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filterPrivacy="1"/>
  <xr:revisionPtr revIDLastSave="1554" documentId="8_{A8AA4D97-F8D5-4ABE-AFDE-876D7154132D}" xr6:coauthVersionLast="46" xr6:coauthVersionMax="47" xr10:uidLastSave="{F7950602-0B4A-477C-A863-E64FF6AA6CCC}"/>
  <bookViews>
    <workbookView xWindow="40920" yWindow="-120" windowWidth="29040" windowHeight="15840" tabRatio="813" xr2:uid="{00000000-000D-0000-FFFF-FFFF00000000}"/>
  </bookViews>
  <sheets>
    <sheet name="Cover" sheetId="24" r:id="rId1"/>
    <sheet name="Quick links" sheetId="71" r:id="rId2"/>
    <sheet name="Key" sheetId="14" r:id="rId3"/>
    <sheet name="Flowchart" sheetId="19" r:id="rId4"/>
    <sheet name="Validation" sheetId="20" r:id="rId5"/>
    <sheet name="OUTPUTS | Summary" sheetId="26" r:id="rId6"/>
    <sheet name="Inputs" sheetId="21" r:id="rId7"/>
    <sheet name="F_Inputs" sheetId="31" r:id="rId8"/>
    <sheet name="InpOverride" sheetId="46" r:id="rId9"/>
    <sheet name="InpActive" sheetId="48" r:id="rId10"/>
    <sheet name="Indexation" sheetId="68" r:id="rId11"/>
    <sheet name="INPUTS | Outcomes" sheetId="49" r:id="rId12"/>
    <sheet name="INPUTS | PCs" sheetId="52" r:id="rId13"/>
    <sheet name="INPUTS | Totex" sheetId="37" r:id="rId14"/>
    <sheet name="Calculations" sheetId="22" r:id="rId15"/>
    <sheet name="CALCS | Outcomes" sheetId="51" r:id="rId16"/>
    <sheet name="CALCS | PCs" sheetId="54" r:id="rId17"/>
    <sheet name="CALCS | Totex" sheetId="45" r:id="rId18"/>
    <sheet name="CALCS | Totex (2017.18 FYA)" sheetId="66" r:id="rId19"/>
    <sheet name="Outputs" sheetId="23" r:id="rId20"/>
    <sheet name="OUTPUTS | Outcomes" sheetId="29" r:id="rId21"/>
    <sheet name="OUTPUTS | PCs" sheetId="30" r:id="rId22"/>
    <sheet name="OUTPUTS | Totex (2017.18 FYA)" sheetId="70" r:id="rId23"/>
    <sheet name="OUTPUTS | Totex" sheetId="25" r:id="rId24"/>
  </sheets>
  <externalReferences>
    <externalReference r:id="rId25"/>
    <externalReference r:id="rId26"/>
  </externalReferences>
  <definedNames>
    <definedName name="__123Graph_X" localSheetId="15" hidden="1">[1]Aln!#REF!</definedName>
    <definedName name="__123Graph_X" localSheetId="16" hidden="1">[1]Aln!#REF!</definedName>
    <definedName name="__123Graph_X" localSheetId="17" hidden="1">[1]Aln!#REF!</definedName>
    <definedName name="__123Graph_X" localSheetId="18" hidden="1">[1]Aln!#REF!</definedName>
    <definedName name="__123Graph_X" localSheetId="9" hidden="1">[1]Aln!#REF!</definedName>
    <definedName name="__123Graph_X" localSheetId="8" hidden="1">[1]Aln!#REF!</definedName>
    <definedName name="__123Graph_X" localSheetId="11" hidden="1">[1]Aln!#REF!</definedName>
    <definedName name="__123Graph_X" localSheetId="12" hidden="1">[1]Aln!#REF!</definedName>
    <definedName name="__123Graph_X" hidden="1">[1]Aln!#REF!</definedName>
    <definedName name="_123Graph_F" hidden="1">'[2]Chelmsford '!$G$18:$G$28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localSheetId="15" hidden="1">#REF!</definedName>
    <definedName name="_Dist_Values" localSheetId="16" hidden="1">#REF!</definedName>
    <definedName name="_Dist_Values" localSheetId="17" hidden="1">#REF!</definedName>
    <definedName name="_Dist_Values" localSheetId="18" hidden="1">#REF!</definedName>
    <definedName name="_Dist_Values" localSheetId="9" hidden="1">#REF!</definedName>
    <definedName name="_Dist_Values" localSheetId="8" hidden="1">#REF!</definedName>
    <definedName name="_Dist_Values" localSheetId="11" hidden="1">#REF!</definedName>
    <definedName name="_Dist_Values" localSheetId="12" hidden="1">#REF!</definedName>
    <definedName name="_Dist_Values"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9" hidden="1">#REF!</definedName>
    <definedName name="_Fill" localSheetId="8" hidden="1">#REF!</definedName>
    <definedName name="_Fill" localSheetId="11" hidden="1">#REF!</definedName>
    <definedName name="_Fill" localSheetId="12" hidden="1">#REF!</definedName>
    <definedName name="_Fill" hidden="1">#REF!</definedName>
    <definedName name="_xlnm._FilterDatabase" localSheetId="9" hidden="1">InpActive!$A$1:$M$3804</definedName>
    <definedName name="_xlnm._FilterDatabase" localSheetId="8" hidden="1">InpOverride!$A$3:$P$3804</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9" hidden="1">#REF!</definedName>
    <definedName name="_Key1" localSheetId="8" hidden="1">#REF!</definedName>
    <definedName name="_Key1" localSheetId="11" hidden="1">#REF!</definedName>
    <definedName name="_Key1" localSheetId="12" hidden="1">#REF!</definedName>
    <definedName name="_Key1"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9" hidden="1">#REF!</definedName>
    <definedName name="_Key2" localSheetId="8" hidden="1">#REF!</definedName>
    <definedName name="_Key2" localSheetId="11" hidden="1">#REF!</definedName>
    <definedName name="_Key2" localSheetId="12" hidden="1">#REF!</definedName>
    <definedName name="_Key2" hidden="1">#REF!</definedName>
    <definedName name="_Order1" hidden="1">255</definedName>
    <definedName name="_Order2" hidden="1">255</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9" hidden="1">#REF!</definedName>
    <definedName name="_Sort" localSheetId="8" hidden="1">#REF!</definedName>
    <definedName name="_Sort" localSheetId="11" hidden="1">#REF!</definedName>
    <definedName name="_Sort" localSheetId="12" hidden="1">#REF!</definedName>
    <definedName name="_Sort" hidden="1">#REF!</definedName>
    <definedName name="AFWapr">InpActive!$A$2370:$M$2551</definedName>
    <definedName name="ANHapr">InpActive!$A$4:$M$185</definedName>
    <definedName name="Back">'Quick links'!$A$1</definedName>
    <definedName name="BRLapr">InpActive!$A$2552:$M$2733</definedName>
    <definedName name="CAMapr">InpActive!$A$3462:$M$3643</definedName>
    <definedName name="CMEX">'OUTPUTS | PCs'!$J$9:$L$27</definedName>
    <definedName name="Deflator2021">Indexation!$C$11</definedName>
    <definedName name="Deflator2022">Indexation!$C$12</definedName>
    <definedName name="Deflator2023">Indexation!$C$13</definedName>
    <definedName name="Deflator2024">Indexation!$C$14</definedName>
    <definedName name="Deflator2025">Indexation!$C$15</definedName>
    <definedName name="ESKapr">InpActive!$A$914:$M$1095</definedName>
    <definedName name="F" localSheetId="1" hidden="1">{"bal",#N/A,FALSE,"working papers";"income",#N/A,FALSE,"working papers"}</definedName>
    <definedName name="F" hidden="1">{"bal",#N/A,FALSE,"working papers";"income",#N/A,FALSE,"working papers"}</definedName>
    <definedName name="fdraf" localSheetId="1" hidden="1">{"bal",#N/A,FALSE,"working papers";"income",#N/A,FALSE,"working papers"}</definedName>
    <definedName name="fdraf" hidden="1">{"bal",#N/A,FALSE,"working papers";"income",#N/A,FALSE,"working papers"}</definedName>
    <definedName name="Fdraft" localSheetId="1" hidden="1">{"bal",#N/A,FALSE,"working papers";"income",#N/A,FALSE,"working papers"}</definedName>
    <definedName name="Fdraft" hidden="1">{"bal",#N/A,FALSE,"working papers";"income",#N/A,FALSE,"working papers"}</definedName>
    <definedName name="HDDapr">InpActive!$A$368:$M$549</definedName>
    <definedName name="Intsewerflooding">'OUTPUTS | PCs'!$N$421:$Q$433</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st_year">Validation!$F$53</definedName>
    <definedName name="Leakage">'OUTPUTS | PCs'!$AC$47:$AF$67</definedName>
    <definedName name="Mainsrepairs">'OUTPUTS | PCs'!$N$291:$Q$309</definedName>
    <definedName name="NESapr">InpActive!$A$550:$M$731</definedName>
    <definedName name="NNEapr">InpActive!$A$732:$M$913</definedName>
    <definedName name="PCC">'OUTPUTS | PCs'!$V$118:$Y$137</definedName>
    <definedName name="Pollutionincidents">'OUTPUTS | PCs'!$N$476:$Q$488</definedName>
    <definedName name="_xlnm.Print_Area" localSheetId="0">Cover!$B$2:$N$35</definedName>
    <definedName name="_xlnm.Print_Area" localSheetId="3">Flowchart!$A$1:$T$38</definedName>
    <definedName name="_xlnm.Print_Area" localSheetId="10">Indexation!$A$1:$M$15</definedName>
    <definedName name="_xlnm.Print_Area" localSheetId="8">InpOverride!$A$1:$P$3825</definedName>
    <definedName name="_xlnm.Print_Area" localSheetId="2">Key!$A$1:$N$56</definedName>
    <definedName name="_xlnm.Print_Area" localSheetId="20">'OUTPUTS | Outcomes'!$B$2:$AA$100</definedName>
    <definedName name="_xlnm.Print_Area" localSheetId="21">'OUTPUTS | PCs'!$B$2:$AF$824</definedName>
    <definedName name="_xlnm.Print_Area" localSheetId="5">'OUTPUTS | Summary'!$B$8:$R$54</definedName>
    <definedName name="_xlnm.Print_Area" localSheetId="23">'OUTPUTS | Totex'!$B$2:$AI$161</definedName>
    <definedName name="_xlnm.Print_Area" localSheetId="22">'OUTPUTS | Totex (2017.18 FYA)'!$B$2:$AI$161</definedName>
    <definedName name="_xlnm.Print_Area" localSheetId="1">'Quick links'!$B$2:$G$30</definedName>
    <definedName name="PRTapr">InpActive!$A$2734:$M$2915</definedName>
    <definedName name="PSRactual">'OUTPUTS | PCs'!$N$763:$Q$781</definedName>
    <definedName name="PSRattempted">'OUTPUTS | PCs'!$N$728:$Q$746</definedName>
    <definedName name="PSRoverall">'OUTPUTS | PCs'!$J$799:$L$817</definedName>
    <definedName name="PSRreach">'OUTPUTS | PCs'!$N$665:$Q$683</definedName>
    <definedName name="RegEquity">'INPUTS | Outcomes'!$C$671:$L$689</definedName>
    <definedName name="RetailTotex">'OUTPUTS | Totex'!$I$138:$K$156</definedName>
    <definedName name="RetailTotex201718" localSheetId="22">'OUTPUTS | Totex (2017.18 FYA)'!$I$138:$K$156</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DRpage10">'OUTPUTS | PCs'!$F$662</definedName>
    <definedName name="SDRpage11">'OUTPUTS | PCs'!$N$698</definedName>
    <definedName name="SDRpage12">'OUTPUTS | PCs'!$E$44</definedName>
    <definedName name="SDRpage13_1">'OUTPUTS | PCs'!$Q$84</definedName>
    <definedName name="SDRpage13_2">'OUTPUTS | PCs'!$AA$84</definedName>
    <definedName name="SDRpage14">'OUTPUTS | PCs'!$E$115</definedName>
    <definedName name="SDRpage15_1">'OUTPUTS | PCs'!$Q$154</definedName>
    <definedName name="SDRpage15_2">'OUTPUTS | PCs'!$AB$154</definedName>
    <definedName name="SDRpage16">'OUTPUTS | PCs'!$E$184</definedName>
    <definedName name="SDRpage17">'OUTPUTS | PCs'!$O$222</definedName>
    <definedName name="SDRpage18">'OUTPUTS | PCs'!$E$251</definedName>
    <definedName name="SDRpage19">'OUTPUTS | PCs'!$T$631</definedName>
    <definedName name="SDRpage20">'OUTPUTS | PCs'!$E$418</definedName>
    <definedName name="SDRpage21">'OUTPUTS | PCs'!$N$448</definedName>
    <definedName name="SDRpage22">'OUTPUTS | PCs'!$E$473</definedName>
    <definedName name="SDRpage23">'OUTPUTS | PCs'!$M$503</definedName>
    <definedName name="SDRpage24">'OUTPUTS | PCs'!$N$644</definedName>
    <definedName name="SDRpage25">'OUTPUTS | Totex (2017.18 FYA)'!$S$9</definedName>
    <definedName name="SDRpage26">'OUTPUTS | Totex (2017.18 FYA)'!$T$74</definedName>
    <definedName name="SDRpage27">'OUTPUTS | Totex (2017.18 FYA)'!$N$103</definedName>
    <definedName name="SDRpage28">'OUTPUTS | Totex (2017.18 FYA)'!$E$135</definedName>
    <definedName name="SDRpage7">'OUTPUTS | Summary'!$Q$6</definedName>
    <definedName name="SDRpage8">'OUTPUTS | Outcomes'!$Y$72</definedName>
    <definedName name="SDRpage9">'OUTPUTS | PCs'!$F$6</definedName>
    <definedName name="SESapr">InpActive!$A$3644:$M$3825</definedName>
    <definedName name="SEWapr">InpActive!$A$2916:$M$3097</definedName>
    <definedName name="Sewercollapses">'OUTPUTS | PCs'!$N$531:$Q$543</definedName>
    <definedName name="SRNapr">InpActive!$A$1460:$M$1641</definedName>
    <definedName name="SSCapr">InpActive!$A$3098:$M$3279</definedName>
    <definedName name="SSTapr">InpActive!$A$3280:$M$3461</definedName>
    <definedName name="SupplyInterruptions">'OUTPUTS | PCs'!$N$187:$Q$205</definedName>
    <definedName name="SVEapr">InpActive!$A$1096:$M$1277</definedName>
    <definedName name="SWBapr">InpActive!$A$1278:$M$1459</definedName>
    <definedName name="TMSapr">InpActive!$A$1642:$M$1823</definedName>
    <definedName name="TWcompliance">'OUTPUTS | PCs'!$O$584:$Q$596</definedName>
    <definedName name="Unplannedoutage">'OUTPUTS | PCs'!$N$356:$Q$374</definedName>
    <definedName name="UUWapr">InpActive!$A$1824:$M$2005</definedName>
    <definedName name="WaterQualityComp">'OUTPUTS | PCs'!$N$254:$P$272</definedName>
    <definedName name="WholesaleTotex" localSheetId="23">'OUTPUTS | Totex'!$W$9:$Y$27</definedName>
    <definedName name="WholesaleTotex201718" localSheetId="22">'OUTPUTS | Totex (2017.18 FYA)'!$W$9:$Y$27</definedName>
    <definedName name="Wholesalewastetotex">'OUTPUTS | Totex'!$Z$107:$AB$125</definedName>
    <definedName name="Wholesalewastetotex201718" localSheetId="22">'OUTPUTS | Totex (2017.18 FYA)'!$Z$107:$AB$125</definedName>
    <definedName name="Wholesalewatertotex">'OUTPUTS | Totex'!$Z$78:$AB$96</definedName>
    <definedName name="Wholesalewatertotex201718" localSheetId="22">'OUTPUTS | Totex (2017.18 FYA)'!$Z$78:$AB$96</definedName>
    <definedName name="wotsthis" localSheetId="7" hidden="1">{"P&amp;L phased",#N/A,FALSE,"P and L";"Interest phased",#N/A,FALSE,"Interest";"Cshf phased",#N/A,FALSE,"Cashflow";"BSheet phased",#N/A,FALSE,"B Sheet";"Capex phased",#N/A,FALSE,"Capex"}</definedName>
    <definedName name="wotsthis" localSheetId="9" hidden="1">{"P&amp;L phased",#N/A,FALSE,"P and L";"Interest phased",#N/A,FALSE,"Interest";"Cshf phased",#N/A,FALSE,"Cashflow";"BSheet phased",#N/A,FALSE,"B Sheet";"Capex phased",#N/A,FALSE,"Capex"}</definedName>
    <definedName name="wotsthis" localSheetId="8"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papersdraft" localSheetId="1" hidden="1">{"bal",#N/A,FALSE,"working papers";"income",#N/A,FALSE,"working papers"}</definedName>
    <definedName name="wrn.papersdraft" hidden="1">{"bal",#N/A,FALSE,"working papers";"income",#N/A,FALSE,"working papers"}</definedName>
    <definedName name="wrn.Print._.5._.and._.12." localSheetId="7"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9"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8"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7" hidden="1">{"P&amp;L phased",#N/A,FALSE,"P and L";"Interest phased",#N/A,FALSE,"Interest";"Cshf phased",#N/A,FALSE,"Cashflow";"BSheet phased",#N/A,FALSE,"B Sheet";"Capex phased",#N/A,FALSE,"Capex"}</definedName>
    <definedName name="wrn.Print._.Phased." localSheetId="9" hidden="1">{"P&amp;L phased",#N/A,FALSE,"P and L";"Interest phased",#N/A,FALSE,"Interest";"Cshf phased",#N/A,FALSE,"Cashflow";"BSheet phased",#N/A,FALSE,"B Sheet";"Capex phased",#N/A,FALSE,"Capex"}</definedName>
    <definedName name="wrn.Print._.Phased." localSheetId="8"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7" hidden="1">{"bal",#N/A,FALSE,"working papers";"income",#N/A,FALSE,"working papers"}</definedName>
    <definedName name="wrn.wpapers." localSheetId="9" hidden="1">{"bal",#N/A,FALSE,"working papers";"income",#N/A,FALSE,"working papers"}</definedName>
    <definedName name="wrn.wpapers." localSheetId="8" hidden="1">{"bal",#N/A,FALSE,"working papers";"income",#N/A,FALSE,"working papers"}</definedName>
    <definedName name="wrn.wpapers." hidden="1">{"bal",#N/A,FALSE,"working papers";"income",#N/A,FALSE,"working papers"}</definedName>
    <definedName name="WSHapr">InpActive!$A$186:$M$367</definedName>
    <definedName name="WSXapr">InpActive!$A$2006:$M$2187</definedName>
    <definedName name="Year">Validation!$F$52</definedName>
    <definedName name="YKYapr">InpActive!$A$2188:$M$2369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62" i="37" l="1"/>
  <c r="G584" i="37"/>
  <c r="F584" i="37"/>
  <c r="E584" i="37"/>
  <c r="G562" i="37"/>
  <c r="F562" i="37"/>
  <c r="G689" i="49"/>
  <c r="E689" i="49"/>
  <c r="F689" i="49"/>
  <c r="J562" i="37" l="1"/>
  <c r="L562" i="37"/>
  <c r="I584" i="37"/>
  <c r="J584" i="37"/>
  <c r="K584" i="37"/>
  <c r="H584" i="37"/>
  <c r="L584" i="37"/>
  <c r="I562" i="37"/>
  <c r="H562" i="37"/>
  <c r="K562" i="37"/>
  <c r="E31" i="54" l="1"/>
  <c r="F31" i="54"/>
  <c r="G31" i="54"/>
  <c r="E211" i="54"/>
  <c r="F211" i="54"/>
  <c r="G211" i="54"/>
  <c r="E331" i="54"/>
  <c r="F331" i="54"/>
  <c r="G331" i="54"/>
  <c r="E355" i="54"/>
  <c r="F355" i="54"/>
  <c r="G355" i="54"/>
  <c r="E373" i="54"/>
  <c r="F373" i="54"/>
  <c r="G373" i="54"/>
  <c r="E391" i="54"/>
  <c r="F391" i="54"/>
  <c r="G391" i="54"/>
  <c r="U78" i="29" l="1"/>
  <c r="U79" i="29" s="1"/>
  <c r="U80" i="29" s="1"/>
  <c r="U81" i="29" s="1"/>
  <c r="U82" i="29" s="1"/>
  <c r="U83" i="29" s="1"/>
  <c r="U84" i="29" s="1"/>
  <c r="U85" i="29" s="1"/>
  <c r="U86" i="29" s="1"/>
  <c r="U87" i="29" s="1"/>
  <c r="U88" i="29" s="1"/>
  <c r="U89" i="29" s="1"/>
  <c r="U90" i="29" s="1"/>
  <c r="U91" i="29" s="1"/>
  <c r="U92" i="29" s="1"/>
  <c r="U93" i="29" s="1"/>
  <c r="U95" i="29" s="1"/>
  <c r="K12" i="70" l="1"/>
  <c r="K15" i="70" s="1"/>
  <c r="K18" i="70" s="1"/>
  <c r="K21" i="70" s="1"/>
  <c r="K24" i="70" s="1"/>
  <c r="K27" i="70" s="1"/>
  <c r="K30" i="70" s="1"/>
  <c r="K33" i="70" s="1"/>
  <c r="K36" i="70" s="1"/>
  <c r="K39" i="70" s="1"/>
  <c r="K45" i="70" s="1"/>
  <c r="K48" i="70" s="1"/>
  <c r="K51" i="70" s="1"/>
  <c r="K54" i="70" s="1"/>
  <c r="K57" i="70" s="1"/>
  <c r="K60" i="70" s="1"/>
  <c r="I2250" i="46" l="1"/>
  <c r="I2248" i="46"/>
  <c r="I1886" i="46" l="1"/>
  <c r="I1884" i="46"/>
  <c r="I1340" i="46" l="1"/>
  <c r="I1338" i="46"/>
  <c r="I2978" i="46" l="1"/>
  <c r="I2976" i="46"/>
  <c r="I2614" i="46" l="1"/>
  <c r="I2612" i="46"/>
  <c r="I66" i="46" l="1"/>
  <c r="I64" i="46"/>
  <c r="I2432" i="46" l="1"/>
  <c r="I2430" i="46"/>
  <c r="B2" i="26" l="1"/>
  <c r="B109" i="30" l="1"/>
  <c r="G664" i="30" l="1"/>
  <c r="B70" i="29" l="1"/>
  <c r="B39" i="29"/>
  <c r="B78" i="29"/>
  <c r="B79" i="29" s="1"/>
  <c r="B80" i="29" s="1"/>
  <c r="B81" i="29" s="1"/>
  <c r="B82" i="29" s="1"/>
  <c r="B83" i="29" s="1"/>
  <c r="B84" i="29" s="1"/>
  <c r="B85" i="29" s="1"/>
  <c r="B86" i="29" s="1"/>
  <c r="B87" i="29" s="1"/>
  <c r="B88" i="29" s="1"/>
  <c r="B89" i="29" s="1"/>
  <c r="B90" i="29" s="1"/>
  <c r="B91" i="29" s="1"/>
  <c r="B92" i="29" s="1"/>
  <c r="B93" i="29" s="1"/>
  <c r="B76" i="29"/>
  <c r="B74" i="29"/>
  <c r="B161" i="70"/>
  <c r="B160" i="70"/>
  <c r="B123" i="70"/>
  <c r="B122" i="70"/>
  <c r="B94" i="70"/>
  <c r="B93" i="70"/>
  <c r="B70" i="70"/>
  <c r="B69" i="70"/>
  <c r="B160" i="25"/>
  <c r="B161" i="25"/>
  <c r="B123" i="25"/>
  <c r="B122" i="25"/>
  <c r="C11" i="68" l="1"/>
  <c r="G538" i="37"/>
  <c r="F538" i="37"/>
  <c r="E538" i="37"/>
  <c r="G516" i="37"/>
  <c r="F516" i="37"/>
  <c r="E516" i="37"/>
  <c r="I1279" i="46"/>
  <c r="M3825" i="48"/>
  <c r="L3825" i="48"/>
  <c r="K3825" i="48"/>
  <c r="J3825" i="48"/>
  <c r="I3825" i="48"/>
  <c r="H3825" i="48"/>
  <c r="G3825" i="48"/>
  <c r="F3825" i="48"/>
  <c r="M3824" i="48"/>
  <c r="L3824" i="48"/>
  <c r="K3824" i="48"/>
  <c r="J3824" i="48"/>
  <c r="I3824" i="48"/>
  <c r="H3824" i="48"/>
  <c r="G3824" i="48"/>
  <c r="F3824" i="48"/>
  <c r="M3823" i="48"/>
  <c r="L3823" i="48"/>
  <c r="K3823" i="48"/>
  <c r="J3823" i="48"/>
  <c r="I3823" i="48"/>
  <c r="H3823" i="48"/>
  <c r="G3823" i="48"/>
  <c r="F3823" i="48"/>
  <c r="M3822" i="48"/>
  <c r="L3822" i="48"/>
  <c r="K3822" i="48"/>
  <c r="J3822" i="48"/>
  <c r="I3822" i="48"/>
  <c r="H3822" i="48"/>
  <c r="G3822" i="48"/>
  <c r="F3822" i="48"/>
  <c r="M3821" i="48"/>
  <c r="L3821" i="48"/>
  <c r="K3821" i="48"/>
  <c r="J3821" i="48"/>
  <c r="I3821" i="48"/>
  <c r="H3821" i="48"/>
  <c r="G3821" i="48"/>
  <c r="F3821" i="48"/>
  <c r="M3820" i="48"/>
  <c r="L3820" i="48"/>
  <c r="K3820" i="48"/>
  <c r="J3820" i="48"/>
  <c r="I3820" i="48"/>
  <c r="H3820" i="48"/>
  <c r="G3820" i="48"/>
  <c r="F3820" i="48"/>
  <c r="M3819" i="48"/>
  <c r="L3819" i="48"/>
  <c r="K3819" i="48"/>
  <c r="J3819" i="48"/>
  <c r="I3819" i="48"/>
  <c r="H3819" i="48"/>
  <c r="G3819" i="48"/>
  <c r="F3819" i="48"/>
  <c r="M3818" i="48"/>
  <c r="L3818" i="48"/>
  <c r="K3818" i="48"/>
  <c r="J3818" i="48"/>
  <c r="I3818" i="48"/>
  <c r="H3818" i="48"/>
  <c r="G3818" i="48"/>
  <c r="F3818" i="48"/>
  <c r="M3817" i="48"/>
  <c r="L3817" i="48"/>
  <c r="K3817" i="48"/>
  <c r="J3817" i="48"/>
  <c r="I3817" i="48"/>
  <c r="H3817" i="48"/>
  <c r="G3817" i="48"/>
  <c r="F3817" i="48"/>
  <c r="M3816" i="48"/>
  <c r="L3816" i="48"/>
  <c r="K3816" i="48"/>
  <c r="J3816" i="48"/>
  <c r="I3816" i="48"/>
  <c r="H3816" i="48"/>
  <c r="G3816" i="48"/>
  <c r="F3816" i="48"/>
  <c r="M3815" i="48"/>
  <c r="L3815" i="48"/>
  <c r="K3815" i="48"/>
  <c r="J3815" i="48"/>
  <c r="I3815" i="48"/>
  <c r="H3815" i="48"/>
  <c r="G3815" i="48"/>
  <c r="F3815" i="48"/>
  <c r="M3814" i="48"/>
  <c r="L3814" i="48"/>
  <c r="K3814" i="48"/>
  <c r="J3814" i="48"/>
  <c r="I3814" i="48"/>
  <c r="H3814" i="48"/>
  <c r="G3814" i="48"/>
  <c r="F3814" i="48"/>
  <c r="M3813" i="48"/>
  <c r="L3813" i="48"/>
  <c r="K3813" i="48"/>
  <c r="J3813" i="48"/>
  <c r="I3813" i="48"/>
  <c r="H3813" i="48"/>
  <c r="G3813" i="48"/>
  <c r="F3813" i="48"/>
  <c r="M3812" i="48"/>
  <c r="L3812" i="48"/>
  <c r="K3812" i="48"/>
  <c r="J3812" i="48"/>
  <c r="I3812" i="48"/>
  <c r="H3812" i="48"/>
  <c r="G3812" i="48"/>
  <c r="F3812" i="48"/>
  <c r="M3811" i="48"/>
  <c r="L3811" i="48"/>
  <c r="K3811" i="48"/>
  <c r="J3811" i="48"/>
  <c r="I3811" i="48"/>
  <c r="H3811" i="48"/>
  <c r="G3811" i="48"/>
  <c r="F3811" i="48"/>
  <c r="M3810" i="48"/>
  <c r="L3810" i="48"/>
  <c r="K3810" i="48"/>
  <c r="J3810" i="48"/>
  <c r="I3810" i="48"/>
  <c r="H3810" i="48"/>
  <c r="G3810" i="48"/>
  <c r="F3810" i="48"/>
  <c r="M3809" i="48"/>
  <c r="L3809" i="48"/>
  <c r="K3809" i="48"/>
  <c r="J3809" i="48"/>
  <c r="I3809" i="48"/>
  <c r="H3809" i="48"/>
  <c r="G3809" i="48"/>
  <c r="F3809" i="48"/>
  <c r="M3808" i="48"/>
  <c r="L3808" i="48"/>
  <c r="K3808" i="48"/>
  <c r="J3808" i="48"/>
  <c r="I3808" i="48"/>
  <c r="H3808" i="48"/>
  <c r="G3808" i="48"/>
  <c r="F3808" i="48"/>
  <c r="M3807" i="48"/>
  <c r="L3807" i="48"/>
  <c r="K3807" i="48"/>
  <c r="J3807" i="48"/>
  <c r="I3807" i="48"/>
  <c r="H3807" i="48"/>
  <c r="G3807" i="48"/>
  <c r="F3807" i="48"/>
  <c r="M3806" i="48"/>
  <c r="L3806" i="48"/>
  <c r="K3806" i="48"/>
  <c r="J3806" i="48"/>
  <c r="I3806" i="48"/>
  <c r="H3806" i="48"/>
  <c r="G3806" i="48"/>
  <c r="F3806" i="48"/>
  <c r="M3805" i="48"/>
  <c r="L3805" i="48"/>
  <c r="K3805" i="48"/>
  <c r="J3805" i="48"/>
  <c r="I3805" i="48"/>
  <c r="H3805" i="48"/>
  <c r="G3805" i="48"/>
  <c r="F3805" i="48"/>
  <c r="M3804" i="48"/>
  <c r="L3804" i="48"/>
  <c r="K3804" i="48"/>
  <c r="J3804" i="48"/>
  <c r="I3804" i="48"/>
  <c r="H3804" i="48"/>
  <c r="G3804" i="48"/>
  <c r="F3804" i="48"/>
  <c r="M3803" i="48"/>
  <c r="L3803" i="48"/>
  <c r="K3803" i="48"/>
  <c r="J3803" i="48"/>
  <c r="I3803" i="48"/>
  <c r="H3803" i="48"/>
  <c r="G3803" i="48"/>
  <c r="F3803" i="48"/>
  <c r="M3802" i="48"/>
  <c r="L3802" i="48"/>
  <c r="K3802" i="48"/>
  <c r="J3802" i="48"/>
  <c r="I3802" i="48"/>
  <c r="H3802" i="48"/>
  <c r="G3802" i="48"/>
  <c r="F3802" i="48"/>
  <c r="M3801" i="48"/>
  <c r="L3801" i="48"/>
  <c r="K3801" i="48"/>
  <c r="J3801" i="48"/>
  <c r="I3801" i="48"/>
  <c r="H3801" i="48"/>
  <c r="G3801" i="48"/>
  <c r="F3801" i="48"/>
  <c r="M3800" i="48"/>
  <c r="L3800" i="48"/>
  <c r="K3800" i="48"/>
  <c r="J3800" i="48"/>
  <c r="I3800" i="48"/>
  <c r="H3800" i="48"/>
  <c r="G3800" i="48"/>
  <c r="F3800" i="48"/>
  <c r="M3799" i="48"/>
  <c r="L3799" i="48"/>
  <c r="K3799" i="48"/>
  <c r="J3799" i="48"/>
  <c r="I3799" i="48"/>
  <c r="H3799" i="48"/>
  <c r="G3799" i="48"/>
  <c r="F3799" i="48"/>
  <c r="M3798" i="48"/>
  <c r="L3798" i="48"/>
  <c r="K3798" i="48"/>
  <c r="J3798" i="48"/>
  <c r="I3798" i="48"/>
  <c r="H3798" i="48"/>
  <c r="G3798" i="48"/>
  <c r="F3798" i="48"/>
  <c r="M3797" i="48"/>
  <c r="L3797" i="48"/>
  <c r="K3797" i="48"/>
  <c r="J3797" i="48"/>
  <c r="I3797" i="48"/>
  <c r="H3797" i="48"/>
  <c r="G3797" i="48"/>
  <c r="F3797" i="48"/>
  <c r="M3796" i="48"/>
  <c r="L3796" i="48"/>
  <c r="K3796" i="48"/>
  <c r="J3796" i="48"/>
  <c r="I3796" i="48"/>
  <c r="H3796" i="48"/>
  <c r="G3796" i="48"/>
  <c r="F3796" i="48"/>
  <c r="M3795" i="48"/>
  <c r="L3795" i="48"/>
  <c r="K3795" i="48"/>
  <c r="J3795" i="48"/>
  <c r="I3795" i="48"/>
  <c r="H3795" i="48"/>
  <c r="G3795" i="48"/>
  <c r="F3795" i="48"/>
  <c r="M3794" i="48"/>
  <c r="L3794" i="48"/>
  <c r="K3794" i="48"/>
  <c r="J3794" i="48"/>
  <c r="I3794" i="48"/>
  <c r="H3794" i="48"/>
  <c r="G3794" i="48"/>
  <c r="F3794" i="48"/>
  <c r="M3793" i="48"/>
  <c r="L3793" i="48"/>
  <c r="K3793" i="48"/>
  <c r="J3793" i="48"/>
  <c r="I3793" i="48"/>
  <c r="H3793" i="48"/>
  <c r="G3793" i="48"/>
  <c r="F3793" i="48"/>
  <c r="M3792" i="48"/>
  <c r="L3792" i="48"/>
  <c r="K3792" i="48"/>
  <c r="J3792" i="48"/>
  <c r="I3792" i="48"/>
  <c r="H3792" i="48"/>
  <c r="G3792" i="48"/>
  <c r="F3792" i="48"/>
  <c r="M3791" i="48"/>
  <c r="L3791" i="48"/>
  <c r="K3791" i="48"/>
  <c r="J3791" i="48"/>
  <c r="I3791" i="48"/>
  <c r="H3791" i="48"/>
  <c r="G3791" i="48"/>
  <c r="F3791" i="48"/>
  <c r="M3790" i="48"/>
  <c r="L3790" i="48"/>
  <c r="K3790" i="48"/>
  <c r="J3790" i="48"/>
  <c r="I3790" i="48"/>
  <c r="H3790" i="48"/>
  <c r="G3790" i="48"/>
  <c r="F3790" i="48"/>
  <c r="M3789" i="48"/>
  <c r="L3789" i="48"/>
  <c r="K3789" i="48"/>
  <c r="J3789" i="48"/>
  <c r="I3789" i="48"/>
  <c r="H3789" i="48"/>
  <c r="G3789" i="48"/>
  <c r="F3789" i="48"/>
  <c r="M3788" i="48"/>
  <c r="L3788" i="48"/>
  <c r="K3788" i="48"/>
  <c r="J3788" i="48"/>
  <c r="I3788" i="48"/>
  <c r="H3788" i="48"/>
  <c r="G3788" i="48"/>
  <c r="F3788" i="48"/>
  <c r="M3787" i="48"/>
  <c r="L3787" i="48"/>
  <c r="K3787" i="48"/>
  <c r="J3787" i="48"/>
  <c r="I3787" i="48"/>
  <c r="H3787" i="48"/>
  <c r="G3787" i="48"/>
  <c r="F3787" i="48"/>
  <c r="M3786" i="48"/>
  <c r="L3786" i="48"/>
  <c r="K3786" i="48"/>
  <c r="J3786" i="48"/>
  <c r="I3786" i="48"/>
  <c r="H3786" i="48"/>
  <c r="G3786" i="48"/>
  <c r="F3786" i="48"/>
  <c r="M3785" i="48"/>
  <c r="L3785" i="48"/>
  <c r="K3785" i="48"/>
  <c r="J3785" i="48"/>
  <c r="I3785" i="48"/>
  <c r="H3785" i="48"/>
  <c r="G3785" i="48"/>
  <c r="F3785" i="48"/>
  <c r="M3784" i="48"/>
  <c r="L3784" i="48"/>
  <c r="K3784" i="48"/>
  <c r="J3784" i="48"/>
  <c r="I3784" i="48"/>
  <c r="H3784" i="48"/>
  <c r="G3784" i="48"/>
  <c r="F3784" i="48"/>
  <c r="M3783" i="48"/>
  <c r="L3783" i="48"/>
  <c r="K3783" i="48"/>
  <c r="J3783" i="48"/>
  <c r="I3783" i="48"/>
  <c r="H3783" i="48"/>
  <c r="G3783" i="48"/>
  <c r="F3783" i="48"/>
  <c r="M3782" i="48"/>
  <c r="L3782" i="48"/>
  <c r="K3782" i="48"/>
  <c r="J3782" i="48"/>
  <c r="I3782" i="48"/>
  <c r="H3782" i="48"/>
  <c r="G3782" i="48"/>
  <c r="F3782" i="48"/>
  <c r="M3781" i="48"/>
  <c r="L3781" i="48"/>
  <c r="K3781" i="48"/>
  <c r="J3781" i="48"/>
  <c r="I3781" i="48"/>
  <c r="H3781" i="48"/>
  <c r="G3781" i="48"/>
  <c r="F3781" i="48"/>
  <c r="M3780" i="48"/>
  <c r="L3780" i="48"/>
  <c r="K3780" i="48"/>
  <c r="J3780" i="48"/>
  <c r="I3780" i="48"/>
  <c r="H3780" i="48"/>
  <c r="G3780" i="48"/>
  <c r="F3780" i="48"/>
  <c r="M3779" i="48"/>
  <c r="L3779" i="48"/>
  <c r="K3779" i="48"/>
  <c r="J3779" i="48"/>
  <c r="I3779" i="48"/>
  <c r="H3779" i="48"/>
  <c r="G3779" i="48"/>
  <c r="F3779" i="48"/>
  <c r="M3778" i="48"/>
  <c r="L3778" i="48"/>
  <c r="K3778" i="48"/>
  <c r="J3778" i="48"/>
  <c r="I3778" i="48"/>
  <c r="H3778" i="48"/>
  <c r="G3778" i="48"/>
  <c r="F3778" i="48"/>
  <c r="M3777" i="48"/>
  <c r="L3777" i="48"/>
  <c r="K3777" i="48"/>
  <c r="J3777" i="48"/>
  <c r="I3777" i="48"/>
  <c r="H3777" i="48"/>
  <c r="G3777" i="48"/>
  <c r="F3777" i="48"/>
  <c r="M3776" i="48"/>
  <c r="L3776" i="48"/>
  <c r="K3776" i="48"/>
  <c r="J3776" i="48"/>
  <c r="I3776" i="48"/>
  <c r="H3776" i="48"/>
  <c r="G3776" i="48"/>
  <c r="F3776" i="48"/>
  <c r="M3775" i="48"/>
  <c r="L3775" i="48"/>
  <c r="K3775" i="48"/>
  <c r="J3775" i="48"/>
  <c r="I3775" i="48"/>
  <c r="H3775" i="48"/>
  <c r="G3775" i="48"/>
  <c r="F3775" i="48"/>
  <c r="M3774" i="48"/>
  <c r="L3774" i="48"/>
  <c r="K3774" i="48"/>
  <c r="J3774" i="48"/>
  <c r="I3774" i="48"/>
  <c r="H3774" i="48"/>
  <c r="G3774" i="48"/>
  <c r="F3774" i="48"/>
  <c r="M3773" i="48"/>
  <c r="L3773" i="48"/>
  <c r="K3773" i="48"/>
  <c r="J3773" i="48"/>
  <c r="I3773" i="48"/>
  <c r="H3773" i="48"/>
  <c r="G3773" i="48"/>
  <c r="F3773" i="48"/>
  <c r="M3772" i="48"/>
  <c r="L3772" i="48"/>
  <c r="K3772" i="48"/>
  <c r="J3772" i="48"/>
  <c r="I3772" i="48"/>
  <c r="H3772" i="48"/>
  <c r="G3772" i="48"/>
  <c r="F3772" i="48"/>
  <c r="M3771" i="48"/>
  <c r="L3771" i="48"/>
  <c r="K3771" i="48"/>
  <c r="J3771" i="48"/>
  <c r="I3771" i="48"/>
  <c r="H3771" i="48"/>
  <c r="G3771" i="48"/>
  <c r="F3771" i="48"/>
  <c r="M3770" i="48"/>
  <c r="L3770" i="48"/>
  <c r="K3770" i="48"/>
  <c r="J3770" i="48"/>
  <c r="I3770" i="48"/>
  <c r="H3770" i="48"/>
  <c r="G3770" i="48"/>
  <c r="F3770" i="48"/>
  <c r="M3769" i="48"/>
  <c r="L3769" i="48"/>
  <c r="K3769" i="48"/>
  <c r="J3769" i="48"/>
  <c r="I3769" i="48"/>
  <c r="H3769" i="48"/>
  <c r="G3769" i="48"/>
  <c r="F3769" i="48"/>
  <c r="M3768" i="48"/>
  <c r="L3768" i="48"/>
  <c r="K3768" i="48"/>
  <c r="J3768" i="48"/>
  <c r="I3768" i="48"/>
  <c r="H3768" i="48"/>
  <c r="G3768" i="48"/>
  <c r="F3768" i="48"/>
  <c r="M3767" i="48"/>
  <c r="L3767" i="48"/>
  <c r="K3767" i="48"/>
  <c r="J3767" i="48"/>
  <c r="I3767" i="48"/>
  <c r="H3767" i="48"/>
  <c r="G3767" i="48"/>
  <c r="F3767" i="48"/>
  <c r="M3766" i="48"/>
  <c r="L3766" i="48"/>
  <c r="K3766" i="48"/>
  <c r="J3766" i="48"/>
  <c r="I3766" i="48"/>
  <c r="H3766" i="48"/>
  <c r="G3766" i="48"/>
  <c r="F3766" i="48"/>
  <c r="M3765" i="48"/>
  <c r="L3765" i="48"/>
  <c r="K3765" i="48"/>
  <c r="J3765" i="48"/>
  <c r="I3765" i="48"/>
  <c r="H3765" i="48"/>
  <c r="G3765" i="48"/>
  <c r="F3765" i="48"/>
  <c r="M3764" i="48"/>
  <c r="L3764" i="48"/>
  <c r="K3764" i="48"/>
  <c r="J3764" i="48"/>
  <c r="I3764" i="48"/>
  <c r="H3764" i="48"/>
  <c r="G3764" i="48"/>
  <c r="F3764" i="48"/>
  <c r="M3763" i="48"/>
  <c r="L3763" i="48"/>
  <c r="K3763" i="48"/>
  <c r="J3763" i="48"/>
  <c r="I3763" i="48"/>
  <c r="H3763" i="48"/>
  <c r="G3763" i="48"/>
  <c r="F3763" i="48"/>
  <c r="M3762" i="48"/>
  <c r="L3762" i="48"/>
  <c r="K3762" i="48"/>
  <c r="J3762" i="48"/>
  <c r="I3762" i="48"/>
  <c r="H3762" i="48"/>
  <c r="G3762" i="48"/>
  <c r="F3762" i="48"/>
  <c r="M3761" i="48"/>
  <c r="L3761" i="48"/>
  <c r="K3761" i="48"/>
  <c r="J3761" i="48"/>
  <c r="I3761" i="48"/>
  <c r="H3761" i="48"/>
  <c r="G3761" i="48"/>
  <c r="F3761" i="48"/>
  <c r="M3760" i="48"/>
  <c r="L3760" i="48"/>
  <c r="K3760" i="48"/>
  <c r="J3760" i="48"/>
  <c r="I3760" i="48"/>
  <c r="H3760" i="48"/>
  <c r="G3760" i="48"/>
  <c r="F3760" i="48"/>
  <c r="M3759" i="48"/>
  <c r="L3759" i="48"/>
  <c r="K3759" i="48"/>
  <c r="J3759" i="48"/>
  <c r="I3759" i="48"/>
  <c r="H3759" i="48"/>
  <c r="G3759" i="48"/>
  <c r="F3759" i="48"/>
  <c r="M3758" i="48"/>
  <c r="L3758" i="48"/>
  <c r="K3758" i="48"/>
  <c r="J3758" i="48"/>
  <c r="I3758" i="48"/>
  <c r="H3758" i="48"/>
  <c r="G3758" i="48"/>
  <c r="F3758" i="48"/>
  <c r="M3757" i="48"/>
  <c r="L3757" i="48"/>
  <c r="K3757" i="48"/>
  <c r="J3757" i="48"/>
  <c r="I3757" i="48"/>
  <c r="H3757" i="48"/>
  <c r="G3757" i="48"/>
  <c r="F3757" i="48"/>
  <c r="M3756" i="48"/>
  <c r="L3756" i="48"/>
  <c r="K3756" i="48"/>
  <c r="J3756" i="48"/>
  <c r="I3756" i="48"/>
  <c r="H3756" i="48"/>
  <c r="G3756" i="48"/>
  <c r="F3756" i="48"/>
  <c r="M3755" i="48"/>
  <c r="L3755" i="48"/>
  <c r="K3755" i="48"/>
  <c r="J3755" i="48"/>
  <c r="I3755" i="48"/>
  <c r="H3755" i="48"/>
  <c r="G3755" i="48"/>
  <c r="F3755" i="48"/>
  <c r="M3754" i="48"/>
  <c r="L3754" i="48"/>
  <c r="K3754" i="48"/>
  <c r="J3754" i="48"/>
  <c r="I3754" i="48"/>
  <c r="H3754" i="48"/>
  <c r="G3754" i="48"/>
  <c r="F3754" i="48"/>
  <c r="M3753" i="48"/>
  <c r="L3753" i="48"/>
  <c r="K3753" i="48"/>
  <c r="J3753" i="48"/>
  <c r="I3753" i="48"/>
  <c r="H3753" i="48"/>
  <c r="G3753" i="48"/>
  <c r="F3753" i="48"/>
  <c r="M3752" i="48"/>
  <c r="L3752" i="48"/>
  <c r="K3752" i="48"/>
  <c r="J3752" i="48"/>
  <c r="I3752" i="48"/>
  <c r="H3752" i="48"/>
  <c r="G3752" i="48"/>
  <c r="F3752" i="48"/>
  <c r="M3751" i="48"/>
  <c r="L3751" i="48"/>
  <c r="K3751" i="48"/>
  <c r="J3751" i="48"/>
  <c r="I3751" i="48"/>
  <c r="H3751" i="48"/>
  <c r="G3751" i="48"/>
  <c r="F3751" i="48"/>
  <c r="M3750" i="48"/>
  <c r="L3750" i="48"/>
  <c r="K3750" i="48"/>
  <c r="J3750" i="48"/>
  <c r="I3750" i="48"/>
  <c r="H3750" i="48"/>
  <c r="G3750" i="48"/>
  <c r="F3750" i="48"/>
  <c r="M3749" i="48"/>
  <c r="L3749" i="48"/>
  <c r="K3749" i="48"/>
  <c r="J3749" i="48"/>
  <c r="I3749" i="48"/>
  <c r="H3749" i="48"/>
  <c r="G3749" i="48"/>
  <c r="F3749" i="48"/>
  <c r="M3748" i="48"/>
  <c r="L3748" i="48"/>
  <c r="K3748" i="48"/>
  <c r="J3748" i="48"/>
  <c r="I3748" i="48"/>
  <c r="H3748" i="48"/>
  <c r="G3748" i="48"/>
  <c r="F3748" i="48"/>
  <c r="M3747" i="48"/>
  <c r="L3747" i="48"/>
  <c r="K3747" i="48"/>
  <c r="J3747" i="48"/>
  <c r="I3747" i="48"/>
  <c r="H3747" i="48"/>
  <c r="G3747" i="48"/>
  <c r="F3747" i="48"/>
  <c r="M3746" i="48"/>
  <c r="L3746" i="48"/>
  <c r="K3746" i="48"/>
  <c r="J3746" i="48"/>
  <c r="I3746" i="48"/>
  <c r="H3746" i="48"/>
  <c r="G3746" i="48"/>
  <c r="F3746" i="48"/>
  <c r="M3745" i="48"/>
  <c r="L3745" i="48"/>
  <c r="K3745" i="48"/>
  <c r="J3745" i="48"/>
  <c r="I3745" i="48"/>
  <c r="H3745" i="48"/>
  <c r="G3745" i="48"/>
  <c r="F3745" i="48"/>
  <c r="M3744" i="48"/>
  <c r="L3744" i="48"/>
  <c r="K3744" i="48"/>
  <c r="J3744" i="48"/>
  <c r="I3744" i="48"/>
  <c r="H3744" i="48"/>
  <c r="G3744" i="48"/>
  <c r="F3744" i="48"/>
  <c r="M3743" i="48"/>
  <c r="L3743" i="48"/>
  <c r="K3743" i="48"/>
  <c r="J3743" i="48"/>
  <c r="I3743" i="48"/>
  <c r="H3743" i="48"/>
  <c r="G3743" i="48"/>
  <c r="F3743" i="48"/>
  <c r="M3742" i="48"/>
  <c r="L3742" i="48"/>
  <c r="K3742" i="48"/>
  <c r="J3742" i="48"/>
  <c r="I3742" i="48"/>
  <c r="H3742" i="48"/>
  <c r="G3742" i="48"/>
  <c r="F3742" i="48"/>
  <c r="M3741" i="48"/>
  <c r="L3741" i="48"/>
  <c r="K3741" i="48"/>
  <c r="J3741" i="48"/>
  <c r="I3741" i="48"/>
  <c r="H3741" i="48"/>
  <c r="G3741" i="48"/>
  <c r="F3741" i="48"/>
  <c r="M3740" i="48"/>
  <c r="L3740" i="48"/>
  <c r="K3740" i="48"/>
  <c r="J3740" i="48"/>
  <c r="I3740" i="48"/>
  <c r="H3740" i="48"/>
  <c r="G3740" i="48"/>
  <c r="F3740" i="48"/>
  <c r="M3739" i="48"/>
  <c r="L3739" i="48"/>
  <c r="K3739" i="48"/>
  <c r="J3739" i="48"/>
  <c r="I3739" i="48"/>
  <c r="H3739" i="48"/>
  <c r="G3739" i="48"/>
  <c r="F3739" i="48"/>
  <c r="M3738" i="48"/>
  <c r="L3738" i="48"/>
  <c r="K3738" i="48"/>
  <c r="J3738" i="48"/>
  <c r="I3738" i="48"/>
  <c r="H3738" i="48"/>
  <c r="G3738" i="48"/>
  <c r="F3738" i="48"/>
  <c r="M3737" i="48"/>
  <c r="L3737" i="48"/>
  <c r="K3737" i="48"/>
  <c r="J3737" i="48"/>
  <c r="I3737" i="48"/>
  <c r="H3737" i="48"/>
  <c r="G3737" i="48"/>
  <c r="F3737" i="48"/>
  <c r="M3736" i="48"/>
  <c r="L3736" i="48"/>
  <c r="K3736" i="48"/>
  <c r="J3736" i="48"/>
  <c r="I3736" i="48"/>
  <c r="H3736" i="48"/>
  <c r="G3736" i="48"/>
  <c r="F3736" i="48"/>
  <c r="M3735" i="48"/>
  <c r="L3735" i="48"/>
  <c r="K3735" i="48"/>
  <c r="J3735" i="48"/>
  <c r="I3735" i="48"/>
  <c r="H3735" i="48"/>
  <c r="G3735" i="48"/>
  <c r="F3735" i="48"/>
  <c r="M3734" i="48"/>
  <c r="L3734" i="48"/>
  <c r="K3734" i="48"/>
  <c r="J3734" i="48"/>
  <c r="I3734" i="48"/>
  <c r="H3734" i="48"/>
  <c r="G3734" i="48"/>
  <c r="F3734" i="48"/>
  <c r="M3733" i="48"/>
  <c r="L3733" i="48"/>
  <c r="K3733" i="48"/>
  <c r="J3733" i="48"/>
  <c r="I3733" i="48"/>
  <c r="H3733" i="48"/>
  <c r="G3733" i="48"/>
  <c r="F3733" i="48"/>
  <c r="M3732" i="48"/>
  <c r="L3732" i="48"/>
  <c r="K3732" i="48"/>
  <c r="J3732" i="48"/>
  <c r="I3732" i="48"/>
  <c r="H3732" i="48"/>
  <c r="G3732" i="48"/>
  <c r="F3732" i="48"/>
  <c r="M3731" i="48"/>
  <c r="L3731" i="48"/>
  <c r="K3731" i="48"/>
  <c r="J3731" i="48"/>
  <c r="I3731" i="48"/>
  <c r="H3731" i="48"/>
  <c r="G3731" i="48"/>
  <c r="F3731" i="48"/>
  <c r="M3730" i="48"/>
  <c r="L3730" i="48"/>
  <c r="K3730" i="48"/>
  <c r="J3730" i="48"/>
  <c r="I3730" i="48"/>
  <c r="H3730" i="48"/>
  <c r="G3730" i="48"/>
  <c r="F3730" i="48"/>
  <c r="M3729" i="48"/>
  <c r="L3729" i="48"/>
  <c r="K3729" i="48"/>
  <c r="J3729" i="48"/>
  <c r="I3729" i="48"/>
  <c r="H3729" i="48"/>
  <c r="G3729" i="48"/>
  <c r="F3729" i="48"/>
  <c r="M3728" i="48"/>
  <c r="L3728" i="48"/>
  <c r="K3728" i="48"/>
  <c r="J3728" i="48"/>
  <c r="I3728" i="48"/>
  <c r="H3728" i="48"/>
  <c r="G3728" i="48"/>
  <c r="F3728" i="48"/>
  <c r="M3727" i="48"/>
  <c r="L3727" i="48"/>
  <c r="K3727" i="48"/>
  <c r="J3727" i="48"/>
  <c r="I3727" i="48"/>
  <c r="H3727" i="48"/>
  <c r="G3727" i="48"/>
  <c r="F3727" i="48"/>
  <c r="M3726" i="48"/>
  <c r="L3726" i="48"/>
  <c r="K3726" i="48"/>
  <c r="J3726" i="48"/>
  <c r="I3726" i="48"/>
  <c r="H3726" i="48"/>
  <c r="G3726" i="48"/>
  <c r="F3726" i="48"/>
  <c r="M3725" i="48"/>
  <c r="L3725" i="48"/>
  <c r="K3725" i="48"/>
  <c r="J3725" i="48"/>
  <c r="I3725" i="48"/>
  <c r="H3725" i="48"/>
  <c r="G3725" i="48"/>
  <c r="F3725" i="48"/>
  <c r="M3724" i="48"/>
  <c r="L3724" i="48"/>
  <c r="K3724" i="48"/>
  <c r="J3724" i="48"/>
  <c r="I3724" i="48"/>
  <c r="H3724" i="48"/>
  <c r="G3724" i="48"/>
  <c r="F3724" i="48"/>
  <c r="M3723" i="48"/>
  <c r="L3723" i="48"/>
  <c r="K3723" i="48"/>
  <c r="J3723" i="48"/>
  <c r="I3723" i="48"/>
  <c r="H3723" i="48"/>
  <c r="G3723" i="48"/>
  <c r="F3723" i="48"/>
  <c r="M3722" i="48"/>
  <c r="L3722" i="48"/>
  <c r="K3722" i="48"/>
  <c r="J3722" i="48"/>
  <c r="I3722" i="48"/>
  <c r="H3722" i="48"/>
  <c r="G3722" i="48"/>
  <c r="F3722" i="48"/>
  <c r="M3721" i="48"/>
  <c r="L3721" i="48"/>
  <c r="K3721" i="48"/>
  <c r="J3721" i="48"/>
  <c r="I3721" i="48"/>
  <c r="H3721" i="48"/>
  <c r="G3721" i="48"/>
  <c r="F3721" i="48"/>
  <c r="M3720" i="48"/>
  <c r="L3720" i="48"/>
  <c r="K3720" i="48"/>
  <c r="J3720" i="48"/>
  <c r="I3720" i="48"/>
  <c r="H3720" i="48"/>
  <c r="G3720" i="48"/>
  <c r="F3720" i="48"/>
  <c r="M3719" i="48"/>
  <c r="L3719" i="48"/>
  <c r="K3719" i="48"/>
  <c r="J3719" i="48"/>
  <c r="I3719" i="48"/>
  <c r="H3719" i="48"/>
  <c r="G3719" i="48"/>
  <c r="F3719" i="48"/>
  <c r="M3718" i="48"/>
  <c r="L3718" i="48"/>
  <c r="K3718" i="48"/>
  <c r="J3718" i="48"/>
  <c r="I3718" i="48"/>
  <c r="H3718" i="48"/>
  <c r="G3718" i="48"/>
  <c r="F3718" i="48"/>
  <c r="M3717" i="48"/>
  <c r="L3717" i="48"/>
  <c r="K3717" i="48"/>
  <c r="J3717" i="48"/>
  <c r="I3717" i="48"/>
  <c r="H3717" i="48"/>
  <c r="G3717" i="48"/>
  <c r="F3717" i="48"/>
  <c r="M3716" i="48"/>
  <c r="L3716" i="48"/>
  <c r="K3716" i="48"/>
  <c r="J3716" i="48"/>
  <c r="I3716" i="48"/>
  <c r="H3716" i="48"/>
  <c r="G3716" i="48"/>
  <c r="F3716" i="48"/>
  <c r="M3715" i="48"/>
  <c r="L3715" i="48"/>
  <c r="K3715" i="48"/>
  <c r="J3715" i="48"/>
  <c r="I3715" i="48"/>
  <c r="H3715" i="48"/>
  <c r="G3715" i="48"/>
  <c r="F3715" i="48"/>
  <c r="M3714" i="48"/>
  <c r="L3714" i="48"/>
  <c r="K3714" i="48"/>
  <c r="J3714" i="48"/>
  <c r="I3714" i="48"/>
  <c r="H3714" i="48"/>
  <c r="G3714" i="48"/>
  <c r="F3714" i="48"/>
  <c r="M3713" i="48"/>
  <c r="L3713" i="48"/>
  <c r="K3713" i="48"/>
  <c r="J3713" i="48"/>
  <c r="I3713" i="48"/>
  <c r="H3713" i="48"/>
  <c r="G3713" i="48"/>
  <c r="F3713" i="48"/>
  <c r="M3712" i="48"/>
  <c r="L3712" i="48"/>
  <c r="K3712" i="48"/>
  <c r="J3712" i="48"/>
  <c r="I3712" i="48"/>
  <c r="H3712" i="48"/>
  <c r="G3712" i="48"/>
  <c r="F3712" i="48"/>
  <c r="M3711" i="48"/>
  <c r="L3711" i="48"/>
  <c r="K3711" i="48"/>
  <c r="J3711" i="48"/>
  <c r="I3711" i="48"/>
  <c r="H3711" i="48"/>
  <c r="G3711" i="48"/>
  <c r="F3711" i="48"/>
  <c r="M3710" i="48"/>
  <c r="L3710" i="48"/>
  <c r="K3710" i="48"/>
  <c r="J3710" i="48"/>
  <c r="I3710" i="48"/>
  <c r="H3710" i="48"/>
  <c r="G3710" i="48"/>
  <c r="F3710" i="48"/>
  <c r="M3709" i="48"/>
  <c r="L3709" i="48"/>
  <c r="K3709" i="48"/>
  <c r="J3709" i="48"/>
  <c r="I3709" i="48"/>
  <c r="H3709" i="48"/>
  <c r="G3709" i="48"/>
  <c r="F3709" i="48"/>
  <c r="M3708" i="48"/>
  <c r="L3708" i="48"/>
  <c r="K3708" i="48"/>
  <c r="J3708" i="48"/>
  <c r="I3708" i="48"/>
  <c r="H3708" i="48"/>
  <c r="G3708" i="48"/>
  <c r="F3708" i="48"/>
  <c r="M3707" i="48"/>
  <c r="L3707" i="48"/>
  <c r="K3707" i="48"/>
  <c r="J3707" i="48"/>
  <c r="I3707" i="48"/>
  <c r="H3707" i="48"/>
  <c r="G3707" i="48"/>
  <c r="F3707" i="48"/>
  <c r="M3706" i="48"/>
  <c r="L3706" i="48"/>
  <c r="K3706" i="48"/>
  <c r="J3706" i="48"/>
  <c r="I3706" i="48"/>
  <c r="H3706" i="48"/>
  <c r="G3706" i="48"/>
  <c r="F3706" i="48"/>
  <c r="M3705" i="48"/>
  <c r="L3705" i="48"/>
  <c r="K3705" i="48"/>
  <c r="J3705" i="48"/>
  <c r="I3705" i="48"/>
  <c r="H3705" i="48"/>
  <c r="G3705" i="48"/>
  <c r="F3705" i="48"/>
  <c r="M3704" i="48"/>
  <c r="L3704" i="48"/>
  <c r="K3704" i="48"/>
  <c r="J3704" i="48"/>
  <c r="I3704" i="48"/>
  <c r="H3704" i="48"/>
  <c r="G3704" i="48"/>
  <c r="F3704" i="48"/>
  <c r="M3703" i="48"/>
  <c r="L3703" i="48"/>
  <c r="K3703" i="48"/>
  <c r="J3703" i="48"/>
  <c r="I3703" i="48"/>
  <c r="H3703" i="48"/>
  <c r="G3703" i="48"/>
  <c r="F3703" i="48"/>
  <c r="M3702" i="48"/>
  <c r="L3702" i="48"/>
  <c r="K3702" i="48"/>
  <c r="J3702" i="48"/>
  <c r="I3702" i="48"/>
  <c r="H3702" i="48"/>
  <c r="G3702" i="48"/>
  <c r="F3702" i="48"/>
  <c r="M3701" i="48"/>
  <c r="L3701" i="48"/>
  <c r="K3701" i="48"/>
  <c r="J3701" i="48"/>
  <c r="I3701" i="48"/>
  <c r="H3701" i="48"/>
  <c r="G3701" i="48"/>
  <c r="F3701" i="48"/>
  <c r="M3700" i="48"/>
  <c r="L3700" i="48"/>
  <c r="K3700" i="48"/>
  <c r="J3700" i="48"/>
  <c r="I3700" i="48"/>
  <c r="H3700" i="48"/>
  <c r="G3700" i="48"/>
  <c r="F3700" i="48"/>
  <c r="M3699" i="48"/>
  <c r="L3699" i="48"/>
  <c r="K3699" i="48"/>
  <c r="J3699" i="48"/>
  <c r="I3699" i="48"/>
  <c r="H3699" i="48"/>
  <c r="G3699" i="48"/>
  <c r="F3699" i="48"/>
  <c r="M3698" i="48"/>
  <c r="L3698" i="48"/>
  <c r="K3698" i="48"/>
  <c r="J3698" i="48"/>
  <c r="I3698" i="48"/>
  <c r="H3698" i="48"/>
  <c r="G3698" i="48"/>
  <c r="F3698" i="48"/>
  <c r="M3697" i="48"/>
  <c r="L3697" i="48"/>
  <c r="K3697" i="48"/>
  <c r="J3697" i="48"/>
  <c r="I3697" i="48"/>
  <c r="H3697" i="48"/>
  <c r="G3697" i="48"/>
  <c r="F3697" i="48"/>
  <c r="M3696" i="48"/>
  <c r="L3696" i="48"/>
  <c r="K3696" i="48"/>
  <c r="J3696" i="48"/>
  <c r="I3696" i="48"/>
  <c r="H3696" i="48"/>
  <c r="G3696" i="48"/>
  <c r="F3696" i="48"/>
  <c r="M3695" i="48"/>
  <c r="L3695" i="48"/>
  <c r="K3695" i="48"/>
  <c r="J3695" i="48"/>
  <c r="I3695" i="48"/>
  <c r="H3695" i="48"/>
  <c r="G3695" i="48"/>
  <c r="F3695" i="48"/>
  <c r="M3694" i="48"/>
  <c r="L3694" i="48"/>
  <c r="K3694" i="48"/>
  <c r="J3694" i="48"/>
  <c r="I3694" i="48"/>
  <c r="H3694" i="48"/>
  <c r="G3694" i="48"/>
  <c r="F3694" i="48"/>
  <c r="M3693" i="48"/>
  <c r="L3693" i="48"/>
  <c r="K3693" i="48"/>
  <c r="J3693" i="48"/>
  <c r="I3693" i="48"/>
  <c r="H3693" i="48"/>
  <c r="G3693" i="48"/>
  <c r="F3693" i="48"/>
  <c r="M3692" i="48"/>
  <c r="L3692" i="48"/>
  <c r="K3692" i="48"/>
  <c r="J3692" i="48"/>
  <c r="I3692" i="48"/>
  <c r="H3692" i="48"/>
  <c r="G3692" i="48"/>
  <c r="F3692" i="48"/>
  <c r="M3691" i="48"/>
  <c r="L3691" i="48"/>
  <c r="K3691" i="48"/>
  <c r="J3691" i="48"/>
  <c r="I3691" i="48"/>
  <c r="H3691" i="48"/>
  <c r="G3691" i="48"/>
  <c r="F3691" i="48"/>
  <c r="M3690" i="48"/>
  <c r="L3690" i="48"/>
  <c r="K3690" i="48"/>
  <c r="J3690" i="48"/>
  <c r="I3690" i="48"/>
  <c r="H3690" i="48"/>
  <c r="G3690" i="48"/>
  <c r="F3690" i="48"/>
  <c r="M3689" i="48"/>
  <c r="L3689" i="48"/>
  <c r="K3689" i="48"/>
  <c r="J3689" i="48"/>
  <c r="I3689" i="48"/>
  <c r="H3689" i="48"/>
  <c r="G3689" i="48"/>
  <c r="F3689" i="48"/>
  <c r="M3688" i="48"/>
  <c r="L3688" i="48"/>
  <c r="K3688" i="48"/>
  <c r="J3688" i="48"/>
  <c r="I3688" i="48"/>
  <c r="H3688" i="48"/>
  <c r="G3688" i="48"/>
  <c r="F3688" i="48"/>
  <c r="M3687" i="48"/>
  <c r="L3687" i="48"/>
  <c r="K3687" i="48"/>
  <c r="J3687" i="48"/>
  <c r="I3687" i="48"/>
  <c r="H3687" i="48"/>
  <c r="G3687" i="48"/>
  <c r="F3687" i="48"/>
  <c r="M3686" i="48"/>
  <c r="L3686" i="48"/>
  <c r="K3686" i="48"/>
  <c r="J3686" i="48"/>
  <c r="I3686" i="48"/>
  <c r="H3686" i="48"/>
  <c r="G3686" i="48"/>
  <c r="F3686" i="48"/>
  <c r="M3685" i="48"/>
  <c r="L3685" i="48"/>
  <c r="K3685" i="48"/>
  <c r="J3685" i="48"/>
  <c r="I3685" i="48"/>
  <c r="H3685" i="48"/>
  <c r="G3685" i="48"/>
  <c r="F3685" i="48"/>
  <c r="M3684" i="48"/>
  <c r="L3684" i="48"/>
  <c r="K3684" i="48"/>
  <c r="J3684" i="48"/>
  <c r="I3684" i="48"/>
  <c r="H3684" i="48"/>
  <c r="G3684" i="48"/>
  <c r="F3684" i="48"/>
  <c r="M3683" i="48"/>
  <c r="L3683" i="48"/>
  <c r="K3683" i="48"/>
  <c r="J3683" i="48"/>
  <c r="I3683" i="48"/>
  <c r="H3683" i="48"/>
  <c r="G3683" i="48"/>
  <c r="F3683" i="48"/>
  <c r="M3682" i="48"/>
  <c r="L3682" i="48"/>
  <c r="K3682" i="48"/>
  <c r="J3682" i="48"/>
  <c r="I3682" i="48"/>
  <c r="H3682" i="48"/>
  <c r="G3682" i="48"/>
  <c r="F3682" i="48"/>
  <c r="M3681" i="48"/>
  <c r="L3681" i="48"/>
  <c r="K3681" i="48"/>
  <c r="J3681" i="48"/>
  <c r="I3681" i="48"/>
  <c r="H3681" i="48"/>
  <c r="G3681" i="48"/>
  <c r="F3681" i="48"/>
  <c r="M3680" i="48"/>
  <c r="L3680" i="48"/>
  <c r="K3680" i="48"/>
  <c r="J3680" i="48"/>
  <c r="I3680" i="48"/>
  <c r="H3680" i="48"/>
  <c r="G3680" i="48"/>
  <c r="F3680" i="48"/>
  <c r="M3679" i="48"/>
  <c r="L3679" i="48"/>
  <c r="K3679" i="48"/>
  <c r="J3679" i="48"/>
  <c r="I3679" i="48"/>
  <c r="H3679" i="48"/>
  <c r="G3679" i="48"/>
  <c r="F3679" i="48"/>
  <c r="M3678" i="48"/>
  <c r="L3678" i="48"/>
  <c r="K3678" i="48"/>
  <c r="J3678" i="48"/>
  <c r="I3678" i="48"/>
  <c r="H3678" i="48"/>
  <c r="G3678" i="48"/>
  <c r="F3678" i="48"/>
  <c r="M3677" i="48"/>
  <c r="L3677" i="48"/>
  <c r="K3677" i="48"/>
  <c r="J3677" i="48"/>
  <c r="I3677" i="48"/>
  <c r="H3677" i="48"/>
  <c r="G3677" i="48"/>
  <c r="F3677" i="48"/>
  <c r="M3676" i="48"/>
  <c r="L3676" i="48"/>
  <c r="K3676" i="48"/>
  <c r="J3676" i="48"/>
  <c r="I3676" i="48"/>
  <c r="H3676" i="48"/>
  <c r="G3676" i="48"/>
  <c r="F3676" i="48"/>
  <c r="M3675" i="48"/>
  <c r="L3675" i="48"/>
  <c r="K3675" i="48"/>
  <c r="J3675" i="48"/>
  <c r="I3675" i="48"/>
  <c r="H3675" i="48"/>
  <c r="G3675" i="48"/>
  <c r="F3675" i="48"/>
  <c r="M3674" i="48"/>
  <c r="L3674" i="48"/>
  <c r="K3674" i="48"/>
  <c r="J3674" i="48"/>
  <c r="I3674" i="48"/>
  <c r="H3674" i="48"/>
  <c r="G3674" i="48"/>
  <c r="F3674" i="48"/>
  <c r="M3673" i="48"/>
  <c r="L3673" i="48"/>
  <c r="K3673" i="48"/>
  <c r="J3673" i="48"/>
  <c r="I3673" i="48"/>
  <c r="H3673" i="48"/>
  <c r="G3673" i="48"/>
  <c r="F3673" i="48"/>
  <c r="M3672" i="48"/>
  <c r="L3672" i="48"/>
  <c r="K3672" i="48"/>
  <c r="J3672" i="48"/>
  <c r="I3672" i="48"/>
  <c r="H3672" i="48"/>
  <c r="G3672" i="48"/>
  <c r="F3672" i="48"/>
  <c r="M3671" i="48"/>
  <c r="L3671" i="48"/>
  <c r="K3671" i="48"/>
  <c r="J3671" i="48"/>
  <c r="I3671" i="48"/>
  <c r="H3671" i="48"/>
  <c r="G3671" i="48"/>
  <c r="F3671" i="48"/>
  <c r="M3670" i="48"/>
  <c r="L3670" i="48"/>
  <c r="K3670" i="48"/>
  <c r="J3670" i="48"/>
  <c r="I3670" i="48"/>
  <c r="H3670" i="48"/>
  <c r="G3670" i="48"/>
  <c r="F3670" i="48"/>
  <c r="M3669" i="48"/>
  <c r="L3669" i="48"/>
  <c r="K3669" i="48"/>
  <c r="J3669" i="48"/>
  <c r="I3669" i="48"/>
  <c r="H3669" i="48"/>
  <c r="G3669" i="48"/>
  <c r="F3669" i="48"/>
  <c r="M3668" i="48"/>
  <c r="L3668" i="48"/>
  <c r="K3668" i="48"/>
  <c r="J3668" i="48"/>
  <c r="I3668" i="48"/>
  <c r="H3668" i="48"/>
  <c r="G3668" i="48"/>
  <c r="F3668" i="48"/>
  <c r="M3667" i="48"/>
  <c r="L3667" i="48"/>
  <c r="K3667" i="48"/>
  <c r="J3667" i="48"/>
  <c r="I3667" i="48"/>
  <c r="H3667" i="48"/>
  <c r="G3667" i="48"/>
  <c r="F3667" i="48"/>
  <c r="M3666" i="48"/>
  <c r="L3666" i="48"/>
  <c r="K3666" i="48"/>
  <c r="J3666" i="48"/>
  <c r="I3666" i="48"/>
  <c r="H3666" i="48"/>
  <c r="G3666" i="48"/>
  <c r="F3666" i="48"/>
  <c r="M3665" i="48"/>
  <c r="L3665" i="48"/>
  <c r="K3665" i="48"/>
  <c r="J3665" i="48"/>
  <c r="I3665" i="48"/>
  <c r="H3665" i="48"/>
  <c r="G3665" i="48"/>
  <c r="F3665" i="48"/>
  <c r="M3664" i="48"/>
  <c r="L3664" i="48"/>
  <c r="K3664" i="48"/>
  <c r="J3664" i="48"/>
  <c r="I3664" i="48"/>
  <c r="H3664" i="48"/>
  <c r="G3664" i="48"/>
  <c r="F3664" i="48"/>
  <c r="M3663" i="48"/>
  <c r="L3663" i="48"/>
  <c r="K3663" i="48"/>
  <c r="J3663" i="48"/>
  <c r="I3663" i="48"/>
  <c r="H3663" i="48"/>
  <c r="G3663" i="48"/>
  <c r="F3663" i="48"/>
  <c r="M3662" i="48"/>
  <c r="L3662" i="48"/>
  <c r="K3662" i="48"/>
  <c r="J3662" i="48"/>
  <c r="I3662" i="48"/>
  <c r="H3662" i="48"/>
  <c r="G3662" i="48"/>
  <c r="F3662" i="48"/>
  <c r="M3661" i="48"/>
  <c r="L3661" i="48"/>
  <c r="K3661" i="48"/>
  <c r="J3661" i="48"/>
  <c r="I3661" i="48"/>
  <c r="H3661" i="48"/>
  <c r="G3661" i="48"/>
  <c r="F3661" i="48"/>
  <c r="M3660" i="48"/>
  <c r="L3660" i="48"/>
  <c r="K3660" i="48"/>
  <c r="J3660" i="48"/>
  <c r="I3660" i="48"/>
  <c r="H3660" i="48"/>
  <c r="G3660" i="48"/>
  <c r="F3660" i="48"/>
  <c r="M3659" i="48"/>
  <c r="L3659" i="48"/>
  <c r="K3659" i="48"/>
  <c r="J3659" i="48"/>
  <c r="I3659" i="48"/>
  <c r="H3659" i="48"/>
  <c r="G3659" i="48"/>
  <c r="F3659" i="48"/>
  <c r="M3658" i="48"/>
  <c r="L3658" i="48"/>
  <c r="K3658" i="48"/>
  <c r="J3658" i="48"/>
  <c r="I3658" i="48"/>
  <c r="H3658" i="48"/>
  <c r="G3658" i="48"/>
  <c r="F3658" i="48"/>
  <c r="M3657" i="48"/>
  <c r="L3657" i="48"/>
  <c r="K3657" i="48"/>
  <c r="J3657" i="48"/>
  <c r="I3657" i="48"/>
  <c r="H3657" i="48"/>
  <c r="G3657" i="48"/>
  <c r="F3657" i="48"/>
  <c r="M3656" i="48"/>
  <c r="L3656" i="48"/>
  <c r="K3656" i="48"/>
  <c r="J3656" i="48"/>
  <c r="I3656" i="48"/>
  <c r="H3656" i="48"/>
  <c r="G3656" i="48"/>
  <c r="F3656" i="48"/>
  <c r="M3655" i="48"/>
  <c r="L3655" i="48"/>
  <c r="K3655" i="48"/>
  <c r="J3655" i="48"/>
  <c r="I3655" i="48"/>
  <c r="H3655" i="48"/>
  <c r="G3655" i="48"/>
  <c r="F3655" i="48"/>
  <c r="M3654" i="48"/>
  <c r="L3654" i="48"/>
  <c r="K3654" i="48"/>
  <c r="J3654" i="48"/>
  <c r="I3654" i="48"/>
  <c r="H3654" i="48"/>
  <c r="G3654" i="48"/>
  <c r="F3654" i="48"/>
  <c r="M3653" i="48"/>
  <c r="L3653" i="48"/>
  <c r="K3653" i="48"/>
  <c r="J3653" i="48"/>
  <c r="I3653" i="48"/>
  <c r="H3653" i="48"/>
  <c r="G3653" i="48"/>
  <c r="F3653" i="48"/>
  <c r="M3652" i="48"/>
  <c r="L3652" i="48"/>
  <c r="K3652" i="48"/>
  <c r="J3652" i="48"/>
  <c r="I3652" i="48"/>
  <c r="H3652" i="48"/>
  <c r="G3652" i="48"/>
  <c r="F3652" i="48"/>
  <c r="M3651" i="48"/>
  <c r="L3651" i="48"/>
  <c r="K3651" i="48"/>
  <c r="J3651" i="48"/>
  <c r="I3651" i="48"/>
  <c r="H3651" i="48"/>
  <c r="G3651" i="48"/>
  <c r="F3651" i="48"/>
  <c r="M3650" i="48"/>
  <c r="L3650" i="48"/>
  <c r="K3650" i="48"/>
  <c r="J3650" i="48"/>
  <c r="I3650" i="48"/>
  <c r="H3650" i="48"/>
  <c r="G3650" i="48"/>
  <c r="F3650" i="48"/>
  <c r="M3649" i="48"/>
  <c r="L3649" i="48"/>
  <c r="K3649" i="48"/>
  <c r="J3649" i="48"/>
  <c r="I3649" i="48"/>
  <c r="H3649" i="48"/>
  <c r="G3649" i="48"/>
  <c r="F3649" i="48"/>
  <c r="M3648" i="48"/>
  <c r="L3648" i="48"/>
  <c r="K3648" i="48"/>
  <c r="J3648" i="48"/>
  <c r="I3648" i="48"/>
  <c r="H3648" i="48"/>
  <c r="G3648" i="48"/>
  <c r="F3648" i="48"/>
  <c r="M3647" i="48"/>
  <c r="L3647" i="48"/>
  <c r="K3647" i="48"/>
  <c r="J3647" i="48"/>
  <c r="I3647" i="48"/>
  <c r="H3647" i="48"/>
  <c r="G3647" i="48"/>
  <c r="F3647" i="48"/>
  <c r="M3646" i="48"/>
  <c r="L3646" i="48"/>
  <c r="K3646" i="48"/>
  <c r="J3646" i="48"/>
  <c r="I3646" i="48"/>
  <c r="H3646" i="48"/>
  <c r="G3646" i="48"/>
  <c r="F3646" i="48"/>
  <c r="M3645" i="48"/>
  <c r="L3645" i="48"/>
  <c r="K3645" i="48"/>
  <c r="J3645" i="48"/>
  <c r="I3645" i="48"/>
  <c r="H3645" i="48"/>
  <c r="G3645" i="48"/>
  <c r="F3645" i="48"/>
  <c r="M3644" i="48"/>
  <c r="L3644" i="48"/>
  <c r="K3644" i="48"/>
  <c r="J3644" i="48"/>
  <c r="I3644" i="48"/>
  <c r="H3644" i="48"/>
  <c r="G3644" i="48"/>
  <c r="F3644" i="48"/>
  <c r="M3643" i="48"/>
  <c r="L3643" i="48"/>
  <c r="K3643" i="48"/>
  <c r="J3643" i="48"/>
  <c r="I3643" i="48"/>
  <c r="H3643" i="48"/>
  <c r="G3643" i="48"/>
  <c r="F3643" i="48"/>
  <c r="M3642" i="48"/>
  <c r="L3642" i="48"/>
  <c r="K3642" i="48"/>
  <c r="J3642" i="48"/>
  <c r="I3642" i="48"/>
  <c r="H3642" i="48"/>
  <c r="G3642" i="48"/>
  <c r="F3642" i="48"/>
  <c r="M3641" i="48"/>
  <c r="L3641" i="48"/>
  <c r="K3641" i="48"/>
  <c r="J3641" i="48"/>
  <c r="I3641" i="48"/>
  <c r="H3641" i="48"/>
  <c r="G3641" i="48"/>
  <c r="F3641" i="48"/>
  <c r="M3640" i="48"/>
  <c r="L3640" i="48"/>
  <c r="K3640" i="48"/>
  <c r="J3640" i="48"/>
  <c r="I3640" i="48"/>
  <c r="H3640" i="48"/>
  <c r="G3640" i="48"/>
  <c r="F3640" i="48"/>
  <c r="M3639" i="48"/>
  <c r="L3639" i="48"/>
  <c r="K3639" i="48"/>
  <c r="J3639" i="48"/>
  <c r="I3639" i="48"/>
  <c r="H3639" i="48"/>
  <c r="G3639" i="48"/>
  <c r="F3639" i="48"/>
  <c r="M3638" i="48"/>
  <c r="L3638" i="48"/>
  <c r="K3638" i="48"/>
  <c r="J3638" i="48"/>
  <c r="I3638" i="48"/>
  <c r="H3638" i="48"/>
  <c r="G3638" i="48"/>
  <c r="F3638" i="48"/>
  <c r="M3637" i="48"/>
  <c r="L3637" i="48"/>
  <c r="K3637" i="48"/>
  <c r="J3637" i="48"/>
  <c r="I3637" i="48"/>
  <c r="H3637" i="48"/>
  <c r="G3637" i="48"/>
  <c r="F3637" i="48"/>
  <c r="M3636" i="48"/>
  <c r="L3636" i="48"/>
  <c r="K3636" i="48"/>
  <c r="J3636" i="48"/>
  <c r="I3636" i="48"/>
  <c r="H3636" i="48"/>
  <c r="G3636" i="48"/>
  <c r="F3636" i="48"/>
  <c r="M3635" i="48"/>
  <c r="L3635" i="48"/>
  <c r="K3635" i="48"/>
  <c r="J3635" i="48"/>
  <c r="I3635" i="48"/>
  <c r="H3635" i="48"/>
  <c r="G3635" i="48"/>
  <c r="F3635" i="48"/>
  <c r="M3634" i="48"/>
  <c r="L3634" i="48"/>
  <c r="K3634" i="48"/>
  <c r="J3634" i="48"/>
  <c r="I3634" i="48"/>
  <c r="H3634" i="48"/>
  <c r="G3634" i="48"/>
  <c r="F3634" i="48"/>
  <c r="M3633" i="48"/>
  <c r="L3633" i="48"/>
  <c r="K3633" i="48"/>
  <c r="J3633" i="48"/>
  <c r="I3633" i="48"/>
  <c r="H3633" i="48"/>
  <c r="G3633" i="48"/>
  <c r="F3633" i="48"/>
  <c r="M3632" i="48"/>
  <c r="L3632" i="48"/>
  <c r="K3632" i="48"/>
  <c r="J3632" i="48"/>
  <c r="I3632" i="48"/>
  <c r="H3632" i="48"/>
  <c r="G3632" i="48"/>
  <c r="F3632" i="48"/>
  <c r="M3631" i="48"/>
  <c r="L3631" i="48"/>
  <c r="K3631" i="48"/>
  <c r="J3631" i="48"/>
  <c r="I3631" i="48"/>
  <c r="H3631" i="48"/>
  <c r="G3631" i="48"/>
  <c r="F3631" i="48"/>
  <c r="M3630" i="48"/>
  <c r="L3630" i="48"/>
  <c r="K3630" i="48"/>
  <c r="J3630" i="48"/>
  <c r="I3630" i="48"/>
  <c r="H3630" i="48"/>
  <c r="G3630" i="48"/>
  <c r="F3630" i="48"/>
  <c r="M3629" i="48"/>
  <c r="L3629" i="48"/>
  <c r="K3629" i="48"/>
  <c r="J3629" i="48"/>
  <c r="I3629" i="48"/>
  <c r="H3629" i="48"/>
  <c r="G3629" i="48"/>
  <c r="F3629" i="48"/>
  <c r="M3628" i="48"/>
  <c r="L3628" i="48"/>
  <c r="K3628" i="48"/>
  <c r="J3628" i="48"/>
  <c r="I3628" i="48"/>
  <c r="H3628" i="48"/>
  <c r="G3628" i="48"/>
  <c r="F3628" i="48"/>
  <c r="M3627" i="48"/>
  <c r="L3627" i="48"/>
  <c r="K3627" i="48"/>
  <c r="J3627" i="48"/>
  <c r="I3627" i="48"/>
  <c r="H3627" i="48"/>
  <c r="G3627" i="48"/>
  <c r="F3627" i="48"/>
  <c r="M3626" i="48"/>
  <c r="L3626" i="48"/>
  <c r="K3626" i="48"/>
  <c r="J3626" i="48"/>
  <c r="I3626" i="48"/>
  <c r="H3626" i="48"/>
  <c r="G3626" i="48"/>
  <c r="F3626" i="48"/>
  <c r="M3625" i="48"/>
  <c r="L3625" i="48"/>
  <c r="K3625" i="48"/>
  <c r="J3625" i="48"/>
  <c r="I3625" i="48"/>
  <c r="H3625" i="48"/>
  <c r="G3625" i="48"/>
  <c r="F3625" i="48"/>
  <c r="M3624" i="48"/>
  <c r="L3624" i="48"/>
  <c r="K3624" i="48"/>
  <c r="J3624" i="48"/>
  <c r="I3624" i="48"/>
  <c r="H3624" i="48"/>
  <c r="G3624" i="48"/>
  <c r="F3624" i="48"/>
  <c r="M3623" i="48"/>
  <c r="L3623" i="48"/>
  <c r="K3623" i="48"/>
  <c r="J3623" i="48"/>
  <c r="I3623" i="48"/>
  <c r="H3623" i="48"/>
  <c r="G3623" i="48"/>
  <c r="F3623" i="48"/>
  <c r="M3622" i="48"/>
  <c r="L3622" i="48"/>
  <c r="K3622" i="48"/>
  <c r="J3622" i="48"/>
  <c r="I3622" i="48"/>
  <c r="H3622" i="48"/>
  <c r="G3622" i="48"/>
  <c r="F3622" i="48"/>
  <c r="M3621" i="48"/>
  <c r="L3621" i="48"/>
  <c r="K3621" i="48"/>
  <c r="J3621" i="48"/>
  <c r="I3621" i="48"/>
  <c r="H3621" i="48"/>
  <c r="G3621" i="48"/>
  <c r="F3621" i="48"/>
  <c r="M3620" i="48"/>
  <c r="L3620" i="48"/>
  <c r="K3620" i="48"/>
  <c r="J3620" i="48"/>
  <c r="I3620" i="48"/>
  <c r="H3620" i="48"/>
  <c r="G3620" i="48"/>
  <c r="F3620" i="48"/>
  <c r="M3619" i="48"/>
  <c r="L3619" i="48"/>
  <c r="K3619" i="48"/>
  <c r="J3619" i="48"/>
  <c r="I3619" i="48"/>
  <c r="H3619" i="48"/>
  <c r="G3619" i="48"/>
  <c r="F3619" i="48"/>
  <c r="M3618" i="48"/>
  <c r="L3618" i="48"/>
  <c r="K3618" i="48"/>
  <c r="J3618" i="48"/>
  <c r="I3618" i="48"/>
  <c r="H3618" i="48"/>
  <c r="G3618" i="48"/>
  <c r="F3618" i="48"/>
  <c r="M3617" i="48"/>
  <c r="L3617" i="48"/>
  <c r="K3617" i="48"/>
  <c r="J3617" i="48"/>
  <c r="I3617" i="48"/>
  <c r="H3617" i="48"/>
  <c r="G3617" i="48"/>
  <c r="F3617" i="48"/>
  <c r="M3616" i="48"/>
  <c r="L3616" i="48"/>
  <c r="K3616" i="48"/>
  <c r="J3616" i="48"/>
  <c r="I3616" i="48"/>
  <c r="H3616" i="48"/>
  <c r="G3616" i="48"/>
  <c r="F3616" i="48"/>
  <c r="M3615" i="48"/>
  <c r="L3615" i="48"/>
  <c r="K3615" i="48"/>
  <c r="J3615" i="48"/>
  <c r="I3615" i="48"/>
  <c r="H3615" i="48"/>
  <c r="G3615" i="48"/>
  <c r="F3615" i="48"/>
  <c r="M3614" i="48"/>
  <c r="L3614" i="48"/>
  <c r="K3614" i="48"/>
  <c r="J3614" i="48"/>
  <c r="I3614" i="48"/>
  <c r="H3614" i="48"/>
  <c r="G3614" i="48"/>
  <c r="F3614" i="48"/>
  <c r="M3613" i="48"/>
  <c r="L3613" i="48"/>
  <c r="K3613" i="48"/>
  <c r="J3613" i="48"/>
  <c r="I3613" i="48"/>
  <c r="H3613" i="48"/>
  <c r="G3613" i="48"/>
  <c r="F3613" i="48"/>
  <c r="M3612" i="48"/>
  <c r="L3612" i="48"/>
  <c r="K3612" i="48"/>
  <c r="J3612" i="48"/>
  <c r="I3612" i="48"/>
  <c r="H3612" i="48"/>
  <c r="G3612" i="48"/>
  <c r="F3612" i="48"/>
  <c r="M3611" i="48"/>
  <c r="L3611" i="48"/>
  <c r="K3611" i="48"/>
  <c r="J3611" i="48"/>
  <c r="I3611" i="48"/>
  <c r="H3611" i="48"/>
  <c r="G3611" i="48"/>
  <c r="F3611" i="48"/>
  <c r="M3610" i="48"/>
  <c r="L3610" i="48"/>
  <c r="K3610" i="48"/>
  <c r="J3610" i="48"/>
  <c r="I3610" i="48"/>
  <c r="H3610" i="48"/>
  <c r="G3610" i="48"/>
  <c r="F3610" i="48"/>
  <c r="M3609" i="48"/>
  <c r="L3609" i="48"/>
  <c r="K3609" i="48"/>
  <c r="J3609" i="48"/>
  <c r="I3609" i="48"/>
  <c r="H3609" i="48"/>
  <c r="G3609" i="48"/>
  <c r="F3609" i="48"/>
  <c r="M3608" i="48"/>
  <c r="L3608" i="48"/>
  <c r="K3608" i="48"/>
  <c r="J3608" i="48"/>
  <c r="I3608" i="48"/>
  <c r="H3608" i="48"/>
  <c r="G3608" i="48"/>
  <c r="F3608" i="48"/>
  <c r="M3607" i="48"/>
  <c r="L3607" i="48"/>
  <c r="K3607" i="48"/>
  <c r="J3607" i="48"/>
  <c r="I3607" i="48"/>
  <c r="H3607" i="48"/>
  <c r="G3607" i="48"/>
  <c r="F3607" i="48"/>
  <c r="M3606" i="48"/>
  <c r="L3606" i="48"/>
  <c r="K3606" i="48"/>
  <c r="J3606" i="48"/>
  <c r="I3606" i="48"/>
  <c r="H3606" i="48"/>
  <c r="G3606" i="48"/>
  <c r="F3606" i="48"/>
  <c r="M3605" i="48"/>
  <c r="L3605" i="48"/>
  <c r="K3605" i="48"/>
  <c r="J3605" i="48"/>
  <c r="I3605" i="48"/>
  <c r="H3605" i="48"/>
  <c r="G3605" i="48"/>
  <c r="F3605" i="48"/>
  <c r="M3604" i="48"/>
  <c r="L3604" i="48"/>
  <c r="K3604" i="48"/>
  <c r="J3604" i="48"/>
  <c r="I3604" i="48"/>
  <c r="H3604" i="48"/>
  <c r="G3604" i="48"/>
  <c r="F3604" i="48"/>
  <c r="M3603" i="48"/>
  <c r="L3603" i="48"/>
  <c r="K3603" i="48"/>
  <c r="J3603" i="48"/>
  <c r="I3603" i="48"/>
  <c r="H3603" i="48"/>
  <c r="G3603" i="48"/>
  <c r="F3603" i="48"/>
  <c r="M3602" i="48"/>
  <c r="L3602" i="48"/>
  <c r="K3602" i="48"/>
  <c r="J3602" i="48"/>
  <c r="I3602" i="48"/>
  <c r="H3602" i="48"/>
  <c r="G3602" i="48"/>
  <c r="F3602" i="48"/>
  <c r="M3601" i="48"/>
  <c r="L3601" i="48"/>
  <c r="K3601" i="48"/>
  <c r="J3601" i="48"/>
  <c r="I3601" i="48"/>
  <c r="H3601" i="48"/>
  <c r="G3601" i="48"/>
  <c r="F3601" i="48"/>
  <c r="M3600" i="48"/>
  <c r="L3600" i="48"/>
  <c r="K3600" i="48"/>
  <c r="J3600" i="48"/>
  <c r="I3600" i="48"/>
  <c r="H3600" i="48"/>
  <c r="G3600" i="48"/>
  <c r="F3600" i="48"/>
  <c r="M3599" i="48"/>
  <c r="L3599" i="48"/>
  <c r="K3599" i="48"/>
  <c r="J3599" i="48"/>
  <c r="I3599" i="48"/>
  <c r="H3599" i="48"/>
  <c r="G3599" i="48"/>
  <c r="F3599" i="48"/>
  <c r="M3598" i="48"/>
  <c r="L3598" i="48"/>
  <c r="K3598" i="48"/>
  <c r="J3598" i="48"/>
  <c r="I3598" i="48"/>
  <c r="H3598" i="48"/>
  <c r="G3598" i="48"/>
  <c r="F3598" i="48"/>
  <c r="M3597" i="48"/>
  <c r="L3597" i="48"/>
  <c r="K3597" i="48"/>
  <c r="J3597" i="48"/>
  <c r="I3597" i="48"/>
  <c r="H3597" i="48"/>
  <c r="G3597" i="48"/>
  <c r="F3597" i="48"/>
  <c r="M3596" i="48"/>
  <c r="L3596" i="48"/>
  <c r="K3596" i="48"/>
  <c r="J3596" i="48"/>
  <c r="I3596" i="48"/>
  <c r="H3596" i="48"/>
  <c r="G3596" i="48"/>
  <c r="F3596" i="48"/>
  <c r="M3595" i="48"/>
  <c r="L3595" i="48"/>
  <c r="K3595" i="48"/>
  <c r="J3595" i="48"/>
  <c r="I3595" i="48"/>
  <c r="H3595" i="48"/>
  <c r="G3595" i="48"/>
  <c r="F3595" i="48"/>
  <c r="M3594" i="48"/>
  <c r="L3594" i="48"/>
  <c r="K3594" i="48"/>
  <c r="J3594" i="48"/>
  <c r="I3594" i="48"/>
  <c r="H3594" i="48"/>
  <c r="G3594" i="48"/>
  <c r="F3594" i="48"/>
  <c r="M3593" i="48"/>
  <c r="L3593" i="48"/>
  <c r="K3593" i="48"/>
  <c r="J3593" i="48"/>
  <c r="I3593" i="48"/>
  <c r="H3593" i="48"/>
  <c r="G3593" i="48"/>
  <c r="F3593" i="48"/>
  <c r="M3592" i="48"/>
  <c r="L3592" i="48"/>
  <c r="K3592" i="48"/>
  <c r="J3592" i="48"/>
  <c r="I3592" i="48"/>
  <c r="H3592" i="48"/>
  <c r="G3592" i="48"/>
  <c r="F3592" i="48"/>
  <c r="M3591" i="48"/>
  <c r="L3591" i="48"/>
  <c r="K3591" i="48"/>
  <c r="J3591" i="48"/>
  <c r="I3591" i="48"/>
  <c r="H3591" i="48"/>
  <c r="G3591" i="48"/>
  <c r="F3591" i="48"/>
  <c r="M3590" i="48"/>
  <c r="L3590" i="48"/>
  <c r="K3590" i="48"/>
  <c r="J3590" i="48"/>
  <c r="I3590" i="48"/>
  <c r="H3590" i="48"/>
  <c r="G3590" i="48"/>
  <c r="F3590" i="48"/>
  <c r="M3589" i="48"/>
  <c r="L3589" i="48"/>
  <c r="K3589" i="48"/>
  <c r="J3589" i="48"/>
  <c r="I3589" i="48"/>
  <c r="H3589" i="48"/>
  <c r="G3589" i="48"/>
  <c r="F3589" i="48"/>
  <c r="M3588" i="48"/>
  <c r="L3588" i="48"/>
  <c r="K3588" i="48"/>
  <c r="J3588" i="48"/>
  <c r="I3588" i="48"/>
  <c r="H3588" i="48"/>
  <c r="G3588" i="48"/>
  <c r="F3588" i="48"/>
  <c r="M3587" i="48"/>
  <c r="L3587" i="48"/>
  <c r="K3587" i="48"/>
  <c r="J3587" i="48"/>
  <c r="I3587" i="48"/>
  <c r="H3587" i="48"/>
  <c r="G3587" i="48"/>
  <c r="F3587" i="48"/>
  <c r="M3586" i="48"/>
  <c r="L3586" i="48"/>
  <c r="K3586" i="48"/>
  <c r="J3586" i="48"/>
  <c r="I3586" i="48"/>
  <c r="H3586" i="48"/>
  <c r="G3586" i="48"/>
  <c r="F3586" i="48"/>
  <c r="M3585" i="48"/>
  <c r="L3585" i="48"/>
  <c r="K3585" i="48"/>
  <c r="J3585" i="48"/>
  <c r="I3585" i="48"/>
  <c r="H3585" i="48"/>
  <c r="G3585" i="48"/>
  <c r="F3585" i="48"/>
  <c r="M3584" i="48"/>
  <c r="L3584" i="48"/>
  <c r="K3584" i="48"/>
  <c r="J3584" i="48"/>
  <c r="I3584" i="48"/>
  <c r="H3584" i="48"/>
  <c r="G3584" i="48"/>
  <c r="F3584" i="48"/>
  <c r="M3583" i="48"/>
  <c r="L3583" i="48"/>
  <c r="K3583" i="48"/>
  <c r="J3583" i="48"/>
  <c r="I3583" i="48"/>
  <c r="H3583" i="48"/>
  <c r="G3583" i="48"/>
  <c r="F3583" i="48"/>
  <c r="M3582" i="48"/>
  <c r="L3582" i="48"/>
  <c r="K3582" i="48"/>
  <c r="J3582" i="48"/>
  <c r="I3582" i="48"/>
  <c r="H3582" i="48"/>
  <c r="G3582" i="48"/>
  <c r="F3582" i="48"/>
  <c r="M3581" i="48"/>
  <c r="L3581" i="48"/>
  <c r="K3581" i="48"/>
  <c r="J3581" i="48"/>
  <c r="I3581" i="48"/>
  <c r="H3581" i="48"/>
  <c r="G3581" i="48"/>
  <c r="F3581" i="48"/>
  <c r="M3580" i="48"/>
  <c r="L3580" i="48"/>
  <c r="K3580" i="48"/>
  <c r="J3580" i="48"/>
  <c r="I3580" i="48"/>
  <c r="H3580" i="48"/>
  <c r="G3580" i="48"/>
  <c r="F3580" i="48"/>
  <c r="M3579" i="48"/>
  <c r="L3579" i="48"/>
  <c r="K3579" i="48"/>
  <c r="J3579" i="48"/>
  <c r="I3579" i="48"/>
  <c r="H3579" i="48"/>
  <c r="G3579" i="48"/>
  <c r="F3579" i="48"/>
  <c r="M3578" i="48"/>
  <c r="L3578" i="48"/>
  <c r="K3578" i="48"/>
  <c r="J3578" i="48"/>
  <c r="I3578" i="48"/>
  <c r="H3578" i="48"/>
  <c r="G3578" i="48"/>
  <c r="F3578" i="48"/>
  <c r="M3577" i="48"/>
  <c r="L3577" i="48"/>
  <c r="K3577" i="48"/>
  <c r="J3577" i="48"/>
  <c r="I3577" i="48"/>
  <c r="H3577" i="48"/>
  <c r="G3577" i="48"/>
  <c r="F3577" i="48"/>
  <c r="M3576" i="48"/>
  <c r="L3576" i="48"/>
  <c r="K3576" i="48"/>
  <c r="J3576" i="48"/>
  <c r="I3576" i="48"/>
  <c r="H3576" i="48"/>
  <c r="G3576" i="48"/>
  <c r="F3576" i="48"/>
  <c r="M3575" i="48"/>
  <c r="L3575" i="48"/>
  <c r="K3575" i="48"/>
  <c r="J3575" i="48"/>
  <c r="I3575" i="48"/>
  <c r="H3575" i="48"/>
  <c r="G3575" i="48"/>
  <c r="F3575" i="48"/>
  <c r="M3574" i="48"/>
  <c r="L3574" i="48"/>
  <c r="K3574" i="48"/>
  <c r="J3574" i="48"/>
  <c r="I3574" i="48"/>
  <c r="H3574" i="48"/>
  <c r="G3574" i="48"/>
  <c r="F3574" i="48"/>
  <c r="M3573" i="48"/>
  <c r="L3573" i="48"/>
  <c r="K3573" i="48"/>
  <c r="J3573" i="48"/>
  <c r="I3573" i="48"/>
  <c r="H3573" i="48"/>
  <c r="G3573" i="48"/>
  <c r="F3573" i="48"/>
  <c r="M3572" i="48"/>
  <c r="L3572" i="48"/>
  <c r="K3572" i="48"/>
  <c r="J3572" i="48"/>
  <c r="I3572" i="48"/>
  <c r="H3572" i="48"/>
  <c r="G3572" i="48"/>
  <c r="F3572" i="48"/>
  <c r="M3571" i="48"/>
  <c r="L3571" i="48"/>
  <c r="K3571" i="48"/>
  <c r="J3571" i="48"/>
  <c r="I3571" i="48"/>
  <c r="H3571" i="48"/>
  <c r="G3571" i="48"/>
  <c r="F3571" i="48"/>
  <c r="M3570" i="48"/>
  <c r="L3570" i="48"/>
  <c r="K3570" i="48"/>
  <c r="J3570" i="48"/>
  <c r="I3570" i="48"/>
  <c r="H3570" i="48"/>
  <c r="G3570" i="48"/>
  <c r="F3570" i="48"/>
  <c r="M3569" i="48"/>
  <c r="L3569" i="48"/>
  <c r="K3569" i="48"/>
  <c r="J3569" i="48"/>
  <c r="I3569" i="48"/>
  <c r="H3569" i="48"/>
  <c r="G3569" i="48"/>
  <c r="F3569" i="48"/>
  <c r="M3568" i="48"/>
  <c r="L3568" i="48"/>
  <c r="K3568" i="48"/>
  <c r="J3568" i="48"/>
  <c r="I3568" i="48"/>
  <c r="H3568" i="48"/>
  <c r="G3568" i="48"/>
  <c r="F3568" i="48"/>
  <c r="M3567" i="48"/>
  <c r="L3567" i="48"/>
  <c r="K3567" i="48"/>
  <c r="J3567" i="48"/>
  <c r="I3567" i="48"/>
  <c r="H3567" i="48"/>
  <c r="G3567" i="48"/>
  <c r="F3567" i="48"/>
  <c r="M3566" i="48"/>
  <c r="L3566" i="48"/>
  <c r="K3566" i="48"/>
  <c r="J3566" i="48"/>
  <c r="I3566" i="48"/>
  <c r="H3566" i="48"/>
  <c r="G3566" i="48"/>
  <c r="F3566" i="48"/>
  <c r="M3565" i="48"/>
  <c r="L3565" i="48"/>
  <c r="K3565" i="48"/>
  <c r="J3565" i="48"/>
  <c r="I3565" i="48"/>
  <c r="H3565" i="48"/>
  <c r="G3565" i="48"/>
  <c r="F3565" i="48"/>
  <c r="M3564" i="48"/>
  <c r="L3564" i="48"/>
  <c r="K3564" i="48"/>
  <c r="J3564" i="48"/>
  <c r="I3564" i="48"/>
  <c r="H3564" i="48"/>
  <c r="G3564" i="48"/>
  <c r="F3564" i="48"/>
  <c r="M3563" i="48"/>
  <c r="L3563" i="48"/>
  <c r="K3563" i="48"/>
  <c r="J3563" i="48"/>
  <c r="I3563" i="48"/>
  <c r="H3563" i="48"/>
  <c r="G3563" i="48"/>
  <c r="F3563" i="48"/>
  <c r="M3562" i="48"/>
  <c r="L3562" i="48"/>
  <c r="K3562" i="48"/>
  <c r="J3562" i="48"/>
  <c r="I3562" i="48"/>
  <c r="H3562" i="48"/>
  <c r="G3562" i="48"/>
  <c r="F3562" i="48"/>
  <c r="M3561" i="48"/>
  <c r="L3561" i="48"/>
  <c r="K3561" i="48"/>
  <c r="J3561" i="48"/>
  <c r="I3561" i="48"/>
  <c r="H3561" i="48"/>
  <c r="G3561" i="48"/>
  <c r="F3561" i="48"/>
  <c r="M3560" i="48"/>
  <c r="L3560" i="48"/>
  <c r="K3560" i="48"/>
  <c r="J3560" i="48"/>
  <c r="I3560" i="48"/>
  <c r="H3560" i="48"/>
  <c r="G3560" i="48"/>
  <c r="F3560" i="48"/>
  <c r="M3559" i="48"/>
  <c r="L3559" i="48"/>
  <c r="K3559" i="48"/>
  <c r="J3559" i="48"/>
  <c r="I3559" i="48"/>
  <c r="H3559" i="48"/>
  <c r="G3559" i="48"/>
  <c r="F3559" i="48"/>
  <c r="M3558" i="48"/>
  <c r="L3558" i="48"/>
  <c r="K3558" i="48"/>
  <c r="J3558" i="48"/>
  <c r="I3558" i="48"/>
  <c r="H3558" i="48"/>
  <c r="G3558" i="48"/>
  <c r="F3558" i="48"/>
  <c r="M3557" i="48"/>
  <c r="L3557" i="48"/>
  <c r="K3557" i="48"/>
  <c r="J3557" i="48"/>
  <c r="I3557" i="48"/>
  <c r="H3557" i="48"/>
  <c r="G3557" i="48"/>
  <c r="F3557" i="48"/>
  <c r="M3556" i="48"/>
  <c r="L3556" i="48"/>
  <c r="K3556" i="48"/>
  <c r="J3556" i="48"/>
  <c r="I3556" i="48"/>
  <c r="H3556" i="48"/>
  <c r="G3556" i="48"/>
  <c r="F3556" i="48"/>
  <c r="M3555" i="48"/>
  <c r="L3555" i="48"/>
  <c r="K3555" i="48"/>
  <c r="J3555" i="48"/>
  <c r="I3555" i="48"/>
  <c r="H3555" i="48"/>
  <c r="G3555" i="48"/>
  <c r="F3555" i="48"/>
  <c r="M3554" i="48"/>
  <c r="L3554" i="48"/>
  <c r="K3554" i="48"/>
  <c r="J3554" i="48"/>
  <c r="I3554" i="48"/>
  <c r="H3554" i="48"/>
  <c r="G3554" i="48"/>
  <c r="F3554" i="48"/>
  <c r="M3553" i="48"/>
  <c r="L3553" i="48"/>
  <c r="K3553" i="48"/>
  <c r="J3553" i="48"/>
  <c r="I3553" i="48"/>
  <c r="H3553" i="48"/>
  <c r="G3553" i="48"/>
  <c r="F3553" i="48"/>
  <c r="M3552" i="48"/>
  <c r="L3552" i="48"/>
  <c r="K3552" i="48"/>
  <c r="J3552" i="48"/>
  <c r="I3552" i="48"/>
  <c r="H3552" i="48"/>
  <c r="G3552" i="48"/>
  <c r="F3552" i="48"/>
  <c r="M3551" i="48"/>
  <c r="L3551" i="48"/>
  <c r="K3551" i="48"/>
  <c r="J3551" i="48"/>
  <c r="I3551" i="48"/>
  <c r="H3551" i="48"/>
  <c r="G3551" i="48"/>
  <c r="F3551" i="48"/>
  <c r="M3550" i="48"/>
  <c r="L3550" i="48"/>
  <c r="K3550" i="48"/>
  <c r="J3550" i="48"/>
  <c r="I3550" i="48"/>
  <c r="H3550" i="48"/>
  <c r="G3550" i="48"/>
  <c r="F3550" i="48"/>
  <c r="M3549" i="48"/>
  <c r="L3549" i="48"/>
  <c r="K3549" i="48"/>
  <c r="J3549" i="48"/>
  <c r="I3549" i="48"/>
  <c r="H3549" i="48"/>
  <c r="G3549" i="48"/>
  <c r="F3549" i="48"/>
  <c r="M3548" i="48"/>
  <c r="L3548" i="48"/>
  <c r="K3548" i="48"/>
  <c r="J3548" i="48"/>
  <c r="I3548" i="48"/>
  <c r="H3548" i="48"/>
  <c r="G3548" i="48"/>
  <c r="F3548" i="48"/>
  <c r="M3547" i="48"/>
  <c r="L3547" i="48"/>
  <c r="K3547" i="48"/>
  <c r="J3547" i="48"/>
  <c r="I3547" i="48"/>
  <c r="H3547" i="48"/>
  <c r="G3547" i="48"/>
  <c r="F3547" i="48"/>
  <c r="M3546" i="48"/>
  <c r="L3546" i="48"/>
  <c r="K3546" i="48"/>
  <c r="J3546" i="48"/>
  <c r="I3546" i="48"/>
  <c r="H3546" i="48"/>
  <c r="G3546" i="48"/>
  <c r="F3546" i="48"/>
  <c r="M3545" i="48"/>
  <c r="L3545" i="48"/>
  <c r="K3545" i="48"/>
  <c r="J3545" i="48"/>
  <c r="I3545" i="48"/>
  <c r="H3545" i="48"/>
  <c r="G3545" i="48"/>
  <c r="F3545" i="48"/>
  <c r="M3544" i="48"/>
  <c r="L3544" i="48"/>
  <c r="K3544" i="48"/>
  <c r="J3544" i="48"/>
  <c r="I3544" i="48"/>
  <c r="H3544" i="48"/>
  <c r="G3544" i="48"/>
  <c r="F3544" i="48"/>
  <c r="M3543" i="48"/>
  <c r="L3543" i="48"/>
  <c r="K3543" i="48"/>
  <c r="J3543" i="48"/>
  <c r="I3543" i="48"/>
  <c r="H3543" i="48"/>
  <c r="G3543" i="48"/>
  <c r="F3543" i="48"/>
  <c r="M3542" i="48"/>
  <c r="L3542" i="48"/>
  <c r="K3542" i="48"/>
  <c r="J3542" i="48"/>
  <c r="I3542" i="48"/>
  <c r="H3542" i="48"/>
  <c r="G3542" i="48"/>
  <c r="F3542" i="48"/>
  <c r="M3541" i="48"/>
  <c r="L3541" i="48"/>
  <c r="K3541" i="48"/>
  <c r="J3541" i="48"/>
  <c r="I3541" i="48"/>
  <c r="H3541" i="48"/>
  <c r="G3541" i="48"/>
  <c r="F3541" i="48"/>
  <c r="M3540" i="48"/>
  <c r="L3540" i="48"/>
  <c r="K3540" i="48"/>
  <c r="J3540" i="48"/>
  <c r="I3540" i="48"/>
  <c r="H3540" i="48"/>
  <c r="G3540" i="48"/>
  <c r="F3540" i="48"/>
  <c r="M3539" i="48"/>
  <c r="L3539" i="48"/>
  <c r="K3539" i="48"/>
  <c r="J3539" i="48"/>
  <c r="I3539" i="48"/>
  <c r="H3539" i="48"/>
  <c r="G3539" i="48"/>
  <c r="F3539" i="48"/>
  <c r="M3538" i="48"/>
  <c r="L3538" i="48"/>
  <c r="K3538" i="48"/>
  <c r="J3538" i="48"/>
  <c r="I3538" i="48"/>
  <c r="H3538" i="48"/>
  <c r="G3538" i="48"/>
  <c r="F3538" i="48"/>
  <c r="M3537" i="48"/>
  <c r="L3537" i="48"/>
  <c r="K3537" i="48"/>
  <c r="J3537" i="48"/>
  <c r="I3537" i="48"/>
  <c r="H3537" i="48"/>
  <c r="G3537" i="48"/>
  <c r="F3537" i="48"/>
  <c r="M3536" i="48"/>
  <c r="L3536" i="48"/>
  <c r="K3536" i="48"/>
  <c r="J3536" i="48"/>
  <c r="I3536" i="48"/>
  <c r="H3536" i="48"/>
  <c r="G3536" i="48"/>
  <c r="F3536" i="48"/>
  <c r="M3535" i="48"/>
  <c r="L3535" i="48"/>
  <c r="K3535" i="48"/>
  <c r="J3535" i="48"/>
  <c r="I3535" i="48"/>
  <c r="H3535" i="48"/>
  <c r="G3535" i="48"/>
  <c r="F3535" i="48"/>
  <c r="M3534" i="48"/>
  <c r="L3534" i="48"/>
  <c r="K3534" i="48"/>
  <c r="J3534" i="48"/>
  <c r="I3534" i="48"/>
  <c r="H3534" i="48"/>
  <c r="G3534" i="48"/>
  <c r="F3534" i="48"/>
  <c r="M3533" i="48"/>
  <c r="L3533" i="48"/>
  <c r="K3533" i="48"/>
  <c r="J3533" i="48"/>
  <c r="I3533" i="48"/>
  <c r="H3533" i="48"/>
  <c r="G3533" i="48"/>
  <c r="F3533" i="48"/>
  <c r="M3532" i="48"/>
  <c r="L3532" i="48"/>
  <c r="K3532" i="48"/>
  <c r="J3532" i="48"/>
  <c r="I3532" i="48"/>
  <c r="H3532" i="48"/>
  <c r="G3532" i="48"/>
  <c r="F3532" i="48"/>
  <c r="M3531" i="48"/>
  <c r="L3531" i="48"/>
  <c r="K3531" i="48"/>
  <c r="J3531" i="48"/>
  <c r="I3531" i="48"/>
  <c r="H3531" i="48"/>
  <c r="G3531" i="48"/>
  <c r="F3531" i="48"/>
  <c r="M3530" i="48"/>
  <c r="L3530" i="48"/>
  <c r="K3530" i="48"/>
  <c r="J3530" i="48"/>
  <c r="I3530" i="48"/>
  <c r="H3530" i="48"/>
  <c r="G3530" i="48"/>
  <c r="F3530" i="48"/>
  <c r="M3529" i="48"/>
  <c r="L3529" i="48"/>
  <c r="K3529" i="48"/>
  <c r="J3529" i="48"/>
  <c r="I3529" i="48"/>
  <c r="H3529" i="48"/>
  <c r="G3529" i="48"/>
  <c r="F3529" i="48"/>
  <c r="M3528" i="48"/>
  <c r="L3528" i="48"/>
  <c r="K3528" i="48"/>
  <c r="J3528" i="48"/>
  <c r="I3528" i="48"/>
  <c r="H3528" i="48"/>
  <c r="G3528" i="48"/>
  <c r="F3528" i="48"/>
  <c r="M3527" i="48"/>
  <c r="L3527" i="48"/>
  <c r="K3527" i="48"/>
  <c r="J3527" i="48"/>
  <c r="I3527" i="48"/>
  <c r="H3527" i="48"/>
  <c r="G3527" i="48"/>
  <c r="F3527" i="48"/>
  <c r="M3526" i="48"/>
  <c r="L3526" i="48"/>
  <c r="K3526" i="48"/>
  <c r="J3526" i="48"/>
  <c r="I3526" i="48"/>
  <c r="H3526" i="48"/>
  <c r="G3526" i="48"/>
  <c r="F3526" i="48"/>
  <c r="M3525" i="48"/>
  <c r="L3525" i="48"/>
  <c r="K3525" i="48"/>
  <c r="J3525" i="48"/>
  <c r="I3525" i="48"/>
  <c r="H3525" i="48"/>
  <c r="G3525" i="48"/>
  <c r="F3525" i="48"/>
  <c r="M3524" i="48"/>
  <c r="L3524" i="48"/>
  <c r="K3524" i="48"/>
  <c r="J3524" i="48"/>
  <c r="I3524" i="48"/>
  <c r="H3524" i="48"/>
  <c r="G3524" i="48"/>
  <c r="F3524" i="48"/>
  <c r="M3523" i="48"/>
  <c r="L3523" i="48"/>
  <c r="K3523" i="48"/>
  <c r="J3523" i="48"/>
  <c r="I3523" i="48"/>
  <c r="H3523" i="48"/>
  <c r="G3523" i="48"/>
  <c r="F3523" i="48"/>
  <c r="M3522" i="48"/>
  <c r="L3522" i="48"/>
  <c r="K3522" i="48"/>
  <c r="J3522" i="48"/>
  <c r="I3522" i="48"/>
  <c r="H3522" i="48"/>
  <c r="G3522" i="48"/>
  <c r="F3522" i="48"/>
  <c r="M3521" i="48"/>
  <c r="L3521" i="48"/>
  <c r="K3521" i="48"/>
  <c r="J3521" i="48"/>
  <c r="I3521" i="48"/>
  <c r="H3521" i="48"/>
  <c r="G3521" i="48"/>
  <c r="F3521" i="48"/>
  <c r="M3520" i="48"/>
  <c r="L3520" i="48"/>
  <c r="K3520" i="48"/>
  <c r="J3520" i="48"/>
  <c r="I3520" i="48"/>
  <c r="H3520" i="48"/>
  <c r="G3520" i="48"/>
  <c r="F3520" i="48"/>
  <c r="M3519" i="48"/>
  <c r="L3519" i="48"/>
  <c r="K3519" i="48"/>
  <c r="J3519" i="48"/>
  <c r="I3519" i="48"/>
  <c r="H3519" i="48"/>
  <c r="G3519" i="48"/>
  <c r="F3519" i="48"/>
  <c r="M3518" i="48"/>
  <c r="L3518" i="48"/>
  <c r="K3518" i="48"/>
  <c r="J3518" i="48"/>
  <c r="I3518" i="48"/>
  <c r="H3518" i="48"/>
  <c r="G3518" i="48"/>
  <c r="F3518" i="48"/>
  <c r="M3517" i="48"/>
  <c r="L3517" i="48"/>
  <c r="K3517" i="48"/>
  <c r="J3517" i="48"/>
  <c r="I3517" i="48"/>
  <c r="H3517" i="48"/>
  <c r="G3517" i="48"/>
  <c r="F3517" i="48"/>
  <c r="M3516" i="48"/>
  <c r="L3516" i="48"/>
  <c r="K3516" i="48"/>
  <c r="J3516" i="48"/>
  <c r="I3516" i="48"/>
  <c r="H3516" i="48"/>
  <c r="G3516" i="48"/>
  <c r="F3516" i="48"/>
  <c r="M3515" i="48"/>
  <c r="L3515" i="48"/>
  <c r="K3515" i="48"/>
  <c r="J3515" i="48"/>
  <c r="I3515" i="48"/>
  <c r="H3515" i="48"/>
  <c r="G3515" i="48"/>
  <c r="F3515" i="48"/>
  <c r="M3514" i="48"/>
  <c r="L3514" i="48"/>
  <c r="K3514" i="48"/>
  <c r="J3514" i="48"/>
  <c r="I3514" i="48"/>
  <c r="H3514" i="48"/>
  <c r="G3514" i="48"/>
  <c r="F3514" i="48"/>
  <c r="M3513" i="48"/>
  <c r="L3513" i="48"/>
  <c r="K3513" i="48"/>
  <c r="J3513" i="48"/>
  <c r="I3513" i="48"/>
  <c r="H3513" i="48"/>
  <c r="G3513" i="48"/>
  <c r="F3513" i="48"/>
  <c r="M3512" i="48"/>
  <c r="L3512" i="48"/>
  <c r="K3512" i="48"/>
  <c r="J3512" i="48"/>
  <c r="I3512" i="48"/>
  <c r="H3512" i="48"/>
  <c r="G3512" i="48"/>
  <c r="F3512" i="48"/>
  <c r="M3511" i="48"/>
  <c r="L3511" i="48"/>
  <c r="K3511" i="48"/>
  <c r="J3511" i="48"/>
  <c r="I3511" i="48"/>
  <c r="H3511" i="48"/>
  <c r="G3511" i="48"/>
  <c r="F3511" i="48"/>
  <c r="M3510" i="48"/>
  <c r="L3510" i="48"/>
  <c r="K3510" i="48"/>
  <c r="J3510" i="48"/>
  <c r="I3510" i="48"/>
  <c r="H3510" i="48"/>
  <c r="G3510" i="48"/>
  <c r="F3510" i="48"/>
  <c r="M3509" i="48"/>
  <c r="L3509" i="48"/>
  <c r="K3509" i="48"/>
  <c r="J3509" i="48"/>
  <c r="I3509" i="48"/>
  <c r="H3509" i="48"/>
  <c r="G3509" i="48"/>
  <c r="F3509" i="48"/>
  <c r="M3508" i="48"/>
  <c r="L3508" i="48"/>
  <c r="K3508" i="48"/>
  <c r="J3508" i="48"/>
  <c r="I3508" i="48"/>
  <c r="H3508" i="48"/>
  <c r="G3508" i="48"/>
  <c r="F3508" i="48"/>
  <c r="M3507" i="48"/>
  <c r="L3507" i="48"/>
  <c r="K3507" i="48"/>
  <c r="J3507" i="48"/>
  <c r="I3507" i="48"/>
  <c r="H3507" i="48"/>
  <c r="G3507" i="48"/>
  <c r="F3507" i="48"/>
  <c r="M3506" i="48"/>
  <c r="L3506" i="48"/>
  <c r="K3506" i="48"/>
  <c r="J3506" i="48"/>
  <c r="I3506" i="48"/>
  <c r="H3506" i="48"/>
  <c r="G3506" i="48"/>
  <c r="F3506" i="48"/>
  <c r="M3505" i="48"/>
  <c r="L3505" i="48"/>
  <c r="K3505" i="48"/>
  <c r="J3505" i="48"/>
  <c r="I3505" i="48"/>
  <c r="H3505" i="48"/>
  <c r="G3505" i="48"/>
  <c r="F3505" i="48"/>
  <c r="M3504" i="48"/>
  <c r="L3504" i="48"/>
  <c r="K3504" i="48"/>
  <c r="J3504" i="48"/>
  <c r="I3504" i="48"/>
  <c r="H3504" i="48"/>
  <c r="G3504" i="48"/>
  <c r="F3504" i="48"/>
  <c r="M3503" i="48"/>
  <c r="L3503" i="48"/>
  <c r="K3503" i="48"/>
  <c r="J3503" i="48"/>
  <c r="I3503" i="48"/>
  <c r="H3503" i="48"/>
  <c r="G3503" i="48"/>
  <c r="F3503" i="48"/>
  <c r="M3502" i="48"/>
  <c r="L3502" i="48"/>
  <c r="K3502" i="48"/>
  <c r="J3502" i="48"/>
  <c r="I3502" i="48"/>
  <c r="H3502" i="48"/>
  <c r="G3502" i="48"/>
  <c r="F3502" i="48"/>
  <c r="M3501" i="48"/>
  <c r="L3501" i="48"/>
  <c r="K3501" i="48"/>
  <c r="J3501" i="48"/>
  <c r="I3501" i="48"/>
  <c r="H3501" i="48"/>
  <c r="G3501" i="48"/>
  <c r="F3501" i="48"/>
  <c r="M3500" i="48"/>
  <c r="L3500" i="48"/>
  <c r="K3500" i="48"/>
  <c r="J3500" i="48"/>
  <c r="I3500" i="48"/>
  <c r="H3500" i="48"/>
  <c r="G3500" i="48"/>
  <c r="F3500" i="48"/>
  <c r="M3499" i="48"/>
  <c r="L3499" i="48"/>
  <c r="K3499" i="48"/>
  <c r="J3499" i="48"/>
  <c r="I3499" i="48"/>
  <c r="H3499" i="48"/>
  <c r="G3499" i="48"/>
  <c r="F3499" i="48"/>
  <c r="M3498" i="48"/>
  <c r="L3498" i="48"/>
  <c r="K3498" i="48"/>
  <c r="J3498" i="48"/>
  <c r="I3498" i="48"/>
  <c r="H3498" i="48"/>
  <c r="G3498" i="48"/>
  <c r="F3498" i="48"/>
  <c r="M3497" i="48"/>
  <c r="L3497" i="48"/>
  <c r="K3497" i="48"/>
  <c r="J3497" i="48"/>
  <c r="I3497" i="48"/>
  <c r="H3497" i="48"/>
  <c r="G3497" i="48"/>
  <c r="F3497" i="48"/>
  <c r="M3496" i="48"/>
  <c r="L3496" i="48"/>
  <c r="K3496" i="48"/>
  <c r="J3496" i="48"/>
  <c r="I3496" i="48"/>
  <c r="H3496" i="48"/>
  <c r="G3496" i="48"/>
  <c r="F3496" i="48"/>
  <c r="M3495" i="48"/>
  <c r="L3495" i="48"/>
  <c r="K3495" i="48"/>
  <c r="J3495" i="48"/>
  <c r="I3495" i="48"/>
  <c r="H3495" i="48"/>
  <c r="G3495" i="48"/>
  <c r="F3495" i="48"/>
  <c r="M3494" i="48"/>
  <c r="L3494" i="48"/>
  <c r="K3494" i="48"/>
  <c r="J3494" i="48"/>
  <c r="I3494" i="48"/>
  <c r="H3494" i="48"/>
  <c r="G3494" i="48"/>
  <c r="F3494" i="48"/>
  <c r="M3493" i="48"/>
  <c r="L3493" i="48"/>
  <c r="K3493" i="48"/>
  <c r="J3493" i="48"/>
  <c r="I3493" i="48"/>
  <c r="H3493" i="48"/>
  <c r="G3493" i="48"/>
  <c r="F3493" i="48"/>
  <c r="M3492" i="48"/>
  <c r="L3492" i="48"/>
  <c r="K3492" i="48"/>
  <c r="J3492" i="48"/>
  <c r="I3492" i="48"/>
  <c r="H3492" i="48"/>
  <c r="G3492" i="48"/>
  <c r="F3492" i="48"/>
  <c r="M3491" i="48"/>
  <c r="L3491" i="48"/>
  <c r="K3491" i="48"/>
  <c r="J3491" i="48"/>
  <c r="I3491" i="48"/>
  <c r="H3491" i="48"/>
  <c r="G3491" i="48"/>
  <c r="F3491" i="48"/>
  <c r="M3490" i="48"/>
  <c r="L3490" i="48"/>
  <c r="K3490" i="48"/>
  <c r="J3490" i="48"/>
  <c r="I3490" i="48"/>
  <c r="H3490" i="48"/>
  <c r="G3490" i="48"/>
  <c r="F3490" i="48"/>
  <c r="M3489" i="48"/>
  <c r="L3489" i="48"/>
  <c r="K3489" i="48"/>
  <c r="J3489" i="48"/>
  <c r="I3489" i="48"/>
  <c r="H3489" i="48"/>
  <c r="G3489" i="48"/>
  <c r="F3489" i="48"/>
  <c r="M3488" i="48"/>
  <c r="L3488" i="48"/>
  <c r="K3488" i="48"/>
  <c r="J3488" i="48"/>
  <c r="I3488" i="48"/>
  <c r="H3488" i="48"/>
  <c r="G3488" i="48"/>
  <c r="F3488" i="48"/>
  <c r="M3487" i="48"/>
  <c r="L3487" i="48"/>
  <c r="K3487" i="48"/>
  <c r="J3487" i="48"/>
  <c r="I3487" i="48"/>
  <c r="H3487" i="48"/>
  <c r="G3487" i="48"/>
  <c r="F3487" i="48"/>
  <c r="M3486" i="48"/>
  <c r="L3486" i="48"/>
  <c r="K3486" i="48"/>
  <c r="J3486" i="48"/>
  <c r="I3486" i="48"/>
  <c r="H3486" i="48"/>
  <c r="G3486" i="48"/>
  <c r="F3486" i="48"/>
  <c r="M3485" i="48"/>
  <c r="L3485" i="48"/>
  <c r="K3485" i="48"/>
  <c r="J3485" i="48"/>
  <c r="I3485" i="48"/>
  <c r="H3485" i="48"/>
  <c r="G3485" i="48"/>
  <c r="F3485" i="48"/>
  <c r="M3484" i="48"/>
  <c r="L3484" i="48"/>
  <c r="K3484" i="48"/>
  <c r="J3484" i="48"/>
  <c r="I3484" i="48"/>
  <c r="H3484" i="48"/>
  <c r="G3484" i="48"/>
  <c r="F3484" i="48"/>
  <c r="M3483" i="48"/>
  <c r="L3483" i="48"/>
  <c r="K3483" i="48"/>
  <c r="J3483" i="48"/>
  <c r="I3483" i="48"/>
  <c r="H3483" i="48"/>
  <c r="G3483" i="48"/>
  <c r="F3483" i="48"/>
  <c r="M3482" i="48"/>
  <c r="L3482" i="48"/>
  <c r="K3482" i="48"/>
  <c r="J3482" i="48"/>
  <c r="I3482" i="48"/>
  <c r="H3482" i="48"/>
  <c r="G3482" i="48"/>
  <c r="F3482" i="48"/>
  <c r="M3481" i="48"/>
  <c r="L3481" i="48"/>
  <c r="K3481" i="48"/>
  <c r="J3481" i="48"/>
  <c r="I3481" i="48"/>
  <c r="H3481" i="48"/>
  <c r="G3481" i="48"/>
  <c r="F3481" i="48"/>
  <c r="M3480" i="48"/>
  <c r="L3480" i="48"/>
  <c r="K3480" i="48"/>
  <c r="J3480" i="48"/>
  <c r="I3480" i="48"/>
  <c r="H3480" i="48"/>
  <c r="G3480" i="48"/>
  <c r="F3480" i="48"/>
  <c r="M3479" i="48"/>
  <c r="L3479" i="48"/>
  <c r="K3479" i="48"/>
  <c r="J3479" i="48"/>
  <c r="I3479" i="48"/>
  <c r="H3479" i="48"/>
  <c r="G3479" i="48"/>
  <c r="F3479" i="48"/>
  <c r="M3478" i="48"/>
  <c r="L3478" i="48"/>
  <c r="K3478" i="48"/>
  <c r="J3478" i="48"/>
  <c r="I3478" i="48"/>
  <c r="H3478" i="48"/>
  <c r="G3478" i="48"/>
  <c r="F3478" i="48"/>
  <c r="M3477" i="48"/>
  <c r="L3477" i="48"/>
  <c r="K3477" i="48"/>
  <c r="J3477" i="48"/>
  <c r="I3477" i="48"/>
  <c r="H3477" i="48"/>
  <c r="G3477" i="48"/>
  <c r="F3477" i="48"/>
  <c r="M3476" i="48"/>
  <c r="L3476" i="48"/>
  <c r="K3476" i="48"/>
  <c r="J3476" i="48"/>
  <c r="I3476" i="48"/>
  <c r="H3476" i="48"/>
  <c r="G3476" i="48"/>
  <c r="F3476" i="48"/>
  <c r="M3475" i="48"/>
  <c r="L3475" i="48"/>
  <c r="K3475" i="48"/>
  <c r="J3475" i="48"/>
  <c r="I3475" i="48"/>
  <c r="H3475" i="48"/>
  <c r="G3475" i="48"/>
  <c r="F3475" i="48"/>
  <c r="M3474" i="48"/>
  <c r="L3474" i="48"/>
  <c r="K3474" i="48"/>
  <c r="J3474" i="48"/>
  <c r="I3474" i="48"/>
  <c r="H3474" i="48"/>
  <c r="G3474" i="48"/>
  <c r="F3474" i="48"/>
  <c r="M3473" i="48"/>
  <c r="L3473" i="48"/>
  <c r="K3473" i="48"/>
  <c r="J3473" i="48"/>
  <c r="I3473" i="48"/>
  <c r="H3473" i="48"/>
  <c r="G3473" i="48"/>
  <c r="F3473" i="48"/>
  <c r="M3472" i="48"/>
  <c r="L3472" i="48"/>
  <c r="K3472" i="48"/>
  <c r="J3472" i="48"/>
  <c r="I3472" i="48"/>
  <c r="H3472" i="48"/>
  <c r="G3472" i="48"/>
  <c r="F3472" i="48"/>
  <c r="M3471" i="48"/>
  <c r="L3471" i="48"/>
  <c r="K3471" i="48"/>
  <c r="J3471" i="48"/>
  <c r="I3471" i="48"/>
  <c r="H3471" i="48"/>
  <c r="G3471" i="48"/>
  <c r="F3471" i="48"/>
  <c r="M3470" i="48"/>
  <c r="L3470" i="48"/>
  <c r="K3470" i="48"/>
  <c r="J3470" i="48"/>
  <c r="I3470" i="48"/>
  <c r="H3470" i="48"/>
  <c r="G3470" i="48"/>
  <c r="F3470" i="48"/>
  <c r="M3469" i="48"/>
  <c r="L3469" i="48"/>
  <c r="K3469" i="48"/>
  <c r="J3469" i="48"/>
  <c r="I3469" i="48"/>
  <c r="H3469" i="48"/>
  <c r="G3469" i="48"/>
  <c r="F3469" i="48"/>
  <c r="M3468" i="48"/>
  <c r="L3468" i="48"/>
  <c r="K3468" i="48"/>
  <c r="J3468" i="48"/>
  <c r="I3468" i="48"/>
  <c r="H3468" i="48"/>
  <c r="G3468" i="48"/>
  <c r="F3468" i="48"/>
  <c r="M3467" i="48"/>
  <c r="L3467" i="48"/>
  <c r="K3467" i="48"/>
  <c r="J3467" i="48"/>
  <c r="I3467" i="48"/>
  <c r="H3467" i="48"/>
  <c r="G3467" i="48"/>
  <c r="F3467" i="48"/>
  <c r="M3466" i="48"/>
  <c r="L3466" i="48"/>
  <c r="K3466" i="48"/>
  <c r="J3466" i="48"/>
  <c r="I3466" i="48"/>
  <c r="H3466" i="48"/>
  <c r="G3466" i="48"/>
  <c r="F3466" i="48"/>
  <c r="M3465" i="48"/>
  <c r="L3465" i="48"/>
  <c r="K3465" i="48"/>
  <c r="J3465" i="48"/>
  <c r="I3465" i="48"/>
  <c r="H3465" i="48"/>
  <c r="G3465" i="48"/>
  <c r="F3465" i="48"/>
  <c r="M3464" i="48"/>
  <c r="L3464" i="48"/>
  <c r="K3464" i="48"/>
  <c r="J3464" i="48"/>
  <c r="I3464" i="48"/>
  <c r="H3464" i="48"/>
  <c r="G3464" i="48"/>
  <c r="F3464" i="48"/>
  <c r="M3463" i="48"/>
  <c r="L3463" i="48"/>
  <c r="K3463" i="48"/>
  <c r="J3463" i="48"/>
  <c r="I3463" i="48"/>
  <c r="H3463" i="48"/>
  <c r="G3463" i="48"/>
  <c r="F3463" i="48"/>
  <c r="M3462" i="48"/>
  <c r="L3462" i="48"/>
  <c r="K3462" i="48"/>
  <c r="J3462" i="48"/>
  <c r="I3462" i="48"/>
  <c r="H3462" i="48"/>
  <c r="G3462" i="48"/>
  <c r="F3462" i="48"/>
  <c r="M3461" i="48"/>
  <c r="L3461" i="48"/>
  <c r="K3461" i="48"/>
  <c r="J3461" i="48"/>
  <c r="I3461" i="48"/>
  <c r="H3461" i="48"/>
  <c r="G3461" i="48"/>
  <c r="F3461" i="48"/>
  <c r="M3460" i="48"/>
  <c r="L3460" i="48"/>
  <c r="K3460" i="48"/>
  <c r="J3460" i="48"/>
  <c r="I3460" i="48"/>
  <c r="H3460" i="48"/>
  <c r="G3460" i="48"/>
  <c r="F3460" i="48"/>
  <c r="M3459" i="48"/>
  <c r="L3459" i="48"/>
  <c r="K3459" i="48"/>
  <c r="J3459" i="48"/>
  <c r="I3459" i="48"/>
  <c r="H3459" i="48"/>
  <c r="G3459" i="48"/>
  <c r="F3459" i="48"/>
  <c r="M3458" i="48"/>
  <c r="L3458" i="48"/>
  <c r="K3458" i="48"/>
  <c r="J3458" i="48"/>
  <c r="I3458" i="48"/>
  <c r="H3458" i="48"/>
  <c r="G3458" i="48"/>
  <c r="F3458" i="48"/>
  <c r="M3457" i="48"/>
  <c r="L3457" i="48"/>
  <c r="K3457" i="48"/>
  <c r="J3457" i="48"/>
  <c r="I3457" i="48"/>
  <c r="H3457" i="48"/>
  <c r="G3457" i="48"/>
  <c r="F3457" i="48"/>
  <c r="M3456" i="48"/>
  <c r="L3456" i="48"/>
  <c r="K3456" i="48"/>
  <c r="J3456" i="48"/>
  <c r="I3456" i="48"/>
  <c r="H3456" i="48"/>
  <c r="G3456" i="48"/>
  <c r="F3456" i="48"/>
  <c r="M3455" i="48"/>
  <c r="L3455" i="48"/>
  <c r="K3455" i="48"/>
  <c r="J3455" i="48"/>
  <c r="I3455" i="48"/>
  <c r="H3455" i="48"/>
  <c r="G3455" i="48"/>
  <c r="F3455" i="48"/>
  <c r="M3454" i="48"/>
  <c r="L3454" i="48"/>
  <c r="K3454" i="48"/>
  <c r="J3454" i="48"/>
  <c r="I3454" i="48"/>
  <c r="H3454" i="48"/>
  <c r="G3454" i="48"/>
  <c r="F3454" i="48"/>
  <c r="M3453" i="48"/>
  <c r="L3453" i="48"/>
  <c r="K3453" i="48"/>
  <c r="J3453" i="48"/>
  <c r="I3453" i="48"/>
  <c r="H3453" i="48"/>
  <c r="G3453" i="48"/>
  <c r="F3453" i="48"/>
  <c r="M3452" i="48"/>
  <c r="L3452" i="48"/>
  <c r="K3452" i="48"/>
  <c r="J3452" i="48"/>
  <c r="I3452" i="48"/>
  <c r="H3452" i="48"/>
  <c r="G3452" i="48"/>
  <c r="F3452" i="48"/>
  <c r="M3451" i="48"/>
  <c r="L3451" i="48"/>
  <c r="K3451" i="48"/>
  <c r="J3451" i="48"/>
  <c r="I3451" i="48"/>
  <c r="H3451" i="48"/>
  <c r="G3451" i="48"/>
  <c r="F3451" i="48"/>
  <c r="M3450" i="48"/>
  <c r="L3450" i="48"/>
  <c r="K3450" i="48"/>
  <c r="J3450" i="48"/>
  <c r="I3450" i="48"/>
  <c r="H3450" i="48"/>
  <c r="G3450" i="48"/>
  <c r="F3450" i="48"/>
  <c r="M3449" i="48"/>
  <c r="L3449" i="48"/>
  <c r="K3449" i="48"/>
  <c r="J3449" i="48"/>
  <c r="I3449" i="48"/>
  <c r="H3449" i="48"/>
  <c r="G3449" i="48"/>
  <c r="F3449" i="48"/>
  <c r="M3448" i="48"/>
  <c r="L3448" i="48"/>
  <c r="K3448" i="48"/>
  <c r="J3448" i="48"/>
  <c r="I3448" i="48"/>
  <c r="H3448" i="48"/>
  <c r="G3448" i="48"/>
  <c r="F3448" i="48"/>
  <c r="M3447" i="48"/>
  <c r="L3447" i="48"/>
  <c r="K3447" i="48"/>
  <c r="J3447" i="48"/>
  <c r="I3447" i="48"/>
  <c r="H3447" i="48"/>
  <c r="G3447" i="48"/>
  <c r="F3447" i="48"/>
  <c r="M3446" i="48"/>
  <c r="L3446" i="48"/>
  <c r="K3446" i="48"/>
  <c r="J3446" i="48"/>
  <c r="I3446" i="48"/>
  <c r="H3446" i="48"/>
  <c r="G3446" i="48"/>
  <c r="F3446" i="48"/>
  <c r="M3445" i="48"/>
  <c r="L3445" i="48"/>
  <c r="K3445" i="48"/>
  <c r="J3445" i="48"/>
  <c r="I3445" i="48"/>
  <c r="H3445" i="48"/>
  <c r="G3445" i="48"/>
  <c r="F3445" i="48"/>
  <c r="M3444" i="48"/>
  <c r="L3444" i="48"/>
  <c r="K3444" i="48"/>
  <c r="J3444" i="48"/>
  <c r="I3444" i="48"/>
  <c r="H3444" i="48"/>
  <c r="G3444" i="48"/>
  <c r="F3444" i="48"/>
  <c r="M3443" i="48"/>
  <c r="L3443" i="48"/>
  <c r="K3443" i="48"/>
  <c r="J3443" i="48"/>
  <c r="I3443" i="48"/>
  <c r="H3443" i="48"/>
  <c r="G3443" i="48"/>
  <c r="F3443" i="48"/>
  <c r="M3442" i="48"/>
  <c r="L3442" i="48"/>
  <c r="K3442" i="48"/>
  <c r="J3442" i="48"/>
  <c r="I3442" i="48"/>
  <c r="H3442" i="48"/>
  <c r="G3442" i="48"/>
  <c r="F3442" i="48"/>
  <c r="M3441" i="48"/>
  <c r="L3441" i="48"/>
  <c r="K3441" i="48"/>
  <c r="J3441" i="48"/>
  <c r="I3441" i="48"/>
  <c r="H3441" i="48"/>
  <c r="G3441" i="48"/>
  <c r="F3441" i="48"/>
  <c r="M3440" i="48"/>
  <c r="L3440" i="48"/>
  <c r="K3440" i="48"/>
  <c r="J3440" i="48"/>
  <c r="I3440" i="48"/>
  <c r="H3440" i="48"/>
  <c r="G3440" i="48"/>
  <c r="F3440" i="48"/>
  <c r="M3439" i="48"/>
  <c r="L3439" i="48"/>
  <c r="K3439" i="48"/>
  <c r="J3439" i="48"/>
  <c r="I3439" i="48"/>
  <c r="H3439" i="48"/>
  <c r="G3439" i="48"/>
  <c r="F3439" i="48"/>
  <c r="M3438" i="48"/>
  <c r="L3438" i="48"/>
  <c r="K3438" i="48"/>
  <c r="J3438" i="48"/>
  <c r="I3438" i="48"/>
  <c r="H3438" i="48"/>
  <c r="G3438" i="48"/>
  <c r="F3438" i="48"/>
  <c r="M3437" i="48"/>
  <c r="L3437" i="48"/>
  <c r="K3437" i="48"/>
  <c r="J3437" i="48"/>
  <c r="I3437" i="48"/>
  <c r="H3437" i="48"/>
  <c r="G3437" i="48"/>
  <c r="F3437" i="48"/>
  <c r="M3436" i="48"/>
  <c r="L3436" i="48"/>
  <c r="K3436" i="48"/>
  <c r="J3436" i="48"/>
  <c r="I3436" i="48"/>
  <c r="H3436" i="48"/>
  <c r="G3436" i="48"/>
  <c r="F3436" i="48"/>
  <c r="M3435" i="48"/>
  <c r="L3435" i="48"/>
  <c r="K3435" i="48"/>
  <c r="J3435" i="48"/>
  <c r="I3435" i="48"/>
  <c r="H3435" i="48"/>
  <c r="G3435" i="48"/>
  <c r="F3435" i="48"/>
  <c r="M3434" i="48"/>
  <c r="L3434" i="48"/>
  <c r="K3434" i="48"/>
  <c r="J3434" i="48"/>
  <c r="I3434" i="48"/>
  <c r="H3434" i="48"/>
  <c r="G3434" i="48"/>
  <c r="F3434" i="48"/>
  <c r="M3433" i="48"/>
  <c r="L3433" i="48"/>
  <c r="K3433" i="48"/>
  <c r="J3433" i="48"/>
  <c r="I3433" i="48"/>
  <c r="H3433" i="48"/>
  <c r="G3433" i="48"/>
  <c r="F3433" i="48"/>
  <c r="M3432" i="48"/>
  <c r="L3432" i="48"/>
  <c r="K3432" i="48"/>
  <c r="J3432" i="48"/>
  <c r="I3432" i="48"/>
  <c r="H3432" i="48"/>
  <c r="G3432" i="48"/>
  <c r="F3432" i="48"/>
  <c r="M3431" i="48"/>
  <c r="L3431" i="48"/>
  <c r="K3431" i="48"/>
  <c r="J3431" i="48"/>
  <c r="I3431" i="48"/>
  <c r="H3431" i="48"/>
  <c r="G3431" i="48"/>
  <c r="F3431" i="48"/>
  <c r="M3430" i="48"/>
  <c r="L3430" i="48"/>
  <c r="K3430" i="48"/>
  <c r="J3430" i="48"/>
  <c r="I3430" i="48"/>
  <c r="H3430" i="48"/>
  <c r="G3430" i="48"/>
  <c r="F3430" i="48"/>
  <c r="M3429" i="48"/>
  <c r="L3429" i="48"/>
  <c r="K3429" i="48"/>
  <c r="J3429" i="48"/>
  <c r="I3429" i="48"/>
  <c r="H3429" i="48"/>
  <c r="G3429" i="48"/>
  <c r="F3429" i="48"/>
  <c r="M3428" i="48"/>
  <c r="L3428" i="48"/>
  <c r="K3428" i="48"/>
  <c r="J3428" i="48"/>
  <c r="I3428" i="48"/>
  <c r="H3428" i="48"/>
  <c r="G3428" i="48"/>
  <c r="F3428" i="48"/>
  <c r="M3427" i="48"/>
  <c r="L3427" i="48"/>
  <c r="K3427" i="48"/>
  <c r="J3427" i="48"/>
  <c r="I3427" i="48"/>
  <c r="H3427" i="48"/>
  <c r="G3427" i="48"/>
  <c r="F3427" i="48"/>
  <c r="M3426" i="48"/>
  <c r="L3426" i="48"/>
  <c r="K3426" i="48"/>
  <c r="J3426" i="48"/>
  <c r="I3426" i="48"/>
  <c r="H3426" i="48"/>
  <c r="G3426" i="48"/>
  <c r="F3426" i="48"/>
  <c r="M3425" i="48"/>
  <c r="L3425" i="48"/>
  <c r="K3425" i="48"/>
  <c r="J3425" i="48"/>
  <c r="I3425" i="48"/>
  <c r="H3425" i="48"/>
  <c r="G3425" i="48"/>
  <c r="F3425" i="48"/>
  <c r="M3424" i="48"/>
  <c r="L3424" i="48"/>
  <c r="K3424" i="48"/>
  <c r="J3424" i="48"/>
  <c r="I3424" i="48"/>
  <c r="H3424" i="48"/>
  <c r="G3424" i="48"/>
  <c r="F3424" i="48"/>
  <c r="M3423" i="48"/>
  <c r="L3423" i="48"/>
  <c r="K3423" i="48"/>
  <c r="J3423" i="48"/>
  <c r="I3423" i="48"/>
  <c r="H3423" i="48"/>
  <c r="G3423" i="48"/>
  <c r="F3423" i="48"/>
  <c r="M3422" i="48"/>
  <c r="L3422" i="48"/>
  <c r="K3422" i="48"/>
  <c r="J3422" i="48"/>
  <c r="I3422" i="48"/>
  <c r="H3422" i="48"/>
  <c r="G3422" i="48"/>
  <c r="F3422" i="48"/>
  <c r="M3421" i="48"/>
  <c r="L3421" i="48"/>
  <c r="K3421" i="48"/>
  <c r="J3421" i="48"/>
  <c r="I3421" i="48"/>
  <c r="H3421" i="48"/>
  <c r="G3421" i="48"/>
  <c r="F3421" i="48"/>
  <c r="M3420" i="48"/>
  <c r="L3420" i="48"/>
  <c r="K3420" i="48"/>
  <c r="J3420" i="48"/>
  <c r="I3420" i="48"/>
  <c r="H3420" i="48"/>
  <c r="G3420" i="48"/>
  <c r="F3420" i="48"/>
  <c r="M3419" i="48"/>
  <c r="L3419" i="48"/>
  <c r="K3419" i="48"/>
  <c r="J3419" i="48"/>
  <c r="I3419" i="48"/>
  <c r="H3419" i="48"/>
  <c r="G3419" i="48"/>
  <c r="F3419" i="48"/>
  <c r="M3418" i="48"/>
  <c r="L3418" i="48"/>
  <c r="K3418" i="48"/>
  <c r="J3418" i="48"/>
  <c r="I3418" i="48"/>
  <c r="H3418" i="48"/>
  <c r="G3418" i="48"/>
  <c r="F3418" i="48"/>
  <c r="M3417" i="48"/>
  <c r="L3417" i="48"/>
  <c r="K3417" i="48"/>
  <c r="J3417" i="48"/>
  <c r="I3417" i="48"/>
  <c r="H3417" i="48"/>
  <c r="G3417" i="48"/>
  <c r="F3417" i="48"/>
  <c r="M3416" i="48"/>
  <c r="L3416" i="48"/>
  <c r="K3416" i="48"/>
  <c r="J3416" i="48"/>
  <c r="I3416" i="48"/>
  <c r="H3416" i="48"/>
  <c r="G3416" i="48"/>
  <c r="F3416" i="48"/>
  <c r="M3415" i="48"/>
  <c r="L3415" i="48"/>
  <c r="K3415" i="48"/>
  <c r="J3415" i="48"/>
  <c r="I3415" i="48"/>
  <c r="H3415" i="48"/>
  <c r="G3415" i="48"/>
  <c r="F3415" i="48"/>
  <c r="M3414" i="48"/>
  <c r="L3414" i="48"/>
  <c r="K3414" i="48"/>
  <c r="J3414" i="48"/>
  <c r="I3414" i="48"/>
  <c r="H3414" i="48"/>
  <c r="G3414" i="48"/>
  <c r="F3414" i="48"/>
  <c r="M3413" i="48"/>
  <c r="L3413" i="48"/>
  <c r="K3413" i="48"/>
  <c r="J3413" i="48"/>
  <c r="I3413" i="48"/>
  <c r="H3413" i="48"/>
  <c r="G3413" i="48"/>
  <c r="F3413" i="48"/>
  <c r="M3412" i="48"/>
  <c r="L3412" i="48"/>
  <c r="K3412" i="48"/>
  <c r="J3412" i="48"/>
  <c r="I3412" i="48"/>
  <c r="H3412" i="48"/>
  <c r="G3412" i="48"/>
  <c r="F3412" i="48"/>
  <c r="M3411" i="48"/>
  <c r="L3411" i="48"/>
  <c r="K3411" i="48"/>
  <c r="J3411" i="48"/>
  <c r="I3411" i="48"/>
  <c r="H3411" i="48"/>
  <c r="G3411" i="48"/>
  <c r="F3411" i="48"/>
  <c r="M3410" i="48"/>
  <c r="L3410" i="48"/>
  <c r="K3410" i="48"/>
  <c r="J3410" i="48"/>
  <c r="I3410" i="48"/>
  <c r="H3410" i="48"/>
  <c r="G3410" i="48"/>
  <c r="F3410" i="48"/>
  <c r="M3409" i="48"/>
  <c r="L3409" i="48"/>
  <c r="K3409" i="48"/>
  <c r="J3409" i="48"/>
  <c r="I3409" i="48"/>
  <c r="H3409" i="48"/>
  <c r="G3409" i="48"/>
  <c r="F3409" i="48"/>
  <c r="M3408" i="48"/>
  <c r="L3408" i="48"/>
  <c r="K3408" i="48"/>
  <c r="J3408" i="48"/>
  <c r="I3408" i="48"/>
  <c r="H3408" i="48"/>
  <c r="G3408" i="48"/>
  <c r="F3408" i="48"/>
  <c r="M3407" i="48"/>
  <c r="L3407" i="48"/>
  <c r="K3407" i="48"/>
  <c r="J3407" i="48"/>
  <c r="I3407" i="48"/>
  <c r="H3407" i="48"/>
  <c r="G3407" i="48"/>
  <c r="F3407" i="48"/>
  <c r="M3406" i="48"/>
  <c r="L3406" i="48"/>
  <c r="K3406" i="48"/>
  <c r="J3406" i="48"/>
  <c r="I3406" i="48"/>
  <c r="H3406" i="48"/>
  <c r="G3406" i="48"/>
  <c r="F3406" i="48"/>
  <c r="M3405" i="48"/>
  <c r="L3405" i="48"/>
  <c r="K3405" i="48"/>
  <c r="J3405" i="48"/>
  <c r="I3405" i="48"/>
  <c r="H3405" i="48"/>
  <c r="G3405" i="48"/>
  <c r="F3405" i="48"/>
  <c r="M3404" i="48"/>
  <c r="L3404" i="48"/>
  <c r="K3404" i="48"/>
  <c r="J3404" i="48"/>
  <c r="I3404" i="48"/>
  <c r="H3404" i="48"/>
  <c r="G3404" i="48"/>
  <c r="F3404" i="48"/>
  <c r="M3403" i="48"/>
  <c r="L3403" i="48"/>
  <c r="K3403" i="48"/>
  <c r="J3403" i="48"/>
  <c r="I3403" i="48"/>
  <c r="H3403" i="48"/>
  <c r="G3403" i="48"/>
  <c r="F3403" i="48"/>
  <c r="M3402" i="48"/>
  <c r="L3402" i="48"/>
  <c r="K3402" i="48"/>
  <c r="J3402" i="48"/>
  <c r="I3402" i="48"/>
  <c r="H3402" i="48"/>
  <c r="G3402" i="48"/>
  <c r="F3402" i="48"/>
  <c r="M3401" i="48"/>
  <c r="L3401" i="48"/>
  <c r="K3401" i="48"/>
  <c r="J3401" i="48"/>
  <c r="I3401" i="48"/>
  <c r="H3401" i="48"/>
  <c r="G3401" i="48"/>
  <c r="F3401" i="48"/>
  <c r="M3400" i="48"/>
  <c r="L3400" i="48"/>
  <c r="K3400" i="48"/>
  <c r="J3400" i="48"/>
  <c r="I3400" i="48"/>
  <c r="H3400" i="48"/>
  <c r="G3400" i="48"/>
  <c r="F3400" i="48"/>
  <c r="M3399" i="48"/>
  <c r="L3399" i="48"/>
  <c r="K3399" i="48"/>
  <c r="J3399" i="48"/>
  <c r="I3399" i="48"/>
  <c r="H3399" i="48"/>
  <c r="G3399" i="48"/>
  <c r="F3399" i="48"/>
  <c r="M3398" i="48"/>
  <c r="L3398" i="48"/>
  <c r="K3398" i="48"/>
  <c r="J3398" i="48"/>
  <c r="I3398" i="48"/>
  <c r="H3398" i="48"/>
  <c r="G3398" i="48"/>
  <c r="F3398" i="48"/>
  <c r="M3397" i="48"/>
  <c r="L3397" i="48"/>
  <c r="K3397" i="48"/>
  <c r="J3397" i="48"/>
  <c r="I3397" i="48"/>
  <c r="H3397" i="48"/>
  <c r="G3397" i="48"/>
  <c r="F3397" i="48"/>
  <c r="M3396" i="48"/>
  <c r="L3396" i="48"/>
  <c r="K3396" i="48"/>
  <c r="J3396" i="48"/>
  <c r="I3396" i="48"/>
  <c r="H3396" i="48"/>
  <c r="G3396" i="48"/>
  <c r="F3396" i="48"/>
  <c r="M3395" i="48"/>
  <c r="L3395" i="48"/>
  <c r="K3395" i="48"/>
  <c r="J3395" i="48"/>
  <c r="I3395" i="48"/>
  <c r="H3395" i="48"/>
  <c r="G3395" i="48"/>
  <c r="F3395" i="48"/>
  <c r="M3394" i="48"/>
  <c r="L3394" i="48"/>
  <c r="K3394" i="48"/>
  <c r="J3394" i="48"/>
  <c r="I3394" i="48"/>
  <c r="H3394" i="48"/>
  <c r="G3394" i="48"/>
  <c r="F3394" i="48"/>
  <c r="M3393" i="48"/>
  <c r="L3393" i="48"/>
  <c r="K3393" i="48"/>
  <c r="J3393" i="48"/>
  <c r="I3393" i="48"/>
  <c r="H3393" i="48"/>
  <c r="G3393" i="48"/>
  <c r="F3393" i="48"/>
  <c r="M3392" i="48"/>
  <c r="L3392" i="48"/>
  <c r="K3392" i="48"/>
  <c r="J3392" i="48"/>
  <c r="I3392" i="48"/>
  <c r="H3392" i="48"/>
  <c r="G3392" i="48"/>
  <c r="F3392" i="48"/>
  <c r="M3391" i="48"/>
  <c r="L3391" i="48"/>
  <c r="K3391" i="48"/>
  <c r="J3391" i="48"/>
  <c r="I3391" i="48"/>
  <c r="H3391" i="48"/>
  <c r="G3391" i="48"/>
  <c r="F3391" i="48"/>
  <c r="M3390" i="48"/>
  <c r="L3390" i="48"/>
  <c r="K3390" i="48"/>
  <c r="J3390" i="48"/>
  <c r="I3390" i="48"/>
  <c r="H3390" i="48"/>
  <c r="G3390" i="48"/>
  <c r="F3390" i="48"/>
  <c r="M3389" i="48"/>
  <c r="L3389" i="48"/>
  <c r="K3389" i="48"/>
  <c r="J3389" i="48"/>
  <c r="I3389" i="48"/>
  <c r="H3389" i="48"/>
  <c r="G3389" i="48"/>
  <c r="F3389" i="48"/>
  <c r="M3388" i="48"/>
  <c r="L3388" i="48"/>
  <c r="K3388" i="48"/>
  <c r="J3388" i="48"/>
  <c r="I3388" i="48"/>
  <c r="H3388" i="48"/>
  <c r="G3388" i="48"/>
  <c r="F3388" i="48"/>
  <c r="M3387" i="48"/>
  <c r="L3387" i="48"/>
  <c r="K3387" i="48"/>
  <c r="J3387" i="48"/>
  <c r="I3387" i="48"/>
  <c r="H3387" i="48"/>
  <c r="G3387" i="48"/>
  <c r="F3387" i="48"/>
  <c r="M3386" i="48"/>
  <c r="L3386" i="48"/>
  <c r="K3386" i="48"/>
  <c r="J3386" i="48"/>
  <c r="I3386" i="48"/>
  <c r="H3386" i="48"/>
  <c r="G3386" i="48"/>
  <c r="F3386" i="48"/>
  <c r="M3385" i="48"/>
  <c r="L3385" i="48"/>
  <c r="K3385" i="48"/>
  <c r="J3385" i="48"/>
  <c r="I3385" i="48"/>
  <c r="H3385" i="48"/>
  <c r="G3385" i="48"/>
  <c r="F3385" i="48"/>
  <c r="M3384" i="48"/>
  <c r="L3384" i="48"/>
  <c r="K3384" i="48"/>
  <c r="J3384" i="48"/>
  <c r="I3384" i="48"/>
  <c r="H3384" i="48"/>
  <c r="G3384" i="48"/>
  <c r="F3384" i="48"/>
  <c r="M3383" i="48"/>
  <c r="L3383" i="48"/>
  <c r="K3383" i="48"/>
  <c r="J3383" i="48"/>
  <c r="I3383" i="48"/>
  <c r="H3383" i="48"/>
  <c r="G3383" i="48"/>
  <c r="F3383" i="48"/>
  <c r="M3382" i="48"/>
  <c r="L3382" i="48"/>
  <c r="K3382" i="48"/>
  <c r="J3382" i="48"/>
  <c r="I3382" i="48"/>
  <c r="H3382" i="48"/>
  <c r="G3382" i="48"/>
  <c r="F3382" i="48"/>
  <c r="M3381" i="48"/>
  <c r="L3381" i="48"/>
  <c r="K3381" i="48"/>
  <c r="J3381" i="48"/>
  <c r="I3381" i="48"/>
  <c r="H3381" i="48"/>
  <c r="G3381" i="48"/>
  <c r="F3381" i="48"/>
  <c r="M3380" i="48"/>
  <c r="L3380" i="48"/>
  <c r="K3380" i="48"/>
  <c r="J3380" i="48"/>
  <c r="I3380" i="48"/>
  <c r="H3380" i="48"/>
  <c r="G3380" i="48"/>
  <c r="F3380" i="48"/>
  <c r="M3379" i="48"/>
  <c r="L3379" i="48"/>
  <c r="K3379" i="48"/>
  <c r="J3379" i="48"/>
  <c r="I3379" i="48"/>
  <c r="H3379" i="48"/>
  <c r="G3379" i="48"/>
  <c r="F3379" i="48"/>
  <c r="M3378" i="48"/>
  <c r="L3378" i="48"/>
  <c r="K3378" i="48"/>
  <c r="J3378" i="48"/>
  <c r="I3378" i="48"/>
  <c r="H3378" i="48"/>
  <c r="G3378" i="48"/>
  <c r="F3378" i="48"/>
  <c r="M3377" i="48"/>
  <c r="L3377" i="48"/>
  <c r="K3377" i="48"/>
  <c r="J3377" i="48"/>
  <c r="I3377" i="48"/>
  <c r="H3377" i="48"/>
  <c r="G3377" i="48"/>
  <c r="F3377" i="48"/>
  <c r="M3376" i="48"/>
  <c r="L3376" i="48"/>
  <c r="K3376" i="48"/>
  <c r="J3376" i="48"/>
  <c r="I3376" i="48"/>
  <c r="H3376" i="48"/>
  <c r="G3376" i="48"/>
  <c r="F3376" i="48"/>
  <c r="M3375" i="48"/>
  <c r="L3375" i="48"/>
  <c r="K3375" i="48"/>
  <c r="J3375" i="48"/>
  <c r="I3375" i="48"/>
  <c r="H3375" i="48"/>
  <c r="G3375" i="48"/>
  <c r="F3375" i="48"/>
  <c r="M3374" i="48"/>
  <c r="L3374" i="48"/>
  <c r="K3374" i="48"/>
  <c r="J3374" i="48"/>
  <c r="I3374" i="48"/>
  <c r="H3374" i="48"/>
  <c r="G3374" i="48"/>
  <c r="F3374" i="48"/>
  <c r="M3373" i="48"/>
  <c r="L3373" i="48"/>
  <c r="K3373" i="48"/>
  <c r="J3373" i="48"/>
  <c r="I3373" i="48"/>
  <c r="H3373" i="48"/>
  <c r="G3373" i="48"/>
  <c r="F3373" i="48"/>
  <c r="M3372" i="48"/>
  <c r="L3372" i="48"/>
  <c r="K3372" i="48"/>
  <c r="J3372" i="48"/>
  <c r="I3372" i="48"/>
  <c r="H3372" i="48"/>
  <c r="G3372" i="48"/>
  <c r="F3372" i="48"/>
  <c r="M3371" i="48"/>
  <c r="L3371" i="48"/>
  <c r="K3371" i="48"/>
  <c r="J3371" i="48"/>
  <c r="I3371" i="48"/>
  <c r="H3371" i="48"/>
  <c r="G3371" i="48"/>
  <c r="F3371" i="48"/>
  <c r="M3370" i="48"/>
  <c r="L3370" i="48"/>
  <c r="K3370" i="48"/>
  <c r="J3370" i="48"/>
  <c r="I3370" i="48"/>
  <c r="H3370" i="48"/>
  <c r="G3370" i="48"/>
  <c r="F3370" i="48"/>
  <c r="M3369" i="48"/>
  <c r="L3369" i="48"/>
  <c r="K3369" i="48"/>
  <c r="J3369" i="48"/>
  <c r="I3369" i="48"/>
  <c r="H3369" i="48"/>
  <c r="G3369" i="48"/>
  <c r="F3369" i="48"/>
  <c r="M3368" i="48"/>
  <c r="L3368" i="48"/>
  <c r="K3368" i="48"/>
  <c r="J3368" i="48"/>
  <c r="I3368" i="48"/>
  <c r="H3368" i="48"/>
  <c r="G3368" i="48"/>
  <c r="F3368" i="48"/>
  <c r="M3367" i="48"/>
  <c r="L3367" i="48"/>
  <c r="K3367" i="48"/>
  <c r="J3367" i="48"/>
  <c r="I3367" i="48"/>
  <c r="H3367" i="48"/>
  <c r="G3367" i="48"/>
  <c r="F3367" i="48"/>
  <c r="M3366" i="48"/>
  <c r="L3366" i="48"/>
  <c r="K3366" i="48"/>
  <c r="J3366" i="48"/>
  <c r="I3366" i="48"/>
  <c r="H3366" i="48"/>
  <c r="G3366" i="48"/>
  <c r="F3366" i="48"/>
  <c r="M3365" i="48"/>
  <c r="L3365" i="48"/>
  <c r="K3365" i="48"/>
  <c r="J3365" i="48"/>
  <c r="I3365" i="48"/>
  <c r="H3365" i="48"/>
  <c r="G3365" i="48"/>
  <c r="F3365" i="48"/>
  <c r="M3364" i="48"/>
  <c r="L3364" i="48"/>
  <c r="K3364" i="48"/>
  <c r="J3364" i="48"/>
  <c r="I3364" i="48"/>
  <c r="H3364" i="48"/>
  <c r="G3364" i="48"/>
  <c r="F3364" i="48"/>
  <c r="M3363" i="48"/>
  <c r="L3363" i="48"/>
  <c r="K3363" i="48"/>
  <c r="J3363" i="48"/>
  <c r="I3363" i="48"/>
  <c r="H3363" i="48"/>
  <c r="G3363" i="48"/>
  <c r="F3363" i="48"/>
  <c r="M3362" i="48"/>
  <c r="L3362" i="48"/>
  <c r="K3362" i="48"/>
  <c r="J3362" i="48"/>
  <c r="I3362" i="48"/>
  <c r="H3362" i="48"/>
  <c r="G3362" i="48"/>
  <c r="F3362" i="48"/>
  <c r="M3361" i="48"/>
  <c r="L3361" i="48"/>
  <c r="K3361" i="48"/>
  <c r="J3361" i="48"/>
  <c r="I3361" i="48"/>
  <c r="H3361" i="48"/>
  <c r="G3361" i="48"/>
  <c r="F3361" i="48"/>
  <c r="M3360" i="48"/>
  <c r="L3360" i="48"/>
  <c r="K3360" i="48"/>
  <c r="J3360" i="48"/>
  <c r="I3360" i="48"/>
  <c r="H3360" i="48"/>
  <c r="G3360" i="48"/>
  <c r="F3360" i="48"/>
  <c r="M3359" i="48"/>
  <c r="L3359" i="48"/>
  <c r="K3359" i="48"/>
  <c r="J3359" i="48"/>
  <c r="I3359" i="48"/>
  <c r="H3359" i="48"/>
  <c r="G3359" i="48"/>
  <c r="F3359" i="48"/>
  <c r="M3358" i="48"/>
  <c r="L3358" i="48"/>
  <c r="K3358" i="48"/>
  <c r="J3358" i="48"/>
  <c r="I3358" i="48"/>
  <c r="H3358" i="48"/>
  <c r="G3358" i="48"/>
  <c r="F3358" i="48"/>
  <c r="M3357" i="48"/>
  <c r="L3357" i="48"/>
  <c r="K3357" i="48"/>
  <c r="J3357" i="48"/>
  <c r="I3357" i="48"/>
  <c r="H3357" i="48"/>
  <c r="G3357" i="48"/>
  <c r="F3357" i="48"/>
  <c r="M3356" i="48"/>
  <c r="L3356" i="48"/>
  <c r="K3356" i="48"/>
  <c r="J3356" i="48"/>
  <c r="I3356" i="48"/>
  <c r="H3356" i="48"/>
  <c r="G3356" i="48"/>
  <c r="F3356" i="48"/>
  <c r="M3355" i="48"/>
  <c r="L3355" i="48"/>
  <c r="K3355" i="48"/>
  <c r="J3355" i="48"/>
  <c r="I3355" i="48"/>
  <c r="H3355" i="48"/>
  <c r="G3355" i="48"/>
  <c r="F3355" i="48"/>
  <c r="M3354" i="48"/>
  <c r="L3354" i="48"/>
  <c r="K3354" i="48"/>
  <c r="J3354" i="48"/>
  <c r="I3354" i="48"/>
  <c r="H3354" i="48"/>
  <c r="G3354" i="48"/>
  <c r="F3354" i="48"/>
  <c r="M3353" i="48"/>
  <c r="L3353" i="48"/>
  <c r="K3353" i="48"/>
  <c r="J3353" i="48"/>
  <c r="I3353" i="48"/>
  <c r="H3353" i="48"/>
  <c r="G3353" i="48"/>
  <c r="F3353" i="48"/>
  <c r="M3352" i="48"/>
  <c r="L3352" i="48"/>
  <c r="K3352" i="48"/>
  <c r="J3352" i="48"/>
  <c r="I3352" i="48"/>
  <c r="H3352" i="48"/>
  <c r="G3352" i="48"/>
  <c r="F3352" i="48"/>
  <c r="M3351" i="48"/>
  <c r="L3351" i="48"/>
  <c r="K3351" i="48"/>
  <c r="J3351" i="48"/>
  <c r="I3351" i="48"/>
  <c r="H3351" i="48"/>
  <c r="G3351" i="48"/>
  <c r="F3351" i="48"/>
  <c r="M3350" i="48"/>
  <c r="L3350" i="48"/>
  <c r="K3350" i="48"/>
  <c r="J3350" i="48"/>
  <c r="I3350" i="48"/>
  <c r="H3350" i="48"/>
  <c r="G3350" i="48"/>
  <c r="F3350" i="48"/>
  <c r="M3349" i="48"/>
  <c r="L3349" i="48"/>
  <c r="K3349" i="48"/>
  <c r="J3349" i="48"/>
  <c r="I3349" i="48"/>
  <c r="H3349" i="48"/>
  <c r="G3349" i="48"/>
  <c r="F3349" i="48"/>
  <c r="M3348" i="48"/>
  <c r="L3348" i="48"/>
  <c r="K3348" i="48"/>
  <c r="J3348" i="48"/>
  <c r="I3348" i="48"/>
  <c r="H3348" i="48"/>
  <c r="G3348" i="48"/>
  <c r="F3348" i="48"/>
  <c r="M3347" i="48"/>
  <c r="L3347" i="48"/>
  <c r="K3347" i="48"/>
  <c r="J3347" i="48"/>
  <c r="I3347" i="48"/>
  <c r="H3347" i="48"/>
  <c r="G3347" i="48"/>
  <c r="F3347" i="48"/>
  <c r="M3346" i="48"/>
  <c r="L3346" i="48"/>
  <c r="K3346" i="48"/>
  <c r="J3346" i="48"/>
  <c r="I3346" i="48"/>
  <c r="H3346" i="48"/>
  <c r="G3346" i="48"/>
  <c r="F3346" i="48"/>
  <c r="M3345" i="48"/>
  <c r="L3345" i="48"/>
  <c r="K3345" i="48"/>
  <c r="J3345" i="48"/>
  <c r="I3345" i="48"/>
  <c r="H3345" i="48"/>
  <c r="G3345" i="48"/>
  <c r="F3345" i="48"/>
  <c r="M3344" i="48"/>
  <c r="L3344" i="48"/>
  <c r="K3344" i="48"/>
  <c r="J3344" i="48"/>
  <c r="I3344" i="48"/>
  <c r="H3344" i="48"/>
  <c r="G3344" i="48"/>
  <c r="F3344" i="48"/>
  <c r="M3343" i="48"/>
  <c r="L3343" i="48"/>
  <c r="K3343" i="48"/>
  <c r="J3343" i="48"/>
  <c r="I3343" i="48"/>
  <c r="H3343" i="48"/>
  <c r="G3343" i="48"/>
  <c r="F3343" i="48"/>
  <c r="M3342" i="48"/>
  <c r="L3342" i="48"/>
  <c r="K3342" i="48"/>
  <c r="J3342" i="48"/>
  <c r="I3342" i="48"/>
  <c r="H3342" i="48"/>
  <c r="G3342" i="48"/>
  <c r="F3342" i="48"/>
  <c r="M3341" i="48"/>
  <c r="L3341" i="48"/>
  <c r="K3341" i="48"/>
  <c r="J3341" i="48"/>
  <c r="I3341" i="48"/>
  <c r="H3341" i="48"/>
  <c r="G3341" i="48"/>
  <c r="F3341" i="48"/>
  <c r="M3340" i="48"/>
  <c r="L3340" i="48"/>
  <c r="K3340" i="48"/>
  <c r="J3340" i="48"/>
  <c r="I3340" i="48"/>
  <c r="H3340" i="48"/>
  <c r="G3340" i="48"/>
  <c r="F3340" i="48"/>
  <c r="M3339" i="48"/>
  <c r="L3339" i="48"/>
  <c r="K3339" i="48"/>
  <c r="J3339" i="48"/>
  <c r="I3339" i="48"/>
  <c r="H3339" i="48"/>
  <c r="G3339" i="48"/>
  <c r="F3339" i="48"/>
  <c r="M3338" i="48"/>
  <c r="L3338" i="48"/>
  <c r="K3338" i="48"/>
  <c r="J3338" i="48"/>
  <c r="I3338" i="48"/>
  <c r="H3338" i="48"/>
  <c r="G3338" i="48"/>
  <c r="F3338" i="48"/>
  <c r="M3337" i="48"/>
  <c r="L3337" i="48"/>
  <c r="K3337" i="48"/>
  <c r="J3337" i="48"/>
  <c r="I3337" i="48"/>
  <c r="H3337" i="48"/>
  <c r="G3337" i="48"/>
  <c r="F3337" i="48"/>
  <c r="M3336" i="48"/>
  <c r="L3336" i="48"/>
  <c r="K3336" i="48"/>
  <c r="J3336" i="48"/>
  <c r="I3336" i="48"/>
  <c r="H3336" i="48"/>
  <c r="G3336" i="48"/>
  <c r="F3336" i="48"/>
  <c r="M3335" i="48"/>
  <c r="L3335" i="48"/>
  <c r="K3335" i="48"/>
  <c r="J3335" i="48"/>
  <c r="I3335" i="48"/>
  <c r="H3335" i="48"/>
  <c r="G3335" i="48"/>
  <c r="F3335" i="48"/>
  <c r="M3334" i="48"/>
  <c r="L3334" i="48"/>
  <c r="K3334" i="48"/>
  <c r="J3334" i="48"/>
  <c r="I3334" i="48"/>
  <c r="H3334" i="48"/>
  <c r="G3334" i="48"/>
  <c r="F3334" i="48"/>
  <c r="M3333" i="48"/>
  <c r="L3333" i="48"/>
  <c r="K3333" i="48"/>
  <c r="J3333" i="48"/>
  <c r="I3333" i="48"/>
  <c r="H3333" i="48"/>
  <c r="G3333" i="48"/>
  <c r="F3333" i="48"/>
  <c r="M3332" i="48"/>
  <c r="L3332" i="48"/>
  <c r="K3332" i="48"/>
  <c r="J3332" i="48"/>
  <c r="I3332" i="48"/>
  <c r="H3332" i="48"/>
  <c r="G3332" i="48"/>
  <c r="F3332" i="48"/>
  <c r="M3331" i="48"/>
  <c r="L3331" i="48"/>
  <c r="K3331" i="48"/>
  <c r="J3331" i="48"/>
  <c r="I3331" i="48"/>
  <c r="H3331" i="48"/>
  <c r="G3331" i="48"/>
  <c r="F3331" i="48"/>
  <c r="M3330" i="48"/>
  <c r="L3330" i="48"/>
  <c r="K3330" i="48"/>
  <c r="J3330" i="48"/>
  <c r="I3330" i="48"/>
  <c r="H3330" i="48"/>
  <c r="G3330" i="48"/>
  <c r="F3330" i="48"/>
  <c r="M3329" i="48"/>
  <c r="L3329" i="48"/>
  <c r="K3329" i="48"/>
  <c r="J3329" i="48"/>
  <c r="I3329" i="48"/>
  <c r="H3329" i="48"/>
  <c r="G3329" i="48"/>
  <c r="F3329" i="48"/>
  <c r="M3328" i="48"/>
  <c r="L3328" i="48"/>
  <c r="K3328" i="48"/>
  <c r="J3328" i="48"/>
  <c r="I3328" i="48"/>
  <c r="H3328" i="48"/>
  <c r="G3328" i="48"/>
  <c r="F3328" i="48"/>
  <c r="M3327" i="48"/>
  <c r="L3327" i="48"/>
  <c r="K3327" i="48"/>
  <c r="J3327" i="48"/>
  <c r="I3327" i="48"/>
  <c r="H3327" i="48"/>
  <c r="G3327" i="48"/>
  <c r="F3327" i="48"/>
  <c r="M3326" i="48"/>
  <c r="L3326" i="48"/>
  <c r="K3326" i="48"/>
  <c r="J3326" i="48"/>
  <c r="I3326" i="48"/>
  <c r="H3326" i="48"/>
  <c r="G3326" i="48"/>
  <c r="F3326" i="48"/>
  <c r="M3325" i="48"/>
  <c r="L3325" i="48"/>
  <c r="K3325" i="48"/>
  <c r="J3325" i="48"/>
  <c r="I3325" i="48"/>
  <c r="H3325" i="48"/>
  <c r="G3325" i="48"/>
  <c r="F3325" i="48"/>
  <c r="M3324" i="48"/>
  <c r="L3324" i="48"/>
  <c r="K3324" i="48"/>
  <c r="J3324" i="48"/>
  <c r="I3324" i="48"/>
  <c r="H3324" i="48"/>
  <c r="G3324" i="48"/>
  <c r="F3324" i="48"/>
  <c r="M3323" i="48"/>
  <c r="L3323" i="48"/>
  <c r="K3323" i="48"/>
  <c r="J3323" i="48"/>
  <c r="I3323" i="48"/>
  <c r="H3323" i="48"/>
  <c r="G3323" i="48"/>
  <c r="F3323" i="48"/>
  <c r="M3322" i="48"/>
  <c r="L3322" i="48"/>
  <c r="K3322" i="48"/>
  <c r="J3322" i="48"/>
  <c r="I3322" i="48"/>
  <c r="H3322" i="48"/>
  <c r="G3322" i="48"/>
  <c r="F3322" i="48"/>
  <c r="M3321" i="48"/>
  <c r="L3321" i="48"/>
  <c r="K3321" i="48"/>
  <c r="J3321" i="48"/>
  <c r="I3321" i="48"/>
  <c r="H3321" i="48"/>
  <c r="G3321" i="48"/>
  <c r="F3321" i="48"/>
  <c r="M3320" i="48"/>
  <c r="L3320" i="48"/>
  <c r="K3320" i="48"/>
  <c r="J3320" i="48"/>
  <c r="I3320" i="48"/>
  <c r="H3320" i="48"/>
  <c r="G3320" i="48"/>
  <c r="F3320" i="48"/>
  <c r="M3319" i="48"/>
  <c r="L3319" i="48"/>
  <c r="K3319" i="48"/>
  <c r="J3319" i="48"/>
  <c r="I3319" i="48"/>
  <c r="H3319" i="48"/>
  <c r="G3319" i="48"/>
  <c r="F3319" i="48"/>
  <c r="M3318" i="48"/>
  <c r="L3318" i="48"/>
  <c r="K3318" i="48"/>
  <c r="J3318" i="48"/>
  <c r="I3318" i="48"/>
  <c r="H3318" i="48"/>
  <c r="G3318" i="48"/>
  <c r="F3318" i="48"/>
  <c r="M3317" i="48"/>
  <c r="L3317" i="48"/>
  <c r="K3317" i="48"/>
  <c r="J3317" i="48"/>
  <c r="I3317" i="48"/>
  <c r="H3317" i="48"/>
  <c r="G3317" i="48"/>
  <c r="F3317" i="48"/>
  <c r="M3316" i="48"/>
  <c r="L3316" i="48"/>
  <c r="K3316" i="48"/>
  <c r="J3316" i="48"/>
  <c r="I3316" i="48"/>
  <c r="H3316" i="48"/>
  <c r="G3316" i="48"/>
  <c r="F3316" i="48"/>
  <c r="M3315" i="48"/>
  <c r="L3315" i="48"/>
  <c r="K3315" i="48"/>
  <c r="J3315" i="48"/>
  <c r="I3315" i="48"/>
  <c r="H3315" i="48"/>
  <c r="G3315" i="48"/>
  <c r="F3315" i="48"/>
  <c r="M3314" i="48"/>
  <c r="L3314" i="48"/>
  <c r="K3314" i="48"/>
  <c r="J3314" i="48"/>
  <c r="I3314" i="48"/>
  <c r="H3314" i="48"/>
  <c r="G3314" i="48"/>
  <c r="F3314" i="48"/>
  <c r="M3313" i="48"/>
  <c r="L3313" i="48"/>
  <c r="K3313" i="48"/>
  <c r="J3313" i="48"/>
  <c r="I3313" i="48"/>
  <c r="H3313" i="48"/>
  <c r="G3313" i="48"/>
  <c r="F3313" i="48"/>
  <c r="M3312" i="48"/>
  <c r="L3312" i="48"/>
  <c r="K3312" i="48"/>
  <c r="J3312" i="48"/>
  <c r="I3312" i="48"/>
  <c r="H3312" i="48"/>
  <c r="G3312" i="48"/>
  <c r="F3312" i="48"/>
  <c r="M3311" i="48"/>
  <c r="L3311" i="48"/>
  <c r="K3311" i="48"/>
  <c r="J3311" i="48"/>
  <c r="I3311" i="48"/>
  <c r="H3311" i="48"/>
  <c r="G3311" i="48"/>
  <c r="F3311" i="48"/>
  <c r="M3310" i="48"/>
  <c r="L3310" i="48"/>
  <c r="K3310" i="48"/>
  <c r="J3310" i="48"/>
  <c r="I3310" i="48"/>
  <c r="H3310" i="48"/>
  <c r="G3310" i="48"/>
  <c r="F3310" i="48"/>
  <c r="M3309" i="48"/>
  <c r="L3309" i="48"/>
  <c r="K3309" i="48"/>
  <c r="J3309" i="48"/>
  <c r="I3309" i="48"/>
  <c r="H3309" i="48"/>
  <c r="G3309" i="48"/>
  <c r="F3309" i="48"/>
  <c r="M3308" i="48"/>
  <c r="L3308" i="48"/>
  <c r="K3308" i="48"/>
  <c r="J3308" i="48"/>
  <c r="I3308" i="48"/>
  <c r="H3308" i="48"/>
  <c r="G3308" i="48"/>
  <c r="F3308" i="48"/>
  <c r="M3307" i="48"/>
  <c r="L3307" i="48"/>
  <c r="K3307" i="48"/>
  <c r="J3307" i="48"/>
  <c r="I3307" i="48"/>
  <c r="H3307" i="48"/>
  <c r="G3307" i="48"/>
  <c r="F3307" i="48"/>
  <c r="M3306" i="48"/>
  <c r="L3306" i="48"/>
  <c r="K3306" i="48"/>
  <c r="J3306" i="48"/>
  <c r="I3306" i="48"/>
  <c r="H3306" i="48"/>
  <c r="G3306" i="48"/>
  <c r="F3306" i="48"/>
  <c r="M3305" i="48"/>
  <c r="L3305" i="48"/>
  <c r="K3305" i="48"/>
  <c r="J3305" i="48"/>
  <c r="I3305" i="48"/>
  <c r="H3305" i="48"/>
  <c r="G3305" i="48"/>
  <c r="F3305" i="48"/>
  <c r="M3304" i="48"/>
  <c r="L3304" i="48"/>
  <c r="K3304" i="48"/>
  <c r="J3304" i="48"/>
  <c r="I3304" i="48"/>
  <c r="H3304" i="48"/>
  <c r="G3304" i="48"/>
  <c r="F3304" i="48"/>
  <c r="M3303" i="48"/>
  <c r="L3303" i="48"/>
  <c r="K3303" i="48"/>
  <c r="J3303" i="48"/>
  <c r="I3303" i="48"/>
  <c r="H3303" i="48"/>
  <c r="G3303" i="48"/>
  <c r="F3303" i="48"/>
  <c r="M3302" i="48"/>
  <c r="L3302" i="48"/>
  <c r="K3302" i="48"/>
  <c r="J3302" i="48"/>
  <c r="I3302" i="48"/>
  <c r="H3302" i="48"/>
  <c r="G3302" i="48"/>
  <c r="F3302" i="48"/>
  <c r="M3301" i="48"/>
  <c r="L3301" i="48"/>
  <c r="K3301" i="48"/>
  <c r="J3301" i="48"/>
  <c r="I3301" i="48"/>
  <c r="H3301" i="48"/>
  <c r="G3301" i="48"/>
  <c r="F3301" i="48"/>
  <c r="M3300" i="48"/>
  <c r="L3300" i="48"/>
  <c r="K3300" i="48"/>
  <c r="J3300" i="48"/>
  <c r="I3300" i="48"/>
  <c r="H3300" i="48"/>
  <c r="G3300" i="48"/>
  <c r="F3300" i="48"/>
  <c r="M3299" i="48"/>
  <c r="L3299" i="48"/>
  <c r="K3299" i="48"/>
  <c r="J3299" i="48"/>
  <c r="I3299" i="48"/>
  <c r="H3299" i="48"/>
  <c r="G3299" i="48"/>
  <c r="F3299" i="48"/>
  <c r="M3298" i="48"/>
  <c r="L3298" i="48"/>
  <c r="K3298" i="48"/>
  <c r="J3298" i="48"/>
  <c r="I3298" i="48"/>
  <c r="H3298" i="48"/>
  <c r="G3298" i="48"/>
  <c r="F3298" i="48"/>
  <c r="M3297" i="48"/>
  <c r="L3297" i="48"/>
  <c r="K3297" i="48"/>
  <c r="J3297" i="48"/>
  <c r="I3297" i="48"/>
  <c r="H3297" i="48"/>
  <c r="G3297" i="48"/>
  <c r="F3297" i="48"/>
  <c r="M3296" i="48"/>
  <c r="L3296" i="48"/>
  <c r="K3296" i="48"/>
  <c r="J3296" i="48"/>
  <c r="I3296" i="48"/>
  <c r="H3296" i="48"/>
  <c r="G3296" i="48"/>
  <c r="F3296" i="48"/>
  <c r="M3295" i="48"/>
  <c r="L3295" i="48"/>
  <c r="K3295" i="48"/>
  <c r="J3295" i="48"/>
  <c r="I3295" i="48"/>
  <c r="H3295" i="48"/>
  <c r="G3295" i="48"/>
  <c r="F3295" i="48"/>
  <c r="M3294" i="48"/>
  <c r="L3294" i="48"/>
  <c r="K3294" i="48"/>
  <c r="J3294" i="48"/>
  <c r="I3294" i="48"/>
  <c r="H3294" i="48"/>
  <c r="G3294" i="48"/>
  <c r="F3294" i="48"/>
  <c r="M3293" i="48"/>
  <c r="L3293" i="48"/>
  <c r="K3293" i="48"/>
  <c r="J3293" i="48"/>
  <c r="I3293" i="48"/>
  <c r="H3293" i="48"/>
  <c r="G3293" i="48"/>
  <c r="F3293" i="48"/>
  <c r="M3292" i="48"/>
  <c r="L3292" i="48"/>
  <c r="K3292" i="48"/>
  <c r="J3292" i="48"/>
  <c r="I3292" i="48"/>
  <c r="H3292" i="48"/>
  <c r="G3292" i="48"/>
  <c r="F3292" i="48"/>
  <c r="M3291" i="48"/>
  <c r="L3291" i="48"/>
  <c r="K3291" i="48"/>
  <c r="J3291" i="48"/>
  <c r="I3291" i="48"/>
  <c r="H3291" i="48"/>
  <c r="G3291" i="48"/>
  <c r="F3291" i="48"/>
  <c r="M3290" i="48"/>
  <c r="L3290" i="48"/>
  <c r="K3290" i="48"/>
  <c r="J3290" i="48"/>
  <c r="I3290" i="48"/>
  <c r="H3290" i="48"/>
  <c r="G3290" i="48"/>
  <c r="F3290" i="48"/>
  <c r="M3289" i="48"/>
  <c r="L3289" i="48"/>
  <c r="K3289" i="48"/>
  <c r="J3289" i="48"/>
  <c r="I3289" i="48"/>
  <c r="H3289" i="48"/>
  <c r="G3289" i="48"/>
  <c r="F3289" i="48"/>
  <c r="M3288" i="48"/>
  <c r="L3288" i="48"/>
  <c r="K3288" i="48"/>
  <c r="J3288" i="48"/>
  <c r="I3288" i="48"/>
  <c r="H3288" i="48"/>
  <c r="G3288" i="48"/>
  <c r="F3288" i="48"/>
  <c r="M3287" i="48"/>
  <c r="L3287" i="48"/>
  <c r="K3287" i="48"/>
  <c r="J3287" i="48"/>
  <c r="I3287" i="48"/>
  <c r="H3287" i="48"/>
  <c r="G3287" i="48"/>
  <c r="F3287" i="48"/>
  <c r="M3286" i="48"/>
  <c r="L3286" i="48"/>
  <c r="K3286" i="48"/>
  <c r="J3286" i="48"/>
  <c r="I3286" i="48"/>
  <c r="H3286" i="48"/>
  <c r="G3286" i="48"/>
  <c r="F3286" i="48"/>
  <c r="M3285" i="48"/>
  <c r="L3285" i="48"/>
  <c r="K3285" i="48"/>
  <c r="J3285" i="48"/>
  <c r="I3285" i="48"/>
  <c r="H3285" i="48"/>
  <c r="G3285" i="48"/>
  <c r="F3285" i="48"/>
  <c r="M3284" i="48"/>
  <c r="L3284" i="48"/>
  <c r="K3284" i="48"/>
  <c r="J3284" i="48"/>
  <c r="I3284" i="48"/>
  <c r="H3284" i="48"/>
  <c r="G3284" i="48"/>
  <c r="F3284" i="48"/>
  <c r="M3283" i="48"/>
  <c r="L3283" i="48"/>
  <c r="K3283" i="48"/>
  <c r="J3283" i="48"/>
  <c r="I3283" i="48"/>
  <c r="H3283" i="48"/>
  <c r="G3283" i="48"/>
  <c r="F3283" i="48"/>
  <c r="M3282" i="48"/>
  <c r="L3282" i="48"/>
  <c r="K3282" i="48"/>
  <c r="J3282" i="48"/>
  <c r="I3282" i="48"/>
  <c r="H3282" i="48"/>
  <c r="G3282" i="48"/>
  <c r="F3282" i="48"/>
  <c r="M3281" i="48"/>
  <c r="L3281" i="48"/>
  <c r="K3281" i="48"/>
  <c r="J3281" i="48"/>
  <c r="I3281" i="48"/>
  <c r="H3281" i="48"/>
  <c r="G3281" i="48"/>
  <c r="F3281" i="48"/>
  <c r="M3280" i="48"/>
  <c r="L3280" i="48"/>
  <c r="K3280" i="48"/>
  <c r="J3280" i="48"/>
  <c r="I3280" i="48"/>
  <c r="H3280" i="48"/>
  <c r="G3280" i="48"/>
  <c r="F3280" i="48"/>
  <c r="M3279" i="48"/>
  <c r="L3279" i="48"/>
  <c r="K3279" i="48"/>
  <c r="J3279" i="48"/>
  <c r="I3279" i="48"/>
  <c r="H3279" i="48"/>
  <c r="G3279" i="48"/>
  <c r="F3279" i="48"/>
  <c r="M3278" i="48"/>
  <c r="L3278" i="48"/>
  <c r="K3278" i="48"/>
  <c r="J3278" i="48"/>
  <c r="I3278" i="48"/>
  <c r="H3278" i="48"/>
  <c r="G3278" i="48"/>
  <c r="F3278" i="48"/>
  <c r="M3277" i="48"/>
  <c r="L3277" i="48"/>
  <c r="K3277" i="48"/>
  <c r="J3277" i="48"/>
  <c r="I3277" i="48"/>
  <c r="H3277" i="48"/>
  <c r="G3277" i="48"/>
  <c r="F3277" i="48"/>
  <c r="M3276" i="48"/>
  <c r="L3276" i="48"/>
  <c r="K3276" i="48"/>
  <c r="J3276" i="48"/>
  <c r="I3276" i="48"/>
  <c r="H3276" i="48"/>
  <c r="G3276" i="48"/>
  <c r="F3276" i="48"/>
  <c r="M3275" i="48"/>
  <c r="L3275" i="48"/>
  <c r="K3275" i="48"/>
  <c r="J3275" i="48"/>
  <c r="I3275" i="48"/>
  <c r="H3275" i="48"/>
  <c r="G3275" i="48"/>
  <c r="F3275" i="48"/>
  <c r="M3274" i="48"/>
  <c r="L3274" i="48"/>
  <c r="K3274" i="48"/>
  <c r="J3274" i="48"/>
  <c r="I3274" i="48"/>
  <c r="H3274" i="48"/>
  <c r="G3274" i="48"/>
  <c r="F3274" i="48"/>
  <c r="M3273" i="48"/>
  <c r="L3273" i="48"/>
  <c r="K3273" i="48"/>
  <c r="J3273" i="48"/>
  <c r="I3273" i="48"/>
  <c r="H3273" i="48"/>
  <c r="G3273" i="48"/>
  <c r="F3273" i="48"/>
  <c r="M3272" i="48"/>
  <c r="L3272" i="48"/>
  <c r="K3272" i="48"/>
  <c r="J3272" i="48"/>
  <c r="I3272" i="48"/>
  <c r="H3272" i="48"/>
  <c r="G3272" i="48"/>
  <c r="F3272" i="48"/>
  <c r="M3271" i="48"/>
  <c r="L3271" i="48"/>
  <c r="K3271" i="48"/>
  <c r="J3271" i="48"/>
  <c r="I3271" i="48"/>
  <c r="H3271" i="48"/>
  <c r="G3271" i="48"/>
  <c r="F3271" i="48"/>
  <c r="M3270" i="48"/>
  <c r="L3270" i="48"/>
  <c r="K3270" i="48"/>
  <c r="J3270" i="48"/>
  <c r="I3270" i="48"/>
  <c r="H3270" i="48"/>
  <c r="G3270" i="48"/>
  <c r="F3270" i="48"/>
  <c r="M3269" i="48"/>
  <c r="L3269" i="48"/>
  <c r="K3269" i="48"/>
  <c r="J3269" i="48"/>
  <c r="I3269" i="48"/>
  <c r="H3269" i="48"/>
  <c r="G3269" i="48"/>
  <c r="F3269" i="48"/>
  <c r="M3268" i="48"/>
  <c r="L3268" i="48"/>
  <c r="K3268" i="48"/>
  <c r="J3268" i="48"/>
  <c r="I3268" i="48"/>
  <c r="H3268" i="48"/>
  <c r="G3268" i="48"/>
  <c r="F3268" i="48"/>
  <c r="M3267" i="48"/>
  <c r="L3267" i="48"/>
  <c r="K3267" i="48"/>
  <c r="J3267" i="48"/>
  <c r="I3267" i="48"/>
  <c r="H3267" i="48"/>
  <c r="G3267" i="48"/>
  <c r="F3267" i="48"/>
  <c r="M3266" i="48"/>
  <c r="L3266" i="48"/>
  <c r="K3266" i="48"/>
  <c r="J3266" i="48"/>
  <c r="I3266" i="48"/>
  <c r="H3266" i="48"/>
  <c r="G3266" i="48"/>
  <c r="F3266" i="48"/>
  <c r="M3265" i="48"/>
  <c r="L3265" i="48"/>
  <c r="K3265" i="48"/>
  <c r="J3265" i="48"/>
  <c r="I3265" i="48"/>
  <c r="H3265" i="48"/>
  <c r="G3265" i="48"/>
  <c r="F3265" i="48"/>
  <c r="M3264" i="48"/>
  <c r="L3264" i="48"/>
  <c r="K3264" i="48"/>
  <c r="J3264" i="48"/>
  <c r="I3264" i="48"/>
  <c r="H3264" i="48"/>
  <c r="G3264" i="48"/>
  <c r="F3264" i="48"/>
  <c r="M3263" i="48"/>
  <c r="L3263" i="48"/>
  <c r="K3263" i="48"/>
  <c r="J3263" i="48"/>
  <c r="I3263" i="48"/>
  <c r="H3263" i="48"/>
  <c r="G3263" i="48"/>
  <c r="F3263" i="48"/>
  <c r="M3262" i="48"/>
  <c r="L3262" i="48"/>
  <c r="K3262" i="48"/>
  <c r="J3262" i="48"/>
  <c r="I3262" i="48"/>
  <c r="H3262" i="48"/>
  <c r="G3262" i="48"/>
  <c r="F3262" i="48"/>
  <c r="M3261" i="48"/>
  <c r="L3261" i="48"/>
  <c r="K3261" i="48"/>
  <c r="J3261" i="48"/>
  <c r="I3261" i="48"/>
  <c r="H3261" i="48"/>
  <c r="G3261" i="48"/>
  <c r="F3261" i="48"/>
  <c r="M3260" i="48"/>
  <c r="L3260" i="48"/>
  <c r="K3260" i="48"/>
  <c r="J3260" i="48"/>
  <c r="I3260" i="48"/>
  <c r="H3260" i="48"/>
  <c r="G3260" i="48"/>
  <c r="F3260" i="48"/>
  <c r="M3259" i="48"/>
  <c r="L3259" i="48"/>
  <c r="K3259" i="48"/>
  <c r="J3259" i="48"/>
  <c r="I3259" i="48"/>
  <c r="H3259" i="48"/>
  <c r="G3259" i="48"/>
  <c r="F3259" i="48"/>
  <c r="M3258" i="48"/>
  <c r="L3258" i="48"/>
  <c r="K3258" i="48"/>
  <c r="J3258" i="48"/>
  <c r="I3258" i="48"/>
  <c r="H3258" i="48"/>
  <c r="G3258" i="48"/>
  <c r="F3258" i="48"/>
  <c r="M3257" i="48"/>
  <c r="L3257" i="48"/>
  <c r="K3257" i="48"/>
  <c r="J3257" i="48"/>
  <c r="I3257" i="48"/>
  <c r="H3257" i="48"/>
  <c r="G3257" i="48"/>
  <c r="F3257" i="48"/>
  <c r="M3256" i="48"/>
  <c r="L3256" i="48"/>
  <c r="K3256" i="48"/>
  <c r="J3256" i="48"/>
  <c r="I3256" i="48"/>
  <c r="H3256" i="48"/>
  <c r="G3256" i="48"/>
  <c r="F3256" i="48"/>
  <c r="M3255" i="48"/>
  <c r="L3255" i="48"/>
  <c r="K3255" i="48"/>
  <c r="J3255" i="48"/>
  <c r="I3255" i="48"/>
  <c r="H3255" i="48"/>
  <c r="G3255" i="48"/>
  <c r="F3255" i="48"/>
  <c r="M3254" i="48"/>
  <c r="L3254" i="48"/>
  <c r="K3254" i="48"/>
  <c r="J3254" i="48"/>
  <c r="I3254" i="48"/>
  <c r="H3254" i="48"/>
  <c r="G3254" i="48"/>
  <c r="F3254" i="48"/>
  <c r="M3253" i="48"/>
  <c r="L3253" i="48"/>
  <c r="K3253" i="48"/>
  <c r="J3253" i="48"/>
  <c r="I3253" i="48"/>
  <c r="H3253" i="48"/>
  <c r="G3253" i="48"/>
  <c r="F3253" i="48"/>
  <c r="M3252" i="48"/>
  <c r="L3252" i="48"/>
  <c r="K3252" i="48"/>
  <c r="J3252" i="48"/>
  <c r="I3252" i="48"/>
  <c r="H3252" i="48"/>
  <c r="G3252" i="48"/>
  <c r="F3252" i="48"/>
  <c r="M3251" i="48"/>
  <c r="L3251" i="48"/>
  <c r="K3251" i="48"/>
  <c r="J3251" i="48"/>
  <c r="I3251" i="48"/>
  <c r="H3251" i="48"/>
  <c r="G3251" i="48"/>
  <c r="F3251" i="48"/>
  <c r="M3250" i="48"/>
  <c r="L3250" i="48"/>
  <c r="K3250" i="48"/>
  <c r="J3250" i="48"/>
  <c r="I3250" i="48"/>
  <c r="H3250" i="48"/>
  <c r="G3250" i="48"/>
  <c r="F3250" i="48"/>
  <c r="M3249" i="48"/>
  <c r="L3249" i="48"/>
  <c r="K3249" i="48"/>
  <c r="J3249" i="48"/>
  <c r="I3249" i="48"/>
  <c r="H3249" i="48"/>
  <c r="G3249" i="48"/>
  <c r="F3249" i="48"/>
  <c r="M3248" i="48"/>
  <c r="L3248" i="48"/>
  <c r="K3248" i="48"/>
  <c r="J3248" i="48"/>
  <c r="I3248" i="48"/>
  <c r="H3248" i="48"/>
  <c r="G3248" i="48"/>
  <c r="F3248" i="48"/>
  <c r="M3247" i="48"/>
  <c r="L3247" i="48"/>
  <c r="K3247" i="48"/>
  <c r="J3247" i="48"/>
  <c r="I3247" i="48"/>
  <c r="H3247" i="48"/>
  <c r="G3247" i="48"/>
  <c r="F3247" i="48"/>
  <c r="M3246" i="48"/>
  <c r="L3246" i="48"/>
  <c r="K3246" i="48"/>
  <c r="J3246" i="48"/>
  <c r="I3246" i="48"/>
  <c r="H3246" i="48"/>
  <c r="G3246" i="48"/>
  <c r="F3246" i="48"/>
  <c r="M3245" i="48"/>
  <c r="L3245" i="48"/>
  <c r="K3245" i="48"/>
  <c r="J3245" i="48"/>
  <c r="I3245" i="48"/>
  <c r="H3245" i="48"/>
  <c r="G3245" i="48"/>
  <c r="F3245" i="48"/>
  <c r="M3244" i="48"/>
  <c r="L3244" i="48"/>
  <c r="K3244" i="48"/>
  <c r="J3244" i="48"/>
  <c r="I3244" i="48"/>
  <c r="H3244" i="48"/>
  <c r="G3244" i="48"/>
  <c r="F3244" i="48"/>
  <c r="M3243" i="48"/>
  <c r="L3243" i="48"/>
  <c r="K3243" i="48"/>
  <c r="J3243" i="48"/>
  <c r="I3243" i="48"/>
  <c r="H3243" i="48"/>
  <c r="G3243" i="48"/>
  <c r="F3243" i="48"/>
  <c r="M3242" i="48"/>
  <c r="L3242" i="48"/>
  <c r="K3242" i="48"/>
  <c r="J3242" i="48"/>
  <c r="I3242" i="48"/>
  <c r="H3242" i="48"/>
  <c r="G3242" i="48"/>
  <c r="F3242" i="48"/>
  <c r="M3241" i="48"/>
  <c r="L3241" i="48"/>
  <c r="K3241" i="48"/>
  <c r="J3241" i="48"/>
  <c r="I3241" i="48"/>
  <c r="H3241" i="48"/>
  <c r="G3241" i="48"/>
  <c r="F3241" i="48"/>
  <c r="M3240" i="48"/>
  <c r="L3240" i="48"/>
  <c r="K3240" i="48"/>
  <c r="J3240" i="48"/>
  <c r="I3240" i="48"/>
  <c r="H3240" i="48"/>
  <c r="G3240" i="48"/>
  <c r="F3240" i="48"/>
  <c r="M3239" i="48"/>
  <c r="L3239" i="48"/>
  <c r="K3239" i="48"/>
  <c r="J3239" i="48"/>
  <c r="I3239" i="48"/>
  <c r="H3239" i="48"/>
  <c r="G3239" i="48"/>
  <c r="F3239" i="48"/>
  <c r="M3238" i="48"/>
  <c r="L3238" i="48"/>
  <c r="K3238" i="48"/>
  <c r="J3238" i="48"/>
  <c r="I3238" i="48"/>
  <c r="H3238" i="48"/>
  <c r="G3238" i="48"/>
  <c r="F3238" i="48"/>
  <c r="M3237" i="48"/>
  <c r="L3237" i="48"/>
  <c r="K3237" i="48"/>
  <c r="J3237" i="48"/>
  <c r="I3237" i="48"/>
  <c r="H3237" i="48"/>
  <c r="G3237" i="48"/>
  <c r="F3237" i="48"/>
  <c r="M3236" i="48"/>
  <c r="L3236" i="48"/>
  <c r="K3236" i="48"/>
  <c r="J3236" i="48"/>
  <c r="I3236" i="48"/>
  <c r="H3236" i="48"/>
  <c r="G3236" i="48"/>
  <c r="F3236" i="48"/>
  <c r="M3235" i="48"/>
  <c r="L3235" i="48"/>
  <c r="K3235" i="48"/>
  <c r="J3235" i="48"/>
  <c r="I3235" i="48"/>
  <c r="H3235" i="48"/>
  <c r="G3235" i="48"/>
  <c r="F3235" i="48"/>
  <c r="M3234" i="48"/>
  <c r="L3234" i="48"/>
  <c r="K3234" i="48"/>
  <c r="J3234" i="48"/>
  <c r="I3234" i="48"/>
  <c r="H3234" i="48"/>
  <c r="G3234" i="48"/>
  <c r="F3234" i="48"/>
  <c r="M3233" i="48"/>
  <c r="L3233" i="48"/>
  <c r="K3233" i="48"/>
  <c r="J3233" i="48"/>
  <c r="I3233" i="48"/>
  <c r="H3233" i="48"/>
  <c r="G3233" i="48"/>
  <c r="F3233" i="48"/>
  <c r="M3232" i="48"/>
  <c r="L3232" i="48"/>
  <c r="K3232" i="48"/>
  <c r="J3232" i="48"/>
  <c r="I3232" i="48"/>
  <c r="H3232" i="48"/>
  <c r="G3232" i="48"/>
  <c r="F3232" i="48"/>
  <c r="M3231" i="48"/>
  <c r="L3231" i="48"/>
  <c r="K3231" i="48"/>
  <c r="J3231" i="48"/>
  <c r="I3231" i="48"/>
  <c r="H3231" i="48"/>
  <c r="G3231" i="48"/>
  <c r="F3231" i="48"/>
  <c r="M3230" i="48"/>
  <c r="L3230" i="48"/>
  <c r="K3230" i="48"/>
  <c r="J3230" i="48"/>
  <c r="I3230" i="48"/>
  <c r="H3230" i="48"/>
  <c r="G3230" i="48"/>
  <c r="F3230" i="48"/>
  <c r="M3229" i="48"/>
  <c r="L3229" i="48"/>
  <c r="K3229" i="48"/>
  <c r="J3229" i="48"/>
  <c r="I3229" i="48"/>
  <c r="H3229" i="48"/>
  <c r="G3229" i="48"/>
  <c r="F3229" i="48"/>
  <c r="M3228" i="48"/>
  <c r="L3228" i="48"/>
  <c r="K3228" i="48"/>
  <c r="J3228" i="48"/>
  <c r="I3228" i="48"/>
  <c r="H3228" i="48"/>
  <c r="G3228" i="48"/>
  <c r="F3228" i="48"/>
  <c r="M3227" i="48"/>
  <c r="L3227" i="48"/>
  <c r="K3227" i="48"/>
  <c r="J3227" i="48"/>
  <c r="I3227" i="48"/>
  <c r="H3227" i="48"/>
  <c r="G3227" i="48"/>
  <c r="F3227" i="48"/>
  <c r="M3226" i="48"/>
  <c r="L3226" i="48"/>
  <c r="K3226" i="48"/>
  <c r="J3226" i="48"/>
  <c r="I3226" i="48"/>
  <c r="H3226" i="48"/>
  <c r="G3226" i="48"/>
  <c r="F3226" i="48"/>
  <c r="M3225" i="48"/>
  <c r="L3225" i="48"/>
  <c r="K3225" i="48"/>
  <c r="J3225" i="48"/>
  <c r="I3225" i="48"/>
  <c r="H3225" i="48"/>
  <c r="G3225" i="48"/>
  <c r="F3225" i="48"/>
  <c r="M3224" i="48"/>
  <c r="L3224" i="48"/>
  <c r="K3224" i="48"/>
  <c r="J3224" i="48"/>
  <c r="I3224" i="48"/>
  <c r="H3224" i="48"/>
  <c r="G3224" i="48"/>
  <c r="F3224" i="48"/>
  <c r="M3223" i="48"/>
  <c r="L3223" i="48"/>
  <c r="K3223" i="48"/>
  <c r="J3223" i="48"/>
  <c r="I3223" i="48"/>
  <c r="H3223" i="48"/>
  <c r="G3223" i="48"/>
  <c r="F3223" i="48"/>
  <c r="M3222" i="48"/>
  <c r="L3222" i="48"/>
  <c r="K3222" i="48"/>
  <c r="J3222" i="48"/>
  <c r="I3222" i="48"/>
  <c r="H3222" i="48"/>
  <c r="G3222" i="48"/>
  <c r="F3222" i="48"/>
  <c r="M3221" i="48"/>
  <c r="L3221" i="48"/>
  <c r="K3221" i="48"/>
  <c r="J3221" i="48"/>
  <c r="I3221" i="48"/>
  <c r="H3221" i="48"/>
  <c r="G3221" i="48"/>
  <c r="F3221" i="48"/>
  <c r="M3220" i="48"/>
  <c r="L3220" i="48"/>
  <c r="K3220" i="48"/>
  <c r="J3220" i="48"/>
  <c r="I3220" i="48"/>
  <c r="H3220" i="48"/>
  <c r="G3220" i="48"/>
  <c r="F3220" i="48"/>
  <c r="M3219" i="48"/>
  <c r="L3219" i="48"/>
  <c r="K3219" i="48"/>
  <c r="J3219" i="48"/>
  <c r="I3219" i="48"/>
  <c r="H3219" i="48"/>
  <c r="G3219" i="48"/>
  <c r="F3219" i="48"/>
  <c r="M3218" i="48"/>
  <c r="L3218" i="48"/>
  <c r="K3218" i="48"/>
  <c r="J3218" i="48"/>
  <c r="I3218" i="48"/>
  <c r="H3218" i="48"/>
  <c r="G3218" i="48"/>
  <c r="F3218" i="48"/>
  <c r="M3217" i="48"/>
  <c r="L3217" i="48"/>
  <c r="K3217" i="48"/>
  <c r="J3217" i="48"/>
  <c r="I3217" i="48"/>
  <c r="H3217" i="48"/>
  <c r="G3217" i="48"/>
  <c r="F3217" i="48"/>
  <c r="M3216" i="48"/>
  <c r="L3216" i="48"/>
  <c r="K3216" i="48"/>
  <c r="J3216" i="48"/>
  <c r="I3216" i="48"/>
  <c r="H3216" i="48"/>
  <c r="G3216" i="48"/>
  <c r="F3216" i="48"/>
  <c r="M3215" i="48"/>
  <c r="L3215" i="48"/>
  <c r="K3215" i="48"/>
  <c r="J3215" i="48"/>
  <c r="I3215" i="48"/>
  <c r="H3215" i="48"/>
  <c r="G3215" i="48"/>
  <c r="F3215" i="48"/>
  <c r="M3214" i="48"/>
  <c r="L3214" i="48"/>
  <c r="K3214" i="48"/>
  <c r="J3214" i="48"/>
  <c r="I3214" i="48"/>
  <c r="H3214" i="48"/>
  <c r="G3214" i="48"/>
  <c r="F3214" i="48"/>
  <c r="M3213" i="48"/>
  <c r="L3213" i="48"/>
  <c r="K3213" i="48"/>
  <c r="J3213" i="48"/>
  <c r="I3213" i="48"/>
  <c r="H3213" i="48"/>
  <c r="G3213" i="48"/>
  <c r="F3213" i="48"/>
  <c r="M3212" i="48"/>
  <c r="L3212" i="48"/>
  <c r="K3212" i="48"/>
  <c r="J3212" i="48"/>
  <c r="I3212" i="48"/>
  <c r="H3212" i="48"/>
  <c r="G3212" i="48"/>
  <c r="F3212" i="48"/>
  <c r="M3211" i="48"/>
  <c r="L3211" i="48"/>
  <c r="K3211" i="48"/>
  <c r="J3211" i="48"/>
  <c r="I3211" i="48"/>
  <c r="H3211" i="48"/>
  <c r="G3211" i="48"/>
  <c r="F3211" i="48"/>
  <c r="M3210" i="48"/>
  <c r="L3210" i="48"/>
  <c r="K3210" i="48"/>
  <c r="J3210" i="48"/>
  <c r="I3210" i="48"/>
  <c r="H3210" i="48"/>
  <c r="G3210" i="48"/>
  <c r="F3210" i="48"/>
  <c r="M3209" i="48"/>
  <c r="L3209" i="48"/>
  <c r="K3209" i="48"/>
  <c r="J3209" i="48"/>
  <c r="I3209" i="48"/>
  <c r="H3209" i="48"/>
  <c r="G3209" i="48"/>
  <c r="F3209" i="48"/>
  <c r="M3208" i="48"/>
  <c r="L3208" i="48"/>
  <c r="K3208" i="48"/>
  <c r="J3208" i="48"/>
  <c r="I3208" i="48"/>
  <c r="H3208" i="48"/>
  <c r="G3208" i="48"/>
  <c r="F3208" i="48"/>
  <c r="M3207" i="48"/>
  <c r="L3207" i="48"/>
  <c r="K3207" i="48"/>
  <c r="J3207" i="48"/>
  <c r="I3207" i="48"/>
  <c r="H3207" i="48"/>
  <c r="G3207" i="48"/>
  <c r="F3207" i="48"/>
  <c r="M3206" i="48"/>
  <c r="L3206" i="48"/>
  <c r="K3206" i="48"/>
  <c r="J3206" i="48"/>
  <c r="I3206" i="48"/>
  <c r="H3206" i="48"/>
  <c r="G3206" i="48"/>
  <c r="F3206" i="48"/>
  <c r="M3205" i="48"/>
  <c r="L3205" i="48"/>
  <c r="K3205" i="48"/>
  <c r="J3205" i="48"/>
  <c r="I3205" i="48"/>
  <c r="H3205" i="48"/>
  <c r="G3205" i="48"/>
  <c r="F3205" i="48"/>
  <c r="M3204" i="48"/>
  <c r="L3204" i="48"/>
  <c r="K3204" i="48"/>
  <c r="J3204" i="48"/>
  <c r="I3204" i="48"/>
  <c r="H3204" i="48"/>
  <c r="G3204" i="48"/>
  <c r="F3204" i="48"/>
  <c r="M3203" i="48"/>
  <c r="L3203" i="48"/>
  <c r="K3203" i="48"/>
  <c r="J3203" i="48"/>
  <c r="I3203" i="48"/>
  <c r="H3203" i="48"/>
  <c r="G3203" i="48"/>
  <c r="F3203" i="48"/>
  <c r="M3202" i="48"/>
  <c r="L3202" i="48"/>
  <c r="K3202" i="48"/>
  <c r="J3202" i="48"/>
  <c r="I3202" i="48"/>
  <c r="H3202" i="48"/>
  <c r="G3202" i="48"/>
  <c r="F3202" i="48"/>
  <c r="M3201" i="48"/>
  <c r="L3201" i="48"/>
  <c r="K3201" i="48"/>
  <c r="J3201" i="48"/>
  <c r="I3201" i="48"/>
  <c r="H3201" i="48"/>
  <c r="G3201" i="48"/>
  <c r="F3201" i="48"/>
  <c r="M3200" i="48"/>
  <c r="L3200" i="48"/>
  <c r="K3200" i="48"/>
  <c r="J3200" i="48"/>
  <c r="I3200" i="48"/>
  <c r="H3200" i="48"/>
  <c r="G3200" i="48"/>
  <c r="F3200" i="48"/>
  <c r="M3199" i="48"/>
  <c r="L3199" i="48"/>
  <c r="K3199" i="48"/>
  <c r="J3199" i="48"/>
  <c r="I3199" i="48"/>
  <c r="H3199" i="48"/>
  <c r="G3199" i="48"/>
  <c r="F3199" i="48"/>
  <c r="M3198" i="48"/>
  <c r="L3198" i="48"/>
  <c r="K3198" i="48"/>
  <c r="J3198" i="48"/>
  <c r="I3198" i="48"/>
  <c r="H3198" i="48"/>
  <c r="G3198" i="48"/>
  <c r="F3198" i="48"/>
  <c r="M3197" i="48"/>
  <c r="L3197" i="48"/>
  <c r="K3197" i="48"/>
  <c r="J3197" i="48"/>
  <c r="I3197" i="48"/>
  <c r="H3197" i="48"/>
  <c r="G3197" i="48"/>
  <c r="F3197" i="48"/>
  <c r="M3196" i="48"/>
  <c r="L3196" i="48"/>
  <c r="K3196" i="48"/>
  <c r="J3196" i="48"/>
  <c r="I3196" i="48"/>
  <c r="H3196" i="48"/>
  <c r="G3196" i="48"/>
  <c r="F3196" i="48"/>
  <c r="M3195" i="48"/>
  <c r="L3195" i="48"/>
  <c r="K3195" i="48"/>
  <c r="J3195" i="48"/>
  <c r="I3195" i="48"/>
  <c r="H3195" i="48"/>
  <c r="G3195" i="48"/>
  <c r="F3195" i="48"/>
  <c r="M3194" i="48"/>
  <c r="L3194" i="48"/>
  <c r="K3194" i="48"/>
  <c r="J3194" i="48"/>
  <c r="I3194" i="48"/>
  <c r="H3194" i="48"/>
  <c r="G3194" i="48"/>
  <c r="F3194" i="48"/>
  <c r="M3193" i="48"/>
  <c r="L3193" i="48"/>
  <c r="K3193" i="48"/>
  <c r="J3193" i="48"/>
  <c r="I3193" i="48"/>
  <c r="H3193" i="48"/>
  <c r="G3193" i="48"/>
  <c r="F3193" i="48"/>
  <c r="M3192" i="48"/>
  <c r="L3192" i="48"/>
  <c r="K3192" i="48"/>
  <c r="J3192" i="48"/>
  <c r="I3192" i="48"/>
  <c r="H3192" i="48"/>
  <c r="G3192" i="48"/>
  <c r="F3192" i="48"/>
  <c r="M3191" i="48"/>
  <c r="L3191" i="48"/>
  <c r="K3191" i="48"/>
  <c r="J3191" i="48"/>
  <c r="I3191" i="48"/>
  <c r="H3191" i="48"/>
  <c r="G3191" i="48"/>
  <c r="F3191" i="48"/>
  <c r="M3190" i="48"/>
  <c r="L3190" i="48"/>
  <c r="K3190" i="48"/>
  <c r="J3190" i="48"/>
  <c r="I3190" i="48"/>
  <c r="H3190" i="48"/>
  <c r="G3190" i="48"/>
  <c r="F3190" i="48"/>
  <c r="M3189" i="48"/>
  <c r="L3189" i="48"/>
  <c r="K3189" i="48"/>
  <c r="J3189" i="48"/>
  <c r="I3189" i="48"/>
  <c r="H3189" i="48"/>
  <c r="G3189" i="48"/>
  <c r="F3189" i="48"/>
  <c r="M3188" i="48"/>
  <c r="L3188" i="48"/>
  <c r="K3188" i="48"/>
  <c r="J3188" i="48"/>
  <c r="I3188" i="48"/>
  <c r="H3188" i="48"/>
  <c r="G3188" i="48"/>
  <c r="F3188" i="48"/>
  <c r="M3187" i="48"/>
  <c r="L3187" i="48"/>
  <c r="K3187" i="48"/>
  <c r="J3187" i="48"/>
  <c r="I3187" i="48"/>
  <c r="H3187" i="48"/>
  <c r="G3187" i="48"/>
  <c r="F3187" i="48"/>
  <c r="M3186" i="48"/>
  <c r="L3186" i="48"/>
  <c r="K3186" i="48"/>
  <c r="J3186" i="48"/>
  <c r="I3186" i="48"/>
  <c r="H3186" i="48"/>
  <c r="G3186" i="48"/>
  <c r="F3186" i="48"/>
  <c r="M3185" i="48"/>
  <c r="L3185" i="48"/>
  <c r="K3185" i="48"/>
  <c r="J3185" i="48"/>
  <c r="I3185" i="48"/>
  <c r="H3185" i="48"/>
  <c r="G3185" i="48"/>
  <c r="F3185" i="48"/>
  <c r="M3184" i="48"/>
  <c r="L3184" i="48"/>
  <c r="K3184" i="48"/>
  <c r="J3184" i="48"/>
  <c r="I3184" i="48"/>
  <c r="H3184" i="48"/>
  <c r="G3184" i="48"/>
  <c r="F3184" i="48"/>
  <c r="M3183" i="48"/>
  <c r="L3183" i="48"/>
  <c r="K3183" i="48"/>
  <c r="J3183" i="48"/>
  <c r="I3183" i="48"/>
  <c r="H3183" i="48"/>
  <c r="G3183" i="48"/>
  <c r="F3183" i="48"/>
  <c r="M3182" i="48"/>
  <c r="L3182" i="48"/>
  <c r="K3182" i="48"/>
  <c r="J3182" i="48"/>
  <c r="I3182" i="48"/>
  <c r="H3182" i="48"/>
  <c r="G3182" i="48"/>
  <c r="F3182" i="48"/>
  <c r="M3181" i="48"/>
  <c r="L3181" i="48"/>
  <c r="K3181" i="48"/>
  <c r="J3181" i="48"/>
  <c r="I3181" i="48"/>
  <c r="H3181" i="48"/>
  <c r="G3181" i="48"/>
  <c r="F3181" i="48"/>
  <c r="M3180" i="48"/>
  <c r="L3180" i="48"/>
  <c r="K3180" i="48"/>
  <c r="J3180" i="48"/>
  <c r="I3180" i="48"/>
  <c r="H3180" i="48"/>
  <c r="G3180" i="48"/>
  <c r="F3180" i="48"/>
  <c r="M3179" i="48"/>
  <c r="L3179" i="48"/>
  <c r="K3179" i="48"/>
  <c r="J3179" i="48"/>
  <c r="I3179" i="48"/>
  <c r="H3179" i="48"/>
  <c r="G3179" i="48"/>
  <c r="F3179" i="48"/>
  <c r="M3178" i="48"/>
  <c r="L3178" i="48"/>
  <c r="K3178" i="48"/>
  <c r="J3178" i="48"/>
  <c r="I3178" i="48"/>
  <c r="H3178" i="48"/>
  <c r="G3178" i="48"/>
  <c r="F3178" i="48"/>
  <c r="M3177" i="48"/>
  <c r="L3177" i="48"/>
  <c r="K3177" i="48"/>
  <c r="J3177" i="48"/>
  <c r="I3177" i="48"/>
  <c r="H3177" i="48"/>
  <c r="G3177" i="48"/>
  <c r="F3177" i="48"/>
  <c r="M3176" i="48"/>
  <c r="L3176" i="48"/>
  <c r="K3176" i="48"/>
  <c r="J3176" i="48"/>
  <c r="I3176" i="48"/>
  <c r="H3176" i="48"/>
  <c r="G3176" i="48"/>
  <c r="F3176" i="48"/>
  <c r="M3175" i="48"/>
  <c r="L3175" i="48"/>
  <c r="K3175" i="48"/>
  <c r="J3175" i="48"/>
  <c r="I3175" i="48"/>
  <c r="H3175" i="48"/>
  <c r="G3175" i="48"/>
  <c r="F3175" i="48"/>
  <c r="M3174" i="48"/>
  <c r="L3174" i="48"/>
  <c r="K3174" i="48"/>
  <c r="J3174" i="48"/>
  <c r="I3174" i="48"/>
  <c r="H3174" i="48"/>
  <c r="G3174" i="48"/>
  <c r="F3174" i="48"/>
  <c r="M3173" i="48"/>
  <c r="L3173" i="48"/>
  <c r="K3173" i="48"/>
  <c r="J3173" i="48"/>
  <c r="I3173" i="48"/>
  <c r="H3173" i="48"/>
  <c r="G3173" i="48"/>
  <c r="F3173" i="48"/>
  <c r="M3172" i="48"/>
  <c r="L3172" i="48"/>
  <c r="K3172" i="48"/>
  <c r="J3172" i="48"/>
  <c r="I3172" i="48"/>
  <c r="H3172" i="48"/>
  <c r="G3172" i="48"/>
  <c r="F3172" i="48"/>
  <c r="M3171" i="48"/>
  <c r="L3171" i="48"/>
  <c r="K3171" i="48"/>
  <c r="J3171" i="48"/>
  <c r="I3171" i="48"/>
  <c r="H3171" i="48"/>
  <c r="G3171" i="48"/>
  <c r="F3171" i="48"/>
  <c r="M3170" i="48"/>
  <c r="L3170" i="48"/>
  <c r="K3170" i="48"/>
  <c r="J3170" i="48"/>
  <c r="I3170" i="48"/>
  <c r="H3170" i="48"/>
  <c r="G3170" i="48"/>
  <c r="F3170" i="48"/>
  <c r="M3169" i="48"/>
  <c r="L3169" i="48"/>
  <c r="K3169" i="48"/>
  <c r="J3169" i="48"/>
  <c r="I3169" i="48"/>
  <c r="H3169" i="48"/>
  <c r="G3169" i="48"/>
  <c r="F3169" i="48"/>
  <c r="M3168" i="48"/>
  <c r="L3168" i="48"/>
  <c r="K3168" i="48"/>
  <c r="J3168" i="48"/>
  <c r="I3168" i="48"/>
  <c r="H3168" i="48"/>
  <c r="G3168" i="48"/>
  <c r="F3168" i="48"/>
  <c r="M3167" i="48"/>
  <c r="L3167" i="48"/>
  <c r="K3167" i="48"/>
  <c r="J3167" i="48"/>
  <c r="I3167" i="48"/>
  <c r="H3167" i="48"/>
  <c r="G3167" i="48"/>
  <c r="F3167" i="48"/>
  <c r="M3166" i="48"/>
  <c r="L3166" i="48"/>
  <c r="K3166" i="48"/>
  <c r="J3166" i="48"/>
  <c r="I3166" i="48"/>
  <c r="H3166" i="48"/>
  <c r="G3166" i="48"/>
  <c r="F3166" i="48"/>
  <c r="M3165" i="48"/>
  <c r="L3165" i="48"/>
  <c r="K3165" i="48"/>
  <c r="J3165" i="48"/>
  <c r="I3165" i="48"/>
  <c r="H3165" i="48"/>
  <c r="G3165" i="48"/>
  <c r="F3165" i="48"/>
  <c r="M3164" i="48"/>
  <c r="L3164" i="48"/>
  <c r="K3164" i="48"/>
  <c r="J3164" i="48"/>
  <c r="I3164" i="48"/>
  <c r="H3164" i="48"/>
  <c r="G3164" i="48"/>
  <c r="F3164" i="48"/>
  <c r="M3163" i="48"/>
  <c r="L3163" i="48"/>
  <c r="K3163" i="48"/>
  <c r="J3163" i="48"/>
  <c r="I3163" i="48"/>
  <c r="H3163" i="48"/>
  <c r="G3163" i="48"/>
  <c r="F3163" i="48"/>
  <c r="M3162" i="48"/>
  <c r="L3162" i="48"/>
  <c r="K3162" i="48"/>
  <c r="J3162" i="48"/>
  <c r="I3162" i="48"/>
  <c r="H3162" i="48"/>
  <c r="G3162" i="48"/>
  <c r="F3162" i="48"/>
  <c r="M3161" i="48"/>
  <c r="L3161" i="48"/>
  <c r="K3161" i="48"/>
  <c r="J3161" i="48"/>
  <c r="I3161" i="48"/>
  <c r="H3161" i="48"/>
  <c r="G3161" i="48"/>
  <c r="F3161" i="48"/>
  <c r="M3160" i="48"/>
  <c r="L3160" i="48"/>
  <c r="K3160" i="48"/>
  <c r="J3160" i="48"/>
  <c r="I3160" i="48"/>
  <c r="H3160" i="48"/>
  <c r="G3160" i="48"/>
  <c r="F3160" i="48"/>
  <c r="M3159" i="48"/>
  <c r="L3159" i="48"/>
  <c r="K3159" i="48"/>
  <c r="J3159" i="48"/>
  <c r="I3159" i="48"/>
  <c r="H3159" i="48"/>
  <c r="G3159" i="48"/>
  <c r="F3159" i="48"/>
  <c r="M3158" i="48"/>
  <c r="L3158" i="48"/>
  <c r="K3158" i="48"/>
  <c r="J3158" i="48"/>
  <c r="I3158" i="48"/>
  <c r="H3158" i="48"/>
  <c r="G3158" i="48"/>
  <c r="F3158" i="48"/>
  <c r="M3157" i="48"/>
  <c r="L3157" i="48"/>
  <c r="K3157" i="48"/>
  <c r="J3157" i="48"/>
  <c r="I3157" i="48"/>
  <c r="H3157" i="48"/>
  <c r="G3157" i="48"/>
  <c r="F3157" i="48"/>
  <c r="M3156" i="48"/>
  <c r="L3156" i="48"/>
  <c r="K3156" i="48"/>
  <c r="J3156" i="48"/>
  <c r="I3156" i="48"/>
  <c r="H3156" i="48"/>
  <c r="G3156" i="48"/>
  <c r="F3156" i="48"/>
  <c r="M3155" i="48"/>
  <c r="L3155" i="48"/>
  <c r="K3155" i="48"/>
  <c r="J3155" i="48"/>
  <c r="I3155" i="48"/>
  <c r="H3155" i="48"/>
  <c r="G3155" i="48"/>
  <c r="F3155" i="48"/>
  <c r="M3154" i="48"/>
  <c r="L3154" i="48"/>
  <c r="K3154" i="48"/>
  <c r="J3154" i="48"/>
  <c r="I3154" i="48"/>
  <c r="H3154" i="48"/>
  <c r="G3154" i="48"/>
  <c r="F3154" i="48"/>
  <c r="M3153" i="48"/>
  <c r="L3153" i="48"/>
  <c r="K3153" i="48"/>
  <c r="J3153" i="48"/>
  <c r="I3153" i="48"/>
  <c r="H3153" i="48"/>
  <c r="G3153" i="48"/>
  <c r="F3153" i="48"/>
  <c r="M3152" i="48"/>
  <c r="L3152" i="48"/>
  <c r="K3152" i="48"/>
  <c r="J3152" i="48"/>
  <c r="I3152" i="48"/>
  <c r="H3152" i="48"/>
  <c r="G3152" i="48"/>
  <c r="F3152" i="48"/>
  <c r="M3151" i="48"/>
  <c r="L3151" i="48"/>
  <c r="K3151" i="48"/>
  <c r="J3151" i="48"/>
  <c r="I3151" i="48"/>
  <c r="H3151" i="48"/>
  <c r="G3151" i="48"/>
  <c r="F3151" i="48"/>
  <c r="M3150" i="48"/>
  <c r="L3150" i="48"/>
  <c r="K3150" i="48"/>
  <c r="J3150" i="48"/>
  <c r="I3150" i="48"/>
  <c r="H3150" i="48"/>
  <c r="G3150" i="48"/>
  <c r="F3150" i="48"/>
  <c r="M3149" i="48"/>
  <c r="L3149" i="48"/>
  <c r="K3149" i="48"/>
  <c r="J3149" i="48"/>
  <c r="I3149" i="48"/>
  <c r="H3149" i="48"/>
  <c r="G3149" i="48"/>
  <c r="F3149" i="48"/>
  <c r="M3148" i="48"/>
  <c r="L3148" i="48"/>
  <c r="K3148" i="48"/>
  <c r="J3148" i="48"/>
  <c r="I3148" i="48"/>
  <c r="H3148" i="48"/>
  <c r="G3148" i="48"/>
  <c r="F3148" i="48"/>
  <c r="M3147" i="48"/>
  <c r="L3147" i="48"/>
  <c r="K3147" i="48"/>
  <c r="J3147" i="48"/>
  <c r="I3147" i="48"/>
  <c r="H3147" i="48"/>
  <c r="G3147" i="48"/>
  <c r="F3147" i="48"/>
  <c r="M3146" i="48"/>
  <c r="L3146" i="48"/>
  <c r="K3146" i="48"/>
  <c r="J3146" i="48"/>
  <c r="I3146" i="48"/>
  <c r="H3146" i="48"/>
  <c r="G3146" i="48"/>
  <c r="F3146" i="48"/>
  <c r="M3145" i="48"/>
  <c r="L3145" i="48"/>
  <c r="K3145" i="48"/>
  <c r="J3145" i="48"/>
  <c r="I3145" i="48"/>
  <c r="H3145" i="48"/>
  <c r="G3145" i="48"/>
  <c r="F3145" i="48"/>
  <c r="M3144" i="48"/>
  <c r="L3144" i="48"/>
  <c r="K3144" i="48"/>
  <c r="J3144" i="48"/>
  <c r="I3144" i="48"/>
  <c r="H3144" i="48"/>
  <c r="G3144" i="48"/>
  <c r="F3144" i="48"/>
  <c r="M3143" i="48"/>
  <c r="L3143" i="48"/>
  <c r="K3143" i="48"/>
  <c r="J3143" i="48"/>
  <c r="I3143" i="48"/>
  <c r="H3143" i="48"/>
  <c r="G3143" i="48"/>
  <c r="F3143" i="48"/>
  <c r="M3142" i="48"/>
  <c r="L3142" i="48"/>
  <c r="K3142" i="48"/>
  <c r="J3142" i="48"/>
  <c r="I3142" i="48"/>
  <c r="H3142" i="48"/>
  <c r="G3142" i="48"/>
  <c r="F3142" i="48"/>
  <c r="M3141" i="48"/>
  <c r="L3141" i="48"/>
  <c r="K3141" i="48"/>
  <c r="J3141" i="48"/>
  <c r="I3141" i="48"/>
  <c r="H3141" i="48"/>
  <c r="G3141" i="48"/>
  <c r="F3141" i="48"/>
  <c r="M3140" i="48"/>
  <c r="L3140" i="48"/>
  <c r="K3140" i="48"/>
  <c r="J3140" i="48"/>
  <c r="I3140" i="48"/>
  <c r="H3140" i="48"/>
  <c r="G3140" i="48"/>
  <c r="F3140" i="48"/>
  <c r="M3139" i="48"/>
  <c r="L3139" i="48"/>
  <c r="K3139" i="48"/>
  <c r="J3139" i="48"/>
  <c r="I3139" i="48"/>
  <c r="H3139" i="48"/>
  <c r="G3139" i="48"/>
  <c r="F3139" i="48"/>
  <c r="M3138" i="48"/>
  <c r="L3138" i="48"/>
  <c r="K3138" i="48"/>
  <c r="J3138" i="48"/>
  <c r="I3138" i="48"/>
  <c r="H3138" i="48"/>
  <c r="G3138" i="48"/>
  <c r="F3138" i="48"/>
  <c r="M3137" i="48"/>
  <c r="L3137" i="48"/>
  <c r="K3137" i="48"/>
  <c r="J3137" i="48"/>
  <c r="I3137" i="48"/>
  <c r="H3137" i="48"/>
  <c r="G3137" i="48"/>
  <c r="F3137" i="48"/>
  <c r="M3136" i="48"/>
  <c r="L3136" i="48"/>
  <c r="K3136" i="48"/>
  <c r="J3136" i="48"/>
  <c r="I3136" i="48"/>
  <c r="H3136" i="48"/>
  <c r="G3136" i="48"/>
  <c r="F3136" i="48"/>
  <c r="M3135" i="48"/>
  <c r="L3135" i="48"/>
  <c r="K3135" i="48"/>
  <c r="J3135" i="48"/>
  <c r="I3135" i="48"/>
  <c r="H3135" i="48"/>
  <c r="G3135" i="48"/>
  <c r="F3135" i="48"/>
  <c r="M3134" i="48"/>
  <c r="L3134" i="48"/>
  <c r="K3134" i="48"/>
  <c r="J3134" i="48"/>
  <c r="I3134" i="48"/>
  <c r="H3134" i="48"/>
  <c r="G3134" i="48"/>
  <c r="F3134" i="48"/>
  <c r="M3133" i="48"/>
  <c r="L3133" i="48"/>
  <c r="K3133" i="48"/>
  <c r="J3133" i="48"/>
  <c r="I3133" i="48"/>
  <c r="H3133" i="48"/>
  <c r="G3133" i="48"/>
  <c r="F3133" i="48"/>
  <c r="M3132" i="48"/>
  <c r="L3132" i="48"/>
  <c r="K3132" i="48"/>
  <c r="J3132" i="48"/>
  <c r="I3132" i="48"/>
  <c r="H3132" i="48"/>
  <c r="G3132" i="48"/>
  <c r="F3132" i="48"/>
  <c r="M3131" i="48"/>
  <c r="L3131" i="48"/>
  <c r="K3131" i="48"/>
  <c r="J3131" i="48"/>
  <c r="I3131" i="48"/>
  <c r="H3131" i="48"/>
  <c r="G3131" i="48"/>
  <c r="F3131" i="48"/>
  <c r="M3130" i="48"/>
  <c r="L3130" i="48"/>
  <c r="K3130" i="48"/>
  <c r="J3130" i="48"/>
  <c r="I3130" i="48"/>
  <c r="H3130" i="48"/>
  <c r="G3130" i="48"/>
  <c r="F3130" i="48"/>
  <c r="M3129" i="48"/>
  <c r="L3129" i="48"/>
  <c r="K3129" i="48"/>
  <c r="J3129" i="48"/>
  <c r="I3129" i="48"/>
  <c r="H3129" i="48"/>
  <c r="G3129" i="48"/>
  <c r="F3129" i="48"/>
  <c r="M3128" i="48"/>
  <c r="L3128" i="48"/>
  <c r="K3128" i="48"/>
  <c r="J3128" i="48"/>
  <c r="I3128" i="48"/>
  <c r="H3128" i="48"/>
  <c r="G3128" i="48"/>
  <c r="F3128" i="48"/>
  <c r="M3127" i="48"/>
  <c r="L3127" i="48"/>
  <c r="K3127" i="48"/>
  <c r="J3127" i="48"/>
  <c r="I3127" i="48"/>
  <c r="H3127" i="48"/>
  <c r="G3127" i="48"/>
  <c r="F3127" i="48"/>
  <c r="M3126" i="48"/>
  <c r="L3126" i="48"/>
  <c r="K3126" i="48"/>
  <c r="J3126" i="48"/>
  <c r="I3126" i="48"/>
  <c r="H3126" i="48"/>
  <c r="G3126" i="48"/>
  <c r="F3126" i="48"/>
  <c r="M3125" i="48"/>
  <c r="L3125" i="48"/>
  <c r="K3125" i="48"/>
  <c r="J3125" i="48"/>
  <c r="I3125" i="48"/>
  <c r="H3125" i="48"/>
  <c r="G3125" i="48"/>
  <c r="F3125" i="48"/>
  <c r="M3124" i="48"/>
  <c r="L3124" i="48"/>
  <c r="K3124" i="48"/>
  <c r="J3124" i="48"/>
  <c r="I3124" i="48"/>
  <c r="H3124" i="48"/>
  <c r="G3124" i="48"/>
  <c r="F3124" i="48"/>
  <c r="M3123" i="48"/>
  <c r="L3123" i="48"/>
  <c r="K3123" i="48"/>
  <c r="J3123" i="48"/>
  <c r="I3123" i="48"/>
  <c r="H3123" i="48"/>
  <c r="G3123" i="48"/>
  <c r="F3123" i="48"/>
  <c r="M3122" i="48"/>
  <c r="L3122" i="48"/>
  <c r="K3122" i="48"/>
  <c r="J3122" i="48"/>
  <c r="I3122" i="48"/>
  <c r="H3122" i="48"/>
  <c r="G3122" i="48"/>
  <c r="F3122" i="48"/>
  <c r="M3121" i="48"/>
  <c r="L3121" i="48"/>
  <c r="K3121" i="48"/>
  <c r="J3121" i="48"/>
  <c r="I3121" i="48"/>
  <c r="H3121" i="48"/>
  <c r="G3121" i="48"/>
  <c r="F3121" i="48"/>
  <c r="M3120" i="48"/>
  <c r="L3120" i="48"/>
  <c r="K3120" i="48"/>
  <c r="J3120" i="48"/>
  <c r="I3120" i="48"/>
  <c r="H3120" i="48"/>
  <c r="G3120" i="48"/>
  <c r="F3120" i="48"/>
  <c r="M3119" i="48"/>
  <c r="L3119" i="48"/>
  <c r="K3119" i="48"/>
  <c r="J3119" i="48"/>
  <c r="I3119" i="48"/>
  <c r="H3119" i="48"/>
  <c r="G3119" i="48"/>
  <c r="F3119" i="48"/>
  <c r="M3118" i="48"/>
  <c r="L3118" i="48"/>
  <c r="K3118" i="48"/>
  <c r="J3118" i="48"/>
  <c r="I3118" i="48"/>
  <c r="H3118" i="48"/>
  <c r="G3118" i="48"/>
  <c r="F3118" i="48"/>
  <c r="M3117" i="48"/>
  <c r="L3117" i="48"/>
  <c r="K3117" i="48"/>
  <c r="J3117" i="48"/>
  <c r="I3117" i="48"/>
  <c r="H3117" i="48"/>
  <c r="G3117" i="48"/>
  <c r="F3117" i="48"/>
  <c r="M3116" i="48"/>
  <c r="L3116" i="48"/>
  <c r="K3116" i="48"/>
  <c r="J3116" i="48"/>
  <c r="I3116" i="48"/>
  <c r="H3116" i="48"/>
  <c r="G3116" i="48"/>
  <c r="F3116" i="48"/>
  <c r="M3115" i="48"/>
  <c r="L3115" i="48"/>
  <c r="K3115" i="48"/>
  <c r="J3115" i="48"/>
  <c r="I3115" i="48"/>
  <c r="H3115" i="48"/>
  <c r="G3115" i="48"/>
  <c r="F3115" i="48"/>
  <c r="M3114" i="48"/>
  <c r="L3114" i="48"/>
  <c r="K3114" i="48"/>
  <c r="J3114" i="48"/>
  <c r="I3114" i="48"/>
  <c r="H3114" i="48"/>
  <c r="G3114" i="48"/>
  <c r="F3114" i="48"/>
  <c r="M3113" i="48"/>
  <c r="L3113" i="48"/>
  <c r="K3113" i="48"/>
  <c r="J3113" i="48"/>
  <c r="I3113" i="48"/>
  <c r="H3113" i="48"/>
  <c r="G3113" i="48"/>
  <c r="F3113" i="48"/>
  <c r="M3112" i="48"/>
  <c r="L3112" i="48"/>
  <c r="K3112" i="48"/>
  <c r="J3112" i="48"/>
  <c r="I3112" i="48"/>
  <c r="H3112" i="48"/>
  <c r="G3112" i="48"/>
  <c r="F3112" i="48"/>
  <c r="M3111" i="48"/>
  <c r="L3111" i="48"/>
  <c r="K3111" i="48"/>
  <c r="J3111" i="48"/>
  <c r="I3111" i="48"/>
  <c r="H3111" i="48"/>
  <c r="G3111" i="48"/>
  <c r="F3111" i="48"/>
  <c r="M3110" i="48"/>
  <c r="L3110" i="48"/>
  <c r="K3110" i="48"/>
  <c r="J3110" i="48"/>
  <c r="I3110" i="48"/>
  <c r="H3110" i="48"/>
  <c r="G3110" i="48"/>
  <c r="F3110" i="48"/>
  <c r="M3109" i="48"/>
  <c r="L3109" i="48"/>
  <c r="K3109" i="48"/>
  <c r="J3109" i="48"/>
  <c r="I3109" i="48"/>
  <c r="H3109" i="48"/>
  <c r="G3109" i="48"/>
  <c r="F3109" i="48"/>
  <c r="M3108" i="48"/>
  <c r="L3108" i="48"/>
  <c r="K3108" i="48"/>
  <c r="J3108" i="48"/>
  <c r="I3108" i="48"/>
  <c r="H3108" i="48"/>
  <c r="G3108" i="48"/>
  <c r="F3108" i="48"/>
  <c r="M3107" i="48"/>
  <c r="L3107" i="48"/>
  <c r="K3107" i="48"/>
  <c r="J3107" i="48"/>
  <c r="I3107" i="48"/>
  <c r="H3107" i="48"/>
  <c r="G3107" i="48"/>
  <c r="F3107" i="48"/>
  <c r="M3106" i="48"/>
  <c r="L3106" i="48"/>
  <c r="K3106" i="48"/>
  <c r="J3106" i="48"/>
  <c r="I3106" i="48"/>
  <c r="H3106" i="48"/>
  <c r="G3106" i="48"/>
  <c r="F3106" i="48"/>
  <c r="M3105" i="48"/>
  <c r="L3105" i="48"/>
  <c r="K3105" i="48"/>
  <c r="J3105" i="48"/>
  <c r="I3105" i="48"/>
  <c r="H3105" i="48"/>
  <c r="G3105" i="48"/>
  <c r="F3105" i="48"/>
  <c r="M3104" i="48"/>
  <c r="L3104" i="48"/>
  <c r="K3104" i="48"/>
  <c r="J3104" i="48"/>
  <c r="I3104" i="48"/>
  <c r="H3104" i="48"/>
  <c r="G3104" i="48"/>
  <c r="F3104" i="48"/>
  <c r="M3103" i="48"/>
  <c r="L3103" i="48"/>
  <c r="K3103" i="48"/>
  <c r="J3103" i="48"/>
  <c r="I3103" i="48"/>
  <c r="H3103" i="48"/>
  <c r="G3103" i="48"/>
  <c r="F3103" i="48"/>
  <c r="M3102" i="48"/>
  <c r="L3102" i="48"/>
  <c r="K3102" i="48"/>
  <c r="J3102" i="48"/>
  <c r="I3102" i="48"/>
  <c r="H3102" i="48"/>
  <c r="G3102" i="48"/>
  <c r="F3102" i="48"/>
  <c r="M3101" i="48"/>
  <c r="L3101" i="48"/>
  <c r="K3101" i="48"/>
  <c r="J3101" i="48"/>
  <c r="I3101" i="48"/>
  <c r="H3101" i="48"/>
  <c r="G3101" i="48"/>
  <c r="F3101" i="48"/>
  <c r="M3100" i="48"/>
  <c r="L3100" i="48"/>
  <c r="K3100" i="48"/>
  <c r="J3100" i="48"/>
  <c r="I3100" i="48"/>
  <c r="H3100" i="48"/>
  <c r="G3100" i="48"/>
  <c r="F3100" i="48"/>
  <c r="M3099" i="48"/>
  <c r="L3099" i="48"/>
  <c r="K3099" i="48"/>
  <c r="J3099" i="48"/>
  <c r="I3099" i="48"/>
  <c r="H3099" i="48"/>
  <c r="G3099" i="48"/>
  <c r="F3099" i="48"/>
  <c r="M3098" i="48"/>
  <c r="L3098" i="48"/>
  <c r="K3098" i="48"/>
  <c r="J3098" i="48"/>
  <c r="I3098" i="48"/>
  <c r="H3098" i="48"/>
  <c r="G3098" i="48"/>
  <c r="F3098" i="48"/>
  <c r="M3097" i="48"/>
  <c r="L3097" i="48"/>
  <c r="K3097" i="48"/>
  <c r="J3097" i="48"/>
  <c r="I3097" i="48"/>
  <c r="H3097" i="48"/>
  <c r="G3097" i="48"/>
  <c r="F3097" i="48"/>
  <c r="M3096" i="48"/>
  <c r="L3096" i="48"/>
  <c r="K3096" i="48"/>
  <c r="J3096" i="48"/>
  <c r="I3096" i="48"/>
  <c r="H3096" i="48"/>
  <c r="G3096" i="48"/>
  <c r="F3096" i="48"/>
  <c r="M3095" i="48"/>
  <c r="L3095" i="48"/>
  <c r="K3095" i="48"/>
  <c r="J3095" i="48"/>
  <c r="I3095" i="48"/>
  <c r="H3095" i="48"/>
  <c r="G3095" i="48"/>
  <c r="F3095" i="48"/>
  <c r="M3094" i="48"/>
  <c r="L3094" i="48"/>
  <c r="K3094" i="48"/>
  <c r="J3094" i="48"/>
  <c r="I3094" i="48"/>
  <c r="H3094" i="48"/>
  <c r="G3094" i="48"/>
  <c r="F3094" i="48"/>
  <c r="M3093" i="48"/>
  <c r="L3093" i="48"/>
  <c r="K3093" i="48"/>
  <c r="J3093" i="48"/>
  <c r="I3093" i="48"/>
  <c r="H3093" i="48"/>
  <c r="G3093" i="48"/>
  <c r="F3093" i="48"/>
  <c r="M3092" i="48"/>
  <c r="L3092" i="48"/>
  <c r="K3092" i="48"/>
  <c r="J3092" i="48"/>
  <c r="I3092" i="48"/>
  <c r="H3092" i="48"/>
  <c r="G3092" i="48"/>
  <c r="F3092" i="48"/>
  <c r="M3091" i="48"/>
  <c r="L3091" i="48"/>
  <c r="K3091" i="48"/>
  <c r="J3091" i="48"/>
  <c r="I3091" i="48"/>
  <c r="H3091" i="48"/>
  <c r="G3091" i="48"/>
  <c r="F3091" i="48"/>
  <c r="M3090" i="48"/>
  <c r="L3090" i="48"/>
  <c r="K3090" i="48"/>
  <c r="J3090" i="48"/>
  <c r="I3090" i="48"/>
  <c r="H3090" i="48"/>
  <c r="G3090" i="48"/>
  <c r="F3090" i="48"/>
  <c r="M3089" i="48"/>
  <c r="L3089" i="48"/>
  <c r="K3089" i="48"/>
  <c r="J3089" i="48"/>
  <c r="I3089" i="48"/>
  <c r="H3089" i="48"/>
  <c r="G3089" i="48"/>
  <c r="F3089" i="48"/>
  <c r="M3088" i="48"/>
  <c r="L3088" i="48"/>
  <c r="K3088" i="48"/>
  <c r="J3088" i="48"/>
  <c r="I3088" i="48"/>
  <c r="H3088" i="48"/>
  <c r="G3088" i="48"/>
  <c r="F3088" i="48"/>
  <c r="M3087" i="48"/>
  <c r="L3087" i="48"/>
  <c r="K3087" i="48"/>
  <c r="J3087" i="48"/>
  <c r="I3087" i="48"/>
  <c r="H3087" i="48"/>
  <c r="G3087" i="48"/>
  <c r="F3087" i="48"/>
  <c r="M3086" i="48"/>
  <c r="L3086" i="48"/>
  <c r="K3086" i="48"/>
  <c r="J3086" i="48"/>
  <c r="I3086" i="48"/>
  <c r="H3086" i="48"/>
  <c r="G3086" i="48"/>
  <c r="F3086" i="48"/>
  <c r="M3085" i="48"/>
  <c r="L3085" i="48"/>
  <c r="K3085" i="48"/>
  <c r="J3085" i="48"/>
  <c r="I3085" i="48"/>
  <c r="H3085" i="48"/>
  <c r="G3085" i="48"/>
  <c r="F3085" i="48"/>
  <c r="M3084" i="48"/>
  <c r="L3084" i="48"/>
  <c r="K3084" i="48"/>
  <c r="J3084" i="48"/>
  <c r="I3084" i="48"/>
  <c r="H3084" i="48"/>
  <c r="G3084" i="48"/>
  <c r="F3084" i="48"/>
  <c r="M3083" i="48"/>
  <c r="L3083" i="48"/>
  <c r="K3083" i="48"/>
  <c r="J3083" i="48"/>
  <c r="I3083" i="48"/>
  <c r="H3083" i="48"/>
  <c r="G3083" i="48"/>
  <c r="F3083" i="48"/>
  <c r="M3082" i="48"/>
  <c r="L3082" i="48"/>
  <c r="K3082" i="48"/>
  <c r="J3082" i="48"/>
  <c r="I3082" i="48"/>
  <c r="H3082" i="48"/>
  <c r="G3082" i="48"/>
  <c r="F3082" i="48"/>
  <c r="M3081" i="48"/>
  <c r="L3081" i="48"/>
  <c r="K3081" i="48"/>
  <c r="J3081" i="48"/>
  <c r="I3081" i="48"/>
  <c r="H3081" i="48"/>
  <c r="G3081" i="48"/>
  <c r="F3081" i="48"/>
  <c r="M3080" i="48"/>
  <c r="L3080" i="48"/>
  <c r="K3080" i="48"/>
  <c r="J3080" i="48"/>
  <c r="I3080" i="48"/>
  <c r="H3080" i="48"/>
  <c r="G3080" i="48"/>
  <c r="F3080" i="48"/>
  <c r="M3079" i="48"/>
  <c r="L3079" i="48"/>
  <c r="K3079" i="48"/>
  <c r="J3079" i="48"/>
  <c r="I3079" i="48"/>
  <c r="H3079" i="48"/>
  <c r="G3079" i="48"/>
  <c r="F3079" i="48"/>
  <c r="M3078" i="48"/>
  <c r="L3078" i="48"/>
  <c r="K3078" i="48"/>
  <c r="J3078" i="48"/>
  <c r="I3078" i="48"/>
  <c r="H3078" i="48"/>
  <c r="G3078" i="48"/>
  <c r="F3078" i="48"/>
  <c r="M3077" i="48"/>
  <c r="L3077" i="48"/>
  <c r="K3077" i="48"/>
  <c r="J3077" i="48"/>
  <c r="I3077" i="48"/>
  <c r="H3077" i="48"/>
  <c r="G3077" i="48"/>
  <c r="F3077" i="48"/>
  <c r="M3076" i="48"/>
  <c r="L3076" i="48"/>
  <c r="K3076" i="48"/>
  <c r="J3076" i="48"/>
  <c r="I3076" i="48"/>
  <c r="H3076" i="48"/>
  <c r="G3076" i="48"/>
  <c r="F3076" i="48"/>
  <c r="M3075" i="48"/>
  <c r="L3075" i="48"/>
  <c r="K3075" i="48"/>
  <c r="J3075" i="48"/>
  <c r="I3075" i="48"/>
  <c r="H3075" i="48"/>
  <c r="G3075" i="48"/>
  <c r="F3075" i="48"/>
  <c r="M3074" i="48"/>
  <c r="L3074" i="48"/>
  <c r="K3074" i="48"/>
  <c r="J3074" i="48"/>
  <c r="I3074" i="48"/>
  <c r="H3074" i="48"/>
  <c r="G3074" i="48"/>
  <c r="F3074" i="48"/>
  <c r="M3073" i="48"/>
  <c r="L3073" i="48"/>
  <c r="K3073" i="48"/>
  <c r="J3073" i="48"/>
  <c r="I3073" i="48"/>
  <c r="H3073" i="48"/>
  <c r="G3073" i="48"/>
  <c r="F3073" i="48"/>
  <c r="M3072" i="48"/>
  <c r="L3072" i="48"/>
  <c r="K3072" i="48"/>
  <c r="J3072" i="48"/>
  <c r="I3072" i="48"/>
  <c r="H3072" i="48"/>
  <c r="G3072" i="48"/>
  <c r="F3072" i="48"/>
  <c r="M3071" i="48"/>
  <c r="L3071" i="48"/>
  <c r="K3071" i="48"/>
  <c r="J3071" i="48"/>
  <c r="I3071" i="48"/>
  <c r="H3071" i="48"/>
  <c r="G3071" i="48"/>
  <c r="F3071" i="48"/>
  <c r="M3070" i="48"/>
  <c r="L3070" i="48"/>
  <c r="K3070" i="48"/>
  <c r="J3070" i="48"/>
  <c r="I3070" i="48"/>
  <c r="H3070" i="48"/>
  <c r="G3070" i="48"/>
  <c r="F3070" i="48"/>
  <c r="M3069" i="48"/>
  <c r="L3069" i="48"/>
  <c r="K3069" i="48"/>
  <c r="J3069" i="48"/>
  <c r="I3069" i="48"/>
  <c r="H3069" i="48"/>
  <c r="G3069" i="48"/>
  <c r="F3069" i="48"/>
  <c r="M3068" i="48"/>
  <c r="L3068" i="48"/>
  <c r="K3068" i="48"/>
  <c r="J3068" i="48"/>
  <c r="I3068" i="48"/>
  <c r="H3068" i="48"/>
  <c r="G3068" i="48"/>
  <c r="F3068" i="48"/>
  <c r="M3067" i="48"/>
  <c r="L3067" i="48"/>
  <c r="K3067" i="48"/>
  <c r="J3067" i="48"/>
  <c r="I3067" i="48"/>
  <c r="H3067" i="48"/>
  <c r="G3067" i="48"/>
  <c r="F3067" i="48"/>
  <c r="M3066" i="48"/>
  <c r="L3066" i="48"/>
  <c r="K3066" i="48"/>
  <c r="J3066" i="48"/>
  <c r="I3066" i="48"/>
  <c r="H3066" i="48"/>
  <c r="G3066" i="48"/>
  <c r="F3066" i="48"/>
  <c r="M3065" i="48"/>
  <c r="L3065" i="48"/>
  <c r="K3065" i="48"/>
  <c r="J3065" i="48"/>
  <c r="I3065" i="48"/>
  <c r="H3065" i="48"/>
  <c r="G3065" i="48"/>
  <c r="F3065" i="48"/>
  <c r="M3064" i="48"/>
  <c r="L3064" i="48"/>
  <c r="K3064" i="48"/>
  <c r="J3064" i="48"/>
  <c r="I3064" i="48"/>
  <c r="H3064" i="48"/>
  <c r="G3064" i="48"/>
  <c r="F3064" i="48"/>
  <c r="M3063" i="48"/>
  <c r="L3063" i="48"/>
  <c r="K3063" i="48"/>
  <c r="J3063" i="48"/>
  <c r="I3063" i="48"/>
  <c r="H3063" i="48"/>
  <c r="G3063" i="48"/>
  <c r="F3063" i="48"/>
  <c r="M3062" i="48"/>
  <c r="L3062" i="48"/>
  <c r="K3062" i="48"/>
  <c r="J3062" i="48"/>
  <c r="I3062" i="48"/>
  <c r="H3062" i="48"/>
  <c r="G3062" i="48"/>
  <c r="F3062" i="48"/>
  <c r="M3061" i="48"/>
  <c r="L3061" i="48"/>
  <c r="K3061" i="48"/>
  <c r="J3061" i="48"/>
  <c r="I3061" i="48"/>
  <c r="H3061" i="48"/>
  <c r="G3061" i="48"/>
  <c r="F3061" i="48"/>
  <c r="M3060" i="48"/>
  <c r="L3060" i="48"/>
  <c r="K3060" i="48"/>
  <c r="J3060" i="48"/>
  <c r="I3060" i="48"/>
  <c r="H3060" i="48"/>
  <c r="G3060" i="48"/>
  <c r="F3060" i="48"/>
  <c r="M3059" i="48"/>
  <c r="L3059" i="48"/>
  <c r="K3059" i="48"/>
  <c r="J3059" i="48"/>
  <c r="I3059" i="48"/>
  <c r="H3059" i="48"/>
  <c r="G3059" i="48"/>
  <c r="F3059" i="48"/>
  <c r="M3058" i="48"/>
  <c r="L3058" i="48"/>
  <c r="K3058" i="48"/>
  <c r="J3058" i="48"/>
  <c r="I3058" i="48"/>
  <c r="H3058" i="48"/>
  <c r="G3058" i="48"/>
  <c r="F3058" i="48"/>
  <c r="M3057" i="48"/>
  <c r="L3057" i="48"/>
  <c r="K3057" i="48"/>
  <c r="J3057" i="48"/>
  <c r="I3057" i="48"/>
  <c r="H3057" i="48"/>
  <c r="G3057" i="48"/>
  <c r="F3057" i="48"/>
  <c r="M3056" i="48"/>
  <c r="L3056" i="48"/>
  <c r="K3056" i="48"/>
  <c r="J3056" i="48"/>
  <c r="I3056" i="48"/>
  <c r="H3056" i="48"/>
  <c r="G3056" i="48"/>
  <c r="F3056" i="48"/>
  <c r="M3055" i="48"/>
  <c r="L3055" i="48"/>
  <c r="K3055" i="48"/>
  <c r="J3055" i="48"/>
  <c r="I3055" i="48"/>
  <c r="H3055" i="48"/>
  <c r="G3055" i="48"/>
  <c r="F3055" i="48"/>
  <c r="M3054" i="48"/>
  <c r="L3054" i="48"/>
  <c r="K3054" i="48"/>
  <c r="J3054" i="48"/>
  <c r="I3054" i="48"/>
  <c r="H3054" i="48"/>
  <c r="G3054" i="48"/>
  <c r="F3054" i="48"/>
  <c r="M3053" i="48"/>
  <c r="L3053" i="48"/>
  <c r="K3053" i="48"/>
  <c r="J3053" i="48"/>
  <c r="I3053" i="48"/>
  <c r="H3053" i="48"/>
  <c r="G3053" i="48"/>
  <c r="F3053" i="48"/>
  <c r="M3052" i="48"/>
  <c r="L3052" i="48"/>
  <c r="K3052" i="48"/>
  <c r="J3052" i="48"/>
  <c r="I3052" i="48"/>
  <c r="H3052" i="48"/>
  <c r="G3052" i="48"/>
  <c r="F3052" i="48"/>
  <c r="M3051" i="48"/>
  <c r="L3051" i="48"/>
  <c r="K3051" i="48"/>
  <c r="J3051" i="48"/>
  <c r="I3051" i="48"/>
  <c r="H3051" i="48"/>
  <c r="G3051" i="48"/>
  <c r="F3051" i="48"/>
  <c r="M3050" i="48"/>
  <c r="L3050" i="48"/>
  <c r="K3050" i="48"/>
  <c r="J3050" i="48"/>
  <c r="I3050" i="48"/>
  <c r="H3050" i="48"/>
  <c r="G3050" i="48"/>
  <c r="F3050" i="48"/>
  <c r="M3049" i="48"/>
  <c r="L3049" i="48"/>
  <c r="K3049" i="48"/>
  <c r="J3049" i="48"/>
  <c r="I3049" i="48"/>
  <c r="H3049" i="48"/>
  <c r="G3049" i="48"/>
  <c r="F3049" i="48"/>
  <c r="M3048" i="48"/>
  <c r="L3048" i="48"/>
  <c r="K3048" i="48"/>
  <c r="J3048" i="48"/>
  <c r="I3048" i="48"/>
  <c r="H3048" i="48"/>
  <c r="G3048" i="48"/>
  <c r="F3048" i="48"/>
  <c r="M3047" i="48"/>
  <c r="L3047" i="48"/>
  <c r="K3047" i="48"/>
  <c r="J3047" i="48"/>
  <c r="I3047" i="48"/>
  <c r="H3047" i="48"/>
  <c r="G3047" i="48"/>
  <c r="F3047" i="48"/>
  <c r="M3046" i="48"/>
  <c r="L3046" i="48"/>
  <c r="K3046" i="48"/>
  <c r="J3046" i="48"/>
  <c r="I3046" i="48"/>
  <c r="H3046" i="48"/>
  <c r="G3046" i="48"/>
  <c r="F3046" i="48"/>
  <c r="M3045" i="48"/>
  <c r="L3045" i="48"/>
  <c r="K3045" i="48"/>
  <c r="J3045" i="48"/>
  <c r="I3045" i="48"/>
  <c r="H3045" i="48"/>
  <c r="G3045" i="48"/>
  <c r="F3045" i="48"/>
  <c r="M3044" i="48"/>
  <c r="L3044" i="48"/>
  <c r="K3044" i="48"/>
  <c r="J3044" i="48"/>
  <c r="I3044" i="48"/>
  <c r="H3044" i="48"/>
  <c r="G3044" i="48"/>
  <c r="F3044" i="48"/>
  <c r="M3043" i="48"/>
  <c r="L3043" i="48"/>
  <c r="K3043" i="48"/>
  <c r="J3043" i="48"/>
  <c r="I3043" i="48"/>
  <c r="H3043" i="48"/>
  <c r="G3043" i="48"/>
  <c r="F3043" i="48"/>
  <c r="M3042" i="48"/>
  <c r="L3042" i="48"/>
  <c r="K3042" i="48"/>
  <c r="J3042" i="48"/>
  <c r="I3042" i="48"/>
  <c r="H3042" i="48"/>
  <c r="G3042" i="48"/>
  <c r="F3042" i="48"/>
  <c r="M3041" i="48"/>
  <c r="L3041" i="48"/>
  <c r="K3041" i="48"/>
  <c r="J3041" i="48"/>
  <c r="I3041" i="48"/>
  <c r="H3041" i="48"/>
  <c r="G3041" i="48"/>
  <c r="F3041" i="48"/>
  <c r="M3040" i="48"/>
  <c r="L3040" i="48"/>
  <c r="K3040" i="48"/>
  <c r="J3040" i="48"/>
  <c r="I3040" i="48"/>
  <c r="H3040" i="48"/>
  <c r="G3040" i="48"/>
  <c r="F3040" i="48"/>
  <c r="M3039" i="48"/>
  <c r="L3039" i="48"/>
  <c r="K3039" i="48"/>
  <c r="J3039" i="48"/>
  <c r="I3039" i="48"/>
  <c r="H3039" i="48"/>
  <c r="G3039" i="48"/>
  <c r="F3039" i="48"/>
  <c r="M3038" i="48"/>
  <c r="L3038" i="48"/>
  <c r="K3038" i="48"/>
  <c r="J3038" i="48"/>
  <c r="I3038" i="48"/>
  <c r="H3038" i="48"/>
  <c r="G3038" i="48"/>
  <c r="F3038" i="48"/>
  <c r="M3037" i="48"/>
  <c r="L3037" i="48"/>
  <c r="K3037" i="48"/>
  <c r="J3037" i="48"/>
  <c r="I3037" i="48"/>
  <c r="H3037" i="48"/>
  <c r="G3037" i="48"/>
  <c r="F3037" i="48"/>
  <c r="M3036" i="48"/>
  <c r="L3036" i="48"/>
  <c r="K3036" i="48"/>
  <c r="J3036" i="48"/>
  <c r="I3036" i="48"/>
  <c r="H3036" i="48"/>
  <c r="G3036" i="48"/>
  <c r="F3036" i="48"/>
  <c r="M3035" i="48"/>
  <c r="L3035" i="48"/>
  <c r="K3035" i="48"/>
  <c r="J3035" i="48"/>
  <c r="I3035" i="48"/>
  <c r="H3035" i="48"/>
  <c r="G3035" i="48"/>
  <c r="F3035" i="48"/>
  <c r="M3034" i="48"/>
  <c r="L3034" i="48"/>
  <c r="K3034" i="48"/>
  <c r="J3034" i="48"/>
  <c r="I3034" i="48"/>
  <c r="H3034" i="48"/>
  <c r="G3034" i="48"/>
  <c r="F3034" i="48"/>
  <c r="M3033" i="48"/>
  <c r="L3033" i="48"/>
  <c r="K3033" i="48"/>
  <c r="J3033" i="48"/>
  <c r="I3033" i="48"/>
  <c r="H3033" i="48"/>
  <c r="G3033" i="48"/>
  <c r="F3033" i="48"/>
  <c r="M3032" i="48"/>
  <c r="L3032" i="48"/>
  <c r="K3032" i="48"/>
  <c r="J3032" i="48"/>
  <c r="I3032" i="48"/>
  <c r="H3032" i="48"/>
  <c r="G3032" i="48"/>
  <c r="F3032" i="48"/>
  <c r="M3031" i="48"/>
  <c r="L3031" i="48"/>
  <c r="K3031" i="48"/>
  <c r="J3031" i="48"/>
  <c r="I3031" i="48"/>
  <c r="H3031" i="48"/>
  <c r="G3031" i="48"/>
  <c r="F3031" i="48"/>
  <c r="M3030" i="48"/>
  <c r="L3030" i="48"/>
  <c r="K3030" i="48"/>
  <c r="J3030" i="48"/>
  <c r="I3030" i="48"/>
  <c r="H3030" i="48"/>
  <c r="G3030" i="48"/>
  <c r="F3030" i="48"/>
  <c r="M3029" i="48"/>
  <c r="L3029" i="48"/>
  <c r="K3029" i="48"/>
  <c r="J3029" i="48"/>
  <c r="I3029" i="48"/>
  <c r="H3029" i="48"/>
  <c r="G3029" i="48"/>
  <c r="F3029" i="48"/>
  <c r="M3028" i="48"/>
  <c r="L3028" i="48"/>
  <c r="K3028" i="48"/>
  <c r="J3028" i="48"/>
  <c r="I3028" i="48"/>
  <c r="H3028" i="48"/>
  <c r="G3028" i="48"/>
  <c r="F3028" i="48"/>
  <c r="M3027" i="48"/>
  <c r="L3027" i="48"/>
  <c r="K3027" i="48"/>
  <c r="J3027" i="48"/>
  <c r="I3027" i="48"/>
  <c r="H3027" i="48"/>
  <c r="G3027" i="48"/>
  <c r="F3027" i="48"/>
  <c r="M3026" i="48"/>
  <c r="L3026" i="48"/>
  <c r="K3026" i="48"/>
  <c r="J3026" i="48"/>
  <c r="I3026" i="48"/>
  <c r="H3026" i="48"/>
  <c r="G3026" i="48"/>
  <c r="F3026" i="48"/>
  <c r="M3025" i="48"/>
  <c r="L3025" i="48"/>
  <c r="K3025" i="48"/>
  <c r="J3025" i="48"/>
  <c r="I3025" i="48"/>
  <c r="H3025" i="48"/>
  <c r="G3025" i="48"/>
  <c r="F3025" i="48"/>
  <c r="M3024" i="48"/>
  <c r="L3024" i="48"/>
  <c r="K3024" i="48"/>
  <c r="J3024" i="48"/>
  <c r="I3024" i="48"/>
  <c r="H3024" i="48"/>
  <c r="G3024" i="48"/>
  <c r="F3024" i="48"/>
  <c r="M3023" i="48"/>
  <c r="L3023" i="48"/>
  <c r="K3023" i="48"/>
  <c r="J3023" i="48"/>
  <c r="I3023" i="48"/>
  <c r="H3023" i="48"/>
  <c r="G3023" i="48"/>
  <c r="F3023" i="48"/>
  <c r="M3022" i="48"/>
  <c r="L3022" i="48"/>
  <c r="K3022" i="48"/>
  <c r="J3022" i="48"/>
  <c r="I3022" i="48"/>
  <c r="H3022" i="48"/>
  <c r="G3022" i="48"/>
  <c r="F3022" i="48"/>
  <c r="M3021" i="48"/>
  <c r="L3021" i="48"/>
  <c r="K3021" i="48"/>
  <c r="J3021" i="48"/>
  <c r="I3021" i="48"/>
  <c r="H3021" i="48"/>
  <c r="G3021" i="48"/>
  <c r="F3021" i="48"/>
  <c r="M3020" i="48"/>
  <c r="L3020" i="48"/>
  <c r="K3020" i="48"/>
  <c r="J3020" i="48"/>
  <c r="I3020" i="48"/>
  <c r="H3020" i="48"/>
  <c r="G3020" i="48"/>
  <c r="F3020" i="48"/>
  <c r="M3019" i="48"/>
  <c r="L3019" i="48"/>
  <c r="K3019" i="48"/>
  <c r="J3019" i="48"/>
  <c r="I3019" i="48"/>
  <c r="H3019" i="48"/>
  <c r="G3019" i="48"/>
  <c r="F3019" i="48"/>
  <c r="M3018" i="48"/>
  <c r="L3018" i="48"/>
  <c r="K3018" i="48"/>
  <c r="J3018" i="48"/>
  <c r="I3018" i="48"/>
  <c r="H3018" i="48"/>
  <c r="G3018" i="48"/>
  <c r="F3018" i="48"/>
  <c r="M3017" i="48"/>
  <c r="L3017" i="48"/>
  <c r="K3017" i="48"/>
  <c r="J3017" i="48"/>
  <c r="I3017" i="48"/>
  <c r="H3017" i="48"/>
  <c r="G3017" i="48"/>
  <c r="F3017" i="48"/>
  <c r="M3016" i="48"/>
  <c r="L3016" i="48"/>
  <c r="K3016" i="48"/>
  <c r="J3016" i="48"/>
  <c r="I3016" i="48"/>
  <c r="H3016" i="48"/>
  <c r="G3016" i="48"/>
  <c r="F3016" i="48"/>
  <c r="M3015" i="48"/>
  <c r="L3015" i="48"/>
  <c r="K3015" i="48"/>
  <c r="J3015" i="48"/>
  <c r="I3015" i="48"/>
  <c r="H3015" i="48"/>
  <c r="G3015" i="48"/>
  <c r="F3015" i="48"/>
  <c r="M3014" i="48"/>
  <c r="L3014" i="48"/>
  <c r="K3014" i="48"/>
  <c r="J3014" i="48"/>
  <c r="I3014" i="48"/>
  <c r="H3014" i="48"/>
  <c r="G3014" i="48"/>
  <c r="F3014" i="48"/>
  <c r="M3013" i="48"/>
  <c r="L3013" i="48"/>
  <c r="K3013" i="48"/>
  <c r="J3013" i="48"/>
  <c r="I3013" i="48"/>
  <c r="H3013" i="48"/>
  <c r="G3013" i="48"/>
  <c r="F3013" i="48"/>
  <c r="M3012" i="48"/>
  <c r="L3012" i="48"/>
  <c r="K3012" i="48"/>
  <c r="J3012" i="48"/>
  <c r="I3012" i="48"/>
  <c r="H3012" i="48"/>
  <c r="G3012" i="48"/>
  <c r="F3012" i="48"/>
  <c r="M3011" i="48"/>
  <c r="L3011" i="48"/>
  <c r="K3011" i="48"/>
  <c r="J3011" i="48"/>
  <c r="I3011" i="48"/>
  <c r="H3011" i="48"/>
  <c r="G3011" i="48"/>
  <c r="F3011" i="48"/>
  <c r="M3010" i="48"/>
  <c r="L3010" i="48"/>
  <c r="K3010" i="48"/>
  <c r="J3010" i="48"/>
  <c r="I3010" i="48"/>
  <c r="H3010" i="48"/>
  <c r="G3010" i="48"/>
  <c r="F3010" i="48"/>
  <c r="M3009" i="48"/>
  <c r="L3009" i="48"/>
  <c r="K3009" i="48"/>
  <c r="J3009" i="48"/>
  <c r="I3009" i="48"/>
  <c r="H3009" i="48"/>
  <c r="G3009" i="48"/>
  <c r="F3009" i="48"/>
  <c r="M3008" i="48"/>
  <c r="L3008" i="48"/>
  <c r="K3008" i="48"/>
  <c r="J3008" i="48"/>
  <c r="I3008" i="48"/>
  <c r="H3008" i="48"/>
  <c r="G3008" i="48"/>
  <c r="F3008" i="48"/>
  <c r="M3007" i="48"/>
  <c r="L3007" i="48"/>
  <c r="K3007" i="48"/>
  <c r="J3007" i="48"/>
  <c r="I3007" i="48"/>
  <c r="H3007" i="48"/>
  <c r="G3007" i="48"/>
  <c r="F3007" i="48"/>
  <c r="M3006" i="48"/>
  <c r="L3006" i="48"/>
  <c r="K3006" i="48"/>
  <c r="J3006" i="48"/>
  <c r="I3006" i="48"/>
  <c r="H3006" i="48"/>
  <c r="G3006" i="48"/>
  <c r="F3006" i="48"/>
  <c r="M3005" i="48"/>
  <c r="L3005" i="48"/>
  <c r="K3005" i="48"/>
  <c r="J3005" i="48"/>
  <c r="I3005" i="48"/>
  <c r="H3005" i="48"/>
  <c r="G3005" i="48"/>
  <c r="F3005" i="48"/>
  <c r="M3004" i="48"/>
  <c r="L3004" i="48"/>
  <c r="K3004" i="48"/>
  <c r="J3004" i="48"/>
  <c r="I3004" i="48"/>
  <c r="H3004" i="48"/>
  <c r="G3004" i="48"/>
  <c r="F3004" i="48"/>
  <c r="M3003" i="48"/>
  <c r="L3003" i="48"/>
  <c r="K3003" i="48"/>
  <c r="J3003" i="48"/>
  <c r="I3003" i="48"/>
  <c r="H3003" i="48"/>
  <c r="G3003" i="48"/>
  <c r="F3003" i="48"/>
  <c r="M3002" i="48"/>
  <c r="L3002" i="48"/>
  <c r="K3002" i="48"/>
  <c r="J3002" i="48"/>
  <c r="I3002" i="48"/>
  <c r="H3002" i="48"/>
  <c r="G3002" i="48"/>
  <c r="F3002" i="48"/>
  <c r="M3001" i="48"/>
  <c r="L3001" i="48"/>
  <c r="K3001" i="48"/>
  <c r="J3001" i="48"/>
  <c r="I3001" i="48"/>
  <c r="H3001" i="48"/>
  <c r="G3001" i="48"/>
  <c r="F3001" i="48"/>
  <c r="M3000" i="48"/>
  <c r="L3000" i="48"/>
  <c r="K3000" i="48"/>
  <c r="J3000" i="48"/>
  <c r="I3000" i="48"/>
  <c r="H3000" i="48"/>
  <c r="G3000" i="48"/>
  <c r="F3000" i="48"/>
  <c r="M2999" i="48"/>
  <c r="L2999" i="48"/>
  <c r="K2999" i="48"/>
  <c r="J2999" i="48"/>
  <c r="I2999" i="48"/>
  <c r="H2999" i="48"/>
  <c r="G2999" i="48"/>
  <c r="F2999" i="48"/>
  <c r="M2998" i="48"/>
  <c r="L2998" i="48"/>
  <c r="K2998" i="48"/>
  <c r="J2998" i="48"/>
  <c r="I2998" i="48"/>
  <c r="H2998" i="48"/>
  <c r="G2998" i="48"/>
  <c r="F2998" i="48"/>
  <c r="M2997" i="48"/>
  <c r="L2997" i="48"/>
  <c r="K2997" i="48"/>
  <c r="J2997" i="48"/>
  <c r="I2997" i="48"/>
  <c r="H2997" i="48"/>
  <c r="G2997" i="48"/>
  <c r="F2997" i="48"/>
  <c r="M2996" i="48"/>
  <c r="L2996" i="48"/>
  <c r="K2996" i="48"/>
  <c r="J2996" i="48"/>
  <c r="I2996" i="48"/>
  <c r="H2996" i="48"/>
  <c r="G2996" i="48"/>
  <c r="F2996" i="48"/>
  <c r="M2995" i="48"/>
  <c r="L2995" i="48"/>
  <c r="K2995" i="48"/>
  <c r="J2995" i="48"/>
  <c r="I2995" i="48"/>
  <c r="H2995" i="48"/>
  <c r="G2995" i="48"/>
  <c r="F2995" i="48"/>
  <c r="M2994" i="48"/>
  <c r="L2994" i="48"/>
  <c r="K2994" i="48"/>
  <c r="J2994" i="48"/>
  <c r="I2994" i="48"/>
  <c r="H2994" i="48"/>
  <c r="G2994" i="48"/>
  <c r="F2994" i="48"/>
  <c r="M2993" i="48"/>
  <c r="L2993" i="48"/>
  <c r="K2993" i="48"/>
  <c r="J2993" i="48"/>
  <c r="I2993" i="48"/>
  <c r="H2993" i="48"/>
  <c r="G2993" i="48"/>
  <c r="F2993" i="48"/>
  <c r="M2992" i="48"/>
  <c r="L2992" i="48"/>
  <c r="K2992" i="48"/>
  <c r="J2992" i="48"/>
  <c r="I2992" i="48"/>
  <c r="H2992" i="48"/>
  <c r="G2992" i="48"/>
  <c r="F2992" i="48"/>
  <c r="M2991" i="48"/>
  <c r="L2991" i="48"/>
  <c r="K2991" i="48"/>
  <c r="J2991" i="48"/>
  <c r="I2991" i="48"/>
  <c r="H2991" i="48"/>
  <c r="G2991" i="48"/>
  <c r="F2991" i="48"/>
  <c r="M2990" i="48"/>
  <c r="L2990" i="48"/>
  <c r="K2990" i="48"/>
  <c r="J2990" i="48"/>
  <c r="I2990" i="48"/>
  <c r="H2990" i="48"/>
  <c r="G2990" i="48"/>
  <c r="F2990" i="48"/>
  <c r="M2989" i="48"/>
  <c r="L2989" i="48"/>
  <c r="K2989" i="48"/>
  <c r="J2989" i="48"/>
  <c r="I2989" i="48"/>
  <c r="H2989" i="48"/>
  <c r="G2989" i="48"/>
  <c r="F2989" i="48"/>
  <c r="M2988" i="48"/>
  <c r="L2988" i="48"/>
  <c r="K2988" i="48"/>
  <c r="J2988" i="48"/>
  <c r="I2988" i="48"/>
  <c r="H2988" i="48"/>
  <c r="G2988" i="48"/>
  <c r="F2988" i="48"/>
  <c r="M2987" i="48"/>
  <c r="L2987" i="48"/>
  <c r="K2987" i="48"/>
  <c r="J2987" i="48"/>
  <c r="I2987" i="48"/>
  <c r="H2987" i="48"/>
  <c r="G2987" i="48"/>
  <c r="F2987" i="48"/>
  <c r="M2986" i="48"/>
  <c r="L2986" i="48"/>
  <c r="K2986" i="48"/>
  <c r="J2986" i="48"/>
  <c r="I2986" i="48"/>
  <c r="H2986" i="48"/>
  <c r="G2986" i="48"/>
  <c r="F2986" i="48"/>
  <c r="M2985" i="48"/>
  <c r="L2985" i="48"/>
  <c r="K2985" i="48"/>
  <c r="J2985" i="48"/>
  <c r="I2985" i="48"/>
  <c r="H2985" i="48"/>
  <c r="G2985" i="48"/>
  <c r="F2985" i="48"/>
  <c r="M2984" i="48"/>
  <c r="L2984" i="48"/>
  <c r="K2984" i="48"/>
  <c r="J2984" i="48"/>
  <c r="I2984" i="48"/>
  <c r="H2984" i="48"/>
  <c r="G2984" i="48"/>
  <c r="F2984" i="48"/>
  <c r="M2983" i="48"/>
  <c r="L2983" i="48"/>
  <c r="K2983" i="48"/>
  <c r="J2983" i="48"/>
  <c r="I2983" i="48"/>
  <c r="H2983" i="48"/>
  <c r="G2983" i="48"/>
  <c r="F2983" i="48"/>
  <c r="M2982" i="48"/>
  <c r="L2982" i="48"/>
  <c r="K2982" i="48"/>
  <c r="J2982" i="48"/>
  <c r="I2982" i="48"/>
  <c r="H2982" i="48"/>
  <c r="G2982" i="48"/>
  <c r="F2982" i="48"/>
  <c r="M2981" i="48"/>
  <c r="L2981" i="48"/>
  <c r="K2981" i="48"/>
  <c r="J2981" i="48"/>
  <c r="I2981" i="48"/>
  <c r="H2981" i="48"/>
  <c r="G2981" i="48"/>
  <c r="F2981" i="48"/>
  <c r="M2980" i="48"/>
  <c r="L2980" i="48"/>
  <c r="K2980" i="48"/>
  <c r="J2980" i="48"/>
  <c r="I2980" i="48"/>
  <c r="H2980" i="48"/>
  <c r="G2980" i="48"/>
  <c r="F2980" i="48"/>
  <c r="M2979" i="48"/>
  <c r="L2979" i="48"/>
  <c r="K2979" i="48"/>
  <c r="J2979" i="48"/>
  <c r="I2979" i="48"/>
  <c r="H2979" i="48"/>
  <c r="G2979" i="48"/>
  <c r="F2979" i="48"/>
  <c r="M2978" i="48"/>
  <c r="L2978" i="48"/>
  <c r="K2978" i="48"/>
  <c r="J2978" i="48"/>
  <c r="I2978" i="48"/>
  <c r="H2978" i="48"/>
  <c r="G2978" i="48"/>
  <c r="F2978" i="48"/>
  <c r="M2977" i="48"/>
  <c r="L2977" i="48"/>
  <c r="K2977" i="48"/>
  <c r="J2977" i="48"/>
  <c r="I2977" i="48"/>
  <c r="H2977" i="48"/>
  <c r="G2977" i="48"/>
  <c r="F2977" i="48"/>
  <c r="M2976" i="48"/>
  <c r="L2976" i="48"/>
  <c r="K2976" i="48"/>
  <c r="J2976" i="48"/>
  <c r="I2976" i="48"/>
  <c r="H2976" i="48"/>
  <c r="G2976" i="48"/>
  <c r="F2976" i="48"/>
  <c r="M2975" i="48"/>
  <c r="L2975" i="48"/>
  <c r="K2975" i="48"/>
  <c r="J2975" i="48"/>
  <c r="I2975" i="48"/>
  <c r="H2975" i="48"/>
  <c r="G2975" i="48"/>
  <c r="F2975" i="48"/>
  <c r="M2974" i="48"/>
  <c r="L2974" i="48"/>
  <c r="K2974" i="48"/>
  <c r="J2974" i="48"/>
  <c r="I2974" i="48"/>
  <c r="H2974" i="48"/>
  <c r="G2974" i="48"/>
  <c r="F2974" i="48"/>
  <c r="M2973" i="48"/>
  <c r="L2973" i="48"/>
  <c r="K2973" i="48"/>
  <c r="J2973" i="48"/>
  <c r="I2973" i="48"/>
  <c r="H2973" i="48"/>
  <c r="G2973" i="48"/>
  <c r="F2973" i="48"/>
  <c r="M2972" i="48"/>
  <c r="L2972" i="48"/>
  <c r="K2972" i="48"/>
  <c r="J2972" i="48"/>
  <c r="I2972" i="48"/>
  <c r="H2972" i="48"/>
  <c r="G2972" i="48"/>
  <c r="F2972" i="48"/>
  <c r="M2971" i="48"/>
  <c r="L2971" i="48"/>
  <c r="K2971" i="48"/>
  <c r="J2971" i="48"/>
  <c r="I2971" i="48"/>
  <c r="H2971" i="48"/>
  <c r="G2971" i="48"/>
  <c r="F2971" i="48"/>
  <c r="M2970" i="48"/>
  <c r="L2970" i="48"/>
  <c r="K2970" i="48"/>
  <c r="J2970" i="48"/>
  <c r="I2970" i="48"/>
  <c r="H2970" i="48"/>
  <c r="G2970" i="48"/>
  <c r="F2970" i="48"/>
  <c r="M2969" i="48"/>
  <c r="L2969" i="48"/>
  <c r="K2969" i="48"/>
  <c r="J2969" i="48"/>
  <c r="I2969" i="48"/>
  <c r="H2969" i="48"/>
  <c r="G2969" i="48"/>
  <c r="F2969" i="48"/>
  <c r="M2968" i="48"/>
  <c r="L2968" i="48"/>
  <c r="K2968" i="48"/>
  <c r="J2968" i="48"/>
  <c r="I2968" i="48"/>
  <c r="H2968" i="48"/>
  <c r="G2968" i="48"/>
  <c r="F2968" i="48"/>
  <c r="M2967" i="48"/>
  <c r="L2967" i="48"/>
  <c r="K2967" i="48"/>
  <c r="J2967" i="48"/>
  <c r="I2967" i="48"/>
  <c r="H2967" i="48"/>
  <c r="G2967" i="48"/>
  <c r="F2967" i="48"/>
  <c r="M2966" i="48"/>
  <c r="L2966" i="48"/>
  <c r="K2966" i="48"/>
  <c r="J2966" i="48"/>
  <c r="I2966" i="48"/>
  <c r="H2966" i="48"/>
  <c r="G2966" i="48"/>
  <c r="F2966" i="48"/>
  <c r="M2965" i="48"/>
  <c r="L2965" i="48"/>
  <c r="K2965" i="48"/>
  <c r="J2965" i="48"/>
  <c r="I2965" i="48"/>
  <c r="H2965" i="48"/>
  <c r="G2965" i="48"/>
  <c r="F2965" i="48"/>
  <c r="M2964" i="48"/>
  <c r="L2964" i="48"/>
  <c r="K2964" i="48"/>
  <c r="J2964" i="48"/>
  <c r="I2964" i="48"/>
  <c r="H2964" i="48"/>
  <c r="G2964" i="48"/>
  <c r="F2964" i="48"/>
  <c r="M2963" i="48"/>
  <c r="L2963" i="48"/>
  <c r="K2963" i="48"/>
  <c r="J2963" i="48"/>
  <c r="I2963" i="48"/>
  <c r="H2963" i="48"/>
  <c r="G2963" i="48"/>
  <c r="F2963" i="48"/>
  <c r="M2962" i="48"/>
  <c r="L2962" i="48"/>
  <c r="K2962" i="48"/>
  <c r="J2962" i="48"/>
  <c r="I2962" i="48"/>
  <c r="H2962" i="48"/>
  <c r="G2962" i="48"/>
  <c r="F2962" i="48"/>
  <c r="M2961" i="48"/>
  <c r="L2961" i="48"/>
  <c r="K2961" i="48"/>
  <c r="J2961" i="48"/>
  <c r="I2961" i="48"/>
  <c r="H2961" i="48"/>
  <c r="G2961" i="48"/>
  <c r="F2961" i="48"/>
  <c r="M2960" i="48"/>
  <c r="L2960" i="48"/>
  <c r="K2960" i="48"/>
  <c r="J2960" i="48"/>
  <c r="I2960" i="48"/>
  <c r="H2960" i="48"/>
  <c r="G2960" i="48"/>
  <c r="F2960" i="48"/>
  <c r="M2959" i="48"/>
  <c r="L2959" i="48"/>
  <c r="K2959" i="48"/>
  <c r="J2959" i="48"/>
  <c r="I2959" i="48"/>
  <c r="H2959" i="48"/>
  <c r="G2959" i="48"/>
  <c r="F2959" i="48"/>
  <c r="M2958" i="48"/>
  <c r="L2958" i="48"/>
  <c r="K2958" i="48"/>
  <c r="J2958" i="48"/>
  <c r="I2958" i="48"/>
  <c r="H2958" i="48"/>
  <c r="G2958" i="48"/>
  <c r="F2958" i="48"/>
  <c r="M2957" i="48"/>
  <c r="L2957" i="48"/>
  <c r="K2957" i="48"/>
  <c r="J2957" i="48"/>
  <c r="I2957" i="48"/>
  <c r="H2957" i="48"/>
  <c r="G2957" i="48"/>
  <c r="F2957" i="48"/>
  <c r="M2956" i="48"/>
  <c r="L2956" i="48"/>
  <c r="K2956" i="48"/>
  <c r="J2956" i="48"/>
  <c r="I2956" i="48"/>
  <c r="H2956" i="48"/>
  <c r="G2956" i="48"/>
  <c r="F2956" i="48"/>
  <c r="M2955" i="48"/>
  <c r="L2955" i="48"/>
  <c r="K2955" i="48"/>
  <c r="J2955" i="48"/>
  <c r="I2955" i="48"/>
  <c r="H2955" i="48"/>
  <c r="G2955" i="48"/>
  <c r="F2955" i="48"/>
  <c r="M2954" i="48"/>
  <c r="L2954" i="48"/>
  <c r="K2954" i="48"/>
  <c r="J2954" i="48"/>
  <c r="I2954" i="48"/>
  <c r="H2954" i="48"/>
  <c r="G2954" i="48"/>
  <c r="F2954" i="48"/>
  <c r="M2953" i="48"/>
  <c r="L2953" i="48"/>
  <c r="K2953" i="48"/>
  <c r="J2953" i="48"/>
  <c r="I2953" i="48"/>
  <c r="H2953" i="48"/>
  <c r="G2953" i="48"/>
  <c r="F2953" i="48"/>
  <c r="M2952" i="48"/>
  <c r="L2952" i="48"/>
  <c r="K2952" i="48"/>
  <c r="J2952" i="48"/>
  <c r="I2952" i="48"/>
  <c r="H2952" i="48"/>
  <c r="G2952" i="48"/>
  <c r="F2952" i="48"/>
  <c r="M2951" i="48"/>
  <c r="L2951" i="48"/>
  <c r="K2951" i="48"/>
  <c r="J2951" i="48"/>
  <c r="I2951" i="48"/>
  <c r="H2951" i="48"/>
  <c r="G2951" i="48"/>
  <c r="F2951" i="48"/>
  <c r="M2950" i="48"/>
  <c r="L2950" i="48"/>
  <c r="K2950" i="48"/>
  <c r="J2950" i="48"/>
  <c r="I2950" i="48"/>
  <c r="H2950" i="48"/>
  <c r="G2950" i="48"/>
  <c r="F2950" i="48"/>
  <c r="M2949" i="48"/>
  <c r="L2949" i="48"/>
  <c r="K2949" i="48"/>
  <c r="J2949" i="48"/>
  <c r="I2949" i="48"/>
  <c r="H2949" i="48"/>
  <c r="G2949" i="48"/>
  <c r="F2949" i="48"/>
  <c r="M2948" i="48"/>
  <c r="L2948" i="48"/>
  <c r="K2948" i="48"/>
  <c r="J2948" i="48"/>
  <c r="I2948" i="48"/>
  <c r="H2948" i="48"/>
  <c r="G2948" i="48"/>
  <c r="F2948" i="48"/>
  <c r="M2947" i="48"/>
  <c r="L2947" i="48"/>
  <c r="K2947" i="48"/>
  <c r="J2947" i="48"/>
  <c r="I2947" i="48"/>
  <c r="H2947" i="48"/>
  <c r="G2947" i="48"/>
  <c r="F2947" i="48"/>
  <c r="M2946" i="48"/>
  <c r="L2946" i="48"/>
  <c r="K2946" i="48"/>
  <c r="J2946" i="48"/>
  <c r="I2946" i="48"/>
  <c r="H2946" i="48"/>
  <c r="G2946" i="48"/>
  <c r="F2946" i="48"/>
  <c r="M2945" i="48"/>
  <c r="L2945" i="48"/>
  <c r="K2945" i="48"/>
  <c r="J2945" i="48"/>
  <c r="I2945" i="48"/>
  <c r="H2945" i="48"/>
  <c r="G2945" i="48"/>
  <c r="F2945" i="48"/>
  <c r="M2944" i="48"/>
  <c r="L2944" i="48"/>
  <c r="K2944" i="48"/>
  <c r="J2944" i="48"/>
  <c r="I2944" i="48"/>
  <c r="H2944" i="48"/>
  <c r="G2944" i="48"/>
  <c r="F2944" i="48"/>
  <c r="M2943" i="48"/>
  <c r="L2943" i="48"/>
  <c r="K2943" i="48"/>
  <c r="J2943" i="48"/>
  <c r="I2943" i="48"/>
  <c r="H2943" i="48"/>
  <c r="G2943" i="48"/>
  <c r="F2943" i="48"/>
  <c r="M2942" i="48"/>
  <c r="L2942" i="48"/>
  <c r="K2942" i="48"/>
  <c r="J2942" i="48"/>
  <c r="I2942" i="48"/>
  <c r="H2942" i="48"/>
  <c r="G2942" i="48"/>
  <c r="F2942" i="48"/>
  <c r="M2941" i="48"/>
  <c r="L2941" i="48"/>
  <c r="K2941" i="48"/>
  <c r="J2941" i="48"/>
  <c r="I2941" i="48"/>
  <c r="H2941" i="48"/>
  <c r="G2941" i="48"/>
  <c r="F2941" i="48"/>
  <c r="M2940" i="48"/>
  <c r="L2940" i="48"/>
  <c r="K2940" i="48"/>
  <c r="J2940" i="48"/>
  <c r="I2940" i="48"/>
  <c r="H2940" i="48"/>
  <c r="G2940" i="48"/>
  <c r="F2940" i="48"/>
  <c r="M2939" i="48"/>
  <c r="L2939" i="48"/>
  <c r="K2939" i="48"/>
  <c r="J2939" i="48"/>
  <c r="I2939" i="48"/>
  <c r="H2939" i="48"/>
  <c r="G2939" i="48"/>
  <c r="F2939" i="48"/>
  <c r="M2938" i="48"/>
  <c r="L2938" i="48"/>
  <c r="K2938" i="48"/>
  <c r="J2938" i="48"/>
  <c r="I2938" i="48"/>
  <c r="H2938" i="48"/>
  <c r="G2938" i="48"/>
  <c r="F2938" i="48"/>
  <c r="M2937" i="48"/>
  <c r="L2937" i="48"/>
  <c r="K2937" i="48"/>
  <c r="J2937" i="48"/>
  <c r="I2937" i="48"/>
  <c r="H2937" i="48"/>
  <c r="G2937" i="48"/>
  <c r="F2937" i="48"/>
  <c r="M2936" i="48"/>
  <c r="L2936" i="48"/>
  <c r="K2936" i="48"/>
  <c r="J2936" i="48"/>
  <c r="I2936" i="48"/>
  <c r="H2936" i="48"/>
  <c r="G2936" i="48"/>
  <c r="F2936" i="48"/>
  <c r="M2935" i="48"/>
  <c r="L2935" i="48"/>
  <c r="K2935" i="48"/>
  <c r="J2935" i="48"/>
  <c r="I2935" i="48"/>
  <c r="H2935" i="48"/>
  <c r="G2935" i="48"/>
  <c r="F2935" i="48"/>
  <c r="M2934" i="48"/>
  <c r="L2934" i="48"/>
  <c r="K2934" i="48"/>
  <c r="J2934" i="48"/>
  <c r="I2934" i="48"/>
  <c r="H2934" i="48"/>
  <c r="G2934" i="48"/>
  <c r="F2934" i="48"/>
  <c r="M2933" i="48"/>
  <c r="L2933" i="48"/>
  <c r="K2933" i="48"/>
  <c r="J2933" i="48"/>
  <c r="I2933" i="48"/>
  <c r="H2933" i="48"/>
  <c r="G2933" i="48"/>
  <c r="F2933" i="48"/>
  <c r="M2932" i="48"/>
  <c r="L2932" i="48"/>
  <c r="K2932" i="48"/>
  <c r="J2932" i="48"/>
  <c r="I2932" i="48"/>
  <c r="H2932" i="48"/>
  <c r="G2932" i="48"/>
  <c r="F2932" i="48"/>
  <c r="M2931" i="48"/>
  <c r="L2931" i="48"/>
  <c r="K2931" i="48"/>
  <c r="J2931" i="48"/>
  <c r="I2931" i="48"/>
  <c r="H2931" i="48"/>
  <c r="G2931" i="48"/>
  <c r="F2931" i="48"/>
  <c r="M2930" i="48"/>
  <c r="L2930" i="48"/>
  <c r="K2930" i="48"/>
  <c r="J2930" i="48"/>
  <c r="I2930" i="48"/>
  <c r="H2930" i="48"/>
  <c r="G2930" i="48"/>
  <c r="F2930" i="48"/>
  <c r="M2929" i="48"/>
  <c r="L2929" i="48"/>
  <c r="K2929" i="48"/>
  <c r="J2929" i="48"/>
  <c r="I2929" i="48"/>
  <c r="H2929" i="48"/>
  <c r="G2929" i="48"/>
  <c r="F2929" i="48"/>
  <c r="M2928" i="48"/>
  <c r="L2928" i="48"/>
  <c r="K2928" i="48"/>
  <c r="J2928" i="48"/>
  <c r="I2928" i="48"/>
  <c r="H2928" i="48"/>
  <c r="G2928" i="48"/>
  <c r="F2928" i="48"/>
  <c r="M2927" i="48"/>
  <c r="L2927" i="48"/>
  <c r="K2927" i="48"/>
  <c r="J2927" i="48"/>
  <c r="I2927" i="48"/>
  <c r="H2927" i="48"/>
  <c r="G2927" i="48"/>
  <c r="F2927" i="48"/>
  <c r="M2926" i="48"/>
  <c r="L2926" i="48"/>
  <c r="K2926" i="48"/>
  <c r="J2926" i="48"/>
  <c r="I2926" i="48"/>
  <c r="H2926" i="48"/>
  <c r="G2926" i="48"/>
  <c r="F2926" i="48"/>
  <c r="M2925" i="48"/>
  <c r="L2925" i="48"/>
  <c r="K2925" i="48"/>
  <c r="J2925" i="48"/>
  <c r="I2925" i="48"/>
  <c r="H2925" i="48"/>
  <c r="G2925" i="48"/>
  <c r="F2925" i="48"/>
  <c r="M2924" i="48"/>
  <c r="L2924" i="48"/>
  <c r="K2924" i="48"/>
  <c r="J2924" i="48"/>
  <c r="I2924" i="48"/>
  <c r="H2924" i="48"/>
  <c r="G2924" i="48"/>
  <c r="F2924" i="48"/>
  <c r="M2923" i="48"/>
  <c r="L2923" i="48"/>
  <c r="K2923" i="48"/>
  <c r="J2923" i="48"/>
  <c r="I2923" i="48"/>
  <c r="H2923" i="48"/>
  <c r="G2923" i="48"/>
  <c r="F2923" i="48"/>
  <c r="M2922" i="48"/>
  <c r="L2922" i="48"/>
  <c r="K2922" i="48"/>
  <c r="J2922" i="48"/>
  <c r="I2922" i="48"/>
  <c r="H2922" i="48"/>
  <c r="G2922" i="48"/>
  <c r="F2922" i="48"/>
  <c r="M2921" i="48"/>
  <c r="L2921" i="48"/>
  <c r="K2921" i="48"/>
  <c r="J2921" i="48"/>
  <c r="I2921" i="48"/>
  <c r="H2921" i="48"/>
  <c r="G2921" i="48"/>
  <c r="F2921" i="48"/>
  <c r="M2920" i="48"/>
  <c r="L2920" i="48"/>
  <c r="K2920" i="48"/>
  <c r="J2920" i="48"/>
  <c r="I2920" i="48"/>
  <c r="H2920" i="48"/>
  <c r="G2920" i="48"/>
  <c r="F2920" i="48"/>
  <c r="M2919" i="48"/>
  <c r="L2919" i="48"/>
  <c r="K2919" i="48"/>
  <c r="J2919" i="48"/>
  <c r="I2919" i="48"/>
  <c r="H2919" i="48"/>
  <c r="G2919" i="48"/>
  <c r="F2919" i="48"/>
  <c r="M2918" i="48"/>
  <c r="L2918" i="48"/>
  <c r="K2918" i="48"/>
  <c r="J2918" i="48"/>
  <c r="I2918" i="48"/>
  <c r="H2918" i="48"/>
  <c r="G2918" i="48"/>
  <c r="F2918" i="48"/>
  <c r="M2917" i="48"/>
  <c r="L2917" i="48"/>
  <c r="K2917" i="48"/>
  <c r="J2917" i="48"/>
  <c r="I2917" i="48"/>
  <c r="H2917" i="48"/>
  <c r="G2917" i="48"/>
  <c r="F2917" i="48"/>
  <c r="M2916" i="48"/>
  <c r="L2916" i="48"/>
  <c r="K2916" i="48"/>
  <c r="J2916" i="48"/>
  <c r="I2916" i="48"/>
  <c r="H2916" i="48"/>
  <c r="G2916" i="48"/>
  <c r="F2916" i="48"/>
  <c r="M2915" i="48"/>
  <c r="L2915" i="48"/>
  <c r="K2915" i="48"/>
  <c r="J2915" i="48"/>
  <c r="I2915" i="48"/>
  <c r="H2915" i="48"/>
  <c r="G2915" i="48"/>
  <c r="F2915" i="48"/>
  <c r="M2914" i="48"/>
  <c r="L2914" i="48"/>
  <c r="K2914" i="48"/>
  <c r="J2914" i="48"/>
  <c r="I2914" i="48"/>
  <c r="H2914" i="48"/>
  <c r="G2914" i="48"/>
  <c r="F2914" i="48"/>
  <c r="M2913" i="48"/>
  <c r="L2913" i="48"/>
  <c r="K2913" i="48"/>
  <c r="J2913" i="48"/>
  <c r="I2913" i="48"/>
  <c r="H2913" i="48"/>
  <c r="G2913" i="48"/>
  <c r="F2913" i="48"/>
  <c r="M2912" i="48"/>
  <c r="L2912" i="48"/>
  <c r="K2912" i="48"/>
  <c r="J2912" i="48"/>
  <c r="I2912" i="48"/>
  <c r="H2912" i="48"/>
  <c r="G2912" i="48"/>
  <c r="F2912" i="48"/>
  <c r="M2911" i="48"/>
  <c r="L2911" i="48"/>
  <c r="K2911" i="48"/>
  <c r="J2911" i="48"/>
  <c r="I2911" i="48"/>
  <c r="H2911" i="48"/>
  <c r="G2911" i="48"/>
  <c r="F2911" i="48"/>
  <c r="M2910" i="48"/>
  <c r="L2910" i="48"/>
  <c r="K2910" i="48"/>
  <c r="J2910" i="48"/>
  <c r="I2910" i="48"/>
  <c r="H2910" i="48"/>
  <c r="G2910" i="48"/>
  <c r="F2910" i="48"/>
  <c r="M2909" i="48"/>
  <c r="L2909" i="48"/>
  <c r="K2909" i="48"/>
  <c r="J2909" i="48"/>
  <c r="I2909" i="48"/>
  <c r="H2909" i="48"/>
  <c r="G2909" i="48"/>
  <c r="F2909" i="48"/>
  <c r="M2908" i="48"/>
  <c r="L2908" i="48"/>
  <c r="K2908" i="48"/>
  <c r="J2908" i="48"/>
  <c r="I2908" i="48"/>
  <c r="H2908" i="48"/>
  <c r="G2908" i="48"/>
  <c r="F2908" i="48"/>
  <c r="M2907" i="48"/>
  <c r="L2907" i="48"/>
  <c r="K2907" i="48"/>
  <c r="J2907" i="48"/>
  <c r="I2907" i="48"/>
  <c r="H2907" i="48"/>
  <c r="G2907" i="48"/>
  <c r="F2907" i="48"/>
  <c r="M2906" i="48"/>
  <c r="L2906" i="48"/>
  <c r="K2906" i="48"/>
  <c r="J2906" i="48"/>
  <c r="I2906" i="48"/>
  <c r="H2906" i="48"/>
  <c r="G2906" i="48"/>
  <c r="F2906" i="48"/>
  <c r="M2905" i="48"/>
  <c r="L2905" i="48"/>
  <c r="K2905" i="48"/>
  <c r="J2905" i="48"/>
  <c r="I2905" i="48"/>
  <c r="H2905" i="48"/>
  <c r="G2905" i="48"/>
  <c r="F2905" i="48"/>
  <c r="M2904" i="48"/>
  <c r="L2904" i="48"/>
  <c r="K2904" i="48"/>
  <c r="J2904" i="48"/>
  <c r="I2904" i="48"/>
  <c r="H2904" i="48"/>
  <c r="G2904" i="48"/>
  <c r="F2904" i="48"/>
  <c r="M2903" i="48"/>
  <c r="L2903" i="48"/>
  <c r="K2903" i="48"/>
  <c r="J2903" i="48"/>
  <c r="I2903" i="48"/>
  <c r="H2903" i="48"/>
  <c r="G2903" i="48"/>
  <c r="F2903" i="48"/>
  <c r="M2902" i="48"/>
  <c r="L2902" i="48"/>
  <c r="K2902" i="48"/>
  <c r="J2902" i="48"/>
  <c r="I2902" i="48"/>
  <c r="H2902" i="48"/>
  <c r="G2902" i="48"/>
  <c r="F2902" i="48"/>
  <c r="M2901" i="48"/>
  <c r="L2901" i="48"/>
  <c r="K2901" i="48"/>
  <c r="J2901" i="48"/>
  <c r="I2901" i="48"/>
  <c r="H2901" i="48"/>
  <c r="G2901" i="48"/>
  <c r="F2901" i="48"/>
  <c r="M2900" i="48"/>
  <c r="L2900" i="48"/>
  <c r="K2900" i="48"/>
  <c r="J2900" i="48"/>
  <c r="I2900" i="48"/>
  <c r="H2900" i="48"/>
  <c r="G2900" i="48"/>
  <c r="F2900" i="48"/>
  <c r="M2899" i="48"/>
  <c r="L2899" i="48"/>
  <c r="K2899" i="48"/>
  <c r="J2899" i="48"/>
  <c r="I2899" i="48"/>
  <c r="H2899" i="48"/>
  <c r="G2899" i="48"/>
  <c r="F2899" i="48"/>
  <c r="M2898" i="48"/>
  <c r="L2898" i="48"/>
  <c r="K2898" i="48"/>
  <c r="J2898" i="48"/>
  <c r="I2898" i="48"/>
  <c r="H2898" i="48"/>
  <c r="G2898" i="48"/>
  <c r="F2898" i="48"/>
  <c r="M2897" i="48"/>
  <c r="L2897" i="48"/>
  <c r="K2897" i="48"/>
  <c r="J2897" i="48"/>
  <c r="I2897" i="48"/>
  <c r="H2897" i="48"/>
  <c r="G2897" i="48"/>
  <c r="F2897" i="48"/>
  <c r="M2896" i="48"/>
  <c r="L2896" i="48"/>
  <c r="K2896" i="48"/>
  <c r="J2896" i="48"/>
  <c r="I2896" i="48"/>
  <c r="H2896" i="48"/>
  <c r="G2896" i="48"/>
  <c r="F2896" i="48"/>
  <c r="M2895" i="48"/>
  <c r="L2895" i="48"/>
  <c r="K2895" i="48"/>
  <c r="J2895" i="48"/>
  <c r="I2895" i="48"/>
  <c r="H2895" i="48"/>
  <c r="G2895" i="48"/>
  <c r="F2895" i="48"/>
  <c r="M2894" i="48"/>
  <c r="L2894" i="48"/>
  <c r="K2894" i="48"/>
  <c r="J2894" i="48"/>
  <c r="I2894" i="48"/>
  <c r="H2894" i="48"/>
  <c r="G2894" i="48"/>
  <c r="F2894" i="48"/>
  <c r="M2893" i="48"/>
  <c r="L2893" i="48"/>
  <c r="K2893" i="48"/>
  <c r="J2893" i="48"/>
  <c r="I2893" i="48"/>
  <c r="H2893" i="48"/>
  <c r="G2893" i="48"/>
  <c r="F2893" i="48"/>
  <c r="M2892" i="48"/>
  <c r="L2892" i="48"/>
  <c r="K2892" i="48"/>
  <c r="J2892" i="48"/>
  <c r="I2892" i="48"/>
  <c r="H2892" i="48"/>
  <c r="G2892" i="48"/>
  <c r="F2892" i="48"/>
  <c r="M2891" i="48"/>
  <c r="L2891" i="48"/>
  <c r="K2891" i="48"/>
  <c r="J2891" i="48"/>
  <c r="I2891" i="48"/>
  <c r="H2891" i="48"/>
  <c r="G2891" i="48"/>
  <c r="F2891" i="48"/>
  <c r="M2890" i="48"/>
  <c r="L2890" i="48"/>
  <c r="K2890" i="48"/>
  <c r="J2890" i="48"/>
  <c r="I2890" i="48"/>
  <c r="H2890" i="48"/>
  <c r="G2890" i="48"/>
  <c r="F2890" i="48"/>
  <c r="M2889" i="48"/>
  <c r="L2889" i="48"/>
  <c r="K2889" i="48"/>
  <c r="J2889" i="48"/>
  <c r="I2889" i="48"/>
  <c r="H2889" i="48"/>
  <c r="G2889" i="48"/>
  <c r="F2889" i="48"/>
  <c r="M2888" i="48"/>
  <c r="L2888" i="48"/>
  <c r="K2888" i="48"/>
  <c r="J2888" i="48"/>
  <c r="I2888" i="48"/>
  <c r="H2888" i="48"/>
  <c r="G2888" i="48"/>
  <c r="F2888" i="48"/>
  <c r="M2887" i="48"/>
  <c r="L2887" i="48"/>
  <c r="K2887" i="48"/>
  <c r="J2887" i="48"/>
  <c r="I2887" i="48"/>
  <c r="H2887" i="48"/>
  <c r="G2887" i="48"/>
  <c r="F2887" i="48"/>
  <c r="M2886" i="48"/>
  <c r="L2886" i="48"/>
  <c r="K2886" i="48"/>
  <c r="J2886" i="48"/>
  <c r="I2886" i="48"/>
  <c r="H2886" i="48"/>
  <c r="G2886" i="48"/>
  <c r="F2886" i="48"/>
  <c r="M2885" i="48"/>
  <c r="L2885" i="48"/>
  <c r="K2885" i="48"/>
  <c r="J2885" i="48"/>
  <c r="I2885" i="48"/>
  <c r="H2885" i="48"/>
  <c r="G2885" i="48"/>
  <c r="F2885" i="48"/>
  <c r="M2884" i="48"/>
  <c r="L2884" i="48"/>
  <c r="K2884" i="48"/>
  <c r="J2884" i="48"/>
  <c r="I2884" i="48"/>
  <c r="H2884" i="48"/>
  <c r="G2884" i="48"/>
  <c r="F2884" i="48"/>
  <c r="M2883" i="48"/>
  <c r="L2883" i="48"/>
  <c r="K2883" i="48"/>
  <c r="J2883" i="48"/>
  <c r="I2883" i="48"/>
  <c r="H2883" i="48"/>
  <c r="G2883" i="48"/>
  <c r="F2883" i="48"/>
  <c r="M2882" i="48"/>
  <c r="L2882" i="48"/>
  <c r="K2882" i="48"/>
  <c r="J2882" i="48"/>
  <c r="I2882" i="48"/>
  <c r="H2882" i="48"/>
  <c r="G2882" i="48"/>
  <c r="F2882" i="48"/>
  <c r="M2881" i="48"/>
  <c r="L2881" i="48"/>
  <c r="K2881" i="48"/>
  <c r="J2881" i="48"/>
  <c r="I2881" i="48"/>
  <c r="H2881" i="48"/>
  <c r="G2881" i="48"/>
  <c r="F2881" i="48"/>
  <c r="M2880" i="48"/>
  <c r="L2880" i="48"/>
  <c r="K2880" i="48"/>
  <c r="J2880" i="48"/>
  <c r="I2880" i="48"/>
  <c r="H2880" i="48"/>
  <c r="G2880" i="48"/>
  <c r="F2880" i="48"/>
  <c r="M2879" i="48"/>
  <c r="L2879" i="48"/>
  <c r="K2879" i="48"/>
  <c r="J2879" i="48"/>
  <c r="I2879" i="48"/>
  <c r="H2879" i="48"/>
  <c r="G2879" i="48"/>
  <c r="F2879" i="48"/>
  <c r="M2878" i="48"/>
  <c r="L2878" i="48"/>
  <c r="K2878" i="48"/>
  <c r="J2878" i="48"/>
  <c r="I2878" i="48"/>
  <c r="H2878" i="48"/>
  <c r="G2878" i="48"/>
  <c r="F2878" i="48"/>
  <c r="M2877" i="48"/>
  <c r="L2877" i="48"/>
  <c r="K2877" i="48"/>
  <c r="J2877" i="48"/>
  <c r="I2877" i="48"/>
  <c r="H2877" i="48"/>
  <c r="G2877" i="48"/>
  <c r="F2877" i="48"/>
  <c r="M2876" i="48"/>
  <c r="L2876" i="48"/>
  <c r="K2876" i="48"/>
  <c r="J2876" i="48"/>
  <c r="I2876" i="48"/>
  <c r="H2876" i="48"/>
  <c r="G2876" i="48"/>
  <c r="F2876" i="48"/>
  <c r="M2875" i="48"/>
  <c r="L2875" i="48"/>
  <c r="K2875" i="48"/>
  <c r="J2875" i="48"/>
  <c r="I2875" i="48"/>
  <c r="H2875" i="48"/>
  <c r="G2875" i="48"/>
  <c r="F2875" i="48"/>
  <c r="M2874" i="48"/>
  <c r="L2874" i="48"/>
  <c r="K2874" i="48"/>
  <c r="J2874" i="48"/>
  <c r="I2874" i="48"/>
  <c r="H2874" i="48"/>
  <c r="G2874" i="48"/>
  <c r="F2874" i="48"/>
  <c r="M2873" i="48"/>
  <c r="L2873" i="48"/>
  <c r="K2873" i="48"/>
  <c r="J2873" i="48"/>
  <c r="I2873" i="48"/>
  <c r="H2873" i="48"/>
  <c r="G2873" i="48"/>
  <c r="F2873" i="48"/>
  <c r="M2872" i="48"/>
  <c r="L2872" i="48"/>
  <c r="K2872" i="48"/>
  <c r="J2872" i="48"/>
  <c r="I2872" i="48"/>
  <c r="H2872" i="48"/>
  <c r="G2872" i="48"/>
  <c r="F2872" i="48"/>
  <c r="M2871" i="48"/>
  <c r="L2871" i="48"/>
  <c r="K2871" i="48"/>
  <c r="J2871" i="48"/>
  <c r="I2871" i="48"/>
  <c r="H2871" i="48"/>
  <c r="G2871" i="48"/>
  <c r="F2871" i="48"/>
  <c r="M2870" i="48"/>
  <c r="L2870" i="48"/>
  <c r="K2870" i="48"/>
  <c r="J2870" i="48"/>
  <c r="I2870" i="48"/>
  <c r="H2870" i="48"/>
  <c r="G2870" i="48"/>
  <c r="F2870" i="48"/>
  <c r="M2869" i="48"/>
  <c r="L2869" i="48"/>
  <c r="K2869" i="48"/>
  <c r="J2869" i="48"/>
  <c r="I2869" i="48"/>
  <c r="H2869" i="48"/>
  <c r="G2869" i="48"/>
  <c r="F2869" i="48"/>
  <c r="M2868" i="48"/>
  <c r="L2868" i="48"/>
  <c r="K2868" i="48"/>
  <c r="J2868" i="48"/>
  <c r="I2868" i="48"/>
  <c r="H2868" i="48"/>
  <c r="G2868" i="48"/>
  <c r="F2868" i="48"/>
  <c r="M2867" i="48"/>
  <c r="L2867" i="48"/>
  <c r="K2867" i="48"/>
  <c r="J2867" i="48"/>
  <c r="I2867" i="48"/>
  <c r="H2867" i="48"/>
  <c r="G2867" i="48"/>
  <c r="F2867" i="48"/>
  <c r="M2866" i="48"/>
  <c r="L2866" i="48"/>
  <c r="K2866" i="48"/>
  <c r="J2866" i="48"/>
  <c r="I2866" i="48"/>
  <c r="H2866" i="48"/>
  <c r="G2866" i="48"/>
  <c r="F2866" i="48"/>
  <c r="M2865" i="48"/>
  <c r="L2865" i="48"/>
  <c r="K2865" i="48"/>
  <c r="J2865" i="48"/>
  <c r="I2865" i="48"/>
  <c r="H2865" i="48"/>
  <c r="G2865" i="48"/>
  <c r="F2865" i="48"/>
  <c r="M2864" i="48"/>
  <c r="L2864" i="48"/>
  <c r="K2864" i="48"/>
  <c r="J2864" i="48"/>
  <c r="I2864" i="48"/>
  <c r="H2864" i="48"/>
  <c r="G2864" i="48"/>
  <c r="F2864" i="48"/>
  <c r="M2863" i="48"/>
  <c r="L2863" i="48"/>
  <c r="K2863" i="48"/>
  <c r="J2863" i="48"/>
  <c r="I2863" i="48"/>
  <c r="H2863" i="48"/>
  <c r="G2863" i="48"/>
  <c r="F2863" i="48"/>
  <c r="M2862" i="48"/>
  <c r="L2862" i="48"/>
  <c r="K2862" i="48"/>
  <c r="J2862" i="48"/>
  <c r="I2862" i="48"/>
  <c r="H2862" i="48"/>
  <c r="G2862" i="48"/>
  <c r="F2862" i="48"/>
  <c r="M2861" i="48"/>
  <c r="L2861" i="48"/>
  <c r="K2861" i="48"/>
  <c r="J2861" i="48"/>
  <c r="I2861" i="48"/>
  <c r="H2861" i="48"/>
  <c r="G2861" i="48"/>
  <c r="F2861" i="48"/>
  <c r="M2860" i="48"/>
  <c r="L2860" i="48"/>
  <c r="K2860" i="48"/>
  <c r="J2860" i="48"/>
  <c r="I2860" i="48"/>
  <c r="H2860" i="48"/>
  <c r="G2860" i="48"/>
  <c r="F2860" i="48"/>
  <c r="M2859" i="48"/>
  <c r="L2859" i="48"/>
  <c r="K2859" i="48"/>
  <c r="J2859" i="48"/>
  <c r="I2859" i="48"/>
  <c r="H2859" i="48"/>
  <c r="G2859" i="48"/>
  <c r="F2859" i="48"/>
  <c r="M2858" i="48"/>
  <c r="L2858" i="48"/>
  <c r="K2858" i="48"/>
  <c r="J2858" i="48"/>
  <c r="I2858" i="48"/>
  <c r="H2858" i="48"/>
  <c r="G2858" i="48"/>
  <c r="F2858" i="48"/>
  <c r="M2857" i="48"/>
  <c r="L2857" i="48"/>
  <c r="K2857" i="48"/>
  <c r="J2857" i="48"/>
  <c r="I2857" i="48"/>
  <c r="H2857" i="48"/>
  <c r="G2857" i="48"/>
  <c r="F2857" i="48"/>
  <c r="M2856" i="48"/>
  <c r="L2856" i="48"/>
  <c r="K2856" i="48"/>
  <c r="J2856" i="48"/>
  <c r="I2856" i="48"/>
  <c r="H2856" i="48"/>
  <c r="G2856" i="48"/>
  <c r="F2856" i="48"/>
  <c r="M2855" i="48"/>
  <c r="L2855" i="48"/>
  <c r="K2855" i="48"/>
  <c r="J2855" i="48"/>
  <c r="I2855" i="48"/>
  <c r="H2855" i="48"/>
  <c r="G2855" i="48"/>
  <c r="F2855" i="48"/>
  <c r="M2854" i="48"/>
  <c r="L2854" i="48"/>
  <c r="K2854" i="48"/>
  <c r="J2854" i="48"/>
  <c r="I2854" i="48"/>
  <c r="H2854" i="48"/>
  <c r="G2854" i="48"/>
  <c r="F2854" i="48"/>
  <c r="M2853" i="48"/>
  <c r="L2853" i="48"/>
  <c r="K2853" i="48"/>
  <c r="J2853" i="48"/>
  <c r="I2853" i="48"/>
  <c r="H2853" i="48"/>
  <c r="G2853" i="48"/>
  <c r="F2853" i="48"/>
  <c r="M2852" i="48"/>
  <c r="L2852" i="48"/>
  <c r="K2852" i="48"/>
  <c r="J2852" i="48"/>
  <c r="I2852" i="48"/>
  <c r="H2852" i="48"/>
  <c r="G2852" i="48"/>
  <c r="F2852" i="48"/>
  <c r="M2851" i="48"/>
  <c r="L2851" i="48"/>
  <c r="K2851" i="48"/>
  <c r="J2851" i="48"/>
  <c r="I2851" i="48"/>
  <c r="H2851" i="48"/>
  <c r="G2851" i="48"/>
  <c r="F2851" i="48"/>
  <c r="M2850" i="48"/>
  <c r="L2850" i="48"/>
  <c r="K2850" i="48"/>
  <c r="J2850" i="48"/>
  <c r="I2850" i="48"/>
  <c r="H2850" i="48"/>
  <c r="G2850" i="48"/>
  <c r="F2850" i="48"/>
  <c r="M2849" i="48"/>
  <c r="L2849" i="48"/>
  <c r="K2849" i="48"/>
  <c r="J2849" i="48"/>
  <c r="I2849" i="48"/>
  <c r="H2849" i="48"/>
  <c r="G2849" i="48"/>
  <c r="F2849" i="48"/>
  <c r="M2848" i="48"/>
  <c r="L2848" i="48"/>
  <c r="K2848" i="48"/>
  <c r="J2848" i="48"/>
  <c r="I2848" i="48"/>
  <c r="H2848" i="48"/>
  <c r="G2848" i="48"/>
  <c r="F2848" i="48"/>
  <c r="M2847" i="48"/>
  <c r="L2847" i="48"/>
  <c r="K2847" i="48"/>
  <c r="J2847" i="48"/>
  <c r="I2847" i="48"/>
  <c r="H2847" i="48"/>
  <c r="G2847" i="48"/>
  <c r="F2847" i="48"/>
  <c r="M2846" i="48"/>
  <c r="L2846" i="48"/>
  <c r="K2846" i="48"/>
  <c r="J2846" i="48"/>
  <c r="I2846" i="48"/>
  <c r="H2846" i="48"/>
  <c r="G2846" i="48"/>
  <c r="F2846" i="48"/>
  <c r="M2845" i="48"/>
  <c r="L2845" i="48"/>
  <c r="K2845" i="48"/>
  <c r="J2845" i="48"/>
  <c r="I2845" i="48"/>
  <c r="H2845" i="48"/>
  <c r="G2845" i="48"/>
  <c r="F2845" i="48"/>
  <c r="M2844" i="48"/>
  <c r="L2844" i="48"/>
  <c r="K2844" i="48"/>
  <c r="J2844" i="48"/>
  <c r="I2844" i="48"/>
  <c r="H2844" i="48"/>
  <c r="G2844" i="48"/>
  <c r="F2844" i="48"/>
  <c r="M2843" i="48"/>
  <c r="L2843" i="48"/>
  <c r="K2843" i="48"/>
  <c r="J2843" i="48"/>
  <c r="I2843" i="48"/>
  <c r="H2843" i="48"/>
  <c r="G2843" i="48"/>
  <c r="F2843" i="48"/>
  <c r="M2842" i="48"/>
  <c r="L2842" i="48"/>
  <c r="K2842" i="48"/>
  <c r="J2842" i="48"/>
  <c r="I2842" i="48"/>
  <c r="H2842" i="48"/>
  <c r="G2842" i="48"/>
  <c r="F2842" i="48"/>
  <c r="M2841" i="48"/>
  <c r="L2841" i="48"/>
  <c r="K2841" i="48"/>
  <c r="J2841" i="48"/>
  <c r="I2841" i="48"/>
  <c r="H2841" i="48"/>
  <c r="G2841" i="48"/>
  <c r="F2841" i="48"/>
  <c r="M2840" i="48"/>
  <c r="L2840" i="48"/>
  <c r="K2840" i="48"/>
  <c r="J2840" i="48"/>
  <c r="I2840" i="48"/>
  <c r="H2840" i="48"/>
  <c r="G2840" i="48"/>
  <c r="F2840" i="48"/>
  <c r="M2839" i="48"/>
  <c r="L2839" i="48"/>
  <c r="K2839" i="48"/>
  <c r="J2839" i="48"/>
  <c r="I2839" i="48"/>
  <c r="H2839" i="48"/>
  <c r="G2839" i="48"/>
  <c r="F2839" i="48"/>
  <c r="M2838" i="48"/>
  <c r="L2838" i="48"/>
  <c r="K2838" i="48"/>
  <c r="J2838" i="48"/>
  <c r="I2838" i="48"/>
  <c r="H2838" i="48"/>
  <c r="G2838" i="48"/>
  <c r="F2838" i="48"/>
  <c r="M2837" i="48"/>
  <c r="L2837" i="48"/>
  <c r="K2837" i="48"/>
  <c r="J2837" i="48"/>
  <c r="I2837" i="48"/>
  <c r="H2837" i="48"/>
  <c r="G2837" i="48"/>
  <c r="F2837" i="48"/>
  <c r="M2836" i="48"/>
  <c r="L2836" i="48"/>
  <c r="K2836" i="48"/>
  <c r="J2836" i="48"/>
  <c r="I2836" i="48"/>
  <c r="H2836" i="48"/>
  <c r="G2836" i="48"/>
  <c r="F2836" i="48"/>
  <c r="M2835" i="48"/>
  <c r="L2835" i="48"/>
  <c r="K2835" i="48"/>
  <c r="J2835" i="48"/>
  <c r="I2835" i="48"/>
  <c r="H2835" i="48"/>
  <c r="G2835" i="48"/>
  <c r="F2835" i="48"/>
  <c r="M2834" i="48"/>
  <c r="L2834" i="48"/>
  <c r="K2834" i="48"/>
  <c r="J2834" i="48"/>
  <c r="I2834" i="48"/>
  <c r="H2834" i="48"/>
  <c r="G2834" i="48"/>
  <c r="F2834" i="48"/>
  <c r="M2833" i="48"/>
  <c r="L2833" i="48"/>
  <c r="K2833" i="48"/>
  <c r="J2833" i="48"/>
  <c r="I2833" i="48"/>
  <c r="H2833" i="48"/>
  <c r="G2833" i="48"/>
  <c r="F2833" i="48"/>
  <c r="M2832" i="48"/>
  <c r="L2832" i="48"/>
  <c r="K2832" i="48"/>
  <c r="J2832" i="48"/>
  <c r="I2832" i="48"/>
  <c r="H2832" i="48"/>
  <c r="G2832" i="48"/>
  <c r="F2832" i="48"/>
  <c r="M2831" i="48"/>
  <c r="L2831" i="48"/>
  <c r="K2831" i="48"/>
  <c r="J2831" i="48"/>
  <c r="I2831" i="48"/>
  <c r="H2831" i="48"/>
  <c r="G2831" i="48"/>
  <c r="F2831" i="48"/>
  <c r="M2830" i="48"/>
  <c r="L2830" i="48"/>
  <c r="K2830" i="48"/>
  <c r="J2830" i="48"/>
  <c r="I2830" i="48"/>
  <c r="H2830" i="48"/>
  <c r="G2830" i="48"/>
  <c r="F2830" i="48"/>
  <c r="M2829" i="48"/>
  <c r="L2829" i="48"/>
  <c r="K2829" i="48"/>
  <c r="J2829" i="48"/>
  <c r="I2829" i="48"/>
  <c r="H2829" i="48"/>
  <c r="G2829" i="48"/>
  <c r="F2829" i="48"/>
  <c r="M2828" i="48"/>
  <c r="L2828" i="48"/>
  <c r="K2828" i="48"/>
  <c r="J2828" i="48"/>
  <c r="I2828" i="48"/>
  <c r="H2828" i="48"/>
  <c r="G2828" i="48"/>
  <c r="F2828" i="48"/>
  <c r="M2827" i="48"/>
  <c r="L2827" i="48"/>
  <c r="K2827" i="48"/>
  <c r="J2827" i="48"/>
  <c r="I2827" i="48"/>
  <c r="H2827" i="48"/>
  <c r="G2827" i="48"/>
  <c r="F2827" i="48"/>
  <c r="M2826" i="48"/>
  <c r="L2826" i="48"/>
  <c r="K2826" i="48"/>
  <c r="J2826" i="48"/>
  <c r="I2826" i="48"/>
  <c r="H2826" i="48"/>
  <c r="G2826" i="48"/>
  <c r="F2826" i="48"/>
  <c r="M2825" i="48"/>
  <c r="L2825" i="48"/>
  <c r="K2825" i="48"/>
  <c r="J2825" i="48"/>
  <c r="I2825" i="48"/>
  <c r="H2825" i="48"/>
  <c r="G2825" i="48"/>
  <c r="F2825" i="48"/>
  <c r="M2824" i="48"/>
  <c r="L2824" i="48"/>
  <c r="K2824" i="48"/>
  <c r="J2824" i="48"/>
  <c r="I2824" i="48"/>
  <c r="H2824" i="48"/>
  <c r="G2824" i="48"/>
  <c r="F2824" i="48"/>
  <c r="M2823" i="48"/>
  <c r="L2823" i="48"/>
  <c r="K2823" i="48"/>
  <c r="J2823" i="48"/>
  <c r="I2823" i="48"/>
  <c r="H2823" i="48"/>
  <c r="G2823" i="48"/>
  <c r="F2823" i="48"/>
  <c r="M2822" i="48"/>
  <c r="L2822" i="48"/>
  <c r="K2822" i="48"/>
  <c r="J2822" i="48"/>
  <c r="I2822" i="48"/>
  <c r="H2822" i="48"/>
  <c r="G2822" i="48"/>
  <c r="F2822" i="48"/>
  <c r="M2821" i="48"/>
  <c r="L2821" i="48"/>
  <c r="K2821" i="48"/>
  <c r="J2821" i="48"/>
  <c r="I2821" i="48"/>
  <c r="H2821" i="48"/>
  <c r="G2821" i="48"/>
  <c r="F2821" i="48"/>
  <c r="M2820" i="48"/>
  <c r="L2820" i="48"/>
  <c r="K2820" i="48"/>
  <c r="J2820" i="48"/>
  <c r="I2820" i="48"/>
  <c r="H2820" i="48"/>
  <c r="G2820" i="48"/>
  <c r="F2820" i="48"/>
  <c r="M2819" i="48"/>
  <c r="L2819" i="48"/>
  <c r="K2819" i="48"/>
  <c r="J2819" i="48"/>
  <c r="I2819" i="48"/>
  <c r="H2819" i="48"/>
  <c r="G2819" i="48"/>
  <c r="F2819" i="48"/>
  <c r="M2818" i="48"/>
  <c r="L2818" i="48"/>
  <c r="K2818" i="48"/>
  <c r="J2818" i="48"/>
  <c r="I2818" i="48"/>
  <c r="H2818" i="48"/>
  <c r="G2818" i="48"/>
  <c r="F2818" i="48"/>
  <c r="M2817" i="48"/>
  <c r="L2817" i="48"/>
  <c r="K2817" i="48"/>
  <c r="J2817" i="48"/>
  <c r="I2817" i="48"/>
  <c r="H2817" i="48"/>
  <c r="G2817" i="48"/>
  <c r="F2817" i="48"/>
  <c r="M2816" i="48"/>
  <c r="L2816" i="48"/>
  <c r="K2816" i="48"/>
  <c r="J2816" i="48"/>
  <c r="I2816" i="48"/>
  <c r="H2816" i="48"/>
  <c r="G2816" i="48"/>
  <c r="F2816" i="48"/>
  <c r="M2815" i="48"/>
  <c r="L2815" i="48"/>
  <c r="K2815" i="48"/>
  <c r="J2815" i="48"/>
  <c r="I2815" i="48"/>
  <c r="H2815" i="48"/>
  <c r="G2815" i="48"/>
  <c r="F2815" i="48"/>
  <c r="M2814" i="48"/>
  <c r="L2814" i="48"/>
  <c r="K2814" i="48"/>
  <c r="J2814" i="48"/>
  <c r="I2814" i="48"/>
  <c r="H2814" i="48"/>
  <c r="G2814" i="48"/>
  <c r="F2814" i="48"/>
  <c r="M2813" i="48"/>
  <c r="L2813" i="48"/>
  <c r="K2813" i="48"/>
  <c r="J2813" i="48"/>
  <c r="I2813" i="48"/>
  <c r="H2813" i="48"/>
  <c r="G2813" i="48"/>
  <c r="F2813" i="48"/>
  <c r="M2812" i="48"/>
  <c r="L2812" i="48"/>
  <c r="K2812" i="48"/>
  <c r="J2812" i="48"/>
  <c r="I2812" i="48"/>
  <c r="H2812" i="48"/>
  <c r="G2812" i="48"/>
  <c r="F2812" i="48"/>
  <c r="M2811" i="48"/>
  <c r="L2811" i="48"/>
  <c r="K2811" i="48"/>
  <c r="J2811" i="48"/>
  <c r="I2811" i="48"/>
  <c r="H2811" i="48"/>
  <c r="G2811" i="48"/>
  <c r="F2811" i="48"/>
  <c r="M2810" i="48"/>
  <c r="L2810" i="48"/>
  <c r="K2810" i="48"/>
  <c r="J2810" i="48"/>
  <c r="I2810" i="48"/>
  <c r="H2810" i="48"/>
  <c r="G2810" i="48"/>
  <c r="F2810" i="48"/>
  <c r="M2809" i="48"/>
  <c r="L2809" i="48"/>
  <c r="K2809" i="48"/>
  <c r="J2809" i="48"/>
  <c r="I2809" i="48"/>
  <c r="H2809" i="48"/>
  <c r="G2809" i="48"/>
  <c r="F2809" i="48"/>
  <c r="M2808" i="48"/>
  <c r="L2808" i="48"/>
  <c r="K2808" i="48"/>
  <c r="J2808" i="48"/>
  <c r="I2808" i="48"/>
  <c r="H2808" i="48"/>
  <c r="G2808" i="48"/>
  <c r="F2808" i="48"/>
  <c r="M2807" i="48"/>
  <c r="L2807" i="48"/>
  <c r="K2807" i="48"/>
  <c r="J2807" i="48"/>
  <c r="I2807" i="48"/>
  <c r="H2807" i="48"/>
  <c r="G2807" i="48"/>
  <c r="F2807" i="48"/>
  <c r="M2806" i="48"/>
  <c r="L2806" i="48"/>
  <c r="K2806" i="48"/>
  <c r="J2806" i="48"/>
  <c r="I2806" i="48"/>
  <c r="H2806" i="48"/>
  <c r="G2806" i="48"/>
  <c r="F2806" i="48"/>
  <c r="M2805" i="48"/>
  <c r="L2805" i="48"/>
  <c r="K2805" i="48"/>
  <c r="J2805" i="48"/>
  <c r="I2805" i="48"/>
  <c r="H2805" i="48"/>
  <c r="G2805" i="48"/>
  <c r="F2805" i="48"/>
  <c r="M2804" i="48"/>
  <c r="L2804" i="48"/>
  <c r="K2804" i="48"/>
  <c r="J2804" i="48"/>
  <c r="I2804" i="48"/>
  <c r="H2804" i="48"/>
  <c r="G2804" i="48"/>
  <c r="F2804" i="48"/>
  <c r="M2803" i="48"/>
  <c r="L2803" i="48"/>
  <c r="K2803" i="48"/>
  <c r="J2803" i="48"/>
  <c r="I2803" i="48"/>
  <c r="H2803" i="48"/>
  <c r="G2803" i="48"/>
  <c r="F2803" i="48"/>
  <c r="M2802" i="48"/>
  <c r="L2802" i="48"/>
  <c r="K2802" i="48"/>
  <c r="J2802" i="48"/>
  <c r="I2802" i="48"/>
  <c r="H2802" i="48"/>
  <c r="G2802" i="48"/>
  <c r="F2802" i="48"/>
  <c r="M2801" i="48"/>
  <c r="L2801" i="48"/>
  <c r="K2801" i="48"/>
  <c r="J2801" i="48"/>
  <c r="I2801" i="48"/>
  <c r="H2801" i="48"/>
  <c r="G2801" i="48"/>
  <c r="F2801" i="48"/>
  <c r="M2800" i="48"/>
  <c r="L2800" i="48"/>
  <c r="K2800" i="48"/>
  <c r="J2800" i="48"/>
  <c r="I2800" i="48"/>
  <c r="H2800" i="48"/>
  <c r="G2800" i="48"/>
  <c r="F2800" i="48"/>
  <c r="M2799" i="48"/>
  <c r="L2799" i="48"/>
  <c r="K2799" i="48"/>
  <c r="J2799" i="48"/>
  <c r="I2799" i="48"/>
  <c r="H2799" i="48"/>
  <c r="G2799" i="48"/>
  <c r="F2799" i="48"/>
  <c r="M2798" i="48"/>
  <c r="L2798" i="48"/>
  <c r="K2798" i="48"/>
  <c r="J2798" i="48"/>
  <c r="I2798" i="48"/>
  <c r="H2798" i="48"/>
  <c r="G2798" i="48"/>
  <c r="F2798" i="48"/>
  <c r="M2797" i="48"/>
  <c r="L2797" i="48"/>
  <c r="K2797" i="48"/>
  <c r="J2797" i="48"/>
  <c r="I2797" i="48"/>
  <c r="H2797" i="48"/>
  <c r="G2797" i="48"/>
  <c r="F2797" i="48"/>
  <c r="M2796" i="48"/>
  <c r="L2796" i="48"/>
  <c r="K2796" i="48"/>
  <c r="J2796" i="48"/>
  <c r="I2796" i="48"/>
  <c r="H2796" i="48"/>
  <c r="G2796" i="48"/>
  <c r="F2796" i="48"/>
  <c r="M2795" i="48"/>
  <c r="L2795" i="48"/>
  <c r="K2795" i="48"/>
  <c r="J2795" i="48"/>
  <c r="I2795" i="48"/>
  <c r="H2795" i="48"/>
  <c r="G2795" i="48"/>
  <c r="F2795" i="48"/>
  <c r="M2794" i="48"/>
  <c r="L2794" i="48"/>
  <c r="K2794" i="48"/>
  <c r="J2794" i="48"/>
  <c r="I2794" i="48"/>
  <c r="H2794" i="48"/>
  <c r="G2794" i="48"/>
  <c r="F2794" i="48"/>
  <c r="M2793" i="48"/>
  <c r="L2793" i="48"/>
  <c r="K2793" i="48"/>
  <c r="J2793" i="48"/>
  <c r="I2793" i="48"/>
  <c r="H2793" i="48"/>
  <c r="G2793" i="48"/>
  <c r="F2793" i="48"/>
  <c r="M2792" i="48"/>
  <c r="L2792" i="48"/>
  <c r="K2792" i="48"/>
  <c r="J2792" i="48"/>
  <c r="I2792" i="48"/>
  <c r="H2792" i="48"/>
  <c r="G2792" i="48"/>
  <c r="F2792" i="48"/>
  <c r="M2791" i="48"/>
  <c r="L2791" i="48"/>
  <c r="K2791" i="48"/>
  <c r="J2791" i="48"/>
  <c r="I2791" i="48"/>
  <c r="H2791" i="48"/>
  <c r="G2791" i="48"/>
  <c r="F2791" i="48"/>
  <c r="M2790" i="48"/>
  <c r="L2790" i="48"/>
  <c r="K2790" i="48"/>
  <c r="J2790" i="48"/>
  <c r="I2790" i="48"/>
  <c r="H2790" i="48"/>
  <c r="G2790" i="48"/>
  <c r="F2790" i="48"/>
  <c r="M2789" i="48"/>
  <c r="L2789" i="48"/>
  <c r="K2789" i="48"/>
  <c r="J2789" i="48"/>
  <c r="I2789" i="48"/>
  <c r="H2789" i="48"/>
  <c r="G2789" i="48"/>
  <c r="F2789" i="48"/>
  <c r="M2788" i="48"/>
  <c r="L2788" i="48"/>
  <c r="K2788" i="48"/>
  <c r="J2788" i="48"/>
  <c r="I2788" i="48"/>
  <c r="H2788" i="48"/>
  <c r="G2788" i="48"/>
  <c r="F2788" i="48"/>
  <c r="M2787" i="48"/>
  <c r="L2787" i="48"/>
  <c r="K2787" i="48"/>
  <c r="J2787" i="48"/>
  <c r="I2787" i="48"/>
  <c r="H2787" i="48"/>
  <c r="G2787" i="48"/>
  <c r="F2787" i="48"/>
  <c r="M2786" i="48"/>
  <c r="L2786" i="48"/>
  <c r="K2786" i="48"/>
  <c r="J2786" i="48"/>
  <c r="I2786" i="48"/>
  <c r="H2786" i="48"/>
  <c r="G2786" i="48"/>
  <c r="F2786" i="48"/>
  <c r="M2785" i="48"/>
  <c r="L2785" i="48"/>
  <c r="K2785" i="48"/>
  <c r="J2785" i="48"/>
  <c r="I2785" i="48"/>
  <c r="H2785" i="48"/>
  <c r="G2785" i="48"/>
  <c r="F2785" i="48"/>
  <c r="M2784" i="48"/>
  <c r="L2784" i="48"/>
  <c r="K2784" i="48"/>
  <c r="J2784" i="48"/>
  <c r="I2784" i="48"/>
  <c r="H2784" i="48"/>
  <c r="G2784" i="48"/>
  <c r="F2784" i="48"/>
  <c r="M2783" i="48"/>
  <c r="L2783" i="48"/>
  <c r="K2783" i="48"/>
  <c r="J2783" i="48"/>
  <c r="I2783" i="48"/>
  <c r="H2783" i="48"/>
  <c r="G2783" i="48"/>
  <c r="F2783" i="48"/>
  <c r="M2782" i="48"/>
  <c r="L2782" i="48"/>
  <c r="K2782" i="48"/>
  <c r="J2782" i="48"/>
  <c r="I2782" i="48"/>
  <c r="H2782" i="48"/>
  <c r="G2782" i="48"/>
  <c r="F2782" i="48"/>
  <c r="M2781" i="48"/>
  <c r="L2781" i="48"/>
  <c r="K2781" i="48"/>
  <c r="J2781" i="48"/>
  <c r="I2781" i="48"/>
  <c r="H2781" i="48"/>
  <c r="G2781" i="48"/>
  <c r="F2781" i="48"/>
  <c r="M2780" i="48"/>
  <c r="L2780" i="48"/>
  <c r="K2780" i="48"/>
  <c r="J2780" i="48"/>
  <c r="I2780" i="48"/>
  <c r="H2780" i="48"/>
  <c r="G2780" i="48"/>
  <c r="F2780" i="48"/>
  <c r="M2779" i="48"/>
  <c r="L2779" i="48"/>
  <c r="K2779" i="48"/>
  <c r="J2779" i="48"/>
  <c r="I2779" i="48"/>
  <c r="H2779" i="48"/>
  <c r="G2779" i="48"/>
  <c r="F2779" i="48"/>
  <c r="M2778" i="48"/>
  <c r="L2778" i="48"/>
  <c r="K2778" i="48"/>
  <c r="J2778" i="48"/>
  <c r="I2778" i="48"/>
  <c r="H2778" i="48"/>
  <c r="G2778" i="48"/>
  <c r="F2778" i="48"/>
  <c r="M2777" i="48"/>
  <c r="L2777" i="48"/>
  <c r="K2777" i="48"/>
  <c r="J2777" i="48"/>
  <c r="I2777" i="48"/>
  <c r="H2777" i="48"/>
  <c r="G2777" i="48"/>
  <c r="F2777" i="48"/>
  <c r="M2776" i="48"/>
  <c r="L2776" i="48"/>
  <c r="K2776" i="48"/>
  <c r="J2776" i="48"/>
  <c r="I2776" i="48"/>
  <c r="H2776" i="48"/>
  <c r="G2776" i="48"/>
  <c r="F2776" i="48"/>
  <c r="M2775" i="48"/>
  <c r="L2775" i="48"/>
  <c r="K2775" i="48"/>
  <c r="J2775" i="48"/>
  <c r="I2775" i="48"/>
  <c r="H2775" i="48"/>
  <c r="G2775" i="48"/>
  <c r="F2775" i="48"/>
  <c r="M2774" i="48"/>
  <c r="L2774" i="48"/>
  <c r="K2774" i="48"/>
  <c r="J2774" i="48"/>
  <c r="I2774" i="48"/>
  <c r="H2774" i="48"/>
  <c r="G2774" i="48"/>
  <c r="F2774" i="48"/>
  <c r="M2773" i="48"/>
  <c r="L2773" i="48"/>
  <c r="K2773" i="48"/>
  <c r="J2773" i="48"/>
  <c r="I2773" i="48"/>
  <c r="H2773" i="48"/>
  <c r="G2773" i="48"/>
  <c r="F2773" i="48"/>
  <c r="M2772" i="48"/>
  <c r="L2772" i="48"/>
  <c r="K2772" i="48"/>
  <c r="J2772" i="48"/>
  <c r="I2772" i="48"/>
  <c r="H2772" i="48"/>
  <c r="G2772" i="48"/>
  <c r="F2772" i="48"/>
  <c r="M2771" i="48"/>
  <c r="L2771" i="48"/>
  <c r="K2771" i="48"/>
  <c r="J2771" i="48"/>
  <c r="I2771" i="48"/>
  <c r="H2771" i="48"/>
  <c r="G2771" i="48"/>
  <c r="F2771" i="48"/>
  <c r="M2770" i="48"/>
  <c r="L2770" i="48"/>
  <c r="K2770" i="48"/>
  <c r="J2770" i="48"/>
  <c r="I2770" i="48"/>
  <c r="H2770" i="48"/>
  <c r="G2770" i="48"/>
  <c r="F2770" i="48"/>
  <c r="M2769" i="48"/>
  <c r="L2769" i="48"/>
  <c r="K2769" i="48"/>
  <c r="J2769" i="48"/>
  <c r="I2769" i="48"/>
  <c r="H2769" i="48"/>
  <c r="G2769" i="48"/>
  <c r="F2769" i="48"/>
  <c r="M2768" i="48"/>
  <c r="L2768" i="48"/>
  <c r="K2768" i="48"/>
  <c r="J2768" i="48"/>
  <c r="I2768" i="48"/>
  <c r="H2768" i="48"/>
  <c r="G2768" i="48"/>
  <c r="F2768" i="48"/>
  <c r="M2767" i="48"/>
  <c r="L2767" i="48"/>
  <c r="K2767" i="48"/>
  <c r="J2767" i="48"/>
  <c r="I2767" i="48"/>
  <c r="H2767" i="48"/>
  <c r="G2767" i="48"/>
  <c r="F2767" i="48"/>
  <c r="M2766" i="48"/>
  <c r="L2766" i="48"/>
  <c r="K2766" i="48"/>
  <c r="J2766" i="48"/>
  <c r="I2766" i="48"/>
  <c r="H2766" i="48"/>
  <c r="G2766" i="48"/>
  <c r="F2766" i="48"/>
  <c r="M2765" i="48"/>
  <c r="L2765" i="48"/>
  <c r="K2765" i="48"/>
  <c r="J2765" i="48"/>
  <c r="I2765" i="48"/>
  <c r="H2765" i="48"/>
  <c r="G2765" i="48"/>
  <c r="F2765" i="48"/>
  <c r="M2764" i="48"/>
  <c r="L2764" i="48"/>
  <c r="K2764" i="48"/>
  <c r="J2764" i="48"/>
  <c r="I2764" i="48"/>
  <c r="H2764" i="48"/>
  <c r="G2764" i="48"/>
  <c r="F2764" i="48"/>
  <c r="M2763" i="48"/>
  <c r="L2763" i="48"/>
  <c r="K2763" i="48"/>
  <c r="J2763" i="48"/>
  <c r="I2763" i="48"/>
  <c r="H2763" i="48"/>
  <c r="G2763" i="48"/>
  <c r="F2763" i="48"/>
  <c r="M2762" i="48"/>
  <c r="L2762" i="48"/>
  <c r="K2762" i="48"/>
  <c r="J2762" i="48"/>
  <c r="I2762" i="48"/>
  <c r="H2762" i="48"/>
  <c r="G2762" i="48"/>
  <c r="F2762" i="48"/>
  <c r="M2761" i="48"/>
  <c r="L2761" i="48"/>
  <c r="K2761" i="48"/>
  <c r="J2761" i="48"/>
  <c r="I2761" i="48"/>
  <c r="H2761" i="48"/>
  <c r="G2761" i="48"/>
  <c r="F2761" i="48"/>
  <c r="M2760" i="48"/>
  <c r="L2760" i="48"/>
  <c r="K2760" i="48"/>
  <c r="J2760" i="48"/>
  <c r="I2760" i="48"/>
  <c r="H2760" i="48"/>
  <c r="G2760" i="48"/>
  <c r="F2760" i="48"/>
  <c r="M2759" i="48"/>
  <c r="L2759" i="48"/>
  <c r="K2759" i="48"/>
  <c r="J2759" i="48"/>
  <c r="I2759" i="48"/>
  <c r="H2759" i="48"/>
  <c r="G2759" i="48"/>
  <c r="F2759" i="48"/>
  <c r="M2758" i="48"/>
  <c r="L2758" i="48"/>
  <c r="K2758" i="48"/>
  <c r="J2758" i="48"/>
  <c r="I2758" i="48"/>
  <c r="H2758" i="48"/>
  <c r="G2758" i="48"/>
  <c r="F2758" i="48"/>
  <c r="M2757" i="48"/>
  <c r="L2757" i="48"/>
  <c r="K2757" i="48"/>
  <c r="J2757" i="48"/>
  <c r="I2757" i="48"/>
  <c r="H2757" i="48"/>
  <c r="G2757" i="48"/>
  <c r="F2757" i="48"/>
  <c r="M2756" i="48"/>
  <c r="L2756" i="48"/>
  <c r="K2756" i="48"/>
  <c r="J2756" i="48"/>
  <c r="I2756" i="48"/>
  <c r="H2756" i="48"/>
  <c r="G2756" i="48"/>
  <c r="F2756" i="48"/>
  <c r="M2755" i="48"/>
  <c r="L2755" i="48"/>
  <c r="K2755" i="48"/>
  <c r="J2755" i="48"/>
  <c r="I2755" i="48"/>
  <c r="H2755" i="48"/>
  <c r="G2755" i="48"/>
  <c r="F2755" i="48"/>
  <c r="M2754" i="48"/>
  <c r="L2754" i="48"/>
  <c r="K2754" i="48"/>
  <c r="J2754" i="48"/>
  <c r="I2754" i="48"/>
  <c r="H2754" i="48"/>
  <c r="G2754" i="48"/>
  <c r="F2754" i="48"/>
  <c r="M2753" i="48"/>
  <c r="L2753" i="48"/>
  <c r="K2753" i="48"/>
  <c r="J2753" i="48"/>
  <c r="I2753" i="48"/>
  <c r="H2753" i="48"/>
  <c r="G2753" i="48"/>
  <c r="F2753" i="48"/>
  <c r="M2752" i="48"/>
  <c r="L2752" i="48"/>
  <c r="K2752" i="48"/>
  <c r="J2752" i="48"/>
  <c r="I2752" i="48"/>
  <c r="H2752" i="48"/>
  <c r="G2752" i="48"/>
  <c r="F2752" i="48"/>
  <c r="M2751" i="48"/>
  <c r="L2751" i="48"/>
  <c r="K2751" i="48"/>
  <c r="J2751" i="48"/>
  <c r="I2751" i="48"/>
  <c r="H2751" i="48"/>
  <c r="G2751" i="48"/>
  <c r="F2751" i="48"/>
  <c r="M2750" i="48"/>
  <c r="L2750" i="48"/>
  <c r="K2750" i="48"/>
  <c r="J2750" i="48"/>
  <c r="I2750" i="48"/>
  <c r="H2750" i="48"/>
  <c r="G2750" i="48"/>
  <c r="F2750" i="48"/>
  <c r="M2749" i="48"/>
  <c r="L2749" i="48"/>
  <c r="K2749" i="48"/>
  <c r="J2749" i="48"/>
  <c r="I2749" i="48"/>
  <c r="H2749" i="48"/>
  <c r="G2749" i="48"/>
  <c r="F2749" i="48"/>
  <c r="M2748" i="48"/>
  <c r="L2748" i="48"/>
  <c r="K2748" i="48"/>
  <c r="J2748" i="48"/>
  <c r="I2748" i="48"/>
  <c r="H2748" i="48"/>
  <c r="G2748" i="48"/>
  <c r="F2748" i="48"/>
  <c r="M2747" i="48"/>
  <c r="L2747" i="48"/>
  <c r="K2747" i="48"/>
  <c r="J2747" i="48"/>
  <c r="I2747" i="48"/>
  <c r="H2747" i="48"/>
  <c r="G2747" i="48"/>
  <c r="F2747" i="48"/>
  <c r="M2746" i="48"/>
  <c r="L2746" i="48"/>
  <c r="K2746" i="48"/>
  <c r="J2746" i="48"/>
  <c r="I2746" i="48"/>
  <c r="H2746" i="48"/>
  <c r="G2746" i="48"/>
  <c r="F2746" i="48"/>
  <c r="M2745" i="48"/>
  <c r="L2745" i="48"/>
  <c r="K2745" i="48"/>
  <c r="J2745" i="48"/>
  <c r="I2745" i="48"/>
  <c r="H2745" i="48"/>
  <c r="G2745" i="48"/>
  <c r="F2745" i="48"/>
  <c r="M2744" i="48"/>
  <c r="L2744" i="48"/>
  <c r="K2744" i="48"/>
  <c r="J2744" i="48"/>
  <c r="I2744" i="48"/>
  <c r="H2744" i="48"/>
  <c r="G2744" i="48"/>
  <c r="F2744" i="48"/>
  <c r="M2743" i="48"/>
  <c r="L2743" i="48"/>
  <c r="K2743" i="48"/>
  <c r="J2743" i="48"/>
  <c r="I2743" i="48"/>
  <c r="H2743" i="48"/>
  <c r="G2743" i="48"/>
  <c r="F2743" i="48"/>
  <c r="M2742" i="48"/>
  <c r="L2742" i="48"/>
  <c r="K2742" i="48"/>
  <c r="J2742" i="48"/>
  <c r="I2742" i="48"/>
  <c r="H2742" i="48"/>
  <c r="G2742" i="48"/>
  <c r="F2742" i="48"/>
  <c r="M2741" i="48"/>
  <c r="L2741" i="48"/>
  <c r="K2741" i="48"/>
  <c r="J2741" i="48"/>
  <c r="I2741" i="48"/>
  <c r="H2741" i="48"/>
  <c r="G2741" i="48"/>
  <c r="F2741" i="48"/>
  <c r="M2740" i="48"/>
  <c r="L2740" i="48"/>
  <c r="K2740" i="48"/>
  <c r="J2740" i="48"/>
  <c r="I2740" i="48"/>
  <c r="H2740" i="48"/>
  <c r="G2740" i="48"/>
  <c r="F2740" i="48"/>
  <c r="M2739" i="48"/>
  <c r="L2739" i="48"/>
  <c r="K2739" i="48"/>
  <c r="J2739" i="48"/>
  <c r="I2739" i="48"/>
  <c r="H2739" i="48"/>
  <c r="G2739" i="48"/>
  <c r="F2739" i="48"/>
  <c r="M2738" i="48"/>
  <c r="L2738" i="48"/>
  <c r="K2738" i="48"/>
  <c r="J2738" i="48"/>
  <c r="I2738" i="48"/>
  <c r="H2738" i="48"/>
  <c r="G2738" i="48"/>
  <c r="F2738" i="48"/>
  <c r="M2737" i="48"/>
  <c r="L2737" i="48"/>
  <c r="K2737" i="48"/>
  <c r="J2737" i="48"/>
  <c r="I2737" i="48"/>
  <c r="H2737" i="48"/>
  <c r="G2737" i="48"/>
  <c r="F2737" i="48"/>
  <c r="M2736" i="48"/>
  <c r="L2736" i="48"/>
  <c r="K2736" i="48"/>
  <c r="J2736" i="48"/>
  <c r="I2736" i="48"/>
  <c r="H2736" i="48"/>
  <c r="G2736" i="48"/>
  <c r="F2736" i="48"/>
  <c r="M2735" i="48"/>
  <c r="L2735" i="48"/>
  <c r="K2735" i="48"/>
  <c r="J2735" i="48"/>
  <c r="I2735" i="48"/>
  <c r="H2735" i="48"/>
  <c r="G2735" i="48"/>
  <c r="F2735" i="48"/>
  <c r="M2734" i="48"/>
  <c r="L2734" i="48"/>
  <c r="K2734" i="48"/>
  <c r="J2734" i="48"/>
  <c r="I2734" i="48"/>
  <c r="H2734" i="48"/>
  <c r="G2734" i="48"/>
  <c r="F2734" i="48"/>
  <c r="M2733" i="48"/>
  <c r="L2733" i="48"/>
  <c r="K2733" i="48"/>
  <c r="J2733" i="48"/>
  <c r="I2733" i="48"/>
  <c r="H2733" i="48"/>
  <c r="G2733" i="48"/>
  <c r="F2733" i="48"/>
  <c r="M2732" i="48"/>
  <c r="L2732" i="48"/>
  <c r="K2732" i="48"/>
  <c r="J2732" i="48"/>
  <c r="I2732" i="48"/>
  <c r="H2732" i="48"/>
  <c r="G2732" i="48"/>
  <c r="F2732" i="48"/>
  <c r="M2731" i="48"/>
  <c r="L2731" i="48"/>
  <c r="K2731" i="48"/>
  <c r="J2731" i="48"/>
  <c r="I2731" i="48"/>
  <c r="H2731" i="48"/>
  <c r="G2731" i="48"/>
  <c r="F2731" i="48"/>
  <c r="M2730" i="48"/>
  <c r="L2730" i="48"/>
  <c r="K2730" i="48"/>
  <c r="J2730" i="48"/>
  <c r="I2730" i="48"/>
  <c r="H2730" i="48"/>
  <c r="G2730" i="48"/>
  <c r="F2730" i="48"/>
  <c r="M2729" i="48"/>
  <c r="L2729" i="48"/>
  <c r="K2729" i="48"/>
  <c r="J2729" i="48"/>
  <c r="I2729" i="48"/>
  <c r="H2729" i="48"/>
  <c r="G2729" i="48"/>
  <c r="F2729" i="48"/>
  <c r="M2728" i="48"/>
  <c r="L2728" i="48"/>
  <c r="K2728" i="48"/>
  <c r="J2728" i="48"/>
  <c r="I2728" i="48"/>
  <c r="H2728" i="48"/>
  <c r="G2728" i="48"/>
  <c r="F2728" i="48"/>
  <c r="M2727" i="48"/>
  <c r="L2727" i="48"/>
  <c r="K2727" i="48"/>
  <c r="J2727" i="48"/>
  <c r="I2727" i="48"/>
  <c r="H2727" i="48"/>
  <c r="G2727" i="48"/>
  <c r="F2727" i="48"/>
  <c r="M2726" i="48"/>
  <c r="L2726" i="48"/>
  <c r="K2726" i="48"/>
  <c r="J2726" i="48"/>
  <c r="I2726" i="48"/>
  <c r="H2726" i="48"/>
  <c r="G2726" i="48"/>
  <c r="F2726" i="48"/>
  <c r="M2725" i="48"/>
  <c r="L2725" i="48"/>
  <c r="K2725" i="48"/>
  <c r="J2725" i="48"/>
  <c r="I2725" i="48"/>
  <c r="H2725" i="48"/>
  <c r="G2725" i="48"/>
  <c r="F2725" i="48"/>
  <c r="M2724" i="48"/>
  <c r="L2724" i="48"/>
  <c r="K2724" i="48"/>
  <c r="J2724" i="48"/>
  <c r="I2724" i="48"/>
  <c r="H2724" i="48"/>
  <c r="G2724" i="48"/>
  <c r="F2724" i="48"/>
  <c r="M2723" i="48"/>
  <c r="L2723" i="48"/>
  <c r="K2723" i="48"/>
  <c r="J2723" i="48"/>
  <c r="I2723" i="48"/>
  <c r="H2723" i="48"/>
  <c r="G2723" i="48"/>
  <c r="F2723" i="48"/>
  <c r="M2722" i="48"/>
  <c r="L2722" i="48"/>
  <c r="K2722" i="48"/>
  <c r="J2722" i="48"/>
  <c r="I2722" i="48"/>
  <c r="H2722" i="48"/>
  <c r="G2722" i="48"/>
  <c r="F2722" i="48"/>
  <c r="M2721" i="48"/>
  <c r="L2721" i="48"/>
  <c r="K2721" i="48"/>
  <c r="J2721" i="48"/>
  <c r="I2721" i="48"/>
  <c r="H2721" i="48"/>
  <c r="G2721" i="48"/>
  <c r="F2721" i="48"/>
  <c r="M2720" i="48"/>
  <c r="L2720" i="48"/>
  <c r="K2720" i="48"/>
  <c r="J2720" i="48"/>
  <c r="I2720" i="48"/>
  <c r="H2720" i="48"/>
  <c r="G2720" i="48"/>
  <c r="F2720" i="48"/>
  <c r="M2719" i="48"/>
  <c r="L2719" i="48"/>
  <c r="K2719" i="48"/>
  <c r="J2719" i="48"/>
  <c r="I2719" i="48"/>
  <c r="H2719" i="48"/>
  <c r="G2719" i="48"/>
  <c r="F2719" i="48"/>
  <c r="M2718" i="48"/>
  <c r="L2718" i="48"/>
  <c r="K2718" i="48"/>
  <c r="J2718" i="48"/>
  <c r="I2718" i="48"/>
  <c r="H2718" i="48"/>
  <c r="G2718" i="48"/>
  <c r="F2718" i="48"/>
  <c r="M2717" i="48"/>
  <c r="L2717" i="48"/>
  <c r="K2717" i="48"/>
  <c r="J2717" i="48"/>
  <c r="I2717" i="48"/>
  <c r="H2717" i="48"/>
  <c r="G2717" i="48"/>
  <c r="F2717" i="48"/>
  <c r="M2716" i="48"/>
  <c r="L2716" i="48"/>
  <c r="K2716" i="48"/>
  <c r="J2716" i="48"/>
  <c r="I2716" i="48"/>
  <c r="H2716" i="48"/>
  <c r="G2716" i="48"/>
  <c r="F2716" i="48"/>
  <c r="M2715" i="48"/>
  <c r="L2715" i="48"/>
  <c r="K2715" i="48"/>
  <c r="J2715" i="48"/>
  <c r="I2715" i="48"/>
  <c r="H2715" i="48"/>
  <c r="G2715" i="48"/>
  <c r="F2715" i="48"/>
  <c r="M2714" i="48"/>
  <c r="L2714" i="48"/>
  <c r="K2714" i="48"/>
  <c r="J2714" i="48"/>
  <c r="I2714" i="48"/>
  <c r="H2714" i="48"/>
  <c r="G2714" i="48"/>
  <c r="F2714" i="48"/>
  <c r="M2713" i="48"/>
  <c r="L2713" i="48"/>
  <c r="K2713" i="48"/>
  <c r="J2713" i="48"/>
  <c r="I2713" i="48"/>
  <c r="H2713" i="48"/>
  <c r="G2713" i="48"/>
  <c r="F2713" i="48"/>
  <c r="M2712" i="48"/>
  <c r="L2712" i="48"/>
  <c r="K2712" i="48"/>
  <c r="J2712" i="48"/>
  <c r="I2712" i="48"/>
  <c r="H2712" i="48"/>
  <c r="G2712" i="48"/>
  <c r="F2712" i="48"/>
  <c r="M2711" i="48"/>
  <c r="L2711" i="48"/>
  <c r="K2711" i="48"/>
  <c r="J2711" i="48"/>
  <c r="I2711" i="48"/>
  <c r="H2711" i="48"/>
  <c r="G2711" i="48"/>
  <c r="F2711" i="48"/>
  <c r="M2710" i="48"/>
  <c r="L2710" i="48"/>
  <c r="K2710" i="48"/>
  <c r="J2710" i="48"/>
  <c r="I2710" i="48"/>
  <c r="H2710" i="48"/>
  <c r="G2710" i="48"/>
  <c r="F2710" i="48"/>
  <c r="M2709" i="48"/>
  <c r="L2709" i="48"/>
  <c r="K2709" i="48"/>
  <c r="J2709" i="48"/>
  <c r="I2709" i="48"/>
  <c r="H2709" i="48"/>
  <c r="G2709" i="48"/>
  <c r="F2709" i="48"/>
  <c r="M2708" i="48"/>
  <c r="L2708" i="48"/>
  <c r="K2708" i="48"/>
  <c r="J2708" i="48"/>
  <c r="I2708" i="48"/>
  <c r="H2708" i="48"/>
  <c r="G2708" i="48"/>
  <c r="F2708" i="48"/>
  <c r="M2707" i="48"/>
  <c r="L2707" i="48"/>
  <c r="K2707" i="48"/>
  <c r="J2707" i="48"/>
  <c r="I2707" i="48"/>
  <c r="H2707" i="48"/>
  <c r="G2707" i="48"/>
  <c r="F2707" i="48"/>
  <c r="M2706" i="48"/>
  <c r="L2706" i="48"/>
  <c r="K2706" i="48"/>
  <c r="J2706" i="48"/>
  <c r="I2706" i="48"/>
  <c r="H2706" i="48"/>
  <c r="G2706" i="48"/>
  <c r="F2706" i="48"/>
  <c r="M2705" i="48"/>
  <c r="L2705" i="48"/>
  <c r="K2705" i="48"/>
  <c r="J2705" i="48"/>
  <c r="I2705" i="48"/>
  <c r="H2705" i="48"/>
  <c r="G2705" i="48"/>
  <c r="F2705" i="48"/>
  <c r="M2704" i="48"/>
  <c r="L2704" i="48"/>
  <c r="K2704" i="48"/>
  <c r="J2704" i="48"/>
  <c r="I2704" i="48"/>
  <c r="H2704" i="48"/>
  <c r="G2704" i="48"/>
  <c r="F2704" i="48"/>
  <c r="M2703" i="48"/>
  <c r="L2703" i="48"/>
  <c r="K2703" i="48"/>
  <c r="J2703" i="48"/>
  <c r="I2703" i="48"/>
  <c r="H2703" i="48"/>
  <c r="G2703" i="48"/>
  <c r="F2703" i="48"/>
  <c r="M2702" i="48"/>
  <c r="L2702" i="48"/>
  <c r="K2702" i="48"/>
  <c r="J2702" i="48"/>
  <c r="I2702" i="48"/>
  <c r="H2702" i="48"/>
  <c r="G2702" i="48"/>
  <c r="F2702" i="48"/>
  <c r="M2701" i="48"/>
  <c r="L2701" i="48"/>
  <c r="K2701" i="48"/>
  <c r="J2701" i="48"/>
  <c r="I2701" i="48"/>
  <c r="H2701" i="48"/>
  <c r="G2701" i="48"/>
  <c r="F2701" i="48"/>
  <c r="M2700" i="48"/>
  <c r="L2700" i="48"/>
  <c r="K2700" i="48"/>
  <c r="J2700" i="48"/>
  <c r="I2700" i="48"/>
  <c r="H2700" i="48"/>
  <c r="G2700" i="48"/>
  <c r="F2700" i="48"/>
  <c r="M2699" i="48"/>
  <c r="L2699" i="48"/>
  <c r="K2699" i="48"/>
  <c r="J2699" i="48"/>
  <c r="I2699" i="48"/>
  <c r="H2699" i="48"/>
  <c r="G2699" i="48"/>
  <c r="F2699" i="48"/>
  <c r="M2698" i="48"/>
  <c r="L2698" i="48"/>
  <c r="K2698" i="48"/>
  <c r="J2698" i="48"/>
  <c r="I2698" i="48"/>
  <c r="H2698" i="48"/>
  <c r="G2698" i="48"/>
  <c r="F2698" i="48"/>
  <c r="M2697" i="48"/>
  <c r="L2697" i="48"/>
  <c r="K2697" i="48"/>
  <c r="J2697" i="48"/>
  <c r="I2697" i="48"/>
  <c r="H2697" i="48"/>
  <c r="G2697" i="48"/>
  <c r="F2697" i="48"/>
  <c r="M2696" i="48"/>
  <c r="L2696" i="48"/>
  <c r="K2696" i="48"/>
  <c r="J2696" i="48"/>
  <c r="I2696" i="48"/>
  <c r="H2696" i="48"/>
  <c r="G2696" i="48"/>
  <c r="F2696" i="48"/>
  <c r="M2695" i="48"/>
  <c r="L2695" i="48"/>
  <c r="K2695" i="48"/>
  <c r="J2695" i="48"/>
  <c r="I2695" i="48"/>
  <c r="H2695" i="48"/>
  <c r="G2695" i="48"/>
  <c r="F2695" i="48"/>
  <c r="M2694" i="48"/>
  <c r="L2694" i="48"/>
  <c r="K2694" i="48"/>
  <c r="J2694" i="48"/>
  <c r="I2694" i="48"/>
  <c r="H2694" i="48"/>
  <c r="G2694" i="48"/>
  <c r="F2694" i="48"/>
  <c r="M2693" i="48"/>
  <c r="L2693" i="48"/>
  <c r="K2693" i="48"/>
  <c r="J2693" i="48"/>
  <c r="I2693" i="48"/>
  <c r="H2693" i="48"/>
  <c r="G2693" i="48"/>
  <c r="F2693" i="48"/>
  <c r="M2692" i="48"/>
  <c r="L2692" i="48"/>
  <c r="K2692" i="48"/>
  <c r="J2692" i="48"/>
  <c r="I2692" i="48"/>
  <c r="H2692" i="48"/>
  <c r="G2692" i="48"/>
  <c r="F2692" i="48"/>
  <c r="M2691" i="48"/>
  <c r="L2691" i="48"/>
  <c r="K2691" i="48"/>
  <c r="J2691" i="48"/>
  <c r="I2691" i="48"/>
  <c r="H2691" i="48"/>
  <c r="G2691" i="48"/>
  <c r="F2691" i="48"/>
  <c r="M2690" i="48"/>
  <c r="L2690" i="48"/>
  <c r="K2690" i="48"/>
  <c r="J2690" i="48"/>
  <c r="I2690" i="48"/>
  <c r="H2690" i="48"/>
  <c r="G2690" i="48"/>
  <c r="F2690" i="48"/>
  <c r="M2689" i="48"/>
  <c r="L2689" i="48"/>
  <c r="K2689" i="48"/>
  <c r="J2689" i="48"/>
  <c r="I2689" i="48"/>
  <c r="H2689" i="48"/>
  <c r="G2689" i="48"/>
  <c r="F2689" i="48"/>
  <c r="M2688" i="48"/>
  <c r="L2688" i="48"/>
  <c r="K2688" i="48"/>
  <c r="J2688" i="48"/>
  <c r="I2688" i="48"/>
  <c r="H2688" i="48"/>
  <c r="G2688" i="48"/>
  <c r="F2688" i="48"/>
  <c r="M2687" i="48"/>
  <c r="L2687" i="48"/>
  <c r="K2687" i="48"/>
  <c r="J2687" i="48"/>
  <c r="I2687" i="48"/>
  <c r="H2687" i="48"/>
  <c r="G2687" i="48"/>
  <c r="F2687" i="48"/>
  <c r="M2686" i="48"/>
  <c r="L2686" i="48"/>
  <c r="K2686" i="48"/>
  <c r="J2686" i="48"/>
  <c r="I2686" i="48"/>
  <c r="H2686" i="48"/>
  <c r="G2686" i="48"/>
  <c r="F2686" i="48"/>
  <c r="M2685" i="48"/>
  <c r="L2685" i="48"/>
  <c r="K2685" i="48"/>
  <c r="J2685" i="48"/>
  <c r="I2685" i="48"/>
  <c r="H2685" i="48"/>
  <c r="G2685" i="48"/>
  <c r="F2685" i="48"/>
  <c r="M2684" i="48"/>
  <c r="L2684" i="48"/>
  <c r="K2684" i="48"/>
  <c r="J2684" i="48"/>
  <c r="I2684" i="48"/>
  <c r="H2684" i="48"/>
  <c r="G2684" i="48"/>
  <c r="F2684" i="48"/>
  <c r="M2683" i="48"/>
  <c r="L2683" i="48"/>
  <c r="K2683" i="48"/>
  <c r="J2683" i="48"/>
  <c r="I2683" i="48"/>
  <c r="H2683" i="48"/>
  <c r="G2683" i="48"/>
  <c r="F2683" i="48"/>
  <c r="M2682" i="48"/>
  <c r="L2682" i="48"/>
  <c r="K2682" i="48"/>
  <c r="J2682" i="48"/>
  <c r="I2682" i="48"/>
  <c r="H2682" i="48"/>
  <c r="G2682" i="48"/>
  <c r="F2682" i="48"/>
  <c r="M2681" i="48"/>
  <c r="L2681" i="48"/>
  <c r="K2681" i="48"/>
  <c r="J2681" i="48"/>
  <c r="I2681" i="48"/>
  <c r="H2681" i="48"/>
  <c r="G2681" i="48"/>
  <c r="F2681" i="48"/>
  <c r="M2680" i="48"/>
  <c r="L2680" i="48"/>
  <c r="K2680" i="48"/>
  <c r="J2680" i="48"/>
  <c r="I2680" i="48"/>
  <c r="H2680" i="48"/>
  <c r="G2680" i="48"/>
  <c r="F2680" i="48"/>
  <c r="M2679" i="48"/>
  <c r="L2679" i="48"/>
  <c r="K2679" i="48"/>
  <c r="J2679" i="48"/>
  <c r="I2679" i="48"/>
  <c r="H2679" i="48"/>
  <c r="G2679" i="48"/>
  <c r="F2679" i="48"/>
  <c r="M2678" i="48"/>
  <c r="L2678" i="48"/>
  <c r="K2678" i="48"/>
  <c r="J2678" i="48"/>
  <c r="I2678" i="48"/>
  <c r="H2678" i="48"/>
  <c r="G2678" i="48"/>
  <c r="F2678" i="48"/>
  <c r="M2677" i="48"/>
  <c r="L2677" i="48"/>
  <c r="K2677" i="48"/>
  <c r="J2677" i="48"/>
  <c r="I2677" i="48"/>
  <c r="H2677" i="48"/>
  <c r="G2677" i="48"/>
  <c r="F2677" i="48"/>
  <c r="M2676" i="48"/>
  <c r="L2676" i="48"/>
  <c r="K2676" i="48"/>
  <c r="J2676" i="48"/>
  <c r="I2676" i="48"/>
  <c r="H2676" i="48"/>
  <c r="G2676" i="48"/>
  <c r="F2676" i="48"/>
  <c r="M2675" i="48"/>
  <c r="L2675" i="48"/>
  <c r="K2675" i="48"/>
  <c r="J2675" i="48"/>
  <c r="I2675" i="48"/>
  <c r="H2675" i="48"/>
  <c r="G2675" i="48"/>
  <c r="F2675" i="48"/>
  <c r="M2674" i="48"/>
  <c r="L2674" i="48"/>
  <c r="K2674" i="48"/>
  <c r="J2674" i="48"/>
  <c r="I2674" i="48"/>
  <c r="H2674" i="48"/>
  <c r="G2674" i="48"/>
  <c r="F2674" i="48"/>
  <c r="M2673" i="48"/>
  <c r="L2673" i="48"/>
  <c r="K2673" i="48"/>
  <c r="J2673" i="48"/>
  <c r="I2673" i="48"/>
  <c r="H2673" i="48"/>
  <c r="G2673" i="48"/>
  <c r="F2673" i="48"/>
  <c r="M2672" i="48"/>
  <c r="L2672" i="48"/>
  <c r="K2672" i="48"/>
  <c r="J2672" i="48"/>
  <c r="I2672" i="48"/>
  <c r="H2672" i="48"/>
  <c r="G2672" i="48"/>
  <c r="F2672" i="48"/>
  <c r="M2671" i="48"/>
  <c r="L2671" i="48"/>
  <c r="K2671" i="48"/>
  <c r="J2671" i="48"/>
  <c r="I2671" i="48"/>
  <c r="H2671" i="48"/>
  <c r="G2671" i="48"/>
  <c r="F2671" i="48"/>
  <c r="M2670" i="48"/>
  <c r="L2670" i="48"/>
  <c r="K2670" i="48"/>
  <c r="J2670" i="48"/>
  <c r="I2670" i="48"/>
  <c r="H2670" i="48"/>
  <c r="G2670" i="48"/>
  <c r="F2670" i="48"/>
  <c r="M2669" i="48"/>
  <c r="L2669" i="48"/>
  <c r="K2669" i="48"/>
  <c r="J2669" i="48"/>
  <c r="I2669" i="48"/>
  <c r="H2669" i="48"/>
  <c r="G2669" i="48"/>
  <c r="F2669" i="48"/>
  <c r="M2668" i="48"/>
  <c r="L2668" i="48"/>
  <c r="K2668" i="48"/>
  <c r="J2668" i="48"/>
  <c r="I2668" i="48"/>
  <c r="H2668" i="48"/>
  <c r="G2668" i="48"/>
  <c r="F2668" i="48"/>
  <c r="M2667" i="48"/>
  <c r="L2667" i="48"/>
  <c r="K2667" i="48"/>
  <c r="J2667" i="48"/>
  <c r="I2667" i="48"/>
  <c r="H2667" i="48"/>
  <c r="G2667" i="48"/>
  <c r="F2667" i="48"/>
  <c r="M2666" i="48"/>
  <c r="L2666" i="48"/>
  <c r="K2666" i="48"/>
  <c r="J2666" i="48"/>
  <c r="I2666" i="48"/>
  <c r="H2666" i="48"/>
  <c r="G2666" i="48"/>
  <c r="F2666" i="48"/>
  <c r="M2665" i="48"/>
  <c r="L2665" i="48"/>
  <c r="K2665" i="48"/>
  <c r="J2665" i="48"/>
  <c r="I2665" i="48"/>
  <c r="H2665" i="48"/>
  <c r="G2665" i="48"/>
  <c r="F2665" i="48"/>
  <c r="M2664" i="48"/>
  <c r="L2664" i="48"/>
  <c r="K2664" i="48"/>
  <c r="J2664" i="48"/>
  <c r="I2664" i="48"/>
  <c r="H2664" i="48"/>
  <c r="G2664" i="48"/>
  <c r="F2664" i="48"/>
  <c r="M2663" i="48"/>
  <c r="L2663" i="48"/>
  <c r="K2663" i="48"/>
  <c r="J2663" i="48"/>
  <c r="I2663" i="48"/>
  <c r="H2663" i="48"/>
  <c r="G2663" i="48"/>
  <c r="F2663" i="48"/>
  <c r="M2662" i="48"/>
  <c r="L2662" i="48"/>
  <c r="K2662" i="48"/>
  <c r="J2662" i="48"/>
  <c r="I2662" i="48"/>
  <c r="H2662" i="48"/>
  <c r="G2662" i="48"/>
  <c r="F2662" i="48"/>
  <c r="M2661" i="48"/>
  <c r="L2661" i="48"/>
  <c r="K2661" i="48"/>
  <c r="J2661" i="48"/>
  <c r="I2661" i="48"/>
  <c r="H2661" i="48"/>
  <c r="G2661" i="48"/>
  <c r="F2661" i="48"/>
  <c r="M2660" i="48"/>
  <c r="L2660" i="48"/>
  <c r="K2660" i="48"/>
  <c r="J2660" i="48"/>
  <c r="I2660" i="48"/>
  <c r="H2660" i="48"/>
  <c r="G2660" i="48"/>
  <c r="F2660" i="48"/>
  <c r="M2659" i="48"/>
  <c r="L2659" i="48"/>
  <c r="K2659" i="48"/>
  <c r="J2659" i="48"/>
  <c r="I2659" i="48"/>
  <c r="H2659" i="48"/>
  <c r="G2659" i="48"/>
  <c r="F2659" i="48"/>
  <c r="M2658" i="48"/>
  <c r="L2658" i="48"/>
  <c r="K2658" i="48"/>
  <c r="J2658" i="48"/>
  <c r="I2658" i="48"/>
  <c r="H2658" i="48"/>
  <c r="G2658" i="48"/>
  <c r="F2658" i="48"/>
  <c r="M2657" i="48"/>
  <c r="L2657" i="48"/>
  <c r="K2657" i="48"/>
  <c r="J2657" i="48"/>
  <c r="I2657" i="48"/>
  <c r="H2657" i="48"/>
  <c r="G2657" i="48"/>
  <c r="F2657" i="48"/>
  <c r="M2656" i="48"/>
  <c r="L2656" i="48"/>
  <c r="K2656" i="48"/>
  <c r="J2656" i="48"/>
  <c r="I2656" i="48"/>
  <c r="H2656" i="48"/>
  <c r="G2656" i="48"/>
  <c r="F2656" i="48"/>
  <c r="M2655" i="48"/>
  <c r="L2655" i="48"/>
  <c r="K2655" i="48"/>
  <c r="J2655" i="48"/>
  <c r="I2655" i="48"/>
  <c r="H2655" i="48"/>
  <c r="G2655" i="48"/>
  <c r="F2655" i="48"/>
  <c r="M2654" i="48"/>
  <c r="L2654" i="48"/>
  <c r="K2654" i="48"/>
  <c r="J2654" i="48"/>
  <c r="I2654" i="48"/>
  <c r="H2654" i="48"/>
  <c r="G2654" i="48"/>
  <c r="F2654" i="48"/>
  <c r="M2653" i="48"/>
  <c r="L2653" i="48"/>
  <c r="K2653" i="48"/>
  <c r="J2653" i="48"/>
  <c r="I2653" i="48"/>
  <c r="H2653" i="48"/>
  <c r="G2653" i="48"/>
  <c r="F2653" i="48"/>
  <c r="M2652" i="48"/>
  <c r="L2652" i="48"/>
  <c r="K2652" i="48"/>
  <c r="J2652" i="48"/>
  <c r="I2652" i="48"/>
  <c r="H2652" i="48"/>
  <c r="G2652" i="48"/>
  <c r="F2652" i="48"/>
  <c r="M2651" i="48"/>
  <c r="L2651" i="48"/>
  <c r="K2651" i="48"/>
  <c r="J2651" i="48"/>
  <c r="I2651" i="48"/>
  <c r="H2651" i="48"/>
  <c r="G2651" i="48"/>
  <c r="F2651" i="48"/>
  <c r="M2650" i="48"/>
  <c r="L2650" i="48"/>
  <c r="K2650" i="48"/>
  <c r="J2650" i="48"/>
  <c r="I2650" i="48"/>
  <c r="H2650" i="48"/>
  <c r="G2650" i="48"/>
  <c r="F2650" i="48"/>
  <c r="M2649" i="48"/>
  <c r="L2649" i="48"/>
  <c r="K2649" i="48"/>
  <c r="J2649" i="48"/>
  <c r="I2649" i="48"/>
  <c r="H2649" i="48"/>
  <c r="G2649" i="48"/>
  <c r="F2649" i="48"/>
  <c r="M2648" i="48"/>
  <c r="L2648" i="48"/>
  <c r="K2648" i="48"/>
  <c r="J2648" i="48"/>
  <c r="I2648" i="48"/>
  <c r="H2648" i="48"/>
  <c r="G2648" i="48"/>
  <c r="F2648" i="48"/>
  <c r="M2647" i="48"/>
  <c r="L2647" i="48"/>
  <c r="K2647" i="48"/>
  <c r="J2647" i="48"/>
  <c r="I2647" i="48"/>
  <c r="H2647" i="48"/>
  <c r="G2647" i="48"/>
  <c r="F2647" i="48"/>
  <c r="M2646" i="48"/>
  <c r="L2646" i="48"/>
  <c r="K2646" i="48"/>
  <c r="J2646" i="48"/>
  <c r="I2646" i="48"/>
  <c r="H2646" i="48"/>
  <c r="G2646" i="48"/>
  <c r="F2646" i="48"/>
  <c r="M2645" i="48"/>
  <c r="L2645" i="48"/>
  <c r="K2645" i="48"/>
  <c r="J2645" i="48"/>
  <c r="I2645" i="48"/>
  <c r="H2645" i="48"/>
  <c r="G2645" i="48"/>
  <c r="F2645" i="48"/>
  <c r="M2644" i="48"/>
  <c r="L2644" i="48"/>
  <c r="K2644" i="48"/>
  <c r="J2644" i="48"/>
  <c r="I2644" i="48"/>
  <c r="H2644" i="48"/>
  <c r="G2644" i="48"/>
  <c r="F2644" i="48"/>
  <c r="M2643" i="48"/>
  <c r="L2643" i="48"/>
  <c r="K2643" i="48"/>
  <c r="J2643" i="48"/>
  <c r="I2643" i="48"/>
  <c r="H2643" i="48"/>
  <c r="G2643" i="48"/>
  <c r="F2643" i="48"/>
  <c r="M2642" i="48"/>
  <c r="L2642" i="48"/>
  <c r="K2642" i="48"/>
  <c r="J2642" i="48"/>
  <c r="I2642" i="48"/>
  <c r="H2642" i="48"/>
  <c r="G2642" i="48"/>
  <c r="F2642" i="48"/>
  <c r="M2641" i="48"/>
  <c r="L2641" i="48"/>
  <c r="K2641" i="48"/>
  <c r="J2641" i="48"/>
  <c r="I2641" i="48"/>
  <c r="H2641" i="48"/>
  <c r="G2641" i="48"/>
  <c r="F2641" i="48"/>
  <c r="M2640" i="48"/>
  <c r="L2640" i="48"/>
  <c r="K2640" i="48"/>
  <c r="J2640" i="48"/>
  <c r="I2640" i="48"/>
  <c r="H2640" i="48"/>
  <c r="G2640" i="48"/>
  <c r="F2640" i="48"/>
  <c r="M2639" i="48"/>
  <c r="L2639" i="48"/>
  <c r="K2639" i="48"/>
  <c r="J2639" i="48"/>
  <c r="I2639" i="48"/>
  <c r="H2639" i="48"/>
  <c r="G2639" i="48"/>
  <c r="F2639" i="48"/>
  <c r="M2638" i="48"/>
  <c r="L2638" i="48"/>
  <c r="K2638" i="48"/>
  <c r="J2638" i="48"/>
  <c r="I2638" i="48"/>
  <c r="H2638" i="48"/>
  <c r="G2638" i="48"/>
  <c r="F2638" i="48"/>
  <c r="M2637" i="48"/>
  <c r="L2637" i="48"/>
  <c r="K2637" i="48"/>
  <c r="J2637" i="48"/>
  <c r="I2637" i="48"/>
  <c r="H2637" i="48"/>
  <c r="G2637" i="48"/>
  <c r="F2637" i="48"/>
  <c r="M2636" i="48"/>
  <c r="L2636" i="48"/>
  <c r="K2636" i="48"/>
  <c r="J2636" i="48"/>
  <c r="I2636" i="48"/>
  <c r="H2636" i="48"/>
  <c r="G2636" i="48"/>
  <c r="F2636" i="48"/>
  <c r="M2635" i="48"/>
  <c r="L2635" i="48"/>
  <c r="K2635" i="48"/>
  <c r="J2635" i="48"/>
  <c r="I2635" i="48"/>
  <c r="H2635" i="48"/>
  <c r="G2635" i="48"/>
  <c r="F2635" i="48"/>
  <c r="M2634" i="48"/>
  <c r="L2634" i="48"/>
  <c r="K2634" i="48"/>
  <c r="J2634" i="48"/>
  <c r="I2634" i="48"/>
  <c r="H2634" i="48"/>
  <c r="G2634" i="48"/>
  <c r="F2634" i="48"/>
  <c r="M2633" i="48"/>
  <c r="L2633" i="48"/>
  <c r="K2633" i="48"/>
  <c r="J2633" i="48"/>
  <c r="I2633" i="48"/>
  <c r="H2633" i="48"/>
  <c r="G2633" i="48"/>
  <c r="F2633" i="48"/>
  <c r="M2632" i="48"/>
  <c r="L2632" i="48"/>
  <c r="K2632" i="48"/>
  <c r="J2632" i="48"/>
  <c r="I2632" i="48"/>
  <c r="H2632" i="48"/>
  <c r="G2632" i="48"/>
  <c r="F2632" i="48"/>
  <c r="M2631" i="48"/>
  <c r="L2631" i="48"/>
  <c r="K2631" i="48"/>
  <c r="J2631" i="48"/>
  <c r="I2631" i="48"/>
  <c r="H2631" i="48"/>
  <c r="G2631" i="48"/>
  <c r="F2631" i="48"/>
  <c r="M2630" i="48"/>
  <c r="L2630" i="48"/>
  <c r="K2630" i="48"/>
  <c r="J2630" i="48"/>
  <c r="I2630" i="48"/>
  <c r="H2630" i="48"/>
  <c r="G2630" i="48"/>
  <c r="F2630" i="48"/>
  <c r="M2629" i="48"/>
  <c r="L2629" i="48"/>
  <c r="K2629" i="48"/>
  <c r="J2629" i="48"/>
  <c r="I2629" i="48"/>
  <c r="H2629" i="48"/>
  <c r="G2629" i="48"/>
  <c r="F2629" i="48"/>
  <c r="M2628" i="48"/>
  <c r="L2628" i="48"/>
  <c r="K2628" i="48"/>
  <c r="J2628" i="48"/>
  <c r="I2628" i="48"/>
  <c r="H2628" i="48"/>
  <c r="G2628" i="48"/>
  <c r="F2628" i="48"/>
  <c r="M2627" i="48"/>
  <c r="L2627" i="48"/>
  <c r="K2627" i="48"/>
  <c r="J2627" i="48"/>
  <c r="I2627" i="48"/>
  <c r="H2627" i="48"/>
  <c r="G2627" i="48"/>
  <c r="F2627" i="48"/>
  <c r="M2626" i="48"/>
  <c r="L2626" i="48"/>
  <c r="K2626" i="48"/>
  <c r="J2626" i="48"/>
  <c r="I2626" i="48"/>
  <c r="H2626" i="48"/>
  <c r="G2626" i="48"/>
  <c r="F2626" i="48"/>
  <c r="M2625" i="48"/>
  <c r="L2625" i="48"/>
  <c r="K2625" i="48"/>
  <c r="J2625" i="48"/>
  <c r="I2625" i="48"/>
  <c r="H2625" i="48"/>
  <c r="G2625" i="48"/>
  <c r="F2625" i="48"/>
  <c r="M2624" i="48"/>
  <c r="L2624" i="48"/>
  <c r="K2624" i="48"/>
  <c r="J2624" i="48"/>
  <c r="I2624" i="48"/>
  <c r="H2624" i="48"/>
  <c r="G2624" i="48"/>
  <c r="F2624" i="48"/>
  <c r="M2623" i="48"/>
  <c r="L2623" i="48"/>
  <c r="K2623" i="48"/>
  <c r="J2623" i="48"/>
  <c r="I2623" i="48"/>
  <c r="H2623" i="48"/>
  <c r="G2623" i="48"/>
  <c r="F2623" i="48"/>
  <c r="M2622" i="48"/>
  <c r="L2622" i="48"/>
  <c r="K2622" i="48"/>
  <c r="J2622" i="48"/>
  <c r="I2622" i="48"/>
  <c r="H2622" i="48"/>
  <c r="G2622" i="48"/>
  <c r="F2622" i="48"/>
  <c r="M2621" i="48"/>
  <c r="L2621" i="48"/>
  <c r="K2621" i="48"/>
  <c r="J2621" i="48"/>
  <c r="I2621" i="48"/>
  <c r="H2621" i="48"/>
  <c r="G2621" i="48"/>
  <c r="F2621" i="48"/>
  <c r="M2620" i="48"/>
  <c r="L2620" i="48"/>
  <c r="K2620" i="48"/>
  <c r="J2620" i="48"/>
  <c r="I2620" i="48"/>
  <c r="H2620" i="48"/>
  <c r="G2620" i="48"/>
  <c r="F2620" i="48"/>
  <c r="M2619" i="48"/>
  <c r="L2619" i="48"/>
  <c r="K2619" i="48"/>
  <c r="J2619" i="48"/>
  <c r="I2619" i="48"/>
  <c r="H2619" i="48"/>
  <c r="G2619" i="48"/>
  <c r="F2619" i="48"/>
  <c r="M2618" i="48"/>
  <c r="L2618" i="48"/>
  <c r="K2618" i="48"/>
  <c r="J2618" i="48"/>
  <c r="I2618" i="48"/>
  <c r="H2618" i="48"/>
  <c r="G2618" i="48"/>
  <c r="F2618" i="48"/>
  <c r="M2617" i="48"/>
  <c r="L2617" i="48"/>
  <c r="K2617" i="48"/>
  <c r="J2617" i="48"/>
  <c r="I2617" i="48"/>
  <c r="H2617" i="48"/>
  <c r="G2617" i="48"/>
  <c r="F2617" i="48"/>
  <c r="M2616" i="48"/>
  <c r="L2616" i="48"/>
  <c r="K2616" i="48"/>
  <c r="J2616" i="48"/>
  <c r="I2616" i="48"/>
  <c r="H2616" i="48"/>
  <c r="G2616" i="48"/>
  <c r="F2616" i="48"/>
  <c r="M2615" i="48"/>
  <c r="L2615" i="48"/>
  <c r="K2615" i="48"/>
  <c r="J2615" i="48"/>
  <c r="I2615" i="48"/>
  <c r="H2615" i="48"/>
  <c r="G2615" i="48"/>
  <c r="F2615" i="48"/>
  <c r="M2614" i="48"/>
  <c r="L2614" i="48"/>
  <c r="K2614" i="48"/>
  <c r="J2614" i="48"/>
  <c r="I2614" i="48"/>
  <c r="H2614" i="48"/>
  <c r="G2614" i="48"/>
  <c r="F2614" i="48"/>
  <c r="M2613" i="48"/>
  <c r="L2613" i="48"/>
  <c r="K2613" i="48"/>
  <c r="J2613" i="48"/>
  <c r="I2613" i="48"/>
  <c r="H2613" i="48"/>
  <c r="G2613" i="48"/>
  <c r="F2613" i="48"/>
  <c r="M2612" i="48"/>
  <c r="L2612" i="48"/>
  <c r="K2612" i="48"/>
  <c r="J2612" i="48"/>
  <c r="I2612" i="48"/>
  <c r="H2612" i="48"/>
  <c r="G2612" i="48"/>
  <c r="F2612" i="48"/>
  <c r="M2611" i="48"/>
  <c r="L2611" i="48"/>
  <c r="K2611" i="48"/>
  <c r="J2611" i="48"/>
  <c r="I2611" i="48"/>
  <c r="H2611" i="48"/>
  <c r="G2611" i="48"/>
  <c r="F2611" i="48"/>
  <c r="M2610" i="48"/>
  <c r="L2610" i="48"/>
  <c r="K2610" i="48"/>
  <c r="J2610" i="48"/>
  <c r="I2610" i="48"/>
  <c r="H2610" i="48"/>
  <c r="G2610" i="48"/>
  <c r="F2610" i="48"/>
  <c r="M2609" i="48"/>
  <c r="L2609" i="48"/>
  <c r="K2609" i="48"/>
  <c r="J2609" i="48"/>
  <c r="I2609" i="48"/>
  <c r="H2609" i="48"/>
  <c r="G2609" i="48"/>
  <c r="F2609" i="48"/>
  <c r="M2608" i="48"/>
  <c r="L2608" i="48"/>
  <c r="K2608" i="48"/>
  <c r="J2608" i="48"/>
  <c r="I2608" i="48"/>
  <c r="H2608" i="48"/>
  <c r="G2608" i="48"/>
  <c r="F2608" i="48"/>
  <c r="M2607" i="48"/>
  <c r="L2607" i="48"/>
  <c r="K2607" i="48"/>
  <c r="J2607" i="48"/>
  <c r="I2607" i="48"/>
  <c r="H2607" i="48"/>
  <c r="G2607" i="48"/>
  <c r="F2607" i="48"/>
  <c r="M2606" i="48"/>
  <c r="L2606" i="48"/>
  <c r="K2606" i="48"/>
  <c r="J2606" i="48"/>
  <c r="I2606" i="48"/>
  <c r="H2606" i="48"/>
  <c r="G2606" i="48"/>
  <c r="F2606" i="48"/>
  <c r="M2605" i="48"/>
  <c r="L2605" i="48"/>
  <c r="K2605" i="48"/>
  <c r="J2605" i="48"/>
  <c r="I2605" i="48"/>
  <c r="H2605" i="48"/>
  <c r="G2605" i="48"/>
  <c r="F2605" i="48"/>
  <c r="M2604" i="48"/>
  <c r="L2604" i="48"/>
  <c r="K2604" i="48"/>
  <c r="J2604" i="48"/>
  <c r="I2604" i="48"/>
  <c r="H2604" i="48"/>
  <c r="G2604" i="48"/>
  <c r="F2604" i="48"/>
  <c r="M2603" i="48"/>
  <c r="L2603" i="48"/>
  <c r="K2603" i="48"/>
  <c r="J2603" i="48"/>
  <c r="I2603" i="48"/>
  <c r="H2603" i="48"/>
  <c r="G2603" i="48"/>
  <c r="F2603" i="48"/>
  <c r="M2602" i="48"/>
  <c r="L2602" i="48"/>
  <c r="K2602" i="48"/>
  <c r="J2602" i="48"/>
  <c r="I2602" i="48"/>
  <c r="H2602" i="48"/>
  <c r="G2602" i="48"/>
  <c r="F2602" i="48"/>
  <c r="M2601" i="48"/>
  <c r="L2601" i="48"/>
  <c r="K2601" i="48"/>
  <c r="J2601" i="48"/>
  <c r="I2601" i="48"/>
  <c r="H2601" i="48"/>
  <c r="G2601" i="48"/>
  <c r="F2601" i="48"/>
  <c r="M2600" i="48"/>
  <c r="L2600" i="48"/>
  <c r="K2600" i="48"/>
  <c r="J2600" i="48"/>
  <c r="I2600" i="48"/>
  <c r="H2600" i="48"/>
  <c r="G2600" i="48"/>
  <c r="F2600" i="48"/>
  <c r="M2599" i="48"/>
  <c r="L2599" i="48"/>
  <c r="K2599" i="48"/>
  <c r="J2599" i="48"/>
  <c r="I2599" i="48"/>
  <c r="H2599" i="48"/>
  <c r="G2599" i="48"/>
  <c r="F2599" i="48"/>
  <c r="M2598" i="48"/>
  <c r="L2598" i="48"/>
  <c r="K2598" i="48"/>
  <c r="J2598" i="48"/>
  <c r="I2598" i="48"/>
  <c r="H2598" i="48"/>
  <c r="G2598" i="48"/>
  <c r="F2598" i="48"/>
  <c r="M2597" i="48"/>
  <c r="L2597" i="48"/>
  <c r="K2597" i="48"/>
  <c r="J2597" i="48"/>
  <c r="I2597" i="48"/>
  <c r="H2597" i="48"/>
  <c r="G2597" i="48"/>
  <c r="F2597" i="48"/>
  <c r="M2596" i="48"/>
  <c r="L2596" i="48"/>
  <c r="K2596" i="48"/>
  <c r="J2596" i="48"/>
  <c r="I2596" i="48"/>
  <c r="H2596" i="48"/>
  <c r="G2596" i="48"/>
  <c r="F2596" i="48"/>
  <c r="M2595" i="48"/>
  <c r="L2595" i="48"/>
  <c r="K2595" i="48"/>
  <c r="J2595" i="48"/>
  <c r="I2595" i="48"/>
  <c r="H2595" i="48"/>
  <c r="G2595" i="48"/>
  <c r="F2595" i="48"/>
  <c r="M2594" i="48"/>
  <c r="L2594" i="48"/>
  <c r="K2594" i="48"/>
  <c r="J2594" i="48"/>
  <c r="I2594" i="48"/>
  <c r="H2594" i="48"/>
  <c r="G2594" i="48"/>
  <c r="F2594" i="48"/>
  <c r="M2593" i="48"/>
  <c r="L2593" i="48"/>
  <c r="K2593" i="48"/>
  <c r="J2593" i="48"/>
  <c r="I2593" i="48"/>
  <c r="H2593" i="48"/>
  <c r="G2593" i="48"/>
  <c r="F2593" i="48"/>
  <c r="M2592" i="48"/>
  <c r="L2592" i="48"/>
  <c r="K2592" i="48"/>
  <c r="J2592" i="48"/>
  <c r="I2592" i="48"/>
  <c r="H2592" i="48"/>
  <c r="G2592" i="48"/>
  <c r="F2592" i="48"/>
  <c r="M2591" i="48"/>
  <c r="L2591" i="48"/>
  <c r="K2591" i="48"/>
  <c r="J2591" i="48"/>
  <c r="I2591" i="48"/>
  <c r="H2591" i="48"/>
  <c r="G2591" i="48"/>
  <c r="F2591" i="48"/>
  <c r="M2590" i="48"/>
  <c r="L2590" i="48"/>
  <c r="K2590" i="48"/>
  <c r="J2590" i="48"/>
  <c r="I2590" i="48"/>
  <c r="H2590" i="48"/>
  <c r="G2590" i="48"/>
  <c r="F2590" i="48"/>
  <c r="M2589" i="48"/>
  <c r="L2589" i="48"/>
  <c r="K2589" i="48"/>
  <c r="J2589" i="48"/>
  <c r="I2589" i="48"/>
  <c r="H2589" i="48"/>
  <c r="G2589" i="48"/>
  <c r="F2589" i="48"/>
  <c r="M2588" i="48"/>
  <c r="L2588" i="48"/>
  <c r="K2588" i="48"/>
  <c r="J2588" i="48"/>
  <c r="I2588" i="48"/>
  <c r="H2588" i="48"/>
  <c r="G2588" i="48"/>
  <c r="F2588" i="48"/>
  <c r="M2587" i="48"/>
  <c r="L2587" i="48"/>
  <c r="K2587" i="48"/>
  <c r="J2587" i="48"/>
  <c r="I2587" i="48"/>
  <c r="H2587" i="48"/>
  <c r="G2587" i="48"/>
  <c r="F2587" i="48"/>
  <c r="M2586" i="48"/>
  <c r="L2586" i="48"/>
  <c r="K2586" i="48"/>
  <c r="J2586" i="48"/>
  <c r="I2586" i="48"/>
  <c r="H2586" i="48"/>
  <c r="G2586" i="48"/>
  <c r="F2586" i="48"/>
  <c r="M2585" i="48"/>
  <c r="L2585" i="48"/>
  <c r="K2585" i="48"/>
  <c r="J2585" i="48"/>
  <c r="I2585" i="48"/>
  <c r="H2585" i="48"/>
  <c r="G2585" i="48"/>
  <c r="F2585" i="48"/>
  <c r="M2584" i="48"/>
  <c r="L2584" i="48"/>
  <c r="K2584" i="48"/>
  <c r="J2584" i="48"/>
  <c r="I2584" i="48"/>
  <c r="H2584" i="48"/>
  <c r="G2584" i="48"/>
  <c r="F2584" i="48"/>
  <c r="M2583" i="48"/>
  <c r="L2583" i="48"/>
  <c r="K2583" i="48"/>
  <c r="J2583" i="48"/>
  <c r="I2583" i="48"/>
  <c r="H2583" i="48"/>
  <c r="G2583" i="48"/>
  <c r="F2583" i="48"/>
  <c r="M2582" i="48"/>
  <c r="L2582" i="48"/>
  <c r="K2582" i="48"/>
  <c r="J2582" i="48"/>
  <c r="I2582" i="48"/>
  <c r="H2582" i="48"/>
  <c r="G2582" i="48"/>
  <c r="F2582" i="48"/>
  <c r="M2581" i="48"/>
  <c r="L2581" i="48"/>
  <c r="K2581" i="48"/>
  <c r="J2581" i="48"/>
  <c r="I2581" i="48"/>
  <c r="H2581" i="48"/>
  <c r="G2581" i="48"/>
  <c r="F2581" i="48"/>
  <c r="M2580" i="48"/>
  <c r="L2580" i="48"/>
  <c r="K2580" i="48"/>
  <c r="J2580" i="48"/>
  <c r="I2580" i="48"/>
  <c r="H2580" i="48"/>
  <c r="G2580" i="48"/>
  <c r="F2580" i="48"/>
  <c r="M2579" i="48"/>
  <c r="L2579" i="48"/>
  <c r="K2579" i="48"/>
  <c r="J2579" i="48"/>
  <c r="I2579" i="48"/>
  <c r="H2579" i="48"/>
  <c r="G2579" i="48"/>
  <c r="F2579" i="48"/>
  <c r="M2578" i="48"/>
  <c r="L2578" i="48"/>
  <c r="K2578" i="48"/>
  <c r="J2578" i="48"/>
  <c r="I2578" i="48"/>
  <c r="H2578" i="48"/>
  <c r="G2578" i="48"/>
  <c r="F2578" i="48"/>
  <c r="M2577" i="48"/>
  <c r="L2577" i="48"/>
  <c r="K2577" i="48"/>
  <c r="J2577" i="48"/>
  <c r="I2577" i="48"/>
  <c r="H2577" i="48"/>
  <c r="G2577" i="48"/>
  <c r="F2577" i="48"/>
  <c r="M2576" i="48"/>
  <c r="L2576" i="48"/>
  <c r="K2576" i="48"/>
  <c r="J2576" i="48"/>
  <c r="I2576" i="48"/>
  <c r="H2576" i="48"/>
  <c r="G2576" i="48"/>
  <c r="F2576" i="48"/>
  <c r="M2575" i="48"/>
  <c r="L2575" i="48"/>
  <c r="K2575" i="48"/>
  <c r="J2575" i="48"/>
  <c r="I2575" i="48"/>
  <c r="H2575" i="48"/>
  <c r="G2575" i="48"/>
  <c r="F2575" i="48"/>
  <c r="M2574" i="48"/>
  <c r="L2574" i="48"/>
  <c r="K2574" i="48"/>
  <c r="J2574" i="48"/>
  <c r="I2574" i="48"/>
  <c r="H2574" i="48"/>
  <c r="G2574" i="48"/>
  <c r="F2574" i="48"/>
  <c r="M2573" i="48"/>
  <c r="L2573" i="48"/>
  <c r="K2573" i="48"/>
  <c r="J2573" i="48"/>
  <c r="I2573" i="48"/>
  <c r="H2573" i="48"/>
  <c r="G2573" i="48"/>
  <c r="F2573" i="48"/>
  <c r="M2572" i="48"/>
  <c r="L2572" i="48"/>
  <c r="K2572" i="48"/>
  <c r="J2572" i="48"/>
  <c r="I2572" i="48"/>
  <c r="H2572" i="48"/>
  <c r="G2572" i="48"/>
  <c r="F2572" i="48"/>
  <c r="M2571" i="48"/>
  <c r="L2571" i="48"/>
  <c r="K2571" i="48"/>
  <c r="J2571" i="48"/>
  <c r="I2571" i="48"/>
  <c r="H2571" i="48"/>
  <c r="G2571" i="48"/>
  <c r="F2571" i="48"/>
  <c r="M2570" i="48"/>
  <c r="L2570" i="48"/>
  <c r="K2570" i="48"/>
  <c r="J2570" i="48"/>
  <c r="I2570" i="48"/>
  <c r="H2570" i="48"/>
  <c r="G2570" i="48"/>
  <c r="F2570" i="48"/>
  <c r="M2569" i="48"/>
  <c r="L2569" i="48"/>
  <c r="K2569" i="48"/>
  <c r="J2569" i="48"/>
  <c r="I2569" i="48"/>
  <c r="H2569" i="48"/>
  <c r="G2569" i="48"/>
  <c r="F2569" i="48"/>
  <c r="M2568" i="48"/>
  <c r="L2568" i="48"/>
  <c r="K2568" i="48"/>
  <c r="J2568" i="48"/>
  <c r="I2568" i="48"/>
  <c r="H2568" i="48"/>
  <c r="G2568" i="48"/>
  <c r="F2568" i="48"/>
  <c r="M2567" i="48"/>
  <c r="L2567" i="48"/>
  <c r="K2567" i="48"/>
  <c r="J2567" i="48"/>
  <c r="I2567" i="48"/>
  <c r="H2567" i="48"/>
  <c r="G2567" i="48"/>
  <c r="F2567" i="48"/>
  <c r="M2566" i="48"/>
  <c r="L2566" i="48"/>
  <c r="K2566" i="48"/>
  <c r="J2566" i="48"/>
  <c r="I2566" i="48"/>
  <c r="H2566" i="48"/>
  <c r="G2566" i="48"/>
  <c r="F2566" i="48"/>
  <c r="M2565" i="48"/>
  <c r="L2565" i="48"/>
  <c r="K2565" i="48"/>
  <c r="J2565" i="48"/>
  <c r="I2565" i="48"/>
  <c r="H2565" i="48"/>
  <c r="G2565" i="48"/>
  <c r="F2565" i="48"/>
  <c r="M2564" i="48"/>
  <c r="L2564" i="48"/>
  <c r="K2564" i="48"/>
  <c r="J2564" i="48"/>
  <c r="I2564" i="48"/>
  <c r="H2564" i="48"/>
  <c r="G2564" i="48"/>
  <c r="F2564" i="48"/>
  <c r="M2563" i="48"/>
  <c r="L2563" i="48"/>
  <c r="K2563" i="48"/>
  <c r="J2563" i="48"/>
  <c r="I2563" i="48"/>
  <c r="H2563" i="48"/>
  <c r="G2563" i="48"/>
  <c r="F2563" i="48"/>
  <c r="M2562" i="48"/>
  <c r="L2562" i="48"/>
  <c r="K2562" i="48"/>
  <c r="J2562" i="48"/>
  <c r="I2562" i="48"/>
  <c r="H2562" i="48"/>
  <c r="G2562" i="48"/>
  <c r="F2562" i="48"/>
  <c r="M2561" i="48"/>
  <c r="L2561" i="48"/>
  <c r="K2561" i="48"/>
  <c r="J2561" i="48"/>
  <c r="I2561" i="48"/>
  <c r="H2561" i="48"/>
  <c r="G2561" i="48"/>
  <c r="F2561" i="48"/>
  <c r="M2560" i="48"/>
  <c r="L2560" i="48"/>
  <c r="K2560" i="48"/>
  <c r="J2560" i="48"/>
  <c r="I2560" i="48"/>
  <c r="H2560" i="48"/>
  <c r="G2560" i="48"/>
  <c r="F2560" i="48"/>
  <c r="M2559" i="48"/>
  <c r="L2559" i="48"/>
  <c r="K2559" i="48"/>
  <c r="J2559" i="48"/>
  <c r="I2559" i="48"/>
  <c r="H2559" i="48"/>
  <c r="G2559" i="48"/>
  <c r="F2559" i="48"/>
  <c r="M2558" i="48"/>
  <c r="L2558" i="48"/>
  <c r="K2558" i="48"/>
  <c r="J2558" i="48"/>
  <c r="I2558" i="48"/>
  <c r="H2558" i="48"/>
  <c r="G2558" i="48"/>
  <c r="F2558" i="48"/>
  <c r="M2557" i="48"/>
  <c r="L2557" i="48"/>
  <c r="K2557" i="48"/>
  <c r="J2557" i="48"/>
  <c r="I2557" i="48"/>
  <c r="H2557" i="48"/>
  <c r="G2557" i="48"/>
  <c r="F2557" i="48"/>
  <c r="M2556" i="48"/>
  <c r="L2556" i="48"/>
  <c r="K2556" i="48"/>
  <c r="J2556" i="48"/>
  <c r="I2556" i="48"/>
  <c r="H2556" i="48"/>
  <c r="G2556" i="48"/>
  <c r="F2556" i="48"/>
  <c r="M2555" i="48"/>
  <c r="L2555" i="48"/>
  <c r="K2555" i="48"/>
  <c r="J2555" i="48"/>
  <c r="I2555" i="48"/>
  <c r="H2555" i="48"/>
  <c r="G2555" i="48"/>
  <c r="F2555" i="48"/>
  <c r="M2554" i="48"/>
  <c r="L2554" i="48"/>
  <c r="K2554" i="48"/>
  <c r="J2554" i="48"/>
  <c r="I2554" i="48"/>
  <c r="H2554" i="48"/>
  <c r="G2554" i="48"/>
  <c r="F2554" i="48"/>
  <c r="M2553" i="48"/>
  <c r="L2553" i="48"/>
  <c r="K2553" i="48"/>
  <c r="J2553" i="48"/>
  <c r="I2553" i="48"/>
  <c r="H2553" i="48"/>
  <c r="G2553" i="48"/>
  <c r="F2553" i="48"/>
  <c r="M2552" i="48"/>
  <c r="L2552" i="48"/>
  <c r="K2552" i="48"/>
  <c r="J2552" i="48"/>
  <c r="I2552" i="48"/>
  <c r="H2552" i="48"/>
  <c r="G2552" i="48"/>
  <c r="F2552" i="48"/>
  <c r="M2551" i="48"/>
  <c r="L2551" i="48"/>
  <c r="K2551" i="48"/>
  <c r="J2551" i="48"/>
  <c r="I2551" i="48"/>
  <c r="H2551" i="48"/>
  <c r="G2551" i="48"/>
  <c r="F2551" i="48"/>
  <c r="M2550" i="48"/>
  <c r="L2550" i="48"/>
  <c r="K2550" i="48"/>
  <c r="J2550" i="48"/>
  <c r="I2550" i="48"/>
  <c r="H2550" i="48"/>
  <c r="G2550" i="48"/>
  <c r="F2550" i="48"/>
  <c r="M2549" i="48"/>
  <c r="L2549" i="48"/>
  <c r="K2549" i="48"/>
  <c r="J2549" i="48"/>
  <c r="I2549" i="48"/>
  <c r="H2549" i="48"/>
  <c r="G2549" i="48"/>
  <c r="F2549" i="48"/>
  <c r="M2548" i="48"/>
  <c r="L2548" i="48"/>
  <c r="K2548" i="48"/>
  <c r="J2548" i="48"/>
  <c r="I2548" i="48"/>
  <c r="H2548" i="48"/>
  <c r="G2548" i="48"/>
  <c r="F2548" i="48"/>
  <c r="M2547" i="48"/>
  <c r="L2547" i="48"/>
  <c r="K2547" i="48"/>
  <c r="J2547" i="48"/>
  <c r="I2547" i="48"/>
  <c r="H2547" i="48"/>
  <c r="G2547" i="48"/>
  <c r="F2547" i="48"/>
  <c r="M2546" i="48"/>
  <c r="L2546" i="48"/>
  <c r="K2546" i="48"/>
  <c r="J2546" i="48"/>
  <c r="I2546" i="48"/>
  <c r="H2546" i="48"/>
  <c r="G2546" i="48"/>
  <c r="F2546" i="48"/>
  <c r="M2545" i="48"/>
  <c r="L2545" i="48"/>
  <c r="K2545" i="48"/>
  <c r="J2545" i="48"/>
  <c r="I2545" i="48"/>
  <c r="H2545" i="48"/>
  <c r="G2545" i="48"/>
  <c r="F2545" i="48"/>
  <c r="M2544" i="48"/>
  <c r="L2544" i="48"/>
  <c r="K2544" i="48"/>
  <c r="J2544" i="48"/>
  <c r="I2544" i="48"/>
  <c r="H2544" i="48"/>
  <c r="G2544" i="48"/>
  <c r="F2544" i="48"/>
  <c r="M2543" i="48"/>
  <c r="L2543" i="48"/>
  <c r="K2543" i="48"/>
  <c r="J2543" i="48"/>
  <c r="I2543" i="48"/>
  <c r="H2543" i="48"/>
  <c r="G2543" i="48"/>
  <c r="F2543" i="48"/>
  <c r="M2542" i="48"/>
  <c r="L2542" i="48"/>
  <c r="K2542" i="48"/>
  <c r="J2542" i="48"/>
  <c r="I2542" i="48"/>
  <c r="H2542" i="48"/>
  <c r="G2542" i="48"/>
  <c r="F2542" i="48"/>
  <c r="M2541" i="48"/>
  <c r="L2541" i="48"/>
  <c r="K2541" i="48"/>
  <c r="J2541" i="48"/>
  <c r="I2541" i="48"/>
  <c r="H2541" i="48"/>
  <c r="G2541" i="48"/>
  <c r="F2541" i="48"/>
  <c r="M2540" i="48"/>
  <c r="L2540" i="48"/>
  <c r="K2540" i="48"/>
  <c r="J2540" i="48"/>
  <c r="I2540" i="48"/>
  <c r="H2540" i="48"/>
  <c r="G2540" i="48"/>
  <c r="F2540" i="48"/>
  <c r="M2539" i="48"/>
  <c r="L2539" i="48"/>
  <c r="K2539" i="48"/>
  <c r="J2539" i="48"/>
  <c r="I2539" i="48"/>
  <c r="H2539" i="48"/>
  <c r="G2539" i="48"/>
  <c r="F2539" i="48"/>
  <c r="M2538" i="48"/>
  <c r="L2538" i="48"/>
  <c r="K2538" i="48"/>
  <c r="J2538" i="48"/>
  <c r="I2538" i="48"/>
  <c r="H2538" i="48"/>
  <c r="G2538" i="48"/>
  <c r="F2538" i="48"/>
  <c r="M2537" i="48"/>
  <c r="L2537" i="48"/>
  <c r="K2537" i="48"/>
  <c r="J2537" i="48"/>
  <c r="I2537" i="48"/>
  <c r="H2537" i="48"/>
  <c r="G2537" i="48"/>
  <c r="F2537" i="48"/>
  <c r="M2536" i="48"/>
  <c r="L2536" i="48"/>
  <c r="K2536" i="48"/>
  <c r="J2536" i="48"/>
  <c r="I2536" i="48"/>
  <c r="H2536" i="48"/>
  <c r="G2536" i="48"/>
  <c r="F2536" i="48"/>
  <c r="M2535" i="48"/>
  <c r="L2535" i="48"/>
  <c r="K2535" i="48"/>
  <c r="J2535" i="48"/>
  <c r="I2535" i="48"/>
  <c r="H2535" i="48"/>
  <c r="G2535" i="48"/>
  <c r="F2535" i="48"/>
  <c r="M2534" i="48"/>
  <c r="L2534" i="48"/>
  <c r="K2534" i="48"/>
  <c r="J2534" i="48"/>
  <c r="I2534" i="48"/>
  <c r="H2534" i="48"/>
  <c r="G2534" i="48"/>
  <c r="F2534" i="48"/>
  <c r="M2533" i="48"/>
  <c r="L2533" i="48"/>
  <c r="K2533" i="48"/>
  <c r="J2533" i="48"/>
  <c r="I2533" i="48"/>
  <c r="H2533" i="48"/>
  <c r="G2533" i="48"/>
  <c r="F2533" i="48"/>
  <c r="M2532" i="48"/>
  <c r="L2532" i="48"/>
  <c r="K2532" i="48"/>
  <c r="J2532" i="48"/>
  <c r="I2532" i="48"/>
  <c r="H2532" i="48"/>
  <c r="G2532" i="48"/>
  <c r="F2532" i="48"/>
  <c r="M2531" i="48"/>
  <c r="L2531" i="48"/>
  <c r="K2531" i="48"/>
  <c r="J2531" i="48"/>
  <c r="I2531" i="48"/>
  <c r="H2531" i="48"/>
  <c r="G2531" i="48"/>
  <c r="F2531" i="48"/>
  <c r="M2530" i="48"/>
  <c r="L2530" i="48"/>
  <c r="K2530" i="48"/>
  <c r="J2530" i="48"/>
  <c r="I2530" i="48"/>
  <c r="H2530" i="48"/>
  <c r="G2530" i="48"/>
  <c r="F2530" i="48"/>
  <c r="M2529" i="48"/>
  <c r="L2529" i="48"/>
  <c r="K2529" i="48"/>
  <c r="J2529" i="48"/>
  <c r="I2529" i="48"/>
  <c r="H2529" i="48"/>
  <c r="G2529" i="48"/>
  <c r="F2529" i="48"/>
  <c r="M2528" i="48"/>
  <c r="L2528" i="48"/>
  <c r="K2528" i="48"/>
  <c r="J2528" i="48"/>
  <c r="I2528" i="48"/>
  <c r="H2528" i="48"/>
  <c r="G2528" i="48"/>
  <c r="F2528" i="48"/>
  <c r="M2527" i="48"/>
  <c r="L2527" i="48"/>
  <c r="K2527" i="48"/>
  <c r="J2527" i="48"/>
  <c r="I2527" i="48"/>
  <c r="H2527" i="48"/>
  <c r="G2527" i="48"/>
  <c r="F2527" i="48"/>
  <c r="M2526" i="48"/>
  <c r="L2526" i="48"/>
  <c r="K2526" i="48"/>
  <c r="J2526" i="48"/>
  <c r="I2526" i="48"/>
  <c r="H2526" i="48"/>
  <c r="G2526" i="48"/>
  <c r="F2526" i="48"/>
  <c r="M2525" i="48"/>
  <c r="L2525" i="48"/>
  <c r="K2525" i="48"/>
  <c r="J2525" i="48"/>
  <c r="I2525" i="48"/>
  <c r="H2525" i="48"/>
  <c r="G2525" i="48"/>
  <c r="F2525" i="48"/>
  <c r="M2524" i="48"/>
  <c r="L2524" i="48"/>
  <c r="K2524" i="48"/>
  <c r="J2524" i="48"/>
  <c r="I2524" i="48"/>
  <c r="H2524" i="48"/>
  <c r="G2524" i="48"/>
  <c r="F2524" i="48"/>
  <c r="M2523" i="48"/>
  <c r="L2523" i="48"/>
  <c r="K2523" i="48"/>
  <c r="J2523" i="48"/>
  <c r="I2523" i="48"/>
  <c r="H2523" i="48"/>
  <c r="G2523" i="48"/>
  <c r="F2523" i="48"/>
  <c r="M2522" i="48"/>
  <c r="L2522" i="48"/>
  <c r="K2522" i="48"/>
  <c r="J2522" i="48"/>
  <c r="I2522" i="48"/>
  <c r="H2522" i="48"/>
  <c r="G2522" i="48"/>
  <c r="F2522" i="48"/>
  <c r="M2521" i="48"/>
  <c r="L2521" i="48"/>
  <c r="K2521" i="48"/>
  <c r="J2521" i="48"/>
  <c r="I2521" i="48"/>
  <c r="H2521" i="48"/>
  <c r="G2521" i="48"/>
  <c r="F2521" i="48"/>
  <c r="M2520" i="48"/>
  <c r="L2520" i="48"/>
  <c r="K2520" i="48"/>
  <c r="J2520" i="48"/>
  <c r="I2520" i="48"/>
  <c r="H2520" i="48"/>
  <c r="G2520" i="48"/>
  <c r="F2520" i="48"/>
  <c r="M2519" i="48"/>
  <c r="L2519" i="48"/>
  <c r="K2519" i="48"/>
  <c r="J2519" i="48"/>
  <c r="I2519" i="48"/>
  <c r="H2519" i="48"/>
  <c r="G2519" i="48"/>
  <c r="F2519" i="48"/>
  <c r="M2518" i="48"/>
  <c r="L2518" i="48"/>
  <c r="K2518" i="48"/>
  <c r="J2518" i="48"/>
  <c r="I2518" i="48"/>
  <c r="H2518" i="48"/>
  <c r="G2518" i="48"/>
  <c r="F2518" i="48"/>
  <c r="M2517" i="48"/>
  <c r="L2517" i="48"/>
  <c r="K2517" i="48"/>
  <c r="J2517" i="48"/>
  <c r="I2517" i="48"/>
  <c r="H2517" i="48"/>
  <c r="G2517" i="48"/>
  <c r="F2517" i="48"/>
  <c r="M2516" i="48"/>
  <c r="L2516" i="48"/>
  <c r="K2516" i="48"/>
  <c r="J2516" i="48"/>
  <c r="I2516" i="48"/>
  <c r="H2516" i="48"/>
  <c r="G2516" i="48"/>
  <c r="F2516" i="48"/>
  <c r="M2515" i="48"/>
  <c r="L2515" i="48"/>
  <c r="K2515" i="48"/>
  <c r="J2515" i="48"/>
  <c r="I2515" i="48"/>
  <c r="H2515" i="48"/>
  <c r="G2515" i="48"/>
  <c r="F2515" i="48"/>
  <c r="M2514" i="48"/>
  <c r="L2514" i="48"/>
  <c r="K2514" i="48"/>
  <c r="J2514" i="48"/>
  <c r="I2514" i="48"/>
  <c r="H2514" i="48"/>
  <c r="G2514" i="48"/>
  <c r="F2514" i="48"/>
  <c r="M2513" i="48"/>
  <c r="L2513" i="48"/>
  <c r="K2513" i="48"/>
  <c r="J2513" i="48"/>
  <c r="I2513" i="48"/>
  <c r="H2513" i="48"/>
  <c r="G2513" i="48"/>
  <c r="F2513" i="48"/>
  <c r="M2512" i="48"/>
  <c r="L2512" i="48"/>
  <c r="K2512" i="48"/>
  <c r="J2512" i="48"/>
  <c r="I2512" i="48"/>
  <c r="H2512" i="48"/>
  <c r="G2512" i="48"/>
  <c r="F2512" i="48"/>
  <c r="M2511" i="48"/>
  <c r="L2511" i="48"/>
  <c r="K2511" i="48"/>
  <c r="J2511" i="48"/>
  <c r="I2511" i="48"/>
  <c r="H2511" i="48"/>
  <c r="G2511" i="48"/>
  <c r="F2511" i="48"/>
  <c r="M2510" i="48"/>
  <c r="L2510" i="48"/>
  <c r="K2510" i="48"/>
  <c r="J2510" i="48"/>
  <c r="I2510" i="48"/>
  <c r="H2510" i="48"/>
  <c r="G2510" i="48"/>
  <c r="F2510" i="48"/>
  <c r="M2509" i="48"/>
  <c r="L2509" i="48"/>
  <c r="K2509" i="48"/>
  <c r="J2509" i="48"/>
  <c r="I2509" i="48"/>
  <c r="H2509" i="48"/>
  <c r="G2509" i="48"/>
  <c r="F2509" i="48"/>
  <c r="M2508" i="48"/>
  <c r="L2508" i="48"/>
  <c r="K2508" i="48"/>
  <c r="J2508" i="48"/>
  <c r="I2508" i="48"/>
  <c r="H2508" i="48"/>
  <c r="G2508" i="48"/>
  <c r="F2508" i="48"/>
  <c r="M2507" i="48"/>
  <c r="L2507" i="48"/>
  <c r="K2507" i="48"/>
  <c r="J2507" i="48"/>
  <c r="I2507" i="48"/>
  <c r="H2507" i="48"/>
  <c r="G2507" i="48"/>
  <c r="F2507" i="48"/>
  <c r="M2506" i="48"/>
  <c r="L2506" i="48"/>
  <c r="K2506" i="48"/>
  <c r="J2506" i="48"/>
  <c r="I2506" i="48"/>
  <c r="H2506" i="48"/>
  <c r="G2506" i="48"/>
  <c r="F2506" i="48"/>
  <c r="M2505" i="48"/>
  <c r="L2505" i="48"/>
  <c r="K2505" i="48"/>
  <c r="J2505" i="48"/>
  <c r="I2505" i="48"/>
  <c r="H2505" i="48"/>
  <c r="G2505" i="48"/>
  <c r="F2505" i="48"/>
  <c r="M2504" i="48"/>
  <c r="L2504" i="48"/>
  <c r="K2504" i="48"/>
  <c r="J2504" i="48"/>
  <c r="I2504" i="48"/>
  <c r="H2504" i="48"/>
  <c r="G2504" i="48"/>
  <c r="F2504" i="48"/>
  <c r="M2503" i="48"/>
  <c r="L2503" i="48"/>
  <c r="K2503" i="48"/>
  <c r="J2503" i="48"/>
  <c r="I2503" i="48"/>
  <c r="H2503" i="48"/>
  <c r="G2503" i="48"/>
  <c r="F2503" i="48"/>
  <c r="M2502" i="48"/>
  <c r="L2502" i="48"/>
  <c r="K2502" i="48"/>
  <c r="J2502" i="48"/>
  <c r="I2502" i="48"/>
  <c r="H2502" i="48"/>
  <c r="G2502" i="48"/>
  <c r="F2502" i="48"/>
  <c r="M2501" i="48"/>
  <c r="L2501" i="48"/>
  <c r="K2501" i="48"/>
  <c r="J2501" i="48"/>
  <c r="I2501" i="48"/>
  <c r="H2501" i="48"/>
  <c r="G2501" i="48"/>
  <c r="F2501" i="48"/>
  <c r="M2500" i="48"/>
  <c r="L2500" i="48"/>
  <c r="K2500" i="48"/>
  <c r="J2500" i="48"/>
  <c r="I2500" i="48"/>
  <c r="H2500" i="48"/>
  <c r="G2500" i="48"/>
  <c r="F2500" i="48"/>
  <c r="M2499" i="48"/>
  <c r="L2499" i="48"/>
  <c r="K2499" i="48"/>
  <c r="J2499" i="48"/>
  <c r="I2499" i="48"/>
  <c r="H2499" i="48"/>
  <c r="G2499" i="48"/>
  <c r="F2499" i="48"/>
  <c r="M2498" i="48"/>
  <c r="L2498" i="48"/>
  <c r="K2498" i="48"/>
  <c r="J2498" i="48"/>
  <c r="I2498" i="48"/>
  <c r="H2498" i="48"/>
  <c r="G2498" i="48"/>
  <c r="F2498" i="48"/>
  <c r="M2497" i="48"/>
  <c r="L2497" i="48"/>
  <c r="K2497" i="48"/>
  <c r="J2497" i="48"/>
  <c r="I2497" i="48"/>
  <c r="H2497" i="48"/>
  <c r="G2497" i="48"/>
  <c r="F2497" i="48"/>
  <c r="M2496" i="48"/>
  <c r="L2496" i="48"/>
  <c r="K2496" i="48"/>
  <c r="J2496" i="48"/>
  <c r="I2496" i="48"/>
  <c r="H2496" i="48"/>
  <c r="G2496" i="48"/>
  <c r="F2496" i="48"/>
  <c r="M2495" i="48"/>
  <c r="L2495" i="48"/>
  <c r="K2495" i="48"/>
  <c r="J2495" i="48"/>
  <c r="I2495" i="48"/>
  <c r="H2495" i="48"/>
  <c r="G2495" i="48"/>
  <c r="F2495" i="48"/>
  <c r="M2494" i="48"/>
  <c r="L2494" i="48"/>
  <c r="K2494" i="48"/>
  <c r="J2494" i="48"/>
  <c r="I2494" i="48"/>
  <c r="H2494" i="48"/>
  <c r="G2494" i="48"/>
  <c r="F2494" i="48"/>
  <c r="M2493" i="48"/>
  <c r="L2493" i="48"/>
  <c r="K2493" i="48"/>
  <c r="J2493" i="48"/>
  <c r="I2493" i="48"/>
  <c r="H2493" i="48"/>
  <c r="G2493" i="48"/>
  <c r="F2493" i="48"/>
  <c r="M2492" i="48"/>
  <c r="L2492" i="48"/>
  <c r="K2492" i="48"/>
  <c r="J2492" i="48"/>
  <c r="I2492" i="48"/>
  <c r="H2492" i="48"/>
  <c r="G2492" i="48"/>
  <c r="F2492" i="48"/>
  <c r="M2491" i="48"/>
  <c r="L2491" i="48"/>
  <c r="K2491" i="48"/>
  <c r="J2491" i="48"/>
  <c r="I2491" i="48"/>
  <c r="H2491" i="48"/>
  <c r="G2491" i="48"/>
  <c r="F2491" i="48"/>
  <c r="M2490" i="48"/>
  <c r="L2490" i="48"/>
  <c r="K2490" i="48"/>
  <c r="J2490" i="48"/>
  <c r="I2490" i="48"/>
  <c r="H2490" i="48"/>
  <c r="G2490" i="48"/>
  <c r="F2490" i="48"/>
  <c r="M2489" i="48"/>
  <c r="L2489" i="48"/>
  <c r="K2489" i="48"/>
  <c r="J2489" i="48"/>
  <c r="I2489" i="48"/>
  <c r="H2489" i="48"/>
  <c r="G2489" i="48"/>
  <c r="F2489" i="48"/>
  <c r="M2488" i="48"/>
  <c r="L2488" i="48"/>
  <c r="K2488" i="48"/>
  <c r="J2488" i="48"/>
  <c r="I2488" i="48"/>
  <c r="H2488" i="48"/>
  <c r="G2488" i="48"/>
  <c r="F2488" i="48"/>
  <c r="M2487" i="48"/>
  <c r="L2487" i="48"/>
  <c r="K2487" i="48"/>
  <c r="J2487" i="48"/>
  <c r="I2487" i="48"/>
  <c r="H2487" i="48"/>
  <c r="G2487" i="48"/>
  <c r="F2487" i="48"/>
  <c r="M2486" i="48"/>
  <c r="L2486" i="48"/>
  <c r="K2486" i="48"/>
  <c r="J2486" i="48"/>
  <c r="I2486" i="48"/>
  <c r="H2486" i="48"/>
  <c r="G2486" i="48"/>
  <c r="F2486" i="48"/>
  <c r="M2485" i="48"/>
  <c r="L2485" i="48"/>
  <c r="K2485" i="48"/>
  <c r="J2485" i="48"/>
  <c r="I2485" i="48"/>
  <c r="H2485" i="48"/>
  <c r="G2485" i="48"/>
  <c r="F2485" i="48"/>
  <c r="M2484" i="48"/>
  <c r="L2484" i="48"/>
  <c r="K2484" i="48"/>
  <c r="J2484" i="48"/>
  <c r="I2484" i="48"/>
  <c r="H2484" i="48"/>
  <c r="G2484" i="48"/>
  <c r="F2484" i="48"/>
  <c r="M2483" i="48"/>
  <c r="L2483" i="48"/>
  <c r="K2483" i="48"/>
  <c r="J2483" i="48"/>
  <c r="I2483" i="48"/>
  <c r="H2483" i="48"/>
  <c r="G2483" i="48"/>
  <c r="F2483" i="48"/>
  <c r="M2482" i="48"/>
  <c r="L2482" i="48"/>
  <c r="K2482" i="48"/>
  <c r="J2482" i="48"/>
  <c r="I2482" i="48"/>
  <c r="H2482" i="48"/>
  <c r="G2482" i="48"/>
  <c r="F2482" i="48"/>
  <c r="M2481" i="48"/>
  <c r="L2481" i="48"/>
  <c r="K2481" i="48"/>
  <c r="J2481" i="48"/>
  <c r="I2481" i="48"/>
  <c r="H2481" i="48"/>
  <c r="G2481" i="48"/>
  <c r="F2481" i="48"/>
  <c r="M2480" i="48"/>
  <c r="L2480" i="48"/>
  <c r="K2480" i="48"/>
  <c r="J2480" i="48"/>
  <c r="I2480" i="48"/>
  <c r="H2480" i="48"/>
  <c r="G2480" i="48"/>
  <c r="F2480" i="48"/>
  <c r="M2479" i="48"/>
  <c r="L2479" i="48"/>
  <c r="K2479" i="48"/>
  <c r="J2479" i="48"/>
  <c r="I2479" i="48"/>
  <c r="H2479" i="48"/>
  <c r="G2479" i="48"/>
  <c r="F2479" i="48"/>
  <c r="M2478" i="48"/>
  <c r="L2478" i="48"/>
  <c r="K2478" i="48"/>
  <c r="J2478" i="48"/>
  <c r="I2478" i="48"/>
  <c r="H2478" i="48"/>
  <c r="G2478" i="48"/>
  <c r="F2478" i="48"/>
  <c r="M2477" i="48"/>
  <c r="L2477" i="48"/>
  <c r="K2477" i="48"/>
  <c r="J2477" i="48"/>
  <c r="I2477" i="48"/>
  <c r="H2477" i="48"/>
  <c r="G2477" i="48"/>
  <c r="F2477" i="48"/>
  <c r="M2476" i="48"/>
  <c r="L2476" i="48"/>
  <c r="K2476" i="48"/>
  <c r="J2476" i="48"/>
  <c r="I2476" i="48"/>
  <c r="H2476" i="48"/>
  <c r="G2476" i="48"/>
  <c r="F2476" i="48"/>
  <c r="M2475" i="48"/>
  <c r="L2475" i="48"/>
  <c r="K2475" i="48"/>
  <c r="J2475" i="48"/>
  <c r="I2475" i="48"/>
  <c r="H2475" i="48"/>
  <c r="G2475" i="48"/>
  <c r="F2475" i="48"/>
  <c r="M2474" i="48"/>
  <c r="L2474" i="48"/>
  <c r="K2474" i="48"/>
  <c r="J2474" i="48"/>
  <c r="I2474" i="48"/>
  <c r="H2474" i="48"/>
  <c r="G2474" i="48"/>
  <c r="F2474" i="48"/>
  <c r="M2473" i="48"/>
  <c r="L2473" i="48"/>
  <c r="K2473" i="48"/>
  <c r="J2473" i="48"/>
  <c r="I2473" i="48"/>
  <c r="H2473" i="48"/>
  <c r="G2473" i="48"/>
  <c r="F2473" i="48"/>
  <c r="M2472" i="48"/>
  <c r="L2472" i="48"/>
  <c r="K2472" i="48"/>
  <c r="J2472" i="48"/>
  <c r="I2472" i="48"/>
  <c r="H2472" i="48"/>
  <c r="G2472" i="48"/>
  <c r="F2472" i="48"/>
  <c r="M2471" i="48"/>
  <c r="L2471" i="48"/>
  <c r="K2471" i="48"/>
  <c r="J2471" i="48"/>
  <c r="I2471" i="48"/>
  <c r="H2471" i="48"/>
  <c r="G2471" i="48"/>
  <c r="F2471" i="48"/>
  <c r="M2470" i="48"/>
  <c r="L2470" i="48"/>
  <c r="K2470" i="48"/>
  <c r="J2470" i="48"/>
  <c r="I2470" i="48"/>
  <c r="H2470" i="48"/>
  <c r="G2470" i="48"/>
  <c r="F2470" i="48"/>
  <c r="M2469" i="48"/>
  <c r="L2469" i="48"/>
  <c r="K2469" i="48"/>
  <c r="J2469" i="48"/>
  <c r="I2469" i="48"/>
  <c r="H2469" i="48"/>
  <c r="G2469" i="48"/>
  <c r="F2469" i="48"/>
  <c r="M2468" i="48"/>
  <c r="L2468" i="48"/>
  <c r="K2468" i="48"/>
  <c r="J2468" i="48"/>
  <c r="I2468" i="48"/>
  <c r="H2468" i="48"/>
  <c r="G2468" i="48"/>
  <c r="F2468" i="48"/>
  <c r="M2467" i="48"/>
  <c r="L2467" i="48"/>
  <c r="K2467" i="48"/>
  <c r="J2467" i="48"/>
  <c r="I2467" i="48"/>
  <c r="H2467" i="48"/>
  <c r="G2467" i="48"/>
  <c r="F2467" i="48"/>
  <c r="M2466" i="48"/>
  <c r="L2466" i="48"/>
  <c r="K2466" i="48"/>
  <c r="J2466" i="48"/>
  <c r="I2466" i="48"/>
  <c r="H2466" i="48"/>
  <c r="G2466" i="48"/>
  <c r="F2466" i="48"/>
  <c r="M2465" i="48"/>
  <c r="L2465" i="48"/>
  <c r="K2465" i="48"/>
  <c r="J2465" i="48"/>
  <c r="I2465" i="48"/>
  <c r="H2465" i="48"/>
  <c r="G2465" i="48"/>
  <c r="F2465" i="48"/>
  <c r="M2464" i="48"/>
  <c r="L2464" i="48"/>
  <c r="K2464" i="48"/>
  <c r="J2464" i="48"/>
  <c r="I2464" i="48"/>
  <c r="H2464" i="48"/>
  <c r="G2464" i="48"/>
  <c r="F2464" i="48"/>
  <c r="M2463" i="48"/>
  <c r="L2463" i="48"/>
  <c r="K2463" i="48"/>
  <c r="J2463" i="48"/>
  <c r="I2463" i="48"/>
  <c r="H2463" i="48"/>
  <c r="G2463" i="48"/>
  <c r="F2463" i="48"/>
  <c r="M2462" i="48"/>
  <c r="L2462" i="48"/>
  <c r="K2462" i="48"/>
  <c r="J2462" i="48"/>
  <c r="I2462" i="48"/>
  <c r="H2462" i="48"/>
  <c r="G2462" i="48"/>
  <c r="F2462" i="48"/>
  <c r="M2461" i="48"/>
  <c r="L2461" i="48"/>
  <c r="K2461" i="48"/>
  <c r="J2461" i="48"/>
  <c r="I2461" i="48"/>
  <c r="H2461" i="48"/>
  <c r="G2461" i="48"/>
  <c r="F2461" i="48"/>
  <c r="M2460" i="48"/>
  <c r="L2460" i="48"/>
  <c r="K2460" i="48"/>
  <c r="J2460" i="48"/>
  <c r="I2460" i="48"/>
  <c r="H2460" i="48"/>
  <c r="G2460" i="48"/>
  <c r="F2460" i="48"/>
  <c r="M2459" i="48"/>
  <c r="L2459" i="48"/>
  <c r="K2459" i="48"/>
  <c r="J2459" i="48"/>
  <c r="I2459" i="48"/>
  <c r="H2459" i="48"/>
  <c r="G2459" i="48"/>
  <c r="F2459" i="48"/>
  <c r="M2458" i="48"/>
  <c r="L2458" i="48"/>
  <c r="K2458" i="48"/>
  <c r="J2458" i="48"/>
  <c r="I2458" i="48"/>
  <c r="H2458" i="48"/>
  <c r="G2458" i="48"/>
  <c r="F2458" i="48"/>
  <c r="M2457" i="48"/>
  <c r="L2457" i="48"/>
  <c r="K2457" i="48"/>
  <c r="J2457" i="48"/>
  <c r="I2457" i="48"/>
  <c r="H2457" i="48"/>
  <c r="G2457" i="48"/>
  <c r="F2457" i="48"/>
  <c r="M2456" i="48"/>
  <c r="L2456" i="48"/>
  <c r="K2456" i="48"/>
  <c r="J2456" i="48"/>
  <c r="I2456" i="48"/>
  <c r="H2456" i="48"/>
  <c r="G2456" i="48"/>
  <c r="F2456" i="48"/>
  <c r="M2455" i="48"/>
  <c r="L2455" i="48"/>
  <c r="K2455" i="48"/>
  <c r="J2455" i="48"/>
  <c r="I2455" i="48"/>
  <c r="H2455" i="48"/>
  <c r="G2455" i="48"/>
  <c r="F2455" i="48"/>
  <c r="M2454" i="48"/>
  <c r="L2454" i="48"/>
  <c r="K2454" i="48"/>
  <c r="J2454" i="48"/>
  <c r="I2454" i="48"/>
  <c r="H2454" i="48"/>
  <c r="G2454" i="48"/>
  <c r="F2454" i="48"/>
  <c r="M2453" i="48"/>
  <c r="L2453" i="48"/>
  <c r="K2453" i="48"/>
  <c r="J2453" i="48"/>
  <c r="I2453" i="48"/>
  <c r="H2453" i="48"/>
  <c r="G2453" i="48"/>
  <c r="F2453" i="48"/>
  <c r="M2452" i="48"/>
  <c r="L2452" i="48"/>
  <c r="K2452" i="48"/>
  <c r="J2452" i="48"/>
  <c r="I2452" i="48"/>
  <c r="H2452" i="48"/>
  <c r="G2452" i="48"/>
  <c r="F2452" i="48"/>
  <c r="M2451" i="48"/>
  <c r="L2451" i="48"/>
  <c r="K2451" i="48"/>
  <c r="J2451" i="48"/>
  <c r="I2451" i="48"/>
  <c r="H2451" i="48"/>
  <c r="G2451" i="48"/>
  <c r="F2451" i="48"/>
  <c r="M2450" i="48"/>
  <c r="L2450" i="48"/>
  <c r="K2450" i="48"/>
  <c r="J2450" i="48"/>
  <c r="I2450" i="48"/>
  <c r="H2450" i="48"/>
  <c r="G2450" i="48"/>
  <c r="F2450" i="48"/>
  <c r="M2449" i="48"/>
  <c r="L2449" i="48"/>
  <c r="K2449" i="48"/>
  <c r="J2449" i="48"/>
  <c r="I2449" i="48"/>
  <c r="H2449" i="48"/>
  <c r="G2449" i="48"/>
  <c r="F2449" i="48"/>
  <c r="M2448" i="48"/>
  <c r="L2448" i="48"/>
  <c r="K2448" i="48"/>
  <c r="J2448" i="48"/>
  <c r="I2448" i="48"/>
  <c r="H2448" i="48"/>
  <c r="G2448" i="48"/>
  <c r="F2448" i="48"/>
  <c r="M2447" i="48"/>
  <c r="L2447" i="48"/>
  <c r="K2447" i="48"/>
  <c r="J2447" i="48"/>
  <c r="I2447" i="48"/>
  <c r="H2447" i="48"/>
  <c r="G2447" i="48"/>
  <c r="F2447" i="48"/>
  <c r="M2446" i="48"/>
  <c r="L2446" i="48"/>
  <c r="K2446" i="48"/>
  <c r="J2446" i="48"/>
  <c r="I2446" i="48"/>
  <c r="H2446" i="48"/>
  <c r="G2446" i="48"/>
  <c r="F2446" i="48"/>
  <c r="M2445" i="48"/>
  <c r="L2445" i="48"/>
  <c r="K2445" i="48"/>
  <c r="J2445" i="48"/>
  <c r="I2445" i="48"/>
  <c r="H2445" i="48"/>
  <c r="G2445" i="48"/>
  <c r="F2445" i="48"/>
  <c r="M2444" i="48"/>
  <c r="L2444" i="48"/>
  <c r="K2444" i="48"/>
  <c r="J2444" i="48"/>
  <c r="I2444" i="48"/>
  <c r="H2444" i="48"/>
  <c r="G2444" i="48"/>
  <c r="F2444" i="48"/>
  <c r="M2443" i="48"/>
  <c r="L2443" i="48"/>
  <c r="K2443" i="48"/>
  <c r="J2443" i="48"/>
  <c r="I2443" i="48"/>
  <c r="H2443" i="48"/>
  <c r="G2443" i="48"/>
  <c r="F2443" i="48"/>
  <c r="M2442" i="48"/>
  <c r="L2442" i="48"/>
  <c r="K2442" i="48"/>
  <c r="J2442" i="48"/>
  <c r="I2442" i="48"/>
  <c r="H2442" i="48"/>
  <c r="G2442" i="48"/>
  <c r="F2442" i="48"/>
  <c r="M2441" i="48"/>
  <c r="L2441" i="48"/>
  <c r="K2441" i="48"/>
  <c r="J2441" i="48"/>
  <c r="I2441" i="48"/>
  <c r="H2441" i="48"/>
  <c r="G2441" i="48"/>
  <c r="F2441" i="48"/>
  <c r="M2440" i="48"/>
  <c r="L2440" i="48"/>
  <c r="K2440" i="48"/>
  <c r="J2440" i="48"/>
  <c r="I2440" i="48"/>
  <c r="H2440" i="48"/>
  <c r="G2440" i="48"/>
  <c r="F2440" i="48"/>
  <c r="M2439" i="48"/>
  <c r="L2439" i="48"/>
  <c r="K2439" i="48"/>
  <c r="J2439" i="48"/>
  <c r="I2439" i="48"/>
  <c r="H2439" i="48"/>
  <c r="G2439" i="48"/>
  <c r="F2439" i="48"/>
  <c r="M2438" i="48"/>
  <c r="L2438" i="48"/>
  <c r="K2438" i="48"/>
  <c r="J2438" i="48"/>
  <c r="I2438" i="48"/>
  <c r="H2438" i="48"/>
  <c r="G2438" i="48"/>
  <c r="F2438" i="48"/>
  <c r="M2437" i="48"/>
  <c r="L2437" i="48"/>
  <c r="K2437" i="48"/>
  <c r="J2437" i="48"/>
  <c r="I2437" i="48"/>
  <c r="H2437" i="48"/>
  <c r="G2437" i="48"/>
  <c r="F2437" i="48"/>
  <c r="M2436" i="48"/>
  <c r="L2436" i="48"/>
  <c r="K2436" i="48"/>
  <c r="J2436" i="48"/>
  <c r="I2436" i="48"/>
  <c r="H2436" i="48"/>
  <c r="G2436" i="48"/>
  <c r="F2436" i="48"/>
  <c r="M2435" i="48"/>
  <c r="L2435" i="48"/>
  <c r="K2435" i="48"/>
  <c r="J2435" i="48"/>
  <c r="I2435" i="48"/>
  <c r="H2435" i="48"/>
  <c r="G2435" i="48"/>
  <c r="F2435" i="48"/>
  <c r="M2434" i="48"/>
  <c r="L2434" i="48"/>
  <c r="K2434" i="48"/>
  <c r="J2434" i="48"/>
  <c r="I2434" i="48"/>
  <c r="H2434" i="48"/>
  <c r="G2434" i="48"/>
  <c r="F2434" i="48"/>
  <c r="M2433" i="48"/>
  <c r="L2433" i="48"/>
  <c r="K2433" i="48"/>
  <c r="J2433" i="48"/>
  <c r="I2433" i="48"/>
  <c r="H2433" i="48"/>
  <c r="G2433" i="48"/>
  <c r="F2433" i="48"/>
  <c r="M2432" i="48"/>
  <c r="L2432" i="48"/>
  <c r="K2432" i="48"/>
  <c r="J2432" i="48"/>
  <c r="I2432" i="48"/>
  <c r="H2432" i="48"/>
  <c r="G2432" i="48"/>
  <c r="F2432" i="48"/>
  <c r="M2431" i="48"/>
  <c r="L2431" i="48"/>
  <c r="K2431" i="48"/>
  <c r="J2431" i="48"/>
  <c r="I2431" i="48"/>
  <c r="H2431" i="48"/>
  <c r="G2431" i="48"/>
  <c r="F2431" i="48"/>
  <c r="M2430" i="48"/>
  <c r="L2430" i="48"/>
  <c r="K2430" i="48"/>
  <c r="J2430" i="48"/>
  <c r="I2430" i="48"/>
  <c r="H2430" i="48"/>
  <c r="G2430" i="48"/>
  <c r="F2430" i="48"/>
  <c r="M2429" i="48"/>
  <c r="L2429" i="48"/>
  <c r="K2429" i="48"/>
  <c r="J2429" i="48"/>
  <c r="I2429" i="48"/>
  <c r="H2429" i="48"/>
  <c r="G2429" i="48"/>
  <c r="F2429" i="48"/>
  <c r="M2428" i="48"/>
  <c r="L2428" i="48"/>
  <c r="K2428" i="48"/>
  <c r="J2428" i="48"/>
  <c r="I2428" i="48"/>
  <c r="H2428" i="48"/>
  <c r="G2428" i="48"/>
  <c r="F2428" i="48"/>
  <c r="M2427" i="48"/>
  <c r="L2427" i="48"/>
  <c r="K2427" i="48"/>
  <c r="J2427" i="48"/>
  <c r="I2427" i="48"/>
  <c r="H2427" i="48"/>
  <c r="G2427" i="48"/>
  <c r="F2427" i="48"/>
  <c r="M2426" i="48"/>
  <c r="L2426" i="48"/>
  <c r="K2426" i="48"/>
  <c r="J2426" i="48"/>
  <c r="I2426" i="48"/>
  <c r="H2426" i="48"/>
  <c r="G2426" i="48"/>
  <c r="F2426" i="48"/>
  <c r="M2425" i="48"/>
  <c r="L2425" i="48"/>
  <c r="K2425" i="48"/>
  <c r="J2425" i="48"/>
  <c r="I2425" i="48"/>
  <c r="H2425" i="48"/>
  <c r="G2425" i="48"/>
  <c r="F2425" i="48"/>
  <c r="M2424" i="48"/>
  <c r="L2424" i="48"/>
  <c r="K2424" i="48"/>
  <c r="J2424" i="48"/>
  <c r="I2424" i="48"/>
  <c r="H2424" i="48"/>
  <c r="G2424" i="48"/>
  <c r="F2424" i="48"/>
  <c r="M2423" i="48"/>
  <c r="L2423" i="48"/>
  <c r="K2423" i="48"/>
  <c r="J2423" i="48"/>
  <c r="I2423" i="48"/>
  <c r="H2423" i="48"/>
  <c r="G2423" i="48"/>
  <c r="F2423" i="48"/>
  <c r="M2422" i="48"/>
  <c r="L2422" i="48"/>
  <c r="K2422" i="48"/>
  <c r="J2422" i="48"/>
  <c r="I2422" i="48"/>
  <c r="H2422" i="48"/>
  <c r="G2422" i="48"/>
  <c r="F2422" i="48"/>
  <c r="M2421" i="48"/>
  <c r="L2421" i="48"/>
  <c r="K2421" i="48"/>
  <c r="J2421" i="48"/>
  <c r="I2421" i="48"/>
  <c r="H2421" i="48"/>
  <c r="G2421" i="48"/>
  <c r="F2421" i="48"/>
  <c r="M2420" i="48"/>
  <c r="L2420" i="48"/>
  <c r="K2420" i="48"/>
  <c r="J2420" i="48"/>
  <c r="I2420" i="48"/>
  <c r="H2420" i="48"/>
  <c r="G2420" i="48"/>
  <c r="F2420" i="48"/>
  <c r="M2419" i="48"/>
  <c r="L2419" i="48"/>
  <c r="K2419" i="48"/>
  <c r="J2419" i="48"/>
  <c r="I2419" i="48"/>
  <c r="H2419" i="48"/>
  <c r="G2419" i="48"/>
  <c r="F2419" i="48"/>
  <c r="M2418" i="48"/>
  <c r="L2418" i="48"/>
  <c r="K2418" i="48"/>
  <c r="J2418" i="48"/>
  <c r="I2418" i="48"/>
  <c r="H2418" i="48"/>
  <c r="G2418" i="48"/>
  <c r="F2418" i="48"/>
  <c r="M2417" i="48"/>
  <c r="L2417" i="48"/>
  <c r="K2417" i="48"/>
  <c r="J2417" i="48"/>
  <c r="I2417" i="48"/>
  <c r="H2417" i="48"/>
  <c r="G2417" i="48"/>
  <c r="F2417" i="48"/>
  <c r="M2416" i="48"/>
  <c r="L2416" i="48"/>
  <c r="K2416" i="48"/>
  <c r="J2416" i="48"/>
  <c r="I2416" i="48"/>
  <c r="H2416" i="48"/>
  <c r="G2416" i="48"/>
  <c r="F2416" i="48"/>
  <c r="M2415" i="48"/>
  <c r="L2415" i="48"/>
  <c r="K2415" i="48"/>
  <c r="J2415" i="48"/>
  <c r="I2415" i="48"/>
  <c r="H2415" i="48"/>
  <c r="G2415" i="48"/>
  <c r="F2415" i="48"/>
  <c r="M2414" i="48"/>
  <c r="L2414" i="48"/>
  <c r="K2414" i="48"/>
  <c r="J2414" i="48"/>
  <c r="I2414" i="48"/>
  <c r="H2414" i="48"/>
  <c r="G2414" i="48"/>
  <c r="F2414" i="48"/>
  <c r="M2413" i="48"/>
  <c r="L2413" i="48"/>
  <c r="K2413" i="48"/>
  <c r="J2413" i="48"/>
  <c r="I2413" i="48"/>
  <c r="H2413" i="48"/>
  <c r="G2413" i="48"/>
  <c r="F2413" i="48"/>
  <c r="M2412" i="48"/>
  <c r="L2412" i="48"/>
  <c r="K2412" i="48"/>
  <c r="J2412" i="48"/>
  <c r="I2412" i="48"/>
  <c r="H2412" i="48"/>
  <c r="G2412" i="48"/>
  <c r="F2412" i="48"/>
  <c r="M2411" i="48"/>
  <c r="L2411" i="48"/>
  <c r="K2411" i="48"/>
  <c r="J2411" i="48"/>
  <c r="I2411" i="48"/>
  <c r="H2411" i="48"/>
  <c r="G2411" i="48"/>
  <c r="F2411" i="48"/>
  <c r="M2410" i="48"/>
  <c r="L2410" i="48"/>
  <c r="K2410" i="48"/>
  <c r="J2410" i="48"/>
  <c r="I2410" i="48"/>
  <c r="H2410" i="48"/>
  <c r="G2410" i="48"/>
  <c r="F2410" i="48"/>
  <c r="M2409" i="48"/>
  <c r="L2409" i="48"/>
  <c r="K2409" i="48"/>
  <c r="J2409" i="48"/>
  <c r="I2409" i="48"/>
  <c r="H2409" i="48"/>
  <c r="G2409" i="48"/>
  <c r="F2409" i="48"/>
  <c r="M2408" i="48"/>
  <c r="L2408" i="48"/>
  <c r="K2408" i="48"/>
  <c r="J2408" i="48"/>
  <c r="I2408" i="48"/>
  <c r="H2408" i="48"/>
  <c r="G2408" i="48"/>
  <c r="F2408" i="48"/>
  <c r="M2407" i="48"/>
  <c r="L2407" i="48"/>
  <c r="K2407" i="48"/>
  <c r="J2407" i="48"/>
  <c r="I2407" i="48"/>
  <c r="H2407" i="48"/>
  <c r="G2407" i="48"/>
  <c r="F2407" i="48"/>
  <c r="M2406" i="48"/>
  <c r="L2406" i="48"/>
  <c r="K2406" i="48"/>
  <c r="J2406" i="48"/>
  <c r="I2406" i="48"/>
  <c r="H2406" i="48"/>
  <c r="G2406" i="48"/>
  <c r="F2406" i="48"/>
  <c r="M2405" i="48"/>
  <c r="L2405" i="48"/>
  <c r="K2405" i="48"/>
  <c r="J2405" i="48"/>
  <c r="I2405" i="48"/>
  <c r="H2405" i="48"/>
  <c r="G2405" i="48"/>
  <c r="F2405" i="48"/>
  <c r="M2404" i="48"/>
  <c r="L2404" i="48"/>
  <c r="K2404" i="48"/>
  <c r="J2404" i="48"/>
  <c r="I2404" i="48"/>
  <c r="H2404" i="48"/>
  <c r="G2404" i="48"/>
  <c r="F2404" i="48"/>
  <c r="M2403" i="48"/>
  <c r="L2403" i="48"/>
  <c r="K2403" i="48"/>
  <c r="J2403" i="48"/>
  <c r="I2403" i="48"/>
  <c r="H2403" i="48"/>
  <c r="G2403" i="48"/>
  <c r="F2403" i="48"/>
  <c r="M2402" i="48"/>
  <c r="L2402" i="48"/>
  <c r="K2402" i="48"/>
  <c r="J2402" i="48"/>
  <c r="I2402" i="48"/>
  <c r="H2402" i="48"/>
  <c r="G2402" i="48"/>
  <c r="F2402" i="48"/>
  <c r="M2401" i="48"/>
  <c r="L2401" i="48"/>
  <c r="K2401" i="48"/>
  <c r="J2401" i="48"/>
  <c r="I2401" i="48"/>
  <c r="H2401" i="48"/>
  <c r="G2401" i="48"/>
  <c r="F2401" i="48"/>
  <c r="M2400" i="48"/>
  <c r="L2400" i="48"/>
  <c r="K2400" i="48"/>
  <c r="J2400" i="48"/>
  <c r="I2400" i="48"/>
  <c r="H2400" i="48"/>
  <c r="G2400" i="48"/>
  <c r="F2400" i="48"/>
  <c r="M2399" i="48"/>
  <c r="L2399" i="48"/>
  <c r="K2399" i="48"/>
  <c r="J2399" i="48"/>
  <c r="I2399" i="48"/>
  <c r="H2399" i="48"/>
  <c r="G2399" i="48"/>
  <c r="F2399" i="48"/>
  <c r="M2398" i="48"/>
  <c r="L2398" i="48"/>
  <c r="K2398" i="48"/>
  <c r="J2398" i="48"/>
  <c r="I2398" i="48"/>
  <c r="H2398" i="48"/>
  <c r="G2398" i="48"/>
  <c r="F2398" i="48"/>
  <c r="M2397" i="48"/>
  <c r="L2397" i="48"/>
  <c r="K2397" i="48"/>
  <c r="J2397" i="48"/>
  <c r="I2397" i="48"/>
  <c r="H2397" i="48"/>
  <c r="G2397" i="48"/>
  <c r="F2397" i="48"/>
  <c r="M2396" i="48"/>
  <c r="L2396" i="48"/>
  <c r="K2396" i="48"/>
  <c r="J2396" i="48"/>
  <c r="I2396" i="48"/>
  <c r="H2396" i="48"/>
  <c r="G2396" i="48"/>
  <c r="F2396" i="48"/>
  <c r="M2395" i="48"/>
  <c r="L2395" i="48"/>
  <c r="K2395" i="48"/>
  <c r="J2395" i="48"/>
  <c r="I2395" i="48"/>
  <c r="H2395" i="48"/>
  <c r="G2395" i="48"/>
  <c r="F2395" i="48"/>
  <c r="M2394" i="48"/>
  <c r="L2394" i="48"/>
  <c r="K2394" i="48"/>
  <c r="J2394" i="48"/>
  <c r="I2394" i="48"/>
  <c r="H2394" i="48"/>
  <c r="G2394" i="48"/>
  <c r="F2394" i="48"/>
  <c r="M2393" i="48"/>
  <c r="L2393" i="48"/>
  <c r="K2393" i="48"/>
  <c r="J2393" i="48"/>
  <c r="I2393" i="48"/>
  <c r="H2393" i="48"/>
  <c r="G2393" i="48"/>
  <c r="F2393" i="48"/>
  <c r="M2392" i="48"/>
  <c r="L2392" i="48"/>
  <c r="K2392" i="48"/>
  <c r="J2392" i="48"/>
  <c r="I2392" i="48"/>
  <c r="H2392" i="48"/>
  <c r="G2392" i="48"/>
  <c r="F2392" i="48"/>
  <c r="M2391" i="48"/>
  <c r="L2391" i="48"/>
  <c r="K2391" i="48"/>
  <c r="J2391" i="48"/>
  <c r="I2391" i="48"/>
  <c r="H2391" i="48"/>
  <c r="G2391" i="48"/>
  <c r="F2391" i="48"/>
  <c r="M2390" i="48"/>
  <c r="L2390" i="48"/>
  <c r="K2390" i="48"/>
  <c r="J2390" i="48"/>
  <c r="I2390" i="48"/>
  <c r="H2390" i="48"/>
  <c r="G2390" i="48"/>
  <c r="F2390" i="48"/>
  <c r="M2389" i="48"/>
  <c r="L2389" i="48"/>
  <c r="K2389" i="48"/>
  <c r="J2389" i="48"/>
  <c r="I2389" i="48"/>
  <c r="H2389" i="48"/>
  <c r="G2389" i="48"/>
  <c r="F2389" i="48"/>
  <c r="M2388" i="48"/>
  <c r="L2388" i="48"/>
  <c r="K2388" i="48"/>
  <c r="J2388" i="48"/>
  <c r="I2388" i="48"/>
  <c r="H2388" i="48"/>
  <c r="G2388" i="48"/>
  <c r="F2388" i="48"/>
  <c r="M2387" i="48"/>
  <c r="L2387" i="48"/>
  <c r="K2387" i="48"/>
  <c r="J2387" i="48"/>
  <c r="I2387" i="48"/>
  <c r="H2387" i="48"/>
  <c r="G2387" i="48"/>
  <c r="F2387" i="48"/>
  <c r="M2386" i="48"/>
  <c r="L2386" i="48"/>
  <c r="K2386" i="48"/>
  <c r="J2386" i="48"/>
  <c r="I2386" i="48"/>
  <c r="H2386" i="48"/>
  <c r="G2386" i="48"/>
  <c r="F2386" i="48"/>
  <c r="M2385" i="48"/>
  <c r="L2385" i="48"/>
  <c r="K2385" i="48"/>
  <c r="J2385" i="48"/>
  <c r="I2385" i="48"/>
  <c r="H2385" i="48"/>
  <c r="G2385" i="48"/>
  <c r="F2385" i="48"/>
  <c r="M2384" i="48"/>
  <c r="L2384" i="48"/>
  <c r="K2384" i="48"/>
  <c r="J2384" i="48"/>
  <c r="I2384" i="48"/>
  <c r="H2384" i="48"/>
  <c r="G2384" i="48"/>
  <c r="F2384" i="48"/>
  <c r="M2383" i="48"/>
  <c r="L2383" i="48"/>
  <c r="K2383" i="48"/>
  <c r="J2383" i="48"/>
  <c r="I2383" i="48"/>
  <c r="H2383" i="48"/>
  <c r="G2383" i="48"/>
  <c r="F2383" i="48"/>
  <c r="M2382" i="48"/>
  <c r="L2382" i="48"/>
  <c r="K2382" i="48"/>
  <c r="J2382" i="48"/>
  <c r="I2382" i="48"/>
  <c r="H2382" i="48"/>
  <c r="G2382" i="48"/>
  <c r="F2382" i="48"/>
  <c r="M2381" i="48"/>
  <c r="L2381" i="48"/>
  <c r="K2381" i="48"/>
  <c r="J2381" i="48"/>
  <c r="I2381" i="48"/>
  <c r="H2381" i="48"/>
  <c r="G2381" i="48"/>
  <c r="F2381" i="48"/>
  <c r="M2380" i="48"/>
  <c r="L2380" i="48"/>
  <c r="K2380" i="48"/>
  <c r="J2380" i="48"/>
  <c r="I2380" i="48"/>
  <c r="H2380" i="48"/>
  <c r="G2380" i="48"/>
  <c r="F2380" i="48"/>
  <c r="M2379" i="48"/>
  <c r="L2379" i="48"/>
  <c r="K2379" i="48"/>
  <c r="J2379" i="48"/>
  <c r="I2379" i="48"/>
  <c r="H2379" i="48"/>
  <c r="G2379" i="48"/>
  <c r="F2379" i="48"/>
  <c r="M2378" i="48"/>
  <c r="L2378" i="48"/>
  <c r="K2378" i="48"/>
  <c r="J2378" i="48"/>
  <c r="I2378" i="48"/>
  <c r="H2378" i="48"/>
  <c r="G2378" i="48"/>
  <c r="F2378" i="48"/>
  <c r="M2377" i="48"/>
  <c r="L2377" i="48"/>
  <c r="K2377" i="48"/>
  <c r="J2377" i="48"/>
  <c r="I2377" i="48"/>
  <c r="H2377" i="48"/>
  <c r="G2377" i="48"/>
  <c r="F2377" i="48"/>
  <c r="M2376" i="48"/>
  <c r="L2376" i="48"/>
  <c r="K2376" i="48"/>
  <c r="J2376" i="48"/>
  <c r="I2376" i="48"/>
  <c r="H2376" i="48"/>
  <c r="G2376" i="48"/>
  <c r="F2376" i="48"/>
  <c r="M2375" i="48"/>
  <c r="L2375" i="48"/>
  <c r="K2375" i="48"/>
  <c r="J2375" i="48"/>
  <c r="I2375" i="48"/>
  <c r="H2375" i="48"/>
  <c r="G2375" i="48"/>
  <c r="F2375" i="48"/>
  <c r="M2374" i="48"/>
  <c r="L2374" i="48"/>
  <c r="K2374" i="48"/>
  <c r="J2374" i="48"/>
  <c r="I2374" i="48"/>
  <c r="H2374" i="48"/>
  <c r="G2374" i="48"/>
  <c r="F2374" i="48"/>
  <c r="M2373" i="48"/>
  <c r="L2373" i="48"/>
  <c r="K2373" i="48"/>
  <c r="J2373" i="48"/>
  <c r="I2373" i="48"/>
  <c r="H2373" i="48"/>
  <c r="G2373" i="48"/>
  <c r="F2373" i="48"/>
  <c r="M2372" i="48"/>
  <c r="L2372" i="48"/>
  <c r="K2372" i="48"/>
  <c r="J2372" i="48"/>
  <c r="I2372" i="48"/>
  <c r="H2372" i="48"/>
  <c r="G2372" i="48"/>
  <c r="F2372" i="48"/>
  <c r="M2371" i="48"/>
  <c r="L2371" i="48"/>
  <c r="K2371" i="48"/>
  <c r="J2371" i="48"/>
  <c r="I2371" i="48"/>
  <c r="H2371" i="48"/>
  <c r="G2371" i="48"/>
  <c r="F2371" i="48"/>
  <c r="M2370" i="48"/>
  <c r="L2370" i="48"/>
  <c r="K2370" i="48"/>
  <c r="J2370" i="48"/>
  <c r="I2370" i="48"/>
  <c r="H2370" i="48"/>
  <c r="G2370" i="48"/>
  <c r="F2370" i="48"/>
  <c r="M2369" i="48"/>
  <c r="L2369" i="48"/>
  <c r="K2369" i="48"/>
  <c r="J2369" i="48"/>
  <c r="I2369" i="48"/>
  <c r="H2369" i="48"/>
  <c r="G2369" i="48"/>
  <c r="F2369" i="48"/>
  <c r="M2368" i="48"/>
  <c r="L2368" i="48"/>
  <c r="K2368" i="48"/>
  <c r="J2368" i="48"/>
  <c r="I2368" i="48"/>
  <c r="H2368" i="48"/>
  <c r="G2368" i="48"/>
  <c r="F2368" i="48"/>
  <c r="M2367" i="48"/>
  <c r="L2367" i="48"/>
  <c r="K2367" i="48"/>
  <c r="J2367" i="48"/>
  <c r="I2367" i="48"/>
  <c r="H2367" i="48"/>
  <c r="G2367" i="48"/>
  <c r="F2367" i="48"/>
  <c r="M2366" i="48"/>
  <c r="L2366" i="48"/>
  <c r="K2366" i="48"/>
  <c r="J2366" i="48"/>
  <c r="I2366" i="48"/>
  <c r="H2366" i="48"/>
  <c r="G2366" i="48"/>
  <c r="F2366" i="48"/>
  <c r="M2365" i="48"/>
  <c r="L2365" i="48"/>
  <c r="K2365" i="48"/>
  <c r="J2365" i="48"/>
  <c r="I2365" i="48"/>
  <c r="H2365" i="48"/>
  <c r="G2365" i="48"/>
  <c r="F2365" i="48"/>
  <c r="M2364" i="48"/>
  <c r="L2364" i="48"/>
  <c r="K2364" i="48"/>
  <c r="J2364" i="48"/>
  <c r="I2364" i="48"/>
  <c r="H2364" i="48"/>
  <c r="G2364" i="48"/>
  <c r="F2364" i="48"/>
  <c r="M2363" i="48"/>
  <c r="L2363" i="48"/>
  <c r="K2363" i="48"/>
  <c r="J2363" i="48"/>
  <c r="I2363" i="48"/>
  <c r="H2363" i="48"/>
  <c r="G2363" i="48"/>
  <c r="F2363" i="48"/>
  <c r="M2362" i="48"/>
  <c r="L2362" i="48"/>
  <c r="K2362" i="48"/>
  <c r="J2362" i="48"/>
  <c r="I2362" i="48"/>
  <c r="H2362" i="48"/>
  <c r="G2362" i="48"/>
  <c r="F2362" i="48"/>
  <c r="M2361" i="48"/>
  <c r="L2361" i="48"/>
  <c r="K2361" i="48"/>
  <c r="J2361" i="48"/>
  <c r="I2361" i="48"/>
  <c r="H2361" i="48"/>
  <c r="G2361" i="48"/>
  <c r="F2361" i="48"/>
  <c r="M2360" i="48"/>
  <c r="L2360" i="48"/>
  <c r="K2360" i="48"/>
  <c r="J2360" i="48"/>
  <c r="I2360" i="48"/>
  <c r="H2360" i="48"/>
  <c r="G2360" i="48"/>
  <c r="F2360" i="48"/>
  <c r="M2359" i="48"/>
  <c r="L2359" i="48"/>
  <c r="K2359" i="48"/>
  <c r="J2359" i="48"/>
  <c r="I2359" i="48"/>
  <c r="H2359" i="48"/>
  <c r="G2359" i="48"/>
  <c r="F2359" i="48"/>
  <c r="M2358" i="48"/>
  <c r="L2358" i="48"/>
  <c r="K2358" i="48"/>
  <c r="J2358" i="48"/>
  <c r="I2358" i="48"/>
  <c r="H2358" i="48"/>
  <c r="G2358" i="48"/>
  <c r="F2358" i="48"/>
  <c r="M2357" i="48"/>
  <c r="L2357" i="48"/>
  <c r="K2357" i="48"/>
  <c r="J2357" i="48"/>
  <c r="I2357" i="48"/>
  <c r="H2357" i="48"/>
  <c r="G2357" i="48"/>
  <c r="F2357" i="48"/>
  <c r="M2356" i="48"/>
  <c r="L2356" i="48"/>
  <c r="K2356" i="48"/>
  <c r="J2356" i="48"/>
  <c r="I2356" i="48"/>
  <c r="H2356" i="48"/>
  <c r="G2356" i="48"/>
  <c r="F2356" i="48"/>
  <c r="M2355" i="48"/>
  <c r="L2355" i="48"/>
  <c r="K2355" i="48"/>
  <c r="J2355" i="48"/>
  <c r="I2355" i="48"/>
  <c r="H2355" i="48"/>
  <c r="G2355" i="48"/>
  <c r="F2355" i="48"/>
  <c r="M2354" i="48"/>
  <c r="L2354" i="48"/>
  <c r="K2354" i="48"/>
  <c r="J2354" i="48"/>
  <c r="I2354" i="48"/>
  <c r="H2354" i="48"/>
  <c r="G2354" i="48"/>
  <c r="F2354" i="48"/>
  <c r="M2353" i="48"/>
  <c r="L2353" i="48"/>
  <c r="K2353" i="48"/>
  <c r="J2353" i="48"/>
  <c r="I2353" i="48"/>
  <c r="H2353" i="48"/>
  <c r="G2353" i="48"/>
  <c r="F2353" i="48"/>
  <c r="M2352" i="48"/>
  <c r="L2352" i="48"/>
  <c r="K2352" i="48"/>
  <c r="J2352" i="48"/>
  <c r="I2352" i="48"/>
  <c r="H2352" i="48"/>
  <c r="G2352" i="48"/>
  <c r="F2352" i="48"/>
  <c r="M2351" i="48"/>
  <c r="L2351" i="48"/>
  <c r="K2351" i="48"/>
  <c r="J2351" i="48"/>
  <c r="I2351" i="48"/>
  <c r="H2351" i="48"/>
  <c r="G2351" i="48"/>
  <c r="F2351" i="48"/>
  <c r="M2350" i="48"/>
  <c r="L2350" i="48"/>
  <c r="K2350" i="48"/>
  <c r="J2350" i="48"/>
  <c r="I2350" i="48"/>
  <c r="H2350" i="48"/>
  <c r="G2350" i="48"/>
  <c r="F2350" i="48"/>
  <c r="M2349" i="48"/>
  <c r="L2349" i="48"/>
  <c r="K2349" i="48"/>
  <c r="J2349" i="48"/>
  <c r="I2349" i="48"/>
  <c r="H2349" i="48"/>
  <c r="G2349" i="48"/>
  <c r="F2349" i="48"/>
  <c r="M2348" i="48"/>
  <c r="L2348" i="48"/>
  <c r="K2348" i="48"/>
  <c r="J2348" i="48"/>
  <c r="I2348" i="48"/>
  <c r="H2348" i="48"/>
  <c r="G2348" i="48"/>
  <c r="F2348" i="48"/>
  <c r="M2347" i="48"/>
  <c r="L2347" i="48"/>
  <c r="K2347" i="48"/>
  <c r="J2347" i="48"/>
  <c r="I2347" i="48"/>
  <c r="H2347" i="48"/>
  <c r="G2347" i="48"/>
  <c r="F2347" i="48"/>
  <c r="M2346" i="48"/>
  <c r="L2346" i="48"/>
  <c r="K2346" i="48"/>
  <c r="J2346" i="48"/>
  <c r="I2346" i="48"/>
  <c r="H2346" i="48"/>
  <c r="G2346" i="48"/>
  <c r="F2346" i="48"/>
  <c r="M2345" i="48"/>
  <c r="L2345" i="48"/>
  <c r="K2345" i="48"/>
  <c r="J2345" i="48"/>
  <c r="I2345" i="48"/>
  <c r="H2345" i="48"/>
  <c r="G2345" i="48"/>
  <c r="F2345" i="48"/>
  <c r="M2344" i="48"/>
  <c r="L2344" i="48"/>
  <c r="K2344" i="48"/>
  <c r="J2344" i="48"/>
  <c r="I2344" i="48"/>
  <c r="H2344" i="48"/>
  <c r="G2344" i="48"/>
  <c r="F2344" i="48"/>
  <c r="M2343" i="48"/>
  <c r="L2343" i="48"/>
  <c r="K2343" i="48"/>
  <c r="J2343" i="48"/>
  <c r="I2343" i="48"/>
  <c r="H2343" i="48"/>
  <c r="G2343" i="48"/>
  <c r="F2343" i="48"/>
  <c r="M2342" i="48"/>
  <c r="L2342" i="48"/>
  <c r="K2342" i="48"/>
  <c r="J2342" i="48"/>
  <c r="I2342" i="48"/>
  <c r="H2342" i="48"/>
  <c r="G2342" i="48"/>
  <c r="F2342" i="48"/>
  <c r="M2341" i="48"/>
  <c r="L2341" i="48"/>
  <c r="K2341" i="48"/>
  <c r="J2341" i="48"/>
  <c r="I2341" i="48"/>
  <c r="H2341" i="48"/>
  <c r="G2341" i="48"/>
  <c r="F2341" i="48"/>
  <c r="M2340" i="48"/>
  <c r="L2340" i="48"/>
  <c r="K2340" i="48"/>
  <c r="J2340" i="48"/>
  <c r="I2340" i="48"/>
  <c r="H2340" i="48"/>
  <c r="G2340" i="48"/>
  <c r="F2340" i="48"/>
  <c r="M2339" i="48"/>
  <c r="L2339" i="48"/>
  <c r="K2339" i="48"/>
  <c r="J2339" i="48"/>
  <c r="I2339" i="48"/>
  <c r="H2339" i="48"/>
  <c r="G2339" i="48"/>
  <c r="F2339" i="48"/>
  <c r="M2338" i="48"/>
  <c r="L2338" i="48"/>
  <c r="K2338" i="48"/>
  <c r="J2338" i="48"/>
  <c r="I2338" i="48"/>
  <c r="H2338" i="48"/>
  <c r="G2338" i="48"/>
  <c r="F2338" i="48"/>
  <c r="M2337" i="48"/>
  <c r="L2337" i="48"/>
  <c r="K2337" i="48"/>
  <c r="J2337" i="48"/>
  <c r="I2337" i="48"/>
  <c r="H2337" i="48"/>
  <c r="G2337" i="48"/>
  <c r="F2337" i="48"/>
  <c r="M2336" i="48"/>
  <c r="L2336" i="48"/>
  <c r="K2336" i="48"/>
  <c r="J2336" i="48"/>
  <c r="I2336" i="48"/>
  <c r="H2336" i="48"/>
  <c r="G2336" i="48"/>
  <c r="F2336" i="48"/>
  <c r="M2335" i="48"/>
  <c r="L2335" i="48"/>
  <c r="K2335" i="48"/>
  <c r="J2335" i="48"/>
  <c r="I2335" i="48"/>
  <c r="H2335" i="48"/>
  <c r="G2335" i="48"/>
  <c r="F2335" i="48"/>
  <c r="M2334" i="48"/>
  <c r="L2334" i="48"/>
  <c r="K2334" i="48"/>
  <c r="J2334" i="48"/>
  <c r="I2334" i="48"/>
  <c r="H2334" i="48"/>
  <c r="G2334" i="48"/>
  <c r="F2334" i="48"/>
  <c r="M2333" i="48"/>
  <c r="L2333" i="48"/>
  <c r="K2333" i="48"/>
  <c r="J2333" i="48"/>
  <c r="I2333" i="48"/>
  <c r="H2333" i="48"/>
  <c r="G2333" i="48"/>
  <c r="F2333" i="48"/>
  <c r="M2332" i="48"/>
  <c r="L2332" i="48"/>
  <c r="K2332" i="48"/>
  <c r="J2332" i="48"/>
  <c r="I2332" i="48"/>
  <c r="H2332" i="48"/>
  <c r="G2332" i="48"/>
  <c r="F2332" i="48"/>
  <c r="M2331" i="48"/>
  <c r="L2331" i="48"/>
  <c r="K2331" i="48"/>
  <c r="J2331" i="48"/>
  <c r="I2331" i="48"/>
  <c r="H2331" i="48"/>
  <c r="G2331" i="48"/>
  <c r="F2331" i="48"/>
  <c r="M2330" i="48"/>
  <c r="L2330" i="48"/>
  <c r="K2330" i="48"/>
  <c r="J2330" i="48"/>
  <c r="I2330" i="48"/>
  <c r="H2330" i="48"/>
  <c r="G2330" i="48"/>
  <c r="F2330" i="48"/>
  <c r="M2329" i="48"/>
  <c r="L2329" i="48"/>
  <c r="K2329" i="48"/>
  <c r="J2329" i="48"/>
  <c r="I2329" i="48"/>
  <c r="H2329" i="48"/>
  <c r="G2329" i="48"/>
  <c r="F2329" i="48"/>
  <c r="M2328" i="48"/>
  <c r="L2328" i="48"/>
  <c r="K2328" i="48"/>
  <c r="J2328" i="48"/>
  <c r="I2328" i="48"/>
  <c r="H2328" i="48"/>
  <c r="G2328" i="48"/>
  <c r="F2328" i="48"/>
  <c r="M2327" i="48"/>
  <c r="L2327" i="48"/>
  <c r="K2327" i="48"/>
  <c r="J2327" i="48"/>
  <c r="I2327" i="48"/>
  <c r="H2327" i="48"/>
  <c r="G2327" i="48"/>
  <c r="F2327" i="48"/>
  <c r="M2326" i="48"/>
  <c r="L2326" i="48"/>
  <c r="K2326" i="48"/>
  <c r="J2326" i="48"/>
  <c r="I2326" i="48"/>
  <c r="H2326" i="48"/>
  <c r="G2326" i="48"/>
  <c r="F2326" i="48"/>
  <c r="M2325" i="48"/>
  <c r="L2325" i="48"/>
  <c r="K2325" i="48"/>
  <c r="J2325" i="48"/>
  <c r="I2325" i="48"/>
  <c r="H2325" i="48"/>
  <c r="G2325" i="48"/>
  <c r="F2325" i="48"/>
  <c r="M2324" i="48"/>
  <c r="L2324" i="48"/>
  <c r="K2324" i="48"/>
  <c r="J2324" i="48"/>
  <c r="I2324" i="48"/>
  <c r="H2324" i="48"/>
  <c r="G2324" i="48"/>
  <c r="F2324" i="48"/>
  <c r="M2323" i="48"/>
  <c r="L2323" i="48"/>
  <c r="K2323" i="48"/>
  <c r="J2323" i="48"/>
  <c r="I2323" i="48"/>
  <c r="H2323" i="48"/>
  <c r="G2323" i="48"/>
  <c r="F2323" i="48"/>
  <c r="M2322" i="48"/>
  <c r="L2322" i="48"/>
  <c r="K2322" i="48"/>
  <c r="J2322" i="48"/>
  <c r="I2322" i="48"/>
  <c r="H2322" i="48"/>
  <c r="G2322" i="48"/>
  <c r="F2322" i="48"/>
  <c r="M2321" i="48"/>
  <c r="L2321" i="48"/>
  <c r="K2321" i="48"/>
  <c r="J2321" i="48"/>
  <c r="I2321" i="48"/>
  <c r="H2321" i="48"/>
  <c r="G2321" i="48"/>
  <c r="F2321" i="48"/>
  <c r="M2320" i="48"/>
  <c r="L2320" i="48"/>
  <c r="K2320" i="48"/>
  <c r="J2320" i="48"/>
  <c r="I2320" i="48"/>
  <c r="H2320" i="48"/>
  <c r="G2320" i="48"/>
  <c r="F2320" i="48"/>
  <c r="M2319" i="48"/>
  <c r="L2319" i="48"/>
  <c r="K2319" i="48"/>
  <c r="J2319" i="48"/>
  <c r="I2319" i="48"/>
  <c r="H2319" i="48"/>
  <c r="G2319" i="48"/>
  <c r="F2319" i="48"/>
  <c r="M2318" i="48"/>
  <c r="L2318" i="48"/>
  <c r="K2318" i="48"/>
  <c r="J2318" i="48"/>
  <c r="I2318" i="48"/>
  <c r="H2318" i="48"/>
  <c r="G2318" i="48"/>
  <c r="F2318" i="48"/>
  <c r="M2317" i="48"/>
  <c r="L2317" i="48"/>
  <c r="K2317" i="48"/>
  <c r="J2317" i="48"/>
  <c r="I2317" i="48"/>
  <c r="H2317" i="48"/>
  <c r="G2317" i="48"/>
  <c r="F2317" i="48"/>
  <c r="M2316" i="48"/>
  <c r="L2316" i="48"/>
  <c r="K2316" i="48"/>
  <c r="J2316" i="48"/>
  <c r="I2316" i="48"/>
  <c r="H2316" i="48"/>
  <c r="G2316" i="48"/>
  <c r="F2316" i="48"/>
  <c r="M2315" i="48"/>
  <c r="L2315" i="48"/>
  <c r="K2315" i="48"/>
  <c r="J2315" i="48"/>
  <c r="I2315" i="48"/>
  <c r="H2315" i="48"/>
  <c r="G2315" i="48"/>
  <c r="F2315" i="48"/>
  <c r="M2314" i="48"/>
  <c r="L2314" i="48"/>
  <c r="K2314" i="48"/>
  <c r="J2314" i="48"/>
  <c r="I2314" i="48"/>
  <c r="H2314" i="48"/>
  <c r="G2314" i="48"/>
  <c r="F2314" i="48"/>
  <c r="M2313" i="48"/>
  <c r="L2313" i="48"/>
  <c r="K2313" i="48"/>
  <c r="J2313" i="48"/>
  <c r="I2313" i="48"/>
  <c r="H2313" i="48"/>
  <c r="G2313" i="48"/>
  <c r="F2313" i="48"/>
  <c r="M2312" i="48"/>
  <c r="L2312" i="48"/>
  <c r="K2312" i="48"/>
  <c r="J2312" i="48"/>
  <c r="I2312" i="48"/>
  <c r="H2312" i="48"/>
  <c r="G2312" i="48"/>
  <c r="F2312" i="48"/>
  <c r="M2311" i="48"/>
  <c r="L2311" i="48"/>
  <c r="K2311" i="48"/>
  <c r="J2311" i="48"/>
  <c r="I2311" i="48"/>
  <c r="H2311" i="48"/>
  <c r="G2311" i="48"/>
  <c r="F2311" i="48"/>
  <c r="M2310" i="48"/>
  <c r="L2310" i="48"/>
  <c r="K2310" i="48"/>
  <c r="J2310" i="48"/>
  <c r="I2310" i="48"/>
  <c r="H2310" i="48"/>
  <c r="G2310" i="48"/>
  <c r="F2310" i="48"/>
  <c r="M2309" i="48"/>
  <c r="L2309" i="48"/>
  <c r="K2309" i="48"/>
  <c r="J2309" i="48"/>
  <c r="I2309" i="48"/>
  <c r="H2309" i="48"/>
  <c r="G2309" i="48"/>
  <c r="F2309" i="48"/>
  <c r="M2308" i="48"/>
  <c r="L2308" i="48"/>
  <c r="K2308" i="48"/>
  <c r="J2308" i="48"/>
  <c r="I2308" i="48"/>
  <c r="H2308" i="48"/>
  <c r="G2308" i="48"/>
  <c r="F2308" i="48"/>
  <c r="M2307" i="48"/>
  <c r="L2307" i="48"/>
  <c r="K2307" i="48"/>
  <c r="J2307" i="48"/>
  <c r="I2307" i="48"/>
  <c r="H2307" i="48"/>
  <c r="G2307" i="48"/>
  <c r="F2307" i="48"/>
  <c r="M2306" i="48"/>
  <c r="L2306" i="48"/>
  <c r="K2306" i="48"/>
  <c r="J2306" i="48"/>
  <c r="I2306" i="48"/>
  <c r="H2306" i="48"/>
  <c r="G2306" i="48"/>
  <c r="F2306" i="48"/>
  <c r="M2305" i="48"/>
  <c r="L2305" i="48"/>
  <c r="K2305" i="48"/>
  <c r="J2305" i="48"/>
  <c r="I2305" i="48"/>
  <c r="H2305" i="48"/>
  <c r="G2305" i="48"/>
  <c r="F2305" i="48"/>
  <c r="M2304" i="48"/>
  <c r="L2304" i="48"/>
  <c r="K2304" i="48"/>
  <c r="J2304" i="48"/>
  <c r="I2304" i="48"/>
  <c r="H2304" i="48"/>
  <c r="G2304" i="48"/>
  <c r="F2304" i="48"/>
  <c r="M2303" i="48"/>
  <c r="L2303" i="48"/>
  <c r="K2303" i="48"/>
  <c r="J2303" i="48"/>
  <c r="I2303" i="48"/>
  <c r="H2303" i="48"/>
  <c r="G2303" i="48"/>
  <c r="F2303" i="48"/>
  <c r="M2302" i="48"/>
  <c r="L2302" i="48"/>
  <c r="K2302" i="48"/>
  <c r="J2302" i="48"/>
  <c r="I2302" i="48"/>
  <c r="H2302" i="48"/>
  <c r="G2302" i="48"/>
  <c r="F2302" i="48"/>
  <c r="M2301" i="48"/>
  <c r="L2301" i="48"/>
  <c r="K2301" i="48"/>
  <c r="J2301" i="48"/>
  <c r="I2301" i="48"/>
  <c r="H2301" i="48"/>
  <c r="G2301" i="48"/>
  <c r="F2301" i="48"/>
  <c r="M2300" i="48"/>
  <c r="L2300" i="48"/>
  <c r="K2300" i="48"/>
  <c r="J2300" i="48"/>
  <c r="I2300" i="48"/>
  <c r="H2300" i="48"/>
  <c r="G2300" i="48"/>
  <c r="F2300" i="48"/>
  <c r="M2299" i="48"/>
  <c r="L2299" i="48"/>
  <c r="K2299" i="48"/>
  <c r="J2299" i="48"/>
  <c r="I2299" i="48"/>
  <c r="H2299" i="48"/>
  <c r="G2299" i="48"/>
  <c r="F2299" i="48"/>
  <c r="M2298" i="48"/>
  <c r="L2298" i="48"/>
  <c r="K2298" i="48"/>
  <c r="J2298" i="48"/>
  <c r="I2298" i="48"/>
  <c r="H2298" i="48"/>
  <c r="G2298" i="48"/>
  <c r="F2298" i="48"/>
  <c r="M2297" i="48"/>
  <c r="L2297" i="48"/>
  <c r="K2297" i="48"/>
  <c r="J2297" i="48"/>
  <c r="I2297" i="48"/>
  <c r="H2297" i="48"/>
  <c r="G2297" i="48"/>
  <c r="F2297" i="48"/>
  <c r="M2296" i="48"/>
  <c r="L2296" i="48"/>
  <c r="K2296" i="48"/>
  <c r="J2296" i="48"/>
  <c r="I2296" i="48"/>
  <c r="H2296" i="48"/>
  <c r="G2296" i="48"/>
  <c r="F2296" i="48"/>
  <c r="M2295" i="48"/>
  <c r="L2295" i="48"/>
  <c r="K2295" i="48"/>
  <c r="J2295" i="48"/>
  <c r="I2295" i="48"/>
  <c r="H2295" i="48"/>
  <c r="G2295" i="48"/>
  <c r="F2295" i="48"/>
  <c r="M2294" i="48"/>
  <c r="L2294" i="48"/>
  <c r="K2294" i="48"/>
  <c r="J2294" i="48"/>
  <c r="I2294" i="48"/>
  <c r="H2294" i="48"/>
  <c r="G2294" i="48"/>
  <c r="F2294" i="48"/>
  <c r="M2293" i="48"/>
  <c r="L2293" i="48"/>
  <c r="K2293" i="48"/>
  <c r="J2293" i="48"/>
  <c r="I2293" i="48"/>
  <c r="H2293" i="48"/>
  <c r="G2293" i="48"/>
  <c r="F2293" i="48"/>
  <c r="M2292" i="48"/>
  <c r="L2292" i="48"/>
  <c r="K2292" i="48"/>
  <c r="J2292" i="48"/>
  <c r="I2292" i="48"/>
  <c r="H2292" i="48"/>
  <c r="G2292" i="48"/>
  <c r="F2292" i="48"/>
  <c r="M2291" i="48"/>
  <c r="L2291" i="48"/>
  <c r="K2291" i="48"/>
  <c r="J2291" i="48"/>
  <c r="I2291" i="48"/>
  <c r="H2291" i="48"/>
  <c r="G2291" i="48"/>
  <c r="F2291" i="48"/>
  <c r="M2290" i="48"/>
  <c r="L2290" i="48"/>
  <c r="K2290" i="48"/>
  <c r="J2290" i="48"/>
  <c r="I2290" i="48"/>
  <c r="H2290" i="48"/>
  <c r="G2290" i="48"/>
  <c r="F2290" i="48"/>
  <c r="M2289" i="48"/>
  <c r="L2289" i="48"/>
  <c r="K2289" i="48"/>
  <c r="J2289" i="48"/>
  <c r="I2289" i="48"/>
  <c r="H2289" i="48"/>
  <c r="G2289" i="48"/>
  <c r="F2289" i="48"/>
  <c r="M2288" i="48"/>
  <c r="L2288" i="48"/>
  <c r="K2288" i="48"/>
  <c r="J2288" i="48"/>
  <c r="I2288" i="48"/>
  <c r="H2288" i="48"/>
  <c r="G2288" i="48"/>
  <c r="F2288" i="48"/>
  <c r="M2287" i="48"/>
  <c r="L2287" i="48"/>
  <c r="K2287" i="48"/>
  <c r="J2287" i="48"/>
  <c r="I2287" i="48"/>
  <c r="H2287" i="48"/>
  <c r="G2287" i="48"/>
  <c r="F2287" i="48"/>
  <c r="M2286" i="48"/>
  <c r="L2286" i="48"/>
  <c r="K2286" i="48"/>
  <c r="J2286" i="48"/>
  <c r="I2286" i="48"/>
  <c r="H2286" i="48"/>
  <c r="G2286" i="48"/>
  <c r="F2286" i="48"/>
  <c r="M2285" i="48"/>
  <c r="L2285" i="48"/>
  <c r="K2285" i="48"/>
  <c r="J2285" i="48"/>
  <c r="I2285" i="48"/>
  <c r="H2285" i="48"/>
  <c r="G2285" i="48"/>
  <c r="F2285" i="48"/>
  <c r="M2284" i="48"/>
  <c r="L2284" i="48"/>
  <c r="K2284" i="48"/>
  <c r="J2284" i="48"/>
  <c r="I2284" i="48"/>
  <c r="H2284" i="48"/>
  <c r="G2284" i="48"/>
  <c r="F2284" i="48"/>
  <c r="M2283" i="48"/>
  <c r="L2283" i="48"/>
  <c r="K2283" i="48"/>
  <c r="J2283" i="48"/>
  <c r="I2283" i="48"/>
  <c r="H2283" i="48"/>
  <c r="G2283" i="48"/>
  <c r="F2283" i="48"/>
  <c r="M2282" i="48"/>
  <c r="L2282" i="48"/>
  <c r="K2282" i="48"/>
  <c r="J2282" i="48"/>
  <c r="I2282" i="48"/>
  <c r="H2282" i="48"/>
  <c r="G2282" i="48"/>
  <c r="F2282" i="48"/>
  <c r="M2281" i="48"/>
  <c r="L2281" i="48"/>
  <c r="K2281" i="48"/>
  <c r="J2281" i="48"/>
  <c r="I2281" i="48"/>
  <c r="H2281" i="48"/>
  <c r="G2281" i="48"/>
  <c r="F2281" i="48"/>
  <c r="M2280" i="48"/>
  <c r="L2280" i="48"/>
  <c r="K2280" i="48"/>
  <c r="J2280" i="48"/>
  <c r="I2280" i="48"/>
  <c r="H2280" i="48"/>
  <c r="G2280" i="48"/>
  <c r="F2280" i="48"/>
  <c r="M2279" i="48"/>
  <c r="L2279" i="48"/>
  <c r="K2279" i="48"/>
  <c r="J2279" i="48"/>
  <c r="I2279" i="48"/>
  <c r="H2279" i="48"/>
  <c r="G2279" i="48"/>
  <c r="F2279" i="48"/>
  <c r="M2278" i="48"/>
  <c r="L2278" i="48"/>
  <c r="K2278" i="48"/>
  <c r="J2278" i="48"/>
  <c r="I2278" i="48"/>
  <c r="H2278" i="48"/>
  <c r="G2278" i="48"/>
  <c r="F2278" i="48"/>
  <c r="M2277" i="48"/>
  <c r="L2277" i="48"/>
  <c r="K2277" i="48"/>
  <c r="J2277" i="48"/>
  <c r="I2277" i="48"/>
  <c r="H2277" i="48"/>
  <c r="G2277" i="48"/>
  <c r="F2277" i="48"/>
  <c r="M2276" i="48"/>
  <c r="L2276" i="48"/>
  <c r="K2276" i="48"/>
  <c r="J2276" i="48"/>
  <c r="I2276" i="48"/>
  <c r="H2276" i="48"/>
  <c r="G2276" i="48"/>
  <c r="F2276" i="48"/>
  <c r="M2275" i="48"/>
  <c r="L2275" i="48"/>
  <c r="K2275" i="48"/>
  <c r="J2275" i="48"/>
  <c r="I2275" i="48"/>
  <c r="H2275" i="48"/>
  <c r="G2275" i="48"/>
  <c r="F2275" i="48"/>
  <c r="M2274" i="48"/>
  <c r="L2274" i="48"/>
  <c r="K2274" i="48"/>
  <c r="J2274" i="48"/>
  <c r="I2274" i="48"/>
  <c r="H2274" i="48"/>
  <c r="G2274" i="48"/>
  <c r="F2274" i="48"/>
  <c r="M2273" i="48"/>
  <c r="L2273" i="48"/>
  <c r="K2273" i="48"/>
  <c r="J2273" i="48"/>
  <c r="I2273" i="48"/>
  <c r="H2273" i="48"/>
  <c r="G2273" i="48"/>
  <c r="F2273" i="48"/>
  <c r="M2272" i="48"/>
  <c r="L2272" i="48"/>
  <c r="K2272" i="48"/>
  <c r="J2272" i="48"/>
  <c r="I2272" i="48"/>
  <c r="H2272" i="48"/>
  <c r="G2272" i="48"/>
  <c r="F2272" i="48"/>
  <c r="M2271" i="48"/>
  <c r="L2271" i="48"/>
  <c r="K2271" i="48"/>
  <c r="J2271" i="48"/>
  <c r="I2271" i="48"/>
  <c r="H2271" i="48"/>
  <c r="G2271" i="48"/>
  <c r="F2271" i="48"/>
  <c r="M2270" i="48"/>
  <c r="L2270" i="48"/>
  <c r="K2270" i="48"/>
  <c r="J2270" i="48"/>
  <c r="I2270" i="48"/>
  <c r="H2270" i="48"/>
  <c r="G2270" i="48"/>
  <c r="F2270" i="48"/>
  <c r="M2269" i="48"/>
  <c r="L2269" i="48"/>
  <c r="K2269" i="48"/>
  <c r="J2269" i="48"/>
  <c r="I2269" i="48"/>
  <c r="H2269" i="48"/>
  <c r="G2269" i="48"/>
  <c r="F2269" i="48"/>
  <c r="M2268" i="48"/>
  <c r="L2268" i="48"/>
  <c r="K2268" i="48"/>
  <c r="J2268" i="48"/>
  <c r="I2268" i="48"/>
  <c r="H2268" i="48"/>
  <c r="G2268" i="48"/>
  <c r="F2268" i="48"/>
  <c r="M2267" i="48"/>
  <c r="L2267" i="48"/>
  <c r="K2267" i="48"/>
  <c r="J2267" i="48"/>
  <c r="I2267" i="48"/>
  <c r="H2267" i="48"/>
  <c r="G2267" i="48"/>
  <c r="F2267" i="48"/>
  <c r="M2266" i="48"/>
  <c r="L2266" i="48"/>
  <c r="K2266" i="48"/>
  <c r="J2266" i="48"/>
  <c r="I2266" i="48"/>
  <c r="H2266" i="48"/>
  <c r="G2266" i="48"/>
  <c r="F2266" i="48"/>
  <c r="M2265" i="48"/>
  <c r="L2265" i="48"/>
  <c r="K2265" i="48"/>
  <c r="J2265" i="48"/>
  <c r="I2265" i="48"/>
  <c r="H2265" i="48"/>
  <c r="G2265" i="48"/>
  <c r="F2265" i="48"/>
  <c r="M2264" i="48"/>
  <c r="L2264" i="48"/>
  <c r="K2264" i="48"/>
  <c r="J2264" i="48"/>
  <c r="I2264" i="48"/>
  <c r="H2264" i="48"/>
  <c r="G2264" i="48"/>
  <c r="F2264" i="48"/>
  <c r="M2263" i="48"/>
  <c r="L2263" i="48"/>
  <c r="K2263" i="48"/>
  <c r="J2263" i="48"/>
  <c r="I2263" i="48"/>
  <c r="H2263" i="48"/>
  <c r="G2263" i="48"/>
  <c r="F2263" i="48"/>
  <c r="M2262" i="48"/>
  <c r="L2262" i="48"/>
  <c r="K2262" i="48"/>
  <c r="J2262" i="48"/>
  <c r="I2262" i="48"/>
  <c r="H2262" i="48"/>
  <c r="G2262" i="48"/>
  <c r="F2262" i="48"/>
  <c r="M2261" i="48"/>
  <c r="L2261" i="48"/>
  <c r="K2261" i="48"/>
  <c r="J2261" i="48"/>
  <c r="I2261" i="48"/>
  <c r="H2261" i="48"/>
  <c r="G2261" i="48"/>
  <c r="F2261" i="48"/>
  <c r="M2260" i="48"/>
  <c r="L2260" i="48"/>
  <c r="K2260" i="48"/>
  <c r="J2260" i="48"/>
  <c r="I2260" i="48"/>
  <c r="H2260" i="48"/>
  <c r="G2260" i="48"/>
  <c r="F2260" i="48"/>
  <c r="M2259" i="48"/>
  <c r="L2259" i="48"/>
  <c r="K2259" i="48"/>
  <c r="J2259" i="48"/>
  <c r="I2259" i="48"/>
  <c r="H2259" i="48"/>
  <c r="G2259" i="48"/>
  <c r="F2259" i="48"/>
  <c r="M2258" i="48"/>
  <c r="L2258" i="48"/>
  <c r="K2258" i="48"/>
  <c r="J2258" i="48"/>
  <c r="I2258" i="48"/>
  <c r="H2258" i="48"/>
  <c r="G2258" i="48"/>
  <c r="F2258" i="48"/>
  <c r="M2257" i="48"/>
  <c r="L2257" i="48"/>
  <c r="K2257" i="48"/>
  <c r="J2257" i="48"/>
  <c r="I2257" i="48"/>
  <c r="H2257" i="48"/>
  <c r="G2257" i="48"/>
  <c r="F2257" i="48"/>
  <c r="M2256" i="48"/>
  <c r="L2256" i="48"/>
  <c r="K2256" i="48"/>
  <c r="J2256" i="48"/>
  <c r="I2256" i="48"/>
  <c r="H2256" i="48"/>
  <c r="G2256" i="48"/>
  <c r="F2256" i="48"/>
  <c r="M2255" i="48"/>
  <c r="L2255" i="48"/>
  <c r="K2255" i="48"/>
  <c r="J2255" i="48"/>
  <c r="I2255" i="48"/>
  <c r="H2255" i="48"/>
  <c r="G2255" i="48"/>
  <c r="F2255" i="48"/>
  <c r="M2254" i="48"/>
  <c r="L2254" i="48"/>
  <c r="K2254" i="48"/>
  <c r="J2254" i="48"/>
  <c r="I2254" i="48"/>
  <c r="H2254" i="48"/>
  <c r="G2254" i="48"/>
  <c r="F2254" i="48"/>
  <c r="M2253" i="48"/>
  <c r="L2253" i="48"/>
  <c r="K2253" i="48"/>
  <c r="J2253" i="48"/>
  <c r="I2253" i="48"/>
  <c r="H2253" i="48"/>
  <c r="G2253" i="48"/>
  <c r="F2253" i="48"/>
  <c r="M2252" i="48"/>
  <c r="L2252" i="48"/>
  <c r="K2252" i="48"/>
  <c r="J2252" i="48"/>
  <c r="I2252" i="48"/>
  <c r="H2252" i="48"/>
  <c r="G2252" i="48"/>
  <c r="F2252" i="48"/>
  <c r="M2251" i="48"/>
  <c r="L2251" i="48"/>
  <c r="K2251" i="48"/>
  <c r="J2251" i="48"/>
  <c r="I2251" i="48"/>
  <c r="H2251" i="48"/>
  <c r="G2251" i="48"/>
  <c r="F2251" i="48"/>
  <c r="M2250" i="48"/>
  <c r="L2250" i="48"/>
  <c r="K2250" i="48"/>
  <c r="J2250" i="48"/>
  <c r="I2250" i="48"/>
  <c r="H2250" i="48"/>
  <c r="G2250" i="48"/>
  <c r="F2250" i="48"/>
  <c r="M2249" i="48"/>
  <c r="L2249" i="48"/>
  <c r="K2249" i="48"/>
  <c r="J2249" i="48"/>
  <c r="I2249" i="48"/>
  <c r="H2249" i="48"/>
  <c r="G2249" i="48"/>
  <c r="F2249" i="48"/>
  <c r="M2248" i="48"/>
  <c r="L2248" i="48"/>
  <c r="K2248" i="48"/>
  <c r="J2248" i="48"/>
  <c r="I2248" i="48"/>
  <c r="H2248" i="48"/>
  <c r="G2248" i="48"/>
  <c r="F2248" i="48"/>
  <c r="M2247" i="48"/>
  <c r="L2247" i="48"/>
  <c r="K2247" i="48"/>
  <c r="J2247" i="48"/>
  <c r="I2247" i="48"/>
  <c r="H2247" i="48"/>
  <c r="G2247" i="48"/>
  <c r="F2247" i="48"/>
  <c r="M2246" i="48"/>
  <c r="L2246" i="48"/>
  <c r="K2246" i="48"/>
  <c r="J2246" i="48"/>
  <c r="I2246" i="48"/>
  <c r="H2246" i="48"/>
  <c r="G2246" i="48"/>
  <c r="F2246" i="48"/>
  <c r="M2245" i="48"/>
  <c r="L2245" i="48"/>
  <c r="K2245" i="48"/>
  <c r="J2245" i="48"/>
  <c r="I2245" i="48"/>
  <c r="H2245" i="48"/>
  <c r="G2245" i="48"/>
  <c r="F2245" i="48"/>
  <c r="M2244" i="48"/>
  <c r="L2244" i="48"/>
  <c r="K2244" i="48"/>
  <c r="J2244" i="48"/>
  <c r="I2244" i="48"/>
  <c r="H2244" i="48"/>
  <c r="G2244" i="48"/>
  <c r="F2244" i="48"/>
  <c r="M2243" i="48"/>
  <c r="L2243" i="48"/>
  <c r="K2243" i="48"/>
  <c r="J2243" i="48"/>
  <c r="I2243" i="48"/>
  <c r="H2243" i="48"/>
  <c r="G2243" i="48"/>
  <c r="F2243" i="48"/>
  <c r="M2242" i="48"/>
  <c r="L2242" i="48"/>
  <c r="K2242" i="48"/>
  <c r="J2242" i="48"/>
  <c r="I2242" i="48"/>
  <c r="H2242" i="48"/>
  <c r="G2242" i="48"/>
  <c r="F2242" i="48"/>
  <c r="M2241" i="48"/>
  <c r="L2241" i="48"/>
  <c r="K2241" i="48"/>
  <c r="J2241" i="48"/>
  <c r="I2241" i="48"/>
  <c r="H2241" i="48"/>
  <c r="G2241" i="48"/>
  <c r="F2241" i="48"/>
  <c r="M2240" i="48"/>
  <c r="L2240" i="48"/>
  <c r="K2240" i="48"/>
  <c r="J2240" i="48"/>
  <c r="I2240" i="48"/>
  <c r="H2240" i="48"/>
  <c r="G2240" i="48"/>
  <c r="F2240" i="48"/>
  <c r="M2239" i="48"/>
  <c r="L2239" i="48"/>
  <c r="K2239" i="48"/>
  <c r="J2239" i="48"/>
  <c r="I2239" i="48"/>
  <c r="H2239" i="48"/>
  <c r="G2239" i="48"/>
  <c r="F2239" i="48"/>
  <c r="M2238" i="48"/>
  <c r="L2238" i="48"/>
  <c r="K2238" i="48"/>
  <c r="J2238" i="48"/>
  <c r="I2238" i="48"/>
  <c r="H2238" i="48"/>
  <c r="G2238" i="48"/>
  <c r="F2238" i="48"/>
  <c r="M2237" i="48"/>
  <c r="L2237" i="48"/>
  <c r="K2237" i="48"/>
  <c r="J2237" i="48"/>
  <c r="I2237" i="48"/>
  <c r="H2237" i="48"/>
  <c r="G2237" i="48"/>
  <c r="F2237" i="48"/>
  <c r="M2236" i="48"/>
  <c r="L2236" i="48"/>
  <c r="K2236" i="48"/>
  <c r="J2236" i="48"/>
  <c r="I2236" i="48"/>
  <c r="H2236" i="48"/>
  <c r="G2236" i="48"/>
  <c r="F2236" i="48"/>
  <c r="M2235" i="48"/>
  <c r="L2235" i="48"/>
  <c r="K2235" i="48"/>
  <c r="J2235" i="48"/>
  <c r="I2235" i="48"/>
  <c r="H2235" i="48"/>
  <c r="G2235" i="48"/>
  <c r="F2235" i="48"/>
  <c r="M2234" i="48"/>
  <c r="L2234" i="48"/>
  <c r="K2234" i="48"/>
  <c r="J2234" i="48"/>
  <c r="I2234" i="48"/>
  <c r="H2234" i="48"/>
  <c r="G2234" i="48"/>
  <c r="F2234" i="48"/>
  <c r="M2233" i="48"/>
  <c r="L2233" i="48"/>
  <c r="K2233" i="48"/>
  <c r="J2233" i="48"/>
  <c r="I2233" i="48"/>
  <c r="H2233" i="48"/>
  <c r="G2233" i="48"/>
  <c r="F2233" i="48"/>
  <c r="M2232" i="48"/>
  <c r="L2232" i="48"/>
  <c r="K2232" i="48"/>
  <c r="J2232" i="48"/>
  <c r="I2232" i="48"/>
  <c r="H2232" i="48"/>
  <c r="G2232" i="48"/>
  <c r="F2232" i="48"/>
  <c r="M2231" i="48"/>
  <c r="L2231" i="48"/>
  <c r="K2231" i="48"/>
  <c r="J2231" i="48"/>
  <c r="I2231" i="48"/>
  <c r="H2231" i="48"/>
  <c r="G2231" i="48"/>
  <c r="F2231" i="48"/>
  <c r="M2230" i="48"/>
  <c r="L2230" i="48"/>
  <c r="K2230" i="48"/>
  <c r="J2230" i="48"/>
  <c r="I2230" i="48"/>
  <c r="H2230" i="48"/>
  <c r="G2230" i="48"/>
  <c r="F2230" i="48"/>
  <c r="M2229" i="48"/>
  <c r="L2229" i="48"/>
  <c r="K2229" i="48"/>
  <c r="J2229" i="48"/>
  <c r="I2229" i="48"/>
  <c r="H2229" i="48"/>
  <c r="G2229" i="48"/>
  <c r="F2229" i="48"/>
  <c r="M2228" i="48"/>
  <c r="L2228" i="48"/>
  <c r="K2228" i="48"/>
  <c r="J2228" i="48"/>
  <c r="I2228" i="48"/>
  <c r="H2228" i="48"/>
  <c r="G2228" i="48"/>
  <c r="F2228" i="48"/>
  <c r="M2227" i="48"/>
  <c r="L2227" i="48"/>
  <c r="K2227" i="48"/>
  <c r="J2227" i="48"/>
  <c r="I2227" i="48"/>
  <c r="H2227" i="48"/>
  <c r="G2227" i="48"/>
  <c r="F2227" i="48"/>
  <c r="M2226" i="48"/>
  <c r="L2226" i="48"/>
  <c r="K2226" i="48"/>
  <c r="J2226" i="48"/>
  <c r="I2226" i="48"/>
  <c r="H2226" i="48"/>
  <c r="G2226" i="48"/>
  <c r="F2226" i="48"/>
  <c r="M2225" i="48"/>
  <c r="L2225" i="48"/>
  <c r="K2225" i="48"/>
  <c r="J2225" i="48"/>
  <c r="I2225" i="48"/>
  <c r="H2225" i="48"/>
  <c r="G2225" i="48"/>
  <c r="F2225" i="48"/>
  <c r="M2224" i="48"/>
  <c r="L2224" i="48"/>
  <c r="K2224" i="48"/>
  <c r="J2224" i="48"/>
  <c r="I2224" i="48"/>
  <c r="H2224" i="48"/>
  <c r="G2224" i="48"/>
  <c r="F2224" i="48"/>
  <c r="M2223" i="48"/>
  <c r="L2223" i="48"/>
  <c r="K2223" i="48"/>
  <c r="J2223" i="48"/>
  <c r="I2223" i="48"/>
  <c r="H2223" i="48"/>
  <c r="G2223" i="48"/>
  <c r="F2223" i="48"/>
  <c r="M2222" i="48"/>
  <c r="L2222" i="48"/>
  <c r="K2222" i="48"/>
  <c r="J2222" i="48"/>
  <c r="I2222" i="48"/>
  <c r="H2222" i="48"/>
  <c r="G2222" i="48"/>
  <c r="F2222" i="48"/>
  <c r="M2221" i="48"/>
  <c r="L2221" i="48"/>
  <c r="K2221" i="48"/>
  <c r="J2221" i="48"/>
  <c r="I2221" i="48"/>
  <c r="H2221" i="48"/>
  <c r="G2221" i="48"/>
  <c r="F2221" i="48"/>
  <c r="M2220" i="48"/>
  <c r="L2220" i="48"/>
  <c r="K2220" i="48"/>
  <c r="J2220" i="48"/>
  <c r="I2220" i="48"/>
  <c r="H2220" i="48"/>
  <c r="G2220" i="48"/>
  <c r="F2220" i="48"/>
  <c r="M2219" i="48"/>
  <c r="L2219" i="48"/>
  <c r="K2219" i="48"/>
  <c r="J2219" i="48"/>
  <c r="I2219" i="48"/>
  <c r="H2219" i="48"/>
  <c r="G2219" i="48"/>
  <c r="F2219" i="48"/>
  <c r="M2218" i="48"/>
  <c r="L2218" i="48"/>
  <c r="K2218" i="48"/>
  <c r="J2218" i="48"/>
  <c r="I2218" i="48"/>
  <c r="H2218" i="48"/>
  <c r="G2218" i="48"/>
  <c r="F2218" i="48"/>
  <c r="M2217" i="48"/>
  <c r="L2217" i="48"/>
  <c r="K2217" i="48"/>
  <c r="J2217" i="48"/>
  <c r="I2217" i="48"/>
  <c r="H2217" i="48"/>
  <c r="G2217" i="48"/>
  <c r="F2217" i="48"/>
  <c r="M2216" i="48"/>
  <c r="L2216" i="48"/>
  <c r="K2216" i="48"/>
  <c r="J2216" i="48"/>
  <c r="I2216" i="48"/>
  <c r="H2216" i="48"/>
  <c r="G2216" i="48"/>
  <c r="F2216" i="48"/>
  <c r="M2215" i="48"/>
  <c r="L2215" i="48"/>
  <c r="K2215" i="48"/>
  <c r="J2215" i="48"/>
  <c r="I2215" i="48"/>
  <c r="H2215" i="48"/>
  <c r="G2215" i="48"/>
  <c r="F2215" i="48"/>
  <c r="M2214" i="48"/>
  <c r="L2214" i="48"/>
  <c r="K2214" i="48"/>
  <c r="J2214" i="48"/>
  <c r="I2214" i="48"/>
  <c r="H2214" i="48"/>
  <c r="G2214" i="48"/>
  <c r="F2214" i="48"/>
  <c r="M2213" i="48"/>
  <c r="L2213" i="48"/>
  <c r="K2213" i="48"/>
  <c r="J2213" i="48"/>
  <c r="I2213" i="48"/>
  <c r="H2213" i="48"/>
  <c r="G2213" i="48"/>
  <c r="F2213" i="48"/>
  <c r="M2212" i="48"/>
  <c r="L2212" i="48"/>
  <c r="K2212" i="48"/>
  <c r="J2212" i="48"/>
  <c r="I2212" i="48"/>
  <c r="H2212" i="48"/>
  <c r="G2212" i="48"/>
  <c r="F2212" i="48"/>
  <c r="M2211" i="48"/>
  <c r="L2211" i="48"/>
  <c r="K2211" i="48"/>
  <c r="J2211" i="48"/>
  <c r="I2211" i="48"/>
  <c r="H2211" i="48"/>
  <c r="G2211" i="48"/>
  <c r="F2211" i="48"/>
  <c r="M2210" i="48"/>
  <c r="L2210" i="48"/>
  <c r="K2210" i="48"/>
  <c r="J2210" i="48"/>
  <c r="I2210" i="48"/>
  <c r="H2210" i="48"/>
  <c r="G2210" i="48"/>
  <c r="F2210" i="48"/>
  <c r="M2209" i="48"/>
  <c r="L2209" i="48"/>
  <c r="K2209" i="48"/>
  <c r="J2209" i="48"/>
  <c r="I2209" i="48"/>
  <c r="H2209" i="48"/>
  <c r="G2209" i="48"/>
  <c r="F2209" i="48"/>
  <c r="M2208" i="48"/>
  <c r="L2208" i="48"/>
  <c r="K2208" i="48"/>
  <c r="J2208" i="48"/>
  <c r="I2208" i="48"/>
  <c r="H2208" i="48"/>
  <c r="G2208" i="48"/>
  <c r="F2208" i="48"/>
  <c r="M2207" i="48"/>
  <c r="L2207" i="48"/>
  <c r="K2207" i="48"/>
  <c r="J2207" i="48"/>
  <c r="I2207" i="48"/>
  <c r="H2207" i="48"/>
  <c r="G2207" i="48"/>
  <c r="F2207" i="48"/>
  <c r="M2206" i="48"/>
  <c r="L2206" i="48"/>
  <c r="K2206" i="48"/>
  <c r="J2206" i="48"/>
  <c r="I2206" i="48"/>
  <c r="H2206" i="48"/>
  <c r="G2206" i="48"/>
  <c r="F2206" i="48"/>
  <c r="M2205" i="48"/>
  <c r="L2205" i="48"/>
  <c r="K2205" i="48"/>
  <c r="J2205" i="48"/>
  <c r="I2205" i="48"/>
  <c r="H2205" i="48"/>
  <c r="G2205" i="48"/>
  <c r="F2205" i="48"/>
  <c r="M2204" i="48"/>
  <c r="L2204" i="48"/>
  <c r="K2204" i="48"/>
  <c r="J2204" i="48"/>
  <c r="I2204" i="48"/>
  <c r="H2204" i="48"/>
  <c r="G2204" i="48"/>
  <c r="F2204" i="48"/>
  <c r="M2203" i="48"/>
  <c r="L2203" i="48"/>
  <c r="K2203" i="48"/>
  <c r="J2203" i="48"/>
  <c r="I2203" i="48"/>
  <c r="H2203" i="48"/>
  <c r="G2203" i="48"/>
  <c r="F2203" i="48"/>
  <c r="M2202" i="48"/>
  <c r="L2202" i="48"/>
  <c r="K2202" i="48"/>
  <c r="J2202" i="48"/>
  <c r="I2202" i="48"/>
  <c r="H2202" i="48"/>
  <c r="G2202" i="48"/>
  <c r="F2202" i="48"/>
  <c r="M2201" i="48"/>
  <c r="L2201" i="48"/>
  <c r="K2201" i="48"/>
  <c r="J2201" i="48"/>
  <c r="I2201" i="48"/>
  <c r="H2201" i="48"/>
  <c r="G2201" i="48"/>
  <c r="F2201" i="48"/>
  <c r="M2200" i="48"/>
  <c r="L2200" i="48"/>
  <c r="K2200" i="48"/>
  <c r="J2200" i="48"/>
  <c r="I2200" i="48"/>
  <c r="H2200" i="48"/>
  <c r="G2200" i="48"/>
  <c r="F2200" i="48"/>
  <c r="M2199" i="48"/>
  <c r="L2199" i="48"/>
  <c r="K2199" i="48"/>
  <c r="J2199" i="48"/>
  <c r="I2199" i="48"/>
  <c r="H2199" i="48"/>
  <c r="G2199" i="48"/>
  <c r="F2199" i="48"/>
  <c r="M2198" i="48"/>
  <c r="L2198" i="48"/>
  <c r="K2198" i="48"/>
  <c r="J2198" i="48"/>
  <c r="I2198" i="48"/>
  <c r="H2198" i="48"/>
  <c r="G2198" i="48"/>
  <c r="F2198" i="48"/>
  <c r="M2197" i="48"/>
  <c r="L2197" i="48"/>
  <c r="K2197" i="48"/>
  <c r="J2197" i="48"/>
  <c r="I2197" i="48"/>
  <c r="H2197" i="48"/>
  <c r="G2197" i="48"/>
  <c r="F2197" i="48"/>
  <c r="M2196" i="48"/>
  <c r="L2196" i="48"/>
  <c r="K2196" i="48"/>
  <c r="J2196" i="48"/>
  <c r="I2196" i="48"/>
  <c r="H2196" i="48"/>
  <c r="G2196" i="48"/>
  <c r="F2196" i="48"/>
  <c r="M2195" i="48"/>
  <c r="L2195" i="48"/>
  <c r="K2195" i="48"/>
  <c r="J2195" i="48"/>
  <c r="I2195" i="48"/>
  <c r="H2195" i="48"/>
  <c r="G2195" i="48"/>
  <c r="F2195" i="48"/>
  <c r="M2194" i="48"/>
  <c r="L2194" i="48"/>
  <c r="K2194" i="48"/>
  <c r="J2194" i="48"/>
  <c r="I2194" i="48"/>
  <c r="H2194" i="48"/>
  <c r="G2194" i="48"/>
  <c r="F2194" i="48"/>
  <c r="M2193" i="48"/>
  <c r="L2193" i="48"/>
  <c r="K2193" i="48"/>
  <c r="J2193" i="48"/>
  <c r="I2193" i="48"/>
  <c r="H2193" i="48"/>
  <c r="G2193" i="48"/>
  <c r="F2193" i="48"/>
  <c r="M2192" i="48"/>
  <c r="L2192" i="48"/>
  <c r="K2192" i="48"/>
  <c r="J2192" i="48"/>
  <c r="I2192" i="48"/>
  <c r="H2192" i="48"/>
  <c r="G2192" i="48"/>
  <c r="F2192" i="48"/>
  <c r="M2191" i="48"/>
  <c r="L2191" i="48"/>
  <c r="K2191" i="48"/>
  <c r="J2191" i="48"/>
  <c r="I2191" i="48"/>
  <c r="H2191" i="48"/>
  <c r="G2191" i="48"/>
  <c r="F2191" i="48"/>
  <c r="M2190" i="48"/>
  <c r="L2190" i="48"/>
  <c r="K2190" i="48"/>
  <c r="J2190" i="48"/>
  <c r="I2190" i="48"/>
  <c r="H2190" i="48"/>
  <c r="G2190" i="48"/>
  <c r="F2190" i="48"/>
  <c r="M2189" i="48"/>
  <c r="L2189" i="48"/>
  <c r="K2189" i="48"/>
  <c r="J2189" i="48"/>
  <c r="I2189" i="48"/>
  <c r="H2189" i="48"/>
  <c r="G2189" i="48"/>
  <c r="F2189" i="48"/>
  <c r="M2188" i="48"/>
  <c r="L2188" i="48"/>
  <c r="K2188" i="48"/>
  <c r="J2188" i="48"/>
  <c r="I2188" i="48"/>
  <c r="H2188" i="48"/>
  <c r="G2188" i="48"/>
  <c r="F2188" i="48"/>
  <c r="M2187" i="48"/>
  <c r="L2187" i="48"/>
  <c r="K2187" i="48"/>
  <c r="J2187" i="48"/>
  <c r="I2187" i="48"/>
  <c r="H2187" i="48"/>
  <c r="G2187" i="48"/>
  <c r="F2187" i="48"/>
  <c r="M2186" i="48"/>
  <c r="L2186" i="48"/>
  <c r="K2186" i="48"/>
  <c r="J2186" i="48"/>
  <c r="I2186" i="48"/>
  <c r="H2186" i="48"/>
  <c r="G2186" i="48"/>
  <c r="F2186" i="48"/>
  <c r="M2185" i="48"/>
  <c r="L2185" i="48"/>
  <c r="K2185" i="48"/>
  <c r="J2185" i="48"/>
  <c r="I2185" i="48"/>
  <c r="H2185" i="48"/>
  <c r="G2185" i="48"/>
  <c r="F2185" i="48"/>
  <c r="M2184" i="48"/>
  <c r="L2184" i="48"/>
  <c r="K2184" i="48"/>
  <c r="J2184" i="48"/>
  <c r="I2184" i="48"/>
  <c r="H2184" i="48"/>
  <c r="G2184" i="48"/>
  <c r="F2184" i="48"/>
  <c r="M2183" i="48"/>
  <c r="L2183" i="48"/>
  <c r="K2183" i="48"/>
  <c r="J2183" i="48"/>
  <c r="I2183" i="48"/>
  <c r="H2183" i="48"/>
  <c r="G2183" i="48"/>
  <c r="F2183" i="48"/>
  <c r="M2182" i="48"/>
  <c r="L2182" i="48"/>
  <c r="K2182" i="48"/>
  <c r="J2182" i="48"/>
  <c r="I2182" i="48"/>
  <c r="H2182" i="48"/>
  <c r="G2182" i="48"/>
  <c r="F2182" i="48"/>
  <c r="M2181" i="48"/>
  <c r="L2181" i="48"/>
  <c r="K2181" i="48"/>
  <c r="J2181" i="48"/>
  <c r="I2181" i="48"/>
  <c r="H2181" i="48"/>
  <c r="G2181" i="48"/>
  <c r="F2181" i="48"/>
  <c r="M2180" i="48"/>
  <c r="L2180" i="48"/>
  <c r="K2180" i="48"/>
  <c r="J2180" i="48"/>
  <c r="I2180" i="48"/>
  <c r="H2180" i="48"/>
  <c r="G2180" i="48"/>
  <c r="F2180" i="48"/>
  <c r="M2179" i="48"/>
  <c r="L2179" i="48"/>
  <c r="K2179" i="48"/>
  <c r="J2179" i="48"/>
  <c r="I2179" i="48"/>
  <c r="H2179" i="48"/>
  <c r="G2179" i="48"/>
  <c r="F2179" i="48"/>
  <c r="M2178" i="48"/>
  <c r="L2178" i="48"/>
  <c r="K2178" i="48"/>
  <c r="J2178" i="48"/>
  <c r="I2178" i="48"/>
  <c r="H2178" i="48"/>
  <c r="G2178" i="48"/>
  <c r="F2178" i="48"/>
  <c r="M2177" i="48"/>
  <c r="L2177" i="48"/>
  <c r="K2177" i="48"/>
  <c r="J2177" i="48"/>
  <c r="I2177" i="48"/>
  <c r="H2177" i="48"/>
  <c r="G2177" i="48"/>
  <c r="F2177" i="48"/>
  <c r="M2176" i="48"/>
  <c r="L2176" i="48"/>
  <c r="K2176" i="48"/>
  <c r="J2176" i="48"/>
  <c r="I2176" i="48"/>
  <c r="H2176" i="48"/>
  <c r="G2176" i="48"/>
  <c r="F2176" i="48"/>
  <c r="M2175" i="48"/>
  <c r="L2175" i="48"/>
  <c r="K2175" i="48"/>
  <c r="J2175" i="48"/>
  <c r="I2175" i="48"/>
  <c r="H2175" i="48"/>
  <c r="G2175" i="48"/>
  <c r="F2175" i="48"/>
  <c r="M2174" i="48"/>
  <c r="L2174" i="48"/>
  <c r="K2174" i="48"/>
  <c r="J2174" i="48"/>
  <c r="I2174" i="48"/>
  <c r="H2174" i="48"/>
  <c r="G2174" i="48"/>
  <c r="F2174" i="48"/>
  <c r="M2173" i="48"/>
  <c r="L2173" i="48"/>
  <c r="K2173" i="48"/>
  <c r="J2173" i="48"/>
  <c r="I2173" i="48"/>
  <c r="H2173" i="48"/>
  <c r="G2173" i="48"/>
  <c r="F2173" i="48"/>
  <c r="M2172" i="48"/>
  <c r="L2172" i="48"/>
  <c r="K2172" i="48"/>
  <c r="J2172" i="48"/>
  <c r="I2172" i="48"/>
  <c r="H2172" i="48"/>
  <c r="G2172" i="48"/>
  <c r="F2172" i="48"/>
  <c r="M2171" i="48"/>
  <c r="L2171" i="48"/>
  <c r="K2171" i="48"/>
  <c r="J2171" i="48"/>
  <c r="I2171" i="48"/>
  <c r="H2171" i="48"/>
  <c r="G2171" i="48"/>
  <c r="F2171" i="48"/>
  <c r="M2170" i="48"/>
  <c r="L2170" i="48"/>
  <c r="K2170" i="48"/>
  <c r="J2170" i="48"/>
  <c r="I2170" i="48"/>
  <c r="H2170" i="48"/>
  <c r="G2170" i="48"/>
  <c r="F2170" i="48"/>
  <c r="M2169" i="48"/>
  <c r="L2169" i="48"/>
  <c r="K2169" i="48"/>
  <c r="J2169" i="48"/>
  <c r="I2169" i="48"/>
  <c r="H2169" i="48"/>
  <c r="G2169" i="48"/>
  <c r="F2169" i="48"/>
  <c r="M2168" i="48"/>
  <c r="L2168" i="48"/>
  <c r="K2168" i="48"/>
  <c r="J2168" i="48"/>
  <c r="I2168" i="48"/>
  <c r="H2168" i="48"/>
  <c r="G2168" i="48"/>
  <c r="F2168" i="48"/>
  <c r="M2167" i="48"/>
  <c r="L2167" i="48"/>
  <c r="K2167" i="48"/>
  <c r="J2167" i="48"/>
  <c r="I2167" i="48"/>
  <c r="H2167" i="48"/>
  <c r="G2167" i="48"/>
  <c r="F2167" i="48"/>
  <c r="M2166" i="48"/>
  <c r="L2166" i="48"/>
  <c r="K2166" i="48"/>
  <c r="J2166" i="48"/>
  <c r="I2166" i="48"/>
  <c r="H2166" i="48"/>
  <c r="G2166" i="48"/>
  <c r="F2166" i="48"/>
  <c r="M2165" i="48"/>
  <c r="L2165" i="48"/>
  <c r="K2165" i="48"/>
  <c r="J2165" i="48"/>
  <c r="I2165" i="48"/>
  <c r="H2165" i="48"/>
  <c r="G2165" i="48"/>
  <c r="F2165" i="48"/>
  <c r="M2164" i="48"/>
  <c r="L2164" i="48"/>
  <c r="K2164" i="48"/>
  <c r="J2164" i="48"/>
  <c r="I2164" i="48"/>
  <c r="H2164" i="48"/>
  <c r="G2164" i="48"/>
  <c r="F2164" i="48"/>
  <c r="M2163" i="48"/>
  <c r="L2163" i="48"/>
  <c r="K2163" i="48"/>
  <c r="J2163" i="48"/>
  <c r="I2163" i="48"/>
  <c r="H2163" i="48"/>
  <c r="G2163" i="48"/>
  <c r="F2163" i="48"/>
  <c r="M2162" i="48"/>
  <c r="L2162" i="48"/>
  <c r="K2162" i="48"/>
  <c r="J2162" i="48"/>
  <c r="I2162" i="48"/>
  <c r="H2162" i="48"/>
  <c r="G2162" i="48"/>
  <c r="F2162" i="48"/>
  <c r="M2161" i="48"/>
  <c r="L2161" i="48"/>
  <c r="K2161" i="48"/>
  <c r="J2161" i="48"/>
  <c r="I2161" i="48"/>
  <c r="H2161" i="48"/>
  <c r="G2161" i="48"/>
  <c r="F2161" i="48"/>
  <c r="M2160" i="48"/>
  <c r="L2160" i="48"/>
  <c r="K2160" i="48"/>
  <c r="J2160" i="48"/>
  <c r="I2160" i="48"/>
  <c r="H2160" i="48"/>
  <c r="G2160" i="48"/>
  <c r="F2160" i="48"/>
  <c r="M2159" i="48"/>
  <c r="L2159" i="48"/>
  <c r="K2159" i="48"/>
  <c r="J2159" i="48"/>
  <c r="I2159" i="48"/>
  <c r="H2159" i="48"/>
  <c r="G2159" i="48"/>
  <c r="F2159" i="48"/>
  <c r="M2158" i="48"/>
  <c r="L2158" i="48"/>
  <c r="K2158" i="48"/>
  <c r="J2158" i="48"/>
  <c r="I2158" i="48"/>
  <c r="H2158" i="48"/>
  <c r="G2158" i="48"/>
  <c r="F2158" i="48"/>
  <c r="M2157" i="48"/>
  <c r="L2157" i="48"/>
  <c r="K2157" i="48"/>
  <c r="J2157" i="48"/>
  <c r="I2157" i="48"/>
  <c r="H2157" i="48"/>
  <c r="G2157" i="48"/>
  <c r="F2157" i="48"/>
  <c r="M2156" i="48"/>
  <c r="L2156" i="48"/>
  <c r="K2156" i="48"/>
  <c r="J2156" i="48"/>
  <c r="I2156" i="48"/>
  <c r="H2156" i="48"/>
  <c r="G2156" i="48"/>
  <c r="F2156" i="48"/>
  <c r="M2155" i="48"/>
  <c r="L2155" i="48"/>
  <c r="K2155" i="48"/>
  <c r="J2155" i="48"/>
  <c r="I2155" i="48"/>
  <c r="H2155" i="48"/>
  <c r="G2155" i="48"/>
  <c r="F2155" i="48"/>
  <c r="M2154" i="48"/>
  <c r="L2154" i="48"/>
  <c r="K2154" i="48"/>
  <c r="J2154" i="48"/>
  <c r="I2154" i="48"/>
  <c r="H2154" i="48"/>
  <c r="G2154" i="48"/>
  <c r="F2154" i="48"/>
  <c r="M2153" i="48"/>
  <c r="L2153" i="48"/>
  <c r="K2153" i="48"/>
  <c r="J2153" i="48"/>
  <c r="I2153" i="48"/>
  <c r="H2153" i="48"/>
  <c r="G2153" i="48"/>
  <c r="F2153" i="48"/>
  <c r="M2152" i="48"/>
  <c r="L2152" i="48"/>
  <c r="K2152" i="48"/>
  <c r="J2152" i="48"/>
  <c r="I2152" i="48"/>
  <c r="H2152" i="48"/>
  <c r="G2152" i="48"/>
  <c r="F2152" i="48"/>
  <c r="M2151" i="48"/>
  <c r="L2151" i="48"/>
  <c r="K2151" i="48"/>
  <c r="J2151" i="48"/>
  <c r="I2151" i="48"/>
  <c r="H2151" i="48"/>
  <c r="G2151" i="48"/>
  <c r="F2151" i="48"/>
  <c r="M2150" i="48"/>
  <c r="L2150" i="48"/>
  <c r="K2150" i="48"/>
  <c r="J2150" i="48"/>
  <c r="I2150" i="48"/>
  <c r="H2150" i="48"/>
  <c r="G2150" i="48"/>
  <c r="F2150" i="48"/>
  <c r="M2149" i="48"/>
  <c r="L2149" i="48"/>
  <c r="K2149" i="48"/>
  <c r="J2149" i="48"/>
  <c r="I2149" i="48"/>
  <c r="H2149" i="48"/>
  <c r="G2149" i="48"/>
  <c r="F2149" i="48"/>
  <c r="M2148" i="48"/>
  <c r="L2148" i="48"/>
  <c r="K2148" i="48"/>
  <c r="J2148" i="48"/>
  <c r="I2148" i="48"/>
  <c r="H2148" i="48"/>
  <c r="G2148" i="48"/>
  <c r="F2148" i="48"/>
  <c r="M2147" i="48"/>
  <c r="L2147" i="48"/>
  <c r="K2147" i="48"/>
  <c r="J2147" i="48"/>
  <c r="I2147" i="48"/>
  <c r="H2147" i="48"/>
  <c r="G2147" i="48"/>
  <c r="F2147" i="48"/>
  <c r="M2146" i="48"/>
  <c r="L2146" i="48"/>
  <c r="K2146" i="48"/>
  <c r="J2146" i="48"/>
  <c r="I2146" i="48"/>
  <c r="H2146" i="48"/>
  <c r="G2146" i="48"/>
  <c r="F2146" i="48"/>
  <c r="M2145" i="48"/>
  <c r="L2145" i="48"/>
  <c r="K2145" i="48"/>
  <c r="J2145" i="48"/>
  <c r="I2145" i="48"/>
  <c r="H2145" i="48"/>
  <c r="G2145" i="48"/>
  <c r="F2145" i="48"/>
  <c r="M2144" i="48"/>
  <c r="L2144" i="48"/>
  <c r="K2144" i="48"/>
  <c r="J2144" i="48"/>
  <c r="I2144" i="48"/>
  <c r="H2144" i="48"/>
  <c r="G2144" i="48"/>
  <c r="F2144" i="48"/>
  <c r="M2143" i="48"/>
  <c r="L2143" i="48"/>
  <c r="K2143" i="48"/>
  <c r="J2143" i="48"/>
  <c r="I2143" i="48"/>
  <c r="H2143" i="48"/>
  <c r="G2143" i="48"/>
  <c r="F2143" i="48"/>
  <c r="M2142" i="48"/>
  <c r="L2142" i="48"/>
  <c r="K2142" i="48"/>
  <c r="J2142" i="48"/>
  <c r="I2142" i="48"/>
  <c r="H2142" i="48"/>
  <c r="G2142" i="48"/>
  <c r="F2142" i="48"/>
  <c r="M2141" i="48"/>
  <c r="L2141" i="48"/>
  <c r="K2141" i="48"/>
  <c r="J2141" i="48"/>
  <c r="I2141" i="48"/>
  <c r="H2141" i="48"/>
  <c r="G2141" i="48"/>
  <c r="F2141" i="48"/>
  <c r="M2140" i="48"/>
  <c r="L2140" i="48"/>
  <c r="K2140" i="48"/>
  <c r="J2140" i="48"/>
  <c r="I2140" i="48"/>
  <c r="H2140" i="48"/>
  <c r="G2140" i="48"/>
  <c r="F2140" i="48"/>
  <c r="M2139" i="48"/>
  <c r="L2139" i="48"/>
  <c r="K2139" i="48"/>
  <c r="J2139" i="48"/>
  <c r="I2139" i="48"/>
  <c r="H2139" i="48"/>
  <c r="G2139" i="48"/>
  <c r="F2139" i="48"/>
  <c r="M2138" i="48"/>
  <c r="L2138" i="48"/>
  <c r="K2138" i="48"/>
  <c r="J2138" i="48"/>
  <c r="I2138" i="48"/>
  <c r="H2138" i="48"/>
  <c r="G2138" i="48"/>
  <c r="F2138" i="48"/>
  <c r="M2137" i="48"/>
  <c r="L2137" i="48"/>
  <c r="K2137" i="48"/>
  <c r="J2137" i="48"/>
  <c r="I2137" i="48"/>
  <c r="H2137" i="48"/>
  <c r="G2137" i="48"/>
  <c r="F2137" i="48"/>
  <c r="M2136" i="48"/>
  <c r="L2136" i="48"/>
  <c r="K2136" i="48"/>
  <c r="J2136" i="48"/>
  <c r="I2136" i="48"/>
  <c r="H2136" i="48"/>
  <c r="G2136" i="48"/>
  <c r="F2136" i="48"/>
  <c r="M2135" i="48"/>
  <c r="L2135" i="48"/>
  <c r="K2135" i="48"/>
  <c r="J2135" i="48"/>
  <c r="I2135" i="48"/>
  <c r="H2135" i="48"/>
  <c r="G2135" i="48"/>
  <c r="F2135" i="48"/>
  <c r="M2134" i="48"/>
  <c r="L2134" i="48"/>
  <c r="K2134" i="48"/>
  <c r="J2134" i="48"/>
  <c r="I2134" i="48"/>
  <c r="H2134" i="48"/>
  <c r="G2134" i="48"/>
  <c r="F2134" i="48"/>
  <c r="M2133" i="48"/>
  <c r="L2133" i="48"/>
  <c r="K2133" i="48"/>
  <c r="J2133" i="48"/>
  <c r="I2133" i="48"/>
  <c r="H2133" i="48"/>
  <c r="G2133" i="48"/>
  <c r="F2133" i="48"/>
  <c r="M2132" i="48"/>
  <c r="L2132" i="48"/>
  <c r="K2132" i="48"/>
  <c r="J2132" i="48"/>
  <c r="I2132" i="48"/>
  <c r="H2132" i="48"/>
  <c r="G2132" i="48"/>
  <c r="F2132" i="48"/>
  <c r="M2131" i="48"/>
  <c r="L2131" i="48"/>
  <c r="K2131" i="48"/>
  <c r="J2131" i="48"/>
  <c r="I2131" i="48"/>
  <c r="H2131" i="48"/>
  <c r="G2131" i="48"/>
  <c r="F2131" i="48"/>
  <c r="M2130" i="48"/>
  <c r="L2130" i="48"/>
  <c r="K2130" i="48"/>
  <c r="J2130" i="48"/>
  <c r="I2130" i="48"/>
  <c r="H2130" i="48"/>
  <c r="G2130" i="48"/>
  <c r="F2130" i="48"/>
  <c r="M2129" i="48"/>
  <c r="L2129" i="48"/>
  <c r="K2129" i="48"/>
  <c r="J2129" i="48"/>
  <c r="I2129" i="48"/>
  <c r="H2129" i="48"/>
  <c r="G2129" i="48"/>
  <c r="F2129" i="48"/>
  <c r="M2128" i="48"/>
  <c r="L2128" i="48"/>
  <c r="K2128" i="48"/>
  <c r="J2128" i="48"/>
  <c r="I2128" i="48"/>
  <c r="H2128" i="48"/>
  <c r="G2128" i="48"/>
  <c r="F2128" i="48"/>
  <c r="M2127" i="48"/>
  <c r="L2127" i="48"/>
  <c r="K2127" i="48"/>
  <c r="J2127" i="48"/>
  <c r="I2127" i="48"/>
  <c r="H2127" i="48"/>
  <c r="G2127" i="48"/>
  <c r="F2127" i="48"/>
  <c r="M2126" i="48"/>
  <c r="L2126" i="48"/>
  <c r="K2126" i="48"/>
  <c r="J2126" i="48"/>
  <c r="I2126" i="48"/>
  <c r="H2126" i="48"/>
  <c r="G2126" i="48"/>
  <c r="F2126" i="48"/>
  <c r="M2125" i="48"/>
  <c r="L2125" i="48"/>
  <c r="K2125" i="48"/>
  <c r="J2125" i="48"/>
  <c r="I2125" i="48"/>
  <c r="H2125" i="48"/>
  <c r="G2125" i="48"/>
  <c r="F2125" i="48"/>
  <c r="M2124" i="48"/>
  <c r="L2124" i="48"/>
  <c r="K2124" i="48"/>
  <c r="J2124" i="48"/>
  <c r="I2124" i="48"/>
  <c r="H2124" i="48"/>
  <c r="G2124" i="48"/>
  <c r="F2124" i="48"/>
  <c r="M2123" i="48"/>
  <c r="L2123" i="48"/>
  <c r="K2123" i="48"/>
  <c r="J2123" i="48"/>
  <c r="I2123" i="48"/>
  <c r="H2123" i="48"/>
  <c r="G2123" i="48"/>
  <c r="F2123" i="48"/>
  <c r="M2122" i="48"/>
  <c r="L2122" i="48"/>
  <c r="K2122" i="48"/>
  <c r="J2122" i="48"/>
  <c r="I2122" i="48"/>
  <c r="H2122" i="48"/>
  <c r="G2122" i="48"/>
  <c r="F2122" i="48"/>
  <c r="M2121" i="48"/>
  <c r="L2121" i="48"/>
  <c r="K2121" i="48"/>
  <c r="J2121" i="48"/>
  <c r="I2121" i="48"/>
  <c r="H2121" i="48"/>
  <c r="G2121" i="48"/>
  <c r="F2121" i="48"/>
  <c r="M2120" i="48"/>
  <c r="L2120" i="48"/>
  <c r="K2120" i="48"/>
  <c r="J2120" i="48"/>
  <c r="I2120" i="48"/>
  <c r="H2120" i="48"/>
  <c r="G2120" i="48"/>
  <c r="F2120" i="48"/>
  <c r="M2119" i="48"/>
  <c r="L2119" i="48"/>
  <c r="K2119" i="48"/>
  <c r="J2119" i="48"/>
  <c r="I2119" i="48"/>
  <c r="H2119" i="48"/>
  <c r="G2119" i="48"/>
  <c r="F2119" i="48"/>
  <c r="M2118" i="48"/>
  <c r="L2118" i="48"/>
  <c r="K2118" i="48"/>
  <c r="J2118" i="48"/>
  <c r="I2118" i="48"/>
  <c r="H2118" i="48"/>
  <c r="G2118" i="48"/>
  <c r="F2118" i="48"/>
  <c r="M2117" i="48"/>
  <c r="L2117" i="48"/>
  <c r="K2117" i="48"/>
  <c r="J2117" i="48"/>
  <c r="I2117" i="48"/>
  <c r="H2117" i="48"/>
  <c r="G2117" i="48"/>
  <c r="F2117" i="48"/>
  <c r="M2116" i="48"/>
  <c r="L2116" i="48"/>
  <c r="K2116" i="48"/>
  <c r="J2116" i="48"/>
  <c r="I2116" i="48"/>
  <c r="H2116" i="48"/>
  <c r="G2116" i="48"/>
  <c r="F2116" i="48"/>
  <c r="M2115" i="48"/>
  <c r="L2115" i="48"/>
  <c r="K2115" i="48"/>
  <c r="J2115" i="48"/>
  <c r="I2115" i="48"/>
  <c r="H2115" i="48"/>
  <c r="G2115" i="48"/>
  <c r="F2115" i="48"/>
  <c r="M2114" i="48"/>
  <c r="L2114" i="48"/>
  <c r="K2114" i="48"/>
  <c r="J2114" i="48"/>
  <c r="I2114" i="48"/>
  <c r="H2114" i="48"/>
  <c r="G2114" i="48"/>
  <c r="F2114" i="48"/>
  <c r="M2113" i="48"/>
  <c r="L2113" i="48"/>
  <c r="K2113" i="48"/>
  <c r="J2113" i="48"/>
  <c r="I2113" i="48"/>
  <c r="H2113" i="48"/>
  <c r="G2113" i="48"/>
  <c r="F2113" i="48"/>
  <c r="M2112" i="48"/>
  <c r="L2112" i="48"/>
  <c r="K2112" i="48"/>
  <c r="J2112" i="48"/>
  <c r="I2112" i="48"/>
  <c r="H2112" i="48"/>
  <c r="G2112" i="48"/>
  <c r="F2112" i="48"/>
  <c r="M2111" i="48"/>
  <c r="L2111" i="48"/>
  <c r="K2111" i="48"/>
  <c r="J2111" i="48"/>
  <c r="I2111" i="48"/>
  <c r="H2111" i="48"/>
  <c r="G2111" i="48"/>
  <c r="F2111" i="48"/>
  <c r="M2110" i="48"/>
  <c r="L2110" i="48"/>
  <c r="K2110" i="48"/>
  <c r="J2110" i="48"/>
  <c r="I2110" i="48"/>
  <c r="H2110" i="48"/>
  <c r="G2110" i="48"/>
  <c r="F2110" i="48"/>
  <c r="M2109" i="48"/>
  <c r="L2109" i="48"/>
  <c r="K2109" i="48"/>
  <c r="J2109" i="48"/>
  <c r="I2109" i="48"/>
  <c r="H2109" i="48"/>
  <c r="G2109" i="48"/>
  <c r="F2109" i="48"/>
  <c r="M2108" i="48"/>
  <c r="L2108" i="48"/>
  <c r="K2108" i="48"/>
  <c r="J2108" i="48"/>
  <c r="I2108" i="48"/>
  <c r="H2108" i="48"/>
  <c r="G2108" i="48"/>
  <c r="F2108" i="48"/>
  <c r="M2107" i="48"/>
  <c r="L2107" i="48"/>
  <c r="K2107" i="48"/>
  <c r="J2107" i="48"/>
  <c r="I2107" i="48"/>
  <c r="H2107" i="48"/>
  <c r="G2107" i="48"/>
  <c r="F2107" i="48"/>
  <c r="M2106" i="48"/>
  <c r="L2106" i="48"/>
  <c r="K2106" i="48"/>
  <c r="J2106" i="48"/>
  <c r="I2106" i="48"/>
  <c r="H2106" i="48"/>
  <c r="G2106" i="48"/>
  <c r="F2106" i="48"/>
  <c r="M2105" i="48"/>
  <c r="L2105" i="48"/>
  <c r="K2105" i="48"/>
  <c r="J2105" i="48"/>
  <c r="I2105" i="48"/>
  <c r="H2105" i="48"/>
  <c r="G2105" i="48"/>
  <c r="F2105" i="48"/>
  <c r="M2104" i="48"/>
  <c r="L2104" i="48"/>
  <c r="K2104" i="48"/>
  <c r="J2104" i="48"/>
  <c r="I2104" i="48"/>
  <c r="H2104" i="48"/>
  <c r="G2104" i="48"/>
  <c r="F2104" i="48"/>
  <c r="M2103" i="48"/>
  <c r="L2103" i="48"/>
  <c r="K2103" i="48"/>
  <c r="J2103" i="48"/>
  <c r="I2103" i="48"/>
  <c r="H2103" i="48"/>
  <c r="G2103" i="48"/>
  <c r="F2103" i="48"/>
  <c r="M2102" i="48"/>
  <c r="L2102" i="48"/>
  <c r="K2102" i="48"/>
  <c r="J2102" i="48"/>
  <c r="I2102" i="48"/>
  <c r="H2102" i="48"/>
  <c r="G2102" i="48"/>
  <c r="F2102" i="48"/>
  <c r="M2101" i="48"/>
  <c r="L2101" i="48"/>
  <c r="K2101" i="48"/>
  <c r="J2101" i="48"/>
  <c r="I2101" i="48"/>
  <c r="H2101" i="48"/>
  <c r="G2101" i="48"/>
  <c r="F2101" i="48"/>
  <c r="M2100" i="48"/>
  <c r="L2100" i="48"/>
  <c r="K2100" i="48"/>
  <c r="J2100" i="48"/>
  <c r="I2100" i="48"/>
  <c r="H2100" i="48"/>
  <c r="G2100" i="48"/>
  <c r="F2100" i="48"/>
  <c r="M2099" i="48"/>
  <c r="L2099" i="48"/>
  <c r="K2099" i="48"/>
  <c r="J2099" i="48"/>
  <c r="I2099" i="48"/>
  <c r="H2099" i="48"/>
  <c r="G2099" i="48"/>
  <c r="F2099" i="48"/>
  <c r="M2098" i="48"/>
  <c r="L2098" i="48"/>
  <c r="K2098" i="48"/>
  <c r="J2098" i="48"/>
  <c r="I2098" i="48"/>
  <c r="H2098" i="48"/>
  <c r="G2098" i="48"/>
  <c r="F2098" i="48"/>
  <c r="M2097" i="48"/>
  <c r="L2097" i="48"/>
  <c r="K2097" i="48"/>
  <c r="J2097" i="48"/>
  <c r="I2097" i="48"/>
  <c r="H2097" i="48"/>
  <c r="G2097" i="48"/>
  <c r="F2097" i="48"/>
  <c r="M2096" i="48"/>
  <c r="L2096" i="48"/>
  <c r="K2096" i="48"/>
  <c r="J2096" i="48"/>
  <c r="I2096" i="48"/>
  <c r="H2096" i="48"/>
  <c r="G2096" i="48"/>
  <c r="F2096" i="48"/>
  <c r="M2095" i="48"/>
  <c r="L2095" i="48"/>
  <c r="K2095" i="48"/>
  <c r="J2095" i="48"/>
  <c r="I2095" i="48"/>
  <c r="H2095" i="48"/>
  <c r="G2095" i="48"/>
  <c r="F2095" i="48"/>
  <c r="M2094" i="48"/>
  <c r="L2094" i="48"/>
  <c r="K2094" i="48"/>
  <c r="J2094" i="48"/>
  <c r="I2094" i="48"/>
  <c r="H2094" i="48"/>
  <c r="G2094" i="48"/>
  <c r="F2094" i="48"/>
  <c r="M2093" i="48"/>
  <c r="L2093" i="48"/>
  <c r="K2093" i="48"/>
  <c r="J2093" i="48"/>
  <c r="I2093" i="48"/>
  <c r="H2093" i="48"/>
  <c r="G2093" i="48"/>
  <c r="F2093" i="48"/>
  <c r="M2092" i="48"/>
  <c r="L2092" i="48"/>
  <c r="K2092" i="48"/>
  <c r="J2092" i="48"/>
  <c r="I2092" i="48"/>
  <c r="H2092" i="48"/>
  <c r="G2092" i="48"/>
  <c r="F2092" i="48"/>
  <c r="M2091" i="48"/>
  <c r="L2091" i="48"/>
  <c r="K2091" i="48"/>
  <c r="J2091" i="48"/>
  <c r="I2091" i="48"/>
  <c r="H2091" i="48"/>
  <c r="G2091" i="48"/>
  <c r="F2091" i="48"/>
  <c r="M2090" i="48"/>
  <c r="L2090" i="48"/>
  <c r="K2090" i="48"/>
  <c r="J2090" i="48"/>
  <c r="I2090" i="48"/>
  <c r="H2090" i="48"/>
  <c r="G2090" i="48"/>
  <c r="F2090" i="48"/>
  <c r="M2089" i="48"/>
  <c r="L2089" i="48"/>
  <c r="K2089" i="48"/>
  <c r="J2089" i="48"/>
  <c r="I2089" i="48"/>
  <c r="H2089" i="48"/>
  <c r="G2089" i="48"/>
  <c r="F2089" i="48"/>
  <c r="M2088" i="48"/>
  <c r="L2088" i="48"/>
  <c r="K2088" i="48"/>
  <c r="J2088" i="48"/>
  <c r="I2088" i="48"/>
  <c r="H2088" i="48"/>
  <c r="G2088" i="48"/>
  <c r="F2088" i="48"/>
  <c r="M2087" i="48"/>
  <c r="L2087" i="48"/>
  <c r="K2087" i="48"/>
  <c r="J2087" i="48"/>
  <c r="I2087" i="48"/>
  <c r="H2087" i="48"/>
  <c r="G2087" i="48"/>
  <c r="F2087" i="48"/>
  <c r="M2086" i="48"/>
  <c r="L2086" i="48"/>
  <c r="K2086" i="48"/>
  <c r="J2086" i="48"/>
  <c r="I2086" i="48"/>
  <c r="H2086" i="48"/>
  <c r="G2086" i="48"/>
  <c r="F2086" i="48"/>
  <c r="M2085" i="48"/>
  <c r="L2085" i="48"/>
  <c r="K2085" i="48"/>
  <c r="J2085" i="48"/>
  <c r="I2085" i="48"/>
  <c r="H2085" i="48"/>
  <c r="G2085" i="48"/>
  <c r="F2085" i="48"/>
  <c r="M2084" i="48"/>
  <c r="L2084" i="48"/>
  <c r="K2084" i="48"/>
  <c r="J2084" i="48"/>
  <c r="I2084" i="48"/>
  <c r="H2084" i="48"/>
  <c r="G2084" i="48"/>
  <c r="F2084" i="48"/>
  <c r="M2083" i="48"/>
  <c r="L2083" i="48"/>
  <c r="K2083" i="48"/>
  <c r="J2083" i="48"/>
  <c r="I2083" i="48"/>
  <c r="H2083" i="48"/>
  <c r="G2083" i="48"/>
  <c r="F2083" i="48"/>
  <c r="M2082" i="48"/>
  <c r="L2082" i="48"/>
  <c r="K2082" i="48"/>
  <c r="J2082" i="48"/>
  <c r="I2082" i="48"/>
  <c r="H2082" i="48"/>
  <c r="G2082" i="48"/>
  <c r="F2082" i="48"/>
  <c r="M2081" i="48"/>
  <c r="L2081" i="48"/>
  <c r="K2081" i="48"/>
  <c r="J2081" i="48"/>
  <c r="I2081" i="48"/>
  <c r="H2081" i="48"/>
  <c r="G2081" i="48"/>
  <c r="F2081" i="48"/>
  <c r="M2080" i="48"/>
  <c r="L2080" i="48"/>
  <c r="K2080" i="48"/>
  <c r="J2080" i="48"/>
  <c r="I2080" i="48"/>
  <c r="H2080" i="48"/>
  <c r="G2080" i="48"/>
  <c r="F2080" i="48"/>
  <c r="M2079" i="48"/>
  <c r="L2079" i="48"/>
  <c r="K2079" i="48"/>
  <c r="J2079" i="48"/>
  <c r="I2079" i="48"/>
  <c r="H2079" i="48"/>
  <c r="G2079" i="48"/>
  <c r="F2079" i="48"/>
  <c r="M2078" i="48"/>
  <c r="L2078" i="48"/>
  <c r="K2078" i="48"/>
  <c r="J2078" i="48"/>
  <c r="I2078" i="48"/>
  <c r="H2078" i="48"/>
  <c r="G2078" i="48"/>
  <c r="F2078" i="48"/>
  <c r="M2077" i="48"/>
  <c r="L2077" i="48"/>
  <c r="K2077" i="48"/>
  <c r="J2077" i="48"/>
  <c r="I2077" i="48"/>
  <c r="H2077" i="48"/>
  <c r="G2077" i="48"/>
  <c r="F2077" i="48"/>
  <c r="M2076" i="48"/>
  <c r="L2076" i="48"/>
  <c r="K2076" i="48"/>
  <c r="J2076" i="48"/>
  <c r="I2076" i="48"/>
  <c r="H2076" i="48"/>
  <c r="G2076" i="48"/>
  <c r="F2076" i="48"/>
  <c r="M2075" i="48"/>
  <c r="L2075" i="48"/>
  <c r="K2075" i="48"/>
  <c r="J2075" i="48"/>
  <c r="I2075" i="48"/>
  <c r="H2075" i="48"/>
  <c r="G2075" i="48"/>
  <c r="F2075" i="48"/>
  <c r="M2074" i="48"/>
  <c r="L2074" i="48"/>
  <c r="K2074" i="48"/>
  <c r="J2074" i="48"/>
  <c r="I2074" i="48"/>
  <c r="H2074" i="48"/>
  <c r="G2074" i="48"/>
  <c r="F2074" i="48"/>
  <c r="M2073" i="48"/>
  <c r="L2073" i="48"/>
  <c r="K2073" i="48"/>
  <c r="J2073" i="48"/>
  <c r="I2073" i="48"/>
  <c r="H2073" i="48"/>
  <c r="G2073" i="48"/>
  <c r="F2073" i="48"/>
  <c r="M2072" i="48"/>
  <c r="L2072" i="48"/>
  <c r="K2072" i="48"/>
  <c r="J2072" i="48"/>
  <c r="I2072" i="48"/>
  <c r="H2072" i="48"/>
  <c r="G2072" i="48"/>
  <c r="F2072" i="48"/>
  <c r="M2071" i="48"/>
  <c r="L2071" i="48"/>
  <c r="K2071" i="48"/>
  <c r="J2071" i="48"/>
  <c r="I2071" i="48"/>
  <c r="H2071" i="48"/>
  <c r="G2071" i="48"/>
  <c r="F2071" i="48"/>
  <c r="M2070" i="48"/>
  <c r="L2070" i="48"/>
  <c r="K2070" i="48"/>
  <c r="J2070" i="48"/>
  <c r="I2070" i="48"/>
  <c r="H2070" i="48"/>
  <c r="G2070" i="48"/>
  <c r="F2070" i="48"/>
  <c r="M2069" i="48"/>
  <c r="L2069" i="48"/>
  <c r="K2069" i="48"/>
  <c r="J2069" i="48"/>
  <c r="I2069" i="48"/>
  <c r="H2069" i="48"/>
  <c r="G2069" i="48"/>
  <c r="F2069" i="48"/>
  <c r="M2068" i="48"/>
  <c r="L2068" i="48"/>
  <c r="K2068" i="48"/>
  <c r="J2068" i="48"/>
  <c r="I2068" i="48"/>
  <c r="H2068" i="48"/>
  <c r="G2068" i="48"/>
  <c r="F2068" i="48"/>
  <c r="M2067" i="48"/>
  <c r="L2067" i="48"/>
  <c r="K2067" i="48"/>
  <c r="J2067" i="48"/>
  <c r="I2067" i="48"/>
  <c r="H2067" i="48"/>
  <c r="G2067" i="48"/>
  <c r="F2067" i="48"/>
  <c r="M2066" i="48"/>
  <c r="L2066" i="48"/>
  <c r="K2066" i="48"/>
  <c r="J2066" i="48"/>
  <c r="I2066" i="48"/>
  <c r="H2066" i="48"/>
  <c r="G2066" i="48"/>
  <c r="F2066" i="48"/>
  <c r="M2065" i="48"/>
  <c r="L2065" i="48"/>
  <c r="K2065" i="48"/>
  <c r="J2065" i="48"/>
  <c r="I2065" i="48"/>
  <c r="H2065" i="48"/>
  <c r="G2065" i="48"/>
  <c r="F2065" i="48"/>
  <c r="M2064" i="48"/>
  <c r="L2064" i="48"/>
  <c r="K2064" i="48"/>
  <c r="J2064" i="48"/>
  <c r="I2064" i="48"/>
  <c r="H2064" i="48"/>
  <c r="G2064" i="48"/>
  <c r="F2064" i="48"/>
  <c r="M2063" i="48"/>
  <c r="L2063" i="48"/>
  <c r="K2063" i="48"/>
  <c r="J2063" i="48"/>
  <c r="I2063" i="48"/>
  <c r="H2063" i="48"/>
  <c r="G2063" i="48"/>
  <c r="F2063" i="48"/>
  <c r="M2062" i="48"/>
  <c r="L2062" i="48"/>
  <c r="K2062" i="48"/>
  <c r="J2062" i="48"/>
  <c r="I2062" i="48"/>
  <c r="H2062" i="48"/>
  <c r="G2062" i="48"/>
  <c r="F2062" i="48"/>
  <c r="M2061" i="48"/>
  <c r="L2061" i="48"/>
  <c r="K2061" i="48"/>
  <c r="J2061" i="48"/>
  <c r="I2061" i="48"/>
  <c r="H2061" i="48"/>
  <c r="G2061" i="48"/>
  <c r="F2061" i="48"/>
  <c r="M2060" i="48"/>
  <c r="L2060" i="48"/>
  <c r="K2060" i="48"/>
  <c r="J2060" i="48"/>
  <c r="I2060" i="48"/>
  <c r="H2060" i="48"/>
  <c r="G2060" i="48"/>
  <c r="F2060" i="48"/>
  <c r="M2059" i="48"/>
  <c r="L2059" i="48"/>
  <c r="K2059" i="48"/>
  <c r="J2059" i="48"/>
  <c r="I2059" i="48"/>
  <c r="H2059" i="48"/>
  <c r="G2059" i="48"/>
  <c r="F2059" i="48"/>
  <c r="M2058" i="48"/>
  <c r="L2058" i="48"/>
  <c r="K2058" i="48"/>
  <c r="J2058" i="48"/>
  <c r="I2058" i="48"/>
  <c r="H2058" i="48"/>
  <c r="G2058" i="48"/>
  <c r="F2058" i="48"/>
  <c r="M2057" i="48"/>
  <c r="L2057" i="48"/>
  <c r="K2057" i="48"/>
  <c r="J2057" i="48"/>
  <c r="I2057" i="48"/>
  <c r="H2057" i="48"/>
  <c r="G2057" i="48"/>
  <c r="F2057" i="48"/>
  <c r="M2056" i="48"/>
  <c r="L2056" i="48"/>
  <c r="K2056" i="48"/>
  <c r="J2056" i="48"/>
  <c r="I2056" i="48"/>
  <c r="H2056" i="48"/>
  <c r="G2056" i="48"/>
  <c r="F2056" i="48"/>
  <c r="M2055" i="48"/>
  <c r="L2055" i="48"/>
  <c r="K2055" i="48"/>
  <c r="J2055" i="48"/>
  <c r="I2055" i="48"/>
  <c r="H2055" i="48"/>
  <c r="G2055" i="48"/>
  <c r="F2055" i="48"/>
  <c r="M2054" i="48"/>
  <c r="L2054" i="48"/>
  <c r="K2054" i="48"/>
  <c r="J2054" i="48"/>
  <c r="I2054" i="48"/>
  <c r="H2054" i="48"/>
  <c r="G2054" i="48"/>
  <c r="F2054" i="48"/>
  <c r="M2053" i="48"/>
  <c r="L2053" i="48"/>
  <c r="K2053" i="48"/>
  <c r="J2053" i="48"/>
  <c r="I2053" i="48"/>
  <c r="H2053" i="48"/>
  <c r="G2053" i="48"/>
  <c r="F2053" i="48"/>
  <c r="M2052" i="48"/>
  <c r="L2052" i="48"/>
  <c r="K2052" i="48"/>
  <c r="J2052" i="48"/>
  <c r="I2052" i="48"/>
  <c r="H2052" i="48"/>
  <c r="G2052" i="48"/>
  <c r="F2052" i="48"/>
  <c r="M2051" i="48"/>
  <c r="L2051" i="48"/>
  <c r="K2051" i="48"/>
  <c r="J2051" i="48"/>
  <c r="I2051" i="48"/>
  <c r="H2051" i="48"/>
  <c r="G2051" i="48"/>
  <c r="F2051" i="48"/>
  <c r="M2050" i="48"/>
  <c r="L2050" i="48"/>
  <c r="K2050" i="48"/>
  <c r="J2050" i="48"/>
  <c r="I2050" i="48"/>
  <c r="H2050" i="48"/>
  <c r="G2050" i="48"/>
  <c r="F2050" i="48"/>
  <c r="M2049" i="48"/>
  <c r="L2049" i="48"/>
  <c r="K2049" i="48"/>
  <c r="J2049" i="48"/>
  <c r="I2049" i="48"/>
  <c r="H2049" i="48"/>
  <c r="G2049" i="48"/>
  <c r="F2049" i="48"/>
  <c r="M2048" i="48"/>
  <c r="L2048" i="48"/>
  <c r="K2048" i="48"/>
  <c r="J2048" i="48"/>
  <c r="I2048" i="48"/>
  <c r="H2048" i="48"/>
  <c r="G2048" i="48"/>
  <c r="F2048" i="48"/>
  <c r="M2047" i="48"/>
  <c r="L2047" i="48"/>
  <c r="K2047" i="48"/>
  <c r="J2047" i="48"/>
  <c r="I2047" i="48"/>
  <c r="H2047" i="48"/>
  <c r="G2047" i="48"/>
  <c r="F2047" i="48"/>
  <c r="M2046" i="48"/>
  <c r="L2046" i="48"/>
  <c r="K2046" i="48"/>
  <c r="J2046" i="48"/>
  <c r="I2046" i="48"/>
  <c r="H2046" i="48"/>
  <c r="G2046" i="48"/>
  <c r="F2046" i="48"/>
  <c r="M2045" i="48"/>
  <c r="L2045" i="48"/>
  <c r="K2045" i="48"/>
  <c r="J2045" i="48"/>
  <c r="I2045" i="48"/>
  <c r="H2045" i="48"/>
  <c r="G2045" i="48"/>
  <c r="F2045" i="48"/>
  <c r="M2044" i="48"/>
  <c r="L2044" i="48"/>
  <c r="K2044" i="48"/>
  <c r="J2044" i="48"/>
  <c r="I2044" i="48"/>
  <c r="H2044" i="48"/>
  <c r="G2044" i="48"/>
  <c r="F2044" i="48"/>
  <c r="M2043" i="48"/>
  <c r="L2043" i="48"/>
  <c r="K2043" i="48"/>
  <c r="J2043" i="48"/>
  <c r="I2043" i="48"/>
  <c r="H2043" i="48"/>
  <c r="G2043" i="48"/>
  <c r="F2043" i="48"/>
  <c r="M2042" i="48"/>
  <c r="L2042" i="48"/>
  <c r="K2042" i="48"/>
  <c r="J2042" i="48"/>
  <c r="I2042" i="48"/>
  <c r="H2042" i="48"/>
  <c r="G2042" i="48"/>
  <c r="F2042" i="48"/>
  <c r="M2041" i="48"/>
  <c r="L2041" i="48"/>
  <c r="K2041" i="48"/>
  <c r="J2041" i="48"/>
  <c r="I2041" i="48"/>
  <c r="H2041" i="48"/>
  <c r="G2041" i="48"/>
  <c r="F2041" i="48"/>
  <c r="M2040" i="48"/>
  <c r="L2040" i="48"/>
  <c r="K2040" i="48"/>
  <c r="J2040" i="48"/>
  <c r="I2040" i="48"/>
  <c r="H2040" i="48"/>
  <c r="G2040" i="48"/>
  <c r="F2040" i="48"/>
  <c r="M2039" i="48"/>
  <c r="L2039" i="48"/>
  <c r="K2039" i="48"/>
  <c r="J2039" i="48"/>
  <c r="I2039" i="48"/>
  <c r="H2039" i="48"/>
  <c r="G2039" i="48"/>
  <c r="F2039" i="48"/>
  <c r="M2038" i="48"/>
  <c r="L2038" i="48"/>
  <c r="K2038" i="48"/>
  <c r="J2038" i="48"/>
  <c r="I2038" i="48"/>
  <c r="H2038" i="48"/>
  <c r="G2038" i="48"/>
  <c r="F2038" i="48"/>
  <c r="M2037" i="48"/>
  <c r="L2037" i="48"/>
  <c r="K2037" i="48"/>
  <c r="J2037" i="48"/>
  <c r="I2037" i="48"/>
  <c r="H2037" i="48"/>
  <c r="G2037" i="48"/>
  <c r="F2037" i="48"/>
  <c r="M2036" i="48"/>
  <c r="L2036" i="48"/>
  <c r="K2036" i="48"/>
  <c r="J2036" i="48"/>
  <c r="I2036" i="48"/>
  <c r="H2036" i="48"/>
  <c r="G2036" i="48"/>
  <c r="F2036" i="48"/>
  <c r="M2035" i="48"/>
  <c r="L2035" i="48"/>
  <c r="K2035" i="48"/>
  <c r="J2035" i="48"/>
  <c r="I2035" i="48"/>
  <c r="H2035" i="48"/>
  <c r="G2035" i="48"/>
  <c r="F2035" i="48"/>
  <c r="M2034" i="48"/>
  <c r="L2034" i="48"/>
  <c r="K2034" i="48"/>
  <c r="J2034" i="48"/>
  <c r="I2034" i="48"/>
  <c r="H2034" i="48"/>
  <c r="G2034" i="48"/>
  <c r="F2034" i="48"/>
  <c r="M2033" i="48"/>
  <c r="L2033" i="48"/>
  <c r="K2033" i="48"/>
  <c r="J2033" i="48"/>
  <c r="I2033" i="48"/>
  <c r="H2033" i="48"/>
  <c r="G2033" i="48"/>
  <c r="F2033" i="48"/>
  <c r="M2032" i="48"/>
  <c r="L2032" i="48"/>
  <c r="K2032" i="48"/>
  <c r="J2032" i="48"/>
  <c r="I2032" i="48"/>
  <c r="H2032" i="48"/>
  <c r="G2032" i="48"/>
  <c r="F2032" i="48"/>
  <c r="M2031" i="48"/>
  <c r="L2031" i="48"/>
  <c r="K2031" i="48"/>
  <c r="J2031" i="48"/>
  <c r="I2031" i="48"/>
  <c r="H2031" i="48"/>
  <c r="G2031" i="48"/>
  <c r="F2031" i="48"/>
  <c r="M2030" i="48"/>
  <c r="L2030" i="48"/>
  <c r="K2030" i="48"/>
  <c r="J2030" i="48"/>
  <c r="I2030" i="48"/>
  <c r="H2030" i="48"/>
  <c r="G2030" i="48"/>
  <c r="F2030" i="48"/>
  <c r="M2029" i="48"/>
  <c r="L2029" i="48"/>
  <c r="K2029" i="48"/>
  <c r="J2029" i="48"/>
  <c r="I2029" i="48"/>
  <c r="H2029" i="48"/>
  <c r="G2029" i="48"/>
  <c r="F2029" i="48"/>
  <c r="M2028" i="48"/>
  <c r="L2028" i="48"/>
  <c r="K2028" i="48"/>
  <c r="J2028" i="48"/>
  <c r="I2028" i="48"/>
  <c r="H2028" i="48"/>
  <c r="G2028" i="48"/>
  <c r="F2028" i="48"/>
  <c r="M2027" i="48"/>
  <c r="L2027" i="48"/>
  <c r="K2027" i="48"/>
  <c r="J2027" i="48"/>
  <c r="I2027" i="48"/>
  <c r="H2027" i="48"/>
  <c r="G2027" i="48"/>
  <c r="F2027" i="48"/>
  <c r="M2026" i="48"/>
  <c r="L2026" i="48"/>
  <c r="K2026" i="48"/>
  <c r="J2026" i="48"/>
  <c r="I2026" i="48"/>
  <c r="H2026" i="48"/>
  <c r="G2026" i="48"/>
  <c r="F2026" i="48"/>
  <c r="M2025" i="48"/>
  <c r="L2025" i="48"/>
  <c r="K2025" i="48"/>
  <c r="J2025" i="48"/>
  <c r="I2025" i="48"/>
  <c r="H2025" i="48"/>
  <c r="G2025" i="48"/>
  <c r="F2025" i="48"/>
  <c r="M2024" i="48"/>
  <c r="L2024" i="48"/>
  <c r="K2024" i="48"/>
  <c r="J2024" i="48"/>
  <c r="I2024" i="48"/>
  <c r="H2024" i="48"/>
  <c r="G2024" i="48"/>
  <c r="F2024" i="48"/>
  <c r="M2023" i="48"/>
  <c r="L2023" i="48"/>
  <c r="K2023" i="48"/>
  <c r="J2023" i="48"/>
  <c r="I2023" i="48"/>
  <c r="H2023" i="48"/>
  <c r="G2023" i="48"/>
  <c r="F2023" i="48"/>
  <c r="M2022" i="48"/>
  <c r="L2022" i="48"/>
  <c r="K2022" i="48"/>
  <c r="J2022" i="48"/>
  <c r="I2022" i="48"/>
  <c r="H2022" i="48"/>
  <c r="G2022" i="48"/>
  <c r="F2022" i="48"/>
  <c r="M2021" i="48"/>
  <c r="L2021" i="48"/>
  <c r="K2021" i="48"/>
  <c r="J2021" i="48"/>
  <c r="I2021" i="48"/>
  <c r="H2021" i="48"/>
  <c r="G2021" i="48"/>
  <c r="F2021" i="48"/>
  <c r="M2020" i="48"/>
  <c r="L2020" i="48"/>
  <c r="K2020" i="48"/>
  <c r="J2020" i="48"/>
  <c r="I2020" i="48"/>
  <c r="H2020" i="48"/>
  <c r="G2020" i="48"/>
  <c r="F2020" i="48"/>
  <c r="M2019" i="48"/>
  <c r="L2019" i="48"/>
  <c r="K2019" i="48"/>
  <c r="J2019" i="48"/>
  <c r="I2019" i="48"/>
  <c r="H2019" i="48"/>
  <c r="G2019" i="48"/>
  <c r="F2019" i="48"/>
  <c r="M2018" i="48"/>
  <c r="L2018" i="48"/>
  <c r="K2018" i="48"/>
  <c r="J2018" i="48"/>
  <c r="I2018" i="48"/>
  <c r="H2018" i="48"/>
  <c r="G2018" i="48"/>
  <c r="F2018" i="48"/>
  <c r="M2017" i="48"/>
  <c r="L2017" i="48"/>
  <c r="K2017" i="48"/>
  <c r="J2017" i="48"/>
  <c r="I2017" i="48"/>
  <c r="H2017" i="48"/>
  <c r="G2017" i="48"/>
  <c r="F2017" i="48"/>
  <c r="M2016" i="48"/>
  <c r="L2016" i="48"/>
  <c r="K2016" i="48"/>
  <c r="J2016" i="48"/>
  <c r="I2016" i="48"/>
  <c r="H2016" i="48"/>
  <c r="G2016" i="48"/>
  <c r="F2016" i="48"/>
  <c r="M2015" i="48"/>
  <c r="L2015" i="48"/>
  <c r="K2015" i="48"/>
  <c r="J2015" i="48"/>
  <c r="I2015" i="48"/>
  <c r="H2015" i="48"/>
  <c r="G2015" i="48"/>
  <c r="F2015" i="48"/>
  <c r="M2014" i="48"/>
  <c r="L2014" i="48"/>
  <c r="K2014" i="48"/>
  <c r="J2014" i="48"/>
  <c r="I2014" i="48"/>
  <c r="H2014" i="48"/>
  <c r="G2014" i="48"/>
  <c r="F2014" i="48"/>
  <c r="M2013" i="48"/>
  <c r="L2013" i="48"/>
  <c r="K2013" i="48"/>
  <c r="J2013" i="48"/>
  <c r="I2013" i="48"/>
  <c r="H2013" i="48"/>
  <c r="G2013" i="48"/>
  <c r="F2013" i="48"/>
  <c r="M2012" i="48"/>
  <c r="L2012" i="48"/>
  <c r="K2012" i="48"/>
  <c r="J2012" i="48"/>
  <c r="I2012" i="48"/>
  <c r="H2012" i="48"/>
  <c r="G2012" i="48"/>
  <c r="F2012" i="48"/>
  <c r="M2011" i="48"/>
  <c r="L2011" i="48"/>
  <c r="K2011" i="48"/>
  <c r="J2011" i="48"/>
  <c r="I2011" i="48"/>
  <c r="H2011" i="48"/>
  <c r="G2011" i="48"/>
  <c r="F2011" i="48"/>
  <c r="M2010" i="48"/>
  <c r="L2010" i="48"/>
  <c r="K2010" i="48"/>
  <c r="J2010" i="48"/>
  <c r="I2010" i="48"/>
  <c r="H2010" i="48"/>
  <c r="G2010" i="48"/>
  <c r="F2010" i="48"/>
  <c r="M2009" i="48"/>
  <c r="L2009" i="48"/>
  <c r="K2009" i="48"/>
  <c r="J2009" i="48"/>
  <c r="I2009" i="48"/>
  <c r="H2009" i="48"/>
  <c r="G2009" i="48"/>
  <c r="F2009" i="48"/>
  <c r="M2008" i="48"/>
  <c r="L2008" i="48"/>
  <c r="K2008" i="48"/>
  <c r="J2008" i="48"/>
  <c r="I2008" i="48"/>
  <c r="H2008" i="48"/>
  <c r="G2008" i="48"/>
  <c r="F2008" i="48"/>
  <c r="M2007" i="48"/>
  <c r="L2007" i="48"/>
  <c r="K2007" i="48"/>
  <c r="J2007" i="48"/>
  <c r="I2007" i="48"/>
  <c r="H2007" i="48"/>
  <c r="G2007" i="48"/>
  <c r="F2007" i="48"/>
  <c r="M2006" i="48"/>
  <c r="L2006" i="48"/>
  <c r="K2006" i="48"/>
  <c r="J2006" i="48"/>
  <c r="I2006" i="48"/>
  <c r="H2006" i="48"/>
  <c r="G2006" i="48"/>
  <c r="F2006" i="48"/>
  <c r="M2005" i="48"/>
  <c r="L2005" i="48"/>
  <c r="K2005" i="48"/>
  <c r="J2005" i="48"/>
  <c r="I2005" i="48"/>
  <c r="H2005" i="48"/>
  <c r="G2005" i="48"/>
  <c r="F2005" i="48"/>
  <c r="M2004" i="48"/>
  <c r="L2004" i="48"/>
  <c r="K2004" i="48"/>
  <c r="J2004" i="48"/>
  <c r="I2004" i="48"/>
  <c r="H2004" i="48"/>
  <c r="G2004" i="48"/>
  <c r="F2004" i="48"/>
  <c r="M2003" i="48"/>
  <c r="L2003" i="48"/>
  <c r="K2003" i="48"/>
  <c r="J2003" i="48"/>
  <c r="I2003" i="48"/>
  <c r="H2003" i="48"/>
  <c r="G2003" i="48"/>
  <c r="F2003" i="48"/>
  <c r="M2002" i="48"/>
  <c r="L2002" i="48"/>
  <c r="K2002" i="48"/>
  <c r="J2002" i="48"/>
  <c r="I2002" i="48"/>
  <c r="H2002" i="48"/>
  <c r="G2002" i="48"/>
  <c r="F2002" i="48"/>
  <c r="M2001" i="48"/>
  <c r="L2001" i="48"/>
  <c r="K2001" i="48"/>
  <c r="J2001" i="48"/>
  <c r="I2001" i="48"/>
  <c r="H2001" i="48"/>
  <c r="G2001" i="48"/>
  <c r="F2001" i="48"/>
  <c r="M2000" i="48"/>
  <c r="L2000" i="48"/>
  <c r="K2000" i="48"/>
  <c r="J2000" i="48"/>
  <c r="I2000" i="48"/>
  <c r="H2000" i="48"/>
  <c r="G2000" i="48"/>
  <c r="F2000" i="48"/>
  <c r="M1999" i="48"/>
  <c r="L1999" i="48"/>
  <c r="K1999" i="48"/>
  <c r="J1999" i="48"/>
  <c r="I1999" i="48"/>
  <c r="H1999" i="48"/>
  <c r="G1999" i="48"/>
  <c r="F1999" i="48"/>
  <c r="M1998" i="48"/>
  <c r="L1998" i="48"/>
  <c r="K1998" i="48"/>
  <c r="J1998" i="48"/>
  <c r="I1998" i="48"/>
  <c r="H1998" i="48"/>
  <c r="G1998" i="48"/>
  <c r="F1998" i="48"/>
  <c r="M1997" i="48"/>
  <c r="L1997" i="48"/>
  <c r="K1997" i="48"/>
  <c r="J1997" i="48"/>
  <c r="I1997" i="48"/>
  <c r="H1997" i="48"/>
  <c r="G1997" i="48"/>
  <c r="F1997" i="48"/>
  <c r="M1996" i="48"/>
  <c r="L1996" i="48"/>
  <c r="K1996" i="48"/>
  <c r="J1996" i="48"/>
  <c r="I1996" i="48"/>
  <c r="H1996" i="48"/>
  <c r="G1996" i="48"/>
  <c r="F1996" i="48"/>
  <c r="M1995" i="48"/>
  <c r="L1995" i="48"/>
  <c r="K1995" i="48"/>
  <c r="J1995" i="48"/>
  <c r="I1995" i="48"/>
  <c r="H1995" i="48"/>
  <c r="G1995" i="48"/>
  <c r="F1995" i="48"/>
  <c r="M1994" i="48"/>
  <c r="L1994" i="48"/>
  <c r="K1994" i="48"/>
  <c r="J1994" i="48"/>
  <c r="I1994" i="48"/>
  <c r="H1994" i="48"/>
  <c r="G1994" i="48"/>
  <c r="F1994" i="48"/>
  <c r="M1993" i="48"/>
  <c r="L1993" i="48"/>
  <c r="K1993" i="48"/>
  <c r="J1993" i="48"/>
  <c r="I1993" i="48"/>
  <c r="H1993" i="48"/>
  <c r="G1993" i="48"/>
  <c r="F1993" i="48"/>
  <c r="M1992" i="48"/>
  <c r="L1992" i="48"/>
  <c r="K1992" i="48"/>
  <c r="J1992" i="48"/>
  <c r="I1992" i="48"/>
  <c r="H1992" i="48"/>
  <c r="G1992" i="48"/>
  <c r="F1992" i="48"/>
  <c r="M1991" i="48"/>
  <c r="L1991" i="48"/>
  <c r="K1991" i="48"/>
  <c r="J1991" i="48"/>
  <c r="I1991" i="48"/>
  <c r="H1991" i="48"/>
  <c r="G1991" i="48"/>
  <c r="F1991" i="48"/>
  <c r="M1990" i="48"/>
  <c r="L1990" i="48"/>
  <c r="K1990" i="48"/>
  <c r="J1990" i="48"/>
  <c r="I1990" i="48"/>
  <c r="H1990" i="48"/>
  <c r="G1990" i="48"/>
  <c r="F1990" i="48"/>
  <c r="M1989" i="48"/>
  <c r="L1989" i="48"/>
  <c r="K1989" i="48"/>
  <c r="J1989" i="48"/>
  <c r="I1989" i="48"/>
  <c r="H1989" i="48"/>
  <c r="G1989" i="48"/>
  <c r="F1989" i="48"/>
  <c r="M1988" i="48"/>
  <c r="L1988" i="48"/>
  <c r="K1988" i="48"/>
  <c r="J1988" i="48"/>
  <c r="I1988" i="48"/>
  <c r="H1988" i="48"/>
  <c r="G1988" i="48"/>
  <c r="F1988" i="48"/>
  <c r="M1987" i="48"/>
  <c r="L1987" i="48"/>
  <c r="K1987" i="48"/>
  <c r="J1987" i="48"/>
  <c r="I1987" i="48"/>
  <c r="H1987" i="48"/>
  <c r="G1987" i="48"/>
  <c r="F1987" i="48"/>
  <c r="M1986" i="48"/>
  <c r="L1986" i="48"/>
  <c r="K1986" i="48"/>
  <c r="J1986" i="48"/>
  <c r="I1986" i="48"/>
  <c r="H1986" i="48"/>
  <c r="G1986" i="48"/>
  <c r="F1986" i="48"/>
  <c r="M1985" i="48"/>
  <c r="L1985" i="48"/>
  <c r="K1985" i="48"/>
  <c r="J1985" i="48"/>
  <c r="I1985" i="48"/>
  <c r="H1985" i="48"/>
  <c r="G1985" i="48"/>
  <c r="F1985" i="48"/>
  <c r="M1984" i="48"/>
  <c r="L1984" i="48"/>
  <c r="K1984" i="48"/>
  <c r="J1984" i="48"/>
  <c r="I1984" i="48"/>
  <c r="H1984" i="48"/>
  <c r="G1984" i="48"/>
  <c r="F1984" i="48"/>
  <c r="M1983" i="48"/>
  <c r="L1983" i="48"/>
  <c r="K1983" i="48"/>
  <c r="J1983" i="48"/>
  <c r="I1983" i="48"/>
  <c r="H1983" i="48"/>
  <c r="G1983" i="48"/>
  <c r="F1983" i="48"/>
  <c r="M1982" i="48"/>
  <c r="L1982" i="48"/>
  <c r="K1982" i="48"/>
  <c r="J1982" i="48"/>
  <c r="I1982" i="48"/>
  <c r="H1982" i="48"/>
  <c r="G1982" i="48"/>
  <c r="F1982" i="48"/>
  <c r="M1981" i="48"/>
  <c r="L1981" i="48"/>
  <c r="K1981" i="48"/>
  <c r="J1981" i="48"/>
  <c r="I1981" i="48"/>
  <c r="H1981" i="48"/>
  <c r="G1981" i="48"/>
  <c r="F1981" i="48"/>
  <c r="M1980" i="48"/>
  <c r="L1980" i="48"/>
  <c r="K1980" i="48"/>
  <c r="J1980" i="48"/>
  <c r="I1980" i="48"/>
  <c r="H1980" i="48"/>
  <c r="G1980" i="48"/>
  <c r="F1980" i="48"/>
  <c r="M1979" i="48"/>
  <c r="L1979" i="48"/>
  <c r="K1979" i="48"/>
  <c r="J1979" i="48"/>
  <c r="I1979" i="48"/>
  <c r="H1979" i="48"/>
  <c r="G1979" i="48"/>
  <c r="F1979" i="48"/>
  <c r="M1978" i="48"/>
  <c r="L1978" i="48"/>
  <c r="K1978" i="48"/>
  <c r="J1978" i="48"/>
  <c r="I1978" i="48"/>
  <c r="H1978" i="48"/>
  <c r="G1978" i="48"/>
  <c r="F1978" i="48"/>
  <c r="M1977" i="48"/>
  <c r="L1977" i="48"/>
  <c r="K1977" i="48"/>
  <c r="J1977" i="48"/>
  <c r="I1977" i="48"/>
  <c r="H1977" i="48"/>
  <c r="G1977" i="48"/>
  <c r="F1977" i="48"/>
  <c r="M1976" i="48"/>
  <c r="L1976" i="48"/>
  <c r="K1976" i="48"/>
  <c r="J1976" i="48"/>
  <c r="I1976" i="48"/>
  <c r="H1976" i="48"/>
  <c r="G1976" i="48"/>
  <c r="F1976" i="48"/>
  <c r="M1975" i="48"/>
  <c r="L1975" i="48"/>
  <c r="K1975" i="48"/>
  <c r="J1975" i="48"/>
  <c r="I1975" i="48"/>
  <c r="H1975" i="48"/>
  <c r="G1975" i="48"/>
  <c r="F1975" i="48"/>
  <c r="M1974" i="48"/>
  <c r="L1974" i="48"/>
  <c r="K1974" i="48"/>
  <c r="J1974" i="48"/>
  <c r="I1974" i="48"/>
  <c r="H1974" i="48"/>
  <c r="G1974" i="48"/>
  <c r="F1974" i="48"/>
  <c r="M1973" i="48"/>
  <c r="L1973" i="48"/>
  <c r="K1973" i="48"/>
  <c r="J1973" i="48"/>
  <c r="I1973" i="48"/>
  <c r="H1973" i="48"/>
  <c r="G1973" i="48"/>
  <c r="F1973" i="48"/>
  <c r="M1972" i="48"/>
  <c r="L1972" i="48"/>
  <c r="K1972" i="48"/>
  <c r="J1972" i="48"/>
  <c r="I1972" i="48"/>
  <c r="H1972" i="48"/>
  <c r="G1972" i="48"/>
  <c r="F1972" i="48"/>
  <c r="M1971" i="48"/>
  <c r="L1971" i="48"/>
  <c r="K1971" i="48"/>
  <c r="J1971" i="48"/>
  <c r="I1971" i="48"/>
  <c r="H1971" i="48"/>
  <c r="G1971" i="48"/>
  <c r="F1971" i="48"/>
  <c r="M1970" i="48"/>
  <c r="L1970" i="48"/>
  <c r="K1970" i="48"/>
  <c r="J1970" i="48"/>
  <c r="I1970" i="48"/>
  <c r="H1970" i="48"/>
  <c r="G1970" i="48"/>
  <c r="F1970" i="48"/>
  <c r="M1969" i="48"/>
  <c r="L1969" i="48"/>
  <c r="K1969" i="48"/>
  <c r="J1969" i="48"/>
  <c r="I1969" i="48"/>
  <c r="H1969" i="48"/>
  <c r="G1969" i="48"/>
  <c r="F1969" i="48"/>
  <c r="M1968" i="48"/>
  <c r="L1968" i="48"/>
  <c r="K1968" i="48"/>
  <c r="J1968" i="48"/>
  <c r="I1968" i="48"/>
  <c r="H1968" i="48"/>
  <c r="G1968" i="48"/>
  <c r="F1968" i="48"/>
  <c r="M1967" i="48"/>
  <c r="L1967" i="48"/>
  <c r="K1967" i="48"/>
  <c r="J1967" i="48"/>
  <c r="I1967" i="48"/>
  <c r="H1967" i="48"/>
  <c r="G1967" i="48"/>
  <c r="F1967" i="48"/>
  <c r="M1966" i="48"/>
  <c r="L1966" i="48"/>
  <c r="K1966" i="48"/>
  <c r="J1966" i="48"/>
  <c r="I1966" i="48"/>
  <c r="H1966" i="48"/>
  <c r="G1966" i="48"/>
  <c r="F1966" i="48"/>
  <c r="M1965" i="48"/>
  <c r="L1965" i="48"/>
  <c r="K1965" i="48"/>
  <c r="J1965" i="48"/>
  <c r="I1965" i="48"/>
  <c r="H1965" i="48"/>
  <c r="G1965" i="48"/>
  <c r="F1965" i="48"/>
  <c r="M1964" i="48"/>
  <c r="L1964" i="48"/>
  <c r="K1964" i="48"/>
  <c r="J1964" i="48"/>
  <c r="I1964" i="48"/>
  <c r="H1964" i="48"/>
  <c r="G1964" i="48"/>
  <c r="F1964" i="48"/>
  <c r="M1963" i="48"/>
  <c r="L1963" i="48"/>
  <c r="K1963" i="48"/>
  <c r="J1963" i="48"/>
  <c r="I1963" i="48"/>
  <c r="H1963" i="48"/>
  <c r="G1963" i="48"/>
  <c r="F1963" i="48"/>
  <c r="M1962" i="48"/>
  <c r="L1962" i="48"/>
  <c r="K1962" i="48"/>
  <c r="J1962" i="48"/>
  <c r="I1962" i="48"/>
  <c r="H1962" i="48"/>
  <c r="G1962" i="48"/>
  <c r="F1962" i="48"/>
  <c r="M1961" i="48"/>
  <c r="L1961" i="48"/>
  <c r="K1961" i="48"/>
  <c r="J1961" i="48"/>
  <c r="I1961" i="48"/>
  <c r="H1961" i="48"/>
  <c r="G1961" i="48"/>
  <c r="F1961" i="48"/>
  <c r="M1960" i="48"/>
  <c r="L1960" i="48"/>
  <c r="K1960" i="48"/>
  <c r="J1960" i="48"/>
  <c r="I1960" i="48"/>
  <c r="H1960" i="48"/>
  <c r="G1960" i="48"/>
  <c r="F1960" i="48"/>
  <c r="M1959" i="48"/>
  <c r="L1959" i="48"/>
  <c r="K1959" i="48"/>
  <c r="J1959" i="48"/>
  <c r="I1959" i="48"/>
  <c r="H1959" i="48"/>
  <c r="G1959" i="48"/>
  <c r="F1959" i="48"/>
  <c r="M1958" i="48"/>
  <c r="L1958" i="48"/>
  <c r="K1958" i="48"/>
  <c r="J1958" i="48"/>
  <c r="I1958" i="48"/>
  <c r="H1958" i="48"/>
  <c r="G1958" i="48"/>
  <c r="F1958" i="48"/>
  <c r="M1957" i="48"/>
  <c r="L1957" i="48"/>
  <c r="K1957" i="48"/>
  <c r="J1957" i="48"/>
  <c r="I1957" i="48"/>
  <c r="H1957" i="48"/>
  <c r="G1957" i="48"/>
  <c r="F1957" i="48"/>
  <c r="M1956" i="48"/>
  <c r="L1956" i="48"/>
  <c r="K1956" i="48"/>
  <c r="J1956" i="48"/>
  <c r="I1956" i="48"/>
  <c r="H1956" i="48"/>
  <c r="G1956" i="48"/>
  <c r="F1956" i="48"/>
  <c r="M1955" i="48"/>
  <c r="L1955" i="48"/>
  <c r="K1955" i="48"/>
  <c r="J1955" i="48"/>
  <c r="I1955" i="48"/>
  <c r="H1955" i="48"/>
  <c r="G1955" i="48"/>
  <c r="F1955" i="48"/>
  <c r="M1954" i="48"/>
  <c r="L1954" i="48"/>
  <c r="K1954" i="48"/>
  <c r="J1954" i="48"/>
  <c r="I1954" i="48"/>
  <c r="H1954" i="48"/>
  <c r="G1954" i="48"/>
  <c r="F1954" i="48"/>
  <c r="M1953" i="48"/>
  <c r="L1953" i="48"/>
  <c r="K1953" i="48"/>
  <c r="J1953" i="48"/>
  <c r="I1953" i="48"/>
  <c r="H1953" i="48"/>
  <c r="G1953" i="48"/>
  <c r="F1953" i="48"/>
  <c r="M1952" i="48"/>
  <c r="L1952" i="48"/>
  <c r="K1952" i="48"/>
  <c r="J1952" i="48"/>
  <c r="I1952" i="48"/>
  <c r="H1952" i="48"/>
  <c r="G1952" i="48"/>
  <c r="F1952" i="48"/>
  <c r="M1951" i="48"/>
  <c r="L1951" i="48"/>
  <c r="K1951" i="48"/>
  <c r="J1951" i="48"/>
  <c r="I1951" i="48"/>
  <c r="H1951" i="48"/>
  <c r="G1951" i="48"/>
  <c r="F1951" i="48"/>
  <c r="M1950" i="48"/>
  <c r="L1950" i="48"/>
  <c r="K1950" i="48"/>
  <c r="J1950" i="48"/>
  <c r="I1950" i="48"/>
  <c r="H1950" i="48"/>
  <c r="G1950" i="48"/>
  <c r="F1950" i="48"/>
  <c r="M1949" i="48"/>
  <c r="L1949" i="48"/>
  <c r="K1949" i="48"/>
  <c r="J1949" i="48"/>
  <c r="I1949" i="48"/>
  <c r="H1949" i="48"/>
  <c r="G1949" i="48"/>
  <c r="F1949" i="48"/>
  <c r="M1948" i="48"/>
  <c r="L1948" i="48"/>
  <c r="K1948" i="48"/>
  <c r="J1948" i="48"/>
  <c r="I1948" i="48"/>
  <c r="H1948" i="48"/>
  <c r="G1948" i="48"/>
  <c r="F1948" i="48"/>
  <c r="M1947" i="48"/>
  <c r="L1947" i="48"/>
  <c r="K1947" i="48"/>
  <c r="J1947" i="48"/>
  <c r="I1947" i="48"/>
  <c r="H1947" i="48"/>
  <c r="G1947" i="48"/>
  <c r="F1947" i="48"/>
  <c r="M1946" i="48"/>
  <c r="L1946" i="48"/>
  <c r="K1946" i="48"/>
  <c r="J1946" i="48"/>
  <c r="I1946" i="48"/>
  <c r="H1946" i="48"/>
  <c r="G1946" i="48"/>
  <c r="F1946" i="48"/>
  <c r="M1945" i="48"/>
  <c r="L1945" i="48"/>
  <c r="K1945" i="48"/>
  <c r="J1945" i="48"/>
  <c r="I1945" i="48"/>
  <c r="H1945" i="48"/>
  <c r="G1945" i="48"/>
  <c r="F1945" i="48"/>
  <c r="M1944" i="48"/>
  <c r="L1944" i="48"/>
  <c r="K1944" i="48"/>
  <c r="J1944" i="48"/>
  <c r="I1944" i="48"/>
  <c r="H1944" i="48"/>
  <c r="G1944" i="48"/>
  <c r="F1944" i="48"/>
  <c r="M1943" i="48"/>
  <c r="L1943" i="48"/>
  <c r="K1943" i="48"/>
  <c r="J1943" i="48"/>
  <c r="I1943" i="48"/>
  <c r="H1943" i="48"/>
  <c r="G1943" i="48"/>
  <c r="F1943" i="48"/>
  <c r="M1942" i="48"/>
  <c r="L1942" i="48"/>
  <c r="K1942" i="48"/>
  <c r="J1942" i="48"/>
  <c r="I1942" i="48"/>
  <c r="H1942" i="48"/>
  <c r="G1942" i="48"/>
  <c r="F1942" i="48"/>
  <c r="M1941" i="48"/>
  <c r="L1941" i="48"/>
  <c r="K1941" i="48"/>
  <c r="J1941" i="48"/>
  <c r="I1941" i="48"/>
  <c r="H1941" i="48"/>
  <c r="G1941" i="48"/>
  <c r="F1941" i="48"/>
  <c r="M1940" i="48"/>
  <c r="L1940" i="48"/>
  <c r="K1940" i="48"/>
  <c r="J1940" i="48"/>
  <c r="I1940" i="48"/>
  <c r="H1940" i="48"/>
  <c r="G1940" i="48"/>
  <c r="F1940" i="48"/>
  <c r="M1939" i="48"/>
  <c r="L1939" i="48"/>
  <c r="K1939" i="48"/>
  <c r="J1939" i="48"/>
  <c r="I1939" i="48"/>
  <c r="H1939" i="48"/>
  <c r="G1939" i="48"/>
  <c r="F1939" i="48"/>
  <c r="M1938" i="48"/>
  <c r="L1938" i="48"/>
  <c r="K1938" i="48"/>
  <c r="J1938" i="48"/>
  <c r="I1938" i="48"/>
  <c r="H1938" i="48"/>
  <c r="G1938" i="48"/>
  <c r="F1938" i="48"/>
  <c r="M1937" i="48"/>
  <c r="L1937" i="48"/>
  <c r="K1937" i="48"/>
  <c r="J1937" i="48"/>
  <c r="I1937" i="48"/>
  <c r="H1937" i="48"/>
  <c r="G1937" i="48"/>
  <c r="F1937" i="48"/>
  <c r="M1936" i="48"/>
  <c r="L1936" i="48"/>
  <c r="K1936" i="48"/>
  <c r="J1936" i="48"/>
  <c r="I1936" i="48"/>
  <c r="H1936" i="48"/>
  <c r="G1936" i="48"/>
  <c r="F1936" i="48"/>
  <c r="M1935" i="48"/>
  <c r="L1935" i="48"/>
  <c r="K1935" i="48"/>
  <c r="J1935" i="48"/>
  <c r="I1935" i="48"/>
  <c r="H1935" i="48"/>
  <c r="G1935" i="48"/>
  <c r="F1935" i="48"/>
  <c r="M1934" i="48"/>
  <c r="L1934" i="48"/>
  <c r="K1934" i="48"/>
  <c r="J1934" i="48"/>
  <c r="I1934" i="48"/>
  <c r="H1934" i="48"/>
  <c r="G1934" i="48"/>
  <c r="F1934" i="48"/>
  <c r="M1933" i="48"/>
  <c r="L1933" i="48"/>
  <c r="K1933" i="48"/>
  <c r="J1933" i="48"/>
  <c r="I1933" i="48"/>
  <c r="H1933" i="48"/>
  <c r="G1933" i="48"/>
  <c r="F1933" i="48"/>
  <c r="M1932" i="48"/>
  <c r="L1932" i="48"/>
  <c r="K1932" i="48"/>
  <c r="J1932" i="48"/>
  <c r="I1932" i="48"/>
  <c r="H1932" i="48"/>
  <c r="G1932" i="48"/>
  <c r="F1932" i="48"/>
  <c r="M1931" i="48"/>
  <c r="L1931" i="48"/>
  <c r="K1931" i="48"/>
  <c r="J1931" i="48"/>
  <c r="I1931" i="48"/>
  <c r="H1931" i="48"/>
  <c r="G1931" i="48"/>
  <c r="F1931" i="48"/>
  <c r="M1930" i="48"/>
  <c r="L1930" i="48"/>
  <c r="K1930" i="48"/>
  <c r="J1930" i="48"/>
  <c r="I1930" i="48"/>
  <c r="H1930" i="48"/>
  <c r="G1930" i="48"/>
  <c r="F1930" i="48"/>
  <c r="M1929" i="48"/>
  <c r="L1929" i="48"/>
  <c r="K1929" i="48"/>
  <c r="J1929" i="48"/>
  <c r="I1929" i="48"/>
  <c r="H1929" i="48"/>
  <c r="G1929" i="48"/>
  <c r="F1929" i="48"/>
  <c r="M1928" i="48"/>
  <c r="L1928" i="48"/>
  <c r="K1928" i="48"/>
  <c r="J1928" i="48"/>
  <c r="I1928" i="48"/>
  <c r="H1928" i="48"/>
  <c r="G1928" i="48"/>
  <c r="F1928" i="48"/>
  <c r="M1927" i="48"/>
  <c r="L1927" i="48"/>
  <c r="K1927" i="48"/>
  <c r="J1927" i="48"/>
  <c r="I1927" i="48"/>
  <c r="H1927" i="48"/>
  <c r="G1927" i="48"/>
  <c r="F1927" i="48"/>
  <c r="M1926" i="48"/>
  <c r="L1926" i="48"/>
  <c r="K1926" i="48"/>
  <c r="J1926" i="48"/>
  <c r="I1926" i="48"/>
  <c r="H1926" i="48"/>
  <c r="G1926" i="48"/>
  <c r="F1926" i="48"/>
  <c r="M1925" i="48"/>
  <c r="L1925" i="48"/>
  <c r="K1925" i="48"/>
  <c r="J1925" i="48"/>
  <c r="I1925" i="48"/>
  <c r="H1925" i="48"/>
  <c r="G1925" i="48"/>
  <c r="F1925" i="48"/>
  <c r="M1924" i="48"/>
  <c r="L1924" i="48"/>
  <c r="K1924" i="48"/>
  <c r="J1924" i="48"/>
  <c r="I1924" i="48"/>
  <c r="H1924" i="48"/>
  <c r="G1924" i="48"/>
  <c r="F1924" i="48"/>
  <c r="M1923" i="48"/>
  <c r="L1923" i="48"/>
  <c r="K1923" i="48"/>
  <c r="J1923" i="48"/>
  <c r="I1923" i="48"/>
  <c r="H1923" i="48"/>
  <c r="G1923" i="48"/>
  <c r="F1923" i="48"/>
  <c r="M1922" i="48"/>
  <c r="L1922" i="48"/>
  <c r="K1922" i="48"/>
  <c r="J1922" i="48"/>
  <c r="I1922" i="48"/>
  <c r="H1922" i="48"/>
  <c r="G1922" i="48"/>
  <c r="F1922" i="48"/>
  <c r="M1921" i="48"/>
  <c r="L1921" i="48"/>
  <c r="K1921" i="48"/>
  <c r="J1921" i="48"/>
  <c r="I1921" i="48"/>
  <c r="H1921" i="48"/>
  <c r="G1921" i="48"/>
  <c r="F1921" i="48"/>
  <c r="M1920" i="48"/>
  <c r="L1920" i="48"/>
  <c r="K1920" i="48"/>
  <c r="J1920" i="48"/>
  <c r="I1920" i="48"/>
  <c r="H1920" i="48"/>
  <c r="G1920" i="48"/>
  <c r="F1920" i="48"/>
  <c r="M1919" i="48"/>
  <c r="L1919" i="48"/>
  <c r="K1919" i="48"/>
  <c r="J1919" i="48"/>
  <c r="I1919" i="48"/>
  <c r="H1919" i="48"/>
  <c r="G1919" i="48"/>
  <c r="F1919" i="48"/>
  <c r="M1918" i="48"/>
  <c r="L1918" i="48"/>
  <c r="K1918" i="48"/>
  <c r="J1918" i="48"/>
  <c r="I1918" i="48"/>
  <c r="H1918" i="48"/>
  <c r="G1918" i="48"/>
  <c r="F1918" i="48"/>
  <c r="M1917" i="48"/>
  <c r="L1917" i="48"/>
  <c r="K1917" i="48"/>
  <c r="J1917" i="48"/>
  <c r="I1917" i="48"/>
  <c r="H1917" i="48"/>
  <c r="G1917" i="48"/>
  <c r="F1917" i="48"/>
  <c r="M1916" i="48"/>
  <c r="L1916" i="48"/>
  <c r="K1916" i="48"/>
  <c r="J1916" i="48"/>
  <c r="I1916" i="48"/>
  <c r="H1916" i="48"/>
  <c r="G1916" i="48"/>
  <c r="F1916" i="48"/>
  <c r="M1915" i="48"/>
  <c r="L1915" i="48"/>
  <c r="K1915" i="48"/>
  <c r="J1915" i="48"/>
  <c r="I1915" i="48"/>
  <c r="H1915" i="48"/>
  <c r="G1915" i="48"/>
  <c r="F1915" i="48"/>
  <c r="M1914" i="48"/>
  <c r="L1914" i="48"/>
  <c r="K1914" i="48"/>
  <c r="J1914" i="48"/>
  <c r="I1914" i="48"/>
  <c r="H1914" i="48"/>
  <c r="G1914" i="48"/>
  <c r="F1914" i="48"/>
  <c r="M1913" i="48"/>
  <c r="L1913" i="48"/>
  <c r="K1913" i="48"/>
  <c r="J1913" i="48"/>
  <c r="I1913" i="48"/>
  <c r="H1913" i="48"/>
  <c r="G1913" i="48"/>
  <c r="F1913" i="48"/>
  <c r="M1912" i="48"/>
  <c r="L1912" i="48"/>
  <c r="K1912" i="48"/>
  <c r="J1912" i="48"/>
  <c r="I1912" i="48"/>
  <c r="H1912" i="48"/>
  <c r="G1912" i="48"/>
  <c r="F1912" i="48"/>
  <c r="M1911" i="48"/>
  <c r="L1911" i="48"/>
  <c r="K1911" i="48"/>
  <c r="J1911" i="48"/>
  <c r="I1911" i="48"/>
  <c r="H1911" i="48"/>
  <c r="G1911" i="48"/>
  <c r="F1911" i="48"/>
  <c r="M1910" i="48"/>
  <c r="L1910" i="48"/>
  <c r="K1910" i="48"/>
  <c r="J1910" i="48"/>
  <c r="I1910" i="48"/>
  <c r="H1910" i="48"/>
  <c r="G1910" i="48"/>
  <c r="F1910" i="48"/>
  <c r="M1909" i="48"/>
  <c r="L1909" i="48"/>
  <c r="K1909" i="48"/>
  <c r="J1909" i="48"/>
  <c r="I1909" i="48"/>
  <c r="H1909" i="48"/>
  <c r="G1909" i="48"/>
  <c r="F1909" i="48"/>
  <c r="M1908" i="48"/>
  <c r="L1908" i="48"/>
  <c r="K1908" i="48"/>
  <c r="J1908" i="48"/>
  <c r="I1908" i="48"/>
  <c r="H1908" i="48"/>
  <c r="G1908" i="48"/>
  <c r="F1908" i="48"/>
  <c r="M1907" i="48"/>
  <c r="L1907" i="48"/>
  <c r="K1907" i="48"/>
  <c r="J1907" i="48"/>
  <c r="I1907" i="48"/>
  <c r="H1907" i="48"/>
  <c r="G1907" i="48"/>
  <c r="F1907" i="48"/>
  <c r="M1906" i="48"/>
  <c r="L1906" i="48"/>
  <c r="K1906" i="48"/>
  <c r="J1906" i="48"/>
  <c r="I1906" i="48"/>
  <c r="H1906" i="48"/>
  <c r="G1906" i="48"/>
  <c r="F1906" i="48"/>
  <c r="M1905" i="48"/>
  <c r="L1905" i="48"/>
  <c r="K1905" i="48"/>
  <c r="J1905" i="48"/>
  <c r="I1905" i="48"/>
  <c r="H1905" i="48"/>
  <c r="G1905" i="48"/>
  <c r="F1905" i="48"/>
  <c r="M1904" i="48"/>
  <c r="L1904" i="48"/>
  <c r="K1904" i="48"/>
  <c r="J1904" i="48"/>
  <c r="I1904" i="48"/>
  <c r="H1904" i="48"/>
  <c r="G1904" i="48"/>
  <c r="F1904" i="48"/>
  <c r="M1903" i="48"/>
  <c r="L1903" i="48"/>
  <c r="K1903" i="48"/>
  <c r="J1903" i="48"/>
  <c r="I1903" i="48"/>
  <c r="H1903" i="48"/>
  <c r="G1903" i="48"/>
  <c r="F1903" i="48"/>
  <c r="M1902" i="48"/>
  <c r="L1902" i="48"/>
  <c r="K1902" i="48"/>
  <c r="J1902" i="48"/>
  <c r="I1902" i="48"/>
  <c r="H1902" i="48"/>
  <c r="G1902" i="48"/>
  <c r="F1902" i="48"/>
  <c r="M1901" i="48"/>
  <c r="L1901" i="48"/>
  <c r="K1901" i="48"/>
  <c r="J1901" i="48"/>
  <c r="I1901" i="48"/>
  <c r="H1901" i="48"/>
  <c r="G1901" i="48"/>
  <c r="F1901" i="48"/>
  <c r="M1900" i="48"/>
  <c r="L1900" i="48"/>
  <c r="K1900" i="48"/>
  <c r="J1900" i="48"/>
  <c r="I1900" i="48"/>
  <c r="H1900" i="48"/>
  <c r="G1900" i="48"/>
  <c r="F1900" i="48"/>
  <c r="M1899" i="48"/>
  <c r="L1899" i="48"/>
  <c r="K1899" i="48"/>
  <c r="J1899" i="48"/>
  <c r="I1899" i="48"/>
  <c r="H1899" i="48"/>
  <c r="G1899" i="48"/>
  <c r="F1899" i="48"/>
  <c r="M1898" i="48"/>
  <c r="L1898" i="48"/>
  <c r="K1898" i="48"/>
  <c r="J1898" i="48"/>
  <c r="I1898" i="48"/>
  <c r="H1898" i="48"/>
  <c r="G1898" i="48"/>
  <c r="F1898" i="48"/>
  <c r="M1897" i="48"/>
  <c r="L1897" i="48"/>
  <c r="K1897" i="48"/>
  <c r="J1897" i="48"/>
  <c r="I1897" i="48"/>
  <c r="H1897" i="48"/>
  <c r="G1897" i="48"/>
  <c r="F1897" i="48"/>
  <c r="M1896" i="48"/>
  <c r="L1896" i="48"/>
  <c r="K1896" i="48"/>
  <c r="J1896" i="48"/>
  <c r="I1896" i="48"/>
  <c r="H1896" i="48"/>
  <c r="G1896" i="48"/>
  <c r="F1896" i="48"/>
  <c r="M1895" i="48"/>
  <c r="L1895" i="48"/>
  <c r="K1895" i="48"/>
  <c r="J1895" i="48"/>
  <c r="I1895" i="48"/>
  <c r="H1895" i="48"/>
  <c r="G1895" i="48"/>
  <c r="F1895" i="48"/>
  <c r="M1894" i="48"/>
  <c r="L1894" i="48"/>
  <c r="K1894" i="48"/>
  <c r="J1894" i="48"/>
  <c r="I1894" i="48"/>
  <c r="H1894" i="48"/>
  <c r="G1894" i="48"/>
  <c r="F1894" i="48"/>
  <c r="M1893" i="48"/>
  <c r="L1893" i="48"/>
  <c r="K1893" i="48"/>
  <c r="J1893" i="48"/>
  <c r="I1893" i="48"/>
  <c r="H1893" i="48"/>
  <c r="G1893" i="48"/>
  <c r="F1893" i="48"/>
  <c r="M1892" i="48"/>
  <c r="L1892" i="48"/>
  <c r="K1892" i="48"/>
  <c r="J1892" i="48"/>
  <c r="I1892" i="48"/>
  <c r="H1892" i="48"/>
  <c r="G1892" i="48"/>
  <c r="F1892" i="48"/>
  <c r="M1891" i="48"/>
  <c r="L1891" i="48"/>
  <c r="K1891" i="48"/>
  <c r="J1891" i="48"/>
  <c r="I1891" i="48"/>
  <c r="H1891" i="48"/>
  <c r="G1891" i="48"/>
  <c r="F1891" i="48"/>
  <c r="M1890" i="48"/>
  <c r="L1890" i="48"/>
  <c r="K1890" i="48"/>
  <c r="J1890" i="48"/>
  <c r="I1890" i="48"/>
  <c r="H1890" i="48"/>
  <c r="G1890" i="48"/>
  <c r="F1890" i="48"/>
  <c r="M1889" i="48"/>
  <c r="L1889" i="48"/>
  <c r="K1889" i="48"/>
  <c r="J1889" i="48"/>
  <c r="I1889" i="48"/>
  <c r="H1889" i="48"/>
  <c r="G1889" i="48"/>
  <c r="F1889" i="48"/>
  <c r="M1888" i="48"/>
  <c r="L1888" i="48"/>
  <c r="K1888" i="48"/>
  <c r="J1888" i="48"/>
  <c r="I1888" i="48"/>
  <c r="H1888" i="48"/>
  <c r="G1888" i="48"/>
  <c r="F1888" i="48"/>
  <c r="M1887" i="48"/>
  <c r="L1887" i="48"/>
  <c r="K1887" i="48"/>
  <c r="J1887" i="48"/>
  <c r="I1887" i="48"/>
  <c r="H1887" i="48"/>
  <c r="G1887" i="48"/>
  <c r="F1887" i="48"/>
  <c r="M1886" i="48"/>
  <c r="L1886" i="48"/>
  <c r="K1886" i="48"/>
  <c r="J1886" i="48"/>
  <c r="I1886" i="48"/>
  <c r="H1886" i="48"/>
  <c r="G1886" i="48"/>
  <c r="F1886" i="48"/>
  <c r="M1885" i="48"/>
  <c r="L1885" i="48"/>
  <c r="K1885" i="48"/>
  <c r="J1885" i="48"/>
  <c r="I1885" i="48"/>
  <c r="H1885" i="48"/>
  <c r="G1885" i="48"/>
  <c r="F1885" i="48"/>
  <c r="M1884" i="48"/>
  <c r="L1884" i="48"/>
  <c r="K1884" i="48"/>
  <c r="J1884" i="48"/>
  <c r="I1884" i="48"/>
  <c r="H1884" i="48"/>
  <c r="G1884" i="48"/>
  <c r="F1884" i="48"/>
  <c r="M1883" i="48"/>
  <c r="L1883" i="48"/>
  <c r="K1883" i="48"/>
  <c r="J1883" i="48"/>
  <c r="I1883" i="48"/>
  <c r="H1883" i="48"/>
  <c r="G1883" i="48"/>
  <c r="F1883" i="48"/>
  <c r="M1882" i="48"/>
  <c r="L1882" i="48"/>
  <c r="K1882" i="48"/>
  <c r="J1882" i="48"/>
  <c r="I1882" i="48"/>
  <c r="H1882" i="48"/>
  <c r="G1882" i="48"/>
  <c r="F1882" i="48"/>
  <c r="M1881" i="48"/>
  <c r="L1881" i="48"/>
  <c r="K1881" i="48"/>
  <c r="J1881" i="48"/>
  <c r="I1881" i="48"/>
  <c r="H1881" i="48"/>
  <c r="G1881" i="48"/>
  <c r="F1881" i="48"/>
  <c r="M1880" i="48"/>
  <c r="L1880" i="48"/>
  <c r="K1880" i="48"/>
  <c r="J1880" i="48"/>
  <c r="I1880" i="48"/>
  <c r="H1880" i="48"/>
  <c r="G1880" i="48"/>
  <c r="F1880" i="48"/>
  <c r="M1879" i="48"/>
  <c r="L1879" i="48"/>
  <c r="K1879" i="48"/>
  <c r="J1879" i="48"/>
  <c r="I1879" i="48"/>
  <c r="H1879" i="48"/>
  <c r="G1879" i="48"/>
  <c r="F1879" i="48"/>
  <c r="M1878" i="48"/>
  <c r="L1878" i="48"/>
  <c r="K1878" i="48"/>
  <c r="J1878" i="48"/>
  <c r="I1878" i="48"/>
  <c r="H1878" i="48"/>
  <c r="G1878" i="48"/>
  <c r="F1878" i="48"/>
  <c r="M1877" i="48"/>
  <c r="L1877" i="48"/>
  <c r="K1877" i="48"/>
  <c r="J1877" i="48"/>
  <c r="I1877" i="48"/>
  <c r="H1877" i="48"/>
  <c r="G1877" i="48"/>
  <c r="F1877" i="48"/>
  <c r="M1876" i="48"/>
  <c r="L1876" i="48"/>
  <c r="K1876" i="48"/>
  <c r="J1876" i="48"/>
  <c r="I1876" i="48"/>
  <c r="H1876" i="48"/>
  <c r="G1876" i="48"/>
  <c r="F1876" i="48"/>
  <c r="M1875" i="48"/>
  <c r="L1875" i="48"/>
  <c r="K1875" i="48"/>
  <c r="J1875" i="48"/>
  <c r="I1875" i="48"/>
  <c r="H1875" i="48"/>
  <c r="G1875" i="48"/>
  <c r="F1875" i="48"/>
  <c r="M1874" i="48"/>
  <c r="L1874" i="48"/>
  <c r="K1874" i="48"/>
  <c r="J1874" i="48"/>
  <c r="I1874" i="48"/>
  <c r="H1874" i="48"/>
  <c r="G1874" i="48"/>
  <c r="F1874" i="48"/>
  <c r="M1873" i="48"/>
  <c r="L1873" i="48"/>
  <c r="K1873" i="48"/>
  <c r="J1873" i="48"/>
  <c r="I1873" i="48"/>
  <c r="H1873" i="48"/>
  <c r="G1873" i="48"/>
  <c r="F1873" i="48"/>
  <c r="M1872" i="48"/>
  <c r="L1872" i="48"/>
  <c r="K1872" i="48"/>
  <c r="J1872" i="48"/>
  <c r="I1872" i="48"/>
  <c r="H1872" i="48"/>
  <c r="G1872" i="48"/>
  <c r="F1872" i="48"/>
  <c r="M1871" i="48"/>
  <c r="L1871" i="48"/>
  <c r="K1871" i="48"/>
  <c r="J1871" i="48"/>
  <c r="I1871" i="48"/>
  <c r="H1871" i="48"/>
  <c r="G1871" i="48"/>
  <c r="F1871" i="48"/>
  <c r="M1870" i="48"/>
  <c r="L1870" i="48"/>
  <c r="K1870" i="48"/>
  <c r="J1870" i="48"/>
  <c r="I1870" i="48"/>
  <c r="H1870" i="48"/>
  <c r="G1870" i="48"/>
  <c r="F1870" i="48"/>
  <c r="M1869" i="48"/>
  <c r="L1869" i="48"/>
  <c r="K1869" i="48"/>
  <c r="J1869" i="48"/>
  <c r="I1869" i="48"/>
  <c r="H1869" i="48"/>
  <c r="G1869" i="48"/>
  <c r="F1869" i="48"/>
  <c r="M1868" i="48"/>
  <c r="L1868" i="48"/>
  <c r="K1868" i="48"/>
  <c r="J1868" i="48"/>
  <c r="I1868" i="48"/>
  <c r="H1868" i="48"/>
  <c r="G1868" i="48"/>
  <c r="F1868" i="48"/>
  <c r="M1867" i="48"/>
  <c r="L1867" i="48"/>
  <c r="K1867" i="48"/>
  <c r="J1867" i="48"/>
  <c r="I1867" i="48"/>
  <c r="H1867" i="48"/>
  <c r="G1867" i="48"/>
  <c r="F1867" i="48"/>
  <c r="M1866" i="48"/>
  <c r="L1866" i="48"/>
  <c r="K1866" i="48"/>
  <c r="J1866" i="48"/>
  <c r="I1866" i="48"/>
  <c r="H1866" i="48"/>
  <c r="G1866" i="48"/>
  <c r="F1866" i="48"/>
  <c r="M1865" i="48"/>
  <c r="L1865" i="48"/>
  <c r="K1865" i="48"/>
  <c r="J1865" i="48"/>
  <c r="I1865" i="48"/>
  <c r="H1865" i="48"/>
  <c r="G1865" i="48"/>
  <c r="F1865" i="48"/>
  <c r="M1864" i="48"/>
  <c r="L1864" i="48"/>
  <c r="K1864" i="48"/>
  <c r="J1864" i="48"/>
  <c r="I1864" i="48"/>
  <c r="H1864" i="48"/>
  <c r="G1864" i="48"/>
  <c r="F1864" i="48"/>
  <c r="M1863" i="48"/>
  <c r="L1863" i="48"/>
  <c r="K1863" i="48"/>
  <c r="J1863" i="48"/>
  <c r="I1863" i="48"/>
  <c r="H1863" i="48"/>
  <c r="G1863" i="48"/>
  <c r="F1863" i="48"/>
  <c r="M1862" i="48"/>
  <c r="L1862" i="48"/>
  <c r="K1862" i="48"/>
  <c r="J1862" i="48"/>
  <c r="I1862" i="48"/>
  <c r="H1862" i="48"/>
  <c r="G1862" i="48"/>
  <c r="F1862" i="48"/>
  <c r="M1861" i="48"/>
  <c r="L1861" i="48"/>
  <c r="K1861" i="48"/>
  <c r="J1861" i="48"/>
  <c r="I1861" i="48"/>
  <c r="H1861" i="48"/>
  <c r="G1861" i="48"/>
  <c r="F1861" i="48"/>
  <c r="M1860" i="48"/>
  <c r="L1860" i="48"/>
  <c r="K1860" i="48"/>
  <c r="J1860" i="48"/>
  <c r="I1860" i="48"/>
  <c r="H1860" i="48"/>
  <c r="G1860" i="48"/>
  <c r="F1860" i="48"/>
  <c r="M1859" i="48"/>
  <c r="L1859" i="48"/>
  <c r="K1859" i="48"/>
  <c r="J1859" i="48"/>
  <c r="I1859" i="48"/>
  <c r="H1859" i="48"/>
  <c r="G1859" i="48"/>
  <c r="F1859" i="48"/>
  <c r="M1858" i="48"/>
  <c r="L1858" i="48"/>
  <c r="K1858" i="48"/>
  <c r="J1858" i="48"/>
  <c r="I1858" i="48"/>
  <c r="H1858" i="48"/>
  <c r="G1858" i="48"/>
  <c r="F1858" i="48"/>
  <c r="M1857" i="48"/>
  <c r="L1857" i="48"/>
  <c r="K1857" i="48"/>
  <c r="J1857" i="48"/>
  <c r="I1857" i="48"/>
  <c r="H1857" i="48"/>
  <c r="G1857" i="48"/>
  <c r="F1857" i="48"/>
  <c r="M1856" i="48"/>
  <c r="L1856" i="48"/>
  <c r="K1856" i="48"/>
  <c r="J1856" i="48"/>
  <c r="I1856" i="48"/>
  <c r="H1856" i="48"/>
  <c r="G1856" i="48"/>
  <c r="F1856" i="48"/>
  <c r="M1855" i="48"/>
  <c r="L1855" i="48"/>
  <c r="K1855" i="48"/>
  <c r="J1855" i="48"/>
  <c r="I1855" i="48"/>
  <c r="H1855" i="48"/>
  <c r="G1855" i="48"/>
  <c r="F1855" i="48"/>
  <c r="M1854" i="48"/>
  <c r="L1854" i="48"/>
  <c r="K1854" i="48"/>
  <c r="J1854" i="48"/>
  <c r="I1854" i="48"/>
  <c r="H1854" i="48"/>
  <c r="G1854" i="48"/>
  <c r="F1854" i="48"/>
  <c r="M1853" i="48"/>
  <c r="L1853" i="48"/>
  <c r="K1853" i="48"/>
  <c r="J1853" i="48"/>
  <c r="I1853" i="48"/>
  <c r="H1853" i="48"/>
  <c r="G1853" i="48"/>
  <c r="F1853" i="48"/>
  <c r="M1852" i="48"/>
  <c r="L1852" i="48"/>
  <c r="K1852" i="48"/>
  <c r="J1852" i="48"/>
  <c r="I1852" i="48"/>
  <c r="H1852" i="48"/>
  <c r="G1852" i="48"/>
  <c r="F1852" i="48"/>
  <c r="M1851" i="48"/>
  <c r="L1851" i="48"/>
  <c r="K1851" i="48"/>
  <c r="J1851" i="48"/>
  <c r="I1851" i="48"/>
  <c r="H1851" i="48"/>
  <c r="G1851" i="48"/>
  <c r="F1851" i="48"/>
  <c r="M1850" i="48"/>
  <c r="L1850" i="48"/>
  <c r="K1850" i="48"/>
  <c r="J1850" i="48"/>
  <c r="I1850" i="48"/>
  <c r="H1850" i="48"/>
  <c r="G1850" i="48"/>
  <c r="F1850" i="48"/>
  <c r="M1849" i="48"/>
  <c r="L1849" i="48"/>
  <c r="K1849" i="48"/>
  <c r="J1849" i="48"/>
  <c r="I1849" i="48"/>
  <c r="H1849" i="48"/>
  <c r="G1849" i="48"/>
  <c r="F1849" i="48"/>
  <c r="M1848" i="48"/>
  <c r="L1848" i="48"/>
  <c r="K1848" i="48"/>
  <c r="J1848" i="48"/>
  <c r="I1848" i="48"/>
  <c r="H1848" i="48"/>
  <c r="G1848" i="48"/>
  <c r="F1848" i="48"/>
  <c r="M1847" i="48"/>
  <c r="L1847" i="48"/>
  <c r="K1847" i="48"/>
  <c r="J1847" i="48"/>
  <c r="I1847" i="48"/>
  <c r="H1847" i="48"/>
  <c r="G1847" i="48"/>
  <c r="F1847" i="48"/>
  <c r="M1846" i="48"/>
  <c r="L1846" i="48"/>
  <c r="K1846" i="48"/>
  <c r="J1846" i="48"/>
  <c r="I1846" i="48"/>
  <c r="H1846" i="48"/>
  <c r="G1846" i="48"/>
  <c r="F1846" i="48"/>
  <c r="M1845" i="48"/>
  <c r="L1845" i="48"/>
  <c r="K1845" i="48"/>
  <c r="J1845" i="48"/>
  <c r="I1845" i="48"/>
  <c r="H1845" i="48"/>
  <c r="G1845" i="48"/>
  <c r="F1845" i="48"/>
  <c r="M1844" i="48"/>
  <c r="L1844" i="48"/>
  <c r="K1844" i="48"/>
  <c r="J1844" i="48"/>
  <c r="I1844" i="48"/>
  <c r="H1844" i="48"/>
  <c r="G1844" i="48"/>
  <c r="F1844" i="48"/>
  <c r="M1843" i="48"/>
  <c r="L1843" i="48"/>
  <c r="K1843" i="48"/>
  <c r="J1843" i="48"/>
  <c r="I1843" i="48"/>
  <c r="H1843" i="48"/>
  <c r="G1843" i="48"/>
  <c r="F1843" i="48"/>
  <c r="M1842" i="48"/>
  <c r="L1842" i="48"/>
  <c r="K1842" i="48"/>
  <c r="J1842" i="48"/>
  <c r="I1842" i="48"/>
  <c r="H1842" i="48"/>
  <c r="G1842" i="48"/>
  <c r="F1842" i="48"/>
  <c r="M1841" i="48"/>
  <c r="L1841" i="48"/>
  <c r="K1841" i="48"/>
  <c r="J1841" i="48"/>
  <c r="I1841" i="48"/>
  <c r="H1841" i="48"/>
  <c r="G1841" i="48"/>
  <c r="F1841" i="48"/>
  <c r="M1840" i="48"/>
  <c r="L1840" i="48"/>
  <c r="K1840" i="48"/>
  <c r="J1840" i="48"/>
  <c r="I1840" i="48"/>
  <c r="H1840" i="48"/>
  <c r="G1840" i="48"/>
  <c r="F1840" i="48"/>
  <c r="M1839" i="48"/>
  <c r="L1839" i="48"/>
  <c r="K1839" i="48"/>
  <c r="J1839" i="48"/>
  <c r="I1839" i="48"/>
  <c r="H1839" i="48"/>
  <c r="G1839" i="48"/>
  <c r="F1839" i="48"/>
  <c r="M1838" i="48"/>
  <c r="L1838" i="48"/>
  <c r="K1838" i="48"/>
  <c r="J1838" i="48"/>
  <c r="I1838" i="48"/>
  <c r="H1838" i="48"/>
  <c r="G1838" i="48"/>
  <c r="F1838" i="48"/>
  <c r="M1837" i="48"/>
  <c r="L1837" i="48"/>
  <c r="K1837" i="48"/>
  <c r="J1837" i="48"/>
  <c r="I1837" i="48"/>
  <c r="H1837" i="48"/>
  <c r="G1837" i="48"/>
  <c r="F1837" i="48"/>
  <c r="M1836" i="48"/>
  <c r="L1836" i="48"/>
  <c r="K1836" i="48"/>
  <c r="J1836" i="48"/>
  <c r="I1836" i="48"/>
  <c r="H1836" i="48"/>
  <c r="G1836" i="48"/>
  <c r="F1836" i="48"/>
  <c r="M1835" i="48"/>
  <c r="L1835" i="48"/>
  <c r="K1835" i="48"/>
  <c r="J1835" i="48"/>
  <c r="I1835" i="48"/>
  <c r="H1835" i="48"/>
  <c r="G1835" i="48"/>
  <c r="F1835" i="48"/>
  <c r="M1834" i="48"/>
  <c r="L1834" i="48"/>
  <c r="K1834" i="48"/>
  <c r="J1834" i="48"/>
  <c r="I1834" i="48"/>
  <c r="H1834" i="48"/>
  <c r="G1834" i="48"/>
  <c r="F1834" i="48"/>
  <c r="M1833" i="48"/>
  <c r="L1833" i="48"/>
  <c r="K1833" i="48"/>
  <c r="J1833" i="48"/>
  <c r="I1833" i="48"/>
  <c r="H1833" i="48"/>
  <c r="G1833" i="48"/>
  <c r="F1833" i="48"/>
  <c r="M1832" i="48"/>
  <c r="L1832" i="48"/>
  <c r="K1832" i="48"/>
  <c r="J1832" i="48"/>
  <c r="I1832" i="48"/>
  <c r="H1832" i="48"/>
  <c r="G1832" i="48"/>
  <c r="F1832" i="48"/>
  <c r="M1831" i="48"/>
  <c r="L1831" i="48"/>
  <c r="K1831" i="48"/>
  <c r="J1831" i="48"/>
  <c r="I1831" i="48"/>
  <c r="H1831" i="48"/>
  <c r="G1831" i="48"/>
  <c r="F1831" i="48"/>
  <c r="M1830" i="48"/>
  <c r="L1830" i="48"/>
  <c r="K1830" i="48"/>
  <c r="J1830" i="48"/>
  <c r="I1830" i="48"/>
  <c r="H1830" i="48"/>
  <c r="G1830" i="48"/>
  <c r="F1830" i="48"/>
  <c r="M1829" i="48"/>
  <c r="L1829" i="48"/>
  <c r="K1829" i="48"/>
  <c r="J1829" i="48"/>
  <c r="I1829" i="48"/>
  <c r="H1829" i="48"/>
  <c r="G1829" i="48"/>
  <c r="F1829" i="48"/>
  <c r="M1828" i="48"/>
  <c r="L1828" i="48"/>
  <c r="K1828" i="48"/>
  <c r="J1828" i="48"/>
  <c r="I1828" i="48"/>
  <c r="H1828" i="48"/>
  <c r="G1828" i="48"/>
  <c r="F1828" i="48"/>
  <c r="M1827" i="48"/>
  <c r="L1827" i="48"/>
  <c r="K1827" i="48"/>
  <c r="J1827" i="48"/>
  <c r="I1827" i="48"/>
  <c r="H1827" i="48"/>
  <c r="G1827" i="48"/>
  <c r="F1827" i="48"/>
  <c r="M1826" i="48"/>
  <c r="L1826" i="48"/>
  <c r="K1826" i="48"/>
  <c r="J1826" i="48"/>
  <c r="I1826" i="48"/>
  <c r="H1826" i="48"/>
  <c r="G1826" i="48"/>
  <c r="F1826" i="48"/>
  <c r="M1825" i="48"/>
  <c r="L1825" i="48"/>
  <c r="K1825" i="48"/>
  <c r="J1825" i="48"/>
  <c r="I1825" i="48"/>
  <c r="H1825" i="48"/>
  <c r="G1825" i="48"/>
  <c r="F1825" i="48"/>
  <c r="M1824" i="48"/>
  <c r="L1824" i="48"/>
  <c r="K1824" i="48"/>
  <c r="J1824" i="48"/>
  <c r="I1824" i="48"/>
  <c r="H1824" i="48"/>
  <c r="G1824" i="48"/>
  <c r="F1824" i="48"/>
  <c r="M1823" i="48"/>
  <c r="L1823" i="48"/>
  <c r="K1823" i="48"/>
  <c r="J1823" i="48"/>
  <c r="I1823" i="48"/>
  <c r="H1823" i="48"/>
  <c r="G1823" i="48"/>
  <c r="F1823" i="48"/>
  <c r="M1822" i="48"/>
  <c r="L1822" i="48"/>
  <c r="K1822" i="48"/>
  <c r="J1822" i="48"/>
  <c r="I1822" i="48"/>
  <c r="H1822" i="48"/>
  <c r="G1822" i="48"/>
  <c r="F1822" i="48"/>
  <c r="M1821" i="48"/>
  <c r="L1821" i="48"/>
  <c r="K1821" i="48"/>
  <c r="J1821" i="48"/>
  <c r="I1821" i="48"/>
  <c r="H1821" i="48"/>
  <c r="G1821" i="48"/>
  <c r="F1821" i="48"/>
  <c r="M1820" i="48"/>
  <c r="L1820" i="48"/>
  <c r="K1820" i="48"/>
  <c r="J1820" i="48"/>
  <c r="I1820" i="48"/>
  <c r="H1820" i="48"/>
  <c r="G1820" i="48"/>
  <c r="F1820" i="48"/>
  <c r="M1819" i="48"/>
  <c r="L1819" i="48"/>
  <c r="K1819" i="48"/>
  <c r="J1819" i="48"/>
  <c r="I1819" i="48"/>
  <c r="H1819" i="48"/>
  <c r="G1819" i="48"/>
  <c r="F1819" i="48"/>
  <c r="M1818" i="48"/>
  <c r="L1818" i="48"/>
  <c r="K1818" i="48"/>
  <c r="J1818" i="48"/>
  <c r="I1818" i="48"/>
  <c r="H1818" i="48"/>
  <c r="G1818" i="48"/>
  <c r="F1818" i="48"/>
  <c r="M1817" i="48"/>
  <c r="L1817" i="48"/>
  <c r="K1817" i="48"/>
  <c r="J1817" i="48"/>
  <c r="I1817" i="48"/>
  <c r="H1817" i="48"/>
  <c r="G1817" i="48"/>
  <c r="F1817" i="48"/>
  <c r="M1816" i="48"/>
  <c r="L1816" i="48"/>
  <c r="K1816" i="48"/>
  <c r="J1816" i="48"/>
  <c r="I1816" i="48"/>
  <c r="H1816" i="48"/>
  <c r="G1816" i="48"/>
  <c r="F1816" i="48"/>
  <c r="M1815" i="48"/>
  <c r="L1815" i="48"/>
  <c r="K1815" i="48"/>
  <c r="J1815" i="48"/>
  <c r="I1815" i="48"/>
  <c r="H1815" i="48"/>
  <c r="G1815" i="48"/>
  <c r="F1815" i="48"/>
  <c r="M1814" i="48"/>
  <c r="L1814" i="48"/>
  <c r="K1814" i="48"/>
  <c r="J1814" i="48"/>
  <c r="I1814" i="48"/>
  <c r="H1814" i="48"/>
  <c r="G1814" i="48"/>
  <c r="F1814" i="48"/>
  <c r="M1813" i="48"/>
  <c r="L1813" i="48"/>
  <c r="K1813" i="48"/>
  <c r="J1813" i="48"/>
  <c r="I1813" i="48"/>
  <c r="H1813" i="48"/>
  <c r="G1813" i="48"/>
  <c r="F1813" i="48"/>
  <c r="M1812" i="48"/>
  <c r="L1812" i="48"/>
  <c r="K1812" i="48"/>
  <c r="J1812" i="48"/>
  <c r="I1812" i="48"/>
  <c r="H1812" i="48"/>
  <c r="G1812" i="48"/>
  <c r="F1812" i="48"/>
  <c r="M1811" i="48"/>
  <c r="L1811" i="48"/>
  <c r="K1811" i="48"/>
  <c r="J1811" i="48"/>
  <c r="I1811" i="48"/>
  <c r="H1811" i="48"/>
  <c r="G1811" i="48"/>
  <c r="F1811" i="48"/>
  <c r="M1810" i="48"/>
  <c r="L1810" i="48"/>
  <c r="K1810" i="48"/>
  <c r="J1810" i="48"/>
  <c r="I1810" i="48"/>
  <c r="H1810" i="48"/>
  <c r="G1810" i="48"/>
  <c r="F1810" i="48"/>
  <c r="M1809" i="48"/>
  <c r="L1809" i="48"/>
  <c r="K1809" i="48"/>
  <c r="J1809" i="48"/>
  <c r="I1809" i="48"/>
  <c r="H1809" i="48"/>
  <c r="G1809" i="48"/>
  <c r="F1809" i="48"/>
  <c r="M1808" i="48"/>
  <c r="L1808" i="48"/>
  <c r="K1808" i="48"/>
  <c r="J1808" i="48"/>
  <c r="I1808" i="48"/>
  <c r="H1808" i="48"/>
  <c r="G1808" i="48"/>
  <c r="F1808" i="48"/>
  <c r="M1807" i="48"/>
  <c r="L1807" i="48"/>
  <c r="K1807" i="48"/>
  <c r="J1807" i="48"/>
  <c r="I1807" i="48"/>
  <c r="H1807" i="48"/>
  <c r="G1807" i="48"/>
  <c r="F1807" i="48"/>
  <c r="M1806" i="48"/>
  <c r="L1806" i="48"/>
  <c r="K1806" i="48"/>
  <c r="J1806" i="48"/>
  <c r="I1806" i="48"/>
  <c r="H1806" i="48"/>
  <c r="G1806" i="48"/>
  <c r="F1806" i="48"/>
  <c r="M1805" i="48"/>
  <c r="L1805" i="48"/>
  <c r="K1805" i="48"/>
  <c r="J1805" i="48"/>
  <c r="I1805" i="48"/>
  <c r="H1805" i="48"/>
  <c r="G1805" i="48"/>
  <c r="F1805" i="48"/>
  <c r="M1804" i="48"/>
  <c r="L1804" i="48"/>
  <c r="K1804" i="48"/>
  <c r="J1804" i="48"/>
  <c r="I1804" i="48"/>
  <c r="H1804" i="48"/>
  <c r="G1804" i="48"/>
  <c r="F1804" i="48"/>
  <c r="M1803" i="48"/>
  <c r="L1803" i="48"/>
  <c r="K1803" i="48"/>
  <c r="J1803" i="48"/>
  <c r="I1803" i="48"/>
  <c r="H1803" i="48"/>
  <c r="G1803" i="48"/>
  <c r="F1803" i="48"/>
  <c r="M1802" i="48"/>
  <c r="L1802" i="48"/>
  <c r="K1802" i="48"/>
  <c r="J1802" i="48"/>
  <c r="I1802" i="48"/>
  <c r="H1802" i="48"/>
  <c r="G1802" i="48"/>
  <c r="F1802" i="48"/>
  <c r="M1801" i="48"/>
  <c r="L1801" i="48"/>
  <c r="K1801" i="48"/>
  <c r="J1801" i="48"/>
  <c r="I1801" i="48"/>
  <c r="H1801" i="48"/>
  <c r="G1801" i="48"/>
  <c r="F1801" i="48"/>
  <c r="M1800" i="48"/>
  <c r="L1800" i="48"/>
  <c r="K1800" i="48"/>
  <c r="J1800" i="48"/>
  <c r="I1800" i="48"/>
  <c r="H1800" i="48"/>
  <c r="G1800" i="48"/>
  <c r="F1800" i="48"/>
  <c r="M1799" i="48"/>
  <c r="L1799" i="48"/>
  <c r="K1799" i="48"/>
  <c r="J1799" i="48"/>
  <c r="I1799" i="48"/>
  <c r="H1799" i="48"/>
  <c r="G1799" i="48"/>
  <c r="F1799" i="48"/>
  <c r="M1798" i="48"/>
  <c r="L1798" i="48"/>
  <c r="K1798" i="48"/>
  <c r="J1798" i="48"/>
  <c r="I1798" i="48"/>
  <c r="H1798" i="48"/>
  <c r="G1798" i="48"/>
  <c r="F1798" i="48"/>
  <c r="M1797" i="48"/>
  <c r="L1797" i="48"/>
  <c r="K1797" i="48"/>
  <c r="J1797" i="48"/>
  <c r="I1797" i="48"/>
  <c r="H1797" i="48"/>
  <c r="G1797" i="48"/>
  <c r="F1797" i="48"/>
  <c r="M1796" i="48"/>
  <c r="L1796" i="48"/>
  <c r="K1796" i="48"/>
  <c r="J1796" i="48"/>
  <c r="I1796" i="48"/>
  <c r="H1796" i="48"/>
  <c r="G1796" i="48"/>
  <c r="F1796" i="48"/>
  <c r="M1795" i="48"/>
  <c r="L1795" i="48"/>
  <c r="K1795" i="48"/>
  <c r="J1795" i="48"/>
  <c r="I1795" i="48"/>
  <c r="H1795" i="48"/>
  <c r="G1795" i="48"/>
  <c r="F1795" i="48"/>
  <c r="M1794" i="48"/>
  <c r="L1794" i="48"/>
  <c r="K1794" i="48"/>
  <c r="J1794" i="48"/>
  <c r="I1794" i="48"/>
  <c r="H1794" i="48"/>
  <c r="G1794" i="48"/>
  <c r="F1794" i="48"/>
  <c r="M1793" i="48"/>
  <c r="L1793" i="48"/>
  <c r="K1793" i="48"/>
  <c r="J1793" i="48"/>
  <c r="I1793" i="48"/>
  <c r="H1793" i="48"/>
  <c r="G1793" i="48"/>
  <c r="F1793" i="48"/>
  <c r="M1792" i="48"/>
  <c r="L1792" i="48"/>
  <c r="K1792" i="48"/>
  <c r="J1792" i="48"/>
  <c r="I1792" i="48"/>
  <c r="H1792" i="48"/>
  <c r="G1792" i="48"/>
  <c r="F1792" i="48"/>
  <c r="M1791" i="48"/>
  <c r="L1791" i="48"/>
  <c r="K1791" i="48"/>
  <c r="J1791" i="48"/>
  <c r="I1791" i="48"/>
  <c r="H1791" i="48"/>
  <c r="G1791" i="48"/>
  <c r="F1791" i="48"/>
  <c r="M1790" i="48"/>
  <c r="L1790" i="48"/>
  <c r="K1790" i="48"/>
  <c r="J1790" i="48"/>
  <c r="I1790" i="48"/>
  <c r="H1790" i="48"/>
  <c r="G1790" i="48"/>
  <c r="F1790" i="48"/>
  <c r="M1789" i="48"/>
  <c r="L1789" i="48"/>
  <c r="K1789" i="48"/>
  <c r="J1789" i="48"/>
  <c r="I1789" i="48"/>
  <c r="H1789" i="48"/>
  <c r="G1789" i="48"/>
  <c r="F1789" i="48"/>
  <c r="M1788" i="48"/>
  <c r="L1788" i="48"/>
  <c r="K1788" i="48"/>
  <c r="J1788" i="48"/>
  <c r="I1788" i="48"/>
  <c r="H1788" i="48"/>
  <c r="G1788" i="48"/>
  <c r="F1788" i="48"/>
  <c r="M1787" i="48"/>
  <c r="L1787" i="48"/>
  <c r="K1787" i="48"/>
  <c r="J1787" i="48"/>
  <c r="I1787" i="48"/>
  <c r="H1787" i="48"/>
  <c r="G1787" i="48"/>
  <c r="F1787" i="48"/>
  <c r="M1786" i="48"/>
  <c r="L1786" i="48"/>
  <c r="K1786" i="48"/>
  <c r="J1786" i="48"/>
  <c r="I1786" i="48"/>
  <c r="H1786" i="48"/>
  <c r="G1786" i="48"/>
  <c r="F1786" i="48"/>
  <c r="M1785" i="48"/>
  <c r="L1785" i="48"/>
  <c r="K1785" i="48"/>
  <c r="J1785" i="48"/>
  <c r="I1785" i="48"/>
  <c r="H1785" i="48"/>
  <c r="G1785" i="48"/>
  <c r="F1785" i="48"/>
  <c r="M1784" i="48"/>
  <c r="L1784" i="48"/>
  <c r="K1784" i="48"/>
  <c r="J1784" i="48"/>
  <c r="I1784" i="48"/>
  <c r="H1784" i="48"/>
  <c r="G1784" i="48"/>
  <c r="F1784" i="48"/>
  <c r="M1783" i="48"/>
  <c r="L1783" i="48"/>
  <c r="K1783" i="48"/>
  <c r="J1783" i="48"/>
  <c r="I1783" i="48"/>
  <c r="H1783" i="48"/>
  <c r="G1783" i="48"/>
  <c r="F1783" i="48"/>
  <c r="M1782" i="48"/>
  <c r="L1782" i="48"/>
  <c r="K1782" i="48"/>
  <c r="J1782" i="48"/>
  <c r="I1782" i="48"/>
  <c r="H1782" i="48"/>
  <c r="G1782" i="48"/>
  <c r="F1782" i="48"/>
  <c r="M1781" i="48"/>
  <c r="L1781" i="48"/>
  <c r="K1781" i="48"/>
  <c r="J1781" i="48"/>
  <c r="I1781" i="48"/>
  <c r="H1781" i="48"/>
  <c r="G1781" i="48"/>
  <c r="F1781" i="48"/>
  <c r="M1780" i="48"/>
  <c r="L1780" i="48"/>
  <c r="K1780" i="48"/>
  <c r="J1780" i="48"/>
  <c r="I1780" i="48"/>
  <c r="H1780" i="48"/>
  <c r="G1780" i="48"/>
  <c r="F1780" i="48"/>
  <c r="M1779" i="48"/>
  <c r="L1779" i="48"/>
  <c r="K1779" i="48"/>
  <c r="J1779" i="48"/>
  <c r="I1779" i="48"/>
  <c r="H1779" i="48"/>
  <c r="G1779" i="48"/>
  <c r="F1779" i="48"/>
  <c r="M1778" i="48"/>
  <c r="L1778" i="48"/>
  <c r="K1778" i="48"/>
  <c r="J1778" i="48"/>
  <c r="I1778" i="48"/>
  <c r="H1778" i="48"/>
  <c r="G1778" i="48"/>
  <c r="F1778" i="48"/>
  <c r="M1777" i="48"/>
  <c r="L1777" i="48"/>
  <c r="K1777" i="48"/>
  <c r="J1777" i="48"/>
  <c r="I1777" i="48"/>
  <c r="H1777" i="48"/>
  <c r="G1777" i="48"/>
  <c r="F1777" i="48"/>
  <c r="M1776" i="48"/>
  <c r="L1776" i="48"/>
  <c r="K1776" i="48"/>
  <c r="J1776" i="48"/>
  <c r="I1776" i="48"/>
  <c r="H1776" i="48"/>
  <c r="G1776" i="48"/>
  <c r="F1776" i="48"/>
  <c r="M1775" i="48"/>
  <c r="L1775" i="48"/>
  <c r="K1775" i="48"/>
  <c r="J1775" i="48"/>
  <c r="I1775" i="48"/>
  <c r="H1775" i="48"/>
  <c r="G1775" i="48"/>
  <c r="F1775" i="48"/>
  <c r="M1774" i="48"/>
  <c r="L1774" i="48"/>
  <c r="K1774" i="48"/>
  <c r="J1774" i="48"/>
  <c r="I1774" i="48"/>
  <c r="H1774" i="48"/>
  <c r="G1774" i="48"/>
  <c r="F1774" i="48"/>
  <c r="M1773" i="48"/>
  <c r="L1773" i="48"/>
  <c r="K1773" i="48"/>
  <c r="J1773" i="48"/>
  <c r="I1773" i="48"/>
  <c r="H1773" i="48"/>
  <c r="G1773" i="48"/>
  <c r="F1773" i="48"/>
  <c r="M1772" i="48"/>
  <c r="L1772" i="48"/>
  <c r="K1772" i="48"/>
  <c r="J1772" i="48"/>
  <c r="I1772" i="48"/>
  <c r="H1772" i="48"/>
  <c r="G1772" i="48"/>
  <c r="F1772" i="48"/>
  <c r="M1771" i="48"/>
  <c r="L1771" i="48"/>
  <c r="K1771" i="48"/>
  <c r="J1771" i="48"/>
  <c r="I1771" i="48"/>
  <c r="H1771" i="48"/>
  <c r="G1771" i="48"/>
  <c r="F1771" i="48"/>
  <c r="M1770" i="48"/>
  <c r="L1770" i="48"/>
  <c r="K1770" i="48"/>
  <c r="J1770" i="48"/>
  <c r="I1770" i="48"/>
  <c r="H1770" i="48"/>
  <c r="G1770" i="48"/>
  <c r="F1770" i="48"/>
  <c r="M1769" i="48"/>
  <c r="L1769" i="48"/>
  <c r="K1769" i="48"/>
  <c r="J1769" i="48"/>
  <c r="I1769" i="48"/>
  <c r="H1769" i="48"/>
  <c r="G1769" i="48"/>
  <c r="F1769" i="48"/>
  <c r="M1768" i="48"/>
  <c r="L1768" i="48"/>
  <c r="K1768" i="48"/>
  <c r="J1768" i="48"/>
  <c r="I1768" i="48"/>
  <c r="H1768" i="48"/>
  <c r="G1768" i="48"/>
  <c r="F1768" i="48"/>
  <c r="M1767" i="48"/>
  <c r="L1767" i="48"/>
  <c r="K1767" i="48"/>
  <c r="J1767" i="48"/>
  <c r="I1767" i="48"/>
  <c r="H1767" i="48"/>
  <c r="G1767" i="48"/>
  <c r="F1767" i="48"/>
  <c r="M1766" i="48"/>
  <c r="L1766" i="48"/>
  <c r="K1766" i="48"/>
  <c r="J1766" i="48"/>
  <c r="I1766" i="48"/>
  <c r="H1766" i="48"/>
  <c r="G1766" i="48"/>
  <c r="F1766" i="48"/>
  <c r="M1765" i="48"/>
  <c r="L1765" i="48"/>
  <c r="K1765" i="48"/>
  <c r="J1765" i="48"/>
  <c r="I1765" i="48"/>
  <c r="H1765" i="48"/>
  <c r="G1765" i="48"/>
  <c r="F1765" i="48"/>
  <c r="M1764" i="48"/>
  <c r="L1764" i="48"/>
  <c r="K1764" i="48"/>
  <c r="J1764" i="48"/>
  <c r="I1764" i="48"/>
  <c r="H1764" i="48"/>
  <c r="G1764" i="48"/>
  <c r="F1764" i="48"/>
  <c r="M1763" i="48"/>
  <c r="L1763" i="48"/>
  <c r="K1763" i="48"/>
  <c r="J1763" i="48"/>
  <c r="I1763" i="48"/>
  <c r="H1763" i="48"/>
  <c r="G1763" i="48"/>
  <c r="F1763" i="48"/>
  <c r="M1762" i="48"/>
  <c r="L1762" i="48"/>
  <c r="K1762" i="48"/>
  <c r="J1762" i="48"/>
  <c r="I1762" i="48"/>
  <c r="H1762" i="48"/>
  <c r="G1762" i="48"/>
  <c r="F1762" i="48"/>
  <c r="M1761" i="48"/>
  <c r="L1761" i="48"/>
  <c r="K1761" i="48"/>
  <c r="J1761" i="48"/>
  <c r="I1761" i="48"/>
  <c r="H1761" i="48"/>
  <c r="G1761" i="48"/>
  <c r="F1761" i="48"/>
  <c r="M1760" i="48"/>
  <c r="L1760" i="48"/>
  <c r="K1760" i="48"/>
  <c r="J1760" i="48"/>
  <c r="I1760" i="48"/>
  <c r="H1760" i="48"/>
  <c r="G1760" i="48"/>
  <c r="F1760" i="48"/>
  <c r="M1759" i="48"/>
  <c r="L1759" i="48"/>
  <c r="K1759" i="48"/>
  <c r="J1759" i="48"/>
  <c r="I1759" i="48"/>
  <c r="H1759" i="48"/>
  <c r="G1759" i="48"/>
  <c r="F1759" i="48"/>
  <c r="M1758" i="48"/>
  <c r="L1758" i="48"/>
  <c r="K1758" i="48"/>
  <c r="J1758" i="48"/>
  <c r="I1758" i="48"/>
  <c r="H1758" i="48"/>
  <c r="G1758" i="48"/>
  <c r="F1758" i="48"/>
  <c r="M1757" i="48"/>
  <c r="L1757" i="48"/>
  <c r="K1757" i="48"/>
  <c r="J1757" i="48"/>
  <c r="I1757" i="48"/>
  <c r="H1757" i="48"/>
  <c r="G1757" i="48"/>
  <c r="F1757" i="48"/>
  <c r="M1756" i="48"/>
  <c r="L1756" i="48"/>
  <c r="K1756" i="48"/>
  <c r="J1756" i="48"/>
  <c r="I1756" i="48"/>
  <c r="H1756" i="48"/>
  <c r="G1756" i="48"/>
  <c r="F1756" i="48"/>
  <c r="M1755" i="48"/>
  <c r="L1755" i="48"/>
  <c r="K1755" i="48"/>
  <c r="J1755" i="48"/>
  <c r="I1755" i="48"/>
  <c r="H1755" i="48"/>
  <c r="G1755" i="48"/>
  <c r="F1755" i="48"/>
  <c r="M1754" i="48"/>
  <c r="L1754" i="48"/>
  <c r="K1754" i="48"/>
  <c r="J1754" i="48"/>
  <c r="I1754" i="48"/>
  <c r="H1754" i="48"/>
  <c r="G1754" i="48"/>
  <c r="F1754" i="48"/>
  <c r="M1753" i="48"/>
  <c r="L1753" i="48"/>
  <c r="K1753" i="48"/>
  <c r="J1753" i="48"/>
  <c r="I1753" i="48"/>
  <c r="H1753" i="48"/>
  <c r="G1753" i="48"/>
  <c r="F1753" i="48"/>
  <c r="M1752" i="48"/>
  <c r="L1752" i="48"/>
  <c r="K1752" i="48"/>
  <c r="J1752" i="48"/>
  <c r="I1752" i="48"/>
  <c r="H1752" i="48"/>
  <c r="G1752" i="48"/>
  <c r="F1752" i="48"/>
  <c r="M1751" i="48"/>
  <c r="L1751" i="48"/>
  <c r="K1751" i="48"/>
  <c r="J1751" i="48"/>
  <c r="I1751" i="48"/>
  <c r="H1751" i="48"/>
  <c r="G1751" i="48"/>
  <c r="F1751" i="48"/>
  <c r="M1750" i="48"/>
  <c r="L1750" i="48"/>
  <c r="K1750" i="48"/>
  <c r="J1750" i="48"/>
  <c r="I1750" i="48"/>
  <c r="H1750" i="48"/>
  <c r="G1750" i="48"/>
  <c r="F1750" i="48"/>
  <c r="M1749" i="48"/>
  <c r="L1749" i="48"/>
  <c r="K1749" i="48"/>
  <c r="J1749" i="48"/>
  <c r="I1749" i="48"/>
  <c r="H1749" i="48"/>
  <c r="G1749" i="48"/>
  <c r="F1749" i="48"/>
  <c r="M1748" i="48"/>
  <c r="L1748" i="48"/>
  <c r="K1748" i="48"/>
  <c r="J1748" i="48"/>
  <c r="I1748" i="48"/>
  <c r="H1748" i="48"/>
  <c r="G1748" i="48"/>
  <c r="F1748" i="48"/>
  <c r="M1747" i="48"/>
  <c r="L1747" i="48"/>
  <c r="K1747" i="48"/>
  <c r="J1747" i="48"/>
  <c r="I1747" i="48"/>
  <c r="H1747" i="48"/>
  <c r="G1747" i="48"/>
  <c r="F1747" i="48"/>
  <c r="M1746" i="48"/>
  <c r="L1746" i="48"/>
  <c r="K1746" i="48"/>
  <c r="J1746" i="48"/>
  <c r="I1746" i="48"/>
  <c r="H1746" i="48"/>
  <c r="G1746" i="48"/>
  <c r="F1746" i="48"/>
  <c r="M1745" i="48"/>
  <c r="L1745" i="48"/>
  <c r="K1745" i="48"/>
  <c r="J1745" i="48"/>
  <c r="I1745" i="48"/>
  <c r="H1745" i="48"/>
  <c r="G1745" i="48"/>
  <c r="F1745" i="48"/>
  <c r="M1744" i="48"/>
  <c r="L1744" i="48"/>
  <c r="K1744" i="48"/>
  <c r="J1744" i="48"/>
  <c r="I1744" i="48"/>
  <c r="H1744" i="48"/>
  <c r="G1744" i="48"/>
  <c r="F1744" i="48"/>
  <c r="M1743" i="48"/>
  <c r="L1743" i="48"/>
  <c r="K1743" i="48"/>
  <c r="J1743" i="48"/>
  <c r="I1743" i="48"/>
  <c r="H1743" i="48"/>
  <c r="G1743" i="48"/>
  <c r="F1743" i="48"/>
  <c r="M1742" i="48"/>
  <c r="L1742" i="48"/>
  <c r="K1742" i="48"/>
  <c r="J1742" i="48"/>
  <c r="I1742" i="48"/>
  <c r="H1742" i="48"/>
  <c r="G1742" i="48"/>
  <c r="F1742" i="48"/>
  <c r="M1741" i="48"/>
  <c r="L1741" i="48"/>
  <c r="K1741" i="48"/>
  <c r="J1741" i="48"/>
  <c r="I1741" i="48"/>
  <c r="H1741" i="48"/>
  <c r="G1741" i="48"/>
  <c r="F1741" i="48"/>
  <c r="M1740" i="48"/>
  <c r="L1740" i="48"/>
  <c r="K1740" i="48"/>
  <c r="J1740" i="48"/>
  <c r="I1740" i="48"/>
  <c r="H1740" i="48"/>
  <c r="G1740" i="48"/>
  <c r="F1740" i="48"/>
  <c r="M1739" i="48"/>
  <c r="L1739" i="48"/>
  <c r="K1739" i="48"/>
  <c r="J1739" i="48"/>
  <c r="I1739" i="48"/>
  <c r="H1739" i="48"/>
  <c r="G1739" i="48"/>
  <c r="F1739" i="48"/>
  <c r="M1738" i="48"/>
  <c r="L1738" i="48"/>
  <c r="K1738" i="48"/>
  <c r="J1738" i="48"/>
  <c r="I1738" i="48"/>
  <c r="H1738" i="48"/>
  <c r="G1738" i="48"/>
  <c r="F1738" i="48"/>
  <c r="M1737" i="48"/>
  <c r="L1737" i="48"/>
  <c r="K1737" i="48"/>
  <c r="J1737" i="48"/>
  <c r="I1737" i="48"/>
  <c r="H1737" i="48"/>
  <c r="G1737" i="48"/>
  <c r="F1737" i="48"/>
  <c r="M1736" i="48"/>
  <c r="L1736" i="48"/>
  <c r="K1736" i="48"/>
  <c r="J1736" i="48"/>
  <c r="I1736" i="48"/>
  <c r="H1736" i="48"/>
  <c r="G1736" i="48"/>
  <c r="F1736" i="48"/>
  <c r="M1735" i="48"/>
  <c r="L1735" i="48"/>
  <c r="K1735" i="48"/>
  <c r="J1735" i="48"/>
  <c r="I1735" i="48"/>
  <c r="H1735" i="48"/>
  <c r="G1735" i="48"/>
  <c r="F1735" i="48"/>
  <c r="M1734" i="48"/>
  <c r="L1734" i="48"/>
  <c r="K1734" i="48"/>
  <c r="J1734" i="48"/>
  <c r="I1734" i="48"/>
  <c r="H1734" i="48"/>
  <c r="G1734" i="48"/>
  <c r="F1734" i="48"/>
  <c r="M1733" i="48"/>
  <c r="L1733" i="48"/>
  <c r="K1733" i="48"/>
  <c r="J1733" i="48"/>
  <c r="I1733" i="48"/>
  <c r="H1733" i="48"/>
  <c r="G1733" i="48"/>
  <c r="F1733" i="48"/>
  <c r="M1732" i="48"/>
  <c r="L1732" i="48"/>
  <c r="K1732" i="48"/>
  <c r="J1732" i="48"/>
  <c r="I1732" i="48"/>
  <c r="H1732" i="48"/>
  <c r="G1732" i="48"/>
  <c r="F1732" i="48"/>
  <c r="M1731" i="48"/>
  <c r="L1731" i="48"/>
  <c r="K1731" i="48"/>
  <c r="J1731" i="48"/>
  <c r="I1731" i="48"/>
  <c r="H1731" i="48"/>
  <c r="G1731" i="48"/>
  <c r="F1731" i="48"/>
  <c r="M1730" i="48"/>
  <c r="L1730" i="48"/>
  <c r="K1730" i="48"/>
  <c r="J1730" i="48"/>
  <c r="I1730" i="48"/>
  <c r="H1730" i="48"/>
  <c r="G1730" i="48"/>
  <c r="F1730" i="48"/>
  <c r="M1729" i="48"/>
  <c r="L1729" i="48"/>
  <c r="K1729" i="48"/>
  <c r="J1729" i="48"/>
  <c r="I1729" i="48"/>
  <c r="H1729" i="48"/>
  <c r="G1729" i="48"/>
  <c r="F1729" i="48"/>
  <c r="M1728" i="48"/>
  <c r="L1728" i="48"/>
  <c r="K1728" i="48"/>
  <c r="J1728" i="48"/>
  <c r="I1728" i="48"/>
  <c r="H1728" i="48"/>
  <c r="G1728" i="48"/>
  <c r="F1728" i="48"/>
  <c r="M1727" i="48"/>
  <c r="L1727" i="48"/>
  <c r="K1727" i="48"/>
  <c r="J1727" i="48"/>
  <c r="I1727" i="48"/>
  <c r="H1727" i="48"/>
  <c r="G1727" i="48"/>
  <c r="F1727" i="48"/>
  <c r="M1726" i="48"/>
  <c r="L1726" i="48"/>
  <c r="K1726" i="48"/>
  <c r="J1726" i="48"/>
  <c r="I1726" i="48"/>
  <c r="H1726" i="48"/>
  <c r="G1726" i="48"/>
  <c r="F1726" i="48"/>
  <c r="M1725" i="48"/>
  <c r="L1725" i="48"/>
  <c r="K1725" i="48"/>
  <c r="J1725" i="48"/>
  <c r="I1725" i="48"/>
  <c r="H1725" i="48"/>
  <c r="G1725" i="48"/>
  <c r="F1725" i="48"/>
  <c r="M1724" i="48"/>
  <c r="L1724" i="48"/>
  <c r="K1724" i="48"/>
  <c r="J1724" i="48"/>
  <c r="I1724" i="48"/>
  <c r="H1724" i="48"/>
  <c r="G1724" i="48"/>
  <c r="F1724" i="48"/>
  <c r="M1723" i="48"/>
  <c r="L1723" i="48"/>
  <c r="K1723" i="48"/>
  <c r="J1723" i="48"/>
  <c r="I1723" i="48"/>
  <c r="H1723" i="48"/>
  <c r="G1723" i="48"/>
  <c r="F1723" i="48"/>
  <c r="M1722" i="48"/>
  <c r="L1722" i="48"/>
  <c r="K1722" i="48"/>
  <c r="J1722" i="48"/>
  <c r="I1722" i="48"/>
  <c r="H1722" i="48"/>
  <c r="G1722" i="48"/>
  <c r="F1722" i="48"/>
  <c r="M1721" i="48"/>
  <c r="L1721" i="48"/>
  <c r="K1721" i="48"/>
  <c r="J1721" i="48"/>
  <c r="I1721" i="48"/>
  <c r="H1721" i="48"/>
  <c r="G1721" i="48"/>
  <c r="F1721" i="48"/>
  <c r="M1720" i="48"/>
  <c r="L1720" i="48"/>
  <c r="K1720" i="48"/>
  <c r="J1720" i="48"/>
  <c r="I1720" i="48"/>
  <c r="H1720" i="48"/>
  <c r="G1720" i="48"/>
  <c r="F1720" i="48"/>
  <c r="M1719" i="48"/>
  <c r="L1719" i="48"/>
  <c r="K1719" i="48"/>
  <c r="J1719" i="48"/>
  <c r="I1719" i="48"/>
  <c r="H1719" i="48"/>
  <c r="G1719" i="48"/>
  <c r="F1719" i="48"/>
  <c r="M1718" i="48"/>
  <c r="L1718" i="48"/>
  <c r="K1718" i="48"/>
  <c r="J1718" i="48"/>
  <c r="I1718" i="48"/>
  <c r="H1718" i="48"/>
  <c r="G1718" i="48"/>
  <c r="F1718" i="48"/>
  <c r="M1717" i="48"/>
  <c r="L1717" i="48"/>
  <c r="K1717" i="48"/>
  <c r="J1717" i="48"/>
  <c r="I1717" i="48"/>
  <c r="H1717" i="48"/>
  <c r="G1717" i="48"/>
  <c r="F1717" i="48"/>
  <c r="M1716" i="48"/>
  <c r="L1716" i="48"/>
  <c r="K1716" i="48"/>
  <c r="J1716" i="48"/>
  <c r="I1716" i="48"/>
  <c r="H1716" i="48"/>
  <c r="G1716" i="48"/>
  <c r="F1716" i="48"/>
  <c r="M1715" i="48"/>
  <c r="L1715" i="48"/>
  <c r="K1715" i="48"/>
  <c r="J1715" i="48"/>
  <c r="I1715" i="48"/>
  <c r="H1715" i="48"/>
  <c r="G1715" i="48"/>
  <c r="F1715" i="48"/>
  <c r="M1714" i="48"/>
  <c r="L1714" i="48"/>
  <c r="K1714" i="48"/>
  <c r="J1714" i="48"/>
  <c r="I1714" i="48"/>
  <c r="H1714" i="48"/>
  <c r="G1714" i="48"/>
  <c r="F1714" i="48"/>
  <c r="M1713" i="48"/>
  <c r="L1713" i="48"/>
  <c r="K1713" i="48"/>
  <c r="J1713" i="48"/>
  <c r="I1713" i="48"/>
  <c r="H1713" i="48"/>
  <c r="G1713" i="48"/>
  <c r="F1713" i="48"/>
  <c r="M1712" i="48"/>
  <c r="L1712" i="48"/>
  <c r="K1712" i="48"/>
  <c r="J1712" i="48"/>
  <c r="I1712" i="48"/>
  <c r="H1712" i="48"/>
  <c r="G1712" i="48"/>
  <c r="F1712" i="48"/>
  <c r="M1711" i="48"/>
  <c r="L1711" i="48"/>
  <c r="K1711" i="48"/>
  <c r="J1711" i="48"/>
  <c r="I1711" i="48"/>
  <c r="H1711" i="48"/>
  <c r="G1711" i="48"/>
  <c r="F1711" i="48"/>
  <c r="M1710" i="48"/>
  <c r="L1710" i="48"/>
  <c r="K1710" i="48"/>
  <c r="J1710" i="48"/>
  <c r="I1710" i="48"/>
  <c r="H1710" i="48"/>
  <c r="G1710" i="48"/>
  <c r="F1710" i="48"/>
  <c r="M1709" i="48"/>
  <c r="L1709" i="48"/>
  <c r="K1709" i="48"/>
  <c r="J1709" i="48"/>
  <c r="I1709" i="48"/>
  <c r="H1709" i="48"/>
  <c r="G1709" i="48"/>
  <c r="F1709" i="48"/>
  <c r="M1708" i="48"/>
  <c r="L1708" i="48"/>
  <c r="K1708" i="48"/>
  <c r="J1708" i="48"/>
  <c r="I1708" i="48"/>
  <c r="H1708" i="48"/>
  <c r="G1708" i="48"/>
  <c r="F1708" i="48"/>
  <c r="M1707" i="48"/>
  <c r="L1707" i="48"/>
  <c r="K1707" i="48"/>
  <c r="J1707" i="48"/>
  <c r="I1707" i="48"/>
  <c r="H1707" i="48"/>
  <c r="G1707" i="48"/>
  <c r="F1707" i="48"/>
  <c r="M1706" i="48"/>
  <c r="L1706" i="48"/>
  <c r="K1706" i="48"/>
  <c r="J1706" i="48"/>
  <c r="I1706" i="48"/>
  <c r="H1706" i="48"/>
  <c r="G1706" i="48"/>
  <c r="F1706" i="48"/>
  <c r="M1705" i="48"/>
  <c r="L1705" i="48"/>
  <c r="K1705" i="48"/>
  <c r="J1705" i="48"/>
  <c r="I1705" i="48"/>
  <c r="H1705" i="48"/>
  <c r="G1705" i="48"/>
  <c r="F1705" i="48"/>
  <c r="M1704" i="48"/>
  <c r="L1704" i="48"/>
  <c r="K1704" i="48"/>
  <c r="J1704" i="48"/>
  <c r="I1704" i="48"/>
  <c r="H1704" i="48"/>
  <c r="G1704" i="48"/>
  <c r="F1704" i="48"/>
  <c r="M1703" i="48"/>
  <c r="L1703" i="48"/>
  <c r="K1703" i="48"/>
  <c r="J1703" i="48"/>
  <c r="I1703" i="48"/>
  <c r="H1703" i="48"/>
  <c r="G1703" i="48"/>
  <c r="F1703" i="48"/>
  <c r="M1702" i="48"/>
  <c r="L1702" i="48"/>
  <c r="K1702" i="48"/>
  <c r="J1702" i="48"/>
  <c r="I1702" i="48"/>
  <c r="H1702" i="48"/>
  <c r="G1702" i="48"/>
  <c r="F1702" i="48"/>
  <c r="M1701" i="48"/>
  <c r="L1701" i="48"/>
  <c r="K1701" i="48"/>
  <c r="J1701" i="48"/>
  <c r="I1701" i="48"/>
  <c r="H1701" i="48"/>
  <c r="G1701" i="48"/>
  <c r="F1701" i="48"/>
  <c r="M1700" i="48"/>
  <c r="L1700" i="48"/>
  <c r="K1700" i="48"/>
  <c r="J1700" i="48"/>
  <c r="I1700" i="48"/>
  <c r="H1700" i="48"/>
  <c r="G1700" i="48"/>
  <c r="F1700" i="48"/>
  <c r="M1699" i="48"/>
  <c r="L1699" i="48"/>
  <c r="K1699" i="48"/>
  <c r="J1699" i="48"/>
  <c r="I1699" i="48"/>
  <c r="H1699" i="48"/>
  <c r="G1699" i="48"/>
  <c r="F1699" i="48"/>
  <c r="M1698" i="48"/>
  <c r="L1698" i="48"/>
  <c r="K1698" i="48"/>
  <c r="J1698" i="48"/>
  <c r="I1698" i="48"/>
  <c r="H1698" i="48"/>
  <c r="G1698" i="48"/>
  <c r="F1698" i="48"/>
  <c r="M1697" i="48"/>
  <c r="L1697" i="48"/>
  <c r="K1697" i="48"/>
  <c r="J1697" i="48"/>
  <c r="I1697" i="48"/>
  <c r="H1697" i="48"/>
  <c r="G1697" i="48"/>
  <c r="F1697" i="48"/>
  <c r="M1696" i="48"/>
  <c r="L1696" i="48"/>
  <c r="K1696" i="48"/>
  <c r="J1696" i="48"/>
  <c r="I1696" i="48"/>
  <c r="H1696" i="48"/>
  <c r="G1696" i="48"/>
  <c r="F1696" i="48"/>
  <c r="M1695" i="48"/>
  <c r="L1695" i="48"/>
  <c r="K1695" i="48"/>
  <c r="J1695" i="48"/>
  <c r="I1695" i="48"/>
  <c r="H1695" i="48"/>
  <c r="G1695" i="48"/>
  <c r="F1695" i="48"/>
  <c r="M1694" i="48"/>
  <c r="L1694" i="48"/>
  <c r="K1694" i="48"/>
  <c r="J1694" i="48"/>
  <c r="I1694" i="48"/>
  <c r="H1694" i="48"/>
  <c r="G1694" i="48"/>
  <c r="F1694" i="48"/>
  <c r="M1693" i="48"/>
  <c r="L1693" i="48"/>
  <c r="K1693" i="48"/>
  <c r="J1693" i="48"/>
  <c r="I1693" i="48"/>
  <c r="H1693" i="48"/>
  <c r="G1693" i="48"/>
  <c r="F1693" i="48"/>
  <c r="M1692" i="48"/>
  <c r="L1692" i="48"/>
  <c r="K1692" i="48"/>
  <c r="J1692" i="48"/>
  <c r="I1692" i="48"/>
  <c r="H1692" i="48"/>
  <c r="G1692" i="48"/>
  <c r="F1692" i="48"/>
  <c r="M1691" i="48"/>
  <c r="L1691" i="48"/>
  <c r="K1691" i="48"/>
  <c r="J1691" i="48"/>
  <c r="I1691" i="48"/>
  <c r="H1691" i="48"/>
  <c r="G1691" i="48"/>
  <c r="F1691" i="48"/>
  <c r="M1690" i="48"/>
  <c r="L1690" i="48"/>
  <c r="K1690" i="48"/>
  <c r="J1690" i="48"/>
  <c r="I1690" i="48"/>
  <c r="H1690" i="48"/>
  <c r="G1690" i="48"/>
  <c r="F1690" i="48"/>
  <c r="M1689" i="48"/>
  <c r="L1689" i="48"/>
  <c r="K1689" i="48"/>
  <c r="J1689" i="48"/>
  <c r="I1689" i="48"/>
  <c r="H1689" i="48"/>
  <c r="G1689" i="48"/>
  <c r="F1689" i="48"/>
  <c r="M1688" i="48"/>
  <c r="L1688" i="48"/>
  <c r="K1688" i="48"/>
  <c r="J1688" i="48"/>
  <c r="I1688" i="48"/>
  <c r="H1688" i="48"/>
  <c r="G1688" i="48"/>
  <c r="F1688" i="48"/>
  <c r="M1687" i="48"/>
  <c r="L1687" i="48"/>
  <c r="K1687" i="48"/>
  <c r="J1687" i="48"/>
  <c r="I1687" i="48"/>
  <c r="H1687" i="48"/>
  <c r="G1687" i="48"/>
  <c r="F1687" i="48"/>
  <c r="M1686" i="48"/>
  <c r="L1686" i="48"/>
  <c r="K1686" i="48"/>
  <c r="J1686" i="48"/>
  <c r="I1686" i="48"/>
  <c r="H1686" i="48"/>
  <c r="G1686" i="48"/>
  <c r="F1686" i="48"/>
  <c r="M1685" i="48"/>
  <c r="L1685" i="48"/>
  <c r="K1685" i="48"/>
  <c r="J1685" i="48"/>
  <c r="I1685" i="48"/>
  <c r="H1685" i="48"/>
  <c r="G1685" i="48"/>
  <c r="F1685" i="48"/>
  <c r="M1684" i="48"/>
  <c r="L1684" i="48"/>
  <c r="K1684" i="48"/>
  <c r="J1684" i="48"/>
  <c r="I1684" i="48"/>
  <c r="H1684" i="48"/>
  <c r="G1684" i="48"/>
  <c r="F1684" i="48"/>
  <c r="M1683" i="48"/>
  <c r="L1683" i="48"/>
  <c r="K1683" i="48"/>
  <c r="J1683" i="48"/>
  <c r="I1683" i="48"/>
  <c r="H1683" i="48"/>
  <c r="G1683" i="48"/>
  <c r="F1683" i="48"/>
  <c r="M1682" i="48"/>
  <c r="L1682" i="48"/>
  <c r="K1682" i="48"/>
  <c r="J1682" i="48"/>
  <c r="I1682" i="48"/>
  <c r="H1682" i="48"/>
  <c r="G1682" i="48"/>
  <c r="F1682" i="48"/>
  <c r="M1681" i="48"/>
  <c r="L1681" i="48"/>
  <c r="K1681" i="48"/>
  <c r="J1681" i="48"/>
  <c r="I1681" i="48"/>
  <c r="H1681" i="48"/>
  <c r="G1681" i="48"/>
  <c r="F1681" i="48"/>
  <c r="M1680" i="48"/>
  <c r="L1680" i="48"/>
  <c r="K1680" i="48"/>
  <c r="J1680" i="48"/>
  <c r="I1680" i="48"/>
  <c r="H1680" i="48"/>
  <c r="G1680" i="48"/>
  <c r="F1680" i="48"/>
  <c r="M1679" i="48"/>
  <c r="L1679" i="48"/>
  <c r="K1679" i="48"/>
  <c r="J1679" i="48"/>
  <c r="I1679" i="48"/>
  <c r="H1679" i="48"/>
  <c r="G1679" i="48"/>
  <c r="F1679" i="48"/>
  <c r="M1678" i="48"/>
  <c r="L1678" i="48"/>
  <c r="K1678" i="48"/>
  <c r="J1678" i="48"/>
  <c r="I1678" i="48"/>
  <c r="H1678" i="48"/>
  <c r="G1678" i="48"/>
  <c r="F1678" i="48"/>
  <c r="M1677" i="48"/>
  <c r="L1677" i="48"/>
  <c r="K1677" i="48"/>
  <c r="J1677" i="48"/>
  <c r="I1677" i="48"/>
  <c r="H1677" i="48"/>
  <c r="G1677" i="48"/>
  <c r="F1677" i="48"/>
  <c r="M1676" i="48"/>
  <c r="L1676" i="48"/>
  <c r="K1676" i="48"/>
  <c r="J1676" i="48"/>
  <c r="I1676" i="48"/>
  <c r="H1676" i="48"/>
  <c r="G1676" i="48"/>
  <c r="F1676" i="48"/>
  <c r="M1675" i="48"/>
  <c r="L1675" i="48"/>
  <c r="K1675" i="48"/>
  <c r="J1675" i="48"/>
  <c r="I1675" i="48"/>
  <c r="H1675" i="48"/>
  <c r="G1675" i="48"/>
  <c r="F1675" i="48"/>
  <c r="M1674" i="48"/>
  <c r="L1674" i="48"/>
  <c r="K1674" i="48"/>
  <c r="J1674" i="48"/>
  <c r="I1674" i="48"/>
  <c r="H1674" i="48"/>
  <c r="G1674" i="48"/>
  <c r="F1674" i="48"/>
  <c r="M1673" i="48"/>
  <c r="L1673" i="48"/>
  <c r="K1673" i="48"/>
  <c r="J1673" i="48"/>
  <c r="I1673" i="48"/>
  <c r="H1673" i="48"/>
  <c r="G1673" i="48"/>
  <c r="F1673" i="48"/>
  <c r="M1672" i="48"/>
  <c r="L1672" i="48"/>
  <c r="K1672" i="48"/>
  <c r="J1672" i="48"/>
  <c r="I1672" i="48"/>
  <c r="H1672" i="48"/>
  <c r="G1672" i="48"/>
  <c r="F1672" i="48"/>
  <c r="M1671" i="48"/>
  <c r="L1671" i="48"/>
  <c r="K1671" i="48"/>
  <c r="J1671" i="48"/>
  <c r="I1671" i="48"/>
  <c r="H1671" i="48"/>
  <c r="G1671" i="48"/>
  <c r="F1671" i="48"/>
  <c r="M1670" i="48"/>
  <c r="L1670" i="48"/>
  <c r="K1670" i="48"/>
  <c r="J1670" i="48"/>
  <c r="I1670" i="48"/>
  <c r="H1670" i="48"/>
  <c r="G1670" i="48"/>
  <c r="F1670" i="48"/>
  <c r="M1669" i="48"/>
  <c r="L1669" i="48"/>
  <c r="K1669" i="48"/>
  <c r="J1669" i="48"/>
  <c r="I1669" i="48"/>
  <c r="H1669" i="48"/>
  <c r="G1669" i="48"/>
  <c r="F1669" i="48"/>
  <c r="M1668" i="48"/>
  <c r="L1668" i="48"/>
  <c r="K1668" i="48"/>
  <c r="J1668" i="48"/>
  <c r="I1668" i="48"/>
  <c r="H1668" i="48"/>
  <c r="G1668" i="48"/>
  <c r="F1668" i="48"/>
  <c r="M1667" i="48"/>
  <c r="L1667" i="48"/>
  <c r="K1667" i="48"/>
  <c r="J1667" i="48"/>
  <c r="I1667" i="48"/>
  <c r="H1667" i="48"/>
  <c r="G1667" i="48"/>
  <c r="F1667" i="48"/>
  <c r="M1666" i="48"/>
  <c r="L1666" i="48"/>
  <c r="K1666" i="48"/>
  <c r="J1666" i="48"/>
  <c r="I1666" i="48"/>
  <c r="H1666" i="48"/>
  <c r="G1666" i="48"/>
  <c r="F1666" i="48"/>
  <c r="M1665" i="48"/>
  <c r="L1665" i="48"/>
  <c r="K1665" i="48"/>
  <c r="J1665" i="48"/>
  <c r="I1665" i="48"/>
  <c r="H1665" i="48"/>
  <c r="G1665" i="48"/>
  <c r="F1665" i="48"/>
  <c r="M1664" i="48"/>
  <c r="L1664" i="48"/>
  <c r="K1664" i="48"/>
  <c r="J1664" i="48"/>
  <c r="I1664" i="48"/>
  <c r="H1664" i="48"/>
  <c r="G1664" i="48"/>
  <c r="F1664" i="48"/>
  <c r="M1663" i="48"/>
  <c r="L1663" i="48"/>
  <c r="K1663" i="48"/>
  <c r="J1663" i="48"/>
  <c r="I1663" i="48"/>
  <c r="H1663" i="48"/>
  <c r="G1663" i="48"/>
  <c r="F1663" i="48"/>
  <c r="M1662" i="48"/>
  <c r="L1662" i="48"/>
  <c r="K1662" i="48"/>
  <c r="J1662" i="48"/>
  <c r="I1662" i="48"/>
  <c r="H1662" i="48"/>
  <c r="G1662" i="48"/>
  <c r="F1662" i="48"/>
  <c r="M1661" i="48"/>
  <c r="L1661" i="48"/>
  <c r="K1661" i="48"/>
  <c r="J1661" i="48"/>
  <c r="I1661" i="48"/>
  <c r="H1661" i="48"/>
  <c r="G1661" i="48"/>
  <c r="F1661" i="48"/>
  <c r="M1660" i="48"/>
  <c r="L1660" i="48"/>
  <c r="K1660" i="48"/>
  <c r="J1660" i="48"/>
  <c r="I1660" i="48"/>
  <c r="H1660" i="48"/>
  <c r="G1660" i="48"/>
  <c r="F1660" i="48"/>
  <c r="M1659" i="48"/>
  <c r="L1659" i="48"/>
  <c r="K1659" i="48"/>
  <c r="J1659" i="48"/>
  <c r="I1659" i="48"/>
  <c r="H1659" i="48"/>
  <c r="G1659" i="48"/>
  <c r="F1659" i="48"/>
  <c r="M1658" i="48"/>
  <c r="L1658" i="48"/>
  <c r="K1658" i="48"/>
  <c r="J1658" i="48"/>
  <c r="I1658" i="48"/>
  <c r="H1658" i="48"/>
  <c r="G1658" i="48"/>
  <c r="F1658" i="48"/>
  <c r="M1657" i="48"/>
  <c r="L1657" i="48"/>
  <c r="K1657" i="48"/>
  <c r="J1657" i="48"/>
  <c r="I1657" i="48"/>
  <c r="H1657" i="48"/>
  <c r="G1657" i="48"/>
  <c r="F1657" i="48"/>
  <c r="M1656" i="48"/>
  <c r="L1656" i="48"/>
  <c r="K1656" i="48"/>
  <c r="J1656" i="48"/>
  <c r="I1656" i="48"/>
  <c r="H1656" i="48"/>
  <c r="G1656" i="48"/>
  <c r="F1656" i="48"/>
  <c r="M1655" i="48"/>
  <c r="L1655" i="48"/>
  <c r="K1655" i="48"/>
  <c r="J1655" i="48"/>
  <c r="I1655" i="48"/>
  <c r="H1655" i="48"/>
  <c r="G1655" i="48"/>
  <c r="F1655" i="48"/>
  <c r="M1654" i="48"/>
  <c r="L1654" i="48"/>
  <c r="K1654" i="48"/>
  <c r="J1654" i="48"/>
  <c r="I1654" i="48"/>
  <c r="H1654" i="48"/>
  <c r="G1654" i="48"/>
  <c r="F1654" i="48"/>
  <c r="M1653" i="48"/>
  <c r="L1653" i="48"/>
  <c r="K1653" i="48"/>
  <c r="J1653" i="48"/>
  <c r="I1653" i="48"/>
  <c r="H1653" i="48"/>
  <c r="G1653" i="48"/>
  <c r="F1653" i="48"/>
  <c r="M1652" i="48"/>
  <c r="L1652" i="48"/>
  <c r="K1652" i="48"/>
  <c r="J1652" i="48"/>
  <c r="I1652" i="48"/>
  <c r="H1652" i="48"/>
  <c r="G1652" i="48"/>
  <c r="F1652" i="48"/>
  <c r="M1651" i="48"/>
  <c r="L1651" i="48"/>
  <c r="K1651" i="48"/>
  <c r="J1651" i="48"/>
  <c r="I1651" i="48"/>
  <c r="H1651" i="48"/>
  <c r="G1651" i="48"/>
  <c r="F1651" i="48"/>
  <c r="M1650" i="48"/>
  <c r="L1650" i="48"/>
  <c r="K1650" i="48"/>
  <c r="J1650" i="48"/>
  <c r="I1650" i="48"/>
  <c r="H1650" i="48"/>
  <c r="G1650" i="48"/>
  <c r="F1650" i="48"/>
  <c r="M1649" i="48"/>
  <c r="L1649" i="48"/>
  <c r="K1649" i="48"/>
  <c r="J1649" i="48"/>
  <c r="I1649" i="48"/>
  <c r="H1649" i="48"/>
  <c r="G1649" i="48"/>
  <c r="F1649" i="48"/>
  <c r="M1648" i="48"/>
  <c r="L1648" i="48"/>
  <c r="K1648" i="48"/>
  <c r="J1648" i="48"/>
  <c r="I1648" i="48"/>
  <c r="H1648" i="48"/>
  <c r="G1648" i="48"/>
  <c r="F1648" i="48"/>
  <c r="M1647" i="48"/>
  <c r="L1647" i="48"/>
  <c r="K1647" i="48"/>
  <c r="J1647" i="48"/>
  <c r="I1647" i="48"/>
  <c r="H1647" i="48"/>
  <c r="G1647" i="48"/>
  <c r="F1647" i="48"/>
  <c r="M1646" i="48"/>
  <c r="L1646" i="48"/>
  <c r="K1646" i="48"/>
  <c r="J1646" i="48"/>
  <c r="I1646" i="48"/>
  <c r="H1646" i="48"/>
  <c r="G1646" i="48"/>
  <c r="F1646" i="48"/>
  <c r="M1645" i="48"/>
  <c r="L1645" i="48"/>
  <c r="K1645" i="48"/>
  <c r="J1645" i="48"/>
  <c r="I1645" i="48"/>
  <c r="H1645" i="48"/>
  <c r="G1645" i="48"/>
  <c r="F1645" i="48"/>
  <c r="M1644" i="48"/>
  <c r="L1644" i="48"/>
  <c r="K1644" i="48"/>
  <c r="J1644" i="48"/>
  <c r="I1644" i="48"/>
  <c r="H1644" i="48"/>
  <c r="G1644" i="48"/>
  <c r="F1644" i="48"/>
  <c r="M1643" i="48"/>
  <c r="L1643" i="48"/>
  <c r="K1643" i="48"/>
  <c r="J1643" i="48"/>
  <c r="I1643" i="48"/>
  <c r="H1643" i="48"/>
  <c r="G1643" i="48"/>
  <c r="F1643" i="48"/>
  <c r="M1642" i="48"/>
  <c r="L1642" i="48"/>
  <c r="K1642" i="48"/>
  <c r="J1642" i="48"/>
  <c r="I1642" i="48"/>
  <c r="H1642" i="48"/>
  <c r="G1642" i="48"/>
  <c r="F1642" i="48"/>
  <c r="M1641" i="48"/>
  <c r="L1641" i="48"/>
  <c r="K1641" i="48"/>
  <c r="J1641" i="48"/>
  <c r="I1641" i="48"/>
  <c r="H1641" i="48"/>
  <c r="G1641" i="48"/>
  <c r="F1641" i="48"/>
  <c r="M1640" i="48"/>
  <c r="L1640" i="48"/>
  <c r="K1640" i="48"/>
  <c r="J1640" i="48"/>
  <c r="I1640" i="48"/>
  <c r="H1640" i="48"/>
  <c r="G1640" i="48"/>
  <c r="F1640" i="48"/>
  <c r="M1639" i="48"/>
  <c r="L1639" i="48"/>
  <c r="K1639" i="48"/>
  <c r="J1639" i="48"/>
  <c r="I1639" i="48"/>
  <c r="H1639" i="48"/>
  <c r="G1639" i="48"/>
  <c r="F1639" i="48"/>
  <c r="M1638" i="48"/>
  <c r="L1638" i="48"/>
  <c r="K1638" i="48"/>
  <c r="J1638" i="48"/>
  <c r="I1638" i="48"/>
  <c r="H1638" i="48"/>
  <c r="G1638" i="48"/>
  <c r="F1638" i="48"/>
  <c r="M1637" i="48"/>
  <c r="L1637" i="48"/>
  <c r="K1637" i="48"/>
  <c r="J1637" i="48"/>
  <c r="I1637" i="48"/>
  <c r="H1637" i="48"/>
  <c r="G1637" i="48"/>
  <c r="F1637" i="48"/>
  <c r="M1636" i="48"/>
  <c r="L1636" i="48"/>
  <c r="K1636" i="48"/>
  <c r="J1636" i="48"/>
  <c r="I1636" i="48"/>
  <c r="H1636" i="48"/>
  <c r="G1636" i="48"/>
  <c r="F1636" i="48"/>
  <c r="M1635" i="48"/>
  <c r="L1635" i="48"/>
  <c r="K1635" i="48"/>
  <c r="J1635" i="48"/>
  <c r="I1635" i="48"/>
  <c r="H1635" i="48"/>
  <c r="G1635" i="48"/>
  <c r="F1635" i="48"/>
  <c r="M1634" i="48"/>
  <c r="L1634" i="48"/>
  <c r="K1634" i="48"/>
  <c r="J1634" i="48"/>
  <c r="I1634" i="48"/>
  <c r="H1634" i="48"/>
  <c r="G1634" i="48"/>
  <c r="F1634" i="48"/>
  <c r="M1633" i="48"/>
  <c r="L1633" i="48"/>
  <c r="K1633" i="48"/>
  <c r="J1633" i="48"/>
  <c r="I1633" i="48"/>
  <c r="H1633" i="48"/>
  <c r="G1633" i="48"/>
  <c r="F1633" i="48"/>
  <c r="M1632" i="48"/>
  <c r="L1632" i="48"/>
  <c r="K1632" i="48"/>
  <c r="J1632" i="48"/>
  <c r="I1632" i="48"/>
  <c r="H1632" i="48"/>
  <c r="G1632" i="48"/>
  <c r="F1632" i="48"/>
  <c r="M1631" i="48"/>
  <c r="L1631" i="48"/>
  <c r="K1631" i="48"/>
  <c r="J1631" i="48"/>
  <c r="I1631" i="48"/>
  <c r="H1631" i="48"/>
  <c r="G1631" i="48"/>
  <c r="F1631" i="48"/>
  <c r="M1630" i="48"/>
  <c r="L1630" i="48"/>
  <c r="K1630" i="48"/>
  <c r="J1630" i="48"/>
  <c r="I1630" i="48"/>
  <c r="H1630" i="48"/>
  <c r="G1630" i="48"/>
  <c r="F1630" i="48"/>
  <c r="M1629" i="48"/>
  <c r="L1629" i="48"/>
  <c r="K1629" i="48"/>
  <c r="J1629" i="48"/>
  <c r="I1629" i="48"/>
  <c r="H1629" i="48"/>
  <c r="G1629" i="48"/>
  <c r="F1629" i="48"/>
  <c r="M1628" i="48"/>
  <c r="L1628" i="48"/>
  <c r="K1628" i="48"/>
  <c r="J1628" i="48"/>
  <c r="I1628" i="48"/>
  <c r="H1628" i="48"/>
  <c r="G1628" i="48"/>
  <c r="F1628" i="48"/>
  <c r="M1627" i="48"/>
  <c r="L1627" i="48"/>
  <c r="K1627" i="48"/>
  <c r="J1627" i="48"/>
  <c r="I1627" i="48"/>
  <c r="H1627" i="48"/>
  <c r="G1627" i="48"/>
  <c r="F1627" i="48"/>
  <c r="M1626" i="48"/>
  <c r="L1626" i="48"/>
  <c r="K1626" i="48"/>
  <c r="J1626" i="48"/>
  <c r="I1626" i="48"/>
  <c r="H1626" i="48"/>
  <c r="G1626" i="48"/>
  <c r="F1626" i="48"/>
  <c r="M1625" i="48"/>
  <c r="L1625" i="48"/>
  <c r="K1625" i="48"/>
  <c r="J1625" i="48"/>
  <c r="I1625" i="48"/>
  <c r="H1625" i="48"/>
  <c r="G1625" i="48"/>
  <c r="F1625" i="48"/>
  <c r="M1624" i="48"/>
  <c r="L1624" i="48"/>
  <c r="K1624" i="48"/>
  <c r="J1624" i="48"/>
  <c r="I1624" i="48"/>
  <c r="H1624" i="48"/>
  <c r="G1624" i="48"/>
  <c r="F1624" i="48"/>
  <c r="M1623" i="48"/>
  <c r="L1623" i="48"/>
  <c r="K1623" i="48"/>
  <c r="J1623" i="48"/>
  <c r="I1623" i="48"/>
  <c r="H1623" i="48"/>
  <c r="G1623" i="48"/>
  <c r="F1623" i="48"/>
  <c r="M1622" i="48"/>
  <c r="L1622" i="48"/>
  <c r="K1622" i="48"/>
  <c r="J1622" i="48"/>
  <c r="I1622" i="48"/>
  <c r="H1622" i="48"/>
  <c r="G1622" i="48"/>
  <c r="F1622" i="48"/>
  <c r="M1621" i="48"/>
  <c r="L1621" i="48"/>
  <c r="K1621" i="48"/>
  <c r="J1621" i="48"/>
  <c r="I1621" i="48"/>
  <c r="H1621" i="48"/>
  <c r="G1621" i="48"/>
  <c r="F1621" i="48"/>
  <c r="M1620" i="48"/>
  <c r="L1620" i="48"/>
  <c r="K1620" i="48"/>
  <c r="J1620" i="48"/>
  <c r="I1620" i="48"/>
  <c r="H1620" i="48"/>
  <c r="G1620" i="48"/>
  <c r="F1620" i="48"/>
  <c r="M1619" i="48"/>
  <c r="L1619" i="48"/>
  <c r="K1619" i="48"/>
  <c r="J1619" i="48"/>
  <c r="I1619" i="48"/>
  <c r="H1619" i="48"/>
  <c r="G1619" i="48"/>
  <c r="F1619" i="48"/>
  <c r="M1618" i="48"/>
  <c r="L1618" i="48"/>
  <c r="K1618" i="48"/>
  <c r="J1618" i="48"/>
  <c r="I1618" i="48"/>
  <c r="H1618" i="48"/>
  <c r="G1618" i="48"/>
  <c r="F1618" i="48"/>
  <c r="M1617" i="48"/>
  <c r="L1617" i="48"/>
  <c r="K1617" i="48"/>
  <c r="J1617" i="48"/>
  <c r="I1617" i="48"/>
  <c r="H1617" i="48"/>
  <c r="G1617" i="48"/>
  <c r="F1617" i="48"/>
  <c r="M1616" i="48"/>
  <c r="L1616" i="48"/>
  <c r="K1616" i="48"/>
  <c r="J1616" i="48"/>
  <c r="I1616" i="48"/>
  <c r="H1616" i="48"/>
  <c r="G1616" i="48"/>
  <c r="F1616" i="48"/>
  <c r="M1615" i="48"/>
  <c r="L1615" i="48"/>
  <c r="K1615" i="48"/>
  <c r="J1615" i="48"/>
  <c r="I1615" i="48"/>
  <c r="H1615" i="48"/>
  <c r="G1615" i="48"/>
  <c r="F1615" i="48"/>
  <c r="M1614" i="48"/>
  <c r="L1614" i="48"/>
  <c r="K1614" i="48"/>
  <c r="J1614" i="48"/>
  <c r="I1614" i="48"/>
  <c r="H1614" i="48"/>
  <c r="G1614" i="48"/>
  <c r="F1614" i="48"/>
  <c r="M1613" i="48"/>
  <c r="L1613" i="48"/>
  <c r="K1613" i="48"/>
  <c r="J1613" i="48"/>
  <c r="I1613" i="48"/>
  <c r="H1613" i="48"/>
  <c r="G1613" i="48"/>
  <c r="F1613" i="48"/>
  <c r="M1612" i="48"/>
  <c r="L1612" i="48"/>
  <c r="K1612" i="48"/>
  <c r="J1612" i="48"/>
  <c r="I1612" i="48"/>
  <c r="H1612" i="48"/>
  <c r="G1612" i="48"/>
  <c r="F1612" i="48"/>
  <c r="M1611" i="48"/>
  <c r="L1611" i="48"/>
  <c r="K1611" i="48"/>
  <c r="J1611" i="48"/>
  <c r="I1611" i="48"/>
  <c r="H1611" i="48"/>
  <c r="G1611" i="48"/>
  <c r="F1611" i="48"/>
  <c r="M1610" i="48"/>
  <c r="L1610" i="48"/>
  <c r="K1610" i="48"/>
  <c r="J1610" i="48"/>
  <c r="I1610" i="48"/>
  <c r="H1610" i="48"/>
  <c r="G1610" i="48"/>
  <c r="F1610" i="48"/>
  <c r="M1609" i="48"/>
  <c r="L1609" i="48"/>
  <c r="K1609" i="48"/>
  <c r="J1609" i="48"/>
  <c r="I1609" i="48"/>
  <c r="H1609" i="48"/>
  <c r="G1609" i="48"/>
  <c r="F1609" i="48"/>
  <c r="M1608" i="48"/>
  <c r="L1608" i="48"/>
  <c r="K1608" i="48"/>
  <c r="J1608" i="48"/>
  <c r="I1608" i="48"/>
  <c r="H1608" i="48"/>
  <c r="G1608" i="48"/>
  <c r="F1608" i="48"/>
  <c r="M1607" i="48"/>
  <c r="L1607" i="48"/>
  <c r="K1607" i="48"/>
  <c r="J1607" i="48"/>
  <c r="I1607" i="48"/>
  <c r="H1607" i="48"/>
  <c r="G1607" i="48"/>
  <c r="F1607" i="48"/>
  <c r="M1606" i="48"/>
  <c r="L1606" i="48"/>
  <c r="K1606" i="48"/>
  <c r="J1606" i="48"/>
  <c r="I1606" i="48"/>
  <c r="H1606" i="48"/>
  <c r="G1606" i="48"/>
  <c r="F1606" i="48"/>
  <c r="M1605" i="48"/>
  <c r="L1605" i="48"/>
  <c r="K1605" i="48"/>
  <c r="J1605" i="48"/>
  <c r="I1605" i="48"/>
  <c r="H1605" i="48"/>
  <c r="G1605" i="48"/>
  <c r="F1605" i="48"/>
  <c r="M1604" i="48"/>
  <c r="L1604" i="48"/>
  <c r="K1604" i="48"/>
  <c r="J1604" i="48"/>
  <c r="I1604" i="48"/>
  <c r="H1604" i="48"/>
  <c r="G1604" i="48"/>
  <c r="F1604" i="48"/>
  <c r="M1603" i="48"/>
  <c r="L1603" i="48"/>
  <c r="K1603" i="48"/>
  <c r="J1603" i="48"/>
  <c r="I1603" i="48"/>
  <c r="H1603" i="48"/>
  <c r="G1603" i="48"/>
  <c r="F1603" i="48"/>
  <c r="M1602" i="48"/>
  <c r="L1602" i="48"/>
  <c r="K1602" i="48"/>
  <c r="J1602" i="48"/>
  <c r="I1602" i="48"/>
  <c r="H1602" i="48"/>
  <c r="G1602" i="48"/>
  <c r="F1602" i="48"/>
  <c r="M1601" i="48"/>
  <c r="L1601" i="48"/>
  <c r="K1601" i="48"/>
  <c r="J1601" i="48"/>
  <c r="I1601" i="48"/>
  <c r="H1601" i="48"/>
  <c r="G1601" i="48"/>
  <c r="F1601" i="48"/>
  <c r="M1600" i="48"/>
  <c r="L1600" i="48"/>
  <c r="K1600" i="48"/>
  <c r="J1600" i="48"/>
  <c r="I1600" i="48"/>
  <c r="H1600" i="48"/>
  <c r="G1600" i="48"/>
  <c r="F1600" i="48"/>
  <c r="M1599" i="48"/>
  <c r="L1599" i="48"/>
  <c r="K1599" i="48"/>
  <c r="J1599" i="48"/>
  <c r="I1599" i="48"/>
  <c r="H1599" i="48"/>
  <c r="G1599" i="48"/>
  <c r="F1599" i="48"/>
  <c r="M1598" i="48"/>
  <c r="L1598" i="48"/>
  <c r="K1598" i="48"/>
  <c r="J1598" i="48"/>
  <c r="I1598" i="48"/>
  <c r="H1598" i="48"/>
  <c r="G1598" i="48"/>
  <c r="F1598" i="48"/>
  <c r="M1597" i="48"/>
  <c r="L1597" i="48"/>
  <c r="K1597" i="48"/>
  <c r="J1597" i="48"/>
  <c r="I1597" i="48"/>
  <c r="H1597" i="48"/>
  <c r="G1597" i="48"/>
  <c r="F1597" i="48"/>
  <c r="M1596" i="48"/>
  <c r="L1596" i="48"/>
  <c r="K1596" i="48"/>
  <c r="J1596" i="48"/>
  <c r="I1596" i="48"/>
  <c r="H1596" i="48"/>
  <c r="G1596" i="48"/>
  <c r="F1596" i="48"/>
  <c r="M1595" i="48"/>
  <c r="L1595" i="48"/>
  <c r="K1595" i="48"/>
  <c r="J1595" i="48"/>
  <c r="I1595" i="48"/>
  <c r="H1595" i="48"/>
  <c r="G1595" i="48"/>
  <c r="F1595" i="48"/>
  <c r="M1594" i="48"/>
  <c r="L1594" i="48"/>
  <c r="K1594" i="48"/>
  <c r="J1594" i="48"/>
  <c r="I1594" i="48"/>
  <c r="H1594" i="48"/>
  <c r="G1594" i="48"/>
  <c r="F1594" i="48"/>
  <c r="M1593" i="48"/>
  <c r="L1593" i="48"/>
  <c r="K1593" i="48"/>
  <c r="J1593" i="48"/>
  <c r="I1593" i="48"/>
  <c r="H1593" i="48"/>
  <c r="G1593" i="48"/>
  <c r="F1593" i="48"/>
  <c r="M1592" i="48"/>
  <c r="L1592" i="48"/>
  <c r="K1592" i="48"/>
  <c r="J1592" i="48"/>
  <c r="I1592" i="48"/>
  <c r="H1592" i="48"/>
  <c r="G1592" i="48"/>
  <c r="F1592" i="48"/>
  <c r="M1591" i="48"/>
  <c r="L1591" i="48"/>
  <c r="K1591" i="48"/>
  <c r="J1591" i="48"/>
  <c r="I1591" i="48"/>
  <c r="H1591" i="48"/>
  <c r="G1591" i="48"/>
  <c r="F1591" i="48"/>
  <c r="M1590" i="48"/>
  <c r="L1590" i="48"/>
  <c r="K1590" i="48"/>
  <c r="J1590" i="48"/>
  <c r="I1590" i="48"/>
  <c r="H1590" i="48"/>
  <c r="G1590" i="48"/>
  <c r="F1590" i="48"/>
  <c r="M1589" i="48"/>
  <c r="L1589" i="48"/>
  <c r="K1589" i="48"/>
  <c r="J1589" i="48"/>
  <c r="I1589" i="48"/>
  <c r="H1589" i="48"/>
  <c r="G1589" i="48"/>
  <c r="F1589" i="48"/>
  <c r="M1588" i="48"/>
  <c r="L1588" i="48"/>
  <c r="K1588" i="48"/>
  <c r="J1588" i="48"/>
  <c r="I1588" i="48"/>
  <c r="H1588" i="48"/>
  <c r="G1588" i="48"/>
  <c r="F1588" i="48"/>
  <c r="M1587" i="48"/>
  <c r="L1587" i="48"/>
  <c r="K1587" i="48"/>
  <c r="J1587" i="48"/>
  <c r="I1587" i="48"/>
  <c r="H1587" i="48"/>
  <c r="G1587" i="48"/>
  <c r="F1587" i="48"/>
  <c r="M1586" i="48"/>
  <c r="L1586" i="48"/>
  <c r="K1586" i="48"/>
  <c r="J1586" i="48"/>
  <c r="I1586" i="48"/>
  <c r="H1586" i="48"/>
  <c r="G1586" i="48"/>
  <c r="F1586" i="48"/>
  <c r="M1585" i="48"/>
  <c r="L1585" i="48"/>
  <c r="K1585" i="48"/>
  <c r="J1585" i="48"/>
  <c r="I1585" i="48"/>
  <c r="H1585" i="48"/>
  <c r="G1585" i="48"/>
  <c r="F1585" i="48"/>
  <c r="M1584" i="48"/>
  <c r="L1584" i="48"/>
  <c r="K1584" i="48"/>
  <c r="J1584" i="48"/>
  <c r="I1584" i="48"/>
  <c r="H1584" i="48"/>
  <c r="G1584" i="48"/>
  <c r="F1584" i="48"/>
  <c r="M1583" i="48"/>
  <c r="L1583" i="48"/>
  <c r="K1583" i="48"/>
  <c r="J1583" i="48"/>
  <c r="I1583" i="48"/>
  <c r="H1583" i="48"/>
  <c r="G1583" i="48"/>
  <c r="F1583" i="48"/>
  <c r="M1582" i="48"/>
  <c r="L1582" i="48"/>
  <c r="K1582" i="48"/>
  <c r="J1582" i="48"/>
  <c r="I1582" i="48"/>
  <c r="H1582" i="48"/>
  <c r="G1582" i="48"/>
  <c r="F1582" i="48"/>
  <c r="M1581" i="48"/>
  <c r="L1581" i="48"/>
  <c r="K1581" i="48"/>
  <c r="J1581" i="48"/>
  <c r="I1581" i="48"/>
  <c r="H1581" i="48"/>
  <c r="G1581" i="48"/>
  <c r="F1581" i="48"/>
  <c r="M1580" i="48"/>
  <c r="L1580" i="48"/>
  <c r="K1580" i="48"/>
  <c r="J1580" i="48"/>
  <c r="I1580" i="48"/>
  <c r="H1580" i="48"/>
  <c r="G1580" i="48"/>
  <c r="F1580" i="48"/>
  <c r="M1579" i="48"/>
  <c r="L1579" i="48"/>
  <c r="K1579" i="48"/>
  <c r="J1579" i="48"/>
  <c r="I1579" i="48"/>
  <c r="H1579" i="48"/>
  <c r="G1579" i="48"/>
  <c r="F1579" i="48"/>
  <c r="M1578" i="48"/>
  <c r="L1578" i="48"/>
  <c r="K1578" i="48"/>
  <c r="J1578" i="48"/>
  <c r="I1578" i="48"/>
  <c r="H1578" i="48"/>
  <c r="G1578" i="48"/>
  <c r="F1578" i="48"/>
  <c r="M1577" i="48"/>
  <c r="L1577" i="48"/>
  <c r="K1577" i="48"/>
  <c r="J1577" i="48"/>
  <c r="I1577" i="48"/>
  <c r="H1577" i="48"/>
  <c r="G1577" i="48"/>
  <c r="F1577" i="48"/>
  <c r="M1576" i="48"/>
  <c r="L1576" i="48"/>
  <c r="K1576" i="48"/>
  <c r="J1576" i="48"/>
  <c r="I1576" i="48"/>
  <c r="H1576" i="48"/>
  <c r="G1576" i="48"/>
  <c r="F1576" i="48"/>
  <c r="M1575" i="48"/>
  <c r="L1575" i="48"/>
  <c r="K1575" i="48"/>
  <c r="J1575" i="48"/>
  <c r="I1575" i="48"/>
  <c r="H1575" i="48"/>
  <c r="G1575" i="48"/>
  <c r="F1575" i="48"/>
  <c r="M1574" i="48"/>
  <c r="L1574" i="48"/>
  <c r="K1574" i="48"/>
  <c r="J1574" i="48"/>
  <c r="I1574" i="48"/>
  <c r="H1574" i="48"/>
  <c r="G1574" i="48"/>
  <c r="F1574" i="48"/>
  <c r="M1573" i="48"/>
  <c r="L1573" i="48"/>
  <c r="K1573" i="48"/>
  <c r="J1573" i="48"/>
  <c r="I1573" i="48"/>
  <c r="H1573" i="48"/>
  <c r="G1573" i="48"/>
  <c r="F1573" i="48"/>
  <c r="M1572" i="48"/>
  <c r="L1572" i="48"/>
  <c r="K1572" i="48"/>
  <c r="J1572" i="48"/>
  <c r="I1572" i="48"/>
  <c r="H1572" i="48"/>
  <c r="G1572" i="48"/>
  <c r="F1572" i="48"/>
  <c r="M1571" i="48"/>
  <c r="L1571" i="48"/>
  <c r="K1571" i="48"/>
  <c r="J1571" i="48"/>
  <c r="I1571" i="48"/>
  <c r="H1571" i="48"/>
  <c r="G1571" i="48"/>
  <c r="F1571" i="48"/>
  <c r="M1570" i="48"/>
  <c r="L1570" i="48"/>
  <c r="K1570" i="48"/>
  <c r="J1570" i="48"/>
  <c r="I1570" i="48"/>
  <c r="H1570" i="48"/>
  <c r="G1570" i="48"/>
  <c r="F1570" i="48"/>
  <c r="M1569" i="48"/>
  <c r="L1569" i="48"/>
  <c r="K1569" i="48"/>
  <c r="J1569" i="48"/>
  <c r="I1569" i="48"/>
  <c r="H1569" i="48"/>
  <c r="G1569" i="48"/>
  <c r="F1569" i="48"/>
  <c r="M1568" i="48"/>
  <c r="L1568" i="48"/>
  <c r="K1568" i="48"/>
  <c r="J1568" i="48"/>
  <c r="I1568" i="48"/>
  <c r="H1568" i="48"/>
  <c r="G1568" i="48"/>
  <c r="F1568" i="48"/>
  <c r="M1567" i="48"/>
  <c r="L1567" i="48"/>
  <c r="K1567" i="48"/>
  <c r="J1567" i="48"/>
  <c r="I1567" i="48"/>
  <c r="H1567" i="48"/>
  <c r="G1567" i="48"/>
  <c r="F1567" i="48"/>
  <c r="M1566" i="48"/>
  <c r="L1566" i="48"/>
  <c r="K1566" i="48"/>
  <c r="J1566" i="48"/>
  <c r="I1566" i="48"/>
  <c r="H1566" i="48"/>
  <c r="G1566" i="48"/>
  <c r="F1566" i="48"/>
  <c r="M1565" i="48"/>
  <c r="L1565" i="48"/>
  <c r="K1565" i="48"/>
  <c r="J1565" i="48"/>
  <c r="I1565" i="48"/>
  <c r="H1565" i="48"/>
  <c r="G1565" i="48"/>
  <c r="F1565" i="48"/>
  <c r="M1564" i="48"/>
  <c r="L1564" i="48"/>
  <c r="K1564" i="48"/>
  <c r="J1564" i="48"/>
  <c r="I1564" i="48"/>
  <c r="H1564" i="48"/>
  <c r="G1564" i="48"/>
  <c r="F1564" i="48"/>
  <c r="M1563" i="48"/>
  <c r="L1563" i="48"/>
  <c r="K1563" i="48"/>
  <c r="J1563" i="48"/>
  <c r="I1563" i="48"/>
  <c r="H1563" i="48"/>
  <c r="G1563" i="48"/>
  <c r="F1563" i="48"/>
  <c r="M1562" i="48"/>
  <c r="L1562" i="48"/>
  <c r="K1562" i="48"/>
  <c r="J1562" i="48"/>
  <c r="I1562" i="48"/>
  <c r="H1562" i="48"/>
  <c r="G1562" i="48"/>
  <c r="F1562" i="48"/>
  <c r="M1561" i="48"/>
  <c r="L1561" i="48"/>
  <c r="K1561" i="48"/>
  <c r="J1561" i="48"/>
  <c r="I1561" i="48"/>
  <c r="H1561" i="48"/>
  <c r="G1561" i="48"/>
  <c r="F1561" i="48"/>
  <c r="M1560" i="48"/>
  <c r="L1560" i="48"/>
  <c r="K1560" i="48"/>
  <c r="J1560" i="48"/>
  <c r="I1560" i="48"/>
  <c r="H1560" i="48"/>
  <c r="G1560" i="48"/>
  <c r="F1560" i="48"/>
  <c r="M1559" i="48"/>
  <c r="L1559" i="48"/>
  <c r="K1559" i="48"/>
  <c r="J1559" i="48"/>
  <c r="I1559" i="48"/>
  <c r="H1559" i="48"/>
  <c r="G1559" i="48"/>
  <c r="F1559" i="48"/>
  <c r="M1558" i="48"/>
  <c r="L1558" i="48"/>
  <c r="K1558" i="48"/>
  <c r="J1558" i="48"/>
  <c r="I1558" i="48"/>
  <c r="H1558" i="48"/>
  <c r="G1558" i="48"/>
  <c r="F1558" i="48"/>
  <c r="M1557" i="48"/>
  <c r="L1557" i="48"/>
  <c r="K1557" i="48"/>
  <c r="J1557" i="48"/>
  <c r="I1557" i="48"/>
  <c r="H1557" i="48"/>
  <c r="G1557" i="48"/>
  <c r="F1557" i="48"/>
  <c r="M1556" i="48"/>
  <c r="L1556" i="48"/>
  <c r="K1556" i="48"/>
  <c r="J1556" i="48"/>
  <c r="I1556" i="48"/>
  <c r="H1556" i="48"/>
  <c r="G1556" i="48"/>
  <c r="F1556" i="48"/>
  <c r="M1555" i="48"/>
  <c r="L1555" i="48"/>
  <c r="K1555" i="48"/>
  <c r="J1555" i="48"/>
  <c r="I1555" i="48"/>
  <c r="H1555" i="48"/>
  <c r="G1555" i="48"/>
  <c r="F1555" i="48"/>
  <c r="M1554" i="48"/>
  <c r="L1554" i="48"/>
  <c r="K1554" i="48"/>
  <c r="J1554" i="48"/>
  <c r="I1554" i="48"/>
  <c r="H1554" i="48"/>
  <c r="G1554" i="48"/>
  <c r="F1554" i="48"/>
  <c r="M1553" i="48"/>
  <c r="L1553" i="48"/>
  <c r="K1553" i="48"/>
  <c r="J1553" i="48"/>
  <c r="I1553" i="48"/>
  <c r="H1553" i="48"/>
  <c r="G1553" i="48"/>
  <c r="F1553" i="48"/>
  <c r="M1552" i="48"/>
  <c r="L1552" i="48"/>
  <c r="K1552" i="48"/>
  <c r="J1552" i="48"/>
  <c r="I1552" i="48"/>
  <c r="H1552" i="48"/>
  <c r="G1552" i="48"/>
  <c r="F1552" i="48"/>
  <c r="M1551" i="48"/>
  <c r="L1551" i="48"/>
  <c r="K1551" i="48"/>
  <c r="J1551" i="48"/>
  <c r="I1551" i="48"/>
  <c r="H1551" i="48"/>
  <c r="G1551" i="48"/>
  <c r="F1551" i="48"/>
  <c r="M1550" i="48"/>
  <c r="L1550" i="48"/>
  <c r="K1550" i="48"/>
  <c r="J1550" i="48"/>
  <c r="I1550" i="48"/>
  <c r="H1550" i="48"/>
  <c r="G1550" i="48"/>
  <c r="F1550" i="48"/>
  <c r="M1549" i="48"/>
  <c r="L1549" i="48"/>
  <c r="K1549" i="48"/>
  <c r="J1549" i="48"/>
  <c r="I1549" i="48"/>
  <c r="H1549" i="48"/>
  <c r="G1549" i="48"/>
  <c r="F1549" i="48"/>
  <c r="M1548" i="48"/>
  <c r="L1548" i="48"/>
  <c r="K1548" i="48"/>
  <c r="J1548" i="48"/>
  <c r="I1548" i="48"/>
  <c r="H1548" i="48"/>
  <c r="G1548" i="48"/>
  <c r="F1548" i="48"/>
  <c r="M1547" i="48"/>
  <c r="L1547" i="48"/>
  <c r="K1547" i="48"/>
  <c r="J1547" i="48"/>
  <c r="I1547" i="48"/>
  <c r="H1547" i="48"/>
  <c r="G1547" i="48"/>
  <c r="F1547" i="48"/>
  <c r="M1546" i="48"/>
  <c r="L1546" i="48"/>
  <c r="K1546" i="48"/>
  <c r="J1546" i="48"/>
  <c r="I1546" i="48"/>
  <c r="H1546" i="48"/>
  <c r="G1546" i="48"/>
  <c r="F1546" i="48"/>
  <c r="M1545" i="48"/>
  <c r="L1545" i="48"/>
  <c r="K1545" i="48"/>
  <c r="J1545" i="48"/>
  <c r="I1545" i="48"/>
  <c r="H1545" i="48"/>
  <c r="G1545" i="48"/>
  <c r="F1545" i="48"/>
  <c r="M1544" i="48"/>
  <c r="L1544" i="48"/>
  <c r="K1544" i="48"/>
  <c r="J1544" i="48"/>
  <c r="I1544" i="48"/>
  <c r="H1544" i="48"/>
  <c r="G1544" i="48"/>
  <c r="F1544" i="48"/>
  <c r="M1543" i="48"/>
  <c r="L1543" i="48"/>
  <c r="K1543" i="48"/>
  <c r="J1543" i="48"/>
  <c r="I1543" i="48"/>
  <c r="H1543" i="48"/>
  <c r="G1543" i="48"/>
  <c r="F1543" i="48"/>
  <c r="M1542" i="48"/>
  <c r="L1542" i="48"/>
  <c r="K1542" i="48"/>
  <c r="J1542" i="48"/>
  <c r="I1542" i="48"/>
  <c r="H1542" i="48"/>
  <c r="G1542" i="48"/>
  <c r="F1542" i="48"/>
  <c r="M1541" i="48"/>
  <c r="L1541" i="48"/>
  <c r="K1541" i="48"/>
  <c r="J1541" i="48"/>
  <c r="I1541" i="48"/>
  <c r="H1541" i="48"/>
  <c r="G1541" i="48"/>
  <c r="F1541" i="48"/>
  <c r="M1540" i="48"/>
  <c r="L1540" i="48"/>
  <c r="K1540" i="48"/>
  <c r="J1540" i="48"/>
  <c r="I1540" i="48"/>
  <c r="H1540" i="48"/>
  <c r="G1540" i="48"/>
  <c r="F1540" i="48"/>
  <c r="M1539" i="48"/>
  <c r="L1539" i="48"/>
  <c r="K1539" i="48"/>
  <c r="J1539" i="48"/>
  <c r="I1539" i="48"/>
  <c r="H1539" i="48"/>
  <c r="G1539" i="48"/>
  <c r="F1539" i="48"/>
  <c r="M1538" i="48"/>
  <c r="L1538" i="48"/>
  <c r="K1538" i="48"/>
  <c r="J1538" i="48"/>
  <c r="I1538" i="48"/>
  <c r="H1538" i="48"/>
  <c r="G1538" i="48"/>
  <c r="F1538" i="48"/>
  <c r="M1537" i="48"/>
  <c r="L1537" i="48"/>
  <c r="K1537" i="48"/>
  <c r="J1537" i="48"/>
  <c r="I1537" i="48"/>
  <c r="H1537" i="48"/>
  <c r="G1537" i="48"/>
  <c r="F1537" i="48"/>
  <c r="M1536" i="48"/>
  <c r="L1536" i="48"/>
  <c r="K1536" i="48"/>
  <c r="J1536" i="48"/>
  <c r="I1536" i="48"/>
  <c r="H1536" i="48"/>
  <c r="G1536" i="48"/>
  <c r="F1536" i="48"/>
  <c r="M1535" i="48"/>
  <c r="L1535" i="48"/>
  <c r="K1535" i="48"/>
  <c r="J1535" i="48"/>
  <c r="I1535" i="48"/>
  <c r="H1535" i="48"/>
  <c r="G1535" i="48"/>
  <c r="F1535" i="48"/>
  <c r="M1534" i="48"/>
  <c r="L1534" i="48"/>
  <c r="K1534" i="48"/>
  <c r="J1534" i="48"/>
  <c r="I1534" i="48"/>
  <c r="H1534" i="48"/>
  <c r="G1534" i="48"/>
  <c r="F1534" i="48"/>
  <c r="M1533" i="48"/>
  <c r="L1533" i="48"/>
  <c r="K1533" i="48"/>
  <c r="J1533" i="48"/>
  <c r="I1533" i="48"/>
  <c r="H1533" i="48"/>
  <c r="G1533" i="48"/>
  <c r="F1533" i="48"/>
  <c r="M1532" i="48"/>
  <c r="L1532" i="48"/>
  <c r="K1532" i="48"/>
  <c r="J1532" i="48"/>
  <c r="I1532" i="48"/>
  <c r="H1532" i="48"/>
  <c r="G1532" i="48"/>
  <c r="F1532" i="48"/>
  <c r="M1531" i="48"/>
  <c r="L1531" i="48"/>
  <c r="K1531" i="48"/>
  <c r="J1531" i="48"/>
  <c r="I1531" i="48"/>
  <c r="H1531" i="48"/>
  <c r="G1531" i="48"/>
  <c r="F1531" i="48"/>
  <c r="M1530" i="48"/>
  <c r="L1530" i="48"/>
  <c r="K1530" i="48"/>
  <c r="J1530" i="48"/>
  <c r="I1530" i="48"/>
  <c r="H1530" i="48"/>
  <c r="G1530" i="48"/>
  <c r="F1530" i="48"/>
  <c r="M1529" i="48"/>
  <c r="L1529" i="48"/>
  <c r="K1529" i="48"/>
  <c r="J1529" i="48"/>
  <c r="I1529" i="48"/>
  <c r="H1529" i="48"/>
  <c r="G1529" i="48"/>
  <c r="F1529" i="48"/>
  <c r="M1528" i="48"/>
  <c r="L1528" i="48"/>
  <c r="K1528" i="48"/>
  <c r="J1528" i="48"/>
  <c r="I1528" i="48"/>
  <c r="H1528" i="48"/>
  <c r="G1528" i="48"/>
  <c r="F1528" i="48"/>
  <c r="M1527" i="48"/>
  <c r="L1527" i="48"/>
  <c r="K1527" i="48"/>
  <c r="J1527" i="48"/>
  <c r="I1527" i="48"/>
  <c r="H1527" i="48"/>
  <c r="G1527" i="48"/>
  <c r="F1527" i="48"/>
  <c r="M1526" i="48"/>
  <c r="L1526" i="48"/>
  <c r="K1526" i="48"/>
  <c r="J1526" i="48"/>
  <c r="I1526" i="48"/>
  <c r="H1526" i="48"/>
  <c r="G1526" i="48"/>
  <c r="F1526" i="48"/>
  <c r="M1525" i="48"/>
  <c r="L1525" i="48"/>
  <c r="K1525" i="48"/>
  <c r="J1525" i="48"/>
  <c r="I1525" i="48"/>
  <c r="H1525" i="48"/>
  <c r="G1525" i="48"/>
  <c r="F1525" i="48"/>
  <c r="M1524" i="48"/>
  <c r="L1524" i="48"/>
  <c r="K1524" i="48"/>
  <c r="J1524" i="48"/>
  <c r="I1524" i="48"/>
  <c r="H1524" i="48"/>
  <c r="G1524" i="48"/>
  <c r="F1524" i="48"/>
  <c r="M1523" i="48"/>
  <c r="L1523" i="48"/>
  <c r="K1523" i="48"/>
  <c r="J1523" i="48"/>
  <c r="I1523" i="48"/>
  <c r="H1523" i="48"/>
  <c r="G1523" i="48"/>
  <c r="F1523" i="48"/>
  <c r="M1522" i="48"/>
  <c r="L1522" i="48"/>
  <c r="K1522" i="48"/>
  <c r="J1522" i="48"/>
  <c r="I1522" i="48"/>
  <c r="H1522" i="48"/>
  <c r="G1522" i="48"/>
  <c r="F1522" i="48"/>
  <c r="M1521" i="48"/>
  <c r="L1521" i="48"/>
  <c r="K1521" i="48"/>
  <c r="J1521" i="48"/>
  <c r="I1521" i="48"/>
  <c r="H1521" i="48"/>
  <c r="G1521" i="48"/>
  <c r="F1521" i="48"/>
  <c r="M1520" i="48"/>
  <c r="L1520" i="48"/>
  <c r="K1520" i="48"/>
  <c r="J1520" i="48"/>
  <c r="I1520" i="48"/>
  <c r="H1520" i="48"/>
  <c r="G1520" i="48"/>
  <c r="F1520" i="48"/>
  <c r="M1519" i="48"/>
  <c r="L1519" i="48"/>
  <c r="K1519" i="48"/>
  <c r="J1519" i="48"/>
  <c r="I1519" i="48"/>
  <c r="H1519" i="48"/>
  <c r="G1519" i="48"/>
  <c r="F1519" i="48"/>
  <c r="M1518" i="48"/>
  <c r="L1518" i="48"/>
  <c r="K1518" i="48"/>
  <c r="J1518" i="48"/>
  <c r="I1518" i="48"/>
  <c r="H1518" i="48"/>
  <c r="G1518" i="48"/>
  <c r="F1518" i="48"/>
  <c r="M1517" i="48"/>
  <c r="L1517" i="48"/>
  <c r="K1517" i="48"/>
  <c r="J1517" i="48"/>
  <c r="I1517" i="48"/>
  <c r="H1517" i="48"/>
  <c r="G1517" i="48"/>
  <c r="F1517" i="48"/>
  <c r="M1516" i="48"/>
  <c r="L1516" i="48"/>
  <c r="K1516" i="48"/>
  <c r="J1516" i="48"/>
  <c r="I1516" i="48"/>
  <c r="H1516" i="48"/>
  <c r="G1516" i="48"/>
  <c r="F1516" i="48"/>
  <c r="M1515" i="48"/>
  <c r="L1515" i="48"/>
  <c r="K1515" i="48"/>
  <c r="J1515" i="48"/>
  <c r="I1515" i="48"/>
  <c r="H1515" i="48"/>
  <c r="G1515" i="48"/>
  <c r="F1515" i="48"/>
  <c r="M1514" i="48"/>
  <c r="L1514" i="48"/>
  <c r="K1514" i="48"/>
  <c r="J1514" i="48"/>
  <c r="I1514" i="48"/>
  <c r="H1514" i="48"/>
  <c r="G1514" i="48"/>
  <c r="F1514" i="48"/>
  <c r="M1513" i="48"/>
  <c r="L1513" i="48"/>
  <c r="K1513" i="48"/>
  <c r="J1513" i="48"/>
  <c r="I1513" i="48"/>
  <c r="H1513" i="48"/>
  <c r="G1513" i="48"/>
  <c r="F1513" i="48"/>
  <c r="M1512" i="48"/>
  <c r="L1512" i="48"/>
  <c r="K1512" i="48"/>
  <c r="J1512" i="48"/>
  <c r="I1512" i="48"/>
  <c r="H1512" i="48"/>
  <c r="G1512" i="48"/>
  <c r="F1512" i="48"/>
  <c r="M1511" i="48"/>
  <c r="L1511" i="48"/>
  <c r="K1511" i="48"/>
  <c r="J1511" i="48"/>
  <c r="I1511" i="48"/>
  <c r="H1511" i="48"/>
  <c r="G1511" i="48"/>
  <c r="F1511" i="48"/>
  <c r="M1510" i="48"/>
  <c r="L1510" i="48"/>
  <c r="K1510" i="48"/>
  <c r="J1510" i="48"/>
  <c r="I1510" i="48"/>
  <c r="H1510" i="48"/>
  <c r="G1510" i="48"/>
  <c r="F1510" i="48"/>
  <c r="M1509" i="48"/>
  <c r="L1509" i="48"/>
  <c r="K1509" i="48"/>
  <c r="J1509" i="48"/>
  <c r="I1509" i="48"/>
  <c r="H1509" i="48"/>
  <c r="G1509" i="48"/>
  <c r="F1509" i="48"/>
  <c r="M1508" i="48"/>
  <c r="L1508" i="48"/>
  <c r="K1508" i="48"/>
  <c r="J1508" i="48"/>
  <c r="I1508" i="48"/>
  <c r="H1508" i="48"/>
  <c r="G1508" i="48"/>
  <c r="F1508" i="48"/>
  <c r="M1507" i="48"/>
  <c r="L1507" i="48"/>
  <c r="K1507" i="48"/>
  <c r="J1507" i="48"/>
  <c r="I1507" i="48"/>
  <c r="H1507" i="48"/>
  <c r="G1507" i="48"/>
  <c r="F1507" i="48"/>
  <c r="M1506" i="48"/>
  <c r="L1506" i="48"/>
  <c r="K1506" i="48"/>
  <c r="J1506" i="48"/>
  <c r="I1506" i="48"/>
  <c r="H1506" i="48"/>
  <c r="G1506" i="48"/>
  <c r="F1506" i="48"/>
  <c r="M1505" i="48"/>
  <c r="L1505" i="48"/>
  <c r="K1505" i="48"/>
  <c r="J1505" i="48"/>
  <c r="I1505" i="48"/>
  <c r="H1505" i="48"/>
  <c r="G1505" i="48"/>
  <c r="F1505" i="48"/>
  <c r="M1504" i="48"/>
  <c r="L1504" i="48"/>
  <c r="K1504" i="48"/>
  <c r="J1504" i="48"/>
  <c r="I1504" i="48"/>
  <c r="H1504" i="48"/>
  <c r="G1504" i="48"/>
  <c r="F1504" i="48"/>
  <c r="M1503" i="48"/>
  <c r="L1503" i="48"/>
  <c r="K1503" i="48"/>
  <c r="J1503" i="48"/>
  <c r="I1503" i="48"/>
  <c r="H1503" i="48"/>
  <c r="G1503" i="48"/>
  <c r="F1503" i="48"/>
  <c r="M1502" i="48"/>
  <c r="L1502" i="48"/>
  <c r="K1502" i="48"/>
  <c r="J1502" i="48"/>
  <c r="I1502" i="48"/>
  <c r="H1502" i="48"/>
  <c r="G1502" i="48"/>
  <c r="F1502" i="48"/>
  <c r="M1501" i="48"/>
  <c r="L1501" i="48"/>
  <c r="K1501" i="48"/>
  <c r="J1501" i="48"/>
  <c r="I1501" i="48"/>
  <c r="H1501" i="48"/>
  <c r="G1501" i="48"/>
  <c r="F1501" i="48"/>
  <c r="M1500" i="48"/>
  <c r="L1500" i="48"/>
  <c r="K1500" i="48"/>
  <c r="J1500" i="48"/>
  <c r="I1500" i="48"/>
  <c r="H1500" i="48"/>
  <c r="G1500" i="48"/>
  <c r="F1500" i="48"/>
  <c r="M1499" i="48"/>
  <c r="L1499" i="48"/>
  <c r="K1499" i="48"/>
  <c r="J1499" i="48"/>
  <c r="I1499" i="48"/>
  <c r="H1499" i="48"/>
  <c r="G1499" i="48"/>
  <c r="F1499" i="48"/>
  <c r="M1498" i="48"/>
  <c r="L1498" i="48"/>
  <c r="K1498" i="48"/>
  <c r="J1498" i="48"/>
  <c r="I1498" i="48"/>
  <c r="H1498" i="48"/>
  <c r="G1498" i="48"/>
  <c r="F1498" i="48"/>
  <c r="M1497" i="48"/>
  <c r="L1497" i="48"/>
  <c r="K1497" i="48"/>
  <c r="J1497" i="48"/>
  <c r="I1497" i="48"/>
  <c r="H1497" i="48"/>
  <c r="G1497" i="48"/>
  <c r="F1497" i="48"/>
  <c r="M1496" i="48"/>
  <c r="L1496" i="48"/>
  <c r="K1496" i="48"/>
  <c r="J1496" i="48"/>
  <c r="I1496" i="48"/>
  <c r="H1496" i="48"/>
  <c r="G1496" i="48"/>
  <c r="F1496" i="48"/>
  <c r="M1495" i="48"/>
  <c r="L1495" i="48"/>
  <c r="K1495" i="48"/>
  <c r="J1495" i="48"/>
  <c r="I1495" i="48"/>
  <c r="H1495" i="48"/>
  <c r="G1495" i="48"/>
  <c r="F1495" i="48"/>
  <c r="M1494" i="48"/>
  <c r="L1494" i="48"/>
  <c r="K1494" i="48"/>
  <c r="J1494" i="48"/>
  <c r="I1494" i="48"/>
  <c r="H1494" i="48"/>
  <c r="G1494" i="48"/>
  <c r="F1494" i="48"/>
  <c r="M1493" i="48"/>
  <c r="L1493" i="48"/>
  <c r="K1493" i="48"/>
  <c r="J1493" i="48"/>
  <c r="I1493" i="48"/>
  <c r="H1493" i="48"/>
  <c r="G1493" i="48"/>
  <c r="F1493" i="48"/>
  <c r="M1492" i="48"/>
  <c r="L1492" i="48"/>
  <c r="K1492" i="48"/>
  <c r="J1492" i="48"/>
  <c r="I1492" i="48"/>
  <c r="H1492" i="48"/>
  <c r="G1492" i="48"/>
  <c r="F1492" i="48"/>
  <c r="M1491" i="48"/>
  <c r="L1491" i="48"/>
  <c r="K1491" i="48"/>
  <c r="J1491" i="48"/>
  <c r="I1491" i="48"/>
  <c r="H1491" i="48"/>
  <c r="G1491" i="48"/>
  <c r="F1491" i="48"/>
  <c r="M1490" i="48"/>
  <c r="L1490" i="48"/>
  <c r="K1490" i="48"/>
  <c r="J1490" i="48"/>
  <c r="I1490" i="48"/>
  <c r="H1490" i="48"/>
  <c r="G1490" i="48"/>
  <c r="F1490" i="48"/>
  <c r="M1489" i="48"/>
  <c r="L1489" i="48"/>
  <c r="K1489" i="48"/>
  <c r="J1489" i="48"/>
  <c r="I1489" i="48"/>
  <c r="H1489" i="48"/>
  <c r="G1489" i="48"/>
  <c r="F1489" i="48"/>
  <c r="M1488" i="48"/>
  <c r="L1488" i="48"/>
  <c r="K1488" i="48"/>
  <c r="J1488" i="48"/>
  <c r="I1488" i="48"/>
  <c r="H1488" i="48"/>
  <c r="G1488" i="48"/>
  <c r="F1488" i="48"/>
  <c r="M1487" i="48"/>
  <c r="L1487" i="48"/>
  <c r="K1487" i="48"/>
  <c r="J1487" i="48"/>
  <c r="I1487" i="48"/>
  <c r="H1487" i="48"/>
  <c r="G1487" i="48"/>
  <c r="F1487" i="48"/>
  <c r="M1486" i="48"/>
  <c r="L1486" i="48"/>
  <c r="K1486" i="48"/>
  <c r="J1486" i="48"/>
  <c r="I1486" i="48"/>
  <c r="H1486" i="48"/>
  <c r="G1486" i="48"/>
  <c r="F1486" i="48"/>
  <c r="M1485" i="48"/>
  <c r="L1485" i="48"/>
  <c r="K1485" i="48"/>
  <c r="J1485" i="48"/>
  <c r="I1485" i="48"/>
  <c r="H1485" i="48"/>
  <c r="G1485" i="48"/>
  <c r="F1485" i="48"/>
  <c r="M1484" i="48"/>
  <c r="L1484" i="48"/>
  <c r="K1484" i="48"/>
  <c r="J1484" i="48"/>
  <c r="I1484" i="48"/>
  <c r="H1484" i="48"/>
  <c r="G1484" i="48"/>
  <c r="F1484" i="48"/>
  <c r="M1483" i="48"/>
  <c r="L1483" i="48"/>
  <c r="K1483" i="48"/>
  <c r="J1483" i="48"/>
  <c r="I1483" i="48"/>
  <c r="H1483" i="48"/>
  <c r="G1483" i="48"/>
  <c r="F1483" i="48"/>
  <c r="M1482" i="48"/>
  <c r="L1482" i="48"/>
  <c r="K1482" i="48"/>
  <c r="J1482" i="48"/>
  <c r="I1482" i="48"/>
  <c r="H1482" i="48"/>
  <c r="G1482" i="48"/>
  <c r="F1482" i="48"/>
  <c r="M1481" i="48"/>
  <c r="L1481" i="48"/>
  <c r="K1481" i="48"/>
  <c r="J1481" i="48"/>
  <c r="I1481" i="48"/>
  <c r="H1481" i="48"/>
  <c r="G1481" i="48"/>
  <c r="F1481" i="48"/>
  <c r="M1480" i="48"/>
  <c r="L1480" i="48"/>
  <c r="K1480" i="48"/>
  <c r="J1480" i="48"/>
  <c r="I1480" i="48"/>
  <c r="H1480" i="48"/>
  <c r="G1480" i="48"/>
  <c r="F1480" i="48"/>
  <c r="M1479" i="48"/>
  <c r="L1479" i="48"/>
  <c r="K1479" i="48"/>
  <c r="J1479" i="48"/>
  <c r="I1479" i="48"/>
  <c r="H1479" i="48"/>
  <c r="G1479" i="48"/>
  <c r="F1479" i="48"/>
  <c r="M1478" i="48"/>
  <c r="L1478" i="48"/>
  <c r="K1478" i="48"/>
  <c r="J1478" i="48"/>
  <c r="I1478" i="48"/>
  <c r="H1478" i="48"/>
  <c r="G1478" i="48"/>
  <c r="F1478" i="48"/>
  <c r="M1477" i="48"/>
  <c r="L1477" i="48"/>
  <c r="K1477" i="48"/>
  <c r="J1477" i="48"/>
  <c r="I1477" i="48"/>
  <c r="H1477" i="48"/>
  <c r="G1477" i="48"/>
  <c r="F1477" i="48"/>
  <c r="M1476" i="48"/>
  <c r="L1476" i="48"/>
  <c r="K1476" i="48"/>
  <c r="J1476" i="48"/>
  <c r="I1476" i="48"/>
  <c r="H1476" i="48"/>
  <c r="G1476" i="48"/>
  <c r="F1476" i="48"/>
  <c r="M1475" i="48"/>
  <c r="L1475" i="48"/>
  <c r="K1475" i="48"/>
  <c r="J1475" i="48"/>
  <c r="I1475" i="48"/>
  <c r="H1475" i="48"/>
  <c r="G1475" i="48"/>
  <c r="F1475" i="48"/>
  <c r="M1474" i="48"/>
  <c r="L1474" i="48"/>
  <c r="K1474" i="48"/>
  <c r="J1474" i="48"/>
  <c r="I1474" i="48"/>
  <c r="H1474" i="48"/>
  <c r="G1474" i="48"/>
  <c r="F1474" i="48"/>
  <c r="M1473" i="48"/>
  <c r="L1473" i="48"/>
  <c r="K1473" i="48"/>
  <c r="J1473" i="48"/>
  <c r="I1473" i="48"/>
  <c r="H1473" i="48"/>
  <c r="G1473" i="48"/>
  <c r="F1473" i="48"/>
  <c r="M1472" i="48"/>
  <c r="L1472" i="48"/>
  <c r="K1472" i="48"/>
  <c r="J1472" i="48"/>
  <c r="I1472" i="48"/>
  <c r="H1472" i="48"/>
  <c r="G1472" i="48"/>
  <c r="F1472" i="48"/>
  <c r="M1471" i="48"/>
  <c r="L1471" i="48"/>
  <c r="K1471" i="48"/>
  <c r="J1471" i="48"/>
  <c r="I1471" i="48"/>
  <c r="H1471" i="48"/>
  <c r="G1471" i="48"/>
  <c r="F1471" i="48"/>
  <c r="M1470" i="48"/>
  <c r="L1470" i="48"/>
  <c r="K1470" i="48"/>
  <c r="J1470" i="48"/>
  <c r="I1470" i="48"/>
  <c r="H1470" i="48"/>
  <c r="G1470" i="48"/>
  <c r="F1470" i="48"/>
  <c r="M1469" i="48"/>
  <c r="L1469" i="48"/>
  <c r="K1469" i="48"/>
  <c r="J1469" i="48"/>
  <c r="I1469" i="48"/>
  <c r="H1469" i="48"/>
  <c r="G1469" i="48"/>
  <c r="F1469" i="48"/>
  <c r="M1468" i="48"/>
  <c r="L1468" i="48"/>
  <c r="K1468" i="48"/>
  <c r="J1468" i="48"/>
  <c r="I1468" i="48"/>
  <c r="H1468" i="48"/>
  <c r="G1468" i="48"/>
  <c r="F1468" i="48"/>
  <c r="M1467" i="48"/>
  <c r="L1467" i="48"/>
  <c r="K1467" i="48"/>
  <c r="J1467" i="48"/>
  <c r="I1467" i="48"/>
  <c r="H1467" i="48"/>
  <c r="G1467" i="48"/>
  <c r="F1467" i="48"/>
  <c r="M1466" i="48"/>
  <c r="L1466" i="48"/>
  <c r="K1466" i="48"/>
  <c r="J1466" i="48"/>
  <c r="I1466" i="48"/>
  <c r="H1466" i="48"/>
  <c r="G1466" i="48"/>
  <c r="F1466" i="48"/>
  <c r="M1465" i="48"/>
  <c r="L1465" i="48"/>
  <c r="K1465" i="48"/>
  <c r="J1465" i="48"/>
  <c r="I1465" i="48"/>
  <c r="H1465" i="48"/>
  <c r="G1465" i="48"/>
  <c r="F1465" i="48"/>
  <c r="M1464" i="48"/>
  <c r="L1464" i="48"/>
  <c r="K1464" i="48"/>
  <c r="J1464" i="48"/>
  <c r="I1464" i="48"/>
  <c r="H1464" i="48"/>
  <c r="G1464" i="48"/>
  <c r="F1464" i="48"/>
  <c r="M1463" i="48"/>
  <c r="L1463" i="48"/>
  <c r="K1463" i="48"/>
  <c r="J1463" i="48"/>
  <c r="I1463" i="48"/>
  <c r="H1463" i="48"/>
  <c r="G1463" i="48"/>
  <c r="F1463" i="48"/>
  <c r="M1462" i="48"/>
  <c r="L1462" i="48"/>
  <c r="K1462" i="48"/>
  <c r="J1462" i="48"/>
  <c r="I1462" i="48"/>
  <c r="H1462" i="48"/>
  <c r="G1462" i="48"/>
  <c r="F1462" i="48"/>
  <c r="M1461" i="48"/>
  <c r="L1461" i="48"/>
  <c r="K1461" i="48"/>
  <c r="J1461" i="48"/>
  <c r="I1461" i="48"/>
  <c r="H1461" i="48"/>
  <c r="G1461" i="48"/>
  <c r="F1461" i="48"/>
  <c r="M1460" i="48"/>
  <c r="L1460" i="48"/>
  <c r="K1460" i="48"/>
  <c r="J1460" i="48"/>
  <c r="I1460" i="48"/>
  <c r="H1460" i="48"/>
  <c r="G1460" i="48"/>
  <c r="F1460" i="48"/>
  <c r="M1459" i="48"/>
  <c r="L1459" i="48"/>
  <c r="K1459" i="48"/>
  <c r="J1459" i="48"/>
  <c r="I1459" i="48"/>
  <c r="H1459" i="48"/>
  <c r="G1459" i="48"/>
  <c r="F1459" i="48"/>
  <c r="M1458" i="48"/>
  <c r="L1458" i="48"/>
  <c r="K1458" i="48"/>
  <c r="J1458" i="48"/>
  <c r="I1458" i="48"/>
  <c r="H1458" i="48"/>
  <c r="G1458" i="48"/>
  <c r="F1458" i="48"/>
  <c r="M1457" i="48"/>
  <c r="L1457" i="48"/>
  <c r="K1457" i="48"/>
  <c r="J1457" i="48"/>
  <c r="I1457" i="48"/>
  <c r="H1457" i="48"/>
  <c r="G1457" i="48"/>
  <c r="F1457" i="48"/>
  <c r="M1456" i="48"/>
  <c r="L1456" i="48"/>
  <c r="K1456" i="48"/>
  <c r="J1456" i="48"/>
  <c r="I1456" i="48"/>
  <c r="H1456" i="48"/>
  <c r="G1456" i="48"/>
  <c r="F1456" i="48"/>
  <c r="M1455" i="48"/>
  <c r="L1455" i="48"/>
  <c r="K1455" i="48"/>
  <c r="J1455" i="48"/>
  <c r="I1455" i="48"/>
  <c r="H1455" i="48"/>
  <c r="G1455" i="48"/>
  <c r="F1455" i="48"/>
  <c r="M1454" i="48"/>
  <c r="L1454" i="48"/>
  <c r="K1454" i="48"/>
  <c r="J1454" i="48"/>
  <c r="I1454" i="48"/>
  <c r="H1454" i="48"/>
  <c r="G1454" i="48"/>
  <c r="F1454" i="48"/>
  <c r="M1453" i="48"/>
  <c r="L1453" i="48"/>
  <c r="K1453" i="48"/>
  <c r="J1453" i="48"/>
  <c r="I1453" i="48"/>
  <c r="H1453" i="48"/>
  <c r="G1453" i="48"/>
  <c r="F1453" i="48"/>
  <c r="M1452" i="48"/>
  <c r="L1452" i="48"/>
  <c r="K1452" i="48"/>
  <c r="J1452" i="48"/>
  <c r="I1452" i="48"/>
  <c r="H1452" i="48"/>
  <c r="G1452" i="48"/>
  <c r="F1452" i="48"/>
  <c r="M1451" i="48"/>
  <c r="L1451" i="48"/>
  <c r="K1451" i="48"/>
  <c r="J1451" i="48"/>
  <c r="I1451" i="48"/>
  <c r="H1451" i="48"/>
  <c r="G1451" i="48"/>
  <c r="F1451" i="48"/>
  <c r="M1450" i="48"/>
  <c r="L1450" i="48"/>
  <c r="K1450" i="48"/>
  <c r="J1450" i="48"/>
  <c r="I1450" i="48"/>
  <c r="H1450" i="48"/>
  <c r="G1450" i="48"/>
  <c r="F1450" i="48"/>
  <c r="M1449" i="48"/>
  <c r="L1449" i="48"/>
  <c r="K1449" i="48"/>
  <c r="J1449" i="48"/>
  <c r="I1449" i="48"/>
  <c r="H1449" i="48"/>
  <c r="G1449" i="48"/>
  <c r="F1449" i="48"/>
  <c r="M1448" i="48"/>
  <c r="L1448" i="48"/>
  <c r="K1448" i="48"/>
  <c r="J1448" i="48"/>
  <c r="I1448" i="48"/>
  <c r="H1448" i="48"/>
  <c r="G1448" i="48"/>
  <c r="F1448" i="48"/>
  <c r="M1447" i="48"/>
  <c r="L1447" i="48"/>
  <c r="K1447" i="48"/>
  <c r="J1447" i="48"/>
  <c r="I1447" i="48"/>
  <c r="H1447" i="48"/>
  <c r="G1447" i="48"/>
  <c r="F1447" i="48"/>
  <c r="M1446" i="48"/>
  <c r="L1446" i="48"/>
  <c r="K1446" i="48"/>
  <c r="J1446" i="48"/>
  <c r="I1446" i="48"/>
  <c r="H1446" i="48"/>
  <c r="G1446" i="48"/>
  <c r="F1446" i="48"/>
  <c r="M1445" i="48"/>
  <c r="L1445" i="48"/>
  <c r="K1445" i="48"/>
  <c r="J1445" i="48"/>
  <c r="I1445" i="48"/>
  <c r="H1445" i="48"/>
  <c r="G1445" i="48"/>
  <c r="F1445" i="48"/>
  <c r="M1444" i="48"/>
  <c r="L1444" i="48"/>
  <c r="K1444" i="48"/>
  <c r="J1444" i="48"/>
  <c r="I1444" i="48"/>
  <c r="H1444" i="48"/>
  <c r="G1444" i="48"/>
  <c r="F1444" i="48"/>
  <c r="M1443" i="48"/>
  <c r="L1443" i="48"/>
  <c r="K1443" i="48"/>
  <c r="J1443" i="48"/>
  <c r="I1443" i="48"/>
  <c r="H1443" i="48"/>
  <c r="G1443" i="48"/>
  <c r="F1443" i="48"/>
  <c r="M1442" i="48"/>
  <c r="L1442" i="48"/>
  <c r="K1442" i="48"/>
  <c r="J1442" i="48"/>
  <c r="I1442" i="48"/>
  <c r="H1442" i="48"/>
  <c r="G1442" i="48"/>
  <c r="F1442" i="48"/>
  <c r="M1441" i="48"/>
  <c r="L1441" i="48"/>
  <c r="K1441" i="48"/>
  <c r="J1441" i="48"/>
  <c r="I1441" i="48"/>
  <c r="H1441" i="48"/>
  <c r="G1441" i="48"/>
  <c r="F1441" i="48"/>
  <c r="M1440" i="48"/>
  <c r="L1440" i="48"/>
  <c r="K1440" i="48"/>
  <c r="J1440" i="48"/>
  <c r="I1440" i="48"/>
  <c r="H1440" i="48"/>
  <c r="G1440" i="48"/>
  <c r="F1440" i="48"/>
  <c r="M1439" i="48"/>
  <c r="L1439" i="48"/>
  <c r="K1439" i="48"/>
  <c r="J1439" i="48"/>
  <c r="I1439" i="48"/>
  <c r="H1439" i="48"/>
  <c r="G1439" i="48"/>
  <c r="F1439" i="48"/>
  <c r="M1438" i="48"/>
  <c r="L1438" i="48"/>
  <c r="K1438" i="48"/>
  <c r="J1438" i="48"/>
  <c r="I1438" i="48"/>
  <c r="H1438" i="48"/>
  <c r="G1438" i="48"/>
  <c r="F1438" i="48"/>
  <c r="M1437" i="48"/>
  <c r="L1437" i="48"/>
  <c r="K1437" i="48"/>
  <c r="J1437" i="48"/>
  <c r="I1437" i="48"/>
  <c r="H1437" i="48"/>
  <c r="G1437" i="48"/>
  <c r="F1437" i="48"/>
  <c r="M1436" i="48"/>
  <c r="L1436" i="48"/>
  <c r="K1436" i="48"/>
  <c r="J1436" i="48"/>
  <c r="I1436" i="48"/>
  <c r="H1436" i="48"/>
  <c r="G1436" i="48"/>
  <c r="F1436" i="48"/>
  <c r="M1435" i="48"/>
  <c r="L1435" i="48"/>
  <c r="K1435" i="48"/>
  <c r="J1435" i="48"/>
  <c r="I1435" i="48"/>
  <c r="H1435" i="48"/>
  <c r="G1435" i="48"/>
  <c r="F1435" i="48"/>
  <c r="M1434" i="48"/>
  <c r="L1434" i="48"/>
  <c r="K1434" i="48"/>
  <c r="J1434" i="48"/>
  <c r="I1434" i="48"/>
  <c r="H1434" i="48"/>
  <c r="G1434" i="48"/>
  <c r="F1434" i="48"/>
  <c r="M1433" i="48"/>
  <c r="L1433" i="48"/>
  <c r="K1433" i="48"/>
  <c r="J1433" i="48"/>
  <c r="I1433" i="48"/>
  <c r="H1433" i="48"/>
  <c r="G1433" i="48"/>
  <c r="F1433" i="48"/>
  <c r="M1432" i="48"/>
  <c r="L1432" i="48"/>
  <c r="K1432" i="48"/>
  <c r="J1432" i="48"/>
  <c r="I1432" i="48"/>
  <c r="H1432" i="48"/>
  <c r="G1432" i="48"/>
  <c r="F1432" i="48"/>
  <c r="M1431" i="48"/>
  <c r="L1431" i="48"/>
  <c r="K1431" i="48"/>
  <c r="J1431" i="48"/>
  <c r="I1431" i="48"/>
  <c r="H1431" i="48"/>
  <c r="G1431" i="48"/>
  <c r="F1431" i="48"/>
  <c r="M1430" i="48"/>
  <c r="L1430" i="48"/>
  <c r="K1430" i="48"/>
  <c r="J1430" i="48"/>
  <c r="I1430" i="48"/>
  <c r="H1430" i="48"/>
  <c r="G1430" i="48"/>
  <c r="F1430" i="48"/>
  <c r="M1429" i="48"/>
  <c r="L1429" i="48"/>
  <c r="K1429" i="48"/>
  <c r="J1429" i="48"/>
  <c r="I1429" i="48"/>
  <c r="H1429" i="48"/>
  <c r="G1429" i="48"/>
  <c r="F1429" i="48"/>
  <c r="M1428" i="48"/>
  <c r="L1428" i="48"/>
  <c r="K1428" i="48"/>
  <c r="J1428" i="48"/>
  <c r="I1428" i="48"/>
  <c r="H1428" i="48"/>
  <c r="G1428" i="48"/>
  <c r="F1428" i="48"/>
  <c r="M1427" i="48"/>
  <c r="L1427" i="48"/>
  <c r="K1427" i="48"/>
  <c r="J1427" i="48"/>
  <c r="I1427" i="48"/>
  <c r="H1427" i="48"/>
  <c r="G1427" i="48"/>
  <c r="F1427" i="48"/>
  <c r="M1426" i="48"/>
  <c r="L1426" i="48"/>
  <c r="K1426" i="48"/>
  <c r="J1426" i="48"/>
  <c r="I1426" i="48"/>
  <c r="H1426" i="48"/>
  <c r="G1426" i="48"/>
  <c r="F1426" i="48"/>
  <c r="M1425" i="48"/>
  <c r="L1425" i="48"/>
  <c r="K1425" i="48"/>
  <c r="J1425" i="48"/>
  <c r="I1425" i="48"/>
  <c r="H1425" i="48"/>
  <c r="G1425" i="48"/>
  <c r="F1425" i="48"/>
  <c r="M1424" i="48"/>
  <c r="L1424" i="48"/>
  <c r="K1424" i="48"/>
  <c r="J1424" i="48"/>
  <c r="I1424" i="48"/>
  <c r="H1424" i="48"/>
  <c r="G1424" i="48"/>
  <c r="F1424" i="48"/>
  <c r="M1423" i="48"/>
  <c r="L1423" i="48"/>
  <c r="K1423" i="48"/>
  <c r="J1423" i="48"/>
  <c r="I1423" i="48"/>
  <c r="H1423" i="48"/>
  <c r="G1423" i="48"/>
  <c r="F1423" i="48"/>
  <c r="M1422" i="48"/>
  <c r="L1422" i="48"/>
  <c r="K1422" i="48"/>
  <c r="J1422" i="48"/>
  <c r="I1422" i="48"/>
  <c r="H1422" i="48"/>
  <c r="G1422" i="48"/>
  <c r="F1422" i="48"/>
  <c r="M1421" i="48"/>
  <c r="L1421" i="48"/>
  <c r="K1421" i="48"/>
  <c r="J1421" i="48"/>
  <c r="I1421" i="48"/>
  <c r="H1421" i="48"/>
  <c r="G1421" i="48"/>
  <c r="F1421" i="48"/>
  <c r="M1420" i="48"/>
  <c r="L1420" i="48"/>
  <c r="K1420" i="48"/>
  <c r="J1420" i="48"/>
  <c r="I1420" i="48"/>
  <c r="H1420" i="48"/>
  <c r="G1420" i="48"/>
  <c r="F1420" i="48"/>
  <c r="M1419" i="48"/>
  <c r="L1419" i="48"/>
  <c r="K1419" i="48"/>
  <c r="J1419" i="48"/>
  <c r="I1419" i="48"/>
  <c r="H1419" i="48"/>
  <c r="G1419" i="48"/>
  <c r="F1419" i="48"/>
  <c r="M1418" i="48"/>
  <c r="L1418" i="48"/>
  <c r="K1418" i="48"/>
  <c r="J1418" i="48"/>
  <c r="I1418" i="48"/>
  <c r="H1418" i="48"/>
  <c r="G1418" i="48"/>
  <c r="F1418" i="48"/>
  <c r="M1417" i="48"/>
  <c r="L1417" i="48"/>
  <c r="K1417" i="48"/>
  <c r="J1417" i="48"/>
  <c r="I1417" i="48"/>
  <c r="H1417" i="48"/>
  <c r="G1417" i="48"/>
  <c r="F1417" i="48"/>
  <c r="M1416" i="48"/>
  <c r="L1416" i="48"/>
  <c r="K1416" i="48"/>
  <c r="J1416" i="48"/>
  <c r="I1416" i="48"/>
  <c r="H1416" i="48"/>
  <c r="G1416" i="48"/>
  <c r="F1416" i="48"/>
  <c r="M1415" i="48"/>
  <c r="L1415" i="48"/>
  <c r="K1415" i="48"/>
  <c r="J1415" i="48"/>
  <c r="I1415" i="48"/>
  <c r="H1415" i="48"/>
  <c r="G1415" i="48"/>
  <c r="F1415" i="48"/>
  <c r="M1414" i="48"/>
  <c r="L1414" i="48"/>
  <c r="K1414" i="48"/>
  <c r="J1414" i="48"/>
  <c r="I1414" i="48"/>
  <c r="H1414" i="48"/>
  <c r="G1414" i="48"/>
  <c r="F1414" i="48"/>
  <c r="M1413" i="48"/>
  <c r="L1413" i="48"/>
  <c r="K1413" i="48"/>
  <c r="J1413" i="48"/>
  <c r="I1413" i="48"/>
  <c r="H1413" i="48"/>
  <c r="G1413" i="48"/>
  <c r="F1413" i="48"/>
  <c r="M1412" i="48"/>
  <c r="L1412" i="48"/>
  <c r="K1412" i="48"/>
  <c r="J1412" i="48"/>
  <c r="I1412" i="48"/>
  <c r="H1412" i="48"/>
  <c r="G1412" i="48"/>
  <c r="F1412" i="48"/>
  <c r="M1411" i="48"/>
  <c r="L1411" i="48"/>
  <c r="K1411" i="48"/>
  <c r="J1411" i="48"/>
  <c r="I1411" i="48"/>
  <c r="H1411" i="48"/>
  <c r="G1411" i="48"/>
  <c r="F1411" i="48"/>
  <c r="M1410" i="48"/>
  <c r="L1410" i="48"/>
  <c r="K1410" i="48"/>
  <c r="J1410" i="48"/>
  <c r="I1410" i="48"/>
  <c r="H1410" i="48"/>
  <c r="G1410" i="48"/>
  <c r="F1410" i="48"/>
  <c r="M1409" i="48"/>
  <c r="L1409" i="48"/>
  <c r="K1409" i="48"/>
  <c r="J1409" i="48"/>
  <c r="I1409" i="48"/>
  <c r="H1409" i="48"/>
  <c r="G1409" i="48"/>
  <c r="F1409" i="48"/>
  <c r="M1408" i="48"/>
  <c r="L1408" i="48"/>
  <c r="K1408" i="48"/>
  <c r="J1408" i="48"/>
  <c r="I1408" i="48"/>
  <c r="H1408" i="48"/>
  <c r="G1408" i="48"/>
  <c r="F1408" i="48"/>
  <c r="M1407" i="48"/>
  <c r="L1407" i="48"/>
  <c r="K1407" i="48"/>
  <c r="J1407" i="48"/>
  <c r="I1407" i="48"/>
  <c r="H1407" i="48"/>
  <c r="G1407" i="48"/>
  <c r="F1407" i="48"/>
  <c r="M1406" i="48"/>
  <c r="L1406" i="48"/>
  <c r="K1406" i="48"/>
  <c r="J1406" i="48"/>
  <c r="I1406" i="48"/>
  <c r="H1406" i="48"/>
  <c r="G1406" i="48"/>
  <c r="F1406" i="48"/>
  <c r="M1405" i="48"/>
  <c r="L1405" i="48"/>
  <c r="K1405" i="48"/>
  <c r="J1405" i="48"/>
  <c r="I1405" i="48"/>
  <c r="H1405" i="48"/>
  <c r="G1405" i="48"/>
  <c r="F1405" i="48"/>
  <c r="M1404" i="48"/>
  <c r="L1404" i="48"/>
  <c r="K1404" i="48"/>
  <c r="J1404" i="48"/>
  <c r="I1404" i="48"/>
  <c r="H1404" i="48"/>
  <c r="G1404" i="48"/>
  <c r="F1404" i="48"/>
  <c r="M1403" i="48"/>
  <c r="L1403" i="48"/>
  <c r="K1403" i="48"/>
  <c r="J1403" i="48"/>
  <c r="I1403" i="48"/>
  <c r="H1403" i="48"/>
  <c r="G1403" i="48"/>
  <c r="F1403" i="48"/>
  <c r="M1402" i="48"/>
  <c r="L1402" i="48"/>
  <c r="K1402" i="48"/>
  <c r="J1402" i="48"/>
  <c r="I1402" i="48"/>
  <c r="H1402" i="48"/>
  <c r="G1402" i="48"/>
  <c r="F1402" i="48"/>
  <c r="M1401" i="48"/>
  <c r="L1401" i="48"/>
  <c r="K1401" i="48"/>
  <c r="J1401" i="48"/>
  <c r="I1401" i="48"/>
  <c r="H1401" i="48"/>
  <c r="G1401" i="48"/>
  <c r="F1401" i="48"/>
  <c r="M1400" i="48"/>
  <c r="L1400" i="48"/>
  <c r="K1400" i="48"/>
  <c r="J1400" i="48"/>
  <c r="I1400" i="48"/>
  <c r="H1400" i="48"/>
  <c r="G1400" i="48"/>
  <c r="F1400" i="48"/>
  <c r="M1399" i="48"/>
  <c r="L1399" i="48"/>
  <c r="K1399" i="48"/>
  <c r="J1399" i="48"/>
  <c r="I1399" i="48"/>
  <c r="H1399" i="48"/>
  <c r="G1399" i="48"/>
  <c r="F1399" i="48"/>
  <c r="M1398" i="48"/>
  <c r="L1398" i="48"/>
  <c r="K1398" i="48"/>
  <c r="J1398" i="48"/>
  <c r="I1398" i="48"/>
  <c r="H1398" i="48"/>
  <c r="G1398" i="48"/>
  <c r="F1398" i="48"/>
  <c r="M1397" i="48"/>
  <c r="L1397" i="48"/>
  <c r="K1397" i="48"/>
  <c r="J1397" i="48"/>
  <c r="I1397" i="48"/>
  <c r="H1397" i="48"/>
  <c r="G1397" i="48"/>
  <c r="F1397" i="48"/>
  <c r="M1396" i="48"/>
  <c r="L1396" i="48"/>
  <c r="K1396" i="48"/>
  <c r="J1396" i="48"/>
  <c r="I1396" i="48"/>
  <c r="H1396" i="48"/>
  <c r="G1396" i="48"/>
  <c r="F1396" i="48"/>
  <c r="M1395" i="48"/>
  <c r="L1395" i="48"/>
  <c r="K1395" i="48"/>
  <c r="J1395" i="48"/>
  <c r="I1395" i="48"/>
  <c r="H1395" i="48"/>
  <c r="G1395" i="48"/>
  <c r="F1395" i="48"/>
  <c r="M1394" i="48"/>
  <c r="L1394" i="48"/>
  <c r="K1394" i="48"/>
  <c r="J1394" i="48"/>
  <c r="I1394" i="48"/>
  <c r="H1394" i="48"/>
  <c r="G1394" i="48"/>
  <c r="F1394" i="48"/>
  <c r="M1393" i="48"/>
  <c r="L1393" i="48"/>
  <c r="K1393" i="48"/>
  <c r="J1393" i="48"/>
  <c r="I1393" i="48"/>
  <c r="H1393" i="48"/>
  <c r="G1393" i="48"/>
  <c r="F1393" i="48"/>
  <c r="M1392" i="48"/>
  <c r="L1392" i="48"/>
  <c r="K1392" i="48"/>
  <c r="J1392" i="48"/>
  <c r="I1392" i="48"/>
  <c r="H1392" i="48"/>
  <c r="G1392" i="48"/>
  <c r="F1392" i="48"/>
  <c r="M1391" i="48"/>
  <c r="L1391" i="48"/>
  <c r="K1391" i="48"/>
  <c r="J1391" i="48"/>
  <c r="I1391" i="48"/>
  <c r="H1391" i="48"/>
  <c r="G1391" i="48"/>
  <c r="F1391" i="48"/>
  <c r="M1390" i="48"/>
  <c r="L1390" i="48"/>
  <c r="K1390" i="48"/>
  <c r="J1390" i="48"/>
  <c r="I1390" i="48"/>
  <c r="H1390" i="48"/>
  <c r="G1390" i="48"/>
  <c r="F1390" i="48"/>
  <c r="M1389" i="48"/>
  <c r="L1389" i="48"/>
  <c r="K1389" i="48"/>
  <c r="J1389" i="48"/>
  <c r="I1389" i="48"/>
  <c r="H1389" i="48"/>
  <c r="G1389" i="48"/>
  <c r="F1389" i="48"/>
  <c r="M1388" i="48"/>
  <c r="L1388" i="48"/>
  <c r="K1388" i="48"/>
  <c r="J1388" i="48"/>
  <c r="I1388" i="48"/>
  <c r="H1388" i="48"/>
  <c r="G1388" i="48"/>
  <c r="F1388" i="48"/>
  <c r="M1387" i="48"/>
  <c r="L1387" i="48"/>
  <c r="K1387" i="48"/>
  <c r="J1387" i="48"/>
  <c r="I1387" i="48"/>
  <c r="H1387" i="48"/>
  <c r="G1387" i="48"/>
  <c r="F1387" i="48"/>
  <c r="M1386" i="48"/>
  <c r="L1386" i="48"/>
  <c r="K1386" i="48"/>
  <c r="J1386" i="48"/>
  <c r="I1386" i="48"/>
  <c r="H1386" i="48"/>
  <c r="G1386" i="48"/>
  <c r="F1386" i="48"/>
  <c r="M1385" i="48"/>
  <c r="L1385" i="48"/>
  <c r="K1385" i="48"/>
  <c r="J1385" i="48"/>
  <c r="I1385" i="48"/>
  <c r="H1385" i="48"/>
  <c r="G1385" i="48"/>
  <c r="F1385" i="48"/>
  <c r="M1384" i="48"/>
  <c r="L1384" i="48"/>
  <c r="K1384" i="48"/>
  <c r="J1384" i="48"/>
  <c r="I1384" i="48"/>
  <c r="H1384" i="48"/>
  <c r="G1384" i="48"/>
  <c r="F1384" i="48"/>
  <c r="M1383" i="48"/>
  <c r="L1383" i="48"/>
  <c r="K1383" i="48"/>
  <c r="J1383" i="48"/>
  <c r="I1383" i="48"/>
  <c r="H1383" i="48"/>
  <c r="G1383" i="48"/>
  <c r="F1383" i="48"/>
  <c r="M1382" i="48"/>
  <c r="L1382" i="48"/>
  <c r="K1382" i="48"/>
  <c r="J1382" i="48"/>
  <c r="I1382" i="48"/>
  <c r="H1382" i="48"/>
  <c r="G1382" i="48"/>
  <c r="F1382" i="48"/>
  <c r="M1381" i="48"/>
  <c r="L1381" i="48"/>
  <c r="K1381" i="48"/>
  <c r="J1381" i="48"/>
  <c r="I1381" i="48"/>
  <c r="H1381" i="48"/>
  <c r="G1381" i="48"/>
  <c r="F1381" i="48"/>
  <c r="M1380" i="48"/>
  <c r="L1380" i="48"/>
  <c r="K1380" i="48"/>
  <c r="J1380" i="48"/>
  <c r="I1380" i="48"/>
  <c r="H1380" i="48"/>
  <c r="G1380" i="48"/>
  <c r="F1380" i="48"/>
  <c r="M1379" i="48"/>
  <c r="L1379" i="48"/>
  <c r="K1379" i="48"/>
  <c r="J1379" i="48"/>
  <c r="I1379" i="48"/>
  <c r="H1379" i="48"/>
  <c r="G1379" i="48"/>
  <c r="F1379" i="48"/>
  <c r="M1378" i="48"/>
  <c r="L1378" i="48"/>
  <c r="K1378" i="48"/>
  <c r="J1378" i="48"/>
  <c r="I1378" i="48"/>
  <c r="H1378" i="48"/>
  <c r="G1378" i="48"/>
  <c r="F1378" i="48"/>
  <c r="M1377" i="48"/>
  <c r="L1377" i="48"/>
  <c r="K1377" i="48"/>
  <c r="J1377" i="48"/>
  <c r="I1377" i="48"/>
  <c r="H1377" i="48"/>
  <c r="G1377" i="48"/>
  <c r="F1377" i="48"/>
  <c r="M1376" i="48"/>
  <c r="L1376" i="48"/>
  <c r="K1376" i="48"/>
  <c r="J1376" i="48"/>
  <c r="I1376" i="48"/>
  <c r="H1376" i="48"/>
  <c r="G1376" i="48"/>
  <c r="F1376" i="48"/>
  <c r="M1375" i="48"/>
  <c r="L1375" i="48"/>
  <c r="K1375" i="48"/>
  <c r="J1375" i="48"/>
  <c r="I1375" i="48"/>
  <c r="H1375" i="48"/>
  <c r="G1375" i="48"/>
  <c r="F1375" i="48"/>
  <c r="M1374" i="48"/>
  <c r="L1374" i="48"/>
  <c r="K1374" i="48"/>
  <c r="J1374" i="48"/>
  <c r="I1374" i="48"/>
  <c r="H1374" i="48"/>
  <c r="G1374" i="48"/>
  <c r="F1374" i="48"/>
  <c r="M1373" i="48"/>
  <c r="L1373" i="48"/>
  <c r="K1373" i="48"/>
  <c r="J1373" i="48"/>
  <c r="I1373" i="48"/>
  <c r="H1373" i="48"/>
  <c r="G1373" i="48"/>
  <c r="F1373" i="48"/>
  <c r="M1372" i="48"/>
  <c r="L1372" i="48"/>
  <c r="K1372" i="48"/>
  <c r="J1372" i="48"/>
  <c r="I1372" i="48"/>
  <c r="H1372" i="48"/>
  <c r="G1372" i="48"/>
  <c r="F1372" i="48"/>
  <c r="M1371" i="48"/>
  <c r="L1371" i="48"/>
  <c r="K1371" i="48"/>
  <c r="J1371" i="48"/>
  <c r="I1371" i="48"/>
  <c r="H1371" i="48"/>
  <c r="G1371" i="48"/>
  <c r="F1371" i="48"/>
  <c r="M1370" i="48"/>
  <c r="L1370" i="48"/>
  <c r="K1370" i="48"/>
  <c r="J1370" i="48"/>
  <c r="I1370" i="48"/>
  <c r="H1370" i="48"/>
  <c r="G1370" i="48"/>
  <c r="F1370" i="48"/>
  <c r="M1369" i="48"/>
  <c r="L1369" i="48"/>
  <c r="K1369" i="48"/>
  <c r="J1369" i="48"/>
  <c r="I1369" i="48"/>
  <c r="H1369" i="48"/>
  <c r="G1369" i="48"/>
  <c r="F1369" i="48"/>
  <c r="M1368" i="48"/>
  <c r="L1368" i="48"/>
  <c r="K1368" i="48"/>
  <c r="J1368" i="48"/>
  <c r="I1368" i="48"/>
  <c r="H1368" i="48"/>
  <c r="G1368" i="48"/>
  <c r="F1368" i="48"/>
  <c r="M1367" i="48"/>
  <c r="L1367" i="48"/>
  <c r="K1367" i="48"/>
  <c r="J1367" i="48"/>
  <c r="I1367" i="48"/>
  <c r="H1367" i="48"/>
  <c r="G1367" i="48"/>
  <c r="F1367" i="48"/>
  <c r="M1366" i="48"/>
  <c r="L1366" i="48"/>
  <c r="K1366" i="48"/>
  <c r="J1366" i="48"/>
  <c r="I1366" i="48"/>
  <c r="H1366" i="48"/>
  <c r="G1366" i="48"/>
  <c r="F1366" i="48"/>
  <c r="M1365" i="48"/>
  <c r="L1365" i="48"/>
  <c r="K1365" i="48"/>
  <c r="J1365" i="48"/>
  <c r="I1365" i="48"/>
  <c r="H1365" i="48"/>
  <c r="G1365" i="48"/>
  <c r="F1365" i="48"/>
  <c r="M1364" i="48"/>
  <c r="L1364" i="48"/>
  <c r="K1364" i="48"/>
  <c r="J1364" i="48"/>
  <c r="I1364" i="48"/>
  <c r="H1364" i="48"/>
  <c r="G1364" i="48"/>
  <c r="F1364" i="48"/>
  <c r="M1363" i="48"/>
  <c r="L1363" i="48"/>
  <c r="K1363" i="48"/>
  <c r="J1363" i="48"/>
  <c r="I1363" i="48"/>
  <c r="H1363" i="48"/>
  <c r="G1363" i="48"/>
  <c r="F1363" i="48"/>
  <c r="M1362" i="48"/>
  <c r="L1362" i="48"/>
  <c r="K1362" i="48"/>
  <c r="J1362" i="48"/>
  <c r="I1362" i="48"/>
  <c r="H1362" i="48"/>
  <c r="G1362" i="48"/>
  <c r="F1362" i="48"/>
  <c r="M1361" i="48"/>
  <c r="L1361" i="48"/>
  <c r="K1361" i="48"/>
  <c r="J1361" i="48"/>
  <c r="I1361" i="48"/>
  <c r="H1361" i="48"/>
  <c r="G1361" i="48"/>
  <c r="F1361" i="48"/>
  <c r="M1360" i="48"/>
  <c r="L1360" i="48"/>
  <c r="K1360" i="48"/>
  <c r="J1360" i="48"/>
  <c r="I1360" i="48"/>
  <c r="H1360" i="48"/>
  <c r="G1360" i="48"/>
  <c r="F1360" i="48"/>
  <c r="M1359" i="48"/>
  <c r="L1359" i="48"/>
  <c r="K1359" i="48"/>
  <c r="J1359" i="48"/>
  <c r="I1359" i="48"/>
  <c r="H1359" i="48"/>
  <c r="G1359" i="48"/>
  <c r="F1359" i="48"/>
  <c r="M1358" i="48"/>
  <c r="L1358" i="48"/>
  <c r="K1358" i="48"/>
  <c r="J1358" i="48"/>
  <c r="I1358" i="48"/>
  <c r="H1358" i="48"/>
  <c r="G1358" i="48"/>
  <c r="F1358" i="48"/>
  <c r="M1357" i="48"/>
  <c r="L1357" i="48"/>
  <c r="K1357" i="48"/>
  <c r="J1357" i="48"/>
  <c r="I1357" i="48"/>
  <c r="H1357" i="48"/>
  <c r="G1357" i="48"/>
  <c r="F1357" i="48"/>
  <c r="M1356" i="48"/>
  <c r="L1356" i="48"/>
  <c r="K1356" i="48"/>
  <c r="J1356" i="48"/>
  <c r="I1356" i="48"/>
  <c r="H1356" i="48"/>
  <c r="G1356" i="48"/>
  <c r="F1356" i="48"/>
  <c r="M1355" i="48"/>
  <c r="L1355" i="48"/>
  <c r="K1355" i="48"/>
  <c r="J1355" i="48"/>
  <c r="I1355" i="48"/>
  <c r="H1355" i="48"/>
  <c r="G1355" i="48"/>
  <c r="F1355" i="48"/>
  <c r="M1354" i="48"/>
  <c r="L1354" i="48"/>
  <c r="K1354" i="48"/>
  <c r="J1354" i="48"/>
  <c r="I1354" i="48"/>
  <c r="H1354" i="48"/>
  <c r="G1354" i="48"/>
  <c r="F1354" i="48"/>
  <c r="M1353" i="48"/>
  <c r="L1353" i="48"/>
  <c r="K1353" i="48"/>
  <c r="J1353" i="48"/>
  <c r="I1353" i="48"/>
  <c r="H1353" i="48"/>
  <c r="G1353" i="48"/>
  <c r="F1353" i="48"/>
  <c r="M1352" i="48"/>
  <c r="L1352" i="48"/>
  <c r="K1352" i="48"/>
  <c r="J1352" i="48"/>
  <c r="I1352" i="48"/>
  <c r="H1352" i="48"/>
  <c r="G1352" i="48"/>
  <c r="F1352" i="48"/>
  <c r="M1351" i="48"/>
  <c r="L1351" i="48"/>
  <c r="K1351" i="48"/>
  <c r="J1351" i="48"/>
  <c r="I1351" i="48"/>
  <c r="H1351" i="48"/>
  <c r="G1351" i="48"/>
  <c r="F1351" i="48"/>
  <c r="M1350" i="48"/>
  <c r="L1350" i="48"/>
  <c r="K1350" i="48"/>
  <c r="J1350" i="48"/>
  <c r="I1350" i="48"/>
  <c r="H1350" i="48"/>
  <c r="G1350" i="48"/>
  <c r="F1350" i="48"/>
  <c r="M1349" i="48"/>
  <c r="L1349" i="48"/>
  <c r="K1349" i="48"/>
  <c r="J1349" i="48"/>
  <c r="I1349" i="48"/>
  <c r="H1349" i="48"/>
  <c r="G1349" i="48"/>
  <c r="F1349" i="48"/>
  <c r="M1348" i="48"/>
  <c r="L1348" i="48"/>
  <c r="K1348" i="48"/>
  <c r="J1348" i="48"/>
  <c r="I1348" i="48"/>
  <c r="H1348" i="48"/>
  <c r="G1348" i="48"/>
  <c r="F1348" i="48"/>
  <c r="M1347" i="48"/>
  <c r="L1347" i="48"/>
  <c r="K1347" i="48"/>
  <c r="J1347" i="48"/>
  <c r="I1347" i="48"/>
  <c r="H1347" i="48"/>
  <c r="G1347" i="48"/>
  <c r="F1347" i="48"/>
  <c r="M1346" i="48"/>
  <c r="L1346" i="48"/>
  <c r="K1346" i="48"/>
  <c r="J1346" i="48"/>
  <c r="I1346" i="48"/>
  <c r="H1346" i="48"/>
  <c r="G1346" i="48"/>
  <c r="F1346" i="48"/>
  <c r="M1345" i="48"/>
  <c r="L1345" i="48"/>
  <c r="K1345" i="48"/>
  <c r="J1345" i="48"/>
  <c r="I1345" i="48"/>
  <c r="H1345" i="48"/>
  <c r="G1345" i="48"/>
  <c r="F1345" i="48"/>
  <c r="M1344" i="48"/>
  <c r="L1344" i="48"/>
  <c r="K1344" i="48"/>
  <c r="J1344" i="48"/>
  <c r="I1344" i="48"/>
  <c r="H1344" i="48"/>
  <c r="G1344" i="48"/>
  <c r="F1344" i="48"/>
  <c r="M1343" i="48"/>
  <c r="L1343" i="48"/>
  <c r="K1343" i="48"/>
  <c r="J1343" i="48"/>
  <c r="I1343" i="48"/>
  <c r="H1343" i="48"/>
  <c r="G1343" i="48"/>
  <c r="F1343" i="48"/>
  <c r="M1342" i="48"/>
  <c r="L1342" i="48"/>
  <c r="K1342" i="48"/>
  <c r="J1342" i="48"/>
  <c r="I1342" i="48"/>
  <c r="H1342" i="48"/>
  <c r="G1342" i="48"/>
  <c r="F1342" i="48"/>
  <c r="M1341" i="48"/>
  <c r="L1341" i="48"/>
  <c r="K1341" i="48"/>
  <c r="J1341" i="48"/>
  <c r="I1341" i="48"/>
  <c r="H1341" i="48"/>
  <c r="G1341" i="48"/>
  <c r="F1341" i="48"/>
  <c r="M1340" i="48"/>
  <c r="L1340" i="48"/>
  <c r="K1340" i="48"/>
  <c r="J1340" i="48"/>
  <c r="I1340" i="48"/>
  <c r="H1340" i="48"/>
  <c r="G1340" i="48"/>
  <c r="F1340" i="48"/>
  <c r="M1339" i="48"/>
  <c r="L1339" i="48"/>
  <c r="K1339" i="48"/>
  <c r="J1339" i="48"/>
  <c r="I1339" i="48"/>
  <c r="H1339" i="48"/>
  <c r="G1339" i="48"/>
  <c r="F1339" i="48"/>
  <c r="M1338" i="48"/>
  <c r="L1338" i="48"/>
  <c r="K1338" i="48"/>
  <c r="J1338" i="48"/>
  <c r="I1338" i="48"/>
  <c r="H1338" i="48"/>
  <c r="G1338" i="48"/>
  <c r="F1338" i="48"/>
  <c r="M1337" i="48"/>
  <c r="L1337" i="48"/>
  <c r="K1337" i="48"/>
  <c r="J1337" i="48"/>
  <c r="I1337" i="48"/>
  <c r="H1337" i="48"/>
  <c r="G1337" i="48"/>
  <c r="F1337" i="48"/>
  <c r="M1336" i="48"/>
  <c r="L1336" i="48"/>
  <c r="K1336" i="48"/>
  <c r="J1336" i="48"/>
  <c r="I1336" i="48"/>
  <c r="H1336" i="48"/>
  <c r="G1336" i="48"/>
  <c r="F1336" i="48"/>
  <c r="M1335" i="48"/>
  <c r="L1335" i="48"/>
  <c r="K1335" i="48"/>
  <c r="J1335" i="48"/>
  <c r="I1335" i="48"/>
  <c r="H1335" i="48"/>
  <c r="G1335" i="48"/>
  <c r="F1335" i="48"/>
  <c r="M1334" i="48"/>
  <c r="L1334" i="48"/>
  <c r="K1334" i="48"/>
  <c r="J1334" i="48"/>
  <c r="I1334" i="48"/>
  <c r="H1334" i="48"/>
  <c r="G1334" i="48"/>
  <c r="F1334" i="48"/>
  <c r="M1333" i="48"/>
  <c r="L1333" i="48"/>
  <c r="K1333" i="48"/>
  <c r="J1333" i="48"/>
  <c r="I1333" i="48"/>
  <c r="H1333" i="48"/>
  <c r="G1333" i="48"/>
  <c r="F1333" i="48"/>
  <c r="M1332" i="48"/>
  <c r="L1332" i="48"/>
  <c r="K1332" i="48"/>
  <c r="J1332" i="48"/>
  <c r="I1332" i="48"/>
  <c r="H1332" i="48"/>
  <c r="G1332" i="48"/>
  <c r="F1332" i="48"/>
  <c r="M1331" i="48"/>
  <c r="L1331" i="48"/>
  <c r="K1331" i="48"/>
  <c r="J1331" i="48"/>
  <c r="I1331" i="48"/>
  <c r="H1331" i="48"/>
  <c r="G1331" i="48"/>
  <c r="F1331" i="48"/>
  <c r="M1330" i="48"/>
  <c r="L1330" i="48"/>
  <c r="K1330" i="48"/>
  <c r="J1330" i="48"/>
  <c r="I1330" i="48"/>
  <c r="H1330" i="48"/>
  <c r="G1330" i="48"/>
  <c r="F1330" i="48"/>
  <c r="M1329" i="48"/>
  <c r="L1329" i="48"/>
  <c r="K1329" i="48"/>
  <c r="J1329" i="48"/>
  <c r="I1329" i="48"/>
  <c r="H1329" i="48"/>
  <c r="G1329" i="48"/>
  <c r="F1329" i="48"/>
  <c r="M1328" i="48"/>
  <c r="L1328" i="48"/>
  <c r="K1328" i="48"/>
  <c r="J1328" i="48"/>
  <c r="I1328" i="48"/>
  <c r="H1328" i="48"/>
  <c r="G1328" i="48"/>
  <c r="F1328" i="48"/>
  <c r="M1327" i="48"/>
  <c r="L1327" i="48"/>
  <c r="K1327" i="48"/>
  <c r="J1327" i="48"/>
  <c r="I1327" i="48"/>
  <c r="H1327" i="48"/>
  <c r="G1327" i="48"/>
  <c r="F1327" i="48"/>
  <c r="M1326" i="48"/>
  <c r="L1326" i="48"/>
  <c r="K1326" i="48"/>
  <c r="J1326" i="48"/>
  <c r="I1326" i="48"/>
  <c r="H1326" i="48"/>
  <c r="G1326" i="48"/>
  <c r="F1326" i="48"/>
  <c r="M1325" i="48"/>
  <c r="L1325" i="48"/>
  <c r="K1325" i="48"/>
  <c r="J1325" i="48"/>
  <c r="I1325" i="48"/>
  <c r="H1325" i="48"/>
  <c r="G1325" i="48"/>
  <c r="F1325" i="48"/>
  <c r="M1324" i="48"/>
  <c r="L1324" i="48"/>
  <c r="K1324" i="48"/>
  <c r="J1324" i="48"/>
  <c r="I1324" i="48"/>
  <c r="H1324" i="48"/>
  <c r="G1324" i="48"/>
  <c r="F1324" i="48"/>
  <c r="M1323" i="48"/>
  <c r="L1323" i="48"/>
  <c r="K1323" i="48"/>
  <c r="J1323" i="48"/>
  <c r="I1323" i="48"/>
  <c r="H1323" i="48"/>
  <c r="G1323" i="48"/>
  <c r="F1323" i="48"/>
  <c r="M1322" i="48"/>
  <c r="L1322" i="48"/>
  <c r="K1322" i="48"/>
  <c r="J1322" i="48"/>
  <c r="I1322" i="48"/>
  <c r="H1322" i="48"/>
  <c r="G1322" i="48"/>
  <c r="F1322" i="48"/>
  <c r="M1321" i="48"/>
  <c r="L1321" i="48"/>
  <c r="K1321" i="48"/>
  <c r="J1321" i="48"/>
  <c r="I1321" i="48"/>
  <c r="H1321" i="48"/>
  <c r="G1321" i="48"/>
  <c r="F1321" i="48"/>
  <c r="M1320" i="48"/>
  <c r="L1320" i="48"/>
  <c r="K1320" i="48"/>
  <c r="J1320" i="48"/>
  <c r="I1320" i="48"/>
  <c r="H1320" i="48"/>
  <c r="G1320" i="48"/>
  <c r="F1320" i="48"/>
  <c r="M1319" i="48"/>
  <c r="L1319" i="48"/>
  <c r="K1319" i="48"/>
  <c r="J1319" i="48"/>
  <c r="I1319" i="48"/>
  <c r="H1319" i="48"/>
  <c r="G1319" i="48"/>
  <c r="F1319" i="48"/>
  <c r="M1318" i="48"/>
  <c r="L1318" i="48"/>
  <c r="K1318" i="48"/>
  <c r="J1318" i="48"/>
  <c r="I1318" i="48"/>
  <c r="H1318" i="48"/>
  <c r="G1318" i="48"/>
  <c r="F1318" i="48"/>
  <c r="M1317" i="48"/>
  <c r="L1317" i="48"/>
  <c r="K1317" i="48"/>
  <c r="J1317" i="48"/>
  <c r="I1317" i="48"/>
  <c r="H1317" i="48"/>
  <c r="G1317" i="48"/>
  <c r="F1317" i="48"/>
  <c r="M1316" i="48"/>
  <c r="L1316" i="48"/>
  <c r="K1316" i="48"/>
  <c r="J1316" i="48"/>
  <c r="I1316" i="48"/>
  <c r="H1316" i="48"/>
  <c r="G1316" i="48"/>
  <c r="F1316" i="48"/>
  <c r="M1315" i="48"/>
  <c r="L1315" i="48"/>
  <c r="K1315" i="48"/>
  <c r="J1315" i="48"/>
  <c r="I1315" i="48"/>
  <c r="H1315" i="48"/>
  <c r="G1315" i="48"/>
  <c r="F1315" i="48"/>
  <c r="M1314" i="48"/>
  <c r="L1314" i="48"/>
  <c r="K1314" i="48"/>
  <c r="J1314" i="48"/>
  <c r="I1314" i="48"/>
  <c r="H1314" i="48"/>
  <c r="G1314" i="48"/>
  <c r="F1314" i="48"/>
  <c r="M1313" i="48"/>
  <c r="L1313" i="48"/>
  <c r="K1313" i="48"/>
  <c r="J1313" i="48"/>
  <c r="I1313" i="48"/>
  <c r="H1313" i="48"/>
  <c r="G1313" i="48"/>
  <c r="F1313" i="48"/>
  <c r="M1312" i="48"/>
  <c r="L1312" i="48"/>
  <c r="K1312" i="48"/>
  <c r="J1312" i="48"/>
  <c r="I1312" i="48"/>
  <c r="H1312" i="48"/>
  <c r="G1312" i="48"/>
  <c r="F1312" i="48"/>
  <c r="M1311" i="48"/>
  <c r="L1311" i="48"/>
  <c r="K1311" i="48"/>
  <c r="J1311" i="48"/>
  <c r="I1311" i="48"/>
  <c r="H1311" i="48"/>
  <c r="G1311" i="48"/>
  <c r="F1311" i="48"/>
  <c r="M1310" i="48"/>
  <c r="L1310" i="48"/>
  <c r="K1310" i="48"/>
  <c r="J1310" i="48"/>
  <c r="I1310" i="48"/>
  <c r="H1310" i="48"/>
  <c r="G1310" i="48"/>
  <c r="F1310" i="48"/>
  <c r="M1309" i="48"/>
  <c r="L1309" i="48"/>
  <c r="K1309" i="48"/>
  <c r="J1309" i="48"/>
  <c r="I1309" i="48"/>
  <c r="H1309" i="48"/>
  <c r="G1309" i="48"/>
  <c r="F1309" i="48"/>
  <c r="M1308" i="48"/>
  <c r="L1308" i="48"/>
  <c r="K1308" i="48"/>
  <c r="J1308" i="48"/>
  <c r="I1308" i="48"/>
  <c r="H1308" i="48"/>
  <c r="G1308" i="48"/>
  <c r="F1308" i="48"/>
  <c r="M1307" i="48"/>
  <c r="L1307" i="48"/>
  <c r="K1307" i="48"/>
  <c r="J1307" i="48"/>
  <c r="I1307" i="48"/>
  <c r="H1307" i="48"/>
  <c r="G1307" i="48"/>
  <c r="F1307" i="48"/>
  <c r="M1306" i="48"/>
  <c r="L1306" i="48"/>
  <c r="K1306" i="48"/>
  <c r="J1306" i="48"/>
  <c r="I1306" i="48"/>
  <c r="H1306" i="48"/>
  <c r="G1306" i="48"/>
  <c r="F1306" i="48"/>
  <c r="M1305" i="48"/>
  <c r="L1305" i="48"/>
  <c r="K1305" i="48"/>
  <c r="J1305" i="48"/>
  <c r="I1305" i="48"/>
  <c r="H1305" i="48"/>
  <c r="G1305" i="48"/>
  <c r="F1305" i="48"/>
  <c r="M1304" i="48"/>
  <c r="L1304" i="48"/>
  <c r="K1304" i="48"/>
  <c r="J1304" i="48"/>
  <c r="I1304" i="48"/>
  <c r="H1304" i="48"/>
  <c r="G1304" i="48"/>
  <c r="F1304" i="48"/>
  <c r="M1303" i="48"/>
  <c r="L1303" i="48"/>
  <c r="K1303" i="48"/>
  <c r="J1303" i="48"/>
  <c r="I1303" i="48"/>
  <c r="H1303" i="48"/>
  <c r="G1303" i="48"/>
  <c r="F1303" i="48"/>
  <c r="M1302" i="48"/>
  <c r="L1302" i="48"/>
  <c r="K1302" i="48"/>
  <c r="J1302" i="48"/>
  <c r="I1302" i="48"/>
  <c r="H1302" i="48"/>
  <c r="G1302" i="48"/>
  <c r="F1302" i="48"/>
  <c r="M1301" i="48"/>
  <c r="L1301" i="48"/>
  <c r="K1301" i="48"/>
  <c r="J1301" i="48"/>
  <c r="I1301" i="48"/>
  <c r="H1301" i="48"/>
  <c r="G1301" i="48"/>
  <c r="F1301" i="48"/>
  <c r="M1300" i="48"/>
  <c r="L1300" i="48"/>
  <c r="K1300" i="48"/>
  <c r="J1300" i="48"/>
  <c r="I1300" i="48"/>
  <c r="H1300" i="48"/>
  <c r="G1300" i="48"/>
  <c r="F1300" i="48"/>
  <c r="M1299" i="48"/>
  <c r="L1299" i="48"/>
  <c r="K1299" i="48"/>
  <c r="J1299" i="48"/>
  <c r="I1299" i="48"/>
  <c r="H1299" i="48"/>
  <c r="G1299" i="48"/>
  <c r="F1299" i="48"/>
  <c r="M1298" i="48"/>
  <c r="L1298" i="48"/>
  <c r="K1298" i="48"/>
  <c r="J1298" i="48"/>
  <c r="I1298" i="48"/>
  <c r="H1298" i="48"/>
  <c r="G1298" i="48"/>
  <c r="F1298" i="48"/>
  <c r="M1297" i="48"/>
  <c r="L1297" i="48"/>
  <c r="K1297" i="48"/>
  <c r="J1297" i="48"/>
  <c r="I1297" i="48"/>
  <c r="H1297" i="48"/>
  <c r="G1297" i="48"/>
  <c r="F1297" i="48"/>
  <c r="M1296" i="48"/>
  <c r="L1296" i="48"/>
  <c r="K1296" i="48"/>
  <c r="J1296" i="48"/>
  <c r="I1296" i="48"/>
  <c r="H1296" i="48"/>
  <c r="G1296" i="48"/>
  <c r="F1296" i="48"/>
  <c r="M1295" i="48"/>
  <c r="L1295" i="48"/>
  <c r="K1295" i="48"/>
  <c r="J1295" i="48"/>
  <c r="I1295" i="48"/>
  <c r="H1295" i="48"/>
  <c r="G1295" i="48"/>
  <c r="F1295" i="48"/>
  <c r="M1294" i="48"/>
  <c r="L1294" i="48"/>
  <c r="K1294" i="48"/>
  <c r="J1294" i="48"/>
  <c r="I1294" i="48"/>
  <c r="H1294" i="48"/>
  <c r="G1294" i="48"/>
  <c r="F1294" i="48"/>
  <c r="M1293" i="48"/>
  <c r="L1293" i="48"/>
  <c r="K1293" i="48"/>
  <c r="J1293" i="48"/>
  <c r="I1293" i="48"/>
  <c r="H1293" i="48"/>
  <c r="G1293" i="48"/>
  <c r="F1293" i="48"/>
  <c r="M1292" i="48"/>
  <c r="L1292" i="48"/>
  <c r="K1292" i="48"/>
  <c r="J1292" i="48"/>
  <c r="I1292" i="48"/>
  <c r="H1292" i="48"/>
  <c r="G1292" i="48"/>
  <c r="F1292" i="48"/>
  <c r="M1291" i="48"/>
  <c r="L1291" i="48"/>
  <c r="K1291" i="48"/>
  <c r="J1291" i="48"/>
  <c r="I1291" i="48"/>
  <c r="H1291" i="48"/>
  <c r="G1291" i="48"/>
  <c r="F1291" i="48"/>
  <c r="M1290" i="48"/>
  <c r="L1290" i="48"/>
  <c r="K1290" i="48"/>
  <c r="J1290" i="48"/>
  <c r="I1290" i="48"/>
  <c r="H1290" i="48"/>
  <c r="G1290" i="48"/>
  <c r="F1290" i="48"/>
  <c r="M1289" i="48"/>
  <c r="L1289" i="48"/>
  <c r="K1289" i="48"/>
  <c r="J1289" i="48"/>
  <c r="I1289" i="48"/>
  <c r="H1289" i="48"/>
  <c r="G1289" i="48"/>
  <c r="F1289" i="48"/>
  <c r="M1288" i="48"/>
  <c r="L1288" i="48"/>
  <c r="K1288" i="48"/>
  <c r="J1288" i="48"/>
  <c r="I1288" i="48"/>
  <c r="H1288" i="48"/>
  <c r="G1288" i="48"/>
  <c r="F1288" i="48"/>
  <c r="M1287" i="48"/>
  <c r="L1287" i="48"/>
  <c r="K1287" i="48"/>
  <c r="J1287" i="48"/>
  <c r="I1287" i="48"/>
  <c r="H1287" i="48"/>
  <c r="G1287" i="48"/>
  <c r="F1287" i="48"/>
  <c r="M1286" i="48"/>
  <c r="L1286" i="48"/>
  <c r="K1286" i="48"/>
  <c r="J1286" i="48"/>
  <c r="I1286" i="48"/>
  <c r="H1286" i="48"/>
  <c r="G1286" i="48"/>
  <c r="F1286" i="48"/>
  <c r="M1285" i="48"/>
  <c r="L1285" i="48"/>
  <c r="K1285" i="48"/>
  <c r="J1285" i="48"/>
  <c r="I1285" i="48"/>
  <c r="H1285" i="48"/>
  <c r="G1285" i="48"/>
  <c r="F1285" i="48"/>
  <c r="M1284" i="48"/>
  <c r="L1284" i="48"/>
  <c r="K1284" i="48"/>
  <c r="J1284" i="48"/>
  <c r="I1284" i="48"/>
  <c r="H1284" i="48"/>
  <c r="G1284" i="48"/>
  <c r="F1284" i="48"/>
  <c r="M1283" i="48"/>
  <c r="L1283" i="48"/>
  <c r="K1283" i="48"/>
  <c r="J1283" i="48"/>
  <c r="I1283" i="48"/>
  <c r="H1283" i="48"/>
  <c r="G1283" i="48"/>
  <c r="F1283" i="48"/>
  <c r="M1282" i="48"/>
  <c r="L1282" i="48"/>
  <c r="K1282" i="48"/>
  <c r="J1282" i="48"/>
  <c r="I1282" i="48"/>
  <c r="H1282" i="48"/>
  <c r="G1282" i="48"/>
  <c r="F1282" i="48"/>
  <c r="M1281" i="48"/>
  <c r="L1281" i="48"/>
  <c r="K1281" i="48"/>
  <c r="J1281" i="48"/>
  <c r="I1281" i="48"/>
  <c r="H1281" i="48"/>
  <c r="G1281" i="48"/>
  <c r="F1281" i="48"/>
  <c r="M1280" i="48"/>
  <c r="L1280" i="48"/>
  <c r="K1280" i="48"/>
  <c r="J1280" i="48"/>
  <c r="I1280" i="48"/>
  <c r="H1280" i="48"/>
  <c r="G1280" i="48"/>
  <c r="F1280" i="48"/>
  <c r="M1279" i="48"/>
  <c r="L1279" i="48"/>
  <c r="K1279" i="48"/>
  <c r="J1279" i="48"/>
  <c r="H1279" i="48"/>
  <c r="G1279" i="48"/>
  <c r="F1279" i="48"/>
  <c r="M1278" i="48"/>
  <c r="L1278" i="48"/>
  <c r="K1278" i="48"/>
  <c r="J1278" i="48"/>
  <c r="I1278" i="48"/>
  <c r="H1278" i="48"/>
  <c r="G1278" i="48"/>
  <c r="F1278" i="48"/>
  <c r="M1277" i="48"/>
  <c r="L1277" i="48"/>
  <c r="K1277" i="48"/>
  <c r="J1277" i="48"/>
  <c r="I1277" i="48"/>
  <c r="H1277" i="48"/>
  <c r="G1277" i="48"/>
  <c r="F1277" i="48"/>
  <c r="M1276" i="48"/>
  <c r="L1276" i="48"/>
  <c r="K1276" i="48"/>
  <c r="J1276" i="48"/>
  <c r="I1276" i="48"/>
  <c r="H1276" i="48"/>
  <c r="G1276" i="48"/>
  <c r="F1276" i="48"/>
  <c r="M1275" i="48"/>
  <c r="L1275" i="48"/>
  <c r="K1275" i="48"/>
  <c r="J1275" i="48"/>
  <c r="I1275" i="48"/>
  <c r="H1275" i="48"/>
  <c r="G1275" i="48"/>
  <c r="F1275" i="48"/>
  <c r="M1274" i="48"/>
  <c r="L1274" i="48"/>
  <c r="K1274" i="48"/>
  <c r="J1274" i="48"/>
  <c r="I1274" i="48"/>
  <c r="H1274" i="48"/>
  <c r="G1274" i="48"/>
  <c r="F1274" i="48"/>
  <c r="M1273" i="48"/>
  <c r="L1273" i="48"/>
  <c r="K1273" i="48"/>
  <c r="J1273" i="48"/>
  <c r="I1273" i="48"/>
  <c r="H1273" i="48"/>
  <c r="G1273" i="48"/>
  <c r="F1273" i="48"/>
  <c r="M1272" i="48"/>
  <c r="L1272" i="48"/>
  <c r="K1272" i="48"/>
  <c r="J1272" i="48"/>
  <c r="I1272" i="48"/>
  <c r="H1272" i="48"/>
  <c r="G1272" i="48"/>
  <c r="F1272" i="48"/>
  <c r="M1271" i="48"/>
  <c r="L1271" i="48"/>
  <c r="K1271" i="48"/>
  <c r="J1271" i="48"/>
  <c r="I1271" i="48"/>
  <c r="H1271" i="48"/>
  <c r="G1271" i="48"/>
  <c r="F1271" i="48"/>
  <c r="M1270" i="48"/>
  <c r="L1270" i="48"/>
  <c r="K1270" i="48"/>
  <c r="J1270" i="48"/>
  <c r="I1270" i="48"/>
  <c r="H1270" i="48"/>
  <c r="G1270" i="48"/>
  <c r="F1270" i="48"/>
  <c r="M1269" i="48"/>
  <c r="L1269" i="48"/>
  <c r="K1269" i="48"/>
  <c r="J1269" i="48"/>
  <c r="I1269" i="48"/>
  <c r="H1269" i="48"/>
  <c r="G1269" i="48"/>
  <c r="F1269" i="48"/>
  <c r="M1268" i="48"/>
  <c r="L1268" i="48"/>
  <c r="K1268" i="48"/>
  <c r="J1268" i="48"/>
  <c r="I1268" i="48"/>
  <c r="H1268" i="48"/>
  <c r="G1268" i="48"/>
  <c r="F1268" i="48"/>
  <c r="M1267" i="48"/>
  <c r="L1267" i="48"/>
  <c r="K1267" i="48"/>
  <c r="J1267" i="48"/>
  <c r="I1267" i="48"/>
  <c r="H1267" i="48"/>
  <c r="G1267" i="48"/>
  <c r="F1267" i="48"/>
  <c r="M1266" i="48"/>
  <c r="L1266" i="48"/>
  <c r="K1266" i="48"/>
  <c r="J1266" i="48"/>
  <c r="I1266" i="48"/>
  <c r="H1266" i="48"/>
  <c r="G1266" i="48"/>
  <c r="F1266" i="48"/>
  <c r="M1265" i="48"/>
  <c r="L1265" i="48"/>
  <c r="K1265" i="48"/>
  <c r="J1265" i="48"/>
  <c r="I1265" i="48"/>
  <c r="H1265" i="48"/>
  <c r="G1265" i="48"/>
  <c r="F1265" i="48"/>
  <c r="M1264" i="48"/>
  <c r="L1264" i="48"/>
  <c r="K1264" i="48"/>
  <c r="J1264" i="48"/>
  <c r="I1264" i="48"/>
  <c r="H1264" i="48"/>
  <c r="G1264" i="48"/>
  <c r="F1264" i="48"/>
  <c r="M1263" i="48"/>
  <c r="L1263" i="48"/>
  <c r="K1263" i="48"/>
  <c r="J1263" i="48"/>
  <c r="I1263" i="48"/>
  <c r="H1263" i="48"/>
  <c r="G1263" i="48"/>
  <c r="F1263" i="48"/>
  <c r="M1262" i="48"/>
  <c r="L1262" i="48"/>
  <c r="K1262" i="48"/>
  <c r="J1262" i="48"/>
  <c r="I1262" i="48"/>
  <c r="H1262" i="48"/>
  <c r="G1262" i="48"/>
  <c r="F1262" i="48"/>
  <c r="M1261" i="48"/>
  <c r="L1261" i="48"/>
  <c r="K1261" i="48"/>
  <c r="J1261" i="48"/>
  <c r="I1261" i="48"/>
  <c r="H1261" i="48"/>
  <c r="G1261" i="48"/>
  <c r="F1261" i="48"/>
  <c r="M1260" i="48"/>
  <c r="L1260" i="48"/>
  <c r="K1260" i="48"/>
  <c r="J1260" i="48"/>
  <c r="I1260" i="48"/>
  <c r="H1260" i="48"/>
  <c r="G1260" i="48"/>
  <c r="F1260" i="48"/>
  <c r="M1259" i="48"/>
  <c r="L1259" i="48"/>
  <c r="K1259" i="48"/>
  <c r="J1259" i="48"/>
  <c r="I1259" i="48"/>
  <c r="H1259" i="48"/>
  <c r="G1259" i="48"/>
  <c r="F1259" i="48"/>
  <c r="M1258" i="48"/>
  <c r="L1258" i="48"/>
  <c r="K1258" i="48"/>
  <c r="J1258" i="48"/>
  <c r="I1258" i="48"/>
  <c r="H1258" i="48"/>
  <c r="G1258" i="48"/>
  <c r="F1258" i="48"/>
  <c r="M1257" i="48"/>
  <c r="L1257" i="48"/>
  <c r="K1257" i="48"/>
  <c r="J1257" i="48"/>
  <c r="I1257" i="48"/>
  <c r="H1257" i="48"/>
  <c r="G1257" i="48"/>
  <c r="F1257" i="48"/>
  <c r="M1256" i="48"/>
  <c r="L1256" i="48"/>
  <c r="K1256" i="48"/>
  <c r="J1256" i="48"/>
  <c r="I1256" i="48"/>
  <c r="H1256" i="48"/>
  <c r="G1256" i="48"/>
  <c r="F1256" i="48"/>
  <c r="M1255" i="48"/>
  <c r="L1255" i="48"/>
  <c r="K1255" i="48"/>
  <c r="J1255" i="48"/>
  <c r="I1255" i="48"/>
  <c r="H1255" i="48"/>
  <c r="G1255" i="48"/>
  <c r="F1255" i="48"/>
  <c r="M1254" i="48"/>
  <c r="L1254" i="48"/>
  <c r="K1254" i="48"/>
  <c r="J1254" i="48"/>
  <c r="I1254" i="48"/>
  <c r="H1254" i="48"/>
  <c r="G1254" i="48"/>
  <c r="F1254" i="48"/>
  <c r="M1253" i="48"/>
  <c r="L1253" i="48"/>
  <c r="K1253" i="48"/>
  <c r="J1253" i="48"/>
  <c r="I1253" i="48"/>
  <c r="H1253" i="48"/>
  <c r="G1253" i="48"/>
  <c r="F1253" i="48"/>
  <c r="M1252" i="48"/>
  <c r="L1252" i="48"/>
  <c r="K1252" i="48"/>
  <c r="J1252" i="48"/>
  <c r="I1252" i="48"/>
  <c r="H1252" i="48"/>
  <c r="G1252" i="48"/>
  <c r="F1252" i="48"/>
  <c r="M1251" i="48"/>
  <c r="L1251" i="48"/>
  <c r="K1251" i="48"/>
  <c r="J1251" i="48"/>
  <c r="I1251" i="48"/>
  <c r="H1251" i="48"/>
  <c r="G1251" i="48"/>
  <c r="F1251" i="48"/>
  <c r="M1250" i="48"/>
  <c r="L1250" i="48"/>
  <c r="K1250" i="48"/>
  <c r="J1250" i="48"/>
  <c r="I1250" i="48"/>
  <c r="H1250" i="48"/>
  <c r="G1250" i="48"/>
  <c r="F1250" i="48"/>
  <c r="M1249" i="48"/>
  <c r="L1249" i="48"/>
  <c r="K1249" i="48"/>
  <c r="J1249" i="48"/>
  <c r="I1249" i="48"/>
  <c r="H1249" i="48"/>
  <c r="G1249" i="48"/>
  <c r="F1249" i="48"/>
  <c r="M1248" i="48"/>
  <c r="L1248" i="48"/>
  <c r="K1248" i="48"/>
  <c r="J1248" i="48"/>
  <c r="I1248" i="48"/>
  <c r="H1248" i="48"/>
  <c r="G1248" i="48"/>
  <c r="F1248" i="48"/>
  <c r="M1247" i="48"/>
  <c r="L1247" i="48"/>
  <c r="K1247" i="48"/>
  <c r="J1247" i="48"/>
  <c r="I1247" i="48"/>
  <c r="H1247" i="48"/>
  <c r="G1247" i="48"/>
  <c r="F1247" i="48"/>
  <c r="M1246" i="48"/>
  <c r="L1246" i="48"/>
  <c r="K1246" i="48"/>
  <c r="J1246" i="48"/>
  <c r="I1246" i="48"/>
  <c r="H1246" i="48"/>
  <c r="G1246" i="48"/>
  <c r="F1246" i="48"/>
  <c r="M1245" i="48"/>
  <c r="L1245" i="48"/>
  <c r="K1245" i="48"/>
  <c r="J1245" i="48"/>
  <c r="I1245" i="48"/>
  <c r="H1245" i="48"/>
  <c r="G1245" i="48"/>
  <c r="F1245" i="48"/>
  <c r="M1244" i="48"/>
  <c r="L1244" i="48"/>
  <c r="K1244" i="48"/>
  <c r="J1244" i="48"/>
  <c r="I1244" i="48"/>
  <c r="H1244" i="48"/>
  <c r="G1244" i="48"/>
  <c r="F1244" i="48"/>
  <c r="M1243" i="48"/>
  <c r="L1243" i="48"/>
  <c r="K1243" i="48"/>
  <c r="J1243" i="48"/>
  <c r="I1243" i="48"/>
  <c r="H1243" i="48"/>
  <c r="G1243" i="48"/>
  <c r="F1243" i="48"/>
  <c r="M1242" i="48"/>
  <c r="L1242" i="48"/>
  <c r="K1242" i="48"/>
  <c r="J1242" i="48"/>
  <c r="I1242" i="48"/>
  <c r="H1242" i="48"/>
  <c r="G1242" i="48"/>
  <c r="F1242" i="48"/>
  <c r="M1241" i="48"/>
  <c r="L1241" i="48"/>
  <c r="K1241" i="48"/>
  <c r="J1241" i="48"/>
  <c r="I1241" i="48"/>
  <c r="H1241" i="48"/>
  <c r="G1241" i="48"/>
  <c r="F1241" i="48"/>
  <c r="M1240" i="48"/>
  <c r="L1240" i="48"/>
  <c r="K1240" i="48"/>
  <c r="J1240" i="48"/>
  <c r="I1240" i="48"/>
  <c r="H1240" i="48"/>
  <c r="G1240" i="48"/>
  <c r="F1240" i="48"/>
  <c r="M1239" i="48"/>
  <c r="L1239" i="48"/>
  <c r="K1239" i="48"/>
  <c r="J1239" i="48"/>
  <c r="I1239" i="48"/>
  <c r="H1239" i="48"/>
  <c r="G1239" i="48"/>
  <c r="F1239" i="48"/>
  <c r="M1238" i="48"/>
  <c r="L1238" i="48"/>
  <c r="K1238" i="48"/>
  <c r="J1238" i="48"/>
  <c r="I1238" i="48"/>
  <c r="H1238" i="48"/>
  <c r="G1238" i="48"/>
  <c r="F1238" i="48"/>
  <c r="M1237" i="48"/>
  <c r="L1237" i="48"/>
  <c r="K1237" i="48"/>
  <c r="J1237" i="48"/>
  <c r="I1237" i="48"/>
  <c r="H1237" i="48"/>
  <c r="G1237" i="48"/>
  <c r="F1237" i="48"/>
  <c r="M1236" i="48"/>
  <c r="L1236" i="48"/>
  <c r="K1236" i="48"/>
  <c r="J1236" i="48"/>
  <c r="I1236" i="48"/>
  <c r="H1236" i="48"/>
  <c r="G1236" i="48"/>
  <c r="F1236" i="48"/>
  <c r="M1235" i="48"/>
  <c r="L1235" i="48"/>
  <c r="K1235" i="48"/>
  <c r="J1235" i="48"/>
  <c r="I1235" i="48"/>
  <c r="H1235" i="48"/>
  <c r="G1235" i="48"/>
  <c r="F1235" i="48"/>
  <c r="M1234" i="48"/>
  <c r="L1234" i="48"/>
  <c r="K1234" i="48"/>
  <c r="J1234" i="48"/>
  <c r="I1234" i="48"/>
  <c r="H1234" i="48"/>
  <c r="G1234" i="48"/>
  <c r="F1234" i="48"/>
  <c r="M1233" i="48"/>
  <c r="L1233" i="48"/>
  <c r="K1233" i="48"/>
  <c r="J1233" i="48"/>
  <c r="I1233" i="48"/>
  <c r="H1233" i="48"/>
  <c r="G1233" i="48"/>
  <c r="F1233" i="48"/>
  <c r="M1232" i="48"/>
  <c r="L1232" i="48"/>
  <c r="K1232" i="48"/>
  <c r="J1232" i="48"/>
  <c r="I1232" i="48"/>
  <c r="H1232" i="48"/>
  <c r="G1232" i="48"/>
  <c r="F1232" i="48"/>
  <c r="M1231" i="48"/>
  <c r="L1231" i="48"/>
  <c r="K1231" i="48"/>
  <c r="J1231" i="48"/>
  <c r="I1231" i="48"/>
  <c r="H1231" i="48"/>
  <c r="G1231" i="48"/>
  <c r="F1231" i="48"/>
  <c r="M1230" i="48"/>
  <c r="L1230" i="48"/>
  <c r="K1230" i="48"/>
  <c r="J1230" i="48"/>
  <c r="I1230" i="48"/>
  <c r="H1230" i="48"/>
  <c r="G1230" i="48"/>
  <c r="F1230" i="48"/>
  <c r="M1229" i="48"/>
  <c r="L1229" i="48"/>
  <c r="K1229" i="48"/>
  <c r="J1229" i="48"/>
  <c r="I1229" i="48"/>
  <c r="H1229" i="48"/>
  <c r="G1229" i="48"/>
  <c r="F1229" i="48"/>
  <c r="M1228" i="48"/>
  <c r="L1228" i="48"/>
  <c r="K1228" i="48"/>
  <c r="J1228" i="48"/>
  <c r="I1228" i="48"/>
  <c r="H1228" i="48"/>
  <c r="G1228" i="48"/>
  <c r="F1228" i="48"/>
  <c r="M1227" i="48"/>
  <c r="L1227" i="48"/>
  <c r="K1227" i="48"/>
  <c r="J1227" i="48"/>
  <c r="I1227" i="48"/>
  <c r="H1227" i="48"/>
  <c r="G1227" i="48"/>
  <c r="F1227" i="48"/>
  <c r="M1226" i="48"/>
  <c r="L1226" i="48"/>
  <c r="K1226" i="48"/>
  <c r="J1226" i="48"/>
  <c r="I1226" i="48"/>
  <c r="H1226" i="48"/>
  <c r="G1226" i="48"/>
  <c r="F1226" i="48"/>
  <c r="M1225" i="48"/>
  <c r="L1225" i="48"/>
  <c r="K1225" i="48"/>
  <c r="J1225" i="48"/>
  <c r="I1225" i="48"/>
  <c r="H1225" i="48"/>
  <c r="G1225" i="48"/>
  <c r="F1225" i="48"/>
  <c r="M1224" i="48"/>
  <c r="L1224" i="48"/>
  <c r="K1224" i="48"/>
  <c r="J1224" i="48"/>
  <c r="I1224" i="48"/>
  <c r="H1224" i="48"/>
  <c r="G1224" i="48"/>
  <c r="F1224" i="48"/>
  <c r="M1223" i="48"/>
  <c r="L1223" i="48"/>
  <c r="K1223" i="48"/>
  <c r="J1223" i="48"/>
  <c r="I1223" i="48"/>
  <c r="H1223" i="48"/>
  <c r="G1223" i="48"/>
  <c r="F1223" i="48"/>
  <c r="M1222" i="48"/>
  <c r="L1222" i="48"/>
  <c r="K1222" i="48"/>
  <c r="J1222" i="48"/>
  <c r="I1222" i="48"/>
  <c r="H1222" i="48"/>
  <c r="G1222" i="48"/>
  <c r="F1222" i="48"/>
  <c r="M1221" i="48"/>
  <c r="L1221" i="48"/>
  <c r="K1221" i="48"/>
  <c r="J1221" i="48"/>
  <c r="I1221" i="48"/>
  <c r="H1221" i="48"/>
  <c r="G1221" i="48"/>
  <c r="F1221" i="48"/>
  <c r="M1220" i="48"/>
  <c r="L1220" i="48"/>
  <c r="K1220" i="48"/>
  <c r="J1220" i="48"/>
  <c r="I1220" i="48"/>
  <c r="H1220" i="48"/>
  <c r="G1220" i="48"/>
  <c r="F1220" i="48"/>
  <c r="M1219" i="48"/>
  <c r="L1219" i="48"/>
  <c r="K1219" i="48"/>
  <c r="J1219" i="48"/>
  <c r="I1219" i="48"/>
  <c r="H1219" i="48"/>
  <c r="G1219" i="48"/>
  <c r="F1219" i="48"/>
  <c r="M1218" i="48"/>
  <c r="L1218" i="48"/>
  <c r="K1218" i="48"/>
  <c r="J1218" i="48"/>
  <c r="I1218" i="48"/>
  <c r="H1218" i="48"/>
  <c r="G1218" i="48"/>
  <c r="F1218" i="48"/>
  <c r="M1217" i="48"/>
  <c r="L1217" i="48"/>
  <c r="K1217" i="48"/>
  <c r="J1217" i="48"/>
  <c r="I1217" i="48"/>
  <c r="H1217" i="48"/>
  <c r="G1217" i="48"/>
  <c r="F1217" i="48"/>
  <c r="M1216" i="48"/>
  <c r="L1216" i="48"/>
  <c r="K1216" i="48"/>
  <c r="J1216" i="48"/>
  <c r="I1216" i="48"/>
  <c r="H1216" i="48"/>
  <c r="G1216" i="48"/>
  <c r="F1216" i="48"/>
  <c r="M1215" i="48"/>
  <c r="L1215" i="48"/>
  <c r="K1215" i="48"/>
  <c r="J1215" i="48"/>
  <c r="I1215" i="48"/>
  <c r="H1215" i="48"/>
  <c r="G1215" i="48"/>
  <c r="F1215" i="48"/>
  <c r="M1214" i="48"/>
  <c r="L1214" i="48"/>
  <c r="K1214" i="48"/>
  <c r="J1214" i="48"/>
  <c r="I1214" i="48"/>
  <c r="H1214" i="48"/>
  <c r="G1214" i="48"/>
  <c r="F1214" i="48"/>
  <c r="M1213" i="48"/>
  <c r="L1213" i="48"/>
  <c r="K1213" i="48"/>
  <c r="J1213" i="48"/>
  <c r="I1213" i="48"/>
  <c r="H1213" i="48"/>
  <c r="G1213" i="48"/>
  <c r="F1213" i="48"/>
  <c r="M1212" i="48"/>
  <c r="L1212" i="48"/>
  <c r="K1212" i="48"/>
  <c r="J1212" i="48"/>
  <c r="I1212" i="48"/>
  <c r="H1212" i="48"/>
  <c r="G1212" i="48"/>
  <c r="F1212" i="48"/>
  <c r="M1211" i="48"/>
  <c r="L1211" i="48"/>
  <c r="K1211" i="48"/>
  <c r="J1211" i="48"/>
  <c r="I1211" i="48"/>
  <c r="H1211" i="48"/>
  <c r="G1211" i="48"/>
  <c r="F1211" i="48"/>
  <c r="M1210" i="48"/>
  <c r="L1210" i="48"/>
  <c r="K1210" i="48"/>
  <c r="J1210" i="48"/>
  <c r="I1210" i="48"/>
  <c r="H1210" i="48"/>
  <c r="G1210" i="48"/>
  <c r="F1210" i="48"/>
  <c r="M1209" i="48"/>
  <c r="L1209" i="48"/>
  <c r="K1209" i="48"/>
  <c r="J1209" i="48"/>
  <c r="I1209" i="48"/>
  <c r="H1209" i="48"/>
  <c r="G1209" i="48"/>
  <c r="F1209" i="48"/>
  <c r="M1208" i="48"/>
  <c r="L1208" i="48"/>
  <c r="K1208" i="48"/>
  <c r="J1208" i="48"/>
  <c r="I1208" i="48"/>
  <c r="H1208" i="48"/>
  <c r="G1208" i="48"/>
  <c r="F1208" i="48"/>
  <c r="M1207" i="48"/>
  <c r="L1207" i="48"/>
  <c r="K1207" i="48"/>
  <c r="J1207" i="48"/>
  <c r="I1207" i="48"/>
  <c r="H1207" i="48"/>
  <c r="G1207" i="48"/>
  <c r="F1207" i="48"/>
  <c r="M1206" i="48"/>
  <c r="L1206" i="48"/>
  <c r="K1206" i="48"/>
  <c r="J1206" i="48"/>
  <c r="I1206" i="48"/>
  <c r="H1206" i="48"/>
  <c r="G1206" i="48"/>
  <c r="F1206" i="48"/>
  <c r="M1205" i="48"/>
  <c r="L1205" i="48"/>
  <c r="K1205" i="48"/>
  <c r="J1205" i="48"/>
  <c r="I1205" i="48"/>
  <c r="H1205" i="48"/>
  <c r="G1205" i="48"/>
  <c r="F1205" i="48"/>
  <c r="M1204" i="48"/>
  <c r="L1204" i="48"/>
  <c r="K1204" i="48"/>
  <c r="J1204" i="48"/>
  <c r="I1204" i="48"/>
  <c r="H1204" i="48"/>
  <c r="G1204" i="48"/>
  <c r="F1204" i="48"/>
  <c r="M1203" i="48"/>
  <c r="L1203" i="48"/>
  <c r="K1203" i="48"/>
  <c r="J1203" i="48"/>
  <c r="I1203" i="48"/>
  <c r="H1203" i="48"/>
  <c r="G1203" i="48"/>
  <c r="F1203" i="48"/>
  <c r="M1202" i="48"/>
  <c r="L1202" i="48"/>
  <c r="K1202" i="48"/>
  <c r="J1202" i="48"/>
  <c r="I1202" i="48"/>
  <c r="H1202" i="48"/>
  <c r="G1202" i="48"/>
  <c r="F1202" i="48"/>
  <c r="M1201" i="48"/>
  <c r="L1201" i="48"/>
  <c r="K1201" i="48"/>
  <c r="J1201" i="48"/>
  <c r="I1201" i="48"/>
  <c r="H1201" i="48"/>
  <c r="G1201" i="48"/>
  <c r="F1201" i="48"/>
  <c r="M1200" i="48"/>
  <c r="L1200" i="48"/>
  <c r="K1200" i="48"/>
  <c r="J1200" i="48"/>
  <c r="I1200" i="48"/>
  <c r="H1200" i="48"/>
  <c r="G1200" i="48"/>
  <c r="F1200" i="48"/>
  <c r="M1199" i="48"/>
  <c r="L1199" i="48"/>
  <c r="K1199" i="48"/>
  <c r="J1199" i="48"/>
  <c r="I1199" i="48"/>
  <c r="H1199" i="48"/>
  <c r="G1199" i="48"/>
  <c r="F1199" i="48"/>
  <c r="M1198" i="48"/>
  <c r="L1198" i="48"/>
  <c r="K1198" i="48"/>
  <c r="J1198" i="48"/>
  <c r="I1198" i="48"/>
  <c r="H1198" i="48"/>
  <c r="G1198" i="48"/>
  <c r="F1198" i="48"/>
  <c r="M1197" i="48"/>
  <c r="L1197" i="48"/>
  <c r="K1197" i="48"/>
  <c r="J1197" i="48"/>
  <c r="I1197" i="48"/>
  <c r="H1197" i="48"/>
  <c r="G1197" i="48"/>
  <c r="F1197" i="48"/>
  <c r="M1196" i="48"/>
  <c r="L1196" i="48"/>
  <c r="K1196" i="48"/>
  <c r="J1196" i="48"/>
  <c r="I1196" i="48"/>
  <c r="H1196" i="48"/>
  <c r="G1196" i="48"/>
  <c r="F1196" i="48"/>
  <c r="M1195" i="48"/>
  <c r="L1195" i="48"/>
  <c r="K1195" i="48"/>
  <c r="J1195" i="48"/>
  <c r="I1195" i="48"/>
  <c r="H1195" i="48"/>
  <c r="G1195" i="48"/>
  <c r="F1195" i="48"/>
  <c r="M1194" i="48"/>
  <c r="L1194" i="48"/>
  <c r="K1194" i="48"/>
  <c r="J1194" i="48"/>
  <c r="I1194" i="48"/>
  <c r="H1194" i="48"/>
  <c r="G1194" i="48"/>
  <c r="F1194" i="48"/>
  <c r="M1193" i="48"/>
  <c r="L1193" i="48"/>
  <c r="K1193" i="48"/>
  <c r="J1193" i="48"/>
  <c r="I1193" i="48"/>
  <c r="H1193" i="48"/>
  <c r="G1193" i="48"/>
  <c r="F1193" i="48"/>
  <c r="M1192" i="48"/>
  <c r="L1192" i="48"/>
  <c r="K1192" i="48"/>
  <c r="J1192" i="48"/>
  <c r="I1192" i="48"/>
  <c r="H1192" i="48"/>
  <c r="G1192" i="48"/>
  <c r="F1192" i="48"/>
  <c r="M1191" i="48"/>
  <c r="L1191" i="48"/>
  <c r="K1191" i="48"/>
  <c r="J1191" i="48"/>
  <c r="I1191" i="48"/>
  <c r="H1191" i="48"/>
  <c r="G1191" i="48"/>
  <c r="F1191" i="48"/>
  <c r="M1190" i="48"/>
  <c r="L1190" i="48"/>
  <c r="K1190" i="48"/>
  <c r="J1190" i="48"/>
  <c r="I1190" i="48"/>
  <c r="H1190" i="48"/>
  <c r="G1190" i="48"/>
  <c r="F1190" i="48"/>
  <c r="M1189" i="48"/>
  <c r="L1189" i="48"/>
  <c r="K1189" i="48"/>
  <c r="J1189" i="48"/>
  <c r="I1189" i="48"/>
  <c r="H1189" i="48"/>
  <c r="G1189" i="48"/>
  <c r="F1189" i="48"/>
  <c r="M1188" i="48"/>
  <c r="L1188" i="48"/>
  <c r="K1188" i="48"/>
  <c r="J1188" i="48"/>
  <c r="I1188" i="48"/>
  <c r="H1188" i="48"/>
  <c r="G1188" i="48"/>
  <c r="F1188" i="48"/>
  <c r="M1187" i="48"/>
  <c r="L1187" i="48"/>
  <c r="K1187" i="48"/>
  <c r="J1187" i="48"/>
  <c r="I1187" i="48"/>
  <c r="H1187" i="48"/>
  <c r="G1187" i="48"/>
  <c r="F1187" i="48"/>
  <c r="M1186" i="48"/>
  <c r="L1186" i="48"/>
  <c r="K1186" i="48"/>
  <c r="J1186" i="48"/>
  <c r="I1186" i="48"/>
  <c r="H1186" i="48"/>
  <c r="G1186" i="48"/>
  <c r="F1186" i="48"/>
  <c r="M1185" i="48"/>
  <c r="L1185" i="48"/>
  <c r="K1185" i="48"/>
  <c r="J1185" i="48"/>
  <c r="I1185" i="48"/>
  <c r="H1185" i="48"/>
  <c r="G1185" i="48"/>
  <c r="F1185" i="48"/>
  <c r="M1184" i="48"/>
  <c r="L1184" i="48"/>
  <c r="K1184" i="48"/>
  <c r="J1184" i="48"/>
  <c r="I1184" i="48"/>
  <c r="H1184" i="48"/>
  <c r="G1184" i="48"/>
  <c r="F1184" i="48"/>
  <c r="M1183" i="48"/>
  <c r="L1183" i="48"/>
  <c r="K1183" i="48"/>
  <c r="J1183" i="48"/>
  <c r="I1183" i="48"/>
  <c r="H1183" i="48"/>
  <c r="G1183" i="48"/>
  <c r="F1183" i="48"/>
  <c r="M1182" i="48"/>
  <c r="L1182" i="48"/>
  <c r="K1182" i="48"/>
  <c r="J1182" i="48"/>
  <c r="I1182" i="48"/>
  <c r="H1182" i="48"/>
  <c r="G1182" i="48"/>
  <c r="F1182" i="48"/>
  <c r="M1181" i="48"/>
  <c r="L1181" i="48"/>
  <c r="K1181" i="48"/>
  <c r="J1181" i="48"/>
  <c r="I1181" i="48"/>
  <c r="H1181" i="48"/>
  <c r="G1181" i="48"/>
  <c r="F1181" i="48"/>
  <c r="M1180" i="48"/>
  <c r="L1180" i="48"/>
  <c r="K1180" i="48"/>
  <c r="J1180" i="48"/>
  <c r="I1180" i="48"/>
  <c r="H1180" i="48"/>
  <c r="G1180" i="48"/>
  <c r="F1180" i="48"/>
  <c r="M1179" i="48"/>
  <c r="L1179" i="48"/>
  <c r="K1179" i="48"/>
  <c r="J1179" i="48"/>
  <c r="I1179" i="48"/>
  <c r="H1179" i="48"/>
  <c r="G1179" i="48"/>
  <c r="F1179" i="48"/>
  <c r="M1178" i="48"/>
  <c r="L1178" i="48"/>
  <c r="K1178" i="48"/>
  <c r="J1178" i="48"/>
  <c r="I1178" i="48"/>
  <c r="H1178" i="48"/>
  <c r="G1178" i="48"/>
  <c r="F1178" i="48"/>
  <c r="M1177" i="48"/>
  <c r="L1177" i="48"/>
  <c r="K1177" i="48"/>
  <c r="J1177" i="48"/>
  <c r="I1177" i="48"/>
  <c r="H1177" i="48"/>
  <c r="G1177" i="48"/>
  <c r="F1177" i="48"/>
  <c r="M1176" i="48"/>
  <c r="L1176" i="48"/>
  <c r="K1176" i="48"/>
  <c r="J1176" i="48"/>
  <c r="I1176" i="48"/>
  <c r="H1176" i="48"/>
  <c r="G1176" i="48"/>
  <c r="F1176" i="48"/>
  <c r="M1175" i="48"/>
  <c r="L1175" i="48"/>
  <c r="K1175" i="48"/>
  <c r="J1175" i="48"/>
  <c r="I1175" i="48"/>
  <c r="H1175" i="48"/>
  <c r="G1175" i="48"/>
  <c r="F1175" i="48"/>
  <c r="M1174" i="48"/>
  <c r="L1174" i="48"/>
  <c r="K1174" i="48"/>
  <c r="J1174" i="48"/>
  <c r="I1174" i="48"/>
  <c r="H1174" i="48"/>
  <c r="G1174" i="48"/>
  <c r="F1174" i="48"/>
  <c r="M1173" i="48"/>
  <c r="L1173" i="48"/>
  <c r="K1173" i="48"/>
  <c r="J1173" i="48"/>
  <c r="I1173" i="48"/>
  <c r="H1173" i="48"/>
  <c r="G1173" i="48"/>
  <c r="F1173" i="48"/>
  <c r="M1172" i="48"/>
  <c r="L1172" i="48"/>
  <c r="K1172" i="48"/>
  <c r="J1172" i="48"/>
  <c r="I1172" i="48"/>
  <c r="H1172" i="48"/>
  <c r="G1172" i="48"/>
  <c r="F1172" i="48"/>
  <c r="M1171" i="48"/>
  <c r="L1171" i="48"/>
  <c r="K1171" i="48"/>
  <c r="J1171" i="48"/>
  <c r="I1171" i="48"/>
  <c r="H1171" i="48"/>
  <c r="G1171" i="48"/>
  <c r="F1171" i="48"/>
  <c r="M1170" i="48"/>
  <c r="L1170" i="48"/>
  <c r="K1170" i="48"/>
  <c r="J1170" i="48"/>
  <c r="I1170" i="48"/>
  <c r="H1170" i="48"/>
  <c r="G1170" i="48"/>
  <c r="F1170" i="48"/>
  <c r="M1169" i="48"/>
  <c r="L1169" i="48"/>
  <c r="K1169" i="48"/>
  <c r="J1169" i="48"/>
  <c r="I1169" i="48"/>
  <c r="H1169" i="48"/>
  <c r="G1169" i="48"/>
  <c r="F1169" i="48"/>
  <c r="M1168" i="48"/>
  <c r="L1168" i="48"/>
  <c r="K1168" i="48"/>
  <c r="J1168" i="48"/>
  <c r="I1168" i="48"/>
  <c r="H1168" i="48"/>
  <c r="G1168" i="48"/>
  <c r="F1168" i="48"/>
  <c r="M1167" i="48"/>
  <c r="L1167" i="48"/>
  <c r="K1167" i="48"/>
  <c r="J1167" i="48"/>
  <c r="I1167" i="48"/>
  <c r="H1167" i="48"/>
  <c r="G1167" i="48"/>
  <c r="F1167" i="48"/>
  <c r="M1166" i="48"/>
  <c r="L1166" i="48"/>
  <c r="K1166" i="48"/>
  <c r="J1166" i="48"/>
  <c r="I1166" i="48"/>
  <c r="H1166" i="48"/>
  <c r="G1166" i="48"/>
  <c r="F1166" i="48"/>
  <c r="M1165" i="48"/>
  <c r="L1165" i="48"/>
  <c r="K1165" i="48"/>
  <c r="J1165" i="48"/>
  <c r="I1165" i="48"/>
  <c r="H1165" i="48"/>
  <c r="G1165" i="48"/>
  <c r="F1165" i="48"/>
  <c r="M1164" i="48"/>
  <c r="L1164" i="48"/>
  <c r="K1164" i="48"/>
  <c r="J1164" i="48"/>
  <c r="I1164" i="48"/>
  <c r="H1164" i="48"/>
  <c r="G1164" i="48"/>
  <c r="F1164" i="48"/>
  <c r="M1163" i="48"/>
  <c r="L1163" i="48"/>
  <c r="K1163" i="48"/>
  <c r="J1163" i="48"/>
  <c r="I1163" i="48"/>
  <c r="H1163" i="48"/>
  <c r="G1163" i="48"/>
  <c r="F1163" i="48"/>
  <c r="M1162" i="48"/>
  <c r="L1162" i="48"/>
  <c r="K1162" i="48"/>
  <c r="J1162" i="48"/>
  <c r="I1162" i="48"/>
  <c r="H1162" i="48"/>
  <c r="G1162" i="48"/>
  <c r="F1162" i="48"/>
  <c r="M1161" i="48"/>
  <c r="L1161" i="48"/>
  <c r="K1161" i="48"/>
  <c r="J1161" i="48"/>
  <c r="I1161" i="48"/>
  <c r="H1161" i="48"/>
  <c r="G1161" i="48"/>
  <c r="F1161" i="48"/>
  <c r="M1160" i="48"/>
  <c r="L1160" i="48"/>
  <c r="K1160" i="48"/>
  <c r="J1160" i="48"/>
  <c r="I1160" i="48"/>
  <c r="H1160" i="48"/>
  <c r="G1160" i="48"/>
  <c r="F1160" i="48"/>
  <c r="M1159" i="48"/>
  <c r="L1159" i="48"/>
  <c r="K1159" i="48"/>
  <c r="J1159" i="48"/>
  <c r="I1159" i="48"/>
  <c r="H1159" i="48"/>
  <c r="G1159" i="48"/>
  <c r="F1159" i="48"/>
  <c r="M1158" i="48"/>
  <c r="L1158" i="48"/>
  <c r="K1158" i="48"/>
  <c r="J1158" i="48"/>
  <c r="I1158" i="48"/>
  <c r="H1158" i="48"/>
  <c r="G1158" i="48"/>
  <c r="F1158" i="48"/>
  <c r="M1157" i="48"/>
  <c r="L1157" i="48"/>
  <c r="K1157" i="48"/>
  <c r="J1157" i="48"/>
  <c r="I1157" i="48"/>
  <c r="H1157" i="48"/>
  <c r="G1157" i="48"/>
  <c r="F1157" i="48"/>
  <c r="M1156" i="48"/>
  <c r="L1156" i="48"/>
  <c r="K1156" i="48"/>
  <c r="J1156" i="48"/>
  <c r="I1156" i="48"/>
  <c r="H1156" i="48"/>
  <c r="G1156" i="48"/>
  <c r="F1156" i="48"/>
  <c r="M1155" i="48"/>
  <c r="L1155" i="48"/>
  <c r="K1155" i="48"/>
  <c r="J1155" i="48"/>
  <c r="I1155" i="48"/>
  <c r="H1155" i="48"/>
  <c r="G1155" i="48"/>
  <c r="F1155" i="48"/>
  <c r="M1154" i="48"/>
  <c r="L1154" i="48"/>
  <c r="K1154" i="48"/>
  <c r="J1154" i="48"/>
  <c r="I1154" i="48"/>
  <c r="H1154" i="48"/>
  <c r="G1154" i="48"/>
  <c r="F1154" i="48"/>
  <c r="M1153" i="48"/>
  <c r="L1153" i="48"/>
  <c r="K1153" i="48"/>
  <c r="J1153" i="48"/>
  <c r="I1153" i="48"/>
  <c r="H1153" i="48"/>
  <c r="G1153" i="48"/>
  <c r="F1153" i="48"/>
  <c r="M1152" i="48"/>
  <c r="L1152" i="48"/>
  <c r="K1152" i="48"/>
  <c r="J1152" i="48"/>
  <c r="I1152" i="48"/>
  <c r="H1152" i="48"/>
  <c r="G1152" i="48"/>
  <c r="F1152" i="48"/>
  <c r="M1151" i="48"/>
  <c r="L1151" i="48"/>
  <c r="K1151" i="48"/>
  <c r="J1151" i="48"/>
  <c r="I1151" i="48"/>
  <c r="H1151" i="48"/>
  <c r="G1151" i="48"/>
  <c r="F1151" i="48"/>
  <c r="M1150" i="48"/>
  <c r="L1150" i="48"/>
  <c r="K1150" i="48"/>
  <c r="J1150" i="48"/>
  <c r="I1150" i="48"/>
  <c r="H1150" i="48"/>
  <c r="G1150" i="48"/>
  <c r="F1150" i="48"/>
  <c r="M1149" i="48"/>
  <c r="L1149" i="48"/>
  <c r="K1149" i="48"/>
  <c r="J1149" i="48"/>
  <c r="I1149" i="48"/>
  <c r="H1149" i="48"/>
  <c r="G1149" i="48"/>
  <c r="F1149" i="48"/>
  <c r="M1148" i="48"/>
  <c r="L1148" i="48"/>
  <c r="K1148" i="48"/>
  <c r="J1148" i="48"/>
  <c r="I1148" i="48"/>
  <c r="H1148" i="48"/>
  <c r="G1148" i="48"/>
  <c r="F1148" i="48"/>
  <c r="M1147" i="48"/>
  <c r="L1147" i="48"/>
  <c r="K1147" i="48"/>
  <c r="J1147" i="48"/>
  <c r="I1147" i="48"/>
  <c r="H1147" i="48"/>
  <c r="G1147" i="48"/>
  <c r="F1147" i="48"/>
  <c r="M1146" i="48"/>
  <c r="L1146" i="48"/>
  <c r="K1146" i="48"/>
  <c r="J1146" i="48"/>
  <c r="I1146" i="48"/>
  <c r="H1146" i="48"/>
  <c r="G1146" i="48"/>
  <c r="F1146" i="48"/>
  <c r="M1145" i="48"/>
  <c r="L1145" i="48"/>
  <c r="K1145" i="48"/>
  <c r="J1145" i="48"/>
  <c r="I1145" i="48"/>
  <c r="H1145" i="48"/>
  <c r="G1145" i="48"/>
  <c r="F1145" i="48"/>
  <c r="M1144" i="48"/>
  <c r="L1144" i="48"/>
  <c r="K1144" i="48"/>
  <c r="J1144" i="48"/>
  <c r="I1144" i="48"/>
  <c r="H1144" i="48"/>
  <c r="G1144" i="48"/>
  <c r="F1144" i="48"/>
  <c r="M1143" i="48"/>
  <c r="L1143" i="48"/>
  <c r="K1143" i="48"/>
  <c r="J1143" i="48"/>
  <c r="I1143" i="48"/>
  <c r="H1143" i="48"/>
  <c r="G1143" i="48"/>
  <c r="F1143" i="48"/>
  <c r="M1142" i="48"/>
  <c r="L1142" i="48"/>
  <c r="K1142" i="48"/>
  <c r="J1142" i="48"/>
  <c r="I1142" i="48"/>
  <c r="H1142" i="48"/>
  <c r="G1142" i="48"/>
  <c r="F1142" i="48"/>
  <c r="M1141" i="48"/>
  <c r="L1141" i="48"/>
  <c r="K1141" i="48"/>
  <c r="J1141" i="48"/>
  <c r="I1141" i="48"/>
  <c r="H1141" i="48"/>
  <c r="G1141" i="48"/>
  <c r="F1141" i="48"/>
  <c r="M1140" i="48"/>
  <c r="L1140" i="48"/>
  <c r="K1140" i="48"/>
  <c r="J1140" i="48"/>
  <c r="I1140" i="48"/>
  <c r="H1140" i="48"/>
  <c r="G1140" i="48"/>
  <c r="F1140" i="48"/>
  <c r="M1139" i="48"/>
  <c r="L1139" i="48"/>
  <c r="K1139" i="48"/>
  <c r="J1139" i="48"/>
  <c r="I1139" i="48"/>
  <c r="H1139" i="48"/>
  <c r="G1139" i="48"/>
  <c r="F1139" i="48"/>
  <c r="M1138" i="48"/>
  <c r="L1138" i="48"/>
  <c r="K1138" i="48"/>
  <c r="J1138" i="48"/>
  <c r="I1138" i="48"/>
  <c r="H1138" i="48"/>
  <c r="G1138" i="48"/>
  <c r="F1138" i="48"/>
  <c r="M1137" i="48"/>
  <c r="L1137" i="48"/>
  <c r="K1137" i="48"/>
  <c r="J1137" i="48"/>
  <c r="I1137" i="48"/>
  <c r="H1137" i="48"/>
  <c r="G1137" i="48"/>
  <c r="F1137" i="48"/>
  <c r="M1136" i="48"/>
  <c r="L1136" i="48"/>
  <c r="K1136" i="48"/>
  <c r="J1136" i="48"/>
  <c r="I1136" i="48"/>
  <c r="H1136" i="48"/>
  <c r="G1136" i="48"/>
  <c r="F1136" i="48"/>
  <c r="M1135" i="48"/>
  <c r="L1135" i="48"/>
  <c r="K1135" i="48"/>
  <c r="J1135" i="48"/>
  <c r="I1135" i="48"/>
  <c r="H1135" i="48"/>
  <c r="G1135" i="48"/>
  <c r="F1135" i="48"/>
  <c r="M1134" i="48"/>
  <c r="L1134" i="48"/>
  <c r="K1134" i="48"/>
  <c r="J1134" i="48"/>
  <c r="I1134" i="48"/>
  <c r="H1134" i="48"/>
  <c r="G1134" i="48"/>
  <c r="F1134" i="48"/>
  <c r="M1133" i="48"/>
  <c r="L1133" i="48"/>
  <c r="K1133" i="48"/>
  <c r="J1133" i="48"/>
  <c r="I1133" i="48"/>
  <c r="H1133" i="48"/>
  <c r="G1133" i="48"/>
  <c r="F1133" i="48"/>
  <c r="M1132" i="48"/>
  <c r="L1132" i="48"/>
  <c r="K1132" i="48"/>
  <c r="J1132" i="48"/>
  <c r="I1132" i="48"/>
  <c r="H1132" i="48"/>
  <c r="G1132" i="48"/>
  <c r="F1132" i="48"/>
  <c r="M1131" i="48"/>
  <c r="L1131" i="48"/>
  <c r="K1131" i="48"/>
  <c r="J1131" i="48"/>
  <c r="I1131" i="48"/>
  <c r="H1131" i="48"/>
  <c r="G1131" i="48"/>
  <c r="F1131" i="48"/>
  <c r="M1130" i="48"/>
  <c r="L1130" i="48"/>
  <c r="K1130" i="48"/>
  <c r="J1130" i="48"/>
  <c r="I1130" i="48"/>
  <c r="H1130" i="48"/>
  <c r="G1130" i="48"/>
  <c r="F1130" i="48"/>
  <c r="M1129" i="48"/>
  <c r="L1129" i="48"/>
  <c r="K1129" i="48"/>
  <c r="J1129" i="48"/>
  <c r="I1129" i="48"/>
  <c r="H1129" i="48"/>
  <c r="G1129" i="48"/>
  <c r="F1129" i="48"/>
  <c r="M1128" i="48"/>
  <c r="L1128" i="48"/>
  <c r="K1128" i="48"/>
  <c r="J1128" i="48"/>
  <c r="I1128" i="48"/>
  <c r="H1128" i="48"/>
  <c r="G1128" i="48"/>
  <c r="F1128" i="48"/>
  <c r="M1127" i="48"/>
  <c r="L1127" i="48"/>
  <c r="K1127" i="48"/>
  <c r="J1127" i="48"/>
  <c r="I1127" i="48"/>
  <c r="H1127" i="48"/>
  <c r="G1127" i="48"/>
  <c r="F1127" i="48"/>
  <c r="M1126" i="48"/>
  <c r="L1126" i="48"/>
  <c r="K1126" i="48"/>
  <c r="J1126" i="48"/>
  <c r="I1126" i="48"/>
  <c r="H1126" i="48"/>
  <c r="G1126" i="48"/>
  <c r="F1126" i="48"/>
  <c r="M1125" i="48"/>
  <c r="L1125" i="48"/>
  <c r="K1125" i="48"/>
  <c r="J1125" i="48"/>
  <c r="I1125" i="48"/>
  <c r="H1125" i="48"/>
  <c r="G1125" i="48"/>
  <c r="F1125" i="48"/>
  <c r="M1124" i="48"/>
  <c r="L1124" i="48"/>
  <c r="K1124" i="48"/>
  <c r="J1124" i="48"/>
  <c r="I1124" i="48"/>
  <c r="H1124" i="48"/>
  <c r="G1124" i="48"/>
  <c r="F1124" i="48"/>
  <c r="M1123" i="48"/>
  <c r="L1123" i="48"/>
  <c r="K1123" i="48"/>
  <c r="J1123" i="48"/>
  <c r="I1123" i="48"/>
  <c r="H1123" i="48"/>
  <c r="G1123" i="48"/>
  <c r="F1123" i="48"/>
  <c r="M1122" i="48"/>
  <c r="L1122" i="48"/>
  <c r="K1122" i="48"/>
  <c r="J1122" i="48"/>
  <c r="I1122" i="48"/>
  <c r="H1122" i="48"/>
  <c r="G1122" i="48"/>
  <c r="F1122" i="48"/>
  <c r="M1121" i="48"/>
  <c r="L1121" i="48"/>
  <c r="K1121" i="48"/>
  <c r="J1121" i="48"/>
  <c r="I1121" i="48"/>
  <c r="H1121" i="48"/>
  <c r="G1121" i="48"/>
  <c r="F1121" i="48"/>
  <c r="M1120" i="48"/>
  <c r="L1120" i="48"/>
  <c r="K1120" i="48"/>
  <c r="J1120" i="48"/>
  <c r="I1120" i="48"/>
  <c r="H1120" i="48"/>
  <c r="G1120" i="48"/>
  <c r="F1120" i="48"/>
  <c r="M1119" i="48"/>
  <c r="L1119" i="48"/>
  <c r="K1119" i="48"/>
  <c r="J1119" i="48"/>
  <c r="I1119" i="48"/>
  <c r="H1119" i="48"/>
  <c r="G1119" i="48"/>
  <c r="F1119" i="48"/>
  <c r="M1118" i="48"/>
  <c r="L1118" i="48"/>
  <c r="K1118" i="48"/>
  <c r="J1118" i="48"/>
  <c r="I1118" i="48"/>
  <c r="H1118" i="48"/>
  <c r="G1118" i="48"/>
  <c r="F1118" i="48"/>
  <c r="M1117" i="48"/>
  <c r="L1117" i="48"/>
  <c r="K1117" i="48"/>
  <c r="J1117" i="48"/>
  <c r="I1117" i="48"/>
  <c r="H1117" i="48"/>
  <c r="G1117" i="48"/>
  <c r="F1117" i="48"/>
  <c r="M1116" i="48"/>
  <c r="L1116" i="48"/>
  <c r="K1116" i="48"/>
  <c r="J1116" i="48"/>
  <c r="I1116" i="48"/>
  <c r="H1116" i="48"/>
  <c r="G1116" i="48"/>
  <c r="F1116" i="48"/>
  <c r="M1115" i="48"/>
  <c r="L1115" i="48"/>
  <c r="K1115" i="48"/>
  <c r="J1115" i="48"/>
  <c r="I1115" i="48"/>
  <c r="H1115" i="48"/>
  <c r="G1115" i="48"/>
  <c r="F1115" i="48"/>
  <c r="M1114" i="48"/>
  <c r="L1114" i="48"/>
  <c r="K1114" i="48"/>
  <c r="J1114" i="48"/>
  <c r="I1114" i="48"/>
  <c r="H1114" i="48"/>
  <c r="G1114" i="48"/>
  <c r="F1114" i="48"/>
  <c r="M1113" i="48"/>
  <c r="L1113" i="48"/>
  <c r="K1113" i="48"/>
  <c r="J1113" i="48"/>
  <c r="I1113" i="48"/>
  <c r="H1113" i="48"/>
  <c r="G1113" i="48"/>
  <c r="F1113" i="48"/>
  <c r="M1112" i="48"/>
  <c r="L1112" i="48"/>
  <c r="K1112" i="48"/>
  <c r="J1112" i="48"/>
  <c r="I1112" i="48"/>
  <c r="H1112" i="48"/>
  <c r="G1112" i="48"/>
  <c r="F1112" i="48"/>
  <c r="M1111" i="48"/>
  <c r="L1111" i="48"/>
  <c r="K1111" i="48"/>
  <c r="J1111" i="48"/>
  <c r="I1111" i="48"/>
  <c r="H1111" i="48"/>
  <c r="G1111" i="48"/>
  <c r="F1111" i="48"/>
  <c r="M1110" i="48"/>
  <c r="L1110" i="48"/>
  <c r="K1110" i="48"/>
  <c r="J1110" i="48"/>
  <c r="I1110" i="48"/>
  <c r="H1110" i="48"/>
  <c r="G1110" i="48"/>
  <c r="F1110" i="48"/>
  <c r="M1109" i="48"/>
  <c r="L1109" i="48"/>
  <c r="K1109" i="48"/>
  <c r="J1109" i="48"/>
  <c r="I1109" i="48"/>
  <c r="H1109" i="48"/>
  <c r="G1109" i="48"/>
  <c r="F1109" i="48"/>
  <c r="M1108" i="48"/>
  <c r="L1108" i="48"/>
  <c r="K1108" i="48"/>
  <c r="J1108" i="48"/>
  <c r="I1108" i="48"/>
  <c r="H1108" i="48"/>
  <c r="G1108" i="48"/>
  <c r="F1108" i="48"/>
  <c r="M1107" i="48"/>
  <c r="L1107" i="48"/>
  <c r="K1107" i="48"/>
  <c r="J1107" i="48"/>
  <c r="I1107" i="48"/>
  <c r="H1107" i="48"/>
  <c r="G1107" i="48"/>
  <c r="F1107" i="48"/>
  <c r="M1106" i="48"/>
  <c r="L1106" i="48"/>
  <c r="K1106" i="48"/>
  <c r="J1106" i="48"/>
  <c r="I1106" i="48"/>
  <c r="H1106" i="48"/>
  <c r="G1106" i="48"/>
  <c r="F1106" i="48"/>
  <c r="M1105" i="48"/>
  <c r="L1105" i="48"/>
  <c r="K1105" i="48"/>
  <c r="J1105" i="48"/>
  <c r="I1105" i="48"/>
  <c r="H1105" i="48"/>
  <c r="G1105" i="48"/>
  <c r="F1105" i="48"/>
  <c r="M1104" i="48"/>
  <c r="L1104" i="48"/>
  <c r="K1104" i="48"/>
  <c r="J1104" i="48"/>
  <c r="I1104" i="48"/>
  <c r="H1104" i="48"/>
  <c r="G1104" i="48"/>
  <c r="F1104" i="48"/>
  <c r="M1103" i="48"/>
  <c r="L1103" i="48"/>
  <c r="K1103" i="48"/>
  <c r="J1103" i="48"/>
  <c r="I1103" i="48"/>
  <c r="H1103" i="48"/>
  <c r="G1103" i="48"/>
  <c r="F1103" i="48"/>
  <c r="M1102" i="48"/>
  <c r="L1102" i="48"/>
  <c r="K1102" i="48"/>
  <c r="J1102" i="48"/>
  <c r="I1102" i="48"/>
  <c r="H1102" i="48"/>
  <c r="G1102" i="48"/>
  <c r="F1102" i="48"/>
  <c r="M1101" i="48"/>
  <c r="L1101" i="48"/>
  <c r="K1101" i="48"/>
  <c r="J1101" i="48"/>
  <c r="I1101" i="48"/>
  <c r="H1101" i="48"/>
  <c r="G1101" i="48"/>
  <c r="F1101" i="48"/>
  <c r="M1100" i="48"/>
  <c r="L1100" i="48"/>
  <c r="K1100" i="48"/>
  <c r="J1100" i="48"/>
  <c r="I1100" i="48"/>
  <c r="H1100" i="48"/>
  <c r="G1100" i="48"/>
  <c r="F1100" i="48"/>
  <c r="M1099" i="48"/>
  <c r="L1099" i="48"/>
  <c r="K1099" i="48"/>
  <c r="J1099" i="48"/>
  <c r="I1099" i="48"/>
  <c r="H1099" i="48"/>
  <c r="G1099" i="48"/>
  <c r="F1099" i="48"/>
  <c r="M1098" i="48"/>
  <c r="L1098" i="48"/>
  <c r="K1098" i="48"/>
  <c r="J1098" i="48"/>
  <c r="I1098" i="48"/>
  <c r="H1098" i="48"/>
  <c r="G1098" i="48"/>
  <c r="F1098" i="48"/>
  <c r="M1097" i="48"/>
  <c r="L1097" i="48"/>
  <c r="K1097" i="48"/>
  <c r="J1097" i="48"/>
  <c r="I1097" i="48"/>
  <c r="H1097" i="48"/>
  <c r="G1097" i="48"/>
  <c r="F1097" i="48"/>
  <c r="M1096" i="48"/>
  <c r="L1096" i="48"/>
  <c r="K1096" i="48"/>
  <c r="J1096" i="48"/>
  <c r="I1096" i="48"/>
  <c r="H1096" i="48"/>
  <c r="G1096" i="48"/>
  <c r="F1096" i="48"/>
  <c r="M1095" i="48"/>
  <c r="L1095" i="48"/>
  <c r="K1095" i="48"/>
  <c r="J1095" i="48"/>
  <c r="I1095" i="48"/>
  <c r="H1095" i="48"/>
  <c r="G1095" i="48"/>
  <c r="F1095" i="48"/>
  <c r="M1094" i="48"/>
  <c r="L1094" i="48"/>
  <c r="K1094" i="48"/>
  <c r="J1094" i="48"/>
  <c r="I1094" i="48"/>
  <c r="H1094" i="48"/>
  <c r="G1094" i="48"/>
  <c r="F1094" i="48"/>
  <c r="M1093" i="48"/>
  <c r="L1093" i="48"/>
  <c r="K1093" i="48"/>
  <c r="J1093" i="48"/>
  <c r="I1093" i="48"/>
  <c r="H1093" i="48"/>
  <c r="G1093" i="48"/>
  <c r="F1093" i="48"/>
  <c r="M1092" i="48"/>
  <c r="L1092" i="48"/>
  <c r="K1092" i="48"/>
  <c r="J1092" i="48"/>
  <c r="I1092" i="48"/>
  <c r="H1092" i="48"/>
  <c r="G1092" i="48"/>
  <c r="F1092" i="48"/>
  <c r="M1091" i="48"/>
  <c r="L1091" i="48"/>
  <c r="K1091" i="48"/>
  <c r="J1091" i="48"/>
  <c r="I1091" i="48"/>
  <c r="H1091" i="48"/>
  <c r="G1091" i="48"/>
  <c r="F1091" i="48"/>
  <c r="M1090" i="48"/>
  <c r="L1090" i="48"/>
  <c r="K1090" i="48"/>
  <c r="J1090" i="48"/>
  <c r="I1090" i="48"/>
  <c r="H1090" i="48"/>
  <c r="G1090" i="48"/>
  <c r="F1090" i="48"/>
  <c r="M1089" i="48"/>
  <c r="L1089" i="48"/>
  <c r="K1089" i="48"/>
  <c r="J1089" i="48"/>
  <c r="I1089" i="48"/>
  <c r="H1089" i="48"/>
  <c r="G1089" i="48"/>
  <c r="F1089" i="48"/>
  <c r="M1088" i="48"/>
  <c r="L1088" i="48"/>
  <c r="K1088" i="48"/>
  <c r="J1088" i="48"/>
  <c r="I1088" i="48"/>
  <c r="H1088" i="48"/>
  <c r="G1088" i="48"/>
  <c r="F1088" i="48"/>
  <c r="M1087" i="48"/>
  <c r="L1087" i="48"/>
  <c r="K1087" i="48"/>
  <c r="J1087" i="48"/>
  <c r="I1087" i="48"/>
  <c r="H1087" i="48"/>
  <c r="G1087" i="48"/>
  <c r="F1087" i="48"/>
  <c r="M1086" i="48"/>
  <c r="L1086" i="48"/>
  <c r="K1086" i="48"/>
  <c r="J1086" i="48"/>
  <c r="I1086" i="48"/>
  <c r="H1086" i="48"/>
  <c r="G1086" i="48"/>
  <c r="F1086" i="48"/>
  <c r="M1085" i="48"/>
  <c r="L1085" i="48"/>
  <c r="K1085" i="48"/>
  <c r="J1085" i="48"/>
  <c r="I1085" i="48"/>
  <c r="H1085" i="48"/>
  <c r="G1085" i="48"/>
  <c r="F1085" i="48"/>
  <c r="M1084" i="48"/>
  <c r="L1084" i="48"/>
  <c r="K1084" i="48"/>
  <c r="J1084" i="48"/>
  <c r="I1084" i="48"/>
  <c r="H1084" i="48"/>
  <c r="G1084" i="48"/>
  <c r="F1084" i="48"/>
  <c r="M1083" i="48"/>
  <c r="L1083" i="48"/>
  <c r="K1083" i="48"/>
  <c r="J1083" i="48"/>
  <c r="I1083" i="48"/>
  <c r="H1083" i="48"/>
  <c r="G1083" i="48"/>
  <c r="F1083" i="48"/>
  <c r="M1082" i="48"/>
  <c r="L1082" i="48"/>
  <c r="K1082" i="48"/>
  <c r="J1082" i="48"/>
  <c r="I1082" i="48"/>
  <c r="H1082" i="48"/>
  <c r="G1082" i="48"/>
  <c r="F1082" i="48"/>
  <c r="M1081" i="48"/>
  <c r="L1081" i="48"/>
  <c r="K1081" i="48"/>
  <c r="J1081" i="48"/>
  <c r="I1081" i="48"/>
  <c r="H1081" i="48"/>
  <c r="G1081" i="48"/>
  <c r="F1081" i="48"/>
  <c r="M1080" i="48"/>
  <c r="L1080" i="48"/>
  <c r="K1080" i="48"/>
  <c r="J1080" i="48"/>
  <c r="I1080" i="48"/>
  <c r="H1080" i="48"/>
  <c r="G1080" i="48"/>
  <c r="F1080" i="48"/>
  <c r="M1079" i="48"/>
  <c r="L1079" i="48"/>
  <c r="K1079" i="48"/>
  <c r="J1079" i="48"/>
  <c r="I1079" i="48"/>
  <c r="H1079" i="48"/>
  <c r="G1079" i="48"/>
  <c r="F1079" i="48"/>
  <c r="M1078" i="48"/>
  <c r="L1078" i="48"/>
  <c r="K1078" i="48"/>
  <c r="J1078" i="48"/>
  <c r="I1078" i="48"/>
  <c r="H1078" i="48"/>
  <c r="G1078" i="48"/>
  <c r="F1078" i="48"/>
  <c r="M1077" i="48"/>
  <c r="L1077" i="48"/>
  <c r="K1077" i="48"/>
  <c r="J1077" i="48"/>
  <c r="I1077" i="48"/>
  <c r="H1077" i="48"/>
  <c r="G1077" i="48"/>
  <c r="F1077" i="48"/>
  <c r="M1076" i="48"/>
  <c r="L1076" i="48"/>
  <c r="K1076" i="48"/>
  <c r="J1076" i="48"/>
  <c r="I1076" i="48"/>
  <c r="H1076" i="48"/>
  <c r="G1076" i="48"/>
  <c r="F1076" i="48"/>
  <c r="M1075" i="48"/>
  <c r="L1075" i="48"/>
  <c r="K1075" i="48"/>
  <c r="J1075" i="48"/>
  <c r="I1075" i="48"/>
  <c r="H1075" i="48"/>
  <c r="G1075" i="48"/>
  <c r="F1075" i="48"/>
  <c r="M1074" i="48"/>
  <c r="L1074" i="48"/>
  <c r="K1074" i="48"/>
  <c r="J1074" i="48"/>
  <c r="I1074" i="48"/>
  <c r="H1074" i="48"/>
  <c r="G1074" i="48"/>
  <c r="F1074" i="48"/>
  <c r="M1073" i="48"/>
  <c r="L1073" i="48"/>
  <c r="K1073" i="48"/>
  <c r="J1073" i="48"/>
  <c r="I1073" i="48"/>
  <c r="H1073" i="48"/>
  <c r="G1073" i="48"/>
  <c r="F1073" i="48"/>
  <c r="M1072" i="48"/>
  <c r="L1072" i="48"/>
  <c r="K1072" i="48"/>
  <c r="J1072" i="48"/>
  <c r="I1072" i="48"/>
  <c r="H1072" i="48"/>
  <c r="G1072" i="48"/>
  <c r="F1072" i="48"/>
  <c r="M1071" i="48"/>
  <c r="L1071" i="48"/>
  <c r="K1071" i="48"/>
  <c r="J1071" i="48"/>
  <c r="I1071" i="48"/>
  <c r="H1071" i="48"/>
  <c r="G1071" i="48"/>
  <c r="F1071" i="48"/>
  <c r="M1070" i="48"/>
  <c r="L1070" i="48"/>
  <c r="K1070" i="48"/>
  <c r="J1070" i="48"/>
  <c r="I1070" i="48"/>
  <c r="H1070" i="48"/>
  <c r="G1070" i="48"/>
  <c r="F1070" i="48"/>
  <c r="M1069" i="48"/>
  <c r="L1069" i="48"/>
  <c r="K1069" i="48"/>
  <c r="J1069" i="48"/>
  <c r="I1069" i="48"/>
  <c r="H1069" i="48"/>
  <c r="G1069" i="48"/>
  <c r="F1069" i="48"/>
  <c r="M1068" i="48"/>
  <c r="L1068" i="48"/>
  <c r="K1068" i="48"/>
  <c r="J1068" i="48"/>
  <c r="I1068" i="48"/>
  <c r="H1068" i="48"/>
  <c r="G1068" i="48"/>
  <c r="F1068" i="48"/>
  <c r="M1067" i="48"/>
  <c r="L1067" i="48"/>
  <c r="K1067" i="48"/>
  <c r="J1067" i="48"/>
  <c r="I1067" i="48"/>
  <c r="H1067" i="48"/>
  <c r="G1067" i="48"/>
  <c r="F1067" i="48"/>
  <c r="M1066" i="48"/>
  <c r="L1066" i="48"/>
  <c r="K1066" i="48"/>
  <c r="J1066" i="48"/>
  <c r="I1066" i="48"/>
  <c r="H1066" i="48"/>
  <c r="G1066" i="48"/>
  <c r="F1066" i="48"/>
  <c r="M1065" i="48"/>
  <c r="L1065" i="48"/>
  <c r="K1065" i="48"/>
  <c r="J1065" i="48"/>
  <c r="I1065" i="48"/>
  <c r="H1065" i="48"/>
  <c r="G1065" i="48"/>
  <c r="F1065" i="48"/>
  <c r="M1064" i="48"/>
  <c r="L1064" i="48"/>
  <c r="K1064" i="48"/>
  <c r="J1064" i="48"/>
  <c r="I1064" i="48"/>
  <c r="H1064" i="48"/>
  <c r="G1064" i="48"/>
  <c r="F1064" i="48"/>
  <c r="M1063" i="48"/>
  <c r="L1063" i="48"/>
  <c r="K1063" i="48"/>
  <c r="J1063" i="48"/>
  <c r="I1063" i="48"/>
  <c r="H1063" i="48"/>
  <c r="G1063" i="48"/>
  <c r="F1063" i="48"/>
  <c r="M1062" i="48"/>
  <c r="L1062" i="48"/>
  <c r="K1062" i="48"/>
  <c r="J1062" i="48"/>
  <c r="I1062" i="48"/>
  <c r="H1062" i="48"/>
  <c r="G1062" i="48"/>
  <c r="F1062" i="48"/>
  <c r="M1061" i="48"/>
  <c r="L1061" i="48"/>
  <c r="K1061" i="48"/>
  <c r="J1061" i="48"/>
  <c r="I1061" i="48"/>
  <c r="H1061" i="48"/>
  <c r="G1061" i="48"/>
  <c r="F1061" i="48"/>
  <c r="M1060" i="48"/>
  <c r="L1060" i="48"/>
  <c r="K1060" i="48"/>
  <c r="J1060" i="48"/>
  <c r="I1060" i="48"/>
  <c r="H1060" i="48"/>
  <c r="G1060" i="48"/>
  <c r="F1060" i="48"/>
  <c r="M1059" i="48"/>
  <c r="L1059" i="48"/>
  <c r="K1059" i="48"/>
  <c r="J1059" i="48"/>
  <c r="I1059" i="48"/>
  <c r="H1059" i="48"/>
  <c r="G1059" i="48"/>
  <c r="F1059" i="48"/>
  <c r="M1058" i="48"/>
  <c r="L1058" i="48"/>
  <c r="K1058" i="48"/>
  <c r="J1058" i="48"/>
  <c r="I1058" i="48"/>
  <c r="H1058" i="48"/>
  <c r="G1058" i="48"/>
  <c r="F1058" i="48"/>
  <c r="M1057" i="48"/>
  <c r="L1057" i="48"/>
  <c r="K1057" i="48"/>
  <c r="J1057" i="48"/>
  <c r="I1057" i="48"/>
  <c r="H1057" i="48"/>
  <c r="G1057" i="48"/>
  <c r="F1057" i="48"/>
  <c r="M1056" i="48"/>
  <c r="L1056" i="48"/>
  <c r="K1056" i="48"/>
  <c r="J1056" i="48"/>
  <c r="I1056" i="48"/>
  <c r="H1056" i="48"/>
  <c r="G1056" i="48"/>
  <c r="F1056" i="48"/>
  <c r="M1055" i="48"/>
  <c r="L1055" i="48"/>
  <c r="K1055" i="48"/>
  <c r="J1055" i="48"/>
  <c r="I1055" i="48"/>
  <c r="H1055" i="48"/>
  <c r="G1055" i="48"/>
  <c r="F1055" i="48"/>
  <c r="M1054" i="48"/>
  <c r="L1054" i="48"/>
  <c r="K1054" i="48"/>
  <c r="J1054" i="48"/>
  <c r="I1054" i="48"/>
  <c r="H1054" i="48"/>
  <c r="G1054" i="48"/>
  <c r="F1054" i="48"/>
  <c r="M1053" i="48"/>
  <c r="L1053" i="48"/>
  <c r="K1053" i="48"/>
  <c r="J1053" i="48"/>
  <c r="I1053" i="48"/>
  <c r="H1053" i="48"/>
  <c r="G1053" i="48"/>
  <c r="F1053" i="48"/>
  <c r="M1052" i="48"/>
  <c r="L1052" i="48"/>
  <c r="K1052" i="48"/>
  <c r="J1052" i="48"/>
  <c r="I1052" i="48"/>
  <c r="H1052" i="48"/>
  <c r="G1052" i="48"/>
  <c r="F1052" i="48"/>
  <c r="M1051" i="48"/>
  <c r="L1051" i="48"/>
  <c r="K1051" i="48"/>
  <c r="J1051" i="48"/>
  <c r="I1051" i="48"/>
  <c r="H1051" i="48"/>
  <c r="G1051" i="48"/>
  <c r="F1051" i="48"/>
  <c r="M1050" i="48"/>
  <c r="L1050" i="48"/>
  <c r="K1050" i="48"/>
  <c r="J1050" i="48"/>
  <c r="I1050" i="48"/>
  <c r="H1050" i="48"/>
  <c r="G1050" i="48"/>
  <c r="F1050" i="48"/>
  <c r="M1049" i="48"/>
  <c r="L1049" i="48"/>
  <c r="K1049" i="48"/>
  <c r="J1049" i="48"/>
  <c r="I1049" i="48"/>
  <c r="H1049" i="48"/>
  <c r="G1049" i="48"/>
  <c r="F1049" i="48"/>
  <c r="M1048" i="48"/>
  <c r="L1048" i="48"/>
  <c r="K1048" i="48"/>
  <c r="J1048" i="48"/>
  <c r="I1048" i="48"/>
  <c r="H1048" i="48"/>
  <c r="G1048" i="48"/>
  <c r="F1048" i="48"/>
  <c r="M1047" i="48"/>
  <c r="L1047" i="48"/>
  <c r="K1047" i="48"/>
  <c r="J1047" i="48"/>
  <c r="I1047" i="48"/>
  <c r="H1047" i="48"/>
  <c r="G1047" i="48"/>
  <c r="F1047" i="48"/>
  <c r="M1046" i="48"/>
  <c r="L1046" i="48"/>
  <c r="K1046" i="48"/>
  <c r="J1046" i="48"/>
  <c r="I1046" i="48"/>
  <c r="H1046" i="48"/>
  <c r="G1046" i="48"/>
  <c r="F1046" i="48"/>
  <c r="M1045" i="48"/>
  <c r="L1045" i="48"/>
  <c r="K1045" i="48"/>
  <c r="J1045" i="48"/>
  <c r="I1045" i="48"/>
  <c r="H1045" i="48"/>
  <c r="G1045" i="48"/>
  <c r="F1045" i="48"/>
  <c r="M1044" i="48"/>
  <c r="L1044" i="48"/>
  <c r="K1044" i="48"/>
  <c r="J1044" i="48"/>
  <c r="I1044" i="48"/>
  <c r="H1044" i="48"/>
  <c r="G1044" i="48"/>
  <c r="F1044" i="48"/>
  <c r="M1043" i="48"/>
  <c r="L1043" i="48"/>
  <c r="K1043" i="48"/>
  <c r="J1043" i="48"/>
  <c r="I1043" i="48"/>
  <c r="H1043" i="48"/>
  <c r="G1043" i="48"/>
  <c r="F1043" i="48"/>
  <c r="M1042" i="48"/>
  <c r="L1042" i="48"/>
  <c r="K1042" i="48"/>
  <c r="J1042" i="48"/>
  <c r="I1042" i="48"/>
  <c r="H1042" i="48"/>
  <c r="G1042" i="48"/>
  <c r="F1042" i="48"/>
  <c r="M1041" i="48"/>
  <c r="L1041" i="48"/>
  <c r="K1041" i="48"/>
  <c r="J1041" i="48"/>
  <c r="I1041" i="48"/>
  <c r="H1041" i="48"/>
  <c r="G1041" i="48"/>
  <c r="F1041" i="48"/>
  <c r="M1040" i="48"/>
  <c r="L1040" i="48"/>
  <c r="K1040" i="48"/>
  <c r="J1040" i="48"/>
  <c r="I1040" i="48"/>
  <c r="H1040" i="48"/>
  <c r="G1040" i="48"/>
  <c r="F1040" i="48"/>
  <c r="M1039" i="48"/>
  <c r="L1039" i="48"/>
  <c r="K1039" i="48"/>
  <c r="J1039" i="48"/>
  <c r="I1039" i="48"/>
  <c r="H1039" i="48"/>
  <c r="G1039" i="48"/>
  <c r="F1039" i="48"/>
  <c r="M1038" i="48"/>
  <c r="L1038" i="48"/>
  <c r="K1038" i="48"/>
  <c r="J1038" i="48"/>
  <c r="I1038" i="48"/>
  <c r="H1038" i="48"/>
  <c r="G1038" i="48"/>
  <c r="F1038" i="48"/>
  <c r="M1037" i="48"/>
  <c r="L1037" i="48"/>
  <c r="K1037" i="48"/>
  <c r="J1037" i="48"/>
  <c r="I1037" i="48"/>
  <c r="H1037" i="48"/>
  <c r="G1037" i="48"/>
  <c r="F1037" i="48"/>
  <c r="M1036" i="48"/>
  <c r="L1036" i="48"/>
  <c r="K1036" i="48"/>
  <c r="J1036" i="48"/>
  <c r="I1036" i="48"/>
  <c r="H1036" i="48"/>
  <c r="G1036" i="48"/>
  <c r="F1036" i="48"/>
  <c r="M1035" i="48"/>
  <c r="L1035" i="48"/>
  <c r="K1035" i="48"/>
  <c r="J1035" i="48"/>
  <c r="I1035" i="48"/>
  <c r="H1035" i="48"/>
  <c r="G1035" i="48"/>
  <c r="F1035" i="48"/>
  <c r="M1034" i="48"/>
  <c r="L1034" i="48"/>
  <c r="K1034" i="48"/>
  <c r="J1034" i="48"/>
  <c r="I1034" i="48"/>
  <c r="H1034" i="48"/>
  <c r="G1034" i="48"/>
  <c r="F1034" i="48"/>
  <c r="M1033" i="48"/>
  <c r="L1033" i="48"/>
  <c r="K1033" i="48"/>
  <c r="J1033" i="48"/>
  <c r="I1033" i="48"/>
  <c r="H1033" i="48"/>
  <c r="G1033" i="48"/>
  <c r="F1033" i="48"/>
  <c r="M1032" i="48"/>
  <c r="L1032" i="48"/>
  <c r="K1032" i="48"/>
  <c r="J1032" i="48"/>
  <c r="I1032" i="48"/>
  <c r="H1032" i="48"/>
  <c r="G1032" i="48"/>
  <c r="F1032" i="48"/>
  <c r="M1031" i="48"/>
  <c r="L1031" i="48"/>
  <c r="K1031" i="48"/>
  <c r="J1031" i="48"/>
  <c r="I1031" i="48"/>
  <c r="H1031" i="48"/>
  <c r="G1031" i="48"/>
  <c r="F1031" i="48"/>
  <c r="M1030" i="48"/>
  <c r="L1030" i="48"/>
  <c r="K1030" i="48"/>
  <c r="J1030" i="48"/>
  <c r="I1030" i="48"/>
  <c r="H1030" i="48"/>
  <c r="G1030" i="48"/>
  <c r="F1030" i="48"/>
  <c r="M1029" i="48"/>
  <c r="L1029" i="48"/>
  <c r="K1029" i="48"/>
  <c r="J1029" i="48"/>
  <c r="I1029" i="48"/>
  <c r="H1029" i="48"/>
  <c r="G1029" i="48"/>
  <c r="F1029" i="48"/>
  <c r="M1028" i="48"/>
  <c r="L1028" i="48"/>
  <c r="K1028" i="48"/>
  <c r="J1028" i="48"/>
  <c r="I1028" i="48"/>
  <c r="H1028" i="48"/>
  <c r="G1028" i="48"/>
  <c r="F1028" i="48"/>
  <c r="M1027" i="48"/>
  <c r="L1027" i="48"/>
  <c r="K1027" i="48"/>
  <c r="J1027" i="48"/>
  <c r="I1027" i="48"/>
  <c r="H1027" i="48"/>
  <c r="G1027" i="48"/>
  <c r="F1027" i="48"/>
  <c r="M1026" i="48"/>
  <c r="L1026" i="48"/>
  <c r="K1026" i="48"/>
  <c r="J1026" i="48"/>
  <c r="I1026" i="48"/>
  <c r="H1026" i="48"/>
  <c r="G1026" i="48"/>
  <c r="F1026" i="48"/>
  <c r="M1025" i="48"/>
  <c r="L1025" i="48"/>
  <c r="K1025" i="48"/>
  <c r="J1025" i="48"/>
  <c r="I1025" i="48"/>
  <c r="H1025" i="48"/>
  <c r="G1025" i="48"/>
  <c r="F1025" i="48"/>
  <c r="M1024" i="48"/>
  <c r="L1024" i="48"/>
  <c r="K1024" i="48"/>
  <c r="J1024" i="48"/>
  <c r="I1024" i="48"/>
  <c r="H1024" i="48"/>
  <c r="G1024" i="48"/>
  <c r="F1024" i="48"/>
  <c r="M1023" i="48"/>
  <c r="L1023" i="48"/>
  <c r="K1023" i="48"/>
  <c r="J1023" i="48"/>
  <c r="I1023" i="48"/>
  <c r="H1023" i="48"/>
  <c r="G1023" i="48"/>
  <c r="F1023" i="48"/>
  <c r="M1022" i="48"/>
  <c r="L1022" i="48"/>
  <c r="K1022" i="48"/>
  <c r="J1022" i="48"/>
  <c r="I1022" i="48"/>
  <c r="H1022" i="48"/>
  <c r="G1022" i="48"/>
  <c r="F1022" i="48"/>
  <c r="M1021" i="48"/>
  <c r="L1021" i="48"/>
  <c r="K1021" i="48"/>
  <c r="J1021" i="48"/>
  <c r="I1021" i="48"/>
  <c r="H1021" i="48"/>
  <c r="G1021" i="48"/>
  <c r="F1021" i="48"/>
  <c r="M1020" i="48"/>
  <c r="L1020" i="48"/>
  <c r="K1020" i="48"/>
  <c r="J1020" i="48"/>
  <c r="I1020" i="48"/>
  <c r="H1020" i="48"/>
  <c r="G1020" i="48"/>
  <c r="F1020" i="48"/>
  <c r="M1019" i="48"/>
  <c r="L1019" i="48"/>
  <c r="K1019" i="48"/>
  <c r="J1019" i="48"/>
  <c r="I1019" i="48"/>
  <c r="H1019" i="48"/>
  <c r="G1019" i="48"/>
  <c r="F1019" i="48"/>
  <c r="M1018" i="48"/>
  <c r="L1018" i="48"/>
  <c r="K1018" i="48"/>
  <c r="J1018" i="48"/>
  <c r="I1018" i="48"/>
  <c r="H1018" i="48"/>
  <c r="G1018" i="48"/>
  <c r="F1018" i="48"/>
  <c r="M1017" i="48"/>
  <c r="L1017" i="48"/>
  <c r="K1017" i="48"/>
  <c r="J1017" i="48"/>
  <c r="I1017" i="48"/>
  <c r="H1017" i="48"/>
  <c r="G1017" i="48"/>
  <c r="F1017" i="48"/>
  <c r="M1016" i="48"/>
  <c r="L1016" i="48"/>
  <c r="K1016" i="48"/>
  <c r="J1016" i="48"/>
  <c r="I1016" i="48"/>
  <c r="H1016" i="48"/>
  <c r="G1016" i="48"/>
  <c r="F1016" i="48"/>
  <c r="M1015" i="48"/>
  <c r="L1015" i="48"/>
  <c r="K1015" i="48"/>
  <c r="J1015" i="48"/>
  <c r="I1015" i="48"/>
  <c r="H1015" i="48"/>
  <c r="G1015" i="48"/>
  <c r="F1015" i="48"/>
  <c r="M1014" i="48"/>
  <c r="L1014" i="48"/>
  <c r="K1014" i="48"/>
  <c r="J1014" i="48"/>
  <c r="I1014" i="48"/>
  <c r="H1014" i="48"/>
  <c r="G1014" i="48"/>
  <c r="F1014" i="48"/>
  <c r="M1013" i="48"/>
  <c r="L1013" i="48"/>
  <c r="K1013" i="48"/>
  <c r="J1013" i="48"/>
  <c r="I1013" i="48"/>
  <c r="H1013" i="48"/>
  <c r="G1013" i="48"/>
  <c r="F1013" i="48"/>
  <c r="M1012" i="48"/>
  <c r="L1012" i="48"/>
  <c r="K1012" i="48"/>
  <c r="J1012" i="48"/>
  <c r="I1012" i="48"/>
  <c r="H1012" i="48"/>
  <c r="G1012" i="48"/>
  <c r="F1012" i="48"/>
  <c r="M1011" i="48"/>
  <c r="L1011" i="48"/>
  <c r="K1011" i="48"/>
  <c r="J1011" i="48"/>
  <c r="I1011" i="48"/>
  <c r="H1011" i="48"/>
  <c r="G1011" i="48"/>
  <c r="F1011" i="48"/>
  <c r="M1010" i="48"/>
  <c r="L1010" i="48"/>
  <c r="K1010" i="48"/>
  <c r="J1010" i="48"/>
  <c r="I1010" i="48"/>
  <c r="H1010" i="48"/>
  <c r="G1010" i="48"/>
  <c r="F1010" i="48"/>
  <c r="M1009" i="48"/>
  <c r="L1009" i="48"/>
  <c r="K1009" i="48"/>
  <c r="J1009" i="48"/>
  <c r="I1009" i="48"/>
  <c r="H1009" i="48"/>
  <c r="G1009" i="48"/>
  <c r="F1009" i="48"/>
  <c r="M1008" i="48"/>
  <c r="L1008" i="48"/>
  <c r="K1008" i="48"/>
  <c r="J1008" i="48"/>
  <c r="I1008" i="48"/>
  <c r="H1008" i="48"/>
  <c r="G1008" i="48"/>
  <c r="F1008" i="48"/>
  <c r="M1007" i="48"/>
  <c r="L1007" i="48"/>
  <c r="K1007" i="48"/>
  <c r="J1007" i="48"/>
  <c r="I1007" i="48"/>
  <c r="H1007" i="48"/>
  <c r="G1007" i="48"/>
  <c r="F1007" i="48"/>
  <c r="M1006" i="48"/>
  <c r="L1006" i="48"/>
  <c r="K1006" i="48"/>
  <c r="J1006" i="48"/>
  <c r="I1006" i="48"/>
  <c r="H1006" i="48"/>
  <c r="G1006" i="48"/>
  <c r="F1006" i="48"/>
  <c r="M1005" i="48"/>
  <c r="L1005" i="48"/>
  <c r="K1005" i="48"/>
  <c r="J1005" i="48"/>
  <c r="I1005" i="48"/>
  <c r="H1005" i="48"/>
  <c r="G1005" i="48"/>
  <c r="F1005" i="48"/>
  <c r="M1004" i="48"/>
  <c r="L1004" i="48"/>
  <c r="K1004" i="48"/>
  <c r="J1004" i="48"/>
  <c r="I1004" i="48"/>
  <c r="H1004" i="48"/>
  <c r="G1004" i="48"/>
  <c r="F1004" i="48"/>
  <c r="M1003" i="48"/>
  <c r="L1003" i="48"/>
  <c r="K1003" i="48"/>
  <c r="J1003" i="48"/>
  <c r="I1003" i="48"/>
  <c r="H1003" i="48"/>
  <c r="G1003" i="48"/>
  <c r="F1003" i="48"/>
  <c r="M1002" i="48"/>
  <c r="L1002" i="48"/>
  <c r="K1002" i="48"/>
  <c r="J1002" i="48"/>
  <c r="I1002" i="48"/>
  <c r="H1002" i="48"/>
  <c r="G1002" i="48"/>
  <c r="F1002" i="48"/>
  <c r="M1001" i="48"/>
  <c r="L1001" i="48"/>
  <c r="K1001" i="48"/>
  <c r="J1001" i="48"/>
  <c r="I1001" i="48"/>
  <c r="H1001" i="48"/>
  <c r="G1001" i="48"/>
  <c r="F1001" i="48"/>
  <c r="M1000" i="48"/>
  <c r="L1000" i="48"/>
  <c r="K1000" i="48"/>
  <c r="J1000" i="48"/>
  <c r="I1000" i="48"/>
  <c r="H1000" i="48"/>
  <c r="G1000" i="48"/>
  <c r="F1000" i="48"/>
  <c r="M999" i="48"/>
  <c r="L999" i="48"/>
  <c r="K999" i="48"/>
  <c r="J999" i="48"/>
  <c r="I999" i="48"/>
  <c r="H999" i="48"/>
  <c r="G999" i="48"/>
  <c r="F999" i="48"/>
  <c r="M998" i="48"/>
  <c r="L998" i="48"/>
  <c r="K998" i="48"/>
  <c r="J998" i="48"/>
  <c r="I998" i="48"/>
  <c r="H998" i="48"/>
  <c r="G998" i="48"/>
  <c r="F998" i="48"/>
  <c r="M997" i="48"/>
  <c r="L997" i="48"/>
  <c r="K997" i="48"/>
  <c r="J997" i="48"/>
  <c r="I997" i="48"/>
  <c r="H997" i="48"/>
  <c r="G997" i="48"/>
  <c r="F997" i="48"/>
  <c r="M996" i="48"/>
  <c r="L996" i="48"/>
  <c r="K996" i="48"/>
  <c r="J996" i="48"/>
  <c r="I996" i="48"/>
  <c r="H996" i="48"/>
  <c r="G996" i="48"/>
  <c r="F996" i="48"/>
  <c r="M995" i="48"/>
  <c r="L995" i="48"/>
  <c r="K995" i="48"/>
  <c r="J995" i="48"/>
  <c r="I995" i="48"/>
  <c r="H995" i="48"/>
  <c r="G995" i="48"/>
  <c r="F995" i="48"/>
  <c r="M994" i="48"/>
  <c r="L994" i="48"/>
  <c r="K994" i="48"/>
  <c r="J994" i="48"/>
  <c r="I994" i="48"/>
  <c r="H994" i="48"/>
  <c r="G994" i="48"/>
  <c r="F994" i="48"/>
  <c r="M993" i="48"/>
  <c r="L993" i="48"/>
  <c r="K993" i="48"/>
  <c r="J993" i="48"/>
  <c r="I993" i="48"/>
  <c r="H993" i="48"/>
  <c r="G993" i="48"/>
  <c r="F993" i="48"/>
  <c r="M992" i="48"/>
  <c r="L992" i="48"/>
  <c r="K992" i="48"/>
  <c r="J992" i="48"/>
  <c r="I992" i="48"/>
  <c r="H992" i="48"/>
  <c r="G992" i="48"/>
  <c r="F992" i="48"/>
  <c r="M991" i="48"/>
  <c r="L991" i="48"/>
  <c r="K991" i="48"/>
  <c r="J991" i="48"/>
  <c r="I991" i="48"/>
  <c r="H991" i="48"/>
  <c r="G991" i="48"/>
  <c r="F991" i="48"/>
  <c r="M990" i="48"/>
  <c r="L990" i="48"/>
  <c r="K990" i="48"/>
  <c r="J990" i="48"/>
  <c r="I990" i="48"/>
  <c r="H990" i="48"/>
  <c r="G990" i="48"/>
  <c r="F990" i="48"/>
  <c r="M989" i="48"/>
  <c r="L989" i="48"/>
  <c r="K989" i="48"/>
  <c r="J989" i="48"/>
  <c r="I989" i="48"/>
  <c r="H989" i="48"/>
  <c r="G989" i="48"/>
  <c r="F989" i="48"/>
  <c r="M988" i="48"/>
  <c r="L988" i="48"/>
  <c r="K988" i="48"/>
  <c r="J988" i="48"/>
  <c r="I988" i="48"/>
  <c r="H988" i="48"/>
  <c r="G988" i="48"/>
  <c r="F988" i="48"/>
  <c r="M987" i="48"/>
  <c r="L987" i="48"/>
  <c r="K987" i="48"/>
  <c r="J987" i="48"/>
  <c r="I987" i="48"/>
  <c r="H987" i="48"/>
  <c r="G987" i="48"/>
  <c r="F987" i="48"/>
  <c r="M986" i="48"/>
  <c r="L986" i="48"/>
  <c r="K986" i="48"/>
  <c r="J986" i="48"/>
  <c r="I986" i="48"/>
  <c r="H986" i="48"/>
  <c r="G986" i="48"/>
  <c r="F986" i="48"/>
  <c r="M985" i="48"/>
  <c r="L985" i="48"/>
  <c r="K985" i="48"/>
  <c r="J985" i="48"/>
  <c r="I985" i="48"/>
  <c r="H985" i="48"/>
  <c r="G985" i="48"/>
  <c r="F985" i="48"/>
  <c r="M984" i="48"/>
  <c r="L984" i="48"/>
  <c r="K984" i="48"/>
  <c r="J984" i="48"/>
  <c r="I984" i="48"/>
  <c r="H984" i="48"/>
  <c r="G984" i="48"/>
  <c r="F984" i="48"/>
  <c r="M983" i="48"/>
  <c r="L983" i="48"/>
  <c r="K983" i="48"/>
  <c r="J983" i="48"/>
  <c r="I983" i="48"/>
  <c r="H983" i="48"/>
  <c r="G983" i="48"/>
  <c r="F983" i="48"/>
  <c r="M982" i="48"/>
  <c r="L982" i="48"/>
  <c r="K982" i="48"/>
  <c r="J982" i="48"/>
  <c r="I982" i="48"/>
  <c r="H982" i="48"/>
  <c r="G982" i="48"/>
  <c r="F982" i="48"/>
  <c r="M981" i="48"/>
  <c r="L981" i="48"/>
  <c r="K981" i="48"/>
  <c r="J981" i="48"/>
  <c r="I981" i="48"/>
  <c r="H981" i="48"/>
  <c r="G981" i="48"/>
  <c r="F981" i="48"/>
  <c r="M980" i="48"/>
  <c r="L980" i="48"/>
  <c r="K980" i="48"/>
  <c r="J980" i="48"/>
  <c r="I980" i="48"/>
  <c r="H980" i="48"/>
  <c r="G980" i="48"/>
  <c r="F980" i="48"/>
  <c r="M979" i="48"/>
  <c r="L979" i="48"/>
  <c r="K979" i="48"/>
  <c r="J979" i="48"/>
  <c r="I979" i="48"/>
  <c r="H979" i="48"/>
  <c r="G979" i="48"/>
  <c r="F979" i="48"/>
  <c r="M978" i="48"/>
  <c r="L978" i="48"/>
  <c r="K978" i="48"/>
  <c r="J978" i="48"/>
  <c r="I978" i="48"/>
  <c r="H978" i="48"/>
  <c r="G978" i="48"/>
  <c r="F978" i="48"/>
  <c r="M977" i="48"/>
  <c r="L977" i="48"/>
  <c r="K977" i="48"/>
  <c r="J977" i="48"/>
  <c r="I977" i="48"/>
  <c r="H977" i="48"/>
  <c r="G977" i="48"/>
  <c r="F977" i="48"/>
  <c r="M976" i="48"/>
  <c r="L976" i="48"/>
  <c r="K976" i="48"/>
  <c r="J976" i="48"/>
  <c r="I976" i="48"/>
  <c r="H976" i="48"/>
  <c r="G976" i="48"/>
  <c r="F976" i="48"/>
  <c r="M975" i="48"/>
  <c r="L975" i="48"/>
  <c r="K975" i="48"/>
  <c r="J975" i="48"/>
  <c r="I975" i="48"/>
  <c r="H975" i="48"/>
  <c r="G975" i="48"/>
  <c r="F975" i="48"/>
  <c r="M974" i="48"/>
  <c r="L974" i="48"/>
  <c r="K974" i="48"/>
  <c r="J974" i="48"/>
  <c r="I974" i="48"/>
  <c r="H974" i="48"/>
  <c r="G974" i="48"/>
  <c r="F974" i="48"/>
  <c r="M973" i="48"/>
  <c r="L973" i="48"/>
  <c r="K973" i="48"/>
  <c r="J973" i="48"/>
  <c r="I973" i="48"/>
  <c r="H973" i="48"/>
  <c r="G973" i="48"/>
  <c r="F973" i="48"/>
  <c r="M972" i="48"/>
  <c r="L972" i="48"/>
  <c r="K972" i="48"/>
  <c r="J972" i="48"/>
  <c r="I972" i="48"/>
  <c r="H972" i="48"/>
  <c r="G972" i="48"/>
  <c r="F972" i="48"/>
  <c r="M971" i="48"/>
  <c r="L971" i="48"/>
  <c r="K971" i="48"/>
  <c r="J971" i="48"/>
  <c r="I971" i="48"/>
  <c r="H971" i="48"/>
  <c r="G971" i="48"/>
  <c r="F971" i="48"/>
  <c r="M970" i="48"/>
  <c r="L970" i="48"/>
  <c r="K970" i="48"/>
  <c r="J970" i="48"/>
  <c r="I970" i="48"/>
  <c r="H970" i="48"/>
  <c r="G970" i="48"/>
  <c r="F970" i="48"/>
  <c r="M969" i="48"/>
  <c r="L969" i="48"/>
  <c r="K969" i="48"/>
  <c r="J969" i="48"/>
  <c r="I969" i="48"/>
  <c r="H969" i="48"/>
  <c r="G969" i="48"/>
  <c r="F969" i="48"/>
  <c r="M968" i="48"/>
  <c r="L968" i="48"/>
  <c r="K968" i="48"/>
  <c r="J968" i="48"/>
  <c r="I968" i="48"/>
  <c r="H968" i="48"/>
  <c r="G968" i="48"/>
  <c r="F968" i="48"/>
  <c r="M967" i="48"/>
  <c r="L967" i="48"/>
  <c r="K967" i="48"/>
  <c r="J967" i="48"/>
  <c r="I967" i="48"/>
  <c r="H967" i="48"/>
  <c r="G967" i="48"/>
  <c r="F967" i="48"/>
  <c r="M966" i="48"/>
  <c r="L966" i="48"/>
  <c r="K966" i="48"/>
  <c r="J966" i="48"/>
  <c r="I966" i="48"/>
  <c r="H966" i="48"/>
  <c r="G966" i="48"/>
  <c r="F966" i="48"/>
  <c r="M965" i="48"/>
  <c r="L965" i="48"/>
  <c r="K965" i="48"/>
  <c r="J965" i="48"/>
  <c r="I965" i="48"/>
  <c r="H965" i="48"/>
  <c r="G965" i="48"/>
  <c r="F965" i="48"/>
  <c r="M964" i="48"/>
  <c r="L964" i="48"/>
  <c r="K964" i="48"/>
  <c r="J964" i="48"/>
  <c r="I964" i="48"/>
  <c r="H964" i="48"/>
  <c r="G964" i="48"/>
  <c r="F964" i="48"/>
  <c r="M963" i="48"/>
  <c r="L963" i="48"/>
  <c r="K963" i="48"/>
  <c r="J963" i="48"/>
  <c r="I963" i="48"/>
  <c r="H963" i="48"/>
  <c r="G963" i="48"/>
  <c r="F963" i="48"/>
  <c r="M962" i="48"/>
  <c r="L962" i="48"/>
  <c r="K962" i="48"/>
  <c r="J962" i="48"/>
  <c r="I962" i="48"/>
  <c r="H962" i="48"/>
  <c r="G962" i="48"/>
  <c r="F962" i="48"/>
  <c r="M961" i="48"/>
  <c r="L961" i="48"/>
  <c r="K961" i="48"/>
  <c r="J961" i="48"/>
  <c r="I961" i="48"/>
  <c r="H961" i="48"/>
  <c r="G961" i="48"/>
  <c r="F961" i="48"/>
  <c r="M960" i="48"/>
  <c r="L960" i="48"/>
  <c r="K960" i="48"/>
  <c r="J960" i="48"/>
  <c r="I960" i="48"/>
  <c r="H960" i="48"/>
  <c r="G960" i="48"/>
  <c r="F960" i="48"/>
  <c r="M959" i="48"/>
  <c r="L959" i="48"/>
  <c r="K959" i="48"/>
  <c r="J959" i="48"/>
  <c r="I959" i="48"/>
  <c r="H959" i="48"/>
  <c r="G959" i="48"/>
  <c r="F959" i="48"/>
  <c r="M958" i="48"/>
  <c r="L958" i="48"/>
  <c r="K958" i="48"/>
  <c r="J958" i="48"/>
  <c r="I958" i="48"/>
  <c r="H958" i="48"/>
  <c r="G958" i="48"/>
  <c r="F958" i="48"/>
  <c r="M957" i="48"/>
  <c r="L957" i="48"/>
  <c r="K957" i="48"/>
  <c r="J957" i="48"/>
  <c r="I957" i="48"/>
  <c r="H957" i="48"/>
  <c r="G957" i="48"/>
  <c r="F957" i="48"/>
  <c r="M956" i="48"/>
  <c r="L956" i="48"/>
  <c r="K956" i="48"/>
  <c r="J956" i="48"/>
  <c r="I956" i="48"/>
  <c r="H956" i="48"/>
  <c r="G956" i="48"/>
  <c r="F956" i="48"/>
  <c r="M955" i="48"/>
  <c r="L955" i="48"/>
  <c r="K955" i="48"/>
  <c r="J955" i="48"/>
  <c r="I955" i="48"/>
  <c r="H955" i="48"/>
  <c r="G955" i="48"/>
  <c r="F955" i="48"/>
  <c r="M954" i="48"/>
  <c r="L954" i="48"/>
  <c r="K954" i="48"/>
  <c r="J954" i="48"/>
  <c r="I954" i="48"/>
  <c r="H954" i="48"/>
  <c r="G954" i="48"/>
  <c r="F954" i="48"/>
  <c r="M953" i="48"/>
  <c r="L953" i="48"/>
  <c r="K953" i="48"/>
  <c r="J953" i="48"/>
  <c r="I953" i="48"/>
  <c r="H953" i="48"/>
  <c r="G953" i="48"/>
  <c r="F953" i="48"/>
  <c r="M952" i="48"/>
  <c r="L952" i="48"/>
  <c r="K952" i="48"/>
  <c r="J952" i="48"/>
  <c r="I952" i="48"/>
  <c r="H952" i="48"/>
  <c r="G952" i="48"/>
  <c r="F952" i="48"/>
  <c r="M951" i="48"/>
  <c r="L951" i="48"/>
  <c r="K951" i="48"/>
  <c r="J951" i="48"/>
  <c r="I951" i="48"/>
  <c r="H951" i="48"/>
  <c r="G951" i="48"/>
  <c r="F951" i="48"/>
  <c r="M950" i="48"/>
  <c r="L950" i="48"/>
  <c r="K950" i="48"/>
  <c r="J950" i="48"/>
  <c r="I950" i="48"/>
  <c r="H950" i="48"/>
  <c r="G950" i="48"/>
  <c r="F950" i="48"/>
  <c r="M949" i="48"/>
  <c r="L949" i="48"/>
  <c r="K949" i="48"/>
  <c r="J949" i="48"/>
  <c r="I949" i="48"/>
  <c r="H949" i="48"/>
  <c r="G949" i="48"/>
  <c r="F949" i="48"/>
  <c r="M948" i="48"/>
  <c r="L948" i="48"/>
  <c r="K948" i="48"/>
  <c r="J948" i="48"/>
  <c r="I948" i="48"/>
  <c r="H948" i="48"/>
  <c r="G948" i="48"/>
  <c r="F948" i="48"/>
  <c r="M947" i="48"/>
  <c r="L947" i="48"/>
  <c r="K947" i="48"/>
  <c r="J947" i="48"/>
  <c r="I947" i="48"/>
  <c r="H947" i="48"/>
  <c r="G947" i="48"/>
  <c r="F947" i="48"/>
  <c r="M946" i="48"/>
  <c r="L946" i="48"/>
  <c r="K946" i="48"/>
  <c r="J946" i="48"/>
  <c r="I946" i="48"/>
  <c r="H946" i="48"/>
  <c r="G946" i="48"/>
  <c r="F946" i="48"/>
  <c r="M945" i="48"/>
  <c r="L945" i="48"/>
  <c r="K945" i="48"/>
  <c r="J945" i="48"/>
  <c r="I945" i="48"/>
  <c r="H945" i="48"/>
  <c r="G945" i="48"/>
  <c r="F945" i="48"/>
  <c r="M944" i="48"/>
  <c r="L944" i="48"/>
  <c r="K944" i="48"/>
  <c r="J944" i="48"/>
  <c r="I944" i="48"/>
  <c r="H944" i="48"/>
  <c r="G944" i="48"/>
  <c r="F944" i="48"/>
  <c r="M943" i="48"/>
  <c r="L943" i="48"/>
  <c r="K943" i="48"/>
  <c r="J943" i="48"/>
  <c r="I943" i="48"/>
  <c r="H943" i="48"/>
  <c r="G943" i="48"/>
  <c r="F943" i="48"/>
  <c r="M942" i="48"/>
  <c r="L942" i="48"/>
  <c r="K942" i="48"/>
  <c r="J942" i="48"/>
  <c r="I942" i="48"/>
  <c r="H942" i="48"/>
  <c r="G942" i="48"/>
  <c r="F942" i="48"/>
  <c r="M941" i="48"/>
  <c r="L941" i="48"/>
  <c r="K941" i="48"/>
  <c r="J941" i="48"/>
  <c r="I941" i="48"/>
  <c r="H941" i="48"/>
  <c r="G941" i="48"/>
  <c r="F941" i="48"/>
  <c r="M940" i="48"/>
  <c r="L940" i="48"/>
  <c r="K940" i="48"/>
  <c r="J940" i="48"/>
  <c r="I940" i="48"/>
  <c r="H940" i="48"/>
  <c r="G940" i="48"/>
  <c r="F940" i="48"/>
  <c r="M939" i="48"/>
  <c r="L939" i="48"/>
  <c r="K939" i="48"/>
  <c r="J939" i="48"/>
  <c r="I939" i="48"/>
  <c r="H939" i="48"/>
  <c r="G939" i="48"/>
  <c r="F939" i="48"/>
  <c r="M938" i="48"/>
  <c r="L938" i="48"/>
  <c r="K938" i="48"/>
  <c r="J938" i="48"/>
  <c r="I938" i="48"/>
  <c r="H938" i="48"/>
  <c r="G938" i="48"/>
  <c r="F938" i="48"/>
  <c r="M937" i="48"/>
  <c r="L937" i="48"/>
  <c r="K937" i="48"/>
  <c r="J937" i="48"/>
  <c r="I937" i="48"/>
  <c r="H937" i="48"/>
  <c r="G937" i="48"/>
  <c r="F937" i="48"/>
  <c r="M936" i="48"/>
  <c r="L936" i="48"/>
  <c r="K936" i="48"/>
  <c r="J936" i="48"/>
  <c r="I936" i="48"/>
  <c r="H936" i="48"/>
  <c r="G936" i="48"/>
  <c r="F936" i="48"/>
  <c r="M935" i="48"/>
  <c r="L935" i="48"/>
  <c r="K935" i="48"/>
  <c r="J935" i="48"/>
  <c r="I935" i="48"/>
  <c r="H935" i="48"/>
  <c r="G935" i="48"/>
  <c r="F935" i="48"/>
  <c r="M934" i="48"/>
  <c r="L934" i="48"/>
  <c r="K934" i="48"/>
  <c r="J934" i="48"/>
  <c r="I934" i="48"/>
  <c r="H934" i="48"/>
  <c r="G934" i="48"/>
  <c r="F934" i="48"/>
  <c r="M933" i="48"/>
  <c r="L933" i="48"/>
  <c r="K933" i="48"/>
  <c r="J933" i="48"/>
  <c r="I933" i="48"/>
  <c r="H933" i="48"/>
  <c r="G933" i="48"/>
  <c r="F933" i="48"/>
  <c r="M932" i="48"/>
  <c r="L932" i="48"/>
  <c r="K932" i="48"/>
  <c r="J932" i="48"/>
  <c r="I932" i="48"/>
  <c r="H932" i="48"/>
  <c r="G932" i="48"/>
  <c r="F932" i="48"/>
  <c r="M931" i="48"/>
  <c r="L931" i="48"/>
  <c r="K931" i="48"/>
  <c r="J931" i="48"/>
  <c r="I931" i="48"/>
  <c r="H931" i="48"/>
  <c r="G931" i="48"/>
  <c r="F931" i="48"/>
  <c r="M930" i="48"/>
  <c r="L930" i="48"/>
  <c r="K930" i="48"/>
  <c r="J930" i="48"/>
  <c r="I930" i="48"/>
  <c r="H930" i="48"/>
  <c r="G930" i="48"/>
  <c r="F930" i="48"/>
  <c r="M929" i="48"/>
  <c r="L929" i="48"/>
  <c r="K929" i="48"/>
  <c r="J929" i="48"/>
  <c r="I929" i="48"/>
  <c r="H929" i="48"/>
  <c r="G929" i="48"/>
  <c r="F929" i="48"/>
  <c r="M928" i="48"/>
  <c r="L928" i="48"/>
  <c r="K928" i="48"/>
  <c r="J928" i="48"/>
  <c r="I928" i="48"/>
  <c r="H928" i="48"/>
  <c r="G928" i="48"/>
  <c r="F928" i="48"/>
  <c r="M927" i="48"/>
  <c r="L927" i="48"/>
  <c r="K927" i="48"/>
  <c r="J927" i="48"/>
  <c r="I927" i="48"/>
  <c r="H927" i="48"/>
  <c r="G927" i="48"/>
  <c r="F927" i="48"/>
  <c r="M926" i="48"/>
  <c r="L926" i="48"/>
  <c r="K926" i="48"/>
  <c r="J926" i="48"/>
  <c r="I926" i="48"/>
  <c r="H926" i="48"/>
  <c r="G926" i="48"/>
  <c r="F926" i="48"/>
  <c r="M925" i="48"/>
  <c r="L925" i="48"/>
  <c r="K925" i="48"/>
  <c r="J925" i="48"/>
  <c r="I925" i="48"/>
  <c r="H925" i="48"/>
  <c r="G925" i="48"/>
  <c r="F925" i="48"/>
  <c r="M924" i="48"/>
  <c r="L924" i="48"/>
  <c r="K924" i="48"/>
  <c r="J924" i="48"/>
  <c r="I924" i="48"/>
  <c r="H924" i="48"/>
  <c r="G924" i="48"/>
  <c r="F924" i="48"/>
  <c r="M923" i="48"/>
  <c r="L923" i="48"/>
  <c r="K923" i="48"/>
  <c r="J923" i="48"/>
  <c r="I923" i="48"/>
  <c r="H923" i="48"/>
  <c r="G923" i="48"/>
  <c r="F923" i="48"/>
  <c r="M922" i="48"/>
  <c r="L922" i="48"/>
  <c r="K922" i="48"/>
  <c r="J922" i="48"/>
  <c r="I922" i="48"/>
  <c r="H922" i="48"/>
  <c r="G922" i="48"/>
  <c r="F922" i="48"/>
  <c r="M921" i="48"/>
  <c r="L921" i="48"/>
  <c r="K921" i="48"/>
  <c r="J921" i="48"/>
  <c r="I921" i="48"/>
  <c r="H921" i="48"/>
  <c r="G921" i="48"/>
  <c r="F921" i="48"/>
  <c r="M920" i="48"/>
  <c r="L920" i="48"/>
  <c r="K920" i="48"/>
  <c r="J920" i="48"/>
  <c r="I920" i="48"/>
  <c r="H920" i="48"/>
  <c r="G920" i="48"/>
  <c r="F920" i="48"/>
  <c r="M919" i="48"/>
  <c r="L919" i="48"/>
  <c r="K919" i="48"/>
  <c r="J919" i="48"/>
  <c r="I919" i="48"/>
  <c r="H919" i="48"/>
  <c r="G919" i="48"/>
  <c r="F919" i="48"/>
  <c r="M918" i="48"/>
  <c r="L918" i="48"/>
  <c r="K918" i="48"/>
  <c r="J918" i="48"/>
  <c r="I918" i="48"/>
  <c r="H918" i="48"/>
  <c r="G918" i="48"/>
  <c r="F918" i="48"/>
  <c r="M917" i="48"/>
  <c r="L917" i="48"/>
  <c r="K917" i="48"/>
  <c r="J917" i="48"/>
  <c r="I917" i="48"/>
  <c r="H917" i="48"/>
  <c r="G917" i="48"/>
  <c r="F917" i="48"/>
  <c r="M916" i="48"/>
  <c r="L916" i="48"/>
  <c r="K916" i="48"/>
  <c r="J916" i="48"/>
  <c r="I916" i="48"/>
  <c r="H916" i="48"/>
  <c r="G916" i="48"/>
  <c r="F916" i="48"/>
  <c r="M915" i="48"/>
  <c r="L915" i="48"/>
  <c r="K915" i="48"/>
  <c r="J915" i="48"/>
  <c r="I915" i="48"/>
  <c r="H915" i="48"/>
  <c r="G915" i="48"/>
  <c r="F915" i="48"/>
  <c r="M914" i="48"/>
  <c r="L914" i="48"/>
  <c r="K914" i="48"/>
  <c r="J914" i="48"/>
  <c r="I914" i="48"/>
  <c r="H914" i="48"/>
  <c r="G914" i="48"/>
  <c r="F914" i="48"/>
  <c r="M913" i="48"/>
  <c r="L913" i="48"/>
  <c r="K913" i="48"/>
  <c r="J913" i="48"/>
  <c r="I913" i="48"/>
  <c r="H913" i="48"/>
  <c r="G913" i="48"/>
  <c r="F913" i="48"/>
  <c r="M912" i="48"/>
  <c r="L912" i="48"/>
  <c r="K912" i="48"/>
  <c r="J912" i="48"/>
  <c r="I912" i="48"/>
  <c r="H912" i="48"/>
  <c r="G912" i="48"/>
  <c r="F912" i="48"/>
  <c r="M911" i="48"/>
  <c r="L911" i="48"/>
  <c r="K911" i="48"/>
  <c r="J911" i="48"/>
  <c r="I911" i="48"/>
  <c r="H911" i="48"/>
  <c r="G911" i="48"/>
  <c r="F911" i="48"/>
  <c r="M910" i="48"/>
  <c r="L910" i="48"/>
  <c r="K910" i="48"/>
  <c r="J910" i="48"/>
  <c r="I910" i="48"/>
  <c r="H910" i="48"/>
  <c r="G910" i="48"/>
  <c r="F910" i="48"/>
  <c r="M909" i="48"/>
  <c r="L909" i="48"/>
  <c r="K909" i="48"/>
  <c r="J909" i="48"/>
  <c r="I909" i="48"/>
  <c r="H909" i="48"/>
  <c r="G909" i="48"/>
  <c r="F909" i="48"/>
  <c r="M908" i="48"/>
  <c r="L908" i="48"/>
  <c r="K908" i="48"/>
  <c r="J908" i="48"/>
  <c r="I908" i="48"/>
  <c r="H908" i="48"/>
  <c r="G908" i="48"/>
  <c r="F908" i="48"/>
  <c r="M907" i="48"/>
  <c r="L907" i="48"/>
  <c r="K907" i="48"/>
  <c r="J907" i="48"/>
  <c r="I907" i="48"/>
  <c r="H907" i="48"/>
  <c r="G907" i="48"/>
  <c r="F907" i="48"/>
  <c r="M906" i="48"/>
  <c r="L906" i="48"/>
  <c r="K906" i="48"/>
  <c r="J906" i="48"/>
  <c r="I906" i="48"/>
  <c r="H906" i="48"/>
  <c r="G906" i="48"/>
  <c r="F906" i="48"/>
  <c r="M905" i="48"/>
  <c r="L905" i="48"/>
  <c r="K905" i="48"/>
  <c r="J905" i="48"/>
  <c r="I905" i="48"/>
  <c r="H905" i="48"/>
  <c r="G905" i="48"/>
  <c r="F905" i="48"/>
  <c r="M904" i="48"/>
  <c r="L904" i="48"/>
  <c r="K904" i="48"/>
  <c r="J904" i="48"/>
  <c r="I904" i="48"/>
  <c r="H904" i="48"/>
  <c r="G904" i="48"/>
  <c r="F904" i="48"/>
  <c r="M903" i="48"/>
  <c r="L903" i="48"/>
  <c r="K903" i="48"/>
  <c r="J903" i="48"/>
  <c r="I903" i="48"/>
  <c r="H903" i="48"/>
  <c r="G903" i="48"/>
  <c r="F903" i="48"/>
  <c r="M902" i="48"/>
  <c r="L902" i="48"/>
  <c r="K902" i="48"/>
  <c r="J902" i="48"/>
  <c r="I902" i="48"/>
  <c r="H902" i="48"/>
  <c r="G902" i="48"/>
  <c r="F902" i="48"/>
  <c r="M901" i="48"/>
  <c r="L901" i="48"/>
  <c r="K901" i="48"/>
  <c r="J901" i="48"/>
  <c r="I901" i="48"/>
  <c r="H901" i="48"/>
  <c r="G901" i="48"/>
  <c r="F901" i="48"/>
  <c r="M900" i="48"/>
  <c r="L900" i="48"/>
  <c r="K900" i="48"/>
  <c r="J900" i="48"/>
  <c r="I900" i="48"/>
  <c r="H900" i="48"/>
  <c r="G900" i="48"/>
  <c r="F900" i="48"/>
  <c r="M899" i="48"/>
  <c r="L899" i="48"/>
  <c r="K899" i="48"/>
  <c r="J899" i="48"/>
  <c r="I899" i="48"/>
  <c r="H899" i="48"/>
  <c r="G899" i="48"/>
  <c r="F899" i="48"/>
  <c r="M898" i="48"/>
  <c r="L898" i="48"/>
  <c r="K898" i="48"/>
  <c r="J898" i="48"/>
  <c r="I898" i="48"/>
  <c r="H898" i="48"/>
  <c r="G898" i="48"/>
  <c r="F898" i="48"/>
  <c r="M897" i="48"/>
  <c r="L897" i="48"/>
  <c r="K897" i="48"/>
  <c r="J897" i="48"/>
  <c r="I897" i="48"/>
  <c r="H897" i="48"/>
  <c r="G897" i="48"/>
  <c r="F897" i="48"/>
  <c r="M896" i="48"/>
  <c r="L896" i="48"/>
  <c r="K896" i="48"/>
  <c r="J896" i="48"/>
  <c r="I896" i="48"/>
  <c r="H896" i="48"/>
  <c r="G896" i="48"/>
  <c r="F896" i="48"/>
  <c r="M895" i="48"/>
  <c r="L895" i="48"/>
  <c r="K895" i="48"/>
  <c r="J895" i="48"/>
  <c r="I895" i="48"/>
  <c r="H895" i="48"/>
  <c r="G895" i="48"/>
  <c r="F895" i="48"/>
  <c r="M894" i="48"/>
  <c r="L894" i="48"/>
  <c r="K894" i="48"/>
  <c r="J894" i="48"/>
  <c r="I894" i="48"/>
  <c r="H894" i="48"/>
  <c r="G894" i="48"/>
  <c r="F894" i="48"/>
  <c r="M893" i="48"/>
  <c r="L893" i="48"/>
  <c r="K893" i="48"/>
  <c r="J893" i="48"/>
  <c r="I893" i="48"/>
  <c r="H893" i="48"/>
  <c r="G893" i="48"/>
  <c r="F893" i="48"/>
  <c r="M892" i="48"/>
  <c r="L892" i="48"/>
  <c r="K892" i="48"/>
  <c r="J892" i="48"/>
  <c r="I892" i="48"/>
  <c r="H892" i="48"/>
  <c r="G892" i="48"/>
  <c r="F892" i="48"/>
  <c r="M891" i="48"/>
  <c r="L891" i="48"/>
  <c r="K891" i="48"/>
  <c r="J891" i="48"/>
  <c r="I891" i="48"/>
  <c r="H891" i="48"/>
  <c r="G891" i="48"/>
  <c r="F891" i="48"/>
  <c r="M890" i="48"/>
  <c r="L890" i="48"/>
  <c r="K890" i="48"/>
  <c r="J890" i="48"/>
  <c r="I890" i="48"/>
  <c r="H890" i="48"/>
  <c r="G890" i="48"/>
  <c r="F890" i="48"/>
  <c r="M889" i="48"/>
  <c r="L889" i="48"/>
  <c r="K889" i="48"/>
  <c r="J889" i="48"/>
  <c r="I889" i="48"/>
  <c r="H889" i="48"/>
  <c r="G889" i="48"/>
  <c r="F889" i="48"/>
  <c r="M888" i="48"/>
  <c r="L888" i="48"/>
  <c r="K888" i="48"/>
  <c r="J888" i="48"/>
  <c r="I888" i="48"/>
  <c r="H888" i="48"/>
  <c r="G888" i="48"/>
  <c r="F888" i="48"/>
  <c r="M887" i="48"/>
  <c r="L887" i="48"/>
  <c r="K887" i="48"/>
  <c r="J887" i="48"/>
  <c r="I887" i="48"/>
  <c r="H887" i="48"/>
  <c r="G887" i="48"/>
  <c r="F887" i="48"/>
  <c r="M886" i="48"/>
  <c r="L886" i="48"/>
  <c r="K886" i="48"/>
  <c r="J886" i="48"/>
  <c r="I886" i="48"/>
  <c r="H886" i="48"/>
  <c r="G886" i="48"/>
  <c r="F886" i="48"/>
  <c r="M885" i="48"/>
  <c r="L885" i="48"/>
  <c r="K885" i="48"/>
  <c r="J885" i="48"/>
  <c r="I885" i="48"/>
  <c r="H885" i="48"/>
  <c r="G885" i="48"/>
  <c r="F885" i="48"/>
  <c r="M884" i="48"/>
  <c r="L884" i="48"/>
  <c r="K884" i="48"/>
  <c r="J884" i="48"/>
  <c r="I884" i="48"/>
  <c r="H884" i="48"/>
  <c r="G884" i="48"/>
  <c r="F884" i="48"/>
  <c r="M883" i="48"/>
  <c r="L883" i="48"/>
  <c r="K883" i="48"/>
  <c r="J883" i="48"/>
  <c r="I883" i="48"/>
  <c r="H883" i="48"/>
  <c r="G883" i="48"/>
  <c r="F883" i="48"/>
  <c r="M882" i="48"/>
  <c r="L882" i="48"/>
  <c r="K882" i="48"/>
  <c r="J882" i="48"/>
  <c r="I882" i="48"/>
  <c r="H882" i="48"/>
  <c r="G882" i="48"/>
  <c r="F882" i="48"/>
  <c r="M881" i="48"/>
  <c r="L881" i="48"/>
  <c r="K881" i="48"/>
  <c r="J881" i="48"/>
  <c r="I881" i="48"/>
  <c r="H881" i="48"/>
  <c r="G881" i="48"/>
  <c r="F881" i="48"/>
  <c r="M880" i="48"/>
  <c r="L880" i="48"/>
  <c r="K880" i="48"/>
  <c r="J880" i="48"/>
  <c r="I880" i="48"/>
  <c r="H880" i="48"/>
  <c r="G880" i="48"/>
  <c r="F880" i="48"/>
  <c r="M879" i="48"/>
  <c r="L879" i="48"/>
  <c r="K879" i="48"/>
  <c r="J879" i="48"/>
  <c r="I879" i="48"/>
  <c r="H879" i="48"/>
  <c r="G879" i="48"/>
  <c r="F879" i="48"/>
  <c r="M878" i="48"/>
  <c r="L878" i="48"/>
  <c r="K878" i="48"/>
  <c r="J878" i="48"/>
  <c r="I878" i="48"/>
  <c r="H878" i="48"/>
  <c r="G878" i="48"/>
  <c r="F878" i="48"/>
  <c r="M877" i="48"/>
  <c r="L877" i="48"/>
  <c r="K877" i="48"/>
  <c r="J877" i="48"/>
  <c r="I877" i="48"/>
  <c r="H877" i="48"/>
  <c r="G877" i="48"/>
  <c r="F877" i="48"/>
  <c r="M876" i="48"/>
  <c r="L876" i="48"/>
  <c r="K876" i="48"/>
  <c r="J876" i="48"/>
  <c r="I876" i="48"/>
  <c r="H876" i="48"/>
  <c r="G876" i="48"/>
  <c r="F876" i="48"/>
  <c r="M875" i="48"/>
  <c r="L875" i="48"/>
  <c r="K875" i="48"/>
  <c r="J875" i="48"/>
  <c r="I875" i="48"/>
  <c r="H875" i="48"/>
  <c r="G875" i="48"/>
  <c r="F875" i="48"/>
  <c r="M874" i="48"/>
  <c r="L874" i="48"/>
  <c r="K874" i="48"/>
  <c r="J874" i="48"/>
  <c r="I874" i="48"/>
  <c r="H874" i="48"/>
  <c r="G874" i="48"/>
  <c r="F874" i="48"/>
  <c r="M873" i="48"/>
  <c r="L873" i="48"/>
  <c r="K873" i="48"/>
  <c r="J873" i="48"/>
  <c r="I873" i="48"/>
  <c r="H873" i="48"/>
  <c r="G873" i="48"/>
  <c r="F873" i="48"/>
  <c r="M872" i="48"/>
  <c r="L872" i="48"/>
  <c r="K872" i="48"/>
  <c r="J872" i="48"/>
  <c r="I872" i="48"/>
  <c r="H872" i="48"/>
  <c r="G872" i="48"/>
  <c r="F872" i="48"/>
  <c r="M871" i="48"/>
  <c r="L871" i="48"/>
  <c r="K871" i="48"/>
  <c r="J871" i="48"/>
  <c r="I871" i="48"/>
  <c r="H871" i="48"/>
  <c r="G871" i="48"/>
  <c r="F871" i="48"/>
  <c r="M870" i="48"/>
  <c r="L870" i="48"/>
  <c r="K870" i="48"/>
  <c r="J870" i="48"/>
  <c r="I870" i="48"/>
  <c r="H870" i="48"/>
  <c r="G870" i="48"/>
  <c r="F870" i="48"/>
  <c r="M869" i="48"/>
  <c r="L869" i="48"/>
  <c r="K869" i="48"/>
  <c r="J869" i="48"/>
  <c r="I869" i="48"/>
  <c r="H869" i="48"/>
  <c r="G869" i="48"/>
  <c r="F869" i="48"/>
  <c r="M868" i="48"/>
  <c r="L868" i="48"/>
  <c r="K868" i="48"/>
  <c r="J868" i="48"/>
  <c r="I868" i="48"/>
  <c r="H868" i="48"/>
  <c r="G868" i="48"/>
  <c r="F868" i="48"/>
  <c r="M867" i="48"/>
  <c r="L867" i="48"/>
  <c r="K867" i="48"/>
  <c r="J867" i="48"/>
  <c r="I867" i="48"/>
  <c r="H867" i="48"/>
  <c r="G867" i="48"/>
  <c r="F867" i="48"/>
  <c r="M866" i="48"/>
  <c r="L866" i="48"/>
  <c r="K866" i="48"/>
  <c r="J866" i="48"/>
  <c r="I866" i="48"/>
  <c r="H866" i="48"/>
  <c r="G866" i="48"/>
  <c r="F866" i="48"/>
  <c r="M865" i="48"/>
  <c r="L865" i="48"/>
  <c r="K865" i="48"/>
  <c r="J865" i="48"/>
  <c r="I865" i="48"/>
  <c r="H865" i="48"/>
  <c r="G865" i="48"/>
  <c r="F865" i="48"/>
  <c r="M864" i="48"/>
  <c r="L864" i="48"/>
  <c r="K864" i="48"/>
  <c r="J864" i="48"/>
  <c r="I864" i="48"/>
  <c r="H864" i="48"/>
  <c r="G864" i="48"/>
  <c r="F864" i="48"/>
  <c r="M863" i="48"/>
  <c r="L863" i="48"/>
  <c r="K863" i="48"/>
  <c r="J863" i="48"/>
  <c r="I863" i="48"/>
  <c r="H863" i="48"/>
  <c r="G863" i="48"/>
  <c r="F863" i="48"/>
  <c r="M862" i="48"/>
  <c r="L862" i="48"/>
  <c r="K862" i="48"/>
  <c r="J862" i="48"/>
  <c r="I862" i="48"/>
  <c r="H862" i="48"/>
  <c r="G862" i="48"/>
  <c r="F862" i="48"/>
  <c r="M861" i="48"/>
  <c r="L861" i="48"/>
  <c r="K861" i="48"/>
  <c r="J861" i="48"/>
  <c r="I861" i="48"/>
  <c r="H861" i="48"/>
  <c r="G861" i="48"/>
  <c r="F861" i="48"/>
  <c r="M860" i="48"/>
  <c r="L860" i="48"/>
  <c r="K860" i="48"/>
  <c r="J860" i="48"/>
  <c r="I860" i="48"/>
  <c r="H860" i="48"/>
  <c r="G860" i="48"/>
  <c r="F860" i="48"/>
  <c r="M859" i="48"/>
  <c r="L859" i="48"/>
  <c r="K859" i="48"/>
  <c r="J859" i="48"/>
  <c r="I859" i="48"/>
  <c r="H859" i="48"/>
  <c r="G859" i="48"/>
  <c r="F859" i="48"/>
  <c r="M858" i="48"/>
  <c r="L858" i="48"/>
  <c r="K858" i="48"/>
  <c r="J858" i="48"/>
  <c r="I858" i="48"/>
  <c r="H858" i="48"/>
  <c r="G858" i="48"/>
  <c r="F858" i="48"/>
  <c r="M857" i="48"/>
  <c r="L857" i="48"/>
  <c r="K857" i="48"/>
  <c r="J857" i="48"/>
  <c r="I857" i="48"/>
  <c r="H857" i="48"/>
  <c r="G857" i="48"/>
  <c r="F857" i="48"/>
  <c r="M856" i="48"/>
  <c r="L856" i="48"/>
  <c r="K856" i="48"/>
  <c r="J856" i="48"/>
  <c r="I856" i="48"/>
  <c r="H856" i="48"/>
  <c r="G856" i="48"/>
  <c r="F856" i="48"/>
  <c r="M855" i="48"/>
  <c r="L855" i="48"/>
  <c r="K855" i="48"/>
  <c r="J855" i="48"/>
  <c r="I855" i="48"/>
  <c r="H855" i="48"/>
  <c r="G855" i="48"/>
  <c r="F855" i="48"/>
  <c r="M854" i="48"/>
  <c r="L854" i="48"/>
  <c r="K854" i="48"/>
  <c r="J854" i="48"/>
  <c r="I854" i="48"/>
  <c r="H854" i="48"/>
  <c r="G854" i="48"/>
  <c r="F854" i="48"/>
  <c r="M853" i="48"/>
  <c r="L853" i="48"/>
  <c r="K853" i="48"/>
  <c r="J853" i="48"/>
  <c r="I853" i="48"/>
  <c r="H853" i="48"/>
  <c r="G853" i="48"/>
  <c r="F853" i="48"/>
  <c r="M852" i="48"/>
  <c r="L852" i="48"/>
  <c r="K852" i="48"/>
  <c r="J852" i="48"/>
  <c r="I852" i="48"/>
  <c r="H852" i="48"/>
  <c r="G852" i="48"/>
  <c r="F852" i="48"/>
  <c r="M851" i="48"/>
  <c r="L851" i="48"/>
  <c r="K851" i="48"/>
  <c r="J851" i="48"/>
  <c r="I851" i="48"/>
  <c r="H851" i="48"/>
  <c r="G851" i="48"/>
  <c r="F851" i="48"/>
  <c r="M850" i="48"/>
  <c r="L850" i="48"/>
  <c r="K850" i="48"/>
  <c r="J850" i="48"/>
  <c r="I850" i="48"/>
  <c r="H850" i="48"/>
  <c r="G850" i="48"/>
  <c r="F850" i="48"/>
  <c r="M849" i="48"/>
  <c r="L849" i="48"/>
  <c r="K849" i="48"/>
  <c r="J849" i="48"/>
  <c r="I849" i="48"/>
  <c r="H849" i="48"/>
  <c r="G849" i="48"/>
  <c r="F849" i="48"/>
  <c r="M848" i="48"/>
  <c r="L848" i="48"/>
  <c r="K848" i="48"/>
  <c r="J848" i="48"/>
  <c r="I848" i="48"/>
  <c r="H848" i="48"/>
  <c r="G848" i="48"/>
  <c r="F848" i="48"/>
  <c r="M847" i="48"/>
  <c r="L847" i="48"/>
  <c r="K847" i="48"/>
  <c r="J847" i="48"/>
  <c r="I847" i="48"/>
  <c r="H847" i="48"/>
  <c r="G847" i="48"/>
  <c r="F847" i="48"/>
  <c r="M846" i="48"/>
  <c r="L846" i="48"/>
  <c r="K846" i="48"/>
  <c r="J846" i="48"/>
  <c r="I846" i="48"/>
  <c r="H846" i="48"/>
  <c r="G846" i="48"/>
  <c r="F846" i="48"/>
  <c r="M845" i="48"/>
  <c r="L845" i="48"/>
  <c r="K845" i="48"/>
  <c r="J845" i="48"/>
  <c r="I845" i="48"/>
  <c r="H845" i="48"/>
  <c r="G845" i="48"/>
  <c r="F845" i="48"/>
  <c r="M844" i="48"/>
  <c r="L844" i="48"/>
  <c r="K844" i="48"/>
  <c r="J844" i="48"/>
  <c r="I844" i="48"/>
  <c r="H844" i="48"/>
  <c r="G844" i="48"/>
  <c r="F844" i="48"/>
  <c r="M843" i="48"/>
  <c r="L843" i="48"/>
  <c r="K843" i="48"/>
  <c r="J843" i="48"/>
  <c r="I843" i="48"/>
  <c r="H843" i="48"/>
  <c r="G843" i="48"/>
  <c r="F843" i="48"/>
  <c r="M842" i="48"/>
  <c r="L842" i="48"/>
  <c r="K842" i="48"/>
  <c r="J842" i="48"/>
  <c r="I842" i="48"/>
  <c r="H842" i="48"/>
  <c r="G842" i="48"/>
  <c r="F842" i="48"/>
  <c r="M841" i="48"/>
  <c r="L841" i="48"/>
  <c r="K841" i="48"/>
  <c r="J841" i="48"/>
  <c r="I841" i="48"/>
  <c r="H841" i="48"/>
  <c r="G841" i="48"/>
  <c r="F841" i="48"/>
  <c r="M840" i="48"/>
  <c r="L840" i="48"/>
  <c r="K840" i="48"/>
  <c r="J840" i="48"/>
  <c r="I840" i="48"/>
  <c r="H840" i="48"/>
  <c r="G840" i="48"/>
  <c r="F840" i="48"/>
  <c r="M839" i="48"/>
  <c r="L839" i="48"/>
  <c r="K839" i="48"/>
  <c r="J839" i="48"/>
  <c r="I839" i="48"/>
  <c r="H839" i="48"/>
  <c r="G839" i="48"/>
  <c r="F839" i="48"/>
  <c r="M838" i="48"/>
  <c r="L838" i="48"/>
  <c r="K838" i="48"/>
  <c r="J838" i="48"/>
  <c r="I838" i="48"/>
  <c r="H838" i="48"/>
  <c r="G838" i="48"/>
  <c r="F838" i="48"/>
  <c r="M837" i="48"/>
  <c r="L837" i="48"/>
  <c r="K837" i="48"/>
  <c r="J837" i="48"/>
  <c r="I837" i="48"/>
  <c r="H837" i="48"/>
  <c r="G837" i="48"/>
  <c r="F837" i="48"/>
  <c r="M836" i="48"/>
  <c r="L836" i="48"/>
  <c r="K836" i="48"/>
  <c r="J836" i="48"/>
  <c r="I836" i="48"/>
  <c r="H836" i="48"/>
  <c r="G836" i="48"/>
  <c r="F836" i="48"/>
  <c r="M835" i="48"/>
  <c r="L835" i="48"/>
  <c r="K835" i="48"/>
  <c r="J835" i="48"/>
  <c r="I835" i="48"/>
  <c r="H835" i="48"/>
  <c r="G835" i="48"/>
  <c r="F835" i="48"/>
  <c r="M834" i="48"/>
  <c r="L834" i="48"/>
  <c r="K834" i="48"/>
  <c r="J834" i="48"/>
  <c r="I834" i="48"/>
  <c r="H834" i="48"/>
  <c r="G834" i="48"/>
  <c r="F834" i="48"/>
  <c r="M833" i="48"/>
  <c r="L833" i="48"/>
  <c r="K833" i="48"/>
  <c r="J833" i="48"/>
  <c r="I833" i="48"/>
  <c r="H833" i="48"/>
  <c r="G833" i="48"/>
  <c r="F833" i="48"/>
  <c r="M832" i="48"/>
  <c r="L832" i="48"/>
  <c r="K832" i="48"/>
  <c r="J832" i="48"/>
  <c r="I832" i="48"/>
  <c r="H832" i="48"/>
  <c r="G832" i="48"/>
  <c r="F832" i="48"/>
  <c r="M831" i="48"/>
  <c r="L831" i="48"/>
  <c r="K831" i="48"/>
  <c r="J831" i="48"/>
  <c r="I831" i="48"/>
  <c r="H831" i="48"/>
  <c r="G831" i="48"/>
  <c r="F831" i="48"/>
  <c r="M830" i="48"/>
  <c r="L830" i="48"/>
  <c r="K830" i="48"/>
  <c r="J830" i="48"/>
  <c r="I830" i="48"/>
  <c r="H830" i="48"/>
  <c r="G830" i="48"/>
  <c r="F830" i="48"/>
  <c r="M829" i="48"/>
  <c r="L829" i="48"/>
  <c r="K829" i="48"/>
  <c r="J829" i="48"/>
  <c r="I829" i="48"/>
  <c r="H829" i="48"/>
  <c r="G829" i="48"/>
  <c r="F829" i="48"/>
  <c r="M828" i="48"/>
  <c r="L828" i="48"/>
  <c r="K828" i="48"/>
  <c r="J828" i="48"/>
  <c r="I828" i="48"/>
  <c r="H828" i="48"/>
  <c r="G828" i="48"/>
  <c r="F828" i="48"/>
  <c r="M827" i="48"/>
  <c r="L827" i="48"/>
  <c r="K827" i="48"/>
  <c r="J827" i="48"/>
  <c r="I827" i="48"/>
  <c r="H827" i="48"/>
  <c r="G827" i="48"/>
  <c r="F827" i="48"/>
  <c r="M826" i="48"/>
  <c r="L826" i="48"/>
  <c r="K826" i="48"/>
  <c r="J826" i="48"/>
  <c r="I826" i="48"/>
  <c r="H826" i="48"/>
  <c r="G826" i="48"/>
  <c r="F826" i="48"/>
  <c r="M825" i="48"/>
  <c r="L825" i="48"/>
  <c r="K825" i="48"/>
  <c r="J825" i="48"/>
  <c r="I825" i="48"/>
  <c r="H825" i="48"/>
  <c r="G825" i="48"/>
  <c r="F825" i="48"/>
  <c r="M824" i="48"/>
  <c r="L824" i="48"/>
  <c r="K824" i="48"/>
  <c r="J824" i="48"/>
  <c r="I824" i="48"/>
  <c r="H824" i="48"/>
  <c r="G824" i="48"/>
  <c r="F824" i="48"/>
  <c r="M823" i="48"/>
  <c r="L823" i="48"/>
  <c r="K823" i="48"/>
  <c r="J823" i="48"/>
  <c r="I823" i="48"/>
  <c r="H823" i="48"/>
  <c r="G823" i="48"/>
  <c r="F823" i="48"/>
  <c r="M822" i="48"/>
  <c r="L822" i="48"/>
  <c r="K822" i="48"/>
  <c r="J822" i="48"/>
  <c r="I822" i="48"/>
  <c r="H822" i="48"/>
  <c r="G822" i="48"/>
  <c r="F822" i="48"/>
  <c r="M821" i="48"/>
  <c r="L821" i="48"/>
  <c r="K821" i="48"/>
  <c r="J821" i="48"/>
  <c r="I821" i="48"/>
  <c r="H821" i="48"/>
  <c r="G821" i="48"/>
  <c r="F821" i="48"/>
  <c r="M820" i="48"/>
  <c r="L820" i="48"/>
  <c r="K820" i="48"/>
  <c r="J820" i="48"/>
  <c r="I820" i="48"/>
  <c r="H820" i="48"/>
  <c r="G820" i="48"/>
  <c r="F820" i="48"/>
  <c r="M819" i="48"/>
  <c r="L819" i="48"/>
  <c r="K819" i="48"/>
  <c r="J819" i="48"/>
  <c r="I819" i="48"/>
  <c r="H819" i="48"/>
  <c r="G819" i="48"/>
  <c r="F819" i="48"/>
  <c r="M818" i="48"/>
  <c r="L818" i="48"/>
  <c r="K818" i="48"/>
  <c r="J818" i="48"/>
  <c r="I818" i="48"/>
  <c r="H818" i="48"/>
  <c r="G818" i="48"/>
  <c r="F818" i="48"/>
  <c r="M817" i="48"/>
  <c r="L817" i="48"/>
  <c r="K817" i="48"/>
  <c r="J817" i="48"/>
  <c r="I817" i="48"/>
  <c r="H817" i="48"/>
  <c r="G817" i="48"/>
  <c r="F817" i="48"/>
  <c r="M816" i="48"/>
  <c r="L816" i="48"/>
  <c r="K816" i="48"/>
  <c r="J816" i="48"/>
  <c r="I816" i="48"/>
  <c r="H816" i="48"/>
  <c r="G816" i="48"/>
  <c r="F816" i="48"/>
  <c r="M815" i="48"/>
  <c r="L815" i="48"/>
  <c r="K815" i="48"/>
  <c r="J815" i="48"/>
  <c r="I815" i="48"/>
  <c r="H815" i="48"/>
  <c r="G815" i="48"/>
  <c r="F815" i="48"/>
  <c r="M814" i="48"/>
  <c r="L814" i="48"/>
  <c r="K814" i="48"/>
  <c r="J814" i="48"/>
  <c r="I814" i="48"/>
  <c r="H814" i="48"/>
  <c r="G814" i="48"/>
  <c r="F814" i="48"/>
  <c r="M813" i="48"/>
  <c r="L813" i="48"/>
  <c r="K813" i="48"/>
  <c r="J813" i="48"/>
  <c r="I813" i="48"/>
  <c r="H813" i="48"/>
  <c r="G813" i="48"/>
  <c r="F813" i="48"/>
  <c r="M812" i="48"/>
  <c r="L812" i="48"/>
  <c r="K812" i="48"/>
  <c r="J812" i="48"/>
  <c r="I812" i="48"/>
  <c r="H812" i="48"/>
  <c r="G812" i="48"/>
  <c r="F812" i="48"/>
  <c r="M811" i="48"/>
  <c r="L811" i="48"/>
  <c r="K811" i="48"/>
  <c r="J811" i="48"/>
  <c r="I811" i="48"/>
  <c r="H811" i="48"/>
  <c r="G811" i="48"/>
  <c r="F811" i="48"/>
  <c r="M810" i="48"/>
  <c r="L810" i="48"/>
  <c r="K810" i="48"/>
  <c r="J810" i="48"/>
  <c r="I810" i="48"/>
  <c r="H810" i="48"/>
  <c r="G810" i="48"/>
  <c r="F810" i="48"/>
  <c r="M809" i="48"/>
  <c r="L809" i="48"/>
  <c r="K809" i="48"/>
  <c r="J809" i="48"/>
  <c r="I809" i="48"/>
  <c r="H809" i="48"/>
  <c r="G809" i="48"/>
  <c r="F809" i="48"/>
  <c r="M808" i="48"/>
  <c r="L808" i="48"/>
  <c r="K808" i="48"/>
  <c r="J808" i="48"/>
  <c r="I808" i="48"/>
  <c r="H808" i="48"/>
  <c r="G808" i="48"/>
  <c r="F808" i="48"/>
  <c r="M807" i="48"/>
  <c r="L807" i="48"/>
  <c r="K807" i="48"/>
  <c r="J807" i="48"/>
  <c r="I807" i="48"/>
  <c r="H807" i="48"/>
  <c r="G807" i="48"/>
  <c r="F807" i="48"/>
  <c r="M806" i="48"/>
  <c r="L806" i="48"/>
  <c r="K806" i="48"/>
  <c r="J806" i="48"/>
  <c r="I806" i="48"/>
  <c r="H806" i="48"/>
  <c r="G806" i="48"/>
  <c r="F806" i="48"/>
  <c r="M805" i="48"/>
  <c r="L805" i="48"/>
  <c r="K805" i="48"/>
  <c r="J805" i="48"/>
  <c r="I805" i="48"/>
  <c r="H805" i="48"/>
  <c r="G805" i="48"/>
  <c r="F805" i="48"/>
  <c r="M804" i="48"/>
  <c r="L804" i="48"/>
  <c r="K804" i="48"/>
  <c r="J804" i="48"/>
  <c r="I804" i="48"/>
  <c r="H804" i="48"/>
  <c r="G804" i="48"/>
  <c r="F804" i="48"/>
  <c r="M803" i="48"/>
  <c r="L803" i="48"/>
  <c r="K803" i="48"/>
  <c r="J803" i="48"/>
  <c r="I803" i="48"/>
  <c r="H803" i="48"/>
  <c r="G803" i="48"/>
  <c r="F803" i="48"/>
  <c r="M802" i="48"/>
  <c r="L802" i="48"/>
  <c r="K802" i="48"/>
  <c r="J802" i="48"/>
  <c r="I802" i="48"/>
  <c r="H802" i="48"/>
  <c r="G802" i="48"/>
  <c r="F802" i="48"/>
  <c r="M801" i="48"/>
  <c r="L801" i="48"/>
  <c r="K801" i="48"/>
  <c r="J801" i="48"/>
  <c r="I801" i="48"/>
  <c r="H801" i="48"/>
  <c r="G801" i="48"/>
  <c r="F801" i="48"/>
  <c r="M800" i="48"/>
  <c r="L800" i="48"/>
  <c r="K800" i="48"/>
  <c r="J800" i="48"/>
  <c r="I800" i="48"/>
  <c r="H800" i="48"/>
  <c r="G800" i="48"/>
  <c r="F800" i="48"/>
  <c r="M799" i="48"/>
  <c r="L799" i="48"/>
  <c r="K799" i="48"/>
  <c r="J799" i="48"/>
  <c r="I799" i="48"/>
  <c r="H799" i="48"/>
  <c r="G799" i="48"/>
  <c r="F799" i="48"/>
  <c r="M798" i="48"/>
  <c r="L798" i="48"/>
  <c r="K798" i="48"/>
  <c r="J798" i="48"/>
  <c r="I798" i="48"/>
  <c r="H798" i="48"/>
  <c r="G798" i="48"/>
  <c r="F798" i="48"/>
  <c r="M797" i="48"/>
  <c r="L797" i="48"/>
  <c r="K797" i="48"/>
  <c r="J797" i="48"/>
  <c r="I797" i="48"/>
  <c r="H797" i="48"/>
  <c r="G797" i="48"/>
  <c r="F797" i="48"/>
  <c r="M796" i="48"/>
  <c r="L796" i="48"/>
  <c r="K796" i="48"/>
  <c r="J796" i="48"/>
  <c r="I796" i="48"/>
  <c r="H796" i="48"/>
  <c r="G796" i="48"/>
  <c r="F796" i="48"/>
  <c r="M795" i="48"/>
  <c r="L795" i="48"/>
  <c r="K795" i="48"/>
  <c r="J795" i="48"/>
  <c r="I795" i="48"/>
  <c r="H795" i="48"/>
  <c r="G795" i="48"/>
  <c r="F795" i="48"/>
  <c r="M794" i="48"/>
  <c r="L794" i="48"/>
  <c r="K794" i="48"/>
  <c r="J794" i="48"/>
  <c r="I794" i="48"/>
  <c r="H794" i="48"/>
  <c r="G794" i="48"/>
  <c r="F794" i="48"/>
  <c r="M793" i="48"/>
  <c r="L793" i="48"/>
  <c r="K793" i="48"/>
  <c r="J793" i="48"/>
  <c r="I793" i="48"/>
  <c r="H793" i="48"/>
  <c r="G793" i="48"/>
  <c r="F793" i="48"/>
  <c r="M792" i="48"/>
  <c r="L792" i="48"/>
  <c r="K792" i="48"/>
  <c r="J792" i="48"/>
  <c r="I792" i="48"/>
  <c r="H792" i="48"/>
  <c r="G792" i="48"/>
  <c r="F792" i="48"/>
  <c r="M791" i="48"/>
  <c r="L791" i="48"/>
  <c r="K791" i="48"/>
  <c r="J791" i="48"/>
  <c r="I791" i="48"/>
  <c r="H791" i="48"/>
  <c r="G791" i="48"/>
  <c r="F791" i="48"/>
  <c r="M790" i="48"/>
  <c r="L790" i="48"/>
  <c r="K790" i="48"/>
  <c r="J790" i="48"/>
  <c r="I790" i="48"/>
  <c r="H790" i="48"/>
  <c r="G790" i="48"/>
  <c r="F790" i="48"/>
  <c r="M789" i="48"/>
  <c r="L789" i="48"/>
  <c r="K789" i="48"/>
  <c r="J789" i="48"/>
  <c r="I789" i="48"/>
  <c r="H789" i="48"/>
  <c r="G789" i="48"/>
  <c r="F789" i="48"/>
  <c r="M788" i="48"/>
  <c r="L788" i="48"/>
  <c r="K788" i="48"/>
  <c r="J788" i="48"/>
  <c r="I788" i="48"/>
  <c r="H788" i="48"/>
  <c r="G788" i="48"/>
  <c r="F788" i="48"/>
  <c r="M787" i="48"/>
  <c r="L787" i="48"/>
  <c r="K787" i="48"/>
  <c r="J787" i="48"/>
  <c r="I787" i="48"/>
  <c r="H787" i="48"/>
  <c r="G787" i="48"/>
  <c r="F787" i="48"/>
  <c r="M786" i="48"/>
  <c r="L786" i="48"/>
  <c r="K786" i="48"/>
  <c r="J786" i="48"/>
  <c r="I786" i="48"/>
  <c r="H786" i="48"/>
  <c r="G786" i="48"/>
  <c r="F786" i="48"/>
  <c r="M785" i="48"/>
  <c r="L785" i="48"/>
  <c r="K785" i="48"/>
  <c r="J785" i="48"/>
  <c r="I785" i="48"/>
  <c r="H785" i="48"/>
  <c r="G785" i="48"/>
  <c r="F785" i="48"/>
  <c r="M784" i="48"/>
  <c r="L784" i="48"/>
  <c r="K784" i="48"/>
  <c r="J784" i="48"/>
  <c r="I784" i="48"/>
  <c r="H784" i="48"/>
  <c r="G784" i="48"/>
  <c r="F784" i="48"/>
  <c r="M783" i="48"/>
  <c r="L783" i="48"/>
  <c r="K783" i="48"/>
  <c r="J783" i="48"/>
  <c r="I783" i="48"/>
  <c r="H783" i="48"/>
  <c r="G783" i="48"/>
  <c r="F783" i="48"/>
  <c r="M782" i="48"/>
  <c r="L782" i="48"/>
  <c r="K782" i="48"/>
  <c r="J782" i="48"/>
  <c r="I782" i="48"/>
  <c r="H782" i="48"/>
  <c r="G782" i="48"/>
  <c r="F782" i="48"/>
  <c r="M781" i="48"/>
  <c r="L781" i="48"/>
  <c r="K781" i="48"/>
  <c r="J781" i="48"/>
  <c r="I781" i="48"/>
  <c r="H781" i="48"/>
  <c r="G781" i="48"/>
  <c r="F781" i="48"/>
  <c r="M780" i="48"/>
  <c r="L780" i="48"/>
  <c r="K780" i="48"/>
  <c r="J780" i="48"/>
  <c r="I780" i="48"/>
  <c r="H780" i="48"/>
  <c r="G780" i="48"/>
  <c r="F780" i="48"/>
  <c r="M779" i="48"/>
  <c r="L779" i="48"/>
  <c r="K779" i="48"/>
  <c r="J779" i="48"/>
  <c r="I779" i="48"/>
  <c r="H779" i="48"/>
  <c r="G779" i="48"/>
  <c r="F779" i="48"/>
  <c r="M778" i="48"/>
  <c r="L778" i="48"/>
  <c r="K778" i="48"/>
  <c r="J778" i="48"/>
  <c r="I778" i="48"/>
  <c r="H778" i="48"/>
  <c r="G778" i="48"/>
  <c r="F778" i="48"/>
  <c r="M777" i="48"/>
  <c r="L777" i="48"/>
  <c r="K777" i="48"/>
  <c r="J777" i="48"/>
  <c r="I777" i="48"/>
  <c r="H777" i="48"/>
  <c r="G777" i="48"/>
  <c r="F777" i="48"/>
  <c r="M776" i="48"/>
  <c r="L776" i="48"/>
  <c r="K776" i="48"/>
  <c r="J776" i="48"/>
  <c r="I776" i="48"/>
  <c r="H776" i="48"/>
  <c r="G776" i="48"/>
  <c r="F776" i="48"/>
  <c r="M775" i="48"/>
  <c r="L775" i="48"/>
  <c r="K775" i="48"/>
  <c r="J775" i="48"/>
  <c r="I775" i="48"/>
  <c r="H775" i="48"/>
  <c r="G775" i="48"/>
  <c r="F775" i="48"/>
  <c r="M774" i="48"/>
  <c r="L774" i="48"/>
  <c r="K774" i="48"/>
  <c r="J774" i="48"/>
  <c r="I774" i="48"/>
  <c r="H774" i="48"/>
  <c r="G774" i="48"/>
  <c r="F774" i="48"/>
  <c r="M773" i="48"/>
  <c r="L773" i="48"/>
  <c r="K773" i="48"/>
  <c r="J773" i="48"/>
  <c r="I773" i="48"/>
  <c r="H773" i="48"/>
  <c r="G773" i="48"/>
  <c r="F773" i="48"/>
  <c r="M772" i="48"/>
  <c r="L772" i="48"/>
  <c r="K772" i="48"/>
  <c r="J772" i="48"/>
  <c r="I772" i="48"/>
  <c r="H772" i="48"/>
  <c r="G772" i="48"/>
  <c r="F772" i="48"/>
  <c r="M771" i="48"/>
  <c r="L771" i="48"/>
  <c r="K771" i="48"/>
  <c r="J771" i="48"/>
  <c r="I771" i="48"/>
  <c r="H771" i="48"/>
  <c r="G771" i="48"/>
  <c r="F771" i="48"/>
  <c r="M770" i="48"/>
  <c r="L770" i="48"/>
  <c r="K770" i="48"/>
  <c r="J770" i="48"/>
  <c r="I770" i="48"/>
  <c r="H770" i="48"/>
  <c r="G770" i="48"/>
  <c r="F770" i="48"/>
  <c r="M769" i="48"/>
  <c r="L769" i="48"/>
  <c r="K769" i="48"/>
  <c r="J769" i="48"/>
  <c r="I769" i="48"/>
  <c r="H769" i="48"/>
  <c r="G769" i="48"/>
  <c r="F769" i="48"/>
  <c r="M768" i="48"/>
  <c r="L768" i="48"/>
  <c r="K768" i="48"/>
  <c r="J768" i="48"/>
  <c r="I768" i="48"/>
  <c r="H768" i="48"/>
  <c r="G768" i="48"/>
  <c r="F768" i="48"/>
  <c r="M767" i="48"/>
  <c r="L767" i="48"/>
  <c r="K767" i="48"/>
  <c r="J767" i="48"/>
  <c r="I767" i="48"/>
  <c r="H767" i="48"/>
  <c r="G767" i="48"/>
  <c r="F767" i="48"/>
  <c r="M766" i="48"/>
  <c r="L766" i="48"/>
  <c r="K766" i="48"/>
  <c r="J766" i="48"/>
  <c r="I766" i="48"/>
  <c r="H766" i="48"/>
  <c r="G766" i="48"/>
  <c r="F766" i="48"/>
  <c r="M765" i="48"/>
  <c r="L765" i="48"/>
  <c r="K765" i="48"/>
  <c r="J765" i="48"/>
  <c r="I765" i="48"/>
  <c r="H765" i="48"/>
  <c r="G765" i="48"/>
  <c r="F765" i="48"/>
  <c r="M764" i="48"/>
  <c r="L764" i="48"/>
  <c r="K764" i="48"/>
  <c r="J764" i="48"/>
  <c r="I764" i="48"/>
  <c r="H764" i="48"/>
  <c r="G764" i="48"/>
  <c r="F764" i="48"/>
  <c r="M763" i="48"/>
  <c r="L763" i="48"/>
  <c r="K763" i="48"/>
  <c r="J763" i="48"/>
  <c r="I763" i="48"/>
  <c r="H763" i="48"/>
  <c r="G763" i="48"/>
  <c r="F763" i="48"/>
  <c r="M762" i="48"/>
  <c r="L762" i="48"/>
  <c r="K762" i="48"/>
  <c r="J762" i="48"/>
  <c r="I762" i="48"/>
  <c r="H762" i="48"/>
  <c r="G762" i="48"/>
  <c r="F762" i="48"/>
  <c r="M761" i="48"/>
  <c r="L761" i="48"/>
  <c r="K761" i="48"/>
  <c r="J761" i="48"/>
  <c r="I761" i="48"/>
  <c r="H761" i="48"/>
  <c r="G761" i="48"/>
  <c r="F761" i="48"/>
  <c r="M760" i="48"/>
  <c r="L760" i="48"/>
  <c r="K760" i="48"/>
  <c r="J760" i="48"/>
  <c r="I760" i="48"/>
  <c r="H760" i="48"/>
  <c r="G760" i="48"/>
  <c r="F760" i="48"/>
  <c r="M759" i="48"/>
  <c r="L759" i="48"/>
  <c r="K759" i="48"/>
  <c r="J759" i="48"/>
  <c r="I759" i="48"/>
  <c r="H759" i="48"/>
  <c r="G759" i="48"/>
  <c r="F759" i="48"/>
  <c r="M758" i="48"/>
  <c r="L758" i="48"/>
  <c r="K758" i="48"/>
  <c r="J758" i="48"/>
  <c r="I758" i="48"/>
  <c r="H758" i="48"/>
  <c r="G758" i="48"/>
  <c r="F758" i="48"/>
  <c r="M757" i="48"/>
  <c r="L757" i="48"/>
  <c r="K757" i="48"/>
  <c r="J757" i="48"/>
  <c r="I757" i="48"/>
  <c r="H757" i="48"/>
  <c r="G757" i="48"/>
  <c r="F757" i="48"/>
  <c r="M756" i="48"/>
  <c r="L756" i="48"/>
  <c r="K756" i="48"/>
  <c r="J756" i="48"/>
  <c r="I756" i="48"/>
  <c r="H756" i="48"/>
  <c r="G756" i="48"/>
  <c r="F756" i="48"/>
  <c r="M755" i="48"/>
  <c r="L755" i="48"/>
  <c r="K755" i="48"/>
  <c r="J755" i="48"/>
  <c r="I755" i="48"/>
  <c r="H755" i="48"/>
  <c r="G755" i="48"/>
  <c r="F755" i="48"/>
  <c r="M754" i="48"/>
  <c r="L754" i="48"/>
  <c r="K754" i="48"/>
  <c r="J754" i="48"/>
  <c r="I754" i="48"/>
  <c r="H754" i="48"/>
  <c r="G754" i="48"/>
  <c r="F754" i="48"/>
  <c r="M753" i="48"/>
  <c r="L753" i="48"/>
  <c r="K753" i="48"/>
  <c r="J753" i="48"/>
  <c r="I753" i="48"/>
  <c r="H753" i="48"/>
  <c r="G753" i="48"/>
  <c r="F753" i="48"/>
  <c r="M752" i="48"/>
  <c r="L752" i="48"/>
  <c r="K752" i="48"/>
  <c r="J752" i="48"/>
  <c r="I752" i="48"/>
  <c r="H752" i="48"/>
  <c r="G752" i="48"/>
  <c r="F752" i="48"/>
  <c r="M751" i="48"/>
  <c r="L751" i="48"/>
  <c r="K751" i="48"/>
  <c r="J751" i="48"/>
  <c r="I751" i="48"/>
  <c r="H751" i="48"/>
  <c r="G751" i="48"/>
  <c r="F751" i="48"/>
  <c r="M750" i="48"/>
  <c r="L750" i="48"/>
  <c r="K750" i="48"/>
  <c r="J750" i="48"/>
  <c r="I750" i="48"/>
  <c r="H750" i="48"/>
  <c r="G750" i="48"/>
  <c r="F750" i="48"/>
  <c r="M749" i="48"/>
  <c r="L749" i="48"/>
  <c r="K749" i="48"/>
  <c r="J749" i="48"/>
  <c r="I749" i="48"/>
  <c r="H749" i="48"/>
  <c r="G749" i="48"/>
  <c r="F749" i="48"/>
  <c r="M748" i="48"/>
  <c r="L748" i="48"/>
  <c r="K748" i="48"/>
  <c r="J748" i="48"/>
  <c r="I748" i="48"/>
  <c r="H748" i="48"/>
  <c r="G748" i="48"/>
  <c r="F748" i="48"/>
  <c r="M747" i="48"/>
  <c r="L747" i="48"/>
  <c r="K747" i="48"/>
  <c r="J747" i="48"/>
  <c r="I747" i="48"/>
  <c r="H747" i="48"/>
  <c r="G747" i="48"/>
  <c r="F747" i="48"/>
  <c r="M746" i="48"/>
  <c r="L746" i="48"/>
  <c r="K746" i="48"/>
  <c r="J746" i="48"/>
  <c r="I746" i="48"/>
  <c r="H746" i="48"/>
  <c r="G746" i="48"/>
  <c r="F746" i="48"/>
  <c r="M745" i="48"/>
  <c r="L745" i="48"/>
  <c r="K745" i="48"/>
  <c r="J745" i="48"/>
  <c r="I745" i="48"/>
  <c r="H745" i="48"/>
  <c r="G745" i="48"/>
  <c r="F745" i="48"/>
  <c r="M744" i="48"/>
  <c r="L744" i="48"/>
  <c r="K744" i="48"/>
  <c r="J744" i="48"/>
  <c r="I744" i="48"/>
  <c r="H744" i="48"/>
  <c r="G744" i="48"/>
  <c r="F744" i="48"/>
  <c r="M743" i="48"/>
  <c r="L743" i="48"/>
  <c r="K743" i="48"/>
  <c r="J743" i="48"/>
  <c r="I743" i="48"/>
  <c r="H743" i="48"/>
  <c r="G743" i="48"/>
  <c r="F743" i="48"/>
  <c r="M742" i="48"/>
  <c r="L742" i="48"/>
  <c r="K742" i="48"/>
  <c r="J742" i="48"/>
  <c r="I742" i="48"/>
  <c r="H742" i="48"/>
  <c r="G742" i="48"/>
  <c r="F742" i="48"/>
  <c r="M741" i="48"/>
  <c r="L741" i="48"/>
  <c r="K741" i="48"/>
  <c r="J741" i="48"/>
  <c r="I741" i="48"/>
  <c r="H741" i="48"/>
  <c r="G741" i="48"/>
  <c r="F741" i="48"/>
  <c r="M740" i="48"/>
  <c r="L740" i="48"/>
  <c r="K740" i="48"/>
  <c r="J740" i="48"/>
  <c r="I740" i="48"/>
  <c r="H740" i="48"/>
  <c r="G740" i="48"/>
  <c r="F740" i="48"/>
  <c r="M739" i="48"/>
  <c r="L739" i="48"/>
  <c r="K739" i="48"/>
  <c r="J739" i="48"/>
  <c r="I739" i="48"/>
  <c r="H739" i="48"/>
  <c r="G739" i="48"/>
  <c r="F739" i="48"/>
  <c r="M738" i="48"/>
  <c r="L738" i="48"/>
  <c r="K738" i="48"/>
  <c r="J738" i="48"/>
  <c r="I738" i="48"/>
  <c r="H738" i="48"/>
  <c r="G738" i="48"/>
  <c r="F738" i="48"/>
  <c r="M737" i="48"/>
  <c r="L737" i="48"/>
  <c r="K737" i="48"/>
  <c r="J737" i="48"/>
  <c r="I737" i="48"/>
  <c r="H737" i="48"/>
  <c r="G737" i="48"/>
  <c r="F737" i="48"/>
  <c r="M736" i="48"/>
  <c r="L736" i="48"/>
  <c r="K736" i="48"/>
  <c r="J736" i="48"/>
  <c r="I736" i="48"/>
  <c r="H736" i="48"/>
  <c r="G736" i="48"/>
  <c r="F736" i="48"/>
  <c r="M735" i="48"/>
  <c r="L735" i="48"/>
  <c r="K735" i="48"/>
  <c r="J735" i="48"/>
  <c r="I735" i="48"/>
  <c r="H735" i="48"/>
  <c r="G735" i="48"/>
  <c r="F735" i="48"/>
  <c r="M734" i="48"/>
  <c r="L734" i="48"/>
  <c r="K734" i="48"/>
  <c r="J734" i="48"/>
  <c r="I734" i="48"/>
  <c r="H734" i="48"/>
  <c r="G734" i="48"/>
  <c r="F734" i="48"/>
  <c r="M733" i="48"/>
  <c r="L733" i="48"/>
  <c r="K733" i="48"/>
  <c r="J733" i="48"/>
  <c r="I733" i="48"/>
  <c r="H733" i="48"/>
  <c r="G733" i="48"/>
  <c r="F733" i="48"/>
  <c r="M732" i="48"/>
  <c r="L732" i="48"/>
  <c r="K732" i="48"/>
  <c r="J732" i="48"/>
  <c r="I732" i="48"/>
  <c r="H732" i="48"/>
  <c r="G732" i="48"/>
  <c r="F732" i="48"/>
  <c r="M731" i="48"/>
  <c r="L731" i="48"/>
  <c r="K731" i="48"/>
  <c r="J731" i="48"/>
  <c r="I731" i="48"/>
  <c r="H731" i="48"/>
  <c r="G731" i="48"/>
  <c r="F731" i="48"/>
  <c r="M730" i="48"/>
  <c r="L730" i="48"/>
  <c r="K730" i="48"/>
  <c r="J730" i="48"/>
  <c r="I730" i="48"/>
  <c r="H730" i="48"/>
  <c r="G730" i="48"/>
  <c r="F730" i="48"/>
  <c r="M729" i="48"/>
  <c r="L729" i="48"/>
  <c r="K729" i="48"/>
  <c r="J729" i="48"/>
  <c r="I729" i="48"/>
  <c r="H729" i="48"/>
  <c r="G729" i="48"/>
  <c r="F729" i="48"/>
  <c r="M728" i="48"/>
  <c r="L728" i="48"/>
  <c r="K728" i="48"/>
  <c r="J728" i="48"/>
  <c r="I728" i="48"/>
  <c r="H728" i="48"/>
  <c r="G728" i="48"/>
  <c r="F728" i="48"/>
  <c r="M727" i="48"/>
  <c r="L727" i="48"/>
  <c r="K727" i="48"/>
  <c r="J727" i="48"/>
  <c r="I727" i="48"/>
  <c r="H727" i="48"/>
  <c r="G727" i="48"/>
  <c r="F727" i="48"/>
  <c r="M726" i="48"/>
  <c r="L726" i="48"/>
  <c r="K726" i="48"/>
  <c r="J726" i="48"/>
  <c r="I726" i="48"/>
  <c r="H726" i="48"/>
  <c r="G726" i="48"/>
  <c r="F726" i="48"/>
  <c r="M725" i="48"/>
  <c r="L725" i="48"/>
  <c r="K725" i="48"/>
  <c r="J725" i="48"/>
  <c r="I725" i="48"/>
  <c r="H725" i="48"/>
  <c r="G725" i="48"/>
  <c r="F725" i="48"/>
  <c r="M724" i="48"/>
  <c r="L724" i="48"/>
  <c r="K724" i="48"/>
  <c r="J724" i="48"/>
  <c r="I724" i="48"/>
  <c r="H724" i="48"/>
  <c r="G724" i="48"/>
  <c r="F724" i="48"/>
  <c r="M723" i="48"/>
  <c r="L723" i="48"/>
  <c r="K723" i="48"/>
  <c r="J723" i="48"/>
  <c r="I723" i="48"/>
  <c r="H723" i="48"/>
  <c r="G723" i="48"/>
  <c r="F723" i="48"/>
  <c r="M722" i="48"/>
  <c r="L722" i="48"/>
  <c r="K722" i="48"/>
  <c r="J722" i="48"/>
  <c r="I722" i="48"/>
  <c r="H722" i="48"/>
  <c r="G722" i="48"/>
  <c r="F722" i="48"/>
  <c r="M721" i="48"/>
  <c r="L721" i="48"/>
  <c r="K721" i="48"/>
  <c r="J721" i="48"/>
  <c r="I721" i="48"/>
  <c r="H721" i="48"/>
  <c r="G721" i="48"/>
  <c r="F721" i="48"/>
  <c r="M720" i="48"/>
  <c r="L720" i="48"/>
  <c r="K720" i="48"/>
  <c r="J720" i="48"/>
  <c r="I720" i="48"/>
  <c r="H720" i="48"/>
  <c r="G720" i="48"/>
  <c r="F720" i="48"/>
  <c r="M719" i="48"/>
  <c r="L719" i="48"/>
  <c r="K719" i="48"/>
  <c r="J719" i="48"/>
  <c r="I719" i="48"/>
  <c r="H719" i="48"/>
  <c r="G719" i="48"/>
  <c r="F719" i="48"/>
  <c r="M718" i="48"/>
  <c r="L718" i="48"/>
  <c r="K718" i="48"/>
  <c r="J718" i="48"/>
  <c r="I718" i="48"/>
  <c r="H718" i="48"/>
  <c r="G718" i="48"/>
  <c r="F718" i="48"/>
  <c r="M717" i="48"/>
  <c r="L717" i="48"/>
  <c r="K717" i="48"/>
  <c r="J717" i="48"/>
  <c r="I717" i="48"/>
  <c r="H717" i="48"/>
  <c r="G717" i="48"/>
  <c r="F717" i="48"/>
  <c r="M716" i="48"/>
  <c r="L716" i="48"/>
  <c r="K716" i="48"/>
  <c r="J716" i="48"/>
  <c r="I716" i="48"/>
  <c r="H716" i="48"/>
  <c r="G716" i="48"/>
  <c r="F716" i="48"/>
  <c r="M715" i="48"/>
  <c r="L715" i="48"/>
  <c r="K715" i="48"/>
  <c r="J715" i="48"/>
  <c r="I715" i="48"/>
  <c r="H715" i="48"/>
  <c r="G715" i="48"/>
  <c r="F715" i="48"/>
  <c r="M714" i="48"/>
  <c r="L714" i="48"/>
  <c r="K714" i="48"/>
  <c r="J714" i="48"/>
  <c r="I714" i="48"/>
  <c r="H714" i="48"/>
  <c r="G714" i="48"/>
  <c r="F714" i="48"/>
  <c r="M713" i="48"/>
  <c r="L713" i="48"/>
  <c r="K713" i="48"/>
  <c r="J713" i="48"/>
  <c r="I713" i="48"/>
  <c r="H713" i="48"/>
  <c r="G713" i="48"/>
  <c r="F713" i="48"/>
  <c r="M712" i="48"/>
  <c r="L712" i="48"/>
  <c r="K712" i="48"/>
  <c r="J712" i="48"/>
  <c r="I712" i="48"/>
  <c r="H712" i="48"/>
  <c r="G712" i="48"/>
  <c r="F712" i="48"/>
  <c r="M711" i="48"/>
  <c r="L711" i="48"/>
  <c r="K711" i="48"/>
  <c r="J711" i="48"/>
  <c r="I711" i="48"/>
  <c r="H711" i="48"/>
  <c r="G711" i="48"/>
  <c r="F711" i="48"/>
  <c r="M710" i="48"/>
  <c r="L710" i="48"/>
  <c r="K710" i="48"/>
  <c r="J710" i="48"/>
  <c r="I710" i="48"/>
  <c r="H710" i="48"/>
  <c r="G710" i="48"/>
  <c r="F710" i="48"/>
  <c r="M709" i="48"/>
  <c r="L709" i="48"/>
  <c r="K709" i="48"/>
  <c r="J709" i="48"/>
  <c r="I709" i="48"/>
  <c r="H709" i="48"/>
  <c r="G709" i="48"/>
  <c r="F709" i="48"/>
  <c r="M708" i="48"/>
  <c r="L708" i="48"/>
  <c r="K708" i="48"/>
  <c r="J708" i="48"/>
  <c r="I708" i="48"/>
  <c r="H708" i="48"/>
  <c r="G708" i="48"/>
  <c r="F708" i="48"/>
  <c r="M707" i="48"/>
  <c r="L707" i="48"/>
  <c r="K707" i="48"/>
  <c r="J707" i="48"/>
  <c r="I707" i="48"/>
  <c r="H707" i="48"/>
  <c r="G707" i="48"/>
  <c r="F707" i="48"/>
  <c r="M706" i="48"/>
  <c r="L706" i="48"/>
  <c r="K706" i="48"/>
  <c r="J706" i="48"/>
  <c r="I706" i="48"/>
  <c r="H706" i="48"/>
  <c r="G706" i="48"/>
  <c r="F706" i="48"/>
  <c r="M705" i="48"/>
  <c r="L705" i="48"/>
  <c r="K705" i="48"/>
  <c r="J705" i="48"/>
  <c r="I705" i="48"/>
  <c r="H705" i="48"/>
  <c r="G705" i="48"/>
  <c r="F705" i="48"/>
  <c r="M704" i="48"/>
  <c r="L704" i="48"/>
  <c r="K704" i="48"/>
  <c r="J704" i="48"/>
  <c r="I704" i="48"/>
  <c r="H704" i="48"/>
  <c r="G704" i="48"/>
  <c r="F704" i="48"/>
  <c r="M703" i="48"/>
  <c r="L703" i="48"/>
  <c r="K703" i="48"/>
  <c r="J703" i="48"/>
  <c r="I703" i="48"/>
  <c r="H703" i="48"/>
  <c r="G703" i="48"/>
  <c r="F703" i="48"/>
  <c r="M702" i="48"/>
  <c r="L702" i="48"/>
  <c r="K702" i="48"/>
  <c r="J702" i="48"/>
  <c r="I702" i="48"/>
  <c r="H702" i="48"/>
  <c r="G702" i="48"/>
  <c r="F702" i="48"/>
  <c r="M701" i="48"/>
  <c r="L701" i="48"/>
  <c r="K701" i="48"/>
  <c r="J701" i="48"/>
  <c r="I701" i="48"/>
  <c r="H701" i="48"/>
  <c r="G701" i="48"/>
  <c r="F701" i="48"/>
  <c r="M700" i="48"/>
  <c r="L700" i="48"/>
  <c r="K700" i="48"/>
  <c r="J700" i="48"/>
  <c r="I700" i="48"/>
  <c r="H700" i="48"/>
  <c r="G700" i="48"/>
  <c r="F700" i="48"/>
  <c r="M699" i="48"/>
  <c r="L699" i="48"/>
  <c r="K699" i="48"/>
  <c r="J699" i="48"/>
  <c r="I699" i="48"/>
  <c r="H699" i="48"/>
  <c r="G699" i="48"/>
  <c r="F699" i="48"/>
  <c r="M698" i="48"/>
  <c r="L698" i="48"/>
  <c r="K698" i="48"/>
  <c r="J698" i="48"/>
  <c r="I698" i="48"/>
  <c r="H698" i="48"/>
  <c r="G698" i="48"/>
  <c r="F698" i="48"/>
  <c r="M697" i="48"/>
  <c r="L697" i="48"/>
  <c r="K697" i="48"/>
  <c r="J697" i="48"/>
  <c r="I697" i="48"/>
  <c r="H697" i="48"/>
  <c r="G697" i="48"/>
  <c r="F697" i="48"/>
  <c r="M696" i="48"/>
  <c r="L696" i="48"/>
  <c r="K696" i="48"/>
  <c r="J696" i="48"/>
  <c r="I696" i="48"/>
  <c r="H696" i="48"/>
  <c r="G696" i="48"/>
  <c r="F696" i="48"/>
  <c r="M695" i="48"/>
  <c r="L695" i="48"/>
  <c r="K695" i="48"/>
  <c r="J695" i="48"/>
  <c r="I695" i="48"/>
  <c r="H695" i="48"/>
  <c r="G695" i="48"/>
  <c r="F695" i="48"/>
  <c r="M694" i="48"/>
  <c r="L694" i="48"/>
  <c r="K694" i="48"/>
  <c r="J694" i="48"/>
  <c r="I694" i="48"/>
  <c r="H694" i="48"/>
  <c r="G694" i="48"/>
  <c r="F694" i="48"/>
  <c r="M693" i="48"/>
  <c r="L693" i="48"/>
  <c r="K693" i="48"/>
  <c r="J693" i="48"/>
  <c r="I693" i="48"/>
  <c r="H693" i="48"/>
  <c r="G693" i="48"/>
  <c r="F693" i="48"/>
  <c r="M692" i="48"/>
  <c r="L692" i="48"/>
  <c r="K692" i="48"/>
  <c r="J692" i="48"/>
  <c r="I692" i="48"/>
  <c r="H692" i="48"/>
  <c r="G692" i="48"/>
  <c r="F692" i="48"/>
  <c r="M691" i="48"/>
  <c r="L691" i="48"/>
  <c r="K691" i="48"/>
  <c r="J691" i="48"/>
  <c r="I691" i="48"/>
  <c r="H691" i="48"/>
  <c r="G691" i="48"/>
  <c r="F691" i="48"/>
  <c r="M690" i="48"/>
  <c r="L690" i="48"/>
  <c r="K690" i="48"/>
  <c r="J690" i="48"/>
  <c r="I690" i="48"/>
  <c r="H690" i="48"/>
  <c r="G690" i="48"/>
  <c r="F690" i="48"/>
  <c r="M689" i="48"/>
  <c r="L689" i="48"/>
  <c r="K689" i="48"/>
  <c r="J689" i="48"/>
  <c r="I689" i="48"/>
  <c r="H689" i="48"/>
  <c r="G689" i="48"/>
  <c r="F689" i="48"/>
  <c r="M688" i="48"/>
  <c r="L688" i="48"/>
  <c r="K688" i="48"/>
  <c r="J688" i="48"/>
  <c r="I688" i="48"/>
  <c r="H688" i="48"/>
  <c r="G688" i="48"/>
  <c r="F688" i="48"/>
  <c r="M687" i="48"/>
  <c r="L687" i="48"/>
  <c r="K687" i="48"/>
  <c r="J687" i="48"/>
  <c r="I687" i="48"/>
  <c r="H687" i="48"/>
  <c r="G687" i="48"/>
  <c r="F687" i="48"/>
  <c r="M686" i="48"/>
  <c r="L686" i="48"/>
  <c r="K686" i="48"/>
  <c r="J686" i="48"/>
  <c r="I686" i="48"/>
  <c r="H686" i="48"/>
  <c r="G686" i="48"/>
  <c r="F686" i="48"/>
  <c r="M685" i="48"/>
  <c r="L685" i="48"/>
  <c r="K685" i="48"/>
  <c r="J685" i="48"/>
  <c r="I685" i="48"/>
  <c r="H685" i="48"/>
  <c r="G685" i="48"/>
  <c r="F685" i="48"/>
  <c r="M684" i="48"/>
  <c r="L684" i="48"/>
  <c r="K684" i="48"/>
  <c r="J684" i="48"/>
  <c r="I684" i="48"/>
  <c r="H684" i="48"/>
  <c r="G684" i="48"/>
  <c r="F684" i="48"/>
  <c r="M683" i="48"/>
  <c r="L683" i="48"/>
  <c r="K683" i="48"/>
  <c r="J683" i="48"/>
  <c r="I683" i="48"/>
  <c r="H683" i="48"/>
  <c r="G683" i="48"/>
  <c r="F683" i="48"/>
  <c r="M682" i="48"/>
  <c r="L682" i="48"/>
  <c r="K682" i="48"/>
  <c r="J682" i="48"/>
  <c r="I682" i="48"/>
  <c r="H682" i="48"/>
  <c r="G682" i="48"/>
  <c r="F682" i="48"/>
  <c r="M681" i="48"/>
  <c r="L681" i="48"/>
  <c r="K681" i="48"/>
  <c r="J681" i="48"/>
  <c r="I681" i="48"/>
  <c r="H681" i="48"/>
  <c r="G681" i="48"/>
  <c r="F681" i="48"/>
  <c r="M680" i="48"/>
  <c r="L680" i="48"/>
  <c r="K680" i="48"/>
  <c r="J680" i="48"/>
  <c r="I680" i="48"/>
  <c r="H680" i="48"/>
  <c r="G680" i="48"/>
  <c r="F680" i="48"/>
  <c r="M679" i="48"/>
  <c r="L679" i="48"/>
  <c r="K679" i="48"/>
  <c r="J679" i="48"/>
  <c r="I679" i="48"/>
  <c r="H679" i="48"/>
  <c r="G679" i="48"/>
  <c r="F679" i="48"/>
  <c r="M678" i="48"/>
  <c r="L678" i="48"/>
  <c r="K678" i="48"/>
  <c r="J678" i="48"/>
  <c r="I678" i="48"/>
  <c r="H678" i="48"/>
  <c r="G678" i="48"/>
  <c r="F678" i="48"/>
  <c r="M677" i="48"/>
  <c r="L677" i="48"/>
  <c r="K677" i="48"/>
  <c r="J677" i="48"/>
  <c r="I677" i="48"/>
  <c r="H677" i="48"/>
  <c r="G677" i="48"/>
  <c r="F677" i="48"/>
  <c r="M676" i="48"/>
  <c r="L676" i="48"/>
  <c r="K676" i="48"/>
  <c r="J676" i="48"/>
  <c r="I676" i="48"/>
  <c r="H676" i="48"/>
  <c r="G676" i="48"/>
  <c r="F676" i="48"/>
  <c r="M675" i="48"/>
  <c r="L675" i="48"/>
  <c r="K675" i="48"/>
  <c r="J675" i="48"/>
  <c r="I675" i="48"/>
  <c r="H675" i="48"/>
  <c r="G675" i="48"/>
  <c r="F675" i="48"/>
  <c r="M674" i="48"/>
  <c r="L674" i="48"/>
  <c r="K674" i="48"/>
  <c r="J674" i="48"/>
  <c r="I674" i="48"/>
  <c r="H674" i="48"/>
  <c r="G674" i="48"/>
  <c r="F674" i="48"/>
  <c r="M673" i="48"/>
  <c r="L673" i="48"/>
  <c r="K673" i="48"/>
  <c r="J673" i="48"/>
  <c r="I673" i="48"/>
  <c r="H673" i="48"/>
  <c r="G673" i="48"/>
  <c r="F673" i="48"/>
  <c r="M672" i="48"/>
  <c r="L672" i="48"/>
  <c r="K672" i="48"/>
  <c r="J672" i="48"/>
  <c r="I672" i="48"/>
  <c r="H672" i="48"/>
  <c r="G672" i="48"/>
  <c r="F672" i="48"/>
  <c r="M671" i="48"/>
  <c r="L671" i="48"/>
  <c r="K671" i="48"/>
  <c r="J671" i="48"/>
  <c r="I671" i="48"/>
  <c r="H671" i="48"/>
  <c r="G671" i="48"/>
  <c r="F671" i="48"/>
  <c r="M670" i="48"/>
  <c r="L670" i="48"/>
  <c r="K670" i="48"/>
  <c r="J670" i="48"/>
  <c r="I670" i="48"/>
  <c r="H670" i="48"/>
  <c r="G670" i="48"/>
  <c r="F670" i="48"/>
  <c r="M669" i="48"/>
  <c r="L669" i="48"/>
  <c r="K669" i="48"/>
  <c r="J669" i="48"/>
  <c r="I669" i="48"/>
  <c r="H669" i="48"/>
  <c r="G669" i="48"/>
  <c r="F669" i="48"/>
  <c r="M668" i="48"/>
  <c r="L668" i="48"/>
  <c r="K668" i="48"/>
  <c r="J668" i="48"/>
  <c r="I668" i="48"/>
  <c r="H668" i="48"/>
  <c r="G668" i="48"/>
  <c r="F668" i="48"/>
  <c r="M667" i="48"/>
  <c r="L667" i="48"/>
  <c r="K667" i="48"/>
  <c r="J667" i="48"/>
  <c r="I667" i="48"/>
  <c r="H667" i="48"/>
  <c r="G667" i="48"/>
  <c r="F667" i="48"/>
  <c r="M666" i="48"/>
  <c r="L666" i="48"/>
  <c r="K666" i="48"/>
  <c r="J666" i="48"/>
  <c r="I666" i="48"/>
  <c r="H666" i="48"/>
  <c r="G666" i="48"/>
  <c r="F666" i="48"/>
  <c r="M665" i="48"/>
  <c r="L665" i="48"/>
  <c r="K665" i="48"/>
  <c r="J665" i="48"/>
  <c r="I665" i="48"/>
  <c r="H665" i="48"/>
  <c r="G665" i="48"/>
  <c r="F665" i="48"/>
  <c r="M664" i="48"/>
  <c r="L664" i="48"/>
  <c r="K664" i="48"/>
  <c r="J664" i="48"/>
  <c r="I664" i="48"/>
  <c r="H664" i="48"/>
  <c r="G664" i="48"/>
  <c r="F664" i="48"/>
  <c r="M663" i="48"/>
  <c r="L663" i="48"/>
  <c r="K663" i="48"/>
  <c r="J663" i="48"/>
  <c r="I663" i="48"/>
  <c r="H663" i="48"/>
  <c r="G663" i="48"/>
  <c r="F663" i="48"/>
  <c r="M662" i="48"/>
  <c r="L662" i="48"/>
  <c r="K662" i="48"/>
  <c r="J662" i="48"/>
  <c r="I662" i="48"/>
  <c r="H662" i="48"/>
  <c r="G662" i="48"/>
  <c r="F662" i="48"/>
  <c r="M661" i="48"/>
  <c r="L661" i="48"/>
  <c r="K661" i="48"/>
  <c r="J661" i="48"/>
  <c r="I661" i="48"/>
  <c r="H661" i="48"/>
  <c r="G661" i="48"/>
  <c r="F661" i="48"/>
  <c r="M660" i="48"/>
  <c r="L660" i="48"/>
  <c r="K660" i="48"/>
  <c r="J660" i="48"/>
  <c r="I660" i="48"/>
  <c r="H660" i="48"/>
  <c r="G660" i="48"/>
  <c r="F660" i="48"/>
  <c r="M659" i="48"/>
  <c r="L659" i="48"/>
  <c r="K659" i="48"/>
  <c r="J659" i="48"/>
  <c r="I659" i="48"/>
  <c r="H659" i="48"/>
  <c r="G659" i="48"/>
  <c r="F659" i="48"/>
  <c r="M658" i="48"/>
  <c r="L658" i="48"/>
  <c r="K658" i="48"/>
  <c r="J658" i="48"/>
  <c r="I658" i="48"/>
  <c r="H658" i="48"/>
  <c r="G658" i="48"/>
  <c r="F658" i="48"/>
  <c r="M657" i="48"/>
  <c r="L657" i="48"/>
  <c r="K657" i="48"/>
  <c r="J657" i="48"/>
  <c r="I657" i="48"/>
  <c r="H657" i="48"/>
  <c r="G657" i="48"/>
  <c r="F657" i="48"/>
  <c r="M656" i="48"/>
  <c r="L656" i="48"/>
  <c r="K656" i="48"/>
  <c r="J656" i="48"/>
  <c r="I656" i="48"/>
  <c r="H656" i="48"/>
  <c r="G656" i="48"/>
  <c r="F656" i="48"/>
  <c r="M655" i="48"/>
  <c r="L655" i="48"/>
  <c r="K655" i="48"/>
  <c r="J655" i="48"/>
  <c r="I655" i="48"/>
  <c r="H655" i="48"/>
  <c r="G655" i="48"/>
  <c r="F655" i="48"/>
  <c r="M654" i="48"/>
  <c r="L654" i="48"/>
  <c r="K654" i="48"/>
  <c r="J654" i="48"/>
  <c r="I654" i="48"/>
  <c r="H654" i="48"/>
  <c r="G654" i="48"/>
  <c r="F654" i="48"/>
  <c r="M653" i="48"/>
  <c r="L653" i="48"/>
  <c r="K653" i="48"/>
  <c r="J653" i="48"/>
  <c r="I653" i="48"/>
  <c r="H653" i="48"/>
  <c r="G653" i="48"/>
  <c r="F653" i="48"/>
  <c r="M652" i="48"/>
  <c r="L652" i="48"/>
  <c r="K652" i="48"/>
  <c r="J652" i="48"/>
  <c r="I652" i="48"/>
  <c r="H652" i="48"/>
  <c r="G652" i="48"/>
  <c r="F652" i="48"/>
  <c r="M651" i="48"/>
  <c r="L651" i="48"/>
  <c r="K651" i="48"/>
  <c r="J651" i="48"/>
  <c r="I651" i="48"/>
  <c r="H651" i="48"/>
  <c r="G651" i="48"/>
  <c r="F651" i="48"/>
  <c r="M650" i="48"/>
  <c r="L650" i="48"/>
  <c r="K650" i="48"/>
  <c r="J650" i="48"/>
  <c r="I650" i="48"/>
  <c r="H650" i="48"/>
  <c r="G650" i="48"/>
  <c r="F650" i="48"/>
  <c r="M649" i="48"/>
  <c r="L649" i="48"/>
  <c r="K649" i="48"/>
  <c r="J649" i="48"/>
  <c r="I649" i="48"/>
  <c r="H649" i="48"/>
  <c r="G649" i="48"/>
  <c r="F649" i="48"/>
  <c r="M648" i="48"/>
  <c r="L648" i="48"/>
  <c r="K648" i="48"/>
  <c r="J648" i="48"/>
  <c r="I648" i="48"/>
  <c r="H648" i="48"/>
  <c r="G648" i="48"/>
  <c r="F648" i="48"/>
  <c r="M647" i="48"/>
  <c r="L647" i="48"/>
  <c r="K647" i="48"/>
  <c r="J647" i="48"/>
  <c r="I647" i="48"/>
  <c r="H647" i="48"/>
  <c r="G647" i="48"/>
  <c r="F647" i="48"/>
  <c r="M646" i="48"/>
  <c r="L646" i="48"/>
  <c r="K646" i="48"/>
  <c r="J646" i="48"/>
  <c r="I646" i="48"/>
  <c r="H646" i="48"/>
  <c r="G646" i="48"/>
  <c r="F646" i="48"/>
  <c r="M645" i="48"/>
  <c r="L645" i="48"/>
  <c r="K645" i="48"/>
  <c r="J645" i="48"/>
  <c r="I645" i="48"/>
  <c r="H645" i="48"/>
  <c r="G645" i="48"/>
  <c r="F645" i="48"/>
  <c r="M644" i="48"/>
  <c r="L644" i="48"/>
  <c r="K644" i="48"/>
  <c r="J644" i="48"/>
  <c r="I644" i="48"/>
  <c r="H644" i="48"/>
  <c r="G644" i="48"/>
  <c r="F644" i="48"/>
  <c r="M643" i="48"/>
  <c r="L643" i="48"/>
  <c r="K643" i="48"/>
  <c r="J643" i="48"/>
  <c r="I643" i="48"/>
  <c r="H643" i="48"/>
  <c r="G643" i="48"/>
  <c r="F643" i="48"/>
  <c r="M642" i="48"/>
  <c r="L642" i="48"/>
  <c r="K642" i="48"/>
  <c r="J642" i="48"/>
  <c r="I642" i="48"/>
  <c r="H642" i="48"/>
  <c r="G642" i="48"/>
  <c r="F642" i="48"/>
  <c r="M641" i="48"/>
  <c r="L641" i="48"/>
  <c r="K641" i="48"/>
  <c r="J641" i="48"/>
  <c r="I641" i="48"/>
  <c r="H641" i="48"/>
  <c r="G641" i="48"/>
  <c r="F641" i="48"/>
  <c r="M640" i="48"/>
  <c r="L640" i="48"/>
  <c r="K640" i="48"/>
  <c r="J640" i="48"/>
  <c r="I640" i="48"/>
  <c r="H640" i="48"/>
  <c r="G640" i="48"/>
  <c r="F640" i="48"/>
  <c r="M639" i="48"/>
  <c r="L639" i="48"/>
  <c r="K639" i="48"/>
  <c r="J639" i="48"/>
  <c r="I639" i="48"/>
  <c r="H639" i="48"/>
  <c r="G639" i="48"/>
  <c r="F639" i="48"/>
  <c r="M638" i="48"/>
  <c r="L638" i="48"/>
  <c r="K638" i="48"/>
  <c r="J638" i="48"/>
  <c r="I638" i="48"/>
  <c r="H638" i="48"/>
  <c r="G638" i="48"/>
  <c r="F638" i="48"/>
  <c r="M637" i="48"/>
  <c r="L637" i="48"/>
  <c r="K637" i="48"/>
  <c r="J637" i="48"/>
  <c r="I637" i="48"/>
  <c r="H637" i="48"/>
  <c r="G637" i="48"/>
  <c r="F637" i="48"/>
  <c r="M636" i="48"/>
  <c r="L636" i="48"/>
  <c r="K636" i="48"/>
  <c r="J636" i="48"/>
  <c r="I636" i="48"/>
  <c r="H636" i="48"/>
  <c r="G636" i="48"/>
  <c r="F636" i="48"/>
  <c r="M635" i="48"/>
  <c r="L635" i="48"/>
  <c r="K635" i="48"/>
  <c r="J635" i="48"/>
  <c r="I635" i="48"/>
  <c r="H635" i="48"/>
  <c r="G635" i="48"/>
  <c r="F635" i="48"/>
  <c r="M634" i="48"/>
  <c r="L634" i="48"/>
  <c r="K634" i="48"/>
  <c r="J634" i="48"/>
  <c r="I634" i="48"/>
  <c r="H634" i="48"/>
  <c r="G634" i="48"/>
  <c r="F634" i="48"/>
  <c r="M633" i="48"/>
  <c r="L633" i="48"/>
  <c r="K633" i="48"/>
  <c r="J633" i="48"/>
  <c r="I633" i="48"/>
  <c r="H633" i="48"/>
  <c r="G633" i="48"/>
  <c r="F633" i="48"/>
  <c r="M632" i="48"/>
  <c r="L632" i="48"/>
  <c r="K632" i="48"/>
  <c r="J632" i="48"/>
  <c r="I632" i="48"/>
  <c r="H632" i="48"/>
  <c r="G632" i="48"/>
  <c r="F632" i="48"/>
  <c r="M631" i="48"/>
  <c r="L631" i="48"/>
  <c r="K631" i="48"/>
  <c r="J631" i="48"/>
  <c r="I631" i="48"/>
  <c r="H631" i="48"/>
  <c r="G631" i="48"/>
  <c r="F631" i="48"/>
  <c r="M630" i="48"/>
  <c r="L630" i="48"/>
  <c r="K630" i="48"/>
  <c r="J630" i="48"/>
  <c r="I630" i="48"/>
  <c r="H630" i="48"/>
  <c r="G630" i="48"/>
  <c r="F630" i="48"/>
  <c r="M629" i="48"/>
  <c r="L629" i="48"/>
  <c r="K629" i="48"/>
  <c r="J629" i="48"/>
  <c r="I629" i="48"/>
  <c r="H629" i="48"/>
  <c r="G629" i="48"/>
  <c r="F629" i="48"/>
  <c r="M628" i="48"/>
  <c r="L628" i="48"/>
  <c r="K628" i="48"/>
  <c r="J628" i="48"/>
  <c r="I628" i="48"/>
  <c r="H628" i="48"/>
  <c r="G628" i="48"/>
  <c r="F628" i="48"/>
  <c r="M627" i="48"/>
  <c r="L627" i="48"/>
  <c r="K627" i="48"/>
  <c r="J627" i="48"/>
  <c r="I627" i="48"/>
  <c r="H627" i="48"/>
  <c r="G627" i="48"/>
  <c r="F627" i="48"/>
  <c r="M626" i="48"/>
  <c r="L626" i="48"/>
  <c r="K626" i="48"/>
  <c r="J626" i="48"/>
  <c r="I626" i="48"/>
  <c r="H626" i="48"/>
  <c r="G626" i="48"/>
  <c r="F626" i="48"/>
  <c r="M625" i="48"/>
  <c r="L625" i="48"/>
  <c r="K625" i="48"/>
  <c r="J625" i="48"/>
  <c r="I625" i="48"/>
  <c r="H625" i="48"/>
  <c r="G625" i="48"/>
  <c r="F625" i="48"/>
  <c r="M624" i="48"/>
  <c r="L624" i="48"/>
  <c r="K624" i="48"/>
  <c r="J624" i="48"/>
  <c r="I624" i="48"/>
  <c r="H624" i="48"/>
  <c r="G624" i="48"/>
  <c r="F624" i="48"/>
  <c r="M623" i="48"/>
  <c r="L623" i="48"/>
  <c r="K623" i="48"/>
  <c r="J623" i="48"/>
  <c r="I623" i="48"/>
  <c r="H623" i="48"/>
  <c r="G623" i="48"/>
  <c r="F623" i="48"/>
  <c r="M622" i="48"/>
  <c r="L622" i="48"/>
  <c r="K622" i="48"/>
  <c r="J622" i="48"/>
  <c r="I622" i="48"/>
  <c r="H622" i="48"/>
  <c r="G622" i="48"/>
  <c r="F622" i="48"/>
  <c r="M621" i="48"/>
  <c r="L621" i="48"/>
  <c r="K621" i="48"/>
  <c r="J621" i="48"/>
  <c r="I621" i="48"/>
  <c r="H621" i="48"/>
  <c r="G621" i="48"/>
  <c r="F621" i="48"/>
  <c r="M620" i="48"/>
  <c r="L620" i="48"/>
  <c r="K620" i="48"/>
  <c r="J620" i="48"/>
  <c r="I620" i="48"/>
  <c r="H620" i="48"/>
  <c r="G620" i="48"/>
  <c r="F620" i="48"/>
  <c r="M619" i="48"/>
  <c r="L619" i="48"/>
  <c r="K619" i="48"/>
  <c r="J619" i="48"/>
  <c r="I619" i="48"/>
  <c r="H619" i="48"/>
  <c r="G619" i="48"/>
  <c r="F619" i="48"/>
  <c r="M618" i="48"/>
  <c r="L618" i="48"/>
  <c r="K618" i="48"/>
  <c r="J618" i="48"/>
  <c r="I618" i="48"/>
  <c r="H618" i="48"/>
  <c r="G618" i="48"/>
  <c r="F618" i="48"/>
  <c r="M617" i="48"/>
  <c r="L617" i="48"/>
  <c r="K617" i="48"/>
  <c r="J617" i="48"/>
  <c r="I617" i="48"/>
  <c r="H617" i="48"/>
  <c r="G617" i="48"/>
  <c r="F617" i="48"/>
  <c r="M616" i="48"/>
  <c r="L616" i="48"/>
  <c r="K616" i="48"/>
  <c r="J616" i="48"/>
  <c r="I616" i="48"/>
  <c r="H616" i="48"/>
  <c r="G616" i="48"/>
  <c r="F616" i="48"/>
  <c r="M615" i="48"/>
  <c r="L615" i="48"/>
  <c r="K615" i="48"/>
  <c r="J615" i="48"/>
  <c r="I615" i="48"/>
  <c r="H615" i="48"/>
  <c r="G615" i="48"/>
  <c r="F615" i="48"/>
  <c r="M614" i="48"/>
  <c r="L614" i="48"/>
  <c r="K614" i="48"/>
  <c r="J614" i="48"/>
  <c r="I614" i="48"/>
  <c r="H614" i="48"/>
  <c r="G614" i="48"/>
  <c r="F614" i="48"/>
  <c r="M613" i="48"/>
  <c r="L613" i="48"/>
  <c r="K613" i="48"/>
  <c r="J613" i="48"/>
  <c r="I613" i="48"/>
  <c r="H613" i="48"/>
  <c r="G613" i="48"/>
  <c r="F613" i="48"/>
  <c r="M612" i="48"/>
  <c r="L612" i="48"/>
  <c r="K612" i="48"/>
  <c r="J612" i="48"/>
  <c r="I612" i="48"/>
  <c r="H612" i="48"/>
  <c r="G612" i="48"/>
  <c r="F612" i="48"/>
  <c r="M611" i="48"/>
  <c r="L611" i="48"/>
  <c r="K611" i="48"/>
  <c r="J611" i="48"/>
  <c r="I611" i="48"/>
  <c r="H611" i="48"/>
  <c r="G611" i="48"/>
  <c r="F611" i="48"/>
  <c r="M610" i="48"/>
  <c r="L610" i="48"/>
  <c r="K610" i="48"/>
  <c r="J610" i="48"/>
  <c r="I610" i="48"/>
  <c r="H610" i="48"/>
  <c r="G610" i="48"/>
  <c r="F610" i="48"/>
  <c r="M609" i="48"/>
  <c r="L609" i="48"/>
  <c r="K609" i="48"/>
  <c r="J609" i="48"/>
  <c r="I609" i="48"/>
  <c r="H609" i="48"/>
  <c r="G609" i="48"/>
  <c r="F609" i="48"/>
  <c r="M608" i="48"/>
  <c r="L608" i="48"/>
  <c r="K608" i="48"/>
  <c r="J608" i="48"/>
  <c r="I608" i="48"/>
  <c r="H608" i="48"/>
  <c r="G608" i="48"/>
  <c r="F608" i="48"/>
  <c r="M607" i="48"/>
  <c r="L607" i="48"/>
  <c r="K607" i="48"/>
  <c r="J607" i="48"/>
  <c r="I607" i="48"/>
  <c r="H607" i="48"/>
  <c r="G607" i="48"/>
  <c r="F607" i="48"/>
  <c r="M606" i="48"/>
  <c r="L606" i="48"/>
  <c r="K606" i="48"/>
  <c r="J606" i="48"/>
  <c r="I606" i="48"/>
  <c r="H606" i="48"/>
  <c r="G606" i="48"/>
  <c r="F606" i="48"/>
  <c r="M605" i="48"/>
  <c r="L605" i="48"/>
  <c r="K605" i="48"/>
  <c r="J605" i="48"/>
  <c r="I605" i="48"/>
  <c r="H605" i="48"/>
  <c r="G605" i="48"/>
  <c r="F605" i="48"/>
  <c r="M604" i="48"/>
  <c r="L604" i="48"/>
  <c r="K604" i="48"/>
  <c r="J604" i="48"/>
  <c r="I604" i="48"/>
  <c r="H604" i="48"/>
  <c r="G604" i="48"/>
  <c r="F604" i="48"/>
  <c r="M603" i="48"/>
  <c r="L603" i="48"/>
  <c r="K603" i="48"/>
  <c r="J603" i="48"/>
  <c r="I603" i="48"/>
  <c r="H603" i="48"/>
  <c r="G603" i="48"/>
  <c r="F603" i="48"/>
  <c r="M602" i="48"/>
  <c r="L602" i="48"/>
  <c r="K602" i="48"/>
  <c r="J602" i="48"/>
  <c r="I602" i="48"/>
  <c r="H602" i="48"/>
  <c r="G602" i="48"/>
  <c r="F602" i="48"/>
  <c r="M601" i="48"/>
  <c r="L601" i="48"/>
  <c r="K601" i="48"/>
  <c r="J601" i="48"/>
  <c r="I601" i="48"/>
  <c r="H601" i="48"/>
  <c r="G601" i="48"/>
  <c r="F601" i="48"/>
  <c r="M600" i="48"/>
  <c r="L600" i="48"/>
  <c r="K600" i="48"/>
  <c r="J600" i="48"/>
  <c r="I600" i="48"/>
  <c r="H600" i="48"/>
  <c r="G600" i="48"/>
  <c r="F600" i="48"/>
  <c r="M599" i="48"/>
  <c r="L599" i="48"/>
  <c r="K599" i="48"/>
  <c r="J599" i="48"/>
  <c r="I599" i="48"/>
  <c r="H599" i="48"/>
  <c r="G599" i="48"/>
  <c r="F599" i="48"/>
  <c r="M598" i="48"/>
  <c r="L598" i="48"/>
  <c r="K598" i="48"/>
  <c r="J598" i="48"/>
  <c r="I598" i="48"/>
  <c r="H598" i="48"/>
  <c r="G598" i="48"/>
  <c r="F598" i="48"/>
  <c r="M597" i="48"/>
  <c r="L597" i="48"/>
  <c r="K597" i="48"/>
  <c r="J597" i="48"/>
  <c r="I597" i="48"/>
  <c r="H597" i="48"/>
  <c r="G597" i="48"/>
  <c r="F597" i="48"/>
  <c r="M596" i="48"/>
  <c r="L596" i="48"/>
  <c r="K596" i="48"/>
  <c r="J596" i="48"/>
  <c r="I596" i="48"/>
  <c r="H596" i="48"/>
  <c r="G596" i="48"/>
  <c r="F596" i="48"/>
  <c r="M595" i="48"/>
  <c r="L595" i="48"/>
  <c r="K595" i="48"/>
  <c r="J595" i="48"/>
  <c r="I595" i="48"/>
  <c r="H595" i="48"/>
  <c r="G595" i="48"/>
  <c r="F595" i="48"/>
  <c r="M594" i="48"/>
  <c r="L594" i="48"/>
  <c r="K594" i="48"/>
  <c r="J594" i="48"/>
  <c r="I594" i="48"/>
  <c r="H594" i="48"/>
  <c r="G594" i="48"/>
  <c r="F594" i="48"/>
  <c r="M593" i="48"/>
  <c r="L593" i="48"/>
  <c r="K593" i="48"/>
  <c r="J593" i="48"/>
  <c r="I593" i="48"/>
  <c r="H593" i="48"/>
  <c r="G593" i="48"/>
  <c r="F593" i="48"/>
  <c r="M592" i="48"/>
  <c r="L592" i="48"/>
  <c r="K592" i="48"/>
  <c r="J592" i="48"/>
  <c r="I592" i="48"/>
  <c r="H592" i="48"/>
  <c r="G592" i="48"/>
  <c r="F592" i="48"/>
  <c r="M591" i="48"/>
  <c r="L591" i="48"/>
  <c r="K591" i="48"/>
  <c r="J591" i="48"/>
  <c r="I591" i="48"/>
  <c r="H591" i="48"/>
  <c r="G591" i="48"/>
  <c r="F591" i="48"/>
  <c r="M590" i="48"/>
  <c r="L590" i="48"/>
  <c r="K590" i="48"/>
  <c r="J590" i="48"/>
  <c r="I590" i="48"/>
  <c r="H590" i="48"/>
  <c r="G590" i="48"/>
  <c r="F590" i="48"/>
  <c r="M589" i="48"/>
  <c r="L589" i="48"/>
  <c r="K589" i="48"/>
  <c r="J589" i="48"/>
  <c r="I589" i="48"/>
  <c r="H589" i="48"/>
  <c r="G589" i="48"/>
  <c r="F589" i="48"/>
  <c r="M588" i="48"/>
  <c r="L588" i="48"/>
  <c r="K588" i="48"/>
  <c r="J588" i="48"/>
  <c r="I588" i="48"/>
  <c r="H588" i="48"/>
  <c r="G588" i="48"/>
  <c r="F588" i="48"/>
  <c r="M587" i="48"/>
  <c r="L587" i="48"/>
  <c r="K587" i="48"/>
  <c r="J587" i="48"/>
  <c r="I587" i="48"/>
  <c r="H587" i="48"/>
  <c r="G587" i="48"/>
  <c r="F587" i="48"/>
  <c r="M586" i="48"/>
  <c r="L586" i="48"/>
  <c r="K586" i="48"/>
  <c r="J586" i="48"/>
  <c r="I586" i="48"/>
  <c r="H586" i="48"/>
  <c r="G586" i="48"/>
  <c r="F586" i="48"/>
  <c r="M585" i="48"/>
  <c r="L585" i="48"/>
  <c r="K585" i="48"/>
  <c r="J585" i="48"/>
  <c r="I585" i="48"/>
  <c r="H585" i="48"/>
  <c r="G585" i="48"/>
  <c r="F585" i="48"/>
  <c r="M584" i="48"/>
  <c r="L584" i="48"/>
  <c r="K584" i="48"/>
  <c r="J584" i="48"/>
  <c r="I584" i="48"/>
  <c r="H584" i="48"/>
  <c r="G584" i="48"/>
  <c r="F584" i="48"/>
  <c r="M583" i="48"/>
  <c r="L583" i="48"/>
  <c r="K583" i="48"/>
  <c r="J583" i="48"/>
  <c r="I583" i="48"/>
  <c r="H583" i="48"/>
  <c r="G583" i="48"/>
  <c r="F583" i="48"/>
  <c r="M582" i="48"/>
  <c r="L582" i="48"/>
  <c r="K582" i="48"/>
  <c r="J582" i="48"/>
  <c r="I582" i="48"/>
  <c r="H582" i="48"/>
  <c r="G582" i="48"/>
  <c r="F582" i="48"/>
  <c r="M581" i="48"/>
  <c r="L581" i="48"/>
  <c r="K581" i="48"/>
  <c r="J581" i="48"/>
  <c r="I581" i="48"/>
  <c r="H581" i="48"/>
  <c r="G581" i="48"/>
  <c r="F581" i="48"/>
  <c r="M580" i="48"/>
  <c r="L580" i="48"/>
  <c r="K580" i="48"/>
  <c r="J580" i="48"/>
  <c r="I580" i="48"/>
  <c r="H580" i="48"/>
  <c r="G580" i="48"/>
  <c r="F580" i="48"/>
  <c r="M579" i="48"/>
  <c r="L579" i="48"/>
  <c r="K579" i="48"/>
  <c r="J579" i="48"/>
  <c r="I579" i="48"/>
  <c r="H579" i="48"/>
  <c r="G579" i="48"/>
  <c r="F579" i="48"/>
  <c r="M578" i="48"/>
  <c r="L578" i="48"/>
  <c r="K578" i="48"/>
  <c r="J578" i="48"/>
  <c r="I578" i="48"/>
  <c r="H578" i="48"/>
  <c r="G578" i="48"/>
  <c r="F578" i="48"/>
  <c r="M577" i="48"/>
  <c r="L577" i="48"/>
  <c r="K577" i="48"/>
  <c r="J577" i="48"/>
  <c r="I577" i="48"/>
  <c r="H577" i="48"/>
  <c r="G577" i="48"/>
  <c r="F577" i="48"/>
  <c r="M576" i="48"/>
  <c r="L576" i="48"/>
  <c r="K576" i="48"/>
  <c r="J576" i="48"/>
  <c r="I576" i="48"/>
  <c r="H576" i="48"/>
  <c r="G576" i="48"/>
  <c r="F576" i="48"/>
  <c r="M575" i="48"/>
  <c r="L575" i="48"/>
  <c r="K575" i="48"/>
  <c r="J575" i="48"/>
  <c r="I575" i="48"/>
  <c r="H575" i="48"/>
  <c r="G575" i="48"/>
  <c r="F575" i="48"/>
  <c r="M574" i="48"/>
  <c r="L574" i="48"/>
  <c r="K574" i="48"/>
  <c r="J574" i="48"/>
  <c r="I574" i="48"/>
  <c r="H574" i="48"/>
  <c r="G574" i="48"/>
  <c r="F574" i="48"/>
  <c r="M573" i="48"/>
  <c r="L573" i="48"/>
  <c r="K573" i="48"/>
  <c r="J573" i="48"/>
  <c r="I573" i="48"/>
  <c r="H573" i="48"/>
  <c r="G573" i="48"/>
  <c r="F573" i="48"/>
  <c r="M572" i="48"/>
  <c r="L572" i="48"/>
  <c r="K572" i="48"/>
  <c r="J572" i="48"/>
  <c r="I572" i="48"/>
  <c r="H572" i="48"/>
  <c r="G572" i="48"/>
  <c r="F572" i="48"/>
  <c r="M571" i="48"/>
  <c r="L571" i="48"/>
  <c r="K571" i="48"/>
  <c r="J571" i="48"/>
  <c r="I571" i="48"/>
  <c r="H571" i="48"/>
  <c r="G571" i="48"/>
  <c r="F571" i="48"/>
  <c r="M570" i="48"/>
  <c r="L570" i="48"/>
  <c r="K570" i="48"/>
  <c r="J570" i="48"/>
  <c r="I570" i="48"/>
  <c r="H570" i="48"/>
  <c r="G570" i="48"/>
  <c r="F570" i="48"/>
  <c r="M569" i="48"/>
  <c r="L569" i="48"/>
  <c r="K569" i="48"/>
  <c r="J569" i="48"/>
  <c r="I569" i="48"/>
  <c r="H569" i="48"/>
  <c r="G569" i="48"/>
  <c r="F569" i="48"/>
  <c r="M568" i="48"/>
  <c r="L568" i="48"/>
  <c r="K568" i="48"/>
  <c r="J568" i="48"/>
  <c r="I568" i="48"/>
  <c r="H568" i="48"/>
  <c r="G568" i="48"/>
  <c r="F568" i="48"/>
  <c r="M567" i="48"/>
  <c r="L567" i="48"/>
  <c r="K567" i="48"/>
  <c r="J567" i="48"/>
  <c r="I567" i="48"/>
  <c r="H567" i="48"/>
  <c r="G567" i="48"/>
  <c r="F567" i="48"/>
  <c r="M566" i="48"/>
  <c r="L566" i="48"/>
  <c r="K566" i="48"/>
  <c r="J566" i="48"/>
  <c r="I566" i="48"/>
  <c r="H566" i="48"/>
  <c r="G566" i="48"/>
  <c r="F566" i="48"/>
  <c r="M565" i="48"/>
  <c r="L565" i="48"/>
  <c r="K565" i="48"/>
  <c r="J565" i="48"/>
  <c r="I565" i="48"/>
  <c r="H565" i="48"/>
  <c r="G565" i="48"/>
  <c r="F565" i="48"/>
  <c r="M564" i="48"/>
  <c r="L564" i="48"/>
  <c r="K564" i="48"/>
  <c r="J564" i="48"/>
  <c r="I564" i="48"/>
  <c r="H564" i="48"/>
  <c r="G564" i="48"/>
  <c r="F564" i="48"/>
  <c r="M563" i="48"/>
  <c r="L563" i="48"/>
  <c r="K563" i="48"/>
  <c r="J563" i="48"/>
  <c r="I563" i="48"/>
  <c r="H563" i="48"/>
  <c r="G563" i="48"/>
  <c r="F563" i="48"/>
  <c r="M562" i="48"/>
  <c r="L562" i="48"/>
  <c r="K562" i="48"/>
  <c r="J562" i="48"/>
  <c r="I562" i="48"/>
  <c r="H562" i="48"/>
  <c r="G562" i="48"/>
  <c r="F562" i="48"/>
  <c r="M561" i="48"/>
  <c r="L561" i="48"/>
  <c r="K561" i="48"/>
  <c r="J561" i="48"/>
  <c r="I561" i="48"/>
  <c r="H561" i="48"/>
  <c r="G561" i="48"/>
  <c r="F561" i="48"/>
  <c r="M560" i="48"/>
  <c r="L560" i="48"/>
  <c r="K560" i="48"/>
  <c r="J560" i="48"/>
  <c r="I560" i="48"/>
  <c r="H560" i="48"/>
  <c r="G560" i="48"/>
  <c r="F560" i="48"/>
  <c r="M559" i="48"/>
  <c r="L559" i="48"/>
  <c r="K559" i="48"/>
  <c r="J559" i="48"/>
  <c r="I559" i="48"/>
  <c r="H559" i="48"/>
  <c r="G559" i="48"/>
  <c r="F559" i="48"/>
  <c r="M558" i="48"/>
  <c r="L558" i="48"/>
  <c r="K558" i="48"/>
  <c r="J558" i="48"/>
  <c r="I558" i="48"/>
  <c r="H558" i="48"/>
  <c r="G558" i="48"/>
  <c r="F558" i="48"/>
  <c r="M557" i="48"/>
  <c r="L557" i="48"/>
  <c r="K557" i="48"/>
  <c r="J557" i="48"/>
  <c r="I557" i="48"/>
  <c r="H557" i="48"/>
  <c r="G557" i="48"/>
  <c r="F557" i="48"/>
  <c r="M556" i="48"/>
  <c r="L556" i="48"/>
  <c r="K556" i="48"/>
  <c r="J556" i="48"/>
  <c r="I556" i="48"/>
  <c r="H556" i="48"/>
  <c r="G556" i="48"/>
  <c r="F556" i="48"/>
  <c r="M555" i="48"/>
  <c r="L555" i="48"/>
  <c r="K555" i="48"/>
  <c r="J555" i="48"/>
  <c r="I555" i="48"/>
  <c r="H555" i="48"/>
  <c r="G555" i="48"/>
  <c r="F555" i="48"/>
  <c r="M554" i="48"/>
  <c r="L554" i="48"/>
  <c r="K554" i="48"/>
  <c r="J554" i="48"/>
  <c r="I554" i="48"/>
  <c r="H554" i="48"/>
  <c r="G554" i="48"/>
  <c r="F554" i="48"/>
  <c r="M553" i="48"/>
  <c r="L553" i="48"/>
  <c r="K553" i="48"/>
  <c r="J553" i="48"/>
  <c r="I553" i="48"/>
  <c r="H553" i="48"/>
  <c r="G553" i="48"/>
  <c r="F553" i="48"/>
  <c r="M552" i="48"/>
  <c r="L552" i="48"/>
  <c r="K552" i="48"/>
  <c r="J552" i="48"/>
  <c r="I552" i="48"/>
  <c r="H552" i="48"/>
  <c r="G552" i="48"/>
  <c r="F552" i="48"/>
  <c r="M551" i="48"/>
  <c r="L551" i="48"/>
  <c r="K551" i="48"/>
  <c r="J551" i="48"/>
  <c r="I551" i="48"/>
  <c r="H551" i="48"/>
  <c r="G551" i="48"/>
  <c r="F551" i="48"/>
  <c r="M550" i="48"/>
  <c r="L550" i="48"/>
  <c r="K550" i="48"/>
  <c r="J550" i="48"/>
  <c r="I550" i="48"/>
  <c r="H550" i="48"/>
  <c r="G550" i="48"/>
  <c r="F550" i="48"/>
  <c r="M549" i="48"/>
  <c r="L549" i="48"/>
  <c r="K549" i="48"/>
  <c r="J549" i="48"/>
  <c r="I549" i="48"/>
  <c r="H549" i="48"/>
  <c r="G549" i="48"/>
  <c r="F549" i="48"/>
  <c r="M548" i="48"/>
  <c r="L548" i="48"/>
  <c r="K548" i="48"/>
  <c r="J548" i="48"/>
  <c r="I548" i="48"/>
  <c r="H548" i="48"/>
  <c r="G548" i="48"/>
  <c r="F548" i="48"/>
  <c r="M547" i="48"/>
  <c r="L547" i="48"/>
  <c r="K547" i="48"/>
  <c r="J547" i="48"/>
  <c r="I547" i="48"/>
  <c r="H547" i="48"/>
  <c r="G547" i="48"/>
  <c r="F547" i="48"/>
  <c r="M546" i="48"/>
  <c r="L546" i="48"/>
  <c r="K546" i="48"/>
  <c r="J546" i="48"/>
  <c r="I546" i="48"/>
  <c r="H546" i="48"/>
  <c r="G546" i="48"/>
  <c r="F546" i="48"/>
  <c r="M545" i="48"/>
  <c r="L545" i="48"/>
  <c r="K545" i="48"/>
  <c r="J545" i="48"/>
  <c r="I545" i="48"/>
  <c r="H545" i="48"/>
  <c r="G545" i="48"/>
  <c r="F545" i="48"/>
  <c r="M544" i="48"/>
  <c r="L544" i="48"/>
  <c r="K544" i="48"/>
  <c r="J544" i="48"/>
  <c r="I544" i="48"/>
  <c r="H544" i="48"/>
  <c r="G544" i="48"/>
  <c r="F544" i="48"/>
  <c r="M543" i="48"/>
  <c r="L543" i="48"/>
  <c r="K543" i="48"/>
  <c r="J543" i="48"/>
  <c r="I543" i="48"/>
  <c r="H543" i="48"/>
  <c r="G543" i="48"/>
  <c r="F543" i="48"/>
  <c r="M542" i="48"/>
  <c r="L542" i="48"/>
  <c r="K542" i="48"/>
  <c r="J542" i="48"/>
  <c r="I542" i="48"/>
  <c r="H542" i="48"/>
  <c r="G542" i="48"/>
  <c r="F542" i="48"/>
  <c r="M541" i="48"/>
  <c r="L541" i="48"/>
  <c r="K541" i="48"/>
  <c r="J541" i="48"/>
  <c r="I541" i="48"/>
  <c r="H541" i="48"/>
  <c r="G541" i="48"/>
  <c r="F541" i="48"/>
  <c r="M540" i="48"/>
  <c r="L540" i="48"/>
  <c r="K540" i="48"/>
  <c r="J540" i="48"/>
  <c r="I540" i="48"/>
  <c r="H540" i="48"/>
  <c r="G540" i="48"/>
  <c r="F540" i="48"/>
  <c r="M539" i="48"/>
  <c r="L539" i="48"/>
  <c r="K539" i="48"/>
  <c r="J539" i="48"/>
  <c r="I539" i="48"/>
  <c r="H539" i="48"/>
  <c r="G539" i="48"/>
  <c r="F539" i="48"/>
  <c r="M538" i="48"/>
  <c r="L538" i="48"/>
  <c r="K538" i="48"/>
  <c r="J538" i="48"/>
  <c r="I538" i="48"/>
  <c r="H538" i="48"/>
  <c r="G538" i="48"/>
  <c r="F538" i="48"/>
  <c r="M537" i="48"/>
  <c r="L537" i="48"/>
  <c r="K537" i="48"/>
  <c r="J537" i="48"/>
  <c r="I537" i="48"/>
  <c r="H537" i="48"/>
  <c r="G537" i="48"/>
  <c r="F537" i="48"/>
  <c r="M536" i="48"/>
  <c r="L536" i="48"/>
  <c r="K536" i="48"/>
  <c r="J536" i="48"/>
  <c r="I536" i="48"/>
  <c r="H536" i="48"/>
  <c r="G536" i="48"/>
  <c r="F536" i="48"/>
  <c r="M535" i="48"/>
  <c r="L535" i="48"/>
  <c r="K535" i="48"/>
  <c r="J535" i="48"/>
  <c r="I535" i="48"/>
  <c r="H535" i="48"/>
  <c r="G535" i="48"/>
  <c r="F535" i="48"/>
  <c r="M534" i="48"/>
  <c r="L534" i="48"/>
  <c r="K534" i="48"/>
  <c r="J534" i="48"/>
  <c r="I534" i="48"/>
  <c r="H534" i="48"/>
  <c r="G534" i="48"/>
  <c r="F534" i="48"/>
  <c r="M533" i="48"/>
  <c r="L533" i="48"/>
  <c r="K533" i="48"/>
  <c r="J533" i="48"/>
  <c r="I533" i="48"/>
  <c r="H533" i="48"/>
  <c r="G533" i="48"/>
  <c r="F533" i="48"/>
  <c r="M532" i="48"/>
  <c r="L532" i="48"/>
  <c r="K532" i="48"/>
  <c r="J532" i="48"/>
  <c r="I532" i="48"/>
  <c r="H532" i="48"/>
  <c r="G532" i="48"/>
  <c r="F532" i="48"/>
  <c r="M531" i="48"/>
  <c r="L531" i="48"/>
  <c r="K531" i="48"/>
  <c r="J531" i="48"/>
  <c r="I531" i="48"/>
  <c r="H531" i="48"/>
  <c r="G531" i="48"/>
  <c r="F531" i="48"/>
  <c r="M530" i="48"/>
  <c r="L530" i="48"/>
  <c r="K530" i="48"/>
  <c r="J530" i="48"/>
  <c r="I530" i="48"/>
  <c r="H530" i="48"/>
  <c r="G530" i="48"/>
  <c r="F530" i="48"/>
  <c r="M529" i="48"/>
  <c r="L529" i="48"/>
  <c r="K529" i="48"/>
  <c r="J529" i="48"/>
  <c r="I529" i="48"/>
  <c r="H529" i="48"/>
  <c r="G529" i="48"/>
  <c r="F529" i="48"/>
  <c r="M528" i="48"/>
  <c r="L528" i="48"/>
  <c r="K528" i="48"/>
  <c r="J528" i="48"/>
  <c r="I528" i="48"/>
  <c r="H528" i="48"/>
  <c r="G528" i="48"/>
  <c r="F528" i="48"/>
  <c r="M527" i="48"/>
  <c r="L527" i="48"/>
  <c r="K527" i="48"/>
  <c r="J527" i="48"/>
  <c r="I527" i="48"/>
  <c r="H527" i="48"/>
  <c r="G527" i="48"/>
  <c r="F527" i="48"/>
  <c r="M526" i="48"/>
  <c r="L526" i="48"/>
  <c r="K526" i="48"/>
  <c r="J526" i="48"/>
  <c r="I526" i="48"/>
  <c r="H526" i="48"/>
  <c r="G526" i="48"/>
  <c r="F526" i="48"/>
  <c r="M525" i="48"/>
  <c r="L525" i="48"/>
  <c r="K525" i="48"/>
  <c r="J525" i="48"/>
  <c r="I525" i="48"/>
  <c r="H525" i="48"/>
  <c r="G525" i="48"/>
  <c r="F525" i="48"/>
  <c r="M524" i="48"/>
  <c r="L524" i="48"/>
  <c r="K524" i="48"/>
  <c r="J524" i="48"/>
  <c r="I524" i="48"/>
  <c r="H524" i="48"/>
  <c r="G524" i="48"/>
  <c r="F524" i="48"/>
  <c r="M523" i="48"/>
  <c r="L523" i="48"/>
  <c r="K523" i="48"/>
  <c r="J523" i="48"/>
  <c r="I523" i="48"/>
  <c r="H523" i="48"/>
  <c r="G523" i="48"/>
  <c r="F523" i="48"/>
  <c r="M522" i="48"/>
  <c r="L522" i="48"/>
  <c r="K522" i="48"/>
  <c r="J522" i="48"/>
  <c r="I522" i="48"/>
  <c r="H522" i="48"/>
  <c r="G522" i="48"/>
  <c r="F522" i="48"/>
  <c r="M521" i="48"/>
  <c r="L521" i="48"/>
  <c r="K521" i="48"/>
  <c r="J521" i="48"/>
  <c r="I521" i="48"/>
  <c r="H521" i="48"/>
  <c r="G521" i="48"/>
  <c r="F521" i="48"/>
  <c r="M520" i="48"/>
  <c r="L520" i="48"/>
  <c r="K520" i="48"/>
  <c r="J520" i="48"/>
  <c r="I520" i="48"/>
  <c r="H520" i="48"/>
  <c r="G520" i="48"/>
  <c r="F520" i="48"/>
  <c r="M519" i="48"/>
  <c r="L519" i="48"/>
  <c r="K519" i="48"/>
  <c r="J519" i="48"/>
  <c r="I519" i="48"/>
  <c r="H519" i="48"/>
  <c r="G519" i="48"/>
  <c r="F519" i="48"/>
  <c r="M518" i="48"/>
  <c r="L518" i="48"/>
  <c r="K518" i="48"/>
  <c r="J518" i="48"/>
  <c r="I518" i="48"/>
  <c r="H518" i="48"/>
  <c r="G518" i="48"/>
  <c r="F518" i="48"/>
  <c r="M517" i="48"/>
  <c r="L517" i="48"/>
  <c r="K517" i="48"/>
  <c r="J517" i="48"/>
  <c r="I517" i="48"/>
  <c r="H517" i="48"/>
  <c r="G517" i="48"/>
  <c r="F517" i="48"/>
  <c r="M516" i="48"/>
  <c r="L516" i="48"/>
  <c r="K516" i="48"/>
  <c r="J516" i="48"/>
  <c r="I516" i="48"/>
  <c r="H516" i="48"/>
  <c r="G516" i="48"/>
  <c r="F516" i="48"/>
  <c r="M515" i="48"/>
  <c r="L515" i="48"/>
  <c r="K515" i="48"/>
  <c r="J515" i="48"/>
  <c r="I515" i="48"/>
  <c r="H515" i="48"/>
  <c r="G515" i="48"/>
  <c r="F515" i="48"/>
  <c r="M514" i="48"/>
  <c r="L514" i="48"/>
  <c r="K514" i="48"/>
  <c r="J514" i="48"/>
  <c r="I514" i="48"/>
  <c r="H514" i="48"/>
  <c r="G514" i="48"/>
  <c r="F514" i="48"/>
  <c r="M513" i="48"/>
  <c r="L513" i="48"/>
  <c r="K513" i="48"/>
  <c r="J513" i="48"/>
  <c r="I513" i="48"/>
  <c r="H513" i="48"/>
  <c r="G513" i="48"/>
  <c r="F513" i="48"/>
  <c r="M512" i="48"/>
  <c r="L512" i="48"/>
  <c r="K512" i="48"/>
  <c r="J512" i="48"/>
  <c r="I512" i="48"/>
  <c r="H512" i="48"/>
  <c r="G512" i="48"/>
  <c r="F512" i="48"/>
  <c r="M511" i="48"/>
  <c r="L511" i="48"/>
  <c r="K511" i="48"/>
  <c r="J511" i="48"/>
  <c r="I511" i="48"/>
  <c r="H511" i="48"/>
  <c r="G511" i="48"/>
  <c r="F511" i="48"/>
  <c r="M510" i="48"/>
  <c r="L510" i="48"/>
  <c r="K510" i="48"/>
  <c r="J510" i="48"/>
  <c r="I510" i="48"/>
  <c r="H510" i="48"/>
  <c r="G510" i="48"/>
  <c r="F510" i="48"/>
  <c r="M509" i="48"/>
  <c r="L509" i="48"/>
  <c r="K509" i="48"/>
  <c r="J509" i="48"/>
  <c r="I509" i="48"/>
  <c r="H509" i="48"/>
  <c r="G509" i="48"/>
  <c r="F509" i="48"/>
  <c r="M508" i="48"/>
  <c r="L508" i="48"/>
  <c r="K508" i="48"/>
  <c r="J508" i="48"/>
  <c r="I508" i="48"/>
  <c r="H508" i="48"/>
  <c r="G508" i="48"/>
  <c r="F508" i="48"/>
  <c r="M507" i="48"/>
  <c r="L507" i="48"/>
  <c r="K507" i="48"/>
  <c r="J507" i="48"/>
  <c r="I507" i="48"/>
  <c r="H507" i="48"/>
  <c r="G507" i="48"/>
  <c r="F507" i="48"/>
  <c r="M506" i="48"/>
  <c r="L506" i="48"/>
  <c r="K506" i="48"/>
  <c r="J506" i="48"/>
  <c r="I506" i="48"/>
  <c r="H506" i="48"/>
  <c r="G506" i="48"/>
  <c r="F506" i="48"/>
  <c r="M505" i="48"/>
  <c r="L505" i="48"/>
  <c r="K505" i="48"/>
  <c r="J505" i="48"/>
  <c r="I505" i="48"/>
  <c r="H505" i="48"/>
  <c r="G505" i="48"/>
  <c r="F505" i="48"/>
  <c r="M504" i="48"/>
  <c r="L504" i="48"/>
  <c r="K504" i="48"/>
  <c r="J504" i="48"/>
  <c r="I504" i="48"/>
  <c r="H504" i="48"/>
  <c r="G504" i="48"/>
  <c r="F504" i="48"/>
  <c r="M503" i="48"/>
  <c r="L503" i="48"/>
  <c r="K503" i="48"/>
  <c r="J503" i="48"/>
  <c r="I503" i="48"/>
  <c r="H503" i="48"/>
  <c r="G503" i="48"/>
  <c r="F503" i="48"/>
  <c r="M502" i="48"/>
  <c r="L502" i="48"/>
  <c r="K502" i="48"/>
  <c r="J502" i="48"/>
  <c r="I502" i="48"/>
  <c r="H502" i="48"/>
  <c r="G502" i="48"/>
  <c r="F502" i="48"/>
  <c r="M501" i="48"/>
  <c r="L501" i="48"/>
  <c r="K501" i="48"/>
  <c r="J501" i="48"/>
  <c r="I501" i="48"/>
  <c r="H501" i="48"/>
  <c r="G501" i="48"/>
  <c r="F501" i="48"/>
  <c r="M500" i="48"/>
  <c r="L500" i="48"/>
  <c r="K500" i="48"/>
  <c r="J500" i="48"/>
  <c r="I500" i="48"/>
  <c r="H500" i="48"/>
  <c r="G500" i="48"/>
  <c r="F500" i="48"/>
  <c r="M499" i="48"/>
  <c r="L499" i="48"/>
  <c r="K499" i="48"/>
  <c r="J499" i="48"/>
  <c r="I499" i="48"/>
  <c r="H499" i="48"/>
  <c r="G499" i="48"/>
  <c r="F499" i="48"/>
  <c r="M498" i="48"/>
  <c r="L498" i="48"/>
  <c r="K498" i="48"/>
  <c r="J498" i="48"/>
  <c r="I498" i="48"/>
  <c r="H498" i="48"/>
  <c r="G498" i="48"/>
  <c r="F498" i="48"/>
  <c r="M497" i="48"/>
  <c r="L497" i="48"/>
  <c r="K497" i="48"/>
  <c r="J497" i="48"/>
  <c r="I497" i="48"/>
  <c r="H497" i="48"/>
  <c r="G497" i="48"/>
  <c r="F497" i="48"/>
  <c r="M496" i="48"/>
  <c r="L496" i="48"/>
  <c r="K496" i="48"/>
  <c r="J496" i="48"/>
  <c r="I496" i="48"/>
  <c r="H496" i="48"/>
  <c r="G496" i="48"/>
  <c r="F496" i="48"/>
  <c r="M495" i="48"/>
  <c r="L495" i="48"/>
  <c r="K495" i="48"/>
  <c r="J495" i="48"/>
  <c r="I495" i="48"/>
  <c r="H495" i="48"/>
  <c r="G495" i="48"/>
  <c r="F495" i="48"/>
  <c r="M494" i="48"/>
  <c r="L494" i="48"/>
  <c r="K494" i="48"/>
  <c r="J494" i="48"/>
  <c r="I494" i="48"/>
  <c r="H494" i="48"/>
  <c r="G494" i="48"/>
  <c r="F494" i="48"/>
  <c r="M493" i="48"/>
  <c r="L493" i="48"/>
  <c r="K493" i="48"/>
  <c r="J493" i="48"/>
  <c r="I493" i="48"/>
  <c r="H493" i="48"/>
  <c r="G493" i="48"/>
  <c r="F493" i="48"/>
  <c r="M492" i="48"/>
  <c r="L492" i="48"/>
  <c r="K492" i="48"/>
  <c r="J492" i="48"/>
  <c r="I492" i="48"/>
  <c r="H492" i="48"/>
  <c r="G492" i="48"/>
  <c r="F492" i="48"/>
  <c r="M491" i="48"/>
  <c r="L491" i="48"/>
  <c r="K491" i="48"/>
  <c r="J491" i="48"/>
  <c r="I491" i="48"/>
  <c r="H491" i="48"/>
  <c r="G491" i="48"/>
  <c r="F491" i="48"/>
  <c r="M490" i="48"/>
  <c r="L490" i="48"/>
  <c r="K490" i="48"/>
  <c r="J490" i="48"/>
  <c r="I490" i="48"/>
  <c r="H490" i="48"/>
  <c r="G490" i="48"/>
  <c r="F490" i="48"/>
  <c r="M489" i="48"/>
  <c r="L489" i="48"/>
  <c r="K489" i="48"/>
  <c r="J489" i="48"/>
  <c r="I489" i="48"/>
  <c r="H489" i="48"/>
  <c r="G489" i="48"/>
  <c r="F489" i="48"/>
  <c r="M488" i="48"/>
  <c r="L488" i="48"/>
  <c r="K488" i="48"/>
  <c r="J488" i="48"/>
  <c r="I488" i="48"/>
  <c r="H488" i="48"/>
  <c r="G488" i="48"/>
  <c r="F488" i="48"/>
  <c r="M487" i="48"/>
  <c r="L487" i="48"/>
  <c r="K487" i="48"/>
  <c r="J487" i="48"/>
  <c r="I487" i="48"/>
  <c r="H487" i="48"/>
  <c r="G487" i="48"/>
  <c r="F487" i="48"/>
  <c r="M486" i="48"/>
  <c r="L486" i="48"/>
  <c r="K486" i="48"/>
  <c r="J486" i="48"/>
  <c r="I486" i="48"/>
  <c r="H486" i="48"/>
  <c r="G486" i="48"/>
  <c r="F486" i="48"/>
  <c r="M485" i="48"/>
  <c r="L485" i="48"/>
  <c r="K485" i="48"/>
  <c r="J485" i="48"/>
  <c r="I485" i="48"/>
  <c r="H485" i="48"/>
  <c r="G485" i="48"/>
  <c r="F485" i="48"/>
  <c r="M484" i="48"/>
  <c r="L484" i="48"/>
  <c r="K484" i="48"/>
  <c r="J484" i="48"/>
  <c r="I484" i="48"/>
  <c r="H484" i="48"/>
  <c r="G484" i="48"/>
  <c r="F484" i="48"/>
  <c r="M483" i="48"/>
  <c r="L483" i="48"/>
  <c r="K483" i="48"/>
  <c r="J483" i="48"/>
  <c r="I483" i="48"/>
  <c r="H483" i="48"/>
  <c r="G483" i="48"/>
  <c r="F483" i="48"/>
  <c r="M482" i="48"/>
  <c r="L482" i="48"/>
  <c r="K482" i="48"/>
  <c r="J482" i="48"/>
  <c r="I482" i="48"/>
  <c r="H482" i="48"/>
  <c r="G482" i="48"/>
  <c r="F482" i="48"/>
  <c r="M481" i="48"/>
  <c r="L481" i="48"/>
  <c r="K481" i="48"/>
  <c r="J481" i="48"/>
  <c r="I481" i="48"/>
  <c r="H481" i="48"/>
  <c r="G481" i="48"/>
  <c r="F481" i="48"/>
  <c r="M480" i="48"/>
  <c r="L480" i="48"/>
  <c r="K480" i="48"/>
  <c r="J480" i="48"/>
  <c r="I480" i="48"/>
  <c r="H480" i="48"/>
  <c r="G480" i="48"/>
  <c r="F480" i="48"/>
  <c r="M479" i="48"/>
  <c r="L479" i="48"/>
  <c r="K479" i="48"/>
  <c r="J479" i="48"/>
  <c r="I479" i="48"/>
  <c r="H479" i="48"/>
  <c r="G479" i="48"/>
  <c r="F479" i="48"/>
  <c r="M478" i="48"/>
  <c r="L478" i="48"/>
  <c r="K478" i="48"/>
  <c r="J478" i="48"/>
  <c r="I478" i="48"/>
  <c r="H478" i="48"/>
  <c r="G478" i="48"/>
  <c r="F478" i="48"/>
  <c r="M477" i="48"/>
  <c r="L477" i="48"/>
  <c r="K477" i="48"/>
  <c r="J477" i="48"/>
  <c r="I477" i="48"/>
  <c r="H477" i="48"/>
  <c r="G477" i="48"/>
  <c r="F477" i="48"/>
  <c r="M476" i="48"/>
  <c r="L476" i="48"/>
  <c r="K476" i="48"/>
  <c r="J476" i="48"/>
  <c r="I476" i="48"/>
  <c r="H476" i="48"/>
  <c r="G476" i="48"/>
  <c r="F476" i="48"/>
  <c r="M475" i="48"/>
  <c r="L475" i="48"/>
  <c r="K475" i="48"/>
  <c r="J475" i="48"/>
  <c r="I475" i="48"/>
  <c r="H475" i="48"/>
  <c r="G475" i="48"/>
  <c r="F475" i="48"/>
  <c r="M474" i="48"/>
  <c r="L474" i="48"/>
  <c r="K474" i="48"/>
  <c r="J474" i="48"/>
  <c r="I474" i="48"/>
  <c r="H474" i="48"/>
  <c r="G474" i="48"/>
  <c r="F474" i="48"/>
  <c r="M473" i="48"/>
  <c r="L473" i="48"/>
  <c r="K473" i="48"/>
  <c r="J473" i="48"/>
  <c r="I473" i="48"/>
  <c r="H473" i="48"/>
  <c r="G473" i="48"/>
  <c r="F473" i="48"/>
  <c r="M472" i="48"/>
  <c r="L472" i="48"/>
  <c r="K472" i="48"/>
  <c r="J472" i="48"/>
  <c r="I472" i="48"/>
  <c r="H472" i="48"/>
  <c r="G472" i="48"/>
  <c r="F472" i="48"/>
  <c r="M471" i="48"/>
  <c r="L471" i="48"/>
  <c r="K471" i="48"/>
  <c r="J471" i="48"/>
  <c r="I471" i="48"/>
  <c r="H471" i="48"/>
  <c r="G471" i="48"/>
  <c r="F471" i="48"/>
  <c r="M470" i="48"/>
  <c r="L470" i="48"/>
  <c r="K470" i="48"/>
  <c r="J470" i="48"/>
  <c r="I470" i="48"/>
  <c r="H470" i="48"/>
  <c r="G470" i="48"/>
  <c r="F470" i="48"/>
  <c r="M469" i="48"/>
  <c r="L469" i="48"/>
  <c r="K469" i="48"/>
  <c r="J469" i="48"/>
  <c r="I469" i="48"/>
  <c r="H469" i="48"/>
  <c r="G469" i="48"/>
  <c r="F469" i="48"/>
  <c r="M468" i="48"/>
  <c r="L468" i="48"/>
  <c r="K468" i="48"/>
  <c r="J468" i="48"/>
  <c r="I468" i="48"/>
  <c r="H468" i="48"/>
  <c r="G468" i="48"/>
  <c r="F468" i="48"/>
  <c r="M467" i="48"/>
  <c r="L467" i="48"/>
  <c r="K467" i="48"/>
  <c r="J467" i="48"/>
  <c r="I467" i="48"/>
  <c r="H467" i="48"/>
  <c r="G467" i="48"/>
  <c r="F467" i="48"/>
  <c r="M466" i="48"/>
  <c r="L466" i="48"/>
  <c r="K466" i="48"/>
  <c r="J466" i="48"/>
  <c r="I466" i="48"/>
  <c r="H466" i="48"/>
  <c r="G466" i="48"/>
  <c r="F466" i="48"/>
  <c r="M465" i="48"/>
  <c r="L465" i="48"/>
  <c r="K465" i="48"/>
  <c r="J465" i="48"/>
  <c r="I465" i="48"/>
  <c r="H465" i="48"/>
  <c r="G465" i="48"/>
  <c r="F465" i="48"/>
  <c r="M464" i="48"/>
  <c r="L464" i="48"/>
  <c r="K464" i="48"/>
  <c r="J464" i="48"/>
  <c r="I464" i="48"/>
  <c r="H464" i="48"/>
  <c r="G464" i="48"/>
  <c r="F464" i="48"/>
  <c r="M463" i="48"/>
  <c r="L463" i="48"/>
  <c r="K463" i="48"/>
  <c r="J463" i="48"/>
  <c r="I463" i="48"/>
  <c r="H463" i="48"/>
  <c r="G463" i="48"/>
  <c r="F463" i="48"/>
  <c r="M462" i="48"/>
  <c r="L462" i="48"/>
  <c r="K462" i="48"/>
  <c r="J462" i="48"/>
  <c r="I462" i="48"/>
  <c r="H462" i="48"/>
  <c r="G462" i="48"/>
  <c r="F462" i="48"/>
  <c r="M461" i="48"/>
  <c r="L461" i="48"/>
  <c r="K461" i="48"/>
  <c r="J461" i="48"/>
  <c r="I461" i="48"/>
  <c r="H461" i="48"/>
  <c r="G461" i="48"/>
  <c r="F461" i="48"/>
  <c r="M460" i="48"/>
  <c r="L460" i="48"/>
  <c r="K460" i="48"/>
  <c r="J460" i="48"/>
  <c r="I460" i="48"/>
  <c r="H460" i="48"/>
  <c r="G460" i="48"/>
  <c r="F460" i="48"/>
  <c r="M459" i="48"/>
  <c r="L459" i="48"/>
  <c r="K459" i="48"/>
  <c r="J459" i="48"/>
  <c r="I459" i="48"/>
  <c r="H459" i="48"/>
  <c r="G459" i="48"/>
  <c r="F459" i="48"/>
  <c r="M458" i="48"/>
  <c r="L458" i="48"/>
  <c r="K458" i="48"/>
  <c r="J458" i="48"/>
  <c r="I458" i="48"/>
  <c r="H458" i="48"/>
  <c r="G458" i="48"/>
  <c r="F458" i="48"/>
  <c r="M457" i="48"/>
  <c r="L457" i="48"/>
  <c r="K457" i="48"/>
  <c r="J457" i="48"/>
  <c r="I457" i="48"/>
  <c r="H457" i="48"/>
  <c r="G457" i="48"/>
  <c r="F457" i="48"/>
  <c r="M456" i="48"/>
  <c r="L456" i="48"/>
  <c r="K456" i="48"/>
  <c r="J456" i="48"/>
  <c r="I456" i="48"/>
  <c r="H456" i="48"/>
  <c r="G456" i="48"/>
  <c r="F456" i="48"/>
  <c r="M455" i="48"/>
  <c r="L455" i="48"/>
  <c r="K455" i="48"/>
  <c r="J455" i="48"/>
  <c r="I455" i="48"/>
  <c r="H455" i="48"/>
  <c r="G455" i="48"/>
  <c r="F455" i="48"/>
  <c r="M454" i="48"/>
  <c r="L454" i="48"/>
  <c r="K454" i="48"/>
  <c r="J454" i="48"/>
  <c r="I454" i="48"/>
  <c r="H454" i="48"/>
  <c r="G454" i="48"/>
  <c r="F454" i="48"/>
  <c r="M453" i="48"/>
  <c r="L453" i="48"/>
  <c r="K453" i="48"/>
  <c r="J453" i="48"/>
  <c r="I453" i="48"/>
  <c r="H453" i="48"/>
  <c r="G453" i="48"/>
  <c r="F453" i="48"/>
  <c r="M452" i="48"/>
  <c r="L452" i="48"/>
  <c r="K452" i="48"/>
  <c r="J452" i="48"/>
  <c r="I452" i="48"/>
  <c r="H452" i="48"/>
  <c r="G452" i="48"/>
  <c r="F452" i="48"/>
  <c r="M451" i="48"/>
  <c r="L451" i="48"/>
  <c r="K451" i="48"/>
  <c r="J451" i="48"/>
  <c r="I451" i="48"/>
  <c r="H451" i="48"/>
  <c r="G451" i="48"/>
  <c r="F451" i="48"/>
  <c r="M450" i="48"/>
  <c r="L450" i="48"/>
  <c r="K450" i="48"/>
  <c r="J450" i="48"/>
  <c r="I450" i="48"/>
  <c r="H450" i="48"/>
  <c r="G450" i="48"/>
  <c r="F450" i="48"/>
  <c r="M449" i="48"/>
  <c r="L449" i="48"/>
  <c r="K449" i="48"/>
  <c r="J449" i="48"/>
  <c r="I449" i="48"/>
  <c r="H449" i="48"/>
  <c r="G449" i="48"/>
  <c r="F449" i="48"/>
  <c r="M448" i="48"/>
  <c r="L448" i="48"/>
  <c r="K448" i="48"/>
  <c r="J448" i="48"/>
  <c r="I448" i="48"/>
  <c r="H448" i="48"/>
  <c r="G448" i="48"/>
  <c r="F448" i="48"/>
  <c r="M447" i="48"/>
  <c r="L447" i="48"/>
  <c r="K447" i="48"/>
  <c r="J447" i="48"/>
  <c r="I447" i="48"/>
  <c r="H447" i="48"/>
  <c r="G447" i="48"/>
  <c r="F447" i="48"/>
  <c r="M446" i="48"/>
  <c r="L446" i="48"/>
  <c r="K446" i="48"/>
  <c r="J446" i="48"/>
  <c r="I446" i="48"/>
  <c r="H446" i="48"/>
  <c r="G446" i="48"/>
  <c r="F446" i="48"/>
  <c r="M445" i="48"/>
  <c r="L445" i="48"/>
  <c r="K445" i="48"/>
  <c r="J445" i="48"/>
  <c r="I445" i="48"/>
  <c r="H445" i="48"/>
  <c r="G445" i="48"/>
  <c r="F445" i="48"/>
  <c r="M444" i="48"/>
  <c r="L444" i="48"/>
  <c r="K444" i="48"/>
  <c r="J444" i="48"/>
  <c r="I444" i="48"/>
  <c r="H444" i="48"/>
  <c r="G444" i="48"/>
  <c r="F444" i="48"/>
  <c r="M443" i="48"/>
  <c r="L443" i="48"/>
  <c r="K443" i="48"/>
  <c r="J443" i="48"/>
  <c r="I443" i="48"/>
  <c r="H443" i="48"/>
  <c r="G443" i="48"/>
  <c r="F443" i="48"/>
  <c r="M442" i="48"/>
  <c r="L442" i="48"/>
  <c r="K442" i="48"/>
  <c r="J442" i="48"/>
  <c r="I442" i="48"/>
  <c r="H442" i="48"/>
  <c r="G442" i="48"/>
  <c r="F442" i="48"/>
  <c r="M441" i="48"/>
  <c r="L441" i="48"/>
  <c r="K441" i="48"/>
  <c r="J441" i="48"/>
  <c r="I441" i="48"/>
  <c r="H441" i="48"/>
  <c r="G441" i="48"/>
  <c r="F441" i="48"/>
  <c r="M440" i="48"/>
  <c r="L440" i="48"/>
  <c r="K440" i="48"/>
  <c r="J440" i="48"/>
  <c r="I440" i="48"/>
  <c r="H440" i="48"/>
  <c r="G440" i="48"/>
  <c r="F440" i="48"/>
  <c r="M439" i="48"/>
  <c r="L439" i="48"/>
  <c r="K439" i="48"/>
  <c r="J439" i="48"/>
  <c r="I439" i="48"/>
  <c r="H439" i="48"/>
  <c r="G439" i="48"/>
  <c r="F439" i="48"/>
  <c r="M438" i="48"/>
  <c r="L438" i="48"/>
  <c r="K438" i="48"/>
  <c r="J438" i="48"/>
  <c r="I438" i="48"/>
  <c r="H438" i="48"/>
  <c r="G438" i="48"/>
  <c r="F438" i="48"/>
  <c r="M437" i="48"/>
  <c r="L437" i="48"/>
  <c r="K437" i="48"/>
  <c r="J437" i="48"/>
  <c r="I437" i="48"/>
  <c r="H437" i="48"/>
  <c r="G437" i="48"/>
  <c r="F437" i="48"/>
  <c r="M436" i="48"/>
  <c r="L436" i="48"/>
  <c r="K436" i="48"/>
  <c r="J436" i="48"/>
  <c r="I436" i="48"/>
  <c r="H436" i="48"/>
  <c r="G436" i="48"/>
  <c r="F436" i="48"/>
  <c r="M435" i="48"/>
  <c r="L435" i="48"/>
  <c r="K435" i="48"/>
  <c r="J435" i="48"/>
  <c r="I435" i="48"/>
  <c r="H435" i="48"/>
  <c r="G435" i="48"/>
  <c r="F435" i="48"/>
  <c r="M434" i="48"/>
  <c r="L434" i="48"/>
  <c r="K434" i="48"/>
  <c r="J434" i="48"/>
  <c r="I434" i="48"/>
  <c r="H434" i="48"/>
  <c r="G434" i="48"/>
  <c r="F434" i="48"/>
  <c r="M433" i="48"/>
  <c r="L433" i="48"/>
  <c r="K433" i="48"/>
  <c r="J433" i="48"/>
  <c r="I433" i="48"/>
  <c r="H433" i="48"/>
  <c r="G433" i="48"/>
  <c r="F433" i="48"/>
  <c r="M432" i="48"/>
  <c r="L432" i="48"/>
  <c r="K432" i="48"/>
  <c r="J432" i="48"/>
  <c r="I432" i="48"/>
  <c r="H432" i="48"/>
  <c r="G432" i="48"/>
  <c r="F432" i="48"/>
  <c r="M431" i="48"/>
  <c r="L431" i="48"/>
  <c r="K431" i="48"/>
  <c r="J431" i="48"/>
  <c r="I431" i="48"/>
  <c r="H431" i="48"/>
  <c r="G431" i="48"/>
  <c r="F431" i="48"/>
  <c r="M430" i="48"/>
  <c r="L430" i="48"/>
  <c r="K430" i="48"/>
  <c r="J430" i="48"/>
  <c r="I430" i="48"/>
  <c r="H430" i="48"/>
  <c r="G430" i="48"/>
  <c r="F430" i="48"/>
  <c r="M429" i="48"/>
  <c r="L429" i="48"/>
  <c r="K429" i="48"/>
  <c r="J429" i="48"/>
  <c r="I429" i="48"/>
  <c r="H429" i="48"/>
  <c r="G429" i="48"/>
  <c r="F429" i="48"/>
  <c r="M428" i="48"/>
  <c r="L428" i="48"/>
  <c r="K428" i="48"/>
  <c r="J428" i="48"/>
  <c r="I428" i="48"/>
  <c r="H428" i="48"/>
  <c r="G428" i="48"/>
  <c r="F428" i="48"/>
  <c r="M427" i="48"/>
  <c r="L427" i="48"/>
  <c r="K427" i="48"/>
  <c r="J427" i="48"/>
  <c r="I427" i="48"/>
  <c r="H427" i="48"/>
  <c r="G427" i="48"/>
  <c r="F427" i="48"/>
  <c r="M426" i="48"/>
  <c r="L426" i="48"/>
  <c r="K426" i="48"/>
  <c r="J426" i="48"/>
  <c r="I426" i="48"/>
  <c r="H426" i="48"/>
  <c r="G426" i="48"/>
  <c r="F426" i="48"/>
  <c r="M425" i="48"/>
  <c r="L425" i="48"/>
  <c r="K425" i="48"/>
  <c r="J425" i="48"/>
  <c r="I425" i="48"/>
  <c r="H425" i="48"/>
  <c r="G425" i="48"/>
  <c r="F425" i="48"/>
  <c r="M424" i="48"/>
  <c r="L424" i="48"/>
  <c r="K424" i="48"/>
  <c r="J424" i="48"/>
  <c r="I424" i="48"/>
  <c r="H424" i="48"/>
  <c r="G424" i="48"/>
  <c r="F424" i="48"/>
  <c r="M423" i="48"/>
  <c r="L423" i="48"/>
  <c r="K423" i="48"/>
  <c r="J423" i="48"/>
  <c r="I423" i="48"/>
  <c r="H423" i="48"/>
  <c r="G423" i="48"/>
  <c r="F423" i="48"/>
  <c r="M422" i="48"/>
  <c r="L422" i="48"/>
  <c r="K422" i="48"/>
  <c r="J422" i="48"/>
  <c r="I422" i="48"/>
  <c r="H422" i="48"/>
  <c r="G422" i="48"/>
  <c r="F422" i="48"/>
  <c r="M421" i="48"/>
  <c r="L421" i="48"/>
  <c r="K421" i="48"/>
  <c r="J421" i="48"/>
  <c r="I421" i="48"/>
  <c r="H421" i="48"/>
  <c r="G421" i="48"/>
  <c r="F421" i="48"/>
  <c r="M420" i="48"/>
  <c r="L420" i="48"/>
  <c r="K420" i="48"/>
  <c r="J420" i="48"/>
  <c r="I420" i="48"/>
  <c r="H420" i="48"/>
  <c r="G420" i="48"/>
  <c r="F420" i="48"/>
  <c r="M419" i="48"/>
  <c r="L419" i="48"/>
  <c r="K419" i="48"/>
  <c r="J419" i="48"/>
  <c r="I419" i="48"/>
  <c r="H419" i="48"/>
  <c r="G419" i="48"/>
  <c r="F419" i="48"/>
  <c r="M418" i="48"/>
  <c r="L418" i="48"/>
  <c r="K418" i="48"/>
  <c r="J418" i="48"/>
  <c r="I418" i="48"/>
  <c r="H418" i="48"/>
  <c r="G418" i="48"/>
  <c r="F418" i="48"/>
  <c r="M417" i="48"/>
  <c r="L417" i="48"/>
  <c r="K417" i="48"/>
  <c r="J417" i="48"/>
  <c r="I417" i="48"/>
  <c r="H417" i="48"/>
  <c r="G417" i="48"/>
  <c r="F417" i="48"/>
  <c r="M416" i="48"/>
  <c r="L416" i="48"/>
  <c r="K416" i="48"/>
  <c r="J416" i="48"/>
  <c r="I416" i="48"/>
  <c r="H416" i="48"/>
  <c r="G416" i="48"/>
  <c r="F416" i="48"/>
  <c r="M415" i="48"/>
  <c r="L415" i="48"/>
  <c r="K415" i="48"/>
  <c r="J415" i="48"/>
  <c r="I415" i="48"/>
  <c r="H415" i="48"/>
  <c r="G415" i="48"/>
  <c r="F415" i="48"/>
  <c r="M414" i="48"/>
  <c r="L414" i="48"/>
  <c r="K414" i="48"/>
  <c r="J414" i="48"/>
  <c r="I414" i="48"/>
  <c r="H414" i="48"/>
  <c r="G414" i="48"/>
  <c r="F414" i="48"/>
  <c r="M413" i="48"/>
  <c r="L413" i="48"/>
  <c r="K413" i="48"/>
  <c r="J413" i="48"/>
  <c r="I413" i="48"/>
  <c r="H413" i="48"/>
  <c r="G413" i="48"/>
  <c r="F413" i="48"/>
  <c r="M412" i="48"/>
  <c r="L412" i="48"/>
  <c r="K412" i="48"/>
  <c r="J412" i="48"/>
  <c r="I412" i="48"/>
  <c r="H412" i="48"/>
  <c r="G412" i="48"/>
  <c r="F412" i="48"/>
  <c r="M411" i="48"/>
  <c r="L411" i="48"/>
  <c r="K411" i="48"/>
  <c r="J411" i="48"/>
  <c r="I411" i="48"/>
  <c r="H411" i="48"/>
  <c r="G411" i="48"/>
  <c r="F411" i="48"/>
  <c r="M410" i="48"/>
  <c r="L410" i="48"/>
  <c r="K410" i="48"/>
  <c r="J410" i="48"/>
  <c r="I410" i="48"/>
  <c r="H410" i="48"/>
  <c r="G410" i="48"/>
  <c r="F410" i="48"/>
  <c r="M409" i="48"/>
  <c r="L409" i="48"/>
  <c r="K409" i="48"/>
  <c r="J409" i="48"/>
  <c r="I409" i="48"/>
  <c r="H409" i="48"/>
  <c r="G409" i="48"/>
  <c r="F409" i="48"/>
  <c r="M408" i="48"/>
  <c r="L408" i="48"/>
  <c r="K408" i="48"/>
  <c r="J408" i="48"/>
  <c r="I408" i="48"/>
  <c r="H408" i="48"/>
  <c r="G408" i="48"/>
  <c r="F408" i="48"/>
  <c r="M407" i="48"/>
  <c r="L407" i="48"/>
  <c r="K407" i="48"/>
  <c r="J407" i="48"/>
  <c r="I407" i="48"/>
  <c r="H407" i="48"/>
  <c r="G407" i="48"/>
  <c r="F407" i="48"/>
  <c r="M406" i="48"/>
  <c r="L406" i="48"/>
  <c r="K406" i="48"/>
  <c r="J406" i="48"/>
  <c r="I406" i="48"/>
  <c r="H406" i="48"/>
  <c r="G406" i="48"/>
  <c r="F406" i="48"/>
  <c r="M405" i="48"/>
  <c r="L405" i="48"/>
  <c r="K405" i="48"/>
  <c r="J405" i="48"/>
  <c r="I405" i="48"/>
  <c r="H405" i="48"/>
  <c r="G405" i="48"/>
  <c r="F405" i="48"/>
  <c r="M404" i="48"/>
  <c r="L404" i="48"/>
  <c r="K404" i="48"/>
  <c r="J404" i="48"/>
  <c r="I404" i="48"/>
  <c r="H404" i="48"/>
  <c r="G404" i="48"/>
  <c r="F404" i="48"/>
  <c r="M403" i="48"/>
  <c r="L403" i="48"/>
  <c r="K403" i="48"/>
  <c r="J403" i="48"/>
  <c r="I403" i="48"/>
  <c r="H403" i="48"/>
  <c r="G403" i="48"/>
  <c r="F403" i="48"/>
  <c r="M402" i="48"/>
  <c r="L402" i="48"/>
  <c r="K402" i="48"/>
  <c r="J402" i="48"/>
  <c r="I402" i="48"/>
  <c r="H402" i="48"/>
  <c r="G402" i="48"/>
  <c r="F402" i="48"/>
  <c r="M401" i="48"/>
  <c r="L401" i="48"/>
  <c r="K401" i="48"/>
  <c r="J401" i="48"/>
  <c r="I401" i="48"/>
  <c r="H401" i="48"/>
  <c r="G401" i="48"/>
  <c r="F401" i="48"/>
  <c r="M400" i="48"/>
  <c r="L400" i="48"/>
  <c r="K400" i="48"/>
  <c r="J400" i="48"/>
  <c r="I400" i="48"/>
  <c r="H400" i="48"/>
  <c r="G400" i="48"/>
  <c r="F400" i="48"/>
  <c r="M399" i="48"/>
  <c r="L399" i="48"/>
  <c r="K399" i="48"/>
  <c r="J399" i="48"/>
  <c r="I399" i="48"/>
  <c r="H399" i="48"/>
  <c r="G399" i="48"/>
  <c r="F399" i="48"/>
  <c r="M398" i="48"/>
  <c r="L398" i="48"/>
  <c r="K398" i="48"/>
  <c r="J398" i="48"/>
  <c r="I398" i="48"/>
  <c r="H398" i="48"/>
  <c r="G398" i="48"/>
  <c r="F398" i="48"/>
  <c r="M397" i="48"/>
  <c r="L397" i="48"/>
  <c r="K397" i="48"/>
  <c r="J397" i="48"/>
  <c r="I397" i="48"/>
  <c r="H397" i="48"/>
  <c r="G397" i="48"/>
  <c r="F397" i="48"/>
  <c r="M396" i="48"/>
  <c r="L396" i="48"/>
  <c r="K396" i="48"/>
  <c r="J396" i="48"/>
  <c r="I396" i="48"/>
  <c r="H396" i="48"/>
  <c r="G396" i="48"/>
  <c r="F396" i="48"/>
  <c r="M395" i="48"/>
  <c r="L395" i="48"/>
  <c r="K395" i="48"/>
  <c r="J395" i="48"/>
  <c r="I395" i="48"/>
  <c r="H395" i="48"/>
  <c r="G395" i="48"/>
  <c r="F395" i="48"/>
  <c r="M394" i="48"/>
  <c r="L394" i="48"/>
  <c r="K394" i="48"/>
  <c r="J394" i="48"/>
  <c r="I394" i="48"/>
  <c r="H394" i="48"/>
  <c r="G394" i="48"/>
  <c r="F394" i="48"/>
  <c r="M393" i="48"/>
  <c r="L393" i="48"/>
  <c r="K393" i="48"/>
  <c r="J393" i="48"/>
  <c r="I393" i="48"/>
  <c r="H393" i="48"/>
  <c r="G393" i="48"/>
  <c r="F393" i="48"/>
  <c r="M392" i="48"/>
  <c r="L392" i="48"/>
  <c r="K392" i="48"/>
  <c r="J392" i="48"/>
  <c r="I392" i="48"/>
  <c r="H392" i="48"/>
  <c r="G392" i="48"/>
  <c r="F392" i="48"/>
  <c r="M391" i="48"/>
  <c r="L391" i="48"/>
  <c r="K391" i="48"/>
  <c r="J391" i="48"/>
  <c r="I391" i="48"/>
  <c r="H391" i="48"/>
  <c r="G391" i="48"/>
  <c r="F391" i="48"/>
  <c r="M390" i="48"/>
  <c r="L390" i="48"/>
  <c r="K390" i="48"/>
  <c r="J390" i="48"/>
  <c r="I390" i="48"/>
  <c r="H390" i="48"/>
  <c r="G390" i="48"/>
  <c r="F390" i="48"/>
  <c r="M389" i="48"/>
  <c r="L389" i="48"/>
  <c r="K389" i="48"/>
  <c r="J389" i="48"/>
  <c r="I389" i="48"/>
  <c r="H389" i="48"/>
  <c r="G389" i="48"/>
  <c r="F389" i="48"/>
  <c r="M388" i="48"/>
  <c r="L388" i="48"/>
  <c r="K388" i="48"/>
  <c r="J388" i="48"/>
  <c r="I388" i="48"/>
  <c r="H388" i="48"/>
  <c r="G388" i="48"/>
  <c r="F388" i="48"/>
  <c r="M387" i="48"/>
  <c r="L387" i="48"/>
  <c r="K387" i="48"/>
  <c r="J387" i="48"/>
  <c r="I387" i="48"/>
  <c r="H387" i="48"/>
  <c r="G387" i="48"/>
  <c r="F387" i="48"/>
  <c r="M386" i="48"/>
  <c r="L386" i="48"/>
  <c r="K386" i="48"/>
  <c r="J386" i="48"/>
  <c r="I386" i="48"/>
  <c r="H386" i="48"/>
  <c r="G386" i="48"/>
  <c r="F386" i="48"/>
  <c r="M385" i="48"/>
  <c r="L385" i="48"/>
  <c r="K385" i="48"/>
  <c r="J385" i="48"/>
  <c r="I385" i="48"/>
  <c r="H385" i="48"/>
  <c r="G385" i="48"/>
  <c r="F385" i="48"/>
  <c r="M384" i="48"/>
  <c r="L384" i="48"/>
  <c r="K384" i="48"/>
  <c r="J384" i="48"/>
  <c r="I384" i="48"/>
  <c r="H384" i="48"/>
  <c r="G384" i="48"/>
  <c r="F384" i="48"/>
  <c r="M383" i="48"/>
  <c r="L383" i="48"/>
  <c r="K383" i="48"/>
  <c r="J383" i="48"/>
  <c r="I383" i="48"/>
  <c r="H383" i="48"/>
  <c r="G383" i="48"/>
  <c r="F383" i="48"/>
  <c r="M382" i="48"/>
  <c r="L382" i="48"/>
  <c r="K382" i="48"/>
  <c r="J382" i="48"/>
  <c r="I382" i="48"/>
  <c r="H382" i="48"/>
  <c r="G382" i="48"/>
  <c r="F382" i="48"/>
  <c r="M381" i="48"/>
  <c r="L381" i="48"/>
  <c r="K381" i="48"/>
  <c r="J381" i="48"/>
  <c r="I381" i="48"/>
  <c r="H381" i="48"/>
  <c r="G381" i="48"/>
  <c r="F381" i="48"/>
  <c r="M380" i="48"/>
  <c r="L380" i="48"/>
  <c r="K380" i="48"/>
  <c r="J380" i="48"/>
  <c r="I380" i="48"/>
  <c r="H380" i="48"/>
  <c r="G380" i="48"/>
  <c r="F380" i="48"/>
  <c r="M379" i="48"/>
  <c r="L379" i="48"/>
  <c r="K379" i="48"/>
  <c r="J379" i="48"/>
  <c r="I379" i="48"/>
  <c r="H379" i="48"/>
  <c r="G379" i="48"/>
  <c r="F379" i="48"/>
  <c r="M378" i="48"/>
  <c r="L378" i="48"/>
  <c r="K378" i="48"/>
  <c r="J378" i="48"/>
  <c r="I378" i="48"/>
  <c r="H378" i="48"/>
  <c r="G378" i="48"/>
  <c r="F378" i="48"/>
  <c r="M377" i="48"/>
  <c r="L377" i="48"/>
  <c r="K377" i="48"/>
  <c r="J377" i="48"/>
  <c r="I377" i="48"/>
  <c r="H377" i="48"/>
  <c r="G377" i="48"/>
  <c r="F377" i="48"/>
  <c r="M376" i="48"/>
  <c r="L376" i="48"/>
  <c r="K376" i="48"/>
  <c r="J376" i="48"/>
  <c r="I376" i="48"/>
  <c r="H376" i="48"/>
  <c r="G376" i="48"/>
  <c r="F376" i="48"/>
  <c r="M375" i="48"/>
  <c r="L375" i="48"/>
  <c r="K375" i="48"/>
  <c r="J375" i="48"/>
  <c r="I375" i="48"/>
  <c r="H375" i="48"/>
  <c r="G375" i="48"/>
  <c r="F375" i="48"/>
  <c r="M374" i="48"/>
  <c r="L374" i="48"/>
  <c r="K374" i="48"/>
  <c r="J374" i="48"/>
  <c r="I374" i="48"/>
  <c r="H374" i="48"/>
  <c r="G374" i="48"/>
  <c r="F374" i="48"/>
  <c r="M373" i="48"/>
  <c r="L373" i="48"/>
  <c r="K373" i="48"/>
  <c r="J373" i="48"/>
  <c r="I373" i="48"/>
  <c r="H373" i="48"/>
  <c r="G373" i="48"/>
  <c r="F373" i="48"/>
  <c r="M372" i="48"/>
  <c r="L372" i="48"/>
  <c r="K372" i="48"/>
  <c r="J372" i="48"/>
  <c r="I372" i="48"/>
  <c r="H372" i="48"/>
  <c r="G372" i="48"/>
  <c r="F372" i="48"/>
  <c r="M371" i="48"/>
  <c r="L371" i="48"/>
  <c r="K371" i="48"/>
  <c r="J371" i="48"/>
  <c r="I371" i="48"/>
  <c r="H371" i="48"/>
  <c r="G371" i="48"/>
  <c r="F371" i="48"/>
  <c r="M370" i="48"/>
  <c r="L370" i="48"/>
  <c r="K370" i="48"/>
  <c r="J370" i="48"/>
  <c r="I370" i="48"/>
  <c r="H370" i="48"/>
  <c r="G370" i="48"/>
  <c r="F370" i="48"/>
  <c r="M369" i="48"/>
  <c r="L369" i="48"/>
  <c r="K369" i="48"/>
  <c r="J369" i="48"/>
  <c r="I369" i="48"/>
  <c r="H369" i="48"/>
  <c r="G369" i="48"/>
  <c r="F369" i="48"/>
  <c r="M368" i="48"/>
  <c r="L368" i="48"/>
  <c r="K368" i="48"/>
  <c r="J368" i="48"/>
  <c r="I368" i="48"/>
  <c r="H368" i="48"/>
  <c r="G368" i="48"/>
  <c r="F368" i="48"/>
  <c r="M367" i="48"/>
  <c r="L367" i="48"/>
  <c r="K367" i="48"/>
  <c r="J367" i="48"/>
  <c r="I367" i="48"/>
  <c r="H367" i="48"/>
  <c r="G367" i="48"/>
  <c r="F367" i="48"/>
  <c r="M366" i="48"/>
  <c r="L366" i="48"/>
  <c r="K366" i="48"/>
  <c r="J366" i="48"/>
  <c r="I366" i="48"/>
  <c r="H366" i="48"/>
  <c r="G366" i="48"/>
  <c r="F366" i="48"/>
  <c r="M365" i="48"/>
  <c r="L365" i="48"/>
  <c r="K365" i="48"/>
  <c r="J365" i="48"/>
  <c r="I365" i="48"/>
  <c r="H365" i="48"/>
  <c r="G365" i="48"/>
  <c r="F365" i="48"/>
  <c r="M364" i="48"/>
  <c r="L364" i="48"/>
  <c r="K364" i="48"/>
  <c r="J364" i="48"/>
  <c r="I364" i="48"/>
  <c r="H364" i="48"/>
  <c r="G364" i="48"/>
  <c r="F364" i="48"/>
  <c r="M363" i="48"/>
  <c r="L363" i="48"/>
  <c r="K363" i="48"/>
  <c r="J363" i="48"/>
  <c r="I363" i="48"/>
  <c r="H363" i="48"/>
  <c r="G363" i="48"/>
  <c r="F363" i="48"/>
  <c r="M362" i="48"/>
  <c r="L362" i="48"/>
  <c r="K362" i="48"/>
  <c r="J362" i="48"/>
  <c r="I362" i="48"/>
  <c r="H362" i="48"/>
  <c r="G362" i="48"/>
  <c r="F362" i="48"/>
  <c r="M361" i="48"/>
  <c r="L361" i="48"/>
  <c r="K361" i="48"/>
  <c r="J361" i="48"/>
  <c r="I361" i="48"/>
  <c r="H361" i="48"/>
  <c r="G361" i="48"/>
  <c r="F361" i="48"/>
  <c r="M360" i="48"/>
  <c r="L360" i="48"/>
  <c r="K360" i="48"/>
  <c r="J360" i="48"/>
  <c r="I360" i="48"/>
  <c r="H360" i="48"/>
  <c r="G360" i="48"/>
  <c r="F360" i="48"/>
  <c r="M359" i="48"/>
  <c r="L359" i="48"/>
  <c r="K359" i="48"/>
  <c r="J359" i="48"/>
  <c r="I359" i="48"/>
  <c r="H359" i="48"/>
  <c r="G359" i="48"/>
  <c r="F359" i="48"/>
  <c r="M358" i="48"/>
  <c r="L358" i="48"/>
  <c r="K358" i="48"/>
  <c r="J358" i="48"/>
  <c r="I358" i="48"/>
  <c r="H358" i="48"/>
  <c r="G358" i="48"/>
  <c r="F358" i="48"/>
  <c r="M357" i="48"/>
  <c r="L357" i="48"/>
  <c r="K357" i="48"/>
  <c r="J357" i="48"/>
  <c r="I357" i="48"/>
  <c r="H357" i="48"/>
  <c r="G357" i="48"/>
  <c r="F357" i="48"/>
  <c r="M356" i="48"/>
  <c r="L356" i="48"/>
  <c r="K356" i="48"/>
  <c r="J356" i="48"/>
  <c r="I356" i="48"/>
  <c r="H356" i="48"/>
  <c r="G356" i="48"/>
  <c r="F356" i="48"/>
  <c r="M355" i="48"/>
  <c r="L355" i="48"/>
  <c r="K355" i="48"/>
  <c r="J355" i="48"/>
  <c r="I355" i="48"/>
  <c r="H355" i="48"/>
  <c r="G355" i="48"/>
  <c r="F355" i="48"/>
  <c r="M354" i="48"/>
  <c r="L354" i="48"/>
  <c r="K354" i="48"/>
  <c r="J354" i="48"/>
  <c r="I354" i="48"/>
  <c r="H354" i="48"/>
  <c r="G354" i="48"/>
  <c r="F354" i="48"/>
  <c r="M353" i="48"/>
  <c r="L353" i="48"/>
  <c r="K353" i="48"/>
  <c r="J353" i="48"/>
  <c r="I353" i="48"/>
  <c r="H353" i="48"/>
  <c r="G353" i="48"/>
  <c r="F353" i="48"/>
  <c r="M352" i="48"/>
  <c r="L352" i="48"/>
  <c r="K352" i="48"/>
  <c r="J352" i="48"/>
  <c r="I352" i="48"/>
  <c r="H352" i="48"/>
  <c r="G352" i="48"/>
  <c r="F352" i="48"/>
  <c r="M351" i="48"/>
  <c r="L351" i="48"/>
  <c r="K351" i="48"/>
  <c r="J351" i="48"/>
  <c r="I351" i="48"/>
  <c r="H351" i="48"/>
  <c r="G351" i="48"/>
  <c r="F351" i="48"/>
  <c r="M350" i="48"/>
  <c r="L350" i="48"/>
  <c r="K350" i="48"/>
  <c r="J350" i="48"/>
  <c r="I350" i="48"/>
  <c r="H350" i="48"/>
  <c r="G350" i="48"/>
  <c r="F350" i="48"/>
  <c r="M349" i="48"/>
  <c r="L349" i="48"/>
  <c r="K349" i="48"/>
  <c r="J349" i="48"/>
  <c r="I349" i="48"/>
  <c r="H349" i="48"/>
  <c r="G349" i="48"/>
  <c r="F349" i="48"/>
  <c r="M348" i="48"/>
  <c r="L348" i="48"/>
  <c r="K348" i="48"/>
  <c r="J348" i="48"/>
  <c r="I348" i="48"/>
  <c r="H348" i="48"/>
  <c r="G348" i="48"/>
  <c r="F348" i="48"/>
  <c r="M347" i="48"/>
  <c r="L347" i="48"/>
  <c r="K347" i="48"/>
  <c r="J347" i="48"/>
  <c r="I347" i="48"/>
  <c r="H347" i="48"/>
  <c r="G347" i="48"/>
  <c r="F347" i="48"/>
  <c r="M346" i="48"/>
  <c r="L346" i="48"/>
  <c r="K346" i="48"/>
  <c r="J346" i="48"/>
  <c r="I346" i="48"/>
  <c r="H346" i="48"/>
  <c r="G346" i="48"/>
  <c r="F346" i="48"/>
  <c r="M345" i="48"/>
  <c r="L345" i="48"/>
  <c r="K345" i="48"/>
  <c r="J345" i="48"/>
  <c r="I345" i="48"/>
  <c r="H345" i="48"/>
  <c r="G345" i="48"/>
  <c r="F345" i="48"/>
  <c r="M344" i="48"/>
  <c r="L344" i="48"/>
  <c r="K344" i="48"/>
  <c r="J344" i="48"/>
  <c r="I344" i="48"/>
  <c r="H344" i="48"/>
  <c r="G344" i="48"/>
  <c r="F344" i="48"/>
  <c r="M343" i="48"/>
  <c r="L343" i="48"/>
  <c r="K343" i="48"/>
  <c r="J343" i="48"/>
  <c r="I343" i="48"/>
  <c r="H343" i="48"/>
  <c r="G343" i="48"/>
  <c r="F343" i="48"/>
  <c r="M342" i="48"/>
  <c r="L342" i="48"/>
  <c r="K342" i="48"/>
  <c r="J342" i="48"/>
  <c r="I342" i="48"/>
  <c r="H342" i="48"/>
  <c r="G342" i="48"/>
  <c r="F342" i="48"/>
  <c r="M341" i="48"/>
  <c r="L341" i="48"/>
  <c r="K341" i="48"/>
  <c r="J341" i="48"/>
  <c r="I341" i="48"/>
  <c r="H341" i="48"/>
  <c r="G341" i="48"/>
  <c r="F341" i="48"/>
  <c r="M340" i="48"/>
  <c r="L340" i="48"/>
  <c r="K340" i="48"/>
  <c r="J340" i="48"/>
  <c r="I340" i="48"/>
  <c r="H340" i="48"/>
  <c r="G340" i="48"/>
  <c r="F340" i="48"/>
  <c r="M339" i="48"/>
  <c r="L339" i="48"/>
  <c r="K339" i="48"/>
  <c r="J339" i="48"/>
  <c r="I339" i="48"/>
  <c r="H339" i="48"/>
  <c r="G339" i="48"/>
  <c r="F339" i="48"/>
  <c r="M338" i="48"/>
  <c r="L338" i="48"/>
  <c r="K338" i="48"/>
  <c r="J338" i="48"/>
  <c r="I338" i="48"/>
  <c r="H338" i="48"/>
  <c r="G338" i="48"/>
  <c r="F338" i="48"/>
  <c r="M337" i="48"/>
  <c r="L337" i="48"/>
  <c r="K337" i="48"/>
  <c r="J337" i="48"/>
  <c r="I337" i="48"/>
  <c r="H337" i="48"/>
  <c r="G337" i="48"/>
  <c r="F337" i="48"/>
  <c r="M336" i="48"/>
  <c r="L336" i="48"/>
  <c r="K336" i="48"/>
  <c r="J336" i="48"/>
  <c r="I336" i="48"/>
  <c r="H336" i="48"/>
  <c r="G336" i="48"/>
  <c r="F336" i="48"/>
  <c r="M335" i="48"/>
  <c r="L335" i="48"/>
  <c r="K335" i="48"/>
  <c r="J335" i="48"/>
  <c r="I335" i="48"/>
  <c r="H335" i="48"/>
  <c r="G335" i="48"/>
  <c r="F335" i="48"/>
  <c r="M334" i="48"/>
  <c r="L334" i="48"/>
  <c r="K334" i="48"/>
  <c r="J334" i="48"/>
  <c r="I334" i="48"/>
  <c r="H334" i="48"/>
  <c r="G334" i="48"/>
  <c r="F334" i="48"/>
  <c r="M333" i="48"/>
  <c r="L333" i="48"/>
  <c r="K333" i="48"/>
  <c r="J333" i="48"/>
  <c r="I333" i="48"/>
  <c r="H333" i="48"/>
  <c r="G333" i="48"/>
  <c r="F333" i="48"/>
  <c r="M332" i="48"/>
  <c r="L332" i="48"/>
  <c r="K332" i="48"/>
  <c r="J332" i="48"/>
  <c r="I332" i="48"/>
  <c r="H332" i="48"/>
  <c r="G332" i="48"/>
  <c r="F332" i="48"/>
  <c r="M331" i="48"/>
  <c r="L331" i="48"/>
  <c r="K331" i="48"/>
  <c r="J331" i="48"/>
  <c r="I331" i="48"/>
  <c r="H331" i="48"/>
  <c r="G331" i="48"/>
  <c r="F331" i="48"/>
  <c r="M330" i="48"/>
  <c r="L330" i="48"/>
  <c r="K330" i="48"/>
  <c r="J330" i="48"/>
  <c r="I330" i="48"/>
  <c r="H330" i="48"/>
  <c r="G330" i="48"/>
  <c r="F330" i="48"/>
  <c r="M329" i="48"/>
  <c r="L329" i="48"/>
  <c r="K329" i="48"/>
  <c r="J329" i="48"/>
  <c r="I329" i="48"/>
  <c r="H329" i="48"/>
  <c r="G329" i="48"/>
  <c r="F329" i="48"/>
  <c r="M328" i="48"/>
  <c r="L328" i="48"/>
  <c r="K328" i="48"/>
  <c r="J328" i="48"/>
  <c r="I328" i="48"/>
  <c r="H328" i="48"/>
  <c r="G328" i="48"/>
  <c r="F328" i="48"/>
  <c r="M327" i="48"/>
  <c r="L327" i="48"/>
  <c r="K327" i="48"/>
  <c r="J327" i="48"/>
  <c r="I327" i="48"/>
  <c r="H327" i="48"/>
  <c r="G327" i="48"/>
  <c r="F327" i="48"/>
  <c r="M326" i="48"/>
  <c r="L326" i="48"/>
  <c r="K326" i="48"/>
  <c r="J326" i="48"/>
  <c r="I326" i="48"/>
  <c r="H326" i="48"/>
  <c r="G326" i="48"/>
  <c r="F326" i="48"/>
  <c r="M325" i="48"/>
  <c r="L325" i="48"/>
  <c r="K325" i="48"/>
  <c r="J325" i="48"/>
  <c r="I325" i="48"/>
  <c r="H325" i="48"/>
  <c r="G325" i="48"/>
  <c r="F325" i="48"/>
  <c r="M324" i="48"/>
  <c r="L324" i="48"/>
  <c r="K324" i="48"/>
  <c r="J324" i="48"/>
  <c r="I324" i="48"/>
  <c r="H324" i="48"/>
  <c r="G324" i="48"/>
  <c r="F324" i="48"/>
  <c r="M323" i="48"/>
  <c r="L323" i="48"/>
  <c r="K323" i="48"/>
  <c r="J323" i="48"/>
  <c r="I323" i="48"/>
  <c r="H323" i="48"/>
  <c r="G323" i="48"/>
  <c r="F323" i="48"/>
  <c r="M322" i="48"/>
  <c r="L322" i="48"/>
  <c r="K322" i="48"/>
  <c r="J322" i="48"/>
  <c r="I322" i="48"/>
  <c r="H322" i="48"/>
  <c r="G322" i="48"/>
  <c r="F322" i="48"/>
  <c r="M321" i="48"/>
  <c r="L321" i="48"/>
  <c r="K321" i="48"/>
  <c r="J321" i="48"/>
  <c r="I321" i="48"/>
  <c r="H321" i="48"/>
  <c r="G321" i="48"/>
  <c r="F321" i="48"/>
  <c r="M320" i="48"/>
  <c r="L320" i="48"/>
  <c r="K320" i="48"/>
  <c r="J320" i="48"/>
  <c r="I320" i="48"/>
  <c r="H320" i="48"/>
  <c r="G320" i="48"/>
  <c r="F320" i="48"/>
  <c r="M319" i="48"/>
  <c r="L319" i="48"/>
  <c r="K319" i="48"/>
  <c r="J319" i="48"/>
  <c r="I319" i="48"/>
  <c r="H319" i="48"/>
  <c r="G319" i="48"/>
  <c r="F319" i="48"/>
  <c r="M318" i="48"/>
  <c r="L318" i="48"/>
  <c r="K318" i="48"/>
  <c r="J318" i="48"/>
  <c r="I318" i="48"/>
  <c r="H318" i="48"/>
  <c r="G318" i="48"/>
  <c r="F318" i="48"/>
  <c r="M317" i="48"/>
  <c r="L317" i="48"/>
  <c r="K317" i="48"/>
  <c r="J317" i="48"/>
  <c r="I317" i="48"/>
  <c r="H317" i="48"/>
  <c r="G317" i="48"/>
  <c r="F317" i="48"/>
  <c r="M316" i="48"/>
  <c r="L316" i="48"/>
  <c r="K316" i="48"/>
  <c r="J316" i="48"/>
  <c r="I316" i="48"/>
  <c r="H316" i="48"/>
  <c r="G316" i="48"/>
  <c r="F316" i="48"/>
  <c r="M315" i="48"/>
  <c r="L315" i="48"/>
  <c r="K315" i="48"/>
  <c r="J315" i="48"/>
  <c r="I315" i="48"/>
  <c r="H315" i="48"/>
  <c r="G315" i="48"/>
  <c r="F315" i="48"/>
  <c r="M314" i="48"/>
  <c r="L314" i="48"/>
  <c r="K314" i="48"/>
  <c r="J314" i="48"/>
  <c r="I314" i="48"/>
  <c r="H314" i="48"/>
  <c r="G314" i="48"/>
  <c r="F314" i="48"/>
  <c r="M313" i="48"/>
  <c r="L313" i="48"/>
  <c r="K313" i="48"/>
  <c r="J313" i="48"/>
  <c r="I313" i="48"/>
  <c r="H313" i="48"/>
  <c r="G313" i="48"/>
  <c r="F313" i="48"/>
  <c r="M312" i="48"/>
  <c r="L312" i="48"/>
  <c r="K312" i="48"/>
  <c r="J312" i="48"/>
  <c r="I312" i="48"/>
  <c r="H312" i="48"/>
  <c r="G312" i="48"/>
  <c r="F312" i="48"/>
  <c r="M311" i="48"/>
  <c r="L311" i="48"/>
  <c r="K311" i="48"/>
  <c r="J311" i="48"/>
  <c r="I311" i="48"/>
  <c r="H311" i="48"/>
  <c r="G311" i="48"/>
  <c r="F311" i="48"/>
  <c r="M310" i="48"/>
  <c r="L310" i="48"/>
  <c r="K310" i="48"/>
  <c r="J310" i="48"/>
  <c r="I310" i="48"/>
  <c r="H310" i="48"/>
  <c r="G310" i="48"/>
  <c r="F310" i="48"/>
  <c r="M309" i="48"/>
  <c r="L309" i="48"/>
  <c r="K309" i="48"/>
  <c r="J309" i="48"/>
  <c r="I309" i="48"/>
  <c r="H309" i="48"/>
  <c r="G309" i="48"/>
  <c r="F309" i="48"/>
  <c r="M308" i="48"/>
  <c r="L308" i="48"/>
  <c r="K308" i="48"/>
  <c r="J308" i="48"/>
  <c r="I308" i="48"/>
  <c r="H308" i="48"/>
  <c r="G308" i="48"/>
  <c r="F308" i="48"/>
  <c r="M307" i="48"/>
  <c r="L307" i="48"/>
  <c r="K307" i="48"/>
  <c r="J307" i="48"/>
  <c r="I307" i="48"/>
  <c r="H307" i="48"/>
  <c r="G307" i="48"/>
  <c r="F307" i="48"/>
  <c r="M306" i="48"/>
  <c r="L306" i="48"/>
  <c r="K306" i="48"/>
  <c r="J306" i="48"/>
  <c r="I306" i="48"/>
  <c r="H306" i="48"/>
  <c r="G306" i="48"/>
  <c r="F306" i="48"/>
  <c r="M305" i="48"/>
  <c r="L305" i="48"/>
  <c r="K305" i="48"/>
  <c r="J305" i="48"/>
  <c r="I305" i="48"/>
  <c r="H305" i="48"/>
  <c r="G305" i="48"/>
  <c r="F305" i="48"/>
  <c r="M304" i="48"/>
  <c r="L304" i="48"/>
  <c r="K304" i="48"/>
  <c r="J304" i="48"/>
  <c r="I304" i="48"/>
  <c r="H304" i="48"/>
  <c r="G304" i="48"/>
  <c r="F304" i="48"/>
  <c r="M303" i="48"/>
  <c r="L303" i="48"/>
  <c r="K303" i="48"/>
  <c r="J303" i="48"/>
  <c r="I303" i="48"/>
  <c r="H303" i="48"/>
  <c r="G303" i="48"/>
  <c r="F303" i="48"/>
  <c r="M302" i="48"/>
  <c r="L302" i="48"/>
  <c r="K302" i="48"/>
  <c r="J302" i="48"/>
  <c r="I302" i="48"/>
  <c r="H302" i="48"/>
  <c r="G302" i="48"/>
  <c r="F302" i="48"/>
  <c r="M301" i="48"/>
  <c r="L301" i="48"/>
  <c r="K301" i="48"/>
  <c r="J301" i="48"/>
  <c r="I301" i="48"/>
  <c r="H301" i="48"/>
  <c r="G301" i="48"/>
  <c r="F301" i="48"/>
  <c r="M300" i="48"/>
  <c r="L300" i="48"/>
  <c r="K300" i="48"/>
  <c r="J300" i="48"/>
  <c r="I300" i="48"/>
  <c r="H300" i="48"/>
  <c r="G300" i="48"/>
  <c r="F300" i="48"/>
  <c r="M299" i="48"/>
  <c r="L299" i="48"/>
  <c r="K299" i="48"/>
  <c r="J299" i="48"/>
  <c r="I299" i="48"/>
  <c r="H299" i="48"/>
  <c r="G299" i="48"/>
  <c r="F299" i="48"/>
  <c r="M298" i="48"/>
  <c r="L298" i="48"/>
  <c r="K298" i="48"/>
  <c r="J298" i="48"/>
  <c r="I298" i="48"/>
  <c r="H298" i="48"/>
  <c r="G298" i="48"/>
  <c r="F298" i="48"/>
  <c r="M297" i="48"/>
  <c r="L297" i="48"/>
  <c r="K297" i="48"/>
  <c r="J297" i="48"/>
  <c r="I297" i="48"/>
  <c r="H297" i="48"/>
  <c r="G297" i="48"/>
  <c r="F297" i="48"/>
  <c r="M296" i="48"/>
  <c r="L296" i="48"/>
  <c r="K296" i="48"/>
  <c r="J296" i="48"/>
  <c r="I296" i="48"/>
  <c r="H296" i="48"/>
  <c r="G296" i="48"/>
  <c r="F296" i="48"/>
  <c r="M295" i="48"/>
  <c r="L295" i="48"/>
  <c r="K295" i="48"/>
  <c r="J295" i="48"/>
  <c r="I295" i="48"/>
  <c r="H295" i="48"/>
  <c r="G295" i="48"/>
  <c r="F295" i="48"/>
  <c r="M294" i="48"/>
  <c r="L294" i="48"/>
  <c r="K294" i="48"/>
  <c r="J294" i="48"/>
  <c r="I294" i="48"/>
  <c r="H294" i="48"/>
  <c r="G294" i="48"/>
  <c r="F294" i="48"/>
  <c r="M293" i="48"/>
  <c r="L293" i="48"/>
  <c r="K293" i="48"/>
  <c r="J293" i="48"/>
  <c r="I293" i="48"/>
  <c r="H293" i="48"/>
  <c r="G293" i="48"/>
  <c r="F293" i="48"/>
  <c r="M292" i="48"/>
  <c r="L292" i="48"/>
  <c r="K292" i="48"/>
  <c r="J292" i="48"/>
  <c r="I292" i="48"/>
  <c r="H292" i="48"/>
  <c r="G292" i="48"/>
  <c r="F292" i="48"/>
  <c r="M291" i="48"/>
  <c r="L291" i="48"/>
  <c r="K291" i="48"/>
  <c r="J291" i="48"/>
  <c r="I291" i="48"/>
  <c r="H291" i="48"/>
  <c r="G291" i="48"/>
  <c r="F291" i="48"/>
  <c r="M290" i="48"/>
  <c r="L290" i="48"/>
  <c r="K290" i="48"/>
  <c r="J290" i="48"/>
  <c r="I290" i="48"/>
  <c r="H290" i="48"/>
  <c r="G290" i="48"/>
  <c r="F290" i="48"/>
  <c r="M289" i="48"/>
  <c r="L289" i="48"/>
  <c r="K289" i="48"/>
  <c r="J289" i="48"/>
  <c r="I289" i="48"/>
  <c r="H289" i="48"/>
  <c r="G289" i="48"/>
  <c r="F289" i="48"/>
  <c r="M288" i="48"/>
  <c r="L288" i="48"/>
  <c r="K288" i="48"/>
  <c r="J288" i="48"/>
  <c r="I288" i="48"/>
  <c r="H288" i="48"/>
  <c r="G288" i="48"/>
  <c r="F288" i="48"/>
  <c r="M287" i="48"/>
  <c r="L287" i="48"/>
  <c r="K287" i="48"/>
  <c r="J287" i="48"/>
  <c r="I287" i="48"/>
  <c r="H287" i="48"/>
  <c r="G287" i="48"/>
  <c r="F287" i="48"/>
  <c r="M286" i="48"/>
  <c r="L286" i="48"/>
  <c r="K286" i="48"/>
  <c r="J286" i="48"/>
  <c r="I286" i="48"/>
  <c r="H286" i="48"/>
  <c r="G286" i="48"/>
  <c r="F286" i="48"/>
  <c r="M285" i="48"/>
  <c r="L285" i="48"/>
  <c r="K285" i="48"/>
  <c r="J285" i="48"/>
  <c r="I285" i="48"/>
  <c r="H285" i="48"/>
  <c r="G285" i="48"/>
  <c r="F285" i="48"/>
  <c r="M284" i="48"/>
  <c r="L284" i="48"/>
  <c r="K284" i="48"/>
  <c r="J284" i="48"/>
  <c r="I284" i="48"/>
  <c r="H284" i="48"/>
  <c r="G284" i="48"/>
  <c r="F284" i="48"/>
  <c r="M283" i="48"/>
  <c r="L283" i="48"/>
  <c r="K283" i="48"/>
  <c r="J283" i="48"/>
  <c r="I283" i="48"/>
  <c r="H283" i="48"/>
  <c r="G283" i="48"/>
  <c r="F283" i="48"/>
  <c r="M282" i="48"/>
  <c r="L282" i="48"/>
  <c r="K282" i="48"/>
  <c r="J282" i="48"/>
  <c r="I282" i="48"/>
  <c r="H282" i="48"/>
  <c r="G282" i="48"/>
  <c r="F282" i="48"/>
  <c r="M281" i="48"/>
  <c r="L281" i="48"/>
  <c r="K281" i="48"/>
  <c r="J281" i="48"/>
  <c r="I281" i="48"/>
  <c r="H281" i="48"/>
  <c r="G281" i="48"/>
  <c r="F281" i="48"/>
  <c r="M280" i="48"/>
  <c r="L280" i="48"/>
  <c r="K280" i="48"/>
  <c r="J280" i="48"/>
  <c r="I280" i="48"/>
  <c r="H280" i="48"/>
  <c r="G280" i="48"/>
  <c r="F280" i="48"/>
  <c r="M279" i="48"/>
  <c r="L279" i="48"/>
  <c r="K279" i="48"/>
  <c r="J279" i="48"/>
  <c r="I279" i="48"/>
  <c r="H279" i="48"/>
  <c r="G279" i="48"/>
  <c r="F279" i="48"/>
  <c r="M278" i="48"/>
  <c r="L278" i="48"/>
  <c r="K278" i="48"/>
  <c r="J278" i="48"/>
  <c r="I278" i="48"/>
  <c r="H278" i="48"/>
  <c r="G278" i="48"/>
  <c r="F278" i="48"/>
  <c r="M277" i="48"/>
  <c r="L277" i="48"/>
  <c r="K277" i="48"/>
  <c r="J277" i="48"/>
  <c r="I277" i="48"/>
  <c r="H277" i="48"/>
  <c r="G277" i="48"/>
  <c r="F277" i="48"/>
  <c r="M276" i="48"/>
  <c r="L276" i="48"/>
  <c r="K276" i="48"/>
  <c r="J276" i="48"/>
  <c r="I276" i="48"/>
  <c r="H276" i="48"/>
  <c r="G276" i="48"/>
  <c r="F276" i="48"/>
  <c r="M275" i="48"/>
  <c r="L275" i="48"/>
  <c r="K275" i="48"/>
  <c r="J275" i="48"/>
  <c r="I275" i="48"/>
  <c r="H275" i="48"/>
  <c r="G275" i="48"/>
  <c r="F275" i="48"/>
  <c r="M274" i="48"/>
  <c r="L274" i="48"/>
  <c r="K274" i="48"/>
  <c r="J274" i="48"/>
  <c r="I274" i="48"/>
  <c r="H274" i="48"/>
  <c r="G274" i="48"/>
  <c r="F274" i="48"/>
  <c r="M273" i="48"/>
  <c r="L273" i="48"/>
  <c r="K273" i="48"/>
  <c r="J273" i="48"/>
  <c r="I273" i="48"/>
  <c r="H273" i="48"/>
  <c r="G273" i="48"/>
  <c r="F273" i="48"/>
  <c r="M272" i="48"/>
  <c r="L272" i="48"/>
  <c r="K272" i="48"/>
  <c r="J272" i="48"/>
  <c r="I272" i="48"/>
  <c r="H272" i="48"/>
  <c r="G272" i="48"/>
  <c r="F272" i="48"/>
  <c r="M271" i="48"/>
  <c r="L271" i="48"/>
  <c r="K271" i="48"/>
  <c r="J271" i="48"/>
  <c r="I271" i="48"/>
  <c r="H271" i="48"/>
  <c r="G271" i="48"/>
  <c r="F271" i="48"/>
  <c r="M270" i="48"/>
  <c r="L270" i="48"/>
  <c r="K270" i="48"/>
  <c r="J270" i="48"/>
  <c r="I270" i="48"/>
  <c r="H270" i="48"/>
  <c r="G270" i="48"/>
  <c r="F270" i="48"/>
  <c r="M269" i="48"/>
  <c r="L269" i="48"/>
  <c r="K269" i="48"/>
  <c r="J269" i="48"/>
  <c r="I269" i="48"/>
  <c r="H269" i="48"/>
  <c r="G269" i="48"/>
  <c r="F269" i="48"/>
  <c r="M268" i="48"/>
  <c r="L268" i="48"/>
  <c r="K268" i="48"/>
  <c r="J268" i="48"/>
  <c r="I268" i="48"/>
  <c r="H268" i="48"/>
  <c r="G268" i="48"/>
  <c r="F268" i="48"/>
  <c r="M267" i="48"/>
  <c r="L267" i="48"/>
  <c r="K267" i="48"/>
  <c r="J267" i="48"/>
  <c r="I267" i="48"/>
  <c r="H267" i="48"/>
  <c r="G267" i="48"/>
  <c r="F267" i="48"/>
  <c r="M266" i="48"/>
  <c r="L266" i="48"/>
  <c r="K266" i="48"/>
  <c r="J266" i="48"/>
  <c r="I266" i="48"/>
  <c r="H266" i="48"/>
  <c r="G266" i="48"/>
  <c r="F266" i="48"/>
  <c r="M265" i="48"/>
  <c r="L265" i="48"/>
  <c r="K265" i="48"/>
  <c r="J265" i="48"/>
  <c r="I265" i="48"/>
  <c r="H265" i="48"/>
  <c r="G265" i="48"/>
  <c r="F265" i="48"/>
  <c r="M264" i="48"/>
  <c r="L264" i="48"/>
  <c r="K264" i="48"/>
  <c r="J264" i="48"/>
  <c r="I264" i="48"/>
  <c r="H264" i="48"/>
  <c r="G264" i="48"/>
  <c r="F264" i="48"/>
  <c r="M263" i="48"/>
  <c r="L263" i="48"/>
  <c r="K263" i="48"/>
  <c r="J263" i="48"/>
  <c r="I263" i="48"/>
  <c r="H263" i="48"/>
  <c r="G263" i="48"/>
  <c r="F263" i="48"/>
  <c r="M262" i="48"/>
  <c r="L262" i="48"/>
  <c r="K262" i="48"/>
  <c r="J262" i="48"/>
  <c r="I262" i="48"/>
  <c r="H262" i="48"/>
  <c r="G262" i="48"/>
  <c r="F262" i="48"/>
  <c r="M261" i="48"/>
  <c r="L261" i="48"/>
  <c r="K261" i="48"/>
  <c r="J261" i="48"/>
  <c r="I261" i="48"/>
  <c r="H261" i="48"/>
  <c r="G261" i="48"/>
  <c r="F261" i="48"/>
  <c r="M260" i="48"/>
  <c r="L260" i="48"/>
  <c r="K260" i="48"/>
  <c r="J260" i="48"/>
  <c r="I260" i="48"/>
  <c r="H260" i="48"/>
  <c r="G260" i="48"/>
  <c r="F260" i="48"/>
  <c r="M259" i="48"/>
  <c r="L259" i="48"/>
  <c r="K259" i="48"/>
  <c r="J259" i="48"/>
  <c r="I259" i="48"/>
  <c r="H259" i="48"/>
  <c r="G259" i="48"/>
  <c r="F259" i="48"/>
  <c r="M258" i="48"/>
  <c r="L258" i="48"/>
  <c r="K258" i="48"/>
  <c r="J258" i="48"/>
  <c r="I258" i="48"/>
  <c r="H258" i="48"/>
  <c r="G258" i="48"/>
  <c r="F258" i="48"/>
  <c r="M257" i="48"/>
  <c r="L257" i="48"/>
  <c r="K257" i="48"/>
  <c r="J257" i="48"/>
  <c r="I257" i="48"/>
  <c r="H257" i="48"/>
  <c r="G257" i="48"/>
  <c r="F257" i="48"/>
  <c r="M256" i="48"/>
  <c r="L256" i="48"/>
  <c r="K256" i="48"/>
  <c r="J256" i="48"/>
  <c r="I256" i="48"/>
  <c r="H256" i="48"/>
  <c r="G256" i="48"/>
  <c r="F256" i="48"/>
  <c r="M255" i="48"/>
  <c r="L255" i="48"/>
  <c r="K255" i="48"/>
  <c r="J255" i="48"/>
  <c r="I255" i="48"/>
  <c r="H255" i="48"/>
  <c r="G255" i="48"/>
  <c r="F255" i="48"/>
  <c r="M254" i="48"/>
  <c r="L254" i="48"/>
  <c r="K254" i="48"/>
  <c r="J254" i="48"/>
  <c r="I254" i="48"/>
  <c r="H254" i="48"/>
  <c r="G254" i="48"/>
  <c r="F254" i="48"/>
  <c r="M253" i="48"/>
  <c r="L253" i="48"/>
  <c r="K253" i="48"/>
  <c r="J253" i="48"/>
  <c r="I253" i="48"/>
  <c r="H253" i="48"/>
  <c r="G253" i="48"/>
  <c r="F253" i="48"/>
  <c r="M252" i="48"/>
  <c r="L252" i="48"/>
  <c r="K252" i="48"/>
  <c r="J252" i="48"/>
  <c r="I252" i="48"/>
  <c r="H252" i="48"/>
  <c r="G252" i="48"/>
  <c r="F252" i="48"/>
  <c r="M251" i="48"/>
  <c r="L251" i="48"/>
  <c r="K251" i="48"/>
  <c r="J251" i="48"/>
  <c r="I251" i="48"/>
  <c r="H251" i="48"/>
  <c r="G251" i="48"/>
  <c r="F251" i="48"/>
  <c r="M250" i="48"/>
  <c r="L250" i="48"/>
  <c r="K250" i="48"/>
  <c r="J250" i="48"/>
  <c r="I250" i="48"/>
  <c r="H250" i="48"/>
  <c r="G250" i="48"/>
  <c r="F250" i="48"/>
  <c r="M249" i="48"/>
  <c r="L249" i="48"/>
  <c r="K249" i="48"/>
  <c r="J249" i="48"/>
  <c r="I249" i="48"/>
  <c r="H249" i="48"/>
  <c r="G249" i="48"/>
  <c r="F249" i="48"/>
  <c r="M248" i="48"/>
  <c r="L248" i="48"/>
  <c r="K248" i="48"/>
  <c r="J248" i="48"/>
  <c r="I248" i="48"/>
  <c r="H248" i="48"/>
  <c r="G248" i="48"/>
  <c r="F248" i="48"/>
  <c r="M247" i="48"/>
  <c r="L247" i="48"/>
  <c r="K247" i="48"/>
  <c r="J247" i="48"/>
  <c r="I247" i="48"/>
  <c r="H247" i="48"/>
  <c r="G247" i="48"/>
  <c r="F247" i="48"/>
  <c r="M246" i="48"/>
  <c r="L246" i="48"/>
  <c r="K246" i="48"/>
  <c r="J246" i="48"/>
  <c r="I246" i="48"/>
  <c r="H246" i="48"/>
  <c r="G246" i="48"/>
  <c r="F246" i="48"/>
  <c r="M245" i="48"/>
  <c r="L245" i="48"/>
  <c r="K245" i="48"/>
  <c r="J245" i="48"/>
  <c r="I245" i="48"/>
  <c r="H245" i="48"/>
  <c r="G245" i="48"/>
  <c r="F245" i="48"/>
  <c r="M244" i="48"/>
  <c r="L244" i="48"/>
  <c r="K244" i="48"/>
  <c r="J244" i="48"/>
  <c r="I244" i="48"/>
  <c r="H244" i="48"/>
  <c r="G244" i="48"/>
  <c r="F244" i="48"/>
  <c r="M243" i="48"/>
  <c r="L243" i="48"/>
  <c r="K243" i="48"/>
  <c r="J243" i="48"/>
  <c r="I243" i="48"/>
  <c r="H243" i="48"/>
  <c r="G243" i="48"/>
  <c r="F243" i="48"/>
  <c r="M242" i="48"/>
  <c r="L242" i="48"/>
  <c r="K242" i="48"/>
  <c r="J242" i="48"/>
  <c r="I242" i="48"/>
  <c r="H242" i="48"/>
  <c r="G242" i="48"/>
  <c r="F242" i="48"/>
  <c r="M241" i="48"/>
  <c r="L241" i="48"/>
  <c r="K241" i="48"/>
  <c r="J241" i="48"/>
  <c r="I241" i="48"/>
  <c r="H241" i="48"/>
  <c r="G241" i="48"/>
  <c r="F241" i="48"/>
  <c r="M240" i="48"/>
  <c r="L240" i="48"/>
  <c r="K240" i="48"/>
  <c r="J240" i="48"/>
  <c r="I240" i="48"/>
  <c r="H240" i="48"/>
  <c r="G240" i="48"/>
  <c r="F240" i="48"/>
  <c r="M239" i="48"/>
  <c r="L239" i="48"/>
  <c r="K239" i="48"/>
  <c r="J239" i="48"/>
  <c r="I239" i="48"/>
  <c r="H239" i="48"/>
  <c r="G239" i="48"/>
  <c r="F239" i="48"/>
  <c r="M238" i="48"/>
  <c r="L238" i="48"/>
  <c r="K238" i="48"/>
  <c r="J238" i="48"/>
  <c r="I238" i="48"/>
  <c r="H238" i="48"/>
  <c r="G238" i="48"/>
  <c r="F238" i="48"/>
  <c r="M237" i="48"/>
  <c r="L237" i="48"/>
  <c r="K237" i="48"/>
  <c r="J237" i="48"/>
  <c r="I237" i="48"/>
  <c r="H237" i="48"/>
  <c r="G237" i="48"/>
  <c r="F237" i="48"/>
  <c r="M236" i="48"/>
  <c r="L236" i="48"/>
  <c r="K236" i="48"/>
  <c r="J236" i="48"/>
  <c r="I236" i="48"/>
  <c r="H236" i="48"/>
  <c r="G236" i="48"/>
  <c r="F236" i="48"/>
  <c r="M235" i="48"/>
  <c r="L235" i="48"/>
  <c r="K235" i="48"/>
  <c r="J235" i="48"/>
  <c r="I235" i="48"/>
  <c r="H235" i="48"/>
  <c r="G235" i="48"/>
  <c r="F235" i="48"/>
  <c r="M234" i="48"/>
  <c r="L234" i="48"/>
  <c r="K234" i="48"/>
  <c r="J234" i="48"/>
  <c r="I234" i="48"/>
  <c r="H234" i="48"/>
  <c r="G234" i="48"/>
  <c r="F234" i="48"/>
  <c r="M233" i="48"/>
  <c r="L233" i="48"/>
  <c r="K233" i="48"/>
  <c r="J233" i="48"/>
  <c r="I233" i="48"/>
  <c r="H233" i="48"/>
  <c r="G233" i="48"/>
  <c r="F233" i="48"/>
  <c r="M232" i="48"/>
  <c r="L232" i="48"/>
  <c r="K232" i="48"/>
  <c r="J232" i="48"/>
  <c r="I232" i="48"/>
  <c r="H232" i="48"/>
  <c r="G232" i="48"/>
  <c r="F232" i="48"/>
  <c r="M231" i="48"/>
  <c r="L231" i="48"/>
  <c r="K231" i="48"/>
  <c r="J231" i="48"/>
  <c r="I231" i="48"/>
  <c r="H231" i="48"/>
  <c r="G231" i="48"/>
  <c r="F231" i="48"/>
  <c r="M230" i="48"/>
  <c r="L230" i="48"/>
  <c r="K230" i="48"/>
  <c r="J230" i="48"/>
  <c r="I230" i="48"/>
  <c r="H230" i="48"/>
  <c r="G230" i="48"/>
  <c r="F230" i="48"/>
  <c r="M229" i="48"/>
  <c r="L229" i="48"/>
  <c r="K229" i="48"/>
  <c r="J229" i="48"/>
  <c r="I229" i="48"/>
  <c r="H229" i="48"/>
  <c r="G229" i="48"/>
  <c r="F229" i="48"/>
  <c r="M228" i="48"/>
  <c r="L228" i="48"/>
  <c r="K228" i="48"/>
  <c r="J228" i="48"/>
  <c r="I228" i="48"/>
  <c r="H228" i="48"/>
  <c r="G228" i="48"/>
  <c r="F228" i="48"/>
  <c r="M227" i="48"/>
  <c r="L227" i="48"/>
  <c r="K227" i="48"/>
  <c r="J227" i="48"/>
  <c r="I227" i="48"/>
  <c r="H227" i="48"/>
  <c r="G227" i="48"/>
  <c r="F227" i="48"/>
  <c r="M226" i="48"/>
  <c r="L226" i="48"/>
  <c r="K226" i="48"/>
  <c r="J226" i="48"/>
  <c r="I226" i="48"/>
  <c r="H226" i="48"/>
  <c r="G226" i="48"/>
  <c r="F226" i="48"/>
  <c r="M225" i="48"/>
  <c r="L225" i="48"/>
  <c r="K225" i="48"/>
  <c r="J225" i="48"/>
  <c r="I225" i="48"/>
  <c r="H225" i="48"/>
  <c r="G225" i="48"/>
  <c r="F225" i="48"/>
  <c r="M224" i="48"/>
  <c r="L224" i="48"/>
  <c r="K224" i="48"/>
  <c r="J224" i="48"/>
  <c r="I224" i="48"/>
  <c r="H224" i="48"/>
  <c r="G224" i="48"/>
  <c r="F224" i="48"/>
  <c r="M223" i="48"/>
  <c r="L223" i="48"/>
  <c r="K223" i="48"/>
  <c r="J223" i="48"/>
  <c r="I223" i="48"/>
  <c r="H223" i="48"/>
  <c r="G223" i="48"/>
  <c r="F223" i="48"/>
  <c r="M222" i="48"/>
  <c r="L222" i="48"/>
  <c r="K222" i="48"/>
  <c r="J222" i="48"/>
  <c r="I222" i="48"/>
  <c r="H222" i="48"/>
  <c r="G222" i="48"/>
  <c r="F222" i="48"/>
  <c r="M221" i="48"/>
  <c r="L221" i="48"/>
  <c r="K221" i="48"/>
  <c r="J221" i="48"/>
  <c r="I221" i="48"/>
  <c r="H221" i="48"/>
  <c r="G221" i="48"/>
  <c r="F221" i="48"/>
  <c r="M220" i="48"/>
  <c r="L220" i="48"/>
  <c r="K220" i="48"/>
  <c r="J220" i="48"/>
  <c r="I220" i="48"/>
  <c r="H220" i="48"/>
  <c r="G220" i="48"/>
  <c r="F220" i="48"/>
  <c r="M219" i="48"/>
  <c r="L219" i="48"/>
  <c r="K219" i="48"/>
  <c r="J219" i="48"/>
  <c r="I219" i="48"/>
  <c r="H219" i="48"/>
  <c r="G219" i="48"/>
  <c r="F219" i="48"/>
  <c r="M218" i="48"/>
  <c r="L218" i="48"/>
  <c r="K218" i="48"/>
  <c r="J218" i="48"/>
  <c r="I218" i="48"/>
  <c r="H218" i="48"/>
  <c r="G218" i="48"/>
  <c r="F218" i="48"/>
  <c r="M217" i="48"/>
  <c r="L217" i="48"/>
  <c r="K217" i="48"/>
  <c r="J217" i="48"/>
  <c r="I217" i="48"/>
  <c r="H217" i="48"/>
  <c r="G217" i="48"/>
  <c r="F217" i="48"/>
  <c r="M216" i="48"/>
  <c r="L216" i="48"/>
  <c r="K216" i="48"/>
  <c r="J216" i="48"/>
  <c r="I216" i="48"/>
  <c r="H216" i="48"/>
  <c r="G216" i="48"/>
  <c r="F216" i="48"/>
  <c r="M215" i="48"/>
  <c r="L215" i="48"/>
  <c r="K215" i="48"/>
  <c r="J215" i="48"/>
  <c r="I215" i="48"/>
  <c r="H215" i="48"/>
  <c r="G215" i="48"/>
  <c r="F215" i="48"/>
  <c r="M214" i="48"/>
  <c r="L214" i="48"/>
  <c r="K214" i="48"/>
  <c r="J214" i="48"/>
  <c r="I214" i="48"/>
  <c r="H214" i="48"/>
  <c r="G214" i="48"/>
  <c r="F214" i="48"/>
  <c r="M213" i="48"/>
  <c r="L213" i="48"/>
  <c r="K213" i="48"/>
  <c r="J213" i="48"/>
  <c r="I213" i="48"/>
  <c r="H213" i="48"/>
  <c r="G213" i="48"/>
  <c r="F213" i="48"/>
  <c r="M212" i="48"/>
  <c r="L212" i="48"/>
  <c r="K212" i="48"/>
  <c r="J212" i="48"/>
  <c r="I212" i="48"/>
  <c r="H212" i="48"/>
  <c r="G212" i="48"/>
  <c r="F212" i="48"/>
  <c r="M211" i="48"/>
  <c r="L211" i="48"/>
  <c r="K211" i="48"/>
  <c r="J211" i="48"/>
  <c r="I211" i="48"/>
  <c r="H211" i="48"/>
  <c r="G211" i="48"/>
  <c r="F211" i="48"/>
  <c r="M210" i="48"/>
  <c r="L210" i="48"/>
  <c r="K210" i="48"/>
  <c r="J210" i="48"/>
  <c r="I210" i="48"/>
  <c r="H210" i="48"/>
  <c r="G210" i="48"/>
  <c r="F210" i="48"/>
  <c r="M209" i="48"/>
  <c r="L209" i="48"/>
  <c r="K209" i="48"/>
  <c r="J209" i="48"/>
  <c r="I209" i="48"/>
  <c r="H209" i="48"/>
  <c r="G209" i="48"/>
  <c r="F209" i="48"/>
  <c r="M208" i="48"/>
  <c r="L208" i="48"/>
  <c r="K208" i="48"/>
  <c r="J208" i="48"/>
  <c r="I208" i="48"/>
  <c r="H208" i="48"/>
  <c r="G208" i="48"/>
  <c r="F208" i="48"/>
  <c r="M207" i="48"/>
  <c r="L207" i="48"/>
  <c r="K207" i="48"/>
  <c r="J207" i="48"/>
  <c r="I207" i="48"/>
  <c r="H207" i="48"/>
  <c r="G207" i="48"/>
  <c r="F207" i="48"/>
  <c r="M206" i="48"/>
  <c r="L206" i="48"/>
  <c r="K206" i="48"/>
  <c r="J206" i="48"/>
  <c r="I206" i="48"/>
  <c r="H206" i="48"/>
  <c r="G206" i="48"/>
  <c r="F206" i="48"/>
  <c r="M205" i="48"/>
  <c r="L205" i="48"/>
  <c r="K205" i="48"/>
  <c r="J205" i="48"/>
  <c r="I205" i="48"/>
  <c r="H205" i="48"/>
  <c r="G205" i="48"/>
  <c r="F205" i="48"/>
  <c r="M204" i="48"/>
  <c r="L204" i="48"/>
  <c r="K204" i="48"/>
  <c r="J204" i="48"/>
  <c r="I204" i="48"/>
  <c r="H204" i="48"/>
  <c r="G204" i="48"/>
  <c r="F204" i="48"/>
  <c r="M203" i="48"/>
  <c r="L203" i="48"/>
  <c r="K203" i="48"/>
  <c r="J203" i="48"/>
  <c r="I203" i="48"/>
  <c r="H203" i="48"/>
  <c r="G203" i="48"/>
  <c r="F203" i="48"/>
  <c r="M202" i="48"/>
  <c r="L202" i="48"/>
  <c r="K202" i="48"/>
  <c r="J202" i="48"/>
  <c r="I202" i="48"/>
  <c r="H202" i="48"/>
  <c r="G202" i="48"/>
  <c r="F202" i="48"/>
  <c r="M201" i="48"/>
  <c r="L201" i="48"/>
  <c r="K201" i="48"/>
  <c r="J201" i="48"/>
  <c r="I201" i="48"/>
  <c r="H201" i="48"/>
  <c r="G201" i="48"/>
  <c r="F201" i="48"/>
  <c r="M200" i="48"/>
  <c r="L200" i="48"/>
  <c r="K200" i="48"/>
  <c r="J200" i="48"/>
  <c r="I200" i="48"/>
  <c r="H200" i="48"/>
  <c r="G200" i="48"/>
  <c r="F200" i="48"/>
  <c r="M199" i="48"/>
  <c r="L199" i="48"/>
  <c r="K199" i="48"/>
  <c r="J199" i="48"/>
  <c r="I199" i="48"/>
  <c r="H199" i="48"/>
  <c r="G199" i="48"/>
  <c r="F199" i="48"/>
  <c r="M198" i="48"/>
  <c r="L198" i="48"/>
  <c r="K198" i="48"/>
  <c r="J198" i="48"/>
  <c r="I198" i="48"/>
  <c r="H198" i="48"/>
  <c r="G198" i="48"/>
  <c r="F198" i="48"/>
  <c r="M197" i="48"/>
  <c r="L197" i="48"/>
  <c r="K197" i="48"/>
  <c r="J197" i="48"/>
  <c r="I197" i="48"/>
  <c r="H197" i="48"/>
  <c r="G197" i="48"/>
  <c r="F197" i="48"/>
  <c r="M196" i="48"/>
  <c r="L196" i="48"/>
  <c r="K196" i="48"/>
  <c r="J196" i="48"/>
  <c r="I196" i="48"/>
  <c r="H196" i="48"/>
  <c r="G196" i="48"/>
  <c r="F196" i="48"/>
  <c r="M195" i="48"/>
  <c r="L195" i="48"/>
  <c r="K195" i="48"/>
  <c r="J195" i="48"/>
  <c r="I195" i="48"/>
  <c r="H195" i="48"/>
  <c r="G195" i="48"/>
  <c r="F195" i="48"/>
  <c r="M194" i="48"/>
  <c r="L194" i="48"/>
  <c r="K194" i="48"/>
  <c r="J194" i="48"/>
  <c r="I194" i="48"/>
  <c r="H194" i="48"/>
  <c r="G194" i="48"/>
  <c r="F194" i="48"/>
  <c r="M193" i="48"/>
  <c r="L193" i="48"/>
  <c r="K193" i="48"/>
  <c r="J193" i="48"/>
  <c r="I193" i="48"/>
  <c r="H193" i="48"/>
  <c r="G193" i="48"/>
  <c r="F193" i="48"/>
  <c r="M192" i="48"/>
  <c r="L192" i="48"/>
  <c r="K192" i="48"/>
  <c r="J192" i="48"/>
  <c r="I192" i="48"/>
  <c r="H192" i="48"/>
  <c r="G192" i="48"/>
  <c r="F192" i="48"/>
  <c r="M191" i="48"/>
  <c r="L191" i="48"/>
  <c r="K191" i="48"/>
  <c r="J191" i="48"/>
  <c r="I191" i="48"/>
  <c r="H191" i="48"/>
  <c r="G191" i="48"/>
  <c r="F191" i="48"/>
  <c r="M190" i="48"/>
  <c r="L190" i="48"/>
  <c r="K190" i="48"/>
  <c r="J190" i="48"/>
  <c r="I190" i="48"/>
  <c r="H190" i="48"/>
  <c r="G190" i="48"/>
  <c r="F190" i="48"/>
  <c r="M189" i="48"/>
  <c r="L189" i="48"/>
  <c r="K189" i="48"/>
  <c r="J189" i="48"/>
  <c r="I189" i="48"/>
  <c r="H189" i="48"/>
  <c r="G189" i="48"/>
  <c r="F189" i="48"/>
  <c r="M188" i="48"/>
  <c r="L188" i="48"/>
  <c r="K188" i="48"/>
  <c r="J188" i="48"/>
  <c r="I188" i="48"/>
  <c r="H188" i="48"/>
  <c r="G188" i="48"/>
  <c r="F188" i="48"/>
  <c r="M187" i="48"/>
  <c r="L187" i="48"/>
  <c r="K187" i="48"/>
  <c r="J187" i="48"/>
  <c r="I187" i="48"/>
  <c r="H187" i="48"/>
  <c r="G187" i="48"/>
  <c r="F187" i="48"/>
  <c r="M186" i="48"/>
  <c r="L186" i="48"/>
  <c r="K186" i="48"/>
  <c r="J186" i="48"/>
  <c r="I186" i="48"/>
  <c r="H186" i="48"/>
  <c r="G186" i="48"/>
  <c r="F186" i="48"/>
  <c r="M185" i="48"/>
  <c r="L185" i="48"/>
  <c r="K185" i="48"/>
  <c r="J185" i="48"/>
  <c r="I185" i="48"/>
  <c r="H185" i="48"/>
  <c r="G185" i="48"/>
  <c r="F185" i="48"/>
  <c r="M184" i="48"/>
  <c r="L184" i="48"/>
  <c r="K184" i="48"/>
  <c r="J184" i="48"/>
  <c r="I184" i="48"/>
  <c r="H184" i="48"/>
  <c r="G184" i="48"/>
  <c r="F184" i="48"/>
  <c r="M183" i="48"/>
  <c r="L183" i="48"/>
  <c r="K183" i="48"/>
  <c r="J183" i="48"/>
  <c r="I183" i="48"/>
  <c r="H183" i="48"/>
  <c r="G183" i="48"/>
  <c r="F183" i="48"/>
  <c r="M182" i="48"/>
  <c r="L182" i="48"/>
  <c r="K182" i="48"/>
  <c r="J182" i="48"/>
  <c r="I182" i="48"/>
  <c r="H182" i="48"/>
  <c r="G182" i="48"/>
  <c r="F182" i="48"/>
  <c r="M181" i="48"/>
  <c r="L181" i="48"/>
  <c r="K181" i="48"/>
  <c r="J181" i="48"/>
  <c r="I181" i="48"/>
  <c r="H181" i="48"/>
  <c r="G181" i="48"/>
  <c r="F181" i="48"/>
  <c r="M180" i="48"/>
  <c r="L180" i="48"/>
  <c r="K180" i="48"/>
  <c r="J180" i="48"/>
  <c r="I180" i="48"/>
  <c r="H180" i="48"/>
  <c r="G180" i="48"/>
  <c r="F180" i="48"/>
  <c r="M179" i="48"/>
  <c r="L179" i="48"/>
  <c r="K179" i="48"/>
  <c r="J179" i="48"/>
  <c r="I179" i="48"/>
  <c r="H179" i="48"/>
  <c r="G179" i="48"/>
  <c r="F179" i="48"/>
  <c r="M178" i="48"/>
  <c r="L178" i="48"/>
  <c r="K178" i="48"/>
  <c r="J178" i="48"/>
  <c r="I178" i="48"/>
  <c r="H178" i="48"/>
  <c r="G178" i="48"/>
  <c r="F178" i="48"/>
  <c r="M177" i="48"/>
  <c r="L177" i="48"/>
  <c r="K177" i="48"/>
  <c r="J177" i="48"/>
  <c r="I177" i="48"/>
  <c r="H177" i="48"/>
  <c r="G177" i="48"/>
  <c r="F177" i="48"/>
  <c r="M176" i="48"/>
  <c r="L176" i="48"/>
  <c r="K176" i="48"/>
  <c r="J176" i="48"/>
  <c r="I176" i="48"/>
  <c r="H176" i="48"/>
  <c r="G176" i="48"/>
  <c r="F176" i="48"/>
  <c r="M175" i="48"/>
  <c r="L175" i="48"/>
  <c r="K175" i="48"/>
  <c r="J175" i="48"/>
  <c r="I175" i="48"/>
  <c r="H175" i="48"/>
  <c r="G175" i="48"/>
  <c r="F175" i="48"/>
  <c r="M174" i="48"/>
  <c r="L174" i="48"/>
  <c r="K174" i="48"/>
  <c r="J174" i="48"/>
  <c r="I174" i="48"/>
  <c r="H174" i="48"/>
  <c r="G174" i="48"/>
  <c r="F174" i="48"/>
  <c r="M173" i="48"/>
  <c r="L173" i="48"/>
  <c r="K173" i="48"/>
  <c r="J173" i="48"/>
  <c r="I173" i="48"/>
  <c r="H173" i="48"/>
  <c r="G173" i="48"/>
  <c r="F173" i="48"/>
  <c r="M172" i="48"/>
  <c r="L172" i="48"/>
  <c r="K172" i="48"/>
  <c r="J172" i="48"/>
  <c r="I172" i="48"/>
  <c r="H172" i="48"/>
  <c r="G172" i="48"/>
  <c r="F172" i="48"/>
  <c r="M171" i="48"/>
  <c r="L171" i="48"/>
  <c r="K171" i="48"/>
  <c r="J171" i="48"/>
  <c r="I171" i="48"/>
  <c r="H171" i="48"/>
  <c r="G171" i="48"/>
  <c r="F171" i="48"/>
  <c r="M170" i="48"/>
  <c r="L170" i="48"/>
  <c r="K170" i="48"/>
  <c r="J170" i="48"/>
  <c r="I170" i="48"/>
  <c r="H170" i="48"/>
  <c r="G170" i="48"/>
  <c r="F170" i="48"/>
  <c r="M169" i="48"/>
  <c r="L169" i="48"/>
  <c r="K169" i="48"/>
  <c r="J169" i="48"/>
  <c r="I169" i="48"/>
  <c r="H169" i="48"/>
  <c r="G169" i="48"/>
  <c r="F169" i="48"/>
  <c r="M168" i="48"/>
  <c r="L168" i="48"/>
  <c r="K168" i="48"/>
  <c r="J168" i="48"/>
  <c r="I168" i="48"/>
  <c r="H168" i="48"/>
  <c r="G168" i="48"/>
  <c r="F168" i="48"/>
  <c r="M167" i="48"/>
  <c r="L167" i="48"/>
  <c r="K167" i="48"/>
  <c r="J167" i="48"/>
  <c r="I167" i="48"/>
  <c r="H167" i="48"/>
  <c r="G167" i="48"/>
  <c r="F167" i="48"/>
  <c r="M166" i="48"/>
  <c r="L166" i="48"/>
  <c r="K166" i="48"/>
  <c r="J166" i="48"/>
  <c r="I166" i="48"/>
  <c r="H166" i="48"/>
  <c r="G166" i="48"/>
  <c r="F166" i="48"/>
  <c r="M165" i="48"/>
  <c r="L165" i="48"/>
  <c r="K165" i="48"/>
  <c r="J165" i="48"/>
  <c r="I165" i="48"/>
  <c r="H165" i="48"/>
  <c r="G165" i="48"/>
  <c r="F165" i="48"/>
  <c r="M164" i="48"/>
  <c r="L164" i="48"/>
  <c r="K164" i="48"/>
  <c r="J164" i="48"/>
  <c r="I164" i="48"/>
  <c r="H164" i="48"/>
  <c r="G164" i="48"/>
  <c r="F164" i="48"/>
  <c r="M163" i="48"/>
  <c r="L163" i="48"/>
  <c r="K163" i="48"/>
  <c r="J163" i="48"/>
  <c r="I163" i="48"/>
  <c r="H163" i="48"/>
  <c r="G163" i="48"/>
  <c r="F163" i="48"/>
  <c r="M162" i="48"/>
  <c r="L162" i="48"/>
  <c r="K162" i="48"/>
  <c r="J162" i="48"/>
  <c r="I162" i="48"/>
  <c r="H162" i="48"/>
  <c r="G162" i="48"/>
  <c r="F162" i="48"/>
  <c r="M161" i="48"/>
  <c r="L161" i="48"/>
  <c r="K161" i="48"/>
  <c r="J161" i="48"/>
  <c r="I161" i="48"/>
  <c r="H161" i="48"/>
  <c r="G161" i="48"/>
  <c r="F161" i="48"/>
  <c r="M160" i="48"/>
  <c r="L160" i="48"/>
  <c r="K160" i="48"/>
  <c r="J160" i="48"/>
  <c r="I160" i="48"/>
  <c r="H160" i="48"/>
  <c r="G160" i="48"/>
  <c r="F160" i="48"/>
  <c r="M159" i="48"/>
  <c r="L159" i="48"/>
  <c r="K159" i="48"/>
  <c r="J159" i="48"/>
  <c r="I159" i="48"/>
  <c r="H159" i="48"/>
  <c r="G159" i="48"/>
  <c r="F159" i="48"/>
  <c r="M158" i="48"/>
  <c r="L158" i="48"/>
  <c r="K158" i="48"/>
  <c r="J158" i="48"/>
  <c r="I158" i="48"/>
  <c r="H158" i="48"/>
  <c r="G158" i="48"/>
  <c r="F158" i="48"/>
  <c r="M157" i="48"/>
  <c r="L157" i="48"/>
  <c r="K157" i="48"/>
  <c r="J157" i="48"/>
  <c r="I157" i="48"/>
  <c r="H157" i="48"/>
  <c r="G157" i="48"/>
  <c r="F157" i="48"/>
  <c r="M156" i="48"/>
  <c r="L156" i="48"/>
  <c r="K156" i="48"/>
  <c r="J156" i="48"/>
  <c r="I156" i="48"/>
  <c r="H156" i="48"/>
  <c r="G156" i="48"/>
  <c r="F156" i="48"/>
  <c r="M155" i="48"/>
  <c r="L155" i="48"/>
  <c r="K155" i="48"/>
  <c r="J155" i="48"/>
  <c r="I155" i="48"/>
  <c r="H155" i="48"/>
  <c r="G155" i="48"/>
  <c r="F155" i="48"/>
  <c r="M154" i="48"/>
  <c r="L154" i="48"/>
  <c r="K154" i="48"/>
  <c r="J154" i="48"/>
  <c r="I154" i="48"/>
  <c r="H154" i="48"/>
  <c r="G154" i="48"/>
  <c r="F154" i="48"/>
  <c r="M153" i="48"/>
  <c r="L153" i="48"/>
  <c r="K153" i="48"/>
  <c r="J153" i="48"/>
  <c r="I153" i="48"/>
  <c r="H153" i="48"/>
  <c r="G153" i="48"/>
  <c r="F153" i="48"/>
  <c r="M152" i="48"/>
  <c r="L152" i="48"/>
  <c r="K152" i="48"/>
  <c r="J152" i="48"/>
  <c r="I152" i="48"/>
  <c r="H152" i="48"/>
  <c r="G152" i="48"/>
  <c r="F152" i="48"/>
  <c r="M151" i="48"/>
  <c r="L151" i="48"/>
  <c r="K151" i="48"/>
  <c r="J151" i="48"/>
  <c r="I151" i="48"/>
  <c r="H151" i="48"/>
  <c r="G151" i="48"/>
  <c r="F151" i="48"/>
  <c r="M150" i="48"/>
  <c r="L150" i="48"/>
  <c r="K150" i="48"/>
  <c r="J150" i="48"/>
  <c r="I150" i="48"/>
  <c r="H150" i="48"/>
  <c r="G150" i="48"/>
  <c r="F150" i="48"/>
  <c r="M149" i="48"/>
  <c r="L149" i="48"/>
  <c r="K149" i="48"/>
  <c r="J149" i="48"/>
  <c r="I149" i="48"/>
  <c r="H149" i="48"/>
  <c r="G149" i="48"/>
  <c r="F149" i="48"/>
  <c r="M148" i="48"/>
  <c r="L148" i="48"/>
  <c r="K148" i="48"/>
  <c r="J148" i="48"/>
  <c r="I148" i="48"/>
  <c r="H148" i="48"/>
  <c r="G148" i="48"/>
  <c r="F148" i="48"/>
  <c r="M147" i="48"/>
  <c r="L147" i="48"/>
  <c r="K147" i="48"/>
  <c r="J147" i="48"/>
  <c r="I147" i="48"/>
  <c r="H147" i="48"/>
  <c r="G147" i="48"/>
  <c r="F147" i="48"/>
  <c r="M146" i="48"/>
  <c r="L146" i="48"/>
  <c r="K146" i="48"/>
  <c r="J146" i="48"/>
  <c r="I146" i="48"/>
  <c r="H146" i="48"/>
  <c r="G146" i="48"/>
  <c r="F146" i="48"/>
  <c r="M145" i="48"/>
  <c r="L145" i="48"/>
  <c r="K145" i="48"/>
  <c r="J145" i="48"/>
  <c r="I145" i="48"/>
  <c r="H145" i="48"/>
  <c r="G145" i="48"/>
  <c r="F145" i="48"/>
  <c r="M144" i="48"/>
  <c r="L144" i="48"/>
  <c r="K144" i="48"/>
  <c r="J144" i="48"/>
  <c r="I144" i="48"/>
  <c r="H144" i="48"/>
  <c r="G144" i="48"/>
  <c r="F144" i="48"/>
  <c r="M143" i="48"/>
  <c r="L143" i="48"/>
  <c r="K143" i="48"/>
  <c r="J143" i="48"/>
  <c r="I143" i="48"/>
  <c r="H143" i="48"/>
  <c r="G143" i="48"/>
  <c r="F143" i="48"/>
  <c r="M142" i="48"/>
  <c r="L142" i="48"/>
  <c r="K142" i="48"/>
  <c r="J142" i="48"/>
  <c r="I142" i="48"/>
  <c r="H142" i="48"/>
  <c r="G142" i="48"/>
  <c r="F142" i="48"/>
  <c r="M141" i="48"/>
  <c r="L141" i="48"/>
  <c r="K141" i="48"/>
  <c r="J141" i="48"/>
  <c r="I141" i="48"/>
  <c r="H141" i="48"/>
  <c r="G141" i="48"/>
  <c r="F141" i="48"/>
  <c r="M140" i="48"/>
  <c r="L140" i="48"/>
  <c r="K140" i="48"/>
  <c r="J140" i="48"/>
  <c r="I140" i="48"/>
  <c r="H140" i="48"/>
  <c r="G140" i="48"/>
  <c r="F140" i="48"/>
  <c r="M139" i="48"/>
  <c r="L139" i="48"/>
  <c r="K139" i="48"/>
  <c r="J139" i="48"/>
  <c r="I139" i="48"/>
  <c r="H139" i="48"/>
  <c r="G139" i="48"/>
  <c r="F139" i="48"/>
  <c r="M138" i="48"/>
  <c r="L138" i="48"/>
  <c r="K138" i="48"/>
  <c r="J138" i="48"/>
  <c r="I138" i="48"/>
  <c r="H138" i="48"/>
  <c r="G138" i="48"/>
  <c r="F138" i="48"/>
  <c r="M137" i="48"/>
  <c r="L137" i="48"/>
  <c r="K137" i="48"/>
  <c r="J137" i="48"/>
  <c r="I137" i="48"/>
  <c r="H137" i="48"/>
  <c r="G137" i="48"/>
  <c r="F137" i="48"/>
  <c r="M136" i="48"/>
  <c r="L136" i="48"/>
  <c r="K136" i="48"/>
  <c r="J136" i="48"/>
  <c r="I136" i="48"/>
  <c r="H136" i="48"/>
  <c r="G136" i="48"/>
  <c r="F136" i="48"/>
  <c r="M135" i="48"/>
  <c r="L135" i="48"/>
  <c r="K135" i="48"/>
  <c r="J135" i="48"/>
  <c r="I135" i="48"/>
  <c r="H135" i="48"/>
  <c r="G135" i="48"/>
  <c r="F135" i="48"/>
  <c r="M134" i="48"/>
  <c r="L134" i="48"/>
  <c r="K134" i="48"/>
  <c r="J134" i="48"/>
  <c r="I134" i="48"/>
  <c r="H134" i="48"/>
  <c r="G134" i="48"/>
  <c r="F134" i="48"/>
  <c r="M133" i="48"/>
  <c r="L133" i="48"/>
  <c r="K133" i="48"/>
  <c r="J133" i="48"/>
  <c r="I133" i="48"/>
  <c r="H133" i="48"/>
  <c r="G133" i="48"/>
  <c r="F133" i="48"/>
  <c r="M132" i="48"/>
  <c r="L132" i="48"/>
  <c r="K132" i="48"/>
  <c r="J132" i="48"/>
  <c r="I132" i="48"/>
  <c r="H132" i="48"/>
  <c r="G132" i="48"/>
  <c r="F132" i="48"/>
  <c r="M131" i="48"/>
  <c r="L131" i="48"/>
  <c r="K131" i="48"/>
  <c r="J131" i="48"/>
  <c r="I131" i="48"/>
  <c r="H131" i="48"/>
  <c r="G131" i="48"/>
  <c r="F131" i="48"/>
  <c r="M130" i="48"/>
  <c r="L130" i="48"/>
  <c r="K130" i="48"/>
  <c r="J130" i="48"/>
  <c r="I130" i="48"/>
  <c r="H130" i="48"/>
  <c r="G130" i="48"/>
  <c r="F130" i="48"/>
  <c r="M129" i="48"/>
  <c r="L129" i="48"/>
  <c r="K129" i="48"/>
  <c r="J129" i="48"/>
  <c r="I129" i="48"/>
  <c r="H129" i="48"/>
  <c r="G129" i="48"/>
  <c r="F129" i="48"/>
  <c r="M128" i="48"/>
  <c r="L128" i="48"/>
  <c r="K128" i="48"/>
  <c r="J128" i="48"/>
  <c r="I128" i="48"/>
  <c r="H128" i="48"/>
  <c r="G128" i="48"/>
  <c r="F128" i="48"/>
  <c r="M127" i="48"/>
  <c r="L127" i="48"/>
  <c r="K127" i="48"/>
  <c r="J127" i="48"/>
  <c r="I127" i="48"/>
  <c r="H127" i="48"/>
  <c r="G127" i="48"/>
  <c r="F127" i="48"/>
  <c r="M126" i="48"/>
  <c r="L126" i="48"/>
  <c r="K126" i="48"/>
  <c r="J126" i="48"/>
  <c r="I126" i="48"/>
  <c r="H126" i="48"/>
  <c r="G126" i="48"/>
  <c r="F126" i="48"/>
  <c r="M125" i="48"/>
  <c r="L125" i="48"/>
  <c r="K125" i="48"/>
  <c r="J125" i="48"/>
  <c r="I125" i="48"/>
  <c r="H125" i="48"/>
  <c r="G125" i="48"/>
  <c r="F125" i="48"/>
  <c r="M124" i="48"/>
  <c r="L124" i="48"/>
  <c r="K124" i="48"/>
  <c r="J124" i="48"/>
  <c r="I124" i="48"/>
  <c r="H124" i="48"/>
  <c r="G124" i="48"/>
  <c r="F124" i="48"/>
  <c r="M123" i="48"/>
  <c r="L123" i="48"/>
  <c r="K123" i="48"/>
  <c r="J123" i="48"/>
  <c r="I123" i="48"/>
  <c r="H123" i="48"/>
  <c r="G123" i="48"/>
  <c r="F123" i="48"/>
  <c r="M122" i="48"/>
  <c r="L122" i="48"/>
  <c r="K122" i="48"/>
  <c r="J122" i="48"/>
  <c r="I122" i="48"/>
  <c r="H122" i="48"/>
  <c r="G122" i="48"/>
  <c r="F122" i="48"/>
  <c r="M121" i="48"/>
  <c r="L121" i="48"/>
  <c r="K121" i="48"/>
  <c r="J121" i="48"/>
  <c r="I121" i="48"/>
  <c r="H121" i="48"/>
  <c r="G121" i="48"/>
  <c r="F121" i="48"/>
  <c r="M120" i="48"/>
  <c r="L120" i="48"/>
  <c r="K120" i="48"/>
  <c r="J120" i="48"/>
  <c r="I120" i="48"/>
  <c r="H120" i="48"/>
  <c r="G120" i="48"/>
  <c r="F120" i="48"/>
  <c r="M119" i="48"/>
  <c r="L119" i="48"/>
  <c r="K119" i="48"/>
  <c r="J119" i="48"/>
  <c r="I119" i="48"/>
  <c r="H119" i="48"/>
  <c r="G119" i="48"/>
  <c r="F119" i="48"/>
  <c r="M118" i="48"/>
  <c r="L118" i="48"/>
  <c r="K118" i="48"/>
  <c r="J118" i="48"/>
  <c r="I118" i="48"/>
  <c r="H118" i="48"/>
  <c r="G118" i="48"/>
  <c r="F118" i="48"/>
  <c r="M117" i="48"/>
  <c r="L117" i="48"/>
  <c r="K117" i="48"/>
  <c r="J117" i="48"/>
  <c r="I117" i="48"/>
  <c r="H117" i="48"/>
  <c r="G117" i="48"/>
  <c r="F117" i="48"/>
  <c r="M116" i="48"/>
  <c r="L116" i="48"/>
  <c r="K116" i="48"/>
  <c r="J116" i="48"/>
  <c r="I116" i="48"/>
  <c r="H116" i="48"/>
  <c r="G116" i="48"/>
  <c r="F116" i="48"/>
  <c r="M115" i="48"/>
  <c r="L115" i="48"/>
  <c r="K115" i="48"/>
  <c r="J115" i="48"/>
  <c r="I115" i="48"/>
  <c r="H115" i="48"/>
  <c r="G115" i="48"/>
  <c r="F115" i="48"/>
  <c r="M114" i="48"/>
  <c r="L114" i="48"/>
  <c r="K114" i="48"/>
  <c r="J114" i="48"/>
  <c r="I114" i="48"/>
  <c r="H114" i="48"/>
  <c r="G114" i="48"/>
  <c r="F114" i="48"/>
  <c r="M113" i="48"/>
  <c r="L113" i="48"/>
  <c r="K113" i="48"/>
  <c r="J113" i="48"/>
  <c r="I113" i="48"/>
  <c r="H113" i="48"/>
  <c r="G113" i="48"/>
  <c r="F113" i="48"/>
  <c r="M112" i="48"/>
  <c r="L112" i="48"/>
  <c r="K112" i="48"/>
  <c r="J112" i="48"/>
  <c r="I112" i="48"/>
  <c r="H112" i="48"/>
  <c r="G112" i="48"/>
  <c r="F112" i="48"/>
  <c r="M111" i="48"/>
  <c r="L111" i="48"/>
  <c r="K111" i="48"/>
  <c r="J111" i="48"/>
  <c r="I111" i="48"/>
  <c r="H111" i="48"/>
  <c r="G111" i="48"/>
  <c r="F111" i="48"/>
  <c r="M110" i="48"/>
  <c r="L110" i="48"/>
  <c r="K110" i="48"/>
  <c r="J110" i="48"/>
  <c r="I110" i="48"/>
  <c r="H110" i="48"/>
  <c r="G110" i="48"/>
  <c r="F110" i="48"/>
  <c r="M109" i="48"/>
  <c r="L109" i="48"/>
  <c r="K109" i="48"/>
  <c r="J109" i="48"/>
  <c r="I109" i="48"/>
  <c r="H109" i="48"/>
  <c r="G109" i="48"/>
  <c r="F109" i="48"/>
  <c r="M108" i="48"/>
  <c r="L108" i="48"/>
  <c r="K108" i="48"/>
  <c r="J108" i="48"/>
  <c r="I108" i="48"/>
  <c r="H108" i="48"/>
  <c r="G108" i="48"/>
  <c r="F108" i="48"/>
  <c r="M107" i="48"/>
  <c r="L107" i="48"/>
  <c r="K107" i="48"/>
  <c r="J107" i="48"/>
  <c r="I107" i="48"/>
  <c r="H107" i="48"/>
  <c r="G107" i="48"/>
  <c r="F107" i="48"/>
  <c r="M106" i="48"/>
  <c r="L106" i="48"/>
  <c r="K106" i="48"/>
  <c r="J106" i="48"/>
  <c r="I106" i="48"/>
  <c r="H106" i="48"/>
  <c r="G106" i="48"/>
  <c r="F106" i="48"/>
  <c r="M105" i="48"/>
  <c r="L105" i="48"/>
  <c r="K105" i="48"/>
  <c r="J105" i="48"/>
  <c r="I105" i="48"/>
  <c r="H105" i="48"/>
  <c r="G105" i="48"/>
  <c r="F105" i="48"/>
  <c r="M104" i="48"/>
  <c r="L104" i="48"/>
  <c r="K104" i="48"/>
  <c r="J104" i="48"/>
  <c r="I104" i="48"/>
  <c r="H104" i="48"/>
  <c r="G104" i="48"/>
  <c r="F104" i="48"/>
  <c r="M103" i="48"/>
  <c r="L103" i="48"/>
  <c r="K103" i="48"/>
  <c r="J103" i="48"/>
  <c r="I103" i="48"/>
  <c r="H103" i="48"/>
  <c r="G103" i="48"/>
  <c r="F103" i="48"/>
  <c r="M102" i="48"/>
  <c r="L102" i="48"/>
  <c r="K102" i="48"/>
  <c r="J102" i="48"/>
  <c r="I102" i="48"/>
  <c r="H102" i="48"/>
  <c r="G102" i="48"/>
  <c r="F102" i="48"/>
  <c r="M101" i="48"/>
  <c r="L101" i="48"/>
  <c r="K101" i="48"/>
  <c r="J101" i="48"/>
  <c r="I101" i="48"/>
  <c r="H101" i="48"/>
  <c r="G101" i="48"/>
  <c r="F101" i="48"/>
  <c r="M100" i="48"/>
  <c r="L100" i="48"/>
  <c r="K100" i="48"/>
  <c r="J100" i="48"/>
  <c r="I100" i="48"/>
  <c r="H100" i="48"/>
  <c r="G100" i="48"/>
  <c r="F100" i="48"/>
  <c r="M99" i="48"/>
  <c r="L99" i="48"/>
  <c r="K99" i="48"/>
  <c r="J99" i="48"/>
  <c r="I99" i="48"/>
  <c r="H99" i="48"/>
  <c r="G99" i="48"/>
  <c r="F99" i="48"/>
  <c r="M98" i="48"/>
  <c r="L98" i="48"/>
  <c r="K98" i="48"/>
  <c r="J98" i="48"/>
  <c r="I98" i="48"/>
  <c r="H98" i="48"/>
  <c r="G98" i="48"/>
  <c r="F98" i="48"/>
  <c r="M97" i="48"/>
  <c r="L97" i="48"/>
  <c r="K97" i="48"/>
  <c r="J97" i="48"/>
  <c r="I97" i="48"/>
  <c r="H97" i="48"/>
  <c r="G97" i="48"/>
  <c r="F97" i="48"/>
  <c r="M96" i="48"/>
  <c r="L96" i="48"/>
  <c r="K96" i="48"/>
  <c r="J96" i="48"/>
  <c r="I96" i="48"/>
  <c r="H96" i="48"/>
  <c r="G96" i="48"/>
  <c r="F96" i="48"/>
  <c r="M95" i="48"/>
  <c r="L95" i="48"/>
  <c r="K95" i="48"/>
  <c r="J95" i="48"/>
  <c r="I95" i="48"/>
  <c r="H95" i="48"/>
  <c r="G95" i="48"/>
  <c r="F95" i="48"/>
  <c r="M94" i="48"/>
  <c r="L94" i="48"/>
  <c r="K94" i="48"/>
  <c r="J94" i="48"/>
  <c r="I94" i="48"/>
  <c r="H94" i="48"/>
  <c r="G94" i="48"/>
  <c r="F94" i="48"/>
  <c r="M93" i="48"/>
  <c r="L93" i="48"/>
  <c r="K93" i="48"/>
  <c r="J93" i="48"/>
  <c r="I93" i="48"/>
  <c r="H93" i="48"/>
  <c r="G93" i="48"/>
  <c r="F93" i="48"/>
  <c r="M92" i="48"/>
  <c r="L92" i="48"/>
  <c r="K92" i="48"/>
  <c r="J92" i="48"/>
  <c r="I92" i="48"/>
  <c r="H92" i="48"/>
  <c r="G92" i="48"/>
  <c r="F92" i="48"/>
  <c r="M91" i="48"/>
  <c r="L91" i="48"/>
  <c r="K91" i="48"/>
  <c r="J91" i="48"/>
  <c r="I91" i="48"/>
  <c r="H91" i="48"/>
  <c r="G91" i="48"/>
  <c r="F91" i="48"/>
  <c r="M90" i="48"/>
  <c r="L90" i="48"/>
  <c r="K90" i="48"/>
  <c r="J90" i="48"/>
  <c r="I90" i="48"/>
  <c r="H90" i="48"/>
  <c r="G90" i="48"/>
  <c r="F90" i="48"/>
  <c r="M89" i="48"/>
  <c r="L89" i="48"/>
  <c r="K89" i="48"/>
  <c r="J89" i="48"/>
  <c r="I89" i="48"/>
  <c r="H89" i="48"/>
  <c r="G89" i="48"/>
  <c r="F89" i="48"/>
  <c r="M88" i="48"/>
  <c r="L88" i="48"/>
  <c r="K88" i="48"/>
  <c r="J88" i="48"/>
  <c r="I88" i="48"/>
  <c r="H88" i="48"/>
  <c r="G88" i="48"/>
  <c r="F88" i="48"/>
  <c r="M87" i="48"/>
  <c r="L87" i="48"/>
  <c r="K87" i="48"/>
  <c r="J87" i="48"/>
  <c r="I87" i="48"/>
  <c r="H87" i="48"/>
  <c r="G87" i="48"/>
  <c r="F87" i="48"/>
  <c r="M86" i="48"/>
  <c r="L86" i="48"/>
  <c r="K86" i="48"/>
  <c r="J86" i="48"/>
  <c r="I86" i="48"/>
  <c r="H86" i="48"/>
  <c r="G86" i="48"/>
  <c r="F86" i="48"/>
  <c r="M85" i="48"/>
  <c r="L85" i="48"/>
  <c r="K85" i="48"/>
  <c r="J85" i="48"/>
  <c r="I85" i="48"/>
  <c r="H85" i="48"/>
  <c r="G85" i="48"/>
  <c r="F85" i="48"/>
  <c r="M84" i="48"/>
  <c r="L84" i="48"/>
  <c r="K84" i="48"/>
  <c r="J84" i="48"/>
  <c r="I84" i="48"/>
  <c r="H84" i="48"/>
  <c r="G84" i="48"/>
  <c r="F84" i="48"/>
  <c r="M83" i="48"/>
  <c r="L83" i="48"/>
  <c r="K83" i="48"/>
  <c r="J83" i="48"/>
  <c r="I83" i="48"/>
  <c r="H83" i="48"/>
  <c r="G83" i="48"/>
  <c r="F83" i="48"/>
  <c r="M82" i="48"/>
  <c r="L82" i="48"/>
  <c r="K82" i="48"/>
  <c r="J82" i="48"/>
  <c r="I82" i="48"/>
  <c r="H82" i="48"/>
  <c r="G82" i="48"/>
  <c r="F82" i="48"/>
  <c r="M81" i="48"/>
  <c r="L81" i="48"/>
  <c r="K81" i="48"/>
  <c r="J81" i="48"/>
  <c r="I81" i="48"/>
  <c r="H81" i="48"/>
  <c r="G81" i="48"/>
  <c r="F81" i="48"/>
  <c r="M80" i="48"/>
  <c r="L80" i="48"/>
  <c r="K80" i="48"/>
  <c r="J80" i="48"/>
  <c r="I80" i="48"/>
  <c r="H80" i="48"/>
  <c r="G80" i="48"/>
  <c r="F80" i="48"/>
  <c r="M79" i="48"/>
  <c r="L79" i="48"/>
  <c r="K79" i="48"/>
  <c r="J79" i="48"/>
  <c r="I79" i="48"/>
  <c r="H79" i="48"/>
  <c r="G79" i="48"/>
  <c r="F79" i="48"/>
  <c r="M78" i="48"/>
  <c r="L78" i="48"/>
  <c r="K78" i="48"/>
  <c r="J78" i="48"/>
  <c r="I78" i="48"/>
  <c r="H78" i="48"/>
  <c r="G78" i="48"/>
  <c r="F78" i="48"/>
  <c r="M77" i="48"/>
  <c r="L77" i="48"/>
  <c r="K77" i="48"/>
  <c r="J77" i="48"/>
  <c r="I77" i="48"/>
  <c r="H77" i="48"/>
  <c r="G77" i="48"/>
  <c r="F77" i="48"/>
  <c r="M76" i="48"/>
  <c r="L76" i="48"/>
  <c r="K76" i="48"/>
  <c r="J76" i="48"/>
  <c r="I76" i="48"/>
  <c r="H76" i="48"/>
  <c r="G76" i="48"/>
  <c r="F76" i="48"/>
  <c r="M75" i="48"/>
  <c r="L75" i="48"/>
  <c r="K75" i="48"/>
  <c r="J75" i="48"/>
  <c r="I75" i="48"/>
  <c r="H75" i="48"/>
  <c r="G75" i="48"/>
  <c r="F75" i="48"/>
  <c r="M74" i="48"/>
  <c r="L74" i="48"/>
  <c r="K74" i="48"/>
  <c r="J74" i="48"/>
  <c r="I74" i="48"/>
  <c r="H74" i="48"/>
  <c r="G74" i="48"/>
  <c r="F74" i="48"/>
  <c r="M73" i="48"/>
  <c r="L73" i="48"/>
  <c r="K73" i="48"/>
  <c r="J73" i="48"/>
  <c r="I73" i="48"/>
  <c r="H73" i="48"/>
  <c r="G73" i="48"/>
  <c r="F73" i="48"/>
  <c r="M72" i="48"/>
  <c r="L72" i="48"/>
  <c r="K72" i="48"/>
  <c r="J72" i="48"/>
  <c r="I72" i="48"/>
  <c r="H72" i="48"/>
  <c r="G72" i="48"/>
  <c r="F72" i="48"/>
  <c r="M71" i="48"/>
  <c r="L71" i="48"/>
  <c r="K71" i="48"/>
  <c r="J71" i="48"/>
  <c r="I71" i="48"/>
  <c r="H71" i="48"/>
  <c r="G71" i="48"/>
  <c r="F71" i="48"/>
  <c r="M70" i="48"/>
  <c r="L70" i="48"/>
  <c r="K70" i="48"/>
  <c r="J70" i="48"/>
  <c r="I70" i="48"/>
  <c r="H70" i="48"/>
  <c r="G70" i="48"/>
  <c r="F70" i="48"/>
  <c r="M69" i="48"/>
  <c r="L69" i="48"/>
  <c r="K69" i="48"/>
  <c r="J69" i="48"/>
  <c r="I69" i="48"/>
  <c r="H69" i="48"/>
  <c r="G69" i="48"/>
  <c r="F69" i="48"/>
  <c r="M68" i="48"/>
  <c r="L68" i="48"/>
  <c r="K68" i="48"/>
  <c r="J68" i="48"/>
  <c r="I68" i="48"/>
  <c r="H68" i="48"/>
  <c r="G68" i="48"/>
  <c r="F68" i="48"/>
  <c r="M67" i="48"/>
  <c r="L67" i="48"/>
  <c r="K67" i="48"/>
  <c r="J67" i="48"/>
  <c r="I67" i="48"/>
  <c r="H67" i="48"/>
  <c r="G67" i="48"/>
  <c r="F67" i="48"/>
  <c r="M66" i="48"/>
  <c r="L66" i="48"/>
  <c r="K66" i="48"/>
  <c r="J66" i="48"/>
  <c r="I66" i="48"/>
  <c r="H66" i="48"/>
  <c r="G66" i="48"/>
  <c r="F66" i="48"/>
  <c r="M65" i="48"/>
  <c r="L65" i="48"/>
  <c r="K65" i="48"/>
  <c r="J65" i="48"/>
  <c r="I65" i="48"/>
  <c r="H65" i="48"/>
  <c r="G65" i="48"/>
  <c r="F65" i="48"/>
  <c r="M64" i="48"/>
  <c r="L64" i="48"/>
  <c r="K64" i="48"/>
  <c r="J64" i="48"/>
  <c r="I64" i="48"/>
  <c r="H64" i="48"/>
  <c r="G64" i="48"/>
  <c r="F64" i="48"/>
  <c r="M63" i="48"/>
  <c r="L63" i="48"/>
  <c r="K63" i="48"/>
  <c r="J63" i="48"/>
  <c r="I63" i="48"/>
  <c r="H63" i="48"/>
  <c r="G63" i="48"/>
  <c r="F63" i="48"/>
  <c r="M62" i="48"/>
  <c r="L62" i="48"/>
  <c r="K62" i="48"/>
  <c r="J62" i="48"/>
  <c r="I62" i="48"/>
  <c r="H62" i="48"/>
  <c r="G62" i="48"/>
  <c r="F62" i="48"/>
  <c r="M61" i="48"/>
  <c r="L61" i="48"/>
  <c r="K61" i="48"/>
  <c r="J61" i="48"/>
  <c r="I61" i="48"/>
  <c r="H61" i="48"/>
  <c r="G61" i="48"/>
  <c r="F61" i="48"/>
  <c r="M60" i="48"/>
  <c r="L60" i="48"/>
  <c r="K60" i="48"/>
  <c r="J60" i="48"/>
  <c r="I60" i="48"/>
  <c r="H60" i="48"/>
  <c r="G60" i="48"/>
  <c r="F60" i="48"/>
  <c r="M59" i="48"/>
  <c r="L59" i="48"/>
  <c r="K59" i="48"/>
  <c r="J59" i="48"/>
  <c r="I59" i="48"/>
  <c r="H59" i="48"/>
  <c r="G59" i="48"/>
  <c r="F59" i="48"/>
  <c r="M58" i="48"/>
  <c r="L58" i="48"/>
  <c r="K58" i="48"/>
  <c r="J58" i="48"/>
  <c r="I58" i="48"/>
  <c r="H58" i="48"/>
  <c r="G58" i="48"/>
  <c r="F58" i="48"/>
  <c r="M57" i="48"/>
  <c r="L57" i="48"/>
  <c r="K57" i="48"/>
  <c r="J57" i="48"/>
  <c r="I57" i="48"/>
  <c r="H57" i="48"/>
  <c r="G57" i="48"/>
  <c r="F57" i="48"/>
  <c r="M56" i="48"/>
  <c r="L56" i="48"/>
  <c r="K56" i="48"/>
  <c r="J56" i="48"/>
  <c r="I56" i="48"/>
  <c r="H56" i="48"/>
  <c r="G56" i="48"/>
  <c r="F56" i="48"/>
  <c r="M55" i="48"/>
  <c r="L55" i="48"/>
  <c r="K55" i="48"/>
  <c r="J55" i="48"/>
  <c r="I55" i="48"/>
  <c r="H55" i="48"/>
  <c r="G55" i="48"/>
  <c r="F55" i="48"/>
  <c r="M54" i="48"/>
  <c r="L54" i="48"/>
  <c r="K54" i="48"/>
  <c r="J54" i="48"/>
  <c r="I54" i="48"/>
  <c r="H54" i="48"/>
  <c r="G54" i="48"/>
  <c r="F54" i="48"/>
  <c r="M53" i="48"/>
  <c r="L53" i="48"/>
  <c r="K53" i="48"/>
  <c r="J53" i="48"/>
  <c r="I53" i="48"/>
  <c r="H53" i="48"/>
  <c r="G53" i="48"/>
  <c r="F53" i="48"/>
  <c r="M52" i="48"/>
  <c r="L52" i="48"/>
  <c r="K52" i="48"/>
  <c r="J52" i="48"/>
  <c r="I52" i="48"/>
  <c r="H52" i="48"/>
  <c r="G52" i="48"/>
  <c r="F52" i="48"/>
  <c r="M51" i="48"/>
  <c r="L51" i="48"/>
  <c r="K51" i="48"/>
  <c r="J51" i="48"/>
  <c r="I51" i="48"/>
  <c r="H51" i="48"/>
  <c r="G51" i="48"/>
  <c r="F51" i="48"/>
  <c r="M50" i="48"/>
  <c r="L50" i="48"/>
  <c r="K50" i="48"/>
  <c r="J50" i="48"/>
  <c r="I50" i="48"/>
  <c r="H50" i="48"/>
  <c r="G50" i="48"/>
  <c r="F50" i="48"/>
  <c r="M49" i="48"/>
  <c r="L49" i="48"/>
  <c r="K49" i="48"/>
  <c r="J49" i="48"/>
  <c r="I49" i="48"/>
  <c r="H49" i="48"/>
  <c r="G49" i="48"/>
  <c r="F49" i="48"/>
  <c r="M48" i="48"/>
  <c r="L48" i="48"/>
  <c r="K48" i="48"/>
  <c r="J48" i="48"/>
  <c r="I48" i="48"/>
  <c r="H48" i="48"/>
  <c r="G48" i="48"/>
  <c r="F48" i="48"/>
  <c r="M47" i="48"/>
  <c r="L47" i="48"/>
  <c r="K47" i="48"/>
  <c r="J47" i="48"/>
  <c r="I47" i="48"/>
  <c r="H47" i="48"/>
  <c r="G47" i="48"/>
  <c r="F47" i="48"/>
  <c r="M46" i="48"/>
  <c r="L46" i="48"/>
  <c r="K46" i="48"/>
  <c r="J46" i="48"/>
  <c r="I46" i="48"/>
  <c r="H46" i="48"/>
  <c r="G46" i="48"/>
  <c r="F46" i="48"/>
  <c r="M45" i="48"/>
  <c r="L45" i="48"/>
  <c r="K45" i="48"/>
  <c r="J45" i="48"/>
  <c r="I45" i="48"/>
  <c r="H45" i="48"/>
  <c r="G45" i="48"/>
  <c r="F45" i="48"/>
  <c r="M44" i="48"/>
  <c r="L44" i="48"/>
  <c r="K44" i="48"/>
  <c r="J44" i="48"/>
  <c r="I44" i="48"/>
  <c r="H44" i="48"/>
  <c r="G44" i="48"/>
  <c r="F44" i="48"/>
  <c r="M43" i="48"/>
  <c r="L43" i="48"/>
  <c r="K43" i="48"/>
  <c r="J43" i="48"/>
  <c r="I43" i="48"/>
  <c r="H43" i="48"/>
  <c r="G43" i="48"/>
  <c r="F43" i="48"/>
  <c r="M42" i="48"/>
  <c r="L42" i="48"/>
  <c r="K42" i="48"/>
  <c r="J42" i="48"/>
  <c r="I42" i="48"/>
  <c r="H42" i="48"/>
  <c r="G42" i="48"/>
  <c r="F42" i="48"/>
  <c r="M41" i="48"/>
  <c r="L41" i="48"/>
  <c r="K41" i="48"/>
  <c r="J41" i="48"/>
  <c r="I41" i="48"/>
  <c r="H41" i="48"/>
  <c r="G41" i="48"/>
  <c r="F41" i="48"/>
  <c r="M40" i="48"/>
  <c r="L40" i="48"/>
  <c r="K40" i="48"/>
  <c r="J40" i="48"/>
  <c r="I40" i="48"/>
  <c r="H40" i="48"/>
  <c r="G40" i="48"/>
  <c r="F40" i="48"/>
  <c r="M39" i="48"/>
  <c r="L39" i="48"/>
  <c r="K39" i="48"/>
  <c r="J39" i="48"/>
  <c r="I39" i="48"/>
  <c r="H39" i="48"/>
  <c r="G39" i="48"/>
  <c r="F39" i="48"/>
  <c r="M38" i="48"/>
  <c r="L38" i="48"/>
  <c r="K38" i="48"/>
  <c r="J38" i="48"/>
  <c r="I38" i="48"/>
  <c r="H38" i="48"/>
  <c r="G38" i="48"/>
  <c r="F38" i="48"/>
  <c r="M37" i="48"/>
  <c r="L37" i="48"/>
  <c r="K37" i="48"/>
  <c r="J37" i="48"/>
  <c r="I37" i="48"/>
  <c r="H37" i="48"/>
  <c r="G37" i="48"/>
  <c r="F37" i="48"/>
  <c r="M36" i="48"/>
  <c r="L36" i="48"/>
  <c r="K36" i="48"/>
  <c r="J36" i="48"/>
  <c r="I36" i="48"/>
  <c r="H36" i="48"/>
  <c r="G36" i="48"/>
  <c r="F36" i="48"/>
  <c r="M35" i="48"/>
  <c r="L35" i="48"/>
  <c r="K35" i="48"/>
  <c r="J35" i="48"/>
  <c r="I35" i="48"/>
  <c r="H35" i="48"/>
  <c r="G35" i="48"/>
  <c r="F35" i="48"/>
  <c r="M34" i="48"/>
  <c r="L34" i="48"/>
  <c r="K34" i="48"/>
  <c r="J34" i="48"/>
  <c r="I34" i="48"/>
  <c r="H34" i="48"/>
  <c r="G34" i="48"/>
  <c r="F34" i="48"/>
  <c r="M33" i="48"/>
  <c r="L33" i="48"/>
  <c r="K33" i="48"/>
  <c r="J33" i="48"/>
  <c r="I33" i="48"/>
  <c r="H33" i="48"/>
  <c r="G33" i="48"/>
  <c r="F33" i="48"/>
  <c r="M32" i="48"/>
  <c r="L32" i="48"/>
  <c r="K32" i="48"/>
  <c r="J32" i="48"/>
  <c r="I32" i="48"/>
  <c r="H32" i="48"/>
  <c r="G32" i="48"/>
  <c r="F32" i="48"/>
  <c r="M31" i="48"/>
  <c r="L31" i="48"/>
  <c r="K31" i="48"/>
  <c r="J31" i="48"/>
  <c r="I31" i="48"/>
  <c r="H31" i="48"/>
  <c r="G31" i="48"/>
  <c r="F31" i="48"/>
  <c r="M30" i="48"/>
  <c r="L30" i="48"/>
  <c r="K30" i="48"/>
  <c r="J30" i="48"/>
  <c r="I30" i="48"/>
  <c r="H30" i="48"/>
  <c r="G30" i="48"/>
  <c r="F30" i="48"/>
  <c r="M29" i="48"/>
  <c r="L29" i="48"/>
  <c r="K29" i="48"/>
  <c r="J29" i="48"/>
  <c r="I29" i="48"/>
  <c r="H29" i="48"/>
  <c r="G29" i="48"/>
  <c r="F29" i="48"/>
  <c r="M28" i="48"/>
  <c r="L28" i="48"/>
  <c r="K28" i="48"/>
  <c r="J28" i="48"/>
  <c r="I28" i="48"/>
  <c r="H28" i="48"/>
  <c r="G28" i="48"/>
  <c r="F28" i="48"/>
  <c r="M27" i="48"/>
  <c r="L27" i="48"/>
  <c r="K27" i="48"/>
  <c r="J27" i="48"/>
  <c r="I27" i="48"/>
  <c r="H27" i="48"/>
  <c r="G27" i="48"/>
  <c r="F27" i="48"/>
  <c r="M26" i="48"/>
  <c r="L26" i="48"/>
  <c r="K26" i="48"/>
  <c r="J26" i="48"/>
  <c r="I26" i="48"/>
  <c r="H26" i="48"/>
  <c r="G26" i="48"/>
  <c r="F26" i="48"/>
  <c r="M25" i="48"/>
  <c r="L25" i="48"/>
  <c r="K25" i="48"/>
  <c r="J25" i="48"/>
  <c r="I25" i="48"/>
  <c r="H25" i="48"/>
  <c r="G25" i="48"/>
  <c r="F25" i="48"/>
  <c r="M24" i="48"/>
  <c r="L24" i="48"/>
  <c r="K24" i="48"/>
  <c r="J24" i="48"/>
  <c r="I24" i="48"/>
  <c r="H24" i="48"/>
  <c r="G24" i="48"/>
  <c r="F24" i="48"/>
  <c r="M23" i="48"/>
  <c r="L23" i="48"/>
  <c r="K23" i="48"/>
  <c r="J23" i="48"/>
  <c r="I23" i="48"/>
  <c r="H23" i="48"/>
  <c r="G23" i="48"/>
  <c r="F23" i="48"/>
  <c r="M22" i="48"/>
  <c r="L22" i="48"/>
  <c r="K22" i="48"/>
  <c r="J22" i="48"/>
  <c r="I22" i="48"/>
  <c r="H22" i="48"/>
  <c r="G22" i="48"/>
  <c r="F22" i="48"/>
  <c r="M21" i="48"/>
  <c r="L21" i="48"/>
  <c r="K21" i="48"/>
  <c r="J21" i="48"/>
  <c r="I21" i="48"/>
  <c r="H21" i="48"/>
  <c r="G21" i="48"/>
  <c r="F21" i="48"/>
  <c r="M20" i="48"/>
  <c r="L20" i="48"/>
  <c r="K20" i="48"/>
  <c r="J20" i="48"/>
  <c r="I20" i="48"/>
  <c r="H20" i="48"/>
  <c r="G20" i="48"/>
  <c r="F20" i="48"/>
  <c r="M19" i="48"/>
  <c r="L19" i="48"/>
  <c r="K19" i="48"/>
  <c r="J19" i="48"/>
  <c r="I19" i="48"/>
  <c r="H19" i="48"/>
  <c r="G19" i="48"/>
  <c r="F19" i="48"/>
  <c r="M18" i="48"/>
  <c r="L18" i="48"/>
  <c r="K18" i="48"/>
  <c r="J18" i="48"/>
  <c r="I18" i="48"/>
  <c r="H18" i="48"/>
  <c r="G18" i="48"/>
  <c r="F18" i="48"/>
  <c r="M17" i="48"/>
  <c r="L17" i="48"/>
  <c r="K17" i="48"/>
  <c r="J17" i="48"/>
  <c r="I17" i="48"/>
  <c r="H17" i="48"/>
  <c r="G17" i="48"/>
  <c r="F17" i="48"/>
  <c r="M16" i="48"/>
  <c r="L16" i="48"/>
  <c r="K16" i="48"/>
  <c r="J16" i="48"/>
  <c r="I16" i="48"/>
  <c r="H16" i="48"/>
  <c r="G16" i="48"/>
  <c r="F16" i="48"/>
  <c r="M15" i="48"/>
  <c r="L15" i="48"/>
  <c r="K15" i="48"/>
  <c r="J15" i="48"/>
  <c r="I15" i="48"/>
  <c r="H15" i="48"/>
  <c r="G15" i="48"/>
  <c r="F15" i="48"/>
  <c r="M14" i="48"/>
  <c r="L14" i="48"/>
  <c r="K14" i="48"/>
  <c r="J14" i="48"/>
  <c r="I14" i="48"/>
  <c r="H14" i="48"/>
  <c r="G14" i="48"/>
  <c r="F14" i="48"/>
  <c r="M13" i="48"/>
  <c r="L13" i="48"/>
  <c r="K13" i="48"/>
  <c r="J13" i="48"/>
  <c r="I13" i="48"/>
  <c r="H13" i="48"/>
  <c r="G13" i="48"/>
  <c r="F13" i="48"/>
  <c r="M12" i="48"/>
  <c r="L12" i="48"/>
  <c r="K12" i="48"/>
  <c r="J12" i="48"/>
  <c r="I12" i="48"/>
  <c r="H12" i="48"/>
  <c r="G12" i="48"/>
  <c r="F12" i="48"/>
  <c r="M11" i="48"/>
  <c r="L11" i="48"/>
  <c r="K11" i="48"/>
  <c r="J11" i="48"/>
  <c r="I11" i="48"/>
  <c r="H11" i="48"/>
  <c r="G11" i="48"/>
  <c r="F11" i="48"/>
  <c r="M10" i="48"/>
  <c r="L10" i="48"/>
  <c r="K10" i="48"/>
  <c r="J10" i="48"/>
  <c r="I10" i="48"/>
  <c r="H10" i="48"/>
  <c r="G10" i="48"/>
  <c r="F10" i="48"/>
  <c r="M9" i="48"/>
  <c r="L9" i="48"/>
  <c r="K9" i="48"/>
  <c r="J9" i="48"/>
  <c r="I9" i="48"/>
  <c r="H9" i="48"/>
  <c r="G9" i="48"/>
  <c r="F9" i="48"/>
  <c r="M8" i="48"/>
  <c r="L8" i="48"/>
  <c r="K8" i="48"/>
  <c r="J8" i="48"/>
  <c r="I8" i="48"/>
  <c r="H8" i="48"/>
  <c r="G8" i="48"/>
  <c r="F8" i="48"/>
  <c r="M7" i="48"/>
  <c r="L7" i="48"/>
  <c r="K7" i="48"/>
  <c r="J7" i="48"/>
  <c r="I7" i="48"/>
  <c r="H7" i="48"/>
  <c r="G7" i="48"/>
  <c r="F7" i="48"/>
  <c r="M6" i="48"/>
  <c r="L6" i="48"/>
  <c r="K6" i="48"/>
  <c r="J6" i="48"/>
  <c r="I6" i="48"/>
  <c r="H6" i="48"/>
  <c r="G6" i="48"/>
  <c r="F6" i="48"/>
  <c r="M5" i="48"/>
  <c r="L5" i="48"/>
  <c r="K5" i="48"/>
  <c r="J5" i="48"/>
  <c r="I5" i="48"/>
  <c r="H5" i="48"/>
  <c r="G5" i="48"/>
  <c r="F5" i="48"/>
  <c r="G4" i="48"/>
  <c r="H4" i="48"/>
  <c r="I4" i="48"/>
  <c r="J4" i="48"/>
  <c r="K4" i="48"/>
  <c r="L4" i="48"/>
  <c r="M4" i="48"/>
  <c r="J727" i="52" l="1"/>
  <c r="J571" i="52"/>
  <c r="J253" i="52"/>
  <c r="J453" i="52"/>
  <c r="J795" i="52"/>
  <c r="J951" i="52"/>
  <c r="J1051" i="52"/>
  <c r="J1133" i="52"/>
  <c r="J1215" i="52"/>
  <c r="J1313" i="52"/>
  <c r="J1391" i="52"/>
  <c r="J1501" i="52"/>
  <c r="J1611" i="52"/>
  <c r="J498" i="37"/>
  <c r="J520" i="37"/>
  <c r="J728" i="52"/>
  <c r="J572" i="52"/>
  <c r="J254" i="52"/>
  <c r="J454" i="52"/>
  <c r="J796" i="52"/>
  <c r="J952" i="52"/>
  <c r="J1052" i="52"/>
  <c r="J1134" i="52"/>
  <c r="J1216" i="52"/>
  <c r="J1314" i="52"/>
  <c r="J1392" i="52"/>
  <c r="J1502" i="52"/>
  <c r="J1612" i="52"/>
  <c r="J499" i="37"/>
  <c r="J521" i="37"/>
  <c r="J729" i="52"/>
  <c r="J573" i="52"/>
  <c r="J255" i="52"/>
  <c r="J455" i="52"/>
  <c r="J797" i="52"/>
  <c r="J953" i="52"/>
  <c r="J1053" i="52"/>
  <c r="J1135" i="52"/>
  <c r="J1217" i="52"/>
  <c r="J1315" i="52"/>
  <c r="J1393" i="52"/>
  <c r="J1503" i="52"/>
  <c r="J1613" i="52"/>
  <c r="J500" i="37"/>
  <c r="J522" i="37"/>
  <c r="J730" i="52"/>
  <c r="J574" i="52"/>
  <c r="J456" i="52"/>
  <c r="J798" i="52"/>
  <c r="J954" i="52"/>
  <c r="J1054" i="52"/>
  <c r="J1136" i="52"/>
  <c r="J1218" i="52"/>
  <c r="J1316" i="52"/>
  <c r="J1394" i="52"/>
  <c r="J1504" i="52"/>
  <c r="J1614" i="52"/>
  <c r="J501" i="37"/>
  <c r="J523" i="37"/>
  <c r="J257" i="52"/>
  <c r="J258" i="52"/>
  <c r="J731" i="52"/>
  <c r="J575" i="52"/>
  <c r="J259" i="52"/>
  <c r="J457" i="52"/>
  <c r="J799" i="52"/>
  <c r="J955" i="52"/>
  <c r="J1055" i="52"/>
  <c r="J1137" i="52"/>
  <c r="J1219" i="52"/>
  <c r="J1317" i="52"/>
  <c r="J1395" i="52"/>
  <c r="J1505" i="52"/>
  <c r="J1615" i="52"/>
  <c r="J502" i="37"/>
  <c r="J524" i="37"/>
  <c r="K732" i="52"/>
  <c r="K576" i="52"/>
  <c r="K260" i="52"/>
  <c r="K458" i="52"/>
  <c r="K800" i="52"/>
  <c r="K956" i="52"/>
  <c r="K1056" i="52"/>
  <c r="K1138" i="52"/>
  <c r="K1220" i="52"/>
  <c r="K1318" i="52"/>
  <c r="K1396" i="52"/>
  <c r="K1506" i="52"/>
  <c r="K1616" i="52"/>
  <c r="K503" i="37"/>
  <c r="K525" i="37"/>
  <c r="K733" i="52"/>
  <c r="K577" i="52"/>
  <c r="K261" i="52"/>
  <c r="K459" i="52"/>
  <c r="K801" i="52"/>
  <c r="K957" i="52"/>
  <c r="K1057" i="52"/>
  <c r="K1139" i="52"/>
  <c r="K1221" i="52"/>
  <c r="K1319" i="52"/>
  <c r="K1397" i="52"/>
  <c r="K1507" i="52"/>
  <c r="K1617" i="52"/>
  <c r="K504" i="37"/>
  <c r="K526" i="37"/>
  <c r="K734" i="52"/>
  <c r="K578" i="52"/>
  <c r="K262" i="52"/>
  <c r="K460" i="52"/>
  <c r="K802" i="52"/>
  <c r="K958" i="52"/>
  <c r="K1058" i="52"/>
  <c r="K1140" i="52"/>
  <c r="K1222" i="52"/>
  <c r="K1320" i="52"/>
  <c r="K1398" i="52"/>
  <c r="K1508" i="52"/>
  <c r="K1618" i="52"/>
  <c r="K505" i="37"/>
  <c r="K527" i="37"/>
  <c r="K735" i="52"/>
  <c r="K579" i="52"/>
  <c r="K263" i="52"/>
  <c r="K461" i="52"/>
  <c r="K803" i="52"/>
  <c r="K959" i="52"/>
  <c r="K1059" i="52"/>
  <c r="K1141" i="52"/>
  <c r="K1223" i="52"/>
  <c r="K1321" i="52"/>
  <c r="K1399" i="52"/>
  <c r="K1509" i="52"/>
  <c r="K1619" i="52"/>
  <c r="K506" i="37"/>
  <c r="K528" i="37"/>
  <c r="K736" i="52"/>
  <c r="K580" i="52"/>
  <c r="K264" i="52"/>
  <c r="K462" i="52"/>
  <c r="K804" i="52"/>
  <c r="K960" i="52"/>
  <c r="K1060" i="52"/>
  <c r="K1142" i="52"/>
  <c r="K1224" i="52"/>
  <c r="K1322" i="52"/>
  <c r="K1400" i="52"/>
  <c r="K1510" i="52"/>
  <c r="K1620" i="52"/>
  <c r="K507" i="37"/>
  <c r="K529" i="37"/>
  <c r="K737" i="52"/>
  <c r="K581" i="52"/>
  <c r="K265" i="52"/>
  <c r="K463" i="52"/>
  <c r="K805" i="52"/>
  <c r="K961" i="52"/>
  <c r="K1061" i="52"/>
  <c r="K1143" i="52"/>
  <c r="K1225" i="52"/>
  <c r="K1323" i="52"/>
  <c r="K1401" i="52"/>
  <c r="K1511" i="52"/>
  <c r="K1621" i="52"/>
  <c r="K508" i="37"/>
  <c r="K530" i="37"/>
  <c r="K738" i="52"/>
  <c r="K582" i="52"/>
  <c r="K266" i="52"/>
  <c r="K464" i="52"/>
  <c r="K806" i="52"/>
  <c r="K962" i="52"/>
  <c r="K1402" i="52"/>
  <c r="K1512" i="52"/>
  <c r="K1622" i="52"/>
  <c r="K509" i="37"/>
  <c r="K531" i="37"/>
  <c r="K739" i="52"/>
  <c r="K583" i="52"/>
  <c r="K267" i="52"/>
  <c r="K465" i="52"/>
  <c r="K807" i="52"/>
  <c r="K963" i="52"/>
  <c r="K1403" i="52"/>
  <c r="K1513" i="52"/>
  <c r="K1623" i="52"/>
  <c r="K510" i="37"/>
  <c r="K532" i="37"/>
  <c r="K740" i="52"/>
  <c r="K584" i="52"/>
  <c r="K268" i="52"/>
  <c r="K466" i="52"/>
  <c r="K808" i="52"/>
  <c r="K964" i="52"/>
  <c r="K1404" i="52"/>
  <c r="K1514" i="52"/>
  <c r="K1624" i="52"/>
  <c r="K511" i="37"/>
  <c r="K533" i="37"/>
  <c r="K741" i="52"/>
  <c r="K585" i="52"/>
  <c r="K269" i="52"/>
  <c r="K467" i="52"/>
  <c r="K809" i="52"/>
  <c r="K965" i="52"/>
  <c r="K1405" i="52"/>
  <c r="K1515" i="52"/>
  <c r="K1625" i="52"/>
  <c r="K512" i="37"/>
  <c r="K534" i="37"/>
  <c r="K742" i="52"/>
  <c r="K586" i="52"/>
  <c r="K810" i="52"/>
  <c r="K966" i="52"/>
  <c r="K1406" i="52"/>
  <c r="K1516" i="52"/>
  <c r="K1626" i="52"/>
  <c r="K513" i="37"/>
  <c r="K535" i="37"/>
  <c r="K271" i="52"/>
  <c r="K469" i="52"/>
  <c r="K272" i="52"/>
  <c r="K470" i="52"/>
  <c r="K743" i="52"/>
  <c r="K587" i="52"/>
  <c r="K273" i="52"/>
  <c r="K471" i="52"/>
  <c r="K811" i="52"/>
  <c r="K967" i="52"/>
  <c r="K1407" i="52"/>
  <c r="K1517" i="52"/>
  <c r="K1627" i="52"/>
  <c r="K514" i="37"/>
  <c r="K536" i="37"/>
  <c r="K727" i="52"/>
  <c r="K571" i="52"/>
  <c r="K253" i="52"/>
  <c r="K453" i="52"/>
  <c r="K795" i="52"/>
  <c r="K951" i="52"/>
  <c r="K1051" i="52"/>
  <c r="K1133" i="52"/>
  <c r="K1215" i="52"/>
  <c r="K1313" i="52"/>
  <c r="K1391" i="52"/>
  <c r="K1501" i="52"/>
  <c r="K1611" i="52"/>
  <c r="K498" i="37"/>
  <c r="K520" i="37"/>
  <c r="K728" i="52"/>
  <c r="K572" i="52"/>
  <c r="K254" i="52"/>
  <c r="K454" i="52"/>
  <c r="K796" i="52"/>
  <c r="K952" i="52"/>
  <c r="K1052" i="52"/>
  <c r="K1134" i="52"/>
  <c r="K1216" i="52"/>
  <c r="K1314" i="52"/>
  <c r="K1392" i="52"/>
  <c r="K1502" i="52"/>
  <c r="K1612" i="52"/>
  <c r="K499" i="37"/>
  <c r="K521" i="37"/>
  <c r="K729" i="52"/>
  <c r="K573" i="52"/>
  <c r="K255" i="52"/>
  <c r="K455" i="52"/>
  <c r="K797" i="52"/>
  <c r="K953" i="52"/>
  <c r="K1053" i="52"/>
  <c r="K1135" i="52"/>
  <c r="K1217" i="52"/>
  <c r="K1315" i="52"/>
  <c r="K1393" i="52"/>
  <c r="K1503" i="52"/>
  <c r="K1613" i="52"/>
  <c r="K500" i="37"/>
  <c r="K522" i="37"/>
  <c r="K730" i="52"/>
  <c r="K574" i="52"/>
  <c r="K456" i="52"/>
  <c r="K798" i="52"/>
  <c r="K954" i="52"/>
  <c r="K1054" i="52"/>
  <c r="K1136" i="52"/>
  <c r="K1218" i="52"/>
  <c r="K1316" i="52"/>
  <c r="K1394" i="52"/>
  <c r="K1504" i="52"/>
  <c r="K1614" i="52"/>
  <c r="K501" i="37"/>
  <c r="K523" i="37"/>
  <c r="K257" i="52"/>
  <c r="K258" i="52"/>
  <c r="K731" i="52"/>
  <c r="K575" i="52"/>
  <c r="K259" i="52"/>
  <c r="K457" i="52"/>
  <c r="K799" i="52"/>
  <c r="K955" i="52"/>
  <c r="K1055" i="52"/>
  <c r="K1137" i="52"/>
  <c r="K1219" i="52"/>
  <c r="K1317" i="52"/>
  <c r="K1395" i="52"/>
  <c r="K1505" i="52"/>
  <c r="K1615" i="52"/>
  <c r="K502" i="37"/>
  <c r="K524" i="37"/>
  <c r="H732" i="52"/>
  <c r="L732" i="52"/>
  <c r="H576" i="52"/>
  <c r="L576" i="52"/>
  <c r="H260" i="52"/>
  <c r="L260" i="52"/>
  <c r="H458" i="52"/>
  <c r="L458" i="52"/>
  <c r="H800" i="52"/>
  <c r="L800" i="52"/>
  <c r="H956" i="52"/>
  <c r="L956" i="52"/>
  <c r="H1056" i="52"/>
  <c r="L1056" i="52"/>
  <c r="H1138" i="52"/>
  <c r="L1138" i="52"/>
  <c r="H1220" i="52"/>
  <c r="L1220" i="52"/>
  <c r="H1318" i="52"/>
  <c r="L1318" i="52"/>
  <c r="H1396" i="52"/>
  <c r="L1396" i="52"/>
  <c r="H1506" i="52"/>
  <c r="L1506" i="52"/>
  <c r="H1616" i="52"/>
  <c r="L1616" i="52"/>
  <c r="H503" i="37"/>
  <c r="L503" i="37"/>
  <c r="H525" i="37"/>
  <c r="L525" i="37"/>
  <c r="H733" i="52"/>
  <c r="L733" i="52"/>
  <c r="H577" i="52"/>
  <c r="L577" i="52"/>
  <c r="H261" i="52"/>
  <c r="L261" i="52"/>
  <c r="H459" i="52"/>
  <c r="L459" i="52"/>
  <c r="H801" i="52"/>
  <c r="L801" i="52"/>
  <c r="H957" i="52"/>
  <c r="L957" i="52"/>
  <c r="H1057" i="52"/>
  <c r="L1057" i="52"/>
  <c r="H1139" i="52"/>
  <c r="L1139" i="52"/>
  <c r="H1221" i="52"/>
  <c r="L1221" i="52"/>
  <c r="H1319" i="52"/>
  <c r="L1319" i="52"/>
  <c r="H1397" i="52"/>
  <c r="L1397" i="52"/>
  <c r="H1507" i="52"/>
  <c r="L1507" i="52"/>
  <c r="H1617" i="52"/>
  <c r="L1617" i="52"/>
  <c r="H504" i="37"/>
  <c r="L504" i="37"/>
  <c r="H526" i="37"/>
  <c r="L526" i="37"/>
  <c r="H734" i="52"/>
  <c r="L734" i="52"/>
  <c r="H578" i="52"/>
  <c r="L578" i="52"/>
  <c r="H262" i="52"/>
  <c r="L262" i="52"/>
  <c r="H460" i="52"/>
  <c r="L460" i="52"/>
  <c r="H802" i="52"/>
  <c r="L802" i="52"/>
  <c r="H958" i="52"/>
  <c r="L958" i="52"/>
  <c r="H1058" i="52"/>
  <c r="L1058" i="52"/>
  <c r="H1140" i="52"/>
  <c r="L1140" i="52"/>
  <c r="H1222" i="52"/>
  <c r="L1222" i="52"/>
  <c r="H1320" i="52"/>
  <c r="L1320" i="52"/>
  <c r="H1398" i="52"/>
  <c r="L1398" i="52"/>
  <c r="H1508" i="52"/>
  <c r="L1508" i="52"/>
  <c r="H1618" i="52"/>
  <c r="L1618" i="52"/>
  <c r="H505" i="37"/>
  <c r="L505" i="37"/>
  <c r="H527" i="37"/>
  <c r="L527" i="37"/>
  <c r="H735" i="52"/>
  <c r="L735" i="52"/>
  <c r="H579" i="52"/>
  <c r="L579" i="52"/>
  <c r="H263" i="52"/>
  <c r="L263" i="52"/>
  <c r="H461" i="52"/>
  <c r="L461" i="52"/>
  <c r="H803" i="52"/>
  <c r="L803" i="52"/>
  <c r="H959" i="52"/>
  <c r="L959" i="52"/>
  <c r="H1059" i="52"/>
  <c r="L1059" i="52"/>
  <c r="H1141" i="52"/>
  <c r="L1141" i="52"/>
  <c r="H1223" i="52"/>
  <c r="L1223" i="52"/>
  <c r="H1321" i="52"/>
  <c r="L1321" i="52"/>
  <c r="H1399" i="52"/>
  <c r="L1399" i="52"/>
  <c r="H1509" i="52"/>
  <c r="L1509" i="52"/>
  <c r="H1619" i="52"/>
  <c r="L1619" i="52"/>
  <c r="H506" i="37"/>
  <c r="L506" i="37"/>
  <c r="H528" i="37"/>
  <c r="L528" i="37"/>
  <c r="H736" i="52"/>
  <c r="L736" i="52"/>
  <c r="H580" i="52"/>
  <c r="L580" i="52"/>
  <c r="H264" i="52"/>
  <c r="L264" i="52"/>
  <c r="H462" i="52"/>
  <c r="L462" i="52"/>
  <c r="H804" i="52"/>
  <c r="L804" i="52"/>
  <c r="H960" i="52"/>
  <c r="L960" i="52"/>
  <c r="H1060" i="52"/>
  <c r="L1060" i="52"/>
  <c r="H1142" i="52"/>
  <c r="L1142" i="52"/>
  <c r="H1224" i="52"/>
  <c r="L1224" i="52"/>
  <c r="H1322" i="52"/>
  <c r="L1322" i="52"/>
  <c r="H1400" i="52"/>
  <c r="L1400" i="52"/>
  <c r="H1510" i="52"/>
  <c r="L1510" i="52"/>
  <c r="H1620" i="52"/>
  <c r="L1620" i="52"/>
  <c r="H507" i="37"/>
  <c r="L507" i="37"/>
  <c r="H529" i="37"/>
  <c r="L529" i="37"/>
  <c r="H737" i="52"/>
  <c r="L737" i="52"/>
  <c r="H581" i="52"/>
  <c r="L581" i="52"/>
  <c r="H265" i="52"/>
  <c r="L265" i="52"/>
  <c r="H463" i="52"/>
  <c r="L463" i="52"/>
  <c r="H805" i="52"/>
  <c r="L805" i="52"/>
  <c r="H961" i="52"/>
  <c r="L961" i="52"/>
  <c r="H1061" i="52"/>
  <c r="L1061" i="52"/>
  <c r="H1143" i="52"/>
  <c r="L1143" i="52"/>
  <c r="H1225" i="52"/>
  <c r="L1225" i="52"/>
  <c r="H1323" i="52"/>
  <c r="L1323" i="52"/>
  <c r="H1401" i="52"/>
  <c r="L1401" i="52"/>
  <c r="H1511" i="52"/>
  <c r="L1511" i="52"/>
  <c r="H1621" i="52"/>
  <c r="L1621" i="52"/>
  <c r="H508" i="37"/>
  <c r="L508" i="37"/>
  <c r="H530" i="37"/>
  <c r="L530" i="37"/>
  <c r="H738" i="52"/>
  <c r="L738" i="52"/>
  <c r="H582" i="52"/>
  <c r="L582" i="52"/>
  <c r="H266" i="52"/>
  <c r="L266" i="52"/>
  <c r="H464" i="52"/>
  <c r="L464" i="52"/>
  <c r="H806" i="52"/>
  <c r="L806" i="52"/>
  <c r="H962" i="52"/>
  <c r="L962" i="52"/>
  <c r="H1402" i="52"/>
  <c r="L1402" i="52"/>
  <c r="H1512" i="52"/>
  <c r="L1512" i="52"/>
  <c r="H1622" i="52"/>
  <c r="L1622" i="52"/>
  <c r="H509" i="37"/>
  <c r="L509" i="37"/>
  <c r="H531" i="37"/>
  <c r="L531" i="37"/>
  <c r="H739" i="52"/>
  <c r="L739" i="52"/>
  <c r="H583" i="52"/>
  <c r="L583" i="52"/>
  <c r="H267" i="52"/>
  <c r="L267" i="52"/>
  <c r="H465" i="52"/>
  <c r="L465" i="52"/>
  <c r="H807" i="52"/>
  <c r="L807" i="52"/>
  <c r="H963" i="52"/>
  <c r="L963" i="52"/>
  <c r="H1403" i="52"/>
  <c r="L1403" i="52"/>
  <c r="H1513" i="52"/>
  <c r="L1513" i="52"/>
  <c r="H1623" i="52"/>
  <c r="L1623" i="52"/>
  <c r="H510" i="37"/>
  <c r="L510" i="37"/>
  <c r="H532" i="37"/>
  <c r="L532" i="37"/>
  <c r="H740" i="52"/>
  <c r="L740" i="52"/>
  <c r="H584" i="52"/>
  <c r="L584" i="52"/>
  <c r="H268" i="52"/>
  <c r="L268" i="52"/>
  <c r="H466" i="52"/>
  <c r="L466" i="52"/>
  <c r="H808" i="52"/>
  <c r="L808" i="52"/>
  <c r="H964" i="52"/>
  <c r="L964" i="52"/>
  <c r="H1404" i="52"/>
  <c r="L1404" i="52"/>
  <c r="H1514" i="52"/>
  <c r="L1514" i="52"/>
  <c r="H1624" i="52"/>
  <c r="L1624" i="52"/>
  <c r="H511" i="37"/>
  <c r="L511" i="37"/>
  <c r="H533" i="37"/>
  <c r="L533" i="37"/>
  <c r="H741" i="52"/>
  <c r="L741" i="52"/>
  <c r="H585" i="52"/>
  <c r="L585" i="52"/>
  <c r="H269" i="52"/>
  <c r="L269" i="52"/>
  <c r="H467" i="52"/>
  <c r="L467" i="52"/>
  <c r="H809" i="52"/>
  <c r="L809" i="52"/>
  <c r="H965" i="52"/>
  <c r="L965" i="52"/>
  <c r="H1405" i="52"/>
  <c r="L1405" i="52"/>
  <c r="H1515" i="52"/>
  <c r="L1515" i="52"/>
  <c r="H1625" i="52"/>
  <c r="L1625" i="52"/>
  <c r="H512" i="37"/>
  <c r="L512" i="37"/>
  <c r="H534" i="37"/>
  <c r="L534" i="37"/>
  <c r="H742" i="52"/>
  <c r="L742" i="52"/>
  <c r="H586" i="52"/>
  <c r="L586" i="52"/>
  <c r="H810" i="52"/>
  <c r="L810" i="52"/>
  <c r="H966" i="52"/>
  <c r="L966" i="52"/>
  <c r="H1406" i="52"/>
  <c r="L1406" i="52"/>
  <c r="H1516" i="52"/>
  <c r="L1516" i="52"/>
  <c r="H1626" i="52"/>
  <c r="L1626" i="52"/>
  <c r="H513" i="37"/>
  <c r="L513" i="37"/>
  <c r="H535" i="37"/>
  <c r="L535" i="37"/>
  <c r="H271" i="52"/>
  <c r="L271" i="52"/>
  <c r="H469" i="52"/>
  <c r="L469" i="52"/>
  <c r="H272" i="52"/>
  <c r="L272" i="52"/>
  <c r="H470" i="52"/>
  <c r="L470" i="52"/>
  <c r="H743" i="52"/>
  <c r="L743" i="52"/>
  <c r="H587" i="52"/>
  <c r="L587" i="52"/>
  <c r="H273" i="52"/>
  <c r="L273" i="52"/>
  <c r="H471" i="52"/>
  <c r="L471" i="52"/>
  <c r="H811" i="52"/>
  <c r="L811" i="52"/>
  <c r="H967" i="52"/>
  <c r="L967" i="52"/>
  <c r="H1407" i="52"/>
  <c r="L1407" i="52"/>
  <c r="H1517" i="52"/>
  <c r="L1517" i="52"/>
  <c r="H1627" i="52"/>
  <c r="L1627" i="52"/>
  <c r="H514" i="37"/>
  <c r="L514" i="37"/>
  <c r="H536" i="37"/>
  <c r="L536" i="37"/>
  <c r="H727" i="52"/>
  <c r="L727" i="52"/>
  <c r="H571" i="52"/>
  <c r="L571" i="52"/>
  <c r="H253" i="52"/>
  <c r="L253" i="52"/>
  <c r="H453" i="52"/>
  <c r="L453" i="52"/>
  <c r="H795" i="52"/>
  <c r="L795" i="52"/>
  <c r="H951" i="52"/>
  <c r="L951" i="52"/>
  <c r="H1051" i="52"/>
  <c r="L1051" i="52"/>
  <c r="H1133" i="52"/>
  <c r="L1133" i="52"/>
  <c r="H1215" i="52"/>
  <c r="L1215" i="52"/>
  <c r="H1313" i="52"/>
  <c r="L1313" i="52"/>
  <c r="H1391" i="52"/>
  <c r="L1391" i="52"/>
  <c r="H1501" i="52"/>
  <c r="L1501" i="52"/>
  <c r="H1611" i="52"/>
  <c r="L1611" i="52"/>
  <c r="H498" i="37"/>
  <c r="L498" i="37"/>
  <c r="H520" i="37"/>
  <c r="L520" i="37"/>
  <c r="H728" i="52"/>
  <c r="L728" i="52"/>
  <c r="H572" i="52"/>
  <c r="L572" i="52"/>
  <c r="H254" i="52"/>
  <c r="L254" i="52"/>
  <c r="H454" i="52"/>
  <c r="L454" i="52"/>
  <c r="H796" i="52"/>
  <c r="L796" i="52"/>
  <c r="H952" i="52"/>
  <c r="L952" i="52"/>
  <c r="H1052" i="52"/>
  <c r="L1052" i="52"/>
  <c r="H1134" i="52"/>
  <c r="L1134" i="52"/>
  <c r="H1216" i="52"/>
  <c r="L1216" i="52"/>
  <c r="H1314" i="52"/>
  <c r="L1314" i="52"/>
  <c r="H1392" i="52"/>
  <c r="L1392" i="52"/>
  <c r="H1502" i="52"/>
  <c r="L1502" i="52"/>
  <c r="H1612" i="52"/>
  <c r="L1612" i="52"/>
  <c r="H499" i="37"/>
  <c r="L499" i="37"/>
  <c r="H521" i="37"/>
  <c r="L521" i="37"/>
  <c r="H729" i="52"/>
  <c r="L729" i="52"/>
  <c r="H573" i="52"/>
  <c r="L573" i="52"/>
  <c r="H255" i="52"/>
  <c r="L255" i="52"/>
  <c r="H455" i="52"/>
  <c r="L455" i="52"/>
  <c r="H797" i="52"/>
  <c r="L797" i="52"/>
  <c r="H953" i="52"/>
  <c r="L953" i="52"/>
  <c r="H1053" i="52"/>
  <c r="L1053" i="52"/>
  <c r="H1135" i="52"/>
  <c r="L1135" i="52"/>
  <c r="H1217" i="52"/>
  <c r="L1217" i="52"/>
  <c r="H1315" i="52"/>
  <c r="L1315" i="52"/>
  <c r="H1393" i="52"/>
  <c r="L1393" i="52"/>
  <c r="H1503" i="52"/>
  <c r="L1503" i="52"/>
  <c r="H1613" i="52"/>
  <c r="L1613" i="52"/>
  <c r="H500" i="37"/>
  <c r="L500" i="37"/>
  <c r="H522" i="37"/>
  <c r="L522" i="37"/>
  <c r="H730" i="52"/>
  <c r="L730" i="52"/>
  <c r="H574" i="52"/>
  <c r="L574" i="52"/>
  <c r="H456" i="52"/>
  <c r="L456" i="52"/>
  <c r="H798" i="52"/>
  <c r="L798" i="52"/>
  <c r="H954" i="52"/>
  <c r="L954" i="52"/>
  <c r="H1054" i="52"/>
  <c r="L1054" i="52"/>
  <c r="H1136" i="52"/>
  <c r="L1136" i="52"/>
  <c r="H1218" i="52"/>
  <c r="L1218" i="52"/>
  <c r="H1316" i="52"/>
  <c r="L1316" i="52"/>
  <c r="H1394" i="52"/>
  <c r="L1394" i="52"/>
  <c r="H1504" i="52"/>
  <c r="L1504" i="52"/>
  <c r="H1614" i="52"/>
  <c r="L1614" i="52"/>
  <c r="H501" i="37"/>
  <c r="L501" i="37"/>
  <c r="H523" i="37"/>
  <c r="L523" i="37"/>
  <c r="H257" i="52"/>
  <c r="L257" i="52"/>
  <c r="H258" i="52"/>
  <c r="L258" i="52"/>
  <c r="H731" i="52"/>
  <c r="L731" i="52"/>
  <c r="H575" i="52"/>
  <c r="L575" i="52"/>
  <c r="H259" i="52"/>
  <c r="L259" i="52"/>
  <c r="H457" i="52"/>
  <c r="L457" i="52"/>
  <c r="H799" i="52"/>
  <c r="L799" i="52"/>
  <c r="H955" i="52"/>
  <c r="L955" i="52"/>
  <c r="H1055" i="52"/>
  <c r="L1055" i="52"/>
  <c r="H1137" i="52"/>
  <c r="L1137" i="52"/>
  <c r="H1219" i="52"/>
  <c r="L1219" i="52"/>
  <c r="H1317" i="52"/>
  <c r="L1317" i="52"/>
  <c r="H1395" i="52"/>
  <c r="L1395" i="52"/>
  <c r="H1505" i="52"/>
  <c r="L1505" i="52"/>
  <c r="H1615" i="52"/>
  <c r="L1615" i="52"/>
  <c r="H502" i="37"/>
  <c r="L502" i="37"/>
  <c r="H524" i="37"/>
  <c r="L524" i="37"/>
  <c r="I732" i="52"/>
  <c r="I576" i="52"/>
  <c r="I260" i="52"/>
  <c r="I458" i="52"/>
  <c r="I800" i="52"/>
  <c r="I956" i="52"/>
  <c r="I1056" i="52"/>
  <c r="I1138" i="52"/>
  <c r="I1220" i="52"/>
  <c r="I1318" i="52"/>
  <c r="I1396" i="52"/>
  <c r="I1506" i="52"/>
  <c r="I1616" i="52"/>
  <c r="I503" i="37"/>
  <c r="I525" i="37"/>
  <c r="I733" i="52"/>
  <c r="I577" i="52"/>
  <c r="I261" i="52"/>
  <c r="I459" i="52"/>
  <c r="I801" i="52"/>
  <c r="I957" i="52"/>
  <c r="I1057" i="52"/>
  <c r="I1139" i="52"/>
  <c r="I1221" i="52"/>
  <c r="I1319" i="52"/>
  <c r="I1397" i="52"/>
  <c r="I1507" i="52"/>
  <c r="I1617" i="52"/>
  <c r="I504" i="37"/>
  <c r="I526" i="37"/>
  <c r="I734" i="52"/>
  <c r="I578" i="52"/>
  <c r="I262" i="52"/>
  <c r="I460" i="52"/>
  <c r="I802" i="52"/>
  <c r="I958" i="52"/>
  <c r="I1058" i="52"/>
  <c r="I1140" i="52"/>
  <c r="I1222" i="52"/>
  <c r="I1320" i="52"/>
  <c r="I1398" i="52"/>
  <c r="I1508" i="52"/>
  <c r="I1618" i="52"/>
  <c r="I505" i="37"/>
  <c r="I527" i="37"/>
  <c r="I735" i="52"/>
  <c r="I579" i="52"/>
  <c r="I263" i="52"/>
  <c r="I461" i="52"/>
  <c r="I803" i="52"/>
  <c r="I959" i="52"/>
  <c r="I1059" i="52"/>
  <c r="I1141" i="52"/>
  <c r="I1223" i="52"/>
  <c r="I1321" i="52"/>
  <c r="I1399" i="52"/>
  <c r="I1509" i="52"/>
  <c r="I1619" i="52"/>
  <c r="I506" i="37"/>
  <c r="I528" i="37"/>
  <c r="I736" i="52"/>
  <c r="I580" i="52"/>
  <c r="I264" i="52"/>
  <c r="I462" i="52"/>
  <c r="I804" i="52"/>
  <c r="I960" i="52"/>
  <c r="I1060" i="52"/>
  <c r="I1142" i="52"/>
  <c r="I1224" i="52"/>
  <c r="I1322" i="52"/>
  <c r="I1400" i="52"/>
  <c r="I1510" i="52"/>
  <c r="I1620" i="52"/>
  <c r="I507" i="37"/>
  <c r="I529" i="37"/>
  <c r="I737" i="52"/>
  <c r="I581" i="52"/>
  <c r="I265" i="52"/>
  <c r="I463" i="52"/>
  <c r="I805" i="52"/>
  <c r="I961" i="52"/>
  <c r="I1061" i="52"/>
  <c r="I1143" i="52"/>
  <c r="I1225" i="52"/>
  <c r="I1323" i="52"/>
  <c r="I1401" i="52"/>
  <c r="I1511" i="52"/>
  <c r="I1621" i="52"/>
  <c r="I508" i="37"/>
  <c r="I530" i="37"/>
  <c r="I738" i="52"/>
  <c r="I582" i="52"/>
  <c r="I266" i="52"/>
  <c r="I464" i="52"/>
  <c r="I806" i="52"/>
  <c r="I962" i="52"/>
  <c r="I1402" i="52"/>
  <c r="I1512" i="52"/>
  <c r="I1622" i="52"/>
  <c r="I509" i="37"/>
  <c r="I531" i="37"/>
  <c r="I739" i="52"/>
  <c r="I583" i="52"/>
  <c r="I267" i="52"/>
  <c r="I465" i="52"/>
  <c r="I807" i="52"/>
  <c r="I963" i="52"/>
  <c r="I1403" i="52"/>
  <c r="I1513" i="52"/>
  <c r="I1623" i="52"/>
  <c r="I510" i="37"/>
  <c r="I532" i="37"/>
  <c r="I740" i="52"/>
  <c r="I584" i="52"/>
  <c r="I268" i="52"/>
  <c r="I466" i="52"/>
  <c r="I808" i="52"/>
  <c r="I964" i="52"/>
  <c r="I1404" i="52"/>
  <c r="I1514" i="52"/>
  <c r="I1624" i="52"/>
  <c r="I511" i="37"/>
  <c r="I533" i="37"/>
  <c r="I741" i="52"/>
  <c r="I585" i="52"/>
  <c r="I269" i="52"/>
  <c r="I467" i="52"/>
  <c r="I809" i="52"/>
  <c r="I965" i="52"/>
  <c r="I1405" i="52"/>
  <c r="I1515" i="52"/>
  <c r="I1625" i="52"/>
  <c r="I512" i="37"/>
  <c r="I534" i="37"/>
  <c r="I742" i="52"/>
  <c r="I586" i="52"/>
  <c r="I810" i="52"/>
  <c r="I966" i="52"/>
  <c r="I1406" i="52"/>
  <c r="I1516" i="52"/>
  <c r="I1626" i="52"/>
  <c r="I513" i="37"/>
  <c r="I535" i="37"/>
  <c r="I271" i="52"/>
  <c r="I469" i="52"/>
  <c r="I272" i="52"/>
  <c r="I470" i="52"/>
  <c r="I743" i="52"/>
  <c r="I587" i="52"/>
  <c r="I273" i="52"/>
  <c r="I471" i="52"/>
  <c r="I811" i="52"/>
  <c r="I967" i="52"/>
  <c r="I1407" i="52"/>
  <c r="I1517" i="52"/>
  <c r="I1627" i="52"/>
  <c r="I514" i="37"/>
  <c r="I536" i="37"/>
  <c r="I1279" i="48"/>
  <c r="I727" i="52"/>
  <c r="I571" i="52"/>
  <c r="I253" i="52"/>
  <c r="I453" i="52"/>
  <c r="I795" i="52"/>
  <c r="I951" i="52"/>
  <c r="I1051" i="52"/>
  <c r="I1133" i="52"/>
  <c r="I1215" i="52"/>
  <c r="I1313" i="52"/>
  <c r="I1391" i="52"/>
  <c r="I1501" i="52"/>
  <c r="I1611" i="52"/>
  <c r="I498" i="37"/>
  <c r="I520" i="37"/>
  <c r="I728" i="52"/>
  <c r="I572" i="52"/>
  <c r="I254" i="52"/>
  <c r="I454" i="52"/>
  <c r="I796" i="52"/>
  <c r="I952" i="52"/>
  <c r="I1052" i="52"/>
  <c r="I1134" i="52"/>
  <c r="I1216" i="52"/>
  <c r="I1314" i="52"/>
  <c r="I1392" i="52"/>
  <c r="I1502" i="52"/>
  <c r="I1612" i="52"/>
  <c r="I499" i="37"/>
  <c r="I521" i="37"/>
  <c r="I729" i="52"/>
  <c r="I573" i="52"/>
  <c r="I255" i="52"/>
  <c r="I455" i="52"/>
  <c r="I797" i="52"/>
  <c r="I953" i="52"/>
  <c r="I1053" i="52"/>
  <c r="I1135" i="52"/>
  <c r="I1217" i="52"/>
  <c r="I1315" i="52"/>
  <c r="I1393" i="52"/>
  <c r="I1503" i="52"/>
  <c r="I1613" i="52"/>
  <c r="I500" i="37"/>
  <c r="I522" i="37"/>
  <c r="I730" i="52"/>
  <c r="I574" i="52"/>
  <c r="I456" i="52"/>
  <c r="I798" i="52"/>
  <c r="I954" i="52"/>
  <c r="I1054" i="52"/>
  <c r="I1136" i="52"/>
  <c r="I1218" i="52"/>
  <c r="I1316" i="52"/>
  <c r="I1394" i="52"/>
  <c r="I1504" i="52"/>
  <c r="I1614" i="52"/>
  <c r="I501" i="37"/>
  <c r="I523" i="37"/>
  <c r="I257" i="52"/>
  <c r="I258" i="52"/>
  <c r="I731" i="52"/>
  <c r="I575" i="52"/>
  <c r="I259" i="52"/>
  <c r="I457" i="52"/>
  <c r="I799" i="52"/>
  <c r="I955" i="52"/>
  <c r="I1055" i="52"/>
  <c r="I1137" i="52"/>
  <c r="I1219" i="52"/>
  <c r="I1317" i="52"/>
  <c r="I1395" i="52"/>
  <c r="I1505" i="52"/>
  <c r="I1615" i="52"/>
  <c r="I502" i="37"/>
  <c r="I524" i="37"/>
  <c r="J732" i="52"/>
  <c r="J576" i="52"/>
  <c r="J260" i="52"/>
  <c r="J458" i="52"/>
  <c r="J800" i="52"/>
  <c r="J956" i="52"/>
  <c r="J1056" i="52"/>
  <c r="J1138" i="52"/>
  <c r="J1220" i="52"/>
  <c r="J1318" i="52"/>
  <c r="J1396" i="52"/>
  <c r="J1506" i="52"/>
  <c r="J1616" i="52"/>
  <c r="J503" i="37"/>
  <c r="J525" i="37"/>
  <c r="J733" i="52"/>
  <c r="J577" i="52"/>
  <c r="J261" i="52"/>
  <c r="J459" i="52"/>
  <c r="J801" i="52"/>
  <c r="J957" i="52"/>
  <c r="J1057" i="52"/>
  <c r="J1139" i="52"/>
  <c r="J1221" i="52"/>
  <c r="J1319" i="52"/>
  <c r="J1397" i="52"/>
  <c r="J1507" i="52"/>
  <c r="J1617" i="52"/>
  <c r="J504" i="37"/>
  <c r="J526" i="37"/>
  <c r="J734" i="52"/>
  <c r="J578" i="52"/>
  <c r="J262" i="52"/>
  <c r="J460" i="52"/>
  <c r="J802" i="52"/>
  <c r="J958" i="52"/>
  <c r="J1058" i="52"/>
  <c r="J1140" i="52"/>
  <c r="J1222" i="52"/>
  <c r="J1320" i="52"/>
  <c r="J1398" i="52"/>
  <c r="J1508" i="52"/>
  <c r="J1618" i="52"/>
  <c r="J505" i="37"/>
  <c r="J527" i="37"/>
  <c r="J735" i="52"/>
  <c r="J579" i="52"/>
  <c r="J263" i="52"/>
  <c r="J461" i="52"/>
  <c r="J803" i="52"/>
  <c r="J959" i="52"/>
  <c r="J1059" i="52"/>
  <c r="J1141" i="52"/>
  <c r="J1223" i="52"/>
  <c r="J1321" i="52"/>
  <c r="J1399" i="52"/>
  <c r="J1509" i="52"/>
  <c r="J1619" i="52"/>
  <c r="J506" i="37"/>
  <c r="J528" i="37"/>
  <c r="J736" i="52"/>
  <c r="J580" i="52"/>
  <c r="J264" i="52"/>
  <c r="J462" i="52"/>
  <c r="J804" i="52"/>
  <c r="J960" i="52"/>
  <c r="J1060" i="52"/>
  <c r="J1142" i="52"/>
  <c r="J1224" i="52"/>
  <c r="J1322" i="52"/>
  <c r="J1400" i="52"/>
  <c r="J1510" i="52"/>
  <c r="J1620" i="52"/>
  <c r="J507" i="37"/>
  <c r="J529" i="37"/>
  <c r="J737" i="52"/>
  <c r="J581" i="52"/>
  <c r="J265" i="52"/>
  <c r="J463" i="52"/>
  <c r="J805" i="52"/>
  <c r="J961" i="52"/>
  <c r="J1061" i="52"/>
  <c r="J1143" i="52"/>
  <c r="J1225" i="52"/>
  <c r="J1323" i="52"/>
  <c r="J1401" i="52"/>
  <c r="J1511" i="52"/>
  <c r="J1621" i="52"/>
  <c r="J508" i="37"/>
  <c r="J530" i="37"/>
  <c r="J738" i="52"/>
  <c r="J582" i="52"/>
  <c r="J266" i="52"/>
  <c r="J464" i="52"/>
  <c r="J806" i="52"/>
  <c r="J962" i="52"/>
  <c r="J1402" i="52"/>
  <c r="J1512" i="52"/>
  <c r="J1622" i="52"/>
  <c r="J509" i="37"/>
  <c r="J531" i="37"/>
  <c r="J739" i="52"/>
  <c r="J583" i="52"/>
  <c r="J267" i="52"/>
  <c r="J465" i="52"/>
  <c r="J807" i="52"/>
  <c r="J963" i="52"/>
  <c r="J1403" i="52"/>
  <c r="J1513" i="52"/>
  <c r="J1623" i="52"/>
  <c r="J510" i="37"/>
  <c r="J532" i="37"/>
  <c r="J740" i="52"/>
  <c r="J584" i="52"/>
  <c r="J268" i="52"/>
  <c r="J466" i="52"/>
  <c r="J808" i="52"/>
  <c r="J964" i="52"/>
  <c r="J1404" i="52"/>
  <c r="J1514" i="52"/>
  <c r="J1624" i="52"/>
  <c r="J511" i="37"/>
  <c r="J533" i="37"/>
  <c r="J741" i="52"/>
  <c r="J585" i="52"/>
  <c r="J269" i="52"/>
  <c r="J467" i="52"/>
  <c r="J809" i="52"/>
  <c r="J965" i="52"/>
  <c r="J1405" i="52"/>
  <c r="J1515" i="52"/>
  <c r="J1625" i="52"/>
  <c r="J512" i="37"/>
  <c r="J534" i="37"/>
  <c r="J742" i="52"/>
  <c r="J586" i="52"/>
  <c r="J810" i="52"/>
  <c r="J966" i="52"/>
  <c r="J1406" i="52"/>
  <c r="J1516" i="52"/>
  <c r="J1626" i="52"/>
  <c r="J513" i="37"/>
  <c r="J535" i="37"/>
  <c r="J271" i="52"/>
  <c r="J469" i="52"/>
  <c r="J272" i="52"/>
  <c r="J470" i="52"/>
  <c r="J743" i="52"/>
  <c r="J587" i="52"/>
  <c r="J273" i="52"/>
  <c r="J471" i="52"/>
  <c r="J811" i="52"/>
  <c r="J967" i="52"/>
  <c r="J1407" i="52"/>
  <c r="J1517" i="52"/>
  <c r="J1627" i="52"/>
  <c r="J514" i="37"/>
  <c r="J536" i="37"/>
  <c r="L516" i="37" l="1"/>
  <c r="K538" i="37"/>
  <c r="L538" i="37"/>
  <c r="H538" i="37"/>
  <c r="H516" i="37"/>
  <c r="J516" i="37"/>
  <c r="I538" i="37"/>
  <c r="K516" i="37"/>
  <c r="J538" i="37"/>
  <c r="I516" i="37"/>
  <c r="B180" i="30"/>
  <c r="B178" i="30"/>
  <c r="L12" i="29" l="1"/>
  <c r="L13" i="29" s="1"/>
  <c r="L14" i="29" s="1"/>
  <c r="L15" i="29" s="1"/>
  <c r="L16" i="29" s="1"/>
  <c r="L17" i="29" s="1"/>
  <c r="L18" i="29" s="1"/>
  <c r="L19" i="29" s="1"/>
  <c r="L20" i="29" s="1"/>
  <c r="L21" i="29" s="1"/>
  <c r="L22" i="29" s="1"/>
  <c r="L23" i="29" s="1"/>
  <c r="L24" i="29" s="1"/>
  <c r="L25" i="29" s="1"/>
  <c r="L26" i="29" s="1"/>
  <c r="L27" i="29" s="1"/>
  <c r="L10" i="29"/>
  <c r="L8" i="29"/>
  <c r="B8" i="29"/>
  <c r="B4" i="29"/>
  <c r="B43" i="29"/>
  <c r="B45" i="29"/>
  <c r="B47" i="29"/>
  <c r="B48" i="29" s="1"/>
  <c r="B49" i="29" s="1"/>
  <c r="B50" i="29" s="1"/>
  <c r="B51" i="29" s="1"/>
  <c r="B52" i="29" s="1"/>
  <c r="B53" i="29" s="1"/>
  <c r="B54" i="29" s="1"/>
  <c r="B55" i="29" s="1"/>
  <c r="B56" i="29" s="1"/>
  <c r="B57" i="29" s="1"/>
  <c r="B58" i="29" s="1"/>
  <c r="B59" i="29" s="1"/>
  <c r="B60" i="29" s="1"/>
  <c r="B61" i="29" s="1"/>
  <c r="B62" i="29" s="1"/>
  <c r="I27" i="29" l="1"/>
  <c r="I23" i="29"/>
  <c r="I19" i="29"/>
  <c r="I15" i="29"/>
  <c r="I11" i="29"/>
  <c r="I26" i="29"/>
  <c r="I22" i="29"/>
  <c r="I18" i="29"/>
  <c r="I14" i="29"/>
  <c r="I25" i="29"/>
  <c r="I21" i="29"/>
  <c r="I17" i="29"/>
  <c r="I13" i="29"/>
  <c r="I24" i="29"/>
  <c r="I20" i="29"/>
  <c r="I16" i="29"/>
  <c r="I12" i="29"/>
  <c r="G26" i="29"/>
  <c r="G25" i="29"/>
  <c r="G22" i="29"/>
  <c r="G21" i="29"/>
  <c r="G18" i="29"/>
  <c r="G17" i="29"/>
  <c r="G14" i="29"/>
  <c r="G117" i="52"/>
  <c r="F117" i="52"/>
  <c r="E117" i="52"/>
  <c r="G95" i="52"/>
  <c r="F95" i="52"/>
  <c r="E95" i="52"/>
  <c r="G13" i="29" l="1"/>
  <c r="G15" i="29"/>
  <c r="G19" i="29"/>
  <c r="G23" i="29"/>
  <c r="G27" i="29"/>
  <c r="G11" i="29"/>
  <c r="G12" i="29"/>
  <c r="G16" i="29"/>
  <c r="G20" i="29"/>
  <c r="G24" i="29"/>
  <c r="K95" i="52"/>
  <c r="I95" i="52"/>
  <c r="I117" i="52"/>
  <c r="J95" i="52"/>
  <c r="J117" i="52"/>
  <c r="K117" i="52"/>
  <c r="L95" i="52"/>
  <c r="H117" i="52"/>
  <c r="L117" i="52"/>
  <c r="H95" i="52"/>
  <c r="G29" i="29" l="1"/>
  <c r="B70" i="25" l="1"/>
  <c r="B69" i="25"/>
  <c r="B6" i="70"/>
  <c r="B6" i="25"/>
  <c r="B701" i="30" l="1"/>
  <c r="B702" i="30" s="1"/>
  <c r="B703" i="30" s="1"/>
  <c r="B704" i="30" s="1"/>
  <c r="B705" i="30" s="1"/>
  <c r="B706" i="30" s="1"/>
  <c r="B707" i="30" s="1"/>
  <c r="B708" i="30" s="1"/>
  <c r="B709" i="30" s="1"/>
  <c r="B710" i="30" s="1"/>
  <c r="B711" i="30" s="1"/>
  <c r="B712" i="30" s="1"/>
  <c r="B713" i="30" s="1"/>
  <c r="B714" i="30" s="1"/>
  <c r="B715" i="30" s="1"/>
  <c r="B716" i="30" s="1"/>
  <c r="B699" i="30"/>
  <c r="B697" i="30"/>
  <c r="B791" i="30" l="1"/>
  <c r="B756" i="30" l="1"/>
  <c r="B721" i="30"/>
  <c r="B658" i="30"/>
  <c r="F798" i="30" l="1"/>
  <c r="E798" i="30"/>
  <c r="D798" i="30"/>
  <c r="K797" i="30" l="1"/>
  <c r="L797" i="30" s="1"/>
  <c r="B824" i="30"/>
  <c r="B823" i="30"/>
  <c r="B795" i="30"/>
  <c r="B788" i="30"/>
  <c r="B787" i="30"/>
  <c r="I760" i="30"/>
  <c r="B760" i="30"/>
  <c r="B753" i="30"/>
  <c r="B752" i="30"/>
  <c r="I725" i="30"/>
  <c r="B725" i="30"/>
  <c r="O761" i="30"/>
  <c r="P761" i="30" s="1"/>
  <c r="Q761" i="30" s="1"/>
  <c r="O726" i="30"/>
  <c r="P726" i="30" s="1"/>
  <c r="Q726" i="30" s="1"/>
  <c r="B690" i="30"/>
  <c r="B689" i="30"/>
  <c r="O663" i="30"/>
  <c r="P663" i="30" s="1"/>
  <c r="Q663" i="30" s="1"/>
  <c r="I662" i="30"/>
  <c r="B662" i="30"/>
  <c r="B656" i="30"/>
  <c r="J748" i="30" l="1"/>
  <c r="J783" i="30"/>
  <c r="J784" i="30"/>
  <c r="J749" i="30"/>
  <c r="B550" i="30"/>
  <c r="B549" i="30"/>
  <c r="D779" i="30" l="1"/>
  <c r="D778" i="30"/>
  <c r="D777" i="30"/>
  <c r="D776" i="30"/>
  <c r="D775" i="30"/>
  <c r="D774" i="30"/>
  <c r="D773" i="30"/>
  <c r="D772" i="30"/>
  <c r="D771" i="30"/>
  <c r="D770" i="30"/>
  <c r="D769" i="30"/>
  <c r="D768" i="30"/>
  <c r="D767" i="30"/>
  <c r="D766" i="30"/>
  <c r="D765" i="30"/>
  <c r="D764" i="30"/>
  <c r="D763" i="30"/>
  <c r="D744" i="30"/>
  <c r="D743" i="30"/>
  <c r="D742" i="30"/>
  <c r="D741" i="30"/>
  <c r="D740" i="30"/>
  <c r="D739" i="30"/>
  <c r="D738" i="30"/>
  <c r="D737" i="30"/>
  <c r="D736" i="30"/>
  <c r="D735" i="30"/>
  <c r="D734" i="30"/>
  <c r="D733" i="30"/>
  <c r="D732" i="30"/>
  <c r="D731" i="30"/>
  <c r="D730" i="30"/>
  <c r="D729" i="30"/>
  <c r="D728" i="30"/>
  <c r="D783" i="30" l="1"/>
  <c r="D784" i="30"/>
  <c r="D748" i="30"/>
  <c r="D749" i="30"/>
  <c r="B603" i="30"/>
  <c r="B602" i="30"/>
  <c r="B381" i="30"/>
  <c r="B380" i="30"/>
  <c r="B316" i="30"/>
  <c r="B315" i="30"/>
  <c r="B439" i="30"/>
  <c r="B440" i="30"/>
  <c r="B441" i="30"/>
  <c r="B643" i="30"/>
  <c r="B628" i="30"/>
  <c r="B630" i="30"/>
  <c r="L307" i="54"/>
  <c r="K307" i="54"/>
  <c r="J307" i="54"/>
  <c r="B32" i="30"/>
  <c r="B131" i="70" l="1"/>
  <c r="B2" i="70"/>
  <c r="B135" i="70" l="1"/>
  <c r="B104" i="70"/>
  <c r="B75" i="70"/>
  <c r="B104" i="25"/>
  <c r="B94" i="25"/>
  <c r="B93" i="25"/>
  <c r="B75" i="25"/>
  <c r="G665" i="49"/>
  <c r="F665" i="49"/>
  <c r="E665" i="49"/>
  <c r="D665" i="30" l="1"/>
  <c r="D681" i="30"/>
  <c r="D677" i="30"/>
  <c r="D673" i="30"/>
  <c r="D669" i="30"/>
  <c r="D678" i="30"/>
  <c r="D680" i="30"/>
  <c r="D676" i="30"/>
  <c r="D672" i="30"/>
  <c r="D668" i="30"/>
  <c r="D679" i="30"/>
  <c r="D675" i="30"/>
  <c r="D671" i="30"/>
  <c r="D667" i="30"/>
  <c r="D674" i="30"/>
  <c r="D670" i="30"/>
  <c r="D666" i="30"/>
  <c r="B131" i="25"/>
  <c r="B2" i="25"/>
  <c r="D685" i="30" l="1"/>
  <c r="D686" i="30"/>
  <c r="C15" i="68"/>
  <c r="C14" i="68"/>
  <c r="C13" i="68"/>
  <c r="C12" i="68"/>
  <c r="F3" i="66" l="1"/>
  <c r="G3" i="66" s="1"/>
  <c r="H3" i="66" s="1"/>
  <c r="I3" i="66" s="1"/>
  <c r="J3" i="66" l="1"/>
  <c r="F3" i="49"/>
  <c r="G3" i="49" s="1"/>
  <c r="H3" i="49" s="1"/>
  <c r="F3" i="52"/>
  <c r="G3" i="52" s="1"/>
  <c r="H3" i="52" s="1"/>
  <c r="F3" i="37"/>
  <c r="G3" i="37" s="1"/>
  <c r="H3" i="37" s="1"/>
  <c r="I3" i="37" s="1"/>
  <c r="J3" i="37" s="1"/>
  <c r="K3" i="37" s="1"/>
  <c r="L3" i="37" s="1"/>
  <c r="I3" i="49" l="1"/>
  <c r="I3" i="52"/>
  <c r="K3" i="66"/>
  <c r="H665" i="49" l="1"/>
  <c r="J3" i="49"/>
  <c r="J3" i="52"/>
  <c r="L3" i="66"/>
  <c r="I665" i="49" l="1"/>
  <c r="K3" i="49"/>
  <c r="K3" i="52"/>
  <c r="F497" i="52"/>
  <c r="E497" i="52"/>
  <c r="F3" i="45"/>
  <c r="G3" i="45" s="1"/>
  <c r="H3" i="45" s="1"/>
  <c r="F3" i="54"/>
  <c r="G3" i="54" s="1"/>
  <c r="H3" i="54" s="1"/>
  <c r="F3" i="51"/>
  <c r="G3" i="51" s="1"/>
  <c r="H3" i="51" s="1"/>
  <c r="G409" i="54"/>
  <c r="F409" i="54"/>
  <c r="E409" i="54"/>
  <c r="G259" i="54"/>
  <c r="F259" i="54"/>
  <c r="E259" i="54"/>
  <c r="G235" i="54"/>
  <c r="F235" i="54"/>
  <c r="E235" i="54"/>
  <c r="G237" i="51"/>
  <c r="F237" i="51"/>
  <c r="E237" i="51"/>
  <c r="G215" i="51"/>
  <c r="F215" i="51"/>
  <c r="E215" i="51"/>
  <c r="G193" i="51"/>
  <c r="F193" i="51"/>
  <c r="E193" i="51"/>
  <c r="G171" i="51"/>
  <c r="F171" i="51"/>
  <c r="E171" i="51"/>
  <c r="G149" i="51"/>
  <c r="F149" i="51"/>
  <c r="E149" i="51"/>
  <c r="G133" i="51"/>
  <c r="F133" i="51"/>
  <c r="E133" i="51"/>
  <c r="G117" i="51"/>
  <c r="F117" i="51"/>
  <c r="E117" i="51"/>
  <c r="G95" i="51"/>
  <c r="F95" i="51"/>
  <c r="E95" i="51"/>
  <c r="G71" i="51"/>
  <c r="F71" i="51"/>
  <c r="E71" i="51"/>
  <c r="G49" i="51"/>
  <c r="F49" i="51"/>
  <c r="E49" i="51"/>
  <c r="G27" i="51"/>
  <c r="F27" i="51"/>
  <c r="E27" i="51"/>
  <c r="G671" i="45"/>
  <c r="F671" i="45"/>
  <c r="E671" i="45"/>
  <c r="G655" i="45"/>
  <c r="F655" i="45"/>
  <c r="E655" i="45"/>
  <c r="G639" i="45"/>
  <c r="F639" i="45"/>
  <c r="E639" i="45"/>
  <c r="G623" i="45"/>
  <c r="F623" i="45"/>
  <c r="E623" i="45"/>
  <c r="G607" i="45"/>
  <c r="F607" i="45"/>
  <c r="F711" i="45" s="1"/>
  <c r="E607" i="45"/>
  <c r="G441" i="45"/>
  <c r="F441" i="45"/>
  <c r="E441" i="45"/>
  <c r="G419" i="45"/>
  <c r="F419" i="45"/>
  <c r="E419" i="45"/>
  <c r="G397" i="45"/>
  <c r="F397" i="45"/>
  <c r="E397" i="45"/>
  <c r="G375" i="45"/>
  <c r="F375" i="45"/>
  <c r="E375" i="45"/>
  <c r="G353" i="45"/>
  <c r="G567" i="45" s="1"/>
  <c r="F353" i="45"/>
  <c r="F567" i="45" s="1"/>
  <c r="E353" i="45"/>
  <c r="G115" i="45"/>
  <c r="F115" i="45"/>
  <c r="E115" i="45"/>
  <c r="F1341" i="52"/>
  <c r="E1341" i="52"/>
  <c r="G1259" i="52"/>
  <c r="F1259" i="52"/>
  <c r="E1259" i="52"/>
  <c r="G1243" i="52"/>
  <c r="F1243" i="52"/>
  <c r="E1243" i="52"/>
  <c r="G1177" i="52"/>
  <c r="F1177" i="52"/>
  <c r="E1177" i="52"/>
  <c r="G1161" i="52"/>
  <c r="F1161" i="52"/>
  <c r="E1161" i="52"/>
  <c r="G1095" i="52"/>
  <c r="F1095" i="52"/>
  <c r="E1095" i="52"/>
  <c r="G1079" i="52"/>
  <c r="F1079" i="52"/>
  <c r="E1079" i="52"/>
  <c r="G1013" i="52"/>
  <c r="F1013" i="52"/>
  <c r="E1013" i="52"/>
  <c r="G991" i="52"/>
  <c r="F991" i="52"/>
  <c r="E991" i="52"/>
  <c r="G901" i="52"/>
  <c r="F901" i="52"/>
  <c r="E901" i="52"/>
  <c r="G879" i="52"/>
  <c r="F879" i="52"/>
  <c r="E879" i="52"/>
  <c r="G857" i="52"/>
  <c r="F857" i="52"/>
  <c r="E857" i="52"/>
  <c r="G835" i="52"/>
  <c r="F835" i="52"/>
  <c r="E835" i="52"/>
  <c r="G655" i="52"/>
  <c r="F655" i="52"/>
  <c r="E655" i="52"/>
  <c r="G633" i="52"/>
  <c r="F633" i="52"/>
  <c r="E633" i="52"/>
  <c r="G611" i="52"/>
  <c r="F611" i="52"/>
  <c r="E611" i="52"/>
  <c r="G521" i="52"/>
  <c r="F521" i="52"/>
  <c r="E521" i="52"/>
  <c r="G223" i="52"/>
  <c r="F223" i="52"/>
  <c r="E223" i="52"/>
  <c r="G171" i="52"/>
  <c r="F171" i="52"/>
  <c r="E171" i="52"/>
  <c r="G71" i="52"/>
  <c r="F71" i="52"/>
  <c r="E71" i="52"/>
  <c r="G49" i="52"/>
  <c r="F49" i="52"/>
  <c r="E49" i="52"/>
  <c r="G639" i="49"/>
  <c r="F639" i="49"/>
  <c r="E639" i="49"/>
  <c r="G623" i="49"/>
  <c r="F623" i="49"/>
  <c r="E623" i="49"/>
  <c r="G607" i="49"/>
  <c r="F607" i="49"/>
  <c r="E607" i="49"/>
  <c r="G591" i="49"/>
  <c r="F591" i="49"/>
  <c r="E591" i="49"/>
  <c r="G575" i="49"/>
  <c r="F575" i="49"/>
  <c r="E575" i="49"/>
  <c r="G553" i="49"/>
  <c r="F553" i="49"/>
  <c r="E553" i="49"/>
  <c r="G531" i="49"/>
  <c r="F531" i="49"/>
  <c r="E531" i="49"/>
  <c r="G509" i="49"/>
  <c r="F509" i="49"/>
  <c r="E509" i="49"/>
  <c r="G485" i="49"/>
  <c r="F485" i="49"/>
  <c r="E485" i="49"/>
  <c r="G463" i="49"/>
  <c r="F463" i="49"/>
  <c r="E463" i="49"/>
  <c r="G435" i="49"/>
  <c r="F435" i="49"/>
  <c r="E435" i="49"/>
  <c r="G413" i="49"/>
  <c r="F413" i="49"/>
  <c r="E413" i="49"/>
  <c r="G391" i="49"/>
  <c r="F391" i="49"/>
  <c r="E391" i="49"/>
  <c r="G369" i="49"/>
  <c r="F369" i="49"/>
  <c r="E369" i="49"/>
  <c r="G353" i="49"/>
  <c r="F353" i="49"/>
  <c r="E353" i="49"/>
  <c r="G337" i="49"/>
  <c r="F337" i="49"/>
  <c r="E337" i="49"/>
  <c r="G315" i="49"/>
  <c r="F315" i="49"/>
  <c r="E315" i="49"/>
  <c r="G291" i="49"/>
  <c r="F291" i="49"/>
  <c r="E291" i="49"/>
  <c r="G269" i="49"/>
  <c r="F269" i="49"/>
  <c r="E269" i="49"/>
  <c r="G247" i="49"/>
  <c r="F247" i="49"/>
  <c r="E247" i="49"/>
  <c r="G225" i="49"/>
  <c r="F225" i="49"/>
  <c r="E225" i="49"/>
  <c r="G209" i="49"/>
  <c r="F209" i="49"/>
  <c r="E209" i="49"/>
  <c r="G193" i="49"/>
  <c r="F193" i="49"/>
  <c r="E193" i="49"/>
  <c r="G171" i="49"/>
  <c r="F171" i="49"/>
  <c r="E171" i="49"/>
  <c r="G147" i="49"/>
  <c r="F147" i="49"/>
  <c r="E147" i="49"/>
  <c r="G125" i="49"/>
  <c r="F125" i="49"/>
  <c r="E125" i="49"/>
  <c r="G103" i="49"/>
  <c r="F103" i="49"/>
  <c r="E103" i="49"/>
  <c r="G81" i="49"/>
  <c r="F81" i="49"/>
  <c r="E81" i="49"/>
  <c r="G65" i="49"/>
  <c r="F65" i="49"/>
  <c r="E65" i="49"/>
  <c r="G49" i="49"/>
  <c r="F49" i="49"/>
  <c r="E49" i="49"/>
  <c r="G27" i="49"/>
  <c r="F27" i="49"/>
  <c r="E27" i="49"/>
  <c r="G494" i="37"/>
  <c r="F494" i="37"/>
  <c r="E494" i="37"/>
  <c r="G472" i="37"/>
  <c r="F472" i="37"/>
  <c r="E472" i="37"/>
  <c r="G448" i="37"/>
  <c r="F448" i="37"/>
  <c r="E448" i="37"/>
  <c r="G439" i="37"/>
  <c r="F439" i="37"/>
  <c r="E439" i="37"/>
  <c r="G423" i="37"/>
  <c r="F423" i="37"/>
  <c r="E423" i="37"/>
  <c r="G405" i="37"/>
  <c r="F405" i="37"/>
  <c r="F561" i="45" s="1"/>
  <c r="E405" i="37"/>
  <c r="G383" i="37"/>
  <c r="F383" i="37"/>
  <c r="E383" i="37"/>
  <c r="G359" i="37"/>
  <c r="F359" i="37"/>
  <c r="E359" i="37"/>
  <c r="G350" i="37"/>
  <c r="F350" i="37"/>
  <c r="E350" i="37"/>
  <c r="G334" i="37"/>
  <c r="F334" i="37"/>
  <c r="E334" i="37"/>
  <c r="G316" i="37"/>
  <c r="F316" i="37"/>
  <c r="E316" i="37"/>
  <c r="G294" i="37"/>
  <c r="F294" i="37"/>
  <c r="E294" i="37"/>
  <c r="G270" i="37"/>
  <c r="F270" i="37"/>
  <c r="E270" i="37"/>
  <c r="G261" i="37"/>
  <c r="F261" i="37"/>
  <c r="E261" i="37"/>
  <c r="G245" i="37"/>
  <c r="F245" i="37"/>
  <c r="E245" i="37"/>
  <c r="G227" i="37"/>
  <c r="F227" i="37"/>
  <c r="E227" i="37"/>
  <c r="G205" i="37"/>
  <c r="F205" i="37"/>
  <c r="E205" i="37"/>
  <c r="G181" i="37"/>
  <c r="F181" i="37"/>
  <c r="E181" i="37"/>
  <c r="G172" i="37"/>
  <c r="F172" i="37"/>
  <c r="E172" i="37"/>
  <c r="G156" i="37"/>
  <c r="F156" i="37"/>
  <c r="E156" i="37"/>
  <c r="G138" i="37"/>
  <c r="F138" i="37"/>
  <c r="E138" i="37"/>
  <c r="G116" i="37"/>
  <c r="F116" i="37"/>
  <c r="E116" i="37"/>
  <c r="G92" i="37"/>
  <c r="F92" i="37"/>
  <c r="E92" i="37"/>
  <c r="G83" i="37"/>
  <c r="F83" i="37"/>
  <c r="E83" i="37"/>
  <c r="G67" i="37"/>
  <c r="F67" i="37"/>
  <c r="E67" i="37"/>
  <c r="G49" i="37"/>
  <c r="F49" i="37"/>
  <c r="E49" i="37"/>
  <c r="G27" i="37"/>
  <c r="F27" i="37"/>
  <c r="E27" i="37"/>
  <c r="I3" i="45" l="1"/>
  <c r="H805" i="45"/>
  <c r="H801" i="45"/>
  <c r="H797" i="45"/>
  <c r="H793" i="45"/>
  <c r="H789" i="45"/>
  <c r="H804" i="45"/>
  <c r="H800" i="45"/>
  <c r="H796" i="45"/>
  <c r="H792" i="45"/>
  <c r="H803" i="45"/>
  <c r="H799" i="45"/>
  <c r="H795" i="45"/>
  <c r="H791" i="45"/>
  <c r="H807" i="45"/>
  <c r="H802" i="45"/>
  <c r="H798" i="45"/>
  <c r="H790" i="45"/>
  <c r="H794" i="45"/>
  <c r="G539" i="45"/>
  <c r="I3" i="54"/>
  <c r="F539" i="45"/>
  <c r="G761" i="45"/>
  <c r="E49" i="45"/>
  <c r="F71" i="45"/>
  <c r="F93" i="45"/>
  <c r="F761" i="45"/>
  <c r="L3" i="49"/>
  <c r="J665" i="49"/>
  <c r="E689" i="45"/>
  <c r="E745" i="45"/>
  <c r="G71" i="45"/>
  <c r="E27" i="45"/>
  <c r="E139" i="45" s="1"/>
  <c r="E515" i="45"/>
  <c r="G589" i="45"/>
  <c r="E767" i="45"/>
  <c r="F493" i="45"/>
  <c r="E783" i="45"/>
  <c r="E589" i="45"/>
  <c r="G493" i="45"/>
  <c r="E711" i="45"/>
  <c r="F589" i="45"/>
  <c r="G1341" i="52"/>
  <c r="G497" i="52"/>
  <c r="E93" i="45"/>
  <c r="E487" i="45"/>
  <c r="E561" i="45"/>
  <c r="G27" i="45"/>
  <c r="G268" i="45" s="1"/>
  <c r="F49" i="45"/>
  <c r="F515" i="45"/>
  <c r="F689" i="45"/>
  <c r="F767" i="45"/>
  <c r="E71" i="45"/>
  <c r="E465" i="45"/>
  <c r="E493" i="45"/>
  <c r="E539" i="45"/>
  <c r="E567" i="45"/>
  <c r="E705" i="45"/>
  <c r="E727" i="45"/>
  <c r="E761" i="45"/>
  <c r="F27" i="45"/>
  <c r="F300" i="45" s="1"/>
  <c r="F465" i="45"/>
  <c r="F705" i="45"/>
  <c r="F727" i="45"/>
  <c r="F783" i="45"/>
  <c r="G465" i="45"/>
  <c r="F487" i="45"/>
  <c r="G705" i="45"/>
  <c r="G727" i="45"/>
  <c r="F745" i="45"/>
  <c r="G783" i="45"/>
  <c r="G49" i="45"/>
  <c r="G93" i="45"/>
  <c r="G487" i="45"/>
  <c r="G515" i="45"/>
  <c r="G561" i="45"/>
  <c r="G689" i="45"/>
  <c r="G711" i="45"/>
  <c r="G745" i="45"/>
  <c r="G767" i="45"/>
  <c r="L3" i="52"/>
  <c r="E246" i="45" l="1"/>
  <c r="E300" i="45"/>
  <c r="J3" i="45"/>
  <c r="I804" i="45"/>
  <c r="I800" i="45"/>
  <c r="I796" i="45"/>
  <c r="I792" i="45"/>
  <c r="I803" i="45"/>
  <c r="I799" i="45"/>
  <c r="I795" i="45"/>
  <c r="I791" i="45"/>
  <c r="I807" i="45"/>
  <c r="I802" i="45"/>
  <c r="I798" i="45"/>
  <c r="I794" i="45"/>
  <c r="I790" i="45"/>
  <c r="I805" i="45"/>
  <c r="I801" i="45"/>
  <c r="I797" i="45"/>
  <c r="I793" i="45"/>
  <c r="I789" i="45"/>
  <c r="E307" i="45"/>
  <c r="E284" i="45"/>
  <c r="E177" i="45"/>
  <c r="E329" i="45"/>
  <c r="E268" i="45"/>
  <c r="E161" i="45"/>
  <c r="E193" i="45"/>
  <c r="E200" i="45"/>
  <c r="J3" i="54"/>
  <c r="F177" i="45"/>
  <c r="G307" i="45"/>
  <c r="G246" i="45"/>
  <c r="G300" i="45"/>
  <c r="G284" i="45"/>
  <c r="G200" i="45"/>
  <c r="F268" i="45"/>
  <c r="F307" i="45"/>
  <c r="F139" i="45"/>
  <c r="F246" i="45"/>
  <c r="K665" i="49"/>
  <c r="G177" i="45"/>
  <c r="F200" i="45"/>
  <c r="G139" i="45"/>
  <c r="G329" i="45"/>
  <c r="G222" i="45"/>
  <c r="F193" i="45"/>
  <c r="E222" i="45"/>
  <c r="F284" i="45"/>
  <c r="F329" i="45"/>
  <c r="F161" i="45"/>
  <c r="G193" i="45"/>
  <c r="G161" i="45"/>
  <c r="F222" i="45"/>
  <c r="K3" i="45" l="1"/>
  <c r="J803" i="45"/>
  <c r="J799" i="45"/>
  <c r="J795" i="45"/>
  <c r="J791" i="45"/>
  <c r="J807" i="45"/>
  <c r="J802" i="45"/>
  <c r="J798" i="45"/>
  <c r="J794" i="45"/>
  <c r="J790" i="45"/>
  <c r="J805" i="45"/>
  <c r="J801" i="45"/>
  <c r="J797" i="45"/>
  <c r="J793" i="45"/>
  <c r="J789" i="45"/>
  <c r="J804" i="45"/>
  <c r="J800" i="45"/>
  <c r="J796" i="45"/>
  <c r="J792" i="45"/>
  <c r="K3" i="54"/>
  <c r="L665" i="49"/>
  <c r="L3" i="45" l="1"/>
  <c r="K807" i="45"/>
  <c r="K802" i="45"/>
  <c r="K798" i="45"/>
  <c r="K794" i="45"/>
  <c r="K790" i="45"/>
  <c r="K805" i="45"/>
  <c r="K801" i="45"/>
  <c r="K797" i="45"/>
  <c r="K793" i="45"/>
  <c r="K789" i="45"/>
  <c r="K804" i="45"/>
  <c r="K800" i="45"/>
  <c r="K796" i="45"/>
  <c r="K792" i="45"/>
  <c r="K803" i="45"/>
  <c r="K799" i="45"/>
  <c r="K795" i="45"/>
  <c r="K791" i="45"/>
  <c r="L3" i="54"/>
  <c r="L805" i="45" l="1"/>
  <c r="L801" i="45"/>
  <c r="L797" i="45"/>
  <c r="L793" i="45"/>
  <c r="L789" i="45"/>
  <c r="L804" i="45"/>
  <c r="L800" i="45"/>
  <c r="L796" i="45"/>
  <c r="L792" i="45"/>
  <c r="L803" i="45"/>
  <c r="L799" i="45"/>
  <c r="L795" i="45"/>
  <c r="L791" i="45"/>
  <c r="L807" i="45"/>
  <c r="L802" i="45"/>
  <c r="L798" i="45"/>
  <c r="L794" i="45"/>
  <c r="L790" i="45"/>
  <c r="E625" i="30"/>
  <c r="F4" i="48" l="1"/>
  <c r="B496" i="30" l="1"/>
  <c r="B495" i="30"/>
  <c r="B494" i="30"/>
  <c r="A1" i="20" l="1"/>
  <c r="A1" i="14"/>
  <c r="K596" i="30" l="1"/>
  <c r="B111" i="30"/>
  <c r="B40" i="30"/>
  <c r="B4" i="30"/>
  <c r="B247" i="30"/>
  <c r="B284" i="30"/>
  <c r="B349" i="30"/>
  <c r="B414" i="30"/>
  <c r="B469" i="30"/>
  <c r="B524" i="30"/>
  <c r="B577" i="30"/>
  <c r="B575" i="30"/>
  <c r="B522" i="30"/>
  <c r="B467" i="30"/>
  <c r="B412" i="30"/>
  <c r="B347" i="30"/>
  <c r="B282" i="30"/>
  <c r="B245" i="30"/>
  <c r="B38" i="30"/>
  <c r="B2" i="30"/>
  <c r="P582" i="30"/>
  <c r="Q582" i="30" s="1"/>
  <c r="B614" i="30"/>
  <c r="B615" i="30" s="1"/>
  <c r="B616" i="30" s="1"/>
  <c r="B617" i="30" s="1"/>
  <c r="B618" i="30" s="1"/>
  <c r="B619" i="30" s="1"/>
  <c r="B620" i="30" s="1"/>
  <c r="B621" i="30" s="1"/>
  <c r="B622" i="30" s="1"/>
  <c r="B623" i="30" s="1"/>
  <c r="B612" i="30"/>
  <c r="B610" i="30"/>
  <c r="I581" i="30"/>
  <c r="B581" i="30"/>
  <c r="B561" i="30"/>
  <c r="B562" i="30" s="1"/>
  <c r="B563" i="30" s="1"/>
  <c r="B564" i="30" s="1"/>
  <c r="B565" i="30" s="1"/>
  <c r="B566" i="30" s="1"/>
  <c r="B567" i="30" s="1"/>
  <c r="B568" i="30" s="1"/>
  <c r="B569" i="30" s="1"/>
  <c r="B570" i="30" s="1"/>
  <c r="B559" i="30"/>
  <c r="B557" i="30"/>
  <c r="O529" i="30"/>
  <c r="P529" i="30" s="1"/>
  <c r="Q529" i="30" s="1"/>
  <c r="I528" i="30"/>
  <c r="B528" i="30"/>
  <c r="B392" i="30"/>
  <c r="B393" i="30" s="1"/>
  <c r="B394" i="30" s="1"/>
  <c r="B395" i="30" s="1"/>
  <c r="B396" i="30" s="1"/>
  <c r="B397" i="30" s="1"/>
  <c r="B398" i="30" s="1"/>
  <c r="B399" i="30" s="1"/>
  <c r="B400" i="30" s="1"/>
  <c r="B401" i="30" s="1"/>
  <c r="B402" i="30" s="1"/>
  <c r="B403" i="30" s="1"/>
  <c r="B404" i="30" s="1"/>
  <c r="B405" i="30" s="1"/>
  <c r="B406" i="30" s="1"/>
  <c r="B407" i="30" s="1"/>
  <c r="B390" i="30"/>
  <c r="B388" i="30"/>
  <c r="O354" i="30"/>
  <c r="P354" i="30" s="1"/>
  <c r="Q354" i="30" s="1"/>
  <c r="I353" i="30"/>
  <c r="B353" i="30"/>
  <c r="B327" i="30"/>
  <c r="B328" i="30" s="1"/>
  <c r="B329" i="30" s="1"/>
  <c r="B330" i="30" s="1"/>
  <c r="B331" i="30" s="1"/>
  <c r="B332" i="30" s="1"/>
  <c r="B333" i="30" s="1"/>
  <c r="B334" i="30" s="1"/>
  <c r="B335" i="30" s="1"/>
  <c r="B336" i="30" s="1"/>
  <c r="B337" i="30" s="1"/>
  <c r="B338" i="30" s="1"/>
  <c r="B339" i="30" s="1"/>
  <c r="B340" i="30" s="1"/>
  <c r="B341" i="30" s="1"/>
  <c r="B342" i="30" s="1"/>
  <c r="B325" i="30"/>
  <c r="B323" i="30"/>
  <c r="O289" i="30"/>
  <c r="P289" i="30" s="1"/>
  <c r="Q289" i="30" s="1"/>
  <c r="I288" i="30"/>
  <c r="B288" i="30"/>
  <c r="J205" i="30"/>
  <c r="E242" i="30" l="1"/>
  <c r="D591" i="30"/>
  <c r="D587" i="30"/>
  <c r="D594" i="30"/>
  <c r="D590" i="30"/>
  <c r="D586" i="30"/>
  <c r="D593" i="30"/>
  <c r="D589" i="30"/>
  <c r="D585" i="30"/>
  <c r="D592" i="30"/>
  <c r="D588" i="30"/>
  <c r="D584" i="30"/>
  <c r="O651" i="30" l="1"/>
  <c r="D651" i="30"/>
  <c r="I651" i="30"/>
  <c r="N651" i="30"/>
  <c r="H651" i="30"/>
  <c r="M651" i="30"/>
  <c r="G651" i="30"/>
  <c r="L651" i="30"/>
  <c r="F651" i="30"/>
  <c r="K651" i="30"/>
  <c r="E651" i="30"/>
  <c r="J651" i="30"/>
  <c r="L1649" i="52"/>
  <c r="K1649" i="52"/>
  <c r="J1649" i="52"/>
  <c r="I1649" i="52"/>
  <c r="H1649" i="52"/>
  <c r="L1561" i="52"/>
  <c r="K1561" i="52"/>
  <c r="J1561" i="52"/>
  <c r="I1561" i="52"/>
  <c r="H1561" i="52"/>
  <c r="L1539" i="52"/>
  <c r="K1539" i="52"/>
  <c r="J1539" i="52"/>
  <c r="I1539" i="52"/>
  <c r="H1539" i="52"/>
  <c r="L1451" i="52"/>
  <c r="K1451" i="52"/>
  <c r="J1451" i="52"/>
  <c r="I1451" i="52"/>
  <c r="H1451" i="52"/>
  <c r="L1429" i="52"/>
  <c r="K1429" i="52"/>
  <c r="J1429" i="52"/>
  <c r="I1429" i="52"/>
  <c r="H1429" i="52"/>
  <c r="L631" i="52"/>
  <c r="K631" i="52"/>
  <c r="J631" i="52"/>
  <c r="I631" i="52"/>
  <c r="H631" i="52"/>
  <c r="G325" i="52"/>
  <c r="F325" i="52"/>
  <c r="E325" i="52"/>
  <c r="L399" i="52"/>
  <c r="K399" i="52"/>
  <c r="J399" i="52"/>
  <c r="I399" i="52"/>
  <c r="L195" i="52"/>
  <c r="K195" i="52"/>
  <c r="J195" i="52"/>
  <c r="I195" i="52"/>
  <c r="H195" i="52"/>
  <c r="G195" i="52"/>
  <c r="F195" i="52"/>
  <c r="E195" i="52"/>
  <c r="H399" i="52"/>
  <c r="G399" i="52"/>
  <c r="G281" i="54" s="1"/>
  <c r="F399" i="52"/>
  <c r="F281" i="54" s="1"/>
  <c r="E399" i="52"/>
  <c r="E281" i="54" s="1"/>
  <c r="G299" i="52"/>
  <c r="F299" i="52"/>
  <c r="E299" i="52"/>
  <c r="L1605" i="52"/>
  <c r="K1605" i="52"/>
  <c r="J1605" i="52"/>
  <c r="I1605" i="52"/>
  <c r="H1605" i="52"/>
  <c r="E779" i="30" s="1"/>
  <c r="L1495" i="52"/>
  <c r="K1495" i="52"/>
  <c r="J1495" i="52"/>
  <c r="I1495" i="52"/>
  <c r="H1495" i="52"/>
  <c r="E744" i="30" s="1"/>
  <c r="L1385" i="52"/>
  <c r="K1385" i="52"/>
  <c r="J1385" i="52"/>
  <c r="I1385" i="52"/>
  <c r="H1385" i="52"/>
  <c r="L573" i="49"/>
  <c r="K573" i="49"/>
  <c r="J573" i="49"/>
  <c r="I573" i="49"/>
  <c r="H573" i="49"/>
  <c r="L551" i="49"/>
  <c r="K551" i="49"/>
  <c r="J551" i="49"/>
  <c r="I551" i="49"/>
  <c r="H551" i="49"/>
  <c r="G324" i="52"/>
  <c r="F324" i="52"/>
  <c r="E324" i="52"/>
  <c r="L398" i="52"/>
  <c r="K398" i="52"/>
  <c r="J398" i="52"/>
  <c r="I398" i="52"/>
  <c r="L194" i="52"/>
  <c r="K194" i="52"/>
  <c r="J194" i="52"/>
  <c r="I194" i="52"/>
  <c r="H194" i="52"/>
  <c r="G194" i="52"/>
  <c r="F194" i="52"/>
  <c r="E194" i="52"/>
  <c r="H398" i="52"/>
  <c r="G398" i="52"/>
  <c r="G280" i="54" s="1"/>
  <c r="F398" i="52"/>
  <c r="F280" i="54" s="1"/>
  <c r="E398" i="52"/>
  <c r="E280" i="54" s="1"/>
  <c r="G298" i="52"/>
  <c r="F298" i="52"/>
  <c r="E298" i="52"/>
  <c r="G323" i="52"/>
  <c r="F323" i="52"/>
  <c r="E323" i="52"/>
  <c r="L397" i="52"/>
  <c r="K397" i="52"/>
  <c r="J397" i="52"/>
  <c r="I397" i="52"/>
  <c r="L193" i="52"/>
  <c r="K193" i="52"/>
  <c r="J193" i="52"/>
  <c r="I193" i="52"/>
  <c r="H193" i="52"/>
  <c r="G193" i="52"/>
  <c r="F193" i="52"/>
  <c r="E193" i="52"/>
  <c r="H397" i="52"/>
  <c r="G397" i="52"/>
  <c r="G279" i="54" s="1"/>
  <c r="F397" i="52"/>
  <c r="F279" i="54" s="1"/>
  <c r="E397" i="52"/>
  <c r="E279" i="54" s="1"/>
  <c r="G297" i="52"/>
  <c r="F297" i="52"/>
  <c r="E297" i="52"/>
  <c r="L1648" i="52"/>
  <c r="K1648" i="52"/>
  <c r="J1648" i="52"/>
  <c r="I1648" i="52"/>
  <c r="H1648" i="52"/>
  <c r="L1560" i="52"/>
  <c r="K1560" i="52"/>
  <c r="J1560" i="52"/>
  <c r="I1560" i="52"/>
  <c r="H1560" i="52"/>
  <c r="L1538" i="52"/>
  <c r="K1538" i="52"/>
  <c r="J1538" i="52"/>
  <c r="I1538" i="52"/>
  <c r="H1538" i="52"/>
  <c r="L1450" i="52"/>
  <c r="K1450" i="52"/>
  <c r="J1450" i="52"/>
  <c r="I1450" i="52"/>
  <c r="H1450" i="52"/>
  <c r="L1428" i="52"/>
  <c r="K1428" i="52"/>
  <c r="J1428" i="52"/>
  <c r="I1428" i="52"/>
  <c r="H1428" i="52"/>
  <c r="L630" i="52"/>
  <c r="K630" i="52"/>
  <c r="J630" i="52"/>
  <c r="I630" i="52"/>
  <c r="H630" i="52"/>
  <c r="L1604" i="52"/>
  <c r="K1604" i="52"/>
  <c r="J1604" i="52"/>
  <c r="I1604" i="52"/>
  <c r="H1604" i="52"/>
  <c r="E778" i="30" s="1"/>
  <c r="L1494" i="52"/>
  <c r="K1494" i="52"/>
  <c r="J1494" i="52"/>
  <c r="I1494" i="52"/>
  <c r="H1494" i="52"/>
  <c r="E743" i="30" s="1"/>
  <c r="L1384" i="52"/>
  <c r="K1384" i="52"/>
  <c r="J1384" i="52"/>
  <c r="I1384" i="52"/>
  <c r="H1384" i="52"/>
  <c r="L572" i="49"/>
  <c r="K572" i="49"/>
  <c r="J572" i="49"/>
  <c r="I572" i="49"/>
  <c r="H572" i="49"/>
  <c r="L550" i="49"/>
  <c r="K550" i="49"/>
  <c r="J550" i="49"/>
  <c r="I550" i="49"/>
  <c r="H550" i="49"/>
  <c r="L1647" i="52"/>
  <c r="K1647" i="52"/>
  <c r="J1647" i="52"/>
  <c r="I1647" i="52"/>
  <c r="H1647" i="52"/>
  <c r="L1559" i="52"/>
  <c r="K1559" i="52"/>
  <c r="J1559" i="52"/>
  <c r="I1559" i="52"/>
  <c r="H1559" i="52"/>
  <c r="L1537" i="52"/>
  <c r="K1537" i="52"/>
  <c r="J1537" i="52"/>
  <c r="I1537" i="52"/>
  <c r="H1537" i="52"/>
  <c r="L1449" i="52"/>
  <c r="K1449" i="52"/>
  <c r="J1449" i="52"/>
  <c r="I1449" i="52"/>
  <c r="H1449" i="52"/>
  <c r="L1427" i="52"/>
  <c r="K1427" i="52"/>
  <c r="J1427" i="52"/>
  <c r="I1427" i="52"/>
  <c r="H1427" i="52"/>
  <c r="L629" i="52"/>
  <c r="K629" i="52"/>
  <c r="J629" i="52"/>
  <c r="I629" i="52"/>
  <c r="H629" i="52"/>
  <c r="G321" i="52"/>
  <c r="F321" i="52"/>
  <c r="E321" i="52"/>
  <c r="L395" i="52"/>
  <c r="K395" i="52"/>
  <c r="J395" i="52"/>
  <c r="I395" i="52"/>
  <c r="L191" i="52"/>
  <c r="K191" i="52"/>
  <c r="J191" i="52"/>
  <c r="I191" i="52"/>
  <c r="H191" i="52"/>
  <c r="G191" i="52"/>
  <c r="F191" i="52"/>
  <c r="E191" i="52"/>
  <c r="H395" i="52"/>
  <c r="G395" i="52"/>
  <c r="G277" i="54" s="1"/>
  <c r="F395" i="52"/>
  <c r="F277" i="54" s="1"/>
  <c r="E395" i="52"/>
  <c r="E277" i="54" s="1"/>
  <c r="G295" i="52"/>
  <c r="F295" i="52"/>
  <c r="E295" i="52"/>
  <c r="L1603" i="52"/>
  <c r="K1603" i="52"/>
  <c r="J1603" i="52"/>
  <c r="I1603" i="52"/>
  <c r="H1603" i="52"/>
  <c r="E777" i="30" s="1"/>
  <c r="L1493" i="52"/>
  <c r="K1493" i="52"/>
  <c r="J1493" i="52"/>
  <c r="I1493" i="52"/>
  <c r="H1493" i="52"/>
  <c r="E742" i="30" s="1"/>
  <c r="L1383" i="52"/>
  <c r="K1383" i="52"/>
  <c r="J1383" i="52"/>
  <c r="I1383" i="52"/>
  <c r="H1383" i="52"/>
  <c r="L571" i="49"/>
  <c r="K571" i="49"/>
  <c r="J571" i="49"/>
  <c r="I571" i="49"/>
  <c r="H571" i="49"/>
  <c r="L549" i="49"/>
  <c r="K549" i="49"/>
  <c r="J549" i="49"/>
  <c r="I549" i="49"/>
  <c r="H549" i="49"/>
  <c r="L1646" i="52"/>
  <c r="K1646" i="52"/>
  <c r="J1646" i="52"/>
  <c r="I1646" i="52"/>
  <c r="H1646" i="52"/>
  <c r="L1558" i="52"/>
  <c r="K1558" i="52"/>
  <c r="J1558" i="52"/>
  <c r="I1558" i="52"/>
  <c r="H1558" i="52"/>
  <c r="L1536" i="52"/>
  <c r="K1536" i="52"/>
  <c r="J1536" i="52"/>
  <c r="I1536" i="52"/>
  <c r="H1536" i="52"/>
  <c r="L1448" i="52"/>
  <c r="K1448" i="52"/>
  <c r="J1448" i="52"/>
  <c r="I1448" i="52"/>
  <c r="H1448" i="52"/>
  <c r="L1426" i="52"/>
  <c r="K1426" i="52"/>
  <c r="J1426" i="52"/>
  <c r="I1426" i="52"/>
  <c r="H1426" i="52"/>
  <c r="L628" i="52"/>
  <c r="K628" i="52"/>
  <c r="J628" i="52"/>
  <c r="I628" i="52"/>
  <c r="H628" i="52"/>
  <c r="G320" i="52"/>
  <c r="F320" i="52"/>
  <c r="E320" i="52"/>
  <c r="L394" i="52"/>
  <c r="K394" i="52"/>
  <c r="J394" i="52"/>
  <c r="I394" i="52"/>
  <c r="L190" i="52"/>
  <c r="K190" i="52"/>
  <c r="J190" i="52"/>
  <c r="I190" i="52"/>
  <c r="H190" i="52"/>
  <c r="G190" i="52"/>
  <c r="F190" i="52"/>
  <c r="E190" i="52"/>
  <c r="H394" i="52"/>
  <c r="G394" i="52"/>
  <c r="G276" i="54" s="1"/>
  <c r="F394" i="52"/>
  <c r="F276" i="54" s="1"/>
  <c r="E394" i="52"/>
  <c r="E276" i="54" s="1"/>
  <c r="G294" i="52"/>
  <c r="F294" i="52"/>
  <c r="E294" i="52"/>
  <c r="L1602" i="52"/>
  <c r="K1602" i="52"/>
  <c r="J1602" i="52"/>
  <c r="I1602" i="52"/>
  <c r="H1602" i="52"/>
  <c r="E776" i="30" s="1"/>
  <c r="L1492" i="52"/>
  <c r="K1492" i="52"/>
  <c r="J1492" i="52"/>
  <c r="I1492" i="52"/>
  <c r="H1492" i="52"/>
  <c r="E741" i="30" s="1"/>
  <c r="L1382" i="52"/>
  <c r="K1382" i="52"/>
  <c r="J1382" i="52"/>
  <c r="I1382" i="52"/>
  <c r="H1382" i="52"/>
  <c r="L570" i="49"/>
  <c r="K570" i="49"/>
  <c r="J570" i="49"/>
  <c r="I570" i="49"/>
  <c r="H570" i="49"/>
  <c r="L548" i="49"/>
  <c r="K548" i="49"/>
  <c r="J548" i="49"/>
  <c r="I548" i="49"/>
  <c r="H548" i="49"/>
  <c r="L1645" i="52"/>
  <c r="K1645" i="52"/>
  <c r="J1645" i="52"/>
  <c r="I1645" i="52"/>
  <c r="H1645" i="52"/>
  <c r="L1557" i="52"/>
  <c r="K1557" i="52"/>
  <c r="J1557" i="52"/>
  <c r="I1557" i="52"/>
  <c r="H1557" i="52"/>
  <c r="L1535" i="52"/>
  <c r="K1535" i="52"/>
  <c r="J1535" i="52"/>
  <c r="I1535" i="52"/>
  <c r="H1535" i="52"/>
  <c r="L1447" i="52"/>
  <c r="K1447" i="52"/>
  <c r="J1447" i="52"/>
  <c r="I1447" i="52"/>
  <c r="H1447" i="52"/>
  <c r="L1425" i="52"/>
  <c r="K1425" i="52"/>
  <c r="J1425" i="52"/>
  <c r="I1425" i="52"/>
  <c r="H1425" i="52"/>
  <c r="L627" i="52"/>
  <c r="K627" i="52"/>
  <c r="J627" i="52"/>
  <c r="I627" i="52"/>
  <c r="H627" i="52"/>
  <c r="G319" i="52"/>
  <c r="F319" i="52"/>
  <c r="E319" i="52"/>
  <c r="L393" i="52"/>
  <c r="K393" i="52"/>
  <c r="J393" i="52"/>
  <c r="I393" i="52"/>
  <c r="L189" i="52"/>
  <c r="K189" i="52"/>
  <c r="J189" i="52"/>
  <c r="I189" i="52"/>
  <c r="H189" i="52"/>
  <c r="G189" i="52"/>
  <c r="F189" i="52"/>
  <c r="E189" i="52"/>
  <c r="H393" i="52"/>
  <c r="G393" i="52"/>
  <c r="G275" i="54" s="1"/>
  <c r="F393" i="52"/>
  <c r="F275" i="54" s="1"/>
  <c r="E393" i="52"/>
  <c r="E275" i="54" s="1"/>
  <c r="G293" i="52"/>
  <c r="F293" i="52"/>
  <c r="E293" i="52"/>
  <c r="L1601" i="52"/>
  <c r="K1601" i="52"/>
  <c r="J1601" i="52"/>
  <c r="I1601" i="52"/>
  <c r="H1601" i="52"/>
  <c r="E775" i="30" s="1"/>
  <c r="L1491" i="52"/>
  <c r="K1491" i="52"/>
  <c r="J1491" i="52"/>
  <c r="I1491" i="52"/>
  <c r="H1491" i="52"/>
  <c r="E740" i="30" s="1"/>
  <c r="L1381" i="52"/>
  <c r="K1381" i="52"/>
  <c r="J1381" i="52"/>
  <c r="I1381" i="52"/>
  <c r="H1381" i="52"/>
  <c r="L569" i="49"/>
  <c r="K569" i="49"/>
  <c r="J569" i="49"/>
  <c r="I569" i="49"/>
  <c r="H569" i="49"/>
  <c r="L547" i="49"/>
  <c r="K547" i="49"/>
  <c r="J547" i="49"/>
  <c r="I547" i="49"/>
  <c r="H547" i="49"/>
  <c r="L1644" i="52"/>
  <c r="K1644" i="52"/>
  <c r="J1644" i="52"/>
  <c r="I1644" i="52"/>
  <c r="H1644" i="52"/>
  <c r="L1556" i="52"/>
  <c r="K1556" i="52"/>
  <c r="J1556" i="52"/>
  <c r="I1556" i="52"/>
  <c r="H1556" i="52"/>
  <c r="L1534" i="52"/>
  <c r="K1534" i="52"/>
  <c r="J1534" i="52"/>
  <c r="I1534" i="52"/>
  <c r="H1534" i="52"/>
  <c r="L1446" i="52"/>
  <c r="K1446" i="52"/>
  <c r="J1446" i="52"/>
  <c r="I1446" i="52"/>
  <c r="H1446" i="52"/>
  <c r="L1424" i="52"/>
  <c r="K1424" i="52"/>
  <c r="J1424" i="52"/>
  <c r="I1424" i="52"/>
  <c r="H1424" i="52"/>
  <c r="L626" i="52"/>
  <c r="K626" i="52"/>
  <c r="J626" i="52"/>
  <c r="I626" i="52"/>
  <c r="H626" i="52"/>
  <c r="G318" i="52"/>
  <c r="F318" i="52"/>
  <c r="E318" i="52"/>
  <c r="L392" i="52"/>
  <c r="K392" i="52"/>
  <c r="J392" i="52"/>
  <c r="I392" i="52"/>
  <c r="L188" i="52"/>
  <c r="K188" i="52"/>
  <c r="J188" i="52"/>
  <c r="I188" i="52"/>
  <c r="H188" i="52"/>
  <c r="G188" i="52"/>
  <c r="F188" i="52"/>
  <c r="E188" i="52"/>
  <c r="H392" i="52"/>
  <c r="G392" i="52"/>
  <c r="G274" i="54" s="1"/>
  <c r="F392" i="52"/>
  <c r="F274" i="54" s="1"/>
  <c r="E392" i="52"/>
  <c r="E274" i="54" s="1"/>
  <c r="G292" i="52"/>
  <c r="F292" i="52"/>
  <c r="E292" i="52"/>
  <c r="L1600" i="52"/>
  <c r="K1600" i="52"/>
  <c r="J1600" i="52"/>
  <c r="I1600" i="52"/>
  <c r="H1600" i="52"/>
  <c r="E774" i="30" s="1"/>
  <c r="L1490" i="52"/>
  <c r="K1490" i="52"/>
  <c r="J1490" i="52"/>
  <c r="I1490" i="52"/>
  <c r="H1490" i="52"/>
  <c r="E739" i="30" s="1"/>
  <c r="L1380" i="52"/>
  <c r="K1380" i="52"/>
  <c r="J1380" i="52"/>
  <c r="I1380" i="52"/>
  <c r="H1380" i="52"/>
  <c r="L568" i="49"/>
  <c r="K568" i="49"/>
  <c r="J568" i="49"/>
  <c r="I568" i="49"/>
  <c r="H568" i="49"/>
  <c r="L546" i="49"/>
  <c r="K546" i="49"/>
  <c r="J546" i="49"/>
  <c r="I546" i="49"/>
  <c r="H546" i="49"/>
  <c r="L1643" i="52"/>
  <c r="K1643" i="52"/>
  <c r="J1643" i="52"/>
  <c r="I1643" i="52"/>
  <c r="H1643" i="52"/>
  <c r="L1555" i="52"/>
  <c r="K1555" i="52"/>
  <c r="J1555" i="52"/>
  <c r="I1555" i="52"/>
  <c r="H1555" i="52"/>
  <c r="L1533" i="52"/>
  <c r="K1533" i="52"/>
  <c r="J1533" i="52"/>
  <c r="I1533" i="52"/>
  <c r="H1533" i="52"/>
  <c r="L1445" i="52"/>
  <c r="K1445" i="52"/>
  <c r="J1445" i="52"/>
  <c r="I1445" i="52"/>
  <c r="H1445" i="52"/>
  <c r="L1423" i="52"/>
  <c r="K1423" i="52"/>
  <c r="J1423" i="52"/>
  <c r="I1423" i="52"/>
  <c r="H1423" i="52"/>
  <c r="L625" i="52"/>
  <c r="K625" i="52"/>
  <c r="J625" i="52"/>
  <c r="I625" i="52"/>
  <c r="H625" i="52"/>
  <c r="G317" i="52"/>
  <c r="F317" i="52"/>
  <c r="E317" i="52"/>
  <c r="L391" i="52"/>
  <c r="K391" i="52"/>
  <c r="J391" i="52"/>
  <c r="I391" i="52"/>
  <c r="L187" i="52"/>
  <c r="K187" i="52"/>
  <c r="J187" i="52"/>
  <c r="I187" i="52"/>
  <c r="H187" i="52"/>
  <c r="G187" i="52"/>
  <c r="F187" i="52"/>
  <c r="E187" i="52"/>
  <c r="H391" i="52"/>
  <c r="G391" i="52"/>
  <c r="G273" i="54" s="1"/>
  <c r="F391" i="52"/>
  <c r="F273" i="54" s="1"/>
  <c r="E391" i="52"/>
  <c r="E273" i="54" s="1"/>
  <c r="G291" i="52"/>
  <c r="F291" i="52"/>
  <c r="E291" i="52"/>
  <c r="L1599" i="52"/>
  <c r="K1599" i="52"/>
  <c r="J1599" i="52"/>
  <c r="I1599" i="52"/>
  <c r="H1599" i="52"/>
  <c r="E773" i="30" s="1"/>
  <c r="L1489" i="52"/>
  <c r="K1489" i="52"/>
  <c r="J1489" i="52"/>
  <c r="I1489" i="52"/>
  <c r="H1489" i="52"/>
  <c r="E738" i="30" s="1"/>
  <c r="L1379" i="52"/>
  <c r="K1379" i="52"/>
  <c r="J1379" i="52"/>
  <c r="I1379" i="52"/>
  <c r="H1379" i="52"/>
  <c r="L637" i="49"/>
  <c r="K637" i="49"/>
  <c r="J637" i="49"/>
  <c r="I637" i="49"/>
  <c r="H637" i="49"/>
  <c r="L621" i="49"/>
  <c r="K621" i="49"/>
  <c r="J621" i="49"/>
  <c r="I621" i="49"/>
  <c r="H621" i="49"/>
  <c r="L567" i="49"/>
  <c r="K567" i="49"/>
  <c r="J567" i="49"/>
  <c r="I567" i="49"/>
  <c r="H567" i="49"/>
  <c r="L545" i="49"/>
  <c r="K545" i="49"/>
  <c r="J545" i="49"/>
  <c r="I545" i="49"/>
  <c r="H545" i="49"/>
  <c r="L1642" i="52"/>
  <c r="K1642" i="52"/>
  <c r="J1642" i="52"/>
  <c r="I1642" i="52"/>
  <c r="H1642" i="52"/>
  <c r="L1554" i="52"/>
  <c r="K1554" i="52"/>
  <c r="J1554" i="52"/>
  <c r="I1554" i="52"/>
  <c r="H1554" i="52"/>
  <c r="L1532" i="52"/>
  <c r="K1532" i="52"/>
  <c r="J1532" i="52"/>
  <c r="I1532" i="52"/>
  <c r="H1532" i="52"/>
  <c r="L1444" i="52"/>
  <c r="K1444" i="52"/>
  <c r="J1444" i="52"/>
  <c r="I1444" i="52"/>
  <c r="H1444" i="52"/>
  <c r="L1422" i="52"/>
  <c r="K1422" i="52"/>
  <c r="J1422" i="52"/>
  <c r="I1422" i="52"/>
  <c r="H1422" i="52"/>
  <c r="L624" i="52"/>
  <c r="K624" i="52"/>
  <c r="J624" i="52"/>
  <c r="I624" i="52"/>
  <c r="H624" i="52"/>
  <c r="G316" i="52"/>
  <c r="F316" i="52"/>
  <c r="E316" i="52"/>
  <c r="L390" i="52"/>
  <c r="K390" i="52"/>
  <c r="J390" i="52"/>
  <c r="I390" i="52"/>
  <c r="L186" i="52"/>
  <c r="K186" i="52"/>
  <c r="J186" i="52"/>
  <c r="I186" i="52"/>
  <c r="H186" i="52"/>
  <c r="G186" i="52"/>
  <c r="F186" i="52"/>
  <c r="E186" i="52"/>
  <c r="H390" i="52"/>
  <c r="G390" i="52"/>
  <c r="G272" i="54" s="1"/>
  <c r="F390" i="52"/>
  <c r="F272" i="54" s="1"/>
  <c r="E390" i="52"/>
  <c r="E272" i="54" s="1"/>
  <c r="G290" i="52"/>
  <c r="F290" i="52"/>
  <c r="E290" i="52"/>
  <c r="L1598" i="52"/>
  <c r="K1598" i="52"/>
  <c r="J1598" i="52"/>
  <c r="I1598" i="52"/>
  <c r="H1598" i="52"/>
  <c r="E772" i="30" s="1"/>
  <c r="L1488" i="52"/>
  <c r="K1488" i="52"/>
  <c r="J1488" i="52"/>
  <c r="I1488" i="52"/>
  <c r="H1488" i="52"/>
  <c r="E737" i="30" s="1"/>
  <c r="L1378" i="52"/>
  <c r="K1378" i="52"/>
  <c r="J1378" i="52"/>
  <c r="I1378" i="52"/>
  <c r="H1378" i="52"/>
  <c r="L636" i="49"/>
  <c r="K636" i="49"/>
  <c r="J636" i="49"/>
  <c r="I636" i="49"/>
  <c r="H636" i="49"/>
  <c r="L620" i="49"/>
  <c r="K620" i="49"/>
  <c r="J620" i="49"/>
  <c r="I620" i="49"/>
  <c r="H620" i="49"/>
  <c r="L566" i="49"/>
  <c r="K566" i="49"/>
  <c r="J566" i="49"/>
  <c r="I566" i="49"/>
  <c r="H566" i="49"/>
  <c r="L544" i="49"/>
  <c r="K544" i="49"/>
  <c r="J544" i="49"/>
  <c r="I544" i="49"/>
  <c r="H544" i="49"/>
  <c r="L1641" i="52"/>
  <c r="K1641" i="52"/>
  <c r="J1641" i="52"/>
  <c r="I1641" i="52"/>
  <c r="H1641" i="52"/>
  <c r="L1553" i="52"/>
  <c r="K1553" i="52"/>
  <c r="J1553" i="52"/>
  <c r="I1553" i="52"/>
  <c r="H1553" i="52"/>
  <c r="L1531" i="52"/>
  <c r="K1531" i="52"/>
  <c r="J1531" i="52"/>
  <c r="I1531" i="52"/>
  <c r="H1531" i="52"/>
  <c r="L1443" i="52"/>
  <c r="K1443" i="52"/>
  <c r="J1443" i="52"/>
  <c r="I1443" i="52"/>
  <c r="H1443" i="52"/>
  <c r="L1421" i="52"/>
  <c r="K1421" i="52"/>
  <c r="J1421" i="52"/>
  <c r="I1421" i="52"/>
  <c r="H1421" i="52"/>
  <c r="L623" i="52"/>
  <c r="K623" i="52"/>
  <c r="J623" i="52"/>
  <c r="I623" i="52"/>
  <c r="H623" i="52"/>
  <c r="G315" i="52"/>
  <c r="F315" i="52"/>
  <c r="E315" i="52"/>
  <c r="L389" i="52"/>
  <c r="K389" i="52"/>
  <c r="J389" i="52"/>
  <c r="I389" i="52"/>
  <c r="L185" i="52"/>
  <c r="K185" i="52"/>
  <c r="J185" i="52"/>
  <c r="I185" i="52"/>
  <c r="H185" i="52"/>
  <c r="G185" i="52"/>
  <c r="F185" i="52"/>
  <c r="E185" i="52"/>
  <c r="H389" i="52"/>
  <c r="G389" i="52"/>
  <c r="G271" i="54" s="1"/>
  <c r="F389" i="52"/>
  <c r="F271" i="54" s="1"/>
  <c r="E389" i="52"/>
  <c r="E271" i="54" s="1"/>
  <c r="G289" i="52"/>
  <c r="F289" i="52"/>
  <c r="E289" i="52"/>
  <c r="L1597" i="52"/>
  <c r="K1597" i="52"/>
  <c r="J1597" i="52"/>
  <c r="I1597" i="52"/>
  <c r="H1597" i="52"/>
  <c r="E771" i="30" s="1"/>
  <c r="L1487" i="52"/>
  <c r="K1487" i="52"/>
  <c r="J1487" i="52"/>
  <c r="I1487" i="52"/>
  <c r="H1487" i="52"/>
  <c r="E736" i="30" s="1"/>
  <c r="L1377" i="52"/>
  <c r="K1377" i="52"/>
  <c r="J1377" i="52"/>
  <c r="I1377" i="52"/>
  <c r="H1377" i="52"/>
  <c r="L635" i="49"/>
  <c r="K635" i="49"/>
  <c r="J635" i="49"/>
  <c r="I635" i="49"/>
  <c r="H635" i="49"/>
  <c r="L619" i="49"/>
  <c r="K619" i="49"/>
  <c r="J619" i="49"/>
  <c r="I619" i="49"/>
  <c r="H619" i="49"/>
  <c r="L565" i="49"/>
  <c r="K565" i="49"/>
  <c r="J565" i="49"/>
  <c r="I565" i="49"/>
  <c r="H565" i="49"/>
  <c r="L543" i="49"/>
  <c r="K543" i="49"/>
  <c r="J543" i="49"/>
  <c r="I543" i="49"/>
  <c r="H543" i="49"/>
  <c r="L1640" i="52"/>
  <c r="K1640" i="52"/>
  <c r="J1640" i="52"/>
  <c r="I1640" i="52"/>
  <c r="H1640" i="52"/>
  <c r="L1552" i="52"/>
  <c r="K1552" i="52"/>
  <c r="J1552" i="52"/>
  <c r="I1552" i="52"/>
  <c r="H1552" i="52"/>
  <c r="L1530" i="52"/>
  <c r="K1530" i="52"/>
  <c r="J1530" i="52"/>
  <c r="I1530" i="52"/>
  <c r="H1530" i="52"/>
  <c r="L1442" i="52"/>
  <c r="K1442" i="52"/>
  <c r="J1442" i="52"/>
  <c r="I1442" i="52"/>
  <c r="H1442" i="52"/>
  <c r="L1420" i="52"/>
  <c r="K1420" i="52"/>
  <c r="J1420" i="52"/>
  <c r="I1420" i="52"/>
  <c r="H1420" i="52"/>
  <c r="L622" i="52"/>
  <c r="K622" i="52"/>
  <c r="J622" i="52"/>
  <c r="I622" i="52"/>
  <c r="H622" i="52"/>
  <c r="G314" i="52"/>
  <c r="F314" i="52"/>
  <c r="E314" i="52"/>
  <c r="L388" i="52"/>
  <c r="K388" i="52"/>
  <c r="J388" i="52"/>
  <c r="I388" i="52"/>
  <c r="L184" i="52"/>
  <c r="K184" i="52"/>
  <c r="J184" i="52"/>
  <c r="I184" i="52"/>
  <c r="H184" i="52"/>
  <c r="G184" i="52"/>
  <c r="F184" i="52"/>
  <c r="E184" i="52"/>
  <c r="H388" i="52"/>
  <c r="G388" i="52"/>
  <c r="G270" i="54" s="1"/>
  <c r="F388" i="52"/>
  <c r="F270" i="54" s="1"/>
  <c r="E388" i="52"/>
  <c r="E270" i="54" s="1"/>
  <c r="G288" i="52"/>
  <c r="F288" i="52"/>
  <c r="E288" i="52"/>
  <c r="L1596" i="52"/>
  <c r="K1596" i="52"/>
  <c r="J1596" i="52"/>
  <c r="I1596" i="52"/>
  <c r="H1596" i="52"/>
  <c r="E770" i="30" s="1"/>
  <c r="L1486" i="52"/>
  <c r="K1486" i="52"/>
  <c r="J1486" i="52"/>
  <c r="I1486" i="52"/>
  <c r="H1486" i="52"/>
  <c r="E735" i="30" s="1"/>
  <c r="L1376" i="52"/>
  <c r="K1376" i="52"/>
  <c r="J1376" i="52"/>
  <c r="I1376" i="52"/>
  <c r="H1376" i="52"/>
  <c r="L634" i="49"/>
  <c r="K634" i="49"/>
  <c r="J634" i="49"/>
  <c r="I634" i="49"/>
  <c r="H634" i="49"/>
  <c r="L618" i="49"/>
  <c r="K618" i="49"/>
  <c r="J618" i="49"/>
  <c r="I618" i="49"/>
  <c r="H618" i="49"/>
  <c r="L564" i="49"/>
  <c r="K564" i="49"/>
  <c r="J564" i="49"/>
  <c r="I564" i="49"/>
  <c r="H564" i="49"/>
  <c r="L542" i="49"/>
  <c r="K542" i="49"/>
  <c r="J542" i="49"/>
  <c r="I542" i="49"/>
  <c r="H542" i="49"/>
  <c r="L1639" i="52"/>
  <c r="K1639" i="52"/>
  <c r="J1639" i="52"/>
  <c r="I1639" i="52"/>
  <c r="H1639" i="52"/>
  <c r="L1551" i="52"/>
  <c r="K1551" i="52"/>
  <c r="J1551" i="52"/>
  <c r="I1551" i="52"/>
  <c r="H1551" i="52"/>
  <c r="L1529" i="52"/>
  <c r="K1529" i="52"/>
  <c r="J1529" i="52"/>
  <c r="I1529" i="52"/>
  <c r="H1529" i="52"/>
  <c r="L1441" i="52"/>
  <c r="K1441" i="52"/>
  <c r="J1441" i="52"/>
  <c r="I1441" i="52"/>
  <c r="H1441" i="52"/>
  <c r="L1419" i="52"/>
  <c r="K1419" i="52"/>
  <c r="J1419" i="52"/>
  <c r="I1419" i="52"/>
  <c r="H1419" i="52"/>
  <c r="L621" i="52"/>
  <c r="K621" i="52"/>
  <c r="J621" i="52"/>
  <c r="I621" i="52"/>
  <c r="H621" i="52"/>
  <c r="G313" i="52"/>
  <c r="F313" i="52"/>
  <c r="E313" i="52"/>
  <c r="L387" i="52"/>
  <c r="K387" i="52"/>
  <c r="J387" i="52"/>
  <c r="I387" i="52"/>
  <c r="L183" i="52"/>
  <c r="K183" i="52"/>
  <c r="J183" i="52"/>
  <c r="I183" i="52"/>
  <c r="H183" i="52"/>
  <c r="G183" i="52"/>
  <c r="F183" i="52"/>
  <c r="E183" i="52"/>
  <c r="H387" i="52"/>
  <c r="G387" i="52"/>
  <c r="G269" i="54" s="1"/>
  <c r="F387" i="52"/>
  <c r="F269" i="54" s="1"/>
  <c r="E387" i="52"/>
  <c r="E269" i="54" s="1"/>
  <c r="G287" i="52"/>
  <c r="F287" i="52"/>
  <c r="E287" i="52"/>
  <c r="L1595" i="52"/>
  <c r="K1595" i="52"/>
  <c r="J1595" i="52"/>
  <c r="I1595" i="52"/>
  <c r="H1595" i="52"/>
  <c r="E769" i="30" s="1"/>
  <c r="L1485" i="52"/>
  <c r="K1485" i="52"/>
  <c r="J1485" i="52"/>
  <c r="I1485" i="52"/>
  <c r="H1485" i="52"/>
  <c r="E734" i="30" s="1"/>
  <c r="L1375" i="52"/>
  <c r="K1375" i="52"/>
  <c r="J1375" i="52"/>
  <c r="I1375" i="52"/>
  <c r="H1375" i="52"/>
  <c r="L633" i="49"/>
  <c r="K633" i="49"/>
  <c r="J633" i="49"/>
  <c r="I633" i="49"/>
  <c r="H633" i="49"/>
  <c r="L617" i="49"/>
  <c r="K617" i="49"/>
  <c r="J617" i="49"/>
  <c r="I617" i="49"/>
  <c r="H617" i="49"/>
  <c r="L563" i="49"/>
  <c r="K563" i="49"/>
  <c r="J563" i="49"/>
  <c r="I563" i="49"/>
  <c r="H563" i="49"/>
  <c r="L541" i="49"/>
  <c r="K541" i="49"/>
  <c r="J541" i="49"/>
  <c r="I541" i="49"/>
  <c r="H541" i="49"/>
  <c r="H324" i="49"/>
  <c r="L1638" i="52"/>
  <c r="K1638" i="52"/>
  <c r="J1638" i="52"/>
  <c r="I1638" i="52"/>
  <c r="H1638" i="52"/>
  <c r="L1550" i="52"/>
  <c r="K1550" i="52"/>
  <c r="J1550" i="52"/>
  <c r="I1550" i="52"/>
  <c r="H1550" i="52"/>
  <c r="L1528" i="52"/>
  <c r="K1528" i="52"/>
  <c r="J1528" i="52"/>
  <c r="I1528" i="52"/>
  <c r="H1528" i="52"/>
  <c r="L1440" i="52"/>
  <c r="K1440" i="52"/>
  <c r="J1440" i="52"/>
  <c r="I1440" i="52"/>
  <c r="H1440" i="52"/>
  <c r="L1418" i="52"/>
  <c r="K1418" i="52"/>
  <c r="J1418" i="52"/>
  <c r="I1418" i="52"/>
  <c r="H1418" i="52"/>
  <c r="L620" i="52"/>
  <c r="K620" i="52"/>
  <c r="J620" i="52"/>
  <c r="I620" i="52"/>
  <c r="H620" i="52"/>
  <c r="G312" i="52"/>
  <c r="F312" i="52"/>
  <c r="E312" i="52"/>
  <c r="L386" i="52"/>
  <c r="K386" i="52"/>
  <c r="J386" i="52"/>
  <c r="I386" i="52"/>
  <c r="L182" i="52"/>
  <c r="K182" i="52"/>
  <c r="J182" i="52"/>
  <c r="I182" i="52"/>
  <c r="H182" i="52"/>
  <c r="G182" i="52"/>
  <c r="F182" i="52"/>
  <c r="E182" i="52"/>
  <c r="H386" i="52"/>
  <c r="G386" i="52"/>
  <c r="G268" i="54" s="1"/>
  <c r="F386" i="52"/>
  <c r="F268" i="54" s="1"/>
  <c r="E386" i="52"/>
  <c r="E268" i="54" s="1"/>
  <c r="G286" i="52"/>
  <c r="F286" i="52"/>
  <c r="E286" i="52"/>
  <c r="L1594" i="52"/>
  <c r="K1594" i="52"/>
  <c r="J1594" i="52"/>
  <c r="I1594" i="52"/>
  <c r="H1594" i="52"/>
  <c r="E768" i="30" s="1"/>
  <c r="L1484" i="52"/>
  <c r="K1484" i="52"/>
  <c r="J1484" i="52"/>
  <c r="I1484" i="52"/>
  <c r="H1484" i="52"/>
  <c r="E733" i="30" s="1"/>
  <c r="L1374" i="52"/>
  <c r="K1374" i="52"/>
  <c r="J1374" i="52"/>
  <c r="I1374" i="52"/>
  <c r="H1374" i="52"/>
  <c r="L632" i="49"/>
  <c r="K632" i="49"/>
  <c r="J632" i="49"/>
  <c r="I632" i="49"/>
  <c r="H632" i="49"/>
  <c r="L616" i="49"/>
  <c r="K616" i="49"/>
  <c r="J616" i="49"/>
  <c r="I616" i="49"/>
  <c r="H616" i="49"/>
  <c r="L562" i="49"/>
  <c r="K562" i="49"/>
  <c r="J562" i="49"/>
  <c r="I562" i="49"/>
  <c r="H562" i="49"/>
  <c r="L540" i="49"/>
  <c r="K540" i="49"/>
  <c r="J540" i="49"/>
  <c r="I540" i="49"/>
  <c r="H540" i="49"/>
  <c r="L1637" i="52"/>
  <c r="K1637" i="52"/>
  <c r="J1637" i="52"/>
  <c r="I1637" i="52"/>
  <c r="H1637" i="52"/>
  <c r="L1549" i="52"/>
  <c r="K1549" i="52"/>
  <c r="J1549" i="52"/>
  <c r="I1549" i="52"/>
  <c r="H1549" i="52"/>
  <c r="L1527" i="52"/>
  <c r="K1527" i="52"/>
  <c r="J1527" i="52"/>
  <c r="I1527" i="52"/>
  <c r="H1527" i="52"/>
  <c r="L1439" i="52"/>
  <c r="K1439" i="52"/>
  <c r="J1439" i="52"/>
  <c r="I1439" i="52"/>
  <c r="H1439" i="52"/>
  <c r="L1417" i="52"/>
  <c r="K1417" i="52"/>
  <c r="J1417" i="52"/>
  <c r="I1417" i="52"/>
  <c r="H1417" i="52"/>
  <c r="L619" i="52"/>
  <c r="K619" i="52"/>
  <c r="J619" i="52"/>
  <c r="I619" i="52"/>
  <c r="H619" i="52"/>
  <c r="G311" i="52"/>
  <c r="F311" i="52"/>
  <c r="E311" i="52"/>
  <c r="L385" i="52"/>
  <c r="K385" i="52"/>
  <c r="J385" i="52"/>
  <c r="I385" i="52"/>
  <c r="L181" i="52"/>
  <c r="K181" i="52"/>
  <c r="J181" i="52"/>
  <c r="I181" i="52"/>
  <c r="H181" i="52"/>
  <c r="G181" i="52"/>
  <c r="F181" i="52"/>
  <c r="E181" i="52"/>
  <c r="H385" i="52"/>
  <c r="G385" i="52"/>
  <c r="G267" i="54" s="1"/>
  <c r="F385" i="52"/>
  <c r="F267" i="54" s="1"/>
  <c r="E385" i="52"/>
  <c r="E267" i="54" s="1"/>
  <c r="G285" i="52"/>
  <c r="F285" i="52"/>
  <c r="E285" i="52"/>
  <c r="L1593" i="52"/>
  <c r="K1593" i="52"/>
  <c r="J1593" i="52"/>
  <c r="I1593" i="52"/>
  <c r="H1593" i="52"/>
  <c r="E767" i="30" s="1"/>
  <c r="L1483" i="52"/>
  <c r="K1483" i="52"/>
  <c r="J1483" i="52"/>
  <c r="I1483" i="52"/>
  <c r="H1483" i="52"/>
  <c r="E732" i="30" s="1"/>
  <c r="L1373" i="52"/>
  <c r="K1373" i="52"/>
  <c r="J1373" i="52"/>
  <c r="I1373" i="52"/>
  <c r="H1373" i="52"/>
  <c r="L631" i="49"/>
  <c r="K631" i="49"/>
  <c r="J631" i="49"/>
  <c r="I631" i="49"/>
  <c r="H631" i="49"/>
  <c r="L615" i="49"/>
  <c r="K615" i="49"/>
  <c r="J615" i="49"/>
  <c r="I615" i="49"/>
  <c r="H615" i="49"/>
  <c r="L561" i="49"/>
  <c r="K561" i="49"/>
  <c r="J561" i="49"/>
  <c r="I561" i="49"/>
  <c r="H561" i="49"/>
  <c r="L539" i="49"/>
  <c r="K539" i="49"/>
  <c r="J539" i="49"/>
  <c r="I539" i="49"/>
  <c r="H539" i="49"/>
  <c r="G310" i="52"/>
  <c r="F310" i="52"/>
  <c r="E310" i="52"/>
  <c r="L180" i="52"/>
  <c r="K180" i="52"/>
  <c r="J180" i="52"/>
  <c r="I180" i="52"/>
  <c r="H180" i="52"/>
  <c r="G180" i="52"/>
  <c r="F180" i="52"/>
  <c r="E180" i="52"/>
  <c r="G284" i="52"/>
  <c r="F284" i="52"/>
  <c r="E284" i="52"/>
  <c r="G309" i="52"/>
  <c r="F309" i="52"/>
  <c r="E309" i="52"/>
  <c r="L179" i="52"/>
  <c r="K179" i="52"/>
  <c r="J179" i="52"/>
  <c r="I179" i="52"/>
  <c r="H179" i="52"/>
  <c r="G179" i="52"/>
  <c r="F179" i="52"/>
  <c r="E179" i="52"/>
  <c r="G283" i="52"/>
  <c r="F283" i="52"/>
  <c r="E283" i="52"/>
  <c r="L1636" i="52"/>
  <c r="K1636" i="52"/>
  <c r="J1636" i="52"/>
  <c r="I1636" i="52"/>
  <c r="H1636" i="52"/>
  <c r="L1548" i="52"/>
  <c r="K1548" i="52"/>
  <c r="J1548" i="52"/>
  <c r="I1548" i="52"/>
  <c r="H1548" i="52"/>
  <c r="L1526" i="52"/>
  <c r="K1526" i="52"/>
  <c r="J1526" i="52"/>
  <c r="I1526" i="52"/>
  <c r="H1526" i="52"/>
  <c r="L1438" i="52"/>
  <c r="K1438" i="52"/>
  <c r="J1438" i="52"/>
  <c r="I1438" i="52"/>
  <c r="H1438" i="52"/>
  <c r="L1416" i="52"/>
  <c r="K1416" i="52"/>
  <c r="J1416" i="52"/>
  <c r="I1416" i="52"/>
  <c r="H1416" i="52"/>
  <c r="L618" i="52"/>
  <c r="K618" i="52"/>
  <c r="J618" i="52"/>
  <c r="I618" i="52"/>
  <c r="H618" i="52"/>
  <c r="L384" i="52"/>
  <c r="K384" i="52"/>
  <c r="J384" i="52"/>
  <c r="I384" i="52"/>
  <c r="H384" i="52"/>
  <c r="G384" i="52"/>
  <c r="G266" i="54" s="1"/>
  <c r="F384" i="52"/>
  <c r="F266" i="54" s="1"/>
  <c r="E384" i="52"/>
  <c r="E266" i="54" s="1"/>
  <c r="L1592" i="52"/>
  <c r="K1592" i="52"/>
  <c r="J1592" i="52"/>
  <c r="I1592" i="52"/>
  <c r="H1592" i="52"/>
  <c r="E766" i="30" s="1"/>
  <c r="L1482" i="52"/>
  <c r="K1482" i="52"/>
  <c r="J1482" i="52"/>
  <c r="I1482" i="52"/>
  <c r="H1482" i="52"/>
  <c r="E731" i="30" s="1"/>
  <c r="L1372" i="52"/>
  <c r="K1372" i="52"/>
  <c r="J1372" i="52"/>
  <c r="I1372" i="52"/>
  <c r="H1372" i="52"/>
  <c r="L630" i="49"/>
  <c r="K630" i="49"/>
  <c r="J630" i="49"/>
  <c r="I630" i="49"/>
  <c r="H630" i="49"/>
  <c r="L614" i="49"/>
  <c r="K614" i="49"/>
  <c r="J614" i="49"/>
  <c r="I614" i="49"/>
  <c r="H614" i="49"/>
  <c r="L560" i="49"/>
  <c r="K560" i="49"/>
  <c r="J560" i="49"/>
  <c r="I560" i="49"/>
  <c r="H560" i="49"/>
  <c r="L538" i="49"/>
  <c r="K538" i="49"/>
  <c r="J538" i="49"/>
  <c r="I538" i="49"/>
  <c r="H538" i="49"/>
  <c r="L1635" i="52"/>
  <c r="K1635" i="52"/>
  <c r="J1635" i="52"/>
  <c r="I1635" i="52"/>
  <c r="H1635" i="52"/>
  <c r="L1547" i="52"/>
  <c r="K1547" i="52"/>
  <c r="J1547" i="52"/>
  <c r="I1547" i="52"/>
  <c r="H1547" i="52"/>
  <c r="L1525" i="52"/>
  <c r="K1525" i="52"/>
  <c r="J1525" i="52"/>
  <c r="I1525" i="52"/>
  <c r="H1525" i="52"/>
  <c r="L1437" i="52"/>
  <c r="K1437" i="52"/>
  <c r="J1437" i="52"/>
  <c r="I1437" i="52"/>
  <c r="H1437" i="52"/>
  <c r="L1415" i="52"/>
  <c r="K1415" i="52"/>
  <c r="J1415" i="52"/>
  <c r="I1415" i="52"/>
  <c r="H1415" i="52"/>
  <c r="L617" i="52"/>
  <c r="K617" i="52"/>
  <c r="J617" i="52"/>
  <c r="I617" i="52"/>
  <c r="H617" i="52"/>
  <c r="G307" i="52"/>
  <c r="F307" i="52"/>
  <c r="E307" i="52"/>
  <c r="L383" i="52"/>
  <c r="K383" i="52"/>
  <c r="J383" i="52"/>
  <c r="I383" i="52"/>
  <c r="L177" i="52"/>
  <c r="K177" i="52"/>
  <c r="J177" i="52"/>
  <c r="I177" i="52"/>
  <c r="H177" i="52"/>
  <c r="G177" i="52"/>
  <c r="F177" i="52"/>
  <c r="E177" i="52"/>
  <c r="H383" i="52"/>
  <c r="G383" i="52"/>
  <c r="G265" i="54" s="1"/>
  <c r="F383" i="52"/>
  <c r="F265" i="54" s="1"/>
  <c r="E383" i="52"/>
  <c r="E265" i="54" s="1"/>
  <c r="G281" i="52"/>
  <c r="F281" i="52"/>
  <c r="E281" i="52"/>
  <c r="L1591" i="52"/>
  <c r="K1591" i="52"/>
  <c r="J1591" i="52"/>
  <c r="I1591" i="52"/>
  <c r="H1591" i="52"/>
  <c r="E765" i="30" s="1"/>
  <c r="L1481" i="52"/>
  <c r="K1481" i="52"/>
  <c r="J1481" i="52"/>
  <c r="I1481" i="52"/>
  <c r="H1481" i="52"/>
  <c r="E730" i="30" s="1"/>
  <c r="L1371" i="52"/>
  <c r="K1371" i="52"/>
  <c r="J1371" i="52"/>
  <c r="I1371" i="52"/>
  <c r="H1371" i="52"/>
  <c r="L629" i="49"/>
  <c r="K629" i="49"/>
  <c r="J629" i="49"/>
  <c r="I629" i="49"/>
  <c r="H629" i="49"/>
  <c r="L613" i="49"/>
  <c r="K613" i="49"/>
  <c r="J613" i="49"/>
  <c r="I613" i="49"/>
  <c r="H613" i="49"/>
  <c r="L559" i="49"/>
  <c r="K559" i="49"/>
  <c r="J559" i="49"/>
  <c r="I559" i="49"/>
  <c r="H559" i="49"/>
  <c r="L537" i="49"/>
  <c r="K537" i="49"/>
  <c r="J537" i="49"/>
  <c r="I537" i="49"/>
  <c r="H537" i="49"/>
  <c r="L1634" i="52"/>
  <c r="K1634" i="52"/>
  <c r="J1634" i="52"/>
  <c r="I1634" i="52"/>
  <c r="H1634" i="52"/>
  <c r="L1546" i="52"/>
  <c r="K1546" i="52"/>
  <c r="J1546" i="52"/>
  <c r="I1546" i="52"/>
  <c r="H1546" i="52"/>
  <c r="L1524" i="52"/>
  <c r="K1524" i="52"/>
  <c r="J1524" i="52"/>
  <c r="I1524" i="52"/>
  <c r="H1524" i="52"/>
  <c r="L1436" i="52"/>
  <c r="K1436" i="52"/>
  <c r="J1436" i="52"/>
  <c r="I1436" i="52"/>
  <c r="H1436" i="52"/>
  <c r="L1414" i="52"/>
  <c r="K1414" i="52"/>
  <c r="J1414" i="52"/>
  <c r="I1414" i="52"/>
  <c r="H1414" i="52"/>
  <c r="L616" i="52"/>
  <c r="K616" i="52"/>
  <c r="J616" i="52"/>
  <c r="I616" i="52"/>
  <c r="H616" i="52"/>
  <c r="G306" i="52"/>
  <c r="F306" i="52"/>
  <c r="E306" i="52"/>
  <c r="L382" i="52"/>
  <c r="K382" i="52"/>
  <c r="J382" i="52"/>
  <c r="I382" i="52"/>
  <c r="L176" i="52"/>
  <c r="K176" i="52"/>
  <c r="J176" i="52"/>
  <c r="I176" i="52"/>
  <c r="H176" i="52"/>
  <c r="G176" i="52"/>
  <c r="F176" i="52"/>
  <c r="E176" i="52"/>
  <c r="H382" i="52"/>
  <c r="G382" i="52"/>
  <c r="G264" i="54" s="1"/>
  <c r="F382" i="52"/>
  <c r="F264" i="54" s="1"/>
  <c r="E382" i="52"/>
  <c r="E264" i="54" s="1"/>
  <c r="G280" i="52"/>
  <c r="F280" i="52"/>
  <c r="E280" i="52"/>
  <c r="L1590" i="52"/>
  <c r="K1590" i="52"/>
  <c r="J1590" i="52"/>
  <c r="I1590" i="52"/>
  <c r="H1590" i="52"/>
  <c r="E764" i="30" s="1"/>
  <c r="L1480" i="52"/>
  <c r="K1480" i="52"/>
  <c r="J1480" i="52"/>
  <c r="I1480" i="52"/>
  <c r="H1480" i="52"/>
  <c r="E729" i="30" s="1"/>
  <c r="L1370" i="52"/>
  <c r="K1370" i="52"/>
  <c r="J1370" i="52"/>
  <c r="I1370" i="52"/>
  <c r="H1370" i="52"/>
  <c r="L628" i="49"/>
  <c r="K628" i="49"/>
  <c r="J628" i="49"/>
  <c r="I628" i="49"/>
  <c r="H628" i="49"/>
  <c r="L612" i="49"/>
  <c r="K612" i="49"/>
  <c r="J612" i="49"/>
  <c r="I612" i="49"/>
  <c r="H612" i="49"/>
  <c r="L558" i="49"/>
  <c r="K558" i="49"/>
  <c r="J558" i="49"/>
  <c r="I558" i="49"/>
  <c r="H558" i="49"/>
  <c r="L536" i="49"/>
  <c r="K536" i="49"/>
  <c r="J536" i="49"/>
  <c r="I536" i="49"/>
  <c r="H536" i="49"/>
  <c r="H9" i="37"/>
  <c r="L1633" i="52"/>
  <c r="K1633" i="52"/>
  <c r="J1633" i="52"/>
  <c r="I1633" i="52"/>
  <c r="H1633" i="52"/>
  <c r="L1545" i="52"/>
  <c r="K1545" i="52"/>
  <c r="J1545" i="52"/>
  <c r="I1545" i="52"/>
  <c r="H1545" i="52"/>
  <c r="L1523" i="52"/>
  <c r="K1523" i="52"/>
  <c r="J1523" i="52"/>
  <c r="I1523" i="52"/>
  <c r="H1523" i="52"/>
  <c r="L1435" i="52"/>
  <c r="K1435" i="52"/>
  <c r="J1435" i="52"/>
  <c r="I1435" i="52"/>
  <c r="H1435" i="52"/>
  <c r="L1413" i="52"/>
  <c r="K1413" i="52"/>
  <c r="J1413" i="52"/>
  <c r="I1413" i="52"/>
  <c r="H1413" i="52"/>
  <c r="L615" i="52"/>
  <c r="K615" i="52"/>
  <c r="J615" i="52"/>
  <c r="I615" i="52"/>
  <c r="H615" i="52"/>
  <c r="G305" i="52"/>
  <c r="F305" i="52"/>
  <c r="E305" i="52"/>
  <c r="L381" i="52"/>
  <c r="K381" i="52"/>
  <c r="J381" i="52"/>
  <c r="I381" i="52"/>
  <c r="L175" i="52"/>
  <c r="K175" i="52"/>
  <c r="J175" i="52"/>
  <c r="I175" i="52"/>
  <c r="H175" i="52"/>
  <c r="G175" i="52"/>
  <c r="F175" i="52"/>
  <c r="E175" i="52"/>
  <c r="H381" i="52"/>
  <c r="G381" i="52"/>
  <c r="G263" i="54" s="1"/>
  <c r="F381" i="52"/>
  <c r="F263" i="54" s="1"/>
  <c r="E381" i="52"/>
  <c r="E263" i="54" s="1"/>
  <c r="G279" i="52"/>
  <c r="F279" i="52"/>
  <c r="E279" i="52"/>
  <c r="L1589" i="52"/>
  <c r="K1589" i="52"/>
  <c r="J1589" i="52"/>
  <c r="I1589" i="52"/>
  <c r="H1589" i="52"/>
  <c r="E763" i="30" s="1"/>
  <c r="L1479" i="52"/>
  <c r="K1479" i="52"/>
  <c r="J1479" i="52"/>
  <c r="I1479" i="52"/>
  <c r="H1479" i="52"/>
  <c r="E728" i="30" s="1"/>
  <c r="L1369" i="52"/>
  <c r="K1369" i="52"/>
  <c r="J1369" i="52"/>
  <c r="I1369" i="52"/>
  <c r="H1369" i="52"/>
  <c r="L627" i="49"/>
  <c r="K627" i="49"/>
  <c r="J627" i="49"/>
  <c r="I627" i="49"/>
  <c r="H627" i="49"/>
  <c r="L611" i="49"/>
  <c r="K611" i="49"/>
  <c r="J611" i="49"/>
  <c r="I611" i="49"/>
  <c r="H611" i="49"/>
  <c r="L557" i="49"/>
  <c r="K557" i="49"/>
  <c r="J557" i="49"/>
  <c r="I557" i="49"/>
  <c r="H557" i="49"/>
  <c r="L535" i="49"/>
  <c r="K535" i="49"/>
  <c r="J535" i="49"/>
  <c r="I535" i="49"/>
  <c r="H535" i="49"/>
  <c r="K763" i="30" l="1"/>
  <c r="K731" i="30"/>
  <c r="K733" i="30"/>
  <c r="K734" i="30"/>
  <c r="K770" i="30"/>
  <c r="K771" i="30"/>
  <c r="K775" i="30"/>
  <c r="K741" i="30"/>
  <c r="K728" i="30"/>
  <c r="K730" i="30"/>
  <c r="K766" i="30"/>
  <c r="K732" i="30"/>
  <c r="K768" i="30"/>
  <c r="K769" i="30"/>
  <c r="K738" i="30"/>
  <c r="K776" i="30"/>
  <c r="K742" i="30"/>
  <c r="K744" i="30"/>
  <c r="K729" i="30"/>
  <c r="K765" i="30"/>
  <c r="K767" i="30"/>
  <c r="K737" i="30"/>
  <c r="K773" i="30"/>
  <c r="K739" i="30"/>
  <c r="K777" i="30"/>
  <c r="K743" i="30"/>
  <c r="K779" i="30"/>
  <c r="K764" i="30"/>
  <c r="K735" i="30"/>
  <c r="K736" i="30"/>
  <c r="K772" i="30"/>
  <c r="K774" i="30"/>
  <c r="K740" i="30"/>
  <c r="K778" i="30"/>
  <c r="K58" i="29"/>
  <c r="K46" i="29"/>
  <c r="K56" i="29"/>
  <c r="H59" i="29"/>
  <c r="K60" i="29"/>
  <c r="K61" i="29"/>
  <c r="K1453" i="52"/>
  <c r="L1651" i="52"/>
  <c r="H47" i="29"/>
  <c r="K47" i="29"/>
  <c r="K1563" i="52"/>
  <c r="H292" i="54"/>
  <c r="H156" i="30" s="1"/>
  <c r="H293" i="54"/>
  <c r="H160" i="30" s="1"/>
  <c r="H48" i="29"/>
  <c r="L1563" i="52"/>
  <c r="K1651" i="52"/>
  <c r="H58" i="29"/>
  <c r="H46" i="29"/>
  <c r="H291" i="54"/>
  <c r="H163" i="30" s="1"/>
  <c r="K62" i="29"/>
  <c r="H56" i="29"/>
  <c r="H55" i="29"/>
  <c r="H52" i="29"/>
  <c r="H51" i="29"/>
  <c r="H54" i="29"/>
  <c r="L1453" i="52"/>
  <c r="J1563" i="52"/>
  <c r="G283" i="54"/>
  <c r="G401" i="52" s="1"/>
  <c r="H53" i="29"/>
  <c r="H60" i="29"/>
  <c r="H61" i="29"/>
  <c r="K50" i="29"/>
  <c r="K49" i="29"/>
  <c r="K53" i="29"/>
  <c r="K48" i="29"/>
  <c r="H62" i="29"/>
  <c r="H50" i="29"/>
  <c r="H57" i="29"/>
  <c r="H49" i="29"/>
  <c r="H290" i="54"/>
  <c r="H166" i="30" s="1"/>
  <c r="H289" i="54"/>
  <c r="H169" i="30" s="1"/>
  <c r="E665" i="30"/>
  <c r="E669" i="30"/>
  <c r="E670" i="30"/>
  <c r="E671" i="30"/>
  <c r="E672" i="30"/>
  <c r="E673" i="30"/>
  <c r="E674" i="30"/>
  <c r="E675" i="30"/>
  <c r="E676" i="30"/>
  <c r="E677" i="30"/>
  <c r="E678" i="30"/>
  <c r="E679" i="30"/>
  <c r="E680" i="30"/>
  <c r="E681" i="30"/>
  <c r="E666" i="30"/>
  <c r="E667" i="30"/>
  <c r="E668" i="30"/>
  <c r="P764" i="30"/>
  <c r="O764" i="30"/>
  <c r="H416" i="54"/>
  <c r="H463" i="54"/>
  <c r="H441" i="54"/>
  <c r="H464" i="54"/>
  <c r="H442" i="54"/>
  <c r="P744" i="30"/>
  <c r="O744" i="30"/>
  <c r="H431" i="54"/>
  <c r="H415" i="54"/>
  <c r="H460" i="54"/>
  <c r="H438" i="54"/>
  <c r="O765" i="30"/>
  <c r="P765" i="30"/>
  <c r="P766" i="30"/>
  <c r="O766" i="30"/>
  <c r="H418" i="54"/>
  <c r="H419" i="54"/>
  <c r="O733" i="30"/>
  <c r="P733" i="30"/>
  <c r="H421" i="54"/>
  <c r="O770" i="30"/>
  <c r="P770" i="30"/>
  <c r="H466" i="54"/>
  <c r="H444" i="54"/>
  <c r="O736" i="30"/>
  <c r="P736" i="30"/>
  <c r="H424" i="54"/>
  <c r="H425" i="54"/>
  <c r="O774" i="30"/>
  <c r="P774" i="30"/>
  <c r="H470" i="54"/>
  <c r="H448" i="54"/>
  <c r="P740" i="30"/>
  <c r="O740" i="30"/>
  <c r="H471" i="54"/>
  <c r="H449" i="54"/>
  <c r="P741" i="30"/>
  <c r="O741" i="30"/>
  <c r="H429" i="54"/>
  <c r="P743" i="30"/>
  <c r="O743" i="30"/>
  <c r="H430" i="54"/>
  <c r="H475" i="54"/>
  <c r="H453" i="54"/>
  <c r="P728" i="30"/>
  <c r="E748" i="30"/>
  <c r="E749" i="30"/>
  <c r="O728" i="30"/>
  <c r="O730" i="30"/>
  <c r="P730" i="30"/>
  <c r="H417" i="54"/>
  <c r="H439" i="54"/>
  <c r="H461" i="54"/>
  <c r="P731" i="30"/>
  <c r="O731" i="30"/>
  <c r="P732" i="30"/>
  <c r="O732" i="30"/>
  <c r="O768" i="30"/>
  <c r="P768" i="30"/>
  <c r="H420" i="54"/>
  <c r="P734" i="30"/>
  <c r="O734" i="30"/>
  <c r="H443" i="54"/>
  <c r="H465" i="54"/>
  <c r="H422" i="54"/>
  <c r="P771" i="30"/>
  <c r="O771" i="30"/>
  <c r="H467" i="54"/>
  <c r="H445" i="54"/>
  <c r="P737" i="30"/>
  <c r="O737" i="30"/>
  <c r="P738" i="30"/>
  <c r="O738" i="30"/>
  <c r="P775" i="30"/>
  <c r="O775" i="30"/>
  <c r="H472" i="54"/>
  <c r="H450" i="54"/>
  <c r="O742" i="30"/>
  <c r="P742" i="30"/>
  <c r="P777" i="30"/>
  <c r="O777" i="30"/>
  <c r="H451" i="54"/>
  <c r="H473" i="54"/>
  <c r="O778" i="30"/>
  <c r="P778" i="30"/>
  <c r="H474" i="54"/>
  <c r="H452" i="54"/>
  <c r="E784" i="30"/>
  <c r="P763" i="30"/>
  <c r="E783" i="30"/>
  <c r="O763" i="30"/>
  <c r="H459" i="54"/>
  <c r="H437" i="54"/>
  <c r="O729" i="30"/>
  <c r="P729" i="30"/>
  <c r="H462" i="54"/>
  <c r="H440" i="54"/>
  <c r="P767" i="30"/>
  <c r="O767" i="30"/>
  <c r="P769" i="30"/>
  <c r="O769" i="30"/>
  <c r="P735" i="30"/>
  <c r="O735" i="30"/>
  <c r="H423" i="54"/>
  <c r="P772" i="30"/>
  <c r="O772" i="30"/>
  <c r="H468" i="54"/>
  <c r="H446" i="54"/>
  <c r="P773" i="30"/>
  <c r="O773" i="30"/>
  <c r="H447" i="54"/>
  <c r="H469" i="54"/>
  <c r="O739" i="30"/>
  <c r="P739" i="30"/>
  <c r="H426" i="54"/>
  <c r="H427" i="54"/>
  <c r="O776" i="30"/>
  <c r="P776" i="30"/>
  <c r="H428" i="54"/>
  <c r="P779" i="30"/>
  <c r="O779" i="30"/>
  <c r="H294" i="54"/>
  <c r="H157" i="30" s="1"/>
  <c r="H295" i="54"/>
  <c r="H158" i="30" s="1"/>
  <c r="H296" i="54"/>
  <c r="H297" i="54"/>
  <c r="H164" i="30" s="1"/>
  <c r="H298" i="54"/>
  <c r="H168" i="30" s="1"/>
  <c r="H299" i="54"/>
  <c r="H159" i="30" s="1"/>
  <c r="H300" i="54"/>
  <c r="H172" i="30" s="1"/>
  <c r="H301" i="54"/>
  <c r="H170" i="30" s="1"/>
  <c r="H288" i="54"/>
  <c r="H171" i="30" s="1"/>
  <c r="I1651" i="52"/>
  <c r="I1563" i="52"/>
  <c r="L149" i="54"/>
  <c r="L150" i="54"/>
  <c r="L151" i="54"/>
  <c r="L152" i="54"/>
  <c r="L154" i="54"/>
  <c r="L155" i="54"/>
  <c r="L157" i="54"/>
  <c r="L158" i="54"/>
  <c r="L159" i="54"/>
  <c r="L153" i="54"/>
  <c r="H1541" i="52"/>
  <c r="E283" i="54"/>
  <c r="E401" i="52" s="1"/>
  <c r="G197" i="52"/>
  <c r="H149" i="54"/>
  <c r="H96" i="30" s="1"/>
  <c r="H150" i="54"/>
  <c r="H90" i="30" s="1"/>
  <c r="H151" i="54"/>
  <c r="H92" i="30" s="1"/>
  <c r="H152" i="54"/>
  <c r="H97" i="30" s="1"/>
  <c r="H153" i="54"/>
  <c r="H87" i="30" s="1"/>
  <c r="H154" i="54"/>
  <c r="H86" i="30" s="1"/>
  <c r="H155" i="54"/>
  <c r="H101" i="30" s="1"/>
  <c r="H157" i="54"/>
  <c r="H93" i="30" s="1"/>
  <c r="H158" i="54"/>
  <c r="H91" i="30" s="1"/>
  <c r="H159" i="54"/>
  <c r="H100" i="30" s="1"/>
  <c r="F283" i="54"/>
  <c r="F401" i="52" s="1"/>
  <c r="E197" i="52"/>
  <c r="L295" i="54"/>
  <c r="K139" i="54"/>
  <c r="K287" i="54"/>
  <c r="K140" i="54"/>
  <c r="K288" i="54"/>
  <c r="K141" i="54"/>
  <c r="K289" i="54"/>
  <c r="K290" i="54"/>
  <c r="K143" i="54"/>
  <c r="K144" i="54"/>
  <c r="K145" i="54"/>
  <c r="K291" i="54"/>
  <c r="K146" i="54"/>
  <c r="K292" i="54"/>
  <c r="K147" i="54"/>
  <c r="K293" i="54"/>
  <c r="K148" i="54"/>
  <c r="K294" i="54"/>
  <c r="K149" i="54"/>
  <c r="K295" i="54"/>
  <c r="K150" i="54"/>
  <c r="K296" i="54"/>
  <c r="K151" i="54"/>
  <c r="K297" i="54"/>
  <c r="K152" i="54"/>
  <c r="K298" i="54"/>
  <c r="K153" i="54"/>
  <c r="K299" i="54"/>
  <c r="K154" i="54"/>
  <c r="K300" i="54"/>
  <c r="K155" i="54"/>
  <c r="K301" i="54"/>
  <c r="K157" i="54"/>
  <c r="K303" i="54"/>
  <c r="K158" i="54"/>
  <c r="K304" i="54"/>
  <c r="K159" i="54"/>
  <c r="K305" i="54"/>
  <c r="H167" i="30"/>
  <c r="L296" i="54"/>
  <c r="L297" i="54"/>
  <c r="L298" i="54"/>
  <c r="L299" i="54"/>
  <c r="L300" i="54"/>
  <c r="L301" i="54"/>
  <c r="H303" i="54"/>
  <c r="H173" i="30" s="1"/>
  <c r="L303" i="54"/>
  <c r="H304" i="54"/>
  <c r="H162" i="30" s="1"/>
  <c r="L304" i="54"/>
  <c r="H305" i="54"/>
  <c r="H165" i="30" s="1"/>
  <c r="L305" i="54"/>
  <c r="H141" i="54"/>
  <c r="H88" i="30" s="1"/>
  <c r="L289" i="54"/>
  <c r="L143" i="54"/>
  <c r="H144" i="54"/>
  <c r="H102" i="30" s="1"/>
  <c r="L145" i="54"/>
  <c r="L292" i="54"/>
  <c r="H147" i="54"/>
  <c r="H99" i="30" s="1"/>
  <c r="L294" i="54"/>
  <c r="I197" i="52"/>
  <c r="I139" i="54"/>
  <c r="I140" i="54"/>
  <c r="I288" i="54"/>
  <c r="I141" i="54"/>
  <c r="I289" i="54"/>
  <c r="I290" i="54"/>
  <c r="I143" i="54"/>
  <c r="I144" i="54"/>
  <c r="I145" i="54"/>
  <c r="I291" i="54"/>
  <c r="I146" i="54"/>
  <c r="I292" i="54"/>
  <c r="I147" i="54"/>
  <c r="I293" i="54"/>
  <c r="I148" i="54"/>
  <c r="I294" i="54"/>
  <c r="I149" i="54"/>
  <c r="I295" i="54"/>
  <c r="I150" i="54"/>
  <c r="I296" i="54"/>
  <c r="I151" i="54"/>
  <c r="I297" i="54"/>
  <c r="I152" i="54"/>
  <c r="I298" i="54"/>
  <c r="I153" i="54"/>
  <c r="I299" i="54"/>
  <c r="I154" i="54"/>
  <c r="I300" i="54"/>
  <c r="I155" i="54"/>
  <c r="I301" i="54"/>
  <c r="I157" i="54"/>
  <c r="I303" i="54"/>
  <c r="I158" i="54"/>
  <c r="I304" i="54"/>
  <c r="I159" i="54"/>
  <c r="I305" i="54"/>
  <c r="H287" i="54"/>
  <c r="H161" i="30" s="1"/>
  <c r="L287" i="54"/>
  <c r="L288" i="54"/>
  <c r="H146" i="54"/>
  <c r="H104" i="30" s="1"/>
  <c r="L147" i="54"/>
  <c r="L148" i="54"/>
  <c r="I287" i="54"/>
  <c r="J139" i="54"/>
  <c r="J287" i="54"/>
  <c r="J140" i="54"/>
  <c r="J288" i="54"/>
  <c r="J141" i="54"/>
  <c r="J289" i="54"/>
  <c r="J290" i="54"/>
  <c r="J143" i="54"/>
  <c r="J144" i="54"/>
  <c r="J145" i="54"/>
  <c r="J291" i="54"/>
  <c r="J146" i="54"/>
  <c r="J292" i="54"/>
  <c r="J147" i="54"/>
  <c r="J293" i="54"/>
  <c r="J148" i="54"/>
  <c r="J294" i="54"/>
  <c r="J149" i="54"/>
  <c r="J295" i="54"/>
  <c r="J150" i="54"/>
  <c r="J296" i="54"/>
  <c r="J151" i="54"/>
  <c r="J297" i="54"/>
  <c r="J152" i="54"/>
  <c r="J298" i="54"/>
  <c r="J153" i="54"/>
  <c r="J299" i="54"/>
  <c r="J154" i="54"/>
  <c r="J300" i="54"/>
  <c r="J155" i="54"/>
  <c r="J301" i="54"/>
  <c r="J157" i="54"/>
  <c r="J303" i="54"/>
  <c r="J158" i="54"/>
  <c r="J304" i="54"/>
  <c r="J159" i="54"/>
  <c r="J305" i="54"/>
  <c r="H139" i="54"/>
  <c r="H98" i="30" s="1"/>
  <c r="L197" i="52"/>
  <c r="L139" i="54"/>
  <c r="H140" i="54"/>
  <c r="H94" i="30" s="1"/>
  <c r="L140" i="54"/>
  <c r="L141" i="54"/>
  <c r="L290" i="54"/>
  <c r="H143" i="54"/>
  <c r="H103" i="30" s="1"/>
  <c r="L144" i="54"/>
  <c r="H145" i="54"/>
  <c r="H95" i="30" s="1"/>
  <c r="L291" i="54"/>
  <c r="L146" i="54"/>
  <c r="L293" i="54"/>
  <c r="H148" i="54"/>
  <c r="H89" i="30" s="1"/>
  <c r="F197" i="52"/>
  <c r="H1453" i="52"/>
  <c r="H1651" i="52"/>
  <c r="H1563" i="52"/>
  <c r="J1651" i="52"/>
  <c r="K197" i="52"/>
  <c r="I1431" i="52"/>
  <c r="J1431" i="52"/>
  <c r="J1541" i="52"/>
  <c r="L1431" i="52"/>
  <c r="L1541" i="52"/>
  <c r="L1497" i="52" s="1"/>
  <c r="K1431" i="52"/>
  <c r="K1387" i="52" s="1"/>
  <c r="H1431" i="52"/>
  <c r="I1453" i="52"/>
  <c r="I1541" i="52"/>
  <c r="J1453" i="52"/>
  <c r="K1541" i="52"/>
  <c r="K1497" i="52" s="1"/>
  <c r="H197" i="52"/>
  <c r="J197" i="52"/>
  <c r="E327" i="52"/>
  <c r="F327" i="52"/>
  <c r="G327" i="52"/>
  <c r="E301" i="52"/>
  <c r="F301" i="52"/>
  <c r="G301" i="52"/>
  <c r="L1341" i="52"/>
  <c r="K1341" i="52"/>
  <c r="J1341" i="52"/>
  <c r="H1341" i="52"/>
  <c r="I1341" i="52"/>
  <c r="I623" i="49"/>
  <c r="J639" i="49"/>
  <c r="K639" i="49"/>
  <c r="K623" i="49"/>
  <c r="I639" i="49"/>
  <c r="L639" i="49"/>
  <c r="L623" i="49"/>
  <c r="H639" i="49"/>
  <c r="J623" i="49"/>
  <c r="H623" i="49"/>
  <c r="L575" i="49"/>
  <c r="J575" i="49"/>
  <c r="K575" i="49"/>
  <c r="I575" i="49"/>
  <c r="H575" i="49"/>
  <c r="L553" i="49"/>
  <c r="J553" i="49"/>
  <c r="K553" i="49"/>
  <c r="H553" i="49"/>
  <c r="I553" i="49"/>
  <c r="H1305" i="52"/>
  <c r="H405" i="54" s="1"/>
  <c r="I1305" i="52"/>
  <c r="I405" i="54" s="1"/>
  <c r="J1305" i="52"/>
  <c r="J405" i="54" s="1"/>
  <c r="K1305" i="52"/>
  <c r="K405" i="54" s="1"/>
  <c r="L1305" i="52"/>
  <c r="L405" i="54" s="1"/>
  <c r="H1003" i="52"/>
  <c r="I1003" i="52"/>
  <c r="J1003" i="52"/>
  <c r="K1003" i="52"/>
  <c r="L1003" i="52"/>
  <c r="H891" i="52"/>
  <c r="I891" i="52"/>
  <c r="J891" i="52"/>
  <c r="K891" i="52"/>
  <c r="L891" i="52"/>
  <c r="H869" i="52"/>
  <c r="I869" i="52"/>
  <c r="J869" i="52"/>
  <c r="K869" i="52"/>
  <c r="L869" i="52"/>
  <c r="H847" i="52"/>
  <c r="I847" i="52"/>
  <c r="J847" i="52"/>
  <c r="K847" i="52"/>
  <c r="L847" i="52"/>
  <c r="H825" i="52"/>
  <c r="I825" i="52"/>
  <c r="J825" i="52"/>
  <c r="K825" i="52"/>
  <c r="L825" i="52"/>
  <c r="H781" i="52"/>
  <c r="E299" i="30" s="1"/>
  <c r="I781" i="52"/>
  <c r="J781" i="52"/>
  <c r="K781" i="52"/>
  <c r="L781" i="52"/>
  <c r="H981" i="52"/>
  <c r="I981" i="52"/>
  <c r="J981" i="52"/>
  <c r="K981" i="52"/>
  <c r="L981" i="52"/>
  <c r="H937" i="52"/>
  <c r="E364" i="30" s="1"/>
  <c r="I937" i="52"/>
  <c r="J937" i="52"/>
  <c r="K937" i="52"/>
  <c r="L937" i="52"/>
  <c r="D372" i="30"/>
  <c r="H455" i="54" l="1"/>
  <c r="H1475" i="52" s="1"/>
  <c r="H433" i="54"/>
  <c r="H1365" i="52" s="1"/>
  <c r="H477" i="54"/>
  <c r="H1585" i="52" s="1"/>
  <c r="K678" i="30"/>
  <c r="K681" i="30"/>
  <c r="K677" i="30"/>
  <c r="K673" i="30"/>
  <c r="K669" i="30"/>
  <c r="K674" i="30"/>
  <c r="K668" i="30"/>
  <c r="K680" i="30"/>
  <c r="K676" i="30"/>
  <c r="K672" i="30"/>
  <c r="K665" i="30"/>
  <c r="K666" i="30"/>
  <c r="K670" i="30"/>
  <c r="K667" i="30"/>
  <c r="K679" i="30"/>
  <c r="K675" i="30"/>
  <c r="K671" i="30"/>
  <c r="L1387" i="52"/>
  <c r="O677" i="30"/>
  <c r="P680" i="30"/>
  <c r="O676" i="30"/>
  <c r="P674" i="30"/>
  <c r="P679" i="30"/>
  <c r="O678" i="30"/>
  <c r="P673" i="30"/>
  <c r="L639" i="30"/>
  <c r="P668" i="30"/>
  <c r="O666" i="30"/>
  <c r="P678" i="30"/>
  <c r="P676" i="30"/>
  <c r="O674" i="30"/>
  <c r="P672" i="30"/>
  <c r="O670" i="30"/>
  <c r="L635" i="30"/>
  <c r="P667" i="30"/>
  <c r="O681" i="30"/>
  <c r="O679" i="30"/>
  <c r="P677" i="30"/>
  <c r="P675" i="30"/>
  <c r="O673" i="30"/>
  <c r="O671" i="30"/>
  <c r="O669" i="30"/>
  <c r="P670" i="30"/>
  <c r="O680" i="30"/>
  <c r="O672" i="30"/>
  <c r="P671" i="30"/>
  <c r="P681" i="30"/>
  <c r="P669" i="30"/>
  <c r="P666" i="30"/>
  <c r="E686" i="30"/>
  <c r="O668" i="30"/>
  <c r="E685" i="30"/>
  <c r="O667" i="30"/>
  <c r="O675" i="30"/>
  <c r="I1497" i="52"/>
  <c r="Q735" i="30"/>
  <c r="Q777" i="30"/>
  <c r="Q742" i="30"/>
  <c r="Q737" i="30"/>
  <c r="Q768" i="30"/>
  <c r="Q730" i="30"/>
  <c r="Q736" i="30"/>
  <c r="Q733" i="30"/>
  <c r="Q779" i="30"/>
  <c r="Q776" i="30"/>
  <c r="Q739" i="30"/>
  <c r="Q773" i="30"/>
  <c r="Q772" i="30"/>
  <c r="Q731" i="30"/>
  <c r="O749" i="30"/>
  <c r="O748" i="30"/>
  <c r="Q728" i="30"/>
  <c r="Q743" i="30"/>
  <c r="Q741" i="30"/>
  <c r="Q774" i="30"/>
  <c r="Q770" i="30"/>
  <c r="Q767" i="30"/>
  <c r="O783" i="30"/>
  <c r="O784" i="30"/>
  <c r="Q763" i="30"/>
  <c r="Q778" i="30"/>
  <c r="Q738" i="30"/>
  <c r="Q771" i="30"/>
  <c r="Q734" i="30"/>
  <c r="Q732" i="30"/>
  <c r="Q740" i="30"/>
  <c r="Q766" i="30"/>
  <c r="Q744" i="30"/>
  <c r="Q764" i="30"/>
  <c r="Q769" i="30"/>
  <c r="Q729" i="30"/>
  <c r="Q775" i="30"/>
  <c r="Q765" i="30"/>
  <c r="J161" i="54"/>
  <c r="H161" i="54"/>
  <c r="H106" i="30" s="1"/>
  <c r="H1607" i="52"/>
  <c r="E781" i="30" s="1"/>
  <c r="T638" i="30"/>
  <c r="K161" i="54"/>
  <c r="L161" i="54"/>
  <c r="H1387" i="52"/>
  <c r="I161" i="54"/>
  <c r="J1607" i="52"/>
  <c r="I1387" i="52"/>
  <c r="J1497" i="52"/>
  <c r="L1607" i="52"/>
  <c r="H1497" i="52"/>
  <c r="E746" i="30" s="1"/>
  <c r="K1607" i="52"/>
  <c r="I1607" i="52"/>
  <c r="J1387" i="52"/>
  <c r="D307" i="30"/>
  <c r="D303" i="30"/>
  <c r="D299" i="30"/>
  <c r="H321" i="54"/>
  <c r="D295" i="30"/>
  <c r="D296" i="30"/>
  <c r="D306" i="30"/>
  <c r="D302" i="30"/>
  <c r="D298" i="30"/>
  <c r="D294" i="30"/>
  <c r="D304" i="30"/>
  <c r="D300" i="30"/>
  <c r="D292" i="30"/>
  <c r="D305" i="30"/>
  <c r="D301" i="30"/>
  <c r="D297" i="30"/>
  <c r="D293" i="30"/>
  <c r="D362" i="30"/>
  <c r="D358" i="30"/>
  <c r="E592" i="30"/>
  <c r="D369" i="30"/>
  <c r="D365" i="30"/>
  <c r="D361" i="30"/>
  <c r="D357" i="30"/>
  <c r="D370" i="30"/>
  <c r="D366" i="30"/>
  <c r="D368" i="30"/>
  <c r="H345" i="54"/>
  <c r="D364" i="30"/>
  <c r="D360" i="30"/>
  <c r="O364" i="30"/>
  <c r="D371" i="30"/>
  <c r="D367" i="30"/>
  <c r="D363" i="30"/>
  <c r="D359" i="30"/>
  <c r="Q677" i="30" l="1"/>
  <c r="Q678" i="30"/>
  <c r="E800" i="30"/>
  <c r="E799" i="30"/>
  <c r="E801" i="30"/>
  <c r="E811" i="30"/>
  <c r="E809" i="30"/>
  <c r="E806" i="30"/>
  <c r="E803" i="30"/>
  <c r="E812" i="30"/>
  <c r="E810" i="30"/>
  <c r="E804" i="30"/>
  <c r="E808" i="30"/>
  <c r="E815" i="30"/>
  <c r="E805" i="30"/>
  <c r="E814" i="30"/>
  <c r="E802" i="30"/>
  <c r="E807" i="30"/>
  <c r="E813" i="30"/>
  <c r="L592" i="30"/>
  <c r="D709" i="30"/>
  <c r="D712" i="30"/>
  <c r="D714" i="30"/>
  <c r="D715" i="30"/>
  <c r="D708" i="30"/>
  <c r="D716" i="30"/>
  <c r="D710" i="30"/>
  <c r="D705" i="30"/>
  <c r="D704" i="30"/>
  <c r="D713" i="30"/>
  <c r="D711" i="30"/>
  <c r="D702" i="30"/>
  <c r="D707" i="30"/>
  <c r="D706" i="30"/>
  <c r="D703" i="30"/>
  <c r="D700" i="30"/>
  <c r="K299" i="30"/>
  <c r="F805" i="30"/>
  <c r="F810" i="30"/>
  <c r="F809" i="30"/>
  <c r="F815" i="30"/>
  <c r="F804" i="30"/>
  <c r="F801" i="30"/>
  <c r="F800" i="30"/>
  <c r="F811" i="30"/>
  <c r="F814" i="30"/>
  <c r="F803" i="30"/>
  <c r="K364" i="30"/>
  <c r="F802" i="30"/>
  <c r="F807" i="30"/>
  <c r="F799" i="30"/>
  <c r="F806" i="30"/>
  <c r="F808" i="30"/>
  <c r="F812" i="30"/>
  <c r="F813" i="30"/>
  <c r="Q676" i="30"/>
  <c r="Q681" i="30"/>
  <c r="Q667" i="30"/>
  <c r="Q669" i="30"/>
  <c r="Q670" i="30"/>
  <c r="Q680" i="30"/>
  <c r="Q673" i="30"/>
  <c r="Q671" i="30"/>
  <c r="Q679" i="30"/>
  <c r="Q666" i="30"/>
  <c r="Q674" i="30"/>
  <c r="Q675" i="30"/>
  <c r="Q672" i="30"/>
  <c r="Q668" i="30"/>
  <c r="E683" i="30"/>
  <c r="O781" i="30"/>
  <c r="O746" i="30"/>
  <c r="S638" i="30"/>
  <c r="E638" i="30"/>
  <c r="J634" i="30"/>
  <c r="M634" i="30"/>
  <c r="O634" i="30"/>
  <c r="G638" i="30"/>
  <c r="P638" i="30"/>
  <c r="I638" i="30"/>
  <c r="F638" i="30"/>
  <c r="N634" i="30"/>
  <c r="Q634" i="30"/>
  <c r="S634" i="30"/>
  <c r="L634" i="30"/>
  <c r="K638" i="30"/>
  <c r="H638" i="30"/>
  <c r="N638" i="30"/>
  <c r="M638" i="30"/>
  <c r="J638" i="30"/>
  <c r="R634" i="30"/>
  <c r="G634" i="30"/>
  <c r="I634" i="30"/>
  <c r="P634" i="30"/>
  <c r="O638" i="30"/>
  <c r="L638" i="30"/>
  <c r="R638" i="30"/>
  <c r="Q638" i="30"/>
  <c r="F634" i="30"/>
  <c r="E634" i="30"/>
  <c r="K634" i="30"/>
  <c r="H634" i="30"/>
  <c r="T634" i="30"/>
  <c r="Q364" i="30"/>
  <c r="P592" i="30"/>
  <c r="L652" i="30"/>
  <c r="D598" i="30"/>
  <c r="P364" i="30"/>
  <c r="D403" i="30"/>
  <c r="D356" i="30"/>
  <c r="D599" i="30"/>
  <c r="L1011" i="52"/>
  <c r="K1011" i="52"/>
  <c r="J1011" i="52"/>
  <c r="I1011" i="52"/>
  <c r="H1011" i="52"/>
  <c r="L989" i="52"/>
  <c r="K989" i="52"/>
  <c r="J989" i="52"/>
  <c r="I989" i="52"/>
  <c r="H989" i="52"/>
  <c r="L833" i="52"/>
  <c r="K833" i="52"/>
  <c r="J833" i="52"/>
  <c r="I833" i="52"/>
  <c r="H833" i="52"/>
  <c r="L877" i="52"/>
  <c r="K877" i="52"/>
  <c r="J877" i="52"/>
  <c r="I877" i="52"/>
  <c r="H877" i="52"/>
  <c r="L855" i="52"/>
  <c r="K855" i="52"/>
  <c r="J855" i="52"/>
  <c r="I855" i="52"/>
  <c r="H855" i="52"/>
  <c r="L899" i="52"/>
  <c r="K899" i="52"/>
  <c r="J899" i="52"/>
  <c r="I899" i="52"/>
  <c r="H899" i="52"/>
  <c r="H329" i="54" s="1"/>
  <c r="L945" i="52"/>
  <c r="K945" i="52"/>
  <c r="J945" i="52"/>
  <c r="I945" i="52"/>
  <c r="H945" i="52"/>
  <c r="E372" i="30" s="1"/>
  <c r="L789" i="52"/>
  <c r="K789" i="52"/>
  <c r="J789" i="52"/>
  <c r="I789" i="52"/>
  <c r="H789" i="52"/>
  <c r="L1010" i="52"/>
  <c r="K1010" i="52"/>
  <c r="J1010" i="52"/>
  <c r="I1010" i="52"/>
  <c r="H1010" i="52"/>
  <c r="L988" i="52"/>
  <c r="K988" i="52"/>
  <c r="J988" i="52"/>
  <c r="I988" i="52"/>
  <c r="H988" i="52"/>
  <c r="L832" i="52"/>
  <c r="K832" i="52"/>
  <c r="J832" i="52"/>
  <c r="I832" i="52"/>
  <c r="H832" i="52"/>
  <c r="L876" i="52"/>
  <c r="K876" i="52"/>
  <c r="J876" i="52"/>
  <c r="I876" i="52"/>
  <c r="H876" i="52"/>
  <c r="L854" i="52"/>
  <c r="K854" i="52"/>
  <c r="J854" i="52"/>
  <c r="I854" i="52"/>
  <c r="H854" i="52"/>
  <c r="L898" i="52"/>
  <c r="K898" i="52"/>
  <c r="J898" i="52"/>
  <c r="I898" i="52"/>
  <c r="H898" i="52"/>
  <c r="H328" i="54" s="1"/>
  <c r="L944" i="52"/>
  <c r="K944" i="52"/>
  <c r="J944" i="52"/>
  <c r="I944" i="52"/>
  <c r="H944" i="52"/>
  <c r="E371" i="30" s="1"/>
  <c r="L788" i="52"/>
  <c r="K788" i="52"/>
  <c r="J788" i="52"/>
  <c r="I788" i="52"/>
  <c r="H788" i="52"/>
  <c r="E306" i="30" s="1"/>
  <c r="L1009" i="52"/>
  <c r="K1009" i="52"/>
  <c r="J1009" i="52"/>
  <c r="I1009" i="52"/>
  <c r="H1009" i="52"/>
  <c r="L987" i="52"/>
  <c r="K987" i="52"/>
  <c r="J987" i="52"/>
  <c r="I987" i="52"/>
  <c r="H987" i="52"/>
  <c r="L831" i="52"/>
  <c r="K831" i="52"/>
  <c r="J831" i="52"/>
  <c r="I831" i="52"/>
  <c r="H831" i="52"/>
  <c r="L875" i="52"/>
  <c r="K875" i="52"/>
  <c r="J875" i="52"/>
  <c r="I875" i="52"/>
  <c r="H875" i="52"/>
  <c r="L853" i="52"/>
  <c r="K853" i="52"/>
  <c r="J853" i="52"/>
  <c r="I853" i="52"/>
  <c r="H853" i="52"/>
  <c r="L897" i="52"/>
  <c r="K897" i="52"/>
  <c r="J897" i="52"/>
  <c r="I897" i="52"/>
  <c r="H897" i="52"/>
  <c r="H327" i="54" s="1"/>
  <c r="L943" i="52"/>
  <c r="K943" i="52"/>
  <c r="J943" i="52"/>
  <c r="I943" i="52"/>
  <c r="H943" i="52"/>
  <c r="E370" i="30" s="1"/>
  <c r="L787" i="52"/>
  <c r="K787" i="52"/>
  <c r="J787" i="52"/>
  <c r="I787" i="52"/>
  <c r="H787" i="52"/>
  <c r="E305" i="30" s="1"/>
  <c r="L1008" i="52"/>
  <c r="K1008" i="52"/>
  <c r="J1008" i="52"/>
  <c r="I1008" i="52"/>
  <c r="H1008" i="52"/>
  <c r="L986" i="52"/>
  <c r="K986" i="52"/>
  <c r="J986" i="52"/>
  <c r="I986" i="52"/>
  <c r="H986" i="52"/>
  <c r="L830" i="52"/>
  <c r="K830" i="52"/>
  <c r="J830" i="52"/>
  <c r="I830" i="52"/>
  <c r="H830" i="52"/>
  <c r="L874" i="52"/>
  <c r="K874" i="52"/>
  <c r="J874" i="52"/>
  <c r="I874" i="52"/>
  <c r="H874" i="52"/>
  <c r="L852" i="52"/>
  <c r="K852" i="52"/>
  <c r="J852" i="52"/>
  <c r="I852" i="52"/>
  <c r="H852" i="52"/>
  <c r="L896" i="52"/>
  <c r="K896" i="52"/>
  <c r="J896" i="52"/>
  <c r="I896" i="52"/>
  <c r="H896" i="52"/>
  <c r="H326" i="54" s="1"/>
  <c r="L942" i="52"/>
  <c r="K942" i="52"/>
  <c r="J942" i="52"/>
  <c r="I942" i="52"/>
  <c r="H942" i="52"/>
  <c r="E369" i="30" s="1"/>
  <c r="L786" i="52"/>
  <c r="K786" i="52"/>
  <c r="J786" i="52"/>
  <c r="I786" i="52"/>
  <c r="H786" i="52"/>
  <c r="E304" i="30" s="1"/>
  <c r="L1007" i="52"/>
  <c r="K1007" i="52"/>
  <c r="J1007" i="52"/>
  <c r="I1007" i="52"/>
  <c r="H1007" i="52"/>
  <c r="L985" i="52"/>
  <c r="K985" i="52"/>
  <c r="J985" i="52"/>
  <c r="I985" i="52"/>
  <c r="H985" i="52"/>
  <c r="L829" i="52"/>
  <c r="K829" i="52"/>
  <c r="J829" i="52"/>
  <c r="I829" i="52"/>
  <c r="H829" i="52"/>
  <c r="L873" i="52"/>
  <c r="K873" i="52"/>
  <c r="J873" i="52"/>
  <c r="I873" i="52"/>
  <c r="H873" i="52"/>
  <c r="L851" i="52"/>
  <c r="K851" i="52"/>
  <c r="J851" i="52"/>
  <c r="I851" i="52"/>
  <c r="H851" i="52"/>
  <c r="L895" i="52"/>
  <c r="K895" i="52"/>
  <c r="J895" i="52"/>
  <c r="I895" i="52"/>
  <c r="H895" i="52"/>
  <c r="H325" i="54" s="1"/>
  <c r="L941" i="52"/>
  <c r="K941" i="52"/>
  <c r="J941" i="52"/>
  <c r="I941" i="52"/>
  <c r="H941" i="52"/>
  <c r="E368" i="30" s="1"/>
  <c r="L785" i="52"/>
  <c r="K785" i="52"/>
  <c r="J785" i="52"/>
  <c r="I785" i="52"/>
  <c r="H785" i="52"/>
  <c r="E303" i="30" s="1"/>
  <c r="L1006" i="52"/>
  <c r="K1006" i="52"/>
  <c r="J1006" i="52"/>
  <c r="I1006" i="52"/>
  <c r="H1006" i="52"/>
  <c r="L984" i="52"/>
  <c r="K984" i="52"/>
  <c r="J984" i="52"/>
  <c r="I984" i="52"/>
  <c r="H984" i="52"/>
  <c r="L828" i="52"/>
  <c r="K828" i="52"/>
  <c r="J828" i="52"/>
  <c r="I828" i="52"/>
  <c r="H828" i="52"/>
  <c r="L872" i="52"/>
  <c r="K872" i="52"/>
  <c r="J872" i="52"/>
  <c r="I872" i="52"/>
  <c r="H872" i="52"/>
  <c r="L850" i="52"/>
  <c r="K850" i="52"/>
  <c r="J850" i="52"/>
  <c r="I850" i="52"/>
  <c r="H850" i="52"/>
  <c r="L894" i="52"/>
  <c r="K894" i="52"/>
  <c r="J894" i="52"/>
  <c r="I894" i="52"/>
  <c r="H894" i="52"/>
  <c r="H324" i="54" s="1"/>
  <c r="L940" i="52"/>
  <c r="K940" i="52"/>
  <c r="J940" i="52"/>
  <c r="I940" i="52"/>
  <c r="H940" i="52"/>
  <c r="E367" i="30" s="1"/>
  <c r="L784" i="52"/>
  <c r="K784" i="52"/>
  <c r="J784" i="52"/>
  <c r="I784" i="52"/>
  <c r="H784" i="52"/>
  <c r="E302" i="30" s="1"/>
  <c r="L1005" i="52"/>
  <c r="K1005" i="52"/>
  <c r="J1005" i="52"/>
  <c r="I1005" i="52"/>
  <c r="H1005" i="52"/>
  <c r="L983" i="52"/>
  <c r="K983" i="52"/>
  <c r="J983" i="52"/>
  <c r="I983" i="52"/>
  <c r="H983" i="52"/>
  <c r="L827" i="52"/>
  <c r="K827" i="52"/>
  <c r="J827" i="52"/>
  <c r="I827" i="52"/>
  <c r="H827" i="52"/>
  <c r="L871" i="52"/>
  <c r="K871" i="52"/>
  <c r="J871" i="52"/>
  <c r="I871" i="52"/>
  <c r="H871" i="52"/>
  <c r="L849" i="52"/>
  <c r="K849" i="52"/>
  <c r="J849" i="52"/>
  <c r="I849" i="52"/>
  <c r="H849" i="52"/>
  <c r="L893" i="52"/>
  <c r="K893" i="52"/>
  <c r="J893" i="52"/>
  <c r="I893" i="52"/>
  <c r="H893" i="52"/>
  <c r="H323" i="54" s="1"/>
  <c r="L1307" i="52"/>
  <c r="L407" i="54" s="1"/>
  <c r="K1307" i="52"/>
  <c r="K407" i="54" s="1"/>
  <c r="J1307" i="52"/>
  <c r="J407" i="54" s="1"/>
  <c r="I1307" i="52"/>
  <c r="I407" i="54" s="1"/>
  <c r="H1307" i="52"/>
  <c r="H407" i="54" s="1"/>
  <c r="L939" i="52"/>
  <c r="K939" i="52"/>
  <c r="J939" i="52"/>
  <c r="I939" i="52"/>
  <c r="H939" i="52"/>
  <c r="E366" i="30" s="1"/>
  <c r="L783" i="52"/>
  <c r="K783" i="52"/>
  <c r="J783" i="52"/>
  <c r="I783" i="52"/>
  <c r="H783" i="52"/>
  <c r="E301" i="30" s="1"/>
  <c r="L1004" i="52"/>
  <c r="K1004" i="52"/>
  <c r="J1004" i="52"/>
  <c r="I1004" i="52"/>
  <c r="H1004" i="52"/>
  <c r="L982" i="52"/>
  <c r="K982" i="52"/>
  <c r="J982" i="52"/>
  <c r="I982" i="52"/>
  <c r="H982" i="52"/>
  <c r="L826" i="52"/>
  <c r="K826" i="52"/>
  <c r="J826" i="52"/>
  <c r="I826" i="52"/>
  <c r="H826" i="52"/>
  <c r="L870" i="52"/>
  <c r="K870" i="52"/>
  <c r="J870" i="52"/>
  <c r="I870" i="52"/>
  <c r="H870" i="52"/>
  <c r="L848" i="52"/>
  <c r="K848" i="52"/>
  <c r="J848" i="52"/>
  <c r="I848" i="52"/>
  <c r="H848" i="52"/>
  <c r="L892" i="52"/>
  <c r="K892" i="52"/>
  <c r="J892" i="52"/>
  <c r="I892" i="52"/>
  <c r="H892" i="52"/>
  <c r="H322" i="54" s="1"/>
  <c r="L1306" i="52"/>
  <c r="L406" i="54" s="1"/>
  <c r="K1306" i="52"/>
  <c r="K406" i="54" s="1"/>
  <c r="J1306" i="52"/>
  <c r="J406" i="54" s="1"/>
  <c r="I1306" i="52"/>
  <c r="I406" i="54" s="1"/>
  <c r="H1306" i="52"/>
  <c r="H406" i="54" s="1"/>
  <c r="L938" i="52"/>
  <c r="K938" i="52"/>
  <c r="J938" i="52"/>
  <c r="I938" i="52"/>
  <c r="H938" i="52"/>
  <c r="E365" i="30" s="1"/>
  <c r="L782" i="52"/>
  <c r="K782" i="52"/>
  <c r="J782" i="52"/>
  <c r="I782" i="52"/>
  <c r="H782" i="52"/>
  <c r="E300" i="30" s="1"/>
  <c r="L1002" i="52"/>
  <c r="K1002" i="52"/>
  <c r="J1002" i="52"/>
  <c r="I1002" i="52"/>
  <c r="H1002" i="52"/>
  <c r="L980" i="52"/>
  <c r="K980" i="52"/>
  <c r="J980" i="52"/>
  <c r="I980" i="52"/>
  <c r="H980" i="52"/>
  <c r="L824" i="52"/>
  <c r="K824" i="52"/>
  <c r="J824" i="52"/>
  <c r="I824" i="52"/>
  <c r="H824" i="52"/>
  <c r="L868" i="52"/>
  <c r="K868" i="52"/>
  <c r="J868" i="52"/>
  <c r="I868" i="52"/>
  <c r="H868" i="52"/>
  <c r="L846" i="52"/>
  <c r="K846" i="52"/>
  <c r="J846" i="52"/>
  <c r="I846" i="52"/>
  <c r="H846" i="52"/>
  <c r="L890" i="52"/>
  <c r="K890" i="52"/>
  <c r="J890" i="52"/>
  <c r="I890" i="52"/>
  <c r="H890" i="52"/>
  <c r="H320" i="54" s="1"/>
  <c r="L1304" i="52"/>
  <c r="L404" i="54" s="1"/>
  <c r="K1304" i="52"/>
  <c r="K404" i="54" s="1"/>
  <c r="J1304" i="52"/>
  <c r="J404" i="54" s="1"/>
  <c r="I1304" i="52"/>
  <c r="I404" i="54" s="1"/>
  <c r="H1304" i="52"/>
  <c r="H404" i="54" s="1"/>
  <c r="L936" i="52"/>
  <c r="K936" i="52"/>
  <c r="J936" i="52"/>
  <c r="I936" i="52"/>
  <c r="H936" i="52"/>
  <c r="E363" i="30" s="1"/>
  <c r="L780" i="52"/>
  <c r="K780" i="52"/>
  <c r="J780" i="52"/>
  <c r="I780" i="52"/>
  <c r="H780" i="52"/>
  <c r="E298" i="30" s="1"/>
  <c r="L1001" i="52"/>
  <c r="K1001" i="52"/>
  <c r="J1001" i="52"/>
  <c r="I1001" i="52"/>
  <c r="H1001" i="52"/>
  <c r="L979" i="52"/>
  <c r="K979" i="52"/>
  <c r="J979" i="52"/>
  <c r="I979" i="52"/>
  <c r="H979" i="52"/>
  <c r="L823" i="52"/>
  <c r="K823" i="52"/>
  <c r="J823" i="52"/>
  <c r="I823" i="52"/>
  <c r="H823" i="52"/>
  <c r="L867" i="52"/>
  <c r="K867" i="52"/>
  <c r="J867" i="52"/>
  <c r="I867" i="52"/>
  <c r="H867" i="52"/>
  <c r="L845" i="52"/>
  <c r="K845" i="52"/>
  <c r="J845" i="52"/>
  <c r="I845" i="52"/>
  <c r="H845" i="52"/>
  <c r="L889" i="52"/>
  <c r="K889" i="52"/>
  <c r="J889" i="52"/>
  <c r="I889" i="52"/>
  <c r="H889" i="52"/>
  <c r="H319" i="54" s="1"/>
  <c r="L1303" i="52"/>
  <c r="L403" i="54" s="1"/>
  <c r="K1303" i="52"/>
  <c r="K403" i="54" s="1"/>
  <c r="J1303" i="52"/>
  <c r="J403" i="54" s="1"/>
  <c r="I1303" i="52"/>
  <c r="I403" i="54" s="1"/>
  <c r="H1303" i="52"/>
  <c r="H403" i="54" s="1"/>
  <c r="L935" i="52"/>
  <c r="K935" i="52"/>
  <c r="J935" i="52"/>
  <c r="I935" i="52"/>
  <c r="H935" i="52"/>
  <c r="E362" i="30" s="1"/>
  <c r="L779" i="52"/>
  <c r="K779" i="52"/>
  <c r="J779" i="52"/>
  <c r="I779" i="52"/>
  <c r="H779" i="52"/>
  <c r="E297" i="30" s="1"/>
  <c r="L1000" i="52"/>
  <c r="K1000" i="52"/>
  <c r="J1000" i="52"/>
  <c r="I1000" i="52"/>
  <c r="H1000" i="52"/>
  <c r="L978" i="52"/>
  <c r="K978" i="52"/>
  <c r="J978" i="52"/>
  <c r="I978" i="52"/>
  <c r="H978" i="52"/>
  <c r="L822" i="52"/>
  <c r="K822" i="52"/>
  <c r="J822" i="52"/>
  <c r="I822" i="52"/>
  <c r="H822" i="52"/>
  <c r="L866" i="52"/>
  <c r="K866" i="52"/>
  <c r="J866" i="52"/>
  <c r="I866" i="52"/>
  <c r="H866" i="52"/>
  <c r="L844" i="52"/>
  <c r="K844" i="52"/>
  <c r="J844" i="52"/>
  <c r="I844" i="52"/>
  <c r="H844" i="52"/>
  <c r="L888" i="52"/>
  <c r="K888" i="52"/>
  <c r="J888" i="52"/>
  <c r="I888" i="52"/>
  <c r="H888" i="52"/>
  <c r="H318" i="54" s="1"/>
  <c r="L1302" i="52"/>
  <c r="L402" i="54" s="1"/>
  <c r="K1302" i="52"/>
  <c r="K402" i="54" s="1"/>
  <c r="J1302" i="52"/>
  <c r="J402" i="54" s="1"/>
  <c r="I1302" i="52"/>
  <c r="I402" i="54" s="1"/>
  <c r="H1302" i="52"/>
  <c r="H402" i="54" s="1"/>
  <c r="L934" i="52"/>
  <c r="K934" i="52"/>
  <c r="J934" i="52"/>
  <c r="I934" i="52"/>
  <c r="H934" i="52"/>
  <c r="E361" i="30" s="1"/>
  <c r="L778" i="52"/>
  <c r="K778" i="52"/>
  <c r="J778" i="52"/>
  <c r="I778" i="52"/>
  <c r="H778" i="52"/>
  <c r="E296" i="30" s="1"/>
  <c r="L999" i="52"/>
  <c r="K999" i="52"/>
  <c r="J999" i="52"/>
  <c r="I999" i="52"/>
  <c r="H999" i="52"/>
  <c r="L977" i="52"/>
  <c r="K977" i="52"/>
  <c r="J977" i="52"/>
  <c r="I977" i="52"/>
  <c r="H977" i="52"/>
  <c r="L821" i="52"/>
  <c r="K821" i="52"/>
  <c r="J821" i="52"/>
  <c r="I821" i="52"/>
  <c r="H821" i="52"/>
  <c r="L865" i="52"/>
  <c r="K865" i="52"/>
  <c r="J865" i="52"/>
  <c r="I865" i="52"/>
  <c r="H865" i="52"/>
  <c r="L843" i="52"/>
  <c r="K843" i="52"/>
  <c r="J843" i="52"/>
  <c r="I843" i="52"/>
  <c r="H843" i="52"/>
  <c r="L887" i="52"/>
  <c r="K887" i="52"/>
  <c r="J887" i="52"/>
  <c r="I887" i="52"/>
  <c r="H887" i="52"/>
  <c r="H317" i="54" s="1"/>
  <c r="L1301" i="52"/>
  <c r="L401" i="54" s="1"/>
  <c r="K1301" i="52"/>
  <c r="K401" i="54" s="1"/>
  <c r="J1301" i="52"/>
  <c r="J401" i="54" s="1"/>
  <c r="I1301" i="52"/>
  <c r="I401" i="54" s="1"/>
  <c r="H1301" i="52"/>
  <c r="H401" i="54" s="1"/>
  <c r="L933" i="52"/>
  <c r="K933" i="52"/>
  <c r="J933" i="52"/>
  <c r="I933" i="52"/>
  <c r="H933" i="52"/>
  <c r="E360" i="30" s="1"/>
  <c r="L777" i="52"/>
  <c r="K777" i="52"/>
  <c r="J777" i="52"/>
  <c r="I777" i="52"/>
  <c r="H777" i="52"/>
  <c r="E295" i="30" s="1"/>
  <c r="L998" i="52"/>
  <c r="K998" i="52"/>
  <c r="J998" i="52"/>
  <c r="I998" i="52"/>
  <c r="H998" i="52"/>
  <c r="L976" i="52"/>
  <c r="K976" i="52"/>
  <c r="J976" i="52"/>
  <c r="I976" i="52"/>
  <c r="H976" i="52"/>
  <c r="L820" i="52"/>
  <c r="K820" i="52"/>
  <c r="J820" i="52"/>
  <c r="I820" i="52"/>
  <c r="H820" i="52"/>
  <c r="L864" i="52"/>
  <c r="K864" i="52"/>
  <c r="J864" i="52"/>
  <c r="I864" i="52"/>
  <c r="H864" i="52"/>
  <c r="L842" i="52"/>
  <c r="K842" i="52"/>
  <c r="J842" i="52"/>
  <c r="I842" i="52"/>
  <c r="H842" i="52"/>
  <c r="L886" i="52"/>
  <c r="K886" i="52"/>
  <c r="J886" i="52"/>
  <c r="I886" i="52"/>
  <c r="H886" i="52"/>
  <c r="H316" i="54" s="1"/>
  <c r="L1300" i="52"/>
  <c r="L400" i="54" s="1"/>
  <c r="K1300" i="52"/>
  <c r="K400" i="54" s="1"/>
  <c r="J1300" i="52"/>
  <c r="J400" i="54" s="1"/>
  <c r="I1300" i="52"/>
  <c r="I400" i="54" s="1"/>
  <c r="H1300" i="52"/>
  <c r="H400" i="54" s="1"/>
  <c r="L932" i="52"/>
  <c r="K932" i="52"/>
  <c r="J932" i="52"/>
  <c r="I932" i="52"/>
  <c r="H932" i="52"/>
  <c r="E359" i="30" s="1"/>
  <c r="L776" i="52"/>
  <c r="K776" i="52"/>
  <c r="J776" i="52"/>
  <c r="I776" i="52"/>
  <c r="H776" i="52"/>
  <c r="E294" i="30" s="1"/>
  <c r="L997" i="52"/>
  <c r="K997" i="52"/>
  <c r="J997" i="52"/>
  <c r="I997" i="52"/>
  <c r="H997" i="52"/>
  <c r="L975" i="52"/>
  <c r="K975" i="52"/>
  <c r="J975" i="52"/>
  <c r="I975" i="52"/>
  <c r="H975" i="52"/>
  <c r="L819" i="52"/>
  <c r="K819" i="52"/>
  <c r="J819" i="52"/>
  <c r="I819" i="52"/>
  <c r="H819" i="52"/>
  <c r="L863" i="52"/>
  <c r="K863" i="52"/>
  <c r="J863" i="52"/>
  <c r="I863" i="52"/>
  <c r="H863" i="52"/>
  <c r="L841" i="52"/>
  <c r="K841" i="52"/>
  <c r="J841" i="52"/>
  <c r="I841" i="52"/>
  <c r="H841" i="52"/>
  <c r="L885" i="52"/>
  <c r="K885" i="52"/>
  <c r="J885" i="52"/>
  <c r="I885" i="52"/>
  <c r="H885" i="52"/>
  <c r="H315" i="54" s="1"/>
  <c r="L1299" i="52"/>
  <c r="L399" i="54" s="1"/>
  <c r="K1299" i="52"/>
  <c r="K399" i="54" s="1"/>
  <c r="J1299" i="52"/>
  <c r="J399" i="54" s="1"/>
  <c r="I1299" i="52"/>
  <c r="I399" i="54" s="1"/>
  <c r="H1299" i="52"/>
  <c r="H399" i="54" s="1"/>
  <c r="L931" i="52"/>
  <c r="K931" i="52"/>
  <c r="J931" i="52"/>
  <c r="I931" i="52"/>
  <c r="H931" i="52"/>
  <c r="E358" i="30" s="1"/>
  <c r="L775" i="52"/>
  <c r="K775" i="52"/>
  <c r="J775" i="52"/>
  <c r="I775" i="52"/>
  <c r="H775" i="52"/>
  <c r="E293" i="30" s="1"/>
  <c r="L996" i="52"/>
  <c r="K996" i="52"/>
  <c r="J996" i="52"/>
  <c r="I996" i="52"/>
  <c r="H996" i="52"/>
  <c r="L974" i="52"/>
  <c r="K974" i="52"/>
  <c r="J974" i="52"/>
  <c r="I974" i="52"/>
  <c r="H974" i="52"/>
  <c r="L818" i="52"/>
  <c r="K818" i="52"/>
  <c r="J818" i="52"/>
  <c r="I818" i="52"/>
  <c r="H818" i="52"/>
  <c r="L862" i="52"/>
  <c r="K862" i="52"/>
  <c r="J862" i="52"/>
  <c r="I862" i="52"/>
  <c r="H862" i="52"/>
  <c r="L840" i="52"/>
  <c r="K840" i="52"/>
  <c r="J840" i="52"/>
  <c r="I840" i="52"/>
  <c r="H840" i="52"/>
  <c r="L884" i="52"/>
  <c r="K884" i="52"/>
  <c r="J884" i="52"/>
  <c r="I884" i="52"/>
  <c r="H884" i="52"/>
  <c r="H314" i="54" s="1"/>
  <c r="L1298" i="52"/>
  <c r="L398" i="54" s="1"/>
  <c r="K1298" i="52"/>
  <c r="K398" i="54" s="1"/>
  <c r="J1298" i="52"/>
  <c r="J398" i="54" s="1"/>
  <c r="I1298" i="52"/>
  <c r="I398" i="54" s="1"/>
  <c r="H1298" i="52"/>
  <c r="H398" i="54" s="1"/>
  <c r="L930" i="52"/>
  <c r="K930" i="52"/>
  <c r="J930" i="52"/>
  <c r="I930" i="52"/>
  <c r="H930" i="52"/>
  <c r="E357" i="30" s="1"/>
  <c r="L774" i="52"/>
  <c r="K774" i="52"/>
  <c r="J774" i="52"/>
  <c r="I774" i="52"/>
  <c r="H774" i="52"/>
  <c r="E292" i="30" s="1"/>
  <c r="L995" i="52"/>
  <c r="K995" i="52"/>
  <c r="J995" i="52"/>
  <c r="I995" i="52"/>
  <c r="H995" i="52"/>
  <c r="L973" i="52"/>
  <c r="K973" i="52"/>
  <c r="J973" i="52"/>
  <c r="I973" i="52"/>
  <c r="H973" i="52"/>
  <c r="L817" i="52"/>
  <c r="K817" i="52"/>
  <c r="J817" i="52"/>
  <c r="I817" i="52"/>
  <c r="H817" i="52"/>
  <c r="L861" i="52"/>
  <c r="K861" i="52"/>
  <c r="J861" i="52"/>
  <c r="I861" i="52"/>
  <c r="H861" i="52"/>
  <c r="L839" i="52"/>
  <c r="K839" i="52"/>
  <c r="J839" i="52"/>
  <c r="I839" i="52"/>
  <c r="H839" i="52"/>
  <c r="L883" i="52"/>
  <c r="K883" i="52"/>
  <c r="J883" i="52"/>
  <c r="I883" i="52"/>
  <c r="H883" i="52"/>
  <c r="L1297" i="52"/>
  <c r="L397" i="54" s="1"/>
  <c r="K1297" i="52"/>
  <c r="K397" i="54" s="1"/>
  <c r="J1297" i="52"/>
  <c r="J397" i="54" s="1"/>
  <c r="I1297" i="52"/>
  <c r="I397" i="54" s="1"/>
  <c r="H1297" i="52"/>
  <c r="H397" i="54" s="1"/>
  <c r="L929" i="52"/>
  <c r="K929" i="52"/>
  <c r="J929" i="52"/>
  <c r="I929" i="52"/>
  <c r="H929" i="52"/>
  <c r="E356" i="30" s="1"/>
  <c r="L773" i="52"/>
  <c r="K773" i="52"/>
  <c r="J773" i="52"/>
  <c r="I773" i="52"/>
  <c r="H773" i="52"/>
  <c r="D811" i="30" l="1"/>
  <c r="D812" i="30"/>
  <c r="K357" i="30"/>
  <c r="K293" i="30"/>
  <c r="K361" i="30"/>
  <c r="K297" i="30"/>
  <c r="K366" i="30"/>
  <c r="K302" i="30"/>
  <c r="K303" i="30"/>
  <c r="K304" i="30"/>
  <c r="K305" i="30"/>
  <c r="K306" i="30"/>
  <c r="K294" i="30"/>
  <c r="K362" i="30"/>
  <c r="K298" i="30"/>
  <c r="K367" i="30"/>
  <c r="K368" i="30"/>
  <c r="K369" i="30"/>
  <c r="K370" i="30"/>
  <c r="K371" i="30"/>
  <c r="K372" i="30"/>
  <c r="K358" i="30"/>
  <c r="K359" i="30"/>
  <c r="K295" i="30"/>
  <c r="K363" i="30"/>
  <c r="K300" i="30"/>
  <c r="K292" i="30"/>
  <c r="K360" i="30"/>
  <c r="K296" i="30"/>
  <c r="K365" i="30"/>
  <c r="K301" i="30"/>
  <c r="L640" i="30"/>
  <c r="D809" i="30"/>
  <c r="D805" i="30"/>
  <c r="D803" i="30"/>
  <c r="D808" i="30"/>
  <c r="D807" i="30"/>
  <c r="D801" i="30"/>
  <c r="L653" i="30"/>
  <c r="D802" i="30"/>
  <c r="D800" i="30"/>
  <c r="D814" i="30"/>
  <c r="D815" i="30"/>
  <c r="L636" i="30"/>
  <c r="D806" i="30"/>
  <c r="D813" i="30"/>
  <c r="D804" i="30"/>
  <c r="D810" i="30"/>
  <c r="K356" i="30"/>
  <c r="I639" i="30"/>
  <c r="N639" i="30"/>
  <c r="O635" i="30"/>
  <c r="P635" i="30"/>
  <c r="Q635" i="30"/>
  <c r="R635" i="30"/>
  <c r="S635" i="30"/>
  <c r="E639" i="30"/>
  <c r="F639" i="30"/>
  <c r="J639" i="30"/>
  <c r="K635" i="30"/>
  <c r="O639" i="30"/>
  <c r="P639" i="30"/>
  <c r="Q639" i="30"/>
  <c r="R639" i="30"/>
  <c r="S639" i="30"/>
  <c r="J635" i="30"/>
  <c r="G639" i="30"/>
  <c r="H635" i="30"/>
  <c r="K639" i="30"/>
  <c r="M635" i="30"/>
  <c r="F635" i="30"/>
  <c r="G635" i="30"/>
  <c r="E635" i="30"/>
  <c r="H639" i="30"/>
  <c r="I635" i="30"/>
  <c r="M639" i="30"/>
  <c r="N635" i="30"/>
  <c r="O683" i="30"/>
  <c r="K812" i="30"/>
  <c r="K811" i="30"/>
  <c r="G811" i="30"/>
  <c r="D377" i="30"/>
  <c r="D376" i="30"/>
  <c r="D639" i="30"/>
  <c r="E376" i="30"/>
  <c r="E377" i="30"/>
  <c r="E307" i="30"/>
  <c r="E291" i="30"/>
  <c r="P665" i="30"/>
  <c r="T639" i="30"/>
  <c r="D638" i="30"/>
  <c r="D291" i="30"/>
  <c r="H313" i="54"/>
  <c r="H331" i="54" s="1"/>
  <c r="E586" i="30"/>
  <c r="E590" i="30"/>
  <c r="O363" i="30"/>
  <c r="P363" i="30"/>
  <c r="H347" i="54"/>
  <c r="H348" i="54"/>
  <c r="H349" i="54"/>
  <c r="H350" i="54"/>
  <c r="H351" i="54"/>
  <c r="H352" i="54"/>
  <c r="H353" i="54"/>
  <c r="O359" i="30"/>
  <c r="P359" i="30"/>
  <c r="H339" i="54"/>
  <c r="E587" i="30"/>
  <c r="P360" i="30"/>
  <c r="O360" i="30"/>
  <c r="H343" i="54"/>
  <c r="E591" i="30"/>
  <c r="O365" i="30"/>
  <c r="P365" i="30"/>
  <c r="D614" i="30"/>
  <c r="H338" i="54"/>
  <c r="H342" i="54"/>
  <c r="E584" i="30"/>
  <c r="O357" i="30"/>
  <c r="P357" i="30"/>
  <c r="H340" i="54"/>
  <c r="E588" i="30"/>
  <c r="O361" i="30"/>
  <c r="P361" i="30"/>
  <c r="H344" i="54"/>
  <c r="E593" i="30"/>
  <c r="P366" i="30"/>
  <c r="O366" i="30"/>
  <c r="O302" i="30"/>
  <c r="P302" i="30"/>
  <c r="P303" i="30"/>
  <c r="O303" i="30"/>
  <c r="O304" i="30"/>
  <c r="P304" i="30"/>
  <c r="P305" i="30"/>
  <c r="O305" i="30"/>
  <c r="O306" i="30"/>
  <c r="P306" i="30"/>
  <c r="P356" i="30"/>
  <c r="O356" i="30"/>
  <c r="E585" i="30"/>
  <c r="P358" i="30"/>
  <c r="O358" i="30"/>
  <c r="H341" i="54"/>
  <c r="E589" i="30"/>
  <c r="P362" i="30"/>
  <c r="O362" i="30"/>
  <c r="H346" i="54"/>
  <c r="E594" i="30"/>
  <c r="O367" i="30"/>
  <c r="P367" i="30"/>
  <c r="P368" i="30"/>
  <c r="O368" i="30"/>
  <c r="O369" i="30"/>
  <c r="P369" i="30"/>
  <c r="O370" i="30"/>
  <c r="P370" i="30"/>
  <c r="P371" i="30"/>
  <c r="O371" i="30"/>
  <c r="O372" i="30"/>
  <c r="P372" i="30"/>
  <c r="H337" i="54"/>
  <c r="I409" i="54"/>
  <c r="J409" i="54"/>
  <c r="L409" i="54"/>
  <c r="K409" i="54"/>
  <c r="K835" i="52"/>
  <c r="H879" i="52"/>
  <c r="J991" i="52"/>
  <c r="J901" i="52"/>
  <c r="L879" i="52"/>
  <c r="I835" i="52"/>
  <c r="L991" i="52"/>
  <c r="J879" i="52"/>
  <c r="H991" i="52"/>
  <c r="K1013" i="52"/>
  <c r="I901" i="52"/>
  <c r="K879" i="52"/>
  <c r="I991" i="52"/>
  <c r="H1013" i="52"/>
  <c r="L1013" i="52"/>
  <c r="K901" i="52"/>
  <c r="I879" i="52"/>
  <c r="H835" i="52"/>
  <c r="L835" i="52"/>
  <c r="K991" i="52"/>
  <c r="H901" i="52"/>
  <c r="L901" i="52"/>
  <c r="H857" i="52"/>
  <c r="J857" i="52"/>
  <c r="J1013" i="52"/>
  <c r="J835" i="52"/>
  <c r="K857" i="52"/>
  <c r="L857" i="52"/>
  <c r="I1013" i="52"/>
  <c r="I857" i="52"/>
  <c r="G812" i="30" l="1"/>
  <c r="G806" i="30"/>
  <c r="H355" i="54"/>
  <c r="H925" i="52" s="1"/>
  <c r="G814" i="30"/>
  <c r="G801" i="30"/>
  <c r="K805" i="30"/>
  <c r="K809" i="30"/>
  <c r="G802" i="30"/>
  <c r="K808" i="30"/>
  <c r="G803" i="30"/>
  <c r="K802" i="30"/>
  <c r="G808" i="30"/>
  <c r="G805" i="30"/>
  <c r="K801" i="30"/>
  <c r="K814" i="30"/>
  <c r="G809" i="30"/>
  <c r="L584" i="30"/>
  <c r="L594" i="30"/>
  <c r="L589" i="30"/>
  <c r="L585" i="30"/>
  <c r="Q306" i="30"/>
  <c r="Q304" i="30"/>
  <c r="Q302" i="30"/>
  <c r="G810" i="30"/>
  <c r="Q305" i="30"/>
  <c r="Q303" i="30"/>
  <c r="L591" i="30"/>
  <c r="L587" i="30"/>
  <c r="L590" i="30"/>
  <c r="K307" i="30"/>
  <c r="K815" i="30"/>
  <c r="L593" i="30"/>
  <c r="L588" i="30"/>
  <c r="L586" i="30"/>
  <c r="G807" i="30"/>
  <c r="K806" i="30"/>
  <c r="K800" i="30"/>
  <c r="K804" i="30"/>
  <c r="K803" i="30"/>
  <c r="G815" i="30"/>
  <c r="G800" i="30"/>
  <c r="G804" i="30"/>
  <c r="K807" i="30"/>
  <c r="L811" i="30"/>
  <c r="G813" i="30"/>
  <c r="K813" i="30"/>
  <c r="I636" i="30"/>
  <c r="F636" i="30"/>
  <c r="G640" i="30"/>
  <c r="R640" i="30"/>
  <c r="K636" i="30"/>
  <c r="S636" i="30"/>
  <c r="O636" i="30"/>
  <c r="T640" i="30"/>
  <c r="H640" i="30"/>
  <c r="M636" i="30"/>
  <c r="J636" i="30"/>
  <c r="Q640" i="30"/>
  <c r="J640" i="30"/>
  <c r="R636" i="30"/>
  <c r="N640" i="30"/>
  <c r="L812" i="30"/>
  <c r="K810" i="30"/>
  <c r="N636" i="30"/>
  <c r="E636" i="30"/>
  <c r="K640" i="30"/>
  <c r="P640" i="30"/>
  <c r="F640" i="30"/>
  <c r="Q636" i="30"/>
  <c r="I640" i="30"/>
  <c r="M640" i="30"/>
  <c r="G636" i="30"/>
  <c r="H636" i="30"/>
  <c r="S640" i="30"/>
  <c r="O640" i="30"/>
  <c r="E640" i="30"/>
  <c r="P636" i="30"/>
  <c r="K291" i="30"/>
  <c r="D718" i="30"/>
  <c r="T635" i="30"/>
  <c r="Q368" i="30"/>
  <c r="Q365" i="30"/>
  <c r="Q359" i="30"/>
  <c r="Q369" i="30"/>
  <c r="Q372" i="30"/>
  <c r="Q366" i="30"/>
  <c r="Q363" i="30"/>
  <c r="Q367" i="30"/>
  <c r="Q360" i="30"/>
  <c r="Q370" i="30"/>
  <c r="Q371" i="30"/>
  <c r="Q362" i="30"/>
  <c r="Q358" i="30"/>
  <c r="Q361" i="30"/>
  <c r="Q357" i="30"/>
  <c r="P307" i="30"/>
  <c r="O307" i="30"/>
  <c r="Q356" i="30"/>
  <c r="O376" i="30"/>
  <c r="O377" i="30"/>
  <c r="D640" i="30"/>
  <c r="D312" i="30"/>
  <c r="D311" i="30"/>
  <c r="D635" i="30"/>
  <c r="E312" i="30"/>
  <c r="E311" i="30"/>
  <c r="O665" i="30"/>
  <c r="N652" i="30"/>
  <c r="I652" i="30"/>
  <c r="E652" i="30"/>
  <c r="J652" i="30"/>
  <c r="M652" i="30"/>
  <c r="H652" i="30"/>
  <c r="D652" i="30"/>
  <c r="F652" i="30"/>
  <c r="K652" i="30"/>
  <c r="G652" i="30"/>
  <c r="D634" i="30"/>
  <c r="P585" i="30"/>
  <c r="P590" i="30"/>
  <c r="P589" i="30"/>
  <c r="P593" i="30"/>
  <c r="P588" i="30"/>
  <c r="P586" i="30"/>
  <c r="P594" i="30"/>
  <c r="P584" i="30"/>
  <c r="P591" i="30"/>
  <c r="P587" i="30"/>
  <c r="H769" i="52"/>
  <c r="E309" i="30"/>
  <c r="E374" i="30"/>
  <c r="H409" i="54"/>
  <c r="E596" i="30" s="1"/>
  <c r="D391" i="30"/>
  <c r="D397" i="30"/>
  <c r="D340" i="30"/>
  <c r="D337" i="30"/>
  <c r="D405" i="30"/>
  <c r="E598" i="30"/>
  <c r="E599" i="30"/>
  <c r="D395" i="30"/>
  <c r="D404" i="30"/>
  <c r="D406" i="30"/>
  <c r="D392" i="30"/>
  <c r="D396" i="30"/>
  <c r="D400" i="30"/>
  <c r="D401" i="30"/>
  <c r="D407" i="30"/>
  <c r="D399" i="30"/>
  <c r="D332" i="30"/>
  <c r="D327" i="30"/>
  <c r="D338" i="30"/>
  <c r="D394" i="30"/>
  <c r="D393" i="30"/>
  <c r="D398" i="30"/>
  <c r="D402" i="30"/>
  <c r="L801" i="30" l="1"/>
  <c r="L805" i="30"/>
  <c r="L809" i="30"/>
  <c r="L808" i="30"/>
  <c r="L803" i="30"/>
  <c r="L815" i="30"/>
  <c r="L814" i="30"/>
  <c r="L802" i="30"/>
  <c r="L804" i="30"/>
  <c r="L806" i="30"/>
  <c r="L800" i="30"/>
  <c r="Q307" i="30"/>
  <c r="L807" i="30"/>
  <c r="K653" i="30"/>
  <c r="M653" i="30"/>
  <c r="N653" i="30"/>
  <c r="T636" i="30"/>
  <c r="L813" i="30"/>
  <c r="F653" i="30"/>
  <c r="J653" i="30"/>
  <c r="L810" i="30"/>
  <c r="D653" i="30"/>
  <c r="E653" i="30"/>
  <c r="G653" i="30"/>
  <c r="H653" i="30"/>
  <c r="I653" i="30"/>
  <c r="D636" i="30"/>
  <c r="U635" i="30"/>
  <c r="Q665" i="30"/>
  <c r="D701" i="30"/>
  <c r="D326" i="30"/>
  <c r="O685" i="30"/>
  <c r="O686" i="30"/>
  <c r="U638" i="30"/>
  <c r="O652" i="30"/>
  <c r="O374" i="30"/>
  <c r="U639" i="30"/>
  <c r="D619" i="30"/>
  <c r="P596" i="30"/>
  <c r="D623" i="30"/>
  <c r="D616" i="30"/>
  <c r="D618" i="30"/>
  <c r="P598" i="30"/>
  <c r="P599" i="30"/>
  <c r="D613" i="30"/>
  <c r="D620" i="30"/>
  <c r="D621" i="30"/>
  <c r="D615" i="30"/>
  <c r="D617" i="30"/>
  <c r="D622" i="30"/>
  <c r="H1255" i="52"/>
  <c r="I1255" i="52"/>
  <c r="J1255" i="52"/>
  <c r="K1255" i="52"/>
  <c r="L1255" i="52"/>
  <c r="H1239" i="52"/>
  <c r="I1239" i="52"/>
  <c r="J1239" i="52"/>
  <c r="K1239" i="52"/>
  <c r="L1239" i="52"/>
  <c r="H1207" i="52"/>
  <c r="E539" i="30" s="1"/>
  <c r="I1207" i="52"/>
  <c r="J1207" i="52"/>
  <c r="K1207" i="52"/>
  <c r="L1207" i="52"/>
  <c r="H1173" i="52"/>
  <c r="I1173" i="52"/>
  <c r="J1173" i="52"/>
  <c r="K1173" i="52"/>
  <c r="L1173" i="52"/>
  <c r="H1157" i="52"/>
  <c r="I1157" i="52"/>
  <c r="J1157" i="52"/>
  <c r="K1157" i="52"/>
  <c r="L1157" i="52"/>
  <c r="H1125" i="52"/>
  <c r="I1125" i="52"/>
  <c r="J1125" i="52"/>
  <c r="K1125" i="52"/>
  <c r="L1125" i="52"/>
  <c r="U634" i="30" l="1"/>
  <c r="D799" i="30"/>
  <c r="L648" i="30"/>
  <c r="D409" i="30"/>
  <c r="D625" i="30"/>
  <c r="O539" i="30"/>
  <c r="H1091" i="52"/>
  <c r="I1091" i="52"/>
  <c r="J1091" i="52"/>
  <c r="K1091" i="52"/>
  <c r="L1091" i="52"/>
  <c r="H1075" i="52"/>
  <c r="I1075" i="52"/>
  <c r="J1075" i="52"/>
  <c r="K1075" i="52"/>
  <c r="L1075" i="52"/>
  <c r="H1043" i="52"/>
  <c r="I1043" i="52"/>
  <c r="J1043" i="52"/>
  <c r="K1043" i="52"/>
  <c r="L1043" i="52"/>
  <c r="H713" i="52"/>
  <c r="I713" i="52"/>
  <c r="J713" i="52"/>
  <c r="K713" i="52"/>
  <c r="L713" i="52"/>
  <c r="H645" i="52"/>
  <c r="I645" i="52"/>
  <c r="J645" i="52"/>
  <c r="K645" i="52"/>
  <c r="L645" i="52"/>
  <c r="H601" i="52"/>
  <c r="I601" i="52"/>
  <c r="J601" i="52"/>
  <c r="K601" i="52"/>
  <c r="L601" i="52"/>
  <c r="H557" i="52"/>
  <c r="I557" i="52"/>
  <c r="J557" i="52"/>
  <c r="K557" i="52"/>
  <c r="L557" i="52"/>
  <c r="L509" i="52"/>
  <c r="K509" i="52"/>
  <c r="J509" i="52"/>
  <c r="I509" i="52"/>
  <c r="H509" i="52"/>
  <c r="L485" i="52"/>
  <c r="L271" i="54" s="1"/>
  <c r="K485" i="52"/>
  <c r="K271" i="54" s="1"/>
  <c r="J485" i="52"/>
  <c r="J271" i="54" s="1"/>
  <c r="I485" i="52"/>
  <c r="I271" i="54" s="1"/>
  <c r="H485" i="52"/>
  <c r="H271" i="54" s="1"/>
  <c r="L437" i="52"/>
  <c r="K437" i="52"/>
  <c r="J437" i="52"/>
  <c r="I437" i="52"/>
  <c r="H437" i="52"/>
  <c r="L413" i="52"/>
  <c r="K413" i="52"/>
  <c r="J413" i="52"/>
  <c r="I413" i="52"/>
  <c r="H413" i="52"/>
  <c r="L365" i="52"/>
  <c r="K365" i="52"/>
  <c r="J365" i="52"/>
  <c r="I365" i="52"/>
  <c r="H365" i="52"/>
  <c r="L315" i="52"/>
  <c r="K315" i="52"/>
  <c r="J315" i="52"/>
  <c r="I315" i="52"/>
  <c r="H315" i="52"/>
  <c r="L289" i="52"/>
  <c r="K289" i="52"/>
  <c r="J289" i="52"/>
  <c r="I289" i="52"/>
  <c r="H289" i="52"/>
  <c r="L237" i="52"/>
  <c r="K237" i="52"/>
  <c r="J237" i="52"/>
  <c r="I237" i="52"/>
  <c r="H237" i="52"/>
  <c r="L211" i="52"/>
  <c r="K211" i="52"/>
  <c r="J211" i="52"/>
  <c r="I211" i="52"/>
  <c r="H211" i="52"/>
  <c r="L159" i="52"/>
  <c r="K159" i="52"/>
  <c r="J159" i="52"/>
  <c r="I159" i="52"/>
  <c r="H159" i="52"/>
  <c r="K799" i="30" l="1"/>
  <c r="G799" i="30"/>
  <c r="H19" i="54"/>
  <c r="D568" i="30"/>
  <c r="H223" i="54"/>
  <c r="L223" i="54"/>
  <c r="K223" i="54"/>
  <c r="I223" i="54"/>
  <c r="J223" i="54"/>
  <c r="J97" i="54"/>
  <c r="J123" i="54"/>
  <c r="K123" i="54"/>
  <c r="K97" i="54"/>
  <c r="H123" i="54"/>
  <c r="H97" i="54"/>
  <c r="L123" i="54"/>
  <c r="L97" i="54"/>
  <c r="I123" i="54"/>
  <c r="I97" i="54"/>
  <c r="L799" i="30" l="1"/>
  <c r="H17" i="52"/>
  <c r="I17" i="52"/>
  <c r="J17" i="52"/>
  <c r="K17" i="52"/>
  <c r="L17" i="52"/>
  <c r="H603" i="49"/>
  <c r="J47" i="29" s="1"/>
  <c r="I603" i="49"/>
  <c r="J603" i="49"/>
  <c r="K603" i="49"/>
  <c r="L603" i="49"/>
  <c r="H587" i="49"/>
  <c r="I47" i="29" s="1"/>
  <c r="I587" i="49"/>
  <c r="J587" i="49"/>
  <c r="K587" i="49"/>
  <c r="L587" i="49"/>
  <c r="H521" i="49"/>
  <c r="G47" i="29" s="1"/>
  <c r="I521" i="49"/>
  <c r="J521" i="49"/>
  <c r="K521" i="49"/>
  <c r="L521" i="49"/>
  <c r="H497" i="49"/>
  <c r="E19" i="29" s="1"/>
  <c r="I497" i="49"/>
  <c r="J497" i="49"/>
  <c r="K497" i="49"/>
  <c r="L497" i="49"/>
  <c r="H475" i="49"/>
  <c r="F47" i="29" s="1"/>
  <c r="I475" i="49"/>
  <c r="J475" i="49"/>
  <c r="K475" i="49"/>
  <c r="L475" i="49"/>
  <c r="H451" i="49"/>
  <c r="E47" i="29" s="1"/>
  <c r="I451" i="49"/>
  <c r="J451" i="49"/>
  <c r="K451" i="49"/>
  <c r="L451" i="49"/>
  <c r="H425" i="49"/>
  <c r="I425" i="49"/>
  <c r="J425" i="49"/>
  <c r="K425" i="49"/>
  <c r="L425" i="49"/>
  <c r="H403" i="49"/>
  <c r="I403" i="49"/>
  <c r="J403" i="49"/>
  <c r="K403" i="49"/>
  <c r="L403" i="49"/>
  <c r="H381" i="49"/>
  <c r="I381" i="49"/>
  <c r="J381" i="49"/>
  <c r="K381" i="49"/>
  <c r="L381" i="49"/>
  <c r="H365" i="49"/>
  <c r="I365" i="49"/>
  <c r="J365" i="49"/>
  <c r="K365" i="49"/>
  <c r="L365" i="49"/>
  <c r="H349" i="49"/>
  <c r="I349" i="49"/>
  <c r="J349" i="49"/>
  <c r="K349" i="49"/>
  <c r="L349" i="49"/>
  <c r="H327" i="49"/>
  <c r="I327" i="49"/>
  <c r="J327" i="49"/>
  <c r="K327" i="49"/>
  <c r="L327" i="49"/>
  <c r="H305" i="49"/>
  <c r="I305" i="49"/>
  <c r="J305" i="49"/>
  <c r="K305" i="49"/>
  <c r="L305" i="49"/>
  <c r="H281" i="49"/>
  <c r="I281" i="49"/>
  <c r="J281" i="49"/>
  <c r="K281" i="49"/>
  <c r="L281" i="49"/>
  <c r="H259" i="49"/>
  <c r="I259" i="49"/>
  <c r="J259" i="49"/>
  <c r="K259" i="49"/>
  <c r="L259" i="49"/>
  <c r="H237" i="49"/>
  <c r="I237" i="49"/>
  <c r="J237" i="49"/>
  <c r="K237" i="49"/>
  <c r="L237" i="49"/>
  <c r="H221" i="49"/>
  <c r="I221" i="49"/>
  <c r="J221" i="49"/>
  <c r="K221" i="49"/>
  <c r="L221" i="49"/>
  <c r="H205" i="49"/>
  <c r="I205" i="49"/>
  <c r="J205" i="49"/>
  <c r="K205" i="49"/>
  <c r="L205" i="49"/>
  <c r="H183" i="49"/>
  <c r="I183" i="49"/>
  <c r="J183" i="49"/>
  <c r="K183" i="49"/>
  <c r="L183" i="49"/>
  <c r="H161" i="49"/>
  <c r="I161" i="49"/>
  <c r="J161" i="49"/>
  <c r="K161" i="49"/>
  <c r="L161" i="49"/>
  <c r="H137" i="49"/>
  <c r="I137" i="49"/>
  <c r="J137" i="49"/>
  <c r="K137" i="49"/>
  <c r="L137" i="49"/>
  <c r="H115" i="49"/>
  <c r="I115" i="49"/>
  <c r="J115" i="49"/>
  <c r="K115" i="49"/>
  <c r="L115" i="49"/>
  <c r="H93" i="49"/>
  <c r="I93" i="49"/>
  <c r="J93" i="49"/>
  <c r="K93" i="49"/>
  <c r="L93" i="49"/>
  <c r="H77" i="49"/>
  <c r="I77" i="49"/>
  <c r="J77" i="49"/>
  <c r="K77" i="49"/>
  <c r="L77" i="49"/>
  <c r="H61" i="49"/>
  <c r="I61" i="49"/>
  <c r="J61" i="49"/>
  <c r="K61" i="49"/>
  <c r="L61" i="49"/>
  <c r="H39" i="49"/>
  <c r="I39" i="49"/>
  <c r="J39" i="49"/>
  <c r="K39" i="49"/>
  <c r="L39" i="49"/>
  <c r="H17" i="49"/>
  <c r="I17" i="49"/>
  <c r="J17" i="49"/>
  <c r="K17" i="49"/>
  <c r="L17" i="49"/>
  <c r="H484" i="37"/>
  <c r="I484" i="37"/>
  <c r="J484" i="37"/>
  <c r="K484" i="37"/>
  <c r="L484" i="37"/>
  <c r="H462" i="37"/>
  <c r="H841" i="45" s="1"/>
  <c r="I462" i="37"/>
  <c r="J462" i="37"/>
  <c r="K462" i="37"/>
  <c r="L462" i="37"/>
  <c r="H435" i="37"/>
  <c r="I435" i="37"/>
  <c r="J435" i="37"/>
  <c r="K435" i="37"/>
  <c r="L435" i="37"/>
  <c r="H419" i="37"/>
  <c r="I419" i="37"/>
  <c r="J419" i="37"/>
  <c r="K419" i="37"/>
  <c r="L419" i="37"/>
  <c r="H395" i="37"/>
  <c r="I395" i="37"/>
  <c r="J395" i="37"/>
  <c r="K395" i="37"/>
  <c r="L395" i="37"/>
  <c r="H373" i="37"/>
  <c r="I373" i="37"/>
  <c r="J373" i="37"/>
  <c r="K373" i="37"/>
  <c r="L373" i="37"/>
  <c r="H346" i="37"/>
  <c r="I346" i="37"/>
  <c r="J346" i="37"/>
  <c r="K346" i="37"/>
  <c r="L346" i="37"/>
  <c r="H330" i="37"/>
  <c r="I330" i="37"/>
  <c r="J330" i="37"/>
  <c r="K330" i="37"/>
  <c r="L330" i="37"/>
  <c r="H306" i="37"/>
  <c r="I306" i="37"/>
  <c r="J306" i="37"/>
  <c r="K306" i="37"/>
  <c r="L306" i="37"/>
  <c r="H284" i="37"/>
  <c r="I284" i="37"/>
  <c r="J284" i="37"/>
  <c r="K284" i="37"/>
  <c r="L284" i="37"/>
  <c r="H257" i="37"/>
  <c r="I257" i="37"/>
  <c r="J257" i="37"/>
  <c r="K257" i="37"/>
  <c r="L257" i="37"/>
  <c r="H241" i="37"/>
  <c r="I241" i="37"/>
  <c r="J241" i="37"/>
  <c r="K241" i="37"/>
  <c r="L241" i="37"/>
  <c r="H217" i="37"/>
  <c r="I217" i="37"/>
  <c r="J217" i="37"/>
  <c r="K217" i="37"/>
  <c r="L217" i="37"/>
  <c r="H195" i="37"/>
  <c r="I195" i="37"/>
  <c r="J195" i="37"/>
  <c r="K195" i="37"/>
  <c r="L195" i="37"/>
  <c r="H168" i="37"/>
  <c r="I168" i="37"/>
  <c r="J168" i="37"/>
  <c r="K168" i="37"/>
  <c r="L168" i="37"/>
  <c r="H152" i="37"/>
  <c r="I152" i="37"/>
  <c r="J152" i="37"/>
  <c r="K152" i="37"/>
  <c r="L152" i="37"/>
  <c r="H128" i="37"/>
  <c r="I128" i="37"/>
  <c r="J128" i="37"/>
  <c r="K128" i="37"/>
  <c r="L128" i="37"/>
  <c r="H106" i="37"/>
  <c r="I106" i="37"/>
  <c r="J106" i="37"/>
  <c r="K106" i="37"/>
  <c r="L106" i="37"/>
  <c r="H79" i="37"/>
  <c r="I79" i="37"/>
  <c r="J79" i="37"/>
  <c r="K79" i="37"/>
  <c r="L79" i="37"/>
  <c r="I381" i="37"/>
  <c r="H63" i="37"/>
  <c r="I63" i="37"/>
  <c r="J63" i="37"/>
  <c r="K63" i="37"/>
  <c r="L63" i="37"/>
  <c r="H39" i="37"/>
  <c r="I39" i="37"/>
  <c r="J39" i="37"/>
  <c r="K39" i="37"/>
  <c r="L39" i="37"/>
  <c r="H17" i="37"/>
  <c r="I17" i="37"/>
  <c r="J17" i="37"/>
  <c r="K17" i="37"/>
  <c r="L17" i="37"/>
  <c r="L314" i="37"/>
  <c r="K314" i="37"/>
  <c r="J314" i="37"/>
  <c r="I314" i="37"/>
  <c r="H314" i="37"/>
  <c r="L292" i="37"/>
  <c r="K292" i="37"/>
  <c r="J292" i="37"/>
  <c r="I292" i="37"/>
  <c r="H292" i="37"/>
  <c r="L225" i="37"/>
  <c r="K225" i="37"/>
  <c r="J225" i="37"/>
  <c r="I225" i="37"/>
  <c r="H225" i="37"/>
  <c r="L203" i="37"/>
  <c r="K203" i="37"/>
  <c r="J203" i="37"/>
  <c r="I203" i="37"/>
  <c r="H203" i="37"/>
  <c r="L403" i="37"/>
  <c r="K403" i="37"/>
  <c r="J403" i="37"/>
  <c r="I403" i="37"/>
  <c r="H403" i="37"/>
  <c r="L381" i="37"/>
  <c r="K381" i="37"/>
  <c r="J381" i="37"/>
  <c r="H381" i="37"/>
  <c r="L136" i="37"/>
  <c r="K136" i="37"/>
  <c r="J136" i="37"/>
  <c r="I136" i="37"/>
  <c r="H136" i="37"/>
  <c r="L114" i="37"/>
  <c r="K114" i="37"/>
  <c r="J114" i="37"/>
  <c r="I114" i="37"/>
  <c r="H114" i="37"/>
  <c r="L47" i="37"/>
  <c r="K47" i="37"/>
  <c r="J47" i="37"/>
  <c r="I47" i="37"/>
  <c r="H47" i="37"/>
  <c r="L25" i="37"/>
  <c r="K25" i="37"/>
  <c r="J25" i="37"/>
  <c r="I25" i="37"/>
  <c r="H25" i="37"/>
  <c r="L433" i="49"/>
  <c r="K433" i="49"/>
  <c r="J433" i="49"/>
  <c r="I433" i="49"/>
  <c r="H433" i="49"/>
  <c r="L411" i="49"/>
  <c r="K411" i="49"/>
  <c r="J411" i="49"/>
  <c r="I411" i="49"/>
  <c r="H411" i="49"/>
  <c r="L389" i="49"/>
  <c r="K389" i="49"/>
  <c r="J389" i="49"/>
  <c r="I389" i="49"/>
  <c r="H389" i="49"/>
  <c r="L335" i="49"/>
  <c r="K335" i="49"/>
  <c r="J335" i="49"/>
  <c r="I335" i="49"/>
  <c r="H335" i="49"/>
  <c r="L313" i="49"/>
  <c r="K313" i="49"/>
  <c r="J313" i="49"/>
  <c r="I313" i="49"/>
  <c r="H313" i="49"/>
  <c r="L289" i="49"/>
  <c r="K289" i="49"/>
  <c r="J289" i="49"/>
  <c r="I289" i="49"/>
  <c r="H289" i="49"/>
  <c r="L267" i="49"/>
  <c r="K267" i="49"/>
  <c r="J267" i="49"/>
  <c r="I267" i="49"/>
  <c r="H267" i="49"/>
  <c r="L245" i="49"/>
  <c r="K245" i="49"/>
  <c r="J245" i="49"/>
  <c r="I245" i="49"/>
  <c r="H245" i="49"/>
  <c r="L191" i="49"/>
  <c r="K191" i="49"/>
  <c r="J191" i="49"/>
  <c r="I191" i="49"/>
  <c r="H191" i="49"/>
  <c r="L169" i="49"/>
  <c r="K169" i="49"/>
  <c r="J169" i="49"/>
  <c r="I169" i="49"/>
  <c r="H169" i="49"/>
  <c r="L145" i="49"/>
  <c r="K145" i="49"/>
  <c r="J145" i="49"/>
  <c r="I145" i="49"/>
  <c r="H145" i="49"/>
  <c r="L123" i="49"/>
  <c r="K123" i="49"/>
  <c r="J123" i="49"/>
  <c r="I123" i="49"/>
  <c r="H123" i="49"/>
  <c r="L101" i="49"/>
  <c r="K101" i="49"/>
  <c r="J101" i="49"/>
  <c r="I101" i="49"/>
  <c r="H101" i="49"/>
  <c r="L47" i="49"/>
  <c r="K47" i="49"/>
  <c r="J47" i="49"/>
  <c r="I47" i="49"/>
  <c r="H47" i="49"/>
  <c r="L25" i="49"/>
  <c r="K25" i="49"/>
  <c r="J25" i="49"/>
  <c r="I25" i="49"/>
  <c r="H25" i="49"/>
  <c r="L653" i="52"/>
  <c r="K653" i="52"/>
  <c r="J653" i="52"/>
  <c r="I653" i="52"/>
  <c r="H653" i="52"/>
  <c r="L423" i="52"/>
  <c r="K423" i="52"/>
  <c r="J423" i="52"/>
  <c r="I423" i="52"/>
  <c r="H423" i="52"/>
  <c r="L375" i="52"/>
  <c r="K375" i="52"/>
  <c r="J375" i="52"/>
  <c r="I375" i="52"/>
  <c r="H375" i="52"/>
  <c r="L221" i="52"/>
  <c r="K221" i="52"/>
  <c r="J221" i="52"/>
  <c r="I221" i="52"/>
  <c r="H221" i="52"/>
  <c r="L169" i="52"/>
  <c r="K169" i="52"/>
  <c r="J169" i="52"/>
  <c r="I169" i="52"/>
  <c r="H169" i="52"/>
  <c r="L519" i="52"/>
  <c r="K519" i="52"/>
  <c r="J519" i="52"/>
  <c r="I519" i="52"/>
  <c r="H519" i="52"/>
  <c r="L495" i="52"/>
  <c r="L281" i="54" s="1"/>
  <c r="K495" i="52"/>
  <c r="K281" i="54" s="1"/>
  <c r="J495" i="52"/>
  <c r="J281" i="54" s="1"/>
  <c r="I495" i="52"/>
  <c r="I281" i="54" s="1"/>
  <c r="H495" i="52"/>
  <c r="H281" i="54" s="1"/>
  <c r="L299" i="52"/>
  <c r="K299" i="52"/>
  <c r="J299" i="52"/>
  <c r="I299" i="52"/>
  <c r="H299" i="52"/>
  <c r="L25" i="52"/>
  <c r="K25" i="52"/>
  <c r="J25" i="52"/>
  <c r="I25" i="52"/>
  <c r="H25" i="52"/>
  <c r="L507" i="49"/>
  <c r="K507" i="49"/>
  <c r="J507" i="49"/>
  <c r="I507" i="49"/>
  <c r="H507" i="49"/>
  <c r="E27" i="29" s="1"/>
  <c r="L447" i="52"/>
  <c r="K447" i="52"/>
  <c r="J447" i="52"/>
  <c r="I447" i="52"/>
  <c r="H447" i="52"/>
  <c r="L461" i="49"/>
  <c r="K461" i="49"/>
  <c r="J461" i="49"/>
  <c r="I461" i="49"/>
  <c r="H461" i="49"/>
  <c r="E54" i="29" s="1"/>
  <c r="L247" i="52"/>
  <c r="K247" i="52"/>
  <c r="J247" i="52"/>
  <c r="I247" i="52"/>
  <c r="H247" i="52"/>
  <c r="L483" i="49"/>
  <c r="K483" i="49"/>
  <c r="J483" i="49"/>
  <c r="I483" i="49"/>
  <c r="H483" i="49"/>
  <c r="F54" i="29" s="1"/>
  <c r="L565" i="52"/>
  <c r="K565" i="52"/>
  <c r="J565" i="52"/>
  <c r="I565" i="52"/>
  <c r="H565" i="52"/>
  <c r="L529" i="49"/>
  <c r="K529" i="49"/>
  <c r="J529" i="49"/>
  <c r="I529" i="49"/>
  <c r="H529" i="49"/>
  <c r="G54" i="29" s="1"/>
  <c r="L721" i="52"/>
  <c r="K721" i="52"/>
  <c r="J721" i="52"/>
  <c r="I721" i="52"/>
  <c r="H721" i="52"/>
  <c r="L492" i="37"/>
  <c r="K492" i="37"/>
  <c r="J492" i="37"/>
  <c r="I492" i="37"/>
  <c r="H492" i="37"/>
  <c r="L470" i="37"/>
  <c r="K470" i="37"/>
  <c r="J470" i="37"/>
  <c r="I470" i="37"/>
  <c r="H470" i="37"/>
  <c r="H849" i="45" s="1"/>
  <c r="H871" i="66" s="1"/>
  <c r="L324" i="52"/>
  <c r="K324" i="52"/>
  <c r="J324" i="52"/>
  <c r="I324" i="52"/>
  <c r="H324" i="52"/>
  <c r="L422" i="52"/>
  <c r="K422" i="52"/>
  <c r="J422" i="52"/>
  <c r="I422" i="52"/>
  <c r="H422" i="52"/>
  <c r="L374" i="52"/>
  <c r="K374" i="52"/>
  <c r="J374" i="52"/>
  <c r="I374" i="52"/>
  <c r="H374" i="52"/>
  <c r="L220" i="52"/>
  <c r="K220" i="52"/>
  <c r="J220" i="52"/>
  <c r="I220" i="52"/>
  <c r="H220" i="52"/>
  <c r="L168" i="52"/>
  <c r="K168" i="52"/>
  <c r="J168" i="52"/>
  <c r="I168" i="52"/>
  <c r="H168" i="52"/>
  <c r="L518" i="52"/>
  <c r="K518" i="52"/>
  <c r="J518" i="52"/>
  <c r="I518" i="52"/>
  <c r="H518" i="52"/>
  <c r="L494" i="52"/>
  <c r="L280" i="54" s="1"/>
  <c r="K494" i="52"/>
  <c r="K280" i="54" s="1"/>
  <c r="J494" i="52"/>
  <c r="J280" i="54" s="1"/>
  <c r="I494" i="52"/>
  <c r="I280" i="54" s="1"/>
  <c r="H494" i="52"/>
  <c r="H280" i="54" s="1"/>
  <c r="L298" i="52"/>
  <c r="K298" i="52"/>
  <c r="J298" i="52"/>
  <c r="I298" i="52"/>
  <c r="H298" i="52"/>
  <c r="L506" i="49"/>
  <c r="K506" i="49"/>
  <c r="J506" i="49"/>
  <c r="I506" i="49"/>
  <c r="H506" i="49"/>
  <c r="L446" i="52"/>
  <c r="K446" i="52"/>
  <c r="J446" i="52"/>
  <c r="I446" i="52"/>
  <c r="H446" i="52"/>
  <c r="L460" i="49"/>
  <c r="K460" i="49"/>
  <c r="J460" i="49"/>
  <c r="I460" i="49"/>
  <c r="H460" i="49"/>
  <c r="L246" i="52"/>
  <c r="K246" i="52"/>
  <c r="J246" i="52"/>
  <c r="I246" i="52"/>
  <c r="H246" i="52"/>
  <c r="L323" i="52"/>
  <c r="K323" i="52"/>
  <c r="J323" i="52"/>
  <c r="I323" i="52"/>
  <c r="H323" i="52"/>
  <c r="L421" i="52"/>
  <c r="K421" i="52"/>
  <c r="J421" i="52"/>
  <c r="I421" i="52"/>
  <c r="H421" i="52"/>
  <c r="L373" i="52"/>
  <c r="K373" i="52"/>
  <c r="J373" i="52"/>
  <c r="I373" i="52"/>
  <c r="H373" i="52"/>
  <c r="L219" i="52"/>
  <c r="K219" i="52"/>
  <c r="J219" i="52"/>
  <c r="I219" i="52"/>
  <c r="H219" i="52"/>
  <c r="L167" i="52"/>
  <c r="K167" i="52"/>
  <c r="J167" i="52"/>
  <c r="I167" i="52"/>
  <c r="H167" i="52"/>
  <c r="L517" i="52"/>
  <c r="K517" i="52"/>
  <c r="J517" i="52"/>
  <c r="I517" i="52"/>
  <c r="H517" i="52"/>
  <c r="L493" i="52"/>
  <c r="L279" i="54" s="1"/>
  <c r="K493" i="52"/>
  <c r="K279" i="54" s="1"/>
  <c r="J493" i="52"/>
  <c r="J279" i="54" s="1"/>
  <c r="I493" i="52"/>
  <c r="I279" i="54" s="1"/>
  <c r="H493" i="52"/>
  <c r="H279" i="54" s="1"/>
  <c r="L297" i="52"/>
  <c r="K297" i="52"/>
  <c r="J297" i="52"/>
  <c r="I297" i="52"/>
  <c r="H297" i="52"/>
  <c r="L505" i="49"/>
  <c r="K505" i="49"/>
  <c r="J505" i="49"/>
  <c r="I505" i="49"/>
  <c r="H505" i="49"/>
  <c r="L445" i="52"/>
  <c r="K445" i="52"/>
  <c r="J445" i="52"/>
  <c r="I445" i="52"/>
  <c r="H445" i="52"/>
  <c r="L459" i="49"/>
  <c r="K459" i="49"/>
  <c r="J459" i="49"/>
  <c r="I459" i="49"/>
  <c r="H459" i="49"/>
  <c r="E51" i="29" s="1"/>
  <c r="L245" i="52"/>
  <c r="K245" i="52"/>
  <c r="J245" i="52"/>
  <c r="I245" i="52"/>
  <c r="H245" i="52"/>
  <c r="L313" i="37"/>
  <c r="K313" i="37"/>
  <c r="J313" i="37"/>
  <c r="I313" i="37"/>
  <c r="H313" i="37"/>
  <c r="L291" i="37"/>
  <c r="K291" i="37"/>
  <c r="J291" i="37"/>
  <c r="I291" i="37"/>
  <c r="H291" i="37"/>
  <c r="L224" i="37"/>
  <c r="K224" i="37"/>
  <c r="J224" i="37"/>
  <c r="I224" i="37"/>
  <c r="H224" i="37"/>
  <c r="L202" i="37"/>
  <c r="K202" i="37"/>
  <c r="J202" i="37"/>
  <c r="I202" i="37"/>
  <c r="H202" i="37"/>
  <c r="L402" i="37"/>
  <c r="K402" i="37"/>
  <c r="J402" i="37"/>
  <c r="I402" i="37"/>
  <c r="H402" i="37"/>
  <c r="L380" i="37"/>
  <c r="K380" i="37"/>
  <c r="J380" i="37"/>
  <c r="I380" i="37"/>
  <c r="H380" i="37"/>
  <c r="L135" i="37"/>
  <c r="K135" i="37"/>
  <c r="J135" i="37"/>
  <c r="I135" i="37"/>
  <c r="H135" i="37"/>
  <c r="L113" i="37"/>
  <c r="K113" i="37"/>
  <c r="J113" i="37"/>
  <c r="I113" i="37"/>
  <c r="H113" i="37"/>
  <c r="L46" i="37"/>
  <c r="K46" i="37"/>
  <c r="J46" i="37"/>
  <c r="I46" i="37"/>
  <c r="H46" i="37"/>
  <c r="L24" i="37"/>
  <c r="K24" i="37"/>
  <c r="J24" i="37"/>
  <c r="I24" i="37"/>
  <c r="H24" i="37"/>
  <c r="L432" i="49"/>
  <c r="K432" i="49"/>
  <c r="J432" i="49"/>
  <c r="I432" i="49"/>
  <c r="H432" i="49"/>
  <c r="L410" i="49"/>
  <c r="K410" i="49"/>
  <c r="J410" i="49"/>
  <c r="I410" i="49"/>
  <c r="H410" i="49"/>
  <c r="L388" i="49"/>
  <c r="K388" i="49"/>
  <c r="J388" i="49"/>
  <c r="I388" i="49"/>
  <c r="H388" i="49"/>
  <c r="L334" i="49"/>
  <c r="K334" i="49"/>
  <c r="J334" i="49"/>
  <c r="I334" i="49"/>
  <c r="H334" i="49"/>
  <c r="L312" i="49"/>
  <c r="K312" i="49"/>
  <c r="J312" i="49"/>
  <c r="I312" i="49"/>
  <c r="H312" i="49"/>
  <c r="L288" i="49"/>
  <c r="K288" i="49"/>
  <c r="J288" i="49"/>
  <c r="I288" i="49"/>
  <c r="H288" i="49"/>
  <c r="L266" i="49"/>
  <c r="K266" i="49"/>
  <c r="J266" i="49"/>
  <c r="I266" i="49"/>
  <c r="H266" i="49"/>
  <c r="L244" i="49"/>
  <c r="K244" i="49"/>
  <c r="J244" i="49"/>
  <c r="I244" i="49"/>
  <c r="H244" i="49"/>
  <c r="L190" i="49"/>
  <c r="K190" i="49"/>
  <c r="J190" i="49"/>
  <c r="I190" i="49"/>
  <c r="H190" i="49"/>
  <c r="L168" i="49"/>
  <c r="K168" i="49"/>
  <c r="J168" i="49"/>
  <c r="I168" i="49"/>
  <c r="H168" i="49"/>
  <c r="L144" i="49"/>
  <c r="K144" i="49"/>
  <c r="J144" i="49"/>
  <c r="I144" i="49"/>
  <c r="H144" i="49"/>
  <c r="L122" i="49"/>
  <c r="K122" i="49"/>
  <c r="J122" i="49"/>
  <c r="I122" i="49"/>
  <c r="H122" i="49"/>
  <c r="L100" i="49"/>
  <c r="K100" i="49"/>
  <c r="J100" i="49"/>
  <c r="I100" i="49"/>
  <c r="H100" i="49"/>
  <c r="L46" i="49"/>
  <c r="K46" i="49"/>
  <c r="J46" i="49"/>
  <c r="I46" i="49"/>
  <c r="H46" i="49"/>
  <c r="L24" i="49"/>
  <c r="K24" i="49"/>
  <c r="J24" i="49"/>
  <c r="I24" i="49"/>
  <c r="H24" i="49"/>
  <c r="L652" i="52"/>
  <c r="K652" i="52"/>
  <c r="J652" i="52"/>
  <c r="I652" i="52"/>
  <c r="H652" i="52"/>
  <c r="L608" i="52"/>
  <c r="K608" i="52"/>
  <c r="J608" i="52"/>
  <c r="I608" i="52"/>
  <c r="H608" i="52"/>
  <c r="L24" i="52"/>
  <c r="K24" i="52"/>
  <c r="J24" i="52"/>
  <c r="I24" i="52"/>
  <c r="H24" i="52"/>
  <c r="L504" i="49"/>
  <c r="K504" i="49"/>
  <c r="J504" i="49"/>
  <c r="I504" i="49"/>
  <c r="H504" i="49"/>
  <c r="L458" i="49"/>
  <c r="K458" i="49"/>
  <c r="J458" i="49"/>
  <c r="I458" i="49"/>
  <c r="H458" i="49"/>
  <c r="L482" i="49"/>
  <c r="K482" i="49"/>
  <c r="J482" i="49"/>
  <c r="I482" i="49"/>
  <c r="H482" i="49"/>
  <c r="F51" i="29" s="1"/>
  <c r="L564" i="52"/>
  <c r="K564" i="52"/>
  <c r="J564" i="52"/>
  <c r="I564" i="52"/>
  <c r="H564" i="52"/>
  <c r="L528" i="49"/>
  <c r="K528" i="49"/>
  <c r="J528" i="49"/>
  <c r="I528" i="49"/>
  <c r="H528" i="49"/>
  <c r="G51" i="29" s="1"/>
  <c r="L720" i="52"/>
  <c r="K720" i="52"/>
  <c r="J720" i="52"/>
  <c r="I720" i="52"/>
  <c r="H720" i="52"/>
  <c r="L491" i="37"/>
  <c r="K491" i="37"/>
  <c r="J491" i="37"/>
  <c r="I491" i="37"/>
  <c r="H491" i="37"/>
  <c r="L469" i="37"/>
  <c r="K469" i="37"/>
  <c r="J469" i="37"/>
  <c r="I469" i="37"/>
  <c r="H469" i="37"/>
  <c r="H848" i="45" s="1"/>
  <c r="H870" i="66" s="1"/>
  <c r="L312" i="37"/>
  <c r="K312" i="37"/>
  <c r="J312" i="37"/>
  <c r="I312" i="37"/>
  <c r="H312" i="37"/>
  <c r="L290" i="37"/>
  <c r="K290" i="37"/>
  <c r="J290" i="37"/>
  <c r="I290" i="37"/>
  <c r="H290" i="37"/>
  <c r="L223" i="37"/>
  <c r="K223" i="37"/>
  <c r="J223" i="37"/>
  <c r="I223" i="37"/>
  <c r="H223" i="37"/>
  <c r="L201" i="37"/>
  <c r="K201" i="37"/>
  <c r="J201" i="37"/>
  <c r="I201" i="37"/>
  <c r="H201" i="37"/>
  <c r="L401" i="37"/>
  <c r="K401" i="37"/>
  <c r="J401" i="37"/>
  <c r="I401" i="37"/>
  <c r="H401" i="37"/>
  <c r="L379" i="37"/>
  <c r="K379" i="37"/>
  <c r="J379" i="37"/>
  <c r="I379" i="37"/>
  <c r="H379" i="37"/>
  <c r="L134" i="37"/>
  <c r="K134" i="37"/>
  <c r="J134" i="37"/>
  <c r="I134" i="37"/>
  <c r="H134" i="37"/>
  <c r="L112" i="37"/>
  <c r="K112" i="37"/>
  <c r="J112" i="37"/>
  <c r="I112" i="37"/>
  <c r="H112" i="37"/>
  <c r="L45" i="37"/>
  <c r="K45" i="37"/>
  <c r="J45" i="37"/>
  <c r="I45" i="37"/>
  <c r="H45" i="37"/>
  <c r="L23" i="37"/>
  <c r="K23" i="37"/>
  <c r="J23" i="37"/>
  <c r="I23" i="37"/>
  <c r="H23" i="37"/>
  <c r="L431" i="49"/>
  <c r="K431" i="49"/>
  <c r="J431" i="49"/>
  <c r="I431" i="49"/>
  <c r="H431" i="49"/>
  <c r="L409" i="49"/>
  <c r="K409" i="49"/>
  <c r="J409" i="49"/>
  <c r="I409" i="49"/>
  <c r="H409" i="49"/>
  <c r="L387" i="49"/>
  <c r="K387" i="49"/>
  <c r="J387" i="49"/>
  <c r="I387" i="49"/>
  <c r="H387" i="49"/>
  <c r="L333" i="49"/>
  <c r="K333" i="49"/>
  <c r="J333" i="49"/>
  <c r="I333" i="49"/>
  <c r="H333" i="49"/>
  <c r="L311" i="49"/>
  <c r="K311" i="49"/>
  <c r="J311" i="49"/>
  <c r="I311" i="49"/>
  <c r="H311" i="49"/>
  <c r="L287" i="49"/>
  <c r="K287" i="49"/>
  <c r="J287" i="49"/>
  <c r="I287" i="49"/>
  <c r="H287" i="49"/>
  <c r="L265" i="49"/>
  <c r="K265" i="49"/>
  <c r="J265" i="49"/>
  <c r="I265" i="49"/>
  <c r="H265" i="49"/>
  <c r="L243" i="49"/>
  <c r="K243" i="49"/>
  <c r="J243" i="49"/>
  <c r="I243" i="49"/>
  <c r="H243" i="49"/>
  <c r="L189" i="49"/>
  <c r="K189" i="49"/>
  <c r="J189" i="49"/>
  <c r="I189" i="49"/>
  <c r="H189" i="49"/>
  <c r="L167" i="49"/>
  <c r="K167" i="49"/>
  <c r="J167" i="49"/>
  <c r="I167" i="49"/>
  <c r="H167" i="49"/>
  <c r="L143" i="49"/>
  <c r="K143" i="49"/>
  <c r="J143" i="49"/>
  <c r="I143" i="49"/>
  <c r="H143" i="49"/>
  <c r="L121" i="49"/>
  <c r="K121" i="49"/>
  <c r="J121" i="49"/>
  <c r="I121" i="49"/>
  <c r="H121" i="49"/>
  <c r="L99" i="49"/>
  <c r="K99" i="49"/>
  <c r="J99" i="49"/>
  <c r="I99" i="49"/>
  <c r="H99" i="49"/>
  <c r="L45" i="49"/>
  <c r="K45" i="49"/>
  <c r="J45" i="49"/>
  <c r="I45" i="49"/>
  <c r="H45" i="49"/>
  <c r="L23" i="49"/>
  <c r="K23" i="49"/>
  <c r="J23" i="49"/>
  <c r="I23" i="49"/>
  <c r="H23" i="49"/>
  <c r="L651" i="52"/>
  <c r="K651" i="52"/>
  <c r="J651" i="52"/>
  <c r="I651" i="52"/>
  <c r="H651" i="52"/>
  <c r="L419" i="52"/>
  <c r="K419" i="52"/>
  <c r="J419" i="52"/>
  <c r="I419" i="52"/>
  <c r="H419" i="52"/>
  <c r="L371" i="52"/>
  <c r="K371" i="52"/>
  <c r="J371" i="52"/>
  <c r="I371" i="52"/>
  <c r="H371" i="52"/>
  <c r="L217" i="52"/>
  <c r="K217" i="52"/>
  <c r="J217" i="52"/>
  <c r="I217" i="52"/>
  <c r="H217" i="52"/>
  <c r="L165" i="52"/>
  <c r="K165" i="52"/>
  <c r="J165" i="52"/>
  <c r="I165" i="52"/>
  <c r="H165" i="52"/>
  <c r="L515" i="52"/>
  <c r="K515" i="52"/>
  <c r="J515" i="52"/>
  <c r="I515" i="52"/>
  <c r="H515" i="52"/>
  <c r="L491" i="52"/>
  <c r="L277" i="54" s="1"/>
  <c r="K491" i="52"/>
  <c r="K277" i="54" s="1"/>
  <c r="J491" i="52"/>
  <c r="J277" i="54" s="1"/>
  <c r="I491" i="52"/>
  <c r="I277" i="54" s="1"/>
  <c r="H491" i="52"/>
  <c r="H277" i="54" s="1"/>
  <c r="L295" i="52"/>
  <c r="K295" i="52"/>
  <c r="J295" i="52"/>
  <c r="I295" i="52"/>
  <c r="H295" i="52"/>
  <c r="L23" i="52"/>
  <c r="K23" i="52"/>
  <c r="J23" i="52"/>
  <c r="I23" i="52"/>
  <c r="H23" i="52"/>
  <c r="L503" i="49"/>
  <c r="K503" i="49"/>
  <c r="J503" i="49"/>
  <c r="I503" i="49"/>
  <c r="H503" i="49"/>
  <c r="E25" i="29" s="1"/>
  <c r="L443" i="52"/>
  <c r="K443" i="52"/>
  <c r="J443" i="52"/>
  <c r="I443" i="52"/>
  <c r="H443" i="52"/>
  <c r="L457" i="49"/>
  <c r="K457" i="49"/>
  <c r="J457" i="49"/>
  <c r="I457" i="49"/>
  <c r="H457" i="49"/>
  <c r="E59" i="29" s="1"/>
  <c r="L243" i="52"/>
  <c r="K243" i="52"/>
  <c r="J243" i="52"/>
  <c r="I243" i="52"/>
  <c r="H243" i="52"/>
  <c r="L481" i="49"/>
  <c r="K481" i="49"/>
  <c r="J481" i="49"/>
  <c r="I481" i="49"/>
  <c r="H481" i="49"/>
  <c r="F59" i="29" s="1"/>
  <c r="L563" i="52"/>
  <c r="K563" i="52"/>
  <c r="J563" i="52"/>
  <c r="I563" i="52"/>
  <c r="H563" i="52"/>
  <c r="L527" i="49"/>
  <c r="K527" i="49"/>
  <c r="J527" i="49"/>
  <c r="I527" i="49"/>
  <c r="H527" i="49"/>
  <c r="G59" i="29" s="1"/>
  <c r="L719" i="52"/>
  <c r="K719" i="52"/>
  <c r="J719" i="52"/>
  <c r="I719" i="52"/>
  <c r="H719" i="52"/>
  <c r="L490" i="37"/>
  <c r="K490" i="37"/>
  <c r="J490" i="37"/>
  <c r="I490" i="37"/>
  <c r="H490" i="37"/>
  <c r="L468" i="37"/>
  <c r="K468" i="37"/>
  <c r="J468" i="37"/>
  <c r="I468" i="37"/>
  <c r="H468" i="37"/>
  <c r="H847" i="45" s="1"/>
  <c r="H869" i="66" s="1"/>
  <c r="L357" i="37"/>
  <c r="K357" i="37"/>
  <c r="J357" i="37"/>
  <c r="I357" i="37"/>
  <c r="H357" i="37"/>
  <c r="L311" i="37"/>
  <c r="K311" i="37"/>
  <c r="J311" i="37"/>
  <c r="I311" i="37"/>
  <c r="H311" i="37"/>
  <c r="L289" i="37"/>
  <c r="K289" i="37"/>
  <c r="J289" i="37"/>
  <c r="I289" i="37"/>
  <c r="H289" i="37"/>
  <c r="L268" i="37"/>
  <c r="K268" i="37"/>
  <c r="J268" i="37"/>
  <c r="I268" i="37"/>
  <c r="H268" i="37"/>
  <c r="L222" i="37"/>
  <c r="K222" i="37"/>
  <c r="J222" i="37"/>
  <c r="I222" i="37"/>
  <c r="H222" i="37"/>
  <c r="L200" i="37"/>
  <c r="K200" i="37"/>
  <c r="J200" i="37"/>
  <c r="I200" i="37"/>
  <c r="H200" i="37"/>
  <c r="L446" i="37"/>
  <c r="K446" i="37"/>
  <c r="J446" i="37"/>
  <c r="I446" i="37"/>
  <c r="H446" i="37"/>
  <c r="L400" i="37"/>
  <c r="K400" i="37"/>
  <c r="J400" i="37"/>
  <c r="I400" i="37"/>
  <c r="H400" i="37"/>
  <c r="L378" i="37"/>
  <c r="K378" i="37"/>
  <c r="J378" i="37"/>
  <c r="I378" i="37"/>
  <c r="H378" i="37"/>
  <c r="L179" i="37"/>
  <c r="K179" i="37"/>
  <c r="J179" i="37"/>
  <c r="I179" i="37"/>
  <c r="H179" i="37"/>
  <c r="L133" i="37"/>
  <c r="K133" i="37"/>
  <c r="J133" i="37"/>
  <c r="I133" i="37"/>
  <c r="H133" i="37"/>
  <c r="L111" i="37"/>
  <c r="K111" i="37"/>
  <c r="J111" i="37"/>
  <c r="I111" i="37"/>
  <c r="H111" i="37"/>
  <c r="L90" i="37"/>
  <c r="K90" i="37"/>
  <c r="J90" i="37"/>
  <c r="I90" i="37"/>
  <c r="H90" i="37"/>
  <c r="L44" i="37"/>
  <c r="K44" i="37"/>
  <c r="J44" i="37"/>
  <c r="I44" i="37"/>
  <c r="H44" i="37"/>
  <c r="L22" i="37"/>
  <c r="K22" i="37"/>
  <c r="J22" i="37"/>
  <c r="I22" i="37"/>
  <c r="H22" i="37"/>
  <c r="L430" i="49"/>
  <c r="K430" i="49"/>
  <c r="J430" i="49"/>
  <c r="I430" i="49"/>
  <c r="H430" i="49"/>
  <c r="L408" i="49"/>
  <c r="K408" i="49"/>
  <c r="J408" i="49"/>
  <c r="I408" i="49"/>
  <c r="H408" i="49"/>
  <c r="L386" i="49"/>
  <c r="K386" i="49"/>
  <c r="J386" i="49"/>
  <c r="I386" i="49"/>
  <c r="H386" i="49"/>
  <c r="L332" i="49"/>
  <c r="K332" i="49"/>
  <c r="J332" i="49"/>
  <c r="I332" i="49"/>
  <c r="H332" i="49"/>
  <c r="L310" i="49"/>
  <c r="K310" i="49"/>
  <c r="J310" i="49"/>
  <c r="I310" i="49"/>
  <c r="H310" i="49"/>
  <c r="L286" i="49"/>
  <c r="K286" i="49"/>
  <c r="J286" i="49"/>
  <c r="I286" i="49"/>
  <c r="H286" i="49"/>
  <c r="L264" i="49"/>
  <c r="K264" i="49"/>
  <c r="J264" i="49"/>
  <c r="I264" i="49"/>
  <c r="H264" i="49"/>
  <c r="L242" i="49"/>
  <c r="K242" i="49"/>
  <c r="J242" i="49"/>
  <c r="I242" i="49"/>
  <c r="H242" i="49"/>
  <c r="L188" i="49"/>
  <c r="K188" i="49"/>
  <c r="J188" i="49"/>
  <c r="I188" i="49"/>
  <c r="H188" i="49"/>
  <c r="L166" i="49"/>
  <c r="K166" i="49"/>
  <c r="J166" i="49"/>
  <c r="I166" i="49"/>
  <c r="H166" i="49"/>
  <c r="L142" i="49"/>
  <c r="K142" i="49"/>
  <c r="J142" i="49"/>
  <c r="I142" i="49"/>
  <c r="H142" i="49"/>
  <c r="L120" i="49"/>
  <c r="K120" i="49"/>
  <c r="J120" i="49"/>
  <c r="I120" i="49"/>
  <c r="H120" i="49"/>
  <c r="L98" i="49"/>
  <c r="K98" i="49"/>
  <c r="J98" i="49"/>
  <c r="I98" i="49"/>
  <c r="H98" i="49"/>
  <c r="L44" i="49"/>
  <c r="K44" i="49"/>
  <c r="J44" i="49"/>
  <c r="I44" i="49"/>
  <c r="H44" i="49"/>
  <c r="L22" i="49"/>
  <c r="K22" i="49"/>
  <c r="J22" i="49"/>
  <c r="I22" i="49"/>
  <c r="H22" i="49"/>
  <c r="L650" i="52"/>
  <c r="K650" i="52"/>
  <c r="J650" i="52"/>
  <c r="I650" i="52"/>
  <c r="H650" i="52"/>
  <c r="L418" i="52"/>
  <c r="K418" i="52"/>
  <c r="J418" i="52"/>
  <c r="I418" i="52"/>
  <c r="H418" i="52"/>
  <c r="L370" i="52"/>
  <c r="K370" i="52"/>
  <c r="J370" i="52"/>
  <c r="I370" i="52"/>
  <c r="H370" i="52"/>
  <c r="L216" i="52"/>
  <c r="K216" i="52"/>
  <c r="J216" i="52"/>
  <c r="I216" i="52"/>
  <c r="H216" i="52"/>
  <c r="L164" i="52"/>
  <c r="K164" i="52"/>
  <c r="J164" i="52"/>
  <c r="I164" i="52"/>
  <c r="H164" i="52"/>
  <c r="L514" i="52"/>
  <c r="K514" i="52"/>
  <c r="J514" i="52"/>
  <c r="I514" i="52"/>
  <c r="H514" i="52"/>
  <c r="L490" i="52"/>
  <c r="L276" i="54" s="1"/>
  <c r="K490" i="52"/>
  <c r="K276" i="54" s="1"/>
  <c r="J490" i="52"/>
  <c r="J276" i="54" s="1"/>
  <c r="I490" i="52"/>
  <c r="I276" i="54" s="1"/>
  <c r="H490" i="52"/>
  <c r="H276" i="54" s="1"/>
  <c r="L294" i="52"/>
  <c r="K294" i="52"/>
  <c r="J294" i="52"/>
  <c r="I294" i="52"/>
  <c r="H294" i="52"/>
  <c r="L22" i="52"/>
  <c r="K22" i="52"/>
  <c r="J22" i="52"/>
  <c r="I22" i="52"/>
  <c r="H22" i="52"/>
  <c r="L502" i="49"/>
  <c r="K502" i="49"/>
  <c r="J502" i="49"/>
  <c r="I502" i="49"/>
  <c r="H502" i="49"/>
  <c r="E24" i="29" s="1"/>
  <c r="L442" i="52"/>
  <c r="K442" i="52"/>
  <c r="J442" i="52"/>
  <c r="I442" i="52"/>
  <c r="H442" i="52"/>
  <c r="L456" i="49"/>
  <c r="K456" i="49"/>
  <c r="J456" i="49"/>
  <c r="I456" i="49"/>
  <c r="H456" i="49"/>
  <c r="E52" i="29" s="1"/>
  <c r="L242" i="52"/>
  <c r="K242" i="52"/>
  <c r="J242" i="52"/>
  <c r="I242" i="52"/>
  <c r="H242" i="52"/>
  <c r="L480" i="49"/>
  <c r="K480" i="49"/>
  <c r="J480" i="49"/>
  <c r="I480" i="49"/>
  <c r="H480" i="49"/>
  <c r="F52" i="29" s="1"/>
  <c r="L562" i="52"/>
  <c r="K562" i="52"/>
  <c r="J562" i="52"/>
  <c r="I562" i="52"/>
  <c r="H562" i="52"/>
  <c r="L526" i="49"/>
  <c r="K526" i="49"/>
  <c r="J526" i="49"/>
  <c r="I526" i="49"/>
  <c r="H526" i="49"/>
  <c r="G52" i="29" s="1"/>
  <c r="L718" i="52"/>
  <c r="K718" i="52"/>
  <c r="J718" i="52"/>
  <c r="I718" i="52"/>
  <c r="H718" i="52"/>
  <c r="L489" i="37"/>
  <c r="K489" i="37"/>
  <c r="J489" i="37"/>
  <c r="I489" i="37"/>
  <c r="H489" i="37"/>
  <c r="L467" i="37"/>
  <c r="K467" i="37"/>
  <c r="J467" i="37"/>
  <c r="I467" i="37"/>
  <c r="H467" i="37"/>
  <c r="H846" i="45" s="1"/>
  <c r="L310" i="37"/>
  <c r="K310" i="37"/>
  <c r="J310" i="37"/>
  <c r="I310" i="37"/>
  <c r="H310" i="37"/>
  <c r="L288" i="37"/>
  <c r="K288" i="37"/>
  <c r="J288" i="37"/>
  <c r="I288" i="37"/>
  <c r="H288" i="37"/>
  <c r="L221" i="37"/>
  <c r="K221" i="37"/>
  <c r="J221" i="37"/>
  <c r="I221" i="37"/>
  <c r="H221" i="37"/>
  <c r="L199" i="37"/>
  <c r="K199" i="37"/>
  <c r="J199" i="37"/>
  <c r="I199" i="37"/>
  <c r="H199" i="37"/>
  <c r="L399" i="37"/>
  <c r="K399" i="37"/>
  <c r="J399" i="37"/>
  <c r="I399" i="37"/>
  <c r="H399" i="37"/>
  <c r="L377" i="37"/>
  <c r="K377" i="37"/>
  <c r="J377" i="37"/>
  <c r="I377" i="37"/>
  <c r="H377" i="37"/>
  <c r="L132" i="37"/>
  <c r="K132" i="37"/>
  <c r="J132" i="37"/>
  <c r="I132" i="37"/>
  <c r="H132" i="37"/>
  <c r="L110" i="37"/>
  <c r="K110" i="37"/>
  <c r="J110" i="37"/>
  <c r="I110" i="37"/>
  <c r="H110" i="37"/>
  <c r="L43" i="37"/>
  <c r="K43" i="37"/>
  <c r="J43" i="37"/>
  <c r="I43" i="37"/>
  <c r="H43" i="37"/>
  <c r="L21" i="37"/>
  <c r="K21" i="37"/>
  <c r="J21" i="37"/>
  <c r="I21" i="37"/>
  <c r="H21" i="37"/>
  <c r="L429" i="49"/>
  <c r="K429" i="49"/>
  <c r="J429" i="49"/>
  <c r="I429" i="49"/>
  <c r="H429" i="49"/>
  <c r="L407" i="49"/>
  <c r="K407" i="49"/>
  <c r="J407" i="49"/>
  <c r="I407" i="49"/>
  <c r="H407" i="49"/>
  <c r="L385" i="49"/>
  <c r="K385" i="49"/>
  <c r="J385" i="49"/>
  <c r="I385" i="49"/>
  <c r="H385" i="49"/>
  <c r="L331" i="49"/>
  <c r="K331" i="49"/>
  <c r="J331" i="49"/>
  <c r="I331" i="49"/>
  <c r="H331" i="49"/>
  <c r="L309" i="49"/>
  <c r="K309" i="49"/>
  <c r="J309" i="49"/>
  <c r="I309" i="49"/>
  <c r="H309" i="49"/>
  <c r="L285" i="49"/>
  <c r="K285" i="49"/>
  <c r="J285" i="49"/>
  <c r="I285" i="49"/>
  <c r="H285" i="49"/>
  <c r="L263" i="49"/>
  <c r="K263" i="49"/>
  <c r="J263" i="49"/>
  <c r="I263" i="49"/>
  <c r="H263" i="49"/>
  <c r="L241" i="49"/>
  <c r="K241" i="49"/>
  <c r="J241" i="49"/>
  <c r="I241" i="49"/>
  <c r="H241" i="49"/>
  <c r="L187" i="49"/>
  <c r="K187" i="49"/>
  <c r="J187" i="49"/>
  <c r="I187" i="49"/>
  <c r="H187" i="49"/>
  <c r="L165" i="49"/>
  <c r="K165" i="49"/>
  <c r="J165" i="49"/>
  <c r="I165" i="49"/>
  <c r="H165" i="49"/>
  <c r="L141" i="49"/>
  <c r="K141" i="49"/>
  <c r="J141" i="49"/>
  <c r="I141" i="49"/>
  <c r="H141" i="49"/>
  <c r="L119" i="49"/>
  <c r="K119" i="49"/>
  <c r="J119" i="49"/>
  <c r="I119" i="49"/>
  <c r="H119" i="49"/>
  <c r="L97" i="49"/>
  <c r="K97" i="49"/>
  <c r="J97" i="49"/>
  <c r="I97" i="49"/>
  <c r="H97" i="49"/>
  <c r="L43" i="49"/>
  <c r="K43" i="49"/>
  <c r="J43" i="49"/>
  <c r="I43" i="49"/>
  <c r="H43" i="49"/>
  <c r="L21" i="49"/>
  <c r="K21" i="49"/>
  <c r="J21" i="49"/>
  <c r="I21" i="49"/>
  <c r="H21" i="49"/>
  <c r="L649" i="52"/>
  <c r="K649" i="52"/>
  <c r="J649" i="52"/>
  <c r="I649" i="52"/>
  <c r="H649" i="52"/>
  <c r="L417" i="52"/>
  <c r="K417" i="52"/>
  <c r="J417" i="52"/>
  <c r="I417" i="52"/>
  <c r="H417" i="52"/>
  <c r="L369" i="52"/>
  <c r="K369" i="52"/>
  <c r="J369" i="52"/>
  <c r="I369" i="52"/>
  <c r="H369" i="52"/>
  <c r="L215" i="52"/>
  <c r="K215" i="52"/>
  <c r="J215" i="52"/>
  <c r="I215" i="52"/>
  <c r="H215" i="52"/>
  <c r="L163" i="52"/>
  <c r="K163" i="52"/>
  <c r="J163" i="52"/>
  <c r="I163" i="52"/>
  <c r="H163" i="52"/>
  <c r="L513" i="52"/>
  <c r="K513" i="52"/>
  <c r="J513" i="52"/>
  <c r="I513" i="52"/>
  <c r="H513" i="52"/>
  <c r="L489" i="52"/>
  <c r="L275" i="54" s="1"/>
  <c r="K489" i="52"/>
  <c r="K275" i="54" s="1"/>
  <c r="J489" i="52"/>
  <c r="J275" i="54" s="1"/>
  <c r="I489" i="52"/>
  <c r="I275" i="54" s="1"/>
  <c r="H489" i="52"/>
  <c r="H275" i="54" s="1"/>
  <c r="L293" i="52"/>
  <c r="K293" i="52"/>
  <c r="J293" i="52"/>
  <c r="I293" i="52"/>
  <c r="H293" i="52"/>
  <c r="L21" i="52"/>
  <c r="K21" i="52"/>
  <c r="J21" i="52"/>
  <c r="I21" i="52"/>
  <c r="H21" i="52"/>
  <c r="L501" i="49"/>
  <c r="K501" i="49"/>
  <c r="J501" i="49"/>
  <c r="I501" i="49"/>
  <c r="H501" i="49"/>
  <c r="E23" i="29" s="1"/>
  <c r="L441" i="52"/>
  <c r="K441" i="52"/>
  <c r="J441" i="52"/>
  <c r="I441" i="52"/>
  <c r="H441" i="52"/>
  <c r="L455" i="49"/>
  <c r="K455" i="49"/>
  <c r="J455" i="49"/>
  <c r="I455" i="49"/>
  <c r="H455" i="49"/>
  <c r="E55" i="29" s="1"/>
  <c r="L241" i="52"/>
  <c r="K241" i="52"/>
  <c r="J241" i="52"/>
  <c r="I241" i="52"/>
  <c r="H241" i="52"/>
  <c r="L479" i="49"/>
  <c r="K479" i="49"/>
  <c r="J479" i="49"/>
  <c r="I479" i="49"/>
  <c r="H479" i="49"/>
  <c r="F55" i="29" s="1"/>
  <c r="L561" i="52"/>
  <c r="K561" i="52"/>
  <c r="J561" i="52"/>
  <c r="I561" i="52"/>
  <c r="H561" i="52"/>
  <c r="L525" i="49"/>
  <c r="K525" i="49"/>
  <c r="J525" i="49"/>
  <c r="I525" i="49"/>
  <c r="H525" i="49"/>
  <c r="G55" i="29" s="1"/>
  <c r="L717" i="52"/>
  <c r="K717" i="52"/>
  <c r="J717" i="52"/>
  <c r="I717" i="52"/>
  <c r="H717" i="52"/>
  <c r="L488" i="37"/>
  <c r="K488" i="37"/>
  <c r="J488" i="37"/>
  <c r="I488" i="37"/>
  <c r="H488" i="37"/>
  <c r="L466" i="37"/>
  <c r="K466" i="37"/>
  <c r="J466" i="37"/>
  <c r="I466" i="37"/>
  <c r="H466" i="37"/>
  <c r="H845" i="45" s="1"/>
  <c r="L309" i="37"/>
  <c r="K309" i="37"/>
  <c r="J309" i="37"/>
  <c r="I309" i="37"/>
  <c r="H309" i="37"/>
  <c r="L287" i="37"/>
  <c r="K287" i="37"/>
  <c r="J287" i="37"/>
  <c r="I287" i="37"/>
  <c r="H287" i="37"/>
  <c r="L220" i="37"/>
  <c r="K220" i="37"/>
  <c r="J220" i="37"/>
  <c r="I220" i="37"/>
  <c r="H220" i="37"/>
  <c r="L198" i="37"/>
  <c r="K198" i="37"/>
  <c r="J198" i="37"/>
  <c r="I198" i="37"/>
  <c r="H198" i="37"/>
  <c r="L398" i="37"/>
  <c r="K398" i="37"/>
  <c r="J398" i="37"/>
  <c r="I398" i="37"/>
  <c r="H398" i="37"/>
  <c r="L376" i="37"/>
  <c r="K376" i="37"/>
  <c r="J376" i="37"/>
  <c r="I376" i="37"/>
  <c r="H376" i="37"/>
  <c r="L131" i="37"/>
  <c r="K131" i="37"/>
  <c r="J131" i="37"/>
  <c r="I131" i="37"/>
  <c r="H131" i="37"/>
  <c r="L109" i="37"/>
  <c r="K109" i="37"/>
  <c r="J109" i="37"/>
  <c r="I109" i="37"/>
  <c r="H109" i="37"/>
  <c r="L42" i="37"/>
  <c r="K42" i="37"/>
  <c r="J42" i="37"/>
  <c r="I42" i="37"/>
  <c r="H42" i="37"/>
  <c r="L20" i="37"/>
  <c r="K20" i="37"/>
  <c r="J20" i="37"/>
  <c r="I20" i="37"/>
  <c r="H20" i="37"/>
  <c r="L428" i="49"/>
  <c r="K428" i="49"/>
  <c r="J428" i="49"/>
  <c r="I428" i="49"/>
  <c r="H428" i="49"/>
  <c r="L406" i="49"/>
  <c r="K406" i="49"/>
  <c r="J406" i="49"/>
  <c r="I406" i="49"/>
  <c r="H406" i="49"/>
  <c r="L384" i="49"/>
  <c r="K384" i="49"/>
  <c r="J384" i="49"/>
  <c r="I384" i="49"/>
  <c r="H384" i="49"/>
  <c r="L330" i="49"/>
  <c r="K330" i="49"/>
  <c r="J330" i="49"/>
  <c r="I330" i="49"/>
  <c r="H330" i="49"/>
  <c r="L308" i="49"/>
  <c r="K308" i="49"/>
  <c r="J308" i="49"/>
  <c r="I308" i="49"/>
  <c r="H308" i="49"/>
  <c r="L284" i="49"/>
  <c r="K284" i="49"/>
  <c r="J284" i="49"/>
  <c r="I284" i="49"/>
  <c r="H284" i="49"/>
  <c r="L262" i="49"/>
  <c r="K262" i="49"/>
  <c r="J262" i="49"/>
  <c r="I262" i="49"/>
  <c r="H262" i="49"/>
  <c r="L240" i="49"/>
  <c r="K240" i="49"/>
  <c r="J240" i="49"/>
  <c r="I240" i="49"/>
  <c r="H240" i="49"/>
  <c r="L186" i="49"/>
  <c r="K186" i="49"/>
  <c r="J186" i="49"/>
  <c r="I186" i="49"/>
  <c r="H186" i="49"/>
  <c r="L164" i="49"/>
  <c r="K164" i="49"/>
  <c r="J164" i="49"/>
  <c r="I164" i="49"/>
  <c r="H164" i="49"/>
  <c r="L140" i="49"/>
  <c r="K140" i="49"/>
  <c r="J140" i="49"/>
  <c r="I140" i="49"/>
  <c r="H140" i="49"/>
  <c r="L118" i="49"/>
  <c r="K118" i="49"/>
  <c r="J118" i="49"/>
  <c r="I118" i="49"/>
  <c r="H118" i="49"/>
  <c r="L96" i="49"/>
  <c r="K96" i="49"/>
  <c r="J96" i="49"/>
  <c r="I96" i="49"/>
  <c r="H96" i="49"/>
  <c r="L42" i="49"/>
  <c r="K42" i="49"/>
  <c r="J42" i="49"/>
  <c r="I42" i="49"/>
  <c r="H42" i="49"/>
  <c r="L20" i="49"/>
  <c r="K20" i="49"/>
  <c r="J20" i="49"/>
  <c r="I20" i="49"/>
  <c r="H20" i="49"/>
  <c r="L648" i="52"/>
  <c r="K648" i="52"/>
  <c r="J648" i="52"/>
  <c r="I648" i="52"/>
  <c r="H648" i="52"/>
  <c r="L416" i="52"/>
  <c r="K416" i="52"/>
  <c r="J416" i="52"/>
  <c r="I416" i="52"/>
  <c r="H416" i="52"/>
  <c r="L368" i="52"/>
  <c r="K368" i="52"/>
  <c r="J368" i="52"/>
  <c r="I368" i="52"/>
  <c r="H368" i="52"/>
  <c r="L214" i="52"/>
  <c r="K214" i="52"/>
  <c r="J214" i="52"/>
  <c r="I214" i="52"/>
  <c r="H214" i="52"/>
  <c r="L162" i="52"/>
  <c r="K162" i="52"/>
  <c r="J162" i="52"/>
  <c r="I162" i="52"/>
  <c r="H162" i="52"/>
  <c r="L512" i="52"/>
  <c r="K512" i="52"/>
  <c r="J512" i="52"/>
  <c r="I512" i="52"/>
  <c r="H512" i="52"/>
  <c r="L488" i="52"/>
  <c r="L274" i="54" s="1"/>
  <c r="K488" i="52"/>
  <c r="K274" i="54" s="1"/>
  <c r="J488" i="52"/>
  <c r="J274" i="54" s="1"/>
  <c r="I488" i="52"/>
  <c r="I274" i="54" s="1"/>
  <c r="H488" i="52"/>
  <c r="H274" i="54" s="1"/>
  <c r="L292" i="52"/>
  <c r="K292" i="52"/>
  <c r="J292" i="52"/>
  <c r="I292" i="52"/>
  <c r="H292" i="52"/>
  <c r="L20" i="52"/>
  <c r="K20" i="52"/>
  <c r="J20" i="52"/>
  <c r="I20" i="52"/>
  <c r="H20" i="52"/>
  <c r="L500" i="49"/>
  <c r="K500" i="49"/>
  <c r="J500" i="49"/>
  <c r="I500" i="49"/>
  <c r="H500" i="49"/>
  <c r="E22" i="29" s="1"/>
  <c r="L440" i="52"/>
  <c r="K440" i="52"/>
  <c r="J440" i="52"/>
  <c r="I440" i="52"/>
  <c r="H440" i="52"/>
  <c r="L454" i="49"/>
  <c r="K454" i="49"/>
  <c r="J454" i="49"/>
  <c r="I454" i="49"/>
  <c r="H454" i="49"/>
  <c r="E57" i="29" s="1"/>
  <c r="L240" i="52"/>
  <c r="K240" i="52"/>
  <c r="J240" i="52"/>
  <c r="I240" i="52"/>
  <c r="H240" i="52"/>
  <c r="L478" i="49"/>
  <c r="K478" i="49"/>
  <c r="J478" i="49"/>
  <c r="I478" i="49"/>
  <c r="H478" i="49"/>
  <c r="F57" i="29" s="1"/>
  <c r="L560" i="52"/>
  <c r="K560" i="52"/>
  <c r="J560" i="52"/>
  <c r="I560" i="52"/>
  <c r="H560" i="52"/>
  <c r="L524" i="49"/>
  <c r="K524" i="49"/>
  <c r="J524" i="49"/>
  <c r="I524" i="49"/>
  <c r="H524" i="49"/>
  <c r="G57" i="29" s="1"/>
  <c r="L716" i="52"/>
  <c r="K716" i="52"/>
  <c r="J716" i="52"/>
  <c r="I716" i="52"/>
  <c r="H716" i="52"/>
  <c r="L487" i="37"/>
  <c r="K487" i="37"/>
  <c r="J487" i="37"/>
  <c r="I487" i="37"/>
  <c r="H487" i="37"/>
  <c r="L465" i="37"/>
  <c r="K465" i="37"/>
  <c r="J465" i="37"/>
  <c r="I465" i="37"/>
  <c r="H465" i="37"/>
  <c r="H844" i="45" s="1"/>
  <c r="L348" i="37"/>
  <c r="K348" i="37"/>
  <c r="J348" i="37"/>
  <c r="I348" i="37"/>
  <c r="H348" i="37"/>
  <c r="L332" i="37"/>
  <c r="K332" i="37"/>
  <c r="J332" i="37"/>
  <c r="I332" i="37"/>
  <c r="H332" i="37"/>
  <c r="L308" i="37"/>
  <c r="K308" i="37"/>
  <c r="J308" i="37"/>
  <c r="I308" i="37"/>
  <c r="H308" i="37"/>
  <c r="L286" i="37"/>
  <c r="K286" i="37"/>
  <c r="J286" i="37"/>
  <c r="I286" i="37"/>
  <c r="H286" i="37"/>
  <c r="L259" i="37"/>
  <c r="K259" i="37"/>
  <c r="J259" i="37"/>
  <c r="I259" i="37"/>
  <c r="H259" i="37"/>
  <c r="L243" i="37"/>
  <c r="K243" i="37"/>
  <c r="J243" i="37"/>
  <c r="I243" i="37"/>
  <c r="H243" i="37"/>
  <c r="L219" i="37"/>
  <c r="K219" i="37"/>
  <c r="J219" i="37"/>
  <c r="I219" i="37"/>
  <c r="H219" i="37"/>
  <c r="L197" i="37"/>
  <c r="K197" i="37"/>
  <c r="J197" i="37"/>
  <c r="I197" i="37"/>
  <c r="H197" i="37"/>
  <c r="L437" i="37"/>
  <c r="K437" i="37"/>
  <c r="J437" i="37"/>
  <c r="I437" i="37"/>
  <c r="H437" i="37"/>
  <c r="L421" i="37"/>
  <c r="K421" i="37"/>
  <c r="J421" i="37"/>
  <c r="I421" i="37"/>
  <c r="H421" i="37"/>
  <c r="L397" i="37"/>
  <c r="K397" i="37"/>
  <c r="J397" i="37"/>
  <c r="I397" i="37"/>
  <c r="H397" i="37"/>
  <c r="L375" i="37"/>
  <c r="K375" i="37"/>
  <c r="J375" i="37"/>
  <c r="I375" i="37"/>
  <c r="H375" i="37"/>
  <c r="L170" i="37"/>
  <c r="K170" i="37"/>
  <c r="J170" i="37"/>
  <c r="I170" i="37"/>
  <c r="H170" i="37"/>
  <c r="L154" i="37"/>
  <c r="K154" i="37"/>
  <c r="J154" i="37"/>
  <c r="I154" i="37"/>
  <c r="H154" i="37"/>
  <c r="L130" i="37"/>
  <c r="K130" i="37"/>
  <c r="J130" i="37"/>
  <c r="I130" i="37"/>
  <c r="H130" i="37"/>
  <c r="L108" i="37"/>
  <c r="K108" i="37"/>
  <c r="J108" i="37"/>
  <c r="I108" i="37"/>
  <c r="H108" i="37"/>
  <c r="L81" i="37"/>
  <c r="K81" i="37"/>
  <c r="J81" i="37"/>
  <c r="I81" i="37"/>
  <c r="H81" i="37"/>
  <c r="L65" i="37"/>
  <c r="K65" i="37"/>
  <c r="J65" i="37"/>
  <c r="I65" i="37"/>
  <c r="H65" i="37"/>
  <c r="L41" i="37"/>
  <c r="K41" i="37"/>
  <c r="J41" i="37"/>
  <c r="I41" i="37"/>
  <c r="H41" i="37"/>
  <c r="L19" i="37"/>
  <c r="K19" i="37"/>
  <c r="J19" i="37"/>
  <c r="I19" i="37"/>
  <c r="H19" i="37"/>
  <c r="L427" i="49"/>
  <c r="K427" i="49"/>
  <c r="J427" i="49"/>
  <c r="I427" i="49"/>
  <c r="H427" i="49"/>
  <c r="L405" i="49"/>
  <c r="K405" i="49"/>
  <c r="J405" i="49"/>
  <c r="I405" i="49"/>
  <c r="H405" i="49"/>
  <c r="L383" i="49"/>
  <c r="K383" i="49"/>
  <c r="J383" i="49"/>
  <c r="I383" i="49"/>
  <c r="H383" i="49"/>
  <c r="L367" i="49"/>
  <c r="K367" i="49"/>
  <c r="J367" i="49"/>
  <c r="I367" i="49"/>
  <c r="H367" i="49"/>
  <c r="L351" i="49"/>
  <c r="K351" i="49"/>
  <c r="J351" i="49"/>
  <c r="I351" i="49"/>
  <c r="H351" i="49"/>
  <c r="L329" i="49"/>
  <c r="K329" i="49"/>
  <c r="J329" i="49"/>
  <c r="I329" i="49"/>
  <c r="H329" i="49"/>
  <c r="L307" i="49"/>
  <c r="K307" i="49"/>
  <c r="J307" i="49"/>
  <c r="I307" i="49"/>
  <c r="H307" i="49"/>
  <c r="L283" i="49"/>
  <c r="K283" i="49"/>
  <c r="J283" i="49"/>
  <c r="I283" i="49"/>
  <c r="H283" i="49"/>
  <c r="L261" i="49"/>
  <c r="K261" i="49"/>
  <c r="J261" i="49"/>
  <c r="I261" i="49"/>
  <c r="H261" i="49"/>
  <c r="L239" i="49"/>
  <c r="K239" i="49"/>
  <c r="J239" i="49"/>
  <c r="I239" i="49"/>
  <c r="H239" i="49"/>
  <c r="L223" i="49"/>
  <c r="K223" i="49"/>
  <c r="J223" i="49"/>
  <c r="I223" i="49"/>
  <c r="H223" i="49"/>
  <c r="L207" i="49"/>
  <c r="K207" i="49"/>
  <c r="J207" i="49"/>
  <c r="I207" i="49"/>
  <c r="H207" i="49"/>
  <c r="L185" i="49"/>
  <c r="K185" i="49"/>
  <c r="J185" i="49"/>
  <c r="I185" i="49"/>
  <c r="H185" i="49"/>
  <c r="L163" i="49"/>
  <c r="K163" i="49"/>
  <c r="J163" i="49"/>
  <c r="I163" i="49"/>
  <c r="H163" i="49"/>
  <c r="L139" i="49"/>
  <c r="K139" i="49"/>
  <c r="J139" i="49"/>
  <c r="I139" i="49"/>
  <c r="H139" i="49"/>
  <c r="L117" i="49"/>
  <c r="K117" i="49"/>
  <c r="J117" i="49"/>
  <c r="I117" i="49"/>
  <c r="H117" i="49"/>
  <c r="L95" i="49"/>
  <c r="K95" i="49"/>
  <c r="J95" i="49"/>
  <c r="I95" i="49"/>
  <c r="H95" i="49"/>
  <c r="L79" i="49"/>
  <c r="K79" i="49"/>
  <c r="J79" i="49"/>
  <c r="I79" i="49"/>
  <c r="H79" i="49"/>
  <c r="L63" i="49"/>
  <c r="K63" i="49"/>
  <c r="J63" i="49"/>
  <c r="I63" i="49"/>
  <c r="H63" i="49"/>
  <c r="L41" i="49"/>
  <c r="K41" i="49"/>
  <c r="J41" i="49"/>
  <c r="I41" i="49"/>
  <c r="H41" i="49"/>
  <c r="L19" i="49"/>
  <c r="K19" i="49"/>
  <c r="J19" i="49"/>
  <c r="I19" i="49"/>
  <c r="H19" i="49"/>
  <c r="L1257" i="52"/>
  <c r="K1257" i="52"/>
  <c r="J1257" i="52"/>
  <c r="I1257" i="52"/>
  <c r="H1257" i="52"/>
  <c r="L1241" i="52"/>
  <c r="K1241" i="52"/>
  <c r="J1241" i="52"/>
  <c r="I1241" i="52"/>
  <c r="H1241" i="52"/>
  <c r="L1175" i="52"/>
  <c r="K1175" i="52"/>
  <c r="J1175" i="52"/>
  <c r="I1175" i="52"/>
  <c r="H1175" i="52"/>
  <c r="L1159" i="52"/>
  <c r="K1159" i="52"/>
  <c r="J1159" i="52"/>
  <c r="I1159" i="52"/>
  <c r="H1159" i="52"/>
  <c r="L1093" i="52"/>
  <c r="K1093" i="52"/>
  <c r="J1093" i="52"/>
  <c r="I1093" i="52"/>
  <c r="H1093" i="52"/>
  <c r="L1077" i="52"/>
  <c r="K1077" i="52"/>
  <c r="J1077" i="52"/>
  <c r="I1077" i="52"/>
  <c r="H1077" i="52"/>
  <c r="L647" i="52"/>
  <c r="K647" i="52"/>
  <c r="J647" i="52"/>
  <c r="I647" i="52"/>
  <c r="H647" i="52"/>
  <c r="L415" i="52"/>
  <c r="K415" i="52"/>
  <c r="J415" i="52"/>
  <c r="I415" i="52"/>
  <c r="H415" i="52"/>
  <c r="L367" i="52"/>
  <c r="K367" i="52"/>
  <c r="J367" i="52"/>
  <c r="I367" i="52"/>
  <c r="H367" i="52"/>
  <c r="L213" i="52"/>
  <c r="K213" i="52"/>
  <c r="J213" i="52"/>
  <c r="I213" i="52"/>
  <c r="H213" i="52"/>
  <c r="L161" i="52"/>
  <c r="K161" i="52"/>
  <c r="J161" i="52"/>
  <c r="I161" i="52"/>
  <c r="H161" i="52"/>
  <c r="L511" i="52"/>
  <c r="K511" i="52"/>
  <c r="J511" i="52"/>
  <c r="I511" i="52"/>
  <c r="H511" i="52"/>
  <c r="L487" i="52"/>
  <c r="L273" i="54" s="1"/>
  <c r="K487" i="52"/>
  <c r="K273" i="54" s="1"/>
  <c r="J487" i="52"/>
  <c r="J273" i="54" s="1"/>
  <c r="I487" i="52"/>
  <c r="I273" i="54" s="1"/>
  <c r="H487" i="52"/>
  <c r="H273" i="54" s="1"/>
  <c r="L291" i="52"/>
  <c r="K291" i="52"/>
  <c r="J291" i="52"/>
  <c r="I291" i="52"/>
  <c r="H291" i="52"/>
  <c r="L19" i="52"/>
  <c r="K19" i="52"/>
  <c r="J19" i="52"/>
  <c r="I19" i="52"/>
  <c r="H19" i="52"/>
  <c r="L1209" i="52"/>
  <c r="K1209" i="52"/>
  <c r="J1209" i="52"/>
  <c r="I1209" i="52"/>
  <c r="H1209" i="52"/>
  <c r="E541" i="30" s="1"/>
  <c r="L605" i="49"/>
  <c r="K605" i="49"/>
  <c r="J605" i="49"/>
  <c r="I605" i="49"/>
  <c r="H605" i="49"/>
  <c r="J56" i="29" s="1"/>
  <c r="L1127" i="52"/>
  <c r="K1127" i="52"/>
  <c r="J1127" i="52"/>
  <c r="I1127" i="52"/>
  <c r="H1127" i="52"/>
  <c r="L589" i="49"/>
  <c r="K589" i="49"/>
  <c r="J589" i="49"/>
  <c r="I589" i="49"/>
  <c r="H589" i="49"/>
  <c r="I56" i="29" s="1"/>
  <c r="L1045" i="52"/>
  <c r="K1045" i="52"/>
  <c r="J1045" i="52"/>
  <c r="I1045" i="52"/>
  <c r="H1045" i="52"/>
  <c r="L499" i="49"/>
  <c r="K499" i="49"/>
  <c r="J499" i="49"/>
  <c r="I499" i="49"/>
  <c r="H499" i="49"/>
  <c r="E21" i="29" s="1"/>
  <c r="L439" i="52"/>
  <c r="K439" i="52"/>
  <c r="J439" i="52"/>
  <c r="I439" i="52"/>
  <c r="H439" i="52"/>
  <c r="L453" i="49"/>
  <c r="K453" i="49"/>
  <c r="J453" i="49"/>
  <c r="I453" i="49"/>
  <c r="H453" i="49"/>
  <c r="E56" i="29" s="1"/>
  <c r="L239" i="52"/>
  <c r="K239" i="52"/>
  <c r="J239" i="52"/>
  <c r="I239" i="52"/>
  <c r="H239" i="52"/>
  <c r="L477" i="49"/>
  <c r="K477" i="49"/>
  <c r="J477" i="49"/>
  <c r="I477" i="49"/>
  <c r="H477" i="49"/>
  <c r="F56" i="29" s="1"/>
  <c r="L559" i="52"/>
  <c r="K559" i="52"/>
  <c r="J559" i="52"/>
  <c r="I559" i="52"/>
  <c r="H559" i="52"/>
  <c r="L523" i="49"/>
  <c r="K523" i="49"/>
  <c r="J523" i="49"/>
  <c r="I523" i="49"/>
  <c r="H523" i="49"/>
  <c r="G56" i="29" s="1"/>
  <c r="L715" i="52"/>
  <c r="K715" i="52"/>
  <c r="J715" i="52"/>
  <c r="I715" i="52"/>
  <c r="H715" i="52"/>
  <c r="L486" i="37"/>
  <c r="K486" i="37"/>
  <c r="J486" i="37"/>
  <c r="I486" i="37"/>
  <c r="H486" i="37"/>
  <c r="L464" i="37"/>
  <c r="K464" i="37"/>
  <c r="J464" i="37"/>
  <c r="I464" i="37"/>
  <c r="H464" i="37"/>
  <c r="H843" i="45" s="1"/>
  <c r="L347" i="37"/>
  <c r="K347" i="37"/>
  <c r="J347" i="37"/>
  <c r="I347" i="37"/>
  <c r="H347" i="37"/>
  <c r="L331" i="37"/>
  <c r="K331" i="37"/>
  <c r="J331" i="37"/>
  <c r="I331" i="37"/>
  <c r="H331" i="37"/>
  <c r="L307" i="37"/>
  <c r="K307" i="37"/>
  <c r="J307" i="37"/>
  <c r="I307" i="37"/>
  <c r="H307" i="37"/>
  <c r="L285" i="37"/>
  <c r="K285" i="37"/>
  <c r="J285" i="37"/>
  <c r="I285" i="37"/>
  <c r="H285" i="37"/>
  <c r="L258" i="37"/>
  <c r="K258" i="37"/>
  <c r="J258" i="37"/>
  <c r="I258" i="37"/>
  <c r="H258" i="37"/>
  <c r="L242" i="37"/>
  <c r="K242" i="37"/>
  <c r="J242" i="37"/>
  <c r="I242" i="37"/>
  <c r="H242" i="37"/>
  <c r="L218" i="37"/>
  <c r="K218" i="37"/>
  <c r="J218" i="37"/>
  <c r="I218" i="37"/>
  <c r="H218" i="37"/>
  <c r="L196" i="37"/>
  <c r="K196" i="37"/>
  <c r="J196" i="37"/>
  <c r="I196" i="37"/>
  <c r="H196" i="37"/>
  <c r="L436" i="37"/>
  <c r="K436" i="37"/>
  <c r="J436" i="37"/>
  <c r="I436" i="37"/>
  <c r="H436" i="37"/>
  <c r="L420" i="37"/>
  <c r="K420" i="37"/>
  <c r="J420" i="37"/>
  <c r="I420" i="37"/>
  <c r="H420" i="37"/>
  <c r="L396" i="37"/>
  <c r="K396" i="37"/>
  <c r="J396" i="37"/>
  <c r="I396" i="37"/>
  <c r="H396" i="37"/>
  <c r="L374" i="37"/>
  <c r="K374" i="37"/>
  <c r="J374" i="37"/>
  <c r="I374" i="37"/>
  <c r="H374" i="37"/>
  <c r="L169" i="37"/>
  <c r="K169" i="37"/>
  <c r="J169" i="37"/>
  <c r="I169" i="37"/>
  <c r="H169" i="37"/>
  <c r="L153" i="37"/>
  <c r="K153" i="37"/>
  <c r="J153" i="37"/>
  <c r="I153" i="37"/>
  <c r="H153" i="37"/>
  <c r="L129" i="37"/>
  <c r="K129" i="37"/>
  <c r="J129" i="37"/>
  <c r="I129" i="37"/>
  <c r="H129" i="37"/>
  <c r="L107" i="37"/>
  <c r="K107" i="37"/>
  <c r="J107" i="37"/>
  <c r="I107" i="37"/>
  <c r="H107" i="37"/>
  <c r="L80" i="37"/>
  <c r="K80" i="37"/>
  <c r="J80" i="37"/>
  <c r="I80" i="37"/>
  <c r="H80" i="37"/>
  <c r="L64" i="37"/>
  <c r="K64" i="37"/>
  <c r="J64" i="37"/>
  <c r="I64" i="37"/>
  <c r="H64" i="37"/>
  <c r="L40" i="37"/>
  <c r="K40" i="37"/>
  <c r="J40" i="37"/>
  <c r="I40" i="37"/>
  <c r="H40" i="37"/>
  <c r="L18" i="37"/>
  <c r="K18" i="37"/>
  <c r="J18" i="37"/>
  <c r="I18" i="37"/>
  <c r="H18" i="37"/>
  <c r="L426" i="49"/>
  <c r="K426" i="49"/>
  <c r="J426" i="49"/>
  <c r="I426" i="49"/>
  <c r="H426" i="49"/>
  <c r="L404" i="49"/>
  <c r="K404" i="49"/>
  <c r="J404" i="49"/>
  <c r="I404" i="49"/>
  <c r="H404" i="49"/>
  <c r="L382" i="49"/>
  <c r="K382" i="49"/>
  <c r="J382" i="49"/>
  <c r="I382" i="49"/>
  <c r="H382" i="49"/>
  <c r="L366" i="49"/>
  <c r="K366" i="49"/>
  <c r="J366" i="49"/>
  <c r="I366" i="49"/>
  <c r="H366" i="49"/>
  <c r="L350" i="49"/>
  <c r="K350" i="49"/>
  <c r="J350" i="49"/>
  <c r="I350" i="49"/>
  <c r="H350" i="49"/>
  <c r="L328" i="49"/>
  <c r="K328" i="49"/>
  <c r="J328" i="49"/>
  <c r="I328" i="49"/>
  <c r="H328" i="49"/>
  <c r="L306" i="49"/>
  <c r="K306" i="49"/>
  <c r="J306" i="49"/>
  <c r="I306" i="49"/>
  <c r="H306" i="49"/>
  <c r="L282" i="49"/>
  <c r="K282" i="49"/>
  <c r="J282" i="49"/>
  <c r="I282" i="49"/>
  <c r="H282" i="49"/>
  <c r="L260" i="49"/>
  <c r="K260" i="49"/>
  <c r="J260" i="49"/>
  <c r="I260" i="49"/>
  <c r="H260" i="49"/>
  <c r="L238" i="49"/>
  <c r="K238" i="49"/>
  <c r="J238" i="49"/>
  <c r="I238" i="49"/>
  <c r="H238" i="49"/>
  <c r="L222" i="49"/>
  <c r="K222" i="49"/>
  <c r="J222" i="49"/>
  <c r="I222" i="49"/>
  <c r="H222" i="49"/>
  <c r="L206" i="49"/>
  <c r="K206" i="49"/>
  <c r="J206" i="49"/>
  <c r="I206" i="49"/>
  <c r="H206" i="49"/>
  <c r="L184" i="49"/>
  <c r="K184" i="49"/>
  <c r="J184" i="49"/>
  <c r="I184" i="49"/>
  <c r="H184" i="49"/>
  <c r="L162" i="49"/>
  <c r="K162" i="49"/>
  <c r="J162" i="49"/>
  <c r="I162" i="49"/>
  <c r="H162" i="49"/>
  <c r="L138" i="49"/>
  <c r="K138" i="49"/>
  <c r="J138" i="49"/>
  <c r="I138" i="49"/>
  <c r="H138" i="49"/>
  <c r="L116" i="49"/>
  <c r="K116" i="49"/>
  <c r="J116" i="49"/>
  <c r="I116" i="49"/>
  <c r="H116" i="49"/>
  <c r="L94" i="49"/>
  <c r="K94" i="49"/>
  <c r="J94" i="49"/>
  <c r="I94" i="49"/>
  <c r="H94" i="49"/>
  <c r="L78" i="49"/>
  <c r="K78" i="49"/>
  <c r="J78" i="49"/>
  <c r="I78" i="49"/>
  <c r="H78" i="49"/>
  <c r="L62" i="49"/>
  <c r="K62" i="49"/>
  <c r="J62" i="49"/>
  <c r="I62" i="49"/>
  <c r="H62" i="49"/>
  <c r="L40" i="49"/>
  <c r="K40" i="49"/>
  <c r="J40" i="49"/>
  <c r="I40" i="49"/>
  <c r="H40" i="49"/>
  <c r="L18" i="49"/>
  <c r="K18" i="49"/>
  <c r="J18" i="49"/>
  <c r="I18" i="49"/>
  <c r="H18" i="49"/>
  <c r="L1256" i="52"/>
  <c r="K1256" i="52"/>
  <c r="J1256" i="52"/>
  <c r="I1256" i="52"/>
  <c r="H1256" i="52"/>
  <c r="L1240" i="52"/>
  <c r="K1240" i="52"/>
  <c r="J1240" i="52"/>
  <c r="I1240" i="52"/>
  <c r="H1240" i="52"/>
  <c r="L1174" i="52"/>
  <c r="K1174" i="52"/>
  <c r="J1174" i="52"/>
  <c r="I1174" i="52"/>
  <c r="H1174" i="52"/>
  <c r="L1158" i="52"/>
  <c r="K1158" i="52"/>
  <c r="J1158" i="52"/>
  <c r="I1158" i="52"/>
  <c r="H1158" i="52"/>
  <c r="L1092" i="52"/>
  <c r="K1092" i="52"/>
  <c r="J1092" i="52"/>
  <c r="I1092" i="52"/>
  <c r="H1092" i="52"/>
  <c r="L1076" i="52"/>
  <c r="K1076" i="52"/>
  <c r="J1076" i="52"/>
  <c r="I1076" i="52"/>
  <c r="H1076" i="52"/>
  <c r="L646" i="52"/>
  <c r="K646" i="52"/>
  <c r="J646" i="52"/>
  <c r="I646" i="52"/>
  <c r="H646" i="52"/>
  <c r="L414" i="52"/>
  <c r="K414" i="52"/>
  <c r="J414" i="52"/>
  <c r="I414" i="52"/>
  <c r="H414" i="52"/>
  <c r="L366" i="52"/>
  <c r="K366" i="52"/>
  <c r="J366" i="52"/>
  <c r="I366" i="52"/>
  <c r="H366" i="52"/>
  <c r="L212" i="52"/>
  <c r="K212" i="52"/>
  <c r="J212" i="52"/>
  <c r="I212" i="52"/>
  <c r="H212" i="52"/>
  <c r="L160" i="52"/>
  <c r="K160" i="52"/>
  <c r="J160" i="52"/>
  <c r="I160" i="52"/>
  <c r="H160" i="52"/>
  <c r="L510" i="52"/>
  <c r="K510" i="52"/>
  <c r="J510" i="52"/>
  <c r="I510" i="52"/>
  <c r="H510" i="52"/>
  <c r="L486" i="52"/>
  <c r="L272" i="54" s="1"/>
  <c r="K486" i="52"/>
  <c r="K272" i="54" s="1"/>
  <c r="J486" i="52"/>
  <c r="J272" i="54" s="1"/>
  <c r="I486" i="52"/>
  <c r="I272" i="54" s="1"/>
  <c r="H486" i="52"/>
  <c r="H272" i="54" s="1"/>
  <c r="L290" i="52"/>
  <c r="K290" i="52"/>
  <c r="J290" i="52"/>
  <c r="I290" i="52"/>
  <c r="H290" i="52"/>
  <c r="L18" i="52"/>
  <c r="K18" i="52"/>
  <c r="J18" i="52"/>
  <c r="I18" i="52"/>
  <c r="H18" i="52"/>
  <c r="L1208" i="52"/>
  <c r="K1208" i="52"/>
  <c r="J1208" i="52"/>
  <c r="I1208" i="52"/>
  <c r="H1208" i="52"/>
  <c r="E540" i="30" s="1"/>
  <c r="L604" i="49"/>
  <c r="K604" i="49"/>
  <c r="J604" i="49"/>
  <c r="I604" i="49"/>
  <c r="H604" i="49"/>
  <c r="J50" i="29" s="1"/>
  <c r="L1126" i="52"/>
  <c r="K1126" i="52"/>
  <c r="J1126" i="52"/>
  <c r="I1126" i="52"/>
  <c r="H1126" i="52"/>
  <c r="L588" i="49"/>
  <c r="K588" i="49"/>
  <c r="J588" i="49"/>
  <c r="I588" i="49"/>
  <c r="H588" i="49"/>
  <c r="I50" i="29" s="1"/>
  <c r="L1044" i="52"/>
  <c r="K1044" i="52"/>
  <c r="J1044" i="52"/>
  <c r="I1044" i="52"/>
  <c r="H1044" i="52"/>
  <c r="L498" i="49"/>
  <c r="K498" i="49"/>
  <c r="J498" i="49"/>
  <c r="I498" i="49"/>
  <c r="H498" i="49"/>
  <c r="E20" i="29" s="1"/>
  <c r="L438" i="52"/>
  <c r="K438" i="52"/>
  <c r="J438" i="52"/>
  <c r="I438" i="52"/>
  <c r="H438" i="52"/>
  <c r="L452" i="49"/>
  <c r="K452" i="49"/>
  <c r="J452" i="49"/>
  <c r="I452" i="49"/>
  <c r="H452" i="49"/>
  <c r="E50" i="29" s="1"/>
  <c r="L238" i="52"/>
  <c r="K238" i="52"/>
  <c r="J238" i="52"/>
  <c r="I238" i="52"/>
  <c r="H238" i="52"/>
  <c r="L476" i="49"/>
  <c r="K476" i="49"/>
  <c r="J476" i="49"/>
  <c r="I476" i="49"/>
  <c r="H476" i="49"/>
  <c r="F50" i="29" s="1"/>
  <c r="L558" i="52"/>
  <c r="K558" i="52"/>
  <c r="J558" i="52"/>
  <c r="I558" i="52"/>
  <c r="H558" i="52"/>
  <c r="L522" i="49"/>
  <c r="K522" i="49"/>
  <c r="J522" i="49"/>
  <c r="I522" i="49"/>
  <c r="H522" i="49"/>
  <c r="G50" i="29" s="1"/>
  <c r="L714" i="52"/>
  <c r="K714" i="52"/>
  <c r="J714" i="52"/>
  <c r="I714" i="52"/>
  <c r="H714" i="52"/>
  <c r="L485" i="37"/>
  <c r="K485" i="37"/>
  <c r="J485" i="37"/>
  <c r="I485" i="37"/>
  <c r="H485" i="37"/>
  <c r="L463" i="37"/>
  <c r="K463" i="37"/>
  <c r="J463" i="37"/>
  <c r="I463" i="37"/>
  <c r="H463" i="37"/>
  <c r="H842" i="45" s="1"/>
  <c r="L356" i="37"/>
  <c r="K356" i="37"/>
  <c r="J356" i="37"/>
  <c r="I356" i="37"/>
  <c r="L345" i="37"/>
  <c r="K345" i="37"/>
  <c r="J345" i="37"/>
  <c r="I345" i="37"/>
  <c r="H345" i="37"/>
  <c r="L329" i="37"/>
  <c r="K329" i="37"/>
  <c r="J329" i="37"/>
  <c r="I329" i="37"/>
  <c r="H329" i="37"/>
  <c r="L305" i="37"/>
  <c r="K305" i="37"/>
  <c r="J305" i="37"/>
  <c r="I305" i="37"/>
  <c r="H305" i="37"/>
  <c r="L283" i="37"/>
  <c r="K283" i="37"/>
  <c r="J283" i="37"/>
  <c r="I283" i="37"/>
  <c r="H283" i="37"/>
  <c r="L267" i="37"/>
  <c r="K267" i="37"/>
  <c r="J267" i="37"/>
  <c r="I267" i="37"/>
  <c r="L256" i="37"/>
  <c r="K256" i="37"/>
  <c r="J256" i="37"/>
  <c r="I256" i="37"/>
  <c r="H256" i="37"/>
  <c r="L240" i="37"/>
  <c r="K240" i="37"/>
  <c r="J240" i="37"/>
  <c r="I240" i="37"/>
  <c r="H240" i="37"/>
  <c r="L216" i="37"/>
  <c r="K216" i="37"/>
  <c r="J216" i="37"/>
  <c r="I216" i="37"/>
  <c r="H216" i="37"/>
  <c r="L194" i="37"/>
  <c r="K194" i="37"/>
  <c r="J194" i="37"/>
  <c r="I194" i="37"/>
  <c r="H194" i="37"/>
  <c r="L445" i="37"/>
  <c r="K445" i="37"/>
  <c r="J445" i="37"/>
  <c r="I445" i="37"/>
  <c r="L434" i="37"/>
  <c r="K434" i="37"/>
  <c r="J434" i="37"/>
  <c r="I434" i="37"/>
  <c r="H434" i="37"/>
  <c r="L418" i="37"/>
  <c r="K418" i="37"/>
  <c r="J418" i="37"/>
  <c r="I418" i="37"/>
  <c r="H418" i="37"/>
  <c r="L394" i="37"/>
  <c r="K394" i="37"/>
  <c r="J394" i="37"/>
  <c r="I394" i="37"/>
  <c r="H394" i="37"/>
  <c r="L372" i="37"/>
  <c r="K372" i="37"/>
  <c r="J372" i="37"/>
  <c r="I372" i="37"/>
  <c r="H372" i="37"/>
  <c r="L178" i="37"/>
  <c r="K178" i="37"/>
  <c r="J178" i="37"/>
  <c r="I178" i="37"/>
  <c r="L167" i="37"/>
  <c r="K167" i="37"/>
  <c r="J167" i="37"/>
  <c r="I167" i="37"/>
  <c r="H167" i="37"/>
  <c r="L151" i="37"/>
  <c r="K151" i="37"/>
  <c r="J151" i="37"/>
  <c r="I151" i="37"/>
  <c r="H151" i="37"/>
  <c r="L127" i="37"/>
  <c r="K127" i="37"/>
  <c r="J127" i="37"/>
  <c r="I127" i="37"/>
  <c r="H127" i="37"/>
  <c r="L105" i="37"/>
  <c r="K105" i="37"/>
  <c r="J105" i="37"/>
  <c r="I105" i="37"/>
  <c r="H105" i="37"/>
  <c r="L89" i="37"/>
  <c r="K89" i="37"/>
  <c r="J89" i="37"/>
  <c r="I89" i="37"/>
  <c r="L78" i="37"/>
  <c r="K78" i="37"/>
  <c r="J78" i="37"/>
  <c r="I78" i="37"/>
  <c r="H78" i="37"/>
  <c r="L62" i="37"/>
  <c r="K62" i="37"/>
  <c r="J62" i="37"/>
  <c r="I62" i="37"/>
  <c r="H62" i="37"/>
  <c r="L38" i="37"/>
  <c r="K38" i="37"/>
  <c r="J38" i="37"/>
  <c r="I38" i="37"/>
  <c r="H38" i="37"/>
  <c r="L16" i="37"/>
  <c r="K16" i="37"/>
  <c r="J16" i="37"/>
  <c r="I16" i="37"/>
  <c r="H16" i="37"/>
  <c r="L424" i="49"/>
  <c r="K424" i="49"/>
  <c r="J424" i="49"/>
  <c r="I424" i="49"/>
  <c r="H424" i="49"/>
  <c r="L402" i="49"/>
  <c r="K402" i="49"/>
  <c r="J402" i="49"/>
  <c r="I402" i="49"/>
  <c r="H402" i="49"/>
  <c r="L380" i="49"/>
  <c r="K380" i="49"/>
  <c r="J380" i="49"/>
  <c r="I380" i="49"/>
  <c r="H380" i="49"/>
  <c r="L364" i="49"/>
  <c r="K364" i="49"/>
  <c r="J364" i="49"/>
  <c r="I364" i="49"/>
  <c r="H364" i="49"/>
  <c r="L348" i="49"/>
  <c r="K348" i="49"/>
  <c r="J348" i="49"/>
  <c r="I348" i="49"/>
  <c r="H348" i="49"/>
  <c r="L326" i="49"/>
  <c r="K326" i="49"/>
  <c r="J326" i="49"/>
  <c r="I326" i="49"/>
  <c r="H326" i="49"/>
  <c r="L304" i="49"/>
  <c r="K304" i="49"/>
  <c r="J304" i="49"/>
  <c r="I304" i="49"/>
  <c r="H304" i="49"/>
  <c r="L280" i="49"/>
  <c r="K280" i="49"/>
  <c r="J280" i="49"/>
  <c r="I280" i="49"/>
  <c r="H280" i="49"/>
  <c r="L258" i="49"/>
  <c r="K258" i="49"/>
  <c r="J258" i="49"/>
  <c r="I258" i="49"/>
  <c r="H258" i="49"/>
  <c r="L236" i="49"/>
  <c r="K236" i="49"/>
  <c r="J236" i="49"/>
  <c r="I236" i="49"/>
  <c r="H236" i="49"/>
  <c r="L220" i="49"/>
  <c r="K220" i="49"/>
  <c r="J220" i="49"/>
  <c r="I220" i="49"/>
  <c r="H220" i="49"/>
  <c r="L204" i="49"/>
  <c r="K204" i="49"/>
  <c r="J204" i="49"/>
  <c r="I204" i="49"/>
  <c r="H204" i="49"/>
  <c r="L182" i="49"/>
  <c r="K182" i="49"/>
  <c r="J182" i="49"/>
  <c r="I182" i="49"/>
  <c r="H182" i="49"/>
  <c r="L160" i="49"/>
  <c r="K160" i="49"/>
  <c r="J160" i="49"/>
  <c r="I160" i="49"/>
  <c r="H160" i="49"/>
  <c r="L136" i="49"/>
  <c r="K136" i="49"/>
  <c r="J136" i="49"/>
  <c r="I136" i="49"/>
  <c r="H136" i="49"/>
  <c r="L114" i="49"/>
  <c r="K114" i="49"/>
  <c r="J114" i="49"/>
  <c r="I114" i="49"/>
  <c r="H114" i="49"/>
  <c r="L92" i="49"/>
  <c r="K92" i="49"/>
  <c r="J92" i="49"/>
  <c r="I92" i="49"/>
  <c r="H92" i="49"/>
  <c r="L76" i="49"/>
  <c r="K76" i="49"/>
  <c r="J76" i="49"/>
  <c r="I76" i="49"/>
  <c r="H76" i="49"/>
  <c r="L60" i="49"/>
  <c r="K60" i="49"/>
  <c r="J60" i="49"/>
  <c r="I60" i="49"/>
  <c r="H60" i="49"/>
  <c r="L38" i="49"/>
  <c r="K38" i="49"/>
  <c r="J38" i="49"/>
  <c r="I38" i="49"/>
  <c r="H38" i="49"/>
  <c r="L16" i="49"/>
  <c r="K16" i="49"/>
  <c r="J16" i="49"/>
  <c r="I16" i="49"/>
  <c r="H16" i="49"/>
  <c r="L1254" i="52"/>
  <c r="K1254" i="52"/>
  <c r="J1254" i="52"/>
  <c r="I1254" i="52"/>
  <c r="H1254" i="52"/>
  <c r="L1238" i="52"/>
  <c r="K1238" i="52"/>
  <c r="J1238" i="52"/>
  <c r="I1238" i="52"/>
  <c r="H1238" i="52"/>
  <c r="L1172" i="52"/>
  <c r="K1172" i="52"/>
  <c r="J1172" i="52"/>
  <c r="I1172" i="52"/>
  <c r="H1172" i="52"/>
  <c r="L1156" i="52"/>
  <c r="K1156" i="52"/>
  <c r="J1156" i="52"/>
  <c r="I1156" i="52"/>
  <c r="H1156" i="52"/>
  <c r="L1090" i="52"/>
  <c r="K1090" i="52"/>
  <c r="J1090" i="52"/>
  <c r="I1090" i="52"/>
  <c r="H1090" i="52"/>
  <c r="L1074" i="52"/>
  <c r="K1074" i="52"/>
  <c r="J1074" i="52"/>
  <c r="I1074" i="52"/>
  <c r="H1074" i="52"/>
  <c r="L644" i="52"/>
  <c r="K644" i="52"/>
  <c r="J644" i="52"/>
  <c r="I644" i="52"/>
  <c r="H644" i="52"/>
  <c r="H600" i="52"/>
  <c r="L412" i="52"/>
  <c r="K412" i="52"/>
  <c r="J412" i="52"/>
  <c r="I412" i="52"/>
  <c r="H412" i="52"/>
  <c r="L364" i="52"/>
  <c r="K364" i="52"/>
  <c r="J364" i="52"/>
  <c r="I364" i="52"/>
  <c r="H364" i="52"/>
  <c r="L210" i="52"/>
  <c r="K210" i="52"/>
  <c r="J210" i="52"/>
  <c r="I210" i="52"/>
  <c r="H210" i="52"/>
  <c r="L158" i="52"/>
  <c r="K158" i="52"/>
  <c r="J158" i="52"/>
  <c r="I158" i="52"/>
  <c r="H158" i="52"/>
  <c r="L508" i="52"/>
  <c r="K508" i="52"/>
  <c r="J508" i="52"/>
  <c r="I508" i="52"/>
  <c r="H508" i="52"/>
  <c r="L484" i="52"/>
  <c r="L270" i="54" s="1"/>
  <c r="K484" i="52"/>
  <c r="K270" i="54" s="1"/>
  <c r="J484" i="52"/>
  <c r="J270" i="54" s="1"/>
  <c r="I484" i="52"/>
  <c r="I270" i="54" s="1"/>
  <c r="H484" i="52"/>
  <c r="H270" i="54" s="1"/>
  <c r="L288" i="52"/>
  <c r="K288" i="52"/>
  <c r="J288" i="52"/>
  <c r="I288" i="52"/>
  <c r="H288" i="52"/>
  <c r="L16" i="52"/>
  <c r="K16" i="52"/>
  <c r="J16" i="52"/>
  <c r="I16" i="52"/>
  <c r="H16" i="52"/>
  <c r="L1206" i="52"/>
  <c r="K1206" i="52"/>
  <c r="J1206" i="52"/>
  <c r="I1206" i="52"/>
  <c r="H1206" i="52"/>
  <c r="E538" i="30" s="1"/>
  <c r="L602" i="49"/>
  <c r="K602" i="49"/>
  <c r="J602" i="49"/>
  <c r="I602" i="49"/>
  <c r="H602" i="49"/>
  <c r="J62" i="29" s="1"/>
  <c r="L1124" i="52"/>
  <c r="K1124" i="52"/>
  <c r="J1124" i="52"/>
  <c r="I1124" i="52"/>
  <c r="H1124" i="52"/>
  <c r="L586" i="49"/>
  <c r="K586" i="49"/>
  <c r="J586" i="49"/>
  <c r="I586" i="49"/>
  <c r="H586" i="49"/>
  <c r="I62" i="29" s="1"/>
  <c r="L1042" i="52"/>
  <c r="K1042" i="52"/>
  <c r="J1042" i="52"/>
  <c r="I1042" i="52"/>
  <c r="H1042" i="52"/>
  <c r="L496" i="49"/>
  <c r="K496" i="49"/>
  <c r="J496" i="49"/>
  <c r="I496" i="49"/>
  <c r="H496" i="49"/>
  <c r="E18" i="29" s="1"/>
  <c r="L436" i="52"/>
  <c r="K436" i="52"/>
  <c r="J436" i="52"/>
  <c r="I436" i="52"/>
  <c r="H436" i="52"/>
  <c r="L450" i="49"/>
  <c r="K450" i="49"/>
  <c r="J450" i="49"/>
  <c r="I450" i="49"/>
  <c r="H450" i="49"/>
  <c r="E62" i="29" s="1"/>
  <c r="L236" i="52"/>
  <c r="K236" i="52"/>
  <c r="J236" i="52"/>
  <c r="I236" i="52"/>
  <c r="H236" i="52"/>
  <c r="L474" i="49"/>
  <c r="K474" i="49"/>
  <c r="J474" i="49"/>
  <c r="I474" i="49"/>
  <c r="H474" i="49"/>
  <c r="F62" i="29" s="1"/>
  <c r="L556" i="52"/>
  <c r="K556" i="52"/>
  <c r="J556" i="52"/>
  <c r="I556" i="52"/>
  <c r="H556" i="52"/>
  <c r="L520" i="49"/>
  <c r="K520" i="49"/>
  <c r="J520" i="49"/>
  <c r="I520" i="49"/>
  <c r="H520" i="49"/>
  <c r="G62" i="29" s="1"/>
  <c r="L712" i="52"/>
  <c r="K712" i="52"/>
  <c r="J712" i="52"/>
  <c r="I712" i="52"/>
  <c r="H712" i="52"/>
  <c r="L483" i="37"/>
  <c r="K483" i="37"/>
  <c r="J483" i="37"/>
  <c r="I483" i="37"/>
  <c r="H483" i="37"/>
  <c r="L461" i="37"/>
  <c r="K461" i="37"/>
  <c r="J461" i="37"/>
  <c r="I461" i="37"/>
  <c r="H461" i="37"/>
  <c r="H840" i="45" s="1"/>
  <c r="L344" i="37"/>
  <c r="K344" i="37"/>
  <c r="J344" i="37"/>
  <c r="I344" i="37"/>
  <c r="H344" i="37"/>
  <c r="L328" i="37"/>
  <c r="K328" i="37"/>
  <c r="J328" i="37"/>
  <c r="I328" i="37"/>
  <c r="H328" i="37"/>
  <c r="L304" i="37"/>
  <c r="K304" i="37"/>
  <c r="J304" i="37"/>
  <c r="I304" i="37"/>
  <c r="H304" i="37"/>
  <c r="L282" i="37"/>
  <c r="K282" i="37"/>
  <c r="J282" i="37"/>
  <c r="I282" i="37"/>
  <c r="H282" i="37"/>
  <c r="L255" i="37"/>
  <c r="K255" i="37"/>
  <c r="J255" i="37"/>
  <c r="I255" i="37"/>
  <c r="H255" i="37"/>
  <c r="L239" i="37"/>
  <c r="K239" i="37"/>
  <c r="J239" i="37"/>
  <c r="I239" i="37"/>
  <c r="H239" i="37"/>
  <c r="L215" i="37"/>
  <c r="K215" i="37"/>
  <c r="J215" i="37"/>
  <c r="I215" i="37"/>
  <c r="H215" i="37"/>
  <c r="L193" i="37"/>
  <c r="K193" i="37"/>
  <c r="J193" i="37"/>
  <c r="I193" i="37"/>
  <c r="H193" i="37"/>
  <c r="L433" i="37"/>
  <c r="K433" i="37"/>
  <c r="J433" i="37"/>
  <c r="I433" i="37"/>
  <c r="H433" i="37"/>
  <c r="L417" i="37"/>
  <c r="K417" i="37"/>
  <c r="J417" i="37"/>
  <c r="I417" i="37"/>
  <c r="H417" i="37"/>
  <c r="L393" i="37"/>
  <c r="K393" i="37"/>
  <c r="J393" i="37"/>
  <c r="I393" i="37"/>
  <c r="H393" i="37"/>
  <c r="L371" i="37"/>
  <c r="K371" i="37"/>
  <c r="J371" i="37"/>
  <c r="I371" i="37"/>
  <c r="H371" i="37"/>
  <c r="L166" i="37"/>
  <c r="K166" i="37"/>
  <c r="J166" i="37"/>
  <c r="I166" i="37"/>
  <c r="H166" i="37"/>
  <c r="L150" i="37"/>
  <c r="K150" i="37"/>
  <c r="J150" i="37"/>
  <c r="I150" i="37"/>
  <c r="H150" i="37"/>
  <c r="L126" i="37"/>
  <c r="K126" i="37"/>
  <c r="J126" i="37"/>
  <c r="I126" i="37"/>
  <c r="H126" i="37"/>
  <c r="L104" i="37"/>
  <c r="K104" i="37"/>
  <c r="J104" i="37"/>
  <c r="I104" i="37"/>
  <c r="H104" i="37"/>
  <c r="L77" i="37"/>
  <c r="K77" i="37"/>
  <c r="J77" i="37"/>
  <c r="I77" i="37"/>
  <c r="H77" i="37"/>
  <c r="L61" i="37"/>
  <c r="K61" i="37"/>
  <c r="J61" i="37"/>
  <c r="I61" i="37"/>
  <c r="H61" i="37"/>
  <c r="L37" i="37"/>
  <c r="K37" i="37"/>
  <c r="J37" i="37"/>
  <c r="I37" i="37"/>
  <c r="H37" i="37"/>
  <c r="L15" i="37"/>
  <c r="K15" i="37"/>
  <c r="J15" i="37"/>
  <c r="I15" i="37"/>
  <c r="H15" i="37"/>
  <c r="L423" i="49"/>
  <c r="K423" i="49"/>
  <c r="J423" i="49"/>
  <c r="I423" i="49"/>
  <c r="H423" i="49"/>
  <c r="L401" i="49"/>
  <c r="K401" i="49"/>
  <c r="J401" i="49"/>
  <c r="I401" i="49"/>
  <c r="H401" i="49"/>
  <c r="L379" i="49"/>
  <c r="K379" i="49"/>
  <c r="J379" i="49"/>
  <c r="I379" i="49"/>
  <c r="H379" i="49"/>
  <c r="L363" i="49"/>
  <c r="K363" i="49"/>
  <c r="J363" i="49"/>
  <c r="I363" i="49"/>
  <c r="H363" i="49"/>
  <c r="L347" i="49"/>
  <c r="K347" i="49"/>
  <c r="J347" i="49"/>
  <c r="I347" i="49"/>
  <c r="H347" i="49"/>
  <c r="L325" i="49"/>
  <c r="K325" i="49"/>
  <c r="J325" i="49"/>
  <c r="I325" i="49"/>
  <c r="H325" i="49"/>
  <c r="L303" i="49"/>
  <c r="K303" i="49"/>
  <c r="J303" i="49"/>
  <c r="I303" i="49"/>
  <c r="H303" i="49"/>
  <c r="L279" i="49"/>
  <c r="K279" i="49"/>
  <c r="J279" i="49"/>
  <c r="I279" i="49"/>
  <c r="H279" i="49"/>
  <c r="L257" i="49"/>
  <c r="K257" i="49"/>
  <c r="J257" i="49"/>
  <c r="I257" i="49"/>
  <c r="H257" i="49"/>
  <c r="L235" i="49"/>
  <c r="K235" i="49"/>
  <c r="J235" i="49"/>
  <c r="I235" i="49"/>
  <c r="H235" i="49"/>
  <c r="L219" i="49"/>
  <c r="K219" i="49"/>
  <c r="J219" i="49"/>
  <c r="I219" i="49"/>
  <c r="H219" i="49"/>
  <c r="L203" i="49"/>
  <c r="K203" i="49"/>
  <c r="J203" i="49"/>
  <c r="I203" i="49"/>
  <c r="H203" i="49"/>
  <c r="L181" i="49"/>
  <c r="K181" i="49"/>
  <c r="J181" i="49"/>
  <c r="I181" i="49"/>
  <c r="H181" i="49"/>
  <c r="L159" i="49"/>
  <c r="K159" i="49"/>
  <c r="J159" i="49"/>
  <c r="I159" i="49"/>
  <c r="H159" i="49"/>
  <c r="L135" i="49"/>
  <c r="K135" i="49"/>
  <c r="J135" i="49"/>
  <c r="I135" i="49"/>
  <c r="H135" i="49"/>
  <c r="L113" i="49"/>
  <c r="K113" i="49"/>
  <c r="J113" i="49"/>
  <c r="I113" i="49"/>
  <c r="H113" i="49"/>
  <c r="L91" i="49"/>
  <c r="K91" i="49"/>
  <c r="J91" i="49"/>
  <c r="I91" i="49"/>
  <c r="H91" i="49"/>
  <c r="L75" i="49"/>
  <c r="K75" i="49"/>
  <c r="J75" i="49"/>
  <c r="I75" i="49"/>
  <c r="H75" i="49"/>
  <c r="L59" i="49"/>
  <c r="K59" i="49"/>
  <c r="J59" i="49"/>
  <c r="I59" i="49"/>
  <c r="H59" i="49"/>
  <c r="L37" i="49"/>
  <c r="K37" i="49"/>
  <c r="J37" i="49"/>
  <c r="I37" i="49"/>
  <c r="H37" i="49"/>
  <c r="L15" i="49"/>
  <c r="K15" i="49"/>
  <c r="J15" i="49"/>
  <c r="I15" i="49"/>
  <c r="H15" i="49"/>
  <c r="L1253" i="52"/>
  <c r="K1253" i="52"/>
  <c r="J1253" i="52"/>
  <c r="I1253" i="52"/>
  <c r="H1253" i="52"/>
  <c r="L1237" i="52"/>
  <c r="K1237" i="52"/>
  <c r="J1237" i="52"/>
  <c r="I1237" i="52"/>
  <c r="H1237" i="52"/>
  <c r="L1171" i="52"/>
  <c r="K1171" i="52"/>
  <c r="J1171" i="52"/>
  <c r="I1171" i="52"/>
  <c r="H1171" i="52"/>
  <c r="L1155" i="52"/>
  <c r="K1155" i="52"/>
  <c r="J1155" i="52"/>
  <c r="I1155" i="52"/>
  <c r="H1155" i="52"/>
  <c r="L1089" i="52"/>
  <c r="K1089" i="52"/>
  <c r="J1089" i="52"/>
  <c r="I1089" i="52"/>
  <c r="H1089" i="52"/>
  <c r="L1073" i="52"/>
  <c r="K1073" i="52"/>
  <c r="J1073" i="52"/>
  <c r="I1073" i="52"/>
  <c r="H1073" i="52"/>
  <c r="L643" i="52"/>
  <c r="K643" i="52"/>
  <c r="J643" i="52"/>
  <c r="I643" i="52"/>
  <c r="H643" i="52"/>
  <c r="L411" i="52"/>
  <c r="K411" i="52"/>
  <c r="J411" i="52"/>
  <c r="I411" i="52"/>
  <c r="H411" i="52"/>
  <c r="L363" i="52"/>
  <c r="K363" i="52"/>
  <c r="J363" i="52"/>
  <c r="I363" i="52"/>
  <c r="H363" i="52"/>
  <c r="L209" i="52"/>
  <c r="K209" i="52"/>
  <c r="J209" i="52"/>
  <c r="I209" i="52"/>
  <c r="H209" i="52"/>
  <c r="L157" i="52"/>
  <c r="K157" i="52"/>
  <c r="J157" i="52"/>
  <c r="I157" i="52"/>
  <c r="H157" i="52"/>
  <c r="L507" i="52"/>
  <c r="K507" i="52"/>
  <c r="J507" i="52"/>
  <c r="I507" i="52"/>
  <c r="H507" i="52"/>
  <c r="L483" i="52"/>
  <c r="L269" i="54" s="1"/>
  <c r="K483" i="52"/>
  <c r="K269" i="54" s="1"/>
  <c r="J483" i="52"/>
  <c r="J269" i="54" s="1"/>
  <c r="I483" i="52"/>
  <c r="I269" i="54" s="1"/>
  <c r="H483" i="52"/>
  <c r="H269" i="54" s="1"/>
  <c r="L287" i="52"/>
  <c r="K287" i="52"/>
  <c r="J287" i="52"/>
  <c r="I287" i="52"/>
  <c r="H287" i="52"/>
  <c r="L15" i="52"/>
  <c r="K15" i="52"/>
  <c r="J15" i="52"/>
  <c r="I15" i="52"/>
  <c r="H15" i="52"/>
  <c r="L1205" i="52"/>
  <c r="K1205" i="52"/>
  <c r="J1205" i="52"/>
  <c r="I1205" i="52"/>
  <c r="H1205" i="52"/>
  <c r="E537" i="30" s="1"/>
  <c r="L601" i="49"/>
  <c r="K601" i="49"/>
  <c r="J601" i="49"/>
  <c r="I601" i="49"/>
  <c r="H601" i="49"/>
  <c r="J61" i="29" s="1"/>
  <c r="L1123" i="52"/>
  <c r="K1123" i="52"/>
  <c r="J1123" i="52"/>
  <c r="I1123" i="52"/>
  <c r="H1123" i="52"/>
  <c r="L585" i="49"/>
  <c r="K585" i="49"/>
  <c r="J585" i="49"/>
  <c r="I585" i="49"/>
  <c r="H585" i="49"/>
  <c r="I61" i="29" s="1"/>
  <c r="L1041" i="52"/>
  <c r="K1041" i="52"/>
  <c r="J1041" i="52"/>
  <c r="I1041" i="52"/>
  <c r="H1041" i="52"/>
  <c r="L495" i="49"/>
  <c r="K495" i="49"/>
  <c r="J495" i="49"/>
  <c r="I495" i="49"/>
  <c r="H495" i="49"/>
  <c r="E17" i="29" s="1"/>
  <c r="L435" i="52"/>
  <c r="K435" i="52"/>
  <c r="J435" i="52"/>
  <c r="I435" i="52"/>
  <c r="H435" i="52"/>
  <c r="L449" i="49"/>
  <c r="K449" i="49"/>
  <c r="J449" i="49"/>
  <c r="I449" i="49"/>
  <c r="H449" i="49"/>
  <c r="E61" i="29" s="1"/>
  <c r="L235" i="52"/>
  <c r="K235" i="52"/>
  <c r="J235" i="52"/>
  <c r="I235" i="52"/>
  <c r="H235" i="52"/>
  <c r="L473" i="49"/>
  <c r="K473" i="49"/>
  <c r="J473" i="49"/>
  <c r="I473" i="49"/>
  <c r="H473" i="49"/>
  <c r="F61" i="29" s="1"/>
  <c r="L555" i="52"/>
  <c r="K555" i="52"/>
  <c r="J555" i="52"/>
  <c r="I555" i="52"/>
  <c r="H555" i="52"/>
  <c r="L519" i="49"/>
  <c r="K519" i="49"/>
  <c r="J519" i="49"/>
  <c r="I519" i="49"/>
  <c r="H519" i="49"/>
  <c r="G61" i="29" s="1"/>
  <c r="L711" i="52"/>
  <c r="K711" i="52"/>
  <c r="J711" i="52"/>
  <c r="I711" i="52"/>
  <c r="H711" i="52"/>
  <c r="L482" i="37"/>
  <c r="K482" i="37"/>
  <c r="J482" i="37"/>
  <c r="I482" i="37"/>
  <c r="H482" i="37"/>
  <c r="L460" i="37"/>
  <c r="K460" i="37"/>
  <c r="J460" i="37"/>
  <c r="I460" i="37"/>
  <c r="H460" i="37"/>
  <c r="H839" i="45" s="1"/>
  <c r="L343" i="37"/>
  <c r="K343" i="37"/>
  <c r="J343" i="37"/>
  <c r="I343" i="37"/>
  <c r="H343" i="37"/>
  <c r="L327" i="37"/>
  <c r="K327" i="37"/>
  <c r="J327" i="37"/>
  <c r="I327" i="37"/>
  <c r="H327" i="37"/>
  <c r="L303" i="37"/>
  <c r="K303" i="37"/>
  <c r="J303" i="37"/>
  <c r="I303" i="37"/>
  <c r="H303" i="37"/>
  <c r="L281" i="37"/>
  <c r="K281" i="37"/>
  <c r="J281" i="37"/>
  <c r="I281" i="37"/>
  <c r="H281" i="37"/>
  <c r="L254" i="37"/>
  <c r="K254" i="37"/>
  <c r="J254" i="37"/>
  <c r="I254" i="37"/>
  <c r="H254" i="37"/>
  <c r="L238" i="37"/>
  <c r="K238" i="37"/>
  <c r="J238" i="37"/>
  <c r="I238" i="37"/>
  <c r="H238" i="37"/>
  <c r="L214" i="37"/>
  <c r="K214" i="37"/>
  <c r="J214" i="37"/>
  <c r="I214" i="37"/>
  <c r="H214" i="37"/>
  <c r="L192" i="37"/>
  <c r="K192" i="37"/>
  <c r="J192" i="37"/>
  <c r="I192" i="37"/>
  <c r="H192" i="37"/>
  <c r="L432" i="37"/>
  <c r="K432" i="37"/>
  <c r="J432" i="37"/>
  <c r="I432" i="37"/>
  <c r="H432" i="37"/>
  <c r="L416" i="37"/>
  <c r="K416" i="37"/>
  <c r="J416" i="37"/>
  <c r="I416" i="37"/>
  <c r="H416" i="37"/>
  <c r="L392" i="37"/>
  <c r="K392" i="37"/>
  <c r="J392" i="37"/>
  <c r="I392" i="37"/>
  <c r="H392" i="37"/>
  <c r="L370" i="37"/>
  <c r="K370" i="37"/>
  <c r="J370" i="37"/>
  <c r="I370" i="37"/>
  <c r="H370" i="37"/>
  <c r="L165" i="37"/>
  <c r="K165" i="37"/>
  <c r="J165" i="37"/>
  <c r="I165" i="37"/>
  <c r="H165" i="37"/>
  <c r="L149" i="37"/>
  <c r="K149" i="37"/>
  <c r="J149" i="37"/>
  <c r="I149" i="37"/>
  <c r="H149" i="37"/>
  <c r="L125" i="37"/>
  <c r="K125" i="37"/>
  <c r="J125" i="37"/>
  <c r="I125" i="37"/>
  <c r="H125" i="37"/>
  <c r="L103" i="37"/>
  <c r="K103" i="37"/>
  <c r="J103" i="37"/>
  <c r="I103" i="37"/>
  <c r="H103" i="37"/>
  <c r="L76" i="37"/>
  <c r="K76" i="37"/>
  <c r="J76" i="37"/>
  <c r="I76" i="37"/>
  <c r="H76" i="37"/>
  <c r="L60" i="37"/>
  <c r="K60" i="37"/>
  <c r="J60" i="37"/>
  <c r="I60" i="37"/>
  <c r="H60" i="37"/>
  <c r="L36" i="37"/>
  <c r="K36" i="37"/>
  <c r="J36" i="37"/>
  <c r="I36" i="37"/>
  <c r="H36" i="37"/>
  <c r="L14" i="37"/>
  <c r="K14" i="37"/>
  <c r="J14" i="37"/>
  <c r="I14" i="37"/>
  <c r="H14" i="37"/>
  <c r="L422" i="49"/>
  <c r="K422" i="49"/>
  <c r="J422" i="49"/>
  <c r="I422" i="49"/>
  <c r="H422" i="49"/>
  <c r="L400" i="49"/>
  <c r="K400" i="49"/>
  <c r="J400" i="49"/>
  <c r="I400" i="49"/>
  <c r="H400" i="49"/>
  <c r="L378" i="49"/>
  <c r="K378" i="49"/>
  <c r="J378" i="49"/>
  <c r="I378" i="49"/>
  <c r="H378" i="49"/>
  <c r="L362" i="49"/>
  <c r="K362" i="49"/>
  <c r="J362" i="49"/>
  <c r="I362" i="49"/>
  <c r="H362" i="49"/>
  <c r="L346" i="49"/>
  <c r="K346" i="49"/>
  <c r="J346" i="49"/>
  <c r="I346" i="49"/>
  <c r="H346" i="49"/>
  <c r="L324" i="49"/>
  <c r="K324" i="49"/>
  <c r="J324" i="49"/>
  <c r="I324" i="49"/>
  <c r="L302" i="49"/>
  <c r="K302" i="49"/>
  <c r="J302" i="49"/>
  <c r="I302" i="49"/>
  <c r="H302" i="49"/>
  <c r="L278" i="49"/>
  <c r="K278" i="49"/>
  <c r="J278" i="49"/>
  <c r="I278" i="49"/>
  <c r="H278" i="49"/>
  <c r="L256" i="49"/>
  <c r="K256" i="49"/>
  <c r="J256" i="49"/>
  <c r="I256" i="49"/>
  <c r="H256" i="49"/>
  <c r="L234" i="49"/>
  <c r="K234" i="49"/>
  <c r="J234" i="49"/>
  <c r="I234" i="49"/>
  <c r="H234" i="49"/>
  <c r="L218" i="49"/>
  <c r="K218" i="49"/>
  <c r="J218" i="49"/>
  <c r="I218" i="49"/>
  <c r="H218" i="49"/>
  <c r="L202" i="49"/>
  <c r="K202" i="49"/>
  <c r="J202" i="49"/>
  <c r="I202" i="49"/>
  <c r="H202" i="49"/>
  <c r="L180" i="49"/>
  <c r="K180" i="49"/>
  <c r="J180" i="49"/>
  <c r="I180" i="49"/>
  <c r="H180" i="49"/>
  <c r="L158" i="49"/>
  <c r="K158" i="49"/>
  <c r="J158" i="49"/>
  <c r="I158" i="49"/>
  <c r="H158" i="49"/>
  <c r="L134" i="49"/>
  <c r="K134" i="49"/>
  <c r="J134" i="49"/>
  <c r="I134" i="49"/>
  <c r="H134" i="49"/>
  <c r="L112" i="49"/>
  <c r="K112" i="49"/>
  <c r="J112" i="49"/>
  <c r="I112" i="49"/>
  <c r="H112" i="49"/>
  <c r="L90" i="49"/>
  <c r="K90" i="49"/>
  <c r="J90" i="49"/>
  <c r="I90" i="49"/>
  <c r="H90" i="49"/>
  <c r="L74" i="49"/>
  <c r="K74" i="49"/>
  <c r="J74" i="49"/>
  <c r="I74" i="49"/>
  <c r="H74" i="49"/>
  <c r="L58" i="49"/>
  <c r="K58" i="49"/>
  <c r="J58" i="49"/>
  <c r="I58" i="49"/>
  <c r="H58" i="49"/>
  <c r="L36" i="49"/>
  <c r="K36" i="49"/>
  <c r="J36" i="49"/>
  <c r="I36" i="49"/>
  <c r="H36" i="49"/>
  <c r="L14" i="49"/>
  <c r="K14" i="49"/>
  <c r="J14" i="49"/>
  <c r="I14" i="49"/>
  <c r="H14" i="49"/>
  <c r="L1252" i="52"/>
  <c r="K1252" i="52"/>
  <c r="J1252" i="52"/>
  <c r="I1252" i="52"/>
  <c r="H1252" i="52"/>
  <c r="L1236" i="52"/>
  <c r="K1236" i="52"/>
  <c r="J1236" i="52"/>
  <c r="I1236" i="52"/>
  <c r="H1236" i="52"/>
  <c r="L1170" i="52"/>
  <c r="K1170" i="52"/>
  <c r="J1170" i="52"/>
  <c r="I1170" i="52"/>
  <c r="H1170" i="52"/>
  <c r="L1154" i="52"/>
  <c r="K1154" i="52"/>
  <c r="J1154" i="52"/>
  <c r="I1154" i="52"/>
  <c r="H1154" i="52"/>
  <c r="L1088" i="52"/>
  <c r="K1088" i="52"/>
  <c r="J1088" i="52"/>
  <c r="I1088" i="52"/>
  <c r="H1088" i="52"/>
  <c r="L1072" i="52"/>
  <c r="K1072" i="52"/>
  <c r="J1072" i="52"/>
  <c r="I1072" i="52"/>
  <c r="H1072" i="52"/>
  <c r="L642" i="52"/>
  <c r="K642" i="52"/>
  <c r="J642" i="52"/>
  <c r="I642" i="52"/>
  <c r="H642" i="52"/>
  <c r="L410" i="52"/>
  <c r="K410" i="52"/>
  <c r="J410" i="52"/>
  <c r="I410" i="52"/>
  <c r="H410" i="52"/>
  <c r="L362" i="52"/>
  <c r="K362" i="52"/>
  <c r="J362" i="52"/>
  <c r="I362" i="52"/>
  <c r="H362" i="52"/>
  <c r="L208" i="52"/>
  <c r="K208" i="52"/>
  <c r="J208" i="52"/>
  <c r="I208" i="52"/>
  <c r="H208" i="52"/>
  <c r="L156" i="52"/>
  <c r="K156" i="52"/>
  <c r="J156" i="52"/>
  <c r="I156" i="52"/>
  <c r="H156" i="52"/>
  <c r="L506" i="52"/>
  <c r="K506" i="52"/>
  <c r="J506" i="52"/>
  <c r="I506" i="52"/>
  <c r="H506" i="52"/>
  <c r="L482" i="52"/>
  <c r="L268" i="54" s="1"/>
  <c r="K482" i="52"/>
  <c r="K268" i="54" s="1"/>
  <c r="J482" i="52"/>
  <c r="J268" i="54" s="1"/>
  <c r="I482" i="52"/>
  <c r="I268" i="54" s="1"/>
  <c r="H482" i="52"/>
  <c r="H268" i="54" s="1"/>
  <c r="L286" i="52"/>
  <c r="K286" i="52"/>
  <c r="J286" i="52"/>
  <c r="I286" i="52"/>
  <c r="H286" i="52"/>
  <c r="L14" i="52"/>
  <c r="K14" i="52"/>
  <c r="J14" i="52"/>
  <c r="I14" i="52"/>
  <c r="H14" i="52"/>
  <c r="L1204" i="52"/>
  <c r="K1204" i="52"/>
  <c r="J1204" i="52"/>
  <c r="I1204" i="52"/>
  <c r="H1204" i="52"/>
  <c r="E536" i="30" s="1"/>
  <c r="L600" i="49"/>
  <c r="K600" i="49"/>
  <c r="J600" i="49"/>
  <c r="I600" i="49"/>
  <c r="H600" i="49"/>
  <c r="J60" i="29" s="1"/>
  <c r="L1122" i="52"/>
  <c r="K1122" i="52"/>
  <c r="J1122" i="52"/>
  <c r="I1122" i="52"/>
  <c r="H1122" i="52"/>
  <c r="L584" i="49"/>
  <c r="K584" i="49"/>
  <c r="J584" i="49"/>
  <c r="I584" i="49"/>
  <c r="H584" i="49"/>
  <c r="I60" i="29" s="1"/>
  <c r="L1040" i="52"/>
  <c r="K1040" i="52"/>
  <c r="J1040" i="52"/>
  <c r="I1040" i="52"/>
  <c r="H1040" i="52"/>
  <c r="L494" i="49"/>
  <c r="K494" i="49"/>
  <c r="J494" i="49"/>
  <c r="I494" i="49"/>
  <c r="H494" i="49"/>
  <c r="E16" i="29" s="1"/>
  <c r="L434" i="52"/>
  <c r="K434" i="52"/>
  <c r="J434" i="52"/>
  <c r="I434" i="52"/>
  <c r="H434" i="52"/>
  <c r="L448" i="49"/>
  <c r="K448" i="49"/>
  <c r="J448" i="49"/>
  <c r="I448" i="49"/>
  <c r="H448" i="49"/>
  <c r="E60" i="29" s="1"/>
  <c r="L234" i="52"/>
  <c r="K234" i="52"/>
  <c r="J234" i="52"/>
  <c r="I234" i="52"/>
  <c r="H234" i="52"/>
  <c r="L472" i="49"/>
  <c r="K472" i="49"/>
  <c r="J472" i="49"/>
  <c r="I472" i="49"/>
  <c r="H472" i="49"/>
  <c r="F60" i="29" s="1"/>
  <c r="L554" i="52"/>
  <c r="K554" i="52"/>
  <c r="J554" i="52"/>
  <c r="I554" i="52"/>
  <c r="H554" i="52"/>
  <c r="L518" i="49"/>
  <c r="K518" i="49"/>
  <c r="J518" i="49"/>
  <c r="I518" i="49"/>
  <c r="H518" i="49"/>
  <c r="G60" i="29" s="1"/>
  <c r="L710" i="52"/>
  <c r="K710" i="52"/>
  <c r="J710" i="52"/>
  <c r="I710" i="52"/>
  <c r="H710" i="52"/>
  <c r="L481" i="37"/>
  <c r="K481" i="37"/>
  <c r="J481" i="37"/>
  <c r="I481" i="37"/>
  <c r="H481" i="37"/>
  <c r="L459" i="37"/>
  <c r="K459" i="37"/>
  <c r="J459" i="37"/>
  <c r="I459" i="37"/>
  <c r="H459" i="37"/>
  <c r="H838" i="45" s="1"/>
  <c r="L342" i="37"/>
  <c r="K342" i="37"/>
  <c r="J342" i="37"/>
  <c r="I342" i="37"/>
  <c r="H342" i="37"/>
  <c r="L326" i="37"/>
  <c r="K326" i="37"/>
  <c r="J326" i="37"/>
  <c r="I326" i="37"/>
  <c r="H326" i="37"/>
  <c r="L302" i="37"/>
  <c r="K302" i="37"/>
  <c r="J302" i="37"/>
  <c r="I302" i="37"/>
  <c r="H302" i="37"/>
  <c r="L280" i="37"/>
  <c r="K280" i="37"/>
  <c r="J280" i="37"/>
  <c r="I280" i="37"/>
  <c r="H280" i="37"/>
  <c r="L253" i="37"/>
  <c r="K253" i="37"/>
  <c r="J253" i="37"/>
  <c r="I253" i="37"/>
  <c r="H253" i="37"/>
  <c r="L237" i="37"/>
  <c r="K237" i="37"/>
  <c r="J237" i="37"/>
  <c r="I237" i="37"/>
  <c r="H237" i="37"/>
  <c r="L213" i="37"/>
  <c r="K213" i="37"/>
  <c r="J213" i="37"/>
  <c r="I213" i="37"/>
  <c r="H213" i="37"/>
  <c r="L191" i="37"/>
  <c r="K191" i="37"/>
  <c r="J191" i="37"/>
  <c r="I191" i="37"/>
  <c r="H191" i="37"/>
  <c r="L431" i="37"/>
  <c r="K431" i="37"/>
  <c r="J431" i="37"/>
  <c r="I431" i="37"/>
  <c r="H431" i="37"/>
  <c r="L415" i="37"/>
  <c r="K415" i="37"/>
  <c r="J415" i="37"/>
  <c r="I415" i="37"/>
  <c r="H415" i="37"/>
  <c r="L391" i="37"/>
  <c r="K391" i="37"/>
  <c r="J391" i="37"/>
  <c r="I391" i="37"/>
  <c r="H391" i="37"/>
  <c r="L369" i="37"/>
  <c r="K369" i="37"/>
  <c r="J369" i="37"/>
  <c r="I369" i="37"/>
  <c r="H369" i="37"/>
  <c r="L164" i="37"/>
  <c r="K164" i="37"/>
  <c r="J164" i="37"/>
  <c r="I164" i="37"/>
  <c r="H164" i="37"/>
  <c r="L148" i="37"/>
  <c r="K148" i="37"/>
  <c r="J148" i="37"/>
  <c r="I148" i="37"/>
  <c r="H148" i="37"/>
  <c r="L124" i="37"/>
  <c r="K124" i="37"/>
  <c r="J124" i="37"/>
  <c r="I124" i="37"/>
  <c r="H124" i="37"/>
  <c r="L102" i="37"/>
  <c r="K102" i="37"/>
  <c r="J102" i="37"/>
  <c r="I102" i="37"/>
  <c r="H102" i="37"/>
  <c r="L75" i="37"/>
  <c r="K75" i="37"/>
  <c r="J75" i="37"/>
  <c r="I75" i="37"/>
  <c r="H75" i="37"/>
  <c r="L59" i="37"/>
  <c r="K59" i="37"/>
  <c r="J59" i="37"/>
  <c r="I59" i="37"/>
  <c r="H59" i="37"/>
  <c r="L35" i="37"/>
  <c r="K35" i="37"/>
  <c r="J35" i="37"/>
  <c r="I35" i="37"/>
  <c r="H35" i="37"/>
  <c r="L13" i="37"/>
  <c r="K13" i="37"/>
  <c r="J13" i="37"/>
  <c r="I13" i="37"/>
  <c r="H13" i="37"/>
  <c r="L421" i="49"/>
  <c r="K421" i="49"/>
  <c r="J421" i="49"/>
  <c r="I421" i="49"/>
  <c r="H421" i="49"/>
  <c r="L399" i="49"/>
  <c r="K399" i="49"/>
  <c r="J399" i="49"/>
  <c r="I399" i="49"/>
  <c r="H399" i="49"/>
  <c r="L377" i="49"/>
  <c r="K377" i="49"/>
  <c r="J377" i="49"/>
  <c r="I377" i="49"/>
  <c r="H377" i="49"/>
  <c r="L361" i="49"/>
  <c r="K361" i="49"/>
  <c r="J361" i="49"/>
  <c r="I361" i="49"/>
  <c r="H361" i="49"/>
  <c r="L345" i="49"/>
  <c r="K345" i="49"/>
  <c r="J345" i="49"/>
  <c r="I345" i="49"/>
  <c r="H345" i="49"/>
  <c r="L323" i="49"/>
  <c r="K323" i="49"/>
  <c r="J323" i="49"/>
  <c r="I323" i="49"/>
  <c r="H323" i="49"/>
  <c r="L301" i="49"/>
  <c r="K301" i="49"/>
  <c r="J301" i="49"/>
  <c r="I301" i="49"/>
  <c r="H301" i="49"/>
  <c r="L277" i="49"/>
  <c r="K277" i="49"/>
  <c r="J277" i="49"/>
  <c r="I277" i="49"/>
  <c r="H277" i="49"/>
  <c r="L255" i="49"/>
  <c r="K255" i="49"/>
  <c r="J255" i="49"/>
  <c r="I255" i="49"/>
  <c r="H255" i="49"/>
  <c r="L233" i="49"/>
  <c r="K233" i="49"/>
  <c r="J233" i="49"/>
  <c r="I233" i="49"/>
  <c r="H233" i="49"/>
  <c r="L217" i="49"/>
  <c r="K217" i="49"/>
  <c r="J217" i="49"/>
  <c r="I217" i="49"/>
  <c r="H217" i="49"/>
  <c r="L201" i="49"/>
  <c r="K201" i="49"/>
  <c r="J201" i="49"/>
  <c r="I201" i="49"/>
  <c r="H201" i="49"/>
  <c r="L179" i="49"/>
  <c r="K179" i="49"/>
  <c r="J179" i="49"/>
  <c r="I179" i="49"/>
  <c r="H179" i="49"/>
  <c r="L157" i="49"/>
  <c r="K157" i="49"/>
  <c r="J157" i="49"/>
  <c r="I157" i="49"/>
  <c r="H157" i="49"/>
  <c r="L133" i="49"/>
  <c r="K133" i="49"/>
  <c r="J133" i="49"/>
  <c r="I133" i="49"/>
  <c r="H133" i="49"/>
  <c r="L111" i="49"/>
  <c r="K111" i="49"/>
  <c r="J111" i="49"/>
  <c r="I111" i="49"/>
  <c r="H111" i="49"/>
  <c r="L89" i="49"/>
  <c r="K89" i="49"/>
  <c r="J89" i="49"/>
  <c r="I89" i="49"/>
  <c r="H89" i="49"/>
  <c r="L73" i="49"/>
  <c r="K73" i="49"/>
  <c r="J73" i="49"/>
  <c r="I73" i="49"/>
  <c r="H73" i="49"/>
  <c r="L57" i="49"/>
  <c r="K57" i="49"/>
  <c r="J57" i="49"/>
  <c r="I57" i="49"/>
  <c r="H57" i="49"/>
  <c r="L35" i="49"/>
  <c r="K35" i="49"/>
  <c r="J35" i="49"/>
  <c r="I35" i="49"/>
  <c r="H35" i="49"/>
  <c r="L13" i="49"/>
  <c r="K13" i="49"/>
  <c r="J13" i="49"/>
  <c r="I13" i="49"/>
  <c r="H13" i="49"/>
  <c r="L1251" i="52"/>
  <c r="K1251" i="52"/>
  <c r="J1251" i="52"/>
  <c r="I1251" i="52"/>
  <c r="H1251" i="52"/>
  <c r="L1235" i="52"/>
  <c r="K1235" i="52"/>
  <c r="J1235" i="52"/>
  <c r="I1235" i="52"/>
  <c r="H1235" i="52"/>
  <c r="L1169" i="52"/>
  <c r="K1169" i="52"/>
  <c r="J1169" i="52"/>
  <c r="I1169" i="52"/>
  <c r="H1169" i="52"/>
  <c r="L1153" i="52"/>
  <c r="K1153" i="52"/>
  <c r="J1153" i="52"/>
  <c r="I1153" i="52"/>
  <c r="H1153" i="52"/>
  <c r="L1087" i="52"/>
  <c r="K1087" i="52"/>
  <c r="J1087" i="52"/>
  <c r="I1087" i="52"/>
  <c r="H1087" i="52"/>
  <c r="L1071" i="52"/>
  <c r="K1071" i="52"/>
  <c r="J1071" i="52"/>
  <c r="I1071" i="52"/>
  <c r="H1071" i="52"/>
  <c r="L641" i="52"/>
  <c r="K641" i="52"/>
  <c r="J641" i="52"/>
  <c r="I641" i="52"/>
  <c r="H641" i="52"/>
  <c r="L409" i="52"/>
  <c r="K409" i="52"/>
  <c r="J409" i="52"/>
  <c r="I409" i="52"/>
  <c r="H409" i="52"/>
  <c r="L361" i="52"/>
  <c r="K361" i="52"/>
  <c r="J361" i="52"/>
  <c r="I361" i="52"/>
  <c r="H361" i="52"/>
  <c r="L207" i="52"/>
  <c r="K207" i="52"/>
  <c r="J207" i="52"/>
  <c r="I207" i="52"/>
  <c r="H207" i="52"/>
  <c r="L155" i="52"/>
  <c r="K155" i="52"/>
  <c r="J155" i="52"/>
  <c r="I155" i="52"/>
  <c r="H155" i="52"/>
  <c r="L505" i="52"/>
  <c r="K505" i="52"/>
  <c r="J505" i="52"/>
  <c r="I505" i="52"/>
  <c r="H505" i="52"/>
  <c r="L481" i="52"/>
  <c r="L267" i="54" s="1"/>
  <c r="K481" i="52"/>
  <c r="K267" i="54" s="1"/>
  <c r="J481" i="52"/>
  <c r="J267" i="54" s="1"/>
  <c r="I481" i="52"/>
  <c r="I267" i="54" s="1"/>
  <c r="H481" i="52"/>
  <c r="H267" i="54" s="1"/>
  <c r="L285" i="52"/>
  <c r="K285" i="52"/>
  <c r="J285" i="52"/>
  <c r="I285" i="52"/>
  <c r="H285" i="52"/>
  <c r="L13" i="52"/>
  <c r="K13" i="52"/>
  <c r="J13" i="52"/>
  <c r="I13" i="52"/>
  <c r="H13" i="52"/>
  <c r="L1203" i="52"/>
  <c r="K1203" i="52"/>
  <c r="J1203" i="52"/>
  <c r="I1203" i="52"/>
  <c r="H1203" i="52"/>
  <c r="E535" i="30" s="1"/>
  <c r="L599" i="49"/>
  <c r="K599" i="49"/>
  <c r="J599" i="49"/>
  <c r="I599" i="49"/>
  <c r="H599" i="49"/>
  <c r="J46" i="29" s="1"/>
  <c r="L1121" i="52"/>
  <c r="K1121" i="52"/>
  <c r="J1121" i="52"/>
  <c r="I1121" i="52"/>
  <c r="H1121" i="52"/>
  <c r="L583" i="49"/>
  <c r="K583" i="49"/>
  <c r="J583" i="49"/>
  <c r="I583" i="49"/>
  <c r="H583" i="49"/>
  <c r="I46" i="29" s="1"/>
  <c r="L1039" i="52"/>
  <c r="K1039" i="52"/>
  <c r="J1039" i="52"/>
  <c r="I1039" i="52"/>
  <c r="H1039" i="52"/>
  <c r="L493" i="49"/>
  <c r="K493" i="49"/>
  <c r="J493" i="49"/>
  <c r="I493" i="49"/>
  <c r="H493" i="49"/>
  <c r="E15" i="29" s="1"/>
  <c r="L433" i="52"/>
  <c r="K433" i="52"/>
  <c r="J433" i="52"/>
  <c r="I433" i="52"/>
  <c r="H433" i="52"/>
  <c r="L447" i="49"/>
  <c r="K447" i="49"/>
  <c r="J447" i="49"/>
  <c r="I447" i="49"/>
  <c r="H447" i="49"/>
  <c r="E46" i="29" s="1"/>
  <c r="L233" i="52"/>
  <c r="K233" i="52"/>
  <c r="J233" i="52"/>
  <c r="I233" i="52"/>
  <c r="H233" i="52"/>
  <c r="L471" i="49"/>
  <c r="K471" i="49"/>
  <c r="J471" i="49"/>
  <c r="I471" i="49"/>
  <c r="H471" i="49"/>
  <c r="F46" i="29" s="1"/>
  <c r="L553" i="52"/>
  <c r="K553" i="52"/>
  <c r="J553" i="52"/>
  <c r="I553" i="52"/>
  <c r="H553" i="52"/>
  <c r="L517" i="49"/>
  <c r="K517" i="49"/>
  <c r="J517" i="49"/>
  <c r="I517" i="49"/>
  <c r="H517" i="49"/>
  <c r="G46" i="29" s="1"/>
  <c r="L709" i="52"/>
  <c r="K709" i="52"/>
  <c r="J709" i="52"/>
  <c r="I709" i="52"/>
  <c r="H709" i="52"/>
  <c r="L480" i="37"/>
  <c r="K480" i="37"/>
  <c r="J480" i="37"/>
  <c r="I480" i="37"/>
  <c r="H480" i="37"/>
  <c r="L458" i="37"/>
  <c r="K458" i="37"/>
  <c r="J458" i="37"/>
  <c r="I458" i="37"/>
  <c r="H458" i="37"/>
  <c r="H837" i="45" s="1"/>
  <c r="L310" i="52"/>
  <c r="K310" i="52"/>
  <c r="J310" i="52"/>
  <c r="I310" i="52"/>
  <c r="H310" i="52"/>
  <c r="L206" i="52"/>
  <c r="K206" i="52"/>
  <c r="J206" i="52"/>
  <c r="I206" i="52"/>
  <c r="H206" i="52"/>
  <c r="L154" i="52"/>
  <c r="K154" i="52"/>
  <c r="J154" i="52"/>
  <c r="I154" i="52"/>
  <c r="H154" i="52"/>
  <c r="L284" i="52"/>
  <c r="K284" i="52"/>
  <c r="J284" i="52"/>
  <c r="I284" i="52"/>
  <c r="H284" i="52"/>
  <c r="L446" i="49"/>
  <c r="K446" i="49"/>
  <c r="J446" i="49"/>
  <c r="I446" i="49"/>
  <c r="H446" i="49"/>
  <c r="L232" i="52"/>
  <c r="K232" i="52"/>
  <c r="J232" i="52"/>
  <c r="I232" i="52"/>
  <c r="H232" i="52"/>
  <c r="L309" i="52"/>
  <c r="K309" i="52"/>
  <c r="J309" i="52"/>
  <c r="I309" i="52"/>
  <c r="H309" i="52"/>
  <c r="L205" i="52"/>
  <c r="K205" i="52"/>
  <c r="J205" i="52"/>
  <c r="I205" i="52"/>
  <c r="H205" i="52"/>
  <c r="L153" i="52"/>
  <c r="K153" i="52"/>
  <c r="J153" i="52"/>
  <c r="I153" i="52"/>
  <c r="H153" i="52"/>
  <c r="L283" i="52"/>
  <c r="K283" i="52"/>
  <c r="J283" i="52"/>
  <c r="I283" i="52"/>
  <c r="H283" i="52"/>
  <c r="L445" i="49"/>
  <c r="K445" i="49"/>
  <c r="J445" i="49"/>
  <c r="I445" i="49"/>
  <c r="H445" i="49"/>
  <c r="L231" i="52"/>
  <c r="K231" i="52"/>
  <c r="J231" i="52"/>
  <c r="I231" i="52"/>
  <c r="H231" i="52"/>
  <c r="L341" i="37"/>
  <c r="K341" i="37"/>
  <c r="J341" i="37"/>
  <c r="I341" i="37"/>
  <c r="H341" i="37"/>
  <c r="L325" i="37"/>
  <c r="K325" i="37"/>
  <c r="J325" i="37"/>
  <c r="I325" i="37"/>
  <c r="H325" i="37"/>
  <c r="L301" i="37"/>
  <c r="K301" i="37"/>
  <c r="J301" i="37"/>
  <c r="I301" i="37"/>
  <c r="H301" i="37"/>
  <c r="L279" i="37"/>
  <c r="K279" i="37"/>
  <c r="J279" i="37"/>
  <c r="I279" i="37"/>
  <c r="H279" i="37"/>
  <c r="L252" i="37"/>
  <c r="K252" i="37"/>
  <c r="J252" i="37"/>
  <c r="I252" i="37"/>
  <c r="H252" i="37"/>
  <c r="L236" i="37"/>
  <c r="K236" i="37"/>
  <c r="J236" i="37"/>
  <c r="I236" i="37"/>
  <c r="H236" i="37"/>
  <c r="L212" i="37"/>
  <c r="K212" i="37"/>
  <c r="J212" i="37"/>
  <c r="I212" i="37"/>
  <c r="H212" i="37"/>
  <c r="L190" i="37"/>
  <c r="K190" i="37"/>
  <c r="J190" i="37"/>
  <c r="I190" i="37"/>
  <c r="H190" i="37"/>
  <c r="L430" i="37"/>
  <c r="K430" i="37"/>
  <c r="J430" i="37"/>
  <c r="I430" i="37"/>
  <c r="H430" i="37"/>
  <c r="L414" i="37"/>
  <c r="K414" i="37"/>
  <c r="J414" i="37"/>
  <c r="I414" i="37"/>
  <c r="H414" i="37"/>
  <c r="L390" i="37"/>
  <c r="K390" i="37"/>
  <c r="J390" i="37"/>
  <c r="I390" i="37"/>
  <c r="H390" i="37"/>
  <c r="L368" i="37"/>
  <c r="K368" i="37"/>
  <c r="J368" i="37"/>
  <c r="I368" i="37"/>
  <c r="H368" i="37"/>
  <c r="L163" i="37"/>
  <c r="K163" i="37"/>
  <c r="J163" i="37"/>
  <c r="I163" i="37"/>
  <c r="H163" i="37"/>
  <c r="L147" i="37"/>
  <c r="K147" i="37"/>
  <c r="J147" i="37"/>
  <c r="I147" i="37"/>
  <c r="H147" i="37"/>
  <c r="L123" i="37"/>
  <c r="K123" i="37"/>
  <c r="J123" i="37"/>
  <c r="I123" i="37"/>
  <c r="H123" i="37"/>
  <c r="L101" i="37"/>
  <c r="K101" i="37"/>
  <c r="J101" i="37"/>
  <c r="I101" i="37"/>
  <c r="H101" i="37"/>
  <c r="L74" i="37"/>
  <c r="K74" i="37"/>
  <c r="J74" i="37"/>
  <c r="I74" i="37"/>
  <c r="H74" i="37"/>
  <c r="L58" i="37"/>
  <c r="K58" i="37"/>
  <c r="J58" i="37"/>
  <c r="I58" i="37"/>
  <c r="H58" i="37"/>
  <c r="L34" i="37"/>
  <c r="K34" i="37"/>
  <c r="J34" i="37"/>
  <c r="I34" i="37"/>
  <c r="H34" i="37"/>
  <c r="L12" i="37"/>
  <c r="K12" i="37"/>
  <c r="J12" i="37"/>
  <c r="I12" i="37"/>
  <c r="H12" i="37"/>
  <c r="L420" i="49"/>
  <c r="K420" i="49"/>
  <c r="J420" i="49"/>
  <c r="I420" i="49"/>
  <c r="H420" i="49"/>
  <c r="L398" i="49"/>
  <c r="K398" i="49"/>
  <c r="J398" i="49"/>
  <c r="I398" i="49"/>
  <c r="H398" i="49"/>
  <c r="L376" i="49"/>
  <c r="K376" i="49"/>
  <c r="J376" i="49"/>
  <c r="I376" i="49"/>
  <c r="H376" i="49"/>
  <c r="L360" i="49"/>
  <c r="K360" i="49"/>
  <c r="J360" i="49"/>
  <c r="I360" i="49"/>
  <c r="H360" i="49"/>
  <c r="L344" i="49"/>
  <c r="K344" i="49"/>
  <c r="J344" i="49"/>
  <c r="I344" i="49"/>
  <c r="H344" i="49"/>
  <c r="L322" i="49"/>
  <c r="K322" i="49"/>
  <c r="J322" i="49"/>
  <c r="I322" i="49"/>
  <c r="H322" i="49"/>
  <c r="L300" i="49"/>
  <c r="K300" i="49"/>
  <c r="J300" i="49"/>
  <c r="I300" i="49"/>
  <c r="H300" i="49"/>
  <c r="L276" i="49"/>
  <c r="K276" i="49"/>
  <c r="J276" i="49"/>
  <c r="I276" i="49"/>
  <c r="H276" i="49"/>
  <c r="L254" i="49"/>
  <c r="K254" i="49"/>
  <c r="J254" i="49"/>
  <c r="I254" i="49"/>
  <c r="H254" i="49"/>
  <c r="L232" i="49"/>
  <c r="K232" i="49"/>
  <c r="J232" i="49"/>
  <c r="I232" i="49"/>
  <c r="H232" i="49"/>
  <c r="L216" i="49"/>
  <c r="K216" i="49"/>
  <c r="J216" i="49"/>
  <c r="I216" i="49"/>
  <c r="H216" i="49"/>
  <c r="L200" i="49"/>
  <c r="K200" i="49"/>
  <c r="J200" i="49"/>
  <c r="I200" i="49"/>
  <c r="H200" i="49"/>
  <c r="L178" i="49"/>
  <c r="K178" i="49"/>
  <c r="J178" i="49"/>
  <c r="I178" i="49"/>
  <c r="H178" i="49"/>
  <c r="L156" i="49"/>
  <c r="K156" i="49"/>
  <c r="J156" i="49"/>
  <c r="I156" i="49"/>
  <c r="H156" i="49"/>
  <c r="L132" i="49"/>
  <c r="K132" i="49"/>
  <c r="J132" i="49"/>
  <c r="I132" i="49"/>
  <c r="H132" i="49"/>
  <c r="L110" i="49"/>
  <c r="K110" i="49"/>
  <c r="J110" i="49"/>
  <c r="I110" i="49"/>
  <c r="H110" i="49"/>
  <c r="L88" i="49"/>
  <c r="K88" i="49"/>
  <c r="J88" i="49"/>
  <c r="I88" i="49"/>
  <c r="H88" i="49"/>
  <c r="L72" i="49"/>
  <c r="K72" i="49"/>
  <c r="J72" i="49"/>
  <c r="I72" i="49"/>
  <c r="H72" i="49"/>
  <c r="L56" i="49"/>
  <c r="K56" i="49"/>
  <c r="J56" i="49"/>
  <c r="I56" i="49"/>
  <c r="H56" i="49"/>
  <c r="L34" i="49"/>
  <c r="K34" i="49"/>
  <c r="J34" i="49"/>
  <c r="I34" i="49"/>
  <c r="H34" i="49"/>
  <c r="L12" i="49"/>
  <c r="K12" i="49"/>
  <c r="J12" i="49"/>
  <c r="I12" i="49"/>
  <c r="H12" i="49"/>
  <c r="L1250" i="52"/>
  <c r="K1250" i="52"/>
  <c r="J1250" i="52"/>
  <c r="I1250" i="52"/>
  <c r="H1250" i="52"/>
  <c r="L1234" i="52"/>
  <c r="K1234" i="52"/>
  <c r="J1234" i="52"/>
  <c r="I1234" i="52"/>
  <c r="H1234" i="52"/>
  <c r="L1168" i="52"/>
  <c r="K1168" i="52"/>
  <c r="J1168" i="52"/>
  <c r="I1168" i="52"/>
  <c r="H1168" i="52"/>
  <c r="L1152" i="52"/>
  <c r="K1152" i="52"/>
  <c r="J1152" i="52"/>
  <c r="I1152" i="52"/>
  <c r="H1152" i="52"/>
  <c r="L1086" i="52"/>
  <c r="K1086" i="52"/>
  <c r="J1086" i="52"/>
  <c r="I1086" i="52"/>
  <c r="H1086" i="52"/>
  <c r="L1070" i="52"/>
  <c r="K1070" i="52"/>
  <c r="J1070" i="52"/>
  <c r="I1070" i="52"/>
  <c r="H1070" i="52"/>
  <c r="L640" i="52"/>
  <c r="K640" i="52"/>
  <c r="J640" i="52"/>
  <c r="I640" i="52"/>
  <c r="H640" i="52"/>
  <c r="L596" i="52"/>
  <c r="K596" i="52"/>
  <c r="J596" i="52"/>
  <c r="I596" i="52"/>
  <c r="H596" i="52"/>
  <c r="L408" i="52"/>
  <c r="K408" i="52"/>
  <c r="J408" i="52"/>
  <c r="I408" i="52"/>
  <c r="H408" i="52"/>
  <c r="L360" i="52"/>
  <c r="K360" i="52"/>
  <c r="J360" i="52"/>
  <c r="I360" i="52"/>
  <c r="H360" i="52"/>
  <c r="L504" i="52"/>
  <c r="K504" i="52"/>
  <c r="J504" i="52"/>
  <c r="I504" i="52"/>
  <c r="H504" i="52"/>
  <c r="L480" i="52"/>
  <c r="L266" i="54" s="1"/>
  <c r="K480" i="52"/>
  <c r="K266" i="54" s="1"/>
  <c r="J480" i="52"/>
  <c r="J266" i="54" s="1"/>
  <c r="I480" i="52"/>
  <c r="I266" i="54" s="1"/>
  <c r="H480" i="52"/>
  <c r="H266" i="54" s="1"/>
  <c r="L12" i="52"/>
  <c r="K12" i="52"/>
  <c r="J12" i="52"/>
  <c r="I12" i="52"/>
  <c r="H12" i="52"/>
  <c r="L1202" i="52"/>
  <c r="K1202" i="52"/>
  <c r="J1202" i="52"/>
  <c r="I1202" i="52"/>
  <c r="H1202" i="52"/>
  <c r="E534" i="30" s="1"/>
  <c r="L598" i="49"/>
  <c r="K598" i="49"/>
  <c r="J598" i="49"/>
  <c r="I598" i="49"/>
  <c r="H598" i="49"/>
  <c r="J49" i="29" s="1"/>
  <c r="L1120" i="52"/>
  <c r="K1120" i="52"/>
  <c r="J1120" i="52"/>
  <c r="I1120" i="52"/>
  <c r="H1120" i="52"/>
  <c r="L582" i="49"/>
  <c r="K582" i="49"/>
  <c r="J582" i="49"/>
  <c r="I582" i="49"/>
  <c r="H582" i="49"/>
  <c r="I49" i="29" s="1"/>
  <c r="L1038" i="52"/>
  <c r="K1038" i="52"/>
  <c r="J1038" i="52"/>
  <c r="I1038" i="52"/>
  <c r="H1038" i="52"/>
  <c r="L492" i="49"/>
  <c r="K492" i="49"/>
  <c r="J492" i="49"/>
  <c r="I492" i="49"/>
  <c r="H492" i="49"/>
  <c r="E14" i="29" s="1"/>
  <c r="L432" i="52"/>
  <c r="K432" i="52"/>
  <c r="J432" i="52"/>
  <c r="I432" i="52"/>
  <c r="H432" i="52"/>
  <c r="L444" i="49"/>
  <c r="K444" i="49"/>
  <c r="J444" i="49"/>
  <c r="I444" i="49"/>
  <c r="H444" i="49"/>
  <c r="L470" i="49"/>
  <c r="K470" i="49"/>
  <c r="J470" i="49"/>
  <c r="I470" i="49"/>
  <c r="H470" i="49"/>
  <c r="F49" i="29" s="1"/>
  <c r="L552" i="52"/>
  <c r="K552" i="52"/>
  <c r="J552" i="52"/>
  <c r="I552" i="52"/>
  <c r="H552" i="52"/>
  <c r="L516" i="49"/>
  <c r="K516" i="49"/>
  <c r="J516" i="49"/>
  <c r="I516" i="49"/>
  <c r="H516" i="49"/>
  <c r="G49" i="29" s="1"/>
  <c r="L708" i="52"/>
  <c r="K708" i="52"/>
  <c r="J708" i="52"/>
  <c r="I708" i="52"/>
  <c r="H708" i="52"/>
  <c r="L479" i="37"/>
  <c r="K479" i="37"/>
  <c r="J479" i="37"/>
  <c r="I479" i="37"/>
  <c r="H479" i="37"/>
  <c r="L457" i="37"/>
  <c r="K457" i="37"/>
  <c r="J457" i="37"/>
  <c r="I457" i="37"/>
  <c r="H457" i="37"/>
  <c r="H836" i="45" s="1"/>
  <c r="L340" i="37"/>
  <c r="K340" i="37"/>
  <c r="J340" i="37"/>
  <c r="I340" i="37"/>
  <c r="H340" i="37"/>
  <c r="L324" i="37"/>
  <c r="K324" i="37"/>
  <c r="J324" i="37"/>
  <c r="I324" i="37"/>
  <c r="H324" i="37"/>
  <c r="L300" i="37"/>
  <c r="K300" i="37"/>
  <c r="J300" i="37"/>
  <c r="I300" i="37"/>
  <c r="H300" i="37"/>
  <c r="L278" i="37"/>
  <c r="K278" i="37"/>
  <c r="J278" i="37"/>
  <c r="I278" i="37"/>
  <c r="H278" i="37"/>
  <c r="L251" i="37"/>
  <c r="K251" i="37"/>
  <c r="J251" i="37"/>
  <c r="I251" i="37"/>
  <c r="H251" i="37"/>
  <c r="L235" i="37"/>
  <c r="K235" i="37"/>
  <c r="J235" i="37"/>
  <c r="I235" i="37"/>
  <c r="H235" i="37"/>
  <c r="L211" i="37"/>
  <c r="K211" i="37"/>
  <c r="J211" i="37"/>
  <c r="I211" i="37"/>
  <c r="H211" i="37"/>
  <c r="L189" i="37"/>
  <c r="K189" i="37"/>
  <c r="J189" i="37"/>
  <c r="I189" i="37"/>
  <c r="H189" i="37"/>
  <c r="L429" i="37"/>
  <c r="K429" i="37"/>
  <c r="J429" i="37"/>
  <c r="I429" i="37"/>
  <c r="H429" i="37"/>
  <c r="L413" i="37"/>
  <c r="K413" i="37"/>
  <c r="J413" i="37"/>
  <c r="I413" i="37"/>
  <c r="H413" i="37"/>
  <c r="L389" i="37"/>
  <c r="K389" i="37"/>
  <c r="J389" i="37"/>
  <c r="I389" i="37"/>
  <c r="H389" i="37"/>
  <c r="L367" i="37"/>
  <c r="K367" i="37"/>
  <c r="J367" i="37"/>
  <c r="I367" i="37"/>
  <c r="H367" i="37"/>
  <c r="L162" i="37"/>
  <c r="K162" i="37"/>
  <c r="J162" i="37"/>
  <c r="I162" i="37"/>
  <c r="H162" i="37"/>
  <c r="L146" i="37"/>
  <c r="K146" i="37"/>
  <c r="J146" i="37"/>
  <c r="I146" i="37"/>
  <c r="H146" i="37"/>
  <c r="L122" i="37"/>
  <c r="K122" i="37"/>
  <c r="J122" i="37"/>
  <c r="I122" i="37"/>
  <c r="H122" i="37"/>
  <c r="L100" i="37"/>
  <c r="K100" i="37"/>
  <c r="J100" i="37"/>
  <c r="I100" i="37"/>
  <c r="H100" i="37"/>
  <c r="L73" i="37"/>
  <c r="K73" i="37"/>
  <c r="J73" i="37"/>
  <c r="I73" i="37"/>
  <c r="H73" i="37"/>
  <c r="L57" i="37"/>
  <c r="K57" i="37"/>
  <c r="J57" i="37"/>
  <c r="I57" i="37"/>
  <c r="H57" i="37"/>
  <c r="L33" i="37"/>
  <c r="K33" i="37"/>
  <c r="J33" i="37"/>
  <c r="I33" i="37"/>
  <c r="H33" i="37"/>
  <c r="L11" i="37"/>
  <c r="K11" i="37"/>
  <c r="J11" i="37"/>
  <c r="I11" i="37"/>
  <c r="H11" i="37"/>
  <c r="L419" i="49"/>
  <c r="K419" i="49"/>
  <c r="J419" i="49"/>
  <c r="I419" i="49"/>
  <c r="H419" i="49"/>
  <c r="L397" i="49"/>
  <c r="K397" i="49"/>
  <c r="J397" i="49"/>
  <c r="I397" i="49"/>
  <c r="H397" i="49"/>
  <c r="L375" i="49"/>
  <c r="K375" i="49"/>
  <c r="J375" i="49"/>
  <c r="I375" i="49"/>
  <c r="H375" i="49"/>
  <c r="L359" i="49"/>
  <c r="K359" i="49"/>
  <c r="J359" i="49"/>
  <c r="I359" i="49"/>
  <c r="H359" i="49"/>
  <c r="L343" i="49"/>
  <c r="K343" i="49"/>
  <c r="J343" i="49"/>
  <c r="I343" i="49"/>
  <c r="H343" i="49"/>
  <c r="L321" i="49"/>
  <c r="K321" i="49"/>
  <c r="J321" i="49"/>
  <c r="I321" i="49"/>
  <c r="H321" i="49"/>
  <c r="L299" i="49"/>
  <c r="K299" i="49"/>
  <c r="J299" i="49"/>
  <c r="I299" i="49"/>
  <c r="H299" i="49"/>
  <c r="L275" i="49"/>
  <c r="K275" i="49"/>
  <c r="J275" i="49"/>
  <c r="I275" i="49"/>
  <c r="H275" i="49"/>
  <c r="L253" i="49"/>
  <c r="K253" i="49"/>
  <c r="J253" i="49"/>
  <c r="I253" i="49"/>
  <c r="H253" i="49"/>
  <c r="L231" i="49"/>
  <c r="K231" i="49"/>
  <c r="J231" i="49"/>
  <c r="I231" i="49"/>
  <c r="H231" i="49"/>
  <c r="L215" i="49"/>
  <c r="K215" i="49"/>
  <c r="J215" i="49"/>
  <c r="I215" i="49"/>
  <c r="H215" i="49"/>
  <c r="L199" i="49"/>
  <c r="K199" i="49"/>
  <c r="J199" i="49"/>
  <c r="I199" i="49"/>
  <c r="H199" i="49"/>
  <c r="L177" i="49"/>
  <c r="K177" i="49"/>
  <c r="J177" i="49"/>
  <c r="I177" i="49"/>
  <c r="H177" i="49"/>
  <c r="L155" i="49"/>
  <c r="K155" i="49"/>
  <c r="J155" i="49"/>
  <c r="I155" i="49"/>
  <c r="H155" i="49"/>
  <c r="L131" i="49"/>
  <c r="K131" i="49"/>
  <c r="J131" i="49"/>
  <c r="I131" i="49"/>
  <c r="H131" i="49"/>
  <c r="L109" i="49"/>
  <c r="K109" i="49"/>
  <c r="J109" i="49"/>
  <c r="I109" i="49"/>
  <c r="H109" i="49"/>
  <c r="L87" i="49"/>
  <c r="K87" i="49"/>
  <c r="J87" i="49"/>
  <c r="I87" i="49"/>
  <c r="H87" i="49"/>
  <c r="L71" i="49"/>
  <c r="K71" i="49"/>
  <c r="J71" i="49"/>
  <c r="I71" i="49"/>
  <c r="H71" i="49"/>
  <c r="L55" i="49"/>
  <c r="K55" i="49"/>
  <c r="J55" i="49"/>
  <c r="I55" i="49"/>
  <c r="H55" i="49"/>
  <c r="L33" i="49"/>
  <c r="K33" i="49"/>
  <c r="J33" i="49"/>
  <c r="I33" i="49"/>
  <c r="H33" i="49"/>
  <c r="L11" i="49"/>
  <c r="K11" i="49"/>
  <c r="J11" i="49"/>
  <c r="I11" i="49"/>
  <c r="H11" i="49"/>
  <c r="L1249" i="52"/>
  <c r="K1249" i="52"/>
  <c r="J1249" i="52"/>
  <c r="I1249" i="52"/>
  <c r="H1249" i="52"/>
  <c r="L1233" i="52"/>
  <c r="K1233" i="52"/>
  <c r="J1233" i="52"/>
  <c r="I1233" i="52"/>
  <c r="H1233" i="52"/>
  <c r="L1167" i="52"/>
  <c r="K1167" i="52"/>
  <c r="J1167" i="52"/>
  <c r="I1167" i="52"/>
  <c r="H1167" i="52"/>
  <c r="L1151" i="52"/>
  <c r="K1151" i="52"/>
  <c r="J1151" i="52"/>
  <c r="I1151" i="52"/>
  <c r="H1151" i="52"/>
  <c r="L1085" i="52"/>
  <c r="K1085" i="52"/>
  <c r="J1085" i="52"/>
  <c r="I1085" i="52"/>
  <c r="H1085" i="52"/>
  <c r="L1069" i="52"/>
  <c r="K1069" i="52"/>
  <c r="J1069" i="52"/>
  <c r="I1069" i="52"/>
  <c r="H1069" i="52"/>
  <c r="L639" i="52"/>
  <c r="K639" i="52"/>
  <c r="J639" i="52"/>
  <c r="I639" i="52"/>
  <c r="H639" i="52"/>
  <c r="L407" i="52"/>
  <c r="K407" i="52"/>
  <c r="J407" i="52"/>
  <c r="I407" i="52"/>
  <c r="H407" i="52"/>
  <c r="L359" i="52"/>
  <c r="K359" i="52"/>
  <c r="J359" i="52"/>
  <c r="I359" i="52"/>
  <c r="H359" i="52"/>
  <c r="L203" i="52"/>
  <c r="K203" i="52"/>
  <c r="J203" i="52"/>
  <c r="I203" i="52"/>
  <c r="H203" i="52"/>
  <c r="L151" i="52"/>
  <c r="K151" i="52"/>
  <c r="J151" i="52"/>
  <c r="I151" i="52"/>
  <c r="H151" i="52"/>
  <c r="L503" i="52"/>
  <c r="K503" i="52"/>
  <c r="J503" i="52"/>
  <c r="I503" i="52"/>
  <c r="H503" i="52"/>
  <c r="L479" i="52"/>
  <c r="L265" i="54" s="1"/>
  <c r="K479" i="52"/>
  <c r="K265" i="54" s="1"/>
  <c r="J479" i="52"/>
  <c r="J265" i="54" s="1"/>
  <c r="I479" i="52"/>
  <c r="I265" i="54" s="1"/>
  <c r="H479" i="52"/>
  <c r="H265" i="54" s="1"/>
  <c r="L281" i="52"/>
  <c r="K281" i="52"/>
  <c r="J281" i="52"/>
  <c r="I281" i="52"/>
  <c r="H281" i="52"/>
  <c r="L11" i="52"/>
  <c r="K11" i="52"/>
  <c r="J11" i="52"/>
  <c r="I11" i="52"/>
  <c r="H11" i="52"/>
  <c r="L1201" i="52"/>
  <c r="K1201" i="52"/>
  <c r="J1201" i="52"/>
  <c r="I1201" i="52"/>
  <c r="H1201" i="52"/>
  <c r="E533" i="30" s="1"/>
  <c r="L597" i="49"/>
  <c r="K597" i="49"/>
  <c r="J597" i="49"/>
  <c r="I597" i="49"/>
  <c r="H597" i="49"/>
  <c r="J53" i="29" s="1"/>
  <c r="L1119" i="52"/>
  <c r="K1119" i="52"/>
  <c r="J1119" i="52"/>
  <c r="I1119" i="52"/>
  <c r="H1119" i="52"/>
  <c r="L581" i="49"/>
  <c r="K581" i="49"/>
  <c r="J581" i="49"/>
  <c r="I581" i="49"/>
  <c r="H581" i="49"/>
  <c r="I53" i="29" s="1"/>
  <c r="L1037" i="52"/>
  <c r="K1037" i="52"/>
  <c r="J1037" i="52"/>
  <c r="I1037" i="52"/>
  <c r="H1037" i="52"/>
  <c r="L491" i="49"/>
  <c r="K491" i="49"/>
  <c r="J491" i="49"/>
  <c r="I491" i="49"/>
  <c r="H491" i="49"/>
  <c r="E13" i="29" s="1"/>
  <c r="L431" i="52"/>
  <c r="K431" i="52"/>
  <c r="J431" i="52"/>
  <c r="I431" i="52"/>
  <c r="H431" i="52"/>
  <c r="L443" i="49"/>
  <c r="K443" i="49"/>
  <c r="J443" i="49"/>
  <c r="I443" i="49"/>
  <c r="H443" i="49"/>
  <c r="E53" i="29" s="1"/>
  <c r="L229" i="52"/>
  <c r="K229" i="52"/>
  <c r="J229" i="52"/>
  <c r="I229" i="52"/>
  <c r="H229" i="52"/>
  <c r="L469" i="49"/>
  <c r="K469" i="49"/>
  <c r="J469" i="49"/>
  <c r="I469" i="49"/>
  <c r="H469" i="49"/>
  <c r="F53" i="29" s="1"/>
  <c r="L551" i="52"/>
  <c r="K551" i="52"/>
  <c r="J551" i="52"/>
  <c r="I551" i="52"/>
  <c r="H551" i="52"/>
  <c r="L515" i="49"/>
  <c r="K515" i="49"/>
  <c r="J515" i="49"/>
  <c r="I515" i="49"/>
  <c r="H515" i="49"/>
  <c r="G53" i="29" s="1"/>
  <c r="L707" i="52"/>
  <c r="K707" i="52"/>
  <c r="J707" i="52"/>
  <c r="I707" i="52"/>
  <c r="H707" i="52"/>
  <c r="L478" i="37"/>
  <c r="K478" i="37"/>
  <c r="J478" i="37"/>
  <c r="I478" i="37"/>
  <c r="H478" i="37"/>
  <c r="L456" i="37"/>
  <c r="K456" i="37"/>
  <c r="J456" i="37"/>
  <c r="I456" i="37"/>
  <c r="H456" i="37"/>
  <c r="H835" i="45" s="1"/>
  <c r="L339" i="37"/>
  <c r="K339" i="37"/>
  <c r="J339" i="37"/>
  <c r="I339" i="37"/>
  <c r="H339" i="37"/>
  <c r="L323" i="37"/>
  <c r="K323" i="37"/>
  <c r="J323" i="37"/>
  <c r="I323" i="37"/>
  <c r="H323" i="37"/>
  <c r="L299" i="37"/>
  <c r="K299" i="37"/>
  <c r="J299" i="37"/>
  <c r="I299" i="37"/>
  <c r="H299" i="37"/>
  <c r="L277" i="37"/>
  <c r="K277" i="37"/>
  <c r="J277" i="37"/>
  <c r="I277" i="37"/>
  <c r="H277" i="37"/>
  <c r="L250" i="37"/>
  <c r="K250" i="37"/>
  <c r="J250" i="37"/>
  <c r="I250" i="37"/>
  <c r="H250" i="37"/>
  <c r="L234" i="37"/>
  <c r="K234" i="37"/>
  <c r="J234" i="37"/>
  <c r="I234" i="37"/>
  <c r="H234" i="37"/>
  <c r="L210" i="37"/>
  <c r="K210" i="37"/>
  <c r="J210" i="37"/>
  <c r="I210" i="37"/>
  <c r="H210" i="37"/>
  <c r="L188" i="37"/>
  <c r="K188" i="37"/>
  <c r="J188" i="37"/>
  <c r="I188" i="37"/>
  <c r="H188" i="37"/>
  <c r="L428" i="37"/>
  <c r="K428" i="37"/>
  <c r="J428" i="37"/>
  <c r="I428" i="37"/>
  <c r="H428" i="37"/>
  <c r="L412" i="37"/>
  <c r="K412" i="37"/>
  <c r="J412" i="37"/>
  <c r="I412" i="37"/>
  <c r="H412" i="37"/>
  <c r="L388" i="37"/>
  <c r="K388" i="37"/>
  <c r="J388" i="37"/>
  <c r="I388" i="37"/>
  <c r="H388" i="37"/>
  <c r="L366" i="37"/>
  <c r="K366" i="37"/>
  <c r="J366" i="37"/>
  <c r="I366" i="37"/>
  <c r="H366" i="37"/>
  <c r="L161" i="37"/>
  <c r="K161" i="37"/>
  <c r="J161" i="37"/>
  <c r="I161" i="37"/>
  <c r="H161" i="37"/>
  <c r="L145" i="37"/>
  <c r="K145" i="37"/>
  <c r="J145" i="37"/>
  <c r="I145" i="37"/>
  <c r="H145" i="37"/>
  <c r="L121" i="37"/>
  <c r="K121" i="37"/>
  <c r="J121" i="37"/>
  <c r="I121" i="37"/>
  <c r="H121" i="37"/>
  <c r="L99" i="37"/>
  <c r="K99" i="37"/>
  <c r="J99" i="37"/>
  <c r="I99" i="37"/>
  <c r="H99" i="37"/>
  <c r="L72" i="37"/>
  <c r="K72" i="37"/>
  <c r="J72" i="37"/>
  <c r="I72" i="37"/>
  <c r="H72" i="37"/>
  <c r="L56" i="37"/>
  <c r="K56" i="37"/>
  <c r="J56" i="37"/>
  <c r="I56" i="37"/>
  <c r="H56" i="37"/>
  <c r="L32" i="37"/>
  <c r="K32" i="37"/>
  <c r="J32" i="37"/>
  <c r="I32" i="37"/>
  <c r="H32" i="37"/>
  <c r="L10" i="37"/>
  <c r="K10" i="37"/>
  <c r="J10" i="37"/>
  <c r="I10" i="37"/>
  <c r="H10" i="37"/>
  <c r="L418" i="49"/>
  <c r="K418" i="49"/>
  <c r="J418" i="49"/>
  <c r="I418" i="49"/>
  <c r="H418" i="49"/>
  <c r="L396" i="49"/>
  <c r="K396" i="49"/>
  <c r="J396" i="49"/>
  <c r="I396" i="49"/>
  <c r="H396" i="49"/>
  <c r="L374" i="49"/>
  <c r="K374" i="49"/>
  <c r="J374" i="49"/>
  <c r="I374" i="49"/>
  <c r="H374" i="49"/>
  <c r="L358" i="49"/>
  <c r="K358" i="49"/>
  <c r="J358" i="49"/>
  <c r="I358" i="49"/>
  <c r="H358" i="49"/>
  <c r="L342" i="49"/>
  <c r="K342" i="49"/>
  <c r="J342" i="49"/>
  <c r="I342" i="49"/>
  <c r="H342" i="49"/>
  <c r="L320" i="49"/>
  <c r="K320" i="49"/>
  <c r="J320" i="49"/>
  <c r="I320" i="49"/>
  <c r="H320" i="49"/>
  <c r="L298" i="49"/>
  <c r="K298" i="49"/>
  <c r="J298" i="49"/>
  <c r="I298" i="49"/>
  <c r="H298" i="49"/>
  <c r="L274" i="49"/>
  <c r="K274" i="49"/>
  <c r="J274" i="49"/>
  <c r="I274" i="49"/>
  <c r="H274" i="49"/>
  <c r="L252" i="49"/>
  <c r="K252" i="49"/>
  <c r="J252" i="49"/>
  <c r="I252" i="49"/>
  <c r="H252" i="49"/>
  <c r="L230" i="49"/>
  <c r="K230" i="49"/>
  <c r="J230" i="49"/>
  <c r="I230" i="49"/>
  <c r="H230" i="49"/>
  <c r="L214" i="49"/>
  <c r="K214" i="49"/>
  <c r="J214" i="49"/>
  <c r="I214" i="49"/>
  <c r="H214" i="49"/>
  <c r="L198" i="49"/>
  <c r="K198" i="49"/>
  <c r="J198" i="49"/>
  <c r="I198" i="49"/>
  <c r="H198" i="49"/>
  <c r="L176" i="49"/>
  <c r="K176" i="49"/>
  <c r="J176" i="49"/>
  <c r="I176" i="49"/>
  <c r="H176" i="49"/>
  <c r="L154" i="49"/>
  <c r="K154" i="49"/>
  <c r="J154" i="49"/>
  <c r="I154" i="49"/>
  <c r="H154" i="49"/>
  <c r="L130" i="49"/>
  <c r="K130" i="49"/>
  <c r="J130" i="49"/>
  <c r="I130" i="49"/>
  <c r="H130" i="49"/>
  <c r="L108" i="49"/>
  <c r="K108" i="49"/>
  <c r="J108" i="49"/>
  <c r="I108" i="49"/>
  <c r="H108" i="49"/>
  <c r="L86" i="49"/>
  <c r="K86" i="49"/>
  <c r="J86" i="49"/>
  <c r="I86" i="49"/>
  <c r="H86" i="49"/>
  <c r="L70" i="49"/>
  <c r="K70" i="49"/>
  <c r="J70" i="49"/>
  <c r="I70" i="49"/>
  <c r="H70" i="49"/>
  <c r="L54" i="49"/>
  <c r="K54" i="49"/>
  <c r="J54" i="49"/>
  <c r="I54" i="49"/>
  <c r="H54" i="49"/>
  <c r="L32" i="49"/>
  <c r="K32" i="49"/>
  <c r="J32" i="49"/>
  <c r="I32" i="49"/>
  <c r="H32" i="49"/>
  <c r="L10" i="49"/>
  <c r="K10" i="49"/>
  <c r="J10" i="49"/>
  <c r="I10" i="49"/>
  <c r="H10" i="49"/>
  <c r="L1248" i="52"/>
  <c r="K1248" i="52"/>
  <c r="J1248" i="52"/>
  <c r="I1248" i="52"/>
  <c r="H1248" i="52"/>
  <c r="L1232" i="52"/>
  <c r="K1232" i="52"/>
  <c r="J1232" i="52"/>
  <c r="I1232" i="52"/>
  <c r="H1232" i="52"/>
  <c r="L1166" i="52"/>
  <c r="K1166" i="52"/>
  <c r="J1166" i="52"/>
  <c r="I1166" i="52"/>
  <c r="H1166" i="52"/>
  <c r="L1150" i="52"/>
  <c r="K1150" i="52"/>
  <c r="J1150" i="52"/>
  <c r="I1150" i="52"/>
  <c r="H1150" i="52"/>
  <c r="L1084" i="52"/>
  <c r="K1084" i="52"/>
  <c r="J1084" i="52"/>
  <c r="I1084" i="52"/>
  <c r="H1084" i="52"/>
  <c r="L1068" i="52"/>
  <c r="K1068" i="52"/>
  <c r="J1068" i="52"/>
  <c r="I1068" i="52"/>
  <c r="H1068" i="52"/>
  <c r="L638" i="52"/>
  <c r="K638" i="52"/>
  <c r="J638" i="52"/>
  <c r="I638" i="52"/>
  <c r="H638" i="52"/>
  <c r="L406" i="52"/>
  <c r="K406" i="52"/>
  <c r="J406" i="52"/>
  <c r="I406" i="52"/>
  <c r="H406" i="52"/>
  <c r="L358" i="52"/>
  <c r="K358" i="52"/>
  <c r="J358" i="52"/>
  <c r="I358" i="52"/>
  <c r="H358" i="52"/>
  <c r="L202" i="52"/>
  <c r="K202" i="52"/>
  <c r="J202" i="52"/>
  <c r="I202" i="52"/>
  <c r="H202" i="52"/>
  <c r="L150" i="52"/>
  <c r="K150" i="52"/>
  <c r="J150" i="52"/>
  <c r="I150" i="52"/>
  <c r="H150" i="52"/>
  <c r="L502" i="52"/>
  <c r="K502" i="52"/>
  <c r="J502" i="52"/>
  <c r="I502" i="52"/>
  <c r="H502" i="52"/>
  <c r="L478" i="52"/>
  <c r="L264" i="54" s="1"/>
  <c r="K478" i="52"/>
  <c r="K264" i="54" s="1"/>
  <c r="J478" i="52"/>
  <c r="J264" i="54" s="1"/>
  <c r="I478" i="52"/>
  <c r="I264" i="54" s="1"/>
  <c r="H478" i="52"/>
  <c r="H264" i="54" s="1"/>
  <c r="L280" i="52"/>
  <c r="K280" i="52"/>
  <c r="J280" i="52"/>
  <c r="I280" i="52"/>
  <c r="H280" i="52"/>
  <c r="L10" i="52"/>
  <c r="K10" i="52"/>
  <c r="J10" i="52"/>
  <c r="I10" i="52"/>
  <c r="H10" i="52"/>
  <c r="L1200" i="52"/>
  <c r="K1200" i="52"/>
  <c r="J1200" i="52"/>
  <c r="I1200" i="52"/>
  <c r="H1200" i="52"/>
  <c r="E532" i="30" s="1"/>
  <c r="L596" i="49"/>
  <c r="K596" i="49"/>
  <c r="J596" i="49"/>
  <c r="I596" i="49"/>
  <c r="H596" i="49"/>
  <c r="J58" i="29" s="1"/>
  <c r="L1118" i="52"/>
  <c r="K1118" i="52"/>
  <c r="J1118" i="52"/>
  <c r="I1118" i="52"/>
  <c r="H1118" i="52"/>
  <c r="L580" i="49"/>
  <c r="K580" i="49"/>
  <c r="J580" i="49"/>
  <c r="I580" i="49"/>
  <c r="H580" i="49"/>
  <c r="I58" i="29" s="1"/>
  <c r="L1036" i="52"/>
  <c r="K1036" i="52"/>
  <c r="J1036" i="52"/>
  <c r="I1036" i="52"/>
  <c r="H1036" i="52"/>
  <c r="L490" i="49"/>
  <c r="K490" i="49"/>
  <c r="J490" i="49"/>
  <c r="I490" i="49"/>
  <c r="H490" i="49"/>
  <c r="E12" i="29" s="1"/>
  <c r="L430" i="52"/>
  <c r="K430" i="52"/>
  <c r="J430" i="52"/>
  <c r="I430" i="52"/>
  <c r="H430" i="52"/>
  <c r="L442" i="49"/>
  <c r="K442" i="49"/>
  <c r="J442" i="49"/>
  <c r="I442" i="49"/>
  <c r="H442" i="49"/>
  <c r="E58" i="29" s="1"/>
  <c r="L228" i="52"/>
  <c r="K228" i="52"/>
  <c r="J228" i="52"/>
  <c r="I228" i="52"/>
  <c r="H228" i="52"/>
  <c r="L468" i="49"/>
  <c r="K468" i="49"/>
  <c r="J468" i="49"/>
  <c r="I468" i="49"/>
  <c r="H468" i="49"/>
  <c r="F58" i="29" s="1"/>
  <c r="L550" i="52"/>
  <c r="K550" i="52"/>
  <c r="J550" i="52"/>
  <c r="I550" i="52"/>
  <c r="H550" i="52"/>
  <c r="L514" i="49"/>
  <c r="K514" i="49"/>
  <c r="J514" i="49"/>
  <c r="I514" i="49"/>
  <c r="H514" i="49"/>
  <c r="G58" i="29" s="1"/>
  <c r="L706" i="52"/>
  <c r="K706" i="52"/>
  <c r="J706" i="52"/>
  <c r="I706" i="52"/>
  <c r="H706" i="52"/>
  <c r="L477" i="37"/>
  <c r="K477" i="37"/>
  <c r="J477" i="37"/>
  <c r="I477" i="37"/>
  <c r="H477" i="37"/>
  <c r="L455" i="37"/>
  <c r="K455" i="37"/>
  <c r="J455" i="37"/>
  <c r="I455" i="37"/>
  <c r="H455" i="37"/>
  <c r="H834" i="45" s="1"/>
  <c r="L338" i="37"/>
  <c r="K338" i="37"/>
  <c r="J338" i="37"/>
  <c r="I338" i="37"/>
  <c r="L322" i="37"/>
  <c r="K322" i="37"/>
  <c r="J322" i="37"/>
  <c r="I322" i="37"/>
  <c r="L298" i="37"/>
  <c r="K298" i="37"/>
  <c r="J298" i="37"/>
  <c r="I298" i="37"/>
  <c r="L276" i="37"/>
  <c r="K276" i="37"/>
  <c r="J276" i="37"/>
  <c r="I276" i="37"/>
  <c r="L249" i="37"/>
  <c r="K249" i="37"/>
  <c r="J249" i="37"/>
  <c r="I249" i="37"/>
  <c r="L233" i="37"/>
  <c r="K233" i="37"/>
  <c r="J233" i="37"/>
  <c r="I233" i="37"/>
  <c r="L209" i="37"/>
  <c r="K209" i="37"/>
  <c r="J209" i="37"/>
  <c r="I209" i="37"/>
  <c r="L187" i="37"/>
  <c r="K187" i="37"/>
  <c r="J187" i="37"/>
  <c r="I187" i="37"/>
  <c r="L427" i="37"/>
  <c r="K427" i="37"/>
  <c r="J427" i="37"/>
  <c r="I427" i="37"/>
  <c r="L411" i="37"/>
  <c r="K411" i="37"/>
  <c r="J411" i="37"/>
  <c r="I411" i="37"/>
  <c r="L387" i="37"/>
  <c r="K387" i="37"/>
  <c r="J387" i="37"/>
  <c r="I387" i="37"/>
  <c r="L365" i="37"/>
  <c r="K365" i="37"/>
  <c r="J365" i="37"/>
  <c r="I365" i="37"/>
  <c r="L160" i="37"/>
  <c r="K160" i="37"/>
  <c r="J160" i="37"/>
  <c r="I160" i="37"/>
  <c r="L144" i="37"/>
  <c r="K144" i="37"/>
  <c r="J144" i="37"/>
  <c r="I144" i="37"/>
  <c r="L120" i="37"/>
  <c r="K120" i="37"/>
  <c r="J120" i="37"/>
  <c r="I120" i="37"/>
  <c r="L98" i="37"/>
  <c r="K98" i="37"/>
  <c r="J98" i="37"/>
  <c r="I98" i="37"/>
  <c r="L71" i="37"/>
  <c r="K71" i="37"/>
  <c r="J71" i="37"/>
  <c r="I71" i="37"/>
  <c r="L55" i="37"/>
  <c r="K55" i="37"/>
  <c r="J55" i="37"/>
  <c r="I55" i="37"/>
  <c r="L31" i="37"/>
  <c r="K31" i="37"/>
  <c r="J31" i="37"/>
  <c r="I31" i="37"/>
  <c r="L9" i="37"/>
  <c r="K9" i="37"/>
  <c r="J9" i="37"/>
  <c r="I9" i="37"/>
  <c r="L417" i="49"/>
  <c r="K417" i="49"/>
  <c r="J417" i="49"/>
  <c r="I417" i="49"/>
  <c r="L395" i="49"/>
  <c r="K395" i="49"/>
  <c r="J395" i="49"/>
  <c r="I395" i="49"/>
  <c r="L373" i="49"/>
  <c r="K373" i="49"/>
  <c r="J373" i="49"/>
  <c r="I373" i="49"/>
  <c r="L357" i="49"/>
  <c r="K357" i="49"/>
  <c r="J357" i="49"/>
  <c r="I357" i="49"/>
  <c r="L341" i="49"/>
  <c r="K341" i="49"/>
  <c r="J341" i="49"/>
  <c r="I341" i="49"/>
  <c r="L319" i="49"/>
  <c r="K319" i="49"/>
  <c r="J319" i="49"/>
  <c r="I319" i="49"/>
  <c r="L297" i="49"/>
  <c r="K297" i="49"/>
  <c r="J297" i="49"/>
  <c r="I297" i="49"/>
  <c r="L273" i="49"/>
  <c r="K273" i="49"/>
  <c r="J273" i="49"/>
  <c r="I273" i="49"/>
  <c r="L251" i="49"/>
  <c r="K251" i="49"/>
  <c r="J251" i="49"/>
  <c r="I251" i="49"/>
  <c r="L229" i="49"/>
  <c r="K229" i="49"/>
  <c r="J229" i="49"/>
  <c r="I229" i="49"/>
  <c r="L213" i="49"/>
  <c r="K213" i="49"/>
  <c r="J213" i="49"/>
  <c r="I213" i="49"/>
  <c r="L197" i="49"/>
  <c r="K197" i="49"/>
  <c r="J197" i="49"/>
  <c r="I197" i="49"/>
  <c r="L175" i="49"/>
  <c r="K175" i="49"/>
  <c r="J175" i="49"/>
  <c r="I175" i="49"/>
  <c r="L153" i="49"/>
  <c r="K153" i="49"/>
  <c r="J153" i="49"/>
  <c r="I153" i="49"/>
  <c r="L129" i="49"/>
  <c r="K129" i="49"/>
  <c r="J129" i="49"/>
  <c r="I129" i="49"/>
  <c r="L107" i="49"/>
  <c r="K107" i="49"/>
  <c r="J107" i="49"/>
  <c r="I107" i="49"/>
  <c r="L85" i="49"/>
  <c r="K85" i="49"/>
  <c r="J85" i="49"/>
  <c r="I85" i="49"/>
  <c r="L69" i="49"/>
  <c r="K69" i="49"/>
  <c r="J69" i="49"/>
  <c r="I69" i="49"/>
  <c r="L53" i="49"/>
  <c r="K53" i="49"/>
  <c r="J53" i="49"/>
  <c r="I53" i="49"/>
  <c r="L31" i="49"/>
  <c r="K31" i="49"/>
  <c r="J31" i="49"/>
  <c r="I31" i="49"/>
  <c r="L9" i="49"/>
  <c r="K9" i="49"/>
  <c r="J9" i="49"/>
  <c r="I9" i="49"/>
  <c r="L1247" i="52"/>
  <c r="K1247" i="52"/>
  <c r="J1247" i="52"/>
  <c r="I1247" i="52"/>
  <c r="L1231" i="52"/>
  <c r="K1231" i="52"/>
  <c r="J1231" i="52"/>
  <c r="I1231" i="52"/>
  <c r="L1165" i="52"/>
  <c r="K1165" i="52"/>
  <c r="J1165" i="52"/>
  <c r="I1165" i="52"/>
  <c r="L1149" i="52"/>
  <c r="K1149" i="52"/>
  <c r="J1149" i="52"/>
  <c r="I1149" i="52"/>
  <c r="L1083" i="52"/>
  <c r="K1083" i="52"/>
  <c r="J1083" i="52"/>
  <c r="I1083" i="52"/>
  <c r="L1067" i="52"/>
  <c r="K1067" i="52"/>
  <c r="J1067" i="52"/>
  <c r="I1067" i="52"/>
  <c r="L637" i="52"/>
  <c r="K637" i="52"/>
  <c r="J637" i="52"/>
  <c r="I637" i="52"/>
  <c r="L405" i="52"/>
  <c r="K405" i="52"/>
  <c r="J405" i="52"/>
  <c r="I405" i="52"/>
  <c r="L357" i="52"/>
  <c r="K357" i="52"/>
  <c r="J357" i="52"/>
  <c r="I357" i="52"/>
  <c r="L201" i="52"/>
  <c r="K201" i="52"/>
  <c r="J201" i="52"/>
  <c r="I201" i="52"/>
  <c r="L149" i="52"/>
  <c r="K149" i="52"/>
  <c r="J149" i="52"/>
  <c r="I149" i="52"/>
  <c r="L501" i="52"/>
  <c r="K501" i="52"/>
  <c r="J501" i="52"/>
  <c r="I501" i="52"/>
  <c r="L477" i="52"/>
  <c r="L263" i="54" s="1"/>
  <c r="K477" i="52"/>
  <c r="K263" i="54" s="1"/>
  <c r="J477" i="52"/>
  <c r="J263" i="54" s="1"/>
  <c r="I477" i="52"/>
  <c r="I263" i="54" s="1"/>
  <c r="L279" i="52"/>
  <c r="K279" i="52"/>
  <c r="J279" i="52"/>
  <c r="I279" i="52"/>
  <c r="L9" i="52"/>
  <c r="K9" i="52"/>
  <c r="J9" i="52"/>
  <c r="I9" i="52"/>
  <c r="L1199" i="52"/>
  <c r="K1199" i="52"/>
  <c r="J1199" i="52"/>
  <c r="I1199" i="52"/>
  <c r="L595" i="49"/>
  <c r="K595" i="49"/>
  <c r="J595" i="49"/>
  <c r="I595" i="49"/>
  <c r="L1117" i="52"/>
  <c r="K1117" i="52"/>
  <c r="J1117" i="52"/>
  <c r="I1117" i="52"/>
  <c r="H1117" i="52"/>
  <c r="L579" i="49"/>
  <c r="K579" i="49"/>
  <c r="J579" i="49"/>
  <c r="I579" i="49"/>
  <c r="L1035" i="52"/>
  <c r="K1035" i="52"/>
  <c r="J1035" i="52"/>
  <c r="I1035" i="52"/>
  <c r="L489" i="49"/>
  <c r="K489" i="49"/>
  <c r="J489" i="49"/>
  <c r="I489" i="49"/>
  <c r="L429" i="52"/>
  <c r="K429" i="52"/>
  <c r="J429" i="52"/>
  <c r="I429" i="52"/>
  <c r="L441" i="49"/>
  <c r="K441" i="49"/>
  <c r="J441" i="49"/>
  <c r="I441" i="49"/>
  <c r="L227" i="52"/>
  <c r="K227" i="52"/>
  <c r="J227" i="52"/>
  <c r="I227" i="52"/>
  <c r="L467" i="49"/>
  <c r="K467" i="49"/>
  <c r="J467" i="49"/>
  <c r="I467" i="49"/>
  <c r="L549" i="52"/>
  <c r="K549" i="52"/>
  <c r="J549" i="52"/>
  <c r="I549" i="52"/>
  <c r="L513" i="49"/>
  <c r="K513" i="49"/>
  <c r="J513" i="49"/>
  <c r="I513" i="49"/>
  <c r="L705" i="52"/>
  <c r="K705" i="52"/>
  <c r="J705" i="52"/>
  <c r="I705" i="52"/>
  <c r="L476" i="37"/>
  <c r="K476" i="37"/>
  <c r="J476" i="37"/>
  <c r="I476" i="37"/>
  <c r="I454" i="37"/>
  <c r="J454" i="37"/>
  <c r="K454" i="37"/>
  <c r="L454" i="37"/>
  <c r="H856" i="66" l="1"/>
  <c r="H865" i="66"/>
  <c r="H860" i="66"/>
  <c r="H864" i="66"/>
  <c r="H867" i="66"/>
  <c r="H863" i="66"/>
  <c r="H858" i="66"/>
  <c r="H859" i="66"/>
  <c r="H862" i="66"/>
  <c r="H857" i="66"/>
  <c r="H861" i="66"/>
  <c r="H866" i="66"/>
  <c r="H868" i="66"/>
  <c r="I835" i="66"/>
  <c r="I835" i="45"/>
  <c r="I857" i="66" s="1"/>
  <c r="J836" i="66"/>
  <c r="J836" i="45"/>
  <c r="J858" i="66" s="1"/>
  <c r="J837" i="66"/>
  <c r="J837" i="45"/>
  <c r="J859" i="66" s="1"/>
  <c r="K838" i="66"/>
  <c r="K838" i="45"/>
  <c r="K860" i="66" s="1"/>
  <c r="I839" i="66"/>
  <c r="I839" i="45"/>
  <c r="I861" i="66" s="1"/>
  <c r="J840" i="66"/>
  <c r="J840" i="45"/>
  <c r="J862" i="66" s="1"/>
  <c r="K842" i="66"/>
  <c r="K842" i="45"/>
  <c r="K864" i="66" s="1"/>
  <c r="L843" i="66"/>
  <c r="L843" i="45"/>
  <c r="L865" i="66" s="1"/>
  <c r="I844" i="66"/>
  <c r="I844" i="45"/>
  <c r="I866" i="66" s="1"/>
  <c r="K845" i="66"/>
  <c r="K845" i="45"/>
  <c r="K867" i="66" s="1"/>
  <c r="I846" i="66"/>
  <c r="I846" i="45"/>
  <c r="I868" i="66" s="1"/>
  <c r="I847" i="66"/>
  <c r="I847" i="45"/>
  <c r="I869" i="66" s="1"/>
  <c r="K848" i="66"/>
  <c r="K848" i="45"/>
  <c r="K870" i="66" s="1"/>
  <c r="I849" i="66"/>
  <c r="I849" i="45"/>
  <c r="I871" i="66" s="1"/>
  <c r="I841" i="66"/>
  <c r="I841" i="45"/>
  <c r="I863" i="66" s="1"/>
  <c r="L834" i="66"/>
  <c r="L834" i="45"/>
  <c r="L856" i="66" s="1"/>
  <c r="J833" i="66"/>
  <c r="J833" i="45"/>
  <c r="J855" i="66" s="1"/>
  <c r="I834" i="66"/>
  <c r="I834" i="45"/>
  <c r="I856" i="66" s="1"/>
  <c r="J835" i="66"/>
  <c r="J835" i="45"/>
  <c r="J857" i="66" s="1"/>
  <c r="K836" i="66"/>
  <c r="K836" i="45"/>
  <c r="K858" i="66" s="1"/>
  <c r="K837" i="66"/>
  <c r="K837" i="45"/>
  <c r="K859" i="66" s="1"/>
  <c r="L838" i="66"/>
  <c r="L838" i="45"/>
  <c r="L860" i="66" s="1"/>
  <c r="J839" i="66"/>
  <c r="J839" i="45"/>
  <c r="J861" i="66" s="1"/>
  <c r="K840" i="66"/>
  <c r="K840" i="45"/>
  <c r="K862" i="66" s="1"/>
  <c r="L842" i="66"/>
  <c r="L842" i="45"/>
  <c r="L864" i="66" s="1"/>
  <c r="I843" i="66"/>
  <c r="I843" i="45"/>
  <c r="I865" i="66" s="1"/>
  <c r="J844" i="66"/>
  <c r="J844" i="45"/>
  <c r="J866" i="66" s="1"/>
  <c r="L845" i="66"/>
  <c r="L845" i="45"/>
  <c r="L867" i="66" s="1"/>
  <c r="J846" i="66"/>
  <c r="J846" i="45"/>
  <c r="J868" i="66" s="1"/>
  <c r="J847" i="66"/>
  <c r="J847" i="45"/>
  <c r="J869" i="66" s="1"/>
  <c r="L848" i="66"/>
  <c r="L848" i="45"/>
  <c r="L870" i="66" s="1"/>
  <c r="J849" i="66"/>
  <c r="J849" i="45"/>
  <c r="J871" i="66" s="1"/>
  <c r="L841" i="66"/>
  <c r="L841" i="45"/>
  <c r="L863" i="66" s="1"/>
  <c r="K833" i="66"/>
  <c r="K833" i="45"/>
  <c r="K855" i="66" s="1"/>
  <c r="I833" i="66"/>
  <c r="I833" i="45"/>
  <c r="I855" i="66" s="1"/>
  <c r="J834" i="66"/>
  <c r="J834" i="45"/>
  <c r="J856" i="66" s="1"/>
  <c r="K835" i="66"/>
  <c r="K835" i="45"/>
  <c r="K857" i="66" s="1"/>
  <c r="L836" i="66"/>
  <c r="L836" i="45"/>
  <c r="L858" i="66" s="1"/>
  <c r="L837" i="66"/>
  <c r="L837" i="45"/>
  <c r="L859" i="66" s="1"/>
  <c r="I838" i="66"/>
  <c r="I838" i="45"/>
  <c r="I860" i="66" s="1"/>
  <c r="K839" i="66"/>
  <c r="K839" i="45"/>
  <c r="K861" i="66" s="1"/>
  <c r="L840" i="66"/>
  <c r="L840" i="45"/>
  <c r="L862" i="66" s="1"/>
  <c r="I842" i="66"/>
  <c r="I842" i="45"/>
  <c r="I864" i="66" s="1"/>
  <c r="J843" i="66"/>
  <c r="J843" i="45"/>
  <c r="J865" i="66" s="1"/>
  <c r="K844" i="66"/>
  <c r="K844" i="45"/>
  <c r="K866" i="66" s="1"/>
  <c r="I845" i="66"/>
  <c r="I845" i="45"/>
  <c r="I867" i="66" s="1"/>
  <c r="K846" i="66"/>
  <c r="K846" i="45"/>
  <c r="K868" i="66" s="1"/>
  <c r="K847" i="66"/>
  <c r="K847" i="45"/>
  <c r="K869" i="66" s="1"/>
  <c r="I848" i="66"/>
  <c r="I848" i="45"/>
  <c r="I870" i="66" s="1"/>
  <c r="K849" i="66"/>
  <c r="K849" i="45"/>
  <c r="K871" i="66" s="1"/>
  <c r="K841" i="66"/>
  <c r="K841" i="45"/>
  <c r="K863" i="66" s="1"/>
  <c r="L833" i="66"/>
  <c r="L833" i="45"/>
  <c r="L855" i="66" s="1"/>
  <c r="K834" i="66"/>
  <c r="K834" i="45"/>
  <c r="K856" i="66" s="1"/>
  <c r="L835" i="66"/>
  <c r="L835" i="45"/>
  <c r="L857" i="66" s="1"/>
  <c r="I836" i="66"/>
  <c r="I836" i="45"/>
  <c r="I858" i="66" s="1"/>
  <c r="I837" i="66"/>
  <c r="I837" i="45"/>
  <c r="I859" i="66" s="1"/>
  <c r="J838" i="66"/>
  <c r="J838" i="45"/>
  <c r="J860" i="66" s="1"/>
  <c r="L839" i="66"/>
  <c r="L839" i="45"/>
  <c r="L861" i="66" s="1"/>
  <c r="I840" i="66"/>
  <c r="I840" i="45"/>
  <c r="I862" i="66" s="1"/>
  <c r="J842" i="66"/>
  <c r="J842" i="45"/>
  <c r="J864" i="66" s="1"/>
  <c r="K843" i="66"/>
  <c r="K843" i="45"/>
  <c r="K865" i="66" s="1"/>
  <c r="L844" i="66"/>
  <c r="L844" i="45"/>
  <c r="L866" i="66" s="1"/>
  <c r="J845" i="66"/>
  <c r="J845" i="45"/>
  <c r="J867" i="66" s="1"/>
  <c r="L846" i="66"/>
  <c r="L846" i="45"/>
  <c r="L868" i="66" s="1"/>
  <c r="L847" i="66"/>
  <c r="L847" i="45"/>
  <c r="L869" i="66" s="1"/>
  <c r="J848" i="66"/>
  <c r="J848" i="45"/>
  <c r="J870" i="66" s="1"/>
  <c r="L849" i="66"/>
  <c r="L849" i="45"/>
  <c r="L871" i="66" s="1"/>
  <c r="J841" i="66"/>
  <c r="J841" i="45"/>
  <c r="J863" i="66" s="1"/>
  <c r="H648" i="30"/>
  <c r="K648" i="30"/>
  <c r="F648" i="30"/>
  <c r="J648" i="30"/>
  <c r="E648" i="30"/>
  <c r="N648" i="30"/>
  <c r="G648" i="30"/>
  <c r="I648" i="30"/>
  <c r="M648" i="30"/>
  <c r="E26" i="29"/>
  <c r="F27" i="29"/>
  <c r="D54" i="29"/>
  <c r="F23" i="29"/>
  <c r="D55" i="29"/>
  <c r="D47" i="29"/>
  <c r="F19" i="29"/>
  <c r="F15" i="29"/>
  <c r="D46" i="29"/>
  <c r="D51" i="29"/>
  <c r="F26" i="29"/>
  <c r="F22" i="29"/>
  <c r="D57" i="29"/>
  <c r="F18" i="29"/>
  <c r="D62" i="29"/>
  <c r="F14" i="29"/>
  <c r="D49" i="29"/>
  <c r="D59" i="29"/>
  <c r="F25" i="29"/>
  <c r="F21" i="29"/>
  <c r="D56" i="29"/>
  <c r="F17" i="29"/>
  <c r="D61" i="29"/>
  <c r="F13" i="29"/>
  <c r="D53" i="29"/>
  <c r="E49" i="29"/>
  <c r="F24" i="29"/>
  <c r="D52" i="29"/>
  <c r="F20" i="29"/>
  <c r="D50" i="29"/>
  <c r="F16" i="29"/>
  <c r="D60" i="29"/>
  <c r="D58" i="29"/>
  <c r="F12" i="29"/>
  <c r="L283" i="54"/>
  <c r="I283" i="54"/>
  <c r="J283" i="54"/>
  <c r="K283" i="54"/>
  <c r="H104" i="51"/>
  <c r="H837" i="66"/>
  <c r="H838" i="66"/>
  <c r="H839" i="66"/>
  <c r="H840" i="66"/>
  <c r="H842" i="66"/>
  <c r="H843" i="66"/>
  <c r="H844" i="66"/>
  <c r="H841" i="66"/>
  <c r="H849" i="66"/>
  <c r="H846" i="66"/>
  <c r="H848" i="66"/>
  <c r="H834" i="66"/>
  <c r="H835" i="66"/>
  <c r="H836" i="66"/>
  <c r="H845" i="66"/>
  <c r="H847" i="66"/>
  <c r="J627" i="45"/>
  <c r="J627" i="66" s="1"/>
  <c r="K509" i="49"/>
  <c r="L509" i="49"/>
  <c r="I509" i="49"/>
  <c r="K9" i="51"/>
  <c r="I53" i="51"/>
  <c r="I595" i="45"/>
  <c r="I595" i="66" s="1"/>
  <c r="I749" i="66" s="1"/>
  <c r="I357" i="45"/>
  <c r="I357" i="66" s="1"/>
  <c r="L357" i="45"/>
  <c r="L357" i="66" s="1"/>
  <c r="J611" i="45"/>
  <c r="J611" i="66" s="1"/>
  <c r="I627" i="45"/>
  <c r="I627" i="66" s="1"/>
  <c r="L627" i="45"/>
  <c r="L627" i="66" s="1"/>
  <c r="J509" i="49"/>
  <c r="J53" i="51"/>
  <c r="J9" i="51"/>
  <c r="I31" i="51"/>
  <c r="L31" i="51"/>
  <c r="K53" i="51"/>
  <c r="K357" i="45"/>
  <c r="K357" i="66" s="1"/>
  <c r="I611" i="45"/>
  <c r="I611" i="66" s="1"/>
  <c r="L611" i="45"/>
  <c r="L611" i="66" s="1"/>
  <c r="K627" i="45"/>
  <c r="K627" i="66" s="1"/>
  <c r="K611" i="45"/>
  <c r="K611" i="66" s="1"/>
  <c r="J357" i="45"/>
  <c r="J357" i="66" s="1"/>
  <c r="O532" i="30"/>
  <c r="O537" i="30"/>
  <c r="O541" i="30"/>
  <c r="O533" i="30"/>
  <c r="O534" i="30"/>
  <c r="O538" i="30"/>
  <c r="O535" i="30"/>
  <c r="O536" i="30"/>
  <c r="O540" i="30"/>
  <c r="K31" i="51"/>
  <c r="J31" i="51"/>
  <c r="L9" i="51"/>
  <c r="J521" i="52"/>
  <c r="J1095" i="52"/>
  <c r="L301" i="52"/>
  <c r="I521" i="52"/>
  <c r="I1095" i="52"/>
  <c r="J1161" i="52"/>
  <c r="L171" i="52"/>
  <c r="L1161" i="52"/>
  <c r="J497" i="52"/>
  <c r="K301" i="52"/>
  <c r="K1161" i="52"/>
  <c r="J301" i="52"/>
  <c r="I1161" i="52"/>
  <c r="L521" i="52"/>
  <c r="I301" i="52"/>
  <c r="I497" i="52"/>
  <c r="L497" i="52"/>
  <c r="L1095" i="52"/>
  <c r="I171" i="52"/>
  <c r="J171" i="52"/>
  <c r="K171" i="52"/>
  <c r="I9" i="51"/>
  <c r="K497" i="52"/>
  <c r="K521" i="52"/>
  <c r="K1095" i="52"/>
  <c r="H159" i="51"/>
  <c r="H191" i="51"/>
  <c r="H198" i="51"/>
  <c r="K614" i="45"/>
  <c r="K614" i="66" s="1"/>
  <c r="K630" i="45"/>
  <c r="K630" i="66" s="1"/>
  <c r="K599" i="45"/>
  <c r="K615" i="45"/>
  <c r="K615" i="66" s="1"/>
  <c r="K631" i="45"/>
  <c r="K631" i="66" s="1"/>
  <c r="H213" i="51"/>
  <c r="H123" i="51"/>
  <c r="H199" i="51"/>
  <c r="J12" i="51"/>
  <c r="H200" i="51"/>
  <c r="K34" i="51"/>
  <c r="J13" i="51"/>
  <c r="H201" i="51"/>
  <c r="K35" i="51"/>
  <c r="L57" i="51"/>
  <c r="K10" i="51"/>
  <c r="H138" i="51"/>
  <c r="I54" i="51"/>
  <c r="H612" i="45"/>
  <c r="L612" i="45"/>
  <c r="L612" i="66" s="1"/>
  <c r="L628" i="45"/>
  <c r="L628" i="66" s="1"/>
  <c r="K11" i="51"/>
  <c r="H33" i="51"/>
  <c r="I55" i="51"/>
  <c r="L613" i="45"/>
  <c r="L613" i="66" s="1"/>
  <c r="H629" i="45"/>
  <c r="L629" i="45"/>
  <c r="L629" i="66" s="1"/>
  <c r="H630" i="45"/>
  <c r="L630" i="45"/>
  <c r="L630" i="66" s="1"/>
  <c r="H615" i="45"/>
  <c r="H631" i="45"/>
  <c r="I628" i="45"/>
  <c r="I628" i="66" s="1"/>
  <c r="I597" i="45"/>
  <c r="I629" i="45"/>
  <c r="I629" i="66" s="1"/>
  <c r="I614" i="45"/>
  <c r="I614" i="66" s="1"/>
  <c r="I630" i="45"/>
  <c r="I630" i="66" s="1"/>
  <c r="I615" i="45"/>
  <c r="I615" i="66" s="1"/>
  <c r="I631" i="45"/>
  <c r="I631" i="66" s="1"/>
  <c r="J14" i="51"/>
  <c r="H126" i="51"/>
  <c r="H202" i="51"/>
  <c r="K36" i="51"/>
  <c r="H58" i="51"/>
  <c r="L58" i="51"/>
  <c r="H106" i="51"/>
  <c r="H182" i="51"/>
  <c r="H130" i="51"/>
  <c r="H206" i="51"/>
  <c r="H207" i="51"/>
  <c r="L25" i="51"/>
  <c r="K47" i="51"/>
  <c r="J69" i="51"/>
  <c r="H205" i="51"/>
  <c r="L631" i="45"/>
  <c r="L631" i="66" s="1"/>
  <c r="H616" i="45"/>
  <c r="L616" i="45"/>
  <c r="L616" i="66" s="1"/>
  <c r="H632" i="45"/>
  <c r="L632" i="45"/>
  <c r="L632" i="66" s="1"/>
  <c r="K15" i="51"/>
  <c r="I59" i="51"/>
  <c r="H617" i="45"/>
  <c r="L617" i="45"/>
  <c r="L617" i="66" s="1"/>
  <c r="H633" i="45"/>
  <c r="L633" i="45"/>
  <c r="L633" i="66" s="1"/>
  <c r="J16" i="51"/>
  <c r="H128" i="51"/>
  <c r="H204" i="51"/>
  <c r="K38" i="51"/>
  <c r="L60" i="51"/>
  <c r="K18" i="51"/>
  <c r="H146" i="51"/>
  <c r="H40" i="51"/>
  <c r="L40" i="51"/>
  <c r="I62" i="51"/>
  <c r="H620" i="45"/>
  <c r="L620" i="45"/>
  <c r="L620" i="66" s="1"/>
  <c r="H636" i="45"/>
  <c r="L636" i="45"/>
  <c r="L636" i="66" s="1"/>
  <c r="K19" i="51"/>
  <c r="H147" i="51"/>
  <c r="H41" i="51"/>
  <c r="L41" i="51"/>
  <c r="I63" i="51"/>
  <c r="H621" i="45"/>
  <c r="L621" i="45"/>
  <c r="L621" i="66" s="1"/>
  <c r="H637" i="45"/>
  <c r="L637" i="45"/>
  <c r="L637" i="66" s="1"/>
  <c r="I20" i="51"/>
  <c r="H110" i="51"/>
  <c r="H42" i="51"/>
  <c r="L42" i="51"/>
  <c r="K64" i="51"/>
  <c r="I21" i="51"/>
  <c r="H111" i="51"/>
  <c r="H43" i="51"/>
  <c r="L43" i="51"/>
  <c r="K65" i="51"/>
  <c r="I22" i="51"/>
  <c r="H112" i="51"/>
  <c r="H44" i="51"/>
  <c r="L44" i="51"/>
  <c r="K66" i="51"/>
  <c r="H66" i="45"/>
  <c r="G52" i="25" s="1"/>
  <c r="L66" i="45"/>
  <c r="L66" i="66" s="1"/>
  <c r="K23" i="51"/>
  <c r="H189" i="51"/>
  <c r="J45" i="51"/>
  <c r="I67" i="51"/>
  <c r="I24" i="51"/>
  <c r="H46" i="51"/>
  <c r="L46" i="51"/>
  <c r="K68" i="51"/>
  <c r="H115" i="51"/>
  <c r="J619" i="45"/>
  <c r="J619" i="66" s="1"/>
  <c r="J635" i="45"/>
  <c r="J635" i="66" s="1"/>
  <c r="I616" i="45"/>
  <c r="I616" i="66" s="1"/>
  <c r="I632" i="45"/>
  <c r="I632" i="66" s="1"/>
  <c r="L15" i="51"/>
  <c r="I37" i="51"/>
  <c r="J59" i="51"/>
  <c r="I633" i="45"/>
  <c r="I633" i="66" s="1"/>
  <c r="I620" i="45"/>
  <c r="I620" i="66" s="1"/>
  <c r="I636" i="45"/>
  <c r="I636" i="66" s="1"/>
  <c r="I605" i="45"/>
  <c r="I621" i="45"/>
  <c r="I621" i="66" s="1"/>
  <c r="I637" i="45"/>
  <c r="I637" i="66" s="1"/>
  <c r="I10" i="51"/>
  <c r="H100" i="51"/>
  <c r="J32" i="51"/>
  <c r="K54" i="51"/>
  <c r="J596" i="45"/>
  <c r="J612" i="45"/>
  <c r="J612" i="66" s="1"/>
  <c r="J628" i="45"/>
  <c r="J628" i="66" s="1"/>
  <c r="I11" i="51"/>
  <c r="H101" i="51"/>
  <c r="H177" i="51"/>
  <c r="J33" i="51"/>
  <c r="K55" i="51"/>
  <c r="J613" i="45"/>
  <c r="J613" i="66" s="1"/>
  <c r="J629" i="45"/>
  <c r="J629" i="66" s="1"/>
  <c r="I12" i="51"/>
  <c r="H102" i="51"/>
  <c r="H178" i="51"/>
  <c r="J34" i="51"/>
  <c r="K56" i="51"/>
  <c r="J10" i="51"/>
  <c r="K32" i="51"/>
  <c r="H54" i="51"/>
  <c r="L54" i="51"/>
  <c r="K612" i="45"/>
  <c r="K612" i="66" s="1"/>
  <c r="K628" i="45"/>
  <c r="K628" i="66" s="1"/>
  <c r="J11" i="51"/>
  <c r="K33" i="51"/>
  <c r="H55" i="51"/>
  <c r="K613" i="45"/>
  <c r="K613" i="66" s="1"/>
  <c r="K629" i="45"/>
  <c r="K629" i="66" s="1"/>
  <c r="K12" i="51"/>
  <c r="H140" i="51"/>
  <c r="H34" i="51"/>
  <c r="L34" i="51"/>
  <c r="I56" i="51"/>
  <c r="H598" i="45"/>
  <c r="H108" i="25" s="1"/>
  <c r="L598" i="45"/>
  <c r="H614" i="45"/>
  <c r="L614" i="45"/>
  <c r="L614" i="66" s="1"/>
  <c r="L10" i="51"/>
  <c r="H154" i="51"/>
  <c r="I32" i="51"/>
  <c r="J54" i="51"/>
  <c r="H155" i="51"/>
  <c r="I33" i="51"/>
  <c r="J55" i="51"/>
  <c r="L12" i="51"/>
  <c r="I34" i="51"/>
  <c r="J56" i="51"/>
  <c r="K616" i="45"/>
  <c r="K616" i="66" s="1"/>
  <c r="K632" i="45"/>
  <c r="K632" i="66" s="1"/>
  <c r="J15" i="51"/>
  <c r="H127" i="51"/>
  <c r="H203" i="51"/>
  <c r="K37" i="51"/>
  <c r="H59" i="51"/>
  <c r="L59" i="51"/>
  <c r="K617" i="45"/>
  <c r="K617" i="66" s="1"/>
  <c r="K633" i="45"/>
  <c r="K633" i="66" s="1"/>
  <c r="I16" i="51"/>
  <c r="J38" i="51"/>
  <c r="K60" i="51"/>
  <c r="J18" i="51"/>
  <c r="K40" i="51"/>
  <c r="H62" i="51"/>
  <c r="L62" i="51"/>
  <c r="K620" i="45"/>
  <c r="K620" i="66" s="1"/>
  <c r="K636" i="45"/>
  <c r="K636" i="66" s="1"/>
  <c r="J19" i="51"/>
  <c r="K41" i="51"/>
  <c r="H63" i="51"/>
  <c r="L63" i="51"/>
  <c r="K621" i="45"/>
  <c r="K621" i="66" s="1"/>
  <c r="K637" i="45"/>
  <c r="K637" i="66" s="1"/>
  <c r="L20" i="51"/>
  <c r="H208" i="51"/>
  <c r="K42" i="51"/>
  <c r="J64" i="51"/>
  <c r="L21" i="51"/>
  <c r="H209" i="51"/>
  <c r="K43" i="51"/>
  <c r="J65" i="51"/>
  <c r="L22" i="51"/>
  <c r="H210" i="51"/>
  <c r="K44" i="51"/>
  <c r="J66" i="51"/>
  <c r="K66" i="45"/>
  <c r="K66" i="66" s="1"/>
  <c r="J23" i="51"/>
  <c r="H167" i="51"/>
  <c r="I45" i="51"/>
  <c r="H67" i="51"/>
  <c r="L67" i="51"/>
  <c r="L24" i="51"/>
  <c r="H212" i="51"/>
  <c r="K46" i="51"/>
  <c r="J68" i="51"/>
  <c r="K13" i="51"/>
  <c r="H141" i="51"/>
  <c r="H35" i="51"/>
  <c r="L35" i="51"/>
  <c r="I57" i="51"/>
  <c r="K14" i="51"/>
  <c r="H142" i="51"/>
  <c r="H36" i="51"/>
  <c r="L36" i="51"/>
  <c r="I58" i="51"/>
  <c r="I25" i="51"/>
  <c r="H47" i="51"/>
  <c r="L47" i="51"/>
  <c r="K69" i="51"/>
  <c r="L13" i="51"/>
  <c r="H157" i="51"/>
  <c r="I35" i="51"/>
  <c r="J57" i="51"/>
  <c r="L14" i="51"/>
  <c r="H158" i="51"/>
  <c r="I36" i="51"/>
  <c r="J58" i="51"/>
  <c r="I601" i="45"/>
  <c r="I601" i="66" s="1"/>
  <c r="I617" i="45"/>
  <c r="I617" i="66" s="1"/>
  <c r="K16" i="51"/>
  <c r="H144" i="51"/>
  <c r="H38" i="51"/>
  <c r="L38" i="51"/>
  <c r="I60" i="51"/>
  <c r="L18" i="51"/>
  <c r="H162" i="51"/>
  <c r="I40" i="51"/>
  <c r="J62" i="51"/>
  <c r="L19" i="51"/>
  <c r="H163" i="51"/>
  <c r="I41" i="51"/>
  <c r="J63" i="51"/>
  <c r="J20" i="51"/>
  <c r="I42" i="51"/>
  <c r="L64" i="51"/>
  <c r="J21" i="51"/>
  <c r="H165" i="51"/>
  <c r="I43" i="51"/>
  <c r="L65" i="51"/>
  <c r="J22" i="51"/>
  <c r="H166" i="51"/>
  <c r="I44" i="51"/>
  <c r="H66" i="51"/>
  <c r="L66" i="51"/>
  <c r="I66" i="45"/>
  <c r="I66" i="66" s="1"/>
  <c r="L23" i="51"/>
  <c r="H211" i="51"/>
  <c r="K45" i="51"/>
  <c r="J67" i="51"/>
  <c r="J24" i="51"/>
  <c r="I46" i="51"/>
  <c r="L68" i="51"/>
  <c r="J25" i="51"/>
  <c r="H169" i="51"/>
  <c r="I47" i="51"/>
  <c r="H69" i="51"/>
  <c r="L69" i="51"/>
  <c r="H161" i="51"/>
  <c r="J614" i="45"/>
  <c r="J614" i="66" s="1"/>
  <c r="J630" i="45"/>
  <c r="J630" i="66" s="1"/>
  <c r="I13" i="51"/>
  <c r="H103" i="51"/>
  <c r="H179" i="51"/>
  <c r="J35" i="51"/>
  <c r="K57" i="51"/>
  <c r="J615" i="45"/>
  <c r="J615" i="66" s="1"/>
  <c r="J631" i="45"/>
  <c r="J631" i="66" s="1"/>
  <c r="I14" i="51"/>
  <c r="H180" i="51"/>
  <c r="J36" i="51"/>
  <c r="K58" i="51"/>
  <c r="J600" i="45"/>
  <c r="J616" i="45"/>
  <c r="J616" i="66" s="1"/>
  <c r="J632" i="45"/>
  <c r="J632" i="66" s="1"/>
  <c r="I15" i="51"/>
  <c r="H105" i="51"/>
  <c r="H181" i="51"/>
  <c r="J37" i="51"/>
  <c r="K59" i="51"/>
  <c r="J617" i="45"/>
  <c r="J617" i="66" s="1"/>
  <c r="J633" i="45"/>
  <c r="J633" i="66" s="1"/>
  <c r="L16" i="51"/>
  <c r="I38" i="51"/>
  <c r="J60" i="51"/>
  <c r="I18" i="51"/>
  <c r="H108" i="51"/>
  <c r="H184" i="51"/>
  <c r="J40" i="51"/>
  <c r="K62" i="51"/>
  <c r="J604" i="45"/>
  <c r="J604" i="66" s="1"/>
  <c r="J620" i="45"/>
  <c r="J620" i="66" s="1"/>
  <c r="J636" i="45"/>
  <c r="J636" i="66" s="1"/>
  <c r="I19" i="51"/>
  <c r="H185" i="51"/>
  <c r="J41" i="51"/>
  <c r="K63" i="51"/>
  <c r="J621" i="45"/>
  <c r="J621" i="66" s="1"/>
  <c r="J637" i="45"/>
  <c r="J637" i="66" s="1"/>
  <c r="K20" i="51"/>
  <c r="H186" i="51"/>
  <c r="J42" i="51"/>
  <c r="I64" i="51"/>
  <c r="K21" i="51"/>
  <c r="H187" i="51"/>
  <c r="J43" i="51"/>
  <c r="I65" i="51"/>
  <c r="K22" i="51"/>
  <c r="H188" i="51"/>
  <c r="J44" i="51"/>
  <c r="I66" i="51"/>
  <c r="H22" i="45"/>
  <c r="D51" i="25" s="1"/>
  <c r="J66" i="45"/>
  <c r="J66" i="66" s="1"/>
  <c r="I23" i="51"/>
  <c r="H45" i="51"/>
  <c r="L45" i="51"/>
  <c r="K67" i="51"/>
  <c r="K24" i="51"/>
  <c r="H190" i="51"/>
  <c r="J46" i="51"/>
  <c r="I68" i="51"/>
  <c r="K25" i="51"/>
  <c r="J47" i="51"/>
  <c r="I69" i="51"/>
  <c r="H613" i="45"/>
  <c r="L11" i="51"/>
  <c r="H619" i="45"/>
  <c r="L635" i="45"/>
  <c r="L635" i="66" s="1"/>
  <c r="H635" i="45"/>
  <c r="H107" i="51"/>
  <c r="H183" i="51"/>
  <c r="I39" i="51"/>
  <c r="H122" i="51"/>
  <c r="L53" i="51"/>
  <c r="H145" i="51"/>
  <c r="J61" i="51"/>
  <c r="L37" i="51"/>
  <c r="L55" i="51"/>
  <c r="I17" i="51"/>
  <c r="L39" i="51"/>
  <c r="H39" i="51"/>
  <c r="L17" i="51"/>
  <c r="K619" i="45"/>
  <c r="K619" i="66" s="1"/>
  <c r="K635" i="45"/>
  <c r="K635" i="66" s="1"/>
  <c r="I612" i="45"/>
  <c r="I612" i="66" s="1"/>
  <c r="I613" i="45"/>
  <c r="I613" i="66" s="1"/>
  <c r="L619" i="45"/>
  <c r="L619" i="66" s="1"/>
  <c r="I619" i="45"/>
  <c r="I619" i="66" s="1"/>
  <c r="I635" i="45"/>
  <c r="I635" i="66" s="1"/>
  <c r="H628" i="45"/>
  <c r="K603" i="45"/>
  <c r="K701" i="45" s="1"/>
  <c r="H10" i="51"/>
  <c r="H78" i="51"/>
  <c r="H597" i="45"/>
  <c r="G108" i="25" s="1"/>
  <c r="H124" i="51"/>
  <c r="H56" i="51"/>
  <c r="H91" i="54"/>
  <c r="H117" i="54"/>
  <c r="L118" i="54"/>
  <c r="L92" i="54"/>
  <c r="H93" i="54"/>
  <c r="H57" i="51"/>
  <c r="L94" i="54"/>
  <c r="L220" i="54"/>
  <c r="H598" i="52"/>
  <c r="H312" i="52"/>
  <c r="H120" i="54" s="1"/>
  <c r="L598" i="52"/>
  <c r="L312" i="52"/>
  <c r="L120" i="54" s="1"/>
  <c r="L95" i="54"/>
  <c r="L221" i="54"/>
  <c r="H599" i="52"/>
  <c r="H313" i="52"/>
  <c r="H121" i="54" s="1"/>
  <c r="L599" i="52"/>
  <c r="L313" i="52"/>
  <c r="L121" i="54" s="1"/>
  <c r="H96" i="54"/>
  <c r="L96" i="54"/>
  <c r="H222" i="54"/>
  <c r="L222" i="54"/>
  <c r="H314" i="52"/>
  <c r="L600" i="52"/>
  <c r="L314" i="52"/>
  <c r="L122" i="54" s="1"/>
  <c r="H84" i="51"/>
  <c r="H16" i="51"/>
  <c r="H160" i="51"/>
  <c r="H60" i="51"/>
  <c r="H98" i="54"/>
  <c r="L98" i="54"/>
  <c r="H224" i="54"/>
  <c r="L224" i="54"/>
  <c r="H602" i="52"/>
  <c r="H316" i="52"/>
  <c r="L602" i="52"/>
  <c r="L316" i="52"/>
  <c r="L124" i="54" s="1"/>
  <c r="H18" i="51"/>
  <c r="H86" i="51"/>
  <c r="H99" i="54"/>
  <c r="L99" i="54"/>
  <c r="H225" i="54"/>
  <c r="L225" i="54"/>
  <c r="H603" i="52"/>
  <c r="H317" i="52"/>
  <c r="L603" i="52"/>
  <c r="L317" i="52"/>
  <c r="L125" i="54" s="1"/>
  <c r="H87" i="51"/>
  <c r="H19" i="51"/>
  <c r="H109" i="51"/>
  <c r="H131" i="51"/>
  <c r="H605" i="45"/>
  <c r="L605" i="45"/>
  <c r="L759" i="45" s="1"/>
  <c r="H100" i="54"/>
  <c r="L100" i="54"/>
  <c r="H226" i="54"/>
  <c r="L226" i="54"/>
  <c r="H604" i="52"/>
  <c r="H318" i="52"/>
  <c r="L604" i="52"/>
  <c r="L318" i="52"/>
  <c r="L126" i="54" s="1"/>
  <c r="H88" i="51"/>
  <c r="H20" i="51"/>
  <c r="H164" i="51"/>
  <c r="H64" i="51"/>
  <c r="H101" i="54"/>
  <c r="L101" i="54"/>
  <c r="H227" i="54"/>
  <c r="L227" i="54"/>
  <c r="H605" i="52"/>
  <c r="H319" i="52"/>
  <c r="L605" i="52"/>
  <c r="L319" i="52"/>
  <c r="L127" i="54" s="1"/>
  <c r="H89" i="51"/>
  <c r="H21" i="51"/>
  <c r="H65" i="51"/>
  <c r="H102" i="54"/>
  <c r="L102" i="54"/>
  <c r="H228" i="54"/>
  <c r="L228" i="54"/>
  <c r="H606" i="52"/>
  <c r="H320" i="52"/>
  <c r="L606" i="52"/>
  <c r="L320" i="52"/>
  <c r="L128" i="54" s="1"/>
  <c r="H22" i="51"/>
  <c r="H90" i="51"/>
  <c r="H103" i="54"/>
  <c r="L103" i="54"/>
  <c r="H229" i="54"/>
  <c r="L229" i="54"/>
  <c r="H607" i="52"/>
  <c r="H321" i="52"/>
  <c r="L607" i="52"/>
  <c r="L321" i="52"/>
  <c r="L129" i="54" s="1"/>
  <c r="H91" i="51"/>
  <c r="H23" i="51"/>
  <c r="H113" i="51"/>
  <c r="H92" i="51"/>
  <c r="H24" i="51"/>
  <c r="H114" i="51"/>
  <c r="H168" i="51"/>
  <c r="H68" i="51"/>
  <c r="H131" i="54"/>
  <c r="H105" i="54"/>
  <c r="L131" i="54"/>
  <c r="L105" i="54"/>
  <c r="H231" i="54"/>
  <c r="L231" i="54"/>
  <c r="H132" i="54"/>
  <c r="H106" i="54"/>
  <c r="L132" i="54"/>
  <c r="L106" i="54"/>
  <c r="H232" i="54"/>
  <c r="L232" i="54"/>
  <c r="H107" i="54"/>
  <c r="L107" i="54"/>
  <c r="H233" i="54"/>
  <c r="L233" i="54"/>
  <c r="H609" i="52"/>
  <c r="H325" i="52"/>
  <c r="L609" i="52"/>
  <c r="L325" i="52"/>
  <c r="L133" i="54" s="1"/>
  <c r="H93" i="51"/>
  <c r="H25" i="51"/>
  <c r="L215" i="54"/>
  <c r="L593" i="52"/>
  <c r="L305" i="52"/>
  <c r="L113" i="54" s="1"/>
  <c r="H88" i="54"/>
  <c r="L216" i="54"/>
  <c r="H594" i="52"/>
  <c r="H306" i="52"/>
  <c r="L594" i="52"/>
  <c r="L306" i="52"/>
  <c r="L114" i="54" s="1"/>
  <c r="L89" i="54"/>
  <c r="L217" i="54"/>
  <c r="H595" i="52"/>
  <c r="H307" i="52"/>
  <c r="H115" i="54" s="1"/>
  <c r="L595" i="52"/>
  <c r="L307" i="52"/>
  <c r="L115" i="54" s="1"/>
  <c r="L597" i="45"/>
  <c r="L218" i="54"/>
  <c r="H80" i="51"/>
  <c r="H12" i="51"/>
  <c r="L56" i="51"/>
  <c r="L91" i="54"/>
  <c r="L117" i="54"/>
  <c r="H118" i="54"/>
  <c r="H92" i="54"/>
  <c r="L93" i="54"/>
  <c r="H219" i="54"/>
  <c r="H95" i="54"/>
  <c r="H221" i="54"/>
  <c r="H601" i="45"/>
  <c r="K108" i="25" s="1"/>
  <c r="I87" i="54"/>
  <c r="I223" i="52"/>
  <c r="I596" i="45"/>
  <c r="I89" i="54"/>
  <c r="I217" i="54"/>
  <c r="I595" i="52"/>
  <c r="I307" i="52"/>
  <c r="I115" i="54" s="1"/>
  <c r="I218" i="54"/>
  <c r="I117" i="54"/>
  <c r="I91" i="54"/>
  <c r="I118" i="54"/>
  <c r="I92" i="54"/>
  <c r="I93" i="54"/>
  <c r="I219" i="54"/>
  <c r="I597" i="52"/>
  <c r="I311" i="52"/>
  <c r="I119" i="54" s="1"/>
  <c r="I94" i="54"/>
  <c r="I220" i="54"/>
  <c r="I598" i="52"/>
  <c r="I312" i="52"/>
  <c r="I120" i="54" s="1"/>
  <c r="I600" i="45"/>
  <c r="I95" i="54"/>
  <c r="I221" i="54"/>
  <c r="I599" i="52"/>
  <c r="I313" i="52"/>
  <c r="I121" i="54" s="1"/>
  <c r="I96" i="54"/>
  <c r="I222" i="54"/>
  <c r="I600" i="52"/>
  <c r="I314" i="52"/>
  <c r="I122" i="54" s="1"/>
  <c r="I98" i="54"/>
  <c r="I224" i="54"/>
  <c r="I602" i="52"/>
  <c r="I316" i="52"/>
  <c r="I124" i="54" s="1"/>
  <c r="I604" i="45"/>
  <c r="I99" i="54"/>
  <c r="I225" i="54"/>
  <c r="I603" i="52"/>
  <c r="I317" i="52"/>
  <c r="I125" i="54" s="1"/>
  <c r="I100" i="54"/>
  <c r="I226" i="54"/>
  <c r="I604" i="52"/>
  <c r="I318" i="52"/>
  <c r="I126" i="54" s="1"/>
  <c r="I101" i="54"/>
  <c r="I227" i="54"/>
  <c r="I605" i="52"/>
  <c r="I319" i="52"/>
  <c r="I127" i="54" s="1"/>
  <c r="I102" i="54"/>
  <c r="I228" i="54"/>
  <c r="I606" i="52"/>
  <c r="I320" i="52"/>
  <c r="I128" i="54" s="1"/>
  <c r="I103" i="54"/>
  <c r="I229" i="54"/>
  <c r="I607" i="52"/>
  <c r="I321" i="52"/>
  <c r="I129" i="54" s="1"/>
  <c r="I131" i="54"/>
  <c r="I105" i="54"/>
  <c r="I231" i="54"/>
  <c r="I132" i="54"/>
  <c r="I106" i="54"/>
  <c r="I232" i="54"/>
  <c r="I107" i="54"/>
  <c r="I233" i="54"/>
  <c r="I609" i="52"/>
  <c r="I325" i="52"/>
  <c r="I133" i="54" s="1"/>
  <c r="L87" i="54"/>
  <c r="L223" i="52"/>
  <c r="L88" i="54"/>
  <c r="H216" i="54"/>
  <c r="H32" i="51"/>
  <c r="L33" i="51"/>
  <c r="H218" i="54"/>
  <c r="L219" i="54"/>
  <c r="H597" i="52"/>
  <c r="H311" i="52"/>
  <c r="L597" i="52"/>
  <c r="L311" i="52"/>
  <c r="L119" i="54" s="1"/>
  <c r="H94" i="54"/>
  <c r="H220" i="54"/>
  <c r="H83" i="51"/>
  <c r="H15" i="51"/>
  <c r="H143" i="51"/>
  <c r="I88" i="54"/>
  <c r="I216" i="54"/>
  <c r="I594" i="52"/>
  <c r="I306" i="52"/>
  <c r="I114" i="54" s="1"/>
  <c r="J87" i="54"/>
  <c r="J223" i="52"/>
  <c r="J215" i="54"/>
  <c r="J593" i="52"/>
  <c r="J305" i="52"/>
  <c r="J88" i="54"/>
  <c r="J216" i="54"/>
  <c r="J594" i="52"/>
  <c r="J306" i="52"/>
  <c r="J114" i="54" s="1"/>
  <c r="J89" i="54"/>
  <c r="J217" i="54"/>
  <c r="J595" i="52"/>
  <c r="J307" i="52"/>
  <c r="J115" i="54" s="1"/>
  <c r="J218" i="54"/>
  <c r="J117" i="54"/>
  <c r="J91" i="54"/>
  <c r="J118" i="54"/>
  <c r="J92" i="54"/>
  <c r="J93" i="54"/>
  <c r="J219" i="54"/>
  <c r="J597" i="52"/>
  <c r="J311" i="52"/>
  <c r="J119" i="54" s="1"/>
  <c r="J599" i="45"/>
  <c r="J94" i="54"/>
  <c r="J220" i="54"/>
  <c r="J598" i="52"/>
  <c r="J312" i="52"/>
  <c r="J120" i="54" s="1"/>
  <c r="J95" i="54"/>
  <c r="J221" i="54"/>
  <c r="J599" i="52"/>
  <c r="J313" i="52"/>
  <c r="J121" i="54" s="1"/>
  <c r="J96" i="54"/>
  <c r="J222" i="54"/>
  <c r="J600" i="52"/>
  <c r="J314" i="52"/>
  <c r="J122" i="54" s="1"/>
  <c r="J98" i="54"/>
  <c r="J224" i="54"/>
  <c r="J602" i="52"/>
  <c r="J316" i="52"/>
  <c r="J124" i="54" s="1"/>
  <c r="J99" i="54"/>
  <c r="J225" i="54"/>
  <c r="J603" i="52"/>
  <c r="J317" i="52"/>
  <c r="J125" i="54" s="1"/>
  <c r="J100" i="54"/>
  <c r="J226" i="54"/>
  <c r="J604" i="52"/>
  <c r="J318" i="52"/>
  <c r="J126" i="54" s="1"/>
  <c r="J101" i="54"/>
  <c r="J227" i="54"/>
  <c r="J605" i="52"/>
  <c r="J319" i="52"/>
  <c r="J127" i="54" s="1"/>
  <c r="J102" i="54"/>
  <c r="J228" i="54"/>
  <c r="J606" i="52"/>
  <c r="J320" i="52"/>
  <c r="J128" i="54" s="1"/>
  <c r="J103" i="54"/>
  <c r="J229" i="54"/>
  <c r="J607" i="52"/>
  <c r="J321" i="52"/>
  <c r="J129" i="54" s="1"/>
  <c r="J131" i="54"/>
  <c r="J105" i="54"/>
  <c r="J231" i="54"/>
  <c r="J106" i="54"/>
  <c r="J132" i="54"/>
  <c r="J232" i="54"/>
  <c r="J107" i="54"/>
  <c r="J233" i="54"/>
  <c r="J609" i="52"/>
  <c r="J325" i="52"/>
  <c r="J133" i="54" s="1"/>
  <c r="L595" i="45"/>
  <c r="H176" i="51"/>
  <c r="L32" i="51"/>
  <c r="H89" i="54"/>
  <c r="H217" i="54"/>
  <c r="H79" i="51"/>
  <c r="H11" i="51"/>
  <c r="H139" i="51"/>
  <c r="H156" i="51"/>
  <c r="H13" i="51"/>
  <c r="H81" i="51"/>
  <c r="H125" i="51"/>
  <c r="L615" i="45"/>
  <c r="L615" i="66" s="1"/>
  <c r="H14" i="51"/>
  <c r="H82" i="51"/>
  <c r="H37" i="51"/>
  <c r="L601" i="45"/>
  <c r="I215" i="54"/>
  <c r="I593" i="52"/>
  <c r="I305" i="52"/>
  <c r="K87" i="54"/>
  <c r="K223" i="52"/>
  <c r="K215" i="54"/>
  <c r="K593" i="52"/>
  <c r="K305" i="52"/>
  <c r="K88" i="54"/>
  <c r="K216" i="54"/>
  <c r="K594" i="52"/>
  <c r="K306" i="52"/>
  <c r="K114" i="54" s="1"/>
  <c r="K89" i="54"/>
  <c r="K217" i="54"/>
  <c r="K595" i="52"/>
  <c r="K307" i="52"/>
  <c r="K115" i="54" s="1"/>
  <c r="K218" i="54"/>
  <c r="K598" i="45"/>
  <c r="K752" i="45" s="1"/>
  <c r="K117" i="54"/>
  <c r="K91" i="54"/>
  <c r="K92" i="54"/>
  <c r="K118" i="54"/>
  <c r="K93" i="54"/>
  <c r="K219" i="54"/>
  <c r="K597" i="52"/>
  <c r="K311" i="52"/>
  <c r="K119" i="54" s="1"/>
  <c r="K94" i="54"/>
  <c r="K220" i="54"/>
  <c r="K598" i="52"/>
  <c r="K312" i="52"/>
  <c r="K120" i="54" s="1"/>
  <c r="K95" i="54"/>
  <c r="K221" i="54"/>
  <c r="K599" i="52"/>
  <c r="K313" i="52"/>
  <c r="K121" i="54" s="1"/>
  <c r="K96" i="54"/>
  <c r="K222" i="54"/>
  <c r="K600" i="52"/>
  <c r="K314" i="52"/>
  <c r="K122" i="54" s="1"/>
  <c r="K98" i="54"/>
  <c r="K224" i="54"/>
  <c r="K602" i="52"/>
  <c r="K316" i="52"/>
  <c r="K124" i="54" s="1"/>
  <c r="K99" i="54"/>
  <c r="K225" i="54"/>
  <c r="K603" i="52"/>
  <c r="K317" i="52"/>
  <c r="K125" i="54" s="1"/>
  <c r="K100" i="54"/>
  <c r="K226" i="54"/>
  <c r="K604" i="52"/>
  <c r="K318" i="52"/>
  <c r="K126" i="54" s="1"/>
  <c r="K101" i="54"/>
  <c r="K227" i="54"/>
  <c r="K605" i="52"/>
  <c r="K319" i="52"/>
  <c r="K127" i="54" s="1"/>
  <c r="K102" i="54"/>
  <c r="K228" i="54"/>
  <c r="K606" i="52"/>
  <c r="K320" i="52"/>
  <c r="K128" i="54" s="1"/>
  <c r="K103" i="54"/>
  <c r="K229" i="54"/>
  <c r="K607" i="52"/>
  <c r="K321" i="52"/>
  <c r="K129" i="54" s="1"/>
  <c r="K105" i="54"/>
  <c r="K131" i="54"/>
  <c r="K231" i="54"/>
  <c r="K132" i="54"/>
  <c r="K106" i="54"/>
  <c r="K232" i="54"/>
  <c r="K107" i="54"/>
  <c r="K233" i="54"/>
  <c r="K609" i="52"/>
  <c r="K325" i="52"/>
  <c r="K133" i="54" s="1"/>
  <c r="J603" i="45"/>
  <c r="H17" i="51"/>
  <c r="H85" i="51"/>
  <c r="K17" i="51"/>
  <c r="K39" i="51"/>
  <c r="I61" i="51"/>
  <c r="J17" i="51"/>
  <c r="H129" i="51"/>
  <c r="J39" i="51"/>
  <c r="L61" i="51"/>
  <c r="H61" i="51"/>
  <c r="K61" i="51"/>
  <c r="J595" i="45"/>
  <c r="J605" i="45"/>
  <c r="K604" i="45"/>
  <c r="L603" i="45"/>
  <c r="H603" i="45"/>
  <c r="M108" i="25" s="1"/>
  <c r="J601" i="45"/>
  <c r="K600" i="45"/>
  <c r="L599" i="45"/>
  <c r="H599" i="45"/>
  <c r="I108" i="25" s="1"/>
  <c r="I598" i="45"/>
  <c r="J597" i="45"/>
  <c r="K596" i="45"/>
  <c r="K595" i="45"/>
  <c r="K605" i="45"/>
  <c r="L604" i="45"/>
  <c r="H604" i="45"/>
  <c r="N108" i="25" s="1"/>
  <c r="I603" i="45"/>
  <c r="K601" i="45"/>
  <c r="L600" i="45"/>
  <c r="H600" i="45"/>
  <c r="J108" i="25" s="1"/>
  <c r="I599" i="45"/>
  <c r="J598" i="45"/>
  <c r="K597" i="45"/>
  <c r="L596" i="45"/>
  <c r="H596" i="45"/>
  <c r="F108" i="25" s="1"/>
  <c r="I463" i="49"/>
  <c r="J463" i="49"/>
  <c r="L463" i="49"/>
  <c r="K463" i="49"/>
  <c r="L335" i="45"/>
  <c r="L9" i="45"/>
  <c r="I350" i="45"/>
  <c r="I24" i="45"/>
  <c r="I346" i="45"/>
  <c r="I20" i="45"/>
  <c r="L350" i="45"/>
  <c r="L24" i="45"/>
  <c r="J348" i="45"/>
  <c r="J22" i="45"/>
  <c r="H346" i="45"/>
  <c r="P79" i="25" s="1"/>
  <c r="H20" i="45"/>
  <c r="L342" i="45"/>
  <c r="L16" i="45"/>
  <c r="I341" i="45"/>
  <c r="I15" i="45"/>
  <c r="J335" i="45"/>
  <c r="J9" i="45"/>
  <c r="J351" i="45"/>
  <c r="J351" i="66" s="1"/>
  <c r="J25" i="45"/>
  <c r="K350" i="45"/>
  <c r="K24" i="45"/>
  <c r="L349" i="45"/>
  <c r="L23" i="45"/>
  <c r="H349" i="45"/>
  <c r="S79" i="25" s="1"/>
  <c r="H23" i="45"/>
  <c r="I348" i="45"/>
  <c r="I22" i="45"/>
  <c r="J347" i="45"/>
  <c r="J21" i="45"/>
  <c r="K346" i="45"/>
  <c r="K20" i="45"/>
  <c r="L345" i="45"/>
  <c r="L19" i="45"/>
  <c r="H345" i="45"/>
  <c r="H19" i="45"/>
  <c r="I344" i="45"/>
  <c r="I18" i="45"/>
  <c r="J343" i="45"/>
  <c r="J17" i="45"/>
  <c r="K342" i="45"/>
  <c r="K16" i="45"/>
  <c r="L15" i="45"/>
  <c r="L341" i="45"/>
  <c r="H341" i="45"/>
  <c r="K79" i="25" s="1"/>
  <c r="H15" i="45"/>
  <c r="D27" i="25" s="1"/>
  <c r="I340" i="45"/>
  <c r="I14" i="45"/>
  <c r="J339" i="45"/>
  <c r="J13" i="45"/>
  <c r="K338" i="45"/>
  <c r="K338" i="66" s="1"/>
  <c r="K524" i="66" s="1"/>
  <c r="K12" i="45"/>
  <c r="L337" i="45"/>
  <c r="L11" i="45"/>
  <c r="H337" i="45"/>
  <c r="G79" i="25" s="1"/>
  <c r="H11" i="45"/>
  <c r="I336" i="45"/>
  <c r="I10" i="45"/>
  <c r="I373" i="45"/>
  <c r="I373" i="66" s="1"/>
  <c r="I47" i="45"/>
  <c r="I47" i="66" s="1"/>
  <c r="J372" i="45"/>
  <c r="J372" i="66" s="1"/>
  <c r="J46" i="45"/>
  <c r="J46" i="66" s="1"/>
  <c r="K371" i="45"/>
  <c r="K371" i="66" s="1"/>
  <c r="K45" i="45"/>
  <c r="K45" i="66" s="1"/>
  <c r="L370" i="45"/>
  <c r="L370" i="66" s="1"/>
  <c r="L44" i="45"/>
  <c r="L44" i="66" s="1"/>
  <c r="H370" i="45"/>
  <c r="H44" i="45"/>
  <c r="E51" i="25" s="1"/>
  <c r="I369" i="45"/>
  <c r="I369" i="66" s="1"/>
  <c r="I43" i="45"/>
  <c r="I43" i="66" s="1"/>
  <c r="J368" i="45"/>
  <c r="J368" i="66" s="1"/>
  <c r="J42" i="45"/>
  <c r="J42" i="66" s="1"/>
  <c r="K367" i="45"/>
  <c r="K367" i="66" s="1"/>
  <c r="K41" i="45"/>
  <c r="K41" i="66" s="1"/>
  <c r="L366" i="45"/>
  <c r="L366" i="66" s="1"/>
  <c r="L40" i="45"/>
  <c r="L40" i="66" s="1"/>
  <c r="H366" i="45"/>
  <c r="H40" i="45"/>
  <c r="E36" i="25" s="1"/>
  <c r="I365" i="45"/>
  <c r="I365" i="66" s="1"/>
  <c r="I39" i="45"/>
  <c r="I39" i="66" s="1"/>
  <c r="J364" i="45"/>
  <c r="J364" i="66" s="1"/>
  <c r="J38" i="45"/>
  <c r="J38" i="66" s="1"/>
  <c r="K363" i="45"/>
  <c r="K363" i="66" s="1"/>
  <c r="K37" i="45"/>
  <c r="K37" i="66" s="1"/>
  <c r="L362" i="45"/>
  <c r="L362" i="66" s="1"/>
  <c r="L36" i="45"/>
  <c r="L36" i="66" s="1"/>
  <c r="H362" i="45"/>
  <c r="H36" i="45"/>
  <c r="E24" i="25" s="1"/>
  <c r="I361" i="45"/>
  <c r="I361" i="66" s="1"/>
  <c r="I35" i="45"/>
  <c r="I35" i="66" s="1"/>
  <c r="J360" i="45"/>
  <c r="J360" i="66" s="1"/>
  <c r="J34" i="45"/>
  <c r="J34" i="66" s="1"/>
  <c r="K359" i="45"/>
  <c r="K359" i="66" s="1"/>
  <c r="K33" i="45"/>
  <c r="K33" i="66" s="1"/>
  <c r="L358" i="45"/>
  <c r="L358" i="66" s="1"/>
  <c r="L32" i="45"/>
  <c r="L32" i="66" s="1"/>
  <c r="H358" i="45"/>
  <c r="H32" i="45"/>
  <c r="E12" i="25" s="1"/>
  <c r="K379" i="45"/>
  <c r="K379" i="66" s="1"/>
  <c r="K53" i="45"/>
  <c r="K53" i="66" s="1"/>
  <c r="K395" i="45"/>
  <c r="K395" i="66" s="1"/>
  <c r="K69" i="45"/>
  <c r="K69" i="66" s="1"/>
  <c r="L394" i="45"/>
  <c r="L394" i="66" s="1"/>
  <c r="L68" i="45"/>
  <c r="L68" i="66" s="1"/>
  <c r="H394" i="45"/>
  <c r="H68" i="45"/>
  <c r="G58" i="25" s="1"/>
  <c r="I393" i="45"/>
  <c r="I393" i="66" s="1"/>
  <c r="I67" i="45"/>
  <c r="I67" i="66" s="1"/>
  <c r="K391" i="45"/>
  <c r="K391" i="66" s="1"/>
  <c r="K65" i="45"/>
  <c r="K65" i="66" s="1"/>
  <c r="L390" i="45"/>
  <c r="L390" i="66" s="1"/>
  <c r="L64" i="45"/>
  <c r="L64" i="66" s="1"/>
  <c r="H390" i="45"/>
  <c r="H64" i="45"/>
  <c r="G46" i="25" s="1"/>
  <c r="I389" i="45"/>
  <c r="I389" i="66" s="1"/>
  <c r="I63" i="45"/>
  <c r="I63" i="66" s="1"/>
  <c r="J388" i="45"/>
  <c r="J388" i="66" s="1"/>
  <c r="J62" i="45"/>
  <c r="J62" i="66" s="1"/>
  <c r="K387" i="45"/>
  <c r="K387" i="66" s="1"/>
  <c r="K61" i="45"/>
  <c r="K61" i="66" s="1"/>
  <c r="L386" i="45"/>
  <c r="L386" i="66" s="1"/>
  <c r="L60" i="45"/>
  <c r="L60" i="66" s="1"/>
  <c r="H386" i="45"/>
  <c r="I385" i="45"/>
  <c r="I385" i="66" s="1"/>
  <c r="I59" i="45"/>
  <c r="I59" i="66" s="1"/>
  <c r="J384" i="45"/>
  <c r="J384" i="66" s="1"/>
  <c r="J58" i="45"/>
  <c r="J58" i="66" s="1"/>
  <c r="K57" i="45"/>
  <c r="K57" i="66" s="1"/>
  <c r="K383" i="45"/>
  <c r="K383" i="66" s="1"/>
  <c r="L382" i="45"/>
  <c r="L382" i="66" s="1"/>
  <c r="L56" i="45"/>
  <c r="L56" i="66" s="1"/>
  <c r="H56" i="45"/>
  <c r="G19" i="25" s="1"/>
  <c r="H382" i="45"/>
  <c r="I381" i="45"/>
  <c r="I381" i="66" s="1"/>
  <c r="I55" i="45"/>
  <c r="I55" i="66" s="1"/>
  <c r="J54" i="45"/>
  <c r="J54" i="66" s="1"/>
  <c r="J380" i="45"/>
  <c r="J380" i="66" s="1"/>
  <c r="I401" i="45"/>
  <c r="I401" i="66" s="1"/>
  <c r="I75" i="45"/>
  <c r="I75" i="66" s="1"/>
  <c r="I417" i="45"/>
  <c r="I417" i="66" s="1"/>
  <c r="I91" i="45"/>
  <c r="I91" i="66" s="1"/>
  <c r="J416" i="45"/>
  <c r="J416" i="66" s="1"/>
  <c r="J90" i="45"/>
  <c r="J90" i="66" s="1"/>
  <c r="K415" i="45"/>
  <c r="K415" i="66" s="1"/>
  <c r="K89" i="45"/>
  <c r="K89" i="66" s="1"/>
  <c r="L414" i="45"/>
  <c r="L414" i="66" s="1"/>
  <c r="L88" i="45"/>
  <c r="L88" i="66" s="1"/>
  <c r="H88" i="45"/>
  <c r="G53" i="25" s="1"/>
  <c r="I413" i="45"/>
  <c r="I413" i="66" s="1"/>
  <c r="I87" i="45"/>
  <c r="I87" i="66" s="1"/>
  <c r="J412" i="45"/>
  <c r="J412" i="66" s="1"/>
  <c r="J86" i="45"/>
  <c r="J86" i="66" s="1"/>
  <c r="K411" i="45"/>
  <c r="K411" i="66" s="1"/>
  <c r="K85" i="45"/>
  <c r="K85" i="66" s="1"/>
  <c r="L410" i="45"/>
  <c r="L410" i="66" s="1"/>
  <c r="L84" i="45"/>
  <c r="L84" i="66" s="1"/>
  <c r="H410" i="45"/>
  <c r="H84" i="45"/>
  <c r="G38" i="25" s="1"/>
  <c r="I409" i="45"/>
  <c r="I409" i="66" s="1"/>
  <c r="I83" i="45"/>
  <c r="I83" i="66" s="1"/>
  <c r="J408" i="45"/>
  <c r="J408" i="66" s="1"/>
  <c r="J82" i="45"/>
  <c r="J82" i="66" s="1"/>
  <c r="K407" i="45"/>
  <c r="K407" i="66" s="1"/>
  <c r="K81" i="45"/>
  <c r="K81" i="66" s="1"/>
  <c r="L406" i="45"/>
  <c r="L406" i="66" s="1"/>
  <c r="L80" i="45"/>
  <c r="L80" i="66" s="1"/>
  <c r="H406" i="45"/>
  <c r="H80" i="45"/>
  <c r="G26" i="25" s="1"/>
  <c r="I405" i="45"/>
  <c r="I405" i="66" s="1"/>
  <c r="I79" i="45"/>
  <c r="I79" i="66" s="1"/>
  <c r="J404" i="45"/>
  <c r="J404" i="66" s="1"/>
  <c r="J78" i="45"/>
  <c r="J78" i="66" s="1"/>
  <c r="K403" i="45"/>
  <c r="K403" i="66" s="1"/>
  <c r="K77" i="45"/>
  <c r="K77" i="66" s="1"/>
  <c r="L402" i="45"/>
  <c r="L402" i="66" s="1"/>
  <c r="L76" i="45"/>
  <c r="L76" i="66" s="1"/>
  <c r="H402" i="45"/>
  <c r="H76" i="45"/>
  <c r="G14" i="25" s="1"/>
  <c r="I643" i="45"/>
  <c r="I643" i="66" s="1"/>
  <c r="I677" i="45"/>
  <c r="I653" i="45"/>
  <c r="I653" i="66" s="1"/>
  <c r="J652" i="45"/>
  <c r="J652" i="66" s="1"/>
  <c r="K651" i="45"/>
  <c r="K651" i="66" s="1"/>
  <c r="I649" i="45"/>
  <c r="I649" i="66" s="1"/>
  <c r="J648" i="45"/>
  <c r="J648" i="66" s="1"/>
  <c r="K647" i="45"/>
  <c r="K647" i="66" s="1"/>
  <c r="L646" i="45"/>
  <c r="L646" i="66" s="1"/>
  <c r="L680" i="45"/>
  <c r="H646" i="45"/>
  <c r="I645" i="45"/>
  <c r="I645" i="66" s="1"/>
  <c r="J644" i="45"/>
  <c r="J644" i="66" s="1"/>
  <c r="K697" i="45"/>
  <c r="J349" i="45"/>
  <c r="J23" i="45"/>
  <c r="H347" i="45"/>
  <c r="Q79" i="25" s="1"/>
  <c r="H21" i="45"/>
  <c r="K335" i="45"/>
  <c r="K9" i="45"/>
  <c r="H350" i="45"/>
  <c r="T79" i="25" s="1"/>
  <c r="H24" i="45"/>
  <c r="K347" i="45"/>
  <c r="K21" i="45"/>
  <c r="I345" i="45"/>
  <c r="I19" i="45"/>
  <c r="K343" i="45"/>
  <c r="K17" i="45"/>
  <c r="J340" i="45"/>
  <c r="J14" i="45"/>
  <c r="I335" i="45"/>
  <c r="I9" i="45"/>
  <c r="I351" i="45"/>
  <c r="I25" i="45"/>
  <c r="J350" i="45"/>
  <c r="J24" i="45"/>
  <c r="K349" i="45"/>
  <c r="K23" i="45"/>
  <c r="L348" i="45"/>
  <c r="L22" i="45"/>
  <c r="I347" i="45"/>
  <c r="I21" i="45"/>
  <c r="J346" i="45"/>
  <c r="J20" i="45"/>
  <c r="K345" i="45"/>
  <c r="K19" i="45"/>
  <c r="L344" i="45"/>
  <c r="L18" i="45"/>
  <c r="H344" i="45"/>
  <c r="N79" i="25" s="1"/>
  <c r="H18" i="45"/>
  <c r="I343" i="45"/>
  <c r="I17" i="45"/>
  <c r="J342" i="45"/>
  <c r="J16" i="45"/>
  <c r="K341" i="45"/>
  <c r="K15" i="45"/>
  <c r="L340" i="45"/>
  <c r="L14" i="45"/>
  <c r="H340" i="45"/>
  <c r="J79" i="25" s="1"/>
  <c r="H14" i="45"/>
  <c r="I339" i="45"/>
  <c r="I13" i="45"/>
  <c r="J338" i="45"/>
  <c r="J12" i="45"/>
  <c r="K337" i="45"/>
  <c r="K11" i="45"/>
  <c r="L336" i="45"/>
  <c r="L10" i="45"/>
  <c r="H336" i="45"/>
  <c r="F79" i="25" s="1"/>
  <c r="H10" i="45"/>
  <c r="L373" i="45"/>
  <c r="L373" i="66" s="1"/>
  <c r="L47" i="45"/>
  <c r="L47" i="66" s="1"/>
  <c r="H373" i="45"/>
  <c r="H47" i="45"/>
  <c r="E60" i="25" s="1"/>
  <c r="I372" i="45"/>
  <c r="I372" i="66" s="1"/>
  <c r="I46" i="45"/>
  <c r="I46" i="66" s="1"/>
  <c r="J371" i="45"/>
  <c r="J371" i="66" s="1"/>
  <c r="J45" i="45"/>
  <c r="J45" i="66" s="1"/>
  <c r="K370" i="45"/>
  <c r="K370" i="66" s="1"/>
  <c r="K44" i="45"/>
  <c r="K44" i="66" s="1"/>
  <c r="L369" i="45"/>
  <c r="L369" i="66" s="1"/>
  <c r="L43" i="45"/>
  <c r="L43" i="66" s="1"/>
  <c r="H369" i="45"/>
  <c r="H43" i="45"/>
  <c r="E48" i="25" s="1"/>
  <c r="I368" i="45"/>
  <c r="I368" i="66" s="1"/>
  <c r="I42" i="45"/>
  <c r="I42" i="66" s="1"/>
  <c r="J367" i="45"/>
  <c r="J367" i="66" s="1"/>
  <c r="J41" i="45"/>
  <c r="J41" i="66" s="1"/>
  <c r="K366" i="45"/>
  <c r="K366" i="66" s="1"/>
  <c r="K40" i="45"/>
  <c r="K40" i="66" s="1"/>
  <c r="L365" i="45"/>
  <c r="L365" i="66" s="1"/>
  <c r="L39" i="45"/>
  <c r="L39" i="66" s="1"/>
  <c r="H365" i="45"/>
  <c r="H39" i="45"/>
  <c r="E33" i="25" s="1"/>
  <c r="I364" i="45"/>
  <c r="I364" i="66" s="1"/>
  <c r="I38" i="45"/>
  <c r="I38" i="66" s="1"/>
  <c r="J363" i="45"/>
  <c r="J363" i="66" s="1"/>
  <c r="J37" i="45"/>
  <c r="J37" i="66" s="1"/>
  <c r="K362" i="45"/>
  <c r="K362" i="66" s="1"/>
  <c r="K36" i="45"/>
  <c r="K36" i="66" s="1"/>
  <c r="L361" i="45"/>
  <c r="L361" i="66" s="1"/>
  <c r="L35" i="45"/>
  <c r="L35" i="66" s="1"/>
  <c r="H361" i="45"/>
  <c r="H35" i="45"/>
  <c r="E21" i="25" s="1"/>
  <c r="I360" i="45"/>
  <c r="I360" i="66" s="1"/>
  <c r="I34" i="45"/>
  <c r="I34" i="66" s="1"/>
  <c r="J359" i="45"/>
  <c r="J359" i="66" s="1"/>
  <c r="J33" i="45"/>
  <c r="J33" i="66" s="1"/>
  <c r="K358" i="45"/>
  <c r="K358" i="66" s="1"/>
  <c r="K32" i="45"/>
  <c r="K32" i="66" s="1"/>
  <c r="J379" i="45"/>
  <c r="J379" i="66" s="1"/>
  <c r="J53" i="45"/>
  <c r="J53" i="66" s="1"/>
  <c r="J395" i="45"/>
  <c r="J395" i="66" s="1"/>
  <c r="J69" i="45"/>
  <c r="J69" i="66" s="1"/>
  <c r="K394" i="45"/>
  <c r="K394" i="66" s="1"/>
  <c r="K68" i="45"/>
  <c r="K68" i="66" s="1"/>
  <c r="L393" i="45"/>
  <c r="L393" i="66" s="1"/>
  <c r="L67" i="45"/>
  <c r="L67" i="66" s="1"/>
  <c r="H393" i="45"/>
  <c r="H67" i="45"/>
  <c r="G55" i="25" s="1"/>
  <c r="J391" i="45"/>
  <c r="J391" i="66" s="1"/>
  <c r="J65" i="45"/>
  <c r="J65" i="66" s="1"/>
  <c r="K390" i="45"/>
  <c r="K390" i="66" s="1"/>
  <c r="K64" i="45"/>
  <c r="K64" i="66" s="1"/>
  <c r="L389" i="45"/>
  <c r="L389" i="66" s="1"/>
  <c r="L63" i="45"/>
  <c r="L63" i="66" s="1"/>
  <c r="H389" i="45"/>
  <c r="H63" i="45"/>
  <c r="G40" i="25" s="1"/>
  <c r="I388" i="45"/>
  <c r="I388" i="66" s="1"/>
  <c r="I62" i="45"/>
  <c r="I62" i="66" s="1"/>
  <c r="J387" i="45"/>
  <c r="J387" i="66" s="1"/>
  <c r="J61" i="45"/>
  <c r="J61" i="66" s="1"/>
  <c r="K386" i="45"/>
  <c r="K386" i="66" s="1"/>
  <c r="K60" i="45"/>
  <c r="K60" i="66" s="1"/>
  <c r="L385" i="45"/>
  <c r="L385" i="66" s="1"/>
  <c r="L59" i="45"/>
  <c r="L59" i="66" s="1"/>
  <c r="H385" i="45"/>
  <c r="H59" i="45"/>
  <c r="G28" i="25" s="1"/>
  <c r="I384" i="45"/>
  <c r="I384" i="66" s="1"/>
  <c r="I58" i="45"/>
  <c r="I58" i="66" s="1"/>
  <c r="J383" i="45"/>
  <c r="J383" i="66" s="1"/>
  <c r="J57" i="45"/>
  <c r="J57" i="66" s="1"/>
  <c r="K382" i="45"/>
  <c r="K382" i="66" s="1"/>
  <c r="K56" i="45"/>
  <c r="K56" i="66" s="1"/>
  <c r="L381" i="45"/>
  <c r="L381" i="66" s="1"/>
  <c r="L55" i="45"/>
  <c r="L55" i="66" s="1"/>
  <c r="H381" i="45"/>
  <c r="H55" i="45"/>
  <c r="G16" i="25" s="1"/>
  <c r="I380" i="45"/>
  <c r="I380" i="66" s="1"/>
  <c r="I54" i="45"/>
  <c r="I54" i="66" s="1"/>
  <c r="L401" i="45"/>
  <c r="L401" i="66" s="1"/>
  <c r="L75" i="45"/>
  <c r="L75" i="66" s="1"/>
  <c r="L417" i="45"/>
  <c r="L417" i="66" s="1"/>
  <c r="L91" i="45"/>
  <c r="L91" i="66" s="1"/>
  <c r="H417" i="45"/>
  <c r="H91" i="45"/>
  <c r="G62" i="25" s="1"/>
  <c r="I416" i="45"/>
  <c r="I416" i="66" s="1"/>
  <c r="I90" i="45"/>
  <c r="I90" i="66" s="1"/>
  <c r="J415" i="45"/>
  <c r="J415" i="66" s="1"/>
  <c r="J89" i="45"/>
  <c r="J89" i="66" s="1"/>
  <c r="K88" i="45"/>
  <c r="K88" i="66" s="1"/>
  <c r="K414" i="45"/>
  <c r="K414" i="66" s="1"/>
  <c r="L413" i="45"/>
  <c r="L413" i="66" s="1"/>
  <c r="L87" i="45"/>
  <c r="L87" i="66" s="1"/>
  <c r="H413" i="45"/>
  <c r="H87" i="45"/>
  <c r="G50" i="25" s="1"/>
  <c r="I412" i="45"/>
  <c r="I412" i="66" s="1"/>
  <c r="I86" i="45"/>
  <c r="I86" i="66" s="1"/>
  <c r="J411" i="45"/>
  <c r="J411" i="66" s="1"/>
  <c r="J85" i="45"/>
  <c r="J85" i="66" s="1"/>
  <c r="K410" i="45"/>
  <c r="K410" i="66" s="1"/>
  <c r="K84" i="45"/>
  <c r="K84" i="66" s="1"/>
  <c r="L409" i="45"/>
  <c r="L409" i="66" s="1"/>
  <c r="L83" i="45"/>
  <c r="L83" i="66" s="1"/>
  <c r="H83" i="45"/>
  <c r="G35" i="25" s="1"/>
  <c r="H409" i="45"/>
  <c r="I408" i="45"/>
  <c r="I408" i="66" s="1"/>
  <c r="I82" i="45"/>
  <c r="I82" i="66" s="1"/>
  <c r="J407" i="45"/>
  <c r="J407" i="66" s="1"/>
  <c r="J81" i="45"/>
  <c r="J81" i="66" s="1"/>
  <c r="K406" i="45"/>
  <c r="K406" i="66" s="1"/>
  <c r="K80" i="45"/>
  <c r="K80" i="66" s="1"/>
  <c r="L405" i="45"/>
  <c r="L405" i="66" s="1"/>
  <c r="L79" i="45"/>
  <c r="L79" i="66" s="1"/>
  <c r="H405" i="45"/>
  <c r="H79" i="45"/>
  <c r="G23" i="25" s="1"/>
  <c r="I404" i="45"/>
  <c r="I404" i="66" s="1"/>
  <c r="I78" i="45"/>
  <c r="I78" i="66" s="1"/>
  <c r="J403" i="45"/>
  <c r="J403" i="66" s="1"/>
  <c r="J77" i="45"/>
  <c r="J77" i="66" s="1"/>
  <c r="K76" i="45"/>
  <c r="K76" i="66" s="1"/>
  <c r="K402" i="45"/>
  <c r="K402" i="66" s="1"/>
  <c r="L643" i="45"/>
  <c r="L643" i="66" s="1"/>
  <c r="L653" i="45"/>
  <c r="L653" i="66" s="1"/>
  <c r="H653" i="45"/>
  <c r="I652" i="45"/>
  <c r="I652" i="66" s="1"/>
  <c r="J651" i="45"/>
  <c r="J651" i="66" s="1"/>
  <c r="L649" i="45"/>
  <c r="L649" i="66" s="1"/>
  <c r="H649" i="45"/>
  <c r="I648" i="45"/>
  <c r="I648" i="66" s="1"/>
  <c r="J647" i="45"/>
  <c r="J647" i="66" s="1"/>
  <c r="K646" i="45"/>
  <c r="K646" i="66" s="1"/>
  <c r="L645" i="45"/>
  <c r="L645" i="66" s="1"/>
  <c r="H645" i="45"/>
  <c r="I644" i="45"/>
  <c r="I644" i="66" s="1"/>
  <c r="H351" i="45"/>
  <c r="U79" i="25" s="1"/>
  <c r="H25" i="45"/>
  <c r="L347" i="45"/>
  <c r="L21" i="45"/>
  <c r="J345" i="45"/>
  <c r="J19" i="45"/>
  <c r="L343" i="45"/>
  <c r="L17" i="45"/>
  <c r="H343" i="45"/>
  <c r="M79" i="25" s="1"/>
  <c r="H17" i="45"/>
  <c r="I342" i="45"/>
  <c r="I16" i="45"/>
  <c r="J341" i="45"/>
  <c r="J15" i="45"/>
  <c r="K340" i="45"/>
  <c r="K14" i="45"/>
  <c r="L339" i="45"/>
  <c r="L13" i="45"/>
  <c r="L13" i="66" s="1"/>
  <c r="H339" i="45"/>
  <c r="I79" i="25" s="1"/>
  <c r="H13" i="45"/>
  <c r="I338" i="45"/>
  <c r="I12" i="45"/>
  <c r="J337" i="45"/>
  <c r="J11" i="45"/>
  <c r="K336" i="45"/>
  <c r="K10" i="45"/>
  <c r="K373" i="45"/>
  <c r="K373" i="66" s="1"/>
  <c r="K47" i="45"/>
  <c r="K47" i="66" s="1"/>
  <c r="L372" i="45"/>
  <c r="L372" i="66" s="1"/>
  <c r="L46" i="45"/>
  <c r="L46" i="66" s="1"/>
  <c r="H372" i="45"/>
  <c r="H46" i="45"/>
  <c r="E57" i="25" s="1"/>
  <c r="I371" i="45"/>
  <c r="I371" i="66" s="1"/>
  <c r="I45" i="45"/>
  <c r="I45" i="66" s="1"/>
  <c r="J370" i="45"/>
  <c r="J370" i="66" s="1"/>
  <c r="J44" i="45"/>
  <c r="J44" i="66" s="1"/>
  <c r="K369" i="45"/>
  <c r="K369" i="66" s="1"/>
  <c r="K43" i="45"/>
  <c r="K43" i="66" s="1"/>
  <c r="L42" i="45"/>
  <c r="L42" i="66" s="1"/>
  <c r="L368" i="45"/>
  <c r="L368" i="66" s="1"/>
  <c r="H368" i="45"/>
  <c r="H42" i="45"/>
  <c r="E45" i="25" s="1"/>
  <c r="I367" i="45"/>
  <c r="I367" i="66" s="1"/>
  <c r="I41" i="45"/>
  <c r="I41" i="66" s="1"/>
  <c r="J366" i="45"/>
  <c r="J366" i="66" s="1"/>
  <c r="J40" i="45"/>
  <c r="J40" i="66" s="1"/>
  <c r="K365" i="45"/>
  <c r="K365" i="66" s="1"/>
  <c r="K39" i="45"/>
  <c r="K39" i="66" s="1"/>
  <c r="L364" i="45"/>
  <c r="L364" i="66" s="1"/>
  <c r="L38" i="45"/>
  <c r="L38" i="66" s="1"/>
  <c r="H364" i="45"/>
  <c r="I363" i="45"/>
  <c r="I363" i="66" s="1"/>
  <c r="I37" i="45"/>
  <c r="I37" i="66" s="1"/>
  <c r="J36" i="45"/>
  <c r="J36" i="66" s="1"/>
  <c r="J362" i="45"/>
  <c r="J362" i="66" s="1"/>
  <c r="K361" i="45"/>
  <c r="K361" i="66" s="1"/>
  <c r="K35" i="45"/>
  <c r="K35" i="66" s="1"/>
  <c r="L360" i="45"/>
  <c r="L360" i="66" s="1"/>
  <c r="L34" i="45"/>
  <c r="L34" i="66" s="1"/>
  <c r="H360" i="45"/>
  <c r="H34" i="45"/>
  <c r="E18" i="25" s="1"/>
  <c r="I359" i="45"/>
  <c r="I359" i="66" s="1"/>
  <c r="I33" i="45"/>
  <c r="I33" i="66" s="1"/>
  <c r="J358" i="45"/>
  <c r="J358" i="66" s="1"/>
  <c r="J32" i="45"/>
  <c r="J32" i="66" s="1"/>
  <c r="I379" i="45"/>
  <c r="I379" i="66" s="1"/>
  <c r="I53" i="45"/>
  <c r="I53" i="66" s="1"/>
  <c r="I395" i="45"/>
  <c r="I395" i="66" s="1"/>
  <c r="I69" i="45"/>
  <c r="I69" i="66" s="1"/>
  <c r="J394" i="45"/>
  <c r="J394" i="66" s="1"/>
  <c r="J68" i="45"/>
  <c r="J68" i="66" s="1"/>
  <c r="K393" i="45"/>
  <c r="K393" i="66" s="1"/>
  <c r="K67" i="45"/>
  <c r="K67" i="66" s="1"/>
  <c r="I391" i="45"/>
  <c r="I391" i="66" s="1"/>
  <c r="I65" i="45"/>
  <c r="I65" i="66" s="1"/>
  <c r="J390" i="45"/>
  <c r="J390" i="66" s="1"/>
  <c r="J64" i="45"/>
  <c r="J64" i="66" s="1"/>
  <c r="K389" i="45"/>
  <c r="K389" i="66" s="1"/>
  <c r="K63" i="45"/>
  <c r="K63" i="66" s="1"/>
  <c r="L388" i="45"/>
  <c r="L388" i="66" s="1"/>
  <c r="L62" i="45"/>
  <c r="L62" i="66" s="1"/>
  <c r="H388" i="45"/>
  <c r="H62" i="45"/>
  <c r="G37" i="25" s="1"/>
  <c r="I387" i="45"/>
  <c r="I387" i="66" s="1"/>
  <c r="I61" i="45"/>
  <c r="I61" i="66" s="1"/>
  <c r="J386" i="45"/>
  <c r="J386" i="66" s="1"/>
  <c r="J60" i="45"/>
  <c r="J60" i="66" s="1"/>
  <c r="K385" i="45"/>
  <c r="K385" i="66" s="1"/>
  <c r="K59" i="45"/>
  <c r="K59" i="66" s="1"/>
  <c r="L384" i="45"/>
  <c r="L384" i="66" s="1"/>
  <c r="L58" i="45"/>
  <c r="L58" i="66" s="1"/>
  <c r="H384" i="45"/>
  <c r="H58" i="45"/>
  <c r="G25" i="25" s="1"/>
  <c r="I383" i="45"/>
  <c r="I383" i="66" s="1"/>
  <c r="I57" i="45"/>
  <c r="I57" i="66" s="1"/>
  <c r="J382" i="45"/>
  <c r="J382" i="66" s="1"/>
  <c r="J56" i="45"/>
  <c r="J56" i="66" s="1"/>
  <c r="K381" i="45"/>
  <c r="K381" i="66" s="1"/>
  <c r="K55" i="45"/>
  <c r="K55" i="66" s="1"/>
  <c r="L380" i="45"/>
  <c r="L380" i="66" s="1"/>
  <c r="L54" i="45"/>
  <c r="L54" i="66" s="1"/>
  <c r="H380" i="45"/>
  <c r="H54" i="45"/>
  <c r="G13" i="25" s="1"/>
  <c r="K401" i="45"/>
  <c r="K401" i="66" s="1"/>
  <c r="K75" i="45"/>
  <c r="K75" i="66" s="1"/>
  <c r="K417" i="45"/>
  <c r="K417" i="66" s="1"/>
  <c r="K91" i="45"/>
  <c r="K91" i="66" s="1"/>
  <c r="L416" i="45"/>
  <c r="L416" i="66" s="1"/>
  <c r="L90" i="45"/>
  <c r="L90" i="66" s="1"/>
  <c r="H416" i="45"/>
  <c r="H90" i="45"/>
  <c r="G59" i="25" s="1"/>
  <c r="I415" i="45"/>
  <c r="I415" i="66" s="1"/>
  <c r="I89" i="45"/>
  <c r="I89" i="66" s="1"/>
  <c r="J414" i="45"/>
  <c r="J414" i="66" s="1"/>
  <c r="J88" i="45"/>
  <c r="J88" i="66" s="1"/>
  <c r="K413" i="45"/>
  <c r="K413" i="66" s="1"/>
  <c r="K87" i="45"/>
  <c r="K87" i="66" s="1"/>
  <c r="L412" i="45"/>
  <c r="L412" i="66" s="1"/>
  <c r="L86" i="45"/>
  <c r="L86" i="66" s="1"/>
  <c r="H412" i="45"/>
  <c r="H86" i="45"/>
  <c r="G47" i="25" s="1"/>
  <c r="I411" i="45"/>
  <c r="I411" i="66" s="1"/>
  <c r="I85" i="45"/>
  <c r="I85" i="66" s="1"/>
  <c r="J410" i="45"/>
  <c r="J410" i="66" s="1"/>
  <c r="J84" i="45"/>
  <c r="J84" i="66" s="1"/>
  <c r="K409" i="45"/>
  <c r="K409" i="66" s="1"/>
  <c r="K83" i="45"/>
  <c r="K83" i="66" s="1"/>
  <c r="L408" i="45"/>
  <c r="L408" i="66" s="1"/>
  <c r="L82" i="45"/>
  <c r="L82" i="66" s="1"/>
  <c r="H408" i="45"/>
  <c r="I407" i="45"/>
  <c r="I407" i="66" s="1"/>
  <c r="I81" i="45"/>
  <c r="I81" i="66" s="1"/>
  <c r="J406" i="45"/>
  <c r="J406" i="66" s="1"/>
  <c r="J80" i="45"/>
  <c r="J80" i="66" s="1"/>
  <c r="K405" i="45"/>
  <c r="K405" i="66" s="1"/>
  <c r="K79" i="45"/>
  <c r="K79" i="66" s="1"/>
  <c r="L404" i="45"/>
  <c r="L404" i="66" s="1"/>
  <c r="L78" i="45"/>
  <c r="L78" i="66" s="1"/>
  <c r="H404" i="45"/>
  <c r="H78" i="45"/>
  <c r="G20" i="25" s="1"/>
  <c r="I403" i="45"/>
  <c r="I403" i="66" s="1"/>
  <c r="I77" i="45"/>
  <c r="I77" i="66" s="1"/>
  <c r="J402" i="45"/>
  <c r="J402" i="66" s="1"/>
  <c r="J76" i="45"/>
  <c r="J76" i="66" s="1"/>
  <c r="K643" i="45"/>
  <c r="K643" i="66" s="1"/>
  <c r="K653" i="45"/>
  <c r="K653" i="66" s="1"/>
  <c r="L652" i="45"/>
  <c r="L652" i="66" s="1"/>
  <c r="H652" i="45"/>
  <c r="I651" i="45"/>
  <c r="I651" i="66" s="1"/>
  <c r="K649" i="45"/>
  <c r="K649" i="66" s="1"/>
  <c r="L648" i="45"/>
  <c r="L648" i="66" s="1"/>
  <c r="H648" i="45"/>
  <c r="I647" i="45"/>
  <c r="I647" i="66" s="1"/>
  <c r="J646" i="45"/>
  <c r="J646" i="66" s="1"/>
  <c r="K645" i="45"/>
  <c r="K645" i="66" s="1"/>
  <c r="L644" i="45"/>
  <c r="L644" i="66" s="1"/>
  <c r="H644" i="45"/>
  <c r="K741" i="45"/>
  <c r="K757" i="45"/>
  <c r="L351" i="45"/>
  <c r="L25" i="45"/>
  <c r="K348" i="45"/>
  <c r="K22" i="45"/>
  <c r="K344" i="45"/>
  <c r="K18" i="45"/>
  <c r="K351" i="45"/>
  <c r="K25" i="45"/>
  <c r="I349" i="45"/>
  <c r="I23" i="45"/>
  <c r="L346" i="45"/>
  <c r="L20" i="45"/>
  <c r="J344" i="45"/>
  <c r="J18" i="45"/>
  <c r="H342" i="45"/>
  <c r="L79" i="25" s="1"/>
  <c r="K339" i="45"/>
  <c r="K13" i="45"/>
  <c r="L338" i="45"/>
  <c r="L12" i="45"/>
  <c r="H338" i="45"/>
  <c r="H79" i="25" s="1"/>
  <c r="H12" i="45"/>
  <c r="I337" i="45"/>
  <c r="I11" i="45"/>
  <c r="J336" i="45"/>
  <c r="J10" i="45"/>
  <c r="J373" i="45"/>
  <c r="J373" i="66" s="1"/>
  <c r="J47" i="45"/>
  <c r="J47" i="66" s="1"/>
  <c r="K372" i="45"/>
  <c r="K372" i="66" s="1"/>
  <c r="K46" i="45"/>
  <c r="K46" i="66" s="1"/>
  <c r="L371" i="45"/>
  <c r="L371" i="66" s="1"/>
  <c r="L45" i="45"/>
  <c r="L45" i="66" s="1"/>
  <c r="H371" i="45"/>
  <c r="H45" i="45"/>
  <c r="E54" i="25" s="1"/>
  <c r="I370" i="45"/>
  <c r="I370" i="66" s="1"/>
  <c r="I44" i="45"/>
  <c r="I44" i="66" s="1"/>
  <c r="J369" i="45"/>
  <c r="J369" i="66" s="1"/>
  <c r="J43" i="45"/>
  <c r="J43" i="66" s="1"/>
  <c r="K368" i="45"/>
  <c r="K368" i="66" s="1"/>
  <c r="K42" i="45"/>
  <c r="K42" i="66" s="1"/>
  <c r="L367" i="45"/>
  <c r="L367" i="66" s="1"/>
  <c r="L41" i="45"/>
  <c r="L41" i="66" s="1"/>
  <c r="H367" i="45"/>
  <c r="H41" i="45"/>
  <c r="E39" i="25" s="1"/>
  <c r="I366" i="45"/>
  <c r="I366" i="66" s="1"/>
  <c r="I40" i="45"/>
  <c r="I40" i="66" s="1"/>
  <c r="J365" i="45"/>
  <c r="J365" i="66" s="1"/>
  <c r="J39" i="45"/>
  <c r="J39" i="66" s="1"/>
  <c r="K364" i="45"/>
  <c r="K364" i="66" s="1"/>
  <c r="K38" i="45"/>
  <c r="K38" i="66" s="1"/>
  <c r="L363" i="45"/>
  <c r="L363" i="66" s="1"/>
  <c r="L37" i="45"/>
  <c r="L37" i="66" s="1"/>
  <c r="H363" i="45"/>
  <c r="H37" i="45"/>
  <c r="E27" i="25" s="1"/>
  <c r="I362" i="45"/>
  <c r="I362" i="66" s="1"/>
  <c r="I36" i="45"/>
  <c r="I36" i="66" s="1"/>
  <c r="J361" i="45"/>
  <c r="J361" i="66" s="1"/>
  <c r="J35" i="45"/>
  <c r="J35" i="66" s="1"/>
  <c r="K360" i="45"/>
  <c r="K360" i="66" s="1"/>
  <c r="K34" i="45"/>
  <c r="K34" i="66" s="1"/>
  <c r="L359" i="45"/>
  <c r="L359" i="66" s="1"/>
  <c r="L33" i="45"/>
  <c r="L33" i="66" s="1"/>
  <c r="H359" i="45"/>
  <c r="H33" i="45"/>
  <c r="E15" i="25" s="1"/>
  <c r="I358" i="45"/>
  <c r="I358" i="66" s="1"/>
  <c r="I32" i="45"/>
  <c r="I32" i="66" s="1"/>
  <c r="L379" i="45"/>
  <c r="L379" i="66" s="1"/>
  <c r="L53" i="45"/>
  <c r="L53" i="66" s="1"/>
  <c r="L395" i="45"/>
  <c r="L395" i="66" s="1"/>
  <c r="L69" i="45"/>
  <c r="L69" i="66" s="1"/>
  <c r="H395" i="45"/>
  <c r="H69" i="45"/>
  <c r="G61" i="25" s="1"/>
  <c r="I394" i="45"/>
  <c r="I394" i="66" s="1"/>
  <c r="I68" i="45"/>
  <c r="I68" i="66" s="1"/>
  <c r="J393" i="45"/>
  <c r="J393" i="66" s="1"/>
  <c r="J67" i="45"/>
  <c r="J67" i="66" s="1"/>
  <c r="L65" i="45"/>
  <c r="L65" i="66" s="1"/>
  <c r="L391" i="45"/>
  <c r="L391" i="66" s="1"/>
  <c r="H391" i="45"/>
  <c r="H65" i="45"/>
  <c r="G49" i="25" s="1"/>
  <c r="I390" i="45"/>
  <c r="I390" i="66" s="1"/>
  <c r="I64" i="45"/>
  <c r="I64" i="66" s="1"/>
  <c r="J389" i="45"/>
  <c r="J389" i="66" s="1"/>
  <c r="J63" i="45"/>
  <c r="J63" i="66" s="1"/>
  <c r="K62" i="45"/>
  <c r="K62" i="66" s="1"/>
  <c r="K388" i="45"/>
  <c r="K388" i="66" s="1"/>
  <c r="L387" i="45"/>
  <c r="L387" i="66" s="1"/>
  <c r="L61" i="45"/>
  <c r="L61" i="66" s="1"/>
  <c r="H387" i="45"/>
  <c r="H61" i="45"/>
  <c r="G34" i="25" s="1"/>
  <c r="I386" i="45"/>
  <c r="I386" i="66" s="1"/>
  <c r="I60" i="45"/>
  <c r="I60" i="66" s="1"/>
  <c r="J59" i="45"/>
  <c r="J59" i="66" s="1"/>
  <c r="J385" i="45"/>
  <c r="J385" i="66" s="1"/>
  <c r="K384" i="45"/>
  <c r="K384" i="66" s="1"/>
  <c r="K58" i="45"/>
  <c r="K58" i="66" s="1"/>
  <c r="L383" i="45"/>
  <c r="L383" i="66" s="1"/>
  <c r="L57" i="45"/>
  <c r="L57" i="66" s="1"/>
  <c r="H57" i="45"/>
  <c r="G22" i="25" s="1"/>
  <c r="H383" i="45"/>
  <c r="I382" i="45"/>
  <c r="I382" i="66" s="1"/>
  <c r="I56" i="45"/>
  <c r="I56" i="66" s="1"/>
  <c r="J55" i="45"/>
  <c r="J55" i="66" s="1"/>
  <c r="J381" i="45"/>
  <c r="J381" i="66" s="1"/>
  <c r="K380" i="45"/>
  <c r="K380" i="66" s="1"/>
  <c r="K54" i="45"/>
  <c r="K54" i="66" s="1"/>
  <c r="J401" i="45"/>
  <c r="J401" i="66" s="1"/>
  <c r="J75" i="45"/>
  <c r="J75" i="66" s="1"/>
  <c r="J417" i="45"/>
  <c r="J417" i="66" s="1"/>
  <c r="J91" i="45"/>
  <c r="J91" i="66" s="1"/>
  <c r="K416" i="45"/>
  <c r="K416" i="66" s="1"/>
  <c r="K90" i="45"/>
  <c r="K90" i="66" s="1"/>
  <c r="L415" i="45"/>
  <c r="L415" i="66" s="1"/>
  <c r="L89" i="45"/>
  <c r="L89" i="66" s="1"/>
  <c r="H415" i="45"/>
  <c r="H89" i="45"/>
  <c r="G56" i="25" s="1"/>
  <c r="I414" i="45"/>
  <c r="I414" i="66" s="1"/>
  <c r="I88" i="45"/>
  <c r="I88" i="66" s="1"/>
  <c r="J413" i="45"/>
  <c r="J413" i="66" s="1"/>
  <c r="J87" i="45"/>
  <c r="J87" i="66" s="1"/>
  <c r="K412" i="45"/>
  <c r="K412" i="66" s="1"/>
  <c r="K86" i="45"/>
  <c r="K86" i="66" s="1"/>
  <c r="L411" i="45"/>
  <c r="L411" i="66" s="1"/>
  <c r="L85" i="45"/>
  <c r="L85" i="66" s="1"/>
  <c r="H411" i="45"/>
  <c r="H85" i="45"/>
  <c r="G41" i="25" s="1"/>
  <c r="I410" i="45"/>
  <c r="I410" i="66" s="1"/>
  <c r="I84" i="45"/>
  <c r="I84" i="66" s="1"/>
  <c r="J409" i="45"/>
  <c r="J409" i="66" s="1"/>
  <c r="J83" i="45"/>
  <c r="J83" i="66" s="1"/>
  <c r="K408" i="45"/>
  <c r="K408" i="66" s="1"/>
  <c r="K82" i="45"/>
  <c r="K82" i="66" s="1"/>
  <c r="L407" i="45"/>
  <c r="L407" i="66" s="1"/>
  <c r="L81" i="45"/>
  <c r="L81" i="66" s="1"/>
  <c r="H81" i="45"/>
  <c r="G29" i="25" s="1"/>
  <c r="H407" i="45"/>
  <c r="I406" i="45"/>
  <c r="I406" i="66" s="1"/>
  <c r="I80" i="45"/>
  <c r="I80" i="66" s="1"/>
  <c r="J405" i="45"/>
  <c r="J405" i="66" s="1"/>
  <c r="J79" i="45"/>
  <c r="J79" i="66" s="1"/>
  <c r="K404" i="45"/>
  <c r="K404" i="66" s="1"/>
  <c r="K78" i="45"/>
  <c r="K78" i="66" s="1"/>
  <c r="L403" i="45"/>
  <c r="L403" i="66" s="1"/>
  <c r="L77" i="45"/>
  <c r="L77" i="66" s="1"/>
  <c r="H403" i="45"/>
  <c r="H77" i="45"/>
  <c r="G17" i="25" s="1"/>
  <c r="I402" i="45"/>
  <c r="I402" i="66" s="1"/>
  <c r="I76" i="45"/>
  <c r="I76" i="66" s="1"/>
  <c r="J643" i="45"/>
  <c r="J643" i="66" s="1"/>
  <c r="J653" i="45"/>
  <c r="J653" i="66" s="1"/>
  <c r="K652" i="45"/>
  <c r="K652" i="66" s="1"/>
  <c r="L651" i="45"/>
  <c r="L651" i="66" s="1"/>
  <c r="H651" i="45"/>
  <c r="J649" i="45"/>
  <c r="J649" i="66" s="1"/>
  <c r="K648" i="45"/>
  <c r="K648" i="66" s="1"/>
  <c r="L647" i="45"/>
  <c r="L647" i="66" s="1"/>
  <c r="H647" i="45"/>
  <c r="I646" i="45"/>
  <c r="I646" i="66" s="1"/>
  <c r="J645" i="45"/>
  <c r="J645" i="66" s="1"/>
  <c r="K644" i="45"/>
  <c r="K644" i="66" s="1"/>
  <c r="L156" i="37"/>
  <c r="L71" i="52"/>
  <c r="K71" i="52"/>
  <c r="J71" i="52"/>
  <c r="I71" i="52"/>
  <c r="K156" i="37"/>
  <c r="J156" i="37"/>
  <c r="I156" i="37"/>
  <c r="D13" i="29" l="1"/>
  <c r="J758" i="45"/>
  <c r="J724" i="66"/>
  <c r="J742" i="45"/>
  <c r="I699" i="45"/>
  <c r="I755" i="45"/>
  <c r="D25" i="29"/>
  <c r="J110" i="66"/>
  <c r="J702" i="45"/>
  <c r="J686" i="45"/>
  <c r="D16" i="29"/>
  <c r="D27" i="29"/>
  <c r="D20" i="29"/>
  <c r="D21" i="29"/>
  <c r="L111" i="66"/>
  <c r="G27" i="25"/>
  <c r="L873" i="66"/>
  <c r="E154" i="70"/>
  <c r="E151" i="70"/>
  <c r="E144" i="70"/>
  <c r="E145" i="70"/>
  <c r="E141" i="70"/>
  <c r="E153" i="70"/>
  <c r="E147" i="70"/>
  <c r="E148" i="70"/>
  <c r="K873" i="66"/>
  <c r="I873" i="66"/>
  <c r="J873" i="66"/>
  <c r="E152" i="70"/>
  <c r="E149" i="70"/>
  <c r="E140" i="70"/>
  <c r="E142" i="70"/>
  <c r="E146" i="70"/>
  <c r="E150" i="70"/>
  <c r="E143" i="70"/>
  <c r="E139" i="70"/>
  <c r="L851" i="45"/>
  <c r="K851" i="45"/>
  <c r="I851" i="45"/>
  <c r="J851" i="45"/>
  <c r="D24" i="29"/>
  <c r="D14" i="29"/>
  <c r="D15" i="29"/>
  <c r="D23" i="29"/>
  <c r="D19" i="29"/>
  <c r="H53" i="25"/>
  <c r="G51" i="25"/>
  <c r="H29" i="25"/>
  <c r="H25" i="29"/>
  <c r="H10" i="66"/>
  <c r="D12" i="70" s="1"/>
  <c r="D12" i="25"/>
  <c r="H18" i="66"/>
  <c r="D36" i="70" s="1"/>
  <c r="D36" i="25"/>
  <c r="H24" i="66"/>
  <c r="H136" i="66" s="1"/>
  <c r="D57" i="25"/>
  <c r="H21" i="66"/>
  <c r="D48" i="70" s="1"/>
  <c r="D48" i="25"/>
  <c r="D26" i="29"/>
  <c r="D22" i="29"/>
  <c r="H17" i="66"/>
  <c r="H236" i="66" s="1"/>
  <c r="D33" i="25"/>
  <c r="H25" i="66"/>
  <c r="D60" i="70" s="1"/>
  <c r="D60" i="25"/>
  <c r="H23" i="66"/>
  <c r="H135" i="66" s="1"/>
  <c r="D54" i="25"/>
  <c r="H12" i="66"/>
  <c r="H275" i="66" s="1"/>
  <c r="D18" i="25"/>
  <c r="H14" i="66"/>
  <c r="H293" i="66" s="1"/>
  <c r="D24" i="25"/>
  <c r="D17" i="29"/>
  <c r="D12" i="29"/>
  <c r="H13" i="66"/>
  <c r="H276" i="66" s="1"/>
  <c r="D21" i="25"/>
  <c r="H11" i="66"/>
  <c r="D15" i="70" s="1"/>
  <c r="D15" i="25"/>
  <c r="H19" i="66"/>
  <c r="H131" i="66" s="1"/>
  <c r="D39" i="25"/>
  <c r="H20" i="66"/>
  <c r="D45" i="70" s="1"/>
  <c r="D45" i="25"/>
  <c r="D18" i="29"/>
  <c r="J113" i="66"/>
  <c r="J111" i="66"/>
  <c r="I733" i="45"/>
  <c r="I683" i="45"/>
  <c r="I749" i="45"/>
  <c r="I739" i="45"/>
  <c r="I693" i="45"/>
  <c r="J102" i="66"/>
  <c r="I99" i="66"/>
  <c r="K110" i="66"/>
  <c r="I665" i="66"/>
  <c r="I777" i="66" s="1"/>
  <c r="H407" i="66"/>
  <c r="K84" i="70" s="1"/>
  <c r="K84" i="25"/>
  <c r="H415" i="66"/>
  <c r="S84" i="70" s="1"/>
  <c r="S84" i="25"/>
  <c r="H387" i="66"/>
  <c r="M83" i="70" s="1"/>
  <c r="M83" i="25"/>
  <c r="H359" i="66"/>
  <c r="G80" i="70" s="1"/>
  <c r="G80" i="25"/>
  <c r="H367" i="66"/>
  <c r="O80" i="70" s="1"/>
  <c r="O80" i="25"/>
  <c r="H404" i="66"/>
  <c r="H84" i="70" s="1"/>
  <c r="H84" i="25"/>
  <c r="H380" i="66"/>
  <c r="F83" i="70" s="1"/>
  <c r="F83" i="25"/>
  <c r="H388" i="66"/>
  <c r="N83" i="70" s="1"/>
  <c r="N83" i="25"/>
  <c r="H364" i="66"/>
  <c r="L80" i="70" s="1"/>
  <c r="L80" i="25"/>
  <c r="H372" i="66"/>
  <c r="T80" i="70" s="1"/>
  <c r="T80" i="25"/>
  <c r="H405" i="66"/>
  <c r="I84" i="70" s="1"/>
  <c r="I84" i="25"/>
  <c r="H413" i="66"/>
  <c r="Q84" i="70" s="1"/>
  <c r="Q84" i="25"/>
  <c r="H381" i="66"/>
  <c r="G83" i="70" s="1"/>
  <c r="G83" i="25"/>
  <c r="H389" i="66"/>
  <c r="O83" i="70" s="1"/>
  <c r="O83" i="25"/>
  <c r="H393" i="66"/>
  <c r="S83" i="70" s="1"/>
  <c r="S83" i="25"/>
  <c r="H365" i="66"/>
  <c r="M80" i="70" s="1"/>
  <c r="M80" i="25"/>
  <c r="H373" i="66"/>
  <c r="U80" i="70" s="1"/>
  <c r="U80" i="25"/>
  <c r="H402" i="66"/>
  <c r="F84" i="70" s="1"/>
  <c r="F84" i="25"/>
  <c r="H410" i="66"/>
  <c r="N84" i="70" s="1"/>
  <c r="N84" i="25"/>
  <c r="H382" i="66"/>
  <c r="H83" i="70" s="1"/>
  <c r="H83" i="25"/>
  <c r="H390" i="66"/>
  <c r="P83" i="70" s="1"/>
  <c r="P83" i="25"/>
  <c r="H394" i="66"/>
  <c r="T83" i="70" s="1"/>
  <c r="T83" i="25"/>
  <c r="H362" i="66"/>
  <c r="J80" i="70" s="1"/>
  <c r="J80" i="25"/>
  <c r="H370" i="66"/>
  <c r="R80" i="70" s="1"/>
  <c r="R80" i="25"/>
  <c r="H636" i="66"/>
  <c r="N112" i="70" s="1"/>
  <c r="N112" i="25"/>
  <c r="H620" i="66"/>
  <c r="N109" i="70" s="1"/>
  <c r="N109" i="25"/>
  <c r="H633" i="66"/>
  <c r="K112" i="70" s="1"/>
  <c r="K112" i="25"/>
  <c r="H617" i="66"/>
  <c r="K109" i="70" s="1"/>
  <c r="K109" i="25"/>
  <c r="H616" i="66"/>
  <c r="J109" i="70" s="1"/>
  <c r="J109" i="25"/>
  <c r="H383" i="66"/>
  <c r="I83" i="70" s="1"/>
  <c r="I83" i="25"/>
  <c r="H408" i="66"/>
  <c r="L84" i="70" s="1"/>
  <c r="L84" i="25"/>
  <c r="H416" i="66"/>
  <c r="T84" i="70" s="1"/>
  <c r="T84" i="25"/>
  <c r="H645" i="66"/>
  <c r="G113" i="70" s="1"/>
  <c r="G113" i="25"/>
  <c r="H409" i="66"/>
  <c r="M84" i="70" s="1"/>
  <c r="M84" i="25"/>
  <c r="H703" i="45"/>
  <c r="O108" i="25"/>
  <c r="H613" i="66"/>
  <c r="G109" i="70" s="1"/>
  <c r="G109" i="25"/>
  <c r="H647" i="66"/>
  <c r="I113" i="70" s="1"/>
  <c r="I113" i="25"/>
  <c r="H651" i="66"/>
  <c r="M113" i="70" s="1"/>
  <c r="M113" i="25"/>
  <c r="H403" i="66"/>
  <c r="G84" i="70" s="1"/>
  <c r="G84" i="25"/>
  <c r="H411" i="66"/>
  <c r="O84" i="70" s="1"/>
  <c r="O84" i="25"/>
  <c r="H391" i="66"/>
  <c r="Q83" i="70" s="1"/>
  <c r="Q83" i="25"/>
  <c r="H395" i="66"/>
  <c r="U83" i="70" s="1"/>
  <c r="U83" i="25"/>
  <c r="H363" i="66"/>
  <c r="K80" i="70" s="1"/>
  <c r="K80" i="25"/>
  <c r="H371" i="66"/>
  <c r="S80" i="70" s="1"/>
  <c r="S80" i="25"/>
  <c r="H644" i="66"/>
  <c r="F113" i="70" s="1"/>
  <c r="F113" i="25"/>
  <c r="H384" i="66"/>
  <c r="J83" i="70" s="1"/>
  <c r="J83" i="25"/>
  <c r="H368" i="66"/>
  <c r="P80" i="70" s="1"/>
  <c r="P80" i="25"/>
  <c r="H649" i="66"/>
  <c r="K113" i="70" s="1"/>
  <c r="K113" i="25"/>
  <c r="H653" i="66"/>
  <c r="O113" i="70" s="1"/>
  <c r="O113" i="25"/>
  <c r="H417" i="66"/>
  <c r="U84" i="70" s="1"/>
  <c r="U84" i="25"/>
  <c r="H385" i="66"/>
  <c r="K83" i="70" s="1"/>
  <c r="K83" i="25"/>
  <c r="H361" i="66"/>
  <c r="I80" i="70" s="1"/>
  <c r="I80" i="25"/>
  <c r="H369" i="66"/>
  <c r="Q80" i="70" s="1"/>
  <c r="Q80" i="25"/>
  <c r="H646" i="66"/>
  <c r="H113" i="70" s="1"/>
  <c r="H113" i="25"/>
  <c r="H406" i="66"/>
  <c r="J84" i="70" s="1"/>
  <c r="J84" i="25"/>
  <c r="H386" i="66"/>
  <c r="L83" i="70" s="1"/>
  <c r="L83" i="25"/>
  <c r="H358" i="66"/>
  <c r="F80" i="70" s="1"/>
  <c r="F80" i="25"/>
  <c r="H366" i="66"/>
  <c r="N80" i="70" s="1"/>
  <c r="N80" i="25"/>
  <c r="H345" i="66"/>
  <c r="O79" i="70" s="1"/>
  <c r="O79" i="25"/>
  <c r="H628" i="66"/>
  <c r="F112" i="70" s="1"/>
  <c r="F112" i="25"/>
  <c r="H619" i="66"/>
  <c r="M109" i="70" s="1"/>
  <c r="M109" i="25"/>
  <c r="H614" i="66"/>
  <c r="H109" i="70" s="1"/>
  <c r="H109" i="25"/>
  <c r="H632" i="66"/>
  <c r="J112" i="70" s="1"/>
  <c r="J112" i="25"/>
  <c r="H615" i="66"/>
  <c r="I109" i="70" s="1"/>
  <c r="I109" i="25"/>
  <c r="H648" i="66"/>
  <c r="J113" i="70" s="1"/>
  <c r="J113" i="25"/>
  <c r="H652" i="66"/>
  <c r="N113" i="70" s="1"/>
  <c r="N113" i="25"/>
  <c r="H412" i="66"/>
  <c r="P84" i="70" s="1"/>
  <c r="P84" i="25"/>
  <c r="H360" i="66"/>
  <c r="H80" i="70" s="1"/>
  <c r="H80" i="25"/>
  <c r="H635" i="66"/>
  <c r="M112" i="70" s="1"/>
  <c r="M112" i="25"/>
  <c r="H637" i="66"/>
  <c r="O112" i="70" s="1"/>
  <c r="O112" i="25"/>
  <c r="H621" i="66"/>
  <c r="O109" i="70" s="1"/>
  <c r="O109" i="25"/>
  <c r="H631" i="66"/>
  <c r="I112" i="70" s="1"/>
  <c r="I112" i="25"/>
  <c r="H630" i="66"/>
  <c r="H112" i="70" s="1"/>
  <c r="H112" i="25"/>
  <c r="H629" i="66"/>
  <c r="G112" i="70" s="1"/>
  <c r="G112" i="25"/>
  <c r="H612" i="66"/>
  <c r="F109" i="70" s="1"/>
  <c r="F109" i="25"/>
  <c r="L110" i="66"/>
  <c r="L100" i="66"/>
  <c r="K100" i="66"/>
  <c r="L103" i="66"/>
  <c r="I102" i="66"/>
  <c r="J105" i="66"/>
  <c r="K108" i="66"/>
  <c r="K102" i="66"/>
  <c r="K113" i="66"/>
  <c r="L104" i="66"/>
  <c r="J106" i="66"/>
  <c r="K109" i="66"/>
  <c r="I100" i="66"/>
  <c r="I106" i="66"/>
  <c r="J109" i="66"/>
  <c r="K111" i="66"/>
  <c r="L101" i="66"/>
  <c r="L315" i="66" s="1"/>
  <c r="I108" i="66"/>
  <c r="J101" i="66"/>
  <c r="K104" i="66"/>
  <c r="L107" i="66"/>
  <c r="L109" i="66"/>
  <c r="K106" i="66"/>
  <c r="I111" i="66"/>
  <c r="L112" i="66"/>
  <c r="J103" i="66"/>
  <c r="I426" i="66"/>
  <c r="K427" i="66"/>
  <c r="H85" i="66"/>
  <c r="J97" i="66"/>
  <c r="J93" i="66"/>
  <c r="H69" i="66"/>
  <c r="G61" i="70" s="1"/>
  <c r="L546" i="45"/>
  <c r="L338" i="66"/>
  <c r="L500" i="66" s="1"/>
  <c r="L137" i="45"/>
  <c r="L25" i="66"/>
  <c r="L220" i="66" s="1"/>
  <c r="H42" i="66"/>
  <c r="E45" i="70" s="1"/>
  <c r="J123" i="45"/>
  <c r="J11" i="66"/>
  <c r="J206" i="66" s="1"/>
  <c r="L129" i="45"/>
  <c r="L17" i="66"/>
  <c r="L212" i="66" s="1"/>
  <c r="L419" i="66"/>
  <c r="J472" i="45"/>
  <c r="J338" i="66"/>
  <c r="J500" i="66" s="1"/>
  <c r="H474" i="45"/>
  <c r="H340" i="66"/>
  <c r="J79" i="70" s="1"/>
  <c r="K453" i="45"/>
  <c r="K341" i="66"/>
  <c r="I477" i="45"/>
  <c r="I343" i="66"/>
  <c r="I505" i="66" s="1"/>
  <c r="L478" i="45"/>
  <c r="L344" i="66"/>
  <c r="L506" i="66" s="1"/>
  <c r="J458" i="45"/>
  <c r="J346" i="66"/>
  <c r="J508" i="66" s="1"/>
  <c r="L460" i="45"/>
  <c r="L348" i="66"/>
  <c r="L510" i="66" s="1"/>
  <c r="J484" i="45"/>
  <c r="J350" i="66"/>
  <c r="J512" i="66" s="1"/>
  <c r="I469" i="45"/>
  <c r="I335" i="66"/>
  <c r="I497" i="66" s="1"/>
  <c r="K529" i="45"/>
  <c r="K343" i="66"/>
  <c r="K533" i="45"/>
  <c r="K347" i="66"/>
  <c r="K509" i="66" s="1"/>
  <c r="K521" i="45"/>
  <c r="K335" i="66"/>
  <c r="K497" i="66" s="1"/>
  <c r="J461" i="45"/>
  <c r="J349" i="66"/>
  <c r="J511" i="66" s="1"/>
  <c r="I113" i="66"/>
  <c r="I419" i="66"/>
  <c r="I544" i="45"/>
  <c r="I336" i="66"/>
  <c r="I498" i="66" s="1"/>
  <c r="L545" i="45"/>
  <c r="L337" i="66"/>
  <c r="L499" i="66" s="1"/>
  <c r="J547" i="45"/>
  <c r="J339" i="66"/>
  <c r="H549" i="45"/>
  <c r="H341" i="66"/>
  <c r="K79" i="70" s="1"/>
  <c r="K550" i="45"/>
  <c r="K342" i="66"/>
  <c r="K504" i="66" s="1"/>
  <c r="I552" i="45"/>
  <c r="I344" i="66"/>
  <c r="L553" i="45"/>
  <c r="L345" i="66"/>
  <c r="J555" i="45"/>
  <c r="J347" i="66"/>
  <c r="H557" i="45"/>
  <c r="H349" i="66"/>
  <c r="S79" i="70" s="1"/>
  <c r="K558" i="45"/>
  <c r="K350" i="66"/>
  <c r="K512" i="66" s="1"/>
  <c r="J543" i="45"/>
  <c r="J335" i="66"/>
  <c r="J497" i="66" s="1"/>
  <c r="L476" i="45"/>
  <c r="L342" i="66"/>
  <c r="L504" i="66" s="1"/>
  <c r="J565" i="45"/>
  <c r="J348" i="66"/>
  <c r="J510" i="66" s="1"/>
  <c r="I480" i="45"/>
  <c r="I346" i="66"/>
  <c r="L447" i="45"/>
  <c r="L335" i="66"/>
  <c r="L497" i="66" s="1"/>
  <c r="L694" i="45"/>
  <c r="L596" i="66"/>
  <c r="L716" i="66" s="1"/>
  <c r="H698" i="45"/>
  <c r="H600" i="66"/>
  <c r="J108" i="70" s="1"/>
  <c r="H686" i="45"/>
  <c r="H604" i="66"/>
  <c r="N108" i="70" s="1"/>
  <c r="H697" i="45"/>
  <c r="H599" i="66"/>
  <c r="I108" i="70" s="1"/>
  <c r="H741" i="45"/>
  <c r="H603" i="66"/>
  <c r="M108" i="70" s="1"/>
  <c r="J693" i="45"/>
  <c r="J595" i="66"/>
  <c r="J715" i="66" s="1"/>
  <c r="H699" i="45"/>
  <c r="H601" i="66"/>
  <c r="K108" i="70" s="1"/>
  <c r="L679" i="45"/>
  <c r="L597" i="66"/>
  <c r="J758" i="66"/>
  <c r="J742" i="66"/>
  <c r="J686" i="66"/>
  <c r="J702" i="66"/>
  <c r="I110" i="66"/>
  <c r="I755" i="66"/>
  <c r="I699" i="66"/>
  <c r="I687" i="45"/>
  <c r="I605" i="66"/>
  <c r="I725" i="66" s="1"/>
  <c r="L375" i="66"/>
  <c r="I432" i="66"/>
  <c r="I739" i="66"/>
  <c r="I693" i="66"/>
  <c r="H65" i="66"/>
  <c r="G49" i="70" s="1"/>
  <c r="I449" i="45"/>
  <c r="I337" i="66"/>
  <c r="I499" i="66" s="1"/>
  <c r="K152" i="45"/>
  <c r="K18" i="66"/>
  <c r="K213" i="66" s="1"/>
  <c r="K126" i="45"/>
  <c r="K14" i="66"/>
  <c r="K209" i="66" s="1"/>
  <c r="L470" i="45"/>
  <c r="L336" i="66"/>
  <c r="L498" i="66" s="1"/>
  <c r="H57" i="66"/>
  <c r="G22" i="70" s="1"/>
  <c r="J166" i="45"/>
  <c r="J10" i="66"/>
  <c r="J205" i="66" s="1"/>
  <c r="J456" i="45"/>
  <c r="J344" i="66"/>
  <c r="J506" i="66" s="1"/>
  <c r="L463" i="45"/>
  <c r="L351" i="66"/>
  <c r="L513" i="66" s="1"/>
  <c r="H451" i="45"/>
  <c r="H339" i="66"/>
  <c r="I454" i="45"/>
  <c r="I342" i="66"/>
  <c r="L481" i="45"/>
  <c r="L347" i="66"/>
  <c r="L509" i="66" s="1"/>
  <c r="H59" i="66"/>
  <c r="G28" i="70" s="1"/>
  <c r="H43" i="66"/>
  <c r="E48" i="70" s="1"/>
  <c r="I292" i="45"/>
  <c r="I13" i="66"/>
  <c r="I208" i="66" s="1"/>
  <c r="I155" i="45"/>
  <c r="I21" i="66"/>
  <c r="I216" i="66" s="1"/>
  <c r="I159" i="45"/>
  <c r="I25" i="66"/>
  <c r="I153" i="45"/>
  <c r="I19" i="66"/>
  <c r="I214" i="66" s="1"/>
  <c r="L98" i="66"/>
  <c r="J100" i="66"/>
  <c r="H80" i="66"/>
  <c r="I105" i="66"/>
  <c r="L106" i="66"/>
  <c r="J108" i="66"/>
  <c r="H88" i="66"/>
  <c r="G53" i="70" s="1"/>
  <c r="H56" i="66"/>
  <c r="G19" i="70" s="1"/>
  <c r="K71" i="66"/>
  <c r="H32" i="66"/>
  <c r="E12" i="70" s="1"/>
  <c r="H40" i="66"/>
  <c r="E36" i="70" s="1"/>
  <c r="K168" i="45"/>
  <c r="K12" i="66"/>
  <c r="K207" i="66" s="1"/>
  <c r="I233" i="45"/>
  <c r="I14" i="66"/>
  <c r="I209" i="66" s="1"/>
  <c r="L527" i="45"/>
  <c r="L341" i="66"/>
  <c r="L503" i="66" s="1"/>
  <c r="J173" i="45"/>
  <c r="J17" i="66"/>
  <c r="J212" i="66" s="1"/>
  <c r="K239" i="45"/>
  <c r="K20" i="66"/>
  <c r="K215" i="66" s="1"/>
  <c r="I241" i="45"/>
  <c r="I22" i="66"/>
  <c r="I217" i="66" s="1"/>
  <c r="L242" i="45"/>
  <c r="L23" i="66"/>
  <c r="L218" i="66" s="1"/>
  <c r="J244" i="45"/>
  <c r="J25" i="66"/>
  <c r="I187" i="45"/>
  <c r="I15" i="66"/>
  <c r="I210" i="66" s="1"/>
  <c r="L243" i="45"/>
  <c r="L24" i="66"/>
  <c r="L219" i="66" s="1"/>
  <c r="I136" i="45"/>
  <c r="I24" i="66"/>
  <c r="I219" i="66" s="1"/>
  <c r="K735" i="45"/>
  <c r="K597" i="66"/>
  <c r="K717" i="66" s="1"/>
  <c r="L738" i="45"/>
  <c r="L600" i="66"/>
  <c r="L720" i="66" s="1"/>
  <c r="L758" i="45"/>
  <c r="L604" i="66"/>
  <c r="L724" i="66" s="1"/>
  <c r="K734" i="45"/>
  <c r="K596" i="66"/>
  <c r="K716" i="66" s="1"/>
  <c r="L753" i="45"/>
  <c r="L599" i="66"/>
  <c r="L741" i="45"/>
  <c r="L603" i="66"/>
  <c r="J741" i="45"/>
  <c r="J603" i="66"/>
  <c r="J723" i="66" s="1"/>
  <c r="K696" i="45"/>
  <c r="K598" i="66"/>
  <c r="I678" i="45"/>
  <c r="I596" i="66"/>
  <c r="I716" i="66" s="1"/>
  <c r="H134" i="45"/>
  <c r="H22" i="66"/>
  <c r="D51" i="70" s="1"/>
  <c r="J698" i="45"/>
  <c r="J600" i="66"/>
  <c r="L696" i="45"/>
  <c r="L598" i="66"/>
  <c r="L718" i="66" s="1"/>
  <c r="I735" i="45"/>
  <c r="I597" i="66"/>
  <c r="I717" i="66" s="1"/>
  <c r="K681" i="45"/>
  <c r="K599" i="66"/>
  <c r="K719" i="66" s="1"/>
  <c r="I375" i="66"/>
  <c r="L438" i="66"/>
  <c r="K662" i="66"/>
  <c r="I683" i="66"/>
  <c r="I733" i="66"/>
  <c r="L71" i="66"/>
  <c r="H45" i="66"/>
  <c r="E54" i="70" s="1"/>
  <c r="I242" i="45"/>
  <c r="I23" i="66"/>
  <c r="I218" i="66" s="1"/>
  <c r="H58" i="66"/>
  <c r="G25" i="70" s="1"/>
  <c r="L155" i="45"/>
  <c r="L21" i="66"/>
  <c r="L216" i="66" s="1"/>
  <c r="K169" i="45"/>
  <c r="K13" i="66"/>
  <c r="K208" i="66" s="1"/>
  <c r="K478" i="45"/>
  <c r="K344" i="66"/>
  <c r="K506" i="66" s="1"/>
  <c r="K452" i="45"/>
  <c r="K340" i="66"/>
  <c r="K502" i="66" s="1"/>
  <c r="L455" i="45"/>
  <c r="L343" i="66"/>
  <c r="L505" i="66" s="1"/>
  <c r="H91" i="66"/>
  <c r="H35" i="66"/>
  <c r="E21" i="70" s="1"/>
  <c r="K123" i="45"/>
  <c r="K11" i="66"/>
  <c r="K206" i="66" s="1"/>
  <c r="L148" i="45"/>
  <c r="L14" i="66"/>
  <c r="L209" i="66" s="1"/>
  <c r="J279" i="45"/>
  <c r="J16" i="66"/>
  <c r="J211" i="66" s="1"/>
  <c r="K282" i="45"/>
  <c r="K19" i="66"/>
  <c r="K214" i="66" s="1"/>
  <c r="K157" i="45"/>
  <c r="K23" i="66"/>
  <c r="K218" i="66" s="1"/>
  <c r="J148" i="45"/>
  <c r="J14" i="66"/>
  <c r="J209" i="66" s="1"/>
  <c r="K103" i="66"/>
  <c r="I98" i="66"/>
  <c r="L99" i="66"/>
  <c r="H89" i="66"/>
  <c r="H61" i="66"/>
  <c r="G34" i="70" s="1"/>
  <c r="H33" i="66"/>
  <c r="E15" i="70" s="1"/>
  <c r="H41" i="66"/>
  <c r="E39" i="70" s="1"/>
  <c r="J448" i="45"/>
  <c r="J336" i="66"/>
  <c r="J498" i="66" s="1"/>
  <c r="H450" i="45"/>
  <c r="H338" i="66"/>
  <c r="H79" i="70" s="1"/>
  <c r="K451" i="45"/>
  <c r="K339" i="66"/>
  <c r="K501" i="66" s="1"/>
  <c r="L154" i="45"/>
  <c r="L20" i="66"/>
  <c r="L215" i="66" s="1"/>
  <c r="K159" i="45"/>
  <c r="K25" i="66"/>
  <c r="K220" i="66" s="1"/>
  <c r="K198" i="45"/>
  <c r="K22" i="66"/>
  <c r="K217" i="66" s="1"/>
  <c r="J98" i="66"/>
  <c r="H78" i="66"/>
  <c r="K101" i="66"/>
  <c r="I103" i="66"/>
  <c r="K97" i="66"/>
  <c r="K93" i="66"/>
  <c r="H54" i="66"/>
  <c r="G13" i="70" s="1"/>
  <c r="H62" i="66"/>
  <c r="G37" i="70" s="1"/>
  <c r="I71" i="66"/>
  <c r="H46" i="66"/>
  <c r="E57" i="70" s="1"/>
  <c r="K144" i="45"/>
  <c r="K10" i="66"/>
  <c r="K205" i="66" s="1"/>
  <c r="I146" i="45"/>
  <c r="I12" i="66"/>
  <c r="I207" i="66" s="1"/>
  <c r="L169" i="66"/>
  <c r="L125" i="66"/>
  <c r="L147" i="66"/>
  <c r="L276" i="66"/>
  <c r="L232" i="66"/>
  <c r="L254" i="66"/>
  <c r="J149" i="45"/>
  <c r="J15" i="66"/>
  <c r="J210" i="66" s="1"/>
  <c r="J131" i="45"/>
  <c r="J19" i="66"/>
  <c r="J214" i="66" s="1"/>
  <c r="H266" i="66"/>
  <c r="K98" i="66"/>
  <c r="H83" i="66"/>
  <c r="H470" i="45"/>
  <c r="H336" i="66"/>
  <c r="F79" i="70" s="1"/>
  <c r="K449" i="45"/>
  <c r="K337" i="66"/>
  <c r="I473" i="45"/>
  <c r="I339" i="66"/>
  <c r="I501" i="66" s="1"/>
  <c r="L474" i="45"/>
  <c r="L340" i="66"/>
  <c r="L502" i="66" s="1"/>
  <c r="J454" i="45"/>
  <c r="J342" i="66"/>
  <c r="J504" i="66" s="1"/>
  <c r="H456" i="45"/>
  <c r="H344" i="66"/>
  <c r="N79" i="70" s="1"/>
  <c r="K479" i="45"/>
  <c r="K345" i="66"/>
  <c r="K507" i="66" s="1"/>
  <c r="I481" i="45"/>
  <c r="I347" i="66"/>
  <c r="I509" i="66" s="1"/>
  <c r="K461" i="45"/>
  <c r="K349" i="66"/>
  <c r="I463" i="45"/>
  <c r="I351" i="66"/>
  <c r="I513" i="66" s="1"/>
  <c r="J526" i="45"/>
  <c r="J340" i="66"/>
  <c r="J502" i="66" s="1"/>
  <c r="I531" i="45"/>
  <c r="I345" i="66"/>
  <c r="I507" i="66" s="1"/>
  <c r="H536" i="45"/>
  <c r="H350" i="66"/>
  <c r="H533" i="45"/>
  <c r="H347" i="66"/>
  <c r="J112" i="66"/>
  <c r="H471" i="45"/>
  <c r="H337" i="66"/>
  <c r="K472" i="66"/>
  <c r="K546" i="66"/>
  <c r="I526" i="45"/>
  <c r="I340" i="66"/>
  <c r="L294" i="45"/>
  <c r="L15" i="66"/>
  <c r="L210" i="66" s="1"/>
  <c r="J477" i="45"/>
  <c r="J343" i="66"/>
  <c r="J505" i="66" s="1"/>
  <c r="K458" i="45"/>
  <c r="K346" i="66"/>
  <c r="K508" i="66" s="1"/>
  <c r="I534" i="45"/>
  <c r="I348" i="66"/>
  <c r="I510" i="66" s="1"/>
  <c r="L461" i="45"/>
  <c r="L349" i="66"/>
  <c r="L511" i="66" s="1"/>
  <c r="J463" i="66"/>
  <c r="J537" i="66"/>
  <c r="I549" i="45"/>
  <c r="I341" i="66"/>
  <c r="I503" i="66" s="1"/>
  <c r="H480" i="45"/>
  <c r="H346" i="66"/>
  <c r="P79" i="70" s="1"/>
  <c r="L484" i="45"/>
  <c r="L350" i="66"/>
  <c r="L512" i="66" s="1"/>
  <c r="I558" i="45"/>
  <c r="I350" i="66"/>
  <c r="I512" i="66" s="1"/>
  <c r="J680" i="45"/>
  <c r="J598" i="66"/>
  <c r="J718" i="66" s="1"/>
  <c r="K683" i="45"/>
  <c r="K601" i="66"/>
  <c r="K721" i="66" s="1"/>
  <c r="K703" i="45"/>
  <c r="K605" i="66"/>
  <c r="K725" i="66" s="1"/>
  <c r="J751" i="45"/>
  <c r="J597" i="66"/>
  <c r="J717" i="66" s="1"/>
  <c r="K754" i="45"/>
  <c r="K600" i="66"/>
  <c r="K720" i="66" s="1"/>
  <c r="K758" i="45"/>
  <c r="K604" i="66"/>
  <c r="J681" i="45"/>
  <c r="J599" i="66"/>
  <c r="J719" i="66" s="1"/>
  <c r="I738" i="45"/>
  <c r="I600" i="66"/>
  <c r="I720" i="66" s="1"/>
  <c r="L703" i="45"/>
  <c r="L605" i="66"/>
  <c r="L725" i="66" s="1"/>
  <c r="H680" i="45"/>
  <c r="H598" i="66"/>
  <c r="J678" i="45"/>
  <c r="J596" i="66"/>
  <c r="J716" i="66" s="1"/>
  <c r="H66" i="66"/>
  <c r="G52" i="70" s="1"/>
  <c r="K375" i="66"/>
  <c r="H137" i="66"/>
  <c r="I677" i="66"/>
  <c r="H77" i="66"/>
  <c r="G17" i="70" s="1"/>
  <c r="H37" i="66"/>
  <c r="E27" i="70" s="1"/>
  <c r="J152" i="45"/>
  <c r="J18" i="66"/>
  <c r="J213" i="66" s="1"/>
  <c r="I197" i="45"/>
  <c r="I16" i="66"/>
  <c r="I211" i="66" s="1"/>
  <c r="J419" i="66"/>
  <c r="I461" i="45"/>
  <c r="I349" i="66"/>
  <c r="I511" i="66" s="1"/>
  <c r="H86" i="66"/>
  <c r="H34" i="66"/>
  <c r="E18" i="70" s="1"/>
  <c r="J449" i="45"/>
  <c r="J337" i="66"/>
  <c r="J499" i="66" s="1"/>
  <c r="H81" i="66"/>
  <c r="G29" i="70" s="1"/>
  <c r="I230" i="45"/>
  <c r="I11" i="66"/>
  <c r="I206" i="66" s="1"/>
  <c r="L146" i="45"/>
  <c r="L12" i="66"/>
  <c r="H454" i="45"/>
  <c r="H342" i="66"/>
  <c r="L458" i="45"/>
  <c r="L346" i="66"/>
  <c r="L508" i="66" s="1"/>
  <c r="K463" i="45"/>
  <c r="K351" i="66"/>
  <c r="K513" i="66" s="1"/>
  <c r="K491" i="45"/>
  <c r="K348" i="66"/>
  <c r="K510" i="66" s="1"/>
  <c r="K105" i="66"/>
  <c r="I107" i="66"/>
  <c r="L108" i="66"/>
  <c r="H90" i="66"/>
  <c r="K419" i="66"/>
  <c r="K470" i="45"/>
  <c r="K336" i="66"/>
  <c r="K498" i="66" s="1"/>
  <c r="I472" i="45"/>
  <c r="I338" i="66"/>
  <c r="L525" i="45"/>
  <c r="L339" i="66"/>
  <c r="L501" i="66" s="1"/>
  <c r="J475" i="45"/>
  <c r="J341" i="66"/>
  <c r="J503" i="66" s="1"/>
  <c r="H529" i="45"/>
  <c r="H343" i="66"/>
  <c r="J457" i="45"/>
  <c r="J345" i="66"/>
  <c r="H537" i="45"/>
  <c r="H351" i="66"/>
  <c r="J99" i="66"/>
  <c r="H79" i="66"/>
  <c r="I104" i="66"/>
  <c r="L105" i="66"/>
  <c r="J107" i="66"/>
  <c r="H87" i="66"/>
  <c r="I112" i="66"/>
  <c r="L113" i="66"/>
  <c r="L97" i="66"/>
  <c r="L93" i="66"/>
  <c r="H55" i="66"/>
  <c r="G16" i="70" s="1"/>
  <c r="H63" i="66"/>
  <c r="G40" i="70" s="1"/>
  <c r="H67" i="66"/>
  <c r="G55" i="70" s="1"/>
  <c r="K112" i="66"/>
  <c r="J71" i="66"/>
  <c r="H39" i="66"/>
  <c r="E33" i="70" s="1"/>
  <c r="H47" i="66"/>
  <c r="E60" i="70" s="1"/>
  <c r="L144" i="45"/>
  <c r="L10" i="66"/>
  <c r="L205" i="66" s="1"/>
  <c r="J168" i="45"/>
  <c r="J12" i="66"/>
  <c r="J207" i="66" s="1"/>
  <c r="K187" i="45"/>
  <c r="K15" i="66"/>
  <c r="I151" i="45"/>
  <c r="I17" i="66"/>
  <c r="L152" i="45"/>
  <c r="L18" i="66"/>
  <c r="L213" i="66" s="1"/>
  <c r="J261" i="45"/>
  <c r="J20" i="66"/>
  <c r="L241" i="45"/>
  <c r="L22" i="66"/>
  <c r="L217" i="66" s="1"/>
  <c r="J136" i="45"/>
  <c r="J24" i="66"/>
  <c r="I143" i="45"/>
  <c r="I9" i="66"/>
  <c r="I204" i="66" s="1"/>
  <c r="K151" i="45"/>
  <c r="K17" i="66"/>
  <c r="K240" i="45"/>
  <c r="K21" i="66"/>
  <c r="K216" i="66" s="1"/>
  <c r="K165" i="45"/>
  <c r="K9" i="66"/>
  <c r="K204" i="66" s="1"/>
  <c r="J264" i="45"/>
  <c r="J23" i="66"/>
  <c r="H76" i="66"/>
  <c r="K99" i="66"/>
  <c r="I101" i="66"/>
  <c r="L102" i="66"/>
  <c r="J104" i="66"/>
  <c r="H84" i="66"/>
  <c r="K107" i="66"/>
  <c r="I109" i="66"/>
  <c r="I97" i="66"/>
  <c r="I93" i="66"/>
  <c r="H64" i="66"/>
  <c r="G46" i="70" s="1"/>
  <c r="H68" i="66"/>
  <c r="G58" i="70" s="1"/>
  <c r="H36" i="66"/>
  <c r="E24" i="70" s="1"/>
  <c r="H44" i="66"/>
  <c r="E51" i="70" s="1"/>
  <c r="I122" i="45"/>
  <c r="I10" i="66"/>
  <c r="L123" i="45"/>
  <c r="L11" i="66"/>
  <c r="L206" i="66" s="1"/>
  <c r="J125" i="45"/>
  <c r="J13" i="66"/>
  <c r="H234" i="45"/>
  <c r="H15" i="66"/>
  <c r="D27" i="70" s="1"/>
  <c r="K128" i="45"/>
  <c r="K16" i="66"/>
  <c r="I130" i="45"/>
  <c r="I18" i="66"/>
  <c r="I213" i="66" s="1"/>
  <c r="L131" i="45"/>
  <c r="L19" i="66"/>
  <c r="L214" i="66" s="1"/>
  <c r="J133" i="45"/>
  <c r="J21" i="66"/>
  <c r="K136" i="45"/>
  <c r="K24" i="66"/>
  <c r="K219" i="66" s="1"/>
  <c r="J272" i="45"/>
  <c r="J9" i="66"/>
  <c r="J204" i="66" s="1"/>
  <c r="L257" i="45"/>
  <c r="L16" i="66"/>
  <c r="L211" i="66" s="1"/>
  <c r="J156" i="45"/>
  <c r="J22" i="66"/>
  <c r="J324" i="66" s="1"/>
  <c r="I154" i="45"/>
  <c r="I20" i="66"/>
  <c r="L143" i="45"/>
  <c r="L9" i="66"/>
  <c r="L204" i="66" s="1"/>
  <c r="H734" i="45"/>
  <c r="H596" i="66"/>
  <c r="I753" i="45"/>
  <c r="I599" i="66"/>
  <c r="I719" i="66" s="1"/>
  <c r="I741" i="45"/>
  <c r="I603" i="66"/>
  <c r="K733" i="45"/>
  <c r="K595" i="66"/>
  <c r="K715" i="66" s="1"/>
  <c r="I736" i="45"/>
  <c r="I598" i="66"/>
  <c r="I718" i="66" s="1"/>
  <c r="J755" i="45"/>
  <c r="J601" i="66"/>
  <c r="J721" i="66" s="1"/>
  <c r="J759" i="45"/>
  <c r="J605" i="66"/>
  <c r="J725" i="66" s="1"/>
  <c r="L699" i="45"/>
  <c r="L601" i="66"/>
  <c r="L721" i="66" s="1"/>
  <c r="L677" i="45"/>
  <c r="L595" i="66"/>
  <c r="L715" i="66" s="1"/>
  <c r="I702" i="45"/>
  <c r="I604" i="66"/>
  <c r="I724" i="66" s="1"/>
  <c r="H687" i="45"/>
  <c r="H605" i="66"/>
  <c r="H751" i="45"/>
  <c r="H597" i="66"/>
  <c r="G108" i="70" s="1"/>
  <c r="K685" i="45"/>
  <c r="K603" i="66"/>
  <c r="K723" i="66" s="1"/>
  <c r="J375" i="66"/>
  <c r="L185" i="66"/>
  <c r="L292" i="66"/>
  <c r="K450" i="66"/>
  <c r="J485" i="66"/>
  <c r="J559" i="66"/>
  <c r="J431" i="66"/>
  <c r="I669" i="66"/>
  <c r="I721" i="66"/>
  <c r="K429" i="66"/>
  <c r="I664" i="66"/>
  <c r="I663" i="66"/>
  <c r="I659" i="66"/>
  <c r="I715" i="66"/>
  <c r="I438" i="66"/>
  <c r="L437" i="66"/>
  <c r="L669" i="66"/>
  <c r="J433" i="66"/>
  <c r="J432" i="66"/>
  <c r="L665" i="66"/>
  <c r="L662" i="66"/>
  <c r="I661" i="66"/>
  <c r="I660" i="66"/>
  <c r="L659" i="66"/>
  <c r="J439" i="66"/>
  <c r="J587" i="66" s="1"/>
  <c r="K435" i="66"/>
  <c r="J434" i="66"/>
  <c r="I430" i="66"/>
  <c r="L661" i="66"/>
  <c r="L773" i="66" s="1"/>
  <c r="L717" i="66"/>
  <c r="L667" i="66"/>
  <c r="K438" i="66"/>
  <c r="J437" i="66"/>
  <c r="J585" i="66" s="1"/>
  <c r="J435" i="66"/>
  <c r="J669" i="66"/>
  <c r="L433" i="66"/>
  <c r="L507" i="66"/>
  <c r="L432" i="66"/>
  <c r="J665" i="66"/>
  <c r="J664" i="66"/>
  <c r="K661" i="66"/>
  <c r="I667" i="66"/>
  <c r="L439" i="66"/>
  <c r="I437" i="66"/>
  <c r="L434" i="66"/>
  <c r="K428" i="66"/>
  <c r="J661" i="66"/>
  <c r="J660" i="66"/>
  <c r="I423" i="66"/>
  <c r="L435" i="66"/>
  <c r="K434" i="66"/>
  <c r="J429" i="66"/>
  <c r="J426" i="66"/>
  <c r="K424" i="66"/>
  <c r="K437" i="66"/>
  <c r="K668" i="66"/>
  <c r="J425" i="66"/>
  <c r="K423" i="66"/>
  <c r="J663" i="66"/>
  <c r="J662" i="66"/>
  <c r="K660" i="66"/>
  <c r="I424" i="66"/>
  <c r="J659" i="66"/>
  <c r="K433" i="66"/>
  <c r="I668" i="66"/>
  <c r="K432" i="66"/>
  <c r="K430" i="66"/>
  <c r="I662" i="66"/>
  <c r="J667" i="66"/>
  <c r="J428" i="66"/>
  <c r="J427" i="66"/>
  <c r="J501" i="66"/>
  <c r="K425" i="66"/>
  <c r="L423" i="66"/>
  <c r="K431" i="66"/>
  <c r="K579" i="66" s="1"/>
  <c r="J513" i="66"/>
  <c r="K665" i="66"/>
  <c r="I431" i="66"/>
  <c r="I439" i="66"/>
  <c r="I434" i="66"/>
  <c r="J668" i="66"/>
  <c r="J780" i="66" s="1"/>
  <c r="L430" i="66"/>
  <c r="L429" i="66"/>
  <c r="L428" i="66"/>
  <c r="L208" i="66"/>
  <c r="J438" i="66"/>
  <c r="I435" i="66"/>
  <c r="K426" i="66"/>
  <c r="K574" i="66" s="1"/>
  <c r="K500" i="66"/>
  <c r="L425" i="66"/>
  <c r="L424" i="66"/>
  <c r="K439" i="66"/>
  <c r="L668" i="66"/>
  <c r="J430" i="66"/>
  <c r="L664" i="66"/>
  <c r="L663" i="66"/>
  <c r="K667" i="66"/>
  <c r="L431" i="66"/>
  <c r="K669" i="66"/>
  <c r="I433" i="66"/>
  <c r="I429" i="66"/>
  <c r="K664" i="66"/>
  <c r="I428" i="66"/>
  <c r="K663" i="66"/>
  <c r="I427" i="66"/>
  <c r="L660" i="66"/>
  <c r="J424" i="66"/>
  <c r="K659" i="66"/>
  <c r="L427" i="66"/>
  <c r="L426" i="66"/>
  <c r="I425" i="66"/>
  <c r="J423" i="66"/>
  <c r="L736" i="45"/>
  <c r="K680" i="45"/>
  <c r="K736" i="45"/>
  <c r="I694" i="45"/>
  <c r="L735" i="45"/>
  <c r="L743" i="45"/>
  <c r="L687" i="45"/>
  <c r="L288" i="45"/>
  <c r="J697" i="45"/>
  <c r="L718" i="45"/>
  <c r="L752" i="45"/>
  <c r="K737" i="45"/>
  <c r="K753" i="45"/>
  <c r="H743" i="45"/>
  <c r="H759" i="45"/>
  <c r="I717" i="45"/>
  <c r="I686" i="45"/>
  <c r="I695" i="45"/>
  <c r="I679" i="45"/>
  <c r="I751" i="45"/>
  <c r="I696" i="45"/>
  <c r="J743" i="45"/>
  <c r="L304" i="45"/>
  <c r="H739" i="45"/>
  <c r="H755" i="45"/>
  <c r="I239" i="45"/>
  <c r="J121" i="45"/>
  <c r="J134" i="45"/>
  <c r="L739" i="45"/>
  <c r="L145" i="45"/>
  <c r="H683" i="45"/>
  <c r="L683" i="45"/>
  <c r="I680" i="45"/>
  <c r="L153" i="45"/>
  <c r="L298" i="45"/>
  <c r="L228" i="45"/>
  <c r="J703" i="45"/>
  <c r="I297" i="45"/>
  <c r="K279" i="45"/>
  <c r="L272" i="45"/>
  <c r="J198" i="45"/>
  <c r="K158" i="45"/>
  <c r="L290" i="45"/>
  <c r="I281" i="45"/>
  <c r="I261" i="45"/>
  <c r="J699" i="45"/>
  <c r="J687" i="45"/>
  <c r="I758" i="45"/>
  <c r="J753" i="45"/>
  <c r="L274" i="45"/>
  <c r="L250" i="45"/>
  <c r="J181" i="45"/>
  <c r="J683" i="45"/>
  <c r="K150" i="45"/>
  <c r="K693" i="45"/>
  <c r="I681" i="45"/>
  <c r="I742" i="45"/>
  <c r="J737" i="45"/>
  <c r="I259" i="45"/>
  <c r="K749" i="45"/>
  <c r="L175" i="45"/>
  <c r="K243" i="45"/>
  <c r="L165" i="45"/>
  <c r="I190" i="45"/>
  <c r="I289" i="45"/>
  <c r="J292" i="45"/>
  <c r="J276" i="45"/>
  <c r="J165" i="45"/>
  <c r="J147" i="45"/>
  <c r="J155" i="45"/>
  <c r="L150" i="45"/>
  <c r="L128" i="45"/>
  <c r="L238" i="45"/>
  <c r="K295" i="45"/>
  <c r="I144" i="45"/>
  <c r="I152" i="45"/>
  <c r="J143" i="45"/>
  <c r="L191" i="45"/>
  <c r="L172" i="45"/>
  <c r="I171" i="45"/>
  <c r="J695" i="45"/>
  <c r="K197" i="45"/>
  <c r="K677" i="45"/>
  <c r="J739" i="45"/>
  <c r="K265" i="45"/>
  <c r="J228" i="45"/>
  <c r="I237" i="45"/>
  <c r="I174" i="45"/>
  <c r="L188" i="45"/>
  <c r="L235" i="45"/>
  <c r="K679" i="45"/>
  <c r="H735" i="45"/>
  <c r="L483" i="45"/>
  <c r="H679" i="45"/>
  <c r="J694" i="45"/>
  <c r="J455" i="45"/>
  <c r="J750" i="45"/>
  <c r="K188" i="45"/>
  <c r="K172" i="45"/>
  <c r="I132" i="45"/>
  <c r="I737" i="45"/>
  <c r="J664" i="45"/>
  <c r="J776" i="45" s="1"/>
  <c r="K257" i="45"/>
  <c r="J250" i="45"/>
  <c r="K235" i="45"/>
  <c r="J240" i="45"/>
  <c r="L183" i="45"/>
  <c r="J534" i="45"/>
  <c r="I536" i="45"/>
  <c r="K698" i="45"/>
  <c r="J734" i="45"/>
  <c r="H695" i="45"/>
  <c r="I474" i="45"/>
  <c r="H752" i="45"/>
  <c r="H696" i="45"/>
  <c r="I565" i="45"/>
  <c r="H736" i="45"/>
  <c r="L305" i="45"/>
  <c r="L697" i="45"/>
  <c r="I273" i="45"/>
  <c r="L278" i="45"/>
  <c r="L282" i="45"/>
  <c r="H449" i="45"/>
  <c r="I685" i="45"/>
  <c r="L260" i="45"/>
  <c r="L197" i="45"/>
  <c r="L121" i="45"/>
  <c r="I757" i="45"/>
  <c r="J757" i="45"/>
  <c r="K694" i="45"/>
  <c r="L681" i="45"/>
  <c r="K678" i="45"/>
  <c r="L685" i="45"/>
  <c r="L149" i="45"/>
  <c r="I754" i="45"/>
  <c r="L693" i="45"/>
  <c r="L749" i="45"/>
  <c r="L733" i="45"/>
  <c r="L698" i="45"/>
  <c r="L701" i="45"/>
  <c r="L702" i="45"/>
  <c r="H159" i="45"/>
  <c r="H148" i="45"/>
  <c r="H701" i="45"/>
  <c r="H125" i="45"/>
  <c r="H144" i="45"/>
  <c r="H281" i="45"/>
  <c r="H158" i="45"/>
  <c r="H133" i="45"/>
  <c r="H230" i="45"/>
  <c r="H238" i="45"/>
  <c r="H239" i="45"/>
  <c r="H184" i="45"/>
  <c r="H151" i="45"/>
  <c r="H127" i="45"/>
  <c r="H135" i="45"/>
  <c r="H156" i="45"/>
  <c r="H149" i="45"/>
  <c r="H242" i="45"/>
  <c r="H157" i="45"/>
  <c r="H694" i="45"/>
  <c r="H750" i="45"/>
  <c r="H294" i="45"/>
  <c r="H278" i="45"/>
  <c r="H678" i="45"/>
  <c r="H264" i="45"/>
  <c r="H187" i="45"/>
  <c r="K695" i="45"/>
  <c r="L686" i="45"/>
  <c r="H128" i="54"/>
  <c r="H125" i="54"/>
  <c r="H122" i="54"/>
  <c r="H119" i="54"/>
  <c r="H114" i="54"/>
  <c r="H133" i="54"/>
  <c r="H127" i="54"/>
  <c r="H124" i="54"/>
  <c r="H129" i="54"/>
  <c r="H126" i="54"/>
  <c r="I251" i="45"/>
  <c r="I229" i="45"/>
  <c r="J557" i="45"/>
  <c r="J535" i="45"/>
  <c r="L252" i="45"/>
  <c r="L230" i="45"/>
  <c r="I182" i="45"/>
  <c r="L167" i="45"/>
  <c r="J254" i="45"/>
  <c r="J232" i="45"/>
  <c r="J169" i="45"/>
  <c r="H171" i="45"/>
  <c r="K476" i="45"/>
  <c r="J527" i="45"/>
  <c r="I661" i="45"/>
  <c r="I773" i="45" s="1"/>
  <c r="L662" i="45"/>
  <c r="L774" i="45" s="1"/>
  <c r="H753" i="45"/>
  <c r="I703" i="45"/>
  <c r="H754" i="45"/>
  <c r="K454" i="45"/>
  <c r="I698" i="45"/>
  <c r="I682" i="45"/>
  <c r="J682" i="45"/>
  <c r="H681" i="45"/>
  <c r="J754" i="45"/>
  <c r="I759" i="45"/>
  <c r="J738" i="45"/>
  <c r="I743" i="45"/>
  <c r="H737" i="45"/>
  <c r="J720" i="45"/>
  <c r="H389" i="54"/>
  <c r="D541" i="30"/>
  <c r="H381" i="54"/>
  <c r="D533" i="30"/>
  <c r="H385" i="54"/>
  <c r="D537" i="30"/>
  <c r="H388" i="54"/>
  <c r="D540" i="30"/>
  <c r="H384" i="54"/>
  <c r="D536" i="30"/>
  <c r="H380" i="54"/>
  <c r="D532" i="30"/>
  <c r="D566" i="30"/>
  <c r="D560" i="30"/>
  <c r="D570" i="30"/>
  <c r="D565" i="30"/>
  <c r="D539" i="30"/>
  <c r="H387" i="54"/>
  <c r="D535" i="30"/>
  <c r="H383" i="54"/>
  <c r="D531" i="30"/>
  <c r="H386" i="54"/>
  <c r="D538" i="30"/>
  <c r="H382" i="54"/>
  <c r="D534" i="30"/>
  <c r="D562" i="30"/>
  <c r="D564" i="30"/>
  <c r="D567" i="30"/>
  <c r="D569" i="30"/>
  <c r="D563" i="30"/>
  <c r="I530" i="45"/>
  <c r="I550" i="45"/>
  <c r="I236" i="45"/>
  <c r="I169" i="45"/>
  <c r="I524" i="45"/>
  <c r="K549" i="45"/>
  <c r="K182" i="45"/>
  <c r="L530" i="45"/>
  <c r="I244" i="45"/>
  <c r="L757" i="45"/>
  <c r="L742" i="45"/>
  <c r="L737" i="45"/>
  <c r="K750" i="45"/>
  <c r="L754" i="45"/>
  <c r="I554" i="45"/>
  <c r="H263" i="45"/>
  <c r="H527" i="45"/>
  <c r="H305" i="45"/>
  <c r="I532" i="45"/>
  <c r="L471" i="45"/>
  <c r="H483" i="45"/>
  <c r="J459" i="45"/>
  <c r="K557" i="45"/>
  <c r="H241" i="45"/>
  <c r="L523" i="45"/>
  <c r="K536" i="45"/>
  <c r="L550" i="45"/>
  <c r="L555" i="45"/>
  <c r="J491" i="45"/>
  <c r="L479" i="45"/>
  <c r="H484" i="45"/>
  <c r="J533" i="45"/>
  <c r="L551" i="45"/>
  <c r="K548" i="45"/>
  <c r="J523" i="45"/>
  <c r="I528" i="45"/>
  <c r="K241" i="45"/>
  <c r="K526" i="45"/>
  <c r="J545" i="45"/>
  <c r="L533" i="45"/>
  <c r="L552" i="45"/>
  <c r="K527" i="45"/>
  <c r="K477" i="45"/>
  <c r="I734" i="45"/>
  <c r="H266" i="45"/>
  <c r="I470" i="45"/>
  <c r="H475" i="45"/>
  <c r="J469" i="45"/>
  <c r="L449" i="45"/>
  <c r="H461" i="45"/>
  <c r="J447" i="45"/>
  <c r="I258" i="45"/>
  <c r="H186" i="45"/>
  <c r="L678" i="45"/>
  <c r="J482" i="45"/>
  <c r="J510" i="45"/>
  <c r="H738" i="45"/>
  <c r="J556" i="45"/>
  <c r="I327" i="52"/>
  <c r="L751" i="45"/>
  <c r="L755" i="45"/>
  <c r="L543" i="45"/>
  <c r="I478" i="45"/>
  <c r="J481" i="45"/>
  <c r="H682" i="45"/>
  <c r="L454" i="45"/>
  <c r="J460" i="45"/>
  <c r="I522" i="45"/>
  <c r="K528" i="45"/>
  <c r="H535" i="45"/>
  <c r="H742" i="45"/>
  <c r="L528" i="45"/>
  <c r="L521" i="45"/>
  <c r="J677" i="45"/>
  <c r="J473" i="45"/>
  <c r="J451" i="45"/>
  <c r="I456" i="45"/>
  <c r="K462" i="45"/>
  <c r="J749" i="45"/>
  <c r="J733" i="45"/>
  <c r="J525" i="45"/>
  <c r="J521" i="45"/>
  <c r="I750" i="45"/>
  <c r="J187" i="45"/>
  <c r="K166" i="45"/>
  <c r="H685" i="45"/>
  <c r="K484" i="45"/>
  <c r="I448" i="45"/>
  <c r="H453" i="45"/>
  <c r="L457" i="45"/>
  <c r="I272" i="45"/>
  <c r="L182" i="45"/>
  <c r="H702" i="45"/>
  <c r="H757" i="45"/>
  <c r="L531" i="45"/>
  <c r="L695" i="45"/>
  <c r="I458" i="45"/>
  <c r="L750" i="45"/>
  <c r="H758" i="45"/>
  <c r="L734" i="45"/>
  <c r="L251" i="45"/>
  <c r="L565" i="45"/>
  <c r="H547" i="45"/>
  <c r="H525" i="45"/>
  <c r="L529" i="45"/>
  <c r="I184" i="45"/>
  <c r="K702" i="45"/>
  <c r="J679" i="45"/>
  <c r="K682" i="45"/>
  <c r="K686" i="45"/>
  <c r="K480" i="45"/>
  <c r="I452" i="45"/>
  <c r="I510" i="45"/>
  <c r="L295" i="45"/>
  <c r="L279" i="45"/>
  <c r="H255" i="45"/>
  <c r="L259" i="45"/>
  <c r="J558" i="45"/>
  <c r="H526" i="45"/>
  <c r="L237" i="45"/>
  <c r="I521" i="45"/>
  <c r="I697" i="45"/>
  <c r="I701" i="45"/>
  <c r="L682" i="45"/>
  <c r="I173" i="45"/>
  <c r="J305" i="45"/>
  <c r="I752" i="45"/>
  <c r="J288" i="45"/>
  <c r="H256" i="45"/>
  <c r="J262" i="45"/>
  <c r="J185" i="45"/>
  <c r="L181" i="45"/>
  <c r="I166" i="45"/>
  <c r="K304" i="45"/>
  <c r="K751" i="45"/>
  <c r="K522" i="45"/>
  <c r="K544" i="45"/>
  <c r="J549" i="45"/>
  <c r="I482" i="45"/>
  <c r="I298" i="45"/>
  <c r="L544" i="45"/>
  <c r="J257" i="45"/>
  <c r="I543" i="45"/>
  <c r="L522" i="45"/>
  <c r="J696" i="45"/>
  <c r="I548" i="45"/>
  <c r="H167" i="45"/>
  <c r="J263" i="45"/>
  <c r="J241" i="45"/>
  <c r="K230" i="45"/>
  <c r="H237" i="45"/>
  <c r="H182" i="45"/>
  <c r="H251" i="45"/>
  <c r="H190" i="45"/>
  <c r="J483" i="45"/>
  <c r="J546" i="45"/>
  <c r="L556" i="45"/>
  <c r="J524" i="45"/>
  <c r="L534" i="45"/>
  <c r="I475" i="45"/>
  <c r="K459" i="45"/>
  <c r="K447" i="45"/>
  <c r="I546" i="45"/>
  <c r="I288" i="45"/>
  <c r="H548" i="45"/>
  <c r="I551" i="45"/>
  <c r="J554" i="45"/>
  <c r="L229" i="45"/>
  <c r="H233" i="45"/>
  <c r="I529" i="45"/>
  <c r="J532" i="45"/>
  <c r="J536" i="45"/>
  <c r="K481" i="45"/>
  <c r="K469" i="45"/>
  <c r="K455" i="45"/>
  <c r="J735" i="45"/>
  <c r="K738" i="45"/>
  <c r="K742" i="45"/>
  <c r="J146" i="45"/>
  <c r="J184" i="45"/>
  <c r="J231" i="45"/>
  <c r="J253" i="45"/>
  <c r="K149" i="45"/>
  <c r="K171" i="45"/>
  <c r="K234" i="45"/>
  <c r="K256" i="45"/>
  <c r="J154" i="45"/>
  <c r="J239" i="45"/>
  <c r="L134" i="45"/>
  <c r="L198" i="45"/>
  <c r="K228" i="45"/>
  <c r="K121" i="45"/>
  <c r="K143" i="45"/>
  <c r="J157" i="45"/>
  <c r="J242" i="45"/>
  <c r="J135" i="45"/>
  <c r="L147" i="45"/>
  <c r="L185" i="45"/>
  <c r="H523" i="45"/>
  <c r="H545" i="45"/>
  <c r="K450" i="45"/>
  <c r="K472" i="45"/>
  <c r="K524" i="45"/>
  <c r="K546" i="45"/>
  <c r="L127" i="45"/>
  <c r="L171" i="45"/>
  <c r="L187" i="45"/>
  <c r="L256" i="45"/>
  <c r="J551" i="45"/>
  <c r="J529" i="45"/>
  <c r="H457" i="45"/>
  <c r="H479" i="45"/>
  <c r="H553" i="45"/>
  <c r="H531" i="45"/>
  <c r="K532" i="45"/>
  <c r="K554" i="45"/>
  <c r="I460" i="45"/>
  <c r="I556" i="45"/>
  <c r="I491" i="45"/>
  <c r="L557" i="45"/>
  <c r="L535" i="45"/>
  <c r="J463" i="45"/>
  <c r="J485" i="45"/>
  <c r="J559" i="45"/>
  <c r="J537" i="45"/>
  <c r="I527" i="45"/>
  <c r="I453" i="45"/>
  <c r="H554" i="45"/>
  <c r="H458" i="45"/>
  <c r="H532" i="45"/>
  <c r="L536" i="45"/>
  <c r="L558" i="45"/>
  <c r="L462" i="45"/>
  <c r="I462" i="45"/>
  <c r="I484" i="45"/>
  <c r="J736" i="45"/>
  <c r="J752" i="45"/>
  <c r="K739" i="45"/>
  <c r="K755" i="45"/>
  <c r="K699" i="45"/>
  <c r="K743" i="45"/>
  <c r="K759" i="45"/>
  <c r="K687" i="45"/>
  <c r="J701" i="45"/>
  <c r="J685" i="45"/>
  <c r="L473" i="45"/>
  <c r="L547" i="45"/>
  <c r="H477" i="45"/>
  <c r="H551" i="45"/>
  <c r="H485" i="45"/>
  <c r="H559" i="45"/>
  <c r="L234" i="45"/>
  <c r="K253" i="45"/>
  <c r="I255" i="45"/>
  <c r="H232" i="45"/>
  <c r="J183" i="45"/>
  <c r="H185" i="45"/>
  <c r="K186" i="45"/>
  <c r="H254" i="45"/>
  <c r="I235" i="45"/>
  <c r="L189" i="45"/>
  <c r="I559" i="45"/>
  <c r="J452" i="45"/>
  <c r="I257" i="45"/>
  <c r="K170" i="45"/>
  <c r="I172" i="45"/>
  <c r="L173" i="45"/>
  <c r="J151" i="45"/>
  <c r="H153" i="45"/>
  <c r="K154" i="45"/>
  <c r="I156" i="45"/>
  <c r="L157" i="45"/>
  <c r="J159" i="45"/>
  <c r="K552" i="45"/>
  <c r="K530" i="45"/>
  <c r="I304" i="45"/>
  <c r="J280" i="45"/>
  <c r="H282" i="45"/>
  <c r="J252" i="45"/>
  <c r="L258" i="45"/>
  <c r="J230" i="45"/>
  <c r="L236" i="45"/>
  <c r="H244" i="45"/>
  <c r="I188" i="45"/>
  <c r="H145" i="45"/>
  <c r="K146" i="45"/>
  <c r="I148" i="45"/>
  <c r="I134" i="45"/>
  <c r="J474" i="45"/>
  <c r="I158" i="45"/>
  <c r="H481" i="45"/>
  <c r="K255" i="45"/>
  <c r="J260" i="45"/>
  <c r="L262" i="45"/>
  <c r="K233" i="45"/>
  <c r="J238" i="45"/>
  <c r="L240" i="45"/>
  <c r="J191" i="45"/>
  <c r="H169" i="45"/>
  <c r="K174" i="45"/>
  <c r="H154" i="45"/>
  <c r="K261" i="45"/>
  <c r="H459" i="45"/>
  <c r="K263" i="45"/>
  <c r="H274" i="45"/>
  <c r="L266" i="45"/>
  <c r="I126" i="45"/>
  <c r="K132" i="45"/>
  <c r="J293" i="45"/>
  <c r="I278" i="45"/>
  <c r="L255" i="45"/>
  <c r="I262" i="45"/>
  <c r="K264" i="45"/>
  <c r="H229" i="45"/>
  <c r="J235" i="45"/>
  <c r="J188" i="45"/>
  <c r="H166" i="45"/>
  <c r="L170" i="45"/>
  <c r="H136" i="45"/>
  <c r="L136" i="45"/>
  <c r="J258" i="45"/>
  <c r="H260" i="45"/>
  <c r="J266" i="45"/>
  <c r="J189" i="45"/>
  <c r="H191" i="45"/>
  <c r="H155" i="45"/>
  <c r="J296" i="45"/>
  <c r="I277" i="45"/>
  <c r="L244" i="45"/>
  <c r="H290" i="45"/>
  <c r="K291" i="45"/>
  <c r="I293" i="45"/>
  <c r="I265" i="45"/>
  <c r="J234" i="45"/>
  <c r="H236" i="45"/>
  <c r="I243" i="45"/>
  <c r="K190" i="45"/>
  <c r="L169" i="45"/>
  <c r="K124" i="45"/>
  <c r="H131" i="45"/>
  <c r="J137" i="45"/>
  <c r="I282" i="45"/>
  <c r="I254" i="45"/>
  <c r="K260" i="45"/>
  <c r="L233" i="45"/>
  <c r="I240" i="45"/>
  <c r="K242" i="45"/>
  <c r="L186" i="45"/>
  <c r="K167" i="45"/>
  <c r="J172" i="45"/>
  <c r="H174" i="45"/>
  <c r="J126" i="45"/>
  <c r="I127" i="45"/>
  <c r="H252" i="45"/>
  <c r="I263" i="45"/>
  <c r="L264" i="45"/>
  <c r="H183" i="45"/>
  <c r="K184" i="45"/>
  <c r="I186" i="45"/>
  <c r="H175" i="45"/>
  <c r="H298" i="45"/>
  <c r="K275" i="45"/>
  <c r="K251" i="45"/>
  <c r="I253" i="45"/>
  <c r="L254" i="45"/>
  <c r="J256" i="45"/>
  <c r="H258" i="45"/>
  <c r="K259" i="45"/>
  <c r="H262" i="45"/>
  <c r="K229" i="45"/>
  <c r="I231" i="45"/>
  <c r="L232" i="45"/>
  <c r="K237" i="45"/>
  <c r="H240" i="45"/>
  <c r="J197" i="45"/>
  <c r="J175" i="45"/>
  <c r="L475" i="45"/>
  <c r="H123" i="45"/>
  <c r="L453" i="45"/>
  <c r="J129" i="45"/>
  <c r="L135" i="45"/>
  <c r="I294" i="45"/>
  <c r="J277" i="45"/>
  <c r="K252" i="45"/>
  <c r="H259" i="45"/>
  <c r="I266" i="45"/>
  <c r="I232" i="45"/>
  <c r="K238" i="45"/>
  <c r="K183" i="45"/>
  <c r="I185" i="45"/>
  <c r="K191" i="45"/>
  <c r="K175" i="45"/>
  <c r="I131" i="45"/>
  <c r="H132" i="45"/>
  <c r="J304" i="45"/>
  <c r="L549" i="45"/>
  <c r="I170" i="45"/>
  <c r="I198" i="45"/>
  <c r="J167" i="45"/>
  <c r="H223" i="51"/>
  <c r="H221" i="51"/>
  <c r="J235" i="54"/>
  <c r="J327" i="52"/>
  <c r="J113" i="54"/>
  <c r="I235" i="54"/>
  <c r="H222" i="51"/>
  <c r="H233" i="51"/>
  <c r="H232" i="51"/>
  <c r="H231" i="51"/>
  <c r="H220" i="51"/>
  <c r="H224" i="51"/>
  <c r="H225" i="51"/>
  <c r="I113" i="54"/>
  <c r="L327" i="52"/>
  <c r="H228" i="51"/>
  <c r="K523" i="45"/>
  <c r="L526" i="45"/>
  <c r="J528" i="45"/>
  <c r="K531" i="45"/>
  <c r="I533" i="45"/>
  <c r="J243" i="45"/>
  <c r="I228" i="45"/>
  <c r="K155" i="45"/>
  <c r="K129" i="45"/>
  <c r="K133" i="45"/>
  <c r="L469" i="45"/>
  <c r="H261" i="45"/>
  <c r="H227" i="51"/>
  <c r="K327" i="52"/>
  <c r="K113" i="54"/>
  <c r="H234" i="51"/>
  <c r="H229" i="51"/>
  <c r="J553" i="45"/>
  <c r="H555" i="45"/>
  <c r="K556" i="45"/>
  <c r="L559" i="45"/>
  <c r="J531" i="45"/>
  <c r="K534" i="45"/>
  <c r="L537" i="45"/>
  <c r="H189" i="45"/>
  <c r="I168" i="45"/>
  <c r="J171" i="45"/>
  <c r="H173" i="45"/>
  <c r="I305" i="45"/>
  <c r="K296" i="45"/>
  <c r="K280" i="45"/>
  <c r="H544" i="45"/>
  <c r="K545" i="45"/>
  <c r="I547" i="45"/>
  <c r="L548" i="45"/>
  <c r="J550" i="45"/>
  <c r="H552" i="45"/>
  <c r="K553" i="45"/>
  <c r="I555" i="45"/>
  <c r="L263" i="45"/>
  <c r="J265" i="45"/>
  <c r="I250" i="45"/>
  <c r="H522" i="45"/>
  <c r="I525" i="45"/>
  <c r="H530" i="45"/>
  <c r="K535" i="45"/>
  <c r="I537" i="45"/>
  <c r="I189" i="45"/>
  <c r="L190" i="45"/>
  <c r="K181" i="45"/>
  <c r="L166" i="45"/>
  <c r="H170" i="45"/>
  <c r="L174" i="45"/>
  <c r="I149" i="45"/>
  <c r="I479" i="45"/>
  <c r="L158" i="45"/>
  <c r="I457" i="45"/>
  <c r="H462" i="45"/>
  <c r="K231" i="45"/>
  <c r="J236" i="45"/>
  <c r="L491" i="45"/>
  <c r="I256" i="45"/>
  <c r="L265" i="45"/>
  <c r="I234" i="45"/>
  <c r="K235" i="54"/>
  <c r="L235" i="54"/>
  <c r="H235" i="51"/>
  <c r="H230" i="51"/>
  <c r="H226" i="51"/>
  <c r="I296" i="45"/>
  <c r="L297" i="45"/>
  <c r="K288" i="45"/>
  <c r="H296" i="45"/>
  <c r="J281" i="45"/>
  <c r="J298" i="45"/>
  <c r="J295" i="45"/>
  <c r="H297" i="45"/>
  <c r="K298" i="45"/>
  <c r="I295" i="45"/>
  <c r="L296" i="45"/>
  <c r="J717" i="45"/>
  <c r="J661" i="45"/>
  <c r="J773" i="45" s="1"/>
  <c r="K720" i="45"/>
  <c r="K664" i="45"/>
  <c r="K776" i="45" s="1"/>
  <c r="J725" i="45"/>
  <c r="J669" i="45"/>
  <c r="J781" i="45" s="1"/>
  <c r="I205" i="45"/>
  <c r="I98" i="45"/>
  <c r="I312" i="45" s="1"/>
  <c r="H206" i="45"/>
  <c r="H99" i="45"/>
  <c r="L425" i="45"/>
  <c r="L573" i="45" s="1"/>
  <c r="L499" i="45"/>
  <c r="K500" i="45"/>
  <c r="K426" i="45"/>
  <c r="K574" i="45" s="1"/>
  <c r="K211" i="45"/>
  <c r="K104" i="45"/>
  <c r="K318" i="45" s="1"/>
  <c r="J212" i="45"/>
  <c r="J105" i="45"/>
  <c r="J319" i="45" s="1"/>
  <c r="I432" i="45"/>
  <c r="I580" i="45" s="1"/>
  <c r="I506" i="45"/>
  <c r="H507" i="45"/>
  <c r="H433" i="45"/>
  <c r="H581" i="45" s="1"/>
  <c r="H218" i="45"/>
  <c r="H111" i="45"/>
  <c r="L111" i="45"/>
  <c r="L325" i="45" s="1"/>
  <c r="L218" i="45"/>
  <c r="K438" i="45"/>
  <c r="K586" i="45" s="1"/>
  <c r="K512" i="45"/>
  <c r="J439" i="45"/>
  <c r="J587" i="45" s="1"/>
  <c r="J513" i="45"/>
  <c r="J289" i="45"/>
  <c r="H291" i="45"/>
  <c r="K292" i="45"/>
  <c r="L716" i="45"/>
  <c r="L660" i="45"/>
  <c r="L772" i="45" s="1"/>
  <c r="H720" i="45"/>
  <c r="H664" i="45"/>
  <c r="H776" i="45" s="1"/>
  <c r="L668" i="45"/>
  <c r="L780" i="45" s="1"/>
  <c r="L724" i="45"/>
  <c r="I471" i="45"/>
  <c r="L472" i="45"/>
  <c r="I157" i="45"/>
  <c r="K485" i="45"/>
  <c r="J122" i="45"/>
  <c r="I123" i="45"/>
  <c r="H124" i="45"/>
  <c r="L124" i="45"/>
  <c r="K125" i="45"/>
  <c r="J130" i="45"/>
  <c r="L132" i="45"/>
  <c r="I135" i="45"/>
  <c r="K137" i="45"/>
  <c r="K497" i="45"/>
  <c r="K423" i="45"/>
  <c r="K571" i="45" s="1"/>
  <c r="I279" i="45"/>
  <c r="L280" i="45"/>
  <c r="J282" i="45"/>
  <c r="K662" i="45"/>
  <c r="K774" i="45" s="1"/>
  <c r="K718" i="45"/>
  <c r="L665" i="45"/>
  <c r="L777" i="45" s="1"/>
  <c r="L721" i="45"/>
  <c r="J723" i="45"/>
  <c r="J667" i="45"/>
  <c r="J779" i="45" s="1"/>
  <c r="J471" i="45"/>
  <c r="H473" i="45"/>
  <c r="K474" i="45"/>
  <c r="I476" i="45"/>
  <c r="L477" i="45"/>
  <c r="J479" i="45"/>
  <c r="K482" i="45"/>
  <c r="L485" i="45"/>
  <c r="K448" i="45"/>
  <c r="I450" i="45"/>
  <c r="L451" i="45"/>
  <c r="J453" i="45"/>
  <c r="H455" i="45"/>
  <c r="K456" i="45"/>
  <c r="L459" i="45"/>
  <c r="K460" i="45"/>
  <c r="H463" i="45"/>
  <c r="L423" i="45"/>
  <c r="L571" i="45" s="1"/>
  <c r="L497" i="45"/>
  <c r="H273" i="45"/>
  <c r="K274" i="45"/>
  <c r="I276" i="45"/>
  <c r="L277" i="45"/>
  <c r="J544" i="45"/>
  <c r="H546" i="45"/>
  <c r="K547" i="45"/>
  <c r="J552" i="45"/>
  <c r="K555" i="45"/>
  <c r="I264" i="45"/>
  <c r="K543" i="45"/>
  <c r="J522" i="45"/>
  <c r="H524" i="45"/>
  <c r="K525" i="45"/>
  <c r="J237" i="45"/>
  <c r="I535" i="45"/>
  <c r="J716" i="45"/>
  <c r="J660" i="45"/>
  <c r="J772" i="45" s="1"/>
  <c r="L168" i="45"/>
  <c r="K719" i="45"/>
  <c r="K663" i="45"/>
  <c r="K775" i="45" s="1"/>
  <c r="J174" i="45"/>
  <c r="K471" i="45"/>
  <c r="I147" i="45"/>
  <c r="K475" i="45"/>
  <c r="H478" i="45"/>
  <c r="K153" i="45"/>
  <c r="L156" i="45"/>
  <c r="J158" i="45"/>
  <c r="H122" i="45"/>
  <c r="L448" i="45"/>
  <c r="J124" i="45"/>
  <c r="I125" i="45"/>
  <c r="H452" i="45"/>
  <c r="L452" i="45"/>
  <c r="K127" i="45"/>
  <c r="J128" i="45"/>
  <c r="I129" i="45"/>
  <c r="H130" i="45"/>
  <c r="L456" i="45"/>
  <c r="K457" i="45"/>
  <c r="J132" i="45"/>
  <c r="I459" i="45"/>
  <c r="L110" i="45"/>
  <c r="L324" i="45" s="1"/>
  <c r="L217" i="45"/>
  <c r="K111" i="45"/>
  <c r="K325" i="45" s="1"/>
  <c r="K218" i="45"/>
  <c r="J112" i="45"/>
  <c r="J326" i="45" s="1"/>
  <c r="J219" i="45"/>
  <c r="I113" i="45"/>
  <c r="I327" i="45" s="1"/>
  <c r="I220" i="45"/>
  <c r="I423" i="45"/>
  <c r="I571" i="45" s="1"/>
  <c r="I497" i="45"/>
  <c r="K660" i="45"/>
  <c r="K772" i="45" s="1"/>
  <c r="K716" i="45"/>
  <c r="L663" i="45"/>
  <c r="L775" i="45" s="1"/>
  <c r="L719" i="45"/>
  <c r="K724" i="45"/>
  <c r="K668" i="45"/>
  <c r="K780" i="45" s="1"/>
  <c r="I424" i="45"/>
  <c r="I572" i="45" s="1"/>
  <c r="I498" i="45"/>
  <c r="H499" i="45"/>
  <c r="H425" i="45"/>
  <c r="H573" i="45" s="1"/>
  <c r="H429" i="45"/>
  <c r="H577" i="45" s="1"/>
  <c r="H503" i="45"/>
  <c r="L210" i="45"/>
  <c r="L103" i="45"/>
  <c r="L317" i="45" s="1"/>
  <c r="K430" i="45"/>
  <c r="K578" i="45" s="1"/>
  <c r="K504" i="45"/>
  <c r="J505" i="45"/>
  <c r="J431" i="45"/>
  <c r="J579" i="45" s="1"/>
  <c r="J216" i="45"/>
  <c r="J109" i="45"/>
  <c r="J323" i="45" s="1"/>
  <c r="I217" i="45"/>
  <c r="I110" i="45"/>
  <c r="I324" i="45" s="1"/>
  <c r="H437" i="45"/>
  <c r="H585" i="45" s="1"/>
  <c r="H511" i="45"/>
  <c r="L437" i="45"/>
  <c r="L585" i="45" s="1"/>
  <c r="L511" i="45"/>
  <c r="I274" i="45"/>
  <c r="L275" i="45"/>
  <c r="H716" i="45"/>
  <c r="H660" i="45"/>
  <c r="H772" i="45" s="1"/>
  <c r="I719" i="45"/>
  <c r="I663" i="45"/>
  <c r="I775" i="45" s="1"/>
  <c r="H724" i="45"/>
  <c r="H668" i="45"/>
  <c r="H780" i="45" s="1"/>
  <c r="I145" i="45"/>
  <c r="K473" i="45"/>
  <c r="J205" i="45"/>
  <c r="J98" i="45"/>
  <c r="J312" i="45" s="1"/>
  <c r="I99" i="45"/>
  <c r="I313" i="45" s="1"/>
  <c r="I206" i="45"/>
  <c r="H207" i="45"/>
  <c r="H100" i="45"/>
  <c r="L100" i="45"/>
  <c r="L314" i="45" s="1"/>
  <c r="L207" i="45"/>
  <c r="K208" i="45"/>
  <c r="K101" i="45"/>
  <c r="K315" i="45" s="1"/>
  <c r="J102" i="45"/>
  <c r="J316" i="45" s="1"/>
  <c r="J209" i="45"/>
  <c r="I210" i="45"/>
  <c r="I103" i="45"/>
  <c r="I317" i="45" s="1"/>
  <c r="L211" i="45"/>
  <c r="L104" i="45"/>
  <c r="L318" i="45" s="1"/>
  <c r="K105" i="45"/>
  <c r="K319" i="45" s="1"/>
  <c r="K212" i="45"/>
  <c r="J213" i="45"/>
  <c r="J106" i="45"/>
  <c r="J320" i="45" s="1"/>
  <c r="I107" i="45"/>
  <c r="I321" i="45" s="1"/>
  <c r="I214" i="45"/>
  <c r="H215" i="45"/>
  <c r="H108" i="45"/>
  <c r="L108" i="45"/>
  <c r="L322" i="45" s="1"/>
  <c r="L215" i="45"/>
  <c r="K216" i="45"/>
  <c r="K109" i="45"/>
  <c r="K323" i="45" s="1"/>
  <c r="J110" i="45"/>
  <c r="J324" i="45" s="1"/>
  <c r="J217" i="45"/>
  <c r="I218" i="45"/>
  <c r="I111" i="45"/>
  <c r="I325" i="45" s="1"/>
  <c r="H112" i="45"/>
  <c r="H219" i="45"/>
  <c r="L219" i="45"/>
  <c r="L112" i="45"/>
  <c r="L326" i="45" s="1"/>
  <c r="K113" i="45"/>
  <c r="K327" i="45" s="1"/>
  <c r="K220" i="45"/>
  <c r="J290" i="45"/>
  <c r="H292" i="45"/>
  <c r="K293" i="45"/>
  <c r="J274" i="45"/>
  <c r="H276" i="45"/>
  <c r="K277" i="45"/>
  <c r="L717" i="45"/>
  <c r="L661" i="45"/>
  <c r="L773" i="45" s="1"/>
  <c r="H721" i="45"/>
  <c r="H665" i="45"/>
  <c r="H777" i="45" s="1"/>
  <c r="L725" i="45"/>
  <c r="L669" i="45"/>
  <c r="L781" i="45" s="1"/>
  <c r="J145" i="45"/>
  <c r="H147" i="45"/>
  <c r="K148" i="45"/>
  <c r="I150" i="45"/>
  <c r="L151" i="45"/>
  <c r="J153" i="45"/>
  <c r="K156" i="45"/>
  <c r="L159" i="45"/>
  <c r="K122" i="45"/>
  <c r="I124" i="45"/>
  <c r="L125" i="45"/>
  <c r="J127" i="45"/>
  <c r="I128" i="45"/>
  <c r="H129" i="45"/>
  <c r="K130" i="45"/>
  <c r="L133" i="45"/>
  <c r="K134" i="45"/>
  <c r="H137" i="45"/>
  <c r="K565" i="45"/>
  <c r="H289" i="45"/>
  <c r="K290" i="45"/>
  <c r="L293" i="45"/>
  <c r="I280" i="45"/>
  <c r="L281" i="45"/>
  <c r="K272" i="45"/>
  <c r="J251" i="45"/>
  <c r="H253" i="45"/>
  <c r="K254" i="45"/>
  <c r="J259" i="45"/>
  <c r="K262" i="45"/>
  <c r="I557" i="45"/>
  <c r="K250" i="45"/>
  <c r="J229" i="45"/>
  <c r="H231" i="45"/>
  <c r="K232" i="45"/>
  <c r="J530" i="45"/>
  <c r="I183" i="45"/>
  <c r="L184" i="45"/>
  <c r="J186" i="45"/>
  <c r="J190" i="45"/>
  <c r="I181" i="45"/>
  <c r="H168" i="45"/>
  <c r="K173" i="45"/>
  <c r="J668" i="45"/>
  <c r="J780" i="45" s="1"/>
  <c r="J724" i="45"/>
  <c r="I165" i="45"/>
  <c r="K145" i="45"/>
  <c r="J476" i="45"/>
  <c r="H152" i="45"/>
  <c r="J480" i="45"/>
  <c r="L482" i="45"/>
  <c r="I485" i="45"/>
  <c r="H448" i="45"/>
  <c r="L122" i="45"/>
  <c r="J450" i="45"/>
  <c r="I451" i="45"/>
  <c r="H126" i="45"/>
  <c r="L126" i="45"/>
  <c r="I455" i="45"/>
  <c r="L130" i="45"/>
  <c r="K131" i="45"/>
  <c r="I133" i="45"/>
  <c r="H110" i="45"/>
  <c r="H217" i="45"/>
  <c r="L510" i="45"/>
  <c r="K437" i="45"/>
  <c r="K585" i="45" s="1"/>
  <c r="K511" i="45"/>
  <c r="J438" i="45"/>
  <c r="J586" i="45" s="1"/>
  <c r="J512" i="45"/>
  <c r="I439" i="45"/>
  <c r="I587" i="45" s="1"/>
  <c r="I513" i="45"/>
  <c r="I447" i="45"/>
  <c r="H719" i="45"/>
  <c r="H663" i="45"/>
  <c r="H775" i="45" s="1"/>
  <c r="L667" i="45"/>
  <c r="L779" i="45" s="1"/>
  <c r="L723" i="45"/>
  <c r="J208" i="45"/>
  <c r="J101" i="45"/>
  <c r="J315" i="45" s="1"/>
  <c r="I209" i="45"/>
  <c r="I102" i="45"/>
  <c r="I316" i="45" s="1"/>
  <c r="H210" i="45"/>
  <c r="H103" i="45"/>
  <c r="L503" i="45"/>
  <c r="L429" i="45"/>
  <c r="L577" i="45" s="1"/>
  <c r="L214" i="45"/>
  <c r="L107" i="45"/>
  <c r="L321" i="45" s="1"/>
  <c r="K215" i="45"/>
  <c r="K108" i="45"/>
  <c r="K322" i="45" s="1"/>
  <c r="J435" i="45"/>
  <c r="J583" i="45" s="1"/>
  <c r="J509" i="45"/>
  <c r="J204" i="45"/>
  <c r="J97" i="45"/>
  <c r="J311" i="45" s="1"/>
  <c r="I290" i="45"/>
  <c r="L291" i="45"/>
  <c r="J297" i="45"/>
  <c r="J718" i="45"/>
  <c r="J662" i="45"/>
  <c r="J774" i="45" s="1"/>
  <c r="K721" i="45"/>
  <c r="K665" i="45"/>
  <c r="K777" i="45" s="1"/>
  <c r="I667" i="45"/>
  <c r="I779" i="45" s="1"/>
  <c r="I723" i="45"/>
  <c r="K659" i="45"/>
  <c r="K771" i="45" s="1"/>
  <c r="K715" i="45"/>
  <c r="J470" i="45"/>
  <c r="H472" i="45"/>
  <c r="K147" i="45"/>
  <c r="H476" i="45"/>
  <c r="J478" i="45"/>
  <c r="J424" i="45"/>
  <c r="J572" i="45" s="1"/>
  <c r="J498" i="45"/>
  <c r="I499" i="45"/>
  <c r="I425" i="45"/>
  <c r="I573" i="45" s="1"/>
  <c r="H500" i="45"/>
  <c r="H426" i="45"/>
  <c r="H574" i="45" s="1"/>
  <c r="L500" i="45"/>
  <c r="L426" i="45"/>
  <c r="L574" i="45" s="1"/>
  <c r="K427" i="45"/>
  <c r="K575" i="45" s="1"/>
  <c r="K501" i="45"/>
  <c r="J502" i="45"/>
  <c r="J428" i="45"/>
  <c r="J576" i="45" s="1"/>
  <c r="I503" i="45"/>
  <c r="I429" i="45"/>
  <c r="I577" i="45" s="1"/>
  <c r="H504" i="45"/>
  <c r="H430" i="45"/>
  <c r="H578" i="45" s="1"/>
  <c r="L430" i="45"/>
  <c r="L578" i="45" s="1"/>
  <c r="L504" i="45"/>
  <c r="K505" i="45"/>
  <c r="K431" i="45"/>
  <c r="K579" i="45" s="1"/>
  <c r="J506" i="45"/>
  <c r="J432" i="45"/>
  <c r="J580" i="45" s="1"/>
  <c r="I507" i="45"/>
  <c r="I433" i="45"/>
  <c r="I581" i="45" s="1"/>
  <c r="H508" i="45"/>
  <c r="H434" i="45"/>
  <c r="H582" i="45" s="1"/>
  <c r="L508" i="45"/>
  <c r="L434" i="45"/>
  <c r="L582" i="45" s="1"/>
  <c r="K509" i="45"/>
  <c r="K435" i="45"/>
  <c r="K583" i="45" s="1"/>
  <c r="I511" i="45"/>
  <c r="I437" i="45"/>
  <c r="I585" i="45" s="1"/>
  <c r="H512" i="45"/>
  <c r="H438" i="45"/>
  <c r="H586" i="45" s="1"/>
  <c r="L512" i="45"/>
  <c r="L438" i="45"/>
  <c r="L586" i="45" s="1"/>
  <c r="K439" i="45"/>
  <c r="K587" i="45" s="1"/>
  <c r="K513" i="45"/>
  <c r="K297" i="45"/>
  <c r="H280" i="45"/>
  <c r="K281" i="45"/>
  <c r="H661" i="45"/>
  <c r="H773" i="45" s="1"/>
  <c r="H717" i="45"/>
  <c r="I664" i="45"/>
  <c r="I776" i="45" s="1"/>
  <c r="I720" i="45"/>
  <c r="H725" i="45"/>
  <c r="H669" i="45"/>
  <c r="H781" i="45" s="1"/>
  <c r="K498" i="45"/>
  <c r="K424" i="45"/>
  <c r="K572" i="45" s="1"/>
  <c r="J99" i="45"/>
  <c r="J313" i="45" s="1"/>
  <c r="J206" i="45"/>
  <c r="I100" i="45"/>
  <c r="I314" i="45" s="1"/>
  <c r="I207" i="45"/>
  <c r="H208" i="45"/>
  <c r="H101" i="45"/>
  <c r="L101" i="45"/>
  <c r="L315" i="45" s="1"/>
  <c r="L208" i="45"/>
  <c r="K209" i="45"/>
  <c r="K102" i="45"/>
  <c r="K316" i="45" s="1"/>
  <c r="J103" i="45"/>
  <c r="J317" i="45" s="1"/>
  <c r="J210" i="45"/>
  <c r="I104" i="45"/>
  <c r="I318" i="45" s="1"/>
  <c r="I211" i="45"/>
  <c r="H431" i="45"/>
  <c r="H579" i="45" s="1"/>
  <c r="H505" i="45"/>
  <c r="L105" i="45"/>
  <c r="L319" i="45" s="1"/>
  <c r="L212" i="45"/>
  <c r="K106" i="45"/>
  <c r="K320" i="45" s="1"/>
  <c r="K213" i="45"/>
  <c r="J107" i="45"/>
  <c r="J321" i="45" s="1"/>
  <c r="J214" i="45"/>
  <c r="I108" i="45"/>
  <c r="I322" i="45" s="1"/>
  <c r="I215" i="45"/>
  <c r="H216" i="45"/>
  <c r="H109" i="45"/>
  <c r="L109" i="45"/>
  <c r="L323" i="45" s="1"/>
  <c r="L216" i="45"/>
  <c r="K510" i="45"/>
  <c r="J111" i="45"/>
  <c r="J325" i="45" s="1"/>
  <c r="J218" i="45"/>
  <c r="I112" i="45"/>
  <c r="I326" i="45" s="1"/>
  <c r="I219" i="45"/>
  <c r="H113" i="45"/>
  <c r="H220" i="45"/>
  <c r="L220" i="45"/>
  <c r="L113" i="45"/>
  <c r="L327" i="45" s="1"/>
  <c r="K305" i="45"/>
  <c r="L273" i="45"/>
  <c r="J275" i="45"/>
  <c r="H277" i="45"/>
  <c r="K278" i="45"/>
  <c r="I545" i="45"/>
  <c r="L253" i="45"/>
  <c r="J548" i="45"/>
  <c r="H550" i="45"/>
  <c r="K551" i="45"/>
  <c r="I553" i="45"/>
  <c r="L554" i="45"/>
  <c r="H558" i="45"/>
  <c r="K559" i="45"/>
  <c r="I523" i="45"/>
  <c r="L524" i="45"/>
  <c r="H528" i="45"/>
  <c r="L532" i="45"/>
  <c r="K537" i="45"/>
  <c r="I167" i="45"/>
  <c r="H662" i="45"/>
  <c r="H774" i="45" s="1"/>
  <c r="H718" i="45"/>
  <c r="J170" i="45"/>
  <c r="I665" i="45"/>
  <c r="I777" i="45" s="1"/>
  <c r="I721" i="45"/>
  <c r="K723" i="45"/>
  <c r="K667" i="45"/>
  <c r="K779" i="45" s="1"/>
  <c r="I175" i="45"/>
  <c r="I659" i="45"/>
  <c r="I771" i="45" s="1"/>
  <c r="I715" i="45"/>
  <c r="J150" i="45"/>
  <c r="K483" i="45"/>
  <c r="H98" i="45"/>
  <c r="H205" i="45"/>
  <c r="L98" i="45"/>
  <c r="L312" i="45" s="1"/>
  <c r="L205" i="45"/>
  <c r="K99" i="45"/>
  <c r="K313" i="45" s="1"/>
  <c r="K206" i="45"/>
  <c r="J100" i="45"/>
  <c r="J314" i="45" s="1"/>
  <c r="J207" i="45"/>
  <c r="I101" i="45"/>
  <c r="I315" i="45" s="1"/>
  <c r="I208" i="45"/>
  <c r="H102" i="45"/>
  <c r="H209" i="45"/>
  <c r="L102" i="45"/>
  <c r="L316" i="45" s="1"/>
  <c r="L209" i="45"/>
  <c r="K103" i="45"/>
  <c r="K317" i="45" s="1"/>
  <c r="K210" i="45"/>
  <c r="J104" i="45"/>
  <c r="J318" i="45" s="1"/>
  <c r="J211" i="45"/>
  <c r="I105" i="45"/>
  <c r="I319" i="45" s="1"/>
  <c r="I212" i="45"/>
  <c r="H106" i="45"/>
  <c r="H213" i="45"/>
  <c r="L106" i="45"/>
  <c r="L320" i="45" s="1"/>
  <c r="L213" i="45"/>
  <c r="K107" i="45"/>
  <c r="K321" i="45" s="1"/>
  <c r="K214" i="45"/>
  <c r="J108" i="45"/>
  <c r="J322" i="45" s="1"/>
  <c r="J215" i="45"/>
  <c r="I109" i="45"/>
  <c r="I323" i="45" s="1"/>
  <c r="I216" i="45"/>
  <c r="J462" i="45"/>
  <c r="I121" i="45"/>
  <c r="I718" i="45"/>
  <c r="I662" i="45"/>
  <c r="I774" i="45" s="1"/>
  <c r="J721" i="45"/>
  <c r="J665" i="45"/>
  <c r="J777" i="45" s="1"/>
  <c r="H667" i="45"/>
  <c r="H779" i="45" s="1"/>
  <c r="H723" i="45"/>
  <c r="J715" i="45"/>
  <c r="J659" i="45"/>
  <c r="J771" i="45" s="1"/>
  <c r="L206" i="45"/>
  <c r="L99" i="45"/>
  <c r="L313" i="45" s="1"/>
  <c r="K207" i="45"/>
  <c r="K100" i="45"/>
  <c r="K314" i="45" s="1"/>
  <c r="J427" i="45"/>
  <c r="J575" i="45" s="1"/>
  <c r="J501" i="45"/>
  <c r="I502" i="45"/>
  <c r="I428" i="45"/>
  <c r="I576" i="45" s="1"/>
  <c r="I213" i="45"/>
  <c r="I106" i="45"/>
  <c r="I320" i="45" s="1"/>
  <c r="H214" i="45"/>
  <c r="H107" i="45"/>
  <c r="L433" i="45"/>
  <c r="L581" i="45" s="1"/>
  <c r="L507" i="45"/>
  <c r="K508" i="45"/>
  <c r="K434" i="45"/>
  <c r="K582" i="45" s="1"/>
  <c r="K219" i="45"/>
  <c r="K112" i="45"/>
  <c r="K326" i="45" s="1"/>
  <c r="J220" i="45"/>
  <c r="J113" i="45"/>
  <c r="J327" i="45" s="1"/>
  <c r="J423" i="45"/>
  <c r="J571" i="45" s="1"/>
  <c r="J497" i="45"/>
  <c r="J273" i="45"/>
  <c r="H275" i="45"/>
  <c r="K276" i="45"/>
  <c r="K717" i="45"/>
  <c r="K661" i="45"/>
  <c r="K773" i="45" s="1"/>
  <c r="L664" i="45"/>
  <c r="L776" i="45" s="1"/>
  <c r="L720" i="45"/>
  <c r="K725" i="45"/>
  <c r="K669" i="45"/>
  <c r="K781" i="45" s="1"/>
  <c r="J144" i="45"/>
  <c r="H146" i="45"/>
  <c r="L480" i="45"/>
  <c r="I483" i="45"/>
  <c r="L450" i="45"/>
  <c r="K204" i="45"/>
  <c r="K97" i="45"/>
  <c r="K311" i="45" s="1"/>
  <c r="K289" i="45"/>
  <c r="I291" i="45"/>
  <c r="L292" i="45"/>
  <c r="J294" i="45"/>
  <c r="K273" i="45"/>
  <c r="I275" i="45"/>
  <c r="L276" i="45"/>
  <c r="J278" i="45"/>
  <c r="I716" i="45"/>
  <c r="I660" i="45"/>
  <c r="I772" i="45" s="1"/>
  <c r="J719" i="45"/>
  <c r="J663" i="45"/>
  <c r="J775" i="45" s="1"/>
  <c r="I724" i="45"/>
  <c r="I668" i="45"/>
  <c r="I780" i="45" s="1"/>
  <c r="L659" i="45"/>
  <c r="L771" i="45" s="1"/>
  <c r="L715" i="45"/>
  <c r="K98" i="45"/>
  <c r="K312" i="45" s="1"/>
  <c r="K205" i="45"/>
  <c r="J425" i="45"/>
  <c r="J573" i="45" s="1"/>
  <c r="J499" i="45"/>
  <c r="I500" i="45"/>
  <c r="I426" i="45"/>
  <c r="I574" i="45" s="1"/>
  <c r="H501" i="45"/>
  <c r="H427" i="45"/>
  <c r="H575" i="45" s="1"/>
  <c r="L427" i="45"/>
  <c r="L575" i="45" s="1"/>
  <c r="L501" i="45"/>
  <c r="K502" i="45"/>
  <c r="K428" i="45"/>
  <c r="K576" i="45" s="1"/>
  <c r="J503" i="45"/>
  <c r="J429" i="45"/>
  <c r="J577" i="45" s="1"/>
  <c r="I430" i="45"/>
  <c r="I578" i="45" s="1"/>
  <c r="I504" i="45"/>
  <c r="H105" i="45"/>
  <c r="H212" i="45"/>
  <c r="L505" i="45"/>
  <c r="L431" i="45"/>
  <c r="L579" i="45" s="1"/>
  <c r="K506" i="45"/>
  <c r="K432" i="45"/>
  <c r="K580" i="45" s="1"/>
  <c r="J433" i="45"/>
  <c r="J581" i="45" s="1"/>
  <c r="J507" i="45"/>
  <c r="I434" i="45"/>
  <c r="I582" i="45" s="1"/>
  <c r="I508" i="45"/>
  <c r="H509" i="45"/>
  <c r="H435" i="45"/>
  <c r="H583" i="45" s="1"/>
  <c r="L509" i="45"/>
  <c r="L435" i="45"/>
  <c r="L583" i="45" s="1"/>
  <c r="K110" i="45"/>
  <c r="K324" i="45" s="1"/>
  <c r="K217" i="45"/>
  <c r="J511" i="45"/>
  <c r="J437" i="45"/>
  <c r="J585" i="45" s="1"/>
  <c r="I438" i="45"/>
  <c r="I586" i="45" s="1"/>
  <c r="I512" i="45"/>
  <c r="H513" i="45"/>
  <c r="H439" i="45"/>
  <c r="H587" i="45" s="1"/>
  <c r="L513" i="45"/>
  <c r="L439" i="45"/>
  <c r="L587" i="45" s="1"/>
  <c r="L97" i="45"/>
  <c r="L311" i="45" s="1"/>
  <c r="L204" i="45"/>
  <c r="L289" i="45"/>
  <c r="J291" i="45"/>
  <c r="H293" i="45"/>
  <c r="K294" i="45"/>
  <c r="I252" i="45"/>
  <c r="J255" i="45"/>
  <c r="K258" i="45"/>
  <c r="I260" i="45"/>
  <c r="L261" i="45"/>
  <c r="H265" i="45"/>
  <c r="K266" i="45"/>
  <c r="L231" i="45"/>
  <c r="J233" i="45"/>
  <c r="K236" i="45"/>
  <c r="I238" i="45"/>
  <c r="L239" i="45"/>
  <c r="H243" i="45"/>
  <c r="K244" i="45"/>
  <c r="J182" i="45"/>
  <c r="K185" i="45"/>
  <c r="K189" i="45"/>
  <c r="I191" i="45"/>
  <c r="I669" i="45"/>
  <c r="I781" i="45" s="1"/>
  <c r="I725" i="45"/>
  <c r="H424" i="45"/>
  <c r="H572" i="45" s="1"/>
  <c r="H498" i="45"/>
  <c r="L424" i="45"/>
  <c r="L572" i="45" s="1"/>
  <c r="L498" i="45"/>
  <c r="K425" i="45"/>
  <c r="K573" i="45" s="1"/>
  <c r="K499" i="45"/>
  <c r="J426" i="45"/>
  <c r="J574" i="45" s="1"/>
  <c r="J500" i="45"/>
  <c r="I427" i="45"/>
  <c r="I575" i="45" s="1"/>
  <c r="I501" i="45"/>
  <c r="H428" i="45"/>
  <c r="H576" i="45" s="1"/>
  <c r="H502" i="45"/>
  <c r="L428" i="45"/>
  <c r="L576" i="45" s="1"/>
  <c r="L502" i="45"/>
  <c r="K429" i="45"/>
  <c r="K577" i="45" s="1"/>
  <c r="K503" i="45"/>
  <c r="J430" i="45"/>
  <c r="J578" i="45" s="1"/>
  <c r="J504" i="45"/>
  <c r="I431" i="45"/>
  <c r="I579" i="45" s="1"/>
  <c r="I505" i="45"/>
  <c r="H432" i="45"/>
  <c r="H580" i="45" s="1"/>
  <c r="H506" i="45"/>
  <c r="L432" i="45"/>
  <c r="L580" i="45" s="1"/>
  <c r="L506" i="45"/>
  <c r="K433" i="45"/>
  <c r="K581" i="45" s="1"/>
  <c r="K507" i="45"/>
  <c r="J434" i="45"/>
  <c r="J582" i="45" s="1"/>
  <c r="J508" i="45"/>
  <c r="I435" i="45"/>
  <c r="I583" i="45" s="1"/>
  <c r="I509" i="45"/>
  <c r="K135" i="45"/>
  <c r="I137" i="45"/>
  <c r="I97" i="45"/>
  <c r="I311" i="45" s="1"/>
  <c r="I204" i="45"/>
  <c r="K583" i="66" l="1"/>
  <c r="H147" i="66"/>
  <c r="H16" i="29"/>
  <c r="L573" i="66"/>
  <c r="L772" i="66"/>
  <c r="L578" i="66"/>
  <c r="L587" i="66"/>
  <c r="L774" i="66"/>
  <c r="H123" i="66"/>
  <c r="H290" i="66"/>
  <c r="H244" i="66"/>
  <c r="H159" i="66"/>
  <c r="H126" i="66"/>
  <c r="H253" i="66"/>
  <c r="H170" i="66"/>
  <c r="H255" i="66"/>
  <c r="H233" i="66"/>
  <c r="H168" i="66"/>
  <c r="H148" i="66"/>
  <c r="H124" i="66"/>
  <c r="H231" i="66"/>
  <c r="H291" i="66"/>
  <c r="H277" i="66"/>
  <c r="H146" i="66"/>
  <c r="F111" i="25"/>
  <c r="N82" i="25"/>
  <c r="U87" i="25"/>
  <c r="K116" i="25"/>
  <c r="S82" i="25"/>
  <c r="M116" i="25"/>
  <c r="G116" i="25"/>
  <c r="N87" i="25"/>
  <c r="I87" i="25"/>
  <c r="L82" i="25"/>
  <c r="H18" i="29"/>
  <c r="H23" i="25"/>
  <c r="H12" i="29"/>
  <c r="H56" i="25"/>
  <c r="H19" i="29"/>
  <c r="H14" i="29"/>
  <c r="H21" i="29"/>
  <c r="N116" i="25"/>
  <c r="M111" i="25"/>
  <c r="J87" i="25"/>
  <c r="Q82" i="25"/>
  <c r="L87" i="25"/>
  <c r="U82" i="25"/>
  <c r="H87" i="25"/>
  <c r="G82" i="25"/>
  <c r="H47" i="25"/>
  <c r="H17" i="25"/>
  <c r="H17" i="29"/>
  <c r="H62" i="25"/>
  <c r="H22" i="29"/>
  <c r="G48" i="25"/>
  <c r="G36" i="25"/>
  <c r="X15" i="25"/>
  <c r="H24" i="29"/>
  <c r="H20" i="29"/>
  <c r="H260" i="66"/>
  <c r="H82" i="25"/>
  <c r="I111" i="25"/>
  <c r="H111" i="25"/>
  <c r="F82" i="25"/>
  <c r="P82" i="25"/>
  <c r="F116" i="25"/>
  <c r="K82" i="25"/>
  <c r="G87" i="25"/>
  <c r="I116" i="25"/>
  <c r="G111" i="25"/>
  <c r="M87" i="25"/>
  <c r="K111" i="25"/>
  <c r="N111" i="25"/>
  <c r="J82" i="25"/>
  <c r="F87" i="25"/>
  <c r="Q87" i="25"/>
  <c r="T82" i="25"/>
  <c r="S87" i="25"/>
  <c r="K87" i="25"/>
  <c r="G24" i="25"/>
  <c r="H20" i="25"/>
  <c r="H26" i="29"/>
  <c r="H23" i="29"/>
  <c r="H27" i="29"/>
  <c r="P87" i="25"/>
  <c r="J116" i="25"/>
  <c r="H116" i="25"/>
  <c r="I82" i="25"/>
  <c r="T87" i="25"/>
  <c r="J111" i="25"/>
  <c r="M82" i="25"/>
  <c r="G39" i="25"/>
  <c r="H35" i="25"/>
  <c r="G57" i="25"/>
  <c r="H14" i="25"/>
  <c r="X22" i="25"/>
  <c r="H15" i="29"/>
  <c r="H13" i="29"/>
  <c r="K534" i="30"/>
  <c r="K539" i="30"/>
  <c r="K532" i="30"/>
  <c r="K540" i="30"/>
  <c r="K533" i="30"/>
  <c r="K538" i="30"/>
  <c r="K535" i="30"/>
  <c r="K536" i="30"/>
  <c r="K537" i="30"/>
  <c r="K541" i="30"/>
  <c r="H296" i="66"/>
  <c r="L316" i="66"/>
  <c r="G60" i="70"/>
  <c r="H151" i="66"/>
  <c r="H129" i="66"/>
  <c r="H282" i="66"/>
  <c r="H238" i="66"/>
  <c r="J582" i="66"/>
  <c r="H298" i="66"/>
  <c r="H153" i="66"/>
  <c r="J586" i="66"/>
  <c r="I579" i="66"/>
  <c r="H191" i="66"/>
  <c r="K312" i="66"/>
  <c r="J574" i="66"/>
  <c r="H17" i="70"/>
  <c r="H230" i="66"/>
  <c r="H280" i="66"/>
  <c r="H125" i="66"/>
  <c r="H261" i="66"/>
  <c r="H274" i="66"/>
  <c r="H252" i="66"/>
  <c r="H292" i="66"/>
  <c r="K586" i="66"/>
  <c r="H173" i="66"/>
  <c r="G15" i="70"/>
  <c r="H169" i="66"/>
  <c r="H232" i="66"/>
  <c r="H183" i="66"/>
  <c r="H258" i="66"/>
  <c r="G12" i="25"/>
  <c r="J583" i="66"/>
  <c r="H132" i="66"/>
  <c r="J325" i="66"/>
  <c r="H254" i="66"/>
  <c r="H239" i="66"/>
  <c r="H154" i="66"/>
  <c r="H167" i="66"/>
  <c r="H145" i="66"/>
  <c r="G45" i="70"/>
  <c r="H431" i="66"/>
  <c r="H579" i="66" s="1"/>
  <c r="J327" i="66"/>
  <c r="H122" i="66"/>
  <c r="I319" i="66"/>
  <c r="H259" i="66"/>
  <c r="H190" i="66"/>
  <c r="H237" i="66"/>
  <c r="H262" i="66"/>
  <c r="H264" i="66"/>
  <c r="H507" i="66"/>
  <c r="H166" i="66"/>
  <c r="L574" i="66"/>
  <c r="H229" i="66"/>
  <c r="H289" i="66"/>
  <c r="H243" i="66"/>
  <c r="H144" i="66"/>
  <c r="H265" i="66"/>
  <c r="H273" i="66"/>
  <c r="H182" i="66"/>
  <c r="J776" i="66"/>
  <c r="L314" i="66"/>
  <c r="G12" i="70"/>
  <c r="H251" i="66"/>
  <c r="H59" i="25"/>
  <c r="O116" i="25"/>
  <c r="J220" i="66"/>
  <c r="H50" i="25"/>
  <c r="H38" i="25"/>
  <c r="K773" i="66"/>
  <c r="G60" i="25"/>
  <c r="G51" i="70"/>
  <c r="H26" i="25"/>
  <c r="J575" i="66"/>
  <c r="K578" i="66"/>
  <c r="K576" i="66"/>
  <c r="L580" i="66"/>
  <c r="L581" i="66"/>
  <c r="H133" i="66"/>
  <c r="H155" i="66"/>
  <c r="H240" i="66"/>
  <c r="H242" i="66"/>
  <c r="G36" i="70"/>
  <c r="H174" i="66"/>
  <c r="G48" i="70"/>
  <c r="G33" i="25"/>
  <c r="K577" i="66"/>
  <c r="H297" i="66"/>
  <c r="H281" i="66"/>
  <c r="I322" i="66"/>
  <c r="H130" i="66"/>
  <c r="H152" i="66"/>
  <c r="J317" i="66"/>
  <c r="J318" i="66"/>
  <c r="L56" i="29"/>
  <c r="L60" i="29"/>
  <c r="L55" i="29"/>
  <c r="L52" i="29"/>
  <c r="L62" i="29"/>
  <c r="L50" i="29"/>
  <c r="L61" i="29"/>
  <c r="L58" i="29"/>
  <c r="L59" i="29"/>
  <c r="L46" i="29"/>
  <c r="G45" i="25"/>
  <c r="L57" i="29"/>
  <c r="L51" i="29"/>
  <c r="L47" i="29"/>
  <c r="G15" i="25"/>
  <c r="L54" i="29"/>
  <c r="L53" i="29"/>
  <c r="L49" i="29"/>
  <c r="H215" i="66"/>
  <c r="G47" i="70"/>
  <c r="H207" i="66"/>
  <c r="G20" i="70"/>
  <c r="H157" i="66"/>
  <c r="D54" i="70"/>
  <c r="G54" i="25"/>
  <c r="G21" i="25"/>
  <c r="G18" i="25"/>
  <c r="H216" i="66"/>
  <c r="G50" i="70"/>
  <c r="H208" i="66"/>
  <c r="G23" i="70"/>
  <c r="H53" i="70"/>
  <c r="H209" i="66"/>
  <c r="G26" i="70"/>
  <c r="H214" i="66"/>
  <c r="G41" i="70"/>
  <c r="H185" i="66"/>
  <c r="D21" i="70"/>
  <c r="H213" i="66"/>
  <c r="G38" i="70"/>
  <c r="H219" i="66"/>
  <c r="G59" i="70"/>
  <c r="H29" i="70"/>
  <c r="H175" i="66"/>
  <c r="D39" i="70"/>
  <c r="H184" i="66"/>
  <c r="D18" i="70"/>
  <c r="H41" i="25"/>
  <c r="H158" i="66"/>
  <c r="D57" i="70"/>
  <c r="H205" i="66"/>
  <c r="G14" i="70"/>
  <c r="G27" i="70"/>
  <c r="H212" i="66"/>
  <c r="G35" i="70"/>
  <c r="H218" i="66"/>
  <c r="G56" i="70"/>
  <c r="H220" i="66"/>
  <c r="G62" i="70"/>
  <c r="H186" i="66"/>
  <c r="D24" i="70"/>
  <c r="H189" i="66"/>
  <c r="D33" i="70"/>
  <c r="K324" i="66"/>
  <c r="L776" i="66"/>
  <c r="K573" i="66"/>
  <c r="J779" i="66"/>
  <c r="L577" i="66"/>
  <c r="L327" i="66"/>
  <c r="L319" i="66"/>
  <c r="L775" i="66"/>
  <c r="H430" i="66"/>
  <c r="H578" i="66" s="1"/>
  <c r="H439" i="66"/>
  <c r="H587" i="66" s="1"/>
  <c r="H437" i="66"/>
  <c r="N82" i="70"/>
  <c r="H667" i="66"/>
  <c r="H779" i="66" s="1"/>
  <c r="H424" i="66"/>
  <c r="H572" i="66" s="1"/>
  <c r="H724" i="66"/>
  <c r="H428" i="66"/>
  <c r="H576" i="66" s="1"/>
  <c r="H665" i="66"/>
  <c r="H777" i="66" s="1"/>
  <c r="H435" i="66"/>
  <c r="H583" i="66" s="1"/>
  <c r="H585" i="66"/>
  <c r="H553" i="66"/>
  <c r="H433" i="66"/>
  <c r="H581" i="66" s="1"/>
  <c r="H511" i="66"/>
  <c r="H479" i="66"/>
  <c r="I580" i="66"/>
  <c r="H457" i="66"/>
  <c r="H531" i="66"/>
  <c r="H432" i="66"/>
  <c r="H580" i="66" s="1"/>
  <c r="K585" i="66"/>
  <c r="K313" i="66"/>
  <c r="J321" i="66"/>
  <c r="J312" i="66"/>
  <c r="K581" i="66"/>
  <c r="J578" i="66"/>
  <c r="J576" i="66"/>
  <c r="H502" i="66"/>
  <c r="H498" i="66"/>
  <c r="I587" i="66"/>
  <c r="I572" i="66"/>
  <c r="I583" i="66"/>
  <c r="I325" i="66"/>
  <c r="I326" i="66"/>
  <c r="I318" i="66"/>
  <c r="I575" i="66"/>
  <c r="I582" i="66"/>
  <c r="N647" i="30"/>
  <c r="G647" i="30"/>
  <c r="D647" i="30"/>
  <c r="I647" i="30"/>
  <c r="E647" i="30"/>
  <c r="M647" i="30"/>
  <c r="F647" i="30"/>
  <c r="J647" i="30"/>
  <c r="K647" i="30"/>
  <c r="H647" i="30"/>
  <c r="L647" i="30"/>
  <c r="Q539" i="30"/>
  <c r="Q536" i="30"/>
  <c r="Q537" i="30"/>
  <c r="Q532" i="30"/>
  <c r="Q538" i="30"/>
  <c r="Q534" i="30"/>
  <c r="Q541" i="30"/>
  <c r="Q533" i="30"/>
  <c r="Q540" i="30"/>
  <c r="Q535" i="30"/>
  <c r="L326" i="66"/>
  <c r="K320" i="66"/>
  <c r="K325" i="66"/>
  <c r="I314" i="66"/>
  <c r="H660" i="66"/>
  <c r="H772" i="66" s="1"/>
  <c r="H664" i="66"/>
  <c r="H776" i="66" s="1"/>
  <c r="H663" i="66"/>
  <c r="H775" i="66" s="1"/>
  <c r="H661" i="66"/>
  <c r="H773" i="66" s="1"/>
  <c r="H662" i="66"/>
  <c r="H774" i="66" s="1"/>
  <c r="K318" i="66"/>
  <c r="H427" i="66"/>
  <c r="H575" i="66" s="1"/>
  <c r="H425" i="66"/>
  <c r="H573" i="66" s="1"/>
  <c r="H500" i="66"/>
  <c r="H426" i="66"/>
  <c r="H574" i="66" s="1"/>
  <c r="H429" i="66"/>
  <c r="H577" i="66" s="1"/>
  <c r="H434" i="66"/>
  <c r="H582" i="66" s="1"/>
  <c r="H438" i="66"/>
  <c r="H586" i="66" s="1"/>
  <c r="H503" i="66"/>
  <c r="H669" i="66"/>
  <c r="H781" i="66" s="1"/>
  <c r="H668" i="66"/>
  <c r="H780" i="66" s="1"/>
  <c r="K327" i="66"/>
  <c r="I316" i="66"/>
  <c r="I313" i="66"/>
  <c r="O111" i="25"/>
  <c r="H719" i="66"/>
  <c r="H720" i="66"/>
  <c r="J87" i="70"/>
  <c r="I327" i="66"/>
  <c r="H513" i="66"/>
  <c r="U79" i="70"/>
  <c r="H505" i="66"/>
  <c r="M79" i="70"/>
  <c r="H499" i="66"/>
  <c r="G79" i="70"/>
  <c r="N116" i="70"/>
  <c r="M111" i="70"/>
  <c r="F82" i="70"/>
  <c r="J111" i="70"/>
  <c r="K111" i="70"/>
  <c r="N111" i="70"/>
  <c r="O82" i="25"/>
  <c r="H725" i="66"/>
  <c r="O108" i="70"/>
  <c r="H716" i="66"/>
  <c r="F108" i="70"/>
  <c r="H504" i="66"/>
  <c r="L79" i="70"/>
  <c r="H512" i="66"/>
  <c r="T79" i="70"/>
  <c r="L323" i="66"/>
  <c r="K314" i="66"/>
  <c r="P82" i="70"/>
  <c r="K82" i="70"/>
  <c r="I116" i="70"/>
  <c r="G116" i="70"/>
  <c r="F87" i="70"/>
  <c r="O82" i="70"/>
  <c r="S87" i="70"/>
  <c r="H718" i="66"/>
  <c r="H108" i="70"/>
  <c r="H501" i="66"/>
  <c r="I79" i="70"/>
  <c r="H82" i="70"/>
  <c r="P87" i="70"/>
  <c r="J116" i="70"/>
  <c r="K116" i="70"/>
  <c r="O87" i="25"/>
  <c r="H509" i="66"/>
  <c r="Q79" i="70"/>
  <c r="I111" i="70"/>
  <c r="S82" i="70"/>
  <c r="O87" i="70"/>
  <c r="M116" i="70"/>
  <c r="G111" i="70"/>
  <c r="J82" i="70"/>
  <c r="N87" i="70"/>
  <c r="H87" i="70"/>
  <c r="K87" i="70"/>
  <c r="I220" i="66"/>
  <c r="J315" i="66"/>
  <c r="J313" i="66"/>
  <c r="L583" i="66"/>
  <c r="J323" i="66"/>
  <c r="K780" i="66"/>
  <c r="J314" i="66"/>
  <c r="J572" i="66"/>
  <c r="J319" i="66"/>
  <c r="L576" i="66"/>
  <c r="K322" i="66"/>
  <c r="K317" i="66"/>
  <c r="I573" i="66"/>
  <c r="K775" i="66"/>
  <c r="I581" i="66"/>
  <c r="L780" i="66"/>
  <c r="L325" i="66"/>
  <c r="J316" i="66"/>
  <c r="I773" i="66"/>
  <c r="I317" i="66"/>
  <c r="L579" i="66"/>
  <c r="K772" i="66"/>
  <c r="L779" i="66"/>
  <c r="I772" i="66"/>
  <c r="K321" i="66"/>
  <c r="L207" i="66"/>
  <c r="K316" i="66"/>
  <c r="J579" i="66"/>
  <c r="L575" i="66"/>
  <c r="K781" i="66"/>
  <c r="J320" i="66"/>
  <c r="K315" i="66"/>
  <c r="J774" i="66"/>
  <c r="J773" i="66"/>
  <c r="I586" i="66"/>
  <c r="I776" i="66"/>
  <c r="I315" i="66"/>
  <c r="I576" i="66"/>
  <c r="K572" i="66"/>
  <c r="K587" i="66"/>
  <c r="L312" i="66"/>
  <c r="L322" i="66"/>
  <c r="K319" i="66"/>
  <c r="J775" i="66"/>
  <c r="K580" i="66"/>
  <c r="I578" i="66"/>
  <c r="J322" i="66"/>
  <c r="I324" i="66"/>
  <c r="L313" i="66"/>
  <c r="I577" i="66"/>
  <c r="K777" i="66"/>
  <c r="L317" i="66"/>
  <c r="K582" i="66"/>
  <c r="J580" i="66"/>
  <c r="J581" i="66"/>
  <c r="L585" i="66"/>
  <c r="I781" i="66"/>
  <c r="L572" i="66"/>
  <c r="I321" i="66"/>
  <c r="I774" i="66"/>
  <c r="J216" i="66"/>
  <c r="J573" i="66"/>
  <c r="J772" i="66"/>
  <c r="I320" i="66"/>
  <c r="K776" i="66"/>
  <c r="I780" i="66"/>
  <c r="J577" i="66"/>
  <c r="L582" i="66"/>
  <c r="L781" i="66"/>
  <c r="L321" i="66"/>
  <c r="I312" i="66"/>
  <c r="I323" i="66"/>
  <c r="J326" i="66"/>
  <c r="K779" i="66"/>
  <c r="J781" i="66"/>
  <c r="J208" i="66"/>
  <c r="I205" i="66"/>
  <c r="J777" i="66"/>
  <c r="K211" i="66"/>
  <c r="I779" i="66"/>
  <c r="H217" i="66"/>
  <c r="H210" i="66"/>
  <c r="L777" i="66"/>
  <c r="I775" i="66"/>
  <c r="I154" i="66"/>
  <c r="I261" i="66"/>
  <c r="I239" i="66"/>
  <c r="I132" i="66"/>
  <c r="L150" i="66"/>
  <c r="L257" i="66"/>
  <c r="L279" i="66"/>
  <c r="L235" i="66"/>
  <c r="L128" i="66"/>
  <c r="L172" i="66"/>
  <c r="L295" i="66"/>
  <c r="L197" i="66"/>
  <c r="L304" i="66"/>
  <c r="L188" i="66"/>
  <c r="K265" i="66"/>
  <c r="K243" i="66"/>
  <c r="K136" i="66"/>
  <c r="K158" i="66"/>
  <c r="J157" i="66"/>
  <c r="J264" i="66"/>
  <c r="J242" i="66"/>
  <c r="J135" i="66"/>
  <c r="K262" i="66"/>
  <c r="K240" i="66"/>
  <c r="K133" i="66"/>
  <c r="K155" i="66"/>
  <c r="I27" i="66"/>
  <c r="I143" i="66"/>
  <c r="I181" i="66"/>
  <c r="I250" i="66"/>
  <c r="I288" i="66"/>
  <c r="I121" i="66"/>
  <c r="I165" i="66"/>
  <c r="I228" i="66"/>
  <c r="I272" i="66"/>
  <c r="L134" i="66"/>
  <c r="L241" i="66"/>
  <c r="L263" i="66"/>
  <c r="L156" i="66"/>
  <c r="L198" i="66"/>
  <c r="L305" i="66"/>
  <c r="L237" i="66"/>
  <c r="L130" i="66"/>
  <c r="L152" i="66"/>
  <c r="L259" i="66"/>
  <c r="L174" i="66"/>
  <c r="L190" i="66"/>
  <c r="L281" i="66"/>
  <c r="L297" i="66"/>
  <c r="K149" i="66"/>
  <c r="K171" i="66"/>
  <c r="K187" i="66"/>
  <c r="K256" i="66"/>
  <c r="K278" i="66"/>
  <c r="K234" i="66"/>
  <c r="K127" i="66"/>
  <c r="K294" i="66"/>
  <c r="H111" i="66"/>
  <c r="H325" i="66" s="1"/>
  <c r="H99" i="66"/>
  <c r="H313" i="66" s="1"/>
  <c r="H100" i="66"/>
  <c r="H314" i="66" s="1"/>
  <c r="I115" i="66"/>
  <c r="K552" i="66"/>
  <c r="K478" i="66"/>
  <c r="K456" i="66"/>
  <c r="K530" i="66"/>
  <c r="L262" i="66"/>
  <c r="L240" i="66"/>
  <c r="L155" i="66"/>
  <c r="L133" i="66"/>
  <c r="L752" i="66"/>
  <c r="L736" i="66"/>
  <c r="L680" i="66"/>
  <c r="L696" i="66"/>
  <c r="J754" i="66"/>
  <c r="J698" i="66"/>
  <c r="J738" i="66"/>
  <c r="J682" i="66"/>
  <c r="J757" i="66"/>
  <c r="J701" i="66"/>
  <c r="J685" i="66"/>
  <c r="J741" i="66"/>
  <c r="L753" i="66"/>
  <c r="L681" i="66"/>
  <c r="L737" i="66"/>
  <c r="L697" i="66"/>
  <c r="L738" i="66"/>
  <c r="L682" i="66"/>
  <c r="L698" i="66"/>
  <c r="L754" i="66"/>
  <c r="L265" i="66"/>
  <c r="L243" i="66"/>
  <c r="L136" i="66"/>
  <c r="L158" i="66"/>
  <c r="J266" i="66"/>
  <c r="J244" i="66"/>
  <c r="J137" i="66"/>
  <c r="J159" i="66"/>
  <c r="I263" i="66"/>
  <c r="I305" i="66"/>
  <c r="I198" i="66"/>
  <c r="I241" i="66"/>
  <c r="I134" i="66"/>
  <c r="I156" i="66"/>
  <c r="L527" i="66"/>
  <c r="L549" i="66"/>
  <c r="L453" i="66"/>
  <c r="L475" i="66"/>
  <c r="K253" i="66"/>
  <c r="K275" i="66"/>
  <c r="K146" i="66"/>
  <c r="K168" i="66"/>
  <c r="K291" i="66"/>
  <c r="K184" i="66"/>
  <c r="K231" i="66"/>
  <c r="K124" i="66"/>
  <c r="H102" i="66"/>
  <c r="H316" i="66" s="1"/>
  <c r="L559" i="66"/>
  <c r="L485" i="66"/>
  <c r="L537" i="66"/>
  <c r="L463" i="66"/>
  <c r="J182" i="66"/>
  <c r="J144" i="66"/>
  <c r="J289" i="66"/>
  <c r="J229" i="66"/>
  <c r="J122" i="66"/>
  <c r="J251" i="66"/>
  <c r="J166" i="66"/>
  <c r="J273" i="66"/>
  <c r="L524" i="66"/>
  <c r="L472" i="66"/>
  <c r="L450" i="66"/>
  <c r="L546" i="66"/>
  <c r="J720" i="66"/>
  <c r="L320" i="66"/>
  <c r="K323" i="66"/>
  <c r="H751" i="66"/>
  <c r="H735" i="66"/>
  <c r="H679" i="66"/>
  <c r="H695" i="66"/>
  <c r="I758" i="66"/>
  <c r="I702" i="66"/>
  <c r="I686" i="66"/>
  <c r="I742" i="66"/>
  <c r="L755" i="66"/>
  <c r="L739" i="66"/>
  <c r="L683" i="66"/>
  <c r="L699" i="66"/>
  <c r="J759" i="66"/>
  <c r="J743" i="66"/>
  <c r="J687" i="66"/>
  <c r="J703" i="66"/>
  <c r="I752" i="66"/>
  <c r="I696" i="66"/>
  <c r="I680" i="66"/>
  <c r="I736" i="66"/>
  <c r="K749" i="66"/>
  <c r="K733" i="66"/>
  <c r="K677" i="66"/>
  <c r="K693" i="66"/>
  <c r="I753" i="66"/>
  <c r="I697" i="66"/>
  <c r="I681" i="66"/>
  <c r="I737" i="66"/>
  <c r="J262" i="66"/>
  <c r="J240" i="66"/>
  <c r="J155" i="66"/>
  <c r="J133" i="66"/>
  <c r="I259" i="66"/>
  <c r="I130" i="66"/>
  <c r="I297" i="66"/>
  <c r="I190" i="66"/>
  <c r="I237" i="66"/>
  <c r="I281" i="66"/>
  <c r="I152" i="66"/>
  <c r="I174" i="66"/>
  <c r="H256" i="66"/>
  <c r="H171" i="66"/>
  <c r="H234" i="66"/>
  <c r="H278" i="66"/>
  <c r="H127" i="66"/>
  <c r="H149" i="66"/>
  <c r="H294" i="66"/>
  <c r="H187" i="66"/>
  <c r="L252" i="66"/>
  <c r="L183" i="66"/>
  <c r="L274" i="66"/>
  <c r="L167" i="66"/>
  <c r="L145" i="66"/>
  <c r="L290" i="66"/>
  <c r="L123" i="66"/>
  <c r="L230" i="66"/>
  <c r="H98" i="66"/>
  <c r="H312" i="66" s="1"/>
  <c r="J275" i="66"/>
  <c r="J168" i="66"/>
  <c r="J184" i="66"/>
  <c r="J231" i="66"/>
  <c r="J124" i="66"/>
  <c r="J291" i="66"/>
  <c r="J253" i="66"/>
  <c r="J146" i="66"/>
  <c r="J553" i="66"/>
  <c r="J457" i="66"/>
  <c r="J479" i="66"/>
  <c r="J531" i="66"/>
  <c r="J549" i="66"/>
  <c r="J453" i="66"/>
  <c r="J527" i="66"/>
  <c r="J475" i="66"/>
  <c r="I546" i="66"/>
  <c r="I450" i="66"/>
  <c r="I524" i="66"/>
  <c r="I472" i="66"/>
  <c r="K537" i="66"/>
  <c r="K559" i="66"/>
  <c r="K485" i="66"/>
  <c r="K463" i="66"/>
  <c r="H528" i="66"/>
  <c r="H550" i="66"/>
  <c r="H454" i="66"/>
  <c r="H476" i="66"/>
  <c r="I230" i="66"/>
  <c r="I145" i="66"/>
  <c r="I274" i="66"/>
  <c r="I167" i="66"/>
  <c r="I252" i="66"/>
  <c r="I123" i="66"/>
  <c r="I183" i="66"/>
  <c r="I290" i="66"/>
  <c r="H752" i="66"/>
  <c r="H736" i="66"/>
  <c r="H680" i="66"/>
  <c r="H696" i="66"/>
  <c r="I754" i="66"/>
  <c r="I698" i="66"/>
  <c r="I738" i="66"/>
  <c r="I682" i="66"/>
  <c r="K758" i="66"/>
  <c r="K686" i="66"/>
  <c r="K702" i="66"/>
  <c r="K742" i="66"/>
  <c r="J751" i="66"/>
  <c r="J695" i="66"/>
  <c r="J735" i="66"/>
  <c r="J679" i="66"/>
  <c r="K743" i="66"/>
  <c r="K687" i="66"/>
  <c r="K759" i="66"/>
  <c r="K703" i="66"/>
  <c r="J696" i="66"/>
  <c r="J736" i="66"/>
  <c r="J680" i="66"/>
  <c r="J752" i="66"/>
  <c r="I558" i="66"/>
  <c r="I484" i="66"/>
  <c r="I462" i="66"/>
  <c r="I536" i="66"/>
  <c r="H532" i="66"/>
  <c r="H554" i="66"/>
  <c r="H480" i="66"/>
  <c r="H458" i="66"/>
  <c r="I565" i="66"/>
  <c r="I491" i="66"/>
  <c r="I534" i="66"/>
  <c r="I460" i="66"/>
  <c r="I556" i="66"/>
  <c r="I482" i="66"/>
  <c r="J477" i="66"/>
  <c r="J551" i="66"/>
  <c r="J529" i="66"/>
  <c r="J455" i="66"/>
  <c r="I452" i="66"/>
  <c r="I526" i="66"/>
  <c r="I548" i="66"/>
  <c r="I474" i="66"/>
  <c r="H471" i="66"/>
  <c r="H545" i="66"/>
  <c r="H449" i="66"/>
  <c r="H523" i="66"/>
  <c r="H555" i="66"/>
  <c r="H459" i="66"/>
  <c r="H481" i="66"/>
  <c r="H533" i="66"/>
  <c r="I531" i="66"/>
  <c r="I457" i="66"/>
  <c r="I553" i="66"/>
  <c r="I479" i="66"/>
  <c r="I559" i="66"/>
  <c r="I485" i="66"/>
  <c r="I537" i="66"/>
  <c r="I463" i="66"/>
  <c r="I481" i="66"/>
  <c r="I555" i="66"/>
  <c r="I533" i="66"/>
  <c r="I459" i="66"/>
  <c r="H456" i="66"/>
  <c r="H552" i="66"/>
  <c r="H530" i="66"/>
  <c r="H478" i="66"/>
  <c r="L548" i="66"/>
  <c r="L526" i="66"/>
  <c r="L452" i="66"/>
  <c r="L474" i="66"/>
  <c r="K449" i="66"/>
  <c r="K523" i="66"/>
  <c r="K471" i="66"/>
  <c r="K545" i="66"/>
  <c r="K251" i="66"/>
  <c r="K166" i="66"/>
  <c r="K273" i="66"/>
  <c r="K229" i="66"/>
  <c r="K289" i="66"/>
  <c r="K182" i="66"/>
  <c r="K122" i="66"/>
  <c r="K144" i="66"/>
  <c r="K266" i="66"/>
  <c r="K159" i="66"/>
  <c r="K137" i="66"/>
  <c r="K244" i="66"/>
  <c r="K525" i="66"/>
  <c r="K547" i="66"/>
  <c r="K473" i="66"/>
  <c r="K451" i="66"/>
  <c r="J522" i="66"/>
  <c r="J448" i="66"/>
  <c r="J544" i="66"/>
  <c r="J470" i="66"/>
  <c r="J233" i="66"/>
  <c r="J277" i="66"/>
  <c r="J293" i="66"/>
  <c r="J170" i="66"/>
  <c r="J186" i="66"/>
  <c r="J148" i="66"/>
  <c r="J255" i="66"/>
  <c r="J126" i="66"/>
  <c r="K282" i="66"/>
  <c r="K175" i="66"/>
  <c r="K260" i="66"/>
  <c r="K153" i="66"/>
  <c r="K191" i="66"/>
  <c r="K238" i="66"/>
  <c r="K298" i="66"/>
  <c r="K131" i="66"/>
  <c r="L148" i="66"/>
  <c r="L126" i="66"/>
  <c r="L255" i="66"/>
  <c r="L277" i="66"/>
  <c r="L170" i="66"/>
  <c r="L233" i="66"/>
  <c r="L293" i="66"/>
  <c r="L186" i="66"/>
  <c r="L551" i="66"/>
  <c r="L529" i="66"/>
  <c r="L455" i="66"/>
  <c r="L477" i="66"/>
  <c r="I264" i="66"/>
  <c r="I157" i="66"/>
  <c r="I135" i="66"/>
  <c r="I242" i="66"/>
  <c r="K774" i="66"/>
  <c r="I131" i="66"/>
  <c r="I191" i="66"/>
  <c r="I298" i="66"/>
  <c r="I238" i="66"/>
  <c r="I260" i="66"/>
  <c r="I153" i="66"/>
  <c r="I282" i="66"/>
  <c r="I175" i="66"/>
  <c r="I155" i="66"/>
  <c r="I262" i="66"/>
  <c r="I240" i="66"/>
  <c r="I133" i="66"/>
  <c r="I550" i="66"/>
  <c r="I454" i="66"/>
  <c r="I528" i="66"/>
  <c r="I476" i="66"/>
  <c r="L544" i="66"/>
  <c r="L470" i="66"/>
  <c r="L522" i="66"/>
  <c r="L448" i="66"/>
  <c r="K148" i="66"/>
  <c r="K170" i="66"/>
  <c r="K277" i="66"/>
  <c r="K255" i="66"/>
  <c r="K293" i="66"/>
  <c r="K186" i="66"/>
  <c r="K233" i="66"/>
  <c r="K126" i="66"/>
  <c r="K281" i="66"/>
  <c r="K259" i="66"/>
  <c r="K152" i="66"/>
  <c r="K174" i="66"/>
  <c r="K237" i="66"/>
  <c r="K297" i="66"/>
  <c r="K190" i="66"/>
  <c r="K130" i="66"/>
  <c r="H109" i="66"/>
  <c r="H323" i="66" s="1"/>
  <c r="H506" i="66"/>
  <c r="H755" i="66"/>
  <c r="H683" i="66"/>
  <c r="H699" i="66"/>
  <c r="H739" i="66"/>
  <c r="J733" i="66"/>
  <c r="J677" i="66"/>
  <c r="J749" i="66"/>
  <c r="J693" i="66"/>
  <c r="H753" i="66"/>
  <c r="H737" i="66"/>
  <c r="H681" i="66"/>
  <c r="H697" i="66"/>
  <c r="H682" i="66"/>
  <c r="H738" i="66"/>
  <c r="H698" i="66"/>
  <c r="H754" i="66"/>
  <c r="I554" i="66"/>
  <c r="I480" i="66"/>
  <c r="I532" i="66"/>
  <c r="I458" i="66"/>
  <c r="L528" i="66"/>
  <c r="L550" i="66"/>
  <c r="L454" i="66"/>
  <c r="L476" i="66"/>
  <c r="K484" i="66"/>
  <c r="K536" i="66"/>
  <c r="K462" i="66"/>
  <c r="K558" i="66"/>
  <c r="J533" i="66"/>
  <c r="J555" i="66"/>
  <c r="J481" i="66"/>
  <c r="J459" i="66"/>
  <c r="I530" i="66"/>
  <c r="I456" i="66"/>
  <c r="I478" i="66"/>
  <c r="I552" i="66"/>
  <c r="H453" i="66"/>
  <c r="H549" i="66"/>
  <c r="H475" i="66"/>
  <c r="H527" i="66"/>
  <c r="L545" i="66"/>
  <c r="L471" i="66"/>
  <c r="L523" i="66"/>
  <c r="L449" i="66"/>
  <c r="K521" i="66"/>
  <c r="K353" i="66"/>
  <c r="K515" i="66" s="1"/>
  <c r="K543" i="66"/>
  <c r="K447" i="66"/>
  <c r="K469" i="66"/>
  <c r="K529" i="66"/>
  <c r="K455" i="66"/>
  <c r="K477" i="66"/>
  <c r="K551" i="66"/>
  <c r="J484" i="66"/>
  <c r="J558" i="66"/>
  <c r="J536" i="66"/>
  <c r="J462" i="66"/>
  <c r="J532" i="66"/>
  <c r="J458" i="66"/>
  <c r="J554" i="66"/>
  <c r="J480" i="66"/>
  <c r="I551" i="66"/>
  <c r="I455" i="66"/>
  <c r="I477" i="66"/>
  <c r="I529" i="66"/>
  <c r="H474" i="66"/>
  <c r="H526" i="66"/>
  <c r="H452" i="66"/>
  <c r="H548" i="66"/>
  <c r="J252" i="66"/>
  <c r="J230" i="66"/>
  <c r="J183" i="66"/>
  <c r="J123" i="66"/>
  <c r="J290" i="66"/>
  <c r="J145" i="66"/>
  <c r="J167" i="66"/>
  <c r="J274" i="66"/>
  <c r="J115" i="66"/>
  <c r="J507" i="66"/>
  <c r="K724" i="66"/>
  <c r="H721" i="66"/>
  <c r="L165" i="66"/>
  <c r="L27" i="66"/>
  <c r="L143" i="66"/>
  <c r="L228" i="66"/>
  <c r="L288" i="66"/>
  <c r="L250" i="66"/>
  <c r="L121" i="66"/>
  <c r="L272" i="66"/>
  <c r="L181" i="66"/>
  <c r="J156" i="66"/>
  <c r="J198" i="66"/>
  <c r="J263" i="66"/>
  <c r="J305" i="66"/>
  <c r="J134" i="66"/>
  <c r="J241" i="66"/>
  <c r="J250" i="66"/>
  <c r="J27" i="66"/>
  <c r="J228" i="66"/>
  <c r="J121" i="66"/>
  <c r="J165" i="66"/>
  <c r="J288" i="66"/>
  <c r="J143" i="66"/>
  <c r="J181" i="66"/>
  <c r="J272" i="66"/>
  <c r="K165" i="66"/>
  <c r="K27" i="66"/>
  <c r="K228" i="66"/>
  <c r="K121" i="66"/>
  <c r="K288" i="66"/>
  <c r="K181" i="66"/>
  <c r="K250" i="66"/>
  <c r="K272" i="66"/>
  <c r="K143" i="66"/>
  <c r="K236" i="66"/>
  <c r="K173" i="66"/>
  <c r="K280" i="66"/>
  <c r="K129" i="66"/>
  <c r="K151" i="66"/>
  <c r="K258" i="66"/>
  <c r="K189" i="66"/>
  <c r="K296" i="66"/>
  <c r="J158" i="66"/>
  <c r="J265" i="66"/>
  <c r="J243" i="66"/>
  <c r="J136" i="66"/>
  <c r="J132" i="66"/>
  <c r="J239" i="66"/>
  <c r="J261" i="66"/>
  <c r="J154" i="66"/>
  <c r="I189" i="66"/>
  <c r="I296" i="66"/>
  <c r="I151" i="66"/>
  <c r="I258" i="66"/>
  <c r="I129" i="66"/>
  <c r="I236" i="66"/>
  <c r="I173" i="66"/>
  <c r="I280" i="66"/>
  <c r="L115" i="66"/>
  <c r="H112" i="66"/>
  <c r="H326" i="66" s="1"/>
  <c r="I461" i="66"/>
  <c r="I483" i="66"/>
  <c r="I557" i="66"/>
  <c r="I535" i="66"/>
  <c r="I172" i="66"/>
  <c r="I188" i="66"/>
  <c r="I150" i="66"/>
  <c r="I304" i="66"/>
  <c r="I235" i="66"/>
  <c r="I295" i="66"/>
  <c r="I197" i="66"/>
  <c r="I128" i="66"/>
  <c r="I279" i="66"/>
  <c r="I257" i="66"/>
  <c r="J237" i="66"/>
  <c r="J281" i="66"/>
  <c r="J174" i="66"/>
  <c r="J190" i="66"/>
  <c r="J297" i="66"/>
  <c r="J130" i="66"/>
  <c r="J152" i="66"/>
  <c r="J259" i="66"/>
  <c r="K115" i="66"/>
  <c r="K276" i="66"/>
  <c r="K254" i="66"/>
  <c r="K185" i="66"/>
  <c r="K169" i="66"/>
  <c r="K147" i="66"/>
  <c r="K292" i="66"/>
  <c r="K125" i="66"/>
  <c r="K232" i="66"/>
  <c r="L586" i="66"/>
  <c r="K753" i="66"/>
  <c r="K737" i="66"/>
  <c r="K697" i="66"/>
  <c r="K681" i="66"/>
  <c r="I751" i="66"/>
  <c r="I735" i="66"/>
  <c r="I679" i="66"/>
  <c r="I695" i="66"/>
  <c r="H241" i="66"/>
  <c r="H134" i="66"/>
  <c r="H305" i="66"/>
  <c r="H198" i="66"/>
  <c r="H263" i="66"/>
  <c r="H156" i="66"/>
  <c r="I750" i="66"/>
  <c r="I734" i="66"/>
  <c r="I694" i="66"/>
  <c r="I678" i="66"/>
  <c r="K752" i="66"/>
  <c r="K696" i="66"/>
  <c r="K736" i="66"/>
  <c r="K680" i="66"/>
  <c r="L757" i="66"/>
  <c r="L685" i="66"/>
  <c r="L741" i="66"/>
  <c r="L701" i="66"/>
  <c r="K750" i="66"/>
  <c r="K694" i="66"/>
  <c r="K678" i="66"/>
  <c r="K734" i="66"/>
  <c r="L742" i="66"/>
  <c r="L758" i="66"/>
  <c r="L686" i="66"/>
  <c r="L702" i="66"/>
  <c r="K679" i="66"/>
  <c r="K751" i="66"/>
  <c r="K735" i="66"/>
  <c r="K695" i="66"/>
  <c r="I243" i="66"/>
  <c r="I158" i="66"/>
  <c r="I136" i="66"/>
  <c r="I265" i="66"/>
  <c r="I234" i="66"/>
  <c r="I256" i="66"/>
  <c r="I294" i="66"/>
  <c r="I127" i="66"/>
  <c r="I187" i="66"/>
  <c r="I149" i="66"/>
  <c r="I171" i="66"/>
  <c r="I278" i="66"/>
  <c r="L264" i="66"/>
  <c r="L242" i="66"/>
  <c r="L135" i="66"/>
  <c r="L157" i="66"/>
  <c r="K261" i="66"/>
  <c r="K239" i="66"/>
  <c r="K132" i="66"/>
  <c r="K154" i="66"/>
  <c r="J258" i="66"/>
  <c r="J151" i="66"/>
  <c r="J189" i="66"/>
  <c r="J296" i="66"/>
  <c r="J173" i="66"/>
  <c r="J280" i="66"/>
  <c r="J236" i="66"/>
  <c r="J129" i="66"/>
  <c r="I255" i="66"/>
  <c r="I233" i="66"/>
  <c r="I148" i="66"/>
  <c r="I293" i="66"/>
  <c r="I186" i="66"/>
  <c r="I126" i="66"/>
  <c r="I277" i="66"/>
  <c r="I170" i="66"/>
  <c r="J456" i="66"/>
  <c r="J530" i="66"/>
  <c r="J552" i="66"/>
  <c r="J478" i="66"/>
  <c r="I500" i="66"/>
  <c r="H508" i="66"/>
  <c r="L159" i="66"/>
  <c r="L266" i="66"/>
  <c r="L244" i="66"/>
  <c r="L137" i="66"/>
  <c r="H107" i="66"/>
  <c r="H321" i="66" s="1"/>
  <c r="I504" i="66"/>
  <c r="K718" i="66"/>
  <c r="K575" i="66"/>
  <c r="J509" i="66"/>
  <c r="I508" i="66"/>
  <c r="L723" i="66"/>
  <c r="H717" i="66"/>
  <c r="I502" i="66"/>
  <c r="K326" i="66"/>
  <c r="J215" i="66"/>
  <c r="K212" i="66"/>
  <c r="J217" i="66"/>
  <c r="H206" i="66"/>
  <c r="J219" i="66"/>
  <c r="L318" i="66"/>
  <c r="I215" i="66"/>
  <c r="J218" i="66"/>
  <c r="I212" i="66"/>
  <c r="K210" i="66"/>
  <c r="I585" i="66"/>
  <c r="L324" i="66"/>
  <c r="K757" i="66"/>
  <c r="K741" i="66"/>
  <c r="K685" i="66"/>
  <c r="K701" i="66"/>
  <c r="H759" i="66"/>
  <c r="H687" i="66"/>
  <c r="H703" i="66"/>
  <c r="H743" i="66"/>
  <c r="L749" i="66"/>
  <c r="L733" i="66"/>
  <c r="L693" i="66"/>
  <c r="L677" i="66"/>
  <c r="J755" i="66"/>
  <c r="J739" i="66"/>
  <c r="J683" i="66"/>
  <c r="J699" i="66"/>
  <c r="I701" i="66"/>
  <c r="I757" i="66"/>
  <c r="I685" i="66"/>
  <c r="I741" i="66"/>
  <c r="H750" i="66"/>
  <c r="H678" i="66"/>
  <c r="H734" i="66"/>
  <c r="H694" i="66"/>
  <c r="L260" i="66"/>
  <c r="L131" i="66"/>
  <c r="L153" i="66"/>
  <c r="L238" i="66"/>
  <c r="L282" i="66"/>
  <c r="L175" i="66"/>
  <c r="L298" i="66"/>
  <c r="L191" i="66"/>
  <c r="K235" i="66"/>
  <c r="K257" i="66"/>
  <c r="K150" i="66"/>
  <c r="K172" i="66"/>
  <c r="K304" i="66"/>
  <c r="K279" i="66"/>
  <c r="K128" i="66"/>
  <c r="K188" i="66"/>
  <c r="K295" i="66"/>
  <c r="K197" i="66"/>
  <c r="J254" i="66"/>
  <c r="J185" i="66"/>
  <c r="J169" i="66"/>
  <c r="J276" i="66"/>
  <c r="J292" i="66"/>
  <c r="J125" i="66"/>
  <c r="J232" i="66"/>
  <c r="J147" i="66"/>
  <c r="I229" i="66"/>
  <c r="I251" i="66"/>
  <c r="I166" i="66"/>
  <c r="I144" i="66"/>
  <c r="I273" i="66"/>
  <c r="I122" i="66"/>
  <c r="I289" i="66"/>
  <c r="I182" i="66"/>
  <c r="H106" i="66"/>
  <c r="H320" i="66" s="1"/>
  <c r="L251" i="66"/>
  <c r="L273" i="66"/>
  <c r="L289" i="66"/>
  <c r="L166" i="66"/>
  <c r="L144" i="66"/>
  <c r="L182" i="66"/>
  <c r="L229" i="66"/>
  <c r="L122" i="66"/>
  <c r="H101" i="66"/>
  <c r="H315" i="66" s="1"/>
  <c r="H559" i="66"/>
  <c r="H537" i="66"/>
  <c r="H485" i="66"/>
  <c r="H463" i="66"/>
  <c r="H551" i="66"/>
  <c r="H529" i="66"/>
  <c r="H455" i="66"/>
  <c r="H477" i="66"/>
  <c r="L547" i="66"/>
  <c r="L451" i="66"/>
  <c r="L473" i="66"/>
  <c r="L525" i="66"/>
  <c r="K544" i="66"/>
  <c r="K448" i="66"/>
  <c r="K522" i="66"/>
  <c r="K470" i="66"/>
  <c r="K482" i="66"/>
  <c r="K460" i="66"/>
  <c r="K556" i="66"/>
  <c r="K534" i="66"/>
  <c r="K565" i="66"/>
  <c r="K491" i="66"/>
  <c r="L554" i="66"/>
  <c r="L480" i="66"/>
  <c r="L458" i="66"/>
  <c r="L532" i="66"/>
  <c r="L168" i="66"/>
  <c r="L146" i="66"/>
  <c r="L124" i="66"/>
  <c r="L275" i="66"/>
  <c r="L231" i="66"/>
  <c r="L253" i="66"/>
  <c r="L291" i="66"/>
  <c r="L184" i="66"/>
  <c r="J545" i="66"/>
  <c r="J471" i="66"/>
  <c r="J523" i="66"/>
  <c r="J449" i="66"/>
  <c r="H108" i="66"/>
  <c r="H322" i="66" s="1"/>
  <c r="J750" i="66"/>
  <c r="J694" i="66"/>
  <c r="J734" i="66"/>
  <c r="J678" i="66"/>
  <c r="L759" i="66"/>
  <c r="L743" i="66"/>
  <c r="L687" i="66"/>
  <c r="L703" i="66"/>
  <c r="J753" i="66"/>
  <c r="J681" i="66"/>
  <c r="J697" i="66"/>
  <c r="J737" i="66"/>
  <c r="K754" i="66"/>
  <c r="K698" i="66"/>
  <c r="K682" i="66"/>
  <c r="K738" i="66"/>
  <c r="K739" i="66"/>
  <c r="K755" i="66"/>
  <c r="K699" i="66"/>
  <c r="K683" i="66"/>
  <c r="L536" i="66"/>
  <c r="L462" i="66"/>
  <c r="L558" i="66"/>
  <c r="L484" i="66"/>
  <c r="I453" i="66"/>
  <c r="I527" i="66"/>
  <c r="I549" i="66"/>
  <c r="I475" i="66"/>
  <c r="L483" i="66"/>
  <c r="L535" i="66"/>
  <c r="L461" i="66"/>
  <c r="L557" i="66"/>
  <c r="K458" i="66"/>
  <c r="K480" i="66"/>
  <c r="K554" i="66"/>
  <c r="K532" i="66"/>
  <c r="L256" i="66"/>
  <c r="L127" i="66"/>
  <c r="L149" i="66"/>
  <c r="L234" i="66"/>
  <c r="L294" i="66"/>
  <c r="L187" i="66"/>
  <c r="L278" i="66"/>
  <c r="L171" i="66"/>
  <c r="H536" i="66"/>
  <c r="H462" i="66"/>
  <c r="H558" i="66"/>
  <c r="H484" i="66"/>
  <c r="J452" i="66"/>
  <c r="J526" i="66"/>
  <c r="J474" i="66"/>
  <c r="J548" i="66"/>
  <c r="K535" i="66"/>
  <c r="K461" i="66"/>
  <c r="K483" i="66"/>
  <c r="K557" i="66"/>
  <c r="K479" i="66"/>
  <c r="K553" i="66"/>
  <c r="K457" i="66"/>
  <c r="K531" i="66"/>
  <c r="J528" i="66"/>
  <c r="J454" i="66"/>
  <c r="J550" i="66"/>
  <c r="J476" i="66"/>
  <c r="I525" i="66"/>
  <c r="I451" i="66"/>
  <c r="I473" i="66"/>
  <c r="I547" i="66"/>
  <c r="H470" i="66"/>
  <c r="H544" i="66"/>
  <c r="H522" i="66"/>
  <c r="H448" i="66"/>
  <c r="J175" i="66"/>
  <c r="J298" i="66"/>
  <c r="J191" i="66"/>
  <c r="J282" i="66"/>
  <c r="J153" i="66"/>
  <c r="J260" i="66"/>
  <c r="J238" i="66"/>
  <c r="J131" i="66"/>
  <c r="J234" i="66"/>
  <c r="J127" i="66"/>
  <c r="J171" i="66"/>
  <c r="J187" i="66"/>
  <c r="J278" i="66"/>
  <c r="J294" i="66"/>
  <c r="J256" i="66"/>
  <c r="J149" i="66"/>
  <c r="I184" i="66"/>
  <c r="I124" i="66"/>
  <c r="I291" i="66"/>
  <c r="I231" i="66"/>
  <c r="I253" i="66"/>
  <c r="I146" i="66"/>
  <c r="I275" i="66"/>
  <c r="I168" i="66"/>
  <c r="K305" i="66"/>
  <c r="K241" i="66"/>
  <c r="K263" i="66"/>
  <c r="K156" i="66"/>
  <c r="K134" i="66"/>
  <c r="K198" i="66"/>
  <c r="L261" i="66"/>
  <c r="L154" i="66"/>
  <c r="L239" i="66"/>
  <c r="L132" i="66"/>
  <c r="H450" i="66"/>
  <c r="H546" i="66"/>
  <c r="H524" i="66"/>
  <c r="H472" i="66"/>
  <c r="H105" i="66"/>
  <c r="H319" i="66" s="1"/>
  <c r="K135" i="66"/>
  <c r="K242" i="66"/>
  <c r="K264" i="66"/>
  <c r="K157" i="66"/>
  <c r="J295" i="66"/>
  <c r="J197" i="66"/>
  <c r="J235" i="66"/>
  <c r="J279" i="66"/>
  <c r="J172" i="66"/>
  <c r="J304" i="66"/>
  <c r="J188" i="66"/>
  <c r="J128" i="66"/>
  <c r="J257" i="66"/>
  <c r="J150" i="66"/>
  <c r="K123" i="66"/>
  <c r="K274" i="66"/>
  <c r="K167" i="66"/>
  <c r="K183" i="66"/>
  <c r="K290" i="66"/>
  <c r="K230" i="66"/>
  <c r="K252" i="66"/>
  <c r="K145" i="66"/>
  <c r="H113" i="66"/>
  <c r="H327" i="66" s="1"/>
  <c r="K548" i="66"/>
  <c r="K474" i="66"/>
  <c r="K526" i="66"/>
  <c r="K452" i="66"/>
  <c r="H110" i="66"/>
  <c r="H324" i="66" s="1"/>
  <c r="I137" i="66"/>
  <c r="I266" i="66"/>
  <c r="I159" i="66"/>
  <c r="I244" i="66"/>
  <c r="I292" i="66"/>
  <c r="I125" i="66"/>
  <c r="I147" i="66"/>
  <c r="I232" i="66"/>
  <c r="I254" i="66"/>
  <c r="I185" i="66"/>
  <c r="I276" i="66"/>
  <c r="I169" i="66"/>
  <c r="H103" i="66"/>
  <c r="H317" i="66" s="1"/>
  <c r="L555" i="66"/>
  <c r="L459" i="66"/>
  <c r="L533" i="66"/>
  <c r="L481" i="66"/>
  <c r="H547" i="66"/>
  <c r="H525" i="66"/>
  <c r="H451" i="66"/>
  <c r="H473" i="66"/>
  <c r="I471" i="66"/>
  <c r="I523" i="66"/>
  <c r="I545" i="66"/>
  <c r="I449" i="66"/>
  <c r="I759" i="66"/>
  <c r="I703" i="66"/>
  <c r="I743" i="66"/>
  <c r="I687" i="66"/>
  <c r="L751" i="66"/>
  <c r="L679" i="66"/>
  <c r="L695" i="66"/>
  <c r="L735" i="66"/>
  <c r="H757" i="66"/>
  <c r="H741" i="66"/>
  <c r="H685" i="66"/>
  <c r="H701" i="66"/>
  <c r="H742" i="66"/>
  <c r="H702" i="66"/>
  <c r="H686" i="66"/>
  <c r="H758" i="66"/>
  <c r="L694" i="66"/>
  <c r="L734" i="66"/>
  <c r="L750" i="66"/>
  <c r="L678" i="66"/>
  <c r="L543" i="66"/>
  <c r="L353" i="66"/>
  <c r="L515" i="66" s="1"/>
  <c r="L521" i="66"/>
  <c r="L469" i="66"/>
  <c r="L447" i="66"/>
  <c r="J565" i="66"/>
  <c r="J482" i="66"/>
  <c r="J556" i="66"/>
  <c r="J491" i="66"/>
  <c r="J534" i="66"/>
  <c r="J460" i="66"/>
  <c r="J353" i="66"/>
  <c r="J521" i="66"/>
  <c r="J447" i="66"/>
  <c r="J543" i="66"/>
  <c r="J469" i="66"/>
  <c r="H461" i="66"/>
  <c r="H557" i="66"/>
  <c r="H483" i="66"/>
  <c r="H535" i="66"/>
  <c r="L531" i="66"/>
  <c r="L457" i="66"/>
  <c r="L553" i="66"/>
  <c r="L479" i="66"/>
  <c r="K476" i="66"/>
  <c r="K550" i="66"/>
  <c r="K528" i="66"/>
  <c r="K454" i="66"/>
  <c r="J525" i="66"/>
  <c r="J547" i="66"/>
  <c r="J451" i="66"/>
  <c r="J473" i="66"/>
  <c r="I522" i="66"/>
  <c r="I544" i="66"/>
  <c r="I470" i="66"/>
  <c r="I448" i="66"/>
  <c r="J557" i="66"/>
  <c r="J483" i="66"/>
  <c r="J535" i="66"/>
  <c r="J461" i="66"/>
  <c r="K459" i="66"/>
  <c r="K533" i="66"/>
  <c r="K555" i="66"/>
  <c r="K481" i="66"/>
  <c r="I353" i="66"/>
  <c r="I543" i="66"/>
  <c r="I447" i="66"/>
  <c r="I521" i="66"/>
  <c r="I469" i="66"/>
  <c r="L534" i="66"/>
  <c r="L460" i="66"/>
  <c r="L556" i="66"/>
  <c r="L482" i="66"/>
  <c r="L491" i="66"/>
  <c r="L565" i="66"/>
  <c r="L552" i="66"/>
  <c r="L530" i="66"/>
  <c r="L456" i="66"/>
  <c r="L478" i="66"/>
  <c r="K549" i="66"/>
  <c r="K475" i="66"/>
  <c r="K453" i="66"/>
  <c r="K527" i="66"/>
  <c r="J524" i="66"/>
  <c r="J450" i="66"/>
  <c r="J546" i="66"/>
  <c r="J472" i="66"/>
  <c r="L258" i="66"/>
  <c r="L173" i="66"/>
  <c r="L280" i="66"/>
  <c r="L129" i="66"/>
  <c r="L236" i="66"/>
  <c r="L151" i="66"/>
  <c r="L189" i="66"/>
  <c r="L296" i="66"/>
  <c r="K499" i="66"/>
  <c r="K505" i="66"/>
  <c r="I506" i="66"/>
  <c r="K503" i="66"/>
  <c r="I574" i="66"/>
  <c r="L719" i="66"/>
  <c r="K511" i="66"/>
  <c r="I723" i="66"/>
  <c r="H723" i="66"/>
  <c r="I311" i="66"/>
  <c r="J771" i="66"/>
  <c r="J571" i="66"/>
  <c r="J311" i="66"/>
  <c r="I771" i="66"/>
  <c r="K771" i="66"/>
  <c r="K571" i="66"/>
  <c r="L311" i="66"/>
  <c r="I571" i="66"/>
  <c r="K311" i="66"/>
  <c r="L771" i="66"/>
  <c r="L571" i="66"/>
  <c r="P536" i="30"/>
  <c r="P534" i="30"/>
  <c r="P537" i="30"/>
  <c r="P532" i="30"/>
  <c r="P540" i="30"/>
  <c r="P533" i="30"/>
  <c r="P541" i="30"/>
  <c r="P538" i="30"/>
  <c r="P535" i="30"/>
  <c r="H314" i="45"/>
  <c r="H312" i="45"/>
  <c r="H316" i="45"/>
  <c r="H324" i="45"/>
  <c r="H313" i="45"/>
  <c r="H320" i="45"/>
  <c r="H322" i="45"/>
  <c r="H325" i="45"/>
  <c r="H321" i="45"/>
  <c r="H327" i="45"/>
  <c r="H323" i="45"/>
  <c r="H315" i="45"/>
  <c r="H317" i="45"/>
  <c r="H319" i="45"/>
  <c r="H326" i="45"/>
  <c r="D546" i="30"/>
  <c r="D545" i="30"/>
  <c r="P539" i="30"/>
  <c r="H371" i="54"/>
  <c r="H370" i="54"/>
  <c r="H369" i="54"/>
  <c r="H368" i="54"/>
  <c r="H367" i="54"/>
  <c r="H366" i="54"/>
  <c r="H365" i="54"/>
  <c r="H364" i="54"/>
  <c r="H363" i="54"/>
  <c r="H362" i="54"/>
  <c r="J433" i="30"/>
  <c r="H29" i="54"/>
  <c r="H28" i="54"/>
  <c r="H27" i="54"/>
  <c r="H25" i="54"/>
  <c r="H24" i="54"/>
  <c r="H23" i="54"/>
  <c r="H22" i="54"/>
  <c r="H21" i="54"/>
  <c r="H20" i="54"/>
  <c r="H18" i="54"/>
  <c r="H17" i="54"/>
  <c r="H16" i="54"/>
  <c r="H15" i="54"/>
  <c r="H14" i="54"/>
  <c r="H13" i="54"/>
  <c r="H11" i="54"/>
  <c r="H10" i="54"/>
  <c r="H185" i="54"/>
  <c r="H184" i="54"/>
  <c r="H183" i="54"/>
  <c r="H181" i="54"/>
  <c r="H180" i="54"/>
  <c r="H179" i="54"/>
  <c r="H178" i="54"/>
  <c r="H177" i="54"/>
  <c r="H176" i="54"/>
  <c r="H175" i="54"/>
  <c r="H174" i="54"/>
  <c r="H173" i="54"/>
  <c r="H172" i="54"/>
  <c r="H171" i="54"/>
  <c r="H170" i="54"/>
  <c r="H169" i="54"/>
  <c r="H168" i="54"/>
  <c r="AA87" i="25" l="1"/>
  <c r="AA93" i="25"/>
  <c r="X17" i="25"/>
  <c r="AA90" i="25"/>
  <c r="AA80" i="25"/>
  <c r="AA81" i="25"/>
  <c r="AA83" i="25"/>
  <c r="AA113" i="25"/>
  <c r="AA89" i="25"/>
  <c r="AA92" i="25"/>
  <c r="X13" i="25"/>
  <c r="AA110" i="25"/>
  <c r="AA108" i="25"/>
  <c r="AA85" i="25"/>
  <c r="AA112" i="25"/>
  <c r="S86" i="25"/>
  <c r="AA79" i="25"/>
  <c r="AA86" i="25"/>
  <c r="AA109" i="25"/>
  <c r="AA115" i="25"/>
  <c r="X25" i="25"/>
  <c r="AA82" i="25"/>
  <c r="X10" i="25"/>
  <c r="X23" i="25"/>
  <c r="AA116" i="25"/>
  <c r="X20" i="25"/>
  <c r="X11" i="25"/>
  <c r="AA94" i="25"/>
  <c r="Q87" i="70"/>
  <c r="AB81" i="25"/>
  <c r="I82" i="70"/>
  <c r="AB83" i="25"/>
  <c r="L82" i="70"/>
  <c r="AA117" i="25"/>
  <c r="T86" i="25"/>
  <c r="N115" i="25"/>
  <c r="K86" i="25"/>
  <c r="P86" i="25"/>
  <c r="H115" i="25"/>
  <c r="H86" i="25"/>
  <c r="AA84" i="25"/>
  <c r="O111" i="70"/>
  <c r="AB93" i="25"/>
  <c r="AA111" i="25"/>
  <c r="M82" i="70"/>
  <c r="Y22" i="25"/>
  <c r="J115" i="25"/>
  <c r="I86" i="25"/>
  <c r="L86" i="25"/>
  <c r="N86" i="25"/>
  <c r="H111" i="70"/>
  <c r="T87" i="70"/>
  <c r="F111" i="70"/>
  <c r="G82" i="70"/>
  <c r="Y17" i="25"/>
  <c r="X12" i="25"/>
  <c r="J86" i="25"/>
  <c r="K115" i="25"/>
  <c r="G115" i="25"/>
  <c r="F86" i="25"/>
  <c r="I115" i="25"/>
  <c r="AB87" i="25"/>
  <c r="U87" i="70"/>
  <c r="X14" i="25"/>
  <c r="M86" i="25"/>
  <c r="Y15" i="25"/>
  <c r="G86" i="25"/>
  <c r="U86" i="25"/>
  <c r="Q86" i="25"/>
  <c r="M115" i="25"/>
  <c r="F115" i="25"/>
  <c r="K649" i="30"/>
  <c r="E649" i="30"/>
  <c r="N649" i="30"/>
  <c r="E464" i="30"/>
  <c r="J649" i="30"/>
  <c r="I649" i="30"/>
  <c r="L649" i="30"/>
  <c r="F649" i="30"/>
  <c r="H649" i="30"/>
  <c r="M649" i="30"/>
  <c r="G649" i="30"/>
  <c r="G18" i="70"/>
  <c r="H62" i="70"/>
  <c r="H50" i="70"/>
  <c r="G33" i="70"/>
  <c r="H14" i="70"/>
  <c r="G21" i="70"/>
  <c r="H47" i="70"/>
  <c r="G57" i="70"/>
  <c r="G39" i="70"/>
  <c r="G54" i="70"/>
  <c r="X11" i="70"/>
  <c r="G24" i="70"/>
  <c r="H38" i="70"/>
  <c r="M53" i="29"/>
  <c r="M56" i="29"/>
  <c r="M54" i="29"/>
  <c r="M57" i="29"/>
  <c r="M58" i="29"/>
  <c r="M52" i="29"/>
  <c r="M59" i="29"/>
  <c r="M61" i="29"/>
  <c r="M55" i="29"/>
  <c r="M51" i="29"/>
  <c r="M62" i="29"/>
  <c r="M49" i="29"/>
  <c r="M47" i="29"/>
  <c r="M46" i="29"/>
  <c r="M50" i="29"/>
  <c r="M60" i="29"/>
  <c r="X24" i="25"/>
  <c r="X21" i="25"/>
  <c r="X18" i="25"/>
  <c r="AA84" i="70"/>
  <c r="AA115" i="70"/>
  <c r="AA113" i="70"/>
  <c r="G87" i="70"/>
  <c r="AA81" i="70"/>
  <c r="AA88" i="70"/>
  <c r="AA79" i="70"/>
  <c r="AA87" i="70"/>
  <c r="AA112" i="70"/>
  <c r="AA109" i="70"/>
  <c r="AA89" i="70"/>
  <c r="AA92" i="70"/>
  <c r="AA111" i="70"/>
  <c r="AA116" i="70"/>
  <c r="AA83" i="70"/>
  <c r="H56" i="70"/>
  <c r="S86" i="70"/>
  <c r="I115" i="70"/>
  <c r="N115" i="70"/>
  <c r="F86" i="70"/>
  <c r="N86" i="70"/>
  <c r="X19" i="25"/>
  <c r="H59" i="70"/>
  <c r="H20" i="70"/>
  <c r="G115" i="70"/>
  <c r="H86" i="70"/>
  <c r="K86" i="70"/>
  <c r="O86" i="25"/>
  <c r="K115" i="70"/>
  <c r="M115" i="70"/>
  <c r="O115" i="25"/>
  <c r="H26" i="70"/>
  <c r="J86" i="70"/>
  <c r="O86" i="70"/>
  <c r="P86" i="70"/>
  <c r="J115" i="70"/>
  <c r="H35" i="70"/>
  <c r="H23" i="70"/>
  <c r="X15" i="70"/>
  <c r="H41" i="70"/>
  <c r="X22" i="70"/>
  <c r="M87" i="70"/>
  <c r="I87" i="70"/>
  <c r="L87" i="70"/>
  <c r="U82" i="70"/>
  <c r="T82" i="70"/>
  <c r="F116" i="70"/>
  <c r="AA88" i="25"/>
  <c r="H116" i="70"/>
  <c r="Q82" i="70"/>
  <c r="O116" i="70"/>
  <c r="L567" i="66"/>
  <c r="L493" i="66"/>
  <c r="I493" i="66"/>
  <c r="I567" i="66"/>
  <c r="I515" i="66"/>
  <c r="J567" i="66"/>
  <c r="J493" i="66"/>
  <c r="J515" i="66"/>
  <c r="K493" i="66"/>
  <c r="K567" i="66"/>
  <c r="H36" i="54"/>
  <c r="H41" i="54"/>
  <c r="H71" i="54"/>
  <c r="H75" i="54"/>
  <c r="H54" i="54"/>
  <c r="H63" i="54"/>
  <c r="H68" i="54"/>
  <c r="H46" i="54"/>
  <c r="H50" i="54"/>
  <c r="H55" i="54"/>
  <c r="H65" i="54"/>
  <c r="H43" i="54"/>
  <c r="H47" i="54"/>
  <c r="H51" i="54"/>
  <c r="H66" i="54"/>
  <c r="H44" i="54"/>
  <c r="H48" i="54"/>
  <c r="H79" i="54"/>
  <c r="H194" i="54"/>
  <c r="H198" i="54"/>
  <c r="H202" i="54"/>
  <c r="H207" i="54"/>
  <c r="H195" i="54"/>
  <c r="H199" i="54"/>
  <c r="H203" i="54"/>
  <c r="H208" i="54"/>
  <c r="H192" i="54"/>
  <c r="H196" i="54"/>
  <c r="H200" i="54"/>
  <c r="H204" i="54"/>
  <c r="H209" i="54"/>
  <c r="H193" i="54"/>
  <c r="H197" i="54"/>
  <c r="H201" i="54"/>
  <c r="H205" i="54"/>
  <c r="Y13" i="25" l="1"/>
  <c r="AB108" i="25"/>
  <c r="AB89" i="25"/>
  <c r="AB80" i="25"/>
  <c r="AB113" i="25"/>
  <c r="AB90" i="25"/>
  <c r="AB92" i="25"/>
  <c r="AB85" i="25"/>
  <c r="AB109" i="25"/>
  <c r="AB112" i="25"/>
  <c r="M86" i="70"/>
  <c r="Y25" i="25"/>
  <c r="AB110" i="25"/>
  <c r="AB115" i="25"/>
  <c r="AB79" i="25"/>
  <c r="H115" i="70"/>
  <c r="Y11" i="25"/>
  <c r="Y23" i="25"/>
  <c r="I86" i="70"/>
  <c r="Y10" i="25"/>
  <c r="AB82" i="25"/>
  <c r="AA93" i="70"/>
  <c r="L86" i="70"/>
  <c r="AB86" i="25"/>
  <c r="Y20" i="25"/>
  <c r="X25" i="70"/>
  <c r="G86" i="70"/>
  <c r="AB94" i="25"/>
  <c r="AB116" i="25"/>
  <c r="AA90" i="70"/>
  <c r="AA94" i="70"/>
  <c r="X20" i="70"/>
  <c r="F115" i="70"/>
  <c r="X10" i="70"/>
  <c r="AB116" i="70"/>
  <c r="Y18" i="25"/>
  <c r="N50" i="29"/>
  <c r="N59" i="29"/>
  <c r="X21" i="70"/>
  <c r="Y15" i="70"/>
  <c r="O115" i="70"/>
  <c r="AB111" i="70"/>
  <c r="AB79" i="70"/>
  <c r="AB113" i="70"/>
  <c r="N46" i="29"/>
  <c r="N51" i="29"/>
  <c r="N52" i="29"/>
  <c r="N56" i="29"/>
  <c r="Y14" i="25"/>
  <c r="Y19" i="25"/>
  <c r="AB87" i="70"/>
  <c r="N62" i="29"/>
  <c r="N54" i="29"/>
  <c r="Y22" i="70"/>
  <c r="AB83" i="70"/>
  <c r="AB92" i="70"/>
  <c r="AB109" i="70"/>
  <c r="AB88" i="70"/>
  <c r="AB115" i="70"/>
  <c r="N47" i="29"/>
  <c r="N55" i="29"/>
  <c r="N58" i="29"/>
  <c r="N53" i="29"/>
  <c r="AB88" i="25"/>
  <c r="AB89" i="70"/>
  <c r="AB112" i="70"/>
  <c r="AB81" i="70"/>
  <c r="AB84" i="70"/>
  <c r="Y24" i="25"/>
  <c r="N60" i="29"/>
  <c r="N49" i="29"/>
  <c r="N61" i="29"/>
  <c r="N57" i="29"/>
  <c r="Y11" i="70"/>
  <c r="Y12" i="25"/>
  <c r="AB111" i="25"/>
  <c r="AB84" i="25"/>
  <c r="AB117" i="25"/>
  <c r="X18" i="70"/>
  <c r="Y21" i="25"/>
  <c r="X23" i="70"/>
  <c r="AA110" i="70"/>
  <c r="AA82" i="70"/>
  <c r="AA117" i="70"/>
  <c r="AA108" i="70"/>
  <c r="AA86" i="70"/>
  <c r="AA80" i="70"/>
  <c r="Q86" i="70"/>
  <c r="T86" i="70"/>
  <c r="X19" i="70"/>
  <c r="X13" i="70"/>
  <c r="X14" i="70"/>
  <c r="U86" i="70"/>
  <c r="X12" i="70"/>
  <c r="X24" i="70"/>
  <c r="X17" i="70"/>
  <c r="AA85" i="70"/>
  <c r="H53" i="54"/>
  <c r="H81" i="54"/>
  <c r="H37" i="54"/>
  <c r="H42" i="54"/>
  <c r="H67" i="54"/>
  <c r="H77" i="54"/>
  <c r="H70" i="54"/>
  <c r="H69" i="54"/>
  <c r="H72" i="54"/>
  <c r="H49" i="54"/>
  <c r="H73" i="54"/>
  <c r="H45" i="54"/>
  <c r="H40" i="54"/>
  <c r="H39" i="54"/>
  <c r="H74" i="54"/>
  <c r="H62" i="54"/>
  <c r="H80" i="54"/>
  <c r="H76" i="54"/>
  <c r="AB93" i="70" l="1"/>
  <c r="Y25" i="70"/>
  <c r="Y20" i="70"/>
  <c r="AB90" i="70"/>
  <c r="AB94" i="70"/>
  <c r="Y10" i="70"/>
  <c r="AB86" i="70"/>
  <c r="AB85" i="70"/>
  <c r="AB110" i="70"/>
  <c r="Y14" i="70"/>
  <c r="AB108" i="70"/>
  <c r="Y23" i="70"/>
  <c r="Y18" i="70"/>
  <c r="Y17" i="70"/>
  <c r="Y12" i="70"/>
  <c r="Y19" i="70"/>
  <c r="AB80" i="70"/>
  <c r="AB117" i="70"/>
  <c r="Y24" i="70"/>
  <c r="Y13" i="70"/>
  <c r="AB82" i="70"/>
  <c r="Y21" i="70"/>
  <c r="B6" i="30"/>
  <c r="F22" i="30" l="1"/>
  <c r="F18" i="30"/>
  <c r="F14" i="30"/>
  <c r="F10" i="30"/>
  <c r="F25" i="30"/>
  <c r="F21" i="30"/>
  <c r="F17" i="30"/>
  <c r="F13" i="30"/>
  <c r="E9" i="30"/>
  <c r="F24" i="30"/>
  <c r="F20" i="30"/>
  <c r="F16" i="30"/>
  <c r="F12" i="30"/>
  <c r="F9" i="30"/>
  <c r="F23" i="30"/>
  <c r="F19" i="30"/>
  <c r="F15" i="30"/>
  <c r="F11" i="30"/>
  <c r="E25" i="30"/>
  <c r="E21" i="30"/>
  <c r="E17" i="30"/>
  <c r="E13" i="30"/>
  <c r="E20" i="30"/>
  <c r="E24" i="30"/>
  <c r="E23" i="30"/>
  <c r="E19" i="30"/>
  <c r="E15" i="30"/>
  <c r="E11" i="30"/>
  <c r="E16" i="30"/>
  <c r="E22" i="30"/>
  <c r="E18" i="30"/>
  <c r="E14" i="30"/>
  <c r="E10" i="30"/>
  <c r="E12" i="30"/>
  <c r="F11" i="29"/>
  <c r="D48" i="29"/>
  <c r="H71" i="52"/>
  <c r="L49" i="52"/>
  <c r="I49" i="52"/>
  <c r="H49" i="52"/>
  <c r="J49" i="52"/>
  <c r="K49" i="52"/>
  <c r="F27" i="30" l="1"/>
  <c r="E27" i="30"/>
  <c r="F29" i="29"/>
  <c r="I3" i="51"/>
  <c r="I199" i="51" l="1"/>
  <c r="I203" i="51"/>
  <c r="I207" i="51"/>
  <c r="I211" i="51"/>
  <c r="I177" i="51"/>
  <c r="I181" i="51"/>
  <c r="I185" i="51"/>
  <c r="I189" i="51"/>
  <c r="I200" i="51"/>
  <c r="I204" i="51"/>
  <c r="I208" i="51"/>
  <c r="I212" i="51"/>
  <c r="I178" i="51"/>
  <c r="I182" i="51"/>
  <c r="I186" i="51"/>
  <c r="I190" i="51"/>
  <c r="I154" i="51"/>
  <c r="I158" i="51"/>
  <c r="I162" i="51"/>
  <c r="I198" i="51"/>
  <c r="I202" i="51"/>
  <c r="I206" i="51"/>
  <c r="I210" i="51"/>
  <c r="I191" i="51"/>
  <c r="I168" i="51"/>
  <c r="I140" i="51"/>
  <c r="I144" i="51"/>
  <c r="I123" i="51"/>
  <c r="I127" i="51"/>
  <c r="I131" i="51"/>
  <c r="I102" i="51"/>
  <c r="I201" i="51"/>
  <c r="I205" i="51"/>
  <c r="I209" i="51"/>
  <c r="I213" i="51"/>
  <c r="I169" i="51"/>
  <c r="I141" i="51"/>
  <c r="I145" i="51"/>
  <c r="I124" i="51"/>
  <c r="I128" i="51"/>
  <c r="I176" i="51"/>
  <c r="I180" i="51"/>
  <c r="I184" i="51"/>
  <c r="I188" i="51"/>
  <c r="I155" i="51"/>
  <c r="I156" i="51"/>
  <c r="I157" i="51"/>
  <c r="I159" i="51"/>
  <c r="I160" i="51"/>
  <c r="I161" i="51"/>
  <c r="I163" i="51"/>
  <c r="I164" i="51"/>
  <c r="I165" i="51"/>
  <c r="I166" i="51"/>
  <c r="I138" i="51"/>
  <c r="I142" i="51"/>
  <c r="I146" i="51"/>
  <c r="I125" i="51"/>
  <c r="I129" i="51"/>
  <c r="I100" i="51"/>
  <c r="I104" i="51"/>
  <c r="I183" i="51"/>
  <c r="I101" i="51"/>
  <c r="I105" i="51"/>
  <c r="I109" i="51"/>
  <c r="I113" i="51"/>
  <c r="I81" i="51"/>
  <c r="I85" i="51"/>
  <c r="I89" i="51"/>
  <c r="I93" i="51"/>
  <c r="I179" i="51"/>
  <c r="I187" i="51"/>
  <c r="I139" i="51"/>
  <c r="I143" i="51"/>
  <c r="I147" i="51"/>
  <c r="I122" i="51"/>
  <c r="I126" i="51"/>
  <c r="I130" i="51"/>
  <c r="I106" i="51"/>
  <c r="I110" i="51"/>
  <c r="I114" i="51"/>
  <c r="I78" i="51"/>
  <c r="I82" i="51"/>
  <c r="I86" i="51"/>
  <c r="I90" i="51"/>
  <c r="I108" i="51"/>
  <c r="I112" i="51"/>
  <c r="I107" i="51"/>
  <c r="I111" i="51"/>
  <c r="I115" i="51"/>
  <c r="I103" i="51"/>
  <c r="I80" i="51"/>
  <c r="I84" i="51"/>
  <c r="I88" i="51"/>
  <c r="I92" i="51"/>
  <c r="I167" i="51"/>
  <c r="I79" i="51"/>
  <c r="I83" i="51"/>
  <c r="I87" i="51"/>
  <c r="I91" i="51"/>
  <c r="J3" i="51"/>
  <c r="K3" i="51" l="1"/>
  <c r="J198" i="51"/>
  <c r="J202" i="51"/>
  <c r="J206" i="51"/>
  <c r="J210" i="51"/>
  <c r="J176" i="51"/>
  <c r="J180" i="51"/>
  <c r="J184" i="51"/>
  <c r="J188" i="51"/>
  <c r="J199" i="51"/>
  <c r="J203" i="51"/>
  <c r="J207" i="51"/>
  <c r="J211" i="51"/>
  <c r="J177" i="51"/>
  <c r="J181" i="51"/>
  <c r="J185" i="51"/>
  <c r="J189" i="51"/>
  <c r="J157" i="51"/>
  <c r="J161" i="51"/>
  <c r="J165" i="51"/>
  <c r="J178" i="51"/>
  <c r="J179" i="51"/>
  <c r="J182" i="51"/>
  <c r="J183" i="51"/>
  <c r="J186" i="51"/>
  <c r="J187" i="51"/>
  <c r="J190" i="51"/>
  <c r="J167" i="51"/>
  <c r="J139" i="51"/>
  <c r="J143" i="51"/>
  <c r="J147" i="51"/>
  <c r="J122" i="51"/>
  <c r="J126" i="51"/>
  <c r="J130" i="51"/>
  <c r="J101" i="51"/>
  <c r="J191" i="51"/>
  <c r="J168" i="51"/>
  <c r="J140" i="51"/>
  <c r="J144" i="51"/>
  <c r="J123" i="51"/>
  <c r="J127" i="51"/>
  <c r="J131" i="51"/>
  <c r="J200" i="51"/>
  <c r="J201" i="51"/>
  <c r="J204" i="51"/>
  <c r="J205" i="51"/>
  <c r="J208" i="51"/>
  <c r="J209" i="51"/>
  <c r="J212" i="51"/>
  <c r="J213" i="51"/>
  <c r="J154" i="51"/>
  <c r="J158" i="51"/>
  <c r="J162" i="51"/>
  <c r="J169" i="51"/>
  <c r="J141" i="51"/>
  <c r="J145" i="51"/>
  <c r="J124" i="51"/>
  <c r="J128" i="51"/>
  <c r="J103" i="51"/>
  <c r="J155" i="51"/>
  <c r="J159" i="51"/>
  <c r="J163" i="51"/>
  <c r="J108" i="51"/>
  <c r="J112" i="51"/>
  <c r="J80" i="51"/>
  <c r="J84" i="51"/>
  <c r="J88" i="51"/>
  <c r="J92" i="51"/>
  <c r="J156" i="51"/>
  <c r="J160" i="51"/>
  <c r="J164" i="51"/>
  <c r="J166" i="51"/>
  <c r="J100" i="51"/>
  <c r="J104" i="51"/>
  <c r="J105" i="51"/>
  <c r="J109" i="51"/>
  <c r="J113" i="51"/>
  <c r="J81" i="51"/>
  <c r="J85" i="51"/>
  <c r="J89" i="51"/>
  <c r="J93" i="51"/>
  <c r="J129" i="51"/>
  <c r="J102" i="51"/>
  <c r="J78" i="51"/>
  <c r="J79" i="51"/>
  <c r="J82" i="51"/>
  <c r="J83" i="51"/>
  <c r="J86" i="51"/>
  <c r="J87" i="51"/>
  <c r="J90" i="51"/>
  <c r="J91" i="51"/>
  <c r="J138" i="51"/>
  <c r="J146" i="51"/>
  <c r="J125" i="51"/>
  <c r="J106" i="51"/>
  <c r="J107" i="51"/>
  <c r="J110" i="51"/>
  <c r="J111" i="51"/>
  <c r="J114" i="51"/>
  <c r="J115" i="51"/>
  <c r="J142" i="51"/>
  <c r="I221" i="51"/>
  <c r="I226" i="51"/>
  <c r="I220" i="51"/>
  <c r="I227" i="51"/>
  <c r="I222" i="51"/>
  <c r="I232" i="51"/>
  <c r="I223" i="51"/>
  <c r="I233" i="51"/>
  <c r="I234" i="51"/>
  <c r="I228" i="51"/>
  <c r="I235" i="51"/>
  <c r="I229" i="51"/>
  <c r="I225" i="51"/>
  <c r="I230" i="51"/>
  <c r="I224" i="51"/>
  <c r="I231" i="51"/>
  <c r="L3" i="51"/>
  <c r="J232" i="51" l="1"/>
  <c r="J229" i="51"/>
  <c r="J221" i="51"/>
  <c r="J233" i="51"/>
  <c r="J225" i="51"/>
  <c r="J224" i="51"/>
  <c r="J223" i="51"/>
  <c r="J226" i="51"/>
  <c r="L200" i="51"/>
  <c r="L204" i="51"/>
  <c r="L208" i="51"/>
  <c r="L212" i="51"/>
  <c r="L178" i="51"/>
  <c r="L182" i="51"/>
  <c r="L186" i="51"/>
  <c r="L201" i="51"/>
  <c r="L205" i="51"/>
  <c r="L209" i="51"/>
  <c r="L213" i="51"/>
  <c r="L179" i="51"/>
  <c r="L183" i="51"/>
  <c r="L187" i="51"/>
  <c r="L191" i="51"/>
  <c r="L155" i="51"/>
  <c r="L159" i="51"/>
  <c r="L163" i="51"/>
  <c r="L199" i="51"/>
  <c r="L203" i="51"/>
  <c r="L207" i="51"/>
  <c r="L211" i="51"/>
  <c r="L154" i="51"/>
  <c r="L156" i="51"/>
  <c r="L157" i="51"/>
  <c r="L158" i="51"/>
  <c r="L160" i="51"/>
  <c r="L161" i="51"/>
  <c r="L162" i="51"/>
  <c r="L164" i="51"/>
  <c r="L165" i="51"/>
  <c r="L169" i="51"/>
  <c r="L141" i="51"/>
  <c r="L145" i="51"/>
  <c r="L124" i="51"/>
  <c r="L128" i="51"/>
  <c r="L121" i="51"/>
  <c r="L103" i="51"/>
  <c r="L198" i="51"/>
  <c r="L202" i="51"/>
  <c r="L206" i="51"/>
  <c r="L210" i="51"/>
  <c r="L166" i="51"/>
  <c r="L153" i="51"/>
  <c r="L138" i="51"/>
  <c r="L142" i="51"/>
  <c r="L146" i="51"/>
  <c r="L125" i="51"/>
  <c r="L129" i="51"/>
  <c r="L177" i="51"/>
  <c r="L181" i="51"/>
  <c r="L185" i="51"/>
  <c r="L189" i="51"/>
  <c r="L190" i="51"/>
  <c r="L167" i="51"/>
  <c r="L139" i="51"/>
  <c r="L143" i="51"/>
  <c r="L147" i="51"/>
  <c r="L122" i="51"/>
  <c r="L126" i="51"/>
  <c r="L130" i="51"/>
  <c r="L101" i="51"/>
  <c r="L180" i="51"/>
  <c r="L188" i="51"/>
  <c r="L175" i="51"/>
  <c r="L102" i="51"/>
  <c r="L106" i="51"/>
  <c r="L110" i="51"/>
  <c r="L114" i="51"/>
  <c r="L78" i="51"/>
  <c r="L82" i="51"/>
  <c r="L86" i="51"/>
  <c r="L90" i="51"/>
  <c r="L176" i="51"/>
  <c r="L184" i="51"/>
  <c r="L168" i="51"/>
  <c r="L107" i="51"/>
  <c r="L111" i="51"/>
  <c r="L115" i="51"/>
  <c r="L79" i="51"/>
  <c r="L83" i="51"/>
  <c r="L87" i="51"/>
  <c r="L91" i="51"/>
  <c r="L140" i="51"/>
  <c r="L105" i="51"/>
  <c r="L109" i="51"/>
  <c r="L113" i="51"/>
  <c r="L197" i="51"/>
  <c r="L127" i="51"/>
  <c r="L100" i="51"/>
  <c r="L104" i="51"/>
  <c r="L108" i="51"/>
  <c r="L112" i="51"/>
  <c r="L144" i="51"/>
  <c r="L81" i="51"/>
  <c r="L85" i="51"/>
  <c r="L89" i="51"/>
  <c r="L93" i="51"/>
  <c r="L137" i="51"/>
  <c r="L123" i="51"/>
  <c r="L131" i="51"/>
  <c r="L99" i="51"/>
  <c r="L80" i="51"/>
  <c r="L84" i="51"/>
  <c r="L88" i="51"/>
  <c r="L92" i="51"/>
  <c r="L77" i="51"/>
  <c r="J235" i="51"/>
  <c r="J222" i="51"/>
  <c r="J228" i="51"/>
  <c r="J220" i="51"/>
  <c r="J231" i="51"/>
  <c r="J234" i="51"/>
  <c r="J227" i="51"/>
  <c r="J230" i="51"/>
  <c r="K201" i="51"/>
  <c r="K205" i="51"/>
  <c r="K209" i="51"/>
  <c r="K213" i="51"/>
  <c r="K179" i="51"/>
  <c r="K183" i="51"/>
  <c r="K187" i="51"/>
  <c r="K198" i="51"/>
  <c r="K202" i="51"/>
  <c r="K206" i="51"/>
  <c r="K210" i="51"/>
  <c r="K176" i="51"/>
  <c r="K180" i="51"/>
  <c r="K184" i="51"/>
  <c r="K188" i="51"/>
  <c r="K156" i="51"/>
  <c r="K160" i="51"/>
  <c r="K164" i="51"/>
  <c r="K155" i="51"/>
  <c r="K159" i="51"/>
  <c r="K163" i="51"/>
  <c r="K166" i="51"/>
  <c r="K138" i="51"/>
  <c r="K142" i="51"/>
  <c r="K146" i="51"/>
  <c r="K125" i="51"/>
  <c r="K129" i="51"/>
  <c r="K100" i="51"/>
  <c r="K104" i="51"/>
  <c r="K177" i="51"/>
  <c r="K178" i="51"/>
  <c r="K181" i="51"/>
  <c r="K182" i="51"/>
  <c r="K185" i="51"/>
  <c r="K186" i="51"/>
  <c r="K189" i="51"/>
  <c r="K190" i="51"/>
  <c r="K167" i="51"/>
  <c r="K139" i="51"/>
  <c r="K143" i="51"/>
  <c r="K147" i="51"/>
  <c r="K122" i="51"/>
  <c r="K126" i="51"/>
  <c r="K130" i="51"/>
  <c r="K191" i="51"/>
  <c r="K168" i="51"/>
  <c r="K140" i="51"/>
  <c r="K144" i="51"/>
  <c r="K123" i="51"/>
  <c r="K127" i="51"/>
  <c r="K131" i="51"/>
  <c r="K102" i="51"/>
  <c r="K157" i="51"/>
  <c r="K161" i="51"/>
  <c r="K165" i="51"/>
  <c r="K199" i="51"/>
  <c r="K204" i="51"/>
  <c r="K207" i="51"/>
  <c r="K212" i="51"/>
  <c r="K107" i="51"/>
  <c r="K111" i="51"/>
  <c r="K115" i="51"/>
  <c r="K79" i="51"/>
  <c r="K83" i="51"/>
  <c r="K87" i="51"/>
  <c r="K91" i="51"/>
  <c r="K154" i="51"/>
  <c r="K158" i="51"/>
  <c r="K162" i="51"/>
  <c r="K141" i="51"/>
  <c r="K145" i="51"/>
  <c r="K124" i="51"/>
  <c r="K128" i="51"/>
  <c r="K101" i="51"/>
  <c r="K108" i="51"/>
  <c r="K112" i="51"/>
  <c r="K80" i="51"/>
  <c r="K84" i="51"/>
  <c r="K88" i="51"/>
  <c r="K92" i="51"/>
  <c r="K200" i="51"/>
  <c r="K203" i="51"/>
  <c r="K78" i="51"/>
  <c r="K81" i="51"/>
  <c r="K82" i="51"/>
  <c r="K85" i="51"/>
  <c r="K86" i="51"/>
  <c r="K89" i="51"/>
  <c r="K90" i="51"/>
  <c r="K93" i="51"/>
  <c r="K208" i="51"/>
  <c r="K211" i="51"/>
  <c r="K169" i="51"/>
  <c r="K103" i="51"/>
  <c r="K105" i="51"/>
  <c r="K106" i="51"/>
  <c r="K109" i="51"/>
  <c r="K110" i="51"/>
  <c r="K113" i="51"/>
  <c r="K114" i="51"/>
  <c r="L226" i="51" l="1"/>
  <c r="L227" i="51"/>
  <c r="K227" i="51"/>
  <c r="L221" i="51"/>
  <c r="L228" i="51"/>
  <c r="K234" i="51"/>
  <c r="K225" i="51"/>
  <c r="K232" i="51"/>
  <c r="K224" i="51"/>
  <c r="K230" i="51"/>
  <c r="K221" i="51"/>
  <c r="L219" i="51"/>
  <c r="L222" i="51"/>
  <c r="L223" i="51"/>
  <c r="L233" i="51"/>
  <c r="L224" i="51"/>
  <c r="K223" i="51"/>
  <c r="K226" i="51"/>
  <c r="K233" i="51"/>
  <c r="L234" i="51"/>
  <c r="L235" i="51"/>
  <c r="L229" i="51"/>
  <c r="L220" i="51"/>
  <c r="K235" i="51"/>
  <c r="K231" i="51"/>
  <c r="K228" i="51"/>
  <c r="K220" i="51"/>
  <c r="K222" i="51"/>
  <c r="K229" i="51"/>
  <c r="L230" i="51"/>
  <c r="L231" i="51"/>
  <c r="L225" i="51"/>
  <c r="L232" i="51"/>
  <c r="L237" i="51" l="1"/>
  <c r="H549" i="52" l="1"/>
  <c r="D17" i="30"/>
  <c r="D22" i="30"/>
  <c r="H1083" i="52"/>
  <c r="H705" i="52"/>
  <c r="H637" i="52"/>
  <c r="D21" i="30"/>
  <c r="H1247" i="52"/>
  <c r="D25" i="30"/>
  <c r="D14" i="30"/>
  <c r="H1199" i="52"/>
  <c r="E531" i="30" s="1"/>
  <c r="D11" i="30"/>
  <c r="H1149" i="52"/>
  <c r="H361" i="54" s="1"/>
  <c r="H373" i="54" s="1"/>
  <c r="D12" i="30"/>
  <c r="D24" i="30"/>
  <c r="H1035" i="52"/>
  <c r="H1165" i="52"/>
  <c r="D20" i="30"/>
  <c r="D16" i="30"/>
  <c r="H1231" i="52"/>
  <c r="H379" i="54" s="1"/>
  <c r="H391" i="54" s="1"/>
  <c r="D10" i="30"/>
  <c r="H593" i="52"/>
  <c r="D18" i="30"/>
  <c r="D15" i="30"/>
  <c r="H1067" i="52"/>
  <c r="D23" i="30"/>
  <c r="H227" i="52"/>
  <c r="H405" i="52"/>
  <c r="H477" i="52"/>
  <c r="H429" i="52"/>
  <c r="H357" i="52"/>
  <c r="H501" i="52"/>
  <c r="H521" i="52" s="1"/>
  <c r="H513" i="49"/>
  <c r="G48" i="29" s="1"/>
  <c r="H489" i="49"/>
  <c r="E11" i="29" s="1"/>
  <c r="D19" i="30"/>
  <c r="D13" i="30"/>
  <c r="H149" i="52"/>
  <c r="H579" i="49"/>
  <c r="I48" i="29" s="1"/>
  <c r="H201" i="52"/>
  <c r="H223" i="52" s="1"/>
  <c r="H9" i="52"/>
  <c r="D9" i="30" s="1"/>
  <c r="H595" i="49"/>
  <c r="J48" i="29" s="1"/>
  <c r="H467" i="49"/>
  <c r="F48" i="29" s="1"/>
  <c r="H441" i="49"/>
  <c r="E48" i="29" s="1"/>
  <c r="H279" i="52"/>
  <c r="H305" i="52"/>
  <c r="H373" i="49"/>
  <c r="H417" i="49"/>
  <c r="H395" i="49"/>
  <c r="H31" i="37"/>
  <c r="H357" i="49"/>
  <c r="H297" i="49"/>
  <c r="H341" i="49"/>
  <c r="H319" i="49"/>
  <c r="H229" i="49"/>
  <c r="H273" i="49"/>
  <c r="H251" i="49"/>
  <c r="H213" i="49"/>
  <c r="H197" i="49"/>
  <c r="H153" i="49"/>
  <c r="H85" i="49"/>
  <c r="K153" i="51" s="1"/>
  <c r="H53" i="49"/>
  <c r="H107" i="49"/>
  <c r="K175" i="51" s="1"/>
  <c r="H175" i="49"/>
  <c r="H69" i="49"/>
  <c r="K137" i="51" s="1"/>
  <c r="H411" i="37"/>
  <c r="H365" i="37"/>
  <c r="H445" i="37"/>
  <c r="H427" i="37"/>
  <c r="H356" i="37"/>
  <c r="H31" i="49"/>
  <c r="K99" i="51" s="1"/>
  <c r="H129" i="49"/>
  <c r="K197" i="51" s="1"/>
  <c r="H9" i="49"/>
  <c r="H387" i="37"/>
  <c r="H298" i="37"/>
  <c r="H267" i="37"/>
  <c r="H338" i="37"/>
  <c r="H322" i="37"/>
  <c r="H187" i="37"/>
  <c r="H144" i="37"/>
  <c r="H276" i="37"/>
  <c r="H233" i="37"/>
  <c r="H209" i="37"/>
  <c r="H71" i="37"/>
  <c r="H454" i="37"/>
  <c r="H249" i="37"/>
  <c r="I92" i="37"/>
  <c r="H120" i="37"/>
  <c r="H178" i="37"/>
  <c r="H160" i="37"/>
  <c r="H476" i="37"/>
  <c r="H89" i="37"/>
  <c r="H55" i="37"/>
  <c r="H98" i="37"/>
  <c r="K9" i="30" l="1"/>
  <c r="K13" i="30"/>
  <c r="K15" i="30"/>
  <c r="K11" i="30"/>
  <c r="K19" i="30"/>
  <c r="K18" i="30"/>
  <c r="K16" i="30"/>
  <c r="K24" i="30"/>
  <c r="K531" i="30"/>
  <c r="K21" i="30"/>
  <c r="K22" i="30"/>
  <c r="E29" i="29"/>
  <c r="K23" i="30"/>
  <c r="K20" i="30"/>
  <c r="K12" i="30"/>
  <c r="K14" i="30"/>
  <c r="K17" i="30"/>
  <c r="K10" i="30"/>
  <c r="K25" i="30"/>
  <c r="H833" i="66"/>
  <c r="H833" i="45"/>
  <c r="H855" i="66" s="1"/>
  <c r="H167" i="54"/>
  <c r="H171" i="52"/>
  <c r="H9" i="54"/>
  <c r="H31" i="54" s="1"/>
  <c r="D648" i="30"/>
  <c r="H497" i="52"/>
  <c r="H263" i="54"/>
  <c r="H283" i="54" s="1"/>
  <c r="H509" i="49"/>
  <c r="K77" i="51"/>
  <c r="H77" i="51"/>
  <c r="H38" i="45"/>
  <c r="E30" i="25" s="1"/>
  <c r="H16" i="45"/>
  <c r="H60" i="45"/>
  <c r="G31" i="25" s="1"/>
  <c r="K121" i="51"/>
  <c r="I175" i="51"/>
  <c r="J175" i="51"/>
  <c r="J121" i="51"/>
  <c r="I77" i="51"/>
  <c r="J77" i="51"/>
  <c r="I99" i="51"/>
  <c r="J99" i="51"/>
  <c r="I137" i="51"/>
  <c r="J137" i="51"/>
  <c r="I153" i="51"/>
  <c r="J153" i="51"/>
  <c r="I197" i="51"/>
  <c r="J197" i="51"/>
  <c r="I121" i="51"/>
  <c r="H82" i="45"/>
  <c r="G32" i="25" s="1"/>
  <c r="H301" i="52"/>
  <c r="H327" i="52"/>
  <c r="O531" i="30"/>
  <c r="E546" i="30"/>
  <c r="P531" i="30"/>
  <c r="E545" i="30"/>
  <c r="H357" i="45"/>
  <c r="H463" i="49"/>
  <c r="K270" i="37"/>
  <c r="H633" i="52"/>
  <c r="K633" i="52"/>
  <c r="J633" i="52"/>
  <c r="I633" i="52"/>
  <c r="L633" i="52"/>
  <c r="K1177" i="52"/>
  <c r="K1259" i="52"/>
  <c r="J1259" i="52"/>
  <c r="L634" i="45"/>
  <c r="L634" i="66" s="1"/>
  <c r="L639" i="66" s="1"/>
  <c r="L359" i="37"/>
  <c r="L200" i="66" s="1"/>
  <c r="H1243" i="52"/>
  <c r="H1177" i="52"/>
  <c r="H1259" i="52"/>
  <c r="I181" i="37"/>
  <c r="L181" i="37"/>
  <c r="H1079" i="52"/>
  <c r="K611" i="52"/>
  <c r="J655" i="52"/>
  <c r="H1161" i="52"/>
  <c r="K634" i="45"/>
  <c r="K634" i="66" s="1"/>
  <c r="K639" i="66" s="1"/>
  <c r="K1243" i="52"/>
  <c r="H248" i="54"/>
  <c r="H256" i="54"/>
  <c r="H250" i="54"/>
  <c r="K655" i="52"/>
  <c r="K1079" i="52"/>
  <c r="L611" i="52"/>
  <c r="I655" i="52"/>
  <c r="J1243" i="52"/>
  <c r="L1243" i="52"/>
  <c r="I1243" i="52"/>
  <c r="H113" i="54"/>
  <c r="H87" i="54"/>
  <c r="H252" i="54"/>
  <c r="J1079" i="52"/>
  <c r="I1079" i="52"/>
  <c r="L1259" i="52"/>
  <c r="L655" i="52"/>
  <c r="H245" i="54"/>
  <c r="H249" i="54"/>
  <c r="H215" i="54"/>
  <c r="H235" i="54" s="1"/>
  <c r="H243" i="54"/>
  <c r="H255" i="54"/>
  <c r="J611" i="52"/>
  <c r="I611" i="52"/>
  <c r="H244" i="54"/>
  <c r="H251" i="54"/>
  <c r="H246" i="54"/>
  <c r="H655" i="52"/>
  <c r="H257" i="54"/>
  <c r="J1177" i="52"/>
  <c r="I1259" i="52"/>
  <c r="I1177" i="52"/>
  <c r="I634" i="45"/>
  <c r="I634" i="66" s="1"/>
  <c r="I639" i="66" s="1"/>
  <c r="H239" i="54"/>
  <c r="H611" i="52"/>
  <c r="H253" i="54"/>
  <c r="H1095" i="52"/>
  <c r="H241" i="54"/>
  <c r="H240" i="54"/>
  <c r="H247" i="54"/>
  <c r="H242" i="54"/>
  <c r="L1177" i="52"/>
  <c r="L1079" i="52"/>
  <c r="H359" i="37"/>
  <c r="H595" i="45"/>
  <c r="E108" i="25" s="1"/>
  <c r="H448" i="37"/>
  <c r="J602" i="45"/>
  <c r="J602" i="66" s="1"/>
  <c r="L448" i="37"/>
  <c r="L307" i="66" s="1"/>
  <c r="K448" i="37"/>
  <c r="K307" i="66" s="1"/>
  <c r="H181" i="37"/>
  <c r="L618" i="45"/>
  <c r="L618" i="66" s="1"/>
  <c r="L623" i="66" s="1"/>
  <c r="J270" i="37"/>
  <c r="K618" i="45"/>
  <c r="K618" i="66" s="1"/>
  <c r="K623" i="66" s="1"/>
  <c r="L294" i="37"/>
  <c r="K294" i="37"/>
  <c r="I383" i="37"/>
  <c r="I439" i="37"/>
  <c r="J439" i="37"/>
  <c r="H602" i="45"/>
  <c r="L270" i="37"/>
  <c r="L650" i="45"/>
  <c r="L650" i="66" s="1"/>
  <c r="L350" i="37"/>
  <c r="K359" i="37"/>
  <c r="K200" i="66" s="1"/>
  <c r="J650" i="45"/>
  <c r="J650" i="66" s="1"/>
  <c r="K245" i="37"/>
  <c r="J316" i="37"/>
  <c r="H270" i="37"/>
  <c r="I350" i="37"/>
  <c r="L383" i="37"/>
  <c r="L439" i="37"/>
  <c r="L423" i="37"/>
  <c r="H650" i="45"/>
  <c r="J181" i="37"/>
  <c r="H634" i="45"/>
  <c r="K138" i="37"/>
  <c r="K27" i="37"/>
  <c r="H494" i="37"/>
  <c r="H116" i="37"/>
  <c r="H172" i="37"/>
  <c r="H9" i="45"/>
  <c r="D9" i="25" s="1"/>
  <c r="I618" i="45"/>
  <c r="I618" i="66" s="1"/>
  <c r="I623" i="66" s="1"/>
  <c r="L67" i="37"/>
  <c r="H618" i="45"/>
  <c r="K181" i="37"/>
  <c r="K602" i="45"/>
  <c r="K602" i="66" s="1"/>
  <c r="I261" i="37"/>
  <c r="I334" i="37"/>
  <c r="H294" i="37"/>
  <c r="K350" i="37"/>
  <c r="I270" i="37"/>
  <c r="K650" i="45"/>
  <c r="K650" i="66" s="1"/>
  <c r="J350" i="37"/>
  <c r="J405" i="37"/>
  <c r="I316" i="37"/>
  <c r="H627" i="45"/>
  <c r="K316" i="37"/>
  <c r="H53" i="45"/>
  <c r="G10" i="25" s="1"/>
  <c r="I31" i="45"/>
  <c r="I31" i="66" s="1"/>
  <c r="I49" i="66" s="1"/>
  <c r="H643" i="45"/>
  <c r="J294" i="37"/>
  <c r="H423" i="37"/>
  <c r="J448" i="37"/>
  <c r="J307" i="66" s="1"/>
  <c r="I448" i="37"/>
  <c r="I307" i="66" s="1"/>
  <c r="K423" i="37"/>
  <c r="K383" i="37"/>
  <c r="H383" i="37"/>
  <c r="I269" i="49"/>
  <c r="J225" i="49"/>
  <c r="I116" i="37"/>
  <c r="L31" i="45"/>
  <c r="L31" i="66" s="1"/>
  <c r="L49" i="66" s="1"/>
  <c r="I205" i="37"/>
  <c r="I359" i="37"/>
  <c r="I200" i="66" s="1"/>
  <c r="I650" i="45"/>
  <c r="I650" i="66" s="1"/>
  <c r="J67" i="37"/>
  <c r="J205" i="37"/>
  <c r="J116" i="37"/>
  <c r="J27" i="37"/>
  <c r="H156" i="37"/>
  <c r="J383" i="37"/>
  <c r="J634" i="45"/>
  <c r="J634" i="66" s="1"/>
  <c r="J639" i="66" s="1"/>
  <c r="I472" i="37"/>
  <c r="I851" i="66" s="1"/>
  <c r="H31" i="45"/>
  <c r="E9" i="25" s="1"/>
  <c r="L27" i="37"/>
  <c r="J472" i="37"/>
  <c r="J851" i="66" s="1"/>
  <c r="K92" i="37"/>
  <c r="H205" i="37"/>
  <c r="I294" i="37"/>
  <c r="H75" i="45"/>
  <c r="G11" i="25" s="1"/>
  <c r="J334" i="37"/>
  <c r="H405" i="37"/>
  <c r="K439" i="37"/>
  <c r="H439" i="37"/>
  <c r="H193" i="49"/>
  <c r="J193" i="49"/>
  <c r="K247" i="49"/>
  <c r="K435" i="49"/>
  <c r="L209" i="49"/>
  <c r="K31" i="45"/>
  <c r="K31" i="66" s="1"/>
  <c r="K49" i="66" s="1"/>
  <c r="L245" i="37"/>
  <c r="H245" i="37"/>
  <c r="H335" i="45"/>
  <c r="H92" i="37"/>
  <c r="I602" i="45"/>
  <c r="I602" i="66" s="1"/>
  <c r="L602" i="45"/>
  <c r="L602" i="66" s="1"/>
  <c r="L92" i="37"/>
  <c r="L116" i="37"/>
  <c r="J31" i="45"/>
  <c r="J31" i="66" s="1"/>
  <c r="J49" i="66" s="1"/>
  <c r="J618" i="45"/>
  <c r="J618" i="66" s="1"/>
  <c r="J623" i="66" s="1"/>
  <c r="J92" i="37"/>
  <c r="L205" i="37"/>
  <c r="J172" i="37"/>
  <c r="I125" i="49"/>
  <c r="L27" i="49"/>
  <c r="L65" i="49"/>
  <c r="J65" i="49"/>
  <c r="K171" i="49"/>
  <c r="I247" i="49"/>
  <c r="K65" i="49"/>
  <c r="K209" i="49"/>
  <c r="L81" i="49"/>
  <c r="J171" i="49"/>
  <c r="L171" i="49"/>
  <c r="H225" i="49"/>
  <c r="L147" i="49"/>
  <c r="I171" i="49"/>
  <c r="L225" i="49"/>
  <c r="I413" i="49"/>
  <c r="H337" i="49"/>
  <c r="K315" i="49"/>
  <c r="K291" i="49"/>
  <c r="L337" i="49"/>
  <c r="H353" i="49"/>
  <c r="L413" i="49"/>
  <c r="I49" i="37"/>
  <c r="L485" i="49"/>
  <c r="J413" i="49"/>
  <c r="K485" i="49"/>
  <c r="K49" i="37"/>
  <c r="I369" i="49"/>
  <c r="K391" i="49"/>
  <c r="L531" i="49"/>
  <c r="J607" i="49"/>
  <c r="L591" i="49"/>
  <c r="K172" i="37"/>
  <c r="L405" i="37"/>
  <c r="L334" i="37"/>
  <c r="L316" i="37"/>
  <c r="I405" i="37"/>
  <c r="H334" i="37"/>
  <c r="K205" i="37"/>
  <c r="K116" i="37"/>
  <c r="H401" i="45"/>
  <c r="H67" i="37"/>
  <c r="J423" i="37"/>
  <c r="J359" i="37"/>
  <c r="J200" i="66" s="1"/>
  <c r="K67" i="37"/>
  <c r="H379" i="45"/>
  <c r="I245" i="37"/>
  <c r="H27" i="37"/>
  <c r="I83" i="37"/>
  <c r="I494" i="37"/>
  <c r="H414" i="45"/>
  <c r="H138" i="37"/>
  <c r="K83" i="37"/>
  <c r="K472" i="37"/>
  <c r="K851" i="66" s="1"/>
  <c r="L494" i="37"/>
  <c r="J392" i="45"/>
  <c r="J261" i="37"/>
  <c r="I227" i="37"/>
  <c r="J49" i="49"/>
  <c r="I65" i="49"/>
  <c r="I49" i="49"/>
  <c r="H99" i="51"/>
  <c r="H49" i="49"/>
  <c r="K49" i="49"/>
  <c r="L49" i="49"/>
  <c r="K27" i="49"/>
  <c r="K125" i="49"/>
  <c r="K193" i="49"/>
  <c r="K81" i="49"/>
  <c r="I225" i="49"/>
  <c r="L125" i="49"/>
  <c r="I103" i="49"/>
  <c r="J209" i="49"/>
  <c r="I209" i="49"/>
  <c r="J291" i="49"/>
  <c r="I353" i="49"/>
  <c r="J369" i="49"/>
  <c r="H269" i="49"/>
  <c r="H291" i="49"/>
  <c r="L369" i="49"/>
  <c r="J315" i="49"/>
  <c r="K413" i="49"/>
  <c r="H369" i="49"/>
  <c r="H49" i="37"/>
  <c r="H413" i="49"/>
  <c r="I485" i="49"/>
  <c r="I435" i="49"/>
  <c r="K607" i="49"/>
  <c r="I531" i="49"/>
  <c r="I67" i="37"/>
  <c r="L138" i="37"/>
  <c r="K227" i="37"/>
  <c r="J138" i="37"/>
  <c r="H611" i="45"/>
  <c r="K405" i="37"/>
  <c r="H316" i="37"/>
  <c r="J245" i="37"/>
  <c r="I27" i="37"/>
  <c r="I329" i="66" s="1"/>
  <c r="H350" i="37"/>
  <c r="I423" i="37"/>
  <c r="K334" i="37"/>
  <c r="I392" i="45"/>
  <c r="L261" i="37"/>
  <c r="J494" i="37"/>
  <c r="I138" i="37"/>
  <c r="H348" i="45"/>
  <c r="R79" i="25" s="1"/>
  <c r="L472" i="37"/>
  <c r="L851" i="66" s="1"/>
  <c r="L172" i="37"/>
  <c r="H392" i="45"/>
  <c r="H261" i="37"/>
  <c r="J83" i="37"/>
  <c r="K494" i="37"/>
  <c r="H83" i="37"/>
  <c r="I172" i="37"/>
  <c r="K392" i="45"/>
  <c r="J227" i="37"/>
  <c r="K261" i="37"/>
  <c r="J27" i="49"/>
  <c r="H27" i="49"/>
  <c r="H9" i="51"/>
  <c r="I27" i="49"/>
  <c r="J125" i="49"/>
  <c r="I147" i="49"/>
  <c r="I193" i="49"/>
  <c r="K225" i="49"/>
  <c r="H125" i="49"/>
  <c r="H175" i="51"/>
  <c r="J103" i="49"/>
  <c r="H171" i="49"/>
  <c r="H31" i="51"/>
  <c r="L315" i="49"/>
  <c r="L353" i="49"/>
  <c r="J391" i="49"/>
  <c r="J337" i="49"/>
  <c r="J269" i="49"/>
  <c r="L291" i="49"/>
  <c r="K353" i="49"/>
  <c r="K369" i="49"/>
  <c r="H53" i="51"/>
  <c r="H315" i="49"/>
  <c r="I391" i="49"/>
  <c r="L391" i="49"/>
  <c r="K591" i="49"/>
  <c r="I591" i="49"/>
  <c r="H391" i="49"/>
  <c r="J435" i="49"/>
  <c r="L49" i="37"/>
  <c r="J591" i="49"/>
  <c r="L607" i="49"/>
  <c r="K531" i="49"/>
  <c r="H607" i="49"/>
  <c r="I607" i="49"/>
  <c r="H531" i="49"/>
  <c r="H472" i="37"/>
  <c r="H851" i="66" s="1"/>
  <c r="L83" i="37"/>
  <c r="L392" i="45"/>
  <c r="L227" i="37"/>
  <c r="H227" i="37"/>
  <c r="L103" i="49"/>
  <c r="H147" i="49"/>
  <c r="H197" i="51"/>
  <c r="I81" i="49"/>
  <c r="J81" i="49"/>
  <c r="H81" i="49"/>
  <c r="H137" i="51"/>
  <c r="K147" i="49"/>
  <c r="L269" i="49"/>
  <c r="K103" i="49"/>
  <c r="L193" i="49"/>
  <c r="J147" i="49"/>
  <c r="J247" i="49"/>
  <c r="H65" i="49"/>
  <c r="H121" i="51"/>
  <c r="H153" i="51"/>
  <c r="H103" i="49"/>
  <c r="H209" i="49"/>
  <c r="J353" i="49"/>
  <c r="L247" i="49"/>
  <c r="K337" i="49"/>
  <c r="I315" i="49"/>
  <c r="L435" i="49"/>
  <c r="K269" i="49"/>
  <c r="H247" i="49"/>
  <c r="I291" i="49"/>
  <c r="I337" i="49"/>
  <c r="J49" i="37"/>
  <c r="J531" i="49"/>
  <c r="H435" i="49"/>
  <c r="H485" i="49"/>
  <c r="J485" i="49"/>
  <c r="H591" i="49"/>
  <c r="S117" i="30"/>
  <c r="AA46" i="30"/>
  <c r="Q115" i="30"/>
  <c r="B34" i="30"/>
  <c r="B33" i="30"/>
  <c r="D29" i="30"/>
  <c r="H57" i="54" l="1"/>
  <c r="H83" i="54"/>
  <c r="Q531" i="30"/>
  <c r="R82" i="25"/>
  <c r="D649" i="30"/>
  <c r="G65" i="25"/>
  <c r="H873" i="66"/>
  <c r="E138" i="70"/>
  <c r="H851" i="45"/>
  <c r="K29" i="30"/>
  <c r="H150" i="45"/>
  <c r="D30" i="25"/>
  <c r="D11" i="29"/>
  <c r="H11" i="25"/>
  <c r="G66" i="25"/>
  <c r="G9" i="25"/>
  <c r="E64" i="25"/>
  <c r="H145" i="52"/>
  <c r="H401" i="52"/>
  <c r="H392" i="66"/>
  <c r="R83" i="70" s="1"/>
  <c r="R83" i="25"/>
  <c r="H379" i="66"/>
  <c r="E83" i="70" s="1"/>
  <c r="E83" i="25"/>
  <c r="H643" i="66"/>
  <c r="E113" i="70" s="1"/>
  <c r="E113" i="25"/>
  <c r="H414" i="66"/>
  <c r="R84" i="70" s="1"/>
  <c r="R84" i="25"/>
  <c r="H335" i="66"/>
  <c r="E79" i="70" s="1"/>
  <c r="E79" i="25"/>
  <c r="H618" i="66"/>
  <c r="L109" i="70" s="1"/>
  <c r="L109" i="25"/>
  <c r="H650" i="66"/>
  <c r="L113" i="70" s="1"/>
  <c r="L113" i="25"/>
  <c r="H611" i="66"/>
  <c r="E109" i="70" s="1"/>
  <c r="E109" i="25"/>
  <c r="H401" i="66"/>
  <c r="E84" i="70" s="1"/>
  <c r="E84" i="25"/>
  <c r="H627" i="66"/>
  <c r="E112" i="25"/>
  <c r="H634" i="66"/>
  <c r="L112" i="70" s="1"/>
  <c r="L112" i="25"/>
  <c r="H602" i="66"/>
  <c r="H684" i="66" s="1"/>
  <c r="L108" i="25"/>
  <c r="H357" i="66"/>
  <c r="E80" i="25"/>
  <c r="K219" i="51"/>
  <c r="K237" i="51" s="1"/>
  <c r="H188" i="45"/>
  <c r="H295" i="45"/>
  <c r="H172" i="45"/>
  <c r="H197" i="45"/>
  <c r="I284" i="66"/>
  <c r="K268" i="66"/>
  <c r="K561" i="66"/>
  <c r="I268" i="66"/>
  <c r="I561" i="66"/>
  <c r="L765" i="66"/>
  <c r="L684" i="66"/>
  <c r="L700" i="66"/>
  <c r="L740" i="66"/>
  <c r="L756" i="66"/>
  <c r="L709" i="66"/>
  <c r="L607" i="66"/>
  <c r="L689" i="66" s="1"/>
  <c r="I756" i="66"/>
  <c r="I765" i="66"/>
  <c r="I700" i="66"/>
  <c r="I709" i="66"/>
  <c r="I684" i="66"/>
  <c r="I740" i="66"/>
  <c r="I607" i="66"/>
  <c r="I705" i="66" s="1"/>
  <c r="I465" i="66"/>
  <c r="I139" i="66"/>
  <c r="K246" i="66"/>
  <c r="K539" i="66"/>
  <c r="H53" i="66"/>
  <c r="G10" i="70" s="1"/>
  <c r="I487" i="66"/>
  <c r="I161" i="66"/>
  <c r="I177" i="66"/>
  <c r="L284" i="66"/>
  <c r="L655" i="66"/>
  <c r="L666" i="66"/>
  <c r="L722" i="66"/>
  <c r="J765" i="66"/>
  <c r="J700" i="66"/>
  <c r="J740" i="66"/>
  <c r="J756" i="66"/>
  <c r="J709" i="66"/>
  <c r="J684" i="66"/>
  <c r="J607" i="66"/>
  <c r="J705" i="66" s="1"/>
  <c r="H82" i="66"/>
  <c r="G32" i="70" s="1"/>
  <c r="H16" i="66"/>
  <c r="D30" i="70" s="1"/>
  <c r="K436" i="45"/>
  <c r="K584" i="45" s="1"/>
  <c r="K392" i="66"/>
  <c r="J436" i="45"/>
  <c r="J584" i="45" s="1"/>
  <c r="J392" i="66"/>
  <c r="L177" i="66"/>
  <c r="J177" i="66"/>
  <c r="K284" i="66"/>
  <c r="K161" i="66"/>
  <c r="K487" i="66"/>
  <c r="J268" i="66"/>
  <c r="J561" i="66"/>
  <c r="K193" i="66"/>
  <c r="L300" i="66"/>
  <c r="L193" i="66"/>
  <c r="H60" i="66"/>
  <c r="G31" i="70" s="1"/>
  <c r="L436" i="45"/>
  <c r="L584" i="45" s="1"/>
  <c r="L392" i="66"/>
  <c r="L487" i="66"/>
  <c r="L161" i="66"/>
  <c r="L561" i="66"/>
  <c r="L268" i="66"/>
  <c r="K300" i="66"/>
  <c r="H75" i="66"/>
  <c r="G11" i="70" s="1"/>
  <c r="J246" i="66"/>
  <c r="J539" i="66"/>
  <c r="J465" i="66"/>
  <c r="J139" i="66"/>
  <c r="J193" i="66"/>
  <c r="K765" i="66"/>
  <c r="K740" i="66"/>
  <c r="K756" i="66"/>
  <c r="K709" i="66"/>
  <c r="K684" i="66"/>
  <c r="K700" i="66"/>
  <c r="K607" i="66"/>
  <c r="K745" i="66" s="1"/>
  <c r="H9" i="66"/>
  <c r="D9" i="70" s="1"/>
  <c r="L539" i="66"/>
  <c r="L246" i="66"/>
  <c r="J655" i="66"/>
  <c r="J666" i="66"/>
  <c r="J722" i="66"/>
  <c r="I300" i="66"/>
  <c r="K139" i="66"/>
  <c r="K465" i="66"/>
  <c r="H749" i="45"/>
  <c r="H595" i="66"/>
  <c r="H279" i="45"/>
  <c r="H257" i="45"/>
  <c r="H38" i="66"/>
  <c r="E30" i="70" s="1"/>
  <c r="H565" i="45"/>
  <c r="H348" i="66"/>
  <c r="I436" i="45"/>
  <c r="I584" i="45" s="1"/>
  <c r="I392" i="66"/>
  <c r="K177" i="66"/>
  <c r="J284" i="66"/>
  <c r="H31" i="66"/>
  <c r="E9" i="70" s="1"/>
  <c r="I722" i="66"/>
  <c r="I666" i="66"/>
  <c r="I655" i="66"/>
  <c r="K722" i="66"/>
  <c r="K666" i="66"/>
  <c r="K655" i="66"/>
  <c r="I193" i="66"/>
  <c r="J161" i="66"/>
  <c r="J487" i="66"/>
  <c r="J300" i="66"/>
  <c r="I246" i="66"/>
  <c r="I539" i="66"/>
  <c r="L465" i="66"/>
  <c r="L139" i="66"/>
  <c r="H128" i="45"/>
  <c r="H235" i="45"/>
  <c r="L329" i="66"/>
  <c r="L222" i="66"/>
  <c r="I222" i="66"/>
  <c r="J329" i="66"/>
  <c r="K329" i="66"/>
  <c r="I219" i="51"/>
  <c r="I237" i="51" s="1"/>
  <c r="J219" i="51"/>
  <c r="J237" i="51" s="1"/>
  <c r="H104" i="45"/>
  <c r="H318" i="45" s="1"/>
  <c r="H211" i="45"/>
  <c r="H436" i="45"/>
  <c r="H584" i="45" s="1"/>
  <c r="H228" i="45"/>
  <c r="E543" i="30"/>
  <c r="H1195" i="52"/>
  <c r="H1113" i="52"/>
  <c r="H35" i="54"/>
  <c r="H61" i="54"/>
  <c r="H191" i="54"/>
  <c r="H211" i="54" s="1"/>
  <c r="H187" i="54" s="1"/>
  <c r="D561" i="30"/>
  <c r="O545" i="30"/>
  <c r="O546" i="30"/>
  <c r="K49" i="45"/>
  <c r="I27" i="45"/>
  <c r="I177" i="45" s="1"/>
  <c r="H219" i="51"/>
  <c r="H423" i="45"/>
  <c r="H571" i="45" s="1"/>
  <c r="H71" i="45"/>
  <c r="J71" i="45"/>
  <c r="H93" i="45"/>
  <c r="J27" i="45"/>
  <c r="J177" i="45" s="1"/>
  <c r="K71" i="45"/>
  <c r="L71" i="45"/>
  <c r="L27" i="45"/>
  <c r="L300" i="45" s="1"/>
  <c r="I49" i="45"/>
  <c r="K93" i="45"/>
  <c r="H27" i="45"/>
  <c r="H193" i="45" s="1"/>
  <c r="L49" i="45"/>
  <c r="I93" i="45"/>
  <c r="J49" i="45"/>
  <c r="I71" i="45"/>
  <c r="J93" i="45"/>
  <c r="H49" i="45"/>
  <c r="K27" i="45"/>
  <c r="K193" i="45" s="1"/>
  <c r="L93" i="45"/>
  <c r="H534" i="45"/>
  <c r="H556" i="45"/>
  <c r="H460" i="45"/>
  <c r="H482" i="45"/>
  <c r="L765" i="45"/>
  <c r="L700" i="45"/>
  <c r="L709" i="45"/>
  <c r="L740" i="45"/>
  <c r="L756" i="45"/>
  <c r="L684" i="45"/>
  <c r="I756" i="45"/>
  <c r="I765" i="45"/>
  <c r="I740" i="45"/>
  <c r="I700" i="45"/>
  <c r="I709" i="45"/>
  <c r="I684" i="45"/>
  <c r="H469" i="45"/>
  <c r="H447" i="45"/>
  <c r="H353" i="45"/>
  <c r="V79" i="25" s="1"/>
  <c r="K765" i="45"/>
  <c r="K756" i="45"/>
  <c r="K740" i="45"/>
  <c r="K709" i="45"/>
  <c r="K700" i="45"/>
  <c r="K684" i="45"/>
  <c r="H272" i="45"/>
  <c r="H121" i="45"/>
  <c r="J722" i="45"/>
  <c r="J666" i="45"/>
  <c r="J778" i="45" s="1"/>
  <c r="L722" i="45"/>
  <c r="L666" i="45"/>
  <c r="L778" i="45" s="1"/>
  <c r="K722" i="45"/>
  <c r="K666" i="45"/>
  <c r="K778" i="45" s="1"/>
  <c r="J765" i="45"/>
  <c r="J756" i="45"/>
  <c r="J740" i="45"/>
  <c r="J700" i="45"/>
  <c r="J709" i="45"/>
  <c r="J684" i="45"/>
  <c r="H510" i="45"/>
  <c r="I666" i="45"/>
  <c r="I778" i="45" s="1"/>
  <c r="I722" i="45"/>
  <c r="H722" i="45"/>
  <c r="H666" i="45"/>
  <c r="H778" i="45" s="1"/>
  <c r="H709" i="45"/>
  <c r="H700" i="45"/>
  <c r="H756" i="45"/>
  <c r="H740" i="45"/>
  <c r="H684" i="45"/>
  <c r="H204" i="45"/>
  <c r="L607" i="45"/>
  <c r="I607" i="45"/>
  <c r="J607" i="45"/>
  <c r="J135" i="54"/>
  <c r="J109" i="54"/>
  <c r="H135" i="54"/>
  <c r="H109" i="54"/>
  <c r="I135" i="54"/>
  <c r="I109" i="54"/>
  <c r="K109" i="54"/>
  <c r="K135" i="54"/>
  <c r="L655" i="45"/>
  <c r="L135" i="54"/>
  <c r="L109" i="54"/>
  <c r="H259" i="54"/>
  <c r="H543" i="45"/>
  <c r="H677" i="45"/>
  <c r="H715" i="45"/>
  <c r="H733" i="45"/>
  <c r="H693" i="45"/>
  <c r="H165" i="45"/>
  <c r="H181" i="45"/>
  <c r="H97" i="45"/>
  <c r="H521" i="45"/>
  <c r="H304" i="45"/>
  <c r="H765" i="45"/>
  <c r="H659" i="45"/>
  <c r="H771" i="45" s="1"/>
  <c r="H143" i="45"/>
  <c r="H250" i="45"/>
  <c r="H288" i="45"/>
  <c r="K607" i="45"/>
  <c r="J639" i="45"/>
  <c r="H497" i="45"/>
  <c r="K639" i="45"/>
  <c r="L419" i="45"/>
  <c r="H607" i="45"/>
  <c r="P108" i="25" s="1"/>
  <c r="H171" i="51"/>
  <c r="L639" i="45"/>
  <c r="I655" i="45"/>
  <c r="L623" i="45"/>
  <c r="I623" i="45"/>
  <c r="I419" i="45"/>
  <c r="J419" i="45"/>
  <c r="K149" i="51"/>
  <c r="H193" i="51"/>
  <c r="L171" i="51"/>
  <c r="H639" i="45"/>
  <c r="K419" i="45"/>
  <c r="L353" i="45"/>
  <c r="L375" i="45"/>
  <c r="I375" i="45"/>
  <c r="J375" i="45"/>
  <c r="H375" i="45"/>
  <c r="I171" i="51"/>
  <c r="I133" i="51"/>
  <c r="I639" i="45"/>
  <c r="K171" i="51"/>
  <c r="H623" i="45"/>
  <c r="J623" i="45"/>
  <c r="K623" i="45"/>
  <c r="J353" i="45"/>
  <c r="K375" i="45"/>
  <c r="J215" i="51"/>
  <c r="I215" i="51"/>
  <c r="H27" i="51"/>
  <c r="J27" i="51"/>
  <c r="J397" i="45"/>
  <c r="K27" i="51"/>
  <c r="I117" i="51"/>
  <c r="H397" i="45"/>
  <c r="I49" i="51"/>
  <c r="L215" i="51"/>
  <c r="J49" i="51"/>
  <c r="K133" i="51"/>
  <c r="K49" i="51"/>
  <c r="L27" i="51"/>
  <c r="I193" i="51"/>
  <c r="I27" i="51"/>
  <c r="J655" i="45"/>
  <c r="I71" i="51"/>
  <c r="I149" i="51"/>
  <c r="I353" i="45"/>
  <c r="K215" i="51"/>
  <c r="J149" i="51"/>
  <c r="H215" i="51"/>
  <c r="I95" i="51"/>
  <c r="J95" i="51"/>
  <c r="L193" i="51"/>
  <c r="K193" i="51"/>
  <c r="K95" i="51"/>
  <c r="L117" i="51"/>
  <c r="K117" i="51"/>
  <c r="H117" i="51"/>
  <c r="J133" i="51"/>
  <c r="L95" i="51"/>
  <c r="H198" i="45"/>
  <c r="I397" i="45"/>
  <c r="L149" i="51"/>
  <c r="L133" i="51"/>
  <c r="H491" i="45"/>
  <c r="L397" i="45"/>
  <c r="L71" i="51"/>
  <c r="H419" i="45"/>
  <c r="K655" i="45"/>
  <c r="H655" i="45"/>
  <c r="H133" i="51"/>
  <c r="H149" i="51"/>
  <c r="H71" i="51"/>
  <c r="H49" i="51"/>
  <c r="J171" i="51"/>
  <c r="J193" i="51"/>
  <c r="H95" i="51"/>
  <c r="K353" i="45"/>
  <c r="K397" i="45"/>
  <c r="J71" i="51"/>
  <c r="J117" i="51"/>
  <c r="K71" i="51"/>
  <c r="L49" i="51"/>
  <c r="H740" i="66" l="1"/>
  <c r="E111" i="25"/>
  <c r="E116" i="25"/>
  <c r="R86" i="25"/>
  <c r="L15" i="30"/>
  <c r="H11" i="29"/>
  <c r="E156" i="70"/>
  <c r="R87" i="25"/>
  <c r="H32" i="25"/>
  <c r="H765" i="66"/>
  <c r="H700" i="66"/>
  <c r="H419" i="66"/>
  <c r="V84" i="70" s="1"/>
  <c r="H659" i="66"/>
  <c r="H771" i="66" s="1"/>
  <c r="H436" i="66"/>
  <c r="H584" i="66" s="1"/>
  <c r="H722" i="66"/>
  <c r="E82" i="25"/>
  <c r="H397" i="66"/>
  <c r="V83" i="70" s="1"/>
  <c r="G30" i="25"/>
  <c r="D64" i="25"/>
  <c r="G30" i="70"/>
  <c r="D64" i="70"/>
  <c r="L48" i="29"/>
  <c r="G65" i="70"/>
  <c r="G9" i="70"/>
  <c r="E64" i="70"/>
  <c r="G66" i="70"/>
  <c r="H11" i="70"/>
  <c r="H32" i="70"/>
  <c r="X9" i="25"/>
  <c r="D29" i="29"/>
  <c r="H756" i="66"/>
  <c r="H521" i="66"/>
  <c r="H423" i="66"/>
  <c r="H447" i="66"/>
  <c r="H497" i="66"/>
  <c r="H543" i="66"/>
  <c r="I307" i="54"/>
  <c r="H307" i="54"/>
  <c r="H175" i="30" s="1"/>
  <c r="H469" i="66"/>
  <c r="O647" i="30"/>
  <c r="P113" i="25"/>
  <c r="V84" i="25"/>
  <c r="V80" i="25"/>
  <c r="V83" i="25"/>
  <c r="P109" i="25"/>
  <c r="P112" i="25"/>
  <c r="O543" i="30"/>
  <c r="O648" i="30"/>
  <c r="L745" i="66"/>
  <c r="H666" i="66"/>
  <c r="H778" i="66" s="1"/>
  <c r="H655" i="66"/>
  <c r="P113" i="70" s="1"/>
  <c r="L111" i="25"/>
  <c r="I689" i="66"/>
  <c r="I761" i="66"/>
  <c r="I727" i="66"/>
  <c r="E87" i="25"/>
  <c r="E87" i="70"/>
  <c r="H375" i="66"/>
  <c r="V80" i="70" s="1"/>
  <c r="E80" i="70"/>
  <c r="J761" i="66"/>
  <c r="H623" i="66"/>
  <c r="P109" i="70" s="1"/>
  <c r="L116" i="25"/>
  <c r="H353" i="66"/>
  <c r="H567" i="66" s="1"/>
  <c r="R79" i="70"/>
  <c r="H709" i="66"/>
  <c r="L108" i="70"/>
  <c r="H639" i="66"/>
  <c r="P112" i="70" s="1"/>
  <c r="E112" i="70"/>
  <c r="H607" i="66"/>
  <c r="E108" i="70"/>
  <c r="J727" i="66"/>
  <c r="L705" i="66"/>
  <c r="L761" i="66"/>
  <c r="L727" i="66"/>
  <c r="J689" i="66"/>
  <c r="J745" i="66"/>
  <c r="H715" i="66"/>
  <c r="K689" i="66"/>
  <c r="K727" i="66"/>
  <c r="H204" i="66"/>
  <c r="H211" i="66"/>
  <c r="I397" i="66"/>
  <c r="I436" i="66"/>
  <c r="H228" i="66"/>
  <c r="H27" i="66"/>
  <c r="H288" i="66"/>
  <c r="H143" i="66"/>
  <c r="H165" i="66"/>
  <c r="H121" i="66"/>
  <c r="H250" i="66"/>
  <c r="H272" i="66"/>
  <c r="H181" i="66"/>
  <c r="K761" i="66"/>
  <c r="H510" i="66"/>
  <c r="H172" i="66"/>
  <c r="H128" i="66"/>
  <c r="H235" i="66"/>
  <c r="H150" i="66"/>
  <c r="H257" i="66"/>
  <c r="H279" i="66"/>
  <c r="H188" i="66"/>
  <c r="H295" i="66"/>
  <c r="H304" i="66"/>
  <c r="H197" i="66"/>
  <c r="J767" i="66"/>
  <c r="J711" i="66"/>
  <c r="H539" i="45"/>
  <c r="H567" i="45"/>
  <c r="I778" i="66"/>
  <c r="I671" i="66"/>
  <c r="I783" i="66" s="1"/>
  <c r="L436" i="66"/>
  <c r="L397" i="66"/>
  <c r="L778" i="66"/>
  <c r="L671" i="66"/>
  <c r="L783" i="66" s="1"/>
  <c r="L767" i="66"/>
  <c r="L711" i="66"/>
  <c r="K778" i="66"/>
  <c r="K671" i="66"/>
  <c r="K783" i="66" s="1"/>
  <c r="H534" i="66"/>
  <c r="H460" i="66"/>
  <c r="H491" i="66"/>
  <c r="H565" i="66"/>
  <c r="H556" i="66"/>
  <c r="H482" i="66"/>
  <c r="J778" i="66"/>
  <c r="J671" i="66"/>
  <c r="J783" i="66" s="1"/>
  <c r="K767" i="66"/>
  <c r="K711" i="66"/>
  <c r="H93" i="66"/>
  <c r="K705" i="66"/>
  <c r="J436" i="66"/>
  <c r="J397" i="66"/>
  <c r="K436" i="66"/>
  <c r="K397" i="66"/>
  <c r="H104" i="66"/>
  <c r="H318" i="66" s="1"/>
  <c r="H97" i="66"/>
  <c r="H311" i="66" s="1"/>
  <c r="H71" i="66"/>
  <c r="I767" i="66"/>
  <c r="I711" i="66"/>
  <c r="I745" i="66"/>
  <c r="H49" i="66"/>
  <c r="H677" i="66"/>
  <c r="H693" i="66"/>
  <c r="H749" i="66"/>
  <c r="H733" i="66"/>
  <c r="J222" i="66"/>
  <c r="K222" i="66"/>
  <c r="K567" i="45"/>
  <c r="K493" i="45"/>
  <c r="I567" i="45"/>
  <c r="I493" i="45"/>
  <c r="J567" i="45"/>
  <c r="J493" i="45"/>
  <c r="J767" i="45"/>
  <c r="J711" i="45"/>
  <c r="H711" i="45"/>
  <c r="H767" i="45"/>
  <c r="I767" i="45"/>
  <c r="I711" i="45"/>
  <c r="L567" i="45"/>
  <c r="L493" i="45"/>
  <c r="L711" i="45"/>
  <c r="L767" i="45"/>
  <c r="K767" i="45"/>
  <c r="K711" i="45"/>
  <c r="H493" i="45"/>
  <c r="J193" i="45"/>
  <c r="I193" i="45"/>
  <c r="H177" i="45"/>
  <c r="L193" i="45"/>
  <c r="K177" i="45"/>
  <c r="L177" i="45"/>
  <c r="H311" i="45"/>
  <c r="H353" i="52"/>
  <c r="I284" i="45"/>
  <c r="H246" i="45"/>
  <c r="J284" i="45"/>
  <c r="K268" i="45"/>
  <c r="L139" i="45"/>
  <c r="J139" i="45"/>
  <c r="I727" i="45"/>
  <c r="H307" i="45"/>
  <c r="L307" i="45"/>
  <c r="L268" i="45"/>
  <c r="I268" i="45"/>
  <c r="L222" i="45"/>
  <c r="L161" i="45"/>
  <c r="J300" i="45"/>
  <c r="J268" i="45"/>
  <c r="I222" i="45"/>
  <c r="J200" i="45"/>
  <c r="I161" i="45"/>
  <c r="I200" i="45"/>
  <c r="I246" i="45"/>
  <c r="J222" i="45"/>
  <c r="J307" i="45"/>
  <c r="J246" i="45"/>
  <c r="I307" i="45"/>
  <c r="I300" i="45"/>
  <c r="I139" i="45"/>
  <c r="J161" i="45"/>
  <c r="K161" i="45"/>
  <c r="H268" i="45"/>
  <c r="H284" i="45"/>
  <c r="H161" i="45"/>
  <c r="H222" i="45"/>
  <c r="K200" i="45"/>
  <c r="K246" i="45"/>
  <c r="K139" i="45"/>
  <c r="K284" i="45"/>
  <c r="H300" i="45"/>
  <c r="K307" i="45"/>
  <c r="L200" i="45"/>
  <c r="L246" i="45"/>
  <c r="K222" i="45"/>
  <c r="K300" i="45"/>
  <c r="L284" i="45"/>
  <c r="H139" i="45"/>
  <c r="I515" i="45"/>
  <c r="H705" i="45"/>
  <c r="H689" i="45"/>
  <c r="I745" i="45"/>
  <c r="I705" i="45"/>
  <c r="I689" i="45"/>
  <c r="J561" i="45"/>
  <c r="J539" i="45"/>
  <c r="J487" i="45"/>
  <c r="J465" i="45"/>
  <c r="K561" i="45"/>
  <c r="K539" i="45"/>
  <c r="K465" i="45"/>
  <c r="K487" i="45"/>
  <c r="I561" i="45"/>
  <c r="I539" i="45"/>
  <c r="I487" i="45"/>
  <c r="I465" i="45"/>
  <c r="K515" i="45"/>
  <c r="J515" i="45"/>
  <c r="J705" i="45"/>
  <c r="J689" i="45"/>
  <c r="L745" i="45"/>
  <c r="L705" i="45"/>
  <c r="L689" i="45"/>
  <c r="L539" i="45"/>
  <c r="L561" i="45"/>
  <c r="L465" i="45"/>
  <c r="L487" i="45"/>
  <c r="K705" i="45"/>
  <c r="K689" i="45"/>
  <c r="H515" i="45"/>
  <c r="L515" i="45"/>
  <c r="H561" i="45"/>
  <c r="H465" i="45"/>
  <c r="H487" i="45"/>
  <c r="K727" i="45"/>
  <c r="L727" i="45"/>
  <c r="L761" i="45"/>
  <c r="I761" i="45"/>
  <c r="J745" i="45"/>
  <c r="J727" i="45"/>
  <c r="J761" i="45"/>
  <c r="K745" i="45"/>
  <c r="K761" i="45"/>
  <c r="H761" i="45"/>
  <c r="H745" i="45"/>
  <c r="L671" i="45"/>
  <c r="H200" i="45"/>
  <c r="J441" i="45"/>
  <c r="H727" i="45"/>
  <c r="H115" i="45"/>
  <c r="I671" i="45"/>
  <c r="I115" i="45"/>
  <c r="K441" i="45"/>
  <c r="I441" i="45"/>
  <c r="L115" i="45"/>
  <c r="J115" i="45"/>
  <c r="H237" i="51"/>
  <c r="H671" i="45"/>
  <c r="J671" i="45"/>
  <c r="K671" i="45"/>
  <c r="L441" i="45"/>
  <c r="K115" i="45"/>
  <c r="H441" i="45"/>
  <c r="H589" i="45" s="1"/>
  <c r="AA91" i="25" l="1"/>
  <c r="H29" i="29"/>
  <c r="AA107" i="25"/>
  <c r="X16" i="25"/>
  <c r="L115" i="25"/>
  <c r="P111" i="25"/>
  <c r="V87" i="25"/>
  <c r="P116" i="25"/>
  <c r="L111" i="70"/>
  <c r="R82" i="70"/>
  <c r="E82" i="70"/>
  <c r="E116" i="70"/>
  <c r="H222" i="66"/>
  <c r="V82" i="25"/>
  <c r="Y9" i="25"/>
  <c r="H65" i="25"/>
  <c r="E86" i="25"/>
  <c r="E115" i="25"/>
  <c r="M48" i="29"/>
  <c r="H441" i="66"/>
  <c r="H589" i="66" s="1"/>
  <c r="H66" i="25"/>
  <c r="H66" i="70"/>
  <c r="H65" i="70"/>
  <c r="G64" i="25"/>
  <c r="G64" i="70"/>
  <c r="X16" i="70"/>
  <c r="X9" i="70"/>
  <c r="H571" i="66"/>
  <c r="H493" i="66"/>
  <c r="H671" i="66"/>
  <c r="H783" i="66" s="1"/>
  <c r="H561" i="66"/>
  <c r="H515" i="66"/>
  <c r="H487" i="66"/>
  <c r="AA78" i="70"/>
  <c r="H761" i="66"/>
  <c r="P108" i="70"/>
  <c r="H465" i="66"/>
  <c r="V79" i="70"/>
  <c r="L9" i="30"/>
  <c r="D572" i="30"/>
  <c r="H689" i="66"/>
  <c r="AA78" i="25"/>
  <c r="R87" i="70"/>
  <c r="H539" i="66"/>
  <c r="L116" i="70"/>
  <c r="H727" i="66"/>
  <c r="H705" i="66"/>
  <c r="H711" i="66"/>
  <c r="H745" i="66"/>
  <c r="H767" i="66"/>
  <c r="E111" i="70"/>
  <c r="AA114" i="25"/>
  <c r="H115" i="66"/>
  <c r="H329" i="66" s="1"/>
  <c r="H139" i="66"/>
  <c r="H300" i="66"/>
  <c r="H284" i="66"/>
  <c r="H193" i="66"/>
  <c r="H161" i="66"/>
  <c r="H246" i="66"/>
  <c r="H268" i="66"/>
  <c r="H307" i="66"/>
  <c r="H177" i="66"/>
  <c r="H200" i="66"/>
  <c r="J584" i="66"/>
  <c r="J441" i="66"/>
  <c r="J589" i="66" s="1"/>
  <c r="L584" i="66"/>
  <c r="L441" i="66"/>
  <c r="L589" i="66" s="1"/>
  <c r="K584" i="66"/>
  <c r="K441" i="66"/>
  <c r="K589" i="66" s="1"/>
  <c r="I584" i="66"/>
  <c r="I441" i="66"/>
  <c r="I589" i="66" s="1"/>
  <c r="N589" i="45"/>
  <c r="I589" i="45"/>
  <c r="J589" i="45"/>
  <c r="K589" i="45"/>
  <c r="L329" i="45"/>
  <c r="L589" i="45"/>
  <c r="H783" i="45"/>
  <c r="L783" i="45"/>
  <c r="K783" i="45"/>
  <c r="J783" i="45"/>
  <c r="J329" i="45"/>
  <c r="I783" i="45"/>
  <c r="K329" i="45"/>
  <c r="I329" i="45"/>
  <c r="H329" i="45"/>
  <c r="L25" i="30"/>
  <c r="L17" i="30"/>
  <c r="L10" i="30"/>
  <c r="L19" i="30"/>
  <c r="L16" i="30"/>
  <c r="L21" i="30"/>
  <c r="L11" i="30"/>
  <c r="L20" i="30"/>
  <c r="L18" i="30"/>
  <c r="L23" i="30"/>
  <c r="L12" i="30"/>
  <c r="L22" i="30"/>
  <c r="L14" i="30"/>
  <c r="L13" i="30"/>
  <c r="L24" i="30"/>
  <c r="AB91" i="25" l="1"/>
  <c r="AB107" i="25"/>
  <c r="R86" i="70"/>
  <c r="L115" i="70"/>
  <c r="Y16" i="25"/>
  <c r="E86" i="70"/>
  <c r="AA96" i="25"/>
  <c r="V87" i="70"/>
  <c r="P111" i="70"/>
  <c r="AB78" i="70"/>
  <c r="Y16" i="70"/>
  <c r="V86" i="25"/>
  <c r="P115" i="25"/>
  <c r="AB78" i="25"/>
  <c r="N48" i="29"/>
  <c r="AB114" i="25"/>
  <c r="AA125" i="25"/>
  <c r="Y9" i="70"/>
  <c r="AA107" i="70"/>
  <c r="H64" i="70"/>
  <c r="X27" i="70"/>
  <c r="X27" i="25"/>
  <c r="AA91" i="70"/>
  <c r="H64" i="25"/>
  <c r="E115" i="70"/>
  <c r="P116" i="70"/>
  <c r="AA114" i="70"/>
  <c r="V82" i="70"/>
  <c r="AA96" i="70" l="1"/>
  <c r="P115" i="70"/>
  <c r="AB114" i="70"/>
  <c r="AB107" i="70"/>
  <c r="AB91" i="70"/>
  <c r="V86" i="70"/>
  <c r="AA125" i="70"/>
  <c r="H797" i="66" l="1"/>
  <c r="H819" i="66" s="1"/>
  <c r="D146" i="70" s="1"/>
  <c r="H790" i="66"/>
  <c r="H812" i="66" s="1"/>
  <c r="D139" i="70" s="1"/>
  <c r="H802" i="66"/>
  <c r="H824" i="66" s="1"/>
  <c r="D151" i="70" s="1"/>
  <c r="H789" i="66"/>
  <c r="H811" i="66" s="1"/>
  <c r="D138" i="70" s="1"/>
  <c r="H819" i="45" l="1"/>
  <c r="H824" i="45"/>
  <c r="H812" i="45"/>
  <c r="L825" i="45"/>
  <c r="L803" i="66"/>
  <c r="L825" i="66" s="1"/>
  <c r="H829" i="45"/>
  <c r="H807" i="66"/>
  <c r="H796" i="66"/>
  <c r="H803" i="66"/>
  <c r="H825" i="66" s="1"/>
  <c r="D152" i="70" s="1"/>
  <c r="K827" i="45"/>
  <c r="K805" i="66"/>
  <c r="K827" i="66" s="1"/>
  <c r="J824" i="45"/>
  <c r="J802" i="66"/>
  <c r="J824" i="66" s="1"/>
  <c r="I821" i="45"/>
  <c r="I799" i="66"/>
  <c r="I821" i="66" s="1"/>
  <c r="I817" i="45"/>
  <c r="I795" i="66"/>
  <c r="I817" i="66" s="1"/>
  <c r="H814" i="45"/>
  <c r="H792" i="66"/>
  <c r="J827" i="45"/>
  <c r="J805" i="66"/>
  <c r="J827" i="66" s="1"/>
  <c r="I824" i="45"/>
  <c r="I802" i="66"/>
  <c r="I824" i="66" s="1"/>
  <c r="H799" i="66"/>
  <c r="H821" i="66" s="1"/>
  <c r="D148" i="70" s="1"/>
  <c r="H817" i="45"/>
  <c r="H795" i="66"/>
  <c r="H817" i="66" s="1"/>
  <c r="D144" i="70" s="1"/>
  <c r="L813" i="45"/>
  <c r="L791" i="66"/>
  <c r="L813" i="66" s="1"/>
  <c r="H827" i="45"/>
  <c r="H805" i="66"/>
  <c r="L823" i="45"/>
  <c r="L801" i="66"/>
  <c r="L823" i="66" s="1"/>
  <c r="K820" i="45"/>
  <c r="K798" i="66"/>
  <c r="K820" i="66" s="1"/>
  <c r="K816" i="45"/>
  <c r="K794" i="66"/>
  <c r="K816" i="66" s="1"/>
  <c r="J813" i="45"/>
  <c r="J791" i="66"/>
  <c r="J813" i="66" s="1"/>
  <c r="L820" i="45"/>
  <c r="L798" i="66"/>
  <c r="L820" i="66" s="1"/>
  <c r="K817" i="45"/>
  <c r="K795" i="66"/>
  <c r="K817" i="66" s="1"/>
  <c r="J814" i="45"/>
  <c r="J792" i="66"/>
  <c r="J814" i="66" s="1"/>
  <c r="J829" i="45"/>
  <c r="J807" i="66"/>
  <c r="J829" i="66" s="1"/>
  <c r="K829" i="45"/>
  <c r="K807" i="66"/>
  <c r="K829" i="66" s="1"/>
  <c r="L822" i="45"/>
  <c r="L800" i="66"/>
  <c r="L822" i="66" s="1"/>
  <c r="K815" i="45"/>
  <c r="K793" i="66"/>
  <c r="K815" i="66" s="1"/>
  <c r="I825" i="45"/>
  <c r="I803" i="66"/>
  <c r="I825" i="66" s="1"/>
  <c r="L814" i="45"/>
  <c r="L792" i="66"/>
  <c r="L814" i="66" s="1"/>
  <c r="L821" i="45"/>
  <c r="L799" i="66"/>
  <c r="L821" i="66" s="1"/>
  <c r="L811" i="45"/>
  <c r="L789" i="66"/>
  <c r="L811" i="66" s="1"/>
  <c r="J811" i="45"/>
  <c r="J789" i="66"/>
  <c r="J811" i="66" s="1"/>
  <c r="K811" i="45"/>
  <c r="K789" i="66"/>
  <c r="K811" i="66" s="1"/>
  <c r="I811" i="45"/>
  <c r="I789" i="66"/>
  <c r="I811" i="66" s="1"/>
  <c r="L829" i="45"/>
  <c r="L807" i="66"/>
  <c r="L829" i="66" s="1"/>
  <c r="L826" i="45"/>
  <c r="L804" i="66"/>
  <c r="L826" i="66" s="1"/>
  <c r="K823" i="45"/>
  <c r="K801" i="66"/>
  <c r="K823" i="66" s="1"/>
  <c r="J820" i="45"/>
  <c r="J798" i="66"/>
  <c r="J820" i="66" s="1"/>
  <c r="J816" i="45"/>
  <c r="J794" i="66"/>
  <c r="J816" i="66" s="1"/>
  <c r="I813" i="45"/>
  <c r="I791" i="66"/>
  <c r="I813" i="66" s="1"/>
  <c r="K826" i="45"/>
  <c r="K804" i="66"/>
  <c r="K826" i="66" s="1"/>
  <c r="J823" i="45"/>
  <c r="J801" i="66"/>
  <c r="J823" i="66" s="1"/>
  <c r="I820" i="45"/>
  <c r="I798" i="66"/>
  <c r="I820" i="66" s="1"/>
  <c r="I816" i="45"/>
  <c r="I794" i="66"/>
  <c r="I816" i="66" s="1"/>
  <c r="H813" i="45"/>
  <c r="H791" i="66"/>
  <c r="H813" i="66" s="1"/>
  <c r="D140" i="70" s="1"/>
  <c r="I826" i="45"/>
  <c r="I804" i="66"/>
  <c r="I826" i="66" s="1"/>
  <c r="H823" i="45"/>
  <c r="H801" i="66"/>
  <c r="L815" i="45"/>
  <c r="L793" i="66"/>
  <c r="L815" i="66" s="1"/>
  <c r="K812" i="45"/>
  <c r="K790" i="66"/>
  <c r="K812" i="66" s="1"/>
  <c r="I823" i="45"/>
  <c r="I801" i="66"/>
  <c r="I823" i="66" s="1"/>
  <c r="H820" i="45"/>
  <c r="H798" i="66"/>
  <c r="L816" i="45"/>
  <c r="L794" i="66"/>
  <c r="L816" i="66" s="1"/>
  <c r="K819" i="45"/>
  <c r="K797" i="66"/>
  <c r="K819" i="66" s="1"/>
  <c r="I829" i="45"/>
  <c r="I807" i="66"/>
  <c r="I829" i="66" s="1"/>
  <c r="L818" i="45"/>
  <c r="L796" i="66"/>
  <c r="L818" i="66" s="1"/>
  <c r="J812" i="45"/>
  <c r="J790" i="66"/>
  <c r="J812" i="66" s="1"/>
  <c r="K818" i="45"/>
  <c r="K796" i="66"/>
  <c r="K818" i="66" s="1"/>
  <c r="J815" i="45"/>
  <c r="J793" i="66"/>
  <c r="J815" i="66" s="1"/>
  <c r="I812" i="45"/>
  <c r="I790" i="66"/>
  <c r="I812" i="66" s="1"/>
  <c r="J825" i="45"/>
  <c r="J803" i="66"/>
  <c r="J825" i="66" s="1"/>
  <c r="I822" i="45"/>
  <c r="I800" i="66"/>
  <c r="I822" i="66" s="1"/>
  <c r="I818" i="45"/>
  <c r="I796" i="66"/>
  <c r="I818" i="66" s="1"/>
  <c r="H815" i="45"/>
  <c r="H793" i="66"/>
  <c r="K825" i="45"/>
  <c r="K803" i="66"/>
  <c r="K825" i="66" s="1"/>
  <c r="J822" i="45"/>
  <c r="J800" i="66"/>
  <c r="J822" i="66" s="1"/>
  <c r="I819" i="45"/>
  <c r="I797" i="66"/>
  <c r="I819" i="66" s="1"/>
  <c r="H794" i="66"/>
  <c r="J819" i="45"/>
  <c r="J797" i="66"/>
  <c r="J819" i="66" s="1"/>
  <c r="J826" i="45"/>
  <c r="J804" i="66"/>
  <c r="J826" i="66" s="1"/>
  <c r="K813" i="45"/>
  <c r="K791" i="66"/>
  <c r="K813" i="66" s="1"/>
  <c r="H804" i="66"/>
  <c r="K822" i="45"/>
  <c r="K800" i="66"/>
  <c r="K822" i="66" s="1"/>
  <c r="H800" i="66"/>
  <c r="L827" i="45"/>
  <c r="L805" i="66"/>
  <c r="L827" i="66" s="1"/>
  <c r="L817" i="45"/>
  <c r="L795" i="66"/>
  <c r="L817" i="66" s="1"/>
  <c r="K814" i="45"/>
  <c r="K792" i="66"/>
  <c r="K814" i="66" s="1"/>
  <c r="I827" i="45"/>
  <c r="I805" i="66"/>
  <c r="I827" i="66" s="1"/>
  <c r="K824" i="45"/>
  <c r="K802" i="66"/>
  <c r="K824" i="66" s="1"/>
  <c r="J821" i="45"/>
  <c r="J799" i="66"/>
  <c r="J821" i="66" s="1"/>
  <c r="J817" i="45"/>
  <c r="J795" i="66"/>
  <c r="J817" i="66" s="1"/>
  <c r="I814" i="45"/>
  <c r="I792" i="66"/>
  <c r="I814" i="66" s="1"/>
  <c r="L824" i="45"/>
  <c r="L802" i="66"/>
  <c r="L824" i="66" s="1"/>
  <c r="K821" i="45"/>
  <c r="K799" i="66"/>
  <c r="K821" i="66" s="1"/>
  <c r="J818" i="45"/>
  <c r="J796" i="66"/>
  <c r="J818" i="66" s="1"/>
  <c r="I815" i="45"/>
  <c r="I793" i="66"/>
  <c r="I815" i="66" s="1"/>
  <c r="L819" i="45"/>
  <c r="L797" i="66"/>
  <c r="L819" i="66" s="1"/>
  <c r="L812" i="45"/>
  <c r="L790" i="66"/>
  <c r="L812" i="66" s="1"/>
  <c r="H816" i="45"/>
  <c r="H825" i="45"/>
  <c r="H818" i="45"/>
  <c r="H821" i="45"/>
  <c r="H822" i="45"/>
  <c r="H826" i="45"/>
  <c r="H811" i="45"/>
  <c r="F152" i="70" l="1"/>
  <c r="F151" i="70"/>
  <c r="F148" i="70"/>
  <c r="F140" i="70"/>
  <c r="F139" i="70"/>
  <c r="F146" i="70"/>
  <c r="F138" i="70"/>
  <c r="F144" i="70"/>
  <c r="H829" i="66"/>
  <c r="H822" i="66"/>
  <c r="D149" i="70" s="1"/>
  <c r="H826" i="66"/>
  <c r="D153" i="70" s="1"/>
  <c r="H827" i="66"/>
  <c r="D154" i="70" s="1"/>
  <c r="H814" i="66"/>
  <c r="D141" i="70" s="1"/>
  <c r="H818" i="66"/>
  <c r="D145" i="70" s="1"/>
  <c r="H816" i="66"/>
  <c r="D143" i="70" s="1"/>
  <c r="H815" i="66"/>
  <c r="D142" i="70" s="1"/>
  <c r="H820" i="66"/>
  <c r="D147" i="70" s="1"/>
  <c r="H823" i="66"/>
  <c r="D150" i="70" s="1"/>
  <c r="F143" i="70" l="1"/>
  <c r="F141" i="70"/>
  <c r="F153" i="70"/>
  <c r="F142" i="70"/>
  <c r="F154" i="70"/>
  <c r="F147" i="70"/>
  <c r="F150" i="70"/>
  <c r="F145" i="70"/>
  <c r="F149" i="70"/>
  <c r="J151" i="70"/>
  <c r="J153" i="70"/>
  <c r="J144" i="70"/>
  <c r="J139" i="70"/>
  <c r="J138" i="70"/>
  <c r="J148" i="70"/>
  <c r="J146" i="70"/>
  <c r="J140" i="70"/>
  <c r="J152" i="70"/>
  <c r="I473" i="54"/>
  <c r="I469" i="54"/>
  <c r="I465" i="54"/>
  <c r="I461" i="54"/>
  <c r="I452" i="54"/>
  <c r="I448" i="54"/>
  <c r="I444" i="54"/>
  <c r="I440" i="54"/>
  <c r="I460" i="54"/>
  <c r="I451" i="54"/>
  <c r="I447" i="54"/>
  <c r="I443" i="54"/>
  <c r="I439" i="54"/>
  <c r="I472" i="54"/>
  <c r="I468" i="54"/>
  <c r="I464" i="54"/>
  <c r="I475" i="54"/>
  <c r="I471" i="54"/>
  <c r="I467" i="54"/>
  <c r="I463" i="54"/>
  <c r="I459" i="54"/>
  <c r="I450" i="54"/>
  <c r="I446" i="54"/>
  <c r="I442" i="54"/>
  <c r="I438" i="54"/>
  <c r="I462" i="54"/>
  <c r="I453" i="54"/>
  <c r="I449" i="54"/>
  <c r="I445" i="54"/>
  <c r="I441" i="54"/>
  <c r="I474" i="54"/>
  <c r="I470" i="54"/>
  <c r="I466" i="54"/>
  <c r="I437" i="54"/>
  <c r="D156" i="70"/>
  <c r="I429" i="54"/>
  <c r="I428" i="54"/>
  <c r="I427" i="54"/>
  <c r="I426" i="54"/>
  <c r="I423" i="54"/>
  <c r="I422" i="54"/>
  <c r="I419" i="54"/>
  <c r="I431" i="54"/>
  <c r="I430" i="54"/>
  <c r="I415" i="54"/>
  <c r="I425" i="54"/>
  <c r="I420" i="54"/>
  <c r="I418" i="54"/>
  <c r="I417" i="54"/>
  <c r="I416" i="54"/>
  <c r="I424" i="54"/>
  <c r="I421" i="54"/>
  <c r="I19" i="54"/>
  <c r="I317" i="54"/>
  <c r="I321" i="54"/>
  <c r="I325" i="54"/>
  <c r="I329" i="54"/>
  <c r="I339" i="54"/>
  <c r="I343" i="54"/>
  <c r="I340" i="54"/>
  <c r="I348" i="54"/>
  <c r="I352" i="54"/>
  <c r="I314" i="54"/>
  <c r="I318" i="54"/>
  <c r="I322" i="54"/>
  <c r="I315" i="54"/>
  <c r="I319" i="54"/>
  <c r="I323" i="54"/>
  <c r="I327" i="54"/>
  <c r="I341" i="54"/>
  <c r="I345" i="54"/>
  <c r="I349" i="54"/>
  <c r="I353" i="54"/>
  <c r="I351" i="54"/>
  <c r="I344" i="54"/>
  <c r="I316" i="54"/>
  <c r="I320" i="54"/>
  <c r="I324" i="54"/>
  <c r="I328" i="54"/>
  <c r="I338" i="54"/>
  <c r="I342" i="54"/>
  <c r="I346" i="54"/>
  <c r="I350" i="54"/>
  <c r="I347" i="54"/>
  <c r="I326" i="54"/>
  <c r="I337" i="54"/>
  <c r="I313" i="54"/>
  <c r="I380" i="54"/>
  <c r="I384" i="54"/>
  <c r="I388" i="54"/>
  <c r="I379" i="54"/>
  <c r="I381" i="54"/>
  <c r="I389" i="54"/>
  <c r="I383" i="54"/>
  <c r="I385" i="54"/>
  <c r="I382" i="54"/>
  <c r="I386" i="54"/>
  <c r="I387" i="54"/>
  <c r="I368" i="54"/>
  <c r="I364" i="54"/>
  <c r="I25" i="54"/>
  <c r="I21" i="54"/>
  <c r="I17" i="54"/>
  <c r="I13" i="54"/>
  <c r="I371" i="54"/>
  <c r="I367" i="54"/>
  <c r="I363" i="54"/>
  <c r="I29" i="54"/>
  <c r="I24" i="54"/>
  <c r="I20" i="54"/>
  <c r="I16" i="54"/>
  <c r="I11" i="54"/>
  <c r="I370" i="54"/>
  <c r="I366" i="54"/>
  <c r="I362" i="54"/>
  <c r="I28" i="54"/>
  <c r="I23" i="54"/>
  <c r="I15" i="54"/>
  <c r="I10" i="54"/>
  <c r="I369" i="54"/>
  <c r="I365" i="54"/>
  <c r="I361" i="54"/>
  <c r="I27" i="54"/>
  <c r="I22" i="54"/>
  <c r="I18" i="54"/>
  <c r="I14" i="54"/>
  <c r="I9" i="54"/>
  <c r="I373" i="54" l="1"/>
  <c r="I1113" i="52" s="1"/>
  <c r="I331" i="54"/>
  <c r="I769" i="52" s="1"/>
  <c r="I31" i="54"/>
  <c r="I145" i="52" s="1"/>
  <c r="I355" i="54"/>
  <c r="I925" i="52" s="1"/>
  <c r="I455" i="54"/>
  <c r="I1475" i="52" s="1"/>
  <c r="I433" i="54"/>
  <c r="I1365" i="52" s="1"/>
  <c r="I477" i="54"/>
  <c r="I1585" i="52" s="1"/>
  <c r="I391" i="54"/>
  <c r="I1195" i="52" s="1"/>
  <c r="J142" i="70"/>
  <c r="J150" i="70"/>
  <c r="J141" i="70"/>
  <c r="J154" i="70"/>
  <c r="J143" i="70"/>
  <c r="J149" i="70"/>
  <c r="J145" i="70"/>
  <c r="J147" i="70"/>
  <c r="K144" i="70"/>
  <c r="K152" i="70"/>
  <c r="K153" i="70"/>
  <c r="K140" i="70"/>
  <c r="K148" i="70"/>
  <c r="K146" i="70"/>
  <c r="K138" i="70"/>
  <c r="K139" i="70"/>
  <c r="K151" i="70"/>
  <c r="I173" i="54"/>
  <c r="I197" i="54" s="1"/>
  <c r="I174" i="54"/>
  <c r="I198" i="54" s="1"/>
  <c r="I179" i="54"/>
  <c r="I203" i="54" s="1"/>
  <c r="I168" i="54"/>
  <c r="I192" i="54" s="1"/>
  <c r="I185" i="54"/>
  <c r="I209" i="54" s="1"/>
  <c r="I177" i="54"/>
  <c r="I201" i="54" s="1"/>
  <c r="I178" i="54"/>
  <c r="I202" i="54" s="1"/>
  <c r="I184" i="54"/>
  <c r="I208" i="54" s="1"/>
  <c r="I172" i="54"/>
  <c r="I196" i="54" s="1"/>
  <c r="I181" i="54"/>
  <c r="I205" i="54" s="1"/>
  <c r="I167" i="54"/>
  <c r="I191" i="54" s="1"/>
  <c r="I183" i="54"/>
  <c r="I207" i="54" s="1"/>
  <c r="I171" i="54"/>
  <c r="I195" i="54" s="1"/>
  <c r="I176" i="54"/>
  <c r="I200" i="54" s="1"/>
  <c r="I169" i="54"/>
  <c r="I193" i="54" s="1"/>
  <c r="I170" i="54"/>
  <c r="I194" i="54" s="1"/>
  <c r="I175" i="54"/>
  <c r="I199" i="54" s="1"/>
  <c r="I180" i="54"/>
  <c r="I204" i="54" s="1"/>
  <c r="F156" i="70"/>
  <c r="J472" i="54"/>
  <c r="J468" i="54"/>
  <c r="J464" i="54"/>
  <c r="J460" i="54"/>
  <c r="J451" i="54"/>
  <c r="J447" i="54"/>
  <c r="J443" i="54"/>
  <c r="J439" i="54"/>
  <c r="J459" i="54"/>
  <c r="J450" i="54"/>
  <c r="J446" i="54"/>
  <c r="J442" i="54"/>
  <c r="J438" i="54"/>
  <c r="J475" i="54"/>
  <c r="J471" i="54"/>
  <c r="J467" i="54"/>
  <c r="J463" i="54"/>
  <c r="J474" i="54"/>
  <c r="J470" i="54"/>
  <c r="J466" i="54"/>
  <c r="J462" i="54"/>
  <c r="J453" i="54"/>
  <c r="J449" i="54"/>
  <c r="J445" i="54"/>
  <c r="J441" i="54"/>
  <c r="J437" i="54"/>
  <c r="J461" i="54"/>
  <c r="J452" i="54"/>
  <c r="J448" i="54"/>
  <c r="J444" i="54"/>
  <c r="J440" i="54"/>
  <c r="J473" i="54"/>
  <c r="J469" i="54"/>
  <c r="J465" i="54"/>
  <c r="J431" i="54"/>
  <c r="J430" i="54"/>
  <c r="J415" i="54"/>
  <c r="J416" i="54"/>
  <c r="J428" i="54"/>
  <c r="J427" i="54"/>
  <c r="J418" i="54"/>
  <c r="J417" i="54"/>
  <c r="J429" i="54"/>
  <c r="J425" i="54"/>
  <c r="J424" i="54"/>
  <c r="J423" i="54"/>
  <c r="J422" i="54"/>
  <c r="J421" i="54"/>
  <c r="J420" i="54"/>
  <c r="J419" i="54"/>
  <c r="J426" i="54"/>
  <c r="I66" i="54"/>
  <c r="I40" i="54"/>
  <c r="I41" i="54"/>
  <c r="I67" i="54"/>
  <c r="I42" i="54"/>
  <c r="I68" i="54"/>
  <c r="I47" i="54"/>
  <c r="I73" i="54"/>
  <c r="I48" i="54"/>
  <c r="I74" i="54"/>
  <c r="I44" i="54"/>
  <c r="I70" i="54"/>
  <c r="I71" i="54"/>
  <c r="I45" i="54"/>
  <c r="I46" i="54"/>
  <c r="I72" i="54"/>
  <c r="I51" i="54"/>
  <c r="I77" i="54"/>
  <c r="I49" i="54"/>
  <c r="I75" i="54"/>
  <c r="I50" i="54"/>
  <c r="I76" i="54"/>
  <c r="I65" i="54"/>
  <c r="I39" i="54"/>
  <c r="I35" i="54"/>
  <c r="I61" i="54"/>
  <c r="I79" i="54"/>
  <c r="I53" i="54"/>
  <c r="I36" i="54"/>
  <c r="I62" i="54"/>
  <c r="I80" i="54"/>
  <c r="I54" i="54"/>
  <c r="I37" i="54"/>
  <c r="I63" i="54"/>
  <c r="I55" i="54"/>
  <c r="I81" i="54"/>
  <c r="I43" i="54"/>
  <c r="I69" i="54"/>
  <c r="J316" i="54"/>
  <c r="J320" i="54"/>
  <c r="J324" i="54"/>
  <c r="J328" i="54"/>
  <c r="J338" i="54"/>
  <c r="J350" i="54"/>
  <c r="J325" i="54"/>
  <c r="J329" i="54"/>
  <c r="J317" i="54"/>
  <c r="J321" i="54"/>
  <c r="J347" i="54"/>
  <c r="J314" i="54"/>
  <c r="J318" i="54"/>
  <c r="J322" i="54"/>
  <c r="J326" i="54"/>
  <c r="J340" i="54"/>
  <c r="J344" i="54"/>
  <c r="J348" i="54"/>
  <c r="J352" i="54"/>
  <c r="J346" i="54"/>
  <c r="J339" i="54"/>
  <c r="J351" i="54"/>
  <c r="J315" i="54"/>
  <c r="J319" i="54"/>
  <c r="J323" i="54"/>
  <c r="J327" i="54"/>
  <c r="J341" i="54"/>
  <c r="J345" i="54"/>
  <c r="J349" i="54"/>
  <c r="J353" i="54"/>
  <c r="J342" i="54"/>
  <c r="J343" i="54"/>
  <c r="J337" i="54"/>
  <c r="J313" i="54"/>
  <c r="J383" i="54"/>
  <c r="J387" i="54"/>
  <c r="J384" i="54"/>
  <c r="J381" i="54"/>
  <c r="J385" i="54"/>
  <c r="J389" i="54"/>
  <c r="J382" i="54"/>
  <c r="J379" i="54"/>
  <c r="J380" i="54"/>
  <c r="J388" i="54"/>
  <c r="J386" i="54"/>
  <c r="J371" i="54"/>
  <c r="J367" i="54"/>
  <c r="J363" i="54"/>
  <c r="J29" i="54"/>
  <c r="J24" i="54"/>
  <c r="J20" i="54"/>
  <c r="J16" i="54"/>
  <c r="J11" i="54"/>
  <c r="J370" i="54"/>
  <c r="J366" i="54"/>
  <c r="J362" i="54"/>
  <c r="J28" i="54"/>
  <c r="J23" i="54"/>
  <c r="J19" i="54"/>
  <c r="J15" i="54"/>
  <c r="J10" i="54"/>
  <c r="J369" i="54"/>
  <c r="J365" i="54"/>
  <c r="J361" i="54"/>
  <c r="J27" i="54"/>
  <c r="J22" i="54"/>
  <c r="J18" i="54"/>
  <c r="J14" i="54"/>
  <c r="J9" i="54"/>
  <c r="J368" i="54"/>
  <c r="J364" i="54"/>
  <c r="J25" i="54"/>
  <c r="J21" i="54"/>
  <c r="J17" i="54"/>
  <c r="J13" i="54"/>
  <c r="J373" i="54" l="1"/>
  <c r="J1113" i="52" s="1"/>
  <c r="J331" i="54"/>
  <c r="J769" i="52" s="1"/>
  <c r="J455" i="54"/>
  <c r="J1475" i="52" s="1"/>
  <c r="J355" i="54"/>
  <c r="J925" i="52" s="1"/>
  <c r="J433" i="54"/>
  <c r="J1365" i="52" s="1"/>
  <c r="J477" i="54"/>
  <c r="J1585" i="52" s="1"/>
  <c r="I211" i="54"/>
  <c r="I187" i="54" s="1"/>
  <c r="J31" i="54"/>
  <c r="J145" i="52" s="1"/>
  <c r="J391" i="54"/>
  <c r="J1195" i="52" s="1"/>
  <c r="I57" i="54"/>
  <c r="I83" i="54"/>
  <c r="K141" i="70"/>
  <c r="K150" i="70"/>
  <c r="K142" i="70"/>
  <c r="K143" i="70"/>
  <c r="K154" i="70"/>
  <c r="K145" i="70"/>
  <c r="K149" i="70"/>
  <c r="K147" i="70"/>
  <c r="J156" i="70"/>
  <c r="J168" i="54"/>
  <c r="J192" i="54" s="1"/>
  <c r="J185" i="54"/>
  <c r="J209" i="54" s="1"/>
  <c r="J173" i="54"/>
  <c r="J197" i="54" s="1"/>
  <c r="J178" i="54"/>
  <c r="J202" i="54" s="1"/>
  <c r="J179" i="54"/>
  <c r="J203" i="54" s="1"/>
  <c r="J172" i="54"/>
  <c r="J196" i="54" s="1"/>
  <c r="J177" i="54"/>
  <c r="J201" i="54" s="1"/>
  <c r="J183" i="54"/>
  <c r="J207" i="54" s="1"/>
  <c r="J184" i="54"/>
  <c r="J208" i="54" s="1"/>
  <c r="J176" i="54"/>
  <c r="J200" i="54" s="1"/>
  <c r="J181" i="54"/>
  <c r="J205" i="54" s="1"/>
  <c r="J170" i="54"/>
  <c r="J194" i="54" s="1"/>
  <c r="J171" i="54"/>
  <c r="J195" i="54" s="1"/>
  <c r="J167" i="54"/>
  <c r="J191" i="54" s="1"/>
  <c r="J180" i="54"/>
  <c r="J204" i="54" s="1"/>
  <c r="J169" i="54"/>
  <c r="J193" i="54" s="1"/>
  <c r="J174" i="54"/>
  <c r="J198" i="54" s="1"/>
  <c r="J175" i="54"/>
  <c r="J199" i="54" s="1"/>
  <c r="K475" i="54"/>
  <c r="K471" i="54"/>
  <c r="K467" i="54"/>
  <c r="K463" i="54"/>
  <c r="K459" i="54"/>
  <c r="K450" i="54"/>
  <c r="K446" i="54"/>
  <c r="K442" i="54"/>
  <c r="K438" i="54"/>
  <c r="K462" i="54"/>
  <c r="K453" i="54"/>
  <c r="K449" i="54"/>
  <c r="K445" i="54"/>
  <c r="K441" i="54"/>
  <c r="K437" i="54"/>
  <c r="K474" i="54"/>
  <c r="K470" i="54"/>
  <c r="K466" i="54"/>
  <c r="K473" i="54"/>
  <c r="K469" i="54"/>
  <c r="K465" i="54"/>
  <c r="K461" i="54"/>
  <c r="K452" i="54"/>
  <c r="K448" i="54"/>
  <c r="K444" i="54"/>
  <c r="K440" i="54"/>
  <c r="K460" i="54"/>
  <c r="K451" i="54"/>
  <c r="K447" i="54"/>
  <c r="K443" i="54"/>
  <c r="K439" i="54"/>
  <c r="K472" i="54"/>
  <c r="K468" i="54"/>
  <c r="K464" i="54"/>
  <c r="K418" i="54"/>
  <c r="K417" i="54"/>
  <c r="K416" i="54"/>
  <c r="K425" i="54"/>
  <c r="K424" i="54"/>
  <c r="K423" i="54"/>
  <c r="K422" i="54"/>
  <c r="K421" i="54"/>
  <c r="K420" i="54"/>
  <c r="K419" i="54"/>
  <c r="K431" i="54"/>
  <c r="K429" i="54"/>
  <c r="K428" i="54"/>
  <c r="K427" i="54"/>
  <c r="K426" i="54"/>
  <c r="K430" i="54"/>
  <c r="K415" i="54"/>
  <c r="J44" i="54"/>
  <c r="J70" i="54"/>
  <c r="J49" i="54"/>
  <c r="J75" i="54"/>
  <c r="J50" i="54"/>
  <c r="J76" i="54"/>
  <c r="J43" i="54"/>
  <c r="J69" i="54"/>
  <c r="J48" i="54"/>
  <c r="J74" i="54"/>
  <c r="J36" i="54"/>
  <c r="J62" i="54"/>
  <c r="J80" i="54"/>
  <c r="J54" i="54"/>
  <c r="J37" i="54"/>
  <c r="J63" i="54"/>
  <c r="J55" i="54"/>
  <c r="J81" i="54"/>
  <c r="J39" i="54"/>
  <c r="J65" i="54"/>
  <c r="J47" i="54"/>
  <c r="J73" i="54"/>
  <c r="J35" i="54"/>
  <c r="J61" i="54"/>
  <c r="J53" i="54"/>
  <c r="J79" i="54"/>
  <c r="J41" i="54"/>
  <c r="J67" i="54"/>
  <c r="J42" i="54"/>
  <c r="J68" i="54"/>
  <c r="J51" i="54"/>
  <c r="J77" i="54"/>
  <c r="J40" i="54"/>
  <c r="J66" i="54"/>
  <c r="J45" i="54"/>
  <c r="J71" i="54"/>
  <c r="J46" i="54"/>
  <c r="J72" i="54"/>
  <c r="K315" i="54"/>
  <c r="K319" i="54"/>
  <c r="K323" i="54"/>
  <c r="K327" i="54"/>
  <c r="K341" i="54"/>
  <c r="K345" i="54"/>
  <c r="K349" i="54"/>
  <c r="K324" i="54"/>
  <c r="K350" i="54"/>
  <c r="K316" i="54"/>
  <c r="K320" i="54"/>
  <c r="K338" i="54"/>
  <c r="K317" i="54"/>
  <c r="K321" i="54"/>
  <c r="K325" i="54"/>
  <c r="K329" i="54"/>
  <c r="K339" i="54"/>
  <c r="K343" i="54"/>
  <c r="K347" i="54"/>
  <c r="K351" i="54"/>
  <c r="K314" i="54"/>
  <c r="K318" i="54"/>
  <c r="K322" i="54"/>
  <c r="K326" i="54"/>
  <c r="K340" i="54"/>
  <c r="K344" i="54"/>
  <c r="K348" i="54"/>
  <c r="K352" i="54"/>
  <c r="K353" i="54"/>
  <c r="K328" i="54"/>
  <c r="K342" i="54"/>
  <c r="K346" i="54"/>
  <c r="K337" i="54"/>
  <c r="K313" i="54"/>
  <c r="K382" i="54"/>
  <c r="K386" i="54"/>
  <c r="K383" i="54"/>
  <c r="K387" i="54"/>
  <c r="K384" i="54"/>
  <c r="K379" i="54"/>
  <c r="K380" i="54"/>
  <c r="K388" i="54"/>
  <c r="K389" i="54"/>
  <c r="K381" i="54"/>
  <c r="K385" i="54"/>
  <c r="K370" i="54"/>
  <c r="K366" i="54"/>
  <c r="K362" i="54"/>
  <c r="K28" i="54"/>
  <c r="K23" i="54"/>
  <c r="K19" i="54"/>
  <c r="K15" i="54"/>
  <c r="K10" i="54"/>
  <c r="K369" i="54"/>
  <c r="K365" i="54"/>
  <c r="K361" i="54"/>
  <c r="K27" i="54"/>
  <c r="K22" i="54"/>
  <c r="K18" i="54"/>
  <c r="K14" i="54"/>
  <c r="K9" i="54"/>
  <c r="K368" i="54"/>
  <c r="K364" i="54"/>
  <c r="K25" i="54"/>
  <c r="K21" i="54"/>
  <c r="K17" i="54"/>
  <c r="K13" i="54"/>
  <c r="K371" i="54"/>
  <c r="K367" i="54"/>
  <c r="K363" i="54"/>
  <c r="K29" i="54"/>
  <c r="K24" i="54"/>
  <c r="K20" i="54"/>
  <c r="K16" i="54"/>
  <c r="K11" i="54"/>
  <c r="K331" i="54" l="1"/>
  <c r="K769" i="52" s="1"/>
  <c r="K355" i="54"/>
  <c r="K925" i="52" s="1"/>
  <c r="K433" i="54"/>
  <c r="K1365" i="52" s="1"/>
  <c r="K31" i="54"/>
  <c r="K145" i="52" s="1"/>
  <c r="K455" i="54"/>
  <c r="K1475" i="52" s="1"/>
  <c r="J83" i="54"/>
  <c r="J57" i="54"/>
  <c r="K477" i="54"/>
  <c r="K1585" i="52" s="1"/>
  <c r="K373" i="54"/>
  <c r="K1113" i="52" s="1"/>
  <c r="K391" i="54"/>
  <c r="J211" i="54"/>
  <c r="J187" i="54" s="1"/>
  <c r="I353" i="52"/>
  <c r="K175" i="54"/>
  <c r="K199" i="54" s="1"/>
  <c r="K172" i="54"/>
  <c r="K196" i="54" s="1"/>
  <c r="K173" i="54"/>
  <c r="K197" i="54" s="1"/>
  <c r="K174" i="54"/>
  <c r="K198" i="54" s="1"/>
  <c r="K179" i="54"/>
  <c r="K203" i="54" s="1"/>
  <c r="K176" i="54"/>
  <c r="K200" i="54" s="1"/>
  <c r="K177" i="54"/>
  <c r="K201" i="54" s="1"/>
  <c r="K178" i="54"/>
  <c r="K202" i="54" s="1"/>
  <c r="K184" i="54"/>
  <c r="K208" i="54" s="1"/>
  <c r="K180" i="54"/>
  <c r="K204" i="54" s="1"/>
  <c r="K181" i="54"/>
  <c r="K205" i="54" s="1"/>
  <c r="K167" i="54"/>
  <c r="K191" i="54" s="1"/>
  <c r="K183" i="54"/>
  <c r="K207" i="54" s="1"/>
  <c r="K171" i="54"/>
  <c r="K195" i="54" s="1"/>
  <c r="K168" i="54"/>
  <c r="K192" i="54" s="1"/>
  <c r="K185" i="54"/>
  <c r="K209" i="54" s="1"/>
  <c r="K169" i="54"/>
  <c r="K193" i="54" s="1"/>
  <c r="K170" i="54"/>
  <c r="K194" i="54" s="1"/>
  <c r="K42" i="54"/>
  <c r="K68" i="54"/>
  <c r="K65" i="54"/>
  <c r="K39" i="54"/>
  <c r="K40" i="54"/>
  <c r="K66" i="54"/>
  <c r="K41" i="54"/>
  <c r="K67" i="54"/>
  <c r="K46" i="54"/>
  <c r="K72" i="54"/>
  <c r="K43" i="54"/>
  <c r="K69" i="54"/>
  <c r="K44" i="54"/>
  <c r="K70" i="54"/>
  <c r="K45" i="54"/>
  <c r="K71" i="54"/>
  <c r="K50" i="54"/>
  <c r="K76" i="54"/>
  <c r="K47" i="54"/>
  <c r="K73" i="54"/>
  <c r="K48" i="54"/>
  <c r="K74" i="54"/>
  <c r="K49" i="54"/>
  <c r="K75" i="54"/>
  <c r="K37" i="54"/>
  <c r="K63" i="54"/>
  <c r="K55" i="54"/>
  <c r="K81" i="54"/>
  <c r="K51" i="54"/>
  <c r="K77" i="54"/>
  <c r="K61" i="54"/>
  <c r="K35" i="54"/>
  <c r="K53" i="54"/>
  <c r="K79" i="54"/>
  <c r="K36" i="54"/>
  <c r="K62" i="54"/>
  <c r="K80" i="54"/>
  <c r="K54" i="54"/>
  <c r="K585" i="30"/>
  <c r="K589" i="30"/>
  <c r="K593" i="30"/>
  <c r="K586" i="30"/>
  <c r="K590" i="30"/>
  <c r="K594" i="30"/>
  <c r="K584" i="30"/>
  <c r="K587" i="30"/>
  <c r="K591" i="30"/>
  <c r="K588" i="30"/>
  <c r="K592" i="30"/>
  <c r="J587" i="30"/>
  <c r="J591" i="30"/>
  <c r="J588" i="30"/>
  <c r="J592" i="30"/>
  <c r="J590" i="30"/>
  <c r="J584" i="30"/>
  <c r="J585" i="30"/>
  <c r="J589" i="30"/>
  <c r="J593" i="30"/>
  <c r="J586" i="30"/>
  <c r="J594" i="30"/>
  <c r="K1195" i="52"/>
  <c r="L369" i="54"/>
  <c r="L365" i="54"/>
  <c r="L361" i="54"/>
  <c r="J423" i="30"/>
  <c r="J427" i="30"/>
  <c r="J431" i="30"/>
  <c r="J421" i="30"/>
  <c r="L27" i="54"/>
  <c r="L22" i="54"/>
  <c r="L18" i="54"/>
  <c r="L14" i="54"/>
  <c r="L181" i="54"/>
  <c r="L177" i="54"/>
  <c r="L173" i="54"/>
  <c r="L169" i="54"/>
  <c r="J189" i="30"/>
  <c r="L368" i="54"/>
  <c r="L364" i="54"/>
  <c r="J424" i="30"/>
  <c r="J428" i="30"/>
  <c r="L25" i="54"/>
  <c r="L21" i="54"/>
  <c r="L17" i="54"/>
  <c r="L13" i="54"/>
  <c r="L185" i="54"/>
  <c r="L180" i="54"/>
  <c r="L176" i="54"/>
  <c r="L172" i="54"/>
  <c r="L168" i="54"/>
  <c r="L167" i="54"/>
  <c r="J190" i="30"/>
  <c r="J194" i="30"/>
  <c r="J198" i="30"/>
  <c r="J202" i="30"/>
  <c r="J193" i="30"/>
  <c r="J197" i="30"/>
  <c r="L371" i="54"/>
  <c r="L367" i="54"/>
  <c r="L363" i="54"/>
  <c r="J425" i="30"/>
  <c r="J429" i="30"/>
  <c r="L29" i="54"/>
  <c r="L24" i="54"/>
  <c r="L20" i="54"/>
  <c r="L16" i="54"/>
  <c r="L11" i="54"/>
  <c r="L184" i="54"/>
  <c r="L179" i="54"/>
  <c r="L175" i="54"/>
  <c r="L171" i="54"/>
  <c r="J191" i="30"/>
  <c r="J195" i="30"/>
  <c r="J199" i="30"/>
  <c r="J203" i="30"/>
  <c r="J187" i="30"/>
  <c r="L370" i="54"/>
  <c r="L366" i="54"/>
  <c r="L362" i="54"/>
  <c r="J422" i="30"/>
  <c r="J426" i="30"/>
  <c r="J430" i="30"/>
  <c r="L28" i="54"/>
  <c r="L23" i="54"/>
  <c r="L19" i="54"/>
  <c r="L15" i="54"/>
  <c r="L10" i="54"/>
  <c r="L183" i="54"/>
  <c r="L178" i="54"/>
  <c r="L174" i="54"/>
  <c r="L170" i="54"/>
  <c r="J188" i="30"/>
  <c r="J192" i="30"/>
  <c r="J196" i="30"/>
  <c r="J200" i="30"/>
  <c r="J201" i="30"/>
  <c r="B473" i="30"/>
  <c r="I473" i="30"/>
  <c r="O474" i="30"/>
  <c r="P474" i="30" s="1"/>
  <c r="Q474" i="30" s="1"/>
  <c r="B504" i="30"/>
  <c r="B506" i="30"/>
  <c r="B508" i="30"/>
  <c r="B509" i="30" s="1"/>
  <c r="B510" i="30" s="1"/>
  <c r="B511" i="30" s="1"/>
  <c r="B512" i="30" s="1"/>
  <c r="B513" i="30" s="1"/>
  <c r="B514" i="30" s="1"/>
  <c r="B515" i="30" s="1"/>
  <c r="B516" i="30" s="1"/>
  <c r="B517" i="30" s="1"/>
  <c r="L373" i="54" l="1"/>
  <c r="K211" i="54"/>
  <c r="K187" i="54" s="1"/>
  <c r="K83" i="54"/>
  <c r="K57" i="54"/>
  <c r="E458" i="30"/>
  <c r="E238" i="30"/>
  <c r="E462" i="30"/>
  <c r="E231" i="30"/>
  <c r="E461" i="30"/>
  <c r="E620" i="30"/>
  <c r="E623" i="30"/>
  <c r="E618" i="30"/>
  <c r="E224" i="30"/>
  <c r="E228" i="30"/>
  <c r="E455" i="30"/>
  <c r="E237" i="30"/>
  <c r="E459" i="30"/>
  <c r="E240" i="30"/>
  <c r="E457" i="30"/>
  <c r="E621" i="30"/>
  <c r="E614" i="30"/>
  <c r="E239" i="30"/>
  <c r="E227" i="30"/>
  <c r="E454" i="30"/>
  <c r="E229" i="30"/>
  <c r="E235" i="30"/>
  <c r="E232" i="30"/>
  <c r="E225" i="30"/>
  <c r="E456" i="30"/>
  <c r="E460" i="30"/>
  <c r="E622" i="30"/>
  <c r="E616" i="30"/>
  <c r="E617" i="30"/>
  <c r="E234" i="30"/>
  <c r="E230" i="30"/>
  <c r="E453" i="30"/>
  <c r="E233" i="30"/>
  <c r="E236" i="30"/>
  <c r="E226" i="30"/>
  <c r="E452" i="30"/>
  <c r="E613" i="30"/>
  <c r="E619" i="30"/>
  <c r="E615" i="30"/>
  <c r="J680" i="30"/>
  <c r="L430" i="54"/>
  <c r="J676" i="30"/>
  <c r="L426" i="54"/>
  <c r="J679" i="30"/>
  <c r="L429" i="54"/>
  <c r="J672" i="30"/>
  <c r="L422" i="54"/>
  <c r="J775" i="30"/>
  <c r="L471" i="54"/>
  <c r="J737" i="30"/>
  <c r="L446" i="54"/>
  <c r="J734" i="30"/>
  <c r="L443" i="54"/>
  <c r="J768" i="30"/>
  <c r="L464" i="54"/>
  <c r="J773" i="30"/>
  <c r="L469" i="54"/>
  <c r="J739" i="30"/>
  <c r="L448" i="54"/>
  <c r="J732" i="30"/>
  <c r="L441" i="54"/>
  <c r="J766" i="30"/>
  <c r="L462" i="54"/>
  <c r="J681" i="30"/>
  <c r="L431" i="54"/>
  <c r="J677" i="30"/>
  <c r="L427" i="54"/>
  <c r="J669" i="30"/>
  <c r="L419" i="54"/>
  <c r="J673" i="30"/>
  <c r="L423" i="54"/>
  <c r="J779" i="30"/>
  <c r="L475" i="54"/>
  <c r="J741" i="30"/>
  <c r="L450" i="54"/>
  <c r="J738" i="30"/>
  <c r="L447" i="54"/>
  <c r="J772" i="30"/>
  <c r="L468" i="54"/>
  <c r="J777" i="30"/>
  <c r="L473" i="54"/>
  <c r="J743" i="30"/>
  <c r="L452" i="54"/>
  <c r="J736" i="30"/>
  <c r="L445" i="54"/>
  <c r="J770" i="30"/>
  <c r="L466" i="54"/>
  <c r="J675" i="30"/>
  <c r="L425" i="54"/>
  <c r="J678" i="30"/>
  <c r="L428" i="54"/>
  <c r="J670" i="30"/>
  <c r="L420" i="54"/>
  <c r="J674" i="30"/>
  <c r="L424" i="54"/>
  <c r="J767" i="30"/>
  <c r="L463" i="54"/>
  <c r="J729" i="30"/>
  <c r="L438" i="54"/>
  <c r="J763" i="30"/>
  <c r="L459" i="54"/>
  <c r="J742" i="30"/>
  <c r="L451" i="54"/>
  <c r="J776" i="30"/>
  <c r="L472" i="54"/>
  <c r="J731" i="30"/>
  <c r="L440" i="54"/>
  <c r="J765" i="30"/>
  <c r="L461" i="54"/>
  <c r="J740" i="30"/>
  <c r="L449" i="54"/>
  <c r="J774" i="30"/>
  <c r="L470" i="54"/>
  <c r="J667" i="30"/>
  <c r="L417" i="54"/>
  <c r="J666" i="30"/>
  <c r="L416" i="54"/>
  <c r="J665" i="30"/>
  <c r="L415" i="54"/>
  <c r="J671" i="30"/>
  <c r="L421" i="54"/>
  <c r="J668" i="30"/>
  <c r="L418" i="54"/>
  <c r="J771" i="30"/>
  <c r="L467" i="54"/>
  <c r="J733" i="30"/>
  <c r="L442" i="54"/>
  <c r="J730" i="30"/>
  <c r="L439" i="54"/>
  <c r="J764" i="30"/>
  <c r="L460" i="54"/>
  <c r="J769" i="30"/>
  <c r="L465" i="54"/>
  <c r="J735" i="30"/>
  <c r="L444" i="54"/>
  <c r="J728" i="30"/>
  <c r="L437" i="54"/>
  <c r="J744" i="30"/>
  <c r="L453" i="54"/>
  <c r="J778" i="30"/>
  <c r="L474" i="54"/>
  <c r="J353" i="52"/>
  <c r="L327" i="54"/>
  <c r="L321" i="54"/>
  <c r="L328" i="54"/>
  <c r="L322" i="54"/>
  <c r="L325" i="54"/>
  <c r="L315" i="54"/>
  <c r="L326" i="54"/>
  <c r="L313" i="54"/>
  <c r="L317" i="54"/>
  <c r="L324" i="54"/>
  <c r="L318" i="54"/>
  <c r="L316" i="54"/>
  <c r="L329" i="54"/>
  <c r="L323" i="54"/>
  <c r="L320" i="54"/>
  <c r="L319" i="54"/>
  <c r="L314" i="54"/>
  <c r="K47" i="30"/>
  <c r="L9" i="54"/>
  <c r="L31" i="54" s="1"/>
  <c r="D484" i="30"/>
  <c r="L62" i="54"/>
  <c r="K48" i="30"/>
  <c r="L80" i="54"/>
  <c r="K64" i="30"/>
  <c r="L46" i="54"/>
  <c r="K57" i="30"/>
  <c r="L65" i="54"/>
  <c r="K50" i="30"/>
  <c r="L74" i="54"/>
  <c r="K59" i="30"/>
  <c r="L50" i="54"/>
  <c r="K61" i="30"/>
  <c r="L69" i="54"/>
  <c r="K54" i="30"/>
  <c r="L53" i="54"/>
  <c r="K63" i="30"/>
  <c r="L41" i="54"/>
  <c r="K52" i="30"/>
  <c r="L71" i="54"/>
  <c r="K56" i="30"/>
  <c r="L37" i="54"/>
  <c r="K49" i="30"/>
  <c r="L81" i="54"/>
  <c r="K65" i="30"/>
  <c r="L47" i="54"/>
  <c r="K58" i="30"/>
  <c r="L40" i="54"/>
  <c r="K51" i="30"/>
  <c r="L75" i="54"/>
  <c r="K60" i="30"/>
  <c r="L68" i="54"/>
  <c r="K53" i="30"/>
  <c r="L51" i="54"/>
  <c r="K62" i="30"/>
  <c r="L70" i="54"/>
  <c r="K55" i="30"/>
  <c r="L207" i="54"/>
  <c r="K133" i="30"/>
  <c r="L199" i="54"/>
  <c r="K126" i="30"/>
  <c r="L192" i="54"/>
  <c r="K119" i="30"/>
  <c r="L209" i="54"/>
  <c r="K135" i="30"/>
  <c r="L201" i="54"/>
  <c r="K128" i="30"/>
  <c r="L194" i="54"/>
  <c r="K121" i="30"/>
  <c r="L203" i="54"/>
  <c r="K130" i="30"/>
  <c r="L196" i="54"/>
  <c r="K123" i="30"/>
  <c r="L205" i="54"/>
  <c r="K132" i="30"/>
  <c r="L208" i="54"/>
  <c r="K134" i="30"/>
  <c r="L200" i="54"/>
  <c r="K127" i="30"/>
  <c r="L193" i="54"/>
  <c r="K120" i="30"/>
  <c r="L198" i="54"/>
  <c r="K125" i="30"/>
  <c r="L202" i="54"/>
  <c r="K129" i="30"/>
  <c r="L195" i="54"/>
  <c r="K122" i="30"/>
  <c r="L191" i="54"/>
  <c r="K118" i="30"/>
  <c r="L204" i="54"/>
  <c r="K131" i="30"/>
  <c r="L197" i="54"/>
  <c r="K124" i="30"/>
  <c r="L49" i="54"/>
  <c r="Q594" i="30"/>
  <c r="Q585" i="30"/>
  <c r="Q588" i="30"/>
  <c r="J356" i="30"/>
  <c r="L337" i="54"/>
  <c r="J370" i="30"/>
  <c r="L351" i="54"/>
  <c r="J307" i="30"/>
  <c r="J301" i="30"/>
  <c r="J361" i="30"/>
  <c r="L342" i="54"/>
  <c r="J298" i="30"/>
  <c r="J297" i="30"/>
  <c r="J359" i="30"/>
  <c r="L340" i="54"/>
  <c r="J292" i="30"/>
  <c r="Q586" i="30"/>
  <c r="J599" i="30"/>
  <c r="J598" i="30"/>
  <c r="Q584" i="30"/>
  <c r="Q591" i="30"/>
  <c r="J372" i="30"/>
  <c r="L353" i="54"/>
  <c r="J366" i="30"/>
  <c r="L347" i="54"/>
  <c r="J303" i="30"/>
  <c r="J371" i="30"/>
  <c r="L352" i="54"/>
  <c r="J357" i="30"/>
  <c r="L338" i="54"/>
  <c r="J294" i="30"/>
  <c r="J293" i="30"/>
  <c r="J304" i="30"/>
  <c r="Q593" i="30"/>
  <c r="Q590" i="30"/>
  <c r="Q587" i="30"/>
  <c r="J305" i="30"/>
  <c r="J362" i="30"/>
  <c r="L343" i="54"/>
  <c r="J299" i="30"/>
  <c r="J368" i="30"/>
  <c r="L349" i="54"/>
  <c r="J369" i="30"/>
  <c r="L350" i="54"/>
  <c r="J306" i="30"/>
  <c r="K599" i="30"/>
  <c r="K598" i="30"/>
  <c r="J364" i="30"/>
  <c r="L345" i="54"/>
  <c r="J300" i="30"/>
  <c r="Q589" i="30"/>
  <c r="Q592" i="30"/>
  <c r="J291" i="30"/>
  <c r="J363" i="30"/>
  <c r="L344" i="54"/>
  <c r="J358" i="30"/>
  <c r="L339" i="54"/>
  <c r="J295" i="30"/>
  <c r="J360" i="30"/>
  <c r="L341" i="54"/>
  <c r="J365" i="30"/>
  <c r="L346" i="54"/>
  <c r="J302" i="30"/>
  <c r="J367" i="30"/>
  <c r="L348" i="54"/>
  <c r="J296" i="30"/>
  <c r="L380" i="54"/>
  <c r="J532" i="30"/>
  <c r="L384" i="54"/>
  <c r="J536" i="30"/>
  <c r="J537" i="30"/>
  <c r="L385" i="54"/>
  <c r="J539" i="30"/>
  <c r="L387" i="54"/>
  <c r="J535" i="30"/>
  <c r="L383" i="54"/>
  <c r="J533" i="30"/>
  <c r="L381" i="54"/>
  <c r="L379" i="54"/>
  <c r="J531" i="30"/>
  <c r="L382" i="54"/>
  <c r="J534" i="30"/>
  <c r="L388" i="54"/>
  <c r="J540" i="30"/>
  <c r="L386" i="54"/>
  <c r="J538" i="30"/>
  <c r="J541" i="30"/>
  <c r="L389" i="54"/>
  <c r="J481" i="30"/>
  <c r="J478" i="30"/>
  <c r="J485" i="30"/>
  <c r="J482" i="30"/>
  <c r="J479" i="30"/>
  <c r="J476" i="30"/>
  <c r="J486" i="30"/>
  <c r="J483" i="30"/>
  <c r="J480" i="30"/>
  <c r="J477" i="30"/>
  <c r="J484" i="30"/>
  <c r="D477" i="30"/>
  <c r="D485" i="30"/>
  <c r="D478" i="30"/>
  <c r="D480" i="30"/>
  <c r="D482" i="30"/>
  <c r="D479" i="30"/>
  <c r="D476" i="30"/>
  <c r="D483" i="30"/>
  <c r="D481" i="30"/>
  <c r="D486" i="30"/>
  <c r="E478" i="30"/>
  <c r="E482" i="30"/>
  <c r="E484" i="30"/>
  <c r="E486" i="30"/>
  <c r="E485" i="30"/>
  <c r="E483" i="30"/>
  <c r="E477" i="30"/>
  <c r="E481" i="30"/>
  <c r="E479" i="30"/>
  <c r="E480" i="30"/>
  <c r="E476" i="30"/>
  <c r="E488" i="30"/>
  <c r="J208" i="30"/>
  <c r="J207" i="30"/>
  <c r="J436" i="30"/>
  <c r="J435" i="30"/>
  <c r="B453" i="30"/>
  <c r="B454" i="30" s="1"/>
  <c r="B455" i="30" s="1"/>
  <c r="B456" i="30" s="1"/>
  <c r="B457" i="30" s="1"/>
  <c r="B458" i="30" s="1"/>
  <c r="B459" i="30" s="1"/>
  <c r="B460" i="30" s="1"/>
  <c r="B461" i="30" s="1"/>
  <c r="B462" i="30" s="1"/>
  <c r="B451" i="30"/>
  <c r="B449" i="30"/>
  <c r="O419" i="30"/>
  <c r="P419" i="30" s="1"/>
  <c r="Q419" i="30" s="1"/>
  <c r="I418" i="30"/>
  <c r="B418" i="30"/>
  <c r="E86" i="30" l="1"/>
  <c r="L391" i="54"/>
  <c r="L433" i="54"/>
  <c r="L211" i="54"/>
  <c r="L187" i="54" s="1"/>
  <c r="L331" i="54"/>
  <c r="L355" i="54"/>
  <c r="L57" i="54"/>
  <c r="L83" i="54"/>
  <c r="L455" i="54"/>
  <c r="J746" i="30" s="1"/>
  <c r="L477" i="54"/>
  <c r="K478" i="30"/>
  <c r="K477" i="30"/>
  <c r="K480" i="30"/>
  <c r="E511" i="30"/>
  <c r="E569" i="30"/>
  <c r="E564" i="30"/>
  <c r="E331" i="30"/>
  <c r="E163" i="30"/>
  <c r="E167" i="30"/>
  <c r="E170" i="30"/>
  <c r="E164" i="30"/>
  <c r="E171" i="30"/>
  <c r="E101" i="30"/>
  <c r="E87" i="30"/>
  <c r="E88" i="30"/>
  <c r="E95" i="30"/>
  <c r="E99" i="30"/>
  <c r="E90" i="30"/>
  <c r="E94" i="30"/>
  <c r="E510" i="30"/>
  <c r="E514" i="30"/>
  <c r="E515" i="30"/>
  <c r="E560" i="30"/>
  <c r="E567" i="30"/>
  <c r="E566" i="30"/>
  <c r="E336" i="30"/>
  <c r="E330" i="30"/>
  <c r="E339" i="30"/>
  <c r="E337" i="30"/>
  <c r="E98" i="30"/>
  <c r="E509" i="30"/>
  <c r="E507" i="30"/>
  <c r="E568" i="30"/>
  <c r="E327" i="30"/>
  <c r="E335" i="30"/>
  <c r="E161" i="30"/>
  <c r="E169" i="30"/>
  <c r="E165" i="30"/>
  <c r="E517" i="30"/>
  <c r="E570" i="30"/>
  <c r="E332" i="30"/>
  <c r="E340" i="30"/>
  <c r="E341" i="30"/>
  <c r="E160" i="30"/>
  <c r="E168" i="30"/>
  <c r="E162" i="30"/>
  <c r="E156" i="30"/>
  <c r="E166" i="30"/>
  <c r="E158" i="30"/>
  <c r="E89" i="30"/>
  <c r="E104" i="30"/>
  <c r="E102" i="30"/>
  <c r="E100" i="30"/>
  <c r="E96" i="30"/>
  <c r="E93" i="30"/>
  <c r="E103" i="30"/>
  <c r="E91" i="30"/>
  <c r="E513" i="30"/>
  <c r="E516" i="30"/>
  <c r="E562" i="30"/>
  <c r="E561" i="30"/>
  <c r="E563" i="30"/>
  <c r="E328" i="30"/>
  <c r="E329" i="30"/>
  <c r="E334" i="30"/>
  <c r="E342" i="30"/>
  <c r="E326" i="30"/>
  <c r="E508" i="30"/>
  <c r="E512" i="30"/>
  <c r="E565" i="30"/>
  <c r="E338" i="30"/>
  <c r="E172" i="30"/>
  <c r="E157" i="30"/>
  <c r="E159" i="30"/>
  <c r="E173" i="30"/>
  <c r="E92" i="30"/>
  <c r="E97" i="30"/>
  <c r="K486" i="30"/>
  <c r="K483" i="30"/>
  <c r="K484" i="30"/>
  <c r="K479" i="30"/>
  <c r="K485" i="30"/>
  <c r="K481" i="30"/>
  <c r="K476" i="30"/>
  <c r="K482" i="30"/>
  <c r="O479" i="30"/>
  <c r="O485" i="30"/>
  <c r="O478" i="30"/>
  <c r="O481" i="30"/>
  <c r="O486" i="30"/>
  <c r="O477" i="30"/>
  <c r="O484" i="30"/>
  <c r="O480" i="30"/>
  <c r="O483" i="30"/>
  <c r="O482" i="30"/>
  <c r="J781" i="30"/>
  <c r="L1365" i="52"/>
  <c r="E714" i="30"/>
  <c r="E701" i="30"/>
  <c r="E715" i="30"/>
  <c r="E713" i="30"/>
  <c r="E700" i="30"/>
  <c r="E707" i="30"/>
  <c r="E711" i="30"/>
  <c r="E708" i="30"/>
  <c r="E704" i="30"/>
  <c r="E716" i="30"/>
  <c r="E703" i="30"/>
  <c r="E705" i="30"/>
  <c r="E709" i="30"/>
  <c r="E712" i="30"/>
  <c r="E706" i="30"/>
  <c r="E710" i="30"/>
  <c r="E702" i="30"/>
  <c r="E398" i="30"/>
  <c r="E400" i="30"/>
  <c r="E392" i="30"/>
  <c r="E402" i="30"/>
  <c r="E407" i="30"/>
  <c r="E395" i="30"/>
  <c r="E406" i="30"/>
  <c r="E396" i="30"/>
  <c r="E404" i="30"/>
  <c r="E393" i="30"/>
  <c r="E391" i="30"/>
  <c r="E394" i="30"/>
  <c r="E401" i="30"/>
  <c r="E397" i="30"/>
  <c r="E403" i="30"/>
  <c r="E405" i="30"/>
  <c r="E399" i="30"/>
  <c r="J377" i="30"/>
  <c r="J376" i="30"/>
  <c r="J686" i="30"/>
  <c r="J685" i="30"/>
  <c r="E333" i="30"/>
  <c r="J312" i="30"/>
  <c r="J311" i="30"/>
  <c r="K353" i="52"/>
  <c r="L48" i="54"/>
  <c r="L63" i="54"/>
  <c r="L43" i="54"/>
  <c r="L77" i="54"/>
  <c r="L36" i="54"/>
  <c r="L67" i="54"/>
  <c r="L42" i="54"/>
  <c r="L45" i="54"/>
  <c r="L72" i="54"/>
  <c r="L73" i="54"/>
  <c r="L55" i="54"/>
  <c r="L44" i="54"/>
  <c r="L66" i="54"/>
  <c r="L54" i="54"/>
  <c r="L39" i="54"/>
  <c r="L79" i="54"/>
  <c r="L76" i="54"/>
  <c r="L35" i="54"/>
  <c r="L61" i="54"/>
  <c r="J546" i="30"/>
  <c r="J545" i="30"/>
  <c r="J490" i="30"/>
  <c r="J491" i="30"/>
  <c r="L1113" i="52"/>
  <c r="J488" i="30" s="1"/>
  <c r="L145" i="52"/>
  <c r="E429" i="30"/>
  <c r="E425" i="30"/>
  <c r="E424" i="30"/>
  <c r="E422" i="30"/>
  <c r="D424" i="30"/>
  <c r="D431" i="30"/>
  <c r="E426" i="30"/>
  <c r="D426" i="30"/>
  <c r="E428" i="30"/>
  <c r="E430" i="30"/>
  <c r="D429" i="30"/>
  <c r="E431" i="30"/>
  <c r="D427" i="30"/>
  <c r="D422" i="30"/>
  <c r="D430" i="30"/>
  <c r="D425" i="30"/>
  <c r="D421" i="30"/>
  <c r="E427" i="30"/>
  <c r="D423" i="30"/>
  <c r="D428" i="30"/>
  <c r="E423" i="30"/>
  <c r="E421" i="30"/>
  <c r="E433" i="30"/>
  <c r="O488" i="30"/>
  <c r="E491" i="30"/>
  <c r="E490" i="30"/>
  <c r="O476" i="30"/>
  <c r="K69" i="30"/>
  <c r="K70" i="30"/>
  <c r="K140" i="30"/>
  <c r="K139" i="30"/>
  <c r="P481" i="30"/>
  <c r="P485" i="30"/>
  <c r="P486" i="30"/>
  <c r="P482" i="30"/>
  <c r="P480" i="30"/>
  <c r="P484" i="30"/>
  <c r="P479" i="30"/>
  <c r="P483" i="30"/>
  <c r="P477" i="30"/>
  <c r="P478" i="30"/>
  <c r="D490" i="30"/>
  <c r="D491" i="30"/>
  <c r="P476" i="30"/>
  <c r="K67" i="30" l="1"/>
  <c r="L1585" i="52"/>
  <c r="D509" i="30"/>
  <c r="D517" i="30"/>
  <c r="Q481" i="30"/>
  <c r="Q476" i="30"/>
  <c r="D515" i="30"/>
  <c r="D516" i="30"/>
  <c r="D510" i="30"/>
  <c r="D512" i="30"/>
  <c r="D508" i="30"/>
  <c r="J683" i="30"/>
  <c r="D513" i="30"/>
  <c r="D511" i="30"/>
  <c r="D507" i="30"/>
  <c r="E519" i="30"/>
  <c r="Q482" i="30"/>
  <c r="L1475" i="52"/>
  <c r="Q478" i="30"/>
  <c r="Q486" i="30"/>
  <c r="K430" i="30"/>
  <c r="Q485" i="30"/>
  <c r="Q477" i="30"/>
  <c r="K425" i="30"/>
  <c r="K423" i="30"/>
  <c r="K421" i="30"/>
  <c r="K427" i="30"/>
  <c r="Q483" i="30"/>
  <c r="K428" i="30"/>
  <c r="K429" i="30"/>
  <c r="K431" i="30"/>
  <c r="K422" i="30"/>
  <c r="K426" i="30"/>
  <c r="K424" i="30"/>
  <c r="O423" i="30"/>
  <c r="O428" i="30"/>
  <c r="O429" i="30"/>
  <c r="O431" i="30"/>
  <c r="O422" i="30"/>
  <c r="O426" i="30"/>
  <c r="O424" i="30"/>
  <c r="O427" i="30"/>
  <c r="O430" i="30"/>
  <c r="O425" i="30"/>
  <c r="L353" i="52"/>
  <c r="J543" i="30"/>
  <c r="L1195" i="52"/>
  <c r="L769" i="52"/>
  <c r="L925" i="52"/>
  <c r="J374" i="30" s="1"/>
  <c r="O309" i="30"/>
  <c r="O295" i="30"/>
  <c r="P295" i="30"/>
  <c r="O299" i="30"/>
  <c r="P299" i="30"/>
  <c r="O292" i="30"/>
  <c r="P292" i="30"/>
  <c r="O296" i="30"/>
  <c r="P296" i="30"/>
  <c r="O300" i="30"/>
  <c r="P300" i="30"/>
  <c r="O294" i="30"/>
  <c r="P294" i="30"/>
  <c r="O298" i="30"/>
  <c r="P298" i="30"/>
  <c r="O291" i="30"/>
  <c r="P291" i="30"/>
  <c r="O293" i="30"/>
  <c r="P293" i="30"/>
  <c r="O297" i="30"/>
  <c r="P297" i="30"/>
  <c r="O301" i="30"/>
  <c r="P301" i="30"/>
  <c r="D514" i="30"/>
  <c r="O490" i="30"/>
  <c r="O491" i="30"/>
  <c r="D519" i="30"/>
  <c r="O433" i="30"/>
  <c r="E436" i="30"/>
  <c r="E435" i="30"/>
  <c r="O421" i="30"/>
  <c r="P430" i="30"/>
  <c r="P428" i="30"/>
  <c r="P424" i="30"/>
  <c r="P427" i="30"/>
  <c r="P422" i="30"/>
  <c r="P425" i="30"/>
  <c r="P423" i="30"/>
  <c r="P431" i="30"/>
  <c r="P426" i="30"/>
  <c r="P429" i="30"/>
  <c r="D436" i="30"/>
  <c r="D435" i="30"/>
  <c r="P421" i="30"/>
  <c r="B279" i="30"/>
  <c r="B278" i="30"/>
  <c r="O252" i="30"/>
  <c r="P252" i="30" s="1"/>
  <c r="I251" i="30"/>
  <c r="J272" i="30" s="1"/>
  <c r="B251" i="30"/>
  <c r="B145" i="30"/>
  <c r="B144" i="30"/>
  <c r="B143" i="30"/>
  <c r="B213" i="30"/>
  <c r="B212" i="30"/>
  <c r="B211" i="30"/>
  <c r="B75" i="30"/>
  <c r="B74" i="30"/>
  <c r="B73" i="30"/>
  <c r="E106" i="30" l="1"/>
  <c r="E718" i="30"/>
  <c r="D456" i="30"/>
  <c r="D462" i="30"/>
  <c r="Q425" i="30"/>
  <c r="D453" i="30"/>
  <c r="D459" i="30"/>
  <c r="D454" i="30"/>
  <c r="Q422" i="30"/>
  <c r="D460" i="30"/>
  <c r="D457" i="30"/>
  <c r="D461" i="30"/>
  <c r="E572" i="30"/>
  <c r="D455" i="30"/>
  <c r="Q431" i="30"/>
  <c r="Q427" i="30"/>
  <c r="Q428" i="30"/>
  <c r="Q424" i="30"/>
  <c r="Q429" i="30"/>
  <c r="Q423" i="30"/>
  <c r="D458" i="30"/>
  <c r="E409" i="30"/>
  <c r="O312" i="30"/>
  <c r="O311" i="30"/>
  <c r="J309" i="30"/>
  <c r="D341" i="30"/>
  <c r="Q301" i="30"/>
  <c r="D329" i="30"/>
  <c r="Q293" i="30"/>
  <c r="D336" i="30"/>
  <c r="Q296" i="30"/>
  <c r="D342" i="30"/>
  <c r="Q298" i="30"/>
  <c r="D330" i="30"/>
  <c r="Q295" i="30"/>
  <c r="D335" i="30"/>
  <c r="Q297" i="30"/>
  <c r="D333" i="30"/>
  <c r="Q291" i="30"/>
  <c r="D339" i="30"/>
  <c r="Q300" i="30"/>
  <c r="D334" i="30"/>
  <c r="Q292" i="30"/>
  <c r="D344" i="30"/>
  <c r="D331" i="30"/>
  <c r="Q294" i="30"/>
  <c r="D328" i="30"/>
  <c r="Q299" i="30"/>
  <c r="E272" i="30"/>
  <c r="D267" i="30"/>
  <c r="D263" i="30"/>
  <c r="D259" i="30"/>
  <c r="D255" i="30"/>
  <c r="D260" i="30"/>
  <c r="D270" i="30"/>
  <c r="D266" i="30"/>
  <c r="D262" i="30"/>
  <c r="D258" i="30"/>
  <c r="D254" i="30"/>
  <c r="D264" i="30"/>
  <c r="D256" i="30"/>
  <c r="D269" i="30"/>
  <c r="D265" i="30"/>
  <c r="D261" i="30"/>
  <c r="D257" i="30"/>
  <c r="D268" i="30"/>
  <c r="K137" i="30"/>
  <c r="J268" i="30"/>
  <c r="J264" i="30"/>
  <c r="J260" i="30"/>
  <c r="J256" i="30"/>
  <c r="J265" i="30"/>
  <c r="J267" i="30"/>
  <c r="J263" i="30"/>
  <c r="J259" i="30"/>
  <c r="J255" i="30"/>
  <c r="J261" i="30"/>
  <c r="J270" i="30"/>
  <c r="J266" i="30"/>
  <c r="J262" i="30"/>
  <c r="J258" i="30"/>
  <c r="J254" i="30"/>
  <c r="J269" i="30"/>
  <c r="J257" i="30"/>
  <c r="D464" i="30"/>
  <c r="E256" i="30"/>
  <c r="E263" i="30"/>
  <c r="E270" i="30"/>
  <c r="E267" i="30"/>
  <c r="E261" i="30"/>
  <c r="E269" i="30"/>
  <c r="E258" i="30"/>
  <c r="E257" i="30"/>
  <c r="E262" i="30"/>
  <c r="E266" i="30"/>
  <c r="E260" i="30"/>
  <c r="E264" i="30"/>
  <c r="E255" i="30"/>
  <c r="E254" i="30"/>
  <c r="E259" i="30"/>
  <c r="E265" i="30"/>
  <c r="E268" i="30"/>
  <c r="O436" i="30"/>
  <c r="O435" i="30"/>
  <c r="D452" i="30"/>
  <c r="AD45" i="30"/>
  <c r="AE45" i="30" s="1"/>
  <c r="AF45" i="30" s="1"/>
  <c r="W116" i="30"/>
  <c r="X116" i="30" s="1"/>
  <c r="Y116" i="30" s="1"/>
  <c r="K257" i="30" l="1"/>
  <c r="K254" i="30"/>
  <c r="K263" i="30"/>
  <c r="K268" i="30"/>
  <c r="E175" i="30"/>
  <c r="E344" i="30"/>
  <c r="K266" i="30"/>
  <c r="K261" i="30"/>
  <c r="K259" i="30"/>
  <c r="K264" i="30"/>
  <c r="K267" i="30"/>
  <c r="K260" i="30"/>
  <c r="K258" i="30"/>
  <c r="K269" i="30"/>
  <c r="K265" i="30"/>
  <c r="K270" i="30"/>
  <c r="K255" i="30"/>
  <c r="K262" i="30"/>
  <c r="K256" i="30"/>
  <c r="O265" i="30"/>
  <c r="O264" i="30"/>
  <c r="O257" i="30"/>
  <c r="O267" i="30"/>
  <c r="O259" i="30"/>
  <c r="O260" i="30"/>
  <c r="O258" i="30"/>
  <c r="O270" i="30"/>
  <c r="O266" i="30"/>
  <c r="O269" i="30"/>
  <c r="O263" i="30"/>
  <c r="O268" i="30"/>
  <c r="O255" i="30"/>
  <c r="O262" i="30"/>
  <c r="O261" i="30"/>
  <c r="O256" i="30"/>
  <c r="O272" i="30"/>
  <c r="E275" i="30"/>
  <c r="E274" i="30"/>
  <c r="O254" i="30"/>
  <c r="D274" i="30"/>
  <c r="D275" i="30"/>
  <c r="J274" i="30"/>
  <c r="J275" i="30"/>
  <c r="O185" i="30"/>
  <c r="P185" i="30" s="1"/>
  <c r="Q185" i="30" s="1"/>
  <c r="P262" i="30" l="1"/>
  <c r="P266" i="30"/>
  <c r="P264" i="30"/>
  <c r="P260" i="30"/>
  <c r="P265" i="30"/>
  <c r="P267" i="30"/>
  <c r="P257" i="30"/>
  <c r="P259" i="30"/>
  <c r="P269" i="30"/>
  <c r="P270" i="30"/>
  <c r="P261" i="30"/>
  <c r="P258" i="30"/>
  <c r="P263" i="30"/>
  <c r="P256" i="30"/>
  <c r="P255" i="30"/>
  <c r="P268" i="30"/>
  <c r="P254" i="30"/>
  <c r="O275" i="30"/>
  <c r="O274" i="30"/>
  <c r="B115" i="30"/>
  <c r="E137" i="30" s="1"/>
  <c r="I115" i="30"/>
  <c r="B153" i="30"/>
  <c r="B155" i="30"/>
  <c r="B157" i="30"/>
  <c r="B158" i="30" s="1"/>
  <c r="B159" i="30" s="1"/>
  <c r="B160" i="30" s="1"/>
  <c r="B161" i="30" s="1"/>
  <c r="B162" i="30" s="1"/>
  <c r="B163" i="30" s="1"/>
  <c r="B164" i="30" s="1"/>
  <c r="B165" i="30" s="1"/>
  <c r="B166" i="30" s="1"/>
  <c r="B167" i="30" s="1"/>
  <c r="B168" i="30" s="1"/>
  <c r="B169" i="30" s="1"/>
  <c r="B170" i="30" s="1"/>
  <c r="B171" i="30" s="1"/>
  <c r="B172" i="30" s="1"/>
  <c r="B173" i="30" s="1"/>
  <c r="J137" i="30" l="1"/>
  <c r="L118" i="30"/>
  <c r="L125" i="30"/>
  <c r="L133" i="30"/>
  <c r="L126" i="30"/>
  <c r="L134" i="30"/>
  <c r="L123" i="30"/>
  <c r="L131" i="30"/>
  <c r="L120" i="30"/>
  <c r="L128" i="30"/>
  <c r="L121" i="30"/>
  <c r="L129" i="30"/>
  <c r="L122" i="30"/>
  <c r="L130" i="30"/>
  <c r="L119" i="30"/>
  <c r="L127" i="30"/>
  <c r="L135" i="30"/>
  <c r="L124" i="30"/>
  <c r="L132" i="30"/>
  <c r="L137" i="30"/>
  <c r="R137" i="30"/>
  <c r="W137" i="30"/>
  <c r="M124" i="30"/>
  <c r="M130" i="30"/>
  <c r="J118" i="30"/>
  <c r="J119" i="30"/>
  <c r="M135" i="30"/>
  <c r="M121" i="30"/>
  <c r="J134" i="30"/>
  <c r="J131" i="30"/>
  <c r="J124" i="30"/>
  <c r="J133" i="30"/>
  <c r="J125" i="30"/>
  <c r="J135" i="30"/>
  <c r="J132" i="30"/>
  <c r="M125" i="30"/>
  <c r="M128" i="30"/>
  <c r="M132" i="30"/>
  <c r="M129" i="30"/>
  <c r="M118" i="30"/>
  <c r="J127" i="30"/>
  <c r="J130" i="30"/>
  <c r="J120" i="30"/>
  <c r="J121" i="30"/>
  <c r="M133" i="30"/>
  <c r="M131" i="30"/>
  <c r="M127" i="30"/>
  <c r="M123" i="30"/>
  <c r="M126" i="30"/>
  <c r="M122" i="30"/>
  <c r="M119" i="30"/>
  <c r="M134" i="30"/>
  <c r="M120" i="30"/>
  <c r="J129" i="30"/>
  <c r="J128" i="30"/>
  <c r="J122" i="30"/>
  <c r="J123" i="30"/>
  <c r="J126" i="30"/>
  <c r="E134" i="30"/>
  <c r="E125" i="30"/>
  <c r="E133" i="30"/>
  <c r="E128" i="30"/>
  <c r="E131" i="30"/>
  <c r="E120" i="30"/>
  <c r="E129" i="30"/>
  <c r="E124" i="30"/>
  <c r="E123" i="30"/>
  <c r="E121" i="30"/>
  <c r="E130" i="30"/>
  <c r="E127" i="30"/>
  <c r="E132" i="30"/>
  <c r="E118" i="30"/>
  <c r="E135" i="30"/>
  <c r="E122" i="30"/>
  <c r="E119" i="30"/>
  <c r="E126" i="30"/>
  <c r="D134" i="30"/>
  <c r="D132" i="30"/>
  <c r="D125" i="30"/>
  <c r="D118" i="30"/>
  <c r="D130" i="30"/>
  <c r="D129" i="30"/>
  <c r="D126" i="30"/>
  <c r="D128" i="30"/>
  <c r="D127" i="30"/>
  <c r="D124" i="30"/>
  <c r="D122" i="30"/>
  <c r="D121" i="30"/>
  <c r="D133" i="30"/>
  <c r="D119" i="30"/>
  <c r="D123" i="30"/>
  <c r="D120" i="30"/>
  <c r="D135" i="30"/>
  <c r="D131" i="30"/>
  <c r="N119" i="30" l="1"/>
  <c r="N120" i="30"/>
  <c r="N126" i="30"/>
  <c r="M137" i="30"/>
  <c r="N128" i="30"/>
  <c r="N134" i="30"/>
  <c r="N118" i="30"/>
  <c r="N130" i="30"/>
  <c r="N123" i="30"/>
  <c r="N125" i="30"/>
  <c r="N121" i="30"/>
  <c r="N122" i="30"/>
  <c r="N132" i="30"/>
  <c r="N135" i="30"/>
  <c r="N127" i="30"/>
  <c r="N129" i="30"/>
  <c r="N131" i="30"/>
  <c r="N133" i="30"/>
  <c r="N124" i="30"/>
  <c r="X124" i="30"/>
  <c r="X137" i="30"/>
  <c r="R135" i="30"/>
  <c r="X135" i="30"/>
  <c r="W135" i="30"/>
  <c r="R130" i="30"/>
  <c r="X130" i="30"/>
  <c r="W130" i="30"/>
  <c r="R129" i="30"/>
  <c r="X129" i="30"/>
  <c r="W129" i="30"/>
  <c r="R133" i="30"/>
  <c r="X133" i="30"/>
  <c r="W133" i="30"/>
  <c r="R126" i="30"/>
  <c r="X126" i="30"/>
  <c r="W126" i="30"/>
  <c r="R118" i="30"/>
  <c r="X118" i="30"/>
  <c r="E140" i="30"/>
  <c r="E139" i="30"/>
  <c r="W118" i="30"/>
  <c r="R121" i="30"/>
  <c r="X121" i="30"/>
  <c r="W121" i="30"/>
  <c r="R120" i="30"/>
  <c r="X120" i="30"/>
  <c r="W120" i="30"/>
  <c r="R125" i="30"/>
  <c r="X125" i="30"/>
  <c r="W125" i="30"/>
  <c r="J140" i="30"/>
  <c r="J139" i="30"/>
  <c r="R119" i="30"/>
  <c r="X119" i="30"/>
  <c r="W119" i="30"/>
  <c r="R132" i="30"/>
  <c r="X132" i="30"/>
  <c r="W132" i="30"/>
  <c r="R123" i="30"/>
  <c r="X123" i="30"/>
  <c r="W123" i="30"/>
  <c r="R131" i="30"/>
  <c r="X131" i="30"/>
  <c r="W131" i="30"/>
  <c r="R134" i="30"/>
  <c r="X134" i="30"/>
  <c r="W134" i="30"/>
  <c r="M139" i="30"/>
  <c r="M140" i="30"/>
  <c r="R122" i="30"/>
  <c r="X122" i="30"/>
  <c r="W122" i="30"/>
  <c r="R127" i="30"/>
  <c r="X127" i="30"/>
  <c r="W127" i="30"/>
  <c r="R124" i="30"/>
  <c r="W124" i="30"/>
  <c r="R128" i="30"/>
  <c r="X128" i="30"/>
  <c r="W128" i="30"/>
  <c r="D140" i="30"/>
  <c r="L140" i="30"/>
  <c r="L139" i="30"/>
  <c r="D163" i="30" l="1"/>
  <c r="D172" i="30"/>
  <c r="D166" i="30"/>
  <c r="D158" i="30"/>
  <c r="D165" i="30"/>
  <c r="D156" i="30"/>
  <c r="D173" i="30"/>
  <c r="D167" i="30"/>
  <c r="D171" i="30"/>
  <c r="D169" i="30"/>
  <c r="D161" i="30"/>
  <c r="D159" i="30"/>
  <c r="D160" i="30"/>
  <c r="D164" i="30"/>
  <c r="D170" i="30"/>
  <c r="D157" i="30"/>
  <c r="D168" i="30"/>
  <c r="D175" i="30"/>
  <c r="W140" i="30"/>
  <c r="W139" i="30"/>
  <c r="R140" i="30"/>
  <c r="R139" i="30"/>
  <c r="D162" i="30"/>
  <c r="Y134" i="30"/>
  <c r="D139" i="30"/>
  <c r="S127" i="30" l="1"/>
  <c r="S126" i="30"/>
  <c r="S135" i="30"/>
  <c r="S128" i="30"/>
  <c r="S125" i="30"/>
  <c r="S118" i="30"/>
  <c r="S121" i="30"/>
  <c r="S133" i="30"/>
  <c r="S132" i="30"/>
  <c r="S131" i="30"/>
  <c r="S123" i="30"/>
  <c r="S124" i="30"/>
  <c r="S120" i="30"/>
  <c r="S122" i="30"/>
  <c r="S129" i="30"/>
  <c r="S130" i="30"/>
  <c r="S119" i="30"/>
  <c r="S134" i="30"/>
  <c r="Y123" i="30" l="1"/>
  <c r="Y130" i="30"/>
  <c r="Y124" i="30"/>
  <c r="Y128" i="30"/>
  <c r="Y121" i="30"/>
  <c r="Y122" i="30"/>
  <c r="Y131" i="30"/>
  <c r="Y118" i="30"/>
  <c r="Y126" i="30"/>
  <c r="Y129" i="30"/>
  <c r="Y135" i="30"/>
  <c r="Y119" i="30"/>
  <c r="Y120" i="30"/>
  <c r="Y132" i="30"/>
  <c r="Y125" i="30"/>
  <c r="Y127" i="30"/>
  <c r="Y133" i="30"/>
  <c r="B225" i="30"/>
  <c r="B226" i="30" s="1"/>
  <c r="B227" i="30" s="1"/>
  <c r="B228" i="30" s="1"/>
  <c r="B229" i="30" s="1"/>
  <c r="B230" i="30" s="1"/>
  <c r="B231" i="30" s="1"/>
  <c r="B232" i="30" s="1"/>
  <c r="B233" i="30" s="1"/>
  <c r="B234" i="30" s="1"/>
  <c r="B235" i="30" s="1"/>
  <c r="B236" i="30" s="1"/>
  <c r="B237" i="30" s="1"/>
  <c r="B238" i="30" s="1"/>
  <c r="B239" i="30" s="1"/>
  <c r="B240" i="30" s="1"/>
  <c r="B223" i="30"/>
  <c r="B87" i="30"/>
  <c r="B88" i="30" s="1"/>
  <c r="B89" i="30" s="1"/>
  <c r="B90" i="30" s="1"/>
  <c r="B91" i="30" s="1"/>
  <c r="B92" i="30" s="1"/>
  <c r="B93" i="30" s="1"/>
  <c r="B94" i="30" s="1"/>
  <c r="B95" i="30" s="1"/>
  <c r="B96" i="30" s="1"/>
  <c r="B97" i="30" s="1"/>
  <c r="B98" i="30" s="1"/>
  <c r="B99" i="30" s="1"/>
  <c r="B100" i="30" s="1"/>
  <c r="B101" i="30" s="1"/>
  <c r="B102" i="30" s="1"/>
  <c r="B103" i="30" s="1"/>
  <c r="B104" i="30" s="1"/>
  <c r="B85" i="30"/>
  <c r="B221" i="30" l="1"/>
  <c r="I184" i="30"/>
  <c r="B184" i="30"/>
  <c r="E205" i="30" s="1"/>
  <c r="O205" i="30" l="1"/>
  <c r="D203" i="30"/>
  <c r="D199" i="30"/>
  <c r="D195" i="30"/>
  <c r="D191" i="30"/>
  <c r="D187" i="30"/>
  <c r="D190" i="30"/>
  <c r="D196" i="30"/>
  <c r="D188" i="30"/>
  <c r="D202" i="30"/>
  <c r="D198" i="30"/>
  <c r="D194" i="30"/>
  <c r="D201" i="30"/>
  <c r="D197" i="30"/>
  <c r="D193" i="30"/>
  <c r="D189" i="30"/>
  <c r="D200" i="30"/>
  <c r="D192" i="30"/>
  <c r="E187" i="30"/>
  <c r="E191" i="30"/>
  <c r="E200" i="30"/>
  <c r="E203" i="30"/>
  <c r="E193" i="30"/>
  <c r="E190" i="30"/>
  <c r="E188" i="30"/>
  <c r="E198" i="30"/>
  <c r="E199" i="30"/>
  <c r="E194" i="30"/>
  <c r="E195" i="30"/>
  <c r="E196" i="30"/>
  <c r="E202" i="30"/>
  <c r="E201" i="30"/>
  <c r="E189" i="30"/>
  <c r="E197" i="30"/>
  <c r="E192" i="30"/>
  <c r="I44" i="30"/>
  <c r="L67" i="30" s="1"/>
  <c r="K187" i="30" l="1"/>
  <c r="K197" i="30"/>
  <c r="K196" i="30"/>
  <c r="K203" i="30"/>
  <c r="K188" i="30"/>
  <c r="K194" i="30"/>
  <c r="K191" i="30"/>
  <c r="K200" i="30"/>
  <c r="K193" i="30"/>
  <c r="K192" i="30"/>
  <c r="K202" i="30"/>
  <c r="K199" i="30"/>
  <c r="K189" i="30"/>
  <c r="K201" i="30"/>
  <c r="K190" i="30"/>
  <c r="K198" i="30"/>
  <c r="K195" i="30"/>
  <c r="O189" i="30"/>
  <c r="O200" i="30"/>
  <c r="O201" i="30"/>
  <c r="O194" i="30"/>
  <c r="O190" i="30"/>
  <c r="O191" i="30"/>
  <c r="O195" i="30"/>
  <c r="O192" i="30"/>
  <c r="O202" i="30"/>
  <c r="O199" i="30"/>
  <c r="O193" i="30"/>
  <c r="O188" i="30"/>
  <c r="O197" i="30"/>
  <c r="O196" i="30"/>
  <c r="O198" i="30"/>
  <c r="O203" i="30"/>
  <c r="D242" i="30"/>
  <c r="L47" i="30"/>
  <c r="L52" i="30"/>
  <c r="L60" i="30"/>
  <c r="L49" i="30"/>
  <c r="L57" i="30"/>
  <c r="L65" i="30"/>
  <c r="L54" i="30"/>
  <c r="L62" i="30"/>
  <c r="L55" i="30"/>
  <c r="L63" i="30"/>
  <c r="L48" i="30"/>
  <c r="L56" i="30"/>
  <c r="L64" i="30"/>
  <c r="L53" i="30"/>
  <c r="L61" i="30"/>
  <c r="L50" i="30"/>
  <c r="L58" i="30"/>
  <c r="L51" i="30"/>
  <c r="L59" i="30"/>
  <c r="M63" i="30"/>
  <c r="M58" i="30"/>
  <c r="M64" i="30"/>
  <c r="M65" i="30"/>
  <c r="M50" i="30"/>
  <c r="M49" i="30"/>
  <c r="J55" i="30"/>
  <c r="J53" i="30"/>
  <c r="J57" i="30"/>
  <c r="J51" i="30"/>
  <c r="J65" i="30"/>
  <c r="M56" i="30"/>
  <c r="M54" i="30"/>
  <c r="M55" i="30"/>
  <c r="M48" i="30"/>
  <c r="M47" i="30"/>
  <c r="M53" i="30"/>
  <c r="M60" i="30"/>
  <c r="M52" i="30"/>
  <c r="J49" i="30"/>
  <c r="J61" i="30"/>
  <c r="J54" i="30"/>
  <c r="J50" i="30"/>
  <c r="J59" i="30"/>
  <c r="M59" i="30"/>
  <c r="M61" i="30"/>
  <c r="M62" i="30"/>
  <c r="J48" i="30"/>
  <c r="J58" i="30"/>
  <c r="M57" i="30"/>
  <c r="M51" i="30"/>
  <c r="J60" i="30"/>
  <c r="J64" i="30"/>
  <c r="J47" i="30"/>
  <c r="J62" i="30"/>
  <c r="J56" i="30"/>
  <c r="J52" i="30"/>
  <c r="J63" i="30"/>
  <c r="J67" i="30"/>
  <c r="E208" i="30"/>
  <c r="E207" i="30"/>
  <c r="O187" i="30"/>
  <c r="P200" i="30"/>
  <c r="P190" i="30"/>
  <c r="P188" i="30"/>
  <c r="P191" i="30"/>
  <c r="P194" i="30"/>
  <c r="P196" i="30"/>
  <c r="P195" i="30"/>
  <c r="P193" i="30"/>
  <c r="P197" i="30"/>
  <c r="P198" i="30"/>
  <c r="P189" i="30"/>
  <c r="Q189" i="30"/>
  <c r="P199" i="30"/>
  <c r="P192" i="30"/>
  <c r="P201" i="30"/>
  <c r="P202" i="30"/>
  <c r="D208" i="30"/>
  <c r="D207" i="30"/>
  <c r="P187" i="30"/>
  <c r="P203" i="30"/>
  <c r="Q198" i="30" l="1"/>
  <c r="D233" i="30"/>
  <c r="D234" i="30"/>
  <c r="D230" i="30"/>
  <c r="D237" i="30"/>
  <c r="Q187" i="30"/>
  <c r="D231" i="30"/>
  <c r="D236" i="30"/>
  <c r="D228" i="30"/>
  <c r="D239" i="30"/>
  <c r="D227" i="30"/>
  <c r="D238" i="30"/>
  <c r="D235" i="30"/>
  <c r="D224" i="30"/>
  <c r="D232" i="30"/>
  <c r="D226" i="30"/>
  <c r="D225" i="30"/>
  <c r="D240" i="30"/>
  <c r="Q192" i="30"/>
  <c r="Q203" i="30"/>
  <c r="Q188" i="30"/>
  <c r="Q194" i="30"/>
  <c r="Q199" i="30"/>
  <c r="Q191" i="30"/>
  <c r="Q193" i="30"/>
  <c r="Q201" i="30"/>
  <c r="Q197" i="30"/>
  <c r="J69" i="30"/>
  <c r="J70" i="30"/>
  <c r="D229" i="30"/>
  <c r="O208" i="30"/>
  <c r="O207" i="30"/>
  <c r="P44" i="30" l="1"/>
  <c r="T65" i="30" s="1"/>
  <c r="R47" i="30" l="1"/>
  <c r="U47" i="30"/>
  <c r="T47" i="30"/>
  <c r="Q47" i="30"/>
  <c r="R64" i="30"/>
  <c r="R53" i="30"/>
  <c r="R58" i="30"/>
  <c r="R51" i="30"/>
  <c r="R63" i="30"/>
  <c r="U62" i="30"/>
  <c r="U57" i="30"/>
  <c r="U63" i="30"/>
  <c r="U54" i="30"/>
  <c r="R56" i="30"/>
  <c r="U55" i="30"/>
  <c r="U56" i="30"/>
  <c r="R61" i="30"/>
  <c r="U53" i="30"/>
  <c r="U64" i="30"/>
  <c r="U51" i="30"/>
  <c r="R54" i="30"/>
  <c r="U50" i="30"/>
  <c r="R59" i="30"/>
  <c r="R48" i="30"/>
  <c r="U59" i="30"/>
  <c r="R57" i="30"/>
  <c r="U48" i="30"/>
  <c r="U58" i="30"/>
  <c r="R60" i="30"/>
  <c r="U65" i="30"/>
  <c r="R52" i="30"/>
  <c r="R55" i="30"/>
  <c r="U52" i="30"/>
  <c r="R49" i="30"/>
  <c r="R62" i="30"/>
  <c r="R65" i="30"/>
  <c r="U49" i="30"/>
  <c r="R50" i="30"/>
  <c r="U61" i="30"/>
  <c r="U60" i="30"/>
  <c r="Q60" i="30"/>
  <c r="Q48" i="30"/>
  <c r="Q56" i="30"/>
  <c r="T56" i="30"/>
  <c r="Q52" i="30"/>
  <c r="Q64" i="30"/>
  <c r="T48" i="30"/>
  <c r="Q58" i="30"/>
  <c r="T64" i="30"/>
  <c r="T54" i="30"/>
  <c r="Q62" i="30"/>
  <c r="T52" i="30"/>
  <c r="Q57" i="30"/>
  <c r="U67" i="30"/>
  <c r="Q55" i="30"/>
  <c r="Q54" i="30"/>
  <c r="Q61" i="30"/>
  <c r="T55" i="30"/>
  <c r="Q51" i="30"/>
  <c r="R67" i="30"/>
  <c r="T57" i="30"/>
  <c r="Q50" i="30"/>
  <c r="T58" i="30"/>
  <c r="Q63" i="30"/>
  <c r="Q53" i="30"/>
  <c r="Q59" i="30"/>
  <c r="T50" i="30"/>
  <c r="T53" i="30"/>
  <c r="T61" i="30"/>
  <c r="Q49" i="30"/>
  <c r="T59" i="30"/>
  <c r="T60" i="30"/>
  <c r="T62" i="30"/>
  <c r="T49" i="30"/>
  <c r="Q65" i="30"/>
  <c r="T51" i="30"/>
  <c r="T63" i="30"/>
  <c r="T67" i="30"/>
  <c r="Q67" i="30"/>
  <c r="B83" i="30"/>
  <c r="V67" i="30" l="1"/>
  <c r="S67" i="30"/>
  <c r="V61" i="30"/>
  <c r="S62" i="30"/>
  <c r="S52" i="30"/>
  <c r="V48" i="30"/>
  <c r="S59" i="30"/>
  <c r="V51" i="30"/>
  <c r="V56" i="30"/>
  <c r="V63" i="30"/>
  <c r="S51" i="30"/>
  <c r="Q69" i="30"/>
  <c r="Q70" i="30"/>
  <c r="S50" i="30"/>
  <c r="S49" i="30"/>
  <c r="V65" i="30"/>
  <c r="S57" i="30"/>
  <c r="U69" i="30"/>
  <c r="U70" i="30"/>
  <c r="V47" i="30"/>
  <c r="V64" i="30"/>
  <c r="V55" i="30"/>
  <c r="V57" i="30"/>
  <c r="S58" i="30"/>
  <c r="V60" i="30"/>
  <c r="V49" i="30"/>
  <c r="V52" i="30"/>
  <c r="S60" i="30"/>
  <c r="V59" i="30"/>
  <c r="V50" i="30"/>
  <c r="V53" i="30"/>
  <c r="S56" i="30"/>
  <c r="V62" i="30"/>
  <c r="S53" i="30"/>
  <c r="T69" i="30"/>
  <c r="T70" i="30"/>
  <c r="R69" i="30"/>
  <c r="R70" i="30"/>
  <c r="S47" i="30"/>
  <c r="S65" i="30"/>
  <c r="S55" i="30"/>
  <c r="V58" i="30"/>
  <c r="S48" i="30"/>
  <c r="S54" i="30"/>
  <c r="S61" i="30"/>
  <c r="V54" i="30"/>
  <c r="S63" i="30"/>
  <c r="S64" i="30"/>
  <c r="B44" i="30"/>
  <c r="W65" i="30" l="1"/>
  <c r="E64" i="30"/>
  <c r="E63" i="30"/>
  <c r="D63" i="30"/>
  <c r="D64" i="30"/>
  <c r="W67" i="30"/>
  <c r="W61" i="30"/>
  <c r="W47" i="30"/>
  <c r="W56" i="30"/>
  <c r="Y61" i="30"/>
  <c r="W55" i="30"/>
  <c r="Y58" i="30"/>
  <c r="Y52" i="30"/>
  <c r="W53" i="30"/>
  <c r="W64" i="30"/>
  <c r="Y53" i="30"/>
  <c r="Y59" i="30"/>
  <c r="Y55" i="30"/>
  <c r="Y47" i="30"/>
  <c r="W57" i="30"/>
  <c r="Y60" i="30"/>
  <c r="W63" i="30"/>
  <c r="X50" i="30"/>
  <c r="Y62" i="30"/>
  <c r="Y49" i="30"/>
  <c r="Y54" i="30"/>
  <c r="W48" i="30"/>
  <c r="Y50" i="30"/>
  <c r="W60" i="30"/>
  <c r="Y57" i="30"/>
  <c r="Y64" i="30"/>
  <c r="E49" i="30"/>
  <c r="E48" i="30"/>
  <c r="E53" i="30"/>
  <c r="E65" i="30"/>
  <c r="E51" i="30"/>
  <c r="E56" i="30"/>
  <c r="E52" i="30"/>
  <c r="E59" i="30"/>
  <c r="E55" i="30"/>
  <c r="E47" i="30"/>
  <c r="E54" i="30"/>
  <c r="E60" i="30"/>
  <c r="E50" i="30"/>
  <c r="E57" i="30"/>
  <c r="E61" i="30"/>
  <c r="E62" i="30"/>
  <c r="E58" i="30"/>
  <c r="D52" i="30"/>
  <c r="D62" i="30"/>
  <c r="D47" i="30"/>
  <c r="D56" i="30"/>
  <c r="D60" i="30"/>
  <c r="D51" i="30"/>
  <c r="D48" i="30"/>
  <c r="D65" i="30"/>
  <c r="D55" i="30"/>
  <c r="E67" i="30"/>
  <c r="D61" i="30"/>
  <c r="D58" i="30"/>
  <c r="D54" i="30"/>
  <c r="D53" i="30"/>
  <c r="D50" i="30"/>
  <c r="D59" i="30"/>
  <c r="D57" i="30"/>
  <c r="D49" i="30"/>
  <c r="X64" i="30"/>
  <c r="X54" i="30"/>
  <c r="X65" i="30"/>
  <c r="X53" i="30"/>
  <c r="X56" i="30"/>
  <c r="X60" i="30"/>
  <c r="X58" i="30"/>
  <c r="X57" i="30"/>
  <c r="X49" i="30"/>
  <c r="Y63" i="30"/>
  <c r="Y51" i="30"/>
  <c r="Y48" i="30"/>
  <c r="X62" i="30"/>
  <c r="W54" i="30"/>
  <c r="W58" i="30"/>
  <c r="W49" i="30"/>
  <c r="W62" i="30"/>
  <c r="X63" i="30"/>
  <c r="X61" i="30"/>
  <c r="X48" i="30"/>
  <c r="X55" i="30"/>
  <c r="X47" i="30"/>
  <c r="Y65" i="30"/>
  <c r="W50" i="30"/>
  <c r="X51" i="30"/>
  <c r="Y56" i="30"/>
  <c r="X59" i="30"/>
  <c r="X52" i="30"/>
  <c r="W51" i="30"/>
  <c r="W59" i="30"/>
  <c r="W52" i="30"/>
  <c r="U6" i="26"/>
  <c r="AF67" i="30" l="1"/>
  <c r="Z60" i="30"/>
  <c r="Z62" i="30"/>
  <c r="AA64" i="30"/>
  <c r="AA51" i="30"/>
  <c r="AJ30" i="26"/>
  <c r="AJ29" i="26"/>
  <c r="AJ28" i="26"/>
  <c r="AK22" i="26"/>
  <c r="AJ21" i="26"/>
  <c r="AK26" i="26"/>
  <c r="AJ19" i="26"/>
  <c r="AK17" i="26"/>
  <c r="AJ16" i="26"/>
  <c r="AJ22" i="26"/>
  <c r="AK27" i="26"/>
  <c r="AJ26" i="26"/>
  <c r="AK18" i="26"/>
  <c r="AJ17" i="26"/>
  <c r="AJ24" i="26"/>
  <c r="AJ14" i="26"/>
  <c r="AJ23" i="26"/>
  <c r="AK20" i="26"/>
  <c r="AJ27" i="26"/>
  <c r="AK13" i="26"/>
  <c r="AJ18" i="26"/>
  <c r="AJ12" i="26"/>
  <c r="AK21" i="26"/>
  <c r="AJ20" i="26"/>
  <c r="AK19" i="26"/>
  <c r="AJ13" i="26"/>
  <c r="AK16" i="26"/>
  <c r="AK12" i="26"/>
  <c r="AH27" i="26"/>
  <c r="AH18" i="26"/>
  <c r="AG27" i="26"/>
  <c r="AG18" i="26"/>
  <c r="AF27" i="26"/>
  <c r="AF18" i="26"/>
  <c r="AE27" i="26"/>
  <c r="AE18" i="26"/>
  <c r="AD14" i="26"/>
  <c r="AD21" i="26"/>
  <c r="AD19" i="26"/>
  <c r="AD16" i="26"/>
  <c r="AC24" i="26"/>
  <c r="AC23" i="26"/>
  <c r="AC27" i="26"/>
  <c r="AC18" i="26"/>
  <c r="Z24" i="26"/>
  <c r="Z14" i="26"/>
  <c r="Z21" i="26"/>
  <c r="Z19" i="26"/>
  <c r="Z16" i="26"/>
  <c r="X24" i="26"/>
  <c r="X23" i="26"/>
  <c r="X27" i="26"/>
  <c r="X18" i="26"/>
  <c r="AG19" i="26"/>
  <c r="AF21" i="26"/>
  <c r="AE21" i="26"/>
  <c r="AE16" i="26"/>
  <c r="AD23" i="26"/>
  <c r="AD27" i="26"/>
  <c r="AC14" i="26"/>
  <c r="AC21" i="26"/>
  <c r="AC16" i="26"/>
  <c r="Z23" i="26"/>
  <c r="Z18" i="26"/>
  <c r="X14" i="26"/>
  <c r="X21" i="26"/>
  <c r="X16" i="26"/>
  <c r="AH13" i="26"/>
  <c r="AG20" i="26"/>
  <c r="AG12" i="26"/>
  <c r="AF13" i="26"/>
  <c r="AE20" i="26"/>
  <c r="AE12" i="26"/>
  <c r="AD22" i="26"/>
  <c r="AD17" i="26"/>
  <c r="AC30" i="26"/>
  <c r="AC13" i="26"/>
  <c r="AC12" i="26"/>
  <c r="Z22" i="26"/>
  <c r="Z17" i="26"/>
  <c r="X28" i="26"/>
  <c r="X13" i="26"/>
  <c r="X12" i="26"/>
  <c r="AH22" i="26"/>
  <c r="AH26" i="26"/>
  <c r="AH17" i="26"/>
  <c r="AG22" i="26"/>
  <c r="AG26" i="26"/>
  <c r="AG17" i="26"/>
  <c r="AF22" i="26"/>
  <c r="AF26" i="26"/>
  <c r="AF17" i="26"/>
  <c r="AE22" i="26"/>
  <c r="AE26" i="26"/>
  <c r="AE17" i="26"/>
  <c r="AD30" i="26"/>
  <c r="AD28" i="26"/>
  <c r="AD20" i="26"/>
  <c r="AD13" i="26"/>
  <c r="AD12" i="26"/>
  <c r="AC29" i="26"/>
  <c r="AC22" i="26"/>
  <c r="AC26" i="26"/>
  <c r="AC17" i="26"/>
  <c r="Z28" i="26"/>
  <c r="Z20" i="26"/>
  <c r="Z13" i="26"/>
  <c r="Z12" i="26"/>
  <c r="X29" i="26"/>
  <c r="X22" i="26"/>
  <c r="X26" i="26"/>
  <c r="X17" i="26"/>
  <c r="AH21" i="26"/>
  <c r="AH19" i="26"/>
  <c r="AH16" i="26"/>
  <c r="AG21" i="26"/>
  <c r="AG16" i="26"/>
  <c r="AF19" i="26"/>
  <c r="AF16" i="26"/>
  <c r="AE19" i="26"/>
  <c r="AD24" i="26"/>
  <c r="AD18" i="26"/>
  <c r="AC19" i="26"/>
  <c r="Z30" i="26"/>
  <c r="Z27" i="26"/>
  <c r="X19" i="26"/>
  <c r="AH20" i="26"/>
  <c r="AH12" i="26"/>
  <c r="AG13" i="26"/>
  <c r="AF20" i="26"/>
  <c r="AF12" i="26"/>
  <c r="AE13" i="26"/>
  <c r="AD29" i="26"/>
  <c r="AD26" i="26"/>
  <c r="AC28" i="26"/>
  <c r="AC20" i="26"/>
  <c r="Z29" i="26"/>
  <c r="Z26" i="26"/>
  <c r="X30" i="26"/>
  <c r="X20" i="26"/>
  <c r="AB29" i="26"/>
  <c r="AB22" i="26"/>
  <c r="AB26" i="26"/>
  <c r="AB17" i="26"/>
  <c r="AA30" i="26"/>
  <c r="AA28" i="26"/>
  <c r="AA20" i="26"/>
  <c r="AA13" i="26"/>
  <c r="AA12" i="26"/>
  <c r="W30" i="26"/>
  <c r="W28" i="26"/>
  <c r="W20" i="26"/>
  <c r="W13" i="26"/>
  <c r="W12" i="26"/>
  <c r="AB23" i="26"/>
  <c r="W14" i="26"/>
  <c r="W16" i="26"/>
  <c r="AB14" i="26"/>
  <c r="AB21" i="26"/>
  <c r="AB19" i="26"/>
  <c r="AB16" i="26"/>
  <c r="AA24" i="26"/>
  <c r="AA23" i="26"/>
  <c r="AA27" i="26"/>
  <c r="AA18" i="26"/>
  <c r="W24" i="26"/>
  <c r="W23" i="26"/>
  <c r="W27" i="26"/>
  <c r="W18" i="26"/>
  <c r="AB18" i="26"/>
  <c r="AA14" i="26"/>
  <c r="AA19" i="26"/>
  <c r="AA16" i="26"/>
  <c r="W19" i="26"/>
  <c r="AB30" i="26"/>
  <c r="AB28" i="26"/>
  <c r="AB20" i="26"/>
  <c r="AB13" i="26"/>
  <c r="AB12" i="26"/>
  <c r="AA29" i="26"/>
  <c r="AA22" i="26"/>
  <c r="AA26" i="26"/>
  <c r="AA17" i="26"/>
  <c r="W29" i="26"/>
  <c r="W22" i="26"/>
  <c r="W26" i="26"/>
  <c r="W17" i="26"/>
  <c r="AB24" i="26"/>
  <c r="AB27" i="26"/>
  <c r="AA21" i="26"/>
  <c r="W21" i="26"/>
  <c r="Z61" i="30"/>
  <c r="Z48" i="30"/>
  <c r="M67" i="30"/>
  <c r="Z49" i="30"/>
  <c r="Z52" i="30"/>
  <c r="Z59" i="30"/>
  <c r="Z58" i="30"/>
  <c r="Z53" i="30"/>
  <c r="Z47" i="30"/>
  <c r="Z63" i="30"/>
  <c r="Z54" i="30"/>
  <c r="Z50" i="30"/>
  <c r="Z55" i="30"/>
  <c r="Z57" i="30"/>
  <c r="Z65" i="30"/>
  <c r="AE58" i="30"/>
  <c r="AF58" i="30"/>
  <c r="AE50" i="30"/>
  <c r="AF50" i="30"/>
  <c r="AE55" i="30"/>
  <c r="AF55" i="30"/>
  <c r="AE56" i="30"/>
  <c r="AF56" i="30"/>
  <c r="AE53" i="30"/>
  <c r="AF53" i="30"/>
  <c r="AE67" i="30"/>
  <c r="D70" i="30"/>
  <c r="D69" i="30"/>
  <c r="AE62" i="30"/>
  <c r="AF62" i="30"/>
  <c r="AE60" i="30"/>
  <c r="AF60" i="30"/>
  <c r="AE59" i="30"/>
  <c r="AF59" i="30"/>
  <c r="AE51" i="30"/>
  <c r="AF51" i="30"/>
  <c r="AE48" i="30"/>
  <c r="AF48" i="30"/>
  <c r="AA62" i="30"/>
  <c r="Z56" i="30"/>
  <c r="AE61" i="30"/>
  <c r="AF61" i="30"/>
  <c r="AE54" i="30"/>
  <c r="AF54" i="30"/>
  <c r="AE52" i="30"/>
  <c r="AF52" i="30"/>
  <c r="AE65" i="30"/>
  <c r="AF65" i="30"/>
  <c r="AE49" i="30"/>
  <c r="AF49" i="30"/>
  <c r="AE57" i="30"/>
  <c r="AF57" i="30"/>
  <c r="AF47" i="30"/>
  <c r="AE47" i="30"/>
  <c r="E70" i="30"/>
  <c r="E69" i="30"/>
  <c r="AE64" i="30"/>
  <c r="AF64" i="30"/>
  <c r="AE63" i="30"/>
  <c r="AF63" i="30"/>
  <c r="AA60" i="30" l="1"/>
  <c r="D106" i="30"/>
  <c r="D98" i="30"/>
  <c r="D100" i="30"/>
  <c r="D104" i="30"/>
  <c r="AA52" i="30"/>
  <c r="AA63" i="30"/>
  <c r="D90" i="30"/>
  <c r="D99" i="30"/>
  <c r="AA56" i="30"/>
  <c r="D102" i="30"/>
  <c r="D87" i="30"/>
  <c r="D92" i="30"/>
  <c r="AA55" i="30"/>
  <c r="AA48" i="30"/>
  <c r="AA50" i="30"/>
  <c r="AA53" i="30"/>
  <c r="AA49" i="30"/>
  <c r="AA61" i="30"/>
  <c r="AA57" i="30"/>
  <c r="AA59" i="30"/>
  <c r="D93" i="30"/>
  <c r="D89" i="30"/>
  <c r="AA47" i="30"/>
  <c r="D91" i="30"/>
  <c r="D88" i="30"/>
  <c r="D95" i="30"/>
  <c r="D86" i="30"/>
  <c r="D94" i="30"/>
  <c r="D97" i="30"/>
  <c r="D101" i="30"/>
  <c r="D96" i="30"/>
  <c r="D103" i="30"/>
  <c r="AA65" i="30"/>
  <c r="AA54" i="30"/>
  <c r="AA58" i="30"/>
  <c r="AD62" i="30"/>
  <c r="AD51" i="30"/>
  <c r="AD60" i="30"/>
  <c r="AD64" i="30"/>
  <c r="AD54" i="30" l="1"/>
  <c r="AD50" i="30"/>
  <c r="AD56" i="30"/>
  <c r="AD52" i="30"/>
  <c r="Y28" i="26"/>
  <c r="AD59" i="30"/>
  <c r="AD53" i="30"/>
  <c r="AD63" i="30"/>
  <c r="AD48" i="30"/>
  <c r="AD49" i="30"/>
  <c r="AD57" i="30"/>
  <c r="Y29" i="26"/>
  <c r="AD58" i="30"/>
  <c r="AD65" i="30"/>
  <c r="AD55" i="30"/>
  <c r="AD47" i="30"/>
  <c r="AD61" i="30"/>
  <c r="D64" i="29"/>
  <c r="K64" i="29"/>
  <c r="H64" i="29"/>
  <c r="J64" i="29"/>
  <c r="I64" i="29"/>
  <c r="F64" i="29"/>
  <c r="E64" i="29"/>
  <c r="G64" i="29"/>
  <c r="Y20" i="26" l="1"/>
  <c r="Y18" i="26"/>
  <c r="Y26" i="26"/>
  <c r="Y13" i="26"/>
  <c r="Y19" i="26"/>
  <c r="Y23" i="26"/>
  <c r="Y16" i="26"/>
  <c r="Y30" i="26"/>
  <c r="Y24" i="26"/>
  <c r="Y21" i="26"/>
  <c r="Y14" i="26"/>
  <c r="Y17" i="26"/>
  <c r="Y22" i="26"/>
  <c r="Y12" i="26"/>
  <c r="Y27" i="26"/>
  <c r="L64" i="29"/>
  <c r="M64" i="29" l="1"/>
  <c r="B2" i="29"/>
  <c r="N64" i="29" l="1"/>
  <c r="B4" i="26"/>
  <c r="B6" i="26" l="1"/>
  <c r="B135" i="25" l="1"/>
  <c r="E151" i="25" l="1"/>
  <c r="E147" i="25"/>
  <c r="E143" i="25"/>
  <c r="E139" i="25"/>
  <c r="E154" i="25"/>
  <c r="E150" i="25"/>
  <c r="E146" i="25"/>
  <c r="E142" i="25"/>
  <c r="E138" i="25"/>
  <c r="E153" i="25"/>
  <c r="E149" i="25"/>
  <c r="E145" i="25"/>
  <c r="E141" i="25"/>
  <c r="E152" i="25"/>
  <c r="E148" i="25"/>
  <c r="E144" i="25"/>
  <c r="E140" i="25"/>
  <c r="D150" i="25"/>
  <c r="D147" i="25"/>
  <c r="D141" i="25"/>
  <c r="D153" i="25"/>
  <c r="D152" i="25"/>
  <c r="D144" i="25"/>
  <c r="D154" i="25"/>
  <c r="D151" i="25"/>
  <c r="D145" i="25"/>
  <c r="D149" i="25"/>
  <c r="D142" i="25"/>
  <c r="D139" i="25"/>
  <c r="D140" i="25"/>
  <c r="D148" i="25"/>
  <c r="D146" i="25"/>
  <c r="D143" i="25"/>
  <c r="D138" i="25"/>
  <c r="F153" i="25" l="1"/>
  <c r="F150" i="25"/>
  <c r="F144" i="25"/>
  <c r="F147" i="25"/>
  <c r="F152" i="25"/>
  <c r="F145" i="25"/>
  <c r="F151" i="25"/>
  <c r="F154" i="25"/>
  <c r="F141" i="25"/>
  <c r="F148" i="25"/>
  <c r="F149" i="25"/>
  <c r="F138" i="25"/>
  <c r="E156" i="25"/>
  <c r="F143" i="25"/>
  <c r="F146" i="25"/>
  <c r="D156" i="25"/>
  <c r="F139" i="25"/>
  <c r="F142" i="25"/>
  <c r="F140" i="25"/>
  <c r="J138" i="25" l="1"/>
  <c r="J154" i="25"/>
  <c r="J147" i="25"/>
  <c r="J140" i="25"/>
  <c r="J151" i="25"/>
  <c r="J144" i="25"/>
  <c r="J146" i="25"/>
  <c r="J149" i="25"/>
  <c r="J142" i="25"/>
  <c r="J143" i="25"/>
  <c r="J148" i="25"/>
  <c r="J145" i="25"/>
  <c r="J150" i="25"/>
  <c r="J139" i="25"/>
  <c r="J141" i="25"/>
  <c r="J152" i="25"/>
  <c r="J153" i="25"/>
  <c r="F156" i="25"/>
  <c r="F53" i="20"/>
  <c r="K148" i="25" l="1"/>
  <c r="K149" i="25"/>
  <c r="K139" i="25"/>
  <c r="K143" i="25"/>
  <c r="K144" i="25"/>
  <c r="K154" i="25"/>
  <c r="K152" i="25"/>
  <c r="K145" i="25"/>
  <c r="K140" i="25"/>
  <c r="K141" i="25"/>
  <c r="K146" i="25"/>
  <c r="K147" i="25"/>
  <c r="K153" i="25"/>
  <c r="K150" i="25"/>
  <c r="K142" i="25"/>
  <c r="K151" i="25"/>
  <c r="K138" i="25"/>
  <c r="J156" i="25"/>
  <c r="D6" i="24"/>
  <c r="D5" i="24"/>
  <c r="AI20" i="26" l="1"/>
  <c r="AI23" i="26"/>
  <c r="AI29" i="26"/>
  <c r="AI30" i="26"/>
  <c r="AI27" i="26"/>
  <c r="AI13" i="26"/>
  <c r="AI16" i="26"/>
  <c r="AI12" i="26"/>
  <c r="AI24" i="26"/>
  <c r="AI17" i="26"/>
  <c r="AI26" i="26"/>
  <c r="AI22" i="26"/>
  <c r="AI14" i="26"/>
  <c r="AI19" i="26"/>
  <c r="AI28" i="26"/>
  <c r="AI18" i="26"/>
  <c r="AI21" i="26"/>
  <c r="A1" i="19"/>
  <c r="L82" i="29"/>
  <c r="H82" i="29" l="1"/>
  <c r="J82" i="29"/>
  <c r="F82" i="29"/>
  <c r="D82" i="29"/>
  <c r="K82" i="29"/>
  <c r="I82" i="29"/>
  <c r="G82" i="29"/>
  <c r="J11" i="29"/>
  <c r="E82" i="29"/>
  <c r="N16" i="29" l="1"/>
  <c r="M82" i="29"/>
  <c r="E89" i="29"/>
  <c r="E91" i="29"/>
  <c r="L86" i="29"/>
  <c r="J15" i="29"/>
  <c r="J77" i="29"/>
  <c r="H92" i="29"/>
  <c r="F80" i="29"/>
  <c r="F87" i="29"/>
  <c r="G81" i="29"/>
  <c r="K85" i="29"/>
  <c r="G84" i="29"/>
  <c r="L90" i="29"/>
  <c r="G83" i="29"/>
  <c r="H689" i="49"/>
  <c r="G78" i="29"/>
  <c r="E78" i="29"/>
  <c r="J24" i="29"/>
  <c r="L78" i="29"/>
  <c r="L79" i="29"/>
  <c r="G93" i="29"/>
  <c r="N11" i="29" l="1"/>
  <c r="N12" i="29"/>
  <c r="J21" i="29"/>
  <c r="E87" i="29"/>
  <c r="E77" i="29"/>
  <c r="F89" i="29"/>
  <c r="J25" i="29"/>
  <c r="D81" i="29"/>
  <c r="G87" i="29"/>
  <c r="H80" i="29"/>
  <c r="L80" i="29"/>
  <c r="E90" i="29"/>
  <c r="F77" i="29"/>
  <c r="H86" i="29"/>
  <c r="J23" i="29"/>
  <c r="J81" i="29"/>
  <c r="J18" i="29"/>
  <c r="J80" i="29"/>
  <c r="G90" i="29"/>
  <c r="G77" i="29"/>
  <c r="E84" i="29"/>
  <c r="G89" i="29"/>
  <c r="J19" i="29"/>
  <c r="D80" i="29"/>
  <c r="D77" i="29"/>
  <c r="J93" i="29"/>
  <c r="I93" i="29"/>
  <c r="E83" i="29"/>
  <c r="I87" i="29"/>
  <c r="J87" i="29"/>
  <c r="G80" i="29"/>
  <c r="E92" i="29"/>
  <c r="H77" i="29"/>
  <c r="F86" i="29"/>
  <c r="G91" i="29"/>
  <c r="K84" i="29"/>
  <c r="D84" i="29"/>
  <c r="L89" i="29"/>
  <c r="J27" i="29"/>
  <c r="J85" i="29"/>
  <c r="D86" i="29"/>
  <c r="F93" i="29"/>
  <c r="K87" i="29"/>
  <c r="I80" i="29"/>
  <c r="H90" i="29"/>
  <c r="F91" i="29"/>
  <c r="D85" i="29"/>
  <c r="K81" i="29"/>
  <c r="L85" i="29"/>
  <c r="J17" i="29"/>
  <c r="K93" i="29"/>
  <c r="H93" i="29"/>
  <c r="D93" i="29"/>
  <c r="L93" i="29"/>
  <c r="E93" i="29"/>
  <c r="K83" i="29"/>
  <c r="L92" i="29"/>
  <c r="G88" i="29"/>
  <c r="I88" i="29"/>
  <c r="J88" i="29"/>
  <c r="L88" i="29"/>
  <c r="K88" i="29"/>
  <c r="D88" i="29"/>
  <c r="H88" i="29"/>
  <c r="F88" i="29"/>
  <c r="J16" i="29"/>
  <c r="E88" i="29"/>
  <c r="G79" i="29"/>
  <c r="D79" i="29"/>
  <c r="J26" i="29"/>
  <c r="E79" i="29"/>
  <c r="F79" i="29"/>
  <c r="H79" i="29"/>
  <c r="I83" i="29"/>
  <c r="F83" i="29"/>
  <c r="J20" i="29"/>
  <c r="D83" i="29"/>
  <c r="L83" i="29"/>
  <c r="H83" i="29"/>
  <c r="I29" i="29"/>
  <c r="J83" i="29"/>
  <c r="J13" i="29"/>
  <c r="D92" i="29"/>
  <c r="F92" i="29"/>
  <c r="J92" i="29"/>
  <c r="K92" i="29"/>
  <c r="I92" i="29"/>
  <c r="G92" i="29"/>
  <c r="G86" i="29"/>
  <c r="L84" i="29"/>
  <c r="H84" i="29"/>
  <c r="J14" i="29"/>
  <c r="L81" i="29"/>
  <c r="F81" i="29"/>
  <c r="D91" i="29"/>
  <c r="H85" i="29"/>
  <c r="I85" i="29"/>
  <c r="J12" i="29"/>
  <c r="D87" i="29"/>
  <c r="F78" i="29"/>
  <c r="H87" i="29"/>
  <c r="K80" i="29"/>
  <c r="E80" i="29"/>
  <c r="F90" i="29"/>
  <c r="I77" i="29"/>
  <c r="L77" i="29"/>
  <c r="E86" i="29"/>
  <c r="L91" i="29"/>
  <c r="H91" i="29"/>
  <c r="J84" i="29"/>
  <c r="F84" i="29"/>
  <c r="H89" i="29"/>
  <c r="D90" i="29"/>
  <c r="J22" i="29"/>
  <c r="I81" i="29"/>
  <c r="H81" i="29"/>
  <c r="D89" i="29"/>
  <c r="F85" i="29"/>
  <c r="E85" i="29"/>
  <c r="H78" i="29"/>
  <c r="L87" i="29"/>
  <c r="K77" i="29"/>
  <c r="I84" i="29"/>
  <c r="D78" i="29"/>
  <c r="E81" i="29"/>
  <c r="G85" i="29"/>
  <c r="M78" i="29" l="1"/>
  <c r="N23" i="29"/>
  <c r="N19" i="29"/>
  <c r="N26" i="29"/>
  <c r="N13" i="29"/>
  <c r="N25" i="29"/>
  <c r="N14" i="29"/>
  <c r="N20" i="29"/>
  <c r="N24" i="29"/>
  <c r="N18" i="29"/>
  <c r="N22" i="29"/>
  <c r="N27" i="29"/>
  <c r="N15" i="29"/>
  <c r="N17" i="29"/>
  <c r="N21" i="29"/>
  <c r="M86" i="29"/>
  <c r="M77" i="29"/>
  <c r="M80" i="29"/>
  <c r="M85" i="29"/>
  <c r="M88" i="29"/>
  <c r="M84" i="29"/>
  <c r="M81" i="29"/>
  <c r="M89" i="29"/>
  <c r="M90" i="29"/>
  <c r="M83" i="29"/>
  <c r="M79" i="29"/>
  <c r="M93" i="29"/>
  <c r="K95" i="29"/>
  <c r="F95" i="29"/>
  <c r="G95" i="29"/>
  <c r="H95" i="29"/>
  <c r="J95" i="29"/>
  <c r="L95" i="29"/>
  <c r="I95" i="29"/>
  <c r="D95" i="29"/>
  <c r="J29" i="29"/>
  <c r="E95" i="29"/>
  <c r="M87" i="29"/>
  <c r="M91" i="29"/>
  <c r="M92" i="29"/>
  <c r="N29" i="29" l="1"/>
  <c r="M95" i="29"/>
  <c r="K689" i="49"/>
  <c r="J689" i="49"/>
  <c r="L689" i="49"/>
  <c r="I689" i="49"/>
</calcChain>
</file>

<file path=xl/sharedStrings.xml><?xml version="1.0" encoding="utf-8"?>
<sst xmlns="http://schemas.openxmlformats.org/spreadsheetml/2006/main" count="69498" uniqueCount="1464">
  <si>
    <t>Cover</t>
  </si>
  <si>
    <t>Model name:</t>
  </si>
  <si>
    <t>SDR analysis model</t>
  </si>
  <si>
    <t>Version number:</t>
  </si>
  <si>
    <t>Filename:</t>
  </si>
  <si>
    <t>Date:</t>
  </si>
  <si>
    <t>Author:</t>
  </si>
  <si>
    <t>Ofwat</t>
  </si>
  <si>
    <t>Summary of model:</t>
  </si>
  <si>
    <t>This model contains all of the data and analyses used in the publication of Ofwat's 2021 Service and Delivery report (SDR)
The purpose of this model is to assess industry performance against PR19FD cost allowances and performance commitments and to analyse progress towards 2025 targets for key performance measures.
The model is split into wholesale and retail total expenditure (totex), outcomes measures and performance commitments. Each of these has separate input and calculation sheets used to produce the tables and charts used in the SDR.</t>
  </si>
  <si>
    <t>Version control:</t>
  </si>
  <si>
    <t>Version No.</t>
  </si>
  <si>
    <t>Date created</t>
  </si>
  <si>
    <t>Description of changes</t>
  </si>
  <si>
    <t>Model created</t>
  </si>
  <si>
    <t>Indexation of totex and inclusion of years 2017-18 to 2019-20</t>
  </si>
  <si>
    <t xml:space="preserve">Model updated with final decisions from the 2021 in-period determination </t>
  </si>
  <si>
    <t>Key data sources:</t>
  </si>
  <si>
    <t>• Company Annual Performance Report Tables</t>
  </si>
  <si>
    <t>• PR19FD Outcomes performance commitments appendices including subsequent changes (corrigendas, CMA final determination for Anglian Water, Northumbrian Water, Yorkshire Water and Bristol Water)</t>
  </si>
  <si>
    <t>Link</t>
  </si>
  <si>
    <t>• Final in-period determinations for 2020-21</t>
  </si>
  <si>
    <t>Link to landing page</t>
  </si>
  <si>
    <t>• PR19FD Residential retail cost model FM_RR4_FD.xlsx</t>
  </si>
  <si>
    <t>• 2020-21 CMEX model</t>
  </si>
  <si>
    <t>• 2020-21 DMEX model</t>
  </si>
  <si>
    <t>• 2021 Regulatory capital values</t>
  </si>
  <si>
    <t>• 2019-20 Service and delivery report</t>
  </si>
  <si>
    <t>• Environment Agency EPA data reports (section 4. Discharge permit compliance metric (numeric))</t>
  </si>
  <si>
    <t>English</t>
  </si>
  <si>
    <t>• Natural Resources Wales Environmental Annual performance reports for Dŵr Cymru (Water discharge permit compliance)</t>
  </si>
  <si>
    <t>Cymraeg</t>
  </si>
  <si>
    <t>• Natural Resources Wales Environmental Annual performance reports for Hafren Dyfrdwy (Water discharge permit compliance)</t>
  </si>
  <si>
    <t>End of sheet</t>
  </si>
  <si>
    <t>2021 Service delivery report</t>
  </si>
  <si>
    <t>Link to the 2021 Service and Delivery Report</t>
  </si>
  <si>
    <t>Click the buttons below to navigate to the supporting analysis, referenced by the page numbers of the SDR report</t>
  </si>
  <si>
    <t>SDR report page number</t>
  </si>
  <si>
    <t>Slide title</t>
  </si>
  <si>
    <t>Table</t>
  </si>
  <si>
    <t>Page 7</t>
  </si>
  <si>
    <t>Overall categorisation of service delivery</t>
  </si>
  <si>
    <t>Page 8</t>
  </si>
  <si>
    <t>Outcome delivery incentives in 2020-21</t>
  </si>
  <si>
    <t>Page 9</t>
  </si>
  <si>
    <t>C-MeX performance in 2020-21</t>
  </si>
  <si>
    <t>Page 10</t>
  </si>
  <si>
    <t>Priority services register performance in 2020-21</t>
  </si>
  <si>
    <t>Page 11</t>
  </si>
  <si>
    <t>Progress towards 2024-25 priority services register reach targets</t>
  </si>
  <si>
    <t>Page 12</t>
  </si>
  <si>
    <t>Leakage performance in 2020-21</t>
  </si>
  <si>
    <t>Page 13</t>
  </si>
  <si>
    <t>Progress towards 2024-25 leakage targets</t>
  </si>
  <si>
    <t>Page 14</t>
  </si>
  <si>
    <t>Per capita consumption performance in 2020-21</t>
  </si>
  <si>
    <t>Page 15</t>
  </si>
  <si>
    <t>Progress towards 2024-25 per capita consumption targets</t>
  </si>
  <si>
    <t>Page 16</t>
  </si>
  <si>
    <t>Water supply interruptions performance in 2020-21</t>
  </si>
  <si>
    <t>Page 17</t>
  </si>
  <si>
    <t>Progress towards 2024-25 supply interruptions targets</t>
  </si>
  <si>
    <t>Page 18</t>
  </si>
  <si>
    <t>Drinking water quality compliance in 2020</t>
  </si>
  <si>
    <t>Page 19</t>
  </si>
  <si>
    <t>Water asset health performance in 2020-21</t>
  </si>
  <si>
    <t>Page 20</t>
  </si>
  <si>
    <t>Internal sewer flooding performance in 2020-21</t>
  </si>
  <si>
    <t>Page 21</t>
  </si>
  <si>
    <t>Progress towards 2024-25 internal sewer flooding targets</t>
  </si>
  <si>
    <t>Page 22</t>
  </si>
  <si>
    <t>Pollution incidents performance in 2020</t>
  </si>
  <si>
    <t>Page 23</t>
  </si>
  <si>
    <t>Progress towards 2024-25 pollution incidents targets</t>
  </si>
  <si>
    <t>Page 24</t>
  </si>
  <si>
    <t>Wastewater asset health performance in 2020-21</t>
  </si>
  <si>
    <t>Page 25</t>
  </si>
  <si>
    <t>Wholesale expenditure in 2020-21</t>
  </si>
  <si>
    <t>Page 26</t>
  </si>
  <si>
    <t>Wholesale water total expenditure performance in 2020-21</t>
  </si>
  <si>
    <t>Page 27</t>
  </si>
  <si>
    <t>Wholesale wastewater total expenditure performance in 2020-21</t>
  </si>
  <si>
    <t>Page 28</t>
  </si>
  <si>
    <t>Retail expenditure in 2020-21</t>
  </si>
  <si>
    <t>Cell / Row / Column colour</t>
  </si>
  <si>
    <t>Font colour</t>
  </si>
  <si>
    <t>Imported from another sheet/section</t>
  </si>
  <si>
    <t>Exported to another sheet/section *</t>
  </si>
  <si>
    <t>Neither imported nor exported</t>
  </si>
  <si>
    <t>* Except from input sheets (sheets with 'Inp' prefix)</t>
  </si>
  <si>
    <t>* Except to track sheet</t>
  </si>
  <si>
    <t>Documentation / source information</t>
  </si>
  <si>
    <t>Font and shade combinations</t>
  </si>
  <si>
    <t>Inputs</t>
  </si>
  <si>
    <t>Stored/dead/hard coded outputs</t>
  </si>
  <si>
    <t>Warning text</t>
  </si>
  <si>
    <t>Conditional formatting for error checks*</t>
  </si>
  <si>
    <t>* returns green when value is zero. For all other values it returns red</t>
  </si>
  <si>
    <t>Other</t>
  </si>
  <si>
    <t>Empty cells being referenced/used</t>
  </si>
  <si>
    <t>Section separator</t>
  </si>
  <si>
    <t>Checks and administration</t>
  </si>
  <si>
    <t>Values or logic to be reviewed/discussed</t>
  </si>
  <si>
    <t>Worksheet tab colour coding</t>
  </si>
  <si>
    <t>Section divider</t>
  </si>
  <si>
    <t>Input sheets</t>
  </si>
  <si>
    <t>Documentation and calculation sheets</t>
  </si>
  <si>
    <t>Cached results sheets</t>
  </si>
  <si>
    <t>Quality control</t>
  </si>
  <si>
    <t>Temporary</t>
  </si>
  <si>
    <t>Outputs</t>
  </si>
  <si>
    <t>Cells - output tabs</t>
  </si>
  <si>
    <t>Categorisation</t>
  </si>
  <si>
    <t>Data flows</t>
  </si>
  <si>
    <t>Abbreviations - companies</t>
  </si>
  <si>
    <t>Acronym</t>
  </si>
  <si>
    <t>Company Name</t>
  </si>
  <si>
    <t>ANH</t>
  </si>
  <si>
    <t>Anglian Water</t>
  </si>
  <si>
    <t>WSH</t>
  </si>
  <si>
    <t>Dŵr Cymru</t>
  </si>
  <si>
    <t>(Welsh Water)</t>
  </si>
  <si>
    <t>HDD</t>
  </si>
  <si>
    <t>Hafren Dyfrdwy</t>
  </si>
  <si>
    <t>NES</t>
  </si>
  <si>
    <t>Northumbrian Water</t>
  </si>
  <si>
    <t>SVE</t>
  </si>
  <si>
    <t>Severn Trent Water</t>
  </si>
  <si>
    <t>SWB</t>
  </si>
  <si>
    <t>South West Water</t>
  </si>
  <si>
    <t>(incl. Bournemouth)</t>
  </si>
  <si>
    <t>SRN</t>
  </si>
  <si>
    <t>Southern Water</t>
  </si>
  <si>
    <t>TMS</t>
  </si>
  <si>
    <t>Thames Water</t>
  </si>
  <si>
    <t>UU</t>
  </si>
  <si>
    <t>United Utilities</t>
  </si>
  <si>
    <t>WSX</t>
  </si>
  <si>
    <t>Wessex Water</t>
  </si>
  <si>
    <t>YKY</t>
  </si>
  <si>
    <t>Yorkshire Water</t>
  </si>
  <si>
    <t>AFW</t>
  </si>
  <si>
    <t>Affinity Water</t>
  </si>
  <si>
    <t>BRL</t>
  </si>
  <si>
    <t>Bristol Water</t>
  </si>
  <si>
    <t>PRT</t>
  </si>
  <si>
    <t>Portsmouth Water</t>
  </si>
  <si>
    <t>SEW</t>
  </si>
  <si>
    <t>South East Water</t>
  </si>
  <si>
    <t>SSC</t>
  </si>
  <si>
    <t>South Staffs Water</t>
  </si>
  <si>
    <t>SES</t>
  </si>
  <si>
    <t>SES Water</t>
  </si>
  <si>
    <t>Abbreviations - company regions</t>
  </si>
  <si>
    <t>Company Region</t>
  </si>
  <si>
    <t>NNE</t>
  </si>
  <si>
    <t>Northumbrian region</t>
  </si>
  <si>
    <t>Northumbrian Water (nw region)</t>
  </si>
  <si>
    <t>ESK</t>
  </si>
  <si>
    <t>Essex and Suffolk region</t>
  </si>
  <si>
    <t>Northumbrian Water (esk region)</t>
  </si>
  <si>
    <t>SST</t>
  </si>
  <si>
    <t>South Staffordshire region</t>
  </si>
  <si>
    <t>South Staffs Water (sst region)</t>
  </si>
  <si>
    <t>CAM</t>
  </si>
  <si>
    <t>Cambridge region</t>
  </si>
  <si>
    <t>South Staffs Water (cam region)</t>
  </si>
  <si>
    <t>Abbreviations - units</t>
  </si>
  <si>
    <t>Unit</t>
  </si>
  <si>
    <t>Description</t>
  </si>
  <si>
    <t>£m</t>
  </si>
  <si>
    <t>Million pounds sterling</t>
  </si>
  <si>
    <t>000s</t>
  </si>
  <si>
    <t>Thousands</t>
  </si>
  <si>
    <t>£</t>
  </si>
  <si>
    <t>Pounds sterling</t>
  </si>
  <si>
    <t>%</t>
  </si>
  <si>
    <t>Percent</t>
  </si>
  <si>
    <t>Ml/d</t>
  </si>
  <si>
    <t>Megalitres per day (million litres per day)</t>
  </si>
  <si>
    <r>
      <t>m</t>
    </r>
    <r>
      <rPr>
        <vertAlign val="superscript"/>
        <sz val="11"/>
        <color theme="1"/>
        <rFont val="Calibri"/>
        <family val="2"/>
      </rPr>
      <t>3</t>
    </r>
    <r>
      <rPr>
        <sz val="11"/>
        <color theme="1"/>
        <rFont val="Calibri"/>
        <family val="2"/>
      </rPr>
      <t>/km/day</t>
    </r>
  </si>
  <si>
    <t>Cubic metres per kilometre per day</t>
  </si>
  <si>
    <t>km</t>
  </si>
  <si>
    <t>Kilometres</t>
  </si>
  <si>
    <t>mins/prop/year</t>
  </si>
  <si>
    <t>Minutes per property per year</t>
  </si>
  <si>
    <t>hh:mm:ss</t>
  </si>
  <si>
    <t>Time in hours minutes and seconds</t>
  </si>
  <si>
    <t>number</t>
  </si>
  <si>
    <t>Number</t>
  </si>
  <si>
    <t>l/p/d</t>
  </si>
  <si>
    <t>Litres per person per day</t>
  </si>
  <si>
    <t>litres/d</t>
  </si>
  <si>
    <t>Litres per day</t>
  </si>
  <si>
    <t>l/prop/day</t>
  </si>
  <si>
    <t>Litres per property per day</t>
  </si>
  <si>
    <t>incidents / 10,000 props</t>
  </si>
  <si>
    <t>Incidents per 10,000 properties</t>
  </si>
  <si>
    <t>incidents / 10,000km of sewer</t>
  </si>
  <si>
    <t>Incidents per 10,000 kilometres of sewer</t>
  </si>
  <si>
    <t>repairs / 1,000 km of main</t>
  </si>
  <si>
    <t>Number of mains repairs per 1,000 kilometre of main</t>
  </si>
  <si>
    <t>collapses / 1,000 km of sewer</t>
  </si>
  <si>
    <t>Number of sewer collapses per 1,000 kilometre of sewer</t>
  </si>
  <si>
    <t>text</t>
  </si>
  <si>
    <t>Text</t>
  </si>
  <si>
    <t>Global inputs</t>
  </si>
  <si>
    <t>Latest year:</t>
  </si>
  <si>
    <t>2020-21</t>
  </si>
  <si>
    <t>Previous year:</t>
  </si>
  <si>
    <t>Back to quick links</t>
  </si>
  <si>
    <t>2021 SDR report page 7</t>
  </si>
  <si>
    <t>Company</t>
  </si>
  <si>
    <t>Outcomes</t>
  </si>
  <si>
    <t>Expenditure</t>
  </si>
  <si>
    <t>Customer satisfaction</t>
  </si>
  <si>
    <t>Priority services</t>
  </si>
  <si>
    <t>Leakage</t>
  </si>
  <si>
    <t>Household water use</t>
  </si>
  <si>
    <t>Supply interruptions</t>
  </si>
  <si>
    <t>Water quality</t>
  </si>
  <si>
    <t>Mains repairs</t>
  </si>
  <si>
    <t>Unplanned outage</t>
  </si>
  <si>
    <t>Sewer flooding</t>
  </si>
  <si>
    <t>Pollution incidents</t>
  </si>
  <si>
    <t>Sewer collapses</t>
  </si>
  <si>
    <t>Treatment works compliance</t>
  </si>
  <si>
    <t>Retail</t>
  </si>
  <si>
    <t>Water</t>
  </si>
  <si>
    <t>Wastewater</t>
  </si>
  <si>
    <t>Water use</t>
  </si>
  <si>
    <t>score</t>
  </si>
  <si>
    <t>l/h/d</t>
  </si>
  <si>
    <t>Mins/prop/year</t>
  </si>
  <si>
    <t>number / 1,000 km of main</t>
  </si>
  <si>
    <t>outage % of peak week production capacity</t>
  </si>
  <si>
    <t>incidents / 10,000 km of sewer</t>
  </si>
  <si>
    <t>number / 1,000 km of sewer</t>
  </si>
  <si>
    <t>Mins/prop</t>
  </si>
  <si>
    <t>Incidents / 10,000 props</t>
  </si>
  <si>
    <t>Incidents / 10,000 km of sewer</t>
  </si>
  <si>
    <t>Sector leading</t>
  </si>
  <si>
    <t>-</t>
  </si>
  <si>
    <t>Average</t>
  </si>
  <si>
    <t>UUW</t>
  </si>
  <si>
    <t>Lagging behind</t>
  </si>
  <si>
    <t>2020-21 overall performance summary table colour-coded key</t>
  </si>
  <si>
    <t>Top performers</t>
  </si>
  <si>
    <t>At or better than target</t>
  </si>
  <si>
    <t>Poorer than target</t>
  </si>
  <si>
    <t>Customer satisfaction (C-Mex)</t>
  </si>
  <si>
    <t>Greater than or equal to the median &amp; achieved higher performance payment</t>
  </si>
  <si>
    <t>Greater than or equal to the median</t>
  </si>
  <si>
    <t>Less than the median</t>
  </si>
  <si>
    <t>Greater than or equal to target</t>
  </si>
  <si>
    <t>Less than target</t>
  </si>
  <si>
    <t>Better than target &amp; top 25% on a normalised basis</t>
  </si>
  <si>
    <t>Falls short of target</t>
  </si>
  <si>
    <t>Household water use (PCC)</t>
  </si>
  <si>
    <t>Water supply interruptions</t>
  </si>
  <si>
    <t>Top 25% &amp; less than or equal to target</t>
  </si>
  <si>
    <t>Less than or equal to target</t>
  </si>
  <si>
    <t>Greater than target</t>
  </si>
  <si>
    <t>Asset health (mains repairs)</t>
  </si>
  <si>
    <t>Asset health (unplanned outage)</t>
  </si>
  <si>
    <t>Less than or equal to deadband</t>
  </si>
  <si>
    <t>Greater than deadband</t>
  </si>
  <si>
    <t>Internal sewer flooding</t>
  </si>
  <si>
    <t>Asset health (sewer collapses)</t>
  </si>
  <si>
    <t>Asset health (treatment works compliance)</t>
  </si>
  <si>
    <t>Greater than or equal to deadband</t>
  </si>
  <si>
    <t>Less than deadband</t>
  </si>
  <si>
    <t>At or below allowance</t>
  </si>
  <si>
    <t>Greater than allowance</t>
  </si>
  <si>
    <t>Residential retail expenditure</t>
  </si>
  <si>
    <t>Expenditure at or below allowance</t>
  </si>
  <si>
    <t>Expenditure greater than allowance</t>
  </si>
  <si>
    <t>Wholesale water expenditure</t>
  </si>
  <si>
    <t>Wholesale wastewater expenditure</t>
  </si>
  <si>
    <t>APRbriefinginputs</t>
  </si>
  <si>
    <t>Reference</t>
  </si>
  <si>
    <t>Item description</t>
  </si>
  <si>
    <t>Model</t>
  </si>
  <si>
    <t>2017-18</t>
  </si>
  <si>
    <t>2018-19</t>
  </si>
  <si>
    <t>2019-20</t>
  </si>
  <si>
    <t>2021-22</t>
  </si>
  <si>
    <t>2022-23</t>
  </si>
  <si>
    <t>2023-24</t>
  </si>
  <si>
    <t>2024-25</t>
  </si>
  <si>
    <t>B0037TRCH</t>
  </si>
  <si>
    <t>Total retail costs excluding third party and pension deficit repair costs - Household - total</t>
  </si>
  <si>
    <t>Cyclical Foundation</t>
  </si>
  <si>
    <t>B0076AC</t>
  </si>
  <si>
    <t>Customer information - Actual customers ("AC" )  - Number of customers</t>
  </si>
  <si>
    <t>APR3A_01</t>
  </si>
  <si>
    <t>Actual performance - Water quality compliance (CRI) common performance commitment</t>
  </si>
  <si>
    <t>APR3A_07</t>
  </si>
  <si>
    <t>Performance commitment met - Water quality compliance (CRI)</t>
  </si>
  <si>
    <t>No</t>
  </si>
  <si>
    <t>APR3A_13</t>
  </si>
  <si>
    <t>Company view of outperformance or underperformance payment - Water quality compliance (CRI)</t>
  </si>
  <si>
    <t>APR3A_19</t>
  </si>
  <si>
    <t>Company forecast of total 2020-25 outperformance or underperformance payment - Water quality compliance (CRI)</t>
  </si>
  <si>
    <t>APR3A_02</t>
  </si>
  <si>
    <t>Actual performance - Water supply interruptions common performance commitment</t>
  </si>
  <si>
    <t>APR3A_08</t>
  </si>
  <si>
    <t>Performance commitment met - Water supply interruptions</t>
  </si>
  <si>
    <t>Yes</t>
  </si>
  <si>
    <t>APR3A_14</t>
  </si>
  <si>
    <t>Company view of outperformance or underperformance payment - Water supply interruptions</t>
  </si>
  <si>
    <t>APR3A_20</t>
  </si>
  <si>
    <t>Company forecast of total 2020-25 outperformance or underperformance payment - Water supply interruptions</t>
  </si>
  <si>
    <t>APR3A_03</t>
  </si>
  <si>
    <t>Actual performance - Leakage (percentage reduction from 2019-20 baseline) common performance commitment</t>
  </si>
  <si>
    <t>APR3A_09</t>
  </si>
  <si>
    <t>Performance commitment met - Leakage</t>
  </si>
  <si>
    <t>APR3A_15</t>
  </si>
  <si>
    <t>Company view of outperformance or underperformance payment - Leakage</t>
  </si>
  <si>
    <t>APR3A_21</t>
  </si>
  <si>
    <t>Company forecast of total 2020-25 outperformance or underperformance payment - Leakage</t>
  </si>
  <si>
    <t>APR3A_04</t>
  </si>
  <si>
    <t>Actual performance - Per capita consumption common performance commitment</t>
  </si>
  <si>
    <t>APR3A_10</t>
  </si>
  <si>
    <t>Performance commitment met - Per capita consumption</t>
  </si>
  <si>
    <t>APR3A_16</t>
  </si>
  <si>
    <t>Company view of outperformance or underperformance payment - Per capita consumption</t>
  </si>
  <si>
    <t>APR3A_22</t>
  </si>
  <si>
    <t>Company forecast of total 2020-25 outperformance or underperformance payment - Per capita consumption</t>
  </si>
  <si>
    <t>APR3A_05</t>
  </si>
  <si>
    <t>Actual performance - Mains repairs common performance commitment</t>
  </si>
  <si>
    <t>APR3A_11</t>
  </si>
  <si>
    <t>Performance commitment met - Mains repairs</t>
  </si>
  <si>
    <t>APR3A_17</t>
  </si>
  <si>
    <t>Company view of outperformance or underperformance payment - Mains repairs</t>
  </si>
  <si>
    <t>APR3A_23</t>
  </si>
  <si>
    <t>Company forecast of total 2020-25 outperformance or underperformance payment - Mains repairs</t>
  </si>
  <si>
    <t>APR3A_06</t>
  </si>
  <si>
    <t>Actual performance - Unplanned outage common performance commitment</t>
  </si>
  <si>
    <t>APR3A_12</t>
  </si>
  <si>
    <t>Performance commitment met - Unplanned outage</t>
  </si>
  <si>
    <t>APR3A_18</t>
  </si>
  <si>
    <t>Company view of outperformance or underperformance payment - Unplanned outage</t>
  </si>
  <si>
    <t>APR3A_24</t>
  </si>
  <si>
    <t>Company forecast of total 2020-25 outperformance or underperformance payment - Unplanned outage</t>
  </si>
  <si>
    <t>APR3A_25</t>
  </si>
  <si>
    <t>Percentage of all water financial performance commitments achieved</t>
  </si>
  <si>
    <t>APR3A_26</t>
  </si>
  <si>
    <t>Percentage of overall performance commitments achieved (excluding C-MEX and D-MEX)</t>
  </si>
  <si>
    <t>APR3B_01</t>
  </si>
  <si>
    <t>Actual performance - Internal sewer flooding common performance commitment</t>
  </si>
  <si>
    <t>APR3B_05</t>
  </si>
  <si>
    <t>Performance commitment met - Internal sewer flooding</t>
  </si>
  <si>
    <t>APR3B_09</t>
  </si>
  <si>
    <t>Company view of outperformance or underperformance payment - Internal sewer flooding</t>
  </si>
  <si>
    <t>APR3B_13</t>
  </si>
  <si>
    <t>Company forecast of total 2020-25 outperformance or underperformance payment - Internal sewer flooding</t>
  </si>
  <si>
    <t>APR3B_02</t>
  </si>
  <si>
    <t>Actual performance - Pollution incidents common performance commitment</t>
  </si>
  <si>
    <t>APR3B_06</t>
  </si>
  <si>
    <t>Performance commitment met - Pollution incidents</t>
  </si>
  <si>
    <t>APR3B_10</t>
  </si>
  <si>
    <t>Company view of outperformance or underperformance payment - Pollution incidents</t>
  </si>
  <si>
    <t>APR3B_14</t>
  </si>
  <si>
    <t>Company forecast of total 2020-25 outperformance or underperformance payment - Pollution incidents</t>
  </si>
  <si>
    <t>APR3B_03</t>
  </si>
  <si>
    <t>Actual performance - Sewer collapses</t>
  </si>
  <si>
    <t>APR3B_07</t>
  </si>
  <si>
    <t>Performance commitment met - Sewer collapses</t>
  </si>
  <si>
    <t>APR3B_11</t>
  </si>
  <si>
    <t>Company view of outperformance or underperformance payment - Sewer collapses</t>
  </si>
  <si>
    <t>APR3B_15</t>
  </si>
  <si>
    <t>Company forecast of total 2020-25 outperformance or underperformance payment - Sewer collapses</t>
  </si>
  <si>
    <t>APR3B_04</t>
  </si>
  <si>
    <t>Actual performance - Treatment works compliance</t>
  </si>
  <si>
    <t>APR3B_08</t>
  </si>
  <si>
    <t>Performance commitment met - Treatment works compliance</t>
  </si>
  <si>
    <t>APR3B_12</t>
  </si>
  <si>
    <t>Company view of outperformance or underperformance payment - Treatment works compliance</t>
  </si>
  <si>
    <t>APR3B_16</t>
  </si>
  <si>
    <t>Company forecast of total 2020-25 outperformance or underperformance payment - Treatment works compliance</t>
  </si>
  <si>
    <t>APR3B_17</t>
  </si>
  <si>
    <t>Percentage of all wastewater financial performance commitments achieved</t>
  </si>
  <si>
    <t>APR3C_03</t>
  </si>
  <si>
    <t>Annual C-MeX score</t>
  </si>
  <si>
    <t>Nr</t>
  </si>
  <si>
    <t>APR3E_01</t>
  </si>
  <si>
    <t>Actual performance - Risk of severe restrictions in a drought</t>
  </si>
  <si>
    <t>APR3E_06</t>
  </si>
  <si>
    <t>Performance commitment met - risk of severe restrictions in a drought</t>
  </si>
  <si>
    <t>APP4014RR</t>
  </si>
  <si>
    <t>Residential retail customers - Vulnerability - Customers on Special Assistance Register/ Priority Service Register (SAR/PSR)</t>
  </si>
  <si>
    <t>APR3E_07</t>
  </si>
  <si>
    <t>Performance commitment met - priority services for customers in vulnerable circumstances (PSR reach)</t>
  </si>
  <si>
    <t>APR3E_03</t>
  </si>
  <si>
    <t>Actual performance - Priority services for customers in vulnerable circumstances - Attempted contacts</t>
  </si>
  <si>
    <t>APR3E_08</t>
  </si>
  <si>
    <t>Performance commitment met - priority services for customers in vulnerable circumstances (attempted contacts)</t>
  </si>
  <si>
    <t>APR3E_04</t>
  </si>
  <si>
    <t>Actual performance - Priority services for customers in vulnerable circumstances - Actual contacts</t>
  </si>
  <si>
    <t>APR3E_09</t>
  </si>
  <si>
    <t>Performance commitment met - priority services for customers in vulnerable circumstances (actual contacts)</t>
  </si>
  <si>
    <t>APR3E_05</t>
  </si>
  <si>
    <t>Actual performance - Risk of sewer flooding in a storm</t>
  </si>
  <si>
    <t>APR3E_10</t>
  </si>
  <si>
    <t>Performance commitment met - risk of sewer flooding in a storm</t>
  </si>
  <si>
    <t>APR3E_11</t>
  </si>
  <si>
    <t>Percentage of non-financial performance commitments achieved</t>
  </si>
  <si>
    <t>BN1100</t>
  </si>
  <si>
    <t>Total length of mains on 31 March of report year.</t>
  </si>
  <si>
    <t>APR3F_03</t>
  </si>
  <si>
    <t>Mains repairs - Reactive - Mains repairs per 1000 km (actual performance level)</t>
  </si>
  <si>
    <t>APR3F_07</t>
  </si>
  <si>
    <t>Mains repairs - Reactive - Mains repairs per 1000 km (standardised performance level)</t>
  </si>
  <si>
    <t>APR3F_04</t>
  </si>
  <si>
    <t>Mains repairs - Proactive - Mains repairs per 1000 km (actual performance level)</t>
  </si>
  <si>
    <t>APR3F_08</t>
  </si>
  <si>
    <t>Mains repairs - Proactive - Mains repairs per 1000 km (standardised performance level)</t>
  </si>
  <si>
    <t>APR3F_05</t>
  </si>
  <si>
    <t>Mains repairs - Mains repairs per 1000 km (actual performance level)</t>
  </si>
  <si>
    <t>APR3F_02</t>
  </si>
  <si>
    <t>Per capita consumption (PCC) - total household population</t>
  </si>
  <si>
    <t>APR3F_06</t>
  </si>
  <si>
    <t>Per capita consumption (PCC) - total volume used by all customers</t>
  </si>
  <si>
    <t>Ml/day</t>
  </si>
  <si>
    <t>APR3F_10</t>
  </si>
  <si>
    <t>Per capita consumption (PCC) - lpd (standardised performance level, annual figure)</t>
  </si>
  <si>
    <t>lpd</t>
  </si>
  <si>
    <t>APR3F_11</t>
  </si>
  <si>
    <t>Leakage - actual performance level (annual figure)</t>
  </si>
  <si>
    <t>APR3F_24</t>
  </si>
  <si>
    <t>Leakage - baseline average (previous three years)</t>
  </si>
  <si>
    <t>APR3F_25</t>
  </si>
  <si>
    <t>Leakage - performance level average (this year and previous two years)</t>
  </si>
  <si>
    <t>APR3F_26</t>
  </si>
  <si>
    <t>Per capita consumption - baseline average (previous three years)</t>
  </si>
  <si>
    <t>APR3F_27</t>
  </si>
  <si>
    <t>Per capita consumption - performance level average (this year and previous two years)</t>
  </si>
  <si>
    <t>BN1001</t>
  </si>
  <si>
    <t>DG2 denominator: Total number of properties (domestic and non-domestic) connected for water supply at end of year.</t>
  </si>
  <si>
    <t>APR3F_13</t>
  </si>
  <si>
    <t>Water supply interruptions - Total minutes lost</t>
  </si>
  <si>
    <t>APR3F_14</t>
  </si>
  <si>
    <t>Water supply interruptions - Number of properties supply interrupted</t>
  </si>
  <si>
    <t>APR3F_15</t>
  </si>
  <si>
    <t>Unplanned outage - Current company level peak week production capacity (PWPC) 
Ml/d</t>
  </si>
  <si>
    <t>APR3F_16</t>
  </si>
  <si>
    <t>Unplanned outage - Reduction in company level PWPC 
Ml/d</t>
  </si>
  <si>
    <t>APR3F_18</t>
  </si>
  <si>
    <t>Priority services for customers in vulnerable circumstances - Total residential properties (000s)</t>
  </si>
  <si>
    <t>APR3F_19</t>
  </si>
  <si>
    <t>Priority services for customers in vulnerable circumstances - Total number of households on the PSR (as at 31 March)</t>
  </si>
  <si>
    <t>APR3F_21</t>
  </si>
  <si>
    <t>Priority services for customers in vulnerable circumstances - Total number of households on the PSR over a 2 year period</t>
  </si>
  <si>
    <t>APR3F_22</t>
  </si>
  <si>
    <t>Priority services for customers in vulnerable circumstances - Number of attempted contacts over a 2 year period</t>
  </si>
  <si>
    <t>APR3F_23</t>
  </si>
  <si>
    <t>Priority services for customers in vulnerable circumstances - Number of actual contacts over a 2 year period</t>
  </si>
  <si>
    <t>BN2710</t>
  </si>
  <si>
    <t>Property numbers - average during the year - Total connected properties - Wastewater - Total</t>
  </si>
  <si>
    <t>APR3G_02</t>
  </si>
  <si>
    <t>Internal sewer flooding - customer proactively reported - Actual Performance level</t>
  </si>
  <si>
    <t>APR3G_03</t>
  </si>
  <si>
    <t>Internal sewer flooding - company reactively identified (ie neighbouring properties) - Actual Performance level</t>
  </si>
  <si>
    <t>APR3G_04</t>
  </si>
  <si>
    <t>Internal sewer flooding - Actual Performance level</t>
  </si>
  <si>
    <t>APR3G_08</t>
  </si>
  <si>
    <t>Pollution incidents - Sewer length in km</t>
  </si>
  <si>
    <t>APR3G_09</t>
  </si>
  <si>
    <t>Pollution incidents - actual performance level</t>
  </si>
  <si>
    <t>APR3G_11</t>
  </si>
  <si>
    <t>Sewer collapses - Sewer length in km</t>
  </si>
  <si>
    <t>APR3G_12</t>
  </si>
  <si>
    <t>Sewer collapses - actual performance level</t>
  </si>
  <si>
    <t>APR3H_WR01</t>
  </si>
  <si>
    <t>Revenue adjustments - Net ODI payments (to be applied in-period) - Water resources - £m (2017-18 prices)</t>
  </si>
  <si>
    <t>APR3H_WN02</t>
  </si>
  <si>
    <t>Revenue adjustments - Net ODI payments (to be applied in-period) - Water network plus - £m (2017-18 prices)</t>
  </si>
  <si>
    <t>APR3H_WWN03</t>
  </si>
  <si>
    <t>Revenue adjustments - Net ODI payments (to be applied in-period) - Wastewater network plus - £m (2017-18 prices)</t>
  </si>
  <si>
    <t>APR3H_BIO04</t>
  </si>
  <si>
    <t>Revenue adjustments - Net ODI payments (to be applied in-period) - Bioresources (sludge) - £m (2017-18 prices)</t>
  </si>
  <si>
    <t>APR3H_RR05</t>
  </si>
  <si>
    <t>Revenue adjustments - Net ODI payments (to be applied in-period) - Residential retail - £m (2017-18 prices)</t>
  </si>
  <si>
    <t>APR3H_BR06</t>
  </si>
  <si>
    <t>Revenue adjustments - Net ODI payments (to be applied in-period) - Business retail - £m (2017-18 prices)</t>
  </si>
  <si>
    <t>APR3H_DC07</t>
  </si>
  <si>
    <t>Revenue adjustments - Net ODI payments (to be applied in-period) - Dummy control - £m (2017-18 prices)</t>
  </si>
  <si>
    <t>APR3H_WR08</t>
  </si>
  <si>
    <t>Revenue adjustments - Net ODI payments (to be applied end of period) - Water resources - £m (2017-18 prices)</t>
  </si>
  <si>
    <t>APR3H_WN09</t>
  </si>
  <si>
    <t>Revenue adjustments - Net ODI payments (to be applied end of period) - Water network plus - £m (2017-18 prices)</t>
  </si>
  <si>
    <t>APR3H_WWN10</t>
  </si>
  <si>
    <t>Revenue adjustments - Net ODI payments (to be applied end of period) - Wastewater network plus - £m (2017-18 prices)</t>
  </si>
  <si>
    <t>APR3H_BIO11</t>
  </si>
  <si>
    <t>Revenue adjustments - Net ODI payments (to be applied end of period) - Bioresources (sludge) - £m (2017-18 prices)</t>
  </si>
  <si>
    <t>APR3H_RR12</t>
  </si>
  <si>
    <t>Revenue adjustments - Net ODI payments (to be applied end of period) - Residential retail - £m (2017-18 prices)</t>
  </si>
  <si>
    <t>APR3H_BR13</t>
  </si>
  <si>
    <t>Revenue adjustments - Net ODI payments (to be applied end of period) - Business retail - £m (2017-18 prices)</t>
  </si>
  <si>
    <t>APR3H_DC14</t>
  </si>
  <si>
    <t>Revenue adjustments - Net ODI payments (to be applied end of period) - Dummy control - £m (2017-18 prices)</t>
  </si>
  <si>
    <t>APR3H_WR15</t>
  </si>
  <si>
    <t>RCV adjustments - Net ODI adjustments (to be applied end of period) - Water resources - £m (2017-18 prices)</t>
  </si>
  <si>
    <t>APR3H_WN16</t>
  </si>
  <si>
    <t>RCV adjustments - Net ODI adjustments (to be applied end of period) - Water network plus - £m (2017-18 prices)</t>
  </si>
  <si>
    <t>APR3H_WWN17</t>
  </si>
  <si>
    <t>RCV adjustments - Net ODI adjustments (to be applied end of period) - Wastewater network plus - £m (2017-18 prices)</t>
  </si>
  <si>
    <t>APR3H_BIO18</t>
  </si>
  <si>
    <t>RCV adjustments - Net ODI adjustments (to be applied end of period) - Bioresources (sludge) - £m (2017-18 prices)</t>
  </si>
  <si>
    <t>APR3H_RR19</t>
  </si>
  <si>
    <t>RCV adjustments - Net ODI adjustments (to be applied end of period) - Residential retail - £m (2017-18 prices)</t>
  </si>
  <si>
    <t>APR3H_BR20</t>
  </si>
  <si>
    <t>RCV adjustments - Net ODI adjustments (to be applied end of period) - Business retail - £m (2017-18 prices)</t>
  </si>
  <si>
    <t>APR3H_DC21</t>
  </si>
  <si>
    <t>RCV adjustments - Net ODI adjustments (to be applied end of period) - Dummy control - £m (2017-18 prices)</t>
  </si>
  <si>
    <t>B0139FDWR</t>
  </si>
  <si>
    <t>Totex (net of business rates, abstraction licence fees and grants and contributions) - Final determination allowed totex (net of business rates, abstraction licence fees and grants and contributions) - 12 months ended 31 March 2021 - Water resources</t>
  </si>
  <si>
    <t>B0139FDWNP</t>
  </si>
  <si>
    <t>Totex (net of business rates, abstraction licence fees and grants and contributions) - Final determination allowed totex (net of business rates, abstraction licence fees and grants and contributions) - 12 months ended 31 March 2021 - Water network plus</t>
  </si>
  <si>
    <t>B0139FDWWNP</t>
  </si>
  <si>
    <t>Totex (net of business rates, abstraction licence fees and grants and contributions) - Final determination allowed totex (net) - 12 months ended 31 March 2021 - Wastewater network plus</t>
  </si>
  <si>
    <t>B0139FDBIO</t>
  </si>
  <si>
    <t>Totex (net of business rates, abstraction licence fees and grants and contributions) - Final determination allowed totex (net of business rates, abstraction licence fees and grants and contributions) - 12 months ended 31 March 2021 - Bioresources</t>
  </si>
  <si>
    <t>B0139FDTTTH</t>
  </si>
  <si>
    <t>Totex (net of business rates, abstraction licence fees and grants and contributions) - Final determination allowed totex (net) - 12 months ended 31 March 2021 - Thames Tideway/ Havant Thicket</t>
  </si>
  <si>
    <t>B0139FDCWR</t>
  </si>
  <si>
    <t>Totex (net of business rates, abstraction licence fees and grants and contributions) - Final determination allowed totex (net of business rates, abstraction licence fees and grants and contributions) - Price control period to date - Water resources</t>
  </si>
  <si>
    <t>B0139FDCWNP</t>
  </si>
  <si>
    <t>Totex (net of business rates, abstraction licence fees and grants and contributions) - Final determination allowed totex (net of business rates, abstraction licence fees and grants and contributions) - Price control period to date - Water network plus</t>
  </si>
  <si>
    <t>B0139FDCWWNP</t>
  </si>
  <si>
    <t>Totex (net of business rates, abstraction licence fees and grants and contributions) - Final determination allowed totex (net) - Price control period to date - Wastewater network plus</t>
  </si>
  <si>
    <t>B0139FDCBIO</t>
  </si>
  <si>
    <t>Totex (net of business rates, abstraction licence fees and grants and contributions) - Final determination allowed totex (net of business rates, abstraction licence fees and grants and contributions) - Price control period to date - Bioresources</t>
  </si>
  <si>
    <t>B0139FDCTTTH</t>
  </si>
  <si>
    <t>Totex (net of business rates, abstraction licence fees and grants and contributions) - Final determination allowed totex (net) - Price control period to date - Thames Tideway/ Havant Thicket</t>
  </si>
  <si>
    <t>B0143TAWR</t>
  </si>
  <si>
    <t>Totex (net of business rates, abstraction licence fees and grants and contributions) - Total actual totex  (net of business rates, abstraction licence fees and grants and contributions) - 12 months ended 31 March 2021 - Water resources</t>
  </si>
  <si>
    <t>B0143TAWNP</t>
  </si>
  <si>
    <t>Totex (net of business rates, abstraction licence fees and grants and contributions) - Total actual totex  (net of business rates, abstraction licence fees and grants and contributions) - 12 months ended 31 March 2021 - Water network plus</t>
  </si>
  <si>
    <t>B0143TAWWNP</t>
  </si>
  <si>
    <t>Totex (net of business rates, abstraction licence fees and grants and contributions) - Total actual totex  (net of business rates, abstraction licence fees and grants and contributions) - 12 months ended 31 March 2021 - Wastewater network plus</t>
  </si>
  <si>
    <t>B0143TABIO</t>
  </si>
  <si>
    <t>Totex (net of business rates, abstraction licence fees and grants and contributions) - Total actual totex  (net of business rates, abstraction licence fees and grants and contributions) - 12 months ended 31 March 2021 - Bioresources</t>
  </si>
  <si>
    <t>B0143TATTTH</t>
  </si>
  <si>
    <t>Totex (net of business rates, abstraction licence fees and grants and contributions) - Total actual totex  (net of business rates, abstraction licence fees and grants and contributions) - 12 months ended 31 March 2021 - Thames Tideway/ Havant Thicket</t>
  </si>
  <si>
    <t>B0143TACWR</t>
  </si>
  <si>
    <t>Totex (net of business rates, abstraction licence fees and grants and contributions) - Total actual totex  (net of business rates, abstraction licence fees and grants and contributions) - Price control period to date - Water resources</t>
  </si>
  <si>
    <t>B0143TACWNP</t>
  </si>
  <si>
    <t>Totex (net of business rates, abstraction licence fees and grants and contributions) - Total actual totex  (net of business rates, abstraction licence fees and grants and contributions) - Price control period to date - Water network plus</t>
  </si>
  <si>
    <t>B0143TACWWNP</t>
  </si>
  <si>
    <t>Totex (net of business rates, abstraction licence fees and grants and contributions) - Total actual totex  (net of business rates, abstraction licence fees and grants and contributions) - Price control period to date - Wastewater network plus</t>
  </si>
  <si>
    <t>B0143TACBIO</t>
  </si>
  <si>
    <t>Totex (net of business rates, abstraction licence fees and grants and contributions) - Total actual totex  (net of business rates, abstraction licence fees and grants and contributions) - Price control period to date - Bioresources</t>
  </si>
  <si>
    <t>B0143TACTTTH</t>
  </si>
  <si>
    <t>Totex (net of business rates, abstraction licence fees and grants and contributions) - Total actual totex  (net of business rates, abstraction licence fees and grants and contributions) - Price control period to date - Thames Tideway/ Havant Thicket</t>
  </si>
  <si>
    <t>B0144VRWR</t>
  </si>
  <si>
    <t>Totex (net of business rates, abstraction licence fees and grants and contributions) - Variance  - 12 months ended 31 March 2021 - Water resources</t>
  </si>
  <si>
    <t>B0144VRWNP</t>
  </si>
  <si>
    <t>Totex (net of business rates, abstraction licence fees and grants and contributions) - Variance  - 12 months ended 31 March 2021 - Water network plus</t>
  </si>
  <si>
    <t>B0144VRWWNP</t>
  </si>
  <si>
    <t>Totex (net of business rates, abstraction licence fees and grants and contributions) - Variance  - 12 months ended 31 March 2021 - Wastewater network plus</t>
  </si>
  <si>
    <t>B0144VRBIO</t>
  </si>
  <si>
    <t>Totex (net of business rates, abstraction licence fees and grants and contributions) - Variance  - 12 months ended 31 March 2021 - Bioresources</t>
  </si>
  <si>
    <t>B0144VRTTTH</t>
  </si>
  <si>
    <t>Totex (net of business rates, abstraction licence fees and grants and contributions) - Variance  - 12 months ended 31 March 2021 - Thames Tideway/ Havant Thicket</t>
  </si>
  <si>
    <t>B0144VRCWR</t>
  </si>
  <si>
    <t>Totex (net of business rates, abstraction licence fees and grants and contributions) - Variance  - Price control period to date - Water resources</t>
  </si>
  <si>
    <t>B0144VRCWNP</t>
  </si>
  <si>
    <t>Totex (net of business rates, abstraction licence fees and grants and contributions) - Variance  - Price control period to date - Water network plus</t>
  </si>
  <si>
    <t>B0144VRCWWNP</t>
  </si>
  <si>
    <t>Totex (net of business rates, abstraction licence fees and grants and contributions) - Variance  - Price control period to date - Wastewater network plus</t>
  </si>
  <si>
    <t>B0144VRCBIO</t>
  </si>
  <si>
    <t>Totex (net of business rates, abstraction licence fees and grants and contributions) - Variance  - Price control period to date - Bioresources</t>
  </si>
  <si>
    <t>B0144VRCTTTH</t>
  </si>
  <si>
    <t>Totex (net of business rates, abstraction licence fees and grants and contributions) - Variance  - Price control period to date - Thames Tideway/ Havant Thicket</t>
  </si>
  <si>
    <t>B0145VTWR</t>
  </si>
  <si>
    <t>Totex (net of business rates, abstraction licence fees and grants and contributions) - Variance due to timing of expenditure - 12 months ended 31 March 2021 - Water resources</t>
  </si>
  <si>
    <t>B0145VTWNP</t>
  </si>
  <si>
    <t>Totex (net of business rates, abstraction licence fees and grants and contributions) - Variance due to timing of expenditure - 12 months ended 31 March 2021 - Water network plus</t>
  </si>
  <si>
    <t>B0145VTWWNP</t>
  </si>
  <si>
    <t>Totex (net of business rates, abstraction licence fees and grants and contributions) - Variance due to timing of expenditure - 12 months ended 31 March 2021 - Wastewater network plus</t>
  </si>
  <si>
    <t>B0145VTBIO</t>
  </si>
  <si>
    <t>Totex (net of business rates, abstraction licence fees and grants and contributions) - Variance due to timing of expenditure - 12 months ended 31 March 2021 - Bioresources</t>
  </si>
  <si>
    <t>B0145VTTTTH</t>
  </si>
  <si>
    <t>Totex (net of business rates, abstraction licence fees and grants and contributions) - Variance due to timing of expenditure - 12 months ended 31 March 2021 - Thames Tideway/ Havant Thicket</t>
  </si>
  <si>
    <t>B0145VTCWR</t>
  </si>
  <si>
    <t>Totex (net of business rates, abstraction licence fees and grants and contributions) - Variance due to timing of expenditure - Price control period to date - Water resources</t>
  </si>
  <si>
    <t>B0145VTCWNP</t>
  </si>
  <si>
    <t>Totex (net of business rates, abstraction licence fees and grants and contributions) - Variance due to timing of expenditure - Price control period to date - Water network plus</t>
  </si>
  <si>
    <t>B0145VTCWWNP</t>
  </si>
  <si>
    <t>Totex (net of business rates, abstraction licence fees and grants and contributions) - Variance due to timing of expenditure - Price control period to date - Wastewater network plus</t>
  </si>
  <si>
    <t>B0145VTCBIO</t>
  </si>
  <si>
    <t>Totex (net of business rates, abstraction licence fees and grants and contributions) - Variance due to timing of expenditure - Price control period to date - Bioresources</t>
  </si>
  <si>
    <t>B0145VTCTTTH</t>
  </si>
  <si>
    <t>Totex (net of business rates, abstraction licence fees and grants and contributions) - Variance due to timing of expenditure - Price control period to date - Thames Tideway/ Havant Thicket</t>
  </si>
  <si>
    <t>B0146VDWR</t>
  </si>
  <si>
    <t>Totex (net of business rates, abstraction licence fees and grants and contributions) - Variance due to efficiency - 12 months ended 31 March 2021 - Water resources</t>
  </si>
  <si>
    <t>B0146VDWNP</t>
  </si>
  <si>
    <t>Totex (net of business rates, abstraction licence fees and grants and contributions) - Variance due to efficiency - 12 months ended 31 March 2021 - Water network plus</t>
  </si>
  <si>
    <t>B0146VDWWNP</t>
  </si>
  <si>
    <t>Totex (net of business rates, abstraction licence fees and grants and contributions) - Variance due to efficiency - 12 months ended 31 March 2021 - Wastewater network plus</t>
  </si>
  <si>
    <t>B0146VDBIO</t>
  </si>
  <si>
    <t>Totex (net of business rates, abstraction licence fees and grants and contributions) - Variance due to efficiency - 12 months ended 31 March 2021 - Bioresources</t>
  </si>
  <si>
    <t>B0146VDTTTH</t>
  </si>
  <si>
    <t>Totex (net of business rates, abstraction licence fees and grants and contributions) - Variance due to efficiency - 12 months ended 31 March 2021 - Thames Tideway/ Havant Thicket</t>
  </si>
  <si>
    <t>B0146VDCWR</t>
  </si>
  <si>
    <t>Totex (net of business rates, abstraction licence fees and grants and contributions) - Variance due to efficiency - Price control period to date - Water resources</t>
  </si>
  <si>
    <t>B0146VDCWNP</t>
  </si>
  <si>
    <t>Totex (net of business rates, abstraction licence fees and grants and contributions) - Variance due to efficiency - Price control period to date - Water network plus</t>
  </si>
  <si>
    <t>B0146VDCWWNP</t>
  </si>
  <si>
    <t>Totex (net of business rates, abstraction licence fees and grants and contributions) - Variance due to efficiency - Price control period to date - Wastewater network plus</t>
  </si>
  <si>
    <t>B0146VDCBIO</t>
  </si>
  <si>
    <t>Totex (net of business rates, abstraction licence fees and grants and contributions) - Variance due to efficiency - Price control period to date - Bioresources</t>
  </si>
  <si>
    <t>B0146VDCTTTH</t>
  </si>
  <si>
    <t>Totex (net of business rates, abstraction licence fees and grants and contributions) - Variance due to efficiency - Price control period to date - Thames Tideway/ Havant Thicket</t>
  </si>
  <si>
    <t>APR3I_01</t>
  </si>
  <si>
    <t>Planned outage - Current company level peak week production capacity (PWPC) 
Ml/d</t>
  </si>
  <si>
    <t>APR3I_02</t>
  </si>
  <si>
    <t>Planned outage - Reduction in company level PWPC 
Ml/d</t>
  </si>
  <si>
    <t>APR3I_03</t>
  </si>
  <si>
    <t>Planned outage - Outage proportion of PWPC 
%</t>
  </si>
  <si>
    <t>APR3I_04</t>
  </si>
  <si>
    <t>Risk of severe restrictions in drought - Deployable output</t>
  </si>
  <si>
    <t>APR3I_05</t>
  </si>
  <si>
    <t>Risk of severe restrictions in drought - Outage allowance</t>
  </si>
  <si>
    <t>APR3I_06</t>
  </si>
  <si>
    <t>Risk of severe restrictions in drought - Dry year demand</t>
  </si>
  <si>
    <t>APR3I_07</t>
  </si>
  <si>
    <t>Risk of severe restrictions in drought - Target headroom</t>
  </si>
  <si>
    <t>APR3I_08</t>
  </si>
  <si>
    <t>Risk of severe restrictions in drought - Total population supplied</t>
  </si>
  <si>
    <t>APR3I_09</t>
  </si>
  <si>
    <t>Risk of severe restrictions in drought - Customers at risk</t>
  </si>
  <si>
    <t>APR3I_10</t>
  </si>
  <si>
    <t>Risk of sewer flooding in a storm - Total pe served</t>
  </si>
  <si>
    <t>pe</t>
  </si>
  <si>
    <t>APR3I_11</t>
  </si>
  <si>
    <t>Risk of sewer flooding in a storm - Total pe in excluded catchments</t>
  </si>
  <si>
    <t>APR3I_12</t>
  </si>
  <si>
    <t>Risk of sewer flooding in a storm - Percentage of total pe in excluded catchments</t>
  </si>
  <si>
    <t>APR3I_13</t>
  </si>
  <si>
    <t>Risk of sewer flooding in a storm - Total pe Option 1a</t>
  </si>
  <si>
    <t>APR3I_14</t>
  </si>
  <si>
    <t>Risk of sewer flooding in a storm - Percentage of total pe Option 1a</t>
  </si>
  <si>
    <t>APR3I_15</t>
  </si>
  <si>
    <t>Risk of sewer flooding in a storm - Total pe Option 1b</t>
  </si>
  <si>
    <t>APR3I_16</t>
  </si>
  <si>
    <t>Risk of sewer flooding in a storm - Percentage of total pe Option 1b</t>
  </si>
  <si>
    <t>APR3I_17</t>
  </si>
  <si>
    <t>Risk of sewer flooding in a storm - Vulnerability risk grade - Low - Percentage of total population served</t>
  </si>
  <si>
    <t>APR3I_18</t>
  </si>
  <si>
    <t>Risk of sewer flooding in a storm - Vulnerability risk grade - Medium - Percentage of total population served</t>
  </si>
  <si>
    <t>APR3I_19</t>
  </si>
  <si>
    <t>Risk of sewer flooding in a storm - Vulnerability risk grade - High - Percentage of total population served</t>
  </si>
  <si>
    <t>APR3I_20</t>
  </si>
  <si>
    <t>Sewer collapses - Number of patch repairs or relining undertaken on sewer and not included in reported sewer collapses.</t>
  </si>
  <si>
    <t>B0028DEXH</t>
  </si>
  <si>
    <t>Depreciation on tangible fixed assets existing at 31 March 2015 - Household - total</t>
  </si>
  <si>
    <t>B0030AEXH</t>
  </si>
  <si>
    <t>Amortisation on intangible fixed assets existing at 31 March 2015 - Household - total</t>
  </si>
  <si>
    <t>N/A</t>
  </si>
  <si>
    <t>n/a</t>
  </si>
  <si>
    <t>NWT</t>
  </si>
  <si>
    <t>See RAG guidance</t>
  </si>
  <si>
    <t>NA</t>
  </si>
  <si>
    <t>Source of override</t>
  </si>
  <si>
    <r>
      <t>Source file [</t>
    </r>
    <r>
      <rPr>
        <sz val="10"/>
        <color rgb="FF0071CE"/>
        <rFont val="Arial"/>
        <family val="2"/>
      </rPr>
      <t>link</t>
    </r>
    <r>
      <rPr>
        <sz val="10"/>
        <color theme="1"/>
        <rFont val="Arial"/>
        <family val="2"/>
      </rPr>
      <t>] where applicable</t>
    </r>
  </si>
  <si>
    <t>Explanation for override</t>
  </si>
  <si>
    <t>Final determination of Anglian Water's in-period outcome delivery incentives for 2020-21</t>
  </si>
  <si>
    <t>Intervention applied in the 2021 in-period determination</t>
  </si>
  <si>
    <t>Intervention applied in the 2021 in-period determination. Intervention to include 'repairs on repairs' added to the proactive mains repair total for completeness.</t>
  </si>
  <si>
    <t>Final determination of Dŵr Cymru's in-period outcome delivery incentives for 2020-21</t>
  </si>
  <si>
    <t>DWI final report for 2020</t>
  </si>
  <si>
    <t>CRI-ERI-2020v2-2.pdf (dwi.gov.uk)</t>
  </si>
  <si>
    <t>Reflects the final actual performance for 2020 published on 16 August 2021.</t>
  </si>
  <si>
    <t>Kilometres of water main from INPUTS | Outcomes sheet</t>
  </si>
  <si>
    <t>2019-20 Service and Delivery report</t>
  </si>
  <si>
    <t>Data extracted from the 2019 SDR report for completeness.</t>
  </si>
  <si>
    <t>Connected properties for water services from INPUTS | Outcomes sheet</t>
  </si>
  <si>
    <t>Final determination of Hafren Dyfrdwy's in-period outcome delivery incentives for 2020-21</t>
  </si>
  <si>
    <t>Final determination of Northumbrian Water's in-period outcome delivery incentives for 2020-21</t>
  </si>
  <si>
    <t>E-mail from Northumbrian Water 03/09/21</t>
  </si>
  <si>
    <t>Data provided by the company in response to Ofwat request to check Service and Delivery Report data.</t>
  </si>
  <si>
    <t>Final determination of Severn Trent Water's in-period outcome delivery incentives for 2020-21</t>
  </si>
  <si>
    <t>Incorrect denomination. Should be 000s.</t>
  </si>
  <si>
    <t>Final determination of South West Water's in-period outcome delivery incentives for 2020-21</t>
  </si>
  <si>
    <t>Final determination of Southern Water's in-period outcome delivery incentives for 2020-21</t>
  </si>
  <si>
    <t>Data cleansing</t>
  </si>
  <si>
    <t>Final determination of Thames Water's in-period outcome delivery incentives for 2020-21</t>
  </si>
  <si>
    <t>Final determination of United Utilities' in-period outcome delivery incentives for 2020-21</t>
  </si>
  <si>
    <t>Intervention applied in the 2021 in-period determination. Intervention to remove 'repairs on repairs' applied to the proactive mains repair total for completeness.</t>
  </si>
  <si>
    <t>Final determination of Wessex Water's in-period outcome delivery incentives for 2020-21</t>
  </si>
  <si>
    <t>Final determination of Yorkshire Water's in-period outcome delivery incentives for 2020-21</t>
  </si>
  <si>
    <t>Letter from Yorkshire Water 10 November 2021</t>
  </si>
  <si>
    <t>Correction of an input error relating to the total residential properties.</t>
  </si>
  <si>
    <t>Final determination of Affinity Water's in-period outcome delivery incentives for 2020-21</t>
  </si>
  <si>
    <t>Final determination of Bristol Water's in-period outcome delivery incentives for 2020-21</t>
  </si>
  <si>
    <t>Final determination of Portsmouth Water's in-period outcome delivery incentives for 2020-21</t>
  </si>
  <si>
    <t>Final determination of South East Water's in-period outcome delivery incentives for 2020-21</t>
  </si>
  <si>
    <t>Erroneous entry in Fountain.</t>
  </si>
  <si>
    <t>Final determination of South Staffs Water's in-period outcome delivery incentives for 2020-21</t>
  </si>
  <si>
    <t>E-mail from South Staffs Water 06/09/21</t>
  </si>
  <si>
    <t>Revised APR submission</t>
  </si>
  <si>
    <t>Final determination of SES Water's in-period outcome delivery incentives for 2020-21</t>
  </si>
  <si>
    <t>Indexation</t>
  </si>
  <si>
    <t>Model period END</t>
  </si>
  <si>
    <t>Timeline label</t>
  </si>
  <si>
    <t>Actual</t>
  </si>
  <si>
    <t>Financial year</t>
  </si>
  <si>
    <t>Financial year ending</t>
  </si>
  <si>
    <t>Constant</t>
  </si>
  <si>
    <t>CPIH Financial Year Average (FYA) - index</t>
  </si>
  <si>
    <t>Index</t>
  </si>
  <si>
    <t>CPIH deflate from 2021 FYA to 2018 FYA</t>
  </si>
  <si>
    <t>Factor</t>
  </si>
  <si>
    <t>CPIH deflate from 2022 FYA to 2018 FYA</t>
  </si>
  <si>
    <t>CPIH deflate from 2023 FYA to 2018 FYA</t>
  </si>
  <si>
    <t>CPIH deflate from 2024 FYA to 2018 FYA</t>
  </si>
  <si>
    <t>CPIH deflate from 2025 FYA to 2018 FYA</t>
  </si>
  <si>
    <t>Units</t>
  </si>
  <si>
    <t>Source (item code)</t>
  </si>
  <si>
    <t>Lookup references</t>
  </si>
  <si>
    <t>Company view of outcome delivery incentive payments by price control - in-period revenue</t>
  </si>
  <si>
    <t>Water resources revenue adjustments - net ODI payments (to be applied in-period) - 2017-18 prices</t>
  </si>
  <si>
    <t>Sector</t>
  </si>
  <si>
    <t>Water network plus revenue adjustments - net ODI payments (to be applied in-period) - 2017-18 prices</t>
  </si>
  <si>
    <t>Wastewater network plus revenue adjustments - net ODI payments (to be applied in-period) - 2017-18 prices</t>
  </si>
  <si>
    <t>Bioresources revenue adjustments - net ODI payments (to be applied in-period) - 2017-18 prices</t>
  </si>
  <si>
    <t>Residential retail revenue adjustments - net ODI payments (to be applied in-period) - 2017-18 prices</t>
  </si>
  <si>
    <t>Business retail revenue adjustments - net ODI payments (to be applied in-period) - 2017-18 prices</t>
  </si>
  <si>
    <t>Dummy control revenue adjustments - net ODI payments (to be applied in-period) - 2017-18 prices</t>
  </si>
  <si>
    <t>Company view of outcome delivery incentive payments by price control - end of period revenue</t>
  </si>
  <si>
    <t>Water resources revenue adjustments - net ODI payments (to be applied end of period) - 2017-18 prices</t>
  </si>
  <si>
    <t>Water network plus revenue adjustments - net ODI payments (to be applied end of period) - 2017-18 prices</t>
  </si>
  <si>
    <t>Wastewater network plus revenue adjustments - net ODI payments (to be applied end of period) - 2017-18 prices</t>
  </si>
  <si>
    <t>Bioresources revenue adjustments - net ODI payments (to be applied end of period) - 2017-18 prices</t>
  </si>
  <si>
    <t>Residential retail revenue adjustments - net ODI payments (to be applied end of period) - 2017-18 prices</t>
  </si>
  <si>
    <t>Business retail revenue adjustments - net ODI payments (to be applied end of period) - 2017-18 prices</t>
  </si>
  <si>
    <t>Dummy control revenue adjustments - net ODI payments (to be applied end of period) - 2017-18 prices</t>
  </si>
  <si>
    <t>Company view of outcome delivery incentive payments by price control - end of period RCV</t>
  </si>
  <si>
    <t>Water resources RCV adjustments - net ODI payments (to be applied end of period) - 2017-18 prices</t>
  </si>
  <si>
    <t>Water network plus RCV adjustments - net ODI payments (to be applied end of period) - 2017-18 prices</t>
  </si>
  <si>
    <t>Wastewater network plus RCV adjustments - net ODI payments (to be applied end of period) - 2017-18 prices</t>
  </si>
  <si>
    <t>Bioresources RCV adjustments - net ODI payments (to be applied end of period) - 2017-18 prices</t>
  </si>
  <si>
    <t>Residential retail RCV adjustments - net ODI payments (to be applied end of period) - 2017-18 prices</t>
  </si>
  <si>
    <t>Business retail RCV adjustments - net ODI payments (to be applied end of period) - 2017-18 prices</t>
  </si>
  <si>
    <t>Dummy control RCV adjustments - net ODI payments (to be applied end of period) - 2017-18 prices</t>
  </si>
  <si>
    <t>Company view of outcome delivery incentive payments by common performance commitment - in-period revenue</t>
  </si>
  <si>
    <t>ODI revenue payments in leakage (to be applied in-period) - 2017-18 prices</t>
  </si>
  <si>
    <t>ODI revenue payments in water supply interruptions (to be applied in-period) - 2017-18 prices</t>
  </si>
  <si>
    <t>ODI revenue payments in per capita consumption (calculated annually as if to be applied in-period, but to be applied end of period) - 2017-18 prices</t>
  </si>
  <si>
    <t>ODI revenue payments in water quality compliance (to be applied in-period) - 2017-18 prices</t>
  </si>
  <si>
    <t>ODI revenue payments in mains repairs (to be applied in-period) - 2017-18 prices</t>
  </si>
  <si>
    <t>ODI revenue payments in unplanned outage (to be applied in-period) - 2017-18 prices</t>
  </si>
  <si>
    <t>ODI revenue payments in internal sewer flooding (to be applied in-period) - 2017-18 prices</t>
  </si>
  <si>
    <t>ODI revenue payments in pollution incidents (to be applied in-period) - 2017-18 prices</t>
  </si>
  <si>
    <t>ODI revenue payments in sewer collapses (to be applied in-period) - 2017-18 prices</t>
  </si>
  <si>
    <t>ODI revenue payments in treatment works compliance (to be applied in-period) - 2017-18 prices</t>
  </si>
  <si>
    <t>Company view of outcome delivery incentive payments by common performance commitment - end of period RCV</t>
  </si>
  <si>
    <t>ODI RCV payments in per capita consumption (to be applied end of period) - 2017-18 prices</t>
  </si>
  <si>
    <t>APR ODI performance model</t>
  </si>
  <si>
    <t>Notional regulatory equity</t>
  </si>
  <si>
    <t>Regulatory capital values - 2017-18 prices</t>
  </si>
  <si>
    <t>Published 13 May 2021</t>
  </si>
  <si>
    <t>CMEX performance</t>
  </si>
  <si>
    <t>CMEX annual score</t>
  </si>
  <si>
    <t>CMEX standard performance payments - 2017-18 prices</t>
  </si>
  <si>
    <t>IPD02_OUT_02</t>
  </si>
  <si>
    <t>CMEX higher performance payments - 2017-18 prices</t>
  </si>
  <si>
    <t>IPD02_OUT_03</t>
  </si>
  <si>
    <t>DMEX performance</t>
  </si>
  <si>
    <t>DMEX performance payments (water network plus) - 2017-18 prices</t>
  </si>
  <si>
    <t>IPD03_OUT_01</t>
  </si>
  <si>
    <t>DMEX performance payments (wastewater network plus) - 2017-18 prices</t>
  </si>
  <si>
    <t>IPD03_OUT_02</t>
  </si>
  <si>
    <t>Leakage performance</t>
  </si>
  <si>
    <t>PR19 Performance commitments % reductions</t>
  </si>
  <si>
    <t>PR19 codes</t>
  </si>
  <si>
    <t>PR19ANH_5</t>
  </si>
  <si>
    <t>PR19WSH_En4</t>
  </si>
  <si>
    <t>PR19HDD_B2</t>
  </si>
  <si>
    <t>PR19NES_COM05</t>
  </si>
  <si>
    <t>PR19NES_COM06</t>
  </si>
  <si>
    <t>PR19SVE_G02</t>
  </si>
  <si>
    <t>PR19SWB_PC C2</t>
  </si>
  <si>
    <t>PR19SRN_WN04</t>
  </si>
  <si>
    <t>PR19TMS_BW04</t>
  </si>
  <si>
    <t>PR19UUW_B01-WN</t>
  </si>
  <si>
    <t>PR19WSX_W1</t>
  </si>
  <si>
    <t>PR19YKY_22</t>
  </si>
  <si>
    <t>PR19AFW_W-B1</t>
  </si>
  <si>
    <t>PR19BRL_PC18</t>
  </si>
  <si>
    <t>PR19PRT_PRT-Network Plus-07</t>
  </si>
  <si>
    <t>PR19SEW_D.1</t>
  </si>
  <si>
    <t>PR19SSC_C1</t>
  </si>
  <si>
    <t>PR19SSC_C2</t>
  </si>
  <si>
    <t>PR19SES_C.4</t>
  </si>
  <si>
    <t>Leakage baseline (average from 2017-18 to 2019-20)</t>
  </si>
  <si>
    <t>Actual annual leakage performance level</t>
  </si>
  <si>
    <t>Actual leakage performance level 3 year average (current and previous 2 years)</t>
  </si>
  <si>
    <t>Actual leakage performance (% reduction performance commitment)</t>
  </si>
  <si>
    <t>Leakage performance commitment met?</t>
  </si>
  <si>
    <t>Total length of potable mains as at 31 March</t>
  </si>
  <si>
    <t>Total connected properties at year end</t>
  </si>
  <si>
    <t>Per capita consumption</t>
  </si>
  <si>
    <t>PR19ANH_6</t>
  </si>
  <si>
    <t>PR19WSH_En5</t>
  </si>
  <si>
    <t>PR19HDD_B3</t>
  </si>
  <si>
    <t>PR19NES_COM07</t>
  </si>
  <si>
    <t>PR19SVE_G03</t>
  </si>
  <si>
    <t>PR19SWB_PC C3</t>
  </si>
  <si>
    <t>PR19SRN_WR01</t>
  </si>
  <si>
    <t>PR19TMS_BW05</t>
  </si>
  <si>
    <t>PR19UUW_B05-WN</t>
  </si>
  <si>
    <t>PR19WSX_W2</t>
  </si>
  <si>
    <t>PR19YKY_25</t>
  </si>
  <si>
    <t>PR19AFW_R-B1</t>
  </si>
  <si>
    <t>PR19BRL_PC19</t>
  </si>
  <si>
    <t>PR19PRT_PRT-Water Resources 03</t>
  </si>
  <si>
    <t>PR19SEW_E.1</t>
  </si>
  <si>
    <t>PR19SSC_C3</t>
  </si>
  <si>
    <t>PR19SSC_C4</t>
  </si>
  <si>
    <t>PR19SES_E.1</t>
  </si>
  <si>
    <t>Per capita consumption baseline (average from 2017-18 to 2019-20)</t>
  </si>
  <si>
    <t>Actual annual per capita consumption performance level</t>
  </si>
  <si>
    <t>Actual per capita consumption performance level 3 year average (current and previous 2 years)</t>
  </si>
  <si>
    <t>Actual per capita consumption performance (% reduction performance commitment)</t>
  </si>
  <si>
    <t>Per capita consumption performance commitment met?</t>
  </si>
  <si>
    <t>Total household population (for PCC)</t>
  </si>
  <si>
    <t>2017-18 to 2019-20 taken from the 2019 SDR report</t>
  </si>
  <si>
    <t>Rows 77 to 95 of sheet INPUTS | OUTCOMES</t>
  </si>
  <si>
    <t>2021 APR query SSC-APR-CP-002 for regional data for South Staffs and Cambridge.</t>
  </si>
  <si>
    <t>Total annual household consumption (for PCC)</t>
  </si>
  <si>
    <t>Water supply interruptions (greater than or equal to 3 hours)</t>
  </si>
  <si>
    <t>PR19 Performance commitments</t>
  </si>
  <si>
    <t>PR19ANH_4</t>
  </si>
  <si>
    <t>PR19WSH_Wt2</t>
  </si>
  <si>
    <t>PR19HDD_B1</t>
  </si>
  <si>
    <t>PR19NES_COM04</t>
  </si>
  <si>
    <t>PR19SVE_G01</t>
  </si>
  <si>
    <t>PR19SWB_PC A2</t>
  </si>
  <si>
    <t>PR19SRN_WN03</t>
  </si>
  <si>
    <t>PR19TMS_BW03</t>
  </si>
  <si>
    <t>PR19UUW_B03-WN</t>
  </si>
  <si>
    <t>PR19WSX_R1</t>
  </si>
  <si>
    <t>PR19YKY_21</t>
  </si>
  <si>
    <t>PR19AFW_W-D1</t>
  </si>
  <si>
    <t>PR19BRL_PC02</t>
  </si>
  <si>
    <t>PR19PRT_PRT-Network Plus-02</t>
  </si>
  <si>
    <t>PR19SEW_B.1</t>
  </si>
  <si>
    <t>PR19SSC_D2</t>
  </si>
  <si>
    <t>PR19SES_A.1</t>
  </si>
  <si>
    <t>Actual water supply interruptions performance (performance commitment)</t>
  </si>
  <si>
    <t>Water supply interruptions performance commitment met?</t>
  </si>
  <si>
    <t>Total minutes lost</t>
  </si>
  <si>
    <t>mins</t>
  </si>
  <si>
    <t>Total number of properties whose supply was interrupted</t>
  </si>
  <si>
    <t>Water quality compliance (CRI)</t>
  </si>
  <si>
    <t>PR19ANH_3</t>
  </si>
  <si>
    <t>PR19WSH_Wt1</t>
  </si>
  <si>
    <t>PR19HDD_A1</t>
  </si>
  <si>
    <t>PR19NES_COM03</t>
  </si>
  <si>
    <t>PR19SVE_H01</t>
  </si>
  <si>
    <t>PR19SWB_PC A1</t>
  </si>
  <si>
    <t>PR19SRN_WN02</t>
  </si>
  <si>
    <t>PR19TMS_BW06a</t>
  </si>
  <si>
    <t>PR19UUW_A01-CF</t>
  </si>
  <si>
    <t>PR19WSX_Q1</t>
  </si>
  <si>
    <t>PR19YKY_20</t>
  </si>
  <si>
    <t>PR19AFW_W-A1</t>
  </si>
  <si>
    <t>PR19BRL_PC01</t>
  </si>
  <si>
    <t>PR19PRT_PRT-Network Plus-01</t>
  </si>
  <si>
    <t>PR19SEW_A.1</t>
  </si>
  <si>
    <t>PR19SSC_D1</t>
  </si>
  <si>
    <t>PR19SES_A.4</t>
  </si>
  <si>
    <t>PR19 Under-performance deadbands</t>
  </si>
  <si>
    <t>As above</t>
  </si>
  <si>
    <t>Actual water quality compliance performance (performance commitment)</t>
  </si>
  <si>
    <t>Water quality compliance performance commitment met?</t>
  </si>
  <si>
    <t>PR19 Performance commitments (repairs per 1,000 km of mains)</t>
  </si>
  <si>
    <t>PR19ANH_11</t>
  </si>
  <si>
    <t>PR19WSH_Wt4</t>
  </si>
  <si>
    <t>PR19HDD_B5</t>
  </si>
  <si>
    <t>PR19NES_COM12</t>
  </si>
  <si>
    <t>PR19SVE_G04</t>
  </si>
  <si>
    <t>PR19SWB_PC A3</t>
  </si>
  <si>
    <t>PR19SRN_WN05</t>
  </si>
  <si>
    <t>PR19TMS_BW01</t>
  </si>
  <si>
    <t>PR19UUW_B02-WN</t>
  </si>
  <si>
    <t>PR19WSX_R4</t>
  </si>
  <si>
    <t>PR19YKY_24</t>
  </si>
  <si>
    <t>PR19AFW_W-D4</t>
  </si>
  <si>
    <t>PR19BRL_PC03</t>
  </si>
  <si>
    <t>PR19PRT_PRT-Network Plus-03</t>
  </si>
  <si>
    <t>PR19SEW_B.2</t>
  </si>
  <si>
    <t>PR19SSC_D4</t>
  </si>
  <si>
    <t>PR19SES_A.2</t>
  </si>
  <si>
    <t>Actual mains repairs (performance commitment)</t>
  </si>
  <si>
    <t>Mains repairs performance commitment met?</t>
  </si>
  <si>
    <t>Actual total number of mains repairs</t>
  </si>
  <si>
    <t>Actual total number of mains repairs - reactive</t>
  </si>
  <si>
    <t>Actual total number of mains repairs - proactive</t>
  </si>
  <si>
    <t>PR19 Performance commitments (percentage of peak week production capacity)</t>
  </si>
  <si>
    <t>PR19ANH_12</t>
  </si>
  <si>
    <t>PR19WSH_Wt5</t>
  </si>
  <si>
    <t>PR19HDD_B6</t>
  </si>
  <si>
    <t>PR19NES_COM13</t>
  </si>
  <si>
    <t>PR19SVE_G05</t>
  </si>
  <si>
    <t>PR19SWB_PC A4</t>
  </si>
  <si>
    <t>PR19SRN_WN06</t>
  </si>
  <si>
    <t>PR19TMS_BW02</t>
  </si>
  <si>
    <t>PR19UUW_B04-CF</t>
  </si>
  <si>
    <t>PR19WSX_R5</t>
  </si>
  <si>
    <t>PR19YKY_23</t>
  </si>
  <si>
    <t>PR19AFW_W-D3</t>
  </si>
  <si>
    <t>PR19BRL_PC04</t>
  </si>
  <si>
    <t>PR19PRT_PRT-Network Plus-04</t>
  </si>
  <si>
    <t>PR19SEW_B.3</t>
  </si>
  <si>
    <t>PR19SSC_D5</t>
  </si>
  <si>
    <t>PR19SES_C.3</t>
  </si>
  <si>
    <t>Actual unplanned outage (performance commitment)</t>
  </si>
  <si>
    <t>Unplanned outage performance commitment met?</t>
  </si>
  <si>
    <t>Actual current company level peak week production capacity</t>
  </si>
  <si>
    <t>Actual reduction in company level peak week production capacity</t>
  </si>
  <si>
    <t>Internal sewer flooding incidents</t>
  </si>
  <si>
    <t>PR19 Performance commitments (incidents per 10,000 sewer connections)</t>
  </si>
  <si>
    <t>PR19ANH_7</t>
  </si>
  <si>
    <t>PR19WSH_Rt1</t>
  </si>
  <si>
    <t>PR19HDD_E1</t>
  </si>
  <si>
    <t>PR19NES_COM08</t>
  </si>
  <si>
    <t>PR19SVE_F01</t>
  </si>
  <si>
    <t>PR19SWB_PC B1</t>
  </si>
  <si>
    <t>PR19SRN_WWN01</t>
  </si>
  <si>
    <t>PR19TMS_CS03</t>
  </si>
  <si>
    <t>PR19UUW_G02-WWN</t>
  </si>
  <si>
    <t>PR19WSX_F1</t>
  </si>
  <si>
    <t>PR19YKY_31</t>
  </si>
  <si>
    <t>Actual internal sewer flooding incidents per 10,000 sewer connections (performance commitment)</t>
  </si>
  <si>
    <t>Internal sewer flooding incidents performance commitment met?</t>
  </si>
  <si>
    <t>Total connected wastewater properties (average during the year)</t>
  </si>
  <si>
    <t>Total number of internal sewer flooding incidents</t>
  </si>
  <si>
    <t>PR19 Performance commitments (incidents per 10,000 km of sewer)</t>
  </si>
  <si>
    <t>PR19ANH_8</t>
  </si>
  <si>
    <t>PR19WSH_En3</t>
  </si>
  <si>
    <t>PR19HDD_E2</t>
  </si>
  <si>
    <t>PR19NES_COM09</t>
  </si>
  <si>
    <t>PR19SVE_F02</t>
  </si>
  <si>
    <t>PR19SWB_PC F1</t>
  </si>
  <si>
    <t>PR19SRN_WWN02</t>
  </si>
  <si>
    <t>PR19TMS_ES01</t>
  </si>
  <si>
    <t>PR19UUW_C01-WWN</t>
  </si>
  <si>
    <t>PR19WSX_E2</t>
  </si>
  <si>
    <t>PR19YKY_30</t>
  </si>
  <si>
    <t>Actual pollution incidents per 10,000 km of sewer (performance commitment)</t>
  </si>
  <si>
    <t>Pollution incidents performance commitment met?</t>
  </si>
  <si>
    <t>Total length of sewers (for pollution incidents)</t>
  </si>
  <si>
    <t>Total number of pollution incidents</t>
  </si>
  <si>
    <t>PR19 Performance commitments (number per 1,000 km of sewer)</t>
  </si>
  <si>
    <t>PR19ANH_13</t>
  </si>
  <si>
    <t>PR19WSH_Rt3</t>
  </si>
  <si>
    <t>PR19HDD_E5</t>
  </si>
  <si>
    <t>PR19NES_COM14</t>
  </si>
  <si>
    <t>PR19SVE_F03</t>
  </si>
  <si>
    <t>PR19SWB_PC B3</t>
  </si>
  <si>
    <t>PR19SRN_WWN04</t>
  </si>
  <si>
    <t>PR19TMS_CS02</t>
  </si>
  <si>
    <t>PR19UUW_F01-WWN</t>
  </si>
  <si>
    <t>PR19WSX_R6</t>
  </si>
  <si>
    <t>PR19YKY_33</t>
  </si>
  <si>
    <t>Actual sewer collapses per 1,000 km of sewer (performance commitment)</t>
  </si>
  <si>
    <t>Sewer collapses performance commitment met?</t>
  </si>
  <si>
    <t>Total length of sewers (for sewer collapses)</t>
  </si>
  <si>
    <t>Total actual number of sewer collapses</t>
  </si>
  <si>
    <t>PR19 Performance commitments (% compliance)</t>
  </si>
  <si>
    <t>PR19ANH_14</t>
  </si>
  <si>
    <t>PR19WSH_En1</t>
  </si>
  <si>
    <t>PR19HDD_C4</t>
  </si>
  <si>
    <t>PR19NES_COM15</t>
  </si>
  <si>
    <t>PR19SVE_C01</t>
  </si>
  <si>
    <t>PR19SWB_PC B6</t>
  </si>
  <si>
    <t>PR19SRN_WWN05</t>
  </si>
  <si>
    <t>PR19TMS_CS01</t>
  </si>
  <si>
    <t>PR19UUW_C02-CF</t>
  </si>
  <si>
    <t>PR19WSX_E1</t>
  </si>
  <si>
    <t>PR19YKY_32</t>
  </si>
  <si>
    <t>PR19 Underperformance deadbands</t>
  </si>
  <si>
    <t>Actual treatment works compliance (performance commitment)</t>
  </si>
  <si>
    <t>Treatment works compliance performance commitment met?</t>
  </si>
  <si>
    <t>Total number of permitted sewage and water treatment works</t>
  </si>
  <si>
    <t>EA and NRW EP reports</t>
  </si>
  <si>
    <t xml:space="preserve"> Figure for 2019-20 amended as per e-mail from Dŵr Cymru 01/09/21.</t>
  </si>
  <si>
    <t>Figures provided in e-mail from Northumbrian Water 03/09/21.</t>
  </si>
  <si>
    <t>Priority services register (PSR)</t>
  </si>
  <si>
    <t>PR19 Performance commitments % reach targets</t>
  </si>
  <si>
    <t>PR19ANH_22</t>
  </si>
  <si>
    <t>PR19WSH_Sv5</t>
  </si>
  <si>
    <t>PR19HDD_H1</t>
  </si>
  <si>
    <t>PR19NES_COM16</t>
  </si>
  <si>
    <t>PR19SVE_E02</t>
  </si>
  <si>
    <t>PR19SWB_PC E6</t>
  </si>
  <si>
    <t>PR19SRN_RR08</t>
  </si>
  <si>
    <t>PR19TMS_AR06</t>
  </si>
  <si>
    <t>PR19UUW_D03-HH</t>
  </si>
  <si>
    <t>PR19WSX_C1</t>
  </si>
  <si>
    <t>PR19YKY_42</t>
  </si>
  <si>
    <t>PR19AFW_R-N3</t>
  </si>
  <si>
    <t>PR19BRL_PC27</t>
  </si>
  <si>
    <t>PR19PRT_PRT-Retail-05</t>
  </si>
  <si>
    <t>PR19SEW_J.1</t>
  </si>
  <si>
    <t>PR19SSC_B4</t>
  </si>
  <si>
    <t>PR19SES_B.5</t>
  </si>
  <si>
    <t>Actual priority services for customers in vulnerable circumstances - PSR reach %</t>
  </si>
  <si>
    <t>Priority services for customers in vulnerable circumstances - PSR reach performance commitment met?</t>
  </si>
  <si>
    <t>Total residential properties</t>
  </si>
  <si>
    <t>Total number of households on the Priority Service Register (as at 31 March)</t>
  </si>
  <si>
    <t>PR19 Performance commitments % attempted contacts targets</t>
  </si>
  <si>
    <t>Actual priority services for customers in vulnerable circumstances - attempted contacts %</t>
  </si>
  <si>
    <t>Priority services for customers in vulnerable circumstances - attempted contacts performance commitment met?</t>
  </si>
  <si>
    <t>Total number of households on the PSR over a 2 year period</t>
  </si>
  <si>
    <t>Number of attempted contacts over a 2 year period</t>
  </si>
  <si>
    <t>PR19 Performance commitments % actual contacts target</t>
  </si>
  <si>
    <t>Priority services for customers in vulnerable circumstances - actual contacts %</t>
  </si>
  <si>
    <t>Priority services for customers in vulnerable circumstances - actual contacts performance commitment met?</t>
  </si>
  <si>
    <t>Number of actual contacts over a 2 year period</t>
  </si>
  <si>
    <t>Annual final determination allowed totex - water wholesale</t>
  </si>
  <si>
    <t>Water resources (nominal prices)</t>
  </si>
  <si>
    <t>Water network plus (nominal prices)</t>
  </si>
  <si>
    <t>Annual final determination allowed totex - wastewater wholesale</t>
  </si>
  <si>
    <t>Wastewater network plus (nominal prices)</t>
  </si>
  <si>
    <t>Bioresources (nominal prices)</t>
  </si>
  <si>
    <t>Annual final determination allowed totex - additional  wholesale price controls</t>
  </si>
  <si>
    <t>Thames tideway / Havant Thicket (nominal prices)</t>
  </si>
  <si>
    <t>Annual actual totex - water wholesale</t>
  </si>
  <si>
    <t>Annual actual totex - wastewater wholesale</t>
  </si>
  <si>
    <t>Annual actual totex - additional wholesale price controls</t>
  </si>
  <si>
    <t>Annual variances due to timing - water wholesale</t>
  </si>
  <si>
    <t>Annual variances due to timing - wastewater wholesale</t>
  </si>
  <si>
    <t>Annual variances due to timing - additional wholesale price controls</t>
  </si>
  <si>
    <t>Annual variances due to efficiency - water wholesale</t>
  </si>
  <si>
    <t>Annual variances due to efficiency - wastewater wholesale</t>
  </si>
  <si>
    <t>Annual variances due to efficiency - additional wholesale price controls</t>
  </si>
  <si>
    <t>Annual variances - water wholesale</t>
  </si>
  <si>
    <t>Annual variances - wastewater wholesale</t>
  </si>
  <si>
    <t>Annual variances - additional wholesale price controls</t>
  </si>
  <si>
    <t>Annual actual totex - residential retail</t>
  </si>
  <si>
    <t>Total retail costs excluding third party and pension deficit repair costs (nominal prices)</t>
  </si>
  <si>
    <t>Actual customers ("AC" )_residential retail</t>
  </si>
  <si>
    <t>Depreciation on tangible fixed assets existing at 31 March 2015</t>
  </si>
  <si>
    <t>Amortisation on intangible fixed assets existing at 31 March 2015</t>
  </si>
  <si>
    <t>Residential retail cost allowances and forecast customer numbers</t>
  </si>
  <si>
    <t>Efficient base allowance (for cost sharing) (nominal £m)</t>
  </si>
  <si>
    <t>PR19FD RR model</t>
  </si>
  <si>
    <t xml:space="preserve">Company forecast of number of household connections (000s) </t>
  </si>
  <si>
    <t>C_HH_T_PR19CA009</t>
  </si>
  <si>
    <t>Notes</t>
  </si>
  <si>
    <t>Outcome delivery incentive payments by type</t>
  </si>
  <si>
    <t>Total revenue adjustments - net ODI payments (to be applied in-period) - 2017-18 prices</t>
  </si>
  <si>
    <t>Total revenue adjustments - net ODI payments (to be applied end of period) - 2017-18 prices</t>
  </si>
  <si>
    <t>Total RCV adjustments - net ODI payments (to be applied end of period) - 2017-18 prices</t>
  </si>
  <si>
    <t>Outcome delivery incentive payments by price control</t>
  </si>
  <si>
    <t>Total ODI payments for water resources - 2017-18 prices</t>
  </si>
  <si>
    <t>Total ODI payments for water network plus - 2017-18 prices</t>
  </si>
  <si>
    <t>Total ODI payments for wastewater network plus - 2017-18 prices</t>
  </si>
  <si>
    <t>Total ODI payments for bioresources - 2017-18 prices</t>
  </si>
  <si>
    <t>Total ODI payments for residential retail - 2017-18 prices</t>
  </si>
  <si>
    <t>Total ODI payments for business retail - 2017-18 prices</t>
  </si>
  <si>
    <t>Total ODI payments for the dummy control - 2017-18 prices</t>
  </si>
  <si>
    <t>Total ODI payments - 2017-18 prices</t>
  </si>
  <si>
    <t>Leakage performance calculations</t>
  </si>
  <si>
    <t>Leakage targets (baseline average from 2017-18 to 2019-20  x  % reduction performance commitments)</t>
  </si>
  <si>
    <t>Target based on the baselines reported in 2020-21</t>
  </si>
  <si>
    <t>rounded to 1 decimal place</t>
  </si>
  <si>
    <r>
      <t>Leakage targets (baseline average from 2017-18 to 2019-20  x  % reduction performance commitments) in m</t>
    </r>
    <r>
      <rPr>
        <b/>
        <vertAlign val="superscript"/>
        <sz val="9.9"/>
        <color rgb="FF0071CE"/>
        <rFont val="Calibri"/>
        <family val="2"/>
      </rPr>
      <t>3</t>
    </r>
    <r>
      <rPr>
        <b/>
        <sz val="11"/>
        <color rgb="FF0071CE"/>
        <rFont val="Calibri"/>
        <family val="2"/>
      </rPr>
      <t xml:space="preserve"> per km per day using actual total length of potable mains in 2020-21</t>
    </r>
  </si>
  <si>
    <r>
      <t>m</t>
    </r>
    <r>
      <rPr>
        <vertAlign val="superscript"/>
        <sz val="9"/>
        <color theme="1"/>
        <rFont val="Calibri"/>
        <family val="2"/>
      </rPr>
      <t>3</t>
    </r>
    <r>
      <rPr>
        <sz val="10"/>
        <color theme="1"/>
        <rFont val="Calibri"/>
        <family val="2"/>
      </rPr>
      <t>/km/day</t>
    </r>
  </si>
  <si>
    <t>Targets based on the actual total length of main reported in 2020-21</t>
  </si>
  <si>
    <r>
      <t>m</t>
    </r>
    <r>
      <rPr>
        <b/>
        <vertAlign val="superscript"/>
        <sz val="9"/>
        <color theme="1"/>
        <rFont val="Calibri"/>
        <family val="2"/>
      </rPr>
      <t>3</t>
    </r>
    <r>
      <rPr>
        <b/>
        <sz val="10"/>
        <color theme="1"/>
        <rFont val="Calibri"/>
        <family val="2"/>
      </rPr>
      <t>/km/day</t>
    </r>
  </si>
  <si>
    <t>Leakage targets (baseline average from 2017-18 to 2019-20  x  % reduction performance commitments) in litres per property per day using actual connected properties in 2020-21</t>
  </si>
  <si>
    <r>
      <t>l</t>
    </r>
    <r>
      <rPr>
        <sz val="10"/>
        <color theme="1"/>
        <rFont val="Calibri"/>
        <family val="2"/>
      </rPr>
      <t>/prop/day</t>
    </r>
  </si>
  <si>
    <t>Targets based on the actual total connected properties reported in 2020-21</t>
  </si>
  <si>
    <r>
      <t>Actual leakage performance 3 year average in m</t>
    </r>
    <r>
      <rPr>
        <b/>
        <vertAlign val="superscript"/>
        <sz val="9.9"/>
        <color rgb="FF0071CE"/>
        <rFont val="Calibri"/>
        <family val="2"/>
      </rPr>
      <t>3</t>
    </r>
    <r>
      <rPr>
        <b/>
        <sz val="11"/>
        <color rgb="FF0071CE"/>
        <rFont val="Calibri"/>
        <family val="2"/>
      </rPr>
      <t xml:space="preserve"> per km per day using annual actual total length of potable mains</t>
    </r>
  </si>
  <si>
    <t>Actual leakage performance 3 year average in litres per property per day using annual actual total connected properties</t>
  </si>
  <si>
    <t>Annual change in actual leakage from the previous year</t>
  </si>
  <si>
    <t>Per capita consumption calculations</t>
  </si>
  <si>
    <t>PCC targets (baseline average from 2017-18 to 2019-20  x  % reduction performance commitments)</t>
  </si>
  <si>
    <t>Targets based on the baselines reported in 2020-21</t>
  </si>
  <si>
    <t>PCC target in total litres per day using actual total household population in 2020-21</t>
  </si>
  <si>
    <t>Targets based on the actual total household population reported in 2020-21</t>
  </si>
  <si>
    <t>Actual PCC performance level 3 year average in total litres per day</t>
  </si>
  <si>
    <t>PCC baseline in total litres per day</t>
  </si>
  <si>
    <t>Baseline based on the actual total household population reported in 2020-21</t>
  </si>
  <si>
    <t>Actual PCC performance level in total litres per day</t>
  </si>
  <si>
    <t>Annual change in actual per capita consumption from the previous year</t>
  </si>
  <si>
    <t>Mains repairs calculations</t>
  </si>
  <si>
    <t>PC target number of total mains repairs</t>
  </si>
  <si>
    <t>Targets based on the actual total length of mains reported in 2020-21</t>
  </si>
  <si>
    <t>Unplanned outage calculations</t>
  </si>
  <si>
    <t>PC target outage expressed as the reduction in company level peak week production capacity</t>
  </si>
  <si>
    <t>Targets based on the actual peak week production capacity reported in 2020-21</t>
  </si>
  <si>
    <t>Pollution incidents calculations</t>
  </si>
  <si>
    <t>PC target expressed as the total number of pollution incidents</t>
  </si>
  <si>
    <t>Targets based on the actual total length of sewer reported in 2020-21</t>
  </si>
  <si>
    <t>Sewer collapses calculations</t>
  </si>
  <si>
    <t>PC target expressed as the total number of sewer collapses</t>
  </si>
  <si>
    <t>Treatment works compliance calculations</t>
  </si>
  <si>
    <t>Actual total number of compliant treatment works</t>
  </si>
  <si>
    <t>Based on the actual total number of sewage treatment works reported in 2020-21</t>
  </si>
  <si>
    <t>PR19 Performance commitments reach targets (% reach target  x  Total residential properties x 1000)</t>
  </si>
  <si>
    <t>Targets based on the actual total residential properties reported in 2020-21</t>
  </si>
  <si>
    <t>PR19 Performance commitments attempted contacts targets (% attempted contacts target  x  Total number of households on the PSR over a 2 year period)</t>
  </si>
  <si>
    <t>Targets based on the actual total number of households on the PSR over a 2 year period reported in 2020-21</t>
  </si>
  <si>
    <t>PR19 Performance commitments actual contacts targets (% actual contacts target  x  Total number of households on the PSR over a 2 year period)</t>
  </si>
  <si>
    <t>Annual wholesale totex calculations - total service</t>
  </si>
  <si>
    <t>Allowed wholesale totex - total service</t>
  </si>
  <si>
    <t>Actual wholesale totex - total service</t>
  </si>
  <si>
    <t>Variance due to timing - total service</t>
  </si>
  <si>
    <t>Variance due to efficiency - total service</t>
  </si>
  <si>
    <t>Overall variance - total service</t>
  </si>
  <si>
    <t>Annual wholesale totex efficiency calculations by price control - % of total service</t>
  </si>
  <si>
    <t>Annual water resources efficiency - % of total allowed</t>
  </si>
  <si>
    <t>Annual water network plus efficiency - % of total allowed</t>
  </si>
  <si>
    <t>Annual wastewater network plus efficiency - % of total allowed</t>
  </si>
  <si>
    <t>Annual bioresources efficiency - % of total allowed</t>
  </si>
  <si>
    <t>Annual Thames Tideway / Havant Thicket efficiency - % of total allowed</t>
  </si>
  <si>
    <t>Total efficiency - % of total allowed</t>
  </si>
  <si>
    <t>Annual wholesale totex variance calculations by price control - % of total service</t>
  </si>
  <si>
    <t>Annual water resources variances - % of total allowed</t>
  </si>
  <si>
    <t>Annual water network plus variances - % of total allowed</t>
  </si>
  <si>
    <t>Annual wastewater network plus variances - % of total allowed</t>
  </si>
  <si>
    <t>Annual bioresources variances - % of total allowed</t>
  </si>
  <si>
    <t>Annual Thames Tideway / Havant Thicket variances - % of total allowed</t>
  </si>
  <si>
    <t>Total variances - % of total allowed</t>
  </si>
  <si>
    <t>Annual wholesale totex calculations - water service</t>
  </si>
  <si>
    <t>Allowed wholesale totex - water service</t>
  </si>
  <si>
    <t>Includes Havant Thicket</t>
  </si>
  <si>
    <t>Actual wholesale totex - water service</t>
  </si>
  <si>
    <t>Variance due to timing - water service</t>
  </si>
  <si>
    <t>Variance due to efficiency - water service</t>
  </si>
  <si>
    <t>Overall variance - water service</t>
  </si>
  <si>
    <t>Annual wholesale water totex efficiency calculations by price control - % of total water service</t>
  </si>
  <si>
    <t>Annual water resources efficiency - % of total allowed water</t>
  </si>
  <si>
    <t>Annual water network plus efficiencies - % of total allowed water</t>
  </si>
  <si>
    <t>Annual Havant Thicket efficiencies - % of total allowed water</t>
  </si>
  <si>
    <t>Total efficiency - % of allowed water</t>
  </si>
  <si>
    <t>Annual wholesale water totex variance calculations by price control - % of total water service</t>
  </si>
  <si>
    <t>Annual water resources variances - % of total allowed water</t>
  </si>
  <si>
    <t>Annual water network plus variances - % of total allowed water</t>
  </si>
  <si>
    <t>Annual Havant Thicket variances - % of total allowed water</t>
  </si>
  <si>
    <t>Total water variances - % of allowed water</t>
  </si>
  <si>
    <t>Annual wholesale totex calculations - wastewater service</t>
  </si>
  <si>
    <t>Allowed wholesale totex - wastewater service</t>
  </si>
  <si>
    <t>Includes Thames Tideway</t>
  </si>
  <si>
    <t>Actual wholesale totex - wastewater service</t>
  </si>
  <si>
    <t>Variance due to timing - wastewater service</t>
  </si>
  <si>
    <t>Variance due to efficiency - wastewater service</t>
  </si>
  <si>
    <t>Overall variance - wastewater service</t>
  </si>
  <si>
    <t>Annual wholesale wastewater totex efficiency calculations by price control - % of total wastewater service</t>
  </si>
  <si>
    <t>Annual wastewater network plus efficiency - % of allowed wastewater</t>
  </si>
  <si>
    <t>Annual bioresources efficiency - % of allowed wastewater</t>
  </si>
  <si>
    <t>Annual Thames Tideway efficiency - % of allowed wastewater</t>
  </si>
  <si>
    <t>Total efficiency - % of allowed wastewater</t>
  </si>
  <si>
    <t>Annual wholesale wastewater totex variance calculations by price control - % of total wastewater service</t>
  </si>
  <si>
    <t>Annual wastewater network plus variances - % of allowed wastewater</t>
  </si>
  <si>
    <t>Annual bioresources variances - % of allowed wastewater</t>
  </si>
  <si>
    <t>Annual Thames Tideway variances - % of allowed wastewater</t>
  </si>
  <si>
    <t>Total variances - % of allowed wastewater</t>
  </si>
  <si>
    <t>Annual residential retail totex calculations</t>
  </si>
  <si>
    <t>Allowed residential retail totex (nominal prices)</t>
  </si>
  <si>
    <t>£/household</t>
  </si>
  <si>
    <t>Allowed residential retail totex based on actual customers (nominal prices)</t>
  </si>
  <si>
    <t>Total retail costs excluding depreciation and amortisation on tangible / intangible fixed assets existing at 31/03/15 and 3rd party and pension deficit repair costs</t>
  </si>
  <si>
    <t>Annual wholesale totex calculations - total service (2017-18 FYA CPIH deflated prices)</t>
  </si>
  <si>
    <t>Allowed wholesale totex - total service (2017-18 FYA CPIH deflated prices)</t>
  </si>
  <si>
    <t>Actual wholesale totex - total service (2017-18 FYA CPIH deflated prices)</t>
  </si>
  <si>
    <t>Variance due to timing - total service (2017-18 FYA CPIH deflated prices)</t>
  </si>
  <si>
    <t>Variance due to efficiency - total service (2017-18 FYA CPIH deflated prices)</t>
  </si>
  <si>
    <t>Overall variance - total service (2017-18 FYA CPIH deflated prices)</t>
  </si>
  <si>
    <t>Annual wholesale totex calculations - water service (2017-18 FYA CPIH deflated prices)</t>
  </si>
  <si>
    <t>Allowed wholesale totex - water service (2017-18 FYA CPIH deflated prices)</t>
  </si>
  <si>
    <t>Actual wholesale totex - water service (2017-18 FYA CPIH deflated prices)</t>
  </si>
  <si>
    <t>Variance due to timing - water service (2017-18 FYA CPIH deflated prices)</t>
  </si>
  <si>
    <t>Variance due to efficiency - water service (2017-18 FYA CPIH deflated prices)</t>
  </si>
  <si>
    <t>Overall variance - water service (2017-18 FYA CPIH deflated prices)</t>
  </si>
  <si>
    <t>Annual wholesale totex calculations - wastewater service (2017-18 FYA CPIH deflated prices)</t>
  </si>
  <si>
    <t>Allowed wholesale totex - wastewater service (2017-18 FYA CPIH deflated prices)</t>
  </si>
  <si>
    <t>Actual wholesale totex - wastewater service (2017-18 FYA CPIH deflated prices)</t>
  </si>
  <si>
    <t>Variance due to timing - wastewater service (2017-18 FYA CPIH deflated prices)</t>
  </si>
  <si>
    <t>Variance due to efficiency - wastewater service (2017-18 FYA CPIH deflated prices)</t>
  </si>
  <si>
    <t>Overall variance - wastewater service (2017-18 FYA CPIH deflated prices)</t>
  </si>
  <si>
    <t>Annual residential retail totex calculations (2017-18 FYA CPIH deflated prices)</t>
  </si>
  <si>
    <t>Allowed residential retail totex (2017-18 FYA CPIH deflated prices)</t>
  </si>
  <si>
    <t>Allowed residential retail totex based on actual customers (2017-18 FYA CPIH deflated prices)</t>
  </si>
  <si>
    <t>Total retail costs excluding third party and pension deficit repair costs (2017-18 FYA CPIH deflated prices)</t>
  </si>
  <si>
    <t>Total retail costs excluding depreciation and amortisation on tangible / intangible fixed assets existing at 31/03/15 and 3rd party and pension deficit repair costs (2017-18 FYA CPIH deflated prices)</t>
  </si>
  <si>
    <t>Overall ODI payments</t>
  </si>
  <si>
    <t>ODI payments as a proportion of RORE (%)</t>
  </si>
  <si>
    <t>Figures ranked by largest net outperformance payment</t>
  </si>
  <si>
    <t>ODI payments (£m)</t>
  </si>
  <si>
    <t>PCC (£m)</t>
  </si>
  <si>
    <t>CMEX (£m)</t>
  </si>
  <si>
    <t>DMEX (£m)</t>
  </si>
  <si>
    <t>Total ODI payments (£m)</t>
  </si>
  <si>
    <t>Notional regulatory equity (£m)</t>
  </si>
  <si>
    <t>% of RORE</t>
  </si>
  <si>
    <t>Note:</t>
  </si>
  <si>
    <t>Figures are in 2017-18 prices.</t>
  </si>
  <si>
    <t>Positive figures denote outperformance.</t>
  </si>
  <si>
    <t>Includes the total of in-period revenue, end of period revenue and end of period RCV payments.</t>
  </si>
  <si>
    <t>Total ODI payments include CMEX and DMEX payments but exclude per capita consumption payments</t>
  </si>
  <si>
    <t>ODI payments by key performance commitments (£m)</t>
  </si>
  <si>
    <t>CMEX</t>
  </si>
  <si>
    <t>Water quality compliance</t>
  </si>
  <si>
    <t>Water asset health</t>
  </si>
  <si>
    <t>Wastewater asset health</t>
  </si>
  <si>
    <t>Annual net payment</t>
  </si>
  <si>
    <t>Check</t>
  </si>
  <si>
    <t>Water asset health contains ODI payments for mains repairs and unplanned outage. Wastewater asset health contains ODI payments for sewer collapses and treatment works compliance.</t>
  </si>
  <si>
    <t>Other includes DMEX payments but excludes per capita consumption payments</t>
  </si>
  <si>
    <t>ODI payments by key performance commitments as a proportion of RORE (%)</t>
  </si>
  <si>
    <t>2021 SDR report page 8</t>
  </si>
  <si>
    <t>Annual net payment scatter scale</t>
  </si>
  <si>
    <t>2021 SDR report page 9</t>
  </si>
  <si>
    <t>Overall categorisation - CMEX</t>
  </si>
  <si>
    <t>CMEX score</t>
  </si>
  <si>
    <t>Standard performance payment (£m)</t>
  </si>
  <si>
    <t>Higher performance payment (£m)</t>
  </si>
  <si>
    <t>Categorisation of performance</t>
  </si>
  <si>
    <t>CMEX in 2020-21</t>
  </si>
  <si>
    <t>2020-21 category</t>
  </si>
  <si>
    <t>Median</t>
  </si>
  <si>
    <t>Categorisation key</t>
  </si>
  <si>
    <t>Payments are in 2017-18 prices.</t>
  </si>
  <si>
    <t>Annual performance</t>
  </si>
  <si>
    <t>Key leakage performance metrics</t>
  </si>
  <si>
    <t>Normalisation of actual and target performance in leakage</t>
  </si>
  <si>
    <t>Categorisation for actual normaIised leakage performance</t>
  </si>
  <si>
    <t>Overall categorisation - leakage</t>
  </si>
  <si>
    <t>2021 SDR report page 12</t>
  </si>
  <si>
    <t>Target (Ml/d)</t>
  </si>
  <si>
    <t>3 year average performance (Ml/d)</t>
  </si>
  <si>
    <t>Baseline in 2019-20 (Ml/d)</t>
  </si>
  <si>
    <t>Committed reduction by 2024-25 (%)</t>
  </si>
  <si>
    <t>Performance commitment (% reduction)</t>
  </si>
  <si>
    <t>Actual performance (% reduction)</t>
  </si>
  <si>
    <r>
      <t>Target
(m</t>
    </r>
    <r>
      <rPr>
        <vertAlign val="superscript"/>
        <sz val="9.9"/>
        <color rgb="FF003595"/>
        <rFont val="Calibri"/>
        <family val="2"/>
      </rPr>
      <t>3</t>
    </r>
    <r>
      <rPr>
        <sz val="11"/>
        <color rgb="FF003595"/>
        <rFont val="Calibri"/>
        <family val="2"/>
      </rPr>
      <t xml:space="preserve"> per km per day)</t>
    </r>
  </si>
  <si>
    <r>
      <t>Performance
(m</t>
    </r>
    <r>
      <rPr>
        <vertAlign val="superscript"/>
        <sz val="9.9"/>
        <color rgb="FF003595"/>
        <rFont val="Calibri"/>
        <family val="2"/>
      </rPr>
      <t>3</t>
    </r>
    <r>
      <rPr>
        <sz val="11"/>
        <color rgb="FF003595"/>
        <rFont val="Calibri"/>
        <family val="2"/>
      </rPr>
      <t xml:space="preserve"> per km per day)</t>
    </r>
  </si>
  <si>
    <r>
      <t>M</t>
    </r>
    <r>
      <rPr>
        <vertAlign val="superscript"/>
        <sz val="9.9"/>
        <color rgb="FF003595"/>
        <rFont val="Calibri"/>
        <family val="2"/>
      </rPr>
      <t>3</t>
    </r>
    <r>
      <rPr>
        <sz val="11"/>
        <color rgb="FF003595"/>
        <rFont val="Calibri"/>
        <family val="2"/>
      </rPr>
      <t xml:space="preserve"> per km per day target achieved?</t>
    </r>
  </si>
  <si>
    <t>Target
(litres per prop per day)</t>
  </si>
  <si>
    <t>Performance (litres per prop per day)</t>
  </si>
  <si>
    <t>Litres per prop per day target achieved?</t>
  </si>
  <si>
    <t>Both targets achieved?</t>
  </si>
  <si>
    <t>Overall normalised performance</t>
  </si>
  <si>
    <t>2020-21 performance (Ml/d)</t>
  </si>
  <si>
    <t>% change from baseline</t>
  </si>
  <si>
    <t>Upper quartile</t>
  </si>
  <si>
    <t>1 = above upper quartile performance</t>
  </si>
  <si>
    <t>Lower quartile</t>
  </si>
  <si>
    <t>2 = between upper and lower quartile performance</t>
  </si>
  <si>
    <t>3 = below lower quartile performance</t>
  </si>
  <si>
    <t>NNE represents NES (nw region) and ESK represents NES (esk region).</t>
  </si>
  <si>
    <t>SSC represents SSC (sst region) and ESK represents SSC (cam region).</t>
  </si>
  <si>
    <t>Positive percentages denote reductions in leakage whereas negative percentages denote increases.</t>
  </si>
  <si>
    <t>Progress towards longer term leakage targets</t>
  </si>
  <si>
    <t>% change in leakage from the 2019-20 baseline</t>
  </si>
  <si>
    <t>% change in annual leakage from the previous year</t>
  </si>
  <si>
    <t>Figures ranked by the largest % change from the baseline in the reporting year</t>
  </si>
  <si>
    <t>2021 SDR report page 13_1</t>
  </si>
  <si>
    <t>2021 SDR report page 13_2</t>
  </si>
  <si>
    <t>Annual change in 2020-21</t>
  </si>
  <si>
    <t>Key PCC  performance metrics</t>
  </si>
  <si>
    <t>Categorisation for actual normaIised PCC performance</t>
  </si>
  <si>
    <t>Overall categorisation - per capita consumption</t>
  </si>
  <si>
    <t>2021 SDR report page 14</t>
  </si>
  <si>
    <t>Target (l/p/d)</t>
  </si>
  <si>
    <t>3 year average performance (l/p/d)</t>
  </si>
  <si>
    <t>Baseline in 2019-20 (l/p/d)</t>
  </si>
  <si>
    <t>Has the company achieved its PCC PC?</t>
  </si>
  <si>
    <r>
      <t>Performance
(l/p/d</t>
    </r>
    <r>
      <rPr>
        <sz val="11"/>
        <color rgb="FF003595"/>
        <rFont val="Calibri"/>
        <family val="2"/>
      </rPr>
      <t>)</t>
    </r>
  </si>
  <si>
    <t>2020-21 performance (l/p/d)</t>
  </si>
  <si>
    <t>Positive percentages denote reductions in PCC whereas negative percentages denote increases.</t>
  </si>
  <si>
    <t>Progress towards longer term PCC targets</t>
  </si>
  <si>
    <t>% change in PCC from the 2019-20 baseline</t>
  </si>
  <si>
    <t>% change in PCC from the previous year</t>
  </si>
  <si>
    <t>2021 SDR report page 15_1</t>
  </si>
  <si>
    <t>2021 SDR report page 15_2</t>
  </si>
  <si>
    <t>Reduction required by 2024-25 (%)</t>
  </si>
  <si>
    <t>Key supply interruptions performance metrics</t>
  </si>
  <si>
    <t>Overall categorisation - supply interruptions</t>
  </si>
  <si>
    <t>2021 SDR report page 16</t>
  </si>
  <si>
    <t>Target
(mins / property / year)</t>
  </si>
  <si>
    <t>Performance
(mins / property / year)</t>
  </si>
  <si>
    <t>2024-25 target (mins / prop / year)</t>
  </si>
  <si>
    <t>Has the company achieved its supply interruptions PC?</t>
  </si>
  <si>
    <t>2020-21 performance (mins / prop / year)</t>
  </si>
  <si>
    <t>% variance to PCL</t>
  </si>
  <si>
    <t>For categorisation, manual entries of 1 are required for the top 5 companies in each year indicated by the variance to the PCL</t>
  </si>
  <si>
    <t>Progress towards longer term supply interruptions targets</t>
  </si>
  <si>
    <t>Annual supply interruptions performance (mins / property)</t>
  </si>
  <si>
    <t>Figures ranked by the lowest supply interruptions per property per year in the reporting year</t>
  </si>
  <si>
    <t>2021 SDR report page 17</t>
  </si>
  <si>
    <t>2024-25 target</t>
  </si>
  <si>
    <t>Key water compliance performance metrics</t>
  </si>
  <si>
    <t>Overall categorisation - water quality compliance</t>
  </si>
  <si>
    <t>2021 SDR report page 18</t>
  </si>
  <si>
    <t>Target; Deadband
(score)</t>
  </si>
  <si>
    <t>Performance
(score)</t>
  </si>
  <si>
    <t>Water quality compliance under-performance deadband (score)</t>
  </si>
  <si>
    <t>Has the company achieved its water quality compliance PC?</t>
  </si>
  <si>
    <t>2020-21 performance (score)</t>
  </si>
  <si>
    <t>Industry total based on figure reported by the DWI so includes NAV companies and new for 2020,</t>
  </si>
  <si>
    <t>the Isles of Scilly which became part of SWB supply area but is currently reported separately.</t>
  </si>
  <si>
    <t>Figures are calendar year not financial year.</t>
  </si>
  <si>
    <t>Key mains repairs performance metrics</t>
  </si>
  <si>
    <t>Overall categorisation - mains repairs</t>
  </si>
  <si>
    <t>Target
(repairs / 1,000 km of main)</t>
  </si>
  <si>
    <t>Performance
(repairs / 1,000 km of main)</t>
  </si>
  <si>
    <t>2024-25 target (repairs / 1,000 km of main)</t>
  </si>
  <si>
    <t>Has the company achieved its mains repair PC?</t>
  </si>
  <si>
    <t>2020-21 performance (repairs / 1,000 km of main)</t>
  </si>
  <si>
    <t>Uses 2020-21 total length of main in the industry 2024-25 target.</t>
  </si>
  <si>
    <t>Progress towards longer term mains repairs targets</t>
  </si>
  <si>
    <t>Annual reactive and proactive mains repairs per 1,000 km of mains</t>
  </si>
  <si>
    <t>Figures ranked by the lowest mains repairs rate in the reporting year</t>
  </si>
  <si>
    <t>2024-25 targets</t>
  </si>
  <si>
    <t>Key unplanned outage performance metrics</t>
  </si>
  <si>
    <t>Overall categorisation - unplanned outage</t>
  </si>
  <si>
    <t>Target
(outage % of peak week production capacity)</t>
  </si>
  <si>
    <t>Performance
(outage % of peak week production capacity)</t>
  </si>
  <si>
    <t>2024-25 target (outage % of peak week production capacity)</t>
  </si>
  <si>
    <t>Has the company achieved its outage PC?</t>
  </si>
  <si>
    <t>2020-21 performance (outage % of PWPC)</t>
  </si>
  <si>
    <t>Uses 2020-21 current company level peak week production capacity in the industry 2024-25 target.</t>
  </si>
  <si>
    <t>Progress towards longer term unplanned outage performance targets</t>
  </si>
  <si>
    <t>Annual unplanned outage proportion of PWPC</t>
  </si>
  <si>
    <t>Figures ranked by the lowest outage % of PWPC in the reporting year</t>
  </si>
  <si>
    <t>Key internal sewer flooding performance metrics</t>
  </si>
  <si>
    <t>Overall categorisation - internal sewer flooding</t>
  </si>
  <si>
    <t>2021 SDR report page 20</t>
  </si>
  <si>
    <t>Target
(incidents / 10,000 sewer connections)</t>
  </si>
  <si>
    <t>Performance
(incidents / 10,000 sewer connections)</t>
  </si>
  <si>
    <t>2024-25 target (incidents / 10,000 sewer connections)</t>
  </si>
  <si>
    <t>Has the company achieved its internal sewer flooding PC?</t>
  </si>
  <si>
    <t>2020-21 performance (incidents / 10,000 sewer connections)</t>
  </si>
  <si>
    <t>For categorisation, manual entries of 1 are required for the top 3 companies in each year indicated by the variance to the PCL</t>
  </si>
  <si>
    <t>Progress towards longer term internal sewer flooding targets</t>
  </si>
  <si>
    <t>Annual internal sewer flooding (incidents per 10,000 sewer connections)</t>
  </si>
  <si>
    <t>2021 SDR report page 21</t>
  </si>
  <si>
    <t>Figures ranked by the lowest internal sewer flooding incidents rate in the reporting year</t>
  </si>
  <si>
    <t>Key pollution incidents metrics</t>
  </si>
  <si>
    <t>Overall categorisation - pollution incidents</t>
  </si>
  <si>
    <t>2021 SDR report page 22</t>
  </si>
  <si>
    <t>Target
(incidents / 10,000 km of sewer)</t>
  </si>
  <si>
    <t>Performance
(incidents / 10,000 km of sewer)</t>
  </si>
  <si>
    <t>2024-25 target (incidents / 10,000 km of sewer)</t>
  </si>
  <si>
    <t>Has the company achieved its pollution incidents PC?</t>
  </si>
  <si>
    <t>2020-21 performance (incidents / 10,000 km of sewer)</t>
  </si>
  <si>
    <t>Uses 2020-21 length of sewer in the industry 2024-25 target.</t>
  </si>
  <si>
    <t>For categorisation, manual entries of 1 are required for the top 3 companies in each year indicated by the lowest number of incidents (rather than the variance to the PCL) due to the differing target for HDD.</t>
  </si>
  <si>
    <t>Progress towards longer term pollution incidents targets</t>
  </si>
  <si>
    <t>Annual pollution incidents (incidents per 10,000 km of sewer)</t>
  </si>
  <si>
    <t>2021 SDR report page 23</t>
  </si>
  <si>
    <t>Figures ranked by the lowest pollution incident rate in the reporting year</t>
  </si>
  <si>
    <t>Key sewer collapses metrics</t>
  </si>
  <si>
    <t>Overall categorisation - sewer collapses</t>
  </si>
  <si>
    <t>Target
(collapses / 1,000 km of sewer)</t>
  </si>
  <si>
    <t>Performance
(collapses / 1,000 km of sewer)</t>
  </si>
  <si>
    <t>2024-25 target (collapses / 1,000 km of sewer)</t>
  </si>
  <si>
    <t>Has the company achieved its sewer collapses PC?</t>
  </si>
  <si>
    <t>2020-21 performance (collapses / 1,000 km of sewer)</t>
  </si>
  <si>
    <t>Progress towards longer term sewer collapses targets</t>
  </si>
  <si>
    <t>Annual sewer collapses (number per 1,000 km of sewer)</t>
  </si>
  <si>
    <t>Figures ranked by the lowest sewer collapse rate in the reporting year</t>
  </si>
  <si>
    <t>Key treatment works compliance metrics</t>
  </si>
  <si>
    <t>Overall categorisation - treatment works compliance</t>
  </si>
  <si>
    <t>Target; Deadband (% compliance)</t>
  </si>
  <si>
    <t>Performance (% compliance)</t>
  </si>
  <si>
    <t>Treatment works compliance under-performance deadband</t>
  </si>
  <si>
    <t>2024-25 target (% compliance)</t>
  </si>
  <si>
    <t>Has the company achieved its treatment works compliance PC?</t>
  </si>
  <si>
    <t>2020-21 performance (%)</t>
  </si>
  <si>
    <t>Progress towards longer term treatment works compliance targets</t>
  </si>
  <si>
    <t>Annual treatment works compliance</t>
  </si>
  <si>
    <t>Figures ranked by the highest % compliance in the reporting year</t>
  </si>
  <si>
    <t>2021 SDR report page 19</t>
  </si>
  <si>
    <r>
      <rPr>
        <b/>
        <sz val="11"/>
        <color theme="1"/>
        <rFont val="Calibri"/>
        <family val="2"/>
      </rPr>
      <t>Mains repairs</t>
    </r>
    <r>
      <rPr>
        <sz val="11"/>
        <color theme="1"/>
        <rFont val="Calibri"/>
        <family val="2"/>
      </rPr>
      <t xml:space="preserve"> (number per 1,000 km of main)</t>
    </r>
  </si>
  <si>
    <t>Target</t>
  </si>
  <si>
    <t>Performance</t>
  </si>
  <si>
    <r>
      <rPr>
        <b/>
        <sz val="11"/>
        <color theme="1"/>
        <rFont val="Calibri"/>
        <family val="2"/>
      </rPr>
      <t>Unplanned outage</t>
    </r>
    <r>
      <rPr>
        <sz val="11"/>
        <color theme="1"/>
        <rFont val="Calibri"/>
        <family val="2"/>
      </rPr>
      <t xml:space="preserve"> (outage as a % of peak week production)</t>
    </r>
  </si>
  <si>
    <t>2021 SDR report page 24</t>
  </si>
  <si>
    <r>
      <rPr>
        <b/>
        <sz val="11"/>
        <color theme="1"/>
        <rFont val="Calibri"/>
        <family val="2"/>
      </rPr>
      <t>Sewer collapses</t>
    </r>
    <r>
      <rPr>
        <sz val="11"/>
        <color theme="1"/>
        <rFont val="Calibri"/>
        <family val="2"/>
      </rPr>
      <t xml:space="preserve"> (number per 1,000 km of sewer network)</t>
    </r>
  </si>
  <si>
    <r>
      <rPr>
        <b/>
        <sz val="11"/>
        <color theme="1"/>
        <rFont val="Calibri"/>
        <family val="2"/>
      </rPr>
      <t xml:space="preserve">Treatment works compliance </t>
    </r>
    <r>
      <rPr>
        <sz val="11"/>
        <color theme="1"/>
        <rFont val="Calibri"/>
        <family val="2"/>
      </rPr>
      <t>(deadband; % compliance)</t>
    </r>
  </si>
  <si>
    <t>Key priority services register performance metrics - reach</t>
  </si>
  <si>
    <t>Overall categorisation - priority services register (reach)</t>
  </si>
  <si>
    <t>2021 SDR report page 10</t>
  </si>
  <si>
    <t>PSR reach target %</t>
  </si>
  <si>
    <t>Actual PSR reach %</t>
  </si>
  <si>
    <t>Categorisation of PSR (reach) performance</t>
  </si>
  <si>
    <t>2024-25 reach target</t>
  </si>
  <si>
    <t>Has the company achieved its PSR reach PC target?</t>
  </si>
  <si>
    <t>2020-21 performance (actual reach)</t>
  </si>
  <si>
    <t>Uses 2020-21 total residential properties in the industry 2024-25 target.</t>
  </si>
  <si>
    <t>Progress towards longer term priority services register reach targets</t>
  </si>
  <si>
    <t>Annual priority services register reach %</t>
  </si>
  <si>
    <t>Figures ranked by the highest % reach in the reporting year</t>
  </si>
  <si>
    <t>2021 SDR report page 11</t>
  </si>
  <si>
    <t>Key priority services register performance metrics - attempted contacts</t>
  </si>
  <si>
    <t>Overall categorisation - priority services register (attempted contacts)</t>
  </si>
  <si>
    <t>PSR attempted contacts target %</t>
  </si>
  <si>
    <t>Actual PSR attempted contacts %</t>
  </si>
  <si>
    <t>2024-25 attempted contacts target</t>
  </si>
  <si>
    <t>Has the company achieved its PSR attempted contacts PC target?</t>
  </si>
  <si>
    <t>2020-21 performance (attempted contacts)</t>
  </si>
  <si>
    <t>Uses 2020-21 total number of households on the PSR over a 2 year period in the</t>
  </si>
  <si>
    <t>industry 2024-25 target.</t>
  </si>
  <si>
    <t>Key priority services register performance metrics - actual contacts</t>
  </si>
  <si>
    <t>Overall categorisation - priority services register (actual contacts)</t>
  </si>
  <si>
    <t>PSR actual contacts target %</t>
  </si>
  <si>
    <t>Actual PSR contacts %</t>
  </si>
  <si>
    <t>2024-25 actual contacts target</t>
  </si>
  <si>
    <t>Has the company achieved its actual PSR contacts PC target?</t>
  </si>
  <si>
    <t>2020-21 performance (actual contacts)</t>
  </si>
  <si>
    <t>Overall categorisation - priority services register (all 3 targets)</t>
  </si>
  <si>
    <t>Actual reach</t>
  </si>
  <si>
    <t>Actual attempted contacts</t>
  </si>
  <si>
    <t>Actual contacts</t>
  </si>
  <si>
    <t>Overall categorisation of PSR performance</t>
  </si>
  <si>
    <t>2020-21 overall performance</t>
  </si>
  <si>
    <t>Annual £m variances: total wholesale totex performance - 2017-18 FYA CPIH deflated base year prices</t>
  </si>
  <si>
    <t>Overall categorisation - total wholesale totex</t>
  </si>
  <si>
    <t>Allowed wholesale totex (£m)</t>
  </si>
  <si>
    <t>Actual wholesale totex (£m)</t>
  </si>
  <si>
    <t>Variance from allowance (£m)</t>
  </si>
  <si>
    <t>Net total allowance scatter scale</t>
  </si>
  <si>
    <t>2020-21 variance</t>
  </si>
  <si>
    <t>Total variance</t>
  </si>
  <si>
    <t>2021 SDR report page 25</t>
  </si>
  <si>
    <t>Due to timing</t>
  </si>
  <si>
    <t>Excluding timing</t>
  </si>
  <si>
    <t>Figures are in 2017-18 FYA CPIH deflated base year prices.</t>
  </si>
  <si>
    <t>Annual £m variances: wholesale water totex performance - 2017-18 FYA CPIH deflated base year prices</t>
  </si>
  <si>
    <t>2021 SDR report page 26</t>
  </si>
  <si>
    <t>Overall categorisation - wholesale water totex</t>
  </si>
  <si>
    <t>2017-18 FYA CPIH deflated base year prices</t>
  </si>
  <si>
    <t>Performance against allowance (£m)</t>
  </si>
  <si>
    <t>Allowed expenditure (£m)</t>
  </si>
  <si>
    <t>Actual expenditure (£m)</t>
  </si>
  <si>
    <t>Variance due to timing of expenditure</t>
  </si>
  <si>
    <t>Variance excluding timing of expenditure</t>
  </si>
  <si>
    <t>Variance from allowance (%)</t>
  </si>
  <si>
    <t>Annual £m variances: wholesale wastewater totex performance - 2017-18 FYA CPIH deflated base year prices</t>
  </si>
  <si>
    <t>2021 SDR report page 27</t>
  </si>
  <si>
    <t>Overall categorisation - wholesale wastewater totex</t>
  </si>
  <si>
    <t>Annual £m variances: residential retail totex performance - 2017-18 FYA CPIH deflated base year prices</t>
  </si>
  <si>
    <t>2021 SDR report page 28</t>
  </si>
  <si>
    <t>Overall categorisation - retail expenditure</t>
  </si>
  <si>
    <t>Allowed residential retail totex (£m)</t>
  </si>
  <si>
    <t>Actual residential retail totex (£m)</t>
  </si>
  <si>
    <t>Annual £m variances: total wholesale totex performance - outturn prices</t>
  </si>
  <si>
    <t>Figures are in outturn prices.</t>
  </si>
  <si>
    <t>Annual £m variances: wholesale water totex performance - outturn prices</t>
  </si>
  <si>
    <t>Annual £m variances: wholesale wastewater totex performance - outturn prices</t>
  </si>
  <si>
    <t>Annual £m variances: residential retail totex performance - outturn prices</t>
  </si>
  <si>
    <t>1st
chart</t>
  </si>
  <si>
    <t>2nd
chart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</si>
</sst>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3" formatCode="_-* #,##0.00_-;\-* #,##0.00_-;_-* &quot;-&quot;??_-;_-@_-"/>
    <numFmt numFmtId="164" formatCode="#,##0_);\(#,##0\);&quot;-  &quot;;&quot; &quot;@&quot; &quot;"/>
    <numFmt numFmtId="165" formatCode="_(* #,##0.0_);_(* \(#,##0.0\);_(* &quot;-&quot;??_);_(@_)"/>
    <numFmt numFmtId="166" formatCode="#,##0_);\(#,##0\);&quot;-  &quot;;&quot; &quot;@"/>
    <numFmt numFmtId="167" formatCode="dd\ mmm\ yyyy_);;&quot;-  &quot;;&quot; &quot;@&quot; &quot;"/>
    <numFmt numFmtId="168" formatCode="dd\ mmm\ yy_);;&quot;-  &quot;;&quot; &quot;@&quot; &quot;"/>
    <numFmt numFmtId="169" formatCode="#,##0.0000_);\(#,##0.0000\);&quot;-  &quot;;&quot; &quot;@&quot; &quot;"/>
    <numFmt numFmtId="170" formatCode="0.0"/>
    <numFmt numFmtId="171" formatCode="dd\ mmm\ yyyy"/>
    <numFmt numFmtId="172" formatCode="0.0%"/>
    <numFmt numFmtId="173" formatCode="0.000%"/>
    <numFmt numFmtId="174" formatCode="0.00%_);\-0.00%_);&quot;-  &quot;;&quot; &quot;@&quot; &quot;"/>
    <numFmt numFmtId="175" formatCode="dd\ mmm\ yyyy_);\(###0\);&quot;-  &quot;;&quot; &quot;@&quot; &quot;"/>
    <numFmt numFmtId="176" formatCode="dd\ mmm\ yy_);\(###0\);&quot;-  &quot;;&quot; &quot;@&quot; &quot;"/>
    <numFmt numFmtId="177" formatCode="###0_);\(###0\);&quot;-  &quot;;&quot; &quot;@&quot; &quot;"/>
    <numFmt numFmtId="178" formatCode="#,##0.0"/>
    <numFmt numFmtId="179" formatCode="[$-F400]h:mm:ss\ AM/PM"/>
    <numFmt numFmtId="180" formatCode="0.0000"/>
    <numFmt numFmtId="181" formatCode="0.000000"/>
    <numFmt numFmtId="182" formatCode="0.000"/>
    <numFmt numFmtId="183" formatCode="#,##0.000"/>
    <numFmt numFmtId="184" formatCode="#,##0.0000"/>
    <numFmt numFmtId="185" formatCode="_(* #,##0.00_);_(* \(#,##0.00\);_(* &quot;-&quot;??_);_(@_)"/>
    <numFmt numFmtId="186" formatCode="#,##0.00_);\(#,##0.00\);&quot;-  &quot;;&quot; &quot;@&quot; &quot;"/>
    <numFmt numFmtId="187" formatCode="#,##0.000_);\(#,##0.000\);&quot;-  &quot;;&quot; &quot;@&quot; &quot;"/>
    <numFmt numFmtId="188" formatCode="#,##0.0_);\(#,##0.0\);&quot;-  &quot;;&quot; &quot;@&quot; &quot;"/>
    <numFmt numFmtId="189" formatCode="0.00%;\-0.00%;\-"/>
    <numFmt numFmtId="190" formatCode="0.0%;\-0.0%;\-"/>
    <numFmt numFmtId="191" formatCode="[mm]"/>
    <numFmt numFmtId="192" formatCode="0.0000000"/>
    <numFmt numFmtId="193" formatCode="0.0000%"/>
    <numFmt numFmtId="194" formatCode="#,##0.000000_);\(#,##0.000000\);&quot;-  &quot;;&quot; &quot;@&quot; &quot;"/>
  </numFmts>
  <fonts count="103" x14ac:knownFonts="1">
    <font>
      <sz val="10"/>
      <color theme="1"/>
      <name val="Arial"/>
      <family val="2"/>
    </font>
    <font>
      <sz val="11"/>
      <color theme="1"/>
      <name val="Calibri"/>
      <family val="2"/>
    </font>
    <font>
      <sz val="11"/>
      <color theme="1"/>
      <name val="Calibri"/>
      <family val="2"/>
    </font>
    <font>
      <sz val="10"/>
      <color theme="1"/>
      <name val="Arial"/>
      <family val="2"/>
    </font>
    <font>
      <b/>
      <sz val="18"/>
      <color theme="3"/>
      <name val="Krub SemiBold"/>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b/>
      <sz val="10"/>
      <color theme="1"/>
      <name val="Arial"/>
      <family val="2"/>
    </font>
    <font>
      <sz val="10"/>
      <color theme="0"/>
      <name val="Arial"/>
      <family val="2"/>
    </font>
    <font>
      <sz val="10"/>
      <name val="Arial"/>
      <family val="2"/>
    </font>
    <font>
      <sz val="16"/>
      <color rgb="FF002664"/>
      <name val="Arial Rounded MT Bold"/>
      <family val="2"/>
    </font>
    <font>
      <sz val="14"/>
      <color rgb="FF002664"/>
      <name val="Arial Rounded MT Bold"/>
      <family val="2"/>
    </font>
    <font>
      <sz val="12"/>
      <color rgb="FF002664"/>
      <name val="Arial Rounded MT Bold"/>
      <family val="2"/>
    </font>
    <font>
      <b/>
      <sz val="10"/>
      <name val="Arial"/>
      <family val="2"/>
    </font>
    <font>
      <u/>
      <sz val="10"/>
      <name val="Arial"/>
      <family val="2"/>
    </font>
    <font>
      <sz val="10"/>
      <color indexed="12"/>
      <name val="Arial"/>
      <family val="2"/>
    </font>
    <font>
      <sz val="10"/>
      <color indexed="10"/>
      <name val="Arial"/>
      <family val="2"/>
    </font>
    <font>
      <i/>
      <sz val="10"/>
      <color rgb="FF00B050"/>
      <name val="Arial"/>
      <family val="2"/>
    </font>
    <font>
      <sz val="11"/>
      <color theme="1"/>
      <name val="Arial"/>
      <family val="2"/>
    </font>
    <font>
      <sz val="24"/>
      <color theme="0"/>
      <name val="Calibri"/>
      <family val="2"/>
    </font>
    <font>
      <sz val="10"/>
      <color theme="1"/>
      <name val="Calibri"/>
      <family val="2"/>
    </font>
    <font>
      <sz val="12"/>
      <color theme="3"/>
      <name val="Calibri"/>
      <family val="2"/>
    </font>
    <font>
      <u/>
      <sz val="10"/>
      <name val="Calibri"/>
      <family val="2"/>
    </font>
    <font>
      <sz val="10"/>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sz val="10"/>
      <color theme="0"/>
      <name val="Calibri"/>
      <family val="2"/>
    </font>
    <font>
      <sz val="16"/>
      <color theme="3"/>
      <name val="Calibri"/>
      <family val="2"/>
    </font>
    <font>
      <sz val="11"/>
      <color theme="0"/>
      <name val="Calibri"/>
      <family val="2"/>
    </font>
    <font>
      <b/>
      <sz val="10"/>
      <color theme="1"/>
      <name val="Calibri"/>
      <family val="2"/>
    </font>
    <font>
      <b/>
      <sz val="11"/>
      <color theme="1"/>
      <name val="Calibri"/>
      <family val="2"/>
    </font>
    <font>
      <sz val="12"/>
      <color theme="0"/>
      <name val="Calibri"/>
      <family val="2"/>
    </font>
    <font>
      <sz val="12"/>
      <color rgb="FFFF0000"/>
      <name val="Calibri"/>
      <family val="2"/>
    </font>
    <font>
      <b/>
      <sz val="24"/>
      <color theme="0"/>
      <name val="Calibri"/>
      <family val="2"/>
    </font>
    <font>
      <sz val="12"/>
      <color rgb="FF000000"/>
      <name val="Calibri"/>
      <family val="2"/>
    </font>
    <font>
      <sz val="11"/>
      <name val="Calibri"/>
      <family val="2"/>
    </font>
    <font>
      <sz val="10"/>
      <color rgb="FF003595"/>
      <name val="Calibri"/>
      <family val="2"/>
    </font>
    <font>
      <b/>
      <sz val="12"/>
      <color theme="0"/>
      <name val="Calibri"/>
      <family val="2"/>
    </font>
    <font>
      <sz val="9"/>
      <color theme="1"/>
      <name val="Calibri"/>
      <family val="2"/>
    </font>
    <font>
      <b/>
      <sz val="10"/>
      <color rgb="FF0071CE"/>
      <name val="Calibri"/>
      <family val="2"/>
    </font>
    <font>
      <b/>
      <sz val="14"/>
      <color theme="0"/>
      <name val="Calibri"/>
      <family val="2"/>
    </font>
    <font>
      <b/>
      <sz val="11"/>
      <color rgb="FF0071CE"/>
      <name val="Calibri"/>
      <family val="2"/>
    </font>
    <font>
      <b/>
      <sz val="10"/>
      <color theme="0"/>
      <name val="Calibri"/>
      <family val="2"/>
    </font>
    <font>
      <b/>
      <sz val="10"/>
      <color rgb="FF003595"/>
      <name val="Calibri"/>
      <family val="2"/>
    </font>
    <font>
      <b/>
      <sz val="11"/>
      <color rgb="FF003595"/>
      <name val="Calibri"/>
      <family val="2"/>
    </font>
    <font>
      <sz val="11"/>
      <color rgb="FF003595"/>
      <name val="Calibri"/>
      <family val="2"/>
    </font>
    <font>
      <b/>
      <sz val="10"/>
      <name val="Calibri"/>
      <family val="2"/>
    </font>
    <font>
      <u/>
      <sz val="10"/>
      <color theme="1"/>
      <name val="Calibri"/>
      <family val="2"/>
    </font>
    <font>
      <u/>
      <sz val="10"/>
      <color theme="10"/>
      <name val="Arial"/>
      <family val="2"/>
    </font>
    <font>
      <sz val="24"/>
      <color theme="0"/>
      <name val="Franklin Gothic Demi"/>
      <family val="2"/>
    </font>
    <font>
      <sz val="11"/>
      <color theme="1"/>
      <name val="Franklin Gothic Demi"/>
      <family val="2"/>
    </font>
    <font>
      <sz val="10"/>
      <color theme="1"/>
      <name val="Franklin Gothic Demi"/>
      <family val="2"/>
    </font>
    <font>
      <sz val="10"/>
      <color rgb="FF0078C9"/>
      <name val="Arial"/>
      <family val="2"/>
    </font>
    <font>
      <sz val="10"/>
      <color theme="0"/>
      <name val="Franklin Gothic Demi"/>
      <family val="2"/>
    </font>
    <font>
      <sz val="10"/>
      <color rgb="FF0078C9"/>
      <name val="Franklin Gothic Demi"/>
      <family val="2"/>
    </font>
    <font>
      <sz val="10"/>
      <color rgb="FFFE4819"/>
      <name val="Arial"/>
      <family val="2"/>
    </font>
    <font>
      <sz val="10"/>
      <color rgb="FF719500"/>
      <name val="Arial"/>
      <family val="2"/>
    </font>
    <font>
      <u/>
      <sz val="11"/>
      <color theme="10"/>
      <name val="Arial"/>
      <family val="2"/>
    </font>
    <font>
      <sz val="10"/>
      <color rgb="FFFF0000"/>
      <name val="Calibri"/>
      <family val="2"/>
    </font>
    <font>
      <vertAlign val="superscript"/>
      <sz val="9.9"/>
      <color rgb="FF003595"/>
      <name val="Calibri"/>
      <family val="2"/>
    </font>
    <font>
      <sz val="9"/>
      <color theme="5"/>
      <name val="Calibri"/>
      <family val="2"/>
    </font>
    <font>
      <sz val="9"/>
      <name val="Calibri"/>
      <family val="2"/>
    </font>
    <font>
      <sz val="11"/>
      <color theme="1"/>
      <name val="Krub"/>
      <family val="2"/>
      <scheme val="minor"/>
    </font>
    <font>
      <sz val="8"/>
      <name val="Calibri"/>
      <family val="2"/>
    </font>
    <font>
      <u/>
      <sz val="10"/>
      <color theme="10"/>
      <name val="Calibri"/>
      <family val="2"/>
    </font>
    <font>
      <sz val="11"/>
      <color rgb="FF0071CE"/>
      <name val="Calibri"/>
      <family val="2"/>
    </font>
    <font>
      <b/>
      <vertAlign val="superscript"/>
      <sz val="9.9"/>
      <color rgb="FF0071CE"/>
      <name val="Calibri"/>
      <family val="2"/>
    </font>
    <font>
      <vertAlign val="superscript"/>
      <sz val="9"/>
      <color theme="1"/>
      <name val="Calibri"/>
      <family val="2"/>
    </font>
    <font>
      <b/>
      <vertAlign val="superscript"/>
      <sz val="9"/>
      <color theme="1"/>
      <name val="Calibri"/>
      <family val="2"/>
    </font>
    <font>
      <b/>
      <sz val="10"/>
      <color rgb="FF006938"/>
      <name val="Calibri"/>
      <family val="2"/>
    </font>
    <font>
      <b/>
      <sz val="11"/>
      <color theme="0"/>
      <name val="Calibri"/>
      <family val="2"/>
    </font>
    <font>
      <sz val="9"/>
      <color theme="0"/>
      <name val="Calibri"/>
      <family val="2"/>
    </font>
    <font>
      <sz val="10"/>
      <color rgb="FF0071CE"/>
      <name val="Arial"/>
      <family val="2"/>
    </font>
    <font>
      <b/>
      <sz val="11"/>
      <color rgb="FF62A70F"/>
      <name val="Wingdings"/>
      <charset val="2"/>
    </font>
    <font>
      <b/>
      <sz val="11"/>
      <color rgb="FF62A70F"/>
      <name val="Calibri"/>
      <family val="2"/>
    </font>
    <font>
      <b/>
      <sz val="11"/>
      <color rgb="FFC00000"/>
      <name val="Calibri"/>
      <family val="2"/>
    </font>
    <font>
      <b/>
      <sz val="11"/>
      <color rgb="FFFF0000"/>
      <name val="Calibri"/>
      <family val="2"/>
    </font>
    <font>
      <b/>
      <sz val="16"/>
      <color theme="0"/>
      <name val="Calibri"/>
      <family val="2"/>
    </font>
    <font>
      <sz val="10"/>
      <color rgb="FF0070C0"/>
      <name val="Calibri"/>
      <family val="2"/>
    </font>
    <font>
      <vertAlign val="superscript"/>
      <sz val="11"/>
      <color theme="1"/>
      <name val="Calibri"/>
      <family val="2"/>
    </font>
    <font>
      <sz val="10"/>
      <color rgb="FFD740A2"/>
      <name val="Calibri"/>
      <family val="2"/>
    </font>
    <font>
      <sz val="8"/>
      <name val="Arial"/>
      <family val="2"/>
    </font>
    <font>
      <b/>
      <i/>
      <sz val="12"/>
      <color theme="0"/>
      <name val="Calibri"/>
      <family val="2"/>
    </font>
    <font>
      <sz val="18"/>
      <color theme="1"/>
      <name val="Calibri"/>
      <family val="2"/>
    </font>
    <font>
      <u/>
      <sz val="10"/>
      <color theme="0"/>
      <name val="Arial"/>
      <family val="2"/>
    </font>
    <font>
      <b/>
      <sz val="11"/>
      <color theme="7"/>
      <name val="Wingdings"/>
      <charset val="2"/>
    </font>
    <font>
      <sz val="8"/>
      <color theme="1"/>
      <name val="Calibri"/>
      <family val="2"/>
    </font>
    <font>
      <b/>
      <u/>
      <sz val="10"/>
      <color theme="10"/>
      <name val="Calibri"/>
      <family val="2"/>
    </font>
    <font>
      <sz val="12"/>
      <color theme="1"/>
      <name val="Calibri"/>
      <family val="2"/>
    </font>
    <font>
      <u/>
      <sz val="12"/>
      <color theme="10"/>
      <name val="Calibri"/>
      <family val="2"/>
    </font>
  </fonts>
  <fills count="7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664"/>
        <bgColor indexed="64"/>
      </patternFill>
    </fill>
    <fill>
      <patternFill patternType="solid">
        <fgColor rgb="FF4B92DB"/>
        <bgColor indexed="64"/>
      </patternFill>
    </fill>
    <fill>
      <patternFill patternType="solid">
        <fgColor rgb="FFADA07A"/>
        <bgColor indexed="64"/>
      </patternFill>
    </fill>
    <fill>
      <patternFill patternType="solid">
        <fgColor rgb="FFF0AB00"/>
        <bgColor indexed="64"/>
      </patternFill>
    </fill>
    <fill>
      <patternFill patternType="solid">
        <fgColor rgb="FF007EA3"/>
        <bgColor indexed="64"/>
      </patternFill>
    </fill>
    <fill>
      <patternFill patternType="solid">
        <fgColor rgb="FFA8B400"/>
        <bgColor indexed="64"/>
      </patternFill>
    </fill>
    <fill>
      <patternFill patternType="solid">
        <fgColor rgb="FF240078"/>
        <bgColor indexed="64"/>
      </patternFill>
    </fill>
    <fill>
      <patternFill patternType="solid">
        <fgColor rgb="FFEA3BAE"/>
        <bgColor indexed="64"/>
      </patternFill>
    </fill>
    <fill>
      <patternFill patternType="solid">
        <fgColor rgb="FFDD3D28"/>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rgb="FFFF0000"/>
        <bgColor indexed="64"/>
      </patternFill>
    </fill>
    <fill>
      <patternFill patternType="solid">
        <fgColor theme="3"/>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E2E768"/>
        <bgColor indexed="64"/>
      </patternFill>
    </fill>
    <fill>
      <patternFill patternType="solid">
        <fgColor rgb="FFCCCCCE"/>
        <bgColor indexed="64"/>
      </patternFill>
    </fill>
    <fill>
      <patternFill patternType="solid">
        <fgColor rgb="FFB9D9EC"/>
        <bgColor indexed="64"/>
      </patternFill>
    </fill>
    <fill>
      <patternFill patternType="solid">
        <fgColor rgb="FF57A1DF"/>
        <bgColor indexed="64"/>
      </patternFill>
    </fill>
    <fill>
      <patternFill patternType="solid">
        <fgColor rgb="FF98C561"/>
        <bgColor indexed="64"/>
      </patternFill>
    </fill>
    <fill>
      <patternFill patternType="solid">
        <fgColor rgb="FFB97BB4"/>
        <bgColor indexed="64"/>
      </patternFill>
    </fill>
    <fill>
      <patternFill patternType="solid">
        <fgColor theme="0"/>
        <bgColor indexed="64"/>
      </patternFill>
    </fill>
    <fill>
      <patternFill patternType="solid">
        <fgColor rgb="FF003595"/>
        <bgColor indexed="64"/>
      </patternFill>
    </fill>
    <fill>
      <patternFill patternType="solid">
        <fgColor rgb="FF62A70F"/>
        <bgColor indexed="64"/>
      </patternFill>
    </fill>
    <fill>
      <patternFill patternType="solid">
        <fgColor rgb="FFFFB81D"/>
        <bgColor indexed="64"/>
      </patternFill>
    </fill>
    <fill>
      <patternFill patternType="solid">
        <fgColor rgb="FFC1DAF0"/>
        <bgColor indexed="64"/>
      </patternFill>
    </fill>
    <fill>
      <patternFill patternType="solid">
        <fgColor rgb="FF0071CE"/>
        <bgColor indexed="64"/>
      </patternFill>
    </fill>
    <fill>
      <patternFill patternType="solid">
        <fgColor rgb="FFFFFFFF"/>
        <bgColor indexed="64"/>
      </patternFill>
    </fill>
    <fill>
      <patternFill patternType="solid">
        <fgColor rgb="FFDFE0E1"/>
        <bgColor indexed="64"/>
      </patternFill>
    </fill>
    <fill>
      <patternFill patternType="solid">
        <fgColor rgb="FFD740A2"/>
        <bgColor indexed="64"/>
      </patternFill>
    </fill>
    <fill>
      <patternFill patternType="solid">
        <fgColor rgb="FFFCEABF"/>
        <bgColor indexed="64"/>
      </patternFill>
    </fill>
    <fill>
      <patternFill patternType="solid">
        <fgColor rgb="FFE0DCD8"/>
        <bgColor indexed="64"/>
      </patternFill>
    </fill>
    <fill>
      <patternFill patternType="solid">
        <fgColor rgb="FF7FBBE4"/>
        <bgColor indexed="64"/>
      </patternFill>
    </fill>
    <fill>
      <patternFill patternType="solid">
        <fgColor rgb="FFBFDDF1"/>
        <bgColor indexed="64"/>
      </patternFill>
    </fill>
    <fill>
      <patternFill patternType="solid">
        <fgColor rgb="FF003479"/>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auto="1"/>
      </patternFill>
    </fill>
    <fill>
      <patternFill patternType="solid">
        <fgColor theme="9" tint="-0.499984740745262"/>
        <bgColor indexed="64"/>
      </patternFill>
    </fill>
    <fill>
      <patternFill patternType="solid">
        <fgColor rgb="FF006938"/>
        <bgColor indexed="64"/>
      </patternFill>
    </fill>
    <fill>
      <patternFill patternType="solid">
        <fgColor rgb="FF579C7C"/>
        <bgColor indexed="64"/>
      </pattern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top/>
      <bottom style="thin">
        <color indexed="64"/>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bottom style="thick">
        <color theme="0"/>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right/>
      <top/>
      <bottom style="thin">
        <color theme="0" tint="-0.14999847407452621"/>
      </bottom>
      <diagonal/>
    </border>
    <border>
      <left style="thin">
        <color rgb="FF003595"/>
      </left>
      <right style="thin">
        <color rgb="FF003595"/>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diagonal/>
    </border>
    <border>
      <left style="thin">
        <color rgb="FF003595"/>
      </left>
      <right style="thin">
        <color rgb="FF003595"/>
      </right>
      <top/>
      <bottom style="thin">
        <color rgb="FF003595"/>
      </bottom>
      <diagonal/>
    </border>
    <border>
      <left style="thin">
        <color rgb="FF003595"/>
      </left>
      <right/>
      <top style="thin">
        <color rgb="FF003595"/>
      </top>
      <bottom style="thin">
        <color rgb="FF003595"/>
      </bottom>
      <diagonal/>
    </border>
    <border>
      <left/>
      <right style="thin">
        <color rgb="FF003595"/>
      </right>
      <top style="thin">
        <color rgb="FF003595"/>
      </top>
      <bottom style="thin">
        <color rgb="FF003595"/>
      </bottom>
      <diagonal/>
    </border>
    <border>
      <left style="thin">
        <color rgb="FF003595"/>
      </left>
      <right/>
      <top/>
      <bottom/>
      <diagonal/>
    </border>
    <border>
      <left style="thin">
        <color rgb="FF0071CE"/>
      </left>
      <right style="thin">
        <color rgb="FF0071CE"/>
      </right>
      <top style="thin">
        <color rgb="FF0071CE"/>
      </top>
      <bottom style="thin">
        <color rgb="FF0071CE"/>
      </bottom>
      <diagonal/>
    </border>
    <border>
      <left style="thin">
        <color rgb="FF0071CE"/>
      </left>
      <right/>
      <top style="thin">
        <color rgb="FF0071CE"/>
      </top>
      <bottom style="thin">
        <color rgb="FF0071CE"/>
      </bottom>
      <diagonal/>
    </border>
    <border>
      <left/>
      <right/>
      <top style="thin">
        <color rgb="FF0071CE"/>
      </top>
      <bottom style="thin">
        <color rgb="FF0071CE"/>
      </bottom>
      <diagonal/>
    </border>
    <border>
      <left/>
      <right style="thin">
        <color rgb="FF0071CE"/>
      </right>
      <top style="thin">
        <color rgb="FF0071CE"/>
      </top>
      <bottom style="thin">
        <color rgb="FF0071CE"/>
      </bottom>
      <diagonal/>
    </border>
    <border>
      <left/>
      <right/>
      <top style="thin">
        <color rgb="FF003595"/>
      </top>
      <bottom style="thin">
        <color rgb="FF003595"/>
      </bottom>
      <diagonal/>
    </border>
    <border>
      <left style="thin">
        <color rgb="FF003595"/>
      </left>
      <right/>
      <top style="thin">
        <color rgb="FF003595"/>
      </top>
      <bottom/>
      <diagonal/>
    </border>
    <border>
      <left/>
      <right style="thin">
        <color rgb="FF003595"/>
      </right>
      <top style="thin">
        <color rgb="FF003595"/>
      </top>
      <bottom/>
      <diagonal/>
    </border>
    <border>
      <left style="thin">
        <color rgb="FF003595"/>
      </left>
      <right/>
      <top/>
      <bottom style="thin">
        <color rgb="FF003595"/>
      </bottom>
      <diagonal/>
    </border>
    <border>
      <left/>
      <right style="thin">
        <color rgb="FF003595"/>
      </right>
      <top/>
      <bottom style="thin">
        <color rgb="FF003595"/>
      </bottom>
      <diagonal/>
    </border>
    <border>
      <left/>
      <right style="thin">
        <color rgb="FF003595"/>
      </right>
      <top/>
      <bottom/>
      <diagonal/>
    </border>
    <border>
      <left/>
      <right/>
      <top style="thin">
        <color rgb="FF003595"/>
      </top>
      <bottom/>
      <diagonal/>
    </border>
    <border>
      <left/>
      <right/>
      <top/>
      <bottom style="thin">
        <color rgb="FF003595"/>
      </bottom>
      <diagonal/>
    </border>
    <border>
      <left/>
      <right/>
      <top style="thin">
        <color rgb="FF0071CE"/>
      </top>
      <bottom/>
      <diagonal/>
    </border>
    <border>
      <left style="thin">
        <color theme="0" tint="-0.14999847407452621"/>
      </left>
      <right/>
      <top/>
      <bottom/>
      <diagonal/>
    </border>
    <border>
      <left/>
      <right style="thin">
        <color theme="0" tint="-0.14999847407452621"/>
      </right>
      <top/>
      <bottom/>
      <diagonal/>
    </border>
    <border>
      <left style="thin">
        <color rgb="FF003595"/>
      </left>
      <right style="thin">
        <color rgb="FF003595"/>
      </right>
      <top style="thin">
        <color rgb="FF003595"/>
      </top>
      <bottom style="thick">
        <color rgb="FF003595"/>
      </bottom>
      <diagonal/>
    </border>
    <border>
      <left style="thin">
        <color rgb="FF003595"/>
      </left>
      <right style="thin">
        <color rgb="FF003595"/>
      </right>
      <top/>
      <bottom style="thin">
        <color indexed="64"/>
      </bottom>
      <diagonal/>
    </border>
    <border>
      <left style="thin">
        <color rgb="FF003595"/>
      </left>
      <right style="thin">
        <color rgb="FF003595"/>
      </right>
      <top style="dotted">
        <color rgb="FF003595"/>
      </top>
      <bottom style="dotted">
        <color rgb="FF003595"/>
      </bottom>
      <diagonal/>
    </border>
    <border>
      <left style="thin">
        <color theme="3"/>
      </left>
      <right style="thin">
        <color theme="3"/>
      </right>
      <top style="thin">
        <color theme="3"/>
      </top>
      <bottom style="thin">
        <color theme="3"/>
      </bottom>
      <diagonal/>
    </border>
    <border>
      <left style="thin">
        <color rgb="FF0071CE"/>
      </left>
      <right/>
      <top/>
      <bottom/>
      <diagonal/>
    </border>
    <border>
      <left style="thin">
        <color theme="3"/>
      </left>
      <right/>
      <top style="thin">
        <color theme="3"/>
      </top>
      <bottom style="thin">
        <color theme="3"/>
      </bottom>
      <diagonal/>
    </border>
    <border>
      <left style="thin">
        <color rgb="FF003595"/>
      </left>
      <right style="thin">
        <color rgb="FF003595"/>
      </right>
      <top style="dotted">
        <color rgb="FF003595"/>
      </top>
      <bottom/>
      <diagonal/>
    </border>
    <border>
      <left style="thin">
        <color rgb="FF003595"/>
      </left>
      <right style="thin">
        <color rgb="FF003595"/>
      </right>
      <top/>
      <bottom style="dotted">
        <color rgb="FF003595"/>
      </bottom>
      <diagonal/>
    </border>
    <border>
      <left style="thin">
        <color rgb="FF003595"/>
      </left>
      <right style="thin">
        <color rgb="FF003595"/>
      </right>
      <top style="thick">
        <color rgb="FF003595"/>
      </top>
      <bottom style="thin">
        <color rgb="FF003595"/>
      </bottom>
      <diagonal/>
    </border>
    <border>
      <left style="thin">
        <color rgb="FF003595"/>
      </left>
      <right style="thin">
        <color rgb="FF003595"/>
      </right>
      <top style="thin">
        <color rgb="FF003595"/>
      </top>
      <bottom style="dotted">
        <color rgb="FF003595"/>
      </bottom>
      <diagonal/>
    </border>
    <border>
      <left/>
      <right style="thin">
        <color theme="0" tint="-0.14996795556505021"/>
      </right>
      <top/>
      <bottom style="thin">
        <color theme="0" tint="-0.14999847407452621"/>
      </bottom>
      <diagonal/>
    </border>
    <border>
      <left/>
      <right style="thin">
        <color theme="0" tint="-0.14996795556505021"/>
      </right>
      <top/>
      <bottom/>
      <diagonal/>
    </border>
    <border>
      <left style="thin">
        <color theme="0" tint="-0.14999847407452621"/>
      </left>
      <right/>
      <top/>
      <bottom style="thin">
        <color theme="0" tint="-0.14996795556505021"/>
      </bottom>
      <diagonal/>
    </border>
    <border>
      <left/>
      <right/>
      <top/>
      <bottom style="thin">
        <color theme="0" tint="-0.14996795556505021"/>
      </bottom>
      <diagonal/>
    </border>
  </borders>
  <cellStyleXfs count="132">
    <xf numFmtId="0" fontId="0" fillId="0" borderId="0"/>
    <xf numFmtId="43" fontId="3" fillId="0" borderId="0" applyFont="0" applyFill="0" applyBorder="0" applyAlignment="0" applyProtection="0"/>
    <xf numFmtId="10" fontId="3" fillId="0" borderId="0" applyFon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5" fillId="45" borderId="0" applyNumberFormat="0" applyBorder="0" applyAlignment="0" applyProtection="0"/>
    <xf numFmtId="0" fontId="3"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165" fontId="3" fillId="42" borderId="0" applyNumberFormat="0" applyFont="0" applyBorder="0" applyAlignment="0" applyProtection="0"/>
    <xf numFmtId="0" fontId="3" fillId="43" borderId="0" applyNumberFormat="0" applyFont="0" applyBorder="0" applyAlignment="0" applyProtection="0"/>
    <xf numFmtId="166" fontId="25" fillId="0" borderId="0" applyNumberFormat="0" applyProtection="0">
      <alignment vertical="top"/>
    </xf>
    <xf numFmtId="166" fontId="26" fillId="0" borderId="0" applyNumberFormat="0" applyProtection="0">
      <alignment vertical="top"/>
    </xf>
    <xf numFmtId="166" fontId="19" fillId="44" borderId="0" applyNumberFormat="0" applyProtection="0">
      <alignment vertical="top"/>
    </xf>
    <xf numFmtId="9" fontId="3" fillId="0" borderId="0" applyFont="0" applyFill="0" applyBorder="0" applyAlignment="0" applyProtection="0"/>
    <xf numFmtId="0" fontId="27" fillId="0" borderId="0" applyNumberFormat="0" applyFill="0" applyBorder="0" applyProtection="0">
      <alignment vertical="top"/>
    </xf>
    <xf numFmtId="167" fontId="19" fillId="0" borderId="0" applyFont="0" applyFill="0" applyBorder="0" applyProtection="0">
      <alignment vertical="top"/>
    </xf>
    <xf numFmtId="168" fontId="19" fillId="0" borderId="0" applyFont="0" applyFill="0" applyBorder="0" applyProtection="0">
      <alignment vertical="top"/>
    </xf>
    <xf numFmtId="169" fontId="19" fillId="0" borderId="0" applyFont="0" applyFill="0" applyBorder="0" applyProtection="0">
      <alignment vertical="top"/>
    </xf>
    <xf numFmtId="0" fontId="20" fillId="0" borderId="0"/>
    <xf numFmtId="0" fontId="21" fillId="0" borderId="0"/>
    <xf numFmtId="0" fontId="22" fillId="0" borderId="0"/>
    <xf numFmtId="168" fontId="23" fillId="0" borderId="0" applyNumberFormat="0" applyFill="0" applyBorder="0" applyProtection="0">
      <alignment vertical="top"/>
    </xf>
    <xf numFmtId="0" fontId="24" fillId="0" borderId="0" applyNumberFormat="0" applyFill="0" applyBorder="0" applyProtection="0">
      <alignment vertical="top"/>
    </xf>
    <xf numFmtId="0" fontId="19" fillId="0" borderId="0" applyNumberFormat="0" applyFill="0" applyBorder="0" applyProtection="0">
      <alignment horizontal="right" vertical="top"/>
    </xf>
    <xf numFmtId="0" fontId="19" fillId="0" borderId="0"/>
    <xf numFmtId="0" fontId="28" fillId="0" borderId="0"/>
    <xf numFmtId="43" fontId="3" fillId="0" borderId="0" applyFont="0" applyFill="0" applyBorder="0" applyAlignment="0" applyProtection="0"/>
    <xf numFmtId="0" fontId="62" fillId="69" borderId="0" applyNumberFormat="0" applyBorder="0" applyAlignment="0" applyProtection="0"/>
    <xf numFmtId="0" fontId="63" fillId="0" borderId="0" applyNumberFormat="0" applyFill="0" applyAlignment="0" applyProtection="0"/>
    <xf numFmtId="0" fontId="64" fillId="0" borderId="0" applyNumberFormat="0" applyFill="0" applyAlignment="0" applyProtection="0"/>
    <xf numFmtId="0" fontId="64" fillId="0" borderId="0" applyNumberFormat="0" applyFill="0" applyAlignment="0" applyProtection="0"/>
    <xf numFmtId="0" fontId="64" fillId="0" borderId="0" applyNumberFormat="0" applyFill="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3" fillId="65" borderId="0" applyNumberFormat="0" applyAlignment="0" applyProtection="0"/>
    <xf numFmtId="0" fontId="3" fillId="0" borderId="0" applyNumberFormat="0" applyBorder="0" applyAlignment="0" applyProtection="0"/>
    <xf numFmtId="0" fontId="3" fillId="0" borderId="0" applyNumberFormat="0" applyBorder="0" applyAlignment="0" applyProtection="0"/>
    <xf numFmtId="0" fontId="65" fillId="0" borderId="0" applyNumberFormat="0" applyBorder="0" applyAlignment="0" applyProtection="0"/>
    <xf numFmtId="164" fontId="18" fillId="64" borderId="0" applyAlignment="0" applyProtection="0"/>
    <xf numFmtId="0" fontId="66" fillId="64" borderId="0" applyNumberFormat="0" applyBorder="0" applyAlignment="0" applyProtection="0"/>
    <xf numFmtId="0" fontId="69" fillId="0" borderId="0" applyNumberFormat="0" applyBorder="0" applyAlignment="0" applyProtection="0"/>
    <xf numFmtId="0" fontId="3" fillId="66" borderId="0" applyNumberFormat="0" applyBorder="0" applyAlignment="0" applyProtection="0"/>
    <xf numFmtId="0" fontId="65" fillId="66" borderId="0" applyNumberFormat="0" applyBorder="0" applyAlignment="0" applyProtection="0"/>
    <xf numFmtId="0" fontId="3" fillId="67" borderId="0" applyNumberFormat="0" applyBorder="0" applyAlignment="0" applyProtection="0"/>
    <xf numFmtId="0" fontId="3" fillId="66" borderId="0" applyNumberFormat="0" applyFont="0" applyBorder="0" applyAlignment="0" applyProtection="0"/>
    <xf numFmtId="0" fontId="67" fillId="68" borderId="0" applyNumberFormat="0" applyAlignment="0" applyProtection="0"/>
    <xf numFmtId="0" fontId="3" fillId="70" borderId="0" applyNumberFormat="0" applyBorder="0" applyAlignment="0" applyProtection="0"/>
    <xf numFmtId="0" fontId="68" fillId="0" borderId="0" applyNumberFormat="0" applyBorder="0" applyAlignment="0" applyProtection="0"/>
    <xf numFmtId="0" fontId="66" fillId="69" borderId="0" applyNumberFormat="0" applyAlignment="0" applyProtection="0"/>
    <xf numFmtId="9" fontId="3" fillId="0" borderId="0" applyFont="0" applyFill="0" applyBorder="0" applyAlignment="0" applyProtection="0"/>
    <xf numFmtId="164" fontId="3" fillId="0" borderId="0" applyFont="0" applyFill="0" applyBorder="0" applyProtection="0">
      <alignment vertical="top"/>
    </xf>
    <xf numFmtId="0" fontId="3" fillId="0" borderId="0"/>
    <xf numFmtId="164" fontId="28" fillId="0" borderId="0" applyFont="0" applyFill="0" applyBorder="0" applyProtection="0">
      <alignment vertical="top"/>
    </xf>
    <xf numFmtId="43" fontId="3" fillId="0" borderId="0" applyFont="0" applyFill="0" applyBorder="0" applyAlignment="0" applyProtection="0"/>
    <xf numFmtId="174" fontId="3" fillId="0" borderId="0" applyFont="0" applyFill="0" applyBorder="0" applyProtection="0">
      <alignment vertical="top"/>
    </xf>
    <xf numFmtId="0" fontId="15" fillId="45" borderId="0" applyNumberFormat="0" applyBorder="0" applyAlignment="0" applyProtection="0"/>
    <xf numFmtId="174" fontId="3" fillId="0" borderId="0" applyFont="0" applyFill="0" applyBorder="0" applyProtection="0">
      <alignment vertical="top"/>
    </xf>
    <xf numFmtId="175" fontId="19" fillId="0" borderId="0" applyFont="0" applyFill="0" applyBorder="0" applyProtection="0">
      <alignment vertical="top"/>
    </xf>
    <xf numFmtId="176" fontId="19" fillId="0" borderId="0" applyFont="0" applyFill="0" applyBorder="0" applyProtection="0">
      <alignment vertical="top"/>
    </xf>
    <xf numFmtId="0" fontId="19" fillId="0" borderId="0"/>
    <xf numFmtId="0" fontId="70" fillId="0" borderId="0" applyNumberFormat="0" applyFill="0" applyBorder="0" applyAlignment="0" applyProtection="0"/>
    <xf numFmtId="177" fontId="28" fillId="0" borderId="0" applyFont="0" applyFill="0" applyBorder="0" applyProtection="0">
      <alignment vertical="top"/>
    </xf>
    <xf numFmtId="0" fontId="61" fillId="0" borderId="0" applyNumberFormat="0" applyFill="0" applyBorder="0" applyAlignment="0" applyProtection="0"/>
    <xf numFmtId="0" fontId="66" fillId="64" borderId="0" applyNumberFormat="0" applyBorder="0" applyAlignment="0" applyProtection="0"/>
    <xf numFmtId="164" fontId="3" fillId="0" borderId="0" applyFont="0" applyFill="0" applyBorder="0" applyProtection="0">
      <alignment vertical="top"/>
    </xf>
    <xf numFmtId="0" fontId="62" fillId="69" borderId="0" applyNumberFormat="0" applyBorder="0" applyAlignment="0" applyProtection="0"/>
    <xf numFmtId="0" fontId="63" fillId="0" borderId="0" applyNumberFormat="0" applyFill="0" applyAlignment="0" applyProtection="0"/>
    <xf numFmtId="0" fontId="64" fillId="0" borderId="0" applyNumberFormat="0" applyFill="0" applyAlignment="0" applyProtection="0"/>
    <xf numFmtId="0" fontId="65" fillId="0" borderId="0" applyNumberFormat="0" applyBorder="0" applyAlignment="0" applyProtection="0"/>
    <xf numFmtId="0" fontId="3" fillId="0" borderId="0" applyNumberFormat="0" applyBorder="0" applyAlignment="0" applyProtection="0"/>
    <xf numFmtId="0" fontId="69" fillId="0" borderId="0" applyNumberFormat="0" applyBorder="0" applyAlignment="0" applyProtection="0"/>
    <xf numFmtId="0" fontId="3" fillId="65" borderId="0" applyNumberFormat="0" applyAlignment="0" applyProtection="0"/>
    <xf numFmtId="0" fontId="28" fillId="0" borderId="0"/>
    <xf numFmtId="0" fontId="3" fillId="0" borderId="0"/>
    <xf numFmtId="9" fontId="3" fillId="0" borderId="0" applyFont="0" applyFill="0" applyBorder="0" applyAlignment="0" applyProtection="0"/>
    <xf numFmtId="164" fontId="28" fillId="0" borderId="0" applyFont="0" applyFill="0" applyBorder="0" applyProtection="0">
      <alignment vertical="top"/>
    </xf>
    <xf numFmtId="0" fontId="28" fillId="0" borderId="0"/>
    <xf numFmtId="164" fontId="28" fillId="0" borderId="0" applyFont="0" applyFill="0" applyBorder="0" applyProtection="0">
      <alignment vertical="top"/>
    </xf>
    <xf numFmtId="9" fontId="28" fillId="0" borderId="0" applyFont="0" applyFill="0" applyBorder="0" applyAlignment="0" applyProtection="0"/>
    <xf numFmtId="185" fontId="28" fillId="0" borderId="0" applyFont="0" applyFill="0" applyBorder="0" applyAlignment="0" applyProtection="0"/>
    <xf numFmtId="9" fontId="28" fillId="0" borderId="0" applyFont="0" applyFill="0" applyBorder="0" applyAlignment="0" applyProtection="0"/>
    <xf numFmtId="0" fontId="75" fillId="0" borderId="0"/>
    <xf numFmtId="0" fontId="75" fillId="0" borderId="0"/>
    <xf numFmtId="0" fontId="19" fillId="0" borderId="0"/>
    <xf numFmtId="0" fontId="61" fillId="0" borderId="0" applyNumberFormat="0" applyFill="0" applyBorder="0" applyAlignment="0" applyProtection="0"/>
    <xf numFmtId="185" fontId="3" fillId="0" borderId="0" applyFont="0" applyFill="0" applyBorder="0" applyAlignment="0" applyProtection="0"/>
  </cellStyleXfs>
  <cellXfs count="863">
    <xf numFmtId="0" fontId="0" fillId="0" borderId="0" xfId="0"/>
    <xf numFmtId="164" fontId="29" fillId="46" borderId="0" xfId="0" applyNumberFormat="1" applyFont="1" applyFill="1" applyAlignment="1">
      <alignment vertical="top"/>
    </xf>
    <xf numFmtId="0" fontId="30" fillId="0" borderId="0" xfId="0" applyFont="1"/>
    <xf numFmtId="0" fontId="31" fillId="0" borderId="0" xfId="0" applyFont="1" applyAlignment="1">
      <alignment vertical="top"/>
    </xf>
    <xf numFmtId="0" fontId="31" fillId="0" borderId="0" xfId="0" applyFont="1"/>
    <xf numFmtId="0" fontId="31" fillId="0" borderId="0" xfId="0" applyFont="1" applyAlignment="1">
      <alignment horizontal="right" vertical="top"/>
    </xf>
    <xf numFmtId="0" fontId="32" fillId="0" borderId="0" xfId="0" applyFont="1" applyAlignment="1">
      <alignment vertical="top"/>
    </xf>
    <xf numFmtId="0" fontId="33" fillId="0" borderId="0" xfId="0" applyFont="1" applyAlignment="1">
      <alignment horizontal="right" vertical="top"/>
    </xf>
    <xf numFmtId="0" fontId="33" fillId="0" borderId="0" xfId="0" applyFont="1" applyAlignment="1">
      <alignment vertical="top"/>
    </xf>
    <xf numFmtId="0" fontId="33" fillId="0" borderId="0" xfId="0" applyFont="1"/>
    <xf numFmtId="0" fontId="34" fillId="0" borderId="0" xfId="0" applyFont="1" applyAlignment="1">
      <alignment vertical="top"/>
    </xf>
    <xf numFmtId="0" fontId="35" fillId="0" borderId="0" xfId="0" applyFont="1" applyAlignment="1">
      <alignment vertical="top"/>
    </xf>
    <xf numFmtId="0" fontId="36" fillId="0" borderId="0" xfId="0" applyFont="1" applyAlignment="1">
      <alignment vertical="top"/>
    </xf>
    <xf numFmtId="0" fontId="37" fillId="0" borderId="0" xfId="0" applyFont="1" applyAlignment="1">
      <alignment vertical="top"/>
    </xf>
    <xf numFmtId="0" fontId="30" fillId="49" borderId="0" xfId="0" applyFont="1" applyFill="1"/>
    <xf numFmtId="0" fontId="33" fillId="51" borderId="0" xfId="0" applyFont="1" applyFill="1" applyAlignment="1">
      <alignment vertical="top"/>
    </xf>
    <xf numFmtId="0" fontId="33" fillId="52" borderId="0" xfId="0" applyFont="1" applyFill="1" applyAlignment="1">
      <alignment vertical="top"/>
    </xf>
    <xf numFmtId="0" fontId="39" fillId="48" borderId="0" xfId="16" applyFont="1" applyFill="1"/>
    <xf numFmtId="0" fontId="38" fillId="47" borderId="0" xfId="0" applyFont="1" applyFill="1" applyAlignment="1">
      <alignment vertical="center"/>
    </xf>
    <xf numFmtId="0" fontId="33" fillId="50" borderId="0" xfId="0" applyFont="1" applyFill="1" applyAlignment="1">
      <alignment vertical="top"/>
    </xf>
    <xf numFmtId="0" fontId="33" fillId="49" borderId="10" xfId="0" applyFont="1" applyFill="1" applyBorder="1" applyAlignment="1">
      <alignment horizontal="center" vertical="top"/>
    </xf>
    <xf numFmtId="0" fontId="33" fillId="0" borderId="0" xfId="0" applyFont="1" applyAlignment="1">
      <alignment horizontal="center" vertical="top"/>
    </xf>
    <xf numFmtId="0" fontId="33" fillId="51" borderId="10" xfId="0" applyFont="1" applyFill="1" applyBorder="1" applyAlignment="1">
      <alignment horizontal="center" vertical="top"/>
    </xf>
    <xf numFmtId="0" fontId="33" fillId="53" borderId="10" xfId="0" applyFont="1" applyFill="1" applyBorder="1" applyAlignment="1">
      <alignment horizontal="center" vertical="top"/>
    </xf>
    <xf numFmtId="0" fontId="33" fillId="55" borderId="10" xfId="16" applyFont="1" applyFill="1" applyBorder="1" applyAlignment="1">
      <alignment horizontal="center" vertical="top"/>
    </xf>
    <xf numFmtId="164" fontId="33" fillId="54" borderId="10" xfId="0" applyNumberFormat="1" applyFont="1" applyFill="1" applyBorder="1" applyAlignment="1">
      <alignment horizontal="center" vertical="top"/>
    </xf>
    <xf numFmtId="0" fontId="40" fillId="0" borderId="0" xfId="0" applyFont="1" applyAlignment="1">
      <alignment vertical="top"/>
    </xf>
    <xf numFmtId="0" fontId="40" fillId="0" borderId="0" xfId="0" applyFont="1"/>
    <xf numFmtId="0" fontId="30" fillId="0" borderId="0" xfId="70" applyFont="1" applyAlignment="1">
      <alignment vertical="center"/>
    </xf>
    <xf numFmtId="0" fontId="31" fillId="56" borderId="0" xfId="0" applyFont="1" applyFill="1" applyAlignment="1">
      <alignment vertical="top"/>
    </xf>
    <xf numFmtId="0" fontId="40" fillId="56" borderId="0" xfId="0" applyFont="1" applyFill="1" applyAlignment="1">
      <alignment vertical="top"/>
    </xf>
    <xf numFmtId="0" fontId="39" fillId="46" borderId="0" xfId="70" applyFont="1" applyFill="1"/>
    <xf numFmtId="0" fontId="30" fillId="0" borderId="0" xfId="70" applyFont="1"/>
    <xf numFmtId="0" fontId="30" fillId="56" borderId="0" xfId="70" applyFont="1" applyFill="1"/>
    <xf numFmtId="0" fontId="41" fillId="46" borderId="0" xfId="70" applyFont="1" applyFill="1"/>
    <xf numFmtId="0" fontId="43" fillId="0" borderId="14" xfId="70" applyFont="1" applyBorder="1" applyAlignment="1">
      <alignment vertical="center"/>
    </xf>
    <xf numFmtId="0" fontId="43" fillId="0" borderId="14" xfId="70" applyFont="1" applyBorder="1" applyAlignment="1">
      <alignment horizontal="left" vertical="center"/>
    </xf>
    <xf numFmtId="0" fontId="42" fillId="0" borderId="0" xfId="70" applyFont="1"/>
    <xf numFmtId="0" fontId="30" fillId="0" borderId="12" xfId="70" applyFont="1" applyBorder="1" applyAlignment="1">
      <alignment horizontal="left" vertical="center" indent="1"/>
    </xf>
    <xf numFmtId="0" fontId="30" fillId="0" borderId="13" xfId="70" applyFont="1" applyBorder="1" applyAlignment="1">
      <alignment vertical="center"/>
    </xf>
    <xf numFmtId="0" fontId="39" fillId="57" borderId="10" xfId="0" applyFont="1" applyFill="1" applyBorder="1" applyAlignment="1">
      <alignment horizontal="center" vertical="top"/>
    </xf>
    <xf numFmtId="0" fontId="30" fillId="59" borderId="11" xfId="70" applyFont="1" applyFill="1" applyBorder="1" applyAlignment="1">
      <alignment vertical="center"/>
    </xf>
    <xf numFmtId="164" fontId="29" fillId="57" borderId="0" xfId="0" applyNumberFormat="1" applyFont="1" applyFill="1" applyAlignment="1">
      <alignment vertical="top"/>
    </xf>
    <xf numFmtId="0" fontId="39" fillId="57" borderId="17" xfId="70" applyFont="1" applyFill="1" applyBorder="1" applyAlignment="1">
      <alignment vertical="center"/>
    </xf>
    <xf numFmtId="0" fontId="39" fillId="57" borderId="0" xfId="70" applyFont="1" applyFill="1" applyAlignment="1">
      <alignment vertical="center"/>
    </xf>
    <xf numFmtId="0" fontId="44" fillId="57" borderId="0" xfId="70" applyFont="1" applyFill="1" applyAlignment="1">
      <alignment vertical="center"/>
    </xf>
    <xf numFmtId="170" fontId="44" fillId="57" borderId="0" xfId="70" applyNumberFormat="1" applyFont="1" applyFill="1" applyAlignment="1">
      <alignment horizontal="left" vertical="center"/>
    </xf>
    <xf numFmtId="0" fontId="30" fillId="57" borderId="0" xfId="0" applyFont="1" applyFill="1"/>
    <xf numFmtId="171" fontId="44" fillId="57" borderId="0" xfId="70" applyNumberFormat="1" applyFont="1" applyFill="1" applyAlignment="1">
      <alignment horizontal="left" vertical="center"/>
    </xf>
    <xf numFmtId="0" fontId="45" fillId="57" borderId="0" xfId="70" applyFont="1" applyFill="1" applyAlignment="1">
      <alignment vertical="center"/>
    </xf>
    <xf numFmtId="0" fontId="30" fillId="0" borderId="19" xfId="70" applyFont="1" applyBorder="1" applyAlignment="1">
      <alignment vertical="center"/>
    </xf>
    <xf numFmtId="0" fontId="30" fillId="0" borderId="20" xfId="70" applyFont="1" applyBorder="1" applyAlignment="1">
      <alignment vertical="center"/>
    </xf>
    <xf numFmtId="0" fontId="46" fillId="57" borderId="17" xfId="70" applyFont="1" applyFill="1" applyBorder="1" applyAlignment="1">
      <alignment vertical="center"/>
    </xf>
    <xf numFmtId="0" fontId="47" fillId="0" borderId="0" xfId="70" applyFont="1" applyAlignment="1">
      <alignment vertical="center"/>
    </xf>
    <xf numFmtId="0" fontId="48" fillId="0" borderId="18" xfId="70" applyFont="1" applyBorder="1" applyAlignment="1">
      <alignment horizontal="left" vertical="center" indent="1"/>
    </xf>
    <xf numFmtId="0" fontId="50" fillId="57" borderId="0" xfId="0" applyFont="1" applyFill="1" applyAlignment="1">
      <alignment vertical="center"/>
    </xf>
    <xf numFmtId="0" fontId="39" fillId="57" borderId="0" xfId="0" applyFont="1" applyFill="1" applyAlignment="1">
      <alignment vertical="center"/>
    </xf>
    <xf numFmtId="0" fontId="30" fillId="56" borderId="0" xfId="0" applyFont="1" applyFill="1" applyAlignment="1">
      <alignment vertical="center"/>
    </xf>
    <xf numFmtId="0" fontId="38" fillId="0" borderId="0" xfId="0" applyFont="1" applyAlignment="1">
      <alignment vertical="top"/>
    </xf>
    <xf numFmtId="0" fontId="30" fillId="57" borderId="0" xfId="0" applyFont="1" applyFill="1" applyAlignment="1">
      <alignment vertical="center"/>
    </xf>
    <xf numFmtId="0" fontId="52" fillId="47" borderId="0" xfId="0" applyFont="1" applyFill="1" applyAlignment="1">
      <alignment vertical="center"/>
    </xf>
    <xf numFmtId="172" fontId="38" fillId="56" borderId="23" xfId="2" applyNumberFormat="1" applyFont="1" applyFill="1" applyBorder="1" applyAlignment="1">
      <alignment horizontal="center" vertical="center"/>
    </xf>
    <xf numFmtId="172" fontId="38" fillId="56" borderId="22" xfId="2" applyNumberFormat="1" applyFont="1" applyFill="1" applyBorder="1" applyAlignment="1">
      <alignment horizontal="center" vertical="center"/>
    </xf>
    <xf numFmtId="0" fontId="30" fillId="56" borderId="0" xfId="0" applyFont="1" applyFill="1" applyAlignment="1">
      <alignment horizontal="right" vertical="center"/>
    </xf>
    <xf numFmtId="1" fontId="30" fillId="56" borderId="28" xfId="0" applyNumberFormat="1" applyFont="1" applyFill="1" applyBorder="1" applyAlignment="1">
      <alignment horizontal="center" vertical="center"/>
    </xf>
    <xf numFmtId="0" fontId="30" fillId="56" borderId="0" xfId="0" applyFont="1" applyFill="1" applyAlignment="1">
      <alignment horizontal="left" vertical="center"/>
    </xf>
    <xf numFmtId="172" fontId="38" fillId="56" borderId="0" xfId="2" applyNumberFormat="1" applyFont="1" applyFill="1" applyBorder="1" applyAlignment="1">
      <alignment horizontal="center" vertical="center"/>
    </xf>
    <xf numFmtId="0" fontId="38" fillId="56" borderId="0" xfId="0" applyFont="1" applyFill="1" applyAlignment="1">
      <alignment horizontal="center" vertical="center"/>
    </xf>
    <xf numFmtId="0" fontId="30" fillId="56" borderId="0" xfId="0" applyFont="1" applyFill="1" applyAlignment="1">
      <alignment horizontal="center" vertical="center"/>
    </xf>
    <xf numFmtId="1" fontId="38" fillId="56" borderId="0" xfId="0" applyNumberFormat="1" applyFont="1" applyFill="1" applyAlignment="1">
      <alignment horizontal="center" vertical="center"/>
    </xf>
    <xf numFmtId="1" fontId="30" fillId="56" borderId="0" xfId="0" applyNumberFormat="1" applyFont="1" applyFill="1" applyAlignment="1">
      <alignment horizontal="center" vertical="center"/>
    </xf>
    <xf numFmtId="0" fontId="38" fillId="56" borderId="0" xfId="0" applyFont="1" applyFill="1" applyAlignment="1">
      <alignment vertical="center"/>
    </xf>
    <xf numFmtId="1" fontId="30" fillId="56" borderId="0" xfId="0" applyNumberFormat="1" applyFont="1" applyFill="1" applyAlignment="1">
      <alignment vertical="center"/>
    </xf>
    <xf numFmtId="0" fontId="53" fillId="57" borderId="0" xfId="0" applyFont="1" applyFill="1" applyAlignment="1">
      <alignment vertical="center"/>
    </xf>
    <xf numFmtId="0" fontId="54" fillId="47" borderId="0" xfId="0" applyFont="1" applyFill="1" applyAlignment="1">
      <alignment vertical="center"/>
    </xf>
    <xf numFmtId="0" fontId="55" fillId="57" borderId="0" xfId="0" applyFont="1" applyFill="1" applyAlignment="1">
      <alignment vertical="center"/>
    </xf>
    <xf numFmtId="0" fontId="30" fillId="61" borderId="11" xfId="70" applyFont="1" applyFill="1" applyBorder="1" applyAlignment="1">
      <alignment vertical="center"/>
    </xf>
    <xf numFmtId="172" fontId="30" fillId="56" borderId="0" xfId="2" applyNumberFormat="1" applyFont="1" applyFill="1" applyAlignment="1">
      <alignment vertical="center"/>
    </xf>
    <xf numFmtId="172" fontId="33" fillId="56" borderId="0" xfId="2" applyNumberFormat="1" applyFont="1" applyFill="1" applyBorder="1" applyAlignment="1">
      <alignment horizontal="center" vertical="center"/>
    </xf>
    <xf numFmtId="9" fontId="33" fillId="56" borderId="0" xfId="2" applyNumberFormat="1" applyFont="1" applyFill="1" applyBorder="1" applyAlignment="1">
      <alignment horizontal="center" vertical="center"/>
    </xf>
    <xf numFmtId="1" fontId="33" fillId="56" borderId="0" xfId="0" applyNumberFormat="1" applyFont="1" applyFill="1" applyAlignment="1">
      <alignment horizontal="center" vertical="center"/>
    </xf>
    <xf numFmtId="9" fontId="33" fillId="56" borderId="0" xfId="0" applyNumberFormat="1" applyFont="1" applyFill="1" applyAlignment="1">
      <alignment horizontal="center" vertical="center"/>
    </xf>
    <xf numFmtId="0" fontId="49" fillId="56" borderId="28" xfId="0" applyFont="1" applyFill="1" applyBorder="1" applyAlignment="1">
      <alignment vertical="center"/>
    </xf>
    <xf numFmtId="172" fontId="33" fillId="56" borderId="22" xfId="2" applyNumberFormat="1" applyFont="1" applyFill="1" applyBorder="1" applyAlignment="1">
      <alignment horizontal="center" vertical="center"/>
    </xf>
    <xf numFmtId="0" fontId="49" fillId="56" borderId="22" xfId="0" applyFont="1" applyFill="1" applyBorder="1" applyAlignment="1">
      <alignment horizontal="center" vertical="center"/>
    </xf>
    <xf numFmtId="0" fontId="49" fillId="56" borderId="0" xfId="0" applyFont="1" applyFill="1" applyAlignment="1">
      <alignment vertical="center" wrapText="1"/>
    </xf>
    <xf numFmtId="0" fontId="57" fillId="56" borderId="22" xfId="0" applyFont="1" applyFill="1" applyBorder="1" applyAlignment="1">
      <alignment horizontal="center" vertical="center" wrapText="1"/>
    </xf>
    <xf numFmtId="0" fontId="58" fillId="56" borderId="22" xfId="0" applyFont="1" applyFill="1" applyBorder="1" applyAlignment="1">
      <alignment horizontal="center" vertical="center" wrapText="1"/>
    </xf>
    <xf numFmtId="0" fontId="30" fillId="56" borderId="11" xfId="70" applyFont="1" applyFill="1" applyBorder="1" applyAlignment="1">
      <alignment vertical="center"/>
    </xf>
    <xf numFmtId="0" fontId="57" fillId="56" borderId="38" xfId="0" applyFont="1" applyFill="1" applyBorder="1" applyAlignment="1">
      <alignment vertical="center"/>
    </xf>
    <xf numFmtId="0" fontId="57" fillId="56" borderId="0" xfId="0" applyFont="1" applyFill="1" applyAlignment="1">
      <alignment horizontal="center" vertical="center" wrapText="1"/>
    </xf>
    <xf numFmtId="0" fontId="58" fillId="56" borderId="22" xfId="0" applyFont="1" applyFill="1" applyBorder="1" applyAlignment="1">
      <alignment horizontal="center" vertical="center"/>
    </xf>
    <xf numFmtId="0" fontId="33" fillId="56" borderId="0" xfId="0" applyFont="1" applyFill="1" applyAlignment="1">
      <alignment vertical="center"/>
    </xf>
    <xf numFmtId="10" fontId="38" fillId="56" borderId="0" xfId="0" applyNumberFormat="1" applyFont="1" applyFill="1" applyAlignment="1">
      <alignment horizontal="center" vertical="center"/>
    </xf>
    <xf numFmtId="0" fontId="30" fillId="56" borderId="34" xfId="0" applyFont="1" applyFill="1" applyBorder="1" applyAlignment="1">
      <alignment horizontal="center" vertical="center"/>
    </xf>
    <xf numFmtId="0" fontId="30" fillId="56" borderId="26" xfId="0" applyFont="1" applyFill="1" applyBorder="1" applyAlignment="1">
      <alignment horizontal="center" vertical="center"/>
    </xf>
    <xf numFmtId="9" fontId="38" fillId="56" borderId="0" xfId="0" applyNumberFormat="1" applyFont="1" applyFill="1" applyAlignment="1">
      <alignment horizontal="center" vertical="center"/>
    </xf>
    <xf numFmtId="1" fontId="33" fillId="56" borderId="33" xfId="0" applyNumberFormat="1" applyFont="1" applyFill="1" applyBorder="1" applyAlignment="1">
      <alignment horizontal="center" vertical="center"/>
    </xf>
    <xf numFmtId="9" fontId="33" fillId="56" borderId="33" xfId="2" applyNumberFormat="1" applyFont="1" applyFill="1" applyBorder="1" applyAlignment="1">
      <alignment horizontal="center" vertical="center"/>
    </xf>
    <xf numFmtId="9" fontId="30" fillId="56" borderId="0" xfId="0" applyNumberFormat="1" applyFont="1" applyFill="1" applyAlignment="1">
      <alignment vertical="center"/>
    </xf>
    <xf numFmtId="172" fontId="33" fillId="56" borderId="33" xfId="2" applyNumberFormat="1" applyFont="1" applyFill="1" applyBorder="1" applyAlignment="1">
      <alignment horizontal="center" vertical="center"/>
    </xf>
    <xf numFmtId="0" fontId="33" fillId="56" borderId="0" xfId="0" applyFont="1" applyFill="1" applyAlignment="1">
      <alignment horizontal="center" vertical="center"/>
    </xf>
    <xf numFmtId="9" fontId="38" fillId="56" borderId="33" xfId="2" applyNumberFormat="1" applyFont="1" applyFill="1" applyBorder="1" applyAlignment="1">
      <alignment horizontal="center" vertical="center"/>
    </xf>
    <xf numFmtId="172" fontId="33" fillId="62" borderId="22" xfId="2" applyNumberFormat="1" applyFont="1" applyFill="1" applyBorder="1" applyAlignment="1">
      <alignment horizontal="center" vertical="center"/>
    </xf>
    <xf numFmtId="0" fontId="30" fillId="56" borderId="0" xfId="70" applyFont="1" applyFill="1" applyAlignment="1">
      <alignment vertical="center"/>
    </xf>
    <xf numFmtId="0" fontId="30" fillId="61" borderId="29" xfId="70" applyFont="1" applyFill="1" applyBorder="1" applyAlignment="1">
      <alignment horizontal="center" vertical="center"/>
    </xf>
    <xf numFmtId="0" fontId="30" fillId="59" borderId="29" xfId="70" applyFont="1" applyFill="1" applyBorder="1" applyAlignment="1">
      <alignment horizontal="center" vertical="center"/>
    </xf>
    <xf numFmtId="1" fontId="30" fillId="63" borderId="22" xfId="0" applyNumberFormat="1" applyFont="1" applyFill="1" applyBorder="1" applyAlignment="1">
      <alignment horizontal="center" vertical="center"/>
    </xf>
    <xf numFmtId="0" fontId="60" fillId="56" borderId="0" xfId="0" applyFont="1" applyFill="1" applyAlignment="1">
      <alignment vertical="center"/>
    </xf>
    <xf numFmtId="3" fontId="33" fillId="56" borderId="22" xfId="0" applyNumberFormat="1" applyFont="1" applyFill="1" applyBorder="1" applyAlignment="1">
      <alignment horizontal="center" vertical="center"/>
    </xf>
    <xf numFmtId="3" fontId="38" fillId="56" borderId="22" xfId="0" applyNumberFormat="1" applyFont="1" applyFill="1" applyBorder="1" applyAlignment="1">
      <alignment horizontal="center" vertical="center"/>
    </xf>
    <xf numFmtId="172" fontId="33" fillId="56" borderId="0" xfId="0" applyNumberFormat="1" applyFont="1" applyFill="1" applyAlignment="1">
      <alignment horizontal="center" vertical="center"/>
    </xf>
    <xf numFmtId="10" fontId="33" fillId="56" borderId="0" xfId="2" applyFont="1" applyFill="1" applyBorder="1" applyAlignment="1">
      <alignment horizontal="center" vertical="center"/>
    </xf>
    <xf numFmtId="0" fontId="30" fillId="56" borderId="39" xfId="0" applyFont="1" applyFill="1" applyBorder="1" applyAlignment="1">
      <alignment horizontal="center" vertical="center"/>
    </xf>
    <xf numFmtId="172" fontId="33" fillId="56" borderId="23" xfId="2" applyNumberFormat="1" applyFont="1" applyFill="1" applyBorder="1" applyAlignment="1">
      <alignment horizontal="center" vertical="center"/>
    </xf>
    <xf numFmtId="0" fontId="30" fillId="56" borderId="33" xfId="0" applyFont="1" applyFill="1" applyBorder="1" applyAlignment="1">
      <alignment horizontal="center" vertical="center"/>
    </xf>
    <xf numFmtId="0" fontId="33" fillId="56" borderId="33" xfId="0" applyFont="1" applyFill="1" applyBorder="1" applyAlignment="1">
      <alignment horizontal="center" vertical="center"/>
    </xf>
    <xf numFmtId="3" fontId="38" fillId="56" borderId="33" xfId="0" applyNumberFormat="1" applyFont="1" applyFill="1" applyBorder="1" applyAlignment="1">
      <alignment horizontal="center" vertical="center"/>
    </xf>
    <xf numFmtId="2" fontId="38" fillId="56" borderId="33" xfId="0" applyNumberFormat="1" applyFont="1" applyFill="1" applyBorder="1" applyAlignment="1">
      <alignment horizontal="center" vertical="center"/>
    </xf>
    <xf numFmtId="172" fontId="30" fillId="56" borderId="0" xfId="0" applyNumberFormat="1" applyFont="1" applyFill="1" applyAlignment="1">
      <alignment horizontal="left" vertical="center"/>
    </xf>
    <xf numFmtId="9" fontId="33" fillId="56" borderId="22" xfId="2" applyNumberFormat="1" applyFont="1" applyFill="1" applyBorder="1" applyAlignment="1">
      <alignment horizontal="center" vertical="center"/>
    </xf>
    <xf numFmtId="0" fontId="30" fillId="56" borderId="28" xfId="0" applyFont="1" applyFill="1" applyBorder="1" applyAlignment="1">
      <alignment vertical="center"/>
    </xf>
    <xf numFmtId="0" fontId="30" fillId="62" borderId="0" xfId="0" applyFont="1" applyFill="1" applyAlignment="1">
      <alignment vertical="center"/>
    </xf>
    <xf numFmtId="1" fontId="33" fillId="62" borderId="22" xfId="0" applyNumberFormat="1" applyFont="1" applyFill="1" applyBorder="1" applyAlignment="1">
      <alignment horizontal="center" vertical="center"/>
    </xf>
    <xf numFmtId="0" fontId="30" fillId="62" borderId="34" xfId="0" applyFont="1" applyFill="1" applyBorder="1" applyAlignment="1">
      <alignment horizontal="center" vertical="center"/>
    </xf>
    <xf numFmtId="0" fontId="49" fillId="56" borderId="38" xfId="0" applyFont="1" applyFill="1" applyBorder="1" applyAlignment="1">
      <alignment horizontal="center" vertical="center" wrapText="1"/>
    </xf>
    <xf numFmtId="0" fontId="30" fillId="56" borderId="38" xfId="0" applyFont="1" applyFill="1" applyBorder="1" applyAlignment="1">
      <alignment horizontal="center" vertical="center"/>
    </xf>
    <xf numFmtId="0" fontId="33" fillId="56" borderId="0" xfId="0" applyFont="1" applyFill="1" applyAlignment="1">
      <alignment horizontal="left" vertical="center"/>
    </xf>
    <xf numFmtId="2" fontId="38" fillId="56" borderId="22" xfId="0" applyNumberFormat="1" applyFont="1" applyFill="1" applyBorder="1" applyAlignment="1">
      <alignment horizontal="center" vertical="center"/>
    </xf>
    <xf numFmtId="170" fontId="33" fillId="56" borderId="0" xfId="0" applyNumberFormat="1" applyFont="1" applyFill="1" applyAlignment="1">
      <alignment horizontal="center" vertical="center"/>
    </xf>
    <xf numFmtId="170" fontId="30" fillId="56" borderId="0" xfId="0" applyNumberFormat="1" applyFont="1" applyFill="1" applyAlignment="1">
      <alignment vertical="center"/>
    </xf>
    <xf numFmtId="170" fontId="30" fillId="56" borderId="0" xfId="0" applyNumberFormat="1" applyFont="1" applyFill="1" applyAlignment="1">
      <alignment horizontal="left" vertical="center"/>
    </xf>
    <xf numFmtId="170" fontId="38" fillId="56" borderId="33" xfId="2" applyNumberFormat="1" applyFont="1" applyFill="1" applyBorder="1" applyAlignment="1">
      <alignment horizontal="center" vertical="center"/>
    </xf>
    <xf numFmtId="0" fontId="39" fillId="56" borderId="0" xfId="0" applyFont="1" applyFill="1" applyAlignment="1">
      <alignment vertical="center"/>
    </xf>
    <xf numFmtId="170" fontId="38" fillId="56" borderId="22" xfId="2" applyNumberFormat="1" applyFont="1" applyFill="1" applyBorder="1" applyAlignment="1">
      <alignment horizontal="center" vertical="center"/>
    </xf>
    <xf numFmtId="0" fontId="42" fillId="56" borderId="0" xfId="0" applyFont="1" applyFill="1" applyAlignment="1">
      <alignment horizontal="right" vertical="center"/>
    </xf>
    <xf numFmtId="0" fontId="58" fillId="56" borderId="26" xfId="0" applyFont="1" applyFill="1" applyBorder="1" applyAlignment="1">
      <alignment horizontal="center" vertical="center" wrapText="1"/>
    </xf>
    <xf numFmtId="0" fontId="71" fillId="56" borderId="0" xfId="0" applyFont="1" applyFill="1" applyAlignment="1">
      <alignment vertical="center"/>
    </xf>
    <xf numFmtId="0" fontId="30" fillId="62" borderId="26" xfId="0" applyFont="1" applyFill="1" applyBorder="1" applyAlignment="1">
      <alignment horizontal="center" vertical="center"/>
    </xf>
    <xf numFmtId="0" fontId="58" fillId="62" borderId="22" xfId="0" applyFont="1" applyFill="1" applyBorder="1" applyAlignment="1">
      <alignment horizontal="center" vertical="center" wrapText="1"/>
    </xf>
    <xf numFmtId="0" fontId="58" fillId="62" borderId="26" xfId="0" applyFont="1" applyFill="1" applyBorder="1" applyAlignment="1">
      <alignment horizontal="center" vertical="center" wrapText="1"/>
    </xf>
    <xf numFmtId="0" fontId="30" fillId="56" borderId="0" xfId="0" quotePrefix="1" applyFont="1" applyFill="1" applyAlignment="1">
      <alignment vertical="center"/>
    </xf>
    <xf numFmtId="9" fontId="38" fillId="56" borderId="0" xfId="2" applyNumberFormat="1" applyFont="1" applyFill="1" applyBorder="1" applyAlignment="1">
      <alignment horizontal="center" vertical="center"/>
    </xf>
    <xf numFmtId="178" fontId="33" fillId="56" borderId="33" xfId="0" applyNumberFormat="1" applyFont="1" applyFill="1" applyBorder="1" applyAlignment="1">
      <alignment horizontal="center" vertical="center"/>
    </xf>
    <xf numFmtId="178" fontId="38" fillId="56" borderId="33" xfId="2" applyNumberFormat="1" applyFont="1" applyFill="1" applyBorder="1" applyAlignment="1">
      <alignment horizontal="center" vertical="center"/>
    </xf>
    <xf numFmtId="178" fontId="38" fillId="56" borderId="22" xfId="0" applyNumberFormat="1" applyFont="1" applyFill="1" applyBorder="1" applyAlignment="1">
      <alignment horizontal="center" vertical="center"/>
    </xf>
    <xf numFmtId="178" fontId="38" fillId="56" borderId="23" xfId="0" applyNumberFormat="1" applyFont="1" applyFill="1" applyBorder="1" applyAlignment="1">
      <alignment horizontal="center" vertical="center"/>
    </xf>
    <xf numFmtId="178" fontId="38" fillId="56" borderId="25" xfId="0" applyNumberFormat="1" applyFont="1" applyFill="1" applyBorder="1" applyAlignment="1">
      <alignment horizontal="center" vertical="center"/>
    </xf>
    <xf numFmtId="178" fontId="38" fillId="56" borderId="26" xfId="2" applyNumberFormat="1" applyFont="1" applyFill="1" applyBorder="1" applyAlignment="1">
      <alignment horizontal="center" vertical="center"/>
    </xf>
    <xf numFmtId="178" fontId="33" fillId="56" borderId="0" xfId="0" applyNumberFormat="1" applyFont="1" applyFill="1" applyAlignment="1">
      <alignment horizontal="center" vertical="center"/>
    </xf>
    <xf numFmtId="3" fontId="33" fillId="56" borderId="23" xfId="0" applyNumberFormat="1" applyFont="1" applyFill="1" applyBorder="1" applyAlignment="1">
      <alignment horizontal="center" vertical="center"/>
    </xf>
    <xf numFmtId="0" fontId="58" fillId="56" borderId="0" xfId="0" applyFont="1" applyFill="1" applyAlignment="1">
      <alignment horizontal="center" vertical="center" wrapText="1"/>
    </xf>
    <xf numFmtId="178" fontId="38" fillId="56" borderId="0" xfId="0" applyNumberFormat="1" applyFont="1" applyFill="1" applyAlignment="1">
      <alignment horizontal="center" vertical="center"/>
    </xf>
    <xf numFmtId="170" fontId="38" fillId="56" borderId="22" xfId="0" applyNumberFormat="1" applyFont="1" applyFill="1" applyBorder="1" applyAlignment="1">
      <alignment horizontal="center" vertical="center"/>
    </xf>
    <xf numFmtId="170" fontId="38" fillId="56" borderId="23" xfId="0" applyNumberFormat="1" applyFont="1" applyFill="1" applyBorder="1" applyAlignment="1">
      <alignment horizontal="center" vertical="center"/>
    </xf>
    <xf numFmtId="170" fontId="33" fillId="56" borderId="33" xfId="0" applyNumberFormat="1" applyFont="1" applyFill="1" applyBorder="1" applyAlignment="1">
      <alignment horizontal="center" vertical="center"/>
    </xf>
    <xf numFmtId="170" fontId="38" fillId="56" borderId="25" xfId="0" applyNumberFormat="1" applyFont="1" applyFill="1" applyBorder="1" applyAlignment="1">
      <alignment horizontal="center" vertical="center"/>
    </xf>
    <xf numFmtId="0" fontId="33" fillId="56" borderId="0" xfId="0" applyFont="1" applyFill="1" applyAlignment="1">
      <alignment horizontal="right" vertical="center"/>
    </xf>
    <xf numFmtId="170" fontId="38" fillId="56" borderId="26" xfId="2" applyNumberFormat="1" applyFont="1" applyFill="1" applyBorder="1" applyAlignment="1">
      <alignment horizontal="center" vertical="center"/>
    </xf>
    <xf numFmtId="170" fontId="33" fillId="56" borderId="0" xfId="0" applyNumberFormat="1" applyFont="1" applyFill="1" applyAlignment="1">
      <alignment horizontal="left" vertical="center"/>
    </xf>
    <xf numFmtId="178" fontId="33" fillId="56" borderId="22" xfId="0" applyNumberFormat="1" applyFont="1" applyFill="1" applyBorder="1" applyAlignment="1">
      <alignment horizontal="center" vertical="center"/>
    </xf>
    <xf numFmtId="1" fontId="33" fillId="62" borderId="26" xfId="2" quotePrefix="1" applyNumberFormat="1" applyFont="1" applyFill="1" applyBorder="1" applyAlignment="1">
      <alignment horizontal="center" vertical="center"/>
    </xf>
    <xf numFmtId="1" fontId="33" fillId="62" borderId="22" xfId="2" quotePrefix="1" applyNumberFormat="1" applyFont="1" applyFill="1" applyBorder="1" applyAlignment="1">
      <alignment horizontal="center" vertical="center"/>
    </xf>
    <xf numFmtId="170" fontId="33" fillId="62" borderId="22" xfId="2" applyNumberFormat="1" applyFont="1" applyFill="1" applyBorder="1" applyAlignment="1">
      <alignment horizontal="center" vertical="center"/>
    </xf>
    <xf numFmtId="1" fontId="33" fillId="56" borderId="26" xfId="2" quotePrefix="1" applyNumberFormat="1" applyFont="1" applyFill="1" applyBorder="1" applyAlignment="1">
      <alignment horizontal="center" vertical="center"/>
    </xf>
    <xf numFmtId="0" fontId="71" fillId="56" borderId="0" xfId="0" applyFont="1" applyFill="1" applyAlignment="1">
      <alignment horizontal="right" vertical="center"/>
    </xf>
    <xf numFmtId="178" fontId="33" fillId="71" borderId="22" xfId="0" applyNumberFormat="1" applyFont="1" applyFill="1" applyBorder="1" applyAlignment="1">
      <alignment horizontal="center" vertical="center"/>
    </xf>
    <xf numFmtId="178" fontId="33" fillId="71" borderId="23" xfId="0" applyNumberFormat="1" applyFont="1" applyFill="1" applyBorder="1" applyAlignment="1">
      <alignment horizontal="center" vertical="center"/>
    </xf>
    <xf numFmtId="0" fontId="30" fillId="47" borderId="0" xfId="0" applyFont="1" applyFill="1" applyAlignment="1">
      <alignment vertical="center"/>
    </xf>
    <xf numFmtId="0" fontId="38" fillId="47" borderId="0" xfId="0" applyFont="1" applyFill="1" applyAlignment="1">
      <alignment horizontal="center" vertical="center"/>
    </xf>
    <xf numFmtId="0" fontId="60" fillId="47" borderId="0" xfId="0" applyFont="1" applyFill="1" applyAlignment="1">
      <alignment vertical="center"/>
    </xf>
    <xf numFmtId="179" fontId="38" fillId="56" borderId="22" xfId="0" applyNumberFormat="1" applyFont="1" applyFill="1" applyBorder="1" applyAlignment="1">
      <alignment horizontal="center" vertical="center"/>
    </xf>
    <xf numFmtId="179" fontId="38" fillId="56" borderId="23" xfId="0" applyNumberFormat="1" applyFont="1" applyFill="1" applyBorder="1" applyAlignment="1">
      <alignment horizontal="center" vertical="center"/>
    </xf>
    <xf numFmtId="179" fontId="38" fillId="56" borderId="26" xfId="2" applyNumberFormat="1" applyFont="1" applyFill="1" applyBorder="1" applyAlignment="1">
      <alignment horizontal="center" vertical="center"/>
    </xf>
    <xf numFmtId="179" fontId="33" fillId="56" borderId="0" xfId="0" applyNumberFormat="1" applyFont="1" applyFill="1" applyAlignment="1">
      <alignment horizontal="center" vertical="center"/>
    </xf>
    <xf numFmtId="170" fontId="38" fillId="56" borderId="26" xfId="0" applyNumberFormat="1" applyFont="1" applyFill="1" applyBorder="1" applyAlignment="1">
      <alignment horizontal="center" vertical="center"/>
    </xf>
    <xf numFmtId="170" fontId="38" fillId="56" borderId="34" xfId="0" applyNumberFormat="1" applyFont="1" applyFill="1" applyBorder="1" applyAlignment="1">
      <alignment horizontal="center" vertical="center"/>
    </xf>
    <xf numFmtId="3" fontId="38" fillId="56" borderId="0" xfId="0" applyNumberFormat="1" applyFont="1" applyFill="1" applyAlignment="1">
      <alignment horizontal="center" vertical="center"/>
    </xf>
    <xf numFmtId="170" fontId="33" fillId="56" borderId="22" xfId="2" applyNumberFormat="1" applyFont="1" applyFill="1" applyBorder="1" applyAlignment="1">
      <alignment horizontal="center" vertical="center"/>
    </xf>
    <xf numFmtId="1" fontId="33" fillId="56" borderId="33" xfId="2" applyNumberFormat="1" applyFont="1" applyFill="1" applyBorder="1" applyAlignment="1">
      <alignment horizontal="center" vertical="center"/>
    </xf>
    <xf numFmtId="1" fontId="33" fillId="56" borderId="39" xfId="2" applyNumberFormat="1" applyFont="1" applyFill="1" applyBorder="1" applyAlignment="1">
      <alignment horizontal="center" vertical="center"/>
    </xf>
    <xf numFmtId="180" fontId="38" fillId="56" borderId="0" xfId="0" applyNumberFormat="1" applyFont="1" applyFill="1" applyAlignment="1">
      <alignment horizontal="center" vertical="center"/>
    </xf>
    <xf numFmtId="0" fontId="60" fillId="56" borderId="0" xfId="0" applyFont="1" applyFill="1" applyAlignment="1">
      <alignment horizontal="left" vertical="center"/>
    </xf>
    <xf numFmtId="179" fontId="30" fillId="56" borderId="0" xfId="0" applyNumberFormat="1" applyFont="1" applyFill="1" applyAlignment="1">
      <alignment horizontal="left" vertical="center"/>
    </xf>
    <xf numFmtId="181" fontId="30" fillId="56" borderId="0" xfId="0" applyNumberFormat="1" applyFont="1" applyFill="1" applyAlignment="1">
      <alignment horizontal="left" vertical="center"/>
    </xf>
    <xf numFmtId="0" fontId="73" fillId="56" borderId="0" xfId="0" applyFont="1" applyFill="1" applyAlignment="1">
      <alignment horizontal="center" vertical="center"/>
    </xf>
    <xf numFmtId="1" fontId="33" fillId="56" borderId="0" xfId="2" applyNumberFormat="1" applyFont="1" applyFill="1" applyBorder="1" applyAlignment="1">
      <alignment horizontal="center" vertical="center"/>
    </xf>
    <xf numFmtId="2" fontId="38" fillId="56" borderId="23" xfId="0" applyNumberFormat="1" applyFont="1" applyFill="1" applyBorder="1" applyAlignment="1">
      <alignment horizontal="center" vertical="center"/>
    </xf>
    <xf numFmtId="2" fontId="33" fillId="56" borderId="33" xfId="0" applyNumberFormat="1" applyFont="1" applyFill="1" applyBorder="1" applyAlignment="1">
      <alignment horizontal="center" vertical="center"/>
    </xf>
    <xf numFmtId="2" fontId="38" fillId="56" borderId="0" xfId="0" applyNumberFormat="1" applyFont="1" applyFill="1" applyAlignment="1">
      <alignment vertical="center"/>
    </xf>
    <xf numFmtId="2" fontId="33" fillId="56" borderId="0" xfId="0" applyNumberFormat="1" applyFont="1" applyFill="1" applyAlignment="1">
      <alignment horizontal="center" vertical="center"/>
    </xf>
    <xf numFmtId="2" fontId="38" fillId="56" borderId="26" xfId="2" applyNumberFormat="1" applyFont="1" applyFill="1" applyBorder="1" applyAlignment="1">
      <alignment horizontal="center" vertical="center"/>
    </xf>
    <xf numFmtId="2" fontId="38" fillId="56" borderId="33" xfId="2" applyNumberFormat="1" applyFont="1" applyFill="1" applyBorder="1" applyAlignment="1">
      <alignment horizontal="center" vertical="center"/>
    </xf>
    <xf numFmtId="2" fontId="30" fillId="56" borderId="0" xfId="0" applyNumberFormat="1" applyFont="1" applyFill="1" applyAlignment="1">
      <alignment horizontal="left" vertical="center"/>
    </xf>
    <xf numFmtId="182" fontId="33" fillId="56" borderId="0" xfId="0" applyNumberFormat="1" applyFont="1" applyFill="1" applyAlignment="1">
      <alignment horizontal="center" vertical="center"/>
    </xf>
    <xf numFmtId="182" fontId="30" fillId="56" borderId="0" xfId="0" applyNumberFormat="1" applyFont="1" applyFill="1" applyAlignment="1">
      <alignment vertical="center"/>
    </xf>
    <xf numFmtId="2" fontId="33" fillId="56" borderId="22" xfId="2" applyNumberFormat="1" applyFont="1" applyFill="1" applyBorder="1" applyAlignment="1">
      <alignment horizontal="center" vertical="center"/>
    </xf>
    <xf numFmtId="0" fontId="30" fillId="56" borderId="41" xfId="70" applyFont="1" applyFill="1" applyBorder="1" applyAlignment="1">
      <alignment horizontal="center" vertical="center"/>
    </xf>
    <xf numFmtId="0" fontId="30" fillId="56" borderId="41" xfId="0" applyFont="1" applyFill="1" applyBorder="1" applyAlignment="1">
      <alignment vertical="center"/>
    </xf>
    <xf numFmtId="10" fontId="33" fillId="56" borderId="22" xfId="2" applyFont="1" applyFill="1" applyBorder="1" applyAlignment="1">
      <alignment horizontal="center" vertical="center"/>
    </xf>
    <xf numFmtId="179" fontId="33" fillId="62" borderId="22" xfId="2" applyNumberFormat="1" applyFont="1" applyFill="1" applyBorder="1" applyAlignment="1">
      <alignment horizontal="center" vertical="center"/>
    </xf>
    <xf numFmtId="170" fontId="33" fillId="62" borderId="22" xfId="2" quotePrefix="1" applyNumberFormat="1" applyFont="1" applyFill="1" applyBorder="1" applyAlignment="1">
      <alignment horizontal="center" vertical="center"/>
    </xf>
    <xf numFmtId="2" fontId="33" fillId="62" borderId="22" xfId="2" applyNumberFormat="1" applyFont="1" applyFill="1" applyBorder="1" applyAlignment="1">
      <alignment horizontal="center" vertical="center"/>
    </xf>
    <xf numFmtId="2" fontId="38" fillId="56" borderId="22" xfId="2" applyNumberFormat="1" applyFont="1" applyFill="1" applyBorder="1" applyAlignment="1">
      <alignment horizontal="center" vertical="center"/>
    </xf>
    <xf numFmtId="1" fontId="38" fillId="62" borderId="22" xfId="2" applyNumberFormat="1" applyFont="1" applyFill="1" applyBorder="1" applyAlignment="1">
      <alignment horizontal="center" vertical="center"/>
    </xf>
    <xf numFmtId="179" fontId="38" fillId="62" borderId="22" xfId="2" applyNumberFormat="1" applyFont="1" applyFill="1" applyBorder="1" applyAlignment="1">
      <alignment horizontal="center" vertical="center"/>
    </xf>
    <xf numFmtId="9" fontId="33" fillId="62" borderId="22" xfId="2" applyNumberFormat="1" applyFont="1" applyFill="1" applyBorder="1" applyAlignment="1">
      <alignment horizontal="center" vertical="center"/>
    </xf>
    <xf numFmtId="9" fontId="38" fillId="62" borderId="33" xfId="2" applyNumberFormat="1" applyFont="1" applyFill="1" applyBorder="1" applyAlignment="1">
      <alignment horizontal="center" vertical="center"/>
    </xf>
    <xf numFmtId="1" fontId="33" fillId="62" borderId="22" xfId="2" applyNumberFormat="1" applyFont="1" applyFill="1" applyBorder="1" applyAlignment="1">
      <alignment horizontal="center" vertical="center"/>
    </xf>
    <xf numFmtId="0" fontId="30" fillId="62" borderId="22" xfId="0" applyFont="1" applyFill="1" applyBorder="1" applyAlignment="1">
      <alignment horizontal="center" vertical="center"/>
    </xf>
    <xf numFmtId="0" fontId="30" fillId="62" borderId="33" xfId="0" applyFont="1" applyFill="1" applyBorder="1" applyAlignment="1">
      <alignment horizontal="center" vertical="center"/>
    </xf>
    <xf numFmtId="0" fontId="58" fillId="62" borderId="22" xfId="0" applyFont="1" applyFill="1" applyBorder="1" applyAlignment="1">
      <alignment horizontal="center" vertical="center"/>
    </xf>
    <xf numFmtId="2" fontId="38" fillId="62" borderId="33" xfId="2" applyNumberFormat="1" applyFont="1" applyFill="1" applyBorder="1" applyAlignment="1">
      <alignment horizontal="center" vertical="center"/>
    </xf>
    <xf numFmtId="170" fontId="38" fillId="62" borderId="26" xfId="2" applyNumberFormat="1" applyFont="1" applyFill="1" applyBorder="1" applyAlignment="1">
      <alignment horizontal="center" vertical="center"/>
    </xf>
    <xf numFmtId="164" fontId="39" fillId="58" borderId="0" xfId="0" applyNumberFormat="1" applyFont="1" applyFill="1" applyAlignment="1">
      <alignment vertical="top"/>
    </xf>
    <xf numFmtId="0" fontId="2" fillId="0" borderId="0" xfId="70" applyFont="1"/>
    <xf numFmtId="0" fontId="2" fillId="0" borderId="0" xfId="70" applyFont="1" applyAlignment="1">
      <alignment vertical="center"/>
    </xf>
    <xf numFmtId="164" fontId="41" fillId="57" borderId="0" xfId="121" applyFont="1" applyFill="1">
      <alignment vertical="top"/>
    </xf>
    <xf numFmtId="178" fontId="30" fillId="56" borderId="0" xfId="0" applyNumberFormat="1" applyFont="1" applyFill="1" applyAlignment="1">
      <alignment vertical="center"/>
    </xf>
    <xf numFmtId="178" fontId="30" fillId="56" borderId="22" xfId="0" applyNumberFormat="1" applyFont="1" applyFill="1" applyBorder="1" applyAlignment="1">
      <alignment horizontal="center" vertical="center"/>
    </xf>
    <xf numFmtId="0" fontId="30" fillId="56" borderId="0" xfId="0" applyFont="1" applyFill="1"/>
    <xf numFmtId="0" fontId="30" fillId="56" borderId="0" xfId="0" applyFont="1" applyFill="1" applyAlignment="1">
      <alignment horizontal="left"/>
    </xf>
    <xf numFmtId="0" fontId="42" fillId="56" borderId="0" xfId="0" applyFont="1" applyFill="1"/>
    <xf numFmtId="0" fontId="42" fillId="56" borderId="0" xfId="0" applyFont="1" applyFill="1" applyAlignment="1">
      <alignment horizontal="right"/>
    </xf>
    <xf numFmtId="0" fontId="42" fillId="56" borderId="0" xfId="0" applyFont="1" applyFill="1" applyAlignment="1">
      <alignment horizontal="left"/>
    </xf>
    <xf numFmtId="0" fontId="39" fillId="57" borderId="0" xfId="0" applyFont="1" applyFill="1" applyAlignment="1">
      <alignment horizontal="left" vertical="center"/>
    </xf>
    <xf numFmtId="0" fontId="38" fillId="47" borderId="0" xfId="0" applyFont="1" applyFill="1" applyAlignment="1">
      <alignment horizontal="left" vertical="center"/>
    </xf>
    <xf numFmtId="178" fontId="30" fillId="56" borderId="0" xfId="0" quotePrefix="1" applyNumberFormat="1" applyFont="1" applyFill="1"/>
    <xf numFmtId="0" fontId="38" fillId="62" borderId="0" xfId="0" quotePrefix="1" applyFont="1" applyFill="1"/>
    <xf numFmtId="0" fontId="59" fillId="56" borderId="0" xfId="0" applyFont="1" applyFill="1" applyAlignment="1">
      <alignment horizontal="left"/>
    </xf>
    <xf numFmtId="0" fontId="33" fillId="56" borderId="0" xfId="0" applyFont="1" applyFill="1"/>
    <xf numFmtId="0" fontId="33" fillId="57" borderId="0" xfId="0" applyFont="1" applyFill="1" applyAlignment="1">
      <alignment vertical="center"/>
    </xf>
    <xf numFmtId="0" fontId="33" fillId="47" borderId="0" xfId="0" applyFont="1" applyFill="1" applyAlignment="1">
      <alignment vertical="center"/>
    </xf>
    <xf numFmtId="0" fontId="59" fillId="56" borderId="0" xfId="0" applyFont="1" applyFill="1"/>
    <xf numFmtId="0" fontId="30" fillId="62" borderId="0" xfId="0" applyFont="1" applyFill="1"/>
    <xf numFmtId="0" fontId="42" fillId="62" borderId="0" xfId="0" applyFont="1" applyFill="1"/>
    <xf numFmtId="0" fontId="30" fillId="62" borderId="0" xfId="0" applyFont="1" applyFill="1" applyAlignment="1">
      <alignment horizontal="left"/>
    </xf>
    <xf numFmtId="0" fontId="42" fillId="62" borderId="0" xfId="0" applyFont="1" applyFill="1" applyAlignment="1">
      <alignment horizontal="left"/>
    </xf>
    <xf numFmtId="0" fontId="42" fillId="62" borderId="0" xfId="0" applyFont="1" applyFill="1" applyAlignment="1">
      <alignment horizontal="right"/>
    </xf>
    <xf numFmtId="164" fontId="39" fillId="56" borderId="0" xfId="0" applyNumberFormat="1" applyFont="1" applyFill="1" applyAlignment="1">
      <alignment vertical="top"/>
    </xf>
    <xf numFmtId="0" fontId="55" fillId="56" borderId="0" xfId="0" applyFont="1" applyFill="1" applyAlignment="1">
      <alignment vertical="center"/>
    </xf>
    <xf numFmtId="186" fontId="59" fillId="56" borderId="0" xfId="0" applyNumberFormat="1" applyFont="1" applyFill="1" applyAlignment="1">
      <alignment vertical="top"/>
    </xf>
    <xf numFmtId="187" fontId="33" fillId="56" borderId="0" xfId="0" applyNumberFormat="1" applyFont="1" applyFill="1" applyAlignment="1">
      <alignment vertical="top"/>
    </xf>
    <xf numFmtId="187" fontId="30" fillId="56" borderId="0" xfId="0" applyNumberFormat="1" applyFont="1" applyFill="1"/>
    <xf numFmtId="187" fontId="59" fillId="56" borderId="0" xfId="0" applyNumberFormat="1" applyFont="1" applyFill="1" applyAlignment="1">
      <alignment vertical="top"/>
    </xf>
    <xf numFmtId="187" fontId="39" fillId="56" borderId="0" xfId="0" applyNumberFormat="1" applyFont="1" applyFill="1" applyAlignment="1">
      <alignment vertical="top"/>
    </xf>
    <xf numFmtId="187" fontId="38" fillId="47" borderId="0" xfId="0" applyNumberFormat="1" applyFont="1" applyFill="1" applyAlignment="1">
      <alignment vertical="center"/>
    </xf>
    <xf numFmtId="187" fontId="39" fillId="57" borderId="0" xfId="0" applyNumberFormat="1" applyFont="1" applyFill="1" applyAlignment="1">
      <alignment vertical="center"/>
    </xf>
    <xf numFmtId="182" fontId="38" fillId="56" borderId="22" xfId="0" applyNumberFormat="1" applyFont="1" applyFill="1" applyBorder="1" applyAlignment="1">
      <alignment horizontal="center" vertical="center"/>
    </xf>
    <xf numFmtId="182" fontId="33" fillId="56" borderId="22" xfId="0" applyNumberFormat="1" applyFont="1" applyFill="1" applyBorder="1" applyAlignment="1">
      <alignment horizontal="center" vertical="center"/>
    </xf>
    <xf numFmtId="187" fontId="33" fillId="62" borderId="0" xfId="0" applyNumberFormat="1" applyFont="1" applyFill="1" applyAlignment="1">
      <alignment vertical="top"/>
    </xf>
    <xf numFmtId="187" fontId="30" fillId="62" borderId="0" xfId="0" applyNumberFormat="1" applyFont="1" applyFill="1"/>
    <xf numFmtId="187" fontId="59" fillId="62" borderId="0" xfId="0" applyNumberFormat="1" applyFont="1" applyFill="1" applyAlignment="1">
      <alignment vertical="top"/>
    </xf>
    <xf numFmtId="182" fontId="38" fillId="62" borderId="22" xfId="0" applyNumberFormat="1" applyFont="1" applyFill="1" applyBorder="1" applyAlignment="1">
      <alignment horizontal="center" vertical="center"/>
    </xf>
    <xf numFmtId="182" fontId="38" fillId="51" borderId="22" xfId="0" applyNumberFormat="1" applyFont="1" applyFill="1" applyBorder="1" applyAlignment="1">
      <alignment horizontal="center" vertical="center"/>
    </xf>
    <xf numFmtId="164" fontId="59" fillId="56" borderId="0" xfId="0" applyNumberFormat="1" applyFont="1" applyFill="1" applyAlignment="1">
      <alignment vertical="top"/>
    </xf>
    <xf numFmtId="186" fontId="38" fillId="56" borderId="0" xfId="0" applyNumberFormat="1" applyFont="1" applyFill="1" applyAlignment="1">
      <alignment vertical="top"/>
    </xf>
    <xf numFmtId="188" fontId="38" fillId="56" borderId="0" xfId="0" applyNumberFormat="1" applyFont="1" applyFill="1" applyAlignment="1">
      <alignment vertical="top"/>
    </xf>
    <xf numFmtId="164" fontId="38" fillId="56" borderId="0" xfId="0" applyNumberFormat="1" applyFont="1" applyFill="1" applyAlignment="1">
      <alignment vertical="top"/>
    </xf>
    <xf numFmtId="0" fontId="39" fillId="57" borderId="0" xfId="0" applyFont="1" applyFill="1"/>
    <xf numFmtId="0" fontId="38" fillId="47" borderId="0" xfId="0" applyFont="1" applyFill="1"/>
    <xf numFmtId="186" fontId="33" fillId="56" borderId="0" xfId="0" applyNumberFormat="1" applyFont="1" applyFill="1"/>
    <xf numFmtId="186" fontId="30" fillId="62" borderId="0" xfId="0" applyNumberFormat="1" applyFont="1" applyFill="1"/>
    <xf numFmtId="186" fontId="59" fillId="56" borderId="0" xfId="0" applyNumberFormat="1" applyFont="1" applyFill="1"/>
    <xf numFmtId="186" fontId="38" fillId="47" borderId="0" xfId="0" applyNumberFormat="1" applyFont="1" applyFill="1"/>
    <xf numFmtId="186" fontId="30" fillId="56" borderId="0" xfId="0" applyNumberFormat="1" applyFont="1" applyFill="1"/>
    <xf numFmtId="186" fontId="38" fillId="47" borderId="0" xfId="0" applyNumberFormat="1" applyFont="1" applyFill="1" applyAlignment="1">
      <alignment horizontal="left"/>
    </xf>
    <xf numFmtId="0" fontId="39" fillId="57" borderId="0" xfId="0" applyFont="1" applyFill="1" applyAlignment="1">
      <alignment horizontal="left"/>
    </xf>
    <xf numFmtId="188" fontId="33" fillId="56" borderId="0" xfId="0" applyNumberFormat="1" applyFont="1" applyFill="1"/>
    <xf numFmtId="0" fontId="38" fillId="47" borderId="0" xfId="0" applyFont="1" applyFill="1" applyAlignment="1">
      <alignment horizontal="left"/>
    </xf>
    <xf numFmtId="189" fontId="33" fillId="56" borderId="0" xfId="126" applyNumberFormat="1" applyFont="1" applyFill="1" applyBorder="1" applyAlignment="1"/>
    <xf numFmtId="189" fontId="59" fillId="56" borderId="0" xfId="126" applyNumberFormat="1" applyFont="1" applyFill="1" applyBorder="1" applyAlignment="1"/>
    <xf numFmtId="187" fontId="38" fillId="56" borderId="0" xfId="0" applyNumberFormat="1" applyFont="1" applyFill="1" applyAlignment="1">
      <alignment vertical="top"/>
    </xf>
    <xf numFmtId="190" fontId="38" fillId="56" borderId="0" xfId="126" applyNumberFormat="1" applyFont="1" applyFill="1" applyBorder="1" applyAlignment="1"/>
    <xf numFmtId="187" fontId="38" fillId="51" borderId="0" xfId="0" applyNumberFormat="1" applyFont="1" applyFill="1" applyAlignment="1">
      <alignment vertical="top"/>
    </xf>
    <xf numFmtId="172" fontId="38" fillId="56" borderId="0" xfId="2" applyNumberFormat="1" applyFont="1" applyFill="1" applyAlignment="1">
      <alignment vertical="top"/>
    </xf>
    <xf numFmtId="164" fontId="38" fillId="51" borderId="0" xfId="0" applyNumberFormat="1" applyFont="1" applyFill="1" applyAlignment="1">
      <alignment vertical="top"/>
    </xf>
    <xf numFmtId="188" fontId="38" fillId="51" borderId="0" xfId="0" applyNumberFormat="1" applyFont="1" applyFill="1" applyAlignment="1">
      <alignment vertical="top"/>
    </xf>
    <xf numFmtId="188" fontId="59" fillId="56" borderId="0" xfId="0" applyNumberFormat="1" applyFont="1" applyFill="1" applyAlignment="1">
      <alignment vertical="top"/>
    </xf>
    <xf numFmtId="188" fontId="38" fillId="56" borderId="0" xfId="2" applyNumberFormat="1" applyFont="1" applyFill="1" applyAlignment="1">
      <alignment vertical="top"/>
    </xf>
    <xf numFmtId="179" fontId="38" fillId="56" borderId="0" xfId="0" applyNumberFormat="1" applyFont="1" applyFill="1" applyAlignment="1">
      <alignment vertical="top"/>
    </xf>
    <xf numFmtId="179" fontId="59" fillId="56" borderId="0" xfId="0" applyNumberFormat="1" applyFont="1" applyFill="1" applyAlignment="1">
      <alignment vertical="top"/>
    </xf>
    <xf numFmtId="188" fontId="59" fillId="56" borderId="0" xfId="2" applyNumberFormat="1" applyFont="1" applyFill="1" applyAlignment="1">
      <alignment vertical="top"/>
    </xf>
    <xf numFmtId="172" fontId="59" fillId="56" borderId="0" xfId="2" applyNumberFormat="1" applyFont="1" applyFill="1" applyAlignment="1">
      <alignment vertical="top"/>
    </xf>
    <xf numFmtId="49" fontId="38" fillId="56" borderId="0" xfId="0" applyNumberFormat="1" applyFont="1" applyFill="1" applyAlignment="1">
      <alignment vertical="top"/>
    </xf>
    <xf numFmtId="49" fontId="38" fillId="51" borderId="0" xfId="0" applyNumberFormat="1" applyFont="1" applyFill="1" applyAlignment="1">
      <alignment vertical="top"/>
    </xf>
    <xf numFmtId="49" fontId="59" fillId="56" borderId="0" xfId="0" applyNumberFormat="1" applyFont="1" applyFill="1" applyAlignment="1">
      <alignment vertical="top"/>
    </xf>
    <xf numFmtId="187" fontId="38" fillId="62" borderId="0" xfId="0" applyNumberFormat="1" applyFont="1" applyFill="1" applyAlignment="1">
      <alignment vertical="top"/>
    </xf>
    <xf numFmtId="164" fontId="38" fillId="62" borderId="0" xfId="0" applyNumberFormat="1" applyFont="1" applyFill="1" applyAlignment="1">
      <alignment vertical="top"/>
    </xf>
    <xf numFmtId="188" fontId="38" fillId="62" borderId="0" xfId="0" applyNumberFormat="1" applyFont="1" applyFill="1" applyAlignment="1">
      <alignment vertical="top"/>
    </xf>
    <xf numFmtId="188" fontId="59" fillId="62" borderId="0" xfId="0" applyNumberFormat="1" applyFont="1" applyFill="1" applyAlignment="1">
      <alignment vertical="top"/>
    </xf>
    <xf numFmtId="164" fontId="59" fillId="62" borderId="0" xfId="0" applyNumberFormat="1" applyFont="1" applyFill="1" applyAlignment="1">
      <alignment vertical="top"/>
    </xf>
    <xf numFmtId="178" fontId="38" fillId="56" borderId="33" xfId="0" applyNumberFormat="1" applyFont="1" applyFill="1" applyBorder="1" applyAlignment="1">
      <alignment horizontal="center" vertical="center"/>
    </xf>
    <xf numFmtId="178" fontId="38" fillId="62" borderId="22" xfId="0" applyNumberFormat="1" applyFont="1" applyFill="1" applyBorder="1" applyAlignment="1">
      <alignment horizontal="center" vertical="center"/>
    </xf>
    <xf numFmtId="188" fontId="30" fillId="62" borderId="0" xfId="0" applyNumberFormat="1" applyFont="1" applyFill="1"/>
    <xf numFmtId="188" fontId="30" fillId="56" borderId="0" xfId="0" applyNumberFormat="1" applyFont="1" applyFill="1"/>
    <xf numFmtId="188" fontId="38" fillId="47" borderId="0" xfId="0" applyNumberFormat="1" applyFont="1" applyFill="1" applyAlignment="1">
      <alignment vertical="center"/>
    </xf>
    <xf numFmtId="9" fontId="33" fillId="62" borderId="39" xfId="2" applyNumberFormat="1" applyFont="1" applyFill="1" applyBorder="1" applyAlignment="1">
      <alignment horizontal="center" vertical="center"/>
    </xf>
    <xf numFmtId="1" fontId="33" fillId="62" borderId="0" xfId="0" applyNumberFormat="1" applyFont="1" applyFill="1" applyAlignment="1">
      <alignment horizontal="center" vertical="center"/>
    </xf>
    <xf numFmtId="9" fontId="38" fillId="62" borderId="39" xfId="2" applyNumberFormat="1" applyFont="1" applyFill="1" applyBorder="1" applyAlignment="1">
      <alignment horizontal="center" vertical="center"/>
    </xf>
    <xf numFmtId="172" fontId="33" fillId="62" borderId="39" xfId="2" applyNumberFormat="1" applyFont="1" applyFill="1" applyBorder="1" applyAlignment="1">
      <alignment horizontal="center" vertical="center"/>
    </xf>
    <xf numFmtId="0" fontId="30" fillId="62" borderId="39" xfId="0" applyFont="1" applyFill="1" applyBorder="1" applyAlignment="1">
      <alignment horizontal="center" vertical="center"/>
    </xf>
    <xf numFmtId="172" fontId="33" fillId="56" borderId="33" xfId="0" applyNumberFormat="1" applyFont="1" applyFill="1" applyBorder="1" applyAlignment="1">
      <alignment horizontal="center" vertical="center"/>
    </xf>
    <xf numFmtId="170" fontId="38" fillId="62" borderId="36" xfId="2" quotePrefix="1" applyNumberFormat="1" applyFont="1" applyFill="1" applyBorder="1" applyAlignment="1">
      <alignment horizontal="center" vertical="center"/>
    </xf>
    <xf numFmtId="170" fontId="38" fillId="56" borderId="36" xfId="2" applyNumberFormat="1" applyFont="1" applyFill="1" applyBorder="1" applyAlignment="1">
      <alignment horizontal="center" vertical="center"/>
    </xf>
    <xf numFmtId="178" fontId="38" fillId="56" borderId="36" xfId="2" applyNumberFormat="1" applyFont="1" applyFill="1" applyBorder="1" applyAlignment="1">
      <alignment horizontal="center" vertical="center"/>
    </xf>
    <xf numFmtId="179" fontId="59" fillId="52" borderId="0" xfId="0" applyNumberFormat="1" applyFont="1" applyFill="1" applyAlignment="1">
      <alignment vertical="top"/>
    </xf>
    <xf numFmtId="0" fontId="49" fillId="56" borderId="0" xfId="0" applyFont="1" applyFill="1" applyAlignment="1">
      <alignment vertical="center"/>
    </xf>
    <xf numFmtId="178" fontId="33" fillId="56" borderId="0" xfId="0" applyNumberFormat="1" applyFont="1" applyFill="1" applyAlignment="1">
      <alignment horizontal="left" vertical="center"/>
    </xf>
    <xf numFmtId="191" fontId="38" fillId="62" borderId="0" xfId="0" applyNumberFormat="1" applyFont="1" applyFill="1" applyAlignment="1">
      <alignment vertical="top"/>
    </xf>
    <xf numFmtId="191" fontId="59" fillId="62" borderId="0" xfId="0" applyNumberFormat="1" applyFont="1" applyFill="1" applyAlignment="1">
      <alignment vertical="top"/>
    </xf>
    <xf numFmtId="179" fontId="38" fillId="62" borderId="0" xfId="0" applyNumberFormat="1" applyFont="1" applyFill="1" applyAlignment="1">
      <alignment vertical="top"/>
    </xf>
    <xf numFmtId="164" fontId="59" fillId="52" borderId="0" xfId="0" applyNumberFormat="1" applyFont="1" applyFill="1" applyAlignment="1">
      <alignment vertical="top"/>
    </xf>
    <xf numFmtId="178" fontId="33" fillId="62" borderId="0" xfId="0" applyNumberFormat="1" applyFont="1" applyFill="1" applyAlignment="1">
      <alignment horizontal="center" vertical="center"/>
    </xf>
    <xf numFmtId="4" fontId="38" fillId="56" borderId="22" xfId="0" applyNumberFormat="1" applyFont="1" applyFill="1" applyBorder="1" applyAlignment="1">
      <alignment horizontal="center" vertical="center"/>
    </xf>
    <xf numFmtId="4" fontId="38" fillId="56" borderId="23" xfId="0" applyNumberFormat="1" applyFont="1" applyFill="1" applyBorder="1" applyAlignment="1">
      <alignment horizontal="center" vertical="center"/>
    </xf>
    <xf numFmtId="4" fontId="33" fillId="56" borderId="33" xfId="0" applyNumberFormat="1" applyFont="1" applyFill="1" applyBorder="1" applyAlignment="1">
      <alignment horizontal="center" vertical="center"/>
    </xf>
    <xf numFmtId="4" fontId="38" fillId="56" borderId="0" xfId="0" applyNumberFormat="1" applyFont="1" applyFill="1" applyAlignment="1">
      <alignment vertical="center"/>
    </xf>
    <xf numFmtId="4" fontId="33" fillId="56" borderId="0" xfId="0" applyNumberFormat="1" applyFont="1" applyFill="1" applyAlignment="1">
      <alignment horizontal="center" vertical="center"/>
    </xf>
    <xf numFmtId="186" fontId="38" fillId="62" borderId="0" xfId="0" applyNumberFormat="1" applyFont="1" applyFill="1" applyAlignment="1">
      <alignment vertical="top"/>
    </xf>
    <xf numFmtId="186" fontId="59" fillId="52" borderId="0" xfId="0" applyNumberFormat="1" applyFont="1" applyFill="1" applyAlignment="1">
      <alignment vertical="top"/>
    </xf>
    <xf numFmtId="178" fontId="33" fillId="56" borderId="25" xfId="0" quotePrefix="1" applyNumberFormat="1" applyFont="1" applyFill="1" applyBorder="1" applyAlignment="1">
      <alignment horizontal="center" vertical="center"/>
    </xf>
    <xf numFmtId="178" fontId="33" fillId="56" borderId="36" xfId="2" quotePrefix="1" applyNumberFormat="1" applyFont="1" applyFill="1" applyBorder="1" applyAlignment="1">
      <alignment horizontal="center" vertical="center"/>
    </xf>
    <xf numFmtId="10" fontId="38" fillId="56" borderId="0" xfId="0" applyNumberFormat="1" applyFont="1" applyFill="1" applyAlignment="1">
      <alignment horizontal="left" vertical="center"/>
    </xf>
    <xf numFmtId="179" fontId="33" fillId="62" borderId="25" xfId="0" quotePrefix="1" applyNumberFormat="1" applyFont="1" applyFill="1" applyBorder="1" applyAlignment="1">
      <alignment horizontal="center" vertical="center"/>
    </xf>
    <xf numFmtId="2" fontId="33" fillId="56" borderId="25" xfId="0" quotePrefix="1" applyNumberFormat="1" applyFont="1" applyFill="1" applyBorder="1" applyAlignment="1">
      <alignment horizontal="center" vertical="center"/>
    </xf>
    <xf numFmtId="187" fontId="71" fillId="62" borderId="0" xfId="0" applyNumberFormat="1" applyFont="1" applyFill="1"/>
    <xf numFmtId="0" fontId="0" fillId="0" borderId="0" xfId="0" applyAlignment="1">
      <alignment wrapText="1"/>
    </xf>
    <xf numFmtId="183" fontId="0" fillId="0" borderId="0" xfId="0" applyNumberFormat="1"/>
    <xf numFmtId="0" fontId="71" fillId="56" borderId="0" xfId="0" applyFont="1" applyFill="1"/>
    <xf numFmtId="188" fontId="33" fillId="62" borderId="0" xfId="0" applyNumberFormat="1" applyFont="1" applyFill="1" applyAlignment="1">
      <alignment vertical="top"/>
    </xf>
    <xf numFmtId="188" fontId="33" fillId="51" borderId="0" xfId="0" applyNumberFormat="1" applyFont="1" applyFill="1" applyAlignment="1">
      <alignment vertical="top"/>
    </xf>
    <xf numFmtId="188" fontId="33" fillId="62" borderId="0" xfId="2" applyNumberFormat="1" applyFont="1" applyFill="1" applyAlignment="1">
      <alignment vertical="top"/>
    </xf>
    <xf numFmtId="188" fontId="33" fillId="56" borderId="0" xfId="0" applyNumberFormat="1" applyFont="1" applyFill="1" applyAlignment="1">
      <alignment vertical="top"/>
    </xf>
    <xf numFmtId="164" fontId="33" fillId="62" borderId="0" xfId="0" applyNumberFormat="1" applyFont="1" applyFill="1" applyAlignment="1">
      <alignment vertical="top"/>
    </xf>
    <xf numFmtId="164" fontId="33" fillId="62" borderId="0" xfId="0" applyNumberFormat="1" applyFont="1" applyFill="1" applyAlignment="1">
      <alignment horizontal="right" vertical="top"/>
    </xf>
    <xf numFmtId="164" fontId="33" fillId="56" borderId="0" xfId="0" applyNumberFormat="1" applyFont="1" applyFill="1" applyAlignment="1">
      <alignment vertical="top"/>
    </xf>
    <xf numFmtId="169" fontId="38" fillId="62" borderId="0" xfId="0" applyNumberFormat="1" applyFont="1" applyFill="1" applyAlignment="1">
      <alignment vertical="top"/>
    </xf>
    <xf numFmtId="2" fontId="38" fillId="56" borderId="36" xfId="2" applyNumberFormat="1" applyFont="1" applyFill="1" applyBorder="1" applyAlignment="1">
      <alignment horizontal="center" vertical="center"/>
    </xf>
    <xf numFmtId="2" fontId="38" fillId="56" borderId="25" xfId="0" applyNumberFormat="1" applyFont="1" applyFill="1" applyBorder="1" applyAlignment="1">
      <alignment horizontal="center" vertical="center"/>
    </xf>
    <xf numFmtId="170" fontId="33" fillId="56" borderId="36" xfId="0" applyNumberFormat="1" applyFont="1" applyFill="1" applyBorder="1" applyAlignment="1">
      <alignment horizontal="center" vertical="center"/>
    </xf>
    <xf numFmtId="172" fontId="38" fillId="56" borderId="33" xfId="0" applyNumberFormat="1" applyFont="1" applyFill="1" applyBorder="1" applyAlignment="1">
      <alignment horizontal="center" vertical="center"/>
    </xf>
    <xf numFmtId="179" fontId="38" fillId="56" borderId="36" xfId="2" applyNumberFormat="1" applyFont="1" applyFill="1" applyBorder="1" applyAlignment="1">
      <alignment horizontal="center" vertical="center"/>
    </xf>
    <xf numFmtId="179" fontId="38" fillId="56" borderId="22" xfId="2" applyNumberFormat="1" applyFont="1" applyFill="1" applyBorder="1" applyAlignment="1">
      <alignment horizontal="center" vertical="center"/>
    </xf>
    <xf numFmtId="179" fontId="38" fillId="56" borderId="23" xfId="2" applyNumberFormat="1" applyFont="1" applyFill="1" applyBorder="1" applyAlignment="1">
      <alignment horizontal="center" vertical="center"/>
    </xf>
    <xf numFmtId="179" fontId="38" fillId="56" borderId="33" xfId="0" applyNumberFormat="1" applyFont="1" applyFill="1" applyBorder="1" applyAlignment="1">
      <alignment horizontal="center" vertical="center"/>
    </xf>
    <xf numFmtId="0" fontId="0" fillId="0" borderId="0" xfId="0" applyAlignment="1">
      <alignment horizontal="right"/>
    </xf>
    <xf numFmtId="187" fontId="19" fillId="0" borderId="0" xfId="0" applyNumberFormat="1" applyFont="1" applyAlignment="1">
      <alignment horizontal="right" vertical="top"/>
    </xf>
    <xf numFmtId="188" fontId="59" fillId="56" borderId="0" xfId="0" applyNumberFormat="1" applyFont="1" applyFill="1" applyAlignment="1">
      <alignment horizontal="right" vertical="top"/>
    </xf>
    <xf numFmtId="0" fontId="30" fillId="56" borderId="0" xfId="70" applyFont="1" applyFill="1" applyAlignment="1">
      <alignment horizontal="center" vertical="center"/>
    </xf>
    <xf numFmtId="170" fontId="38" fillId="56" borderId="0" xfId="0" applyNumberFormat="1" applyFont="1" applyFill="1" applyAlignment="1">
      <alignment vertical="center"/>
    </xf>
    <xf numFmtId="170" fontId="38" fillId="56" borderId="33" xfId="0" applyNumberFormat="1" applyFont="1" applyFill="1" applyBorder="1" applyAlignment="1">
      <alignment horizontal="center" vertical="center"/>
    </xf>
    <xf numFmtId="2" fontId="33" fillId="52" borderId="36" xfId="2" applyNumberFormat="1" applyFont="1" applyFill="1" applyBorder="1" applyAlignment="1">
      <alignment horizontal="center" vertical="center"/>
    </xf>
    <xf numFmtId="2" fontId="33" fillId="56" borderId="36" xfId="2" applyNumberFormat="1" applyFont="1" applyFill="1" applyBorder="1" applyAlignment="1">
      <alignment horizontal="center" vertical="center"/>
    </xf>
    <xf numFmtId="0" fontId="33" fillId="56" borderId="22" xfId="0" applyFont="1" applyFill="1" applyBorder="1" applyAlignment="1">
      <alignment horizontal="center" vertical="center"/>
    </xf>
    <xf numFmtId="188" fontId="59" fillId="52" borderId="0" xfId="0" applyNumberFormat="1" applyFont="1" applyFill="1" applyAlignment="1">
      <alignment vertical="top"/>
    </xf>
    <xf numFmtId="4" fontId="38" fillId="56" borderId="25" xfId="0" applyNumberFormat="1" applyFont="1" applyFill="1" applyBorder="1" applyAlignment="1">
      <alignment horizontal="center" vertical="center"/>
    </xf>
    <xf numFmtId="2" fontId="38" fillId="56" borderId="25" xfId="0" quotePrefix="1" applyNumberFormat="1" applyFont="1" applyFill="1" applyBorder="1" applyAlignment="1">
      <alignment horizontal="center" vertical="center"/>
    </xf>
    <xf numFmtId="0" fontId="82" fillId="56" borderId="0" xfId="0" applyFont="1" applyFill="1" applyAlignment="1">
      <alignment horizontal="left"/>
    </xf>
    <xf numFmtId="0" fontId="36" fillId="56" borderId="0" xfId="0" applyFont="1" applyFill="1"/>
    <xf numFmtId="0" fontId="36" fillId="57" borderId="0" xfId="0" applyFont="1" applyFill="1" applyAlignment="1">
      <alignment vertical="center"/>
    </xf>
    <xf numFmtId="0" fontId="36" fillId="47" borderId="0" xfId="0" applyFont="1" applyFill="1" applyAlignment="1">
      <alignment vertical="center"/>
    </xf>
    <xf numFmtId="0" fontId="82" fillId="56" borderId="0" xfId="0" applyFont="1" applyFill="1"/>
    <xf numFmtId="0" fontId="36" fillId="51" borderId="0" xfId="0" applyFont="1" applyFill="1"/>
    <xf numFmtId="0" fontId="33" fillId="59" borderId="10" xfId="0" applyFont="1" applyFill="1" applyBorder="1" applyAlignment="1">
      <alignment horizontal="center" vertical="top"/>
    </xf>
    <xf numFmtId="0" fontId="30" fillId="56" borderId="13" xfId="70" applyFont="1" applyFill="1" applyBorder="1" applyAlignment="1">
      <alignment vertical="center"/>
    </xf>
    <xf numFmtId="0" fontId="30" fillId="56" borderId="0" xfId="70" applyFont="1" applyFill="1" applyAlignment="1">
      <alignment horizontal="left" vertical="center" indent="1"/>
    </xf>
    <xf numFmtId="0" fontId="30" fillId="72" borderId="11" xfId="70" applyFont="1" applyFill="1" applyBorder="1" applyAlignment="1">
      <alignment vertical="center"/>
    </xf>
    <xf numFmtId="0" fontId="30" fillId="0" borderId="0" xfId="70" applyFont="1" applyAlignment="1">
      <alignment horizontal="left" vertical="center" indent="1"/>
    </xf>
    <xf numFmtId="0" fontId="42" fillId="57" borderId="0" xfId="70" applyFont="1" applyFill="1"/>
    <xf numFmtId="0" fontId="55" fillId="57" borderId="0" xfId="70" applyFont="1" applyFill="1"/>
    <xf numFmtId="0" fontId="83" fillId="57" borderId="0" xfId="70" applyFont="1" applyFill="1"/>
    <xf numFmtId="164" fontId="50" fillId="57" borderId="0" xfId="121" applyFont="1" applyFill="1">
      <alignment vertical="top"/>
    </xf>
    <xf numFmtId="0" fontId="55" fillId="57" borderId="0" xfId="70" applyFont="1" applyFill="1" applyAlignment="1">
      <alignment vertical="center"/>
    </xf>
    <xf numFmtId="0" fontId="30" fillId="56" borderId="0" xfId="0" applyFont="1" applyFill="1" applyAlignment="1">
      <alignment vertical="top"/>
    </xf>
    <xf numFmtId="0" fontId="56" fillId="56" borderId="0" xfId="0" applyFont="1" applyFill="1" applyAlignment="1">
      <alignment horizontal="center" vertical="center" textRotation="90" wrapText="1"/>
    </xf>
    <xf numFmtId="0" fontId="30" fillId="56" borderId="26" xfId="0" applyFont="1" applyFill="1" applyBorder="1" applyAlignment="1">
      <alignment vertical="center"/>
    </xf>
    <xf numFmtId="0" fontId="30" fillId="56" borderId="27" xfId="0" applyFont="1" applyFill="1" applyBorder="1" applyAlignment="1">
      <alignment horizontal="center" vertical="center"/>
    </xf>
    <xf numFmtId="0" fontId="56" fillId="56" borderId="26" xfId="0" applyFont="1" applyFill="1" applyBorder="1" applyAlignment="1">
      <alignment vertical="center"/>
    </xf>
    <xf numFmtId="0" fontId="30" fillId="56" borderId="33" xfId="0" applyFont="1" applyFill="1" applyBorder="1" applyAlignment="1">
      <alignment vertical="center"/>
    </xf>
    <xf numFmtId="0" fontId="30" fillId="56" borderId="27" xfId="0" applyFont="1" applyFill="1" applyBorder="1" applyAlignment="1">
      <alignment vertical="center"/>
    </xf>
    <xf numFmtId="0" fontId="56" fillId="56" borderId="33" xfId="0" applyFont="1" applyFill="1" applyBorder="1" applyAlignment="1">
      <alignment vertical="center"/>
    </xf>
    <xf numFmtId="189" fontId="33" fillId="62" borderId="0" xfId="126" applyNumberFormat="1" applyFont="1" applyFill="1" applyBorder="1" applyAlignment="1"/>
    <xf numFmtId="189" fontId="59" fillId="62" borderId="0" xfId="126" applyNumberFormat="1" applyFont="1" applyFill="1" applyBorder="1" applyAlignment="1"/>
    <xf numFmtId="0" fontId="51" fillId="56" borderId="0" xfId="0" applyFont="1" applyFill="1" applyAlignment="1">
      <alignment vertical="center"/>
    </xf>
    <xf numFmtId="49" fontId="59" fillId="56" borderId="0" xfId="0" applyNumberFormat="1" applyFont="1" applyFill="1" applyAlignment="1">
      <alignment horizontal="right" vertical="top"/>
    </xf>
    <xf numFmtId="186" fontId="59" fillId="49" borderId="0" xfId="0" applyNumberFormat="1" applyFont="1" applyFill="1" applyAlignment="1">
      <alignment vertical="top"/>
    </xf>
    <xf numFmtId="0" fontId="0" fillId="0" borderId="0" xfId="0" applyAlignment="1">
      <alignment horizontal="left"/>
    </xf>
    <xf numFmtId="2" fontId="38" fillId="56" borderId="0" xfId="2" applyNumberFormat="1" applyFont="1" applyFill="1" applyBorder="1" applyAlignment="1">
      <alignment horizontal="center" vertical="center"/>
    </xf>
    <xf numFmtId="0" fontId="58" fillId="56" borderId="28" xfId="0" applyFont="1" applyFill="1" applyBorder="1" applyAlignment="1">
      <alignment horizontal="center" vertical="center"/>
    </xf>
    <xf numFmtId="0" fontId="58" fillId="56" borderId="0" xfId="0" applyFont="1" applyFill="1" applyAlignment="1">
      <alignment horizontal="center" vertical="center"/>
    </xf>
    <xf numFmtId="0" fontId="30" fillId="52" borderId="23" xfId="0" applyFont="1" applyFill="1" applyBorder="1" applyAlignment="1">
      <alignment horizontal="center" vertical="center"/>
    </xf>
    <xf numFmtId="0" fontId="30" fillId="52" borderId="22" xfId="0" applyFont="1" applyFill="1" applyBorder="1" applyAlignment="1">
      <alignment horizontal="center" vertical="center"/>
    </xf>
    <xf numFmtId="192" fontId="30" fillId="56" borderId="0" xfId="0" applyNumberFormat="1" applyFont="1" applyFill="1" applyAlignment="1">
      <alignment horizontal="left" vertical="center"/>
    </xf>
    <xf numFmtId="170" fontId="33" fillId="56" borderId="25" xfId="0" quotePrefix="1" applyNumberFormat="1" applyFont="1" applyFill="1" applyBorder="1" applyAlignment="1">
      <alignment horizontal="center" vertical="center"/>
    </xf>
    <xf numFmtId="182" fontId="38" fillId="56" borderId="33" xfId="0" applyNumberFormat="1" applyFont="1" applyFill="1" applyBorder="1" applyAlignment="1">
      <alignment horizontal="center" vertical="center"/>
    </xf>
    <xf numFmtId="3" fontId="30" fillId="56" borderId="22" xfId="0" applyNumberFormat="1" applyFont="1" applyFill="1" applyBorder="1" applyAlignment="1">
      <alignment horizontal="center" vertical="center"/>
    </xf>
    <xf numFmtId="3" fontId="30" fillId="56" borderId="33" xfId="0" applyNumberFormat="1" applyFont="1" applyFill="1" applyBorder="1" applyAlignment="1">
      <alignment horizontal="center" vertical="center"/>
    </xf>
    <xf numFmtId="3" fontId="30" fillId="56" borderId="33" xfId="0" applyNumberFormat="1" applyFont="1" applyFill="1" applyBorder="1" applyAlignment="1">
      <alignment vertical="center"/>
    </xf>
    <xf numFmtId="3" fontId="30" fillId="56" borderId="27" xfId="0" applyNumberFormat="1" applyFont="1" applyFill="1" applyBorder="1" applyAlignment="1">
      <alignment vertical="center"/>
    </xf>
    <xf numFmtId="186" fontId="59" fillId="62" borderId="0" xfId="0" applyNumberFormat="1" applyFont="1" applyFill="1" applyAlignment="1">
      <alignment vertical="top"/>
    </xf>
    <xf numFmtId="186" fontId="33" fillId="62" borderId="0" xfId="0" applyNumberFormat="1" applyFont="1" applyFill="1"/>
    <xf numFmtId="184" fontId="30" fillId="56" borderId="0" xfId="0" applyNumberFormat="1" applyFont="1" applyFill="1"/>
    <xf numFmtId="186" fontId="59" fillId="62" borderId="0" xfId="0" applyNumberFormat="1" applyFont="1" applyFill="1"/>
    <xf numFmtId="189" fontId="30" fillId="56" borderId="0" xfId="0" applyNumberFormat="1" applyFont="1" applyFill="1"/>
    <xf numFmtId="188" fontId="52" fillId="62" borderId="0" xfId="0" applyNumberFormat="1" applyFont="1" applyFill="1" applyAlignment="1">
      <alignment vertical="top"/>
    </xf>
    <xf numFmtId="0" fontId="86" fillId="56" borderId="0" xfId="0" applyFont="1" applyFill="1" applyAlignment="1">
      <alignment horizontal="left" vertical="center"/>
    </xf>
    <xf numFmtId="179" fontId="38" fillId="56" borderId="0" xfId="0" applyNumberFormat="1" applyFont="1" applyFill="1" applyAlignment="1">
      <alignment horizontal="center" vertical="center"/>
    </xf>
    <xf numFmtId="2" fontId="51" fillId="56" borderId="0" xfId="80" applyNumberFormat="1" applyFont="1" applyFill="1"/>
    <xf numFmtId="0" fontId="87" fillId="56" borderId="0" xfId="0" applyFont="1" applyFill="1" applyAlignment="1">
      <alignment vertical="center"/>
    </xf>
    <xf numFmtId="0" fontId="88" fillId="56" borderId="0" xfId="0" applyFont="1" applyFill="1" applyAlignment="1">
      <alignment vertical="center"/>
    </xf>
    <xf numFmtId="10" fontId="30" fillId="56" borderId="0" xfId="2" applyFont="1" applyFill="1"/>
    <xf numFmtId="193" fontId="30" fillId="56" borderId="0" xfId="2" applyNumberFormat="1" applyFont="1" applyFill="1"/>
    <xf numFmtId="182" fontId="42" fillId="56" borderId="0" xfId="0" applyNumberFormat="1" applyFont="1" applyFill="1"/>
    <xf numFmtId="4" fontId="30" fillId="56" borderId="0" xfId="0" applyNumberFormat="1" applyFont="1" applyFill="1"/>
    <xf numFmtId="0" fontId="30" fillId="56" borderId="22" xfId="0" applyFont="1" applyFill="1" applyBorder="1" applyAlignment="1">
      <alignment horizontal="center" vertical="center"/>
    </xf>
    <xf numFmtId="0" fontId="49" fillId="56" borderId="22" xfId="0" applyFont="1" applyFill="1" applyBorder="1" applyAlignment="1">
      <alignment horizontal="center" vertical="center" wrapText="1"/>
    </xf>
    <xf numFmtId="0" fontId="30" fillId="56" borderId="23" xfId="0" applyFont="1" applyFill="1" applyBorder="1" applyAlignment="1">
      <alignment horizontal="center" vertical="center"/>
    </xf>
    <xf numFmtId="0" fontId="30" fillId="56" borderId="25" xfId="0" applyFont="1" applyFill="1" applyBorder="1" applyAlignment="1">
      <alignment horizontal="center" vertical="center"/>
    </xf>
    <xf numFmtId="0" fontId="30" fillId="62" borderId="23" xfId="0" applyFont="1" applyFill="1" applyBorder="1" applyAlignment="1">
      <alignment horizontal="center" vertical="center"/>
    </xf>
    <xf numFmtId="0" fontId="49" fillId="56" borderId="0" xfId="0" applyFont="1" applyFill="1" applyAlignment="1">
      <alignment horizontal="center" vertical="center" wrapText="1"/>
    </xf>
    <xf numFmtId="1" fontId="33" fillId="56" borderId="23" xfId="2" applyNumberFormat="1" applyFont="1" applyFill="1" applyBorder="1" applyAlignment="1">
      <alignment horizontal="center" vertical="center"/>
    </xf>
    <xf numFmtId="178" fontId="33" fillId="56" borderId="23" xfId="0" applyNumberFormat="1" applyFont="1" applyFill="1" applyBorder="1" applyAlignment="1">
      <alignment horizontal="center" vertical="center"/>
    </xf>
    <xf numFmtId="1" fontId="33" fillId="56" borderId="22" xfId="2" applyNumberFormat="1" applyFont="1" applyFill="1" applyBorder="1" applyAlignment="1">
      <alignment horizontal="center" vertical="center"/>
    </xf>
    <xf numFmtId="0" fontId="61" fillId="0" borderId="0" xfId="130" quotePrefix="1" applyFill="1" applyBorder="1" applyAlignment="1">
      <alignment vertical="top"/>
    </xf>
    <xf numFmtId="0" fontId="61" fillId="0" borderId="0" xfId="130"/>
    <xf numFmtId="182" fontId="33" fillId="56" borderId="33" xfId="0" applyNumberFormat="1" applyFont="1" applyFill="1" applyBorder="1" applyAlignment="1">
      <alignment horizontal="center" vertical="center"/>
    </xf>
    <xf numFmtId="182" fontId="38" fillId="56" borderId="0" xfId="0" applyNumberFormat="1" applyFont="1" applyFill="1" applyAlignment="1">
      <alignment horizontal="center" vertical="center"/>
    </xf>
    <xf numFmtId="0" fontId="30" fillId="56" borderId="0" xfId="0" applyFont="1" applyFill="1" applyAlignment="1">
      <alignment horizontal="right"/>
    </xf>
    <xf numFmtId="164" fontId="61" fillId="0" borderId="0" xfId="130" applyNumberFormat="1" applyFill="1" applyBorder="1" applyAlignment="1">
      <alignment vertical="top"/>
    </xf>
    <xf numFmtId="15" fontId="30" fillId="0" borderId="0" xfId="0" applyNumberFormat="1" applyFont="1"/>
    <xf numFmtId="0" fontId="30" fillId="0" borderId="0" xfId="0" applyFont="1" applyAlignment="1">
      <alignment horizontal="right"/>
    </xf>
    <xf numFmtId="2" fontId="30" fillId="0" borderId="0" xfId="0" applyNumberFormat="1" applyFont="1"/>
    <xf numFmtId="0" fontId="30" fillId="0" borderId="0" xfId="0" applyFont="1" applyAlignment="1">
      <alignment horizontal="center"/>
    </xf>
    <xf numFmtId="0" fontId="42" fillId="0" borderId="0" xfId="0" applyFont="1" applyAlignment="1">
      <alignment horizontal="center"/>
    </xf>
    <xf numFmtId="194" fontId="33" fillId="0" borderId="0" xfId="0" applyNumberFormat="1" applyFont="1" applyAlignment="1">
      <alignment vertical="top"/>
    </xf>
    <xf numFmtId="15" fontId="30" fillId="0" borderId="0" xfId="0" applyNumberFormat="1" applyFont="1" applyAlignment="1">
      <alignment horizontal="right"/>
    </xf>
    <xf numFmtId="2" fontId="30" fillId="52" borderId="0" xfId="0" applyNumberFormat="1" applyFont="1" applyFill="1"/>
    <xf numFmtId="2" fontId="30" fillId="49" borderId="0" xfId="0" applyNumberFormat="1" applyFont="1" applyFill="1"/>
    <xf numFmtId="164" fontId="90" fillId="57" borderId="0" xfId="121" applyFont="1" applyFill="1">
      <alignment vertical="top"/>
    </xf>
    <xf numFmtId="164" fontId="90" fillId="0" borderId="0" xfId="121" applyFont="1" applyFill="1">
      <alignment vertical="top"/>
    </xf>
    <xf numFmtId="164" fontId="41" fillId="0" borderId="0" xfId="121" applyFont="1" applyFill="1">
      <alignment vertical="top"/>
    </xf>
    <xf numFmtId="2" fontId="30" fillId="56" borderId="0" xfId="0" applyNumberFormat="1" applyFont="1" applyFill="1"/>
    <xf numFmtId="4" fontId="0" fillId="0" borderId="0" xfId="0" applyNumberFormat="1"/>
    <xf numFmtId="178" fontId="0" fillId="0" borderId="0" xfId="0" applyNumberFormat="1"/>
    <xf numFmtId="10" fontId="0" fillId="0" borderId="0" xfId="0" applyNumberFormat="1"/>
    <xf numFmtId="3" fontId="0" fillId="0" borderId="0" xfId="0" applyNumberFormat="1"/>
    <xf numFmtId="0" fontId="48" fillId="0" borderId="42" xfId="70" applyFont="1" applyBorder="1" applyAlignment="1">
      <alignment horizontal="left" vertical="center" indent="1"/>
    </xf>
    <xf numFmtId="0" fontId="30" fillId="0" borderId="43" xfId="70" applyFont="1" applyBorder="1" applyAlignment="1">
      <alignment vertical="center"/>
    </xf>
    <xf numFmtId="186" fontId="38" fillId="56" borderId="0" xfId="0" applyNumberFormat="1" applyFont="1" applyFill="1" applyAlignment="1">
      <alignment horizontal="right" vertical="top"/>
    </xf>
    <xf numFmtId="9" fontId="36" fillId="56" borderId="0" xfId="2" applyNumberFormat="1" applyFont="1" applyFill="1"/>
    <xf numFmtId="0" fontId="30" fillId="47" borderId="0" xfId="0" applyFont="1" applyFill="1"/>
    <xf numFmtId="0" fontId="89" fillId="56" borderId="0" xfId="0" applyFont="1" applyFill="1" applyAlignment="1">
      <alignment horizontal="right" vertical="center"/>
    </xf>
    <xf numFmtId="10" fontId="30" fillId="56" borderId="0" xfId="2" applyFont="1" applyFill="1" applyBorder="1" applyAlignment="1">
      <alignment horizontal="center" vertical="center"/>
    </xf>
    <xf numFmtId="3" fontId="30" fillId="56" borderId="0" xfId="0" applyNumberFormat="1" applyFont="1" applyFill="1" applyAlignment="1">
      <alignment horizontal="center" vertical="center"/>
    </xf>
    <xf numFmtId="3" fontId="38" fillId="56" borderId="0" xfId="0" quotePrefix="1" applyNumberFormat="1" applyFont="1" applyFill="1" applyAlignment="1">
      <alignment vertical="center"/>
    </xf>
    <xf numFmtId="3" fontId="38" fillId="56" borderId="0" xfId="0" applyNumberFormat="1" applyFont="1" applyFill="1" applyAlignment="1">
      <alignment vertical="center"/>
    </xf>
    <xf numFmtId="3" fontId="30" fillId="56" borderId="0" xfId="0" applyNumberFormat="1" applyFont="1" applyFill="1" applyAlignment="1">
      <alignment vertical="center"/>
    </xf>
    <xf numFmtId="0" fontId="42" fillId="62" borderId="0" xfId="0" applyFont="1" applyFill="1" applyAlignment="1">
      <alignment vertical="center"/>
    </xf>
    <xf numFmtId="0" fontId="42" fillId="56" borderId="0" xfId="0" applyFont="1" applyFill="1" applyAlignment="1">
      <alignment vertical="center"/>
    </xf>
    <xf numFmtId="187" fontId="84" fillId="56" borderId="0" xfId="0" applyNumberFormat="1" applyFont="1" applyFill="1" applyAlignment="1">
      <alignment horizontal="center" vertical="top"/>
    </xf>
    <xf numFmtId="3" fontId="30" fillId="56" borderId="0" xfId="0" quotePrefix="1" applyNumberFormat="1" applyFont="1" applyFill="1" applyAlignment="1">
      <alignment horizontal="center" vertical="center"/>
    </xf>
    <xf numFmtId="0" fontId="30" fillId="56" borderId="40" xfId="0" applyFont="1" applyFill="1" applyBorder="1" applyAlignment="1">
      <alignment horizontal="center" vertical="center"/>
    </xf>
    <xf numFmtId="10" fontId="30" fillId="56" borderId="0" xfId="2" applyFont="1" applyFill="1" applyAlignment="1">
      <alignment vertical="center"/>
    </xf>
    <xf numFmtId="0" fontId="93" fillId="56" borderId="0" xfId="0" applyFont="1" applyFill="1" applyAlignment="1">
      <alignment vertical="center"/>
    </xf>
    <xf numFmtId="0" fontId="30" fillId="56" borderId="26" xfId="0" applyFont="1" applyFill="1" applyBorder="1" applyAlignment="1">
      <alignment horizontal="left" vertical="center"/>
    </xf>
    <xf numFmtId="0" fontId="30" fillId="56" borderId="33" xfId="0" applyFont="1" applyFill="1" applyBorder="1" applyAlignment="1">
      <alignment horizontal="left" vertical="center"/>
    </xf>
    <xf numFmtId="0" fontId="30" fillId="56" borderId="27" xfId="0" applyFont="1" applyFill="1" applyBorder="1" applyAlignment="1">
      <alignment horizontal="left" vertical="center"/>
    </xf>
    <xf numFmtId="0" fontId="59" fillId="56" borderId="28" xfId="0" applyFont="1" applyFill="1" applyBorder="1" applyAlignment="1">
      <alignment vertical="center"/>
    </xf>
    <xf numFmtId="0" fontId="59" fillId="56" borderId="0" xfId="0" applyFont="1" applyFill="1" applyAlignment="1">
      <alignment vertical="center"/>
    </xf>
    <xf numFmtId="0" fontId="33" fillId="56" borderId="28" xfId="0" applyFont="1" applyFill="1" applyBorder="1" applyAlignment="1">
      <alignment vertical="center"/>
    </xf>
    <xf numFmtId="183" fontId="30" fillId="56" borderId="0" xfId="0" applyNumberFormat="1" applyFont="1" applyFill="1"/>
    <xf numFmtId="1" fontId="38" fillId="56" borderId="26" xfId="2" quotePrefix="1" applyNumberFormat="1" applyFont="1" applyFill="1" applyBorder="1" applyAlignment="1">
      <alignment horizontal="center" vertical="center"/>
    </xf>
    <xf numFmtId="170" fontId="38" fillId="56" borderId="36" xfId="0" applyNumberFormat="1" applyFont="1" applyFill="1" applyBorder="1" applyAlignment="1">
      <alignment horizontal="center" vertical="center"/>
    </xf>
    <xf numFmtId="0" fontId="30" fillId="56" borderId="22" xfId="0" applyFont="1" applyFill="1" applyBorder="1" applyAlignment="1">
      <alignment vertical="center"/>
    </xf>
    <xf numFmtId="0" fontId="43" fillId="56" borderId="22" xfId="0" applyFont="1" applyFill="1" applyBorder="1" applyAlignment="1">
      <alignment vertical="center"/>
    </xf>
    <xf numFmtId="0" fontId="1" fillId="56" borderId="26" xfId="0" applyFont="1" applyFill="1" applyBorder="1" applyAlignment="1">
      <alignment horizontal="left" vertical="center"/>
    </xf>
    <xf numFmtId="0" fontId="1" fillId="56" borderId="33" xfId="0" applyFont="1" applyFill="1" applyBorder="1" applyAlignment="1">
      <alignment horizontal="left" vertical="center"/>
    </xf>
    <xf numFmtId="0" fontId="1" fillId="56" borderId="27" xfId="0" applyFont="1" applyFill="1" applyBorder="1" applyAlignment="1">
      <alignment horizontal="left" vertical="center"/>
    </xf>
    <xf numFmtId="0" fontId="43" fillId="56" borderId="26" xfId="0" applyFont="1" applyFill="1" applyBorder="1" applyAlignment="1">
      <alignment horizontal="left" vertical="center"/>
    </xf>
    <xf numFmtId="0" fontId="43" fillId="56" borderId="27" xfId="0" applyFont="1" applyFill="1" applyBorder="1" applyAlignment="1">
      <alignment horizontal="left" vertical="center"/>
    </xf>
    <xf numFmtId="0" fontId="49" fillId="56" borderId="28" xfId="0" applyFont="1" applyFill="1" applyBorder="1" applyAlignment="1">
      <alignment horizontal="center" vertical="center" textRotation="90"/>
    </xf>
    <xf numFmtId="0" fontId="49" fillId="56" borderId="0" xfId="0" applyFont="1" applyFill="1" applyAlignment="1">
      <alignment horizontal="center" vertical="center" textRotation="90"/>
    </xf>
    <xf numFmtId="0" fontId="1" fillId="56" borderId="28" xfId="0" applyFont="1" applyFill="1" applyBorder="1" applyAlignment="1">
      <alignment horizontal="left" vertical="center"/>
    </xf>
    <xf numFmtId="0" fontId="1" fillId="56" borderId="0" xfId="0" applyFont="1" applyFill="1" applyAlignment="1">
      <alignment horizontal="left" vertical="center"/>
    </xf>
    <xf numFmtId="0" fontId="60" fillId="56" borderId="28" xfId="0" applyFont="1" applyFill="1" applyBorder="1" applyAlignment="1">
      <alignment vertical="center"/>
    </xf>
    <xf numFmtId="0" fontId="1" fillId="56" borderId="33" xfId="0" applyFont="1" applyFill="1" applyBorder="1" applyAlignment="1">
      <alignment horizontal="center" vertical="center"/>
    </xf>
    <xf numFmtId="0" fontId="1" fillId="56" borderId="27" xfId="0" applyFont="1" applyFill="1" applyBorder="1" applyAlignment="1">
      <alignment horizontal="center" vertical="center"/>
    </xf>
    <xf numFmtId="170" fontId="1" fillId="56" borderId="33" xfId="0" applyNumberFormat="1" applyFont="1" applyFill="1" applyBorder="1" applyAlignment="1">
      <alignment horizontal="center" vertical="center"/>
    </xf>
    <xf numFmtId="1" fontId="38" fillId="56" borderId="22" xfId="0" applyNumberFormat="1" applyFont="1" applyFill="1" applyBorder="1" applyAlignment="1">
      <alignment horizontal="center" vertical="center"/>
    </xf>
    <xf numFmtId="0" fontId="78" fillId="56" borderId="33" xfId="0" applyFont="1" applyFill="1" applyBorder="1" applyAlignment="1">
      <alignment horizontal="center" vertical="center"/>
    </xf>
    <xf numFmtId="2" fontId="38" fillId="56" borderId="26" xfId="0" applyNumberFormat="1" applyFont="1" applyFill="1" applyBorder="1" applyAlignment="1">
      <alignment horizontal="center" vertical="center"/>
    </xf>
    <xf numFmtId="2" fontId="78" fillId="56" borderId="33" xfId="0" applyNumberFormat="1" applyFont="1" applyFill="1" applyBorder="1" applyAlignment="1">
      <alignment horizontal="center" vertical="center"/>
    </xf>
    <xf numFmtId="0" fontId="56" fillId="56" borderId="22" xfId="0" applyFont="1" applyFill="1" applyBorder="1" applyAlignment="1">
      <alignment horizontal="center" vertical="center"/>
    </xf>
    <xf numFmtId="0" fontId="56" fillId="56" borderId="26" xfId="0" applyFont="1" applyFill="1" applyBorder="1" applyAlignment="1">
      <alignment horizontal="center" vertical="center"/>
    </xf>
    <xf numFmtId="183" fontId="33" fillId="56" borderId="0" xfId="0" applyNumberFormat="1" applyFont="1" applyFill="1" applyAlignment="1">
      <alignment horizontal="center" vertical="center"/>
    </xf>
    <xf numFmtId="183" fontId="33" fillId="56" borderId="0" xfId="0" quotePrefix="1" applyNumberFormat="1" applyFont="1" applyFill="1" applyAlignment="1">
      <alignment horizontal="left" vertical="center"/>
    </xf>
    <xf numFmtId="183" fontId="33" fillId="56" borderId="0" xfId="0" applyNumberFormat="1" applyFont="1" applyFill="1" applyAlignment="1">
      <alignment horizontal="left" vertical="center"/>
    </xf>
    <xf numFmtId="186" fontId="38" fillId="0" borderId="0" xfId="0" applyNumberFormat="1" applyFont="1" applyAlignment="1">
      <alignment vertical="top"/>
    </xf>
    <xf numFmtId="0" fontId="36" fillId="0" borderId="0" xfId="0" applyFont="1"/>
    <xf numFmtId="188" fontId="33" fillId="62" borderId="0" xfId="0" applyNumberFormat="1" applyFont="1" applyFill="1" applyAlignment="1">
      <alignment horizontal="right" vertical="top"/>
    </xf>
    <xf numFmtId="164" fontId="33" fillId="56" borderId="0" xfId="0" applyNumberFormat="1" applyFont="1" applyFill="1" applyAlignment="1">
      <alignment horizontal="right" vertical="top"/>
    </xf>
    <xf numFmtId="188" fontId="33" fillId="51" borderId="0" xfId="0" applyNumberFormat="1" applyFont="1" applyFill="1" applyAlignment="1">
      <alignment horizontal="right" vertical="top"/>
    </xf>
    <xf numFmtId="0" fontId="56" fillId="56" borderId="22" xfId="0" applyFont="1" applyFill="1" applyBorder="1" applyAlignment="1">
      <alignment horizontal="center" vertical="center" wrapText="1"/>
    </xf>
    <xf numFmtId="9" fontId="74" fillId="0" borderId="22" xfId="2" quotePrefix="1" applyNumberFormat="1" applyFont="1" applyFill="1" applyBorder="1" applyAlignment="1">
      <alignment horizontal="center" vertical="center"/>
    </xf>
    <xf numFmtId="0" fontId="74" fillId="56" borderId="22" xfId="0" quotePrefix="1" applyFont="1" applyFill="1" applyBorder="1" applyAlignment="1">
      <alignment horizontal="center" vertical="center"/>
    </xf>
    <xf numFmtId="0" fontId="74" fillId="56" borderId="22" xfId="0" applyFont="1" applyFill="1" applyBorder="1" applyAlignment="1">
      <alignment horizontal="center" vertical="center"/>
    </xf>
    <xf numFmtId="1" fontId="74" fillId="56" borderId="22" xfId="0" applyNumberFormat="1" applyFont="1" applyFill="1" applyBorder="1" applyAlignment="1">
      <alignment horizontal="center" vertical="center"/>
    </xf>
    <xf numFmtId="0" fontId="51" fillId="56" borderId="22" xfId="0" quotePrefix="1" applyFont="1" applyFill="1" applyBorder="1" applyAlignment="1">
      <alignment horizontal="center" vertical="center"/>
    </xf>
    <xf numFmtId="0" fontId="74" fillId="0" borderId="22" xfId="0" applyFont="1" applyBorder="1" applyAlignment="1">
      <alignment horizontal="center" vertical="center"/>
    </xf>
    <xf numFmtId="0" fontId="74" fillId="62" borderId="22" xfId="0" applyFont="1" applyFill="1" applyBorder="1" applyAlignment="1">
      <alignment horizontal="center" vertical="center"/>
    </xf>
    <xf numFmtId="0" fontId="71" fillId="56" borderId="0" xfId="0" applyFont="1" applyFill="1" applyAlignment="1">
      <alignment horizontal="left" vertical="center"/>
    </xf>
    <xf numFmtId="0" fontId="53" fillId="57" borderId="0" xfId="0" applyFont="1" applyFill="1"/>
    <xf numFmtId="0" fontId="97" fillId="57" borderId="0" xfId="130" applyFont="1" applyFill="1"/>
    <xf numFmtId="0" fontId="30" fillId="56" borderId="45" xfId="0" applyFont="1" applyFill="1" applyBorder="1" applyAlignment="1">
      <alignment horizontal="center" vertical="center"/>
    </xf>
    <xf numFmtId="0" fontId="30" fillId="56" borderId="46" xfId="0" applyFont="1" applyFill="1" applyBorder="1" applyAlignment="1">
      <alignment horizontal="center" vertical="center"/>
    </xf>
    <xf numFmtId="0" fontId="96" fillId="0" borderId="46" xfId="0" applyFont="1" applyBorder="1" applyAlignment="1">
      <alignment horizontal="center"/>
    </xf>
    <xf numFmtId="178" fontId="0" fillId="0" borderId="0" xfId="0" applyNumberFormat="1" applyAlignment="1">
      <alignment horizontal="right"/>
    </xf>
    <xf numFmtId="4" fontId="0" fillId="0" borderId="0" xfId="0" applyNumberFormat="1" applyAlignment="1">
      <alignment horizontal="right"/>
    </xf>
    <xf numFmtId="183" fontId="0" fillId="0" borderId="0" xfId="0" applyNumberFormat="1" applyAlignment="1">
      <alignment horizontal="right"/>
    </xf>
    <xf numFmtId="0" fontId="49" fillId="56" borderId="0" xfId="0" applyFont="1" applyFill="1" applyAlignment="1">
      <alignment horizontal="center" vertical="center"/>
    </xf>
    <xf numFmtId="170" fontId="38" fillId="56" borderId="25" xfId="0" quotePrefix="1" applyNumberFormat="1" applyFont="1" applyFill="1" applyBorder="1" applyAlignment="1">
      <alignment horizontal="center" vertical="center"/>
    </xf>
    <xf numFmtId="170" fontId="38" fillId="62" borderId="22" xfId="0" applyNumberFormat="1" applyFont="1" applyFill="1" applyBorder="1" applyAlignment="1">
      <alignment horizontal="center" vertical="center"/>
    </xf>
    <xf numFmtId="170" fontId="33" fillId="62" borderId="0" xfId="0" applyNumberFormat="1" applyFont="1" applyFill="1" applyAlignment="1">
      <alignment horizontal="center" vertical="center"/>
    </xf>
    <xf numFmtId="1" fontId="38" fillId="62" borderId="22" xfId="0" applyNumberFormat="1" applyFont="1" applyFill="1" applyBorder="1" applyAlignment="1">
      <alignment horizontal="center" vertical="center"/>
    </xf>
    <xf numFmtId="1" fontId="38" fillId="56" borderId="0" xfId="0" applyNumberFormat="1" applyFont="1" applyFill="1" applyAlignment="1">
      <alignment vertical="center"/>
    </xf>
    <xf numFmtId="0" fontId="30" fillId="56" borderId="36" xfId="0" applyFont="1" applyFill="1" applyBorder="1" applyAlignment="1">
      <alignment horizontal="center" vertical="center"/>
    </xf>
    <xf numFmtId="0" fontId="58" fillId="56" borderId="34" xfId="0" applyFont="1" applyFill="1" applyBorder="1" applyAlignment="1">
      <alignment horizontal="center" vertical="center" wrapText="1"/>
    </xf>
    <xf numFmtId="170" fontId="38" fillId="56" borderId="0" xfId="2" applyNumberFormat="1" applyFont="1" applyFill="1" applyBorder="1" applyAlignment="1">
      <alignment horizontal="center" vertical="center"/>
    </xf>
    <xf numFmtId="170" fontId="38" fillId="62" borderId="47" xfId="0" applyNumberFormat="1" applyFont="1" applyFill="1" applyBorder="1" applyAlignment="1">
      <alignment horizontal="center" vertical="center"/>
    </xf>
    <xf numFmtId="1" fontId="38" fillId="62" borderId="47" xfId="0" applyNumberFormat="1" applyFont="1" applyFill="1" applyBorder="1" applyAlignment="1">
      <alignment horizontal="center" vertical="center"/>
    </xf>
    <xf numFmtId="0" fontId="58" fillId="56" borderId="47" xfId="0" applyFont="1" applyFill="1" applyBorder="1" applyAlignment="1">
      <alignment horizontal="center" vertical="center" wrapText="1"/>
    </xf>
    <xf numFmtId="170" fontId="38" fillId="56" borderId="0" xfId="0" applyNumberFormat="1" applyFont="1" applyFill="1" applyAlignment="1">
      <alignment horizontal="center" vertical="center"/>
    </xf>
    <xf numFmtId="173" fontId="33" fillId="56" borderId="0" xfId="2" applyNumberFormat="1" applyFont="1" applyFill="1" applyBorder="1" applyAlignment="1">
      <alignment horizontal="center" vertical="center"/>
    </xf>
    <xf numFmtId="170" fontId="33" fillId="56" borderId="0" xfId="2" applyNumberFormat="1" applyFont="1" applyFill="1" applyBorder="1" applyAlignment="1">
      <alignment horizontal="center" vertical="center"/>
    </xf>
    <xf numFmtId="170" fontId="33" fillId="56" borderId="47" xfId="0" applyNumberFormat="1" applyFont="1" applyFill="1" applyBorder="1" applyAlignment="1">
      <alignment horizontal="center" vertical="center"/>
    </xf>
    <xf numFmtId="2" fontId="38" fillId="56" borderId="0" xfId="0" applyNumberFormat="1" applyFont="1" applyFill="1" applyAlignment="1">
      <alignment horizontal="center" vertical="center"/>
    </xf>
    <xf numFmtId="1" fontId="33" fillId="56" borderId="0" xfId="2" quotePrefix="1" applyNumberFormat="1" applyFont="1" applyFill="1" applyBorder="1" applyAlignment="1">
      <alignment horizontal="center" vertical="center"/>
    </xf>
    <xf numFmtId="0" fontId="30" fillId="62" borderId="22" xfId="0" applyFont="1" applyFill="1" applyBorder="1" applyAlignment="1">
      <alignment horizontal="left" vertical="center"/>
    </xf>
    <xf numFmtId="1" fontId="38" fillId="62" borderId="22" xfId="0" quotePrefix="1" applyNumberFormat="1" applyFont="1" applyFill="1" applyBorder="1" applyAlignment="1">
      <alignment horizontal="center" vertical="center"/>
    </xf>
    <xf numFmtId="187" fontId="30" fillId="56" borderId="0" xfId="0" applyNumberFormat="1" applyFont="1" applyFill="1" applyAlignment="1">
      <alignment vertical="center"/>
    </xf>
    <xf numFmtId="0" fontId="17" fillId="0" borderId="0" xfId="0" applyFont="1" applyAlignment="1">
      <alignment horizontal="center" vertical="center"/>
    </xf>
    <xf numFmtId="0" fontId="56" fillId="56" borderId="0" xfId="0" applyFont="1" applyFill="1" applyAlignment="1">
      <alignment vertical="center"/>
    </xf>
    <xf numFmtId="0" fontId="49" fillId="62" borderId="22" xfId="0" applyFont="1" applyFill="1" applyBorder="1" applyAlignment="1">
      <alignment horizontal="center" vertical="center"/>
    </xf>
    <xf numFmtId="0" fontId="49" fillId="62" borderId="22" xfId="0" applyFont="1" applyFill="1" applyBorder="1" applyAlignment="1">
      <alignment horizontal="center" vertical="center" wrapText="1"/>
    </xf>
    <xf numFmtId="3" fontId="30" fillId="62" borderId="22" xfId="0" applyNumberFormat="1" applyFont="1" applyFill="1" applyBorder="1" applyAlignment="1">
      <alignment horizontal="left" vertical="center"/>
    </xf>
    <xf numFmtId="3" fontId="33" fillId="62" borderId="22" xfId="0" applyNumberFormat="1" applyFont="1" applyFill="1" applyBorder="1" applyAlignment="1">
      <alignment horizontal="center" vertical="center"/>
    </xf>
    <xf numFmtId="3" fontId="38" fillId="62" borderId="22" xfId="0" applyNumberFormat="1" applyFont="1" applyFill="1" applyBorder="1" applyAlignment="1">
      <alignment horizontal="center" vertical="center"/>
    </xf>
    <xf numFmtId="178" fontId="30" fillId="62" borderId="22" xfId="0" applyNumberFormat="1" applyFont="1" applyFill="1" applyBorder="1" applyAlignment="1">
      <alignment horizontal="left" vertical="center"/>
    </xf>
    <xf numFmtId="9" fontId="30" fillId="56" borderId="0" xfId="2" applyNumberFormat="1" applyFont="1" applyFill="1" applyAlignment="1">
      <alignment vertical="center"/>
    </xf>
    <xf numFmtId="9" fontId="30" fillId="63" borderId="22" xfId="2" applyNumberFormat="1" applyFont="1" applyFill="1" applyBorder="1" applyAlignment="1">
      <alignment horizontal="center" vertical="center"/>
    </xf>
    <xf numFmtId="9" fontId="30" fillId="63" borderId="22" xfId="2" applyNumberFormat="1" applyFont="1" applyFill="1" applyBorder="1" applyAlignment="1">
      <alignment vertical="center"/>
    </xf>
    <xf numFmtId="182" fontId="30" fillId="56" borderId="0" xfId="0" applyNumberFormat="1" applyFont="1" applyFill="1" applyAlignment="1">
      <alignment horizontal="right" vertical="center"/>
    </xf>
    <xf numFmtId="10" fontId="38" fillId="56" borderId="33" xfId="2" applyFont="1" applyFill="1" applyBorder="1" applyAlignment="1">
      <alignment horizontal="center" vertical="center"/>
    </xf>
    <xf numFmtId="1" fontId="98" fillId="56" borderId="0" xfId="0" applyNumberFormat="1" applyFont="1" applyFill="1" applyAlignment="1">
      <alignment vertical="center"/>
    </xf>
    <xf numFmtId="0" fontId="44" fillId="56" borderId="0" xfId="0" applyFont="1" applyFill="1" applyAlignment="1">
      <alignment vertical="center"/>
    </xf>
    <xf numFmtId="0" fontId="30" fillId="56" borderId="0" xfId="0" applyFont="1" applyFill="1" applyAlignment="1">
      <alignment vertical="center" wrapText="1"/>
    </xf>
    <xf numFmtId="10" fontId="33" fillId="56" borderId="0" xfId="0" applyNumberFormat="1" applyFont="1" applyFill="1" applyAlignment="1">
      <alignment horizontal="center" vertical="center"/>
    </xf>
    <xf numFmtId="0" fontId="49" fillId="56" borderId="0" xfId="0" applyFont="1" applyFill="1" applyAlignment="1">
      <alignment horizontal="center" vertical="center" textRotation="90" wrapText="1"/>
    </xf>
    <xf numFmtId="10" fontId="38" fillId="56" borderId="22" xfId="2" applyFont="1" applyFill="1" applyBorder="1" applyAlignment="1">
      <alignment horizontal="center" vertical="center"/>
    </xf>
    <xf numFmtId="182" fontId="76" fillId="56" borderId="0" xfId="0" applyNumberFormat="1" applyFont="1" applyFill="1" applyAlignment="1">
      <alignment horizontal="left" vertical="top"/>
    </xf>
    <xf numFmtId="0" fontId="99" fillId="56" borderId="0" xfId="0" applyFont="1" applyFill="1" applyAlignment="1">
      <alignment vertical="center"/>
    </xf>
    <xf numFmtId="0" fontId="30" fillId="62" borderId="25" xfId="0" applyFont="1" applyFill="1" applyBorder="1" applyAlignment="1">
      <alignment horizontal="center" vertical="center"/>
    </xf>
    <xf numFmtId="9" fontId="30" fillId="56" borderId="22" xfId="2" applyNumberFormat="1" applyFont="1" applyFill="1" applyBorder="1" applyAlignment="1">
      <alignment horizontal="center" vertical="center"/>
    </xf>
    <xf numFmtId="0" fontId="49" fillId="62" borderId="0" xfId="0" applyFont="1" applyFill="1" applyAlignment="1">
      <alignment horizontal="center" vertical="center" wrapText="1"/>
    </xf>
    <xf numFmtId="9" fontId="30" fillId="56" borderId="0" xfId="2" applyNumberFormat="1" applyFont="1" applyFill="1" applyBorder="1" applyAlignment="1">
      <alignment horizontal="center" vertical="center"/>
    </xf>
    <xf numFmtId="9" fontId="30" fillId="56" borderId="0" xfId="2" applyNumberFormat="1" applyFont="1" applyFill="1" applyBorder="1" applyAlignment="1">
      <alignment vertical="center"/>
    </xf>
    <xf numFmtId="0" fontId="30" fillId="56" borderId="48" xfId="0" applyFont="1" applyFill="1" applyBorder="1" applyAlignment="1">
      <alignment vertical="center"/>
    </xf>
    <xf numFmtId="0" fontId="56" fillId="56" borderId="48" xfId="0" applyFont="1" applyFill="1" applyBorder="1" applyAlignment="1">
      <alignment vertical="center"/>
    </xf>
    <xf numFmtId="0" fontId="30" fillId="61" borderId="30" xfId="70" applyFont="1" applyFill="1" applyBorder="1" applyAlignment="1">
      <alignment horizontal="center" vertical="center"/>
    </xf>
    <xf numFmtId="0" fontId="30" fillId="59" borderId="30" xfId="70" applyFont="1" applyFill="1" applyBorder="1" applyAlignment="1">
      <alignment horizontal="center" vertical="center"/>
    </xf>
    <xf numFmtId="172" fontId="30" fillId="56" borderId="0" xfId="2" applyNumberFormat="1" applyFont="1" applyFill="1" applyBorder="1" applyAlignment="1">
      <alignment vertical="center"/>
    </xf>
    <xf numFmtId="1" fontId="38" fillId="56" borderId="0" xfId="2" applyNumberFormat="1" applyFont="1" applyFill="1" applyBorder="1" applyAlignment="1">
      <alignment horizontal="center" vertical="center"/>
    </xf>
    <xf numFmtId="164" fontId="39" fillId="56" borderId="0" xfId="0" applyNumberFormat="1" applyFont="1" applyFill="1" applyAlignment="1">
      <alignment horizontal="center" vertical="top"/>
    </xf>
    <xf numFmtId="1" fontId="33" fillId="56" borderId="0" xfId="2" applyNumberFormat="1" applyFont="1" applyFill="1" applyBorder="1" applyAlignment="1">
      <alignment vertical="center"/>
    </xf>
    <xf numFmtId="2" fontId="33" fillId="56" borderId="0" xfId="2" applyNumberFormat="1" applyFont="1" applyFill="1" applyBorder="1" applyAlignment="1">
      <alignment horizontal="center" vertical="center"/>
    </xf>
    <xf numFmtId="0" fontId="74" fillId="56" borderId="0" xfId="0" applyFont="1" applyFill="1" applyAlignment="1">
      <alignment horizontal="left" vertical="center"/>
    </xf>
    <xf numFmtId="1" fontId="30" fillId="56" borderId="28" xfId="0" applyNumberFormat="1" applyFont="1" applyFill="1" applyBorder="1" applyAlignment="1">
      <alignment vertical="center"/>
    </xf>
    <xf numFmtId="1" fontId="33" fillId="56" borderId="22" xfId="2" quotePrefix="1" applyNumberFormat="1" applyFont="1" applyFill="1" applyBorder="1" applyAlignment="1">
      <alignment horizontal="center" vertical="center"/>
    </xf>
    <xf numFmtId="0" fontId="57" fillId="56" borderId="0" xfId="0" applyFont="1" applyFill="1" applyAlignment="1">
      <alignment horizontal="center" vertical="center"/>
    </xf>
    <xf numFmtId="0" fontId="33" fillId="56" borderId="23" xfId="0" applyFont="1" applyFill="1" applyBorder="1" applyAlignment="1">
      <alignment horizontal="center" vertical="center"/>
    </xf>
    <xf numFmtId="0" fontId="58" fillId="62" borderId="0" xfId="0" applyFont="1" applyFill="1" applyAlignment="1">
      <alignment horizontal="center" vertical="center" wrapText="1"/>
    </xf>
    <xf numFmtId="179" fontId="33" fillId="56" borderId="0" xfId="2" applyNumberFormat="1" applyFont="1" applyFill="1" applyBorder="1" applyAlignment="1">
      <alignment horizontal="center" vertical="center"/>
    </xf>
    <xf numFmtId="179" fontId="38" fillId="56" borderId="0" xfId="2" applyNumberFormat="1" applyFont="1" applyFill="1" applyBorder="1" applyAlignment="1">
      <alignment horizontal="center" vertical="center"/>
    </xf>
    <xf numFmtId="2" fontId="38" fillId="56" borderId="28" xfId="2" applyNumberFormat="1" applyFont="1" applyFill="1" applyBorder="1" applyAlignment="1">
      <alignment horizontal="center" vertical="center"/>
    </xf>
    <xf numFmtId="170" fontId="38" fillId="56" borderId="28" xfId="2" applyNumberFormat="1" applyFont="1" applyFill="1" applyBorder="1" applyAlignment="1">
      <alignment horizontal="center" vertical="center"/>
    </xf>
    <xf numFmtId="179" fontId="38" fillId="56" borderId="28" xfId="2" applyNumberFormat="1" applyFont="1" applyFill="1" applyBorder="1" applyAlignment="1">
      <alignment horizontal="center" vertical="center"/>
    </xf>
    <xf numFmtId="172" fontId="38" fillId="56" borderId="0" xfId="0" applyNumberFormat="1" applyFont="1" applyFill="1" applyAlignment="1">
      <alignment horizontal="center" vertical="center"/>
    </xf>
    <xf numFmtId="10" fontId="38" fillId="62" borderId="0" xfId="2" applyFont="1" applyFill="1" applyBorder="1" applyAlignment="1">
      <alignment horizontal="center" vertical="center"/>
    </xf>
    <xf numFmtId="0" fontId="74" fillId="62" borderId="22" xfId="0" quotePrefix="1" applyFont="1" applyFill="1" applyBorder="1" applyAlignment="1">
      <alignment horizontal="center" vertical="center"/>
    </xf>
    <xf numFmtId="2" fontId="38" fillId="62" borderId="22" xfId="2" applyNumberFormat="1" applyFont="1" applyFill="1" applyBorder="1" applyAlignment="1">
      <alignment horizontal="center" vertical="center"/>
    </xf>
    <xf numFmtId="1" fontId="74" fillId="62" borderId="22" xfId="0" applyNumberFormat="1" applyFont="1" applyFill="1" applyBorder="1" applyAlignment="1">
      <alignment horizontal="center" vertical="center"/>
    </xf>
    <xf numFmtId="9" fontId="38" fillId="56" borderId="39" xfId="2" applyNumberFormat="1" applyFont="1" applyFill="1" applyBorder="1" applyAlignment="1">
      <alignment horizontal="center" vertical="center"/>
    </xf>
    <xf numFmtId="170" fontId="38" fillId="62" borderId="39" xfId="2" applyNumberFormat="1" applyFont="1" applyFill="1" applyBorder="1" applyAlignment="1">
      <alignment horizontal="center" vertical="center"/>
    </xf>
    <xf numFmtId="1" fontId="38" fillId="62" borderId="39" xfId="2" applyNumberFormat="1" applyFont="1" applyFill="1" applyBorder="1" applyAlignment="1">
      <alignment horizontal="center" vertical="center"/>
    </xf>
    <xf numFmtId="0" fontId="33" fillId="56" borderId="39" xfId="0" applyFont="1" applyFill="1" applyBorder="1" applyAlignment="1">
      <alignment horizontal="center" vertical="center"/>
    </xf>
    <xf numFmtId="0" fontId="30" fillId="56" borderId="28" xfId="0" applyFont="1" applyFill="1" applyBorder="1" applyAlignment="1">
      <alignment horizontal="center" vertical="center"/>
    </xf>
    <xf numFmtId="178" fontId="33" fillId="56" borderId="39" xfId="0" applyNumberFormat="1" applyFont="1" applyFill="1" applyBorder="1" applyAlignment="1">
      <alignment horizontal="center" vertical="center"/>
    </xf>
    <xf numFmtId="170" fontId="38" fillId="56" borderId="36" xfId="0" quotePrefix="1" applyNumberFormat="1" applyFont="1" applyFill="1" applyBorder="1" applyAlignment="1">
      <alignment horizontal="center" vertical="center"/>
    </xf>
    <xf numFmtId="170" fontId="33" fillId="56" borderId="49" xfId="0" applyNumberFormat="1" applyFont="1" applyFill="1" applyBorder="1" applyAlignment="1">
      <alignment horizontal="center" vertical="center"/>
    </xf>
    <xf numFmtId="9" fontId="33" fillId="56" borderId="26" xfId="2" applyNumberFormat="1" applyFont="1" applyFill="1" applyBorder="1" applyAlignment="1">
      <alignment horizontal="center" vertical="center"/>
    </xf>
    <xf numFmtId="1" fontId="33" fillId="56" borderId="49" xfId="0" applyNumberFormat="1" applyFont="1" applyFill="1" applyBorder="1" applyAlignment="1">
      <alignment horizontal="center" vertical="center"/>
    </xf>
    <xf numFmtId="1" fontId="33" fillId="56" borderId="39" xfId="2" quotePrefix="1" applyNumberFormat="1" applyFont="1" applyFill="1" applyBorder="1" applyAlignment="1">
      <alignment horizontal="center" vertical="center"/>
    </xf>
    <xf numFmtId="1" fontId="33" fillId="51" borderId="22" xfId="2" applyNumberFormat="1" applyFont="1" applyFill="1" applyBorder="1" applyAlignment="1">
      <alignment horizontal="center" vertical="center"/>
    </xf>
    <xf numFmtId="1" fontId="33" fillId="51" borderId="22" xfId="2" quotePrefix="1" applyNumberFormat="1" applyFont="1" applyFill="1" applyBorder="1" applyAlignment="1">
      <alignment horizontal="center" vertical="center"/>
    </xf>
    <xf numFmtId="1" fontId="38" fillId="51" borderId="22" xfId="0" quotePrefix="1" applyNumberFormat="1" applyFont="1" applyFill="1" applyBorder="1" applyAlignment="1">
      <alignment horizontal="center" vertical="center"/>
    </xf>
    <xf numFmtId="0" fontId="49" fillId="56" borderId="22" xfId="0" applyFont="1" applyFill="1" applyBorder="1" applyAlignment="1">
      <alignment horizontal="center" vertical="center" textRotation="90" wrapText="1"/>
    </xf>
    <xf numFmtId="10" fontId="33" fillId="56" borderId="0" xfId="2" quotePrefix="1" applyFont="1" applyFill="1" applyBorder="1" applyAlignment="1">
      <alignment horizontal="center" vertical="center"/>
    </xf>
    <xf numFmtId="0" fontId="49" fillId="62" borderId="22" xfId="0" applyFont="1" applyFill="1" applyBorder="1" applyAlignment="1">
      <alignment horizontal="center" vertical="center" textRotation="90" wrapText="1"/>
    </xf>
    <xf numFmtId="1" fontId="38" fillId="56" borderId="39" xfId="2" applyNumberFormat="1" applyFont="1" applyFill="1" applyBorder="1" applyAlignment="1">
      <alignment horizontal="center" vertical="center"/>
    </xf>
    <xf numFmtId="3" fontId="30" fillId="56" borderId="39" xfId="0" applyNumberFormat="1" applyFont="1" applyFill="1" applyBorder="1" applyAlignment="1">
      <alignment horizontal="center" vertical="center"/>
    </xf>
    <xf numFmtId="3" fontId="30" fillId="56" borderId="39" xfId="0" applyNumberFormat="1" applyFont="1" applyFill="1" applyBorder="1" applyAlignment="1">
      <alignment vertical="center"/>
    </xf>
    <xf numFmtId="10" fontId="0" fillId="0" borderId="0" xfId="0" applyNumberFormat="1" applyAlignment="1">
      <alignment horizontal="right"/>
    </xf>
    <xf numFmtId="3" fontId="0" fillId="0" borderId="0" xfId="0" applyNumberFormat="1" applyAlignment="1">
      <alignment horizontal="right"/>
    </xf>
    <xf numFmtId="178" fontId="0" fillId="0" borderId="0" xfId="0" applyNumberFormat="1" applyAlignment="1">
      <alignment horizontal="left"/>
    </xf>
    <xf numFmtId="4" fontId="0" fillId="0" borderId="0" xfId="0" applyNumberFormat="1" applyAlignment="1">
      <alignment horizontal="left"/>
    </xf>
    <xf numFmtId="4" fontId="0" fillId="0" borderId="0" xfId="0" quotePrefix="1" applyNumberFormat="1" applyAlignment="1">
      <alignment horizontal="right"/>
    </xf>
    <xf numFmtId="0" fontId="38" fillId="62" borderId="0" xfId="0" applyFont="1" applyFill="1" applyAlignment="1">
      <alignment horizontal="right" vertical="top"/>
    </xf>
    <xf numFmtId="0" fontId="38" fillId="56" borderId="0" xfId="0" applyFont="1" applyFill="1" applyAlignment="1">
      <alignment horizontal="right" vertical="top"/>
    </xf>
    <xf numFmtId="0" fontId="91" fillId="56" borderId="0" xfId="0" applyFont="1" applyFill="1" applyAlignment="1">
      <alignment horizontal="right" vertical="top"/>
    </xf>
    <xf numFmtId="9" fontId="33" fillId="62" borderId="26" xfId="2" applyNumberFormat="1" applyFont="1" applyFill="1" applyBorder="1" applyAlignment="1">
      <alignment horizontal="center" vertical="center"/>
    </xf>
    <xf numFmtId="1" fontId="38" fillId="62" borderId="33" xfId="2" applyNumberFormat="1" applyFont="1" applyFill="1" applyBorder="1" applyAlignment="1">
      <alignment horizontal="center" vertical="center"/>
    </xf>
    <xf numFmtId="1" fontId="33" fillId="62" borderId="33" xfId="2" applyNumberFormat="1" applyFont="1" applyFill="1" applyBorder="1" applyAlignment="1">
      <alignment horizontal="center" vertical="center"/>
    </xf>
    <xf numFmtId="172" fontId="74" fillId="62" borderId="22" xfId="2" quotePrefix="1" applyNumberFormat="1" applyFont="1" applyFill="1" applyBorder="1" applyAlignment="1">
      <alignment horizontal="center" vertical="center"/>
    </xf>
    <xf numFmtId="1" fontId="33" fillId="62" borderId="40" xfId="2" applyNumberFormat="1" applyFont="1" applyFill="1" applyBorder="1" applyAlignment="1">
      <alignment horizontal="center" vertical="center"/>
    </xf>
    <xf numFmtId="1" fontId="33" fillId="62" borderId="0" xfId="2" applyNumberFormat="1" applyFont="1" applyFill="1" applyBorder="1" applyAlignment="1">
      <alignment horizontal="center" vertical="center"/>
    </xf>
    <xf numFmtId="1" fontId="33" fillId="62" borderId="39" xfId="2" applyNumberFormat="1" applyFont="1" applyFill="1" applyBorder="1" applyAlignment="1">
      <alignment horizontal="center" vertical="center"/>
    </xf>
    <xf numFmtId="0" fontId="30" fillId="62" borderId="0" xfId="0" applyFont="1" applyFill="1" applyAlignment="1">
      <alignment horizontal="center" vertical="center"/>
    </xf>
    <xf numFmtId="0" fontId="30" fillId="62" borderId="40" xfId="0" applyFont="1" applyFill="1" applyBorder="1" applyAlignment="1">
      <alignment horizontal="center" vertical="center"/>
    </xf>
    <xf numFmtId="172" fontId="33" fillId="59" borderId="22" xfId="2" quotePrefix="1" applyNumberFormat="1" applyFont="1" applyFill="1" applyBorder="1" applyAlignment="1">
      <alignment horizontal="center" vertical="center"/>
    </xf>
    <xf numFmtId="10" fontId="38" fillId="56" borderId="22" xfId="0" applyNumberFormat="1" applyFont="1" applyFill="1" applyBorder="1" applyAlignment="1">
      <alignment horizontal="center" vertical="center"/>
    </xf>
    <xf numFmtId="10" fontId="33" fillId="56" borderId="22" xfId="0" applyNumberFormat="1" applyFont="1" applyFill="1" applyBorder="1" applyAlignment="1">
      <alignment horizontal="center" vertical="center"/>
    </xf>
    <xf numFmtId="10" fontId="38" fillId="62" borderId="22" xfId="0" applyNumberFormat="1" applyFont="1" applyFill="1" applyBorder="1" applyAlignment="1">
      <alignment horizontal="center" vertical="center"/>
    </xf>
    <xf numFmtId="10" fontId="38" fillId="51" borderId="22" xfId="0" applyNumberFormat="1" applyFont="1" applyFill="1" applyBorder="1" applyAlignment="1">
      <alignment horizontal="center" vertical="center"/>
    </xf>
    <xf numFmtId="10" fontId="38" fillId="56" borderId="33" xfId="0" applyNumberFormat="1" applyFont="1" applyFill="1" applyBorder="1" applyAlignment="1">
      <alignment horizontal="center" vertical="center"/>
    </xf>
    <xf numFmtId="0" fontId="77" fillId="56" borderId="24" xfId="130" applyFont="1" applyFill="1" applyBorder="1" applyAlignment="1">
      <alignment horizontal="center" vertical="center"/>
    </xf>
    <xf numFmtId="0" fontId="30" fillId="56" borderId="50" xfId="0" applyFont="1" applyFill="1" applyBorder="1" applyAlignment="1">
      <alignment horizontal="center" vertical="center"/>
    </xf>
    <xf numFmtId="0" fontId="30" fillId="56" borderId="51" xfId="0" applyFont="1" applyFill="1" applyBorder="1" applyAlignment="1">
      <alignment horizontal="center" vertical="center"/>
    </xf>
    <xf numFmtId="0" fontId="30" fillId="56" borderId="46" xfId="0" applyFont="1" applyFill="1" applyBorder="1"/>
    <xf numFmtId="0" fontId="77" fillId="56" borderId="52" xfId="130" applyFont="1" applyFill="1" applyBorder="1" applyAlignment="1">
      <alignment horizontal="center" vertical="center"/>
    </xf>
    <xf numFmtId="0" fontId="30" fillId="56" borderId="52" xfId="0" quotePrefix="1" applyFont="1" applyFill="1" applyBorder="1" applyAlignment="1">
      <alignment horizontal="center" vertical="center"/>
    </xf>
    <xf numFmtId="0" fontId="30" fillId="56" borderId="53" xfId="0" applyFont="1" applyFill="1" applyBorder="1" applyAlignment="1">
      <alignment horizontal="center" vertical="center"/>
    </xf>
    <xf numFmtId="172" fontId="33" fillId="56" borderId="33" xfId="2" quotePrefix="1" applyNumberFormat="1" applyFont="1" applyFill="1" applyBorder="1" applyAlignment="1">
      <alignment horizontal="center" vertical="center"/>
    </xf>
    <xf numFmtId="0" fontId="74" fillId="56" borderId="33" xfId="0" applyFont="1" applyFill="1" applyBorder="1" applyAlignment="1">
      <alignment horizontal="center" vertical="center"/>
    </xf>
    <xf numFmtId="1" fontId="74" fillId="56" borderId="33" xfId="0" applyNumberFormat="1" applyFont="1" applyFill="1" applyBorder="1" applyAlignment="1">
      <alignment horizontal="center" vertical="center"/>
    </xf>
    <xf numFmtId="9" fontId="74" fillId="56" borderId="33" xfId="2" quotePrefix="1" applyNumberFormat="1" applyFont="1" applyFill="1" applyBorder="1" applyAlignment="1">
      <alignment horizontal="center" vertical="center"/>
    </xf>
    <xf numFmtId="172" fontId="74" fillId="56" borderId="33" xfId="2" quotePrefix="1" applyNumberFormat="1" applyFont="1" applyFill="1" applyBorder="1" applyAlignment="1">
      <alignment horizontal="center" vertical="center"/>
    </xf>
    <xf numFmtId="0" fontId="57" fillId="56" borderId="0" xfId="0" applyFont="1" applyFill="1" applyAlignment="1">
      <alignment vertical="center"/>
    </xf>
    <xf numFmtId="0" fontId="49" fillId="56" borderId="33" xfId="0" applyFont="1" applyFill="1" applyBorder="1" applyAlignment="1">
      <alignment horizontal="center" vertical="center" wrapText="1"/>
    </xf>
    <xf numFmtId="0" fontId="57" fillId="56" borderId="40" xfId="0" applyFont="1" applyFill="1" applyBorder="1" applyAlignment="1">
      <alignment vertical="center"/>
    </xf>
    <xf numFmtId="0" fontId="51" fillId="56" borderId="33" xfId="0" quotePrefix="1" applyFont="1" applyFill="1" applyBorder="1" applyAlignment="1">
      <alignment horizontal="center" vertical="center"/>
    </xf>
    <xf numFmtId="0" fontId="57" fillId="56" borderId="33" xfId="0" applyFont="1" applyFill="1" applyBorder="1" applyAlignment="1">
      <alignment vertical="center"/>
    </xf>
    <xf numFmtId="0" fontId="57" fillId="52" borderId="22" xfId="0" applyFont="1" applyFill="1" applyBorder="1" applyAlignment="1">
      <alignment horizontal="center" vertical="center" wrapText="1"/>
    </xf>
    <xf numFmtId="0" fontId="49" fillId="52" borderId="22" xfId="0" applyFont="1" applyFill="1" applyBorder="1" applyAlignment="1">
      <alignment horizontal="center" vertical="center" wrapText="1"/>
    </xf>
    <xf numFmtId="172" fontId="33" fillId="51" borderId="22" xfId="2" quotePrefix="1" applyNumberFormat="1" applyFont="1" applyFill="1" applyBorder="1" applyAlignment="1">
      <alignment horizontal="center" vertical="center"/>
    </xf>
    <xf numFmtId="172" fontId="33" fillId="49" borderId="22" xfId="2" quotePrefix="1" applyNumberFormat="1" applyFont="1" applyFill="1" applyBorder="1" applyAlignment="1">
      <alignment horizontal="center" vertical="center"/>
    </xf>
    <xf numFmtId="9" fontId="30" fillId="49" borderId="22" xfId="2" applyNumberFormat="1" applyFont="1" applyFill="1" applyBorder="1" applyAlignment="1">
      <alignment horizontal="center" vertical="center"/>
    </xf>
    <xf numFmtId="0" fontId="30" fillId="49" borderId="29" xfId="70" applyFont="1" applyFill="1" applyBorder="1" applyAlignment="1">
      <alignment horizontal="center" vertical="center"/>
    </xf>
    <xf numFmtId="0" fontId="30" fillId="75" borderId="29" xfId="70" applyFont="1" applyFill="1" applyBorder="1" applyAlignment="1">
      <alignment horizontal="center" vertical="center"/>
    </xf>
    <xf numFmtId="9" fontId="33" fillId="49" borderId="26" xfId="2" quotePrefix="1" applyNumberFormat="1" applyFont="1" applyFill="1" applyBorder="1" applyAlignment="1">
      <alignment horizontal="center" vertical="center"/>
    </xf>
    <xf numFmtId="9" fontId="33" fillId="49" borderId="26" xfId="2" applyNumberFormat="1" applyFont="1" applyFill="1" applyBorder="1" applyAlignment="1">
      <alignment horizontal="center" vertical="center"/>
    </xf>
    <xf numFmtId="3" fontId="42" fillId="56" borderId="22" xfId="0" applyNumberFormat="1" applyFont="1" applyFill="1" applyBorder="1" applyAlignment="1">
      <alignment horizontal="center" vertical="center"/>
    </xf>
    <xf numFmtId="3" fontId="42" fillId="56" borderId="27" xfId="0" applyNumberFormat="1" applyFont="1" applyFill="1" applyBorder="1" applyAlignment="1">
      <alignment vertical="center"/>
    </xf>
    <xf numFmtId="0" fontId="42" fillId="56" borderId="27" xfId="0" applyFont="1" applyFill="1" applyBorder="1" applyAlignment="1">
      <alignment vertical="center"/>
    </xf>
    <xf numFmtId="9" fontId="42" fillId="56" borderId="22" xfId="2" applyNumberFormat="1" applyFont="1" applyFill="1" applyBorder="1" applyAlignment="1">
      <alignment horizontal="center" vertical="center"/>
    </xf>
    <xf numFmtId="3" fontId="42" fillId="56" borderId="35" xfId="0" applyNumberFormat="1" applyFont="1" applyFill="1" applyBorder="1" applyAlignment="1">
      <alignment vertical="center"/>
    </xf>
    <xf numFmtId="9" fontId="33" fillId="49" borderId="22" xfId="2" applyNumberFormat="1" applyFont="1" applyFill="1" applyBorder="1" applyAlignment="1">
      <alignment horizontal="center" vertical="center"/>
    </xf>
    <xf numFmtId="0" fontId="30" fillId="74" borderId="30" xfId="70" applyFont="1" applyFill="1" applyBorder="1" applyAlignment="1">
      <alignment horizontal="center" vertical="center"/>
    </xf>
    <xf numFmtId="170" fontId="33" fillId="74" borderId="22" xfId="2" applyNumberFormat="1" applyFont="1" applyFill="1" applyBorder="1" applyAlignment="1">
      <alignment horizontal="center" vertical="center"/>
    </xf>
    <xf numFmtId="0" fontId="30" fillId="74" borderId="29" xfId="70" applyFont="1" applyFill="1" applyBorder="1" applyAlignment="1">
      <alignment horizontal="center" vertical="center"/>
    </xf>
    <xf numFmtId="182" fontId="33" fillId="56" borderId="0" xfId="2" applyNumberFormat="1" applyFont="1" applyFill="1" applyBorder="1" applyAlignment="1">
      <alignment horizontal="center" vertical="center"/>
    </xf>
    <xf numFmtId="182" fontId="30" fillId="56" borderId="38" xfId="0" applyNumberFormat="1" applyFont="1" applyFill="1" applyBorder="1" applyAlignment="1">
      <alignment horizontal="center" vertical="center"/>
    </xf>
    <xf numFmtId="10" fontId="30" fillId="56" borderId="0" xfId="0" applyNumberFormat="1" applyFont="1" applyFill="1" applyAlignment="1">
      <alignment vertical="center"/>
    </xf>
    <xf numFmtId="0" fontId="30" fillId="56" borderId="0" xfId="0" applyFont="1" applyFill="1" applyAlignment="1">
      <alignment horizontal="right" vertical="center" wrapText="1"/>
    </xf>
    <xf numFmtId="0" fontId="39" fillId="56" borderId="0" xfId="0" applyFont="1" applyFill="1" applyAlignment="1">
      <alignment horizontal="center" vertical="center" wrapText="1"/>
    </xf>
    <xf numFmtId="178" fontId="39" fillId="62" borderId="0" xfId="0" applyNumberFormat="1" applyFont="1" applyFill="1" applyAlignment="1">
      <alignment vertical="center"/>
    </xf>
    <xf numFmtId="178" fontId="39" fillId="62" borderId="0" xfId="0" applyNumberFormat="1" applyFont="1" applyFill="1" applyAlignment="1">
      <alignment horizontal="center" vertical="center" wrapText="1"/>
    </xf>
    <xf numFmtId="178" fontId="38" fillId="62" borderId="23" xfId="0" applyNumberFormat="1" applyFont="1" applyFill="1" applyBorder="1" applyAlignment="1">
      <alignment horizontal="center" vertical="center"/>
    </xf>
    <xf numFmtId="0" fontId="61" fillId="0" borderId="0" xfId="130" applyFill="1"/>
    <xf numFmtId="182" fontId="39" fillId="56" borderId="22" xfId="0" applyNumberFormat="1" applyFont="1" applyFill="1" applyBorder="1" applyAlignment="1">
      <alignment horizontal="center" vertical="center"/>
    </xf>
    <xf numFmtId="182" fontId="39" fillId="56" borderId="23" xfId="0" applyNumberFormat="1" applyFont="1" applyFill="1" applyBorder="1" applyAlignment="1">
      <alignment horizontal="center" vertical="center"/>
    </xf>
    <xf numFmtId="182" fontId="39" fillId="56" borderId="33" xfId="0" applyNumberFormat="1" applyFont="1" applyFill="1" applyBorder="1" applyAlignment="1">
      <alignment horizontal="center" vertical="center"/>
    </xf>
    <xf numFmtId="182" fontId="39" fillId="56" borderId="25" xfId="0" applyNumberFormat="1" applyFont="1" applyFill="1" applyBorder="1" applyAlignment="1">
      <alignment horizontal="center" vertical="center"/>
    </xf>
    <xf numFmtId="0" fontId="39" fillId="56" borderId="33" xfId="0" applyFont="1" applyFill="1" applyBorder="1" applyAlignment="1">
      <alignment horizontal="center" vertical="center"/>
    </xf>
    <xf numFmtId="187" fontId="39" fillId="56" borderId="22" xfId="0" applyNumberFormat="1" applyFont="1" applyFill="1" applyBorder="1" applyAlignment="1">
      <alignment horizontal="center" vertical="top"/>
    </xf>
    <xf numFmtId="179" fontId="38" fillId="51" borderId="25" xfId="0" quotePrefix="1" applyNumberFormat="1" applyFont="1" applyFill="1" applyBorder="1" applyAlignment="1">
      <alignment horizontal="center" vertical="center"/>
    </xf>
    <xf numFmtId="178" fontId="38" fillId="51" borderId="25" xfId="0" quotePrefix="1" applyNumberFormat="1" applyFont="1" applyFill="1" applyBorder="1" applyAlignment="1">
      <alignment horizontal="center" vertical="center"/>
    </xf>
    <xf numFmtId="170" fontId="33" fillId="51" borderId="25" xfId="0" quotePrefix="1" applyNumberFormat="1" applyFont="1" applyFill="1" applyBorder="1" applyAlignment="1">
      <alignment horizontal="center" vertical="center"/>
    </xf>
    <xf numFmtId="170" fontId="38" fillId="51" borderId="22" xfId="0" applyNumberFormat="1" applyFont="1" applyFill="1" applyBorder="1" applyAlignment="1">
      <alignment horizontal="center" vertical="center"/>
    </xf>
    <xf numFmtId="2" fontId="38" fillId="51" borderId="26" xfId="0" applyNumberFormat="1" applyFont="1" applyFill="1" applyBorder="1" applyAlignment="1">
      <alignment horizontal="center" vertical="center"/>
    </xf>
    <xf numFmtId="0" fontId="48" fillId="0" borderId="0" xfId="70" applyFont="1" applyAlignment="1">
      <alignment horizontal="left" vertical="center" wrapText="1" indent="1"/>
    </xf>
    <xf numFmtId="10" fontId="30" fillId="56" borderId="28" xfId="2" applyFont="1" applyFill="1" applyBorder="1" applyAlignment="1">
      <alignment vertical="center"/>
    </xf>
    <xf numFmtId="187" fontId="39" fillId="56" borderId="0" xfId="0" applyNumberFormat="1" applyFont="1" applyFill="1" applyAlignment="1">
      <alignment horizontal="left" vertical="top"/>
    </xf>
    <xf numFmtId="0" fontId="48" fillId="0" borderId="43" xfId="70" applyFont="1" applyBorder="1" applyAlignment="1">
      <alignment horizontal="left" vertical="center" wrapText="1" indent="1"/>
    </xf>
    <xf numFmtId="0" fontId="48" fillId="0" borderId="21" xfId="70" applyFont="1" applyBorder="1" applyAlignment="1">
      <alignment vertical="center" wrapText="1"/>
    </xf>
    <xf numFmtId="0" fontId="48" fillId="0" borderId="0" xfId="70" applyFont="1" applyAlignment="1">
      <alignment vertical="center"/>
    </xf>
    <xf numFmtId="186" fontId="59" fillId="56" borderId="0" xfId="0" applyNumberFormat="1" applyFont="1" applyFill="1" applyAlignment="1">
      <alignment horizontal="right" vertical="top"/>
    </xf>
    <xf numFmtId="0" fontId="77" fillId="0" borderId="0" xfId="130" applyFont="1" applyBorder="1" applyAlignment="1">
      <alignment horizontal="left" vertical="center"/>
    </xf>
    <xf numFmtId="0" fontId="77" fillId="0" borderId="0" xfId="130" applyFont="1" applyBorder="1" applyAlignment="1">
      <alignment vertical="center"/>
    </xf>
    <xf numFmtId="164" fontId="77" fillId="0" borderId="0" xfId="130" applyNumberFormat="1" applyFont="1" applyAlignment="1">
      <alignment vertical="top"/>
    </xf>
    <xf numFmtId="0" fontId="30" fillId="0" borderId="55" xfId="70" applyFont="1" applyBorder="1" applyAlignment="1">
      <alignment vertical="center"/>
    </xf>
    <xf numFmtId="0" fontId="48" fillId="0" borderId="56" xfId="70" applyFont="1" applyBorder="1" applyAlignment="1">
      <alignment horizontal="left" vertical="center" indent="1"/>
    </xf>
    <xf numFmtId="0" fontId="48" fillId="0" borderId="57" xfId="70" applyFont="1" applyBorder="1" applyAlignment="1">
      <alignment vertical="center" wrapText="1"/>
    </xf>
    <xf numFmtId="192" fontId="58" fillId="56" borderId="0" xfId="0" applyNumberFormat="1" applyFont="1" applyFill="1" applyAlignment="1">
      <alignment horizontal="center" vertical="center" wrapText="1"/>
    </xf>
    <xf numFmtId="0" fontId="77" fillId="0" borderId="0" xfId="130" applyFont="1" applyFill="1"/>
    <xf numFmtId="0" fontId="77" fillId="0" borderId="0" xfId="130" applyFont="1" applyFill="1" applyAlignment="1">
      <alignment horizontal="left" vertical="center"/>
    </xf>
    <xf numFmtId="0" fontId="77" fillId="0" borderId="55" xfId="130" applyFont="1" applyBorder="1" applyAlignment="1">
      <alignment horizontal="left" vertical="center"/>
    </xf>
    <xf numFmtId="0" fontId="77" fillId="0" borderId="21" xfId="130" applyFont="1" applyBorder="1" applyAlignment="1">
      <alignment horizontal="left" vertical="center" wrapText="1"/>
    </xf>
    <xf numFmtId="0" fontId="77" fillId="0" borderId="54" xfId="130" applyFont="1" applyBorder="1" applyAlignment="1">
      <alignment horizontal="left" vertical="center" wrapText="1"/>
    </xf>
    <xf numFmtId="1" fontId="71" fillId="56" borderId="0" xfId="0" applyNumberFormat="1" applyFont="1" applyFill="1" applyAlignment="1">
      <alignment horizontal="center" vertical="center"/>
    </xf>
    <xf numFmtId="0" fontId="77" fillId="0" borderId="43" xfId="130" applyFont="1" applyBorder="1" applyAlignment="1">
      <alignment vertical="center"/>
    </xf>
    <xf numFmtId="2" fontId="38" fillId="51" borderId="22" xfId="0" applyNumberFormat="1" applyFont="1" applyFill="1" applyBorder="1" applyAlignment="1">
      <alignment horizontal="center" vertical="center"/>
    </xf>
    <xf numFmtId="9" fontId="33" fillId="62" borderId="0" xfId="2" applyNumberFormat="1" applyFont="1" applyFill="1" applyBorder="1" applyAlignment="1">
      <alignment horizontal="center" vertical="center"/>
    </xf>
    <xf numFmtId="9" fontId="33" fillId="62" borderId="40" xfId="2" applyNumberFormat="1" applyFont="1" applyFill="1" applyBorder="1" applyAlignment="1">
      <alignment horizontal="center" vertical="center"/>
    </xf>
    <xf numFmtId="9" fontId="33" fillId="62" borderId="33" xfId="2" applyNumberFormat="1" applyFont="1" applyFill="1" applyBorder="1" applyAlignment="1">
      <alignment horizontal="center" vertical="center"/>
    </xf>
    <xf numFmtId="3" fontId="30" fillId="62" borderId="22" xfId="0" applyNumberFormat="1" applyFont="1" applyFill="1" applyBorder="1" applyAlignment="1">
      <alignment horizontal="center" vertical="center"/>
    </xf>
    <xf numFmtId="0" fontId="1" fillId="60" borderId="16" xfId="70" applyFont="1" applyFill="1" applyBorder="1" applyAlignment="1">
      <alignment horizontal="center" vertical="center"/>
    </xf>
    <xf numFmtId="170" fontId="1" fillId="0" borderId="16" xfId="70" applyNumberFormat="1" applyFont="1" applyBorder="1" applyAlignment="1">
      <alignment horizontal="center" vertical="center"/>
    </xf>
    <xf numFmtId="14" fontId="1" fillId="0" borderId="16" xfId="70" applyNumberFormat="1" applyFont="1" applyBorder="1" applyAlignment="1">
      <alignment horizontal="center" vertical="center"/>
    </xf>
    <xf numFmtId="0" fontId="1" fillId="0" borderId="0" xfId="70" applyFont="1"/>
    <xf numFmtId="0" fontId="1" fillId="56" borderId="0" xfId="70" applyFont="1" applyFill="1"/>
    <xf numFmtId="0" fontId="1" fillId="0" borderId="0" xfId="70" applyFont="1" applyAlignment="1">
      <alignment vertical="center"/>
    </xf>
    <xf numFmtId="0" fontId="1" fillId="0" borderId="0" xfId="70" applyFont="1" applyAlignment="1">
      <alignment horizontal="left" vertical="center"/>
    </xf>
    <xf numFmtId="0" fontId="1" fillId="0" borderId="14" xfId="70" applyFont="1" applyBorder="1" applyAlignment="1">
      <alignment horizontal="left" vertical="center"/>
    </xf>
    <xf numFmtId="0" fontId="1" fillId="0" borderId="14" xfId="70" applyFont="1" applyBorder="1" applyAlignment="1">
      <alignment vertical="center"/>
    </xf>
    <xf numFmtId="0" fontId="1" fillId="49" borderId="15" xfId="70" applyFont="1" applyFill="1" applyBorder="1" applyAlignment="1">
      <alignment horizontal="center" vertical="center"/>
    </xf>
    <xf numFmtId="0" fontId="1" fillId="0" borderId="16" xfId="70" applyFont="1" applyBorder="1" applyAlignment="1">
      <alignment horizontal="center" vertical="center"/>
    </xf>
    <xf numFmtId="0" fontId="1" fillId="0" borderId="0" xfId="70" applyFont="1" applyAlignment="1">
      <alignment horizontal="center" vertical="center"/>
    </xf>
    <xf numFmtId="0" fontId="30" fillId="74" borderId="11" xfId="70" applyFont="1" applyFill="1" applyBorder="1" applyAlignment="1">
      <alignment vertical="center"/>
    </xf>
    <xf numFmtId="0" fontId="1" fillId="56" borderId="52" xfId="0" applyFont="1" applyFill="1" applyBorder="1" applyAlignment="1">
      <alignment horizontal="center" vertical="center"/>
    </xf>
    <xf numFmtId="0" fontId="1" fillId="56" borderId="52" xfId="0" applyFont="1" applyFill="1" applyBorder="1" applyAlignment="1">
      <alignment vertical="center"/>
    </xf>
    <xf numFmtId="0" fontId="1" fillId="56" borderId="51" xfId="0" applyFont="1" applyFill="1" applyBorder="1" applyAlignment="1">
      <alignment horizontal="center" vertical="center"/>
    </xf>
    <xf numFmtId="0" fontId="1" fillId="56" borderId="51" xfId="0" applyFont="1" applyFill="1" applyBorder="1" applyAlignment="1">
      <alignment vertical="center"/>
    </xf>
    <xf numFmtId="0" fontId="1" fillId="56" borderId="46" xfId="0" applyFont="1" applyFill="1" applyBorder="1" applyAlignment="1">
      <alignment horizontal="center" vertical="center"/>
    </xf>
    <xf numFmtId="0" fontId="1" fillId="56" borderId="46" xfId="0" applyFont="1" applyFill="1" applyBorder="1" applyAlignment="1">
      <alignment vertical="center"/>
    </xf>
    <xf numFmtId="0" fontId="1" fillId="56" borderId="0" xfId="0" applyFont="1" applyFill="1" applyAlignment="1">
      <alignment vertical="center"/>
    </xf>
    <xf numFmtId="0" fontId="1" fillId="56" borderId="25" xfId="0" applyFont="1" applyFill="1" applyBorder="1" applyAlignment="1">
      <alignment horizontal="center" vertical="center"/>
    </xf>
    <xf numFmtId="0" fontId="1" fillId="56" borderId="25" xfId="0" applyFont="1" applyFill="1" applyBorder="1" applyAlignment="1">
      <alignment vertical="center"/>
    </xf>
    <xf numFmtId="0" fontId="1" fillId="56" borderId="45" xfId="0" applyFont="1" applyFill="1" applyBorder="1" applyAlignment="1">
      <alignment horizontal="center" vertical="center"/>
    </xf>
    <xf numFmtId="0" fontId="1" fillId="56" borderId="45" xfId="0" applyFont="1" applyFill="1" applyBorder="1" applyAlignment="1">
      <alignment vertical="center"/>
    </xf>
    <xf numFmtId="0" fontId="50" fillId="57" borderId="44" xfId="0" applyFont="1" applyFill="1" applyBorder="1" applyAlignment="1">
      <alignment horizontal="center" vertical="center" wrapText="1"/>
    </xf>
    <xf numFmtId="0" fontId="50" fillId="57" borderId="44" xfId="0" applyFont="1" applyFill="1" applyBorder="1" applyAlignment="1">
      <alignment vertical="center" wrapText="1"/>
    </xf>
    <xf numFmtId="0" fontId="101" fillId="56" borderId="0" xfId="0" applyFont="1" applyFill="1"/>
    <xf numFmtId="0" fontId="102" fillId="56" borderId="0" xfId="130" applyFont="1" applyFill="1"/>
    <xf numFmtId="9" fontId="33" fillId="56" borderId="39" xfId="2" applyNumberFormat="1" applyFont="1" applyFill="1" applyBorder="1" applyAlignment="1">
      <alignment horizontal="center" vertical="center"/>
    </xf>
    <xf numFmtId="9" fontId="33" fillId="56" borderId="40" xfId="2" applyNumberFormat="1" applyFont="1" applyFill="1" applyBorder="1" applyAlignment="1">
      <alignment horizontal="center" vertical="center"/>
    </xf>
    <xf numFmtId="0" fontId="48" fillId="0" borderId="42" xfId="70" applyFont="1" applyBorder="1" applyAlignment="1">
      <alignment horizontal="left" vertical="center" wrapText="1" indent="1"/>
    </xf>
    <xf numFmtId="0" fontId="48" fillId="0" borderId="0" xfId="70" applyFont="1" applyAlignment="1">
      <alignment horizontal="left" vertical="center" wrapText="1" indent="1"/>
    </xf>
    <xf numFmtId="0" fontId="1" fillId="0" borderId="16" xfId="70" applyFont="1" applyBorder="1" applyAlignment="1">
      <alignment vertical="center"/>
    </xf>
    <xf numFmtId="0" fontId="1" fillId="0" borderId="16" xfId="70" applyFont="1" applyBorder="1" applyAlignment="1">
      <alignment horizontal="left" vertical="top" wrapText="1" indent="1"/>
    </xf>
    <xf numFmtId="0" fontId="1" fillId="0" borderId="16" xfId="70" applyFont="1" applyBorder="1" applyAlignment="1">
      <alignment horizontal="left" vertical="top" indent="1"/>
    </xf>
    <xf numFmtId="0" fontId="1" fillId="60" borderId="16" xfId="70" applyFont="1" applyFill="1" applyBorder="1" applyAlignment="1">
      <alignment vertical="center"/>
    </xf>
    <xf numFmtId="0" fontId="30" fillId="56" borderId="26" xfId="0" applyFont="1" applyFill="1" applyBorder="1" applyAlignment="1">
      <alignment horizontal="left" vertical="center"/>
    </xf>
    <xf numFmtId="0" fontId="30" fillId="56" borderId="33" xfId="0" applyFont="1" applyFill="1" applyBorder="1" applyAlignment="1">
      <alignment horizontal="left" vertical="center"/>
    </xf>
    <xf numFmtId="0" fontId="30" fillId="56" borderId="27" xfId="0" applyFont="1" applyFill="1" applyBorder="1" applyAlignment="1">
      <alignment horizontal="left" vertical="center"/>
    </xf>
    <xf numFmtId="0" fontId="55" fillId="74" borderId="26" xfId="0" applyFont="1" applyFill="1" applyBorder="1" applyAlignment="1">
      <alignment horizontal="center" vertical="center"/>
    </xf>
    <xf numFmtId="0" fontId="55" fillId="74" borderId="33" xfId="0" applyFont="1" applyFill="1" applyBorder="1" applyAlignment="1">
      <alignment horizontal="center" vertical="center"/>
    </xf>
    <xf numFmtId="0" fontId="55" fillId="74" borderId="27" xfId="0" applyFont="1" applyFill="1" applyBorder="1" applyAlignment="1">
      <alignment horizontal="center" vertical="center"/>
    </xf>
    <xf numFmtId="0" fontId="57" fillId="52" borderId="33" xfId="0" applyFont="1" applyFill="1" applyBorder="1" applyAlignment="1">
      <alignment horizontal="center" vertical="center" wrapText="1"/>
    </xf>
    <xf numFmtId="0" fontId="57" fillId="52" borderId="27" xfId="0" applyFont="1" applyFill="1" applyBorder="1" applyAlignment="1">
      <alignment horizontal="center" vertical="center" wrapText="1"/>
    </xf>
    <xf numFmtId="0" fontId="57" fillId="52" borderId="26" xfId="0" applyFont="1" applyFill="1" applyBorder="1" applyAlignment="1">
      <alignment horizontal="center" vertical="center" wrapText="1"/>
    </xf>
    <xf numFmtId="0" fontId="33" fillId="59" borderId="26" xfId="0" quotePrefix="1" applyFont="1" applyFill="1" applyBorder="1" applyAlignment="1">
      <alignment horizontal="center" vertical="center"/>
    </xf>
    <xf numFmtId="0" fontId="33" fillId="59" borderId="33" xfId="0" applyFont="1" applyFill="1" applyBorder="1" applyAlignment="1">
      <alignment horizontal="center" vertical="center"/>
    </xf>
    <xf numFmtId="0" fontId="33" fillId="59" borderId="27" xfId="0" applyFont="1" applyFill="1" applyBorder="1" applyAlignment="1">
      <alignment horizontal="center" vertical="center"/>
    </xf>
    <xf numFmtId="0" fontId="100" fillId="56" borderId="0" xfId="130" applyFont="1" applyFill="1" applyAlignment="1">
      <alignment horizontal="left" vertical="center"/>
    </xf>
    <xf numFmtId="0" fontId="42" fillId="56" borderId="26" xfId="0" applyFont="1" applyFill="1" applyBorder="1" applyAlignment="1">
      <alignment horizontal="left" vertical="center"/>
    </xf>
    <xf numFmtId="0" fontId="42" fillId="56" borderId="33" xfId="0" applyFont="1" applyFill="1" applyBorder="1" applyAlignment="1">
      <alignment horizontal="left" vertical="center"/>
    </xf>
    <xf numFmtId="0" fontId="42" fillId="56" borderId="27" xfId="0" applyFont="1" applyFill="1" applyBorder="1" applyAlignment="1">
      <alignment horizontal="left" vertical="center"/>
    </xf>
    <xf numFmtId="0" fontId="55" fillId="61" borderId="26" xfId="0" applyFont="1" applyFill="1" applyBorder="1" applyAlignment="1">
      <alignment horizontal="center" vertical="center"/>
    </xf>
    <xf numFmtId="0" fontId="55" fillId="61" borderId="33" xfId="0" applyFont="1" applyFill="1" applyBorder="1" applyAlignment="1">
      <alignment horizontal="center" vertical="center"/>
    </xf>
    <xf numFmtId="0" fontId="55" fillId="61" borderId="27" xfId="0" applyFont="1" applyFill="1" applyBorder="1" applyAlignment="1">
      <alignment horizontal="center" vertical="center"/>
    </xf>
    <xf numFmtId="0" fontId="55" fillId="75" borderId="26" xfId="0" applyFont="1" applyFill="1" applyBorder="1" applyAlignment="1">
      <alignment horizontal="center" vertical="center"/>
    </xf>
    <xf numFmtId="0" fontId="55" fillId="75" borderId="33" xfId="0" applyFont="1" applyFill="1" applyBorder="1" applyAlignment="1">
      <alignment horizontal="center" vertical="center"/>
    </xf>
    <xf numFmtId="0" fontId="55" fillId="75" borderId="27" xfId="0" applyFont="1" applyFill="1" applyBorder="1" applyAlignment="1">
      <alignment horizontal="center" vertical="center"/>
    </xf>
    <xf numFmtId="0" fontId="59" fillId="49" borderId="26" xfId="0" applyFont="1" applyFill="1" applyBorder="1" applyAlignment="1">
      <alignment horizontal="center" vertical="center"/>
    </xf>
    <xf numFmtId="0" fontId="59" fillId="49" borderId="33" xfId="0" applyFont="1" applyFill="1" applyBorder="1" applyAlignment="1">
      <alignment horizontal="center" vertical="center"/>
    </xf>
    <xf numFmtId="0" fontId="59" fillId="49" borderId="27" xfId="0" applyFont="1" applyFill="1" applyBorder="1" applyAlignment="1">
      <alignment horizontal="center" vertical="center"/>
    </xf>
    <xf numFmtId="0" fontId="39" fillId="61" borderId="26" xfId="0" applyFont="1" applyFill="1" applyBorder="1" applyAlignment="1">
      <alignment horizontal="center" vertical="center" wrapText="1"/>
    </xf>
    <xf numFmtId="0" fontId="39" fillId="61" borderId="33" xfId="0" applyFont="1" applyFill="1" applyBorder="1" applyAlignment="1">
      <alignment horizontal="center" vertical="center" wrapText="1"/>
    </xf>
    <xf numFmtId="0" fontId="39" fillId="61" borderId="27" xfId="0" applyFont="1" applyFill="1" applyBorder="1" applyAlignment="1">
      <alignment horizontal="center" vertical="center" wrapText="1"/>
    </xf>
    <xf numFmtId="0" fontId="39" fillId="74" borderId="26" xfId="0" quotePrefix="1" applyFont="1" applyFill="1" applyBorder="1" applyAlignment="1">
      <alignment horizontal="center" vertical="center"/>
    </xf>
    <xf numFmtId="0" fontId="39" fillId="74" borderId="33" xfId="0" applyFont="1" applyFill="1" applyBorder="1" applyAlignment="1">
      <alignment horizontal="center" vertical="center"/>
    </xf>
    <xf numFmtId="0" fontId="39" fillId="74" borderId="27" xfId="0" applyFont="1" applyFill="1" applyBorder="1" applyAlignment="1">
      <alignment horizontal="center" vertical="center"/>
    </xf>
    <xf numFmtId="0" fontId="33" fillId="59" borderId="26" xfId="0" applyFont="1" applyFill="1" applyBorder="1" applyAlignment="1">
      <alignment horizontal="center" vertical="center"/>
    </xf>
    <xf numFmtId="0" fontId="33" fillId="49" borderId="26" xfId="0" applyFont="1" applyFill="1" applyBorder="1" applyAlignment="1">
      <alignment horizontal="center" vertical="center"/>
    </xf>
    <xf numFmtId="0" fontId="33" fillId="49" borderId="33" xfId="0" applyFont="1" applyFill="1" applyBorder="1" applyAlignment="1">
      <alignment horizontal="center" vertical="center"/>
    </xf>
    <xf numFmtId="0" fontId="33" fillId="49" borderId="27" xfId="0" applyFont="1" applyFill="1" applyBorder="1" applyAlignment="1">
      <alignment horizontal="center" vertical="center"/>
    </xf>
    <xf numFmtId="0" fontId="95" fillId="73" borderId="0" xfId="0" applyFont="1" applyFill="1" applyAlignment="1">
      <alignment horizontal="center" vertical="center"/>
    </xf>
    <xf numFmtId="0" fontId="33" fillId="51" borderId="26" xfId="0" quotePrefix="1" applyFont="1" applyFill="1" applyBorder="1" applyAlignment="1">
      <alignment horizontal="center" vertical="center" wrapText="1"/>
    </xf>
    <xf numFmtId="0" fontId="33" fillId="51" borderId="33" xfId="0" quotePrefix="1" applyFont="1" applyFill="1" applyBorder="1" applyAlignment="1">
      <alignment horizontal="center" vertical="center" wrapText="1"/>
    </xf>
    <xf numFmtId="0" fontId="33" fillId="51" borderId="27" xfId="0" quotePrefix="1" applyFont="1" applyFill="1" applyBorder="1" applyAlignment="1">
      <alignment horizontal="center" vertical="center" wrapText="1"/>
    </xf>
    <xf numFmtId="0" fontId="33" fillId="51" borderId="33" xfId="0" applyFont="1" applyFill="1" applyBorder="1" applyAlignment="1">
      <alignment horizontal="center" vertical="center" wrapText="1"/>
    </xf>
    <xf numFmtId="0" fontId="33" fillId="51" borderId="27" xfId="0" applyFont="1" applyFill="1" applyBorder="1" applyAlignment="1">
      <alignment horizontal="center" vertical="center" wrapText="1"/>
    </xf>
    <xf numFmtId="0" fontId="39" fillId="74" borderId="26" xfId="0" applyFont="1" applyFill="1" applyBorder="1" applyAlignment="1">
      <alignment horizontal="center" vertical="center"/>
    </xf>
    <xf numFmtId="0" fontId="59" fillId="59" borderId="26" xfId="0" applyFont="1" applyFill="1" applyBorder="1" applyAlignment="1">
      <alignment horizontal="center" vertical="center"/>
    </xf>
    <xf numFmtId="0" fontId="59" fillId="59" borderId="33" xfId="0" applyFont="1" applyFill="1" applyBorder="1" applyAlignment="1">
      <alignment horizontal="center" vertical="center"/>
    </xf>
    <xf numFmtId="0" fontId="59" fillId="59" borderId="27" xfId="0" applyFont="1" applyFill="1" applyBorder="1" applyAlignment="1">
      <alignment horizontal="center" vertical="center"/>
    </xf>
    <xf numFmtId="0" fontId="39" fillId="61" borderId="26" xfId="0" quotePrefix="1" applyFont="1" applyFill="1" applyBorder="1" applyAlignment="1">
      <alignment horizontal="center" vertical="center" wrapText="1"/>
    </xf>
    <xf numFmtId="0" fontId="39" fillId="61" borderId="33" xfId="0" quotePrefix="1" applyFont="1" applyFill="1" applyBorder="1" applyAlignment="1">
      <alignment horizontal="center" vertical="center" wrapText="1"/>
    </xf>
    <xf numFmtId="0" fontId="39" fillId="61" borderId="27" xfId="0" quotePrefix="1" applyFont="1" applyFill="1" applyBorder="1" applyAlignment="1">
      <alignment horizontal="center" vertical="center" wrapText="1"/>
    </xf>
    <xf numFmtId="0" fontId="39" fillId="75" borderId="26" xfId="0" applyFont="1" applyFill="1" applyBorder="1" applyAlignment="1">
      <alignment horizontal="center" vertical="center"/>
    </xf>
    <xf numFmtId="0" fontId="39" fillId="75" borderId="33" xfId="0" applyFont="1" applyFill="1" applyBorder="1" applyAlignment="1">
      <alignment horizontal="center" vertical="center"/>
    </xf>
    <xf numFmtId="0" fontId="39" fillId="75" borderId="27" xfId="0" applyFont="1" applyFill="1" applyBorder="1" applyAlignment="1">
      <alignment horizontal="center" vertical="center"/>
    </xf>
    <xf numFmtId="0" fontId="57" fillId="56" borderId="26" xfId="0" applyFont="1" applyFill="1" applyBorder="1" applyAlignment="1">
      <alignment horizontal="center" vertical="center" wrapText="1"/>
    </xf>
    <xf numFmtId="0" fontId="57" fillId="56" borderId="33" xfId="0" applyFont="1" applyFill="1" applyBorder="1" applyAlignment="1">
      <alignment horizontal="center" vertical="center" wrapText="1"/>
    </xf>
    <xf numFmtId="0" fontId="57" fillId="56" borderId="27" xfId="0" applyFont="1" applyFill="1" applyBorder="1" applyAlignment="1">
      <alignment horizontal="center" vertical="center" wrapText="1"/>
    </xf>
    <xf numFmtId="0" fontId="57" fillId="56" borderId="35" xfId="0" applyFont="1" applyFill="1" applyBorder="1" applyAlignment="1">
      <alignment horizontal="center" vertical="center"/>
    </xf>
    <xf numFmtId="0" fontId="57" fillId="56" borderId="38" xfId="0" applyFont="1" applyFill="1" applyBorder="1" applyAlignment="1">
      <alignment horizontal="center" vertical="center"/>
    </xf>
    <xf numFmtId="0" fontId="57" fillId="56" borderId="37" xfId="0" applyFont="1" applyFill="1" applyBorder="1" applyAlignment="1">
      <alignment horizontal="center" vertical="center"/>
    </xf>
    <xf numFmtId="0" fontId="57" fillId="52" borderId="35" xfId="0" applyFont="1" applyFill="1" applyBorder="1" applyAlignment="1">
      <alignment horizontal="center" vertical="center"/>
    </xf>
    <xf numFmtId="0" fontId="57" fillId="52" borderId="38" xfId="0" applyFont="1" applyFill="1" applyBorder="1" applyAlignment="1">
      <alignment horizontal="center" vertical="center"/>
    </xf>
    <xf numFmtId="0" fontId="57" fillId="52" borderId="37" xfId="0" applyFont="1" applyFill="1" applyBorder="1" applyAlignment="1">
      <alignment horizontal="center" vertical="center"/>
    </xf>
    <xf numFmtId="0" fontId="30" fillId="56" borderId="30" xfId="0" applyFont="1" applyFill="1" applyBorder="1" applyAlignment="1">
      <alignment horizontal="center" vertical="center"/>
    </xf>
    <xf numFmtId="0" fontId="30" fillId="56" borderId="31" xfId="0" applyFont="1" applyFill="1" applyBorder="1" applyAlignment="1">
      <alignment horizontal="center" vertical="center"/>
    </xf>
    <xf numFmtId="0" fontId="30" fillId="56" borderId="32" xfId="0" applyFont="1" applyFill="1" applyBorder="1" applyAlignment="1">
      <alignment horizontal="center" vertical="center"/>
    </xf>
    <xf numFmtId="0" fontId="56" fillId="47" borderId="30" xfId="0" applyFont="1" applyFill="1" applyBorder="1" applyAlignment="1">
      <alignment horizontal="center" vertical="center"/>
    </xf>
    <xf numFmtId="0" fontId="56" fillId="47" borderId="31" xfId="0" applyFont="1" applyFill="1" applyBorder="1" applyAlignment="1">
      <alignment horizontal="center" vertical="center"/>
    </xf>
    <xf numFmtId="0" fontId="56" fillId="47" borderId="32" xfId="0" applyFont="1" applyFill="1" applyBorder="1" applyAlignment="1">
      <alignment horizontal="center" vertical="center"/>
    </xf>
    <xf numFmtId="0" fontId="30" fillId="56" borderId="30" xfId="0" applyFont="1" applyFill="1" applyBorder="1" applyAlignment="1">
      <alignment horizontal="center" vertical="center" wrapText="1"/>
    </xf>
    <xf numFmtId="0" fontId="30" fillId="56" borderId="31" xfId="0" applyFont="1" applyFill="1" applyBorder="1" applyAlignment="1">
      <alignment horizontal="center" vertical="center" wrapText="1"/>
    </xf>
    <xf numFmtId="0" fontId="30" fillId="56" borderId="32" xfId="0" applyFont="1" applyFill="1" applyBorder="1" applyAlignment="1">
      <alignment horizontal="center" vertical="center" wrapText="1"/>
    </xf>
    <xf numFmtId="0" fontId="30" fillId="56" borderId="29" xfId="0" applyFont="1" applyFill="1" applyBorder="1" applyAlignment="1">
      <alignment horizontal="center" vertical="center"/>
    </xf>
    <xf numFmtId="0" fontId="30" fillId="56" borderId="29" xfId="0" applyFont="1" applyFill="1" applyBorder="1" applyAlignment="1">
      <alignment horizontal="center" vertical="center" wrapText="1"/>
    </xf>
    <xf numFmtId="1" fontId="33" fillId="56" borderId="23" xfId="2" quotePrefix="1" applyNumberFormat="1" applyFont="1" applyFill="1" applyBorder="1" applyAlignment="1">
      <alignment horizontal="center" vertical="center"/>
    </xf>
    <xf numFmtId="1" fontId="33" fillId="56" borderId="25" xfId="2" quotePrefix="1" applyNumberFormat="1" applyFont="1" applyFill="1" applyBorder="1" applyAlignment="1">
      <alignment horizontal="center" vertical="center"/>
    </xf>
    <xf numFmtId="0" fontId="49" fillId="56" borderId="23" xfId="0" applyFont="1" applyFill="1" applyBorder="1" applyAlignment="1">
      <alignment horizontal="center" vertical="center" wrapText="1"/>
    </xf>
    <xf numFmtId="0" fontId="49" fillId="56" borderId="25" xfId="0" applyFont="1" applyFill="1" applyBorder="1" applyAlignment="1">
      <alignment horizontal="center" vertical="center" wrapText="1"/>
    </xf>
    <xf numFmtId="1" fontId="33" fillId="56" borderId="22" xfId="2" applyNumberFormat="1" applyFont="1" applyFill="1" applyBorder="1" applyAlignment="1">
      <alignment horizontal="center" vertical="center"/>
    </xf>
    <xf numFmtId="1" fontId="33" fillId="56" borderId="23" xfId="2" applyNumberFormat="1" applyFont="1" applyFill="1" applyBorder="1" applyAlignment="1">
      <alignment horizontal="center" vertical="center"/>
    </xf>
    <xf numFmtId="1" fontId="33" fillId="56" borderId="25" xfId="2" applyNumberFormat="1" applyFont="1" applyFill="1" applyBorder="1" applyAlignment="1">
      <alignment horizontal="center" vertical="center"/>
    </xf>
    <xf numFmtId="1" fontId="33" fillId="62" borderId="23" xfId="2" applyNumberFormat="1" applyFont="1" applyFill="1" applyBorder="1" applyAlignment="1">
      <alignment horizontal="center" vertical="center"/>
    </xf>
    <xf numFmtId="1" fontId="33" fillId="62" borderId="25" xfId="2" applyNumberFormat="1" applyFont="1" applyFill="1" applyBorder="1" applyAlignment="1">
      <alignment horizontal="center" vertical="center"/>
    </xf>
    <xf numFmtId="178" fontId="33" fillId="56" borderId="23" xfId="0" applyNumberFormat="1" applyFont="1" applyFill="1" applyBorder="1" applyAlignment="1">
      <alignment horizontal="center" vertical="center"/>
    </xf>
    <xf numFmtId="178" fontId="33" fillId="56" borderId="25" xfId="0" applyNumberFormat="1" applyFont="1" applyFill="1" applyBorder="1" applyAlignment="1">
      <alignment horizontal="center" vertical="center"/>
    </xf>
    <xf numFmtId="0" fontId="30" fillId="56" borderId="22" xfId="0" applyFont="1" applyFill="1" applyBorder="1" applyAlignment="1">
      <alignment horizontal="left" vertical="center"/>
    </xf>
    <xf numFmtId="0" fontId="56" fillId="47" borderId="29" xfId="0" applyFont="1" applyFill="1" applyBorder="1" applyAlignment="1">
      <alignment horizontal="center" vertical="center"/>
    </xf>
    <xf numFmtId="0" fontId="49" fillId="56" borderId="26" xfId="0" applyFont="1" applyFill="1" applyBorder="1" applyAlignment="1">
      <alignment horizontal="center" vertical="center" wrapText="1"/>
    </xf>
    <xf numFmtId="0" fontId="49" fillId="56" borderId="27" xfId="0" applyFont="1" applyFill="1" applyBorder="1" applyAlignment="1">
      <alignment horizontal="center" vertical="center" wrapText="1"/>
    </xf>
    <xf numFmtId="3" fontId="38" fillId="62" borderId="23" xfId="0" applyNumberFormat="1" applyFont="1" applyFill="1" applyBorder="1" applyAlignment="1">
      <alignment horizontal="center" vertical="center"/>
    </xf>
    <xf numFmtId="3" fontId="38" fillId="62" borderId="24" xfId="0" applyNumberFormat="1" applyFont="1" applyFill="1" applyBorder="1" applyAlignment="1">
      <alignment horizontal="center" vertical="center"/>
    </xf>
    <xf numFmtId="3" fontId="38" fillId="62" borderId="25" xfId="0" applyNumberFormat="1" applyFont="1" applyFill="1" applyBorder="1" applyAlignment="1">
      <alignment horizontal="center" vertical="center"/>
    </xf>
    <xf numFmtId="0" fontId="30" fillId="62" borderId="23" xfId="0" applyFont="1" applyFill="1" applyBorder="1" applyAlignment="1">
      <alignment horizontal="center" vertical="center"/>
    </xf>
    <xf numFmtId="0" fontId="30" fillId="62" borderId="24" xfId="0" applyFont="1" applyFill="1" applyBorder="1" applyAlignment="1">
      <alignment horizontal="center" vertical="center"/>
    </xf>
    <xf numFmtId="0" fontId="30" fillId="62" borderId="25" xfId="0" applyFont="1" applyFill="1" applyBorder="1" applyAlignment="1">
      <alignment horizontal="center" vertical="center"/>
    </xf>
    <xf numFmtId="3" fontId="30" fillId="56" borderId="38" xfId="0" applyNumberFormat="1" applyFont="1" applyFill="1" applyBorder="1" applyAlignment="1">
      <alignment horizontal="center" vertical="center"/>
    </xf>
    <xf numFmtId="0" fontId="30" fillId="56" borderId="23" xfId="0" applyFont="1" applyFill="1" applyBorder="1" applyAlignment="1">
      <alignment horizontal="center" vertical="center"/>
    </xf>
    <xf numFmtId="0" fontId="30" fillId="56" borderId="24" xfId="0" applyFont="1" applyFill="1" applyBorder="1" applyAlignment="1">
      <alignment horizontal="center" vertical="center"/>
    </xf>
    <xf numFmtId="0" fontId="30" fillId="56" borderId="25" xfId="0" applyFont="1" applyFill="1" applyBorder="1" applyAlignment="1">
      <alignment horizontal="center" vertical="center"/>
    </xf>
    <xf numFmtId="3" fontId="30" fillId="56" borderId="23" xfId="0" applyNumberFormat="1" applyFont="1" applyFill="1" applyBorder="1" applyAlignment="1">
      <alignment horizontal="center" vertical="center"/>
    </xf>
    <xf numFmtId="3" fontId="30" fillId="56" borderId="24" xfId="0" applyNumberFormat="1" applyFont="1" applyFill="1" applyBorder="1" applyAlignment="1">
      <alignment horizontal="center" vertical="center"/>
    </xf>
    <xf numFmtId="3" fontId="30" fillId="56" borderId="25" xfId="0" applyNumberFormat="1" applyFont="1" applyFill="1" applyBorder="1" applyAlignment="1">
      <alignment horizontal="center" vertical="center"/>
    </xf>
    <xf numFmtId="0" fontId="49" fillId="56" borderId="22" xfId="0" applyFont="1" applyFill="1" applyBorder="1" applyAlignment="1">
      <alignment horizontal="center" vertical="center" wrapText="1"/>
    </xf>
    <xf numFmtId="3" fontId="38" fillId="62" borderId="23" xfId="0" quotePrefix="1" applyNumberFormat="1" applyFont="1" applyFill="1" applyBorder="1" applyAlignment="1">
      <alignment horizontal="center" vertical="center"/>
    </xf>
    <xf numFmtId="178" fontId="39" fillId="62" borderId="0" xfId="0" applyNumberFormat="1" applyFont="1" applyFill="1" applyAlignment="1">
      <alignment horizontal="center" vertical="center"/>
    </xf>
    <xf numFmtId="0" fontId="49" fillId="62" borderId="26" xfId="0" applyFont="1" applyFill="1" applyBorder="1" applyAlignment="1">
      <alignment horizontal="center" vertical="center" wrapText="1"/>
    </xf>
    <xf numFmtId="0" fontId="49" fillId="62" borderId="27" xfId="0" applyFont="1" applyFill="1" applyBorder="1" applyAlignment="1">
      <alignment horizontal="center" vertical="center" wrapText="1"/>
    </xf>
    <xf numFmtId="0" fontId="49" fillId="62" borderId="22" xfId="0" applyFont="1" applyFill="1" applyBorder="1" applyAlignment="1">
      <alignment horizontal="center" vertical="center" wrapText="1"/>
    </xf>
    <xf numFmtId="178" fontId="39" fillId="62" borderId="0" xfId="0" quotePrefix="1" applyNumberFormat="1" applyFont="1" applyFill="1" applyAlignment="1">
      <alignment horizontal="center" vertical="center"/>
    </xf>
    <xf numFmtId="0" fontId="30" fillId="56" borderId="0" xfId="0" applyFont="1" applyFill="1" applyAlignment="1">
      <alignment horizontal="center" vertical="center"/>
    </xf>
    <xf numFmtId="0" fontId="30" fillId="56" borderId="48" xfId="0" applyFont="1" applyFill="1" applyBorder="1" applyAlignment="1">
      <alignment horizontal="center" vertical="center"/>
    </xf>
    <xf numFmtId="3" fontId="30" fillId="56" borderId="0" xfId="0" applyNumberFormat="1" applyFont="1" applyFill="1" applyAlignment="1">
      <alignment horizontal="center" vertical="center"/>
    </xf>
    <xf numFmtId="3" fontId="38" fillId="62" borderId="0" xfId="0" applyNumberFormat="1" applyFont="1" applyFill="1" applyAlignment="1">
      <alignment horizontal="center" vertical="center"/>
    </xf>
    <xf numFmtId="3" fontId="38" fillId="62" borderId="0" xfId="0" quotePrefix="1" applyNumberFormat="1" applyFont="1" applyFill="1" applyAlignment="1">
      <alignment horizontal="center" vertical="center"/>
    </xf>
  </cellXfs>
  <cellStyles count="132">
    <cellStyle name="20% - Accent1" xfId="21" builtinId="30" hidden="1"/>
    <cellStyle name="20% - Accent2" xfId="25" builtinId="34" hidden="1"/>
    <cellStyle name="20% - Accent3" xfId="29" builtinId="38" hidden="1"/>
    <cellStyle name="20% - Accent4" xfId="33" builtinId="42" hidden="1"/>
    <cellStyle name="20% - Accent5" xfId="37" builtinId="46" hidden="1"/>
    <cellStyle name="20% - Accent6" xfId="41" builtinId="50" hidden="1"/>
    <cellStyle name="40% - Accent1" xfId="22" builtinId="31" hidden="1"/>
    <cellStyle name="40% - Accent2" xfId="26" builtinId="35" hidden="1"/>
    <cellStyle name="40% - Accent3" xfId="30" builtinId="39" hidden="1"/>
    <cellStyle name="40% - Accent4" xfId="34" builtinId="43" hidden="1"/>
    <cellStyle name="40% - Accent5" xfId="38" builtinId="47" hidden="1"/>
    <cellStyle name="40% - Accent6" xfId="42" builtinId="51" hidden="1"/>
    <cellStyle name="60% - Accent1" xfId="23" builtinId="32" hidden="1"/>
    <cellStyle name="60% - Accent2" xfId="27" builtinId="36" hidden="1"/>
    <cellStyle name="60% - Accent3" xfId="31" builtinId="40" hidden="1"/>
    <cellStyle name="60% - Accent4" xfId="35" builtinId="44" hidden="1"/>
    <cellStyle name="60% - Accent5" xfId="39" builtinId="48" hidden="1"/>
    <cellStyle name="60% - Accent6" xfId="43" builtinId="52" hidden="1"/>
    <cellStyle name="Accent1" xfId="20" builtinId="29" hidden="1"/>
    <cellStyle name="Accent2" xfId="24" builtinId="33" hidden="1"/>
    <cellStyle name="Accent3" xfId="28" builtinId="37" hidden="1"/>
    <cellStyle name="Accent4" xfId="32" builtinId="41" hidden="1"/>
    <cellStyle name="Accent5" xfId="36" builtinId="45" hidden="1"/>
    <cellStyle name="Accent6" xfId="40" builtinId="49" hidden="1"/>
    <cellStyle name="Bad" xfId="9" builtinId="27" hidden="1"/>
    <cellStyle name="Bad" xfId="78" builtinId="27" customBuiltin="1"/>
    <cellStyle name="Between-worksheet counter-flow" xfId="88" xr:uid="{00000000-0005-0000-0000-00001A000000}"/>
    <cellStyle name="Calculation" xfId="13" builtinId="22" hidden="1"/>
    <cellStyle name="Calculation" xfId="82" builtinId="22" customBuiltin="1"/>
    <cellStyle name="Calculation 2" xfId="115" xr:uid="{00000000-0005-0000-0000-00001D000000}"/>
    <cellStyle name="Check Cell" xfId="15" builtinId="23" hidden="1"/>
    <cellStyle name="Check Cell" xfId="84" builtinId="23" customBuiltin="1"/>
    <cellStyle name="Column 1" xfId="66" xr:uid="{00000000-0005-0000-0000-000020000000}"/>
    <cellStyle name="Column 2 + 3" xfId="67" xr:uid="{00000000-0005-0000-0000-000021000000}"/>
    <cellStyle name="Column 4" xfId="68" xr:uid="{00000000-0005-0000-0000-000022000000}"/>
    <cellStyle name="Comma" xfId="1" builtinId="3" customBuiltin="1"/>
    <cellStyle name="Comma 2" xfId="71" xr:uid="{00000000-0005-0000-0000-000024000000}"/>
    <cellStyle name="Comma 2 2" xfId="99" xr:uid="{00000000-0005-0000-0000-000025000000}"/>
    <cellStyle name="Comma 3" xfId="131" xr:uid="{00000000-0005-0000-0000-000026000000}"/>
    <cellStyle name="Comma 4" xfId="125" xr:uid="{00000000-0005-0000-0000-000027000000}"/>
    <cellStyle name="Counterflow" xfId="54" xr:uid="{00000000-0005-0000-0000-000028000000}"/>
    <cellStyle name="DateLong" xfId="60" xr:uid="{00000000-0005-0000-0000-000029000000}"/>
    <cellStyle name="DateLong 2" xfId="103" xr:uid="{00000000-0005-0000-0000-00002A000000}"/>
    <cellStyle name="DateShort" xfId="61" xr:uid="{00000000-0005-0000-0000-00002B000000}"/>
    <cellStyle name="DateShort 2" xfId="104" xr:uid="{00000000-0005-0000-0000-00002C000000}"/>
    <cellStyle name="Documentation" xfId="59" xr:uid="{00000000-0005-0000-0000-00002D000000}"/>
    <cellStyle name="Empty cell" xfId="90" xr:uid="{00000000-0005-0000-0000-00002E000000}"/>
    <cellStyle name="End of sheet" xfId="94" xr:uid="{00000000-0005-0000-0000-00002F000000}"/>
    <cellStyle name="Explanatory Text" xfId="18" builtinId="53" hidden="1"/>
    <cellStyle name="Explanatory Text" xfId="86" builtinId="53" customBuiltin="1"/>
    <cellStyle name="Explanatory Text 2" xfId="116" xr:uid="{00000000-0005-0000-0000-000032000000}"/>
    <cellStyle name="Export" xfId="56" xr:uid="{00000000-0005-0000-0000-000033000000}"/>
    <cellStyle name="Exported to another sheet or section" xfId="93" xr:uid="{00000000-0005-0000-0000-000034000000}"/>
    <cellStyle name="Factor" xfId="62" xr:uid="{00000000-0005-0000-0000-000035000000}"/>
    <cellStyle name="Good" xfId="8" builtinId="26" hidden="1"/>
    <cellStyle name="Good" xfId="77" builtinId="26" customBuiltin="1"/>
    <cellStyle name="Hard coded" xfId="57" xr:uid="{00000000-0005-0000-0000-000038000000}"/>
    <cellStyle name="Hard coded output" xfId="89" xr:uid="{00000000-0005-0000-0000-000039000000}"/>
    <cellStyle name="Heading 1" xfId="4" builtinId="16" hidden="1"/>
    <cellStyle name="Heading 1" xfId="73" builtinId="16" customBuiltin="1"/>
    <cellStyle name="Heading 1 2" xfId="112" xr:uid="{00000000-0005-0000-0000-00003C000000}"/>
    <cellStyle name="Heading 2" xfId="5" builtinId="17" hidden="1"/>
    <cellStyle name="Heading 2" xfId="74" builtinId="17" customBuiltin="1"/>
    <cellStyle name="Heading 2 2" xfId="113" xr:uid="{00000000-0005-0000-0000-00003F000000}"/>
    <cellStyle name="Heading 3" xfId="6" builtinId="18" hidden="1"/>
    <cellStyle name="Heading 3" xfId="75" builtinId="18" customBuiltin="1"/>
    <cellStyle name="Heading 4" xfId="7" builtinId="19" hidden="1"/>
    <cellStyle name="Heading 4" xfId="76" builtinId="19" customBuiltin="1"/>
    <cellStyle name="Hyperlink" xfId="130" builtinId="8"/>
    <cellStyle name="Hyperlink 2" xfId="106" xr:uid="{00000000-0005-0000-0000-000045000000}"/>
    <cellStyle name="Hyperlink 3" xfId="108" xr:uid="{00000000-0005-0000-0000-000046000000}"/>
    <cellStyle name="Import" xfId="55" xr:uid="{00000000-0005-0000-0000-000047000000}"/>
    <cellStyle name="Input" xfId="11" builtinId="20" hidden="1"/>
    <cellStyle name="Input" xfId="80" builtinId="20" customBuiltin="1"/>
    <cellStyle name="Input 2" xfId="117" xr:uid="{00000000-0005-0000-0000-00004A000000}"/>
    <cellStyle name="Level 1 Heading" xfId="63" xr:uid="{00000000-0005-0000-0000-00004B000000}"/>
    <cellStyle name="Level 2 Heading" xfId="64" xr:uid="{00000000-0005-0000-0000-00004C000000}"/>
    <cellStyle name="Level 3 Heading" xfId="65" xr:uid="{00000000-0005-0000-0000-00004D000000}"/>
    <cellStyle name="Linked Cell" xfId="14" builtinId="24" hidden="1"/>
    <cellStyle name="Linked Cell" xfId="83" builtinId="24" customBuiltin="1"/>
    <cellStyle name="Linked Cell 2" xfId="114" xr:uid="{00000000-0005-0000-0000-000050000000}"/>
    <cellStyle name="Neutral" xfId="10" builtinId="28" hidden="1"/>
    <cellStyle name="Neutral" xfId="79" builtinId="28" customBuiltin="1"/>
    <cellStyle name="Normal" xfId="0" builtinId="0" customBuiltin="1"/>
    <cellStyle name="Normal 2" xfId="69" xr:uid="{00000000-0005-0000-0000-000054000000}"/>
    <cellStyle name="Normal 2 2" xfId="110" xr:uid="{00000000-0005-0000-0000-000055000000}"/>
    <cellStyle name="Normal 2 2 2" xfId="129" xr:uid="{00000000-0005-0000-0000-000056000000}"/>
    <cellStyle name="Normal 2 3" xfId="105" xr:uid="{00000000-0005-0000-0000-000057000000}"/>
    <cellStyle name="Normal 2 3 2" xfId="122" xr:uid="{00000000-0005-0000-0000-000058000000}"/>
    <cellStyle name="Normal 2 4" xfId="96" xr:uid="{00000000-0005-0000-0000-000059000000}"/>
    <cellStyle name="Normal 2 4 2" xfId="121" xr:uid="{00000000-0005-0000-0000-00005A000000}"/>
    <cellStyle name="Normal 2 5" xfId="123" xr:uid="{00000000-0005-0000-0000-00005B000000}"/>
    <cellStyle name="Normal 3" xfId="70" xr:uid="{00000000-0005-0000-0000-00005C000000}"/>
    <cellStyle name="Normal 3 2" xfId="97" xr:uid="{00000000-0005-0000-0000-00005D000000}"/>
    <cellStyle name="Normal 4" xfId="98" xr:uid="{00000000-0005-0000-0000-00005E000000}"/>
    <cellStyle name="Normal 4 4" xfId="127" xr:uid="{00000000-0005-0000-0000-00005F000000}"/>
    <cellStyle name="Normal 6" xfId="118" xr:uid="{00000000-0005-0000-0000-000060000000}"/>
    <cellStyle name="Normal 6 2" xfId="128" xr:uid="{00000000-0005-0000-0000-000061000000}"/>
    <cellStyle name="Normal 9" xfId="119" xr:uid="{00000000-0005-0000-0000-000062000000}"/>
    <cellStyle name="Note" xfId="17" builtinId="10" hidden="1"/>
    <cellStyle name="Output" xfId="12" builtinId="21" hidden="1"/>
    <cellStyle name="Output" xfId="81" builtinId="21" customBuiltin="1"/>
    <cellStyle name="Pantone 130C" xfId="47" xr:uid="{00000000-0005-0000-0000-000066000000}"/>
    <cellStyle name="Pantone 179C" xfId="52" xr:uid="{00000000-0005-0000-0000-000067000000}"/>
    <cellStyle name="Pantone 232C" xfId="51" xr:uid="{00000000-0005-0000-0000-000068000000}"/>
    <cellStyle name="Pantone 2745C" xfId="50" xr:uid="{00000000-0005-0000-0000-000069000000}"/>
    <cellStyle name="Pantone 279C" xfId="45" xr:uid="{00000000-0005-0000-0000-00006A000000}"/>
    <cellStyle name="Pantone 281C" xfId="44" xr:uid="{00000000-0005-0000-0000-00006B000000}"/>
    <cellStyle name="Pantone 451C" xfId="46" xr:uid="{00000000-0005-0000-0000-00006C000000}"/>
    <cellStyle name="Pantone 583C" xfId="49" xr:uid="{00000000-0005-0000-0000-00006D000000}"/>
    <cellStyle name="Pantone 633C" xfId="48" xr:uid="{00000000-0005-0000-0000-00006E000000}"/>
    <cellStyle name="Percent" xfId="2" builtinId="5" customBuiltin="1"/>
    <cellStyle name="Percent [0]" xfId="58" xr:uid="{00000000-0005-0000-0000-000070000000}"/>
    <cellStyle name="Percent 2" xfId="100" xr:uid="{00000000-0005-0000-0000-000071000000}"/>
    <cellStyle name="Percent 2 2" xfId="126" xr:uid="{00000000-0005-0000-0000-000072000000}"/>
    <cellStyle name="Percent 3" xfId="102" xr:uid="{00000000-0005-0000-0000-000073000000}"/>
    <cellStyle name="Percent 4" xfId="95" xr:uid="{00000000-0005-0000-0000-000074000000}"/>
    <cellStyle name="Percent 5" xfId="120" xr:uid="{00000000-0005-0000-0000-000075000000}"/>
    <cellStyle name="Percent 6" xfId="124" xr:uid="{00000000-0005-0000-0000-000076000000}"/>
    <cellStyle name="Section separator" xfId="91" xr:uid="{00000000-0005-0000-0000-000077000000}"/>
    <cellStyle name="Title" xfId="3" builtinId="15" hidden="1"/>
    <cellStyle name="Title" xfId="72" builtinId="15" customBuiltin="1"/>
    <cellStyle name="Title 2" xfId="111" xr:uid="{00000000-0005-0000-0000-00007A000000}"/>
    <cellStyle name="To be reviewed or discussed" xfId="92" xr:uid="{00000000-0005-0000-0000-00007B000000}"/>
    <cellStyle name="Total" xfId="19" builtinId="25" hidden="1"/>
    <cellStyle name="Warning Text" xfId="16" builtinId="11" customBuiltin="1"/>
    <cellStyle name="Warning Text 2" xfId="109" xr:uid="{00000000-0005-0000-0000-00007E000000}"/>
    <cellStyle name="Warning Text 3" xfId="101" xr:uid="{00000000-0005-0000-0000-00007F000000}"/>
    <cellStyle name="Warning Text 4" xfId="85" xr:uid="{00000000-0005-0000-0000-000080000000}"/>
    <cellStyle name="WIP" xfId="53" xr:uid="{00000000-0005-0000-0000-000081000000}"/>
    <cellStyle name="Within-worksheet counter-flow" xfId="87" xr:uid="{00000000-0005-0000-0000-000082000000}"/>
    <cellStyle name="Year" xfId="107" xr:uid="{00000000-0005-0000-0000-000083000000}"/>
  </cellStyles>
  <dxfs count="142">
    <dxf>
      <fill>
        <patternFill>
          <bgColor theme="0"/>
        </patternFill>
      </fill>
    </dxf>
    <dxf>
      <fill>
        <patternFill>
          <bgColor rgb="FF579C7C"/>
        </patternFill>
      </fill>
    </dxf>
    <dxf>
      <fill>
        <patternFill>
          <bgColor rgb="FF579C7C"/>
        </patternFill>
      </fill>
    </dxf>
    <dxf>
      <fill>
        <patternFill>
          <bgColor rgb="FF579C7C"/>
        </patternFill>
      </fill>
    </dxf>
    <dxf>
      <fill>
        <patternFill>
          <bgColor theme="0"/>
        </patternFill>
      </fill>
    </dxf>
    <dxf>
      <fill>
        <patternFill>
          <bgColor rgb="FF579C7C"/>
        </patternFill>
      </fill>
    </dxf>
    <dxf>
      <fill>
        <patternFill>
          <bgColor theme="0"/>
        </patternFill>
      </fill>
    </dxf>
    <dxf>
      <fill>
        <patternFill>
          <bgColor rgb="FF579C7C"/>
        </patternFill>
      </fill>
    </dxf>
    <dxf>
      <fill>
        <patternFill>
          <bgColor rgb="FF579C7C"/>
        </patternFill>
      </fill>
    </dxf>
    <dxf>
      <fill>
        <patternFill>
          <bgColor rgb="FF579C7C"/>
        </patternFill>
      </fill>
    </dxf>
    <dxf>
      <fill>
        <patternFill>
          <bgColor rgb="FF579C7C"/>
        </patternFill>
      </fill>
    </dxf>
    <dxf>
      <fill>
        <patternFill>
          <bgColor rgb="FF00B0F0"/>
        </patternFill>
      </fill>
    </dxf>
    <dxf>
      <fill>
        <patternFill>
          <bgColor rgb="FFFFC000"/>
        </patternFill>
      </fill>
    </dxf>
    <dxf>
      <fill>
        <patternFill>
          <bgColor theme="0"/>
        </patternFill>
      </fill>
    </dxf>
    <dxf>
      <fill>
        <patternFill>
          <bgColor rgb="FF579C7C"/>
        </patternFill>
      </fill>
    </dxf>
    <dxf>
      <fill>
        <patternFill>
          <bgColor rgb="FF579C7C"/>
        </patternFill>
      </fill>
    </dxf>
    <dxf>
      <fill>
        <patternFill>
          <bgColor rgb="FF579C7C"/>
        </patternFill>
      </fill>
    </dxf>
    <dxf>
      <fill>
        <patternFill>
          <bgColor rgb="FF579C7C"/>
        </patternFill>
      </fill>
    </dxf>
    <dxf>
      <fill>
        <patternFill>
          <bgColor rgb="FF579C7C"/>
        </patternFill>
      </fill>
    </dxf>
    <dxf>
      <fill>
        <patternFill>
          <bgColor rgb="FF579C7C"/>
        </patternFill>
      </fill>
    </dxf>
    <dxf>
      <fill>
        <patternFill>
          <bgColor rgb="FF579C7C"/>
        </patternFill>
      </fill>
    </dxf>
    <dxf>
      <fill>
        <patternFill>
          <bgColor rgb="FF579C7C"/>
        </patternFill>
      </fill>
    </dxf>
    <dxf>
      <fill>
        <patternFill>
          <bgColor rgb="FF00B0F0"/>
        </patternFill>
      </fill>
    </dxf>
    <dxf>
      <fill>
        <patternFill>
          <bgColor rgb="FFFFC000"/>
        </patternFill>
      </fill>
    </dxf>
    <dxf>
      <fill>
        <patternFill>
          <bgColor rgb="FF006938"/>
        </patternFill>
      </fill>
    </dxf>
    <dxf>
      <fill>
        <patternFill>
          <bgColor rgb="FFFFB81D"/>
        </patternFill>
      </fill>
    </dxf>
    <dxf>
      <fill>
        <patternFill>
          <bgColor rgb="FF0071CE"/>
        </patternFill>
      </fill>
    </dxf>
    <dxf>
      <fill>
        <patternFill>
          <bgColor rgb="FFFFB81D"/>
        </patternFill>
      </fill>
    </dxf>
    <dxf>
      <font>
        <color rgb="FF006938"/>
      </font>
      <fill>
        <patternFill>
          <bgColor rgb="FF006938"/>
        </patternFill>
      </fill>
    </dxf>
    <dxf>
      <font>
        <color rgb="FFFFB81D"/>
      </font>
      <fill>
        <patternFill>
          <bgColor rgb="FFFFB81D"/>
        </patternFill>
      </fill>
    </dxf>
    <dxf>
      <fill>
        <patternFill>
          <bgColor rgb="FF006938"/>
        </patternFill>
      </fill>
    </dxf>
    <dxf>
      <fill>
        <patternFill>
          <bgColor rgb="FFFFB81D"/>
        </patternFill>
      </fill>
    </dxf>
    <dxf>
      <fill>
        <patternFill>
          <bgColor rgb="FF0071CE"/>
        </patternFill>
      </fill>
    </dxf>
    <dxf>
      <fill>
        <patternFill>
          <bgColor rgb="FF006938"/>
        </patternFill>
      </fill>
    </dxf>
    <dxf>
      <fill>
        <patternFill>
          <bgColor rgb="FFFFB81D"/>
        </patternFill>
      </fill>
    </dxf>
    <dxf>
      <fill>
        <patternFill>
          <bgColor rgb="FF006938"/>
        </patternFill>
      </fill>
    </dxf>
    <dxf>
      <fill>
        <patternFill>
          <bgColor rgb="FFFFB81D"/>
        </patternFill>
      </fill>
    </dxf>
    <dxf>
      <fill>
        <patternFill>
          <bgColor rgb="FF006938"/>
        </patternFill>
      </fill>
    </dxf>
    <dxf>
      <fill>
        <patternFill>
          <bgColor rgb="FFFFB81D"/>
        </patternFill>
      </fill>
    </dxf>
    <dxf>
      <fill>
        <patternFill>
          <bgColor rgb="FF0071CE"/>
        </patternFill>
      </fill>
    </dxf>
    <dxf>
      <fill>
        <patternFill>
          <bgColor rgb="FF006938"/>
        </patternFill>
      </fill>
    </dxf>
    <dxf>
      <fill>
        <patternFill>
          <bgColor rgb="FFFFB81D"/>
        </patternFill>
      </fill>
    </dxf>
    <dxf>
      <fill>
        <patternFill>
          <bgColor rgb="FF0071CE"/>
        </patternFill>
      </fill>
    </dxf>
    <dxf>
      <fill>
        <patternFill>
          <bgColor rgb="FF006938"/>
        </patternFill>
      </fill>
    </dxf>
    <dxf>
      <fill>
        <patternFill>
          <bgColor rgb="FFFFB81D"/>
        </patternFill>
      </fill>
    </dxf>
    <dxf>
      <fill>
        <patternFill>
          <bgColor rgb="FF0071CE"/>
        </patternFill>
      </fill>
    </dxf>
    <dxf>
      <fill>
        <patternFill>
          <bgColor rgb="FF006938"/>
        </patternFill>
      </fill>
    </dxf>
    <dxf>
      <fill>
        <patternFill>
          <bgColor rgb="FFFFB81D"/>
        </patternFill>
      </fill>
    </dxf>
    <dxf>
      <font>
        <color rgb="FF006938"/>
      </font>
      <fill>
        <patternFill>
          <bgColor rgb="FF006938"/>
        </patternFill>
      </fill>
    </dxf>
    <dxf>
      <font>
        <color rgb="FFFFB81D"/>
      </font>
      <fill>
        <patternFill>
          <bgColor rgb="FFFFB81D"/>
        </patternFill>
      </fill>
    </dxf>
    <dxf>
      <fill>
        <patternFill>
          <bgColor rgb="FF006938"/>
        </patternFill>
      </fill>
    </dxf>
    <dxf>
      <fill>
        <patternFill>
          <bgColor rgb="FFFFB81D"/>
        </patternFill>
      </fill>
    </dxf>
    <dxf>
      <fill>
        <patternFill>
          <bgColor rgb="FF006938"/>
        </patternFill>
      </fill>
    </dxf>
    <dxf>
      <fill>
        <patternFill>
          <bgColor rgb="FFFFB81D"/>
        </patternFill>
      </fill>
    </dxf>
    <dxf>
      <fill>
        <patternFill>
          <bgColor rgb="FF006938"/>
        </patternFill>
      </fill>
    </dxf>
    <dxf>
      <fill>
        <patternFill>
          <bgColor rgb="FFFFB81D"/>
        </patternFill>
      </fill>
    </dxf>
    <dxf>
      <fill>
        <patternFill>
          <bgColor rgb="FF006938"/>
        </patternFill>
      </fill>
    </dxf>
    <dxf>
      <fill>
        <patternFill>
          <bgColor rgb="FFFFB81D"/>
        </patternFill>
      </fill>
    </dxf>
    <dxf>
      <fill>
        <patternFill>
          <bgColor rgb="FF006938"/>
        </patternFill>
      </fill>
    </dxf>
    <dxf>
      <fill>
        <patternFill>
          <bgColor rgb="FFFFB81D"/>
        </patternFill>
      </fill>
    </dxf>
    <dxf>
      <fill>
        <patternFill>
          <bgColor rgb="FF006938"/>
        </patternFill>
      </fill>
    </dxf>
    <dxf>
      <fill>
        <patternFill>
          <bgColor rgb="FFFFB81D"/>
        </patternFill>
      </fill>
    </dxf>
    <dxf>
      <fill>
        <patternFill>
          <bgColor rgb="FF006938"/>
        </patternFill>
      </fill>
    </dxf>
    <dxf>
      <fill>
        <patternFill>
          <bgColor rgb="FFFFB81D"/>
        </patternFill>
      </fill>
    </dxf>
    <dxf>
      <fill>
        <patternFill>
          <bgColor theme="0"/>
        </patternFill>
      </fill>
    </dxf>
    <dxf>
      <fill>
        <patternFill>
          <bgColor theme="0"/>
        </patternFill>
      </fill>
    </dxf>
    <dxf>
      <fill>
        <patternFill>
          <bgColor rgb="FF006938"/>
        </patternFill>
      </fill>
    </dxf>
    <dxf>
      <fill>
        <patternFill>
          <bgColor rgb="FFFFB81D"/>
        </patternFill>
      </fill>
    </dxf>
    <dxf>
      <fill>
        <patternFill>
          <bgColor rgb="FF0071CE"/>
        </patternFill>
      </fill>
    </dxf>
    <dxf>
      <fill>
        <patternFill>
          <bgColor rgb="FF006938"/>
        </patternFill>
      </fill>
    </dxf>
    <dxf>
      <fill>
        <patternFill>
          <bgColor rgb="FFFFB81D"/>
        </patternFill>
      </fill>
    </dxf>
    <dxf>
      <fill>
        <patternFill>
          <bgColor rgb="FF0071CE"/>
        </patternFill>
      </fill>
    </dxf>
    <dxf>
      <fill>
        <patternFill>
          <bgColor rgb="FF62A70F"/>
        </patternFill>
      </fill>
    </dxf>
    <dxf>
      <fill>
        <patternFill>
          <bgColor rgb="FFFFB81D"/>
        </patternFill>
      </fill>
    </dxf>
    <dxf>
      <fill>
        <patternFill>
          <bgColor rgb="FF006938"/>
        </patternFill>
      </fill>
    </dxf>
    <dxf>
      <fill>
        <patternFill>
          <bgColor rgb="FFFFB81D"/>
        </patternFill>
      </fill>
    </dxf>
    <dxf>
      <fill>
        <patternFill>
          <bgColor rgb="FF0071CE"/>
        </patternFill>
      </fill>
    </dxf>
    <dxf>
      <fill>
        <patternFill>
          <bgColor rgb="FFFFB81D"/>
        </patternFill>
      </fill>
    </dxf>
    <dxf>
      <fill>
        <patternFill>
          <bgColor rgb="FF006938"/>
        </patternFill>
      </fill>
    </dxf>
    <dxf>
      <font>
        <color rgb="FF006938"/>
      </font>
      <fill>
        <patternFill>
          <bgColor rgb="FF006938"/>
        </patternFill>
      </fill>
    </dxf>
    <dxf>
      <font>
        <color rgb="FFFFB81D"/>
      </font>
      <fill>
        <patternFill>
          <bgColor rgb="FFFFB81D"/>
        </patternFill>
      </fill>
    </dxf>
    <dxf>
      <font>
        <color rgb="FF006938"/>
      </font>
      <fill>
        <patternFill>
          <bgColor rgb="FF006938"/>
        </patternFill>
      </fill>
    </dxf>
    <dxf>
      <font>
        <color rgb="FFFFB81D"/>
      </font>
      <fill>
        <patternFill>
          <bgColor rgb="FFFFB81D"/>
        </patternFill>
      </fill>
    </dxf>
    <dxf>
      <font>
        <color rgb="FF006938"/>
      </font>
      <fill>
        <patternFill>
          <bgColor rgb="FF006938"/>
        </patternFill>
      </fill>
    </dxf>
    <dxf>
      <font>
        <color rgb="FFFFB81D"/>
      </font>
      <fill>
        <patternFill>
          <bgColor rgb="FFFFB81D"/>
        </patternFill>
      </fill>
    </dxf>
    <dxf>
      <font>
        <color rgb="FF006938"/>
      </font>
      <fill>
        <patternFill>
          <bgColor rgb="FF006938"/>
        </patternFill>
      </fill>
    </dxf>
    <dxf>
      <font>
        <color rgb="FFFFB81D"/>
      </font>
      <fill>
        <patternFill>
          <bgColor rgb="FFFFB81D"/>
        </patternFill>
      </fill>
    </dxf>
    <dxf>
      <fill>
        <patternFill>
          <bgColor rgb="FF006938"/>
        </patternFill>
      </fill>
    </dxf>
    <dxf>
      <fill>
        <patternFill>
          <bgColor rgb="FFFFB81D"/>
        </patternFill>
      </fill>
    </dxf>
    <dxf>
      <fill>
        <patternFill>
          <bgColor rgb="FF006938"/>
        </patternFill>
      </fill>
    </dxf>
    <dxf>
      <fill>
        <patternFill>
          <bgColor rgb="FFFFB81D"/>
        </patternFill>
      </fill>
    </dxf>
    <dxf>
      <font>
        <color rgb="FF006938"/>
      </font>
      <fill>
        <patternFill>
          <bgColor rgb="FF006938"/>
        </patternFill>
      </fill>
    </dxf>
    <dxf>
      <font>
        <color rgb="FFFFB81D"/>
      </font>
      <fill>
        <patternFill>
          <bgColor rgb="FFFFB81D"/>
        </patternFill>
      </fill>
    </dxf>
    <dxf>
      <font>
        <color rgb="FF006938"/>
      </font>
      <fill>
        <patternFill>
          <bgColor rgb="FF006938"/>
        </patternFill>
      </fill>
    </dxf>
    <dxf>
      <font>
        <color rgb="FFFFB81D"/>
      </font>
      <fill>
        <patternFill>
          <bgColor rgb="FFFFB81D"/>
        </patternFill>
      </fill>
    </dxf>
    <dxf>
      <fill>
        <patternFill>
          <bgColor rgb="FF006938"/>
        </patternFill>
      </fill>
    </dxf>
    <dxf>
      <fill>
        <patternFill>
          <bgColor rgb="FFFFB81D"/>
        </patternFill>
      </fill>
    </dxf>
    <dxf>
      <fill>
        <patternFill>
          <bgColor rgb="FF006938"/>
        </patternFill>
      </fill>
    </dxf>
    <dxf>
      <fill>
        <patternFill>
          <bgColor rgb="FFFFB81D"/>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0071CE"/>
        </patternFill>
      </fill>
    </dxf>
    <dxf>
      <fill>
        <patternFill>
          <bgColor rgb="FF006938"/>
        </patternFill>
      </fill>
    </dxf>
    <dxf>
      <fill>
        <patternFill>
          <bgColor rgb="FFFFB81D"/>
        </patternFill>
      </fill>
    </dxf>
    <dxf>
      <fill>
        <patternFill>
          <bgColor rgb="FF0071CE"/>
        </patternFill>
      </fill>
    </dxf>
    <dxf>
      <fill>
        <patternFill>
          <bgColor rgb="FF0071CE"/>
        </patternFill>
      </fill>
    </dxf>
    <dxf>
      <fill>
        <patternFill>
          <bgColor rgb="FFFFB81D"/>
        </patternFill>
      </fill>
    </dxf>
    <dxf>
      <fill>
        <patternFill>
          <bgColor rgb="FF006938"/>
        </patternFill>
      </fill>
    </dxf>
    <dxf>
      <fill>
        <patternFill>
          <bgColor rgb="FF0071CE"/>
        </patternFill>
      </fill>
    </dxf>
    <dxf>
      <fill>
        <patternFill>
          <bgColor rgb="FFFFB81D"/>
        </patternFill>
      </fill>
    </dxf>
    <dxf>
      <fill>
        <patternFill>
          <bgColor rgb="FF006938"/>
        </patternFill>
      </fill>
    </dxf>
    <dxf>
      <fill>
        <patternFill>
          <bgColor rgb="FF0071CE"/>
        </patternFill>
      </fill>
    </dxf>
    <dxf>
      <fill>
        <patternFill>
          <bgColor rgb="FFFFB81D"/>
        </patternFill>
      </fill>
    </dxf>
    <dxf>
      <fill>
        <patternFill>
          <bgColor theme="0"/>
        </patternFill>
      </fill>
    </dxf>
    <dxf>
      <fill>
        <patternFill>
          <bgColor rgb="FF0071CE"/>
        </patternFill>
      </fill>
    </dxf>
    <dxf>
      <fill>
        <patternFill>
          <bgColor theme="0"/>
        </patternFill>
      </fill>
    </dxf>
    <dxf>
      <fill>
        <patternFill>
          <bgColor rgb="FF006938"/>
        </patternFill>
      </fill>
    </dxf>
    <dxf>
      <fill>
        <patternFill>
          <bgColor rgb="FFFFB81D"/>
        </patternFill>
      </fill>
    </dxf>
    <dxf>
      <fill>
        <patternFill>
          <bgColor rgb="FF0071CE"/>
        </patternFill>
      </fill>
    </dxf>
    <dxf>
      <fill>
        <patternFill>
          <bgColor rgb="FF0071CE"/>
        </patternFill>
      </fill>
    </dxf>
    <dxf>
      <fill>
        <patternFill>
          <bgColor rgb="FF0071CE"/>
        </patternFill>
      </fill>
    </dxf>
    <dxf>
      <fill>
        <patternFill>
          <bgColor rgb="FFFFB81D"/>
        </patternFill>
      </fill>
    </dxf>
    <dxf>
      <fill>
        <patternFill>
          <bgColor rgb="FF006938"/>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0071CE"/>
        </patternFill>
      </fill>
    </dxf>
    <dxf>
      <fill>
        <patternFill>
          <bgColor rgb="FFFFB81D"/>
        </patternFill>
      </fill>
    </dxf>
    <dxf>
      <fill>
        <patternFill>
          <bgColor rgb="FF006938"/>
        </patternFill>
      </fill>
    </dxf>
    <dxf>
      <fill>
        <patternFill>
          <bgColor rgb="FF0070C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579C7C"/>
        </patternFill>
      </fill>
    </dxf>
    <dxf>
      <fill>
        <patternFill>
          <bgColor rgb="FF0071CE"/>
        </patternFill>
      </fill>
    </dxf>
    <dxf>
      <fill>
        <patternFill>
          <bgColor rgb="FF006938"/>
        </patternFill>
      </fill>
    </dxf>
    <dxf>
      <fill>
        <patternFill>
          <bgColor rgb="FFD740A2"/>
        </patternFill>
      </fill>
    </dxf>
    <dxf>
      <fill>
        <patternFill>
          <bgColor rgb="FFD740A2"/>
        </patternFill>
      </fill>
    </dxf>
  </dxfs>
  <tableStyles count="0" defaultTableStyle="TableStyleMedium2" defaultPivotStyle="PivotStyleLight16"/>
  <colors>
    <mruColors>
      <color rgb="FF006938"/>
      <color rgb="FFFFDB8E"/>
      <color rgb="FF579C7C"/>
      <color rgb="FFCCCCCE"/>
      <color rgb="FF0071CE"/>
      <color rgb="FFB9D9EC"/>
      <color rgb="FF94368D"/>
      <color rgb="FFFFB81D"/>
      <color rgb="FFD60037"/>
      <color rgb="FF62A70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r>
              <a:rPr lang="en-GB" sz="1200">
                <a:solidFill>
                  <a:srgbClr val="003595"/>
                </a:solidFill>
                <a:latin typeface="Krub SemiBold" panose="00000700000000000000" pitchFamily="2" charset="-34"/>
                <a:cs typeface="Krub SemiBold" panose="00000700000000000000" pitchFamily="2" charset="-34"/>
              </a:rPr>
              <a:t>ODI payments by key performance commitments in 2020-21 as a % of regulated equity</a:t>
            </a:r>
          </a:p>
        </c:rich>
      </c:tx>
      <c:layout>
        <c:manualLayout>
          <c:xMode val="edge"/>
          <c:yMode val="edge"/>
          <c:x val="4.1441221201394624E-2"/>
          <c:y val="1.95073425491777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endParaRPr lang="en-US"/>
        </a:p>
      </c:txPr>
    </c:title>
    <c:autoTitleDeleted val="0"/>
    <c:plotArea>
      <c:layout>
        <c:manualLayout>
          <c:layoutTarget val="inner"/>
          <c:xMode val="edge"/>
          <c:yMode val="edge"/>
          <c:x val="9.6591651146277241E-2"/>
          <c:y val="0.11710424910803466"/>
          <c:w val="0.85011847902459592"/>
          <c:h val="0.70881168633453251"/>
        </c:manualLayout>
      </c:layout>
      <c:barChart>
        <c:barDir val="bar"/>
        <c:grouping val="stacked"/>
        <c:varyColors val="0"/>
        <c:ser>
          <c:idx val="3"/>
          <c:order val="0"/>
          <c:tx>
            <c:strRef>
              <c:f>'OUTPUTS | Outcomes'!$D$76</c:f>
              <c:strCache>
                <c:ptCount val="1"/>
                <c:pt idx="0">
                  <c:v>CMEX</c:v>
                </c:pt>
              </c:strCache>
            </c:strRef>
          </c:tx>
          <c:spPr>
            <a:solidFill>
              <a:schemeClr val="accent5"/>
            </a:solidFill>
            <a:ln w="25400">
              <a:noFill/>
            </a:ln>
            <a:effectLst/>
          </c:spPr>
          <c:invertIfNegative val="0"/>
          <c:cat>
            <c:strRef>
              <c:f>'OUTPUTS | Outcomes'!$C$77:$C$95</c:f>
              <c:strCache>
                <c:ptCount val="19"/>
                <c:pt idx="0">
                  <c:v>SVE</c:v>
                </c:pt>
                <c:pt idx="1">
                  <c:v>PRT</c:v>
                </c:pt>
                <c:pt idx="2">
                  <c:v>SSC</c:v>
                </c:pt>
                <c:pt idx="3">
                  <c:v>UUW</c:v>
                </c:pt>
                <c:pt idx="4">
                  <c:v>NES</c:v>
                </c:pt>
                <c:pt idx="5">
                  <c:v>ANH</c:v>
                </c:pt>
                <c:pt idx="6">
                  <c:v>WSX</c:v>
                </c:pt>
                <c:pt idx="7">
                  <c:v>YKY</c:v>
                </c:pt>
                <c:pt idx="8">
                  <c:v>WSH</c:v>
                </c:pt>
                <c:pt idx="9">
                  <c:v>BRL</c:v>
                </c:pt>
                <c:pt idx="10">
                  <c:v>TMS</c:v>
                </c:pt>
                <c:pt idx="11">
                  <c:v>SWB</c:v>
                </c:pt>
                <c:pt idx="12">
                  <c:v>AFW</c:v>
                </c:pt>
                <c:pt idx="13">
                  <c:v>SEW</c:v>
                </c:pt>
                <c:pt idx="14">
                  <c:v>SES</c:v>
                </c:pt>
                <c:pt idx="15">
                  <c:v>HDD</c:v>
                </c:pt>
                <c:pt idx="16">
                  <c:v>SRN</c:v>
                </c:pt>
                <c:pt idx="18">
                  <c:v>Sector</c:v>
                </c:pt>
              </c:strCache>
            </c:strRef>
          </c:cat>
          <c:val>
            <c:numRef>
              <c:f>'OUTPUTS | Outcomes'!$D$77:$D$95</c:f>
              <c:numCache>
                <c:formatCode>0.00%</c:formatCode>
                <c:ptCount val="19"/>
                <c:pt idx="0">
                  <c:v>0</c:v>
                </c:pt>
                <c:pt idx="1">
                  <c:v>4.6348582072564945E-3</c:v>
                </c:pt>
                <c:pt idx="2">
                  <c:v>-5.3159024559439841E-4</c:v>
                </c:pt>
                <c:pt idx="3">
                  <c:v>4.6385467584508441E-4</c:v>
                </c:pt>
                <c:pt idx="4">
                  <c:v>1.838839979827422E-3</c:v>
                </c:pt>
                <c:pt idx="5">
                  <c:v>3.728839511989903E-4</c:v>
                </c:pt>
                <c:pt idx="6">
                  <c:v>1.6287928752992168E-3</c:v>
                </c:pt>
                <c:pt idx="7">
                  <c:v>1.7664202100047132E-4</c:v>
                </c:pt>
                <c:pt idx="8">
                  <c:v>8.8522592255154894E-4</c:v>
                </c:pt>
                <c:pt idx="9">
                  <c:v>7.7416414923779328E-4</c:v>
                </c:pt>
                <c:pt idx="10">
                  <c:v>-2.9728279902265938E-3</c:v>
                </c:pt>
                <c:pt idx="11">
                  <c:v>-4.1892964981870033E-4</c:v>
                </c:pt>
                <c:pt idx="12">
                  <c:v>-3.214439753070098E-3</c:v>
                </c:pt>
                <c:pt idx="13">
                  <c:v>-7.6245582523108994E-4</c:v>
                </c:pt>
                <c:pt idx="14">
                  <c:v>-2.2251309570796127E-3</c:v>
                </c:pt>
                <c:pt idx="15">
                  <c:v>-1.1859599089303228E-3</c:v>
                </c:pt>
                <c:pt idx="16">
                  <c:v>-2.538648370828591E-3</c:v>
                </c:pt>
                <c:pt idx="18">
                  <c:v>-4.5868105278162641E-4</c:v>
                </c:pt>
              </c:numCache>
            </c:numRef>
          </c:val>
          <c:extLst>
            <c:ext xmlns:c16="http://schemas.microsoft.com/office/drawing/2014/chart" uri="{C3380CC4-5D6E-409C-BE32-E72D297353CC}">
              <c16:uniqueId val="{00000000-8277-4E99-B39B-2931A9CFC3C9}"/>
            </c:ext>
          </c:extLst>
        </c:ser>
        <c:ser>
          <c:idx val="1"/>
          <c:order val="1"/>
          <c:tx>
            <c:strRef>
              <c:f>'OUTPUTS | Outcomes'!$E$76</c:f>
              <c:strCache>
                <c:ptCount val="1"/>
                <c:pt idx="0">
                  <c:v>Leakage</c:v>
                </c:pt>
              </c:strCache>
            </c:strRef>
          </c:tx>
          <c:spPr>
            <a:solidFill>
              <a:schemeClr val="accent1"/>
            </a:solidFill>
            <a:ln>
              <a:noFill/>
            </a:ln>
            <a:effectLst/>
          </c:spPr>
          <c:invertIfNegative val="0"/>
          <c:cat>
            <c:strRef>
              <c:f>'OUTPUTS | Outcomes'!$C$77:$C$95</c:f>
              <c:strCache>
                <c:ptCount val="19"/>
                <c:pt idx="0">
                  <c:v>SVE</c:v>
                </c:pt>
                <c:pt idx="1">
                  <c:v>PRT</c:v>
                </c:pt>
                <c:pt idx="2">
                  <c:v>SSC</c:v>
                </c:pt>
                <c:pt idx="3">
                  <c:v>UUW</c:v>
                </c:pt>
                <c:pt idx="4">
                  <c:v>NES</c:v>
                </c:pt>
                <c:pt idx="5">
                  <c:v>ANH</c:v>
                </c:pt>
                <c:pt idx="6">
                  <c:v>WSX</c:v>
                </c:pt>
                <c:pt idx="7">
                  <c:v>YKY</c:v>
                </c:pt>
                <c:pt idx="8">
                  <c:v>WSH</c:v>
                </c:pt>
                <c:pt idx="9">
                  <c:v>BRL</c:v>
                </c:pt>
                <c:pt idx="10">
                  <c:v>TMS</c:v>
                </c:pt>
                <c:pt idx="11">
                  <c:v>SWB</c:v>
                </c:pt>
                <c:pt idx="12">
                  <c:v>AFW</c:v>
                </c:pt>
                <c:pt idx="13">
                  <c:v>SEW</c:v>
                </c:pt>
                <c:pt idx="14">
                  <c:v>SES</c:v>
                </c:pt>
                <c:pt idx="15">
                  <c:v>HDD</c:v>
                </c:pt>
                <c:pt idx="16">
                  <c:v>SRN</c:v>
                </c:pt>
                <c:pt idx="18">
                  <c:v>Sector</c:v>
                </c:pt>
              </c:strCache>
            </c:strRef>
          </c:cat>
          <c:val>
            <c:numRef>
              <c:f>'OUTPUTS | Outcomes'!$E$77:$E$95</c:f>
              <c:numCache>
                <c:formatCode>0.00%</c:formatCode>
                <c:ptCount val="19"/>
                <c:pt idx="0">
                  <c:v>3.2764928535719182E-4</c:v>
                </c:pt>
                <c:pt idx="1">
                  <c:v>4.6052566162029344E-3</c:v>
                </c:pt>
                <c:pt idx="2">
                  <c:v>1.7071114036841225E-3</c:v>
                </c:pt>
                <c:pt idx="3">
                  <c:v>1.5330918497560994E-4</c:v>
                </c:pt>
                <c:pt idx="4">
                  <c:v>-3.5339775843974214E-4</c:v>
                </c:pt>
                <c:pt idx="5">
                  <c:v>2.1735789605882335E-5</c:v>
                </c:pt>
                <c:pt idx="6">
                  <c:v>4.607328913097505E-4</c:v>
                </c:pt>
                <c:pt idx="7">
                  <c:v>2.1074296532101898E-5</c:v>
                </c:pt>
                <c:pt idx="8">
                  <c:v>5.0271157368952905E-5</c:v>
                </c:pt>
                <c:pt idx="9">
                  <c:v>2.3458899047832131E-4</c:v>
                </c:pt>
                <c:pt idx="10">
                  <c:v>4.7394005524215976E-4</c:v>
                </c:pt>
                <c:pt idx="11">
                  <c:v>-3.0273973580162766E-3</c:v>
                </c:pt>
                <c:pt idx="12">
                  <c:v>-5.9913033526651715E-4</c:v>
                </c:pt>
                <c:pt idx="13">
                  <c:v>5.7636065926352175E-4</c:v>
                </c:pt>
                <c:pt idx="14">
                  <c:v>0</c:v>
                </c:pt>
                <c:pt idx="15">
                  <c:v>0</c:v>
                </c:pt>
                <c:pt idx="16">
                  <c:v>-2.0568556534842223E-4</c:v>
                </c:pt>
                <c:pt idx="18">
                  <c:v>3.7773898270399035E-5</c:v>
                </c:pt>
              </c:numCache>
            </c:numRef>
          </c:val>
          <c:extLst>
            <c:ext xmlns:c16="http://schemas.microsoft.com/office/drawing/2014/chart" uri="{C3380CC4-5D6E-409C-BE32-E72D297353CC}">
              <c16:uniqueId val="{00000001-8277-4E99-B39B-2931A9CFC3C9}"/>
            </c:ext>
          </c:extLst>
        </c:ser>
        <c:ser>
          <c:idx val="2"/>
          <c:order val="2"/>
          <c:tx>
            <c:strRef>
              <c:f>'OUTPUTS | Outcomes'!$F$76</c:f>
              <c:strCache>
                <c:ptCount val="1"/>
                <c:pt idx="0">
                  <c:v>Supply interruptions</c:v>
                </c:pt>
              </c:strCache>
            </c:strRef>
          </c:tx>
          <c:spPr>
            <a:solidFill>
              <a:srgbClr val="003595"/>
            </a:solidFill>
            <a:ln>
              <a:noFill/>
            </a:ln>
            <a:effectLst/>
          </c:spPr>
          <c:invertIfNegative val="0"/>
          <c:cat>
            <c:strRef>
              <c:f>'OUTPUTS | Outcomes'!$C$77:$C$95</c:f>
              <c:strCache>
                <c:ptCount val="19"/>
                <c:pt idx="0">
                  <c:v>SVE</c:v>
                </c:pt>
                <c:pt idx="1">
                  <c:v>PRT</c:v>
                </c:pt>
                <c:pt idx="2">
                  <c:v>SSC</c:v>
                </c:pt>
                <c:pt idx="3">
                  <c:v>UUW</c:v>
                </c:pt>
                <c:pt idx="4">
                  <c:v>NES</c:v>
                </c:pt>
                <c:pt idx="5">
                  <c:v>ANH</c:v>
                </c:pt>
                <c:pt idx="6">
                  <c:v>WSX</c:v>
                </c:pt>
                <c:pt idx="7">
                  <c:v>YKY</c:v>
                </c:pt>
                <c:pt idx="8">
                  <c:v>WSH</c:v>
                </c:pt>
                <c:pt idx="9">
                  <c:v>BRL</c:v>
                </c:pt>
                <c:pt idx="10">
                  <c:v>TMS</c:v>
                </c:pt>
                <c:pt idx="11">
                  <c:v>SWB</c:v>
                </c:pt>
                <c:pt idx="12">
                  <c:v>AFW</c:v>
                </c:pt>
                <c:pt idx="13">
                  <c:v>SEW</c:v>
                </c:pt>
                <c:pt idx="14">
                  <c:v>SES</c:v>
                </c:pt>
                <c:pt idx="15">
                  <c:v>HDD</c:v>
                </c:pt>
                <c:pt idx="16">
                  <c:v>SRN</c:v>
                </c:pt>
                <c:pt idx="18">
                  <c:v>Sector</c:v>
                </c:pt>
              </c:strCache>
            </c:strRef>
          </c:cat>
          <c:val>
            <c:numRef>
              <c:f>'OUTPUTS | Outcomes'!$F$77:$F$95</c:f>
              <c:numCache>
                <c:formatCode>0.00%</c:formatCode>
                <c:ptCount val="19"/>
                <c:pt idx="0">
                  <c:v>-1.4699767724856011E-3</c:v>
                </c:pt>
                <c:pt idx="1">
                  <c:v>4.1623123815714268E-3</c:v>
                </c:pt>
                <c:pt idx="2">
                  <c:v>2.5392300383149276E-3</c:v>
                </c:pt>
                <c:pt idx="3">
                  <c:v>3.6238341304348486E-4</c:v>
                </c:pt>
                <c:pt idx="4">
                  <c:v>1.5705027635962026E-3</c:v>
                </c:pt>
                <c:pt idx="5">
                  <c:v>3.3743076484967475E-4</c:v>
                </c:pt>
                <c:pt idx="6">
                  <c:v>2.1801579705333211E-4</c:v>
                </c:pt>
                <c:pt idx="7">
                  <c:v>-3.4443578153260624E-4</c:v>
                </c:pt>
                <c:pt idx="8">
                  <c:v>-1.2287006053304471E-3</c:v>
                </c:pt>
                <c:pt idx="9">
                  <c:v>-7.3607063831485466E-3</c:v>
                </c:pt>
                <c:pt idx="10">
                  <c:v>-1.7961445607445686E-3</c:v>
                </c:pt>
                <c:pt idx="11">
                  <c:v>6.1821908773992029E-5</c:v>
                </c:pt>
                <c:pt idx="12">
                  <c:v>7.4274150732387605E-4</c:v>
                </c:pt>
                <c:pt idx="13">
                  <c:v>-5.8691079666099051E-3</c:v>
                </c:pt>
                <c:pt idx="14">
                  <c:v>-1.0400595133708856E-3</c:v>
                </c:pt>
                <c:pt idx="15">
                  <c:v>-2.1108086700113018E-2</c:v>
                </c:pt>
                <c:pt idx="16">
                  <c:v>-7.8501200566691786E-4</c:v>
                </c:pt>
                <c:pt idx="18">
                  <c:v>-6.659370847283461E-4</c:v>
                </c:pt>
              </c:numCache>
            </c:numRef>
          </c:val>
          <c:extLst>
            <c:ext xmlns:c16="http://schemas.microsoft.com/office/drawing/2014/chart" uri="{C3380CC4-5D6E-409C-BE32-E72D297353CC}">
              <c16:uniqueId val="{00000002-8277-4E99-B39B-2931A9CFC3C9}"/>
            </c:ext>
          </c:extLst>
        </c:ser>
        <c:ser>
          <c:idx val="4"/>
          <c:order val="3"/>
          <c:tx>
            <c:strRef>
              <c:f>'OUTPUTS | Outcomes'!$G$76</c:f>
              <c:strCache>
                <c:ptCount val="1"/>
                <c:pt idx="0">
                  <c:v>Water quality compliance</c:v>
                </c:pt>
              </c:strCache>
            </c:strRef>
          </c:tx>
          <c:spPr>
            <a:solidFill>
              <a:srgbClr val="FFB81D"/>
            </a:solidFill>
            <a:ln>
              <a:noFill/>
            </a:ln>
            <a:effectLst/>
          </c:spPr>
          <c:invertIfNegative val="0"/>
          <c:cat>
            <c:strRef>
              <c:f>'OUTPUTS | Outcomes'!$C$77:$C$95</c:f>
              <c:strCache>
                <c:ptCount val="19"/>
                <c:pt idx="0">
                  <c:v>SVE</c:v>
                </c:pt>
                <c:pt idx="1">
                  <c:v>PRT</c:v>
                </c:pt>
                <c:pt idx="2">
                  <c:v>SSC</c:v>
                </c:pt>
                <c:pt idx="3">
                  <c:v>UUW</c:v>
                </c:pt>
                <c:pt idx="4">
                  <c:v>NES</c:v>
                </c:pt>
                <c:pt idx="5">
                  <c:v>ANH</c:v>
                </c:pt>
                <c:pt idx="6">
                  <c:v>WSX</c:v>
                </c:pt>
                <c:pt idx="7">
                  <c:v>YKY</c:v>
                </c:pt>
                <c:pt idx="8">
                  <c:v>WSH</c:v>
                </c:pt>
                <c:pt idx="9">
                  <c:v>BRL</c:v>
                </c:pt>
                <c:pt idx="10">
                  <c:v>TMS</c:v>
                </c:pt>
                <c:pt idx="11">
                  <c:v>SWB</c:v>
                </c:pt>
                <c:pt idx="12">
                  <c:v>AFW</c:v>
                </c:pt>
                <c:pt idx="13">
                  <c:v>SEW</c:v>
                </c:pt>
                <c:pt idx="14">
                  <c:v>SES</c:v>
                </c:pt>
                <c:pt idx="15">
                  <c:v>HDD</c:v>
                </c:pt>
                <c:pt idx="16">
                  <c:v>SRN</c:v>
                </c:pt>
                <c:pt idx="18">
                  <c:v>Sector</c:v>
                </c:pt>
              </c:strCache>
            </c:strRef>
          </c:cat>
          <c:val>
            <c:numRef>
              <c:f>'OUTPUTS | Outcomes'!$G$77:$G$95</c:f>
              <c:numCache>
                <c:formatCode>0.00%</c:formatCode>
                <c:ptCount val="19"/>
                <c:pt idx="0">
                  <c:v>0</c:v>
                </c:pt>
                <c:pt idx="1">
                  <c:v>0</c:v>
                </c:pt>
                <c:pt idx="2">
                  <c:v>0</c:v>
                </c:pt>
                <c:pt idx="3">
                  <c:v>-1.4578001048759178E-4</c:v>
                </c:pt>
                <c:pt idx="4">
                  <c:v>-4.4753286908518269E-3</c:v>
                </c:pt>
                <c:pt idx="5">
                  <c:v>0</c:v>
                </c:pt>
                <c:pt idx="6">
                  <c:v>0</c:v>
                </c:pt>
                <c:pt idx="7">
                  <c:v>-1.5799657853311791E-4</c:v>
                </c:pt>
                <c:pt idx="8">
                  <c:v>-4.6534217489009057E-4</c:v>
                </c:pt>
                <c:pt idx="9">
                  <c:v>-9.2891518546720636E-4</c:v>
                </c:pt>
                <c:pt idx="10">
                  <c:v>-1.594137806838337E-4</c:v>
                </c:pt>
                <c:pt idx="11">
                  <c:v>-1.7346295353713085E-5</c:v>
                </c:pt>
                <c:pt idx="12">
                  <c:v>0</c:v>
                </c:pt>
                <c:pt idx="13">
                  <c:v>-2.5749938952452717E-4</c:v>
                </c:pt>
                <c:pt idx="14">
                  <c:v>-2.7581992104350108E-4</c:v>
                </c:pt>
                <c:pt idx="15">
                  <c:v>0</c:v>
                </c:pt>
                <c:pt idx="16">
                  <c:v>-8.5138818063315732E-4</c:v>
                </c:pt>
                <c:pt idx="18">
                  <c:v>-4.1664072560433071E-4</c:v>
                </c:pt>
              </c:numCache>
            </c:numRef>
          </c:val>
          <c:extLst>
            <c:ext xmlns:c16="http://schemas.microsoft.com/office/drawing/2014/chart" uri="{C3380CC4-5D6E-409C-BE32-E72D297353CC}">
              <c16:uniqueId val="{00000003-8277-4E99-B39B-2931A9CFC3C9}"/>
            </c:ext>
          </c:extLst>
        </c:ser>
        <c:ser>
          <c:idx val="7"/>
          <c:order val="4"/>
          <c:tx>
            <c:strRef>
              <c:f>'OUTPUTS | Outcomes'!$H$76</c:f>
              <c:strCache>
                <c:ptCount val="1"/>
                <c:pt idx="0">
                  <c:v>Water asset health</c:v>
                </c:pt>
              </c:strCache>
            </c:strRef>
          </c:tx>
          <c:spPr>
            <a:solidFill>
              <a:srgbClr val="63656A"/>
            </a:solidFill>
            <a:ln w="25400">
              <a:noFill/>
            </a:ln>
            <a:effectLst/>
          </c:spPr>
          <c:invertIfNegative val="0"/>
          <c:cat>
            <c:strRef>
              <c:f>'OUTPUTS | Outcomes'!$C$77:$C$95</c:f>
              <c:strCache>
                <c:ptCount val="19"/>
                <c:pt idx="0">
                  <c:v>SVE</c:v>
                </c:pt>
                <c:pt idx="1">
                  <c:v>PRT</c:v>
                </c:pt>
                <c:pt idx="2">
                  <c:v>SSC</c:v>
                </c:pt>
                <c:pt idx="3">
                  <c:v>UUW</c:v>
                </c:pt>
                <c:pt idx="4">
                  <c:v>NES</c:v>
                </c:pt>
                <c:pt idx="5">
                  <c:v>ANH</c:v>
                </c:pt>
                <c:pt idx="6">
                  <c:v>WSX</c:v>
                </c:pt>
                <c:pt idx="7">
                  <c:v>YKY</c:v>
                </c:pt>
                <c:pt idx="8">
                  <c:v>WSH</c:v>
                </c:pt>
                <c:pt idx="9">
                  <c:v>BRL</c:v>
                </c:pt>
                <c:pt idx="10">
                  <c:v>TMS</c:v>
                </c:pt>
                <c:pt idx="11">
                  <c:v>SWB</c:v>
                </c:pt>
                <c:pt idx="12">
                  <c:v>AFW</c:v>
                </c:pt>
                <c:pt idx="13">
                  <c:v>SEW</c:v>
                </c:pt>
                <c:pt idx="14">
                  <c:v>SES</c:v>
                </c:pt>
                <c:pt idx="15">
                  <c:v>HDD</c:v>
                </c:pt>
                <c:pt idx="16">
                  <c:v>SRN</c:v>
                </c:pt>
                <c:pt idx="18">
                  <c:v>Sector</c:v>
                </c:pt>
              </c:strCache>
            </c:strRef>
          </c:cat>
          <c:val>
            <c:numRef>
              <c:f>'OUTPUTS | Outcomes'!$H$77:$H$95</c:f>
              <c:numCache>
                <c:formatCode>0.00%</c:formatCode>
                <c:ptCount val="19"/>
                <c:pt idx="0">
                  <c:v>7.7711689475744227E-5</c:v>
                </c:pt>
                <c:pt idx="1">
                  <c:v>-8.6409932244319607E-4</c:v>
                </c:pt>
                <c:pt idx="2">
                  <c:v>1.5296459823546614E-3</c:v>
                </c:pt>
                <c:pt idx="3">
                  <c:v>3.9223200982684502E-4</c:v>
                </c:pt>
                <c:pt idx="4">
                  <c:v>9.1123219349511467E-4</c:v>
                </c:pt>
                <c:pt idx="5">
                  <c:v>0</c:v>
                </c:pt>
                <c:pt idx="6">
                  <c:v>-6.0394671661547286E-4</c:v>
                </c:pt>
                <c:pt idx="7">
                  <c:v>-1.2469843194417645E-3</c:v>
                </c:pt>
                <c:pt idx="8">
                  <c:v>-5.8268841495830894E-5</c:v>
                </c:pt>
                <c:pt idx="9">
                  <c:v>-1.1061919876213491E-3</c:v>
                </c:pt>
                <c:pt idx="10">
                  <c:v>-1.8777317251011201E-4</c:v>
                </c:pt>
                <c:pt idx="11">
                  <c:v>2.3440939667179846E-6</c:v>
                </c:pt>
                <c:pt idx="12">
                  <c:v>-1.9276186411734582E-3</c:v>
                </c:pt>
                <c:pt idx="13">
                  <c:v>-1.9560525012604331E-3</c:v>
                </c:pt>
                <c:pt idx="14">
                  <c:v>0</c:v>
                </c:pt>
                <c:pt idx="15">
                  <c:v>0</c:v>
                </c:pt>
                <c:pt idx="16">
                  <c:v>-9.0843164408978641E-4</c:v>
                </c:pt>
                <c:pt idx="18">
                  <c:v>-1.8851019618772405E-4</c:v>
                </c:pt>
              </c:numCache>
            </c:numRef>
          </c:val>
          <c:extLst>
            <c:ext xmlns:c16="http://schemas.microsoft.com/office/drawing/2014/chart" uri="{C3380CC4-5D6E-409C-BE32-E72D297353CC}">
              <c16:uniqueId val="{00000004-8277-4E99-B39B-2931A9CFC3C9}"/>
            </c:ext>
          </c:extLst>
        </c:ser>
        <c:ser>
          <c:idx val="5"/>
          <c:order val="5"/>
          <c:tx>
            <c:strRef>
              <c:f>'OUTPUTS | Outcomes'!$I$76</c:f>
              <c:strCache>
                <c:ptCount val="1"/>
                <c:pt idx="0">
                  <c:v>Internal sewer flooding</c:v>
                </c:pt>
              </c:strCache>
            </c:strRef>
          </c:tx>
          <c:spPr>
            <a:solidFill>
              <a:srgbClr val="62A70F"/>
            </a:solidFill>
            <a:ln>
              <a:noFill/>
            </a:ln>
            <a:effectLst/>
          </c:spPr>
          <c:invertIfNegative val="0"/>
          <c:cat>
            <c:strRef>
              <c:f>'OUTPUTS | Outcomes'!$C$77:$C$95</c:f>
              <c:strCache>
                <c:ptCount val="19"/>
                <c:pt idx="0">
                  <c:v>SVE</c:v>
                </c:pt>
                <c:pt idx="1">
                  <c:v>PRT</c:v>
                </c:pt>
                <c:pt idx="2">
                  <c:v>SSC</c:v>
                </c:pt>
                <c:pt idx="3">
                  <c:v>UUW</c:v>
                </c:pt>
                <c:pt idx="4">
                  <c:v>NES</c:v>
                </c:pt>
                <c:pt idx="5">
                  <c:v>ANH</c:v>
                </c:pt>
                <c:pt idx="6">
                  <c:v>WSX</c:v>
                </c:pt>
                <c:pt idx="7">
                  <c:v>YKY</c:v>
                </c:pt>
                <c:pt idx="8">
                  <c:v>WSH</c:v>
                </c:pt>
                <c:pt idx="9">
                  <c:v>BRL</c:v>
                </c:pt>
                <c:pt idx="10">
                  <c:v>TMS</c:v>
                </c:pt>
                <c:pt idx="11">
                  <c:v>SWB</c:v>
                </c:pt>
                <c:pt idx="12">
                  <c:v>AFW</c:v>
                </c:pt>
                <c:pt idx="13">
                  <c:v>SEW</c:v>
                </c:pt>
                <c:pt idx="14">
                  <c:v>SES</c:v>
                </c:pt>
                <c:pt idx="15">
                  <c:v>HDD</c:v>
                </c:pt>
                <c:pt idx="16">
                  <c:v>SRN</c:v>
                </c:pt>
                <c:pt idx="18">
                  <c:v>Sector</c:v>
                </c:pt>
              </c:strCache>
            </c:strRef>
          </c:cat>
          <c:val>
            <c:numRef>
              <c:f>'OUTPUTS | Outcomes'!$I$77:$I$95</c:f>
              <c:numCache>
                <c:formatCode>0.00%</c:formatCode>
                <c:ptCount val="19"/>
                <c:pt idx="0">
                  <c:v>-1.1393121765605001E-3</c:v>
                </c:pt>
                <c:pt idx="3">
                  <c:v>-1.6138729660656755E-3</c:v>
                </c:pt>
                <c:pt idx="4">
                  <c:v>-3.3287241662956197E-4</c:v>
                </c:pt>
                <c:pt idx="5">
                  <c:v>1.2002721370766092E-3</c:v>
                </c:pt>
                <c:pt idx="6">
                  <c:v>1.2374544421663806E-3</c:v>
                </c:pt>
                <c:pt idx="7">
                  <c:v>-3.4209534107132928E-3</c:v>
                </c:pt>
                <c:pt idx="8">
                  <c:v>-6.9474827370531668E-4</c:v>
                </c:pt>
                <c:pt idx="10">
                  <c:v>-1.8738385636903371E-3</c:v>
                </c:pt>
                <c:pt idx="11">
                  <c:v>9.3513721978936135E-4</c:v>
                </c:pt>
                <c:pt idx="15">
                  <c:v>-1.3519430428979267E-3</c:v>
                </c:pt>
                <c:pt idx="16">
                  <c:v>-8.0512833272838001E-4</c:v>
                </c:pt>
                <c:pt idx="18">
                  <c:v>-9.6573989084069436E-4</c:v>
                </c:pt>
              </c:numCache>
            </c:numRef>
          </c:val>
          <c:extLst>
            <c:ext xmlns:c16="http://schemas.microsoft.com/office/drawing/2014/chart" uri="{C3380CC4-5D6E-409C-BE32-E72D297353CC}">
              <c16:uniqueId val="{00000005-8277-4E99-B39B-2931A9CFC3C9}"/>
            </c:ext>
          </c:extLst>
        </c:ser>
        <c:ser>
          <c:idx val="6"/>
          <c:order val="6"/>
          <c:tx>
            <c:strRef>
              <c:f>'OUTPUTS | Outcomes'!$J$76</c:f>
              <c:strCache>
                <c:ptCount val="1"/>
                <c:pt idx="0">
                  <c:v>Pollution incidents</c:v>
                </c:pt>
              </c:strCache>
            </c:strRef>
          </c:tx>
          <c:spPr>
            <a:solidFill>
              <a:srgbClr val="D60037"/>
            </a:solidFill>
            <a:ln>
              <a:noFill/>
            </a:ln>
            <a:effectLst/>
          </c:spPr>
          <c:invertIfNegative val="0"/>
          <c:cat>
            <c:strRef>
              <c:f>'OUTPUTS | Outcomes'!$C$77:$C$95</c:f>
              <c:strCache>
                <c:ptCount val="19"/>
                <c:pt idx="0">
                  <c:v>SVE</c:v>
                </c:pt>
                <c:pt idx="1">
                  <c:v>PRT</c:v>
                </c:pt>
                <c:pt idx="2">
                  <c:v>SSC</c:v>
                </c:pt>
                <c:pt idx="3">
                  <c:v>UUW</c:v>
                </c:pt>
                <c:pt idx="4">
                  <c:v>NES</c:v>
                </c:pt>
                <c:pt idx="5">
                  <c:v>ANH</c:v>
                </c:pt>
                <c:pt idx="6">
                  <c:v>WSX</c:v>
                </c:pt>
                <c:pt idx="7">
                  <c:v>YKY</c:v>
                </c:pt>
                <c:pt idx="8">
                  <c:v>WSH</c:v>
                </c:pt>
                <c:pt idx="9">
                  <c:v>BRL</c:v>
                </c:pt>
                <c:pt idx="10">
                  <c:v>TMS</c:v>
                </c:pt>
                <c:pt idx="11">
                  <c:v>SWB</c:v>
                </c:pt>
                <c:pt idx="12">
                  <c:v>AFW</c:v>
                </c:pt>
                <c:pt idx="13">
                  <c:v>SEW</c:v>
                </c:pt>
                <c:pt idx="14">
                  <c:v>SES</c:v>
                </c:pt>
                <c:pt idx="15">
                  <c:v>HDD</c:v>
                </c:pt>
                <c:pt idx="16">
                  <c:v>SRN</c:v>
                </c:pt>
                <c:pt idx="18">
                  <c:v>Sector</c:v>
                </c:pt>
              </c:strCache>
            </c:strRef>
          </c:cat>
          <c:val>
            <c:numRef>
              <c:f>'OUTPUTS | Outcomes'!$J$77:$J$95</c:f>
              <c:numCache>
                <c:formatCode>0.00%</c:formatCode>
                <c:ptCount val="19"/>
                <c:pt idx="0">
                  <c:v>6.5369392934250617E-4</c:v>
                </c:pt>
                <c:pt idx="3">
                  <c:v>1.0867034038492666E-3</c:v>
                </c:pt>
                <c:pt idx="4">
                  <c:v>1.8597203640132991E-3</c:v>
                </c:pt>
                <c:pt idx="5">
                  <c:v>-4.6227425899999071E-4</c:v>
                </c:pt>
                <c:pt idx="6">
                  <c:v>-1.4571080426212216E-4</c:v>
                </c:pt>
                <c:pt idx="7">
                  <c:v>8.4282024763996399E-5</c:v>
                </c:pt>
                <c:pt idx="8">
                  <c:v>2.3856828090563405E-4</c:v>
                </c:pt>
                <c:pt idx="10">
                  <c:v>-4.860028224574662E-4</c:v>
                </c:pt>
                <c:pt idx="11">
                  <c:v>-1.0763962290470649E-2</c:v>
                </c:pt>
                <c:pt idx="15">
                  <c:v>0</c:v>
                </c:pt>
                <c:pt idx="16">
                  <c:v>-3.9934046555382356E-3</c:v>
                </c:pt>
                <c:pt idx="18">
                  <c:v>-5.0940526204527241E-4</c:v>
                </c:pt>
              </c:numCache>
            </c:numRef>
          </c:val>
          <c:extLst>
            <c:ext xmlns:c16="http://schemas.microsoft.com/office/drawing/2014/chart" uri="{C3380CC4-5D6E-409C-BE32-E72D297353CC}">
              <c16:uniqueId val="{00000006-8277-4E99-B39B-2931A9CFC3C9}"/>
            </c:ext>
          </c:extLst>
        </c:ser>
        <c:ser>
          <c:idx val="8"/>
          <c:order val="7"/>
          <c:tx>
            <c:strRef>
              <c:f>'OUTPUTS | Outcomes'!$K$76</c:f>
              <c:strCache>
                <c:ptCount val="1"/>
                <c:pt idx="0">
                  <c:v>Wastewater asset health</c:v>
                </c:pt>
              </c:strCache>
            </c:strRef>
          </c:tx>
          <c:spPr>
            <a:solidFill>
              <a:srgbClr val="94368D"/>
            </a:solidFill>
            <a:ln w="25400">
              <a:noFill/>
            </a:ln>
            <a:effectLst/>
          </c:spPr>
          <c:invertIfNegative val="0"/>
          <c:cat>
            <c:strRef>
              <c:f>'OUTPUTS | Outcomes'!$C$77:$C$95</c:f>
              <c:strCache>
                <c:ptCount val="19"/>
                <c:pt idx="0">
                  <c:v>SVE</c:v>
                </c:pt>
                <c:pt idx="1">
                  <c:v>PRT</c:v>
                </c:pt>
                <c:pt idx="2">
                  <c:v>SSC</c:v>
                </c:pt>
                <c:pt idx="3">
                  <c:v>UUW</c:v>
                </c:pt>
                <c:pt idx="4">
                  <c:v>NES</c:v>
                </c:pt>
                <c:pt idx="5">
                  <c:v>ANH</c:v>
                </c:pt>
                <c:pt idx="6">
                  <c:v>WSX</c:v>
                </c:pt>
                <c:pt idx="7">
                  <c:v>YKY</c:v>
                </c:pt>
                <c:pt idx="8">
                  <c:v>WSH</c:v>
                </c:pt>
                <c:pt idx="9">
                  <c:v>BRL</c:v>
                </c:pt>
                <c:pt idx="10">
                  <c:v>TMS</c:v>
                </c:pt>
                <c:pt idx="11">
                  <c:v>SWB</c:v>
                </c:pt>
                <c:pt idx="12">
                  <c:v>AFW</c:v>
                </c:pt>
                <c:pt idx="13">
                  <c:v>SEW</c:v>
                </c:pt>
                <c:pt idx="14">
                  <c:v>SES</c:v>
                </c:pt>
                <c:pt idx="15">
                  <c:v>HDD</c:v>
                </c:pt>
                <c:pt idx="16">
                  <c:v>SRN</c:v>
                </c:pt>
                <c:pt idx="18">
                  <c:v>Sector</c:v>
                </c:pt>
              </c:strCache>
            </c:strRef>
          </c:cat>
          <c:val>
            <c:numRef>
              <c:f>'OUTPUTS | Outcomes'!$K$77:$K$95</c:f>
              <c:numCache>
                <c:formatCode>0.00%</c:formatCode>
                <c:ptCount val="19"/>
                <c:pt idx="0">
                  <c:v>2.5119778544051349E-5</c:v>
                </c:pt>
                <c:pt idx="3">
                  <c:v>0</c:v>
                </c:pt>
                <c:pt idx="4">
                  <c:v>0</c:v>
                </c:pt>
                <c:pt idx="5">
                  <c:v>-3.7252562879780258E-4</c:v>
                </c:pt>
                <c:pt idx="6">
                  <c:v>0</c:v>
                </c:pt>
                <c:pt idx="7">
                  <c:v>0</c:v>
                </c:pt>
                <c:pt idx="8">
                  <c:v>-3.0145117093620356E-5</c:v>
                </c:pt>
                <c:pt idx="10">
                  <c:v>5.3588639291299657E-6</c:v>
                </c:pt>
                <c:pt idx="11">
                  <c:v>2.2815847942721714E-4</c:v>
                </c:pt>
                <c:pt idx="15">
                  <c:v>-5.7470876563204545E-4</c:v>
                </c:pt>
                <c:pt idx="16">
                  <c:v>-1.2126998430318822E-2</c:v>
                </c:pt>
                <c:pt idx="18">
                  <c:v>-8.2931150107346766E-4</c:v>
                </c:pt>
              </c:numCache>
            </c:numRef>
          </c:val>
          <c:extLst>
            <c:ext xmlns:c16="http://schemas.microsoft.com/office/drawing/2014/chart" uri="{C3380CC4-5D6E-409C-BE32-E72D297353CC}">
              <c16:uniqueId val="{00000007-8277-4E99-B39B-2931A9CFC3C9}"/>
            </c:ext>
          </c:extLst>
        </c:ser>
        <c:ser>
          <c:idx val="9"/>
          <c:order val="8"/>
          <c:tx>
            <c:strRef>
              <c:f>'OUTPUTS | Outcomes'!$L$76</c:f>
              <c:strCache>
                <c:ptCount val="1"/>
                <c:pt idx="0">
                  <c:v>Other</c:v>
                </c:pt>
              </c:strCache>
            </c:strRef>
          </c:tx>
          <c:spPr>
            <a:solidFill>
              <a:srgbClr val="006938"/>
            </a:solidFill>
            <a:ln w="25400">
              <a:noFill/>
            </a:ln>
            <a:effectLst/>
          </c:spPr>
          <c:invertIfNegative val="0"/>
          <c:cat>
            <c:strRef>
              <c:f>'OUTPUTS | Outcomes'!$C$77:$C$95</c:f>
              <c:strCache>
                <c:ptCount val="19"/>
                <c:pt idx="0">
                  <c:v>SVE</c:v>
                </c:pt>
                <c:pt idx="1">
                  <c:v>PRT</c:v>
                </c:pt>
                <c:pt idx="2">
                  <c:v>SSC</c:v>
                </c:pt>
                <c:pt idx="3">
                  <c:v>UUW</c:v>
                </c:pt>
                <c:pt idx="4">
                  <c:v>NES</c:v>
                </c:pt>
                <c:pt idx="5">
                  <c:v>ANH</c:v>
                </c:pt>
                <c:pt idx="6">
                  <c:v>WSX</c:v>
                </c:pt>
                <c:pt idx="7">
                  <c:v>YKY</c:v>
                </c:pt>
                <c:pt idx="8">
                  <c:v>WSH</c:v>
                </c:pt>
                <c:pt idx="9">
                  <c:v>BRL</c:v>
                </c:pt>
                <c:pt idx="10">
                  <c:v>TMS</c:v>
                </c:pt>
                <c:pt idx="11">
                  <c:v>SWB</c:v>
                </c:pt>
                <c:pt idx="12">
                  <c:v>AFW</c:v>
                </c:pt>
                <c:pt idx="13">
                  <c:v>SEW</c:v>
                </c:pt>
                <c:pt idx="14">
                  <c:v>SES</c:v>
                </c:pt>
                <c:pt idx="15">
                  <c:v>HDD</c:v>
                </c:pt>
                <c:pt idx="16">
                  <c:v>SRN</c:v>
                </c:pt>
                <c:pt idx="18">
                  <c:v>Sector</c:v>
                </c:pt>
              </c:strCache>
            </c:strRef>
          </c:cat>
          <c:val>
            <c:numRef>
              <c:f>'OUTPUTS | Outcomes'!$L$77:$L$95</c:f>
              <c:numCache>
                <c:formatCode>0.00%</c:formatCode>
                <c:ptCount val="19"/>
                <c:pt idx="0">
                  <c:v>1.9196119735335099E-2</c:v>
                </c:pt>
                <c:pt idx="1">
                  <c:v>4.8954886030529859E-4</c:v>
                </c:pt>
                <c:pt idx="2">
                  <c:v>2.1571459680399472E-4</c:v>
                </c:pt>
                <c:pt idx="3">
                  <c:v>3.8886638942205935E-3</c:v>
                </c:pt>
                <c:pt idx="4">
                  <c:v>3.0707310138233393E-3</c:v>
                </c:pt>
                <c:pt idx="5">
                  <c:v>2.7671050507850547E-3</c:v>
                </c:pt>
                <c:pt idx="6">
                  <c:v>-7.6325315782229503E-4</c:v>
                </c:pt>
                <c:pt idx="7">
                  <c:v>4.0463997224021052E-3</c:v>
                </c:pt>
                <c:pt idx="8">
                  <c:v>-6.432313689749055E-4</c:v>
                </c:pt>
                <c:pt idx="9">
                  <c:v>8.4371950521778269E-4</c:v>
                </c:pt>
                <c:pt idx="10">
                  <c:v>-1.4922805165555992E-3</c:v>
                </c:pt>
                <c:pt idx="11">
                  <c:v>4.096944925857245E-3</c:v>
                </c:pt>
                <c:pt idx="12">
                  <c:v>-4.0579912260445281E-3</c:v>
                </c:pt>
                <c:pt idx="13">
                  <c:v>-2.1192973874725107E-3</c:v>
                </c:pt>
                <c:pt idx="14">
                  <c:v>-7.4256633171789991E-3</c:v>
                </c:pt>
                <c:pt idx="15">
                  <c:v>9.4755524213487284E-3</c:v>
                </c:pt>
                <c:pt idx="16">
                  <c:v>-1.7910492130928744E-3</c:v>
                </c:pt>
                <c:pt idx="18">
                  <c:v>3.3376128825262684E-3</c:v>
                </c:pt>
              </c:numCache>
            </c:numRef>
          </c:val>
          <c:extLst>
            <c:ext xmlns:c16="http://schemas.microsoft.com/office/drawing/2014/chart" uri="{C3380CC4-5D6E-409C-BE32-E72D297353CC}">
              <c16:uniqueId val="{00000008-8277-4E99-B39B-2931A9CFC3C9}"/>
            </c:ext>
          </c:extLst>
        </c:ser>
        <c:dLbls>
          <c:showLegendKey val="0"/>
          <c:showVal val="0"/>
          <c:showCatName val="0"/>
          <c:showSerName val="0"/>
          <c:showPercent val="0"/>
          <c:showBubbleSize val="0"/>
        </c:dLbls>
        <c:gapWidth val="50"/>
        <c:overlap val="100"/>
        <c:axId val="846846040"/>
        <c:axId val="846843688"/>
      </c:barChart>
      <c:scatterChart>
        <c:scatterStyle val="lineMarker"/>
        <c:varyColors val="0"/>
        <c:ser>
          <c:idx val="0"/>
          <c:order val="9"/>
          <c:tx>
            <c:strRef>
              <c:f>'OUTPUTS | Outcomes'!$M$76</c:f>
              <c:strCache>
                <c:ptCount val="1"/>
                <c:pt idx="0">
                  <c:v>Annual net payment</c:v>
                </c:pt>
              </c:strCache>
            </c:strRef>
          </c:tx>
          <c:spPr>
            <a:ln w="25400" cap="rnd">
              <a:noFill/>
              <a:round/>
            </a:ln>
            <a:effectLst/>
          </c:spPr>
          <c:marker>
            <c:symbol val="circle"/>
            <c:size val="6"/>
            <c:spPr>
              <a:solidFill>
                <a:srgbClr val="B9D9EC"/>
              </a:solidFill>
              <a:ln w="9525">
                <a:noFill/>
              </a:ln>
              <a:effectLst/>
            </c:spPr>
          </c:marker>
          <c:xVal>
            <c:numRef>
              <c:f>'OUTPUTS | Outcomes'!$M$77:$M$95</c:f>
              <c:numCache>
                <c:formatCode>0.00%</c:formatCode>
                <c:ptCount val="19"/>
                <c:pt idx="0">
                  <c:v>1.7671005469008492E-2</c:v>
                </c:pt>
                <c:pt idx="1">
                  <c:v>1.302787674289296E-2</c:v>
                </c:pt>
                <c:pt idx="2">
                  <c:v>5.4601117755633082E-3</c:v>
                </c:pt>
                <c:pt idx="3">
                  <c:v>4.5874936052076173E-3</c:v>
                </c:pt>
                <c:pt idx="4">
                  <c:v>4.0894274488342463E-3</c:v>
                </c:pt>
                <c:pt idx="5">
                  <c:v>3.864627805718418E-3</c:v>
                </c:pt>
                <c:pt idx="6">
                  <c:v>2.0320853271287901E-3</c:v>
                </c:pt>
                <c:pt idx="7">
                  <c:v>-8.4197202552210686E-4</c:v>
                </c:pt>
                <c:pt idx="8">
                  <c:v>-1.9463710206640752E-3</c:v>
                </c:pt>
                <c:pt idx="9">
                  <c:v>-7.5433409113032056E-3</c:v>
                </c:pt>
                <c:pt idx="10">
                  <c:v>-8.4889824876972202E-3</c:v>
                </c:pt>
                <c:pt idx="11">
                  <c:v>-8.9032289658448061E-3</c:v>
                </c:pt>
                <c:pt idx="12">
                  <c:v>-9.0564384482307251E-3</c:v>
                </c:pt>
                <c:pt idx="13">
                  <c:v>-1.0388052410834944E-2</c:v>
                </c:pt>
                <c:pt idx="14">
                  <c:v>-1.0966673708672998E-2</c:v>
                </c:pt>
                <c:pt idx="15">
                  <c:v>-1.4745145996224583E-2</c:v>
                </c:pt>
                <c:pt idx="16">
                  <c:v>-2.4005746398245188E-2</c:v>
                </c:pt>
                <c:pt idx="18">
                  <c:v>-6.5883893246479475E-4</c:v>
                </c:pt>
              </c:numCache>
            </c:numRef>
          </c:xVal>
          <c:yVal>
            <c:numRef>
              <c:f>'OUTPUTS | Outcomes'!$U$77:$U$95</c:f>
              <c:numCache>
                <c:formatCode>General</c:formatCode>
                <c:ptCount val="19"/>
                <c:pt idx="0">
                  <c:v>18.5</c:v>
                </c:pt>
                <c:pt idx="1">
                  <c:v>17.5</c:v>
                </c:pt>
                <c:pt idx="2">
                  <c:v>16.5</c:v>
                </c:pt>
                <c:pt idx="3">
                  <c:v>15.5</c:v>
                </c:pt>
                <c:pt idx="4">
                  <c:v>14.5</c:v>
                </c:pt>
                <c:pt idx="5">
                  <c:v>13.5</c:v>
                </c:pt>
                <c:pt idx="6">
                  <c:v>12.5</c:v>
                </c:pt>
                <c:pt idx="7">
                  <c:v>11.5</c:v>
                </c:pt>
                <c:pt idx="8">
                  <c:v>10.5</c:v>
                </c:pt>
                <c:pt idx="9">
                  <c:v>9.5</c:v>
                </c:pt>
                <c:pt idx="10">
                  <c:v>8.5</c:v>
                </c:pt>
                <c:pt idx="11">
                  <c:v>7.5</c:v>
                </c:pt>
                <c:pt idx="12">
                  <c:v>6.5</c:v>
                </c:pt>
                <c:pt idx="13">
                  <c:v>5.5</c:v>
                </c:pt>
                <c:pt idx="14">
                  <c:v>4.5</c:v>
                </c:pt>
                <c:pt idx="15">
                  <c:v>3.5</c:v>
                </c:pt>
                <c:pt idx="16">
                  <c:v>2.5</c:v>
                </c:pt>
                <c:pt idx="18">
                  <c:v>0.5</c:v>
                </c:pt>
              </c:numCache>
            </c:numRef>
          </c:yVal>
          <c:smooth val="0"/>
          <c:extLst>
            <c:ext xmlns:c16="http://schemas.microsoft.com/office/drawing/2014/chart" uri="{C3380CC4-5D6E-409C-BE32-E72D297353CC}">
              <c16:uniqueId val="{00000009-8277-4E99-B39B-2931A9CFC3C9}"/>
            </c:ext>
          </c:extLst>
        </c:ser>
        <c:dLbls>
          <c:showLegendKey val="0"/>
          <c:showVal val="0"/>
          <c:showCatName val="0"/>
          <c:showSerName val="0"/>
          <c:showPercent val="0"/>
          <c:showBubbleSize val="0"/>
        </c:dLbls>
        <c:axId val="1560539871"/>
        <c:axId val="1560535295"/>
      </c:scatterChart>
      <c:catAx>
        <c:axId val="846846040"/>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846843688"/>
        <c:crosses val="autoZero"/>
        <c:auto val="1"/>
        <c:lblAlgn val="ctr"/>
        <c:lblOffset val="100"/>
        <c:noMultiLvlLbl val="0"/>
      </c:catAx>
      <c:valAx>
        <c:axId val="846843688"/>
        <c:scaling>
          <c:orientation val="minMax"/>
          <c:min val="-2.5000000000000005E-2"/>
        </c:scaling>
        <c:delete val="0"/>
        <c:axPos val="t"/>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846846040"/>
        <c:crosses val="autoZero"/>
        <c:crossBetween val="between"/>
      </c:valAx>
      <c:valAx>
        <c:axId val="1560535295"/>
        <c:scaling>
          <c:orientation val="minMax"/>
          <c:max val="19"/>
          <c:min val="0"/>
        </c:scaling>
        <c:delete val="1"/>
        <c:axPos val="r"/>
        <c:numFmt formatCode="General" sourceLinked="1"/>
        <c:majorTickMark val="out"/>
        <c:minorTickMark val="none"/>
        <c:tickLblPos val="nextTo"/>
        <c:crossAx val="1560539871"/>
        <c:crosses val="max"/>
        <c:crossBetween val="midCat"/>
        <c:majorUnit val="0.2"/>
        <c:minorUnit val="0.2"/>
      </c:valAx>
      <c:valAx>
        <c:axId val="1560539871"/>
        <c:scaling>
          <c:orientation val="minMax"/>
        </c:scaling>
        <c:delete val="1"/>
        <c:axPos val="b"/>
        <c:numFmt formatCode="0.00%" sourceLinked="1"/>
        <c:majorTickMark val="out"/>
        <c:minorTickMark val="none"/>
        <c:tickLblPos val="nextTo"/>
        <c:crossAx val="1560535295"/>
        <c:crosses val="autoZero"/>
        <c:crossBetween val="midCat"/>
      </c:valAx>
      <c:spPr>
        <a:noFill/>
        <a:ln>
          <a:noFill/>
        </a:ln>
        <a:effectLst/>
      </c:spPr>
    </c:plotArea>
    <c:legend>
      <c:legendPos val="b"/>
      <c:layout>
        <c:manualLayout>
          <c:xMode val="edge"/>
          <c:yMode val="edge"/>
          <c:x val="8.4702345371277729E-2"/>
          <c:y val="0.89633027311683855"/>
          <c:w val="0.85318058696598098"/>
          <c:h val="8.37918698530327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50">
          <a:latin typeface="Krub" panose="00000500000000000000" pitchFamily="2" charset="-34"/>
          <a:cs typeface="Krub" panose="00000500000000000000" pitchFamily="2" charset="-34"/>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r>
              <a:rPr lang="en-GB" sz="1100">
                <a:solidFill>
                  <a:srgbClr val="003595"/>
                </a:solidFill>
                <a:latin typeface="Krub SemiBold" panose="00000700000000000000" pitchFamily="2" charset="-34"/>
                <a:cs typeface="Krub SemiBold" panose="00000700000000000000" pitchFamily="2" charset="-34"/>
              </a:rPr>
              <a:t>% treatment works compliance </a:t>
            </a:r>
            <a:r>
              <a:rPr lang="en-GB" sz="1100" baseline="0">
                <a:solidFill>
                  <a:srgbClr val="003595"/>
                </a:solidFill>
                <a:latin typeface="Krub SemiBold" panose="00000700000000000000" pitchFamily="2" charset="-34"/>
                <a:cs typeface="Krub SemiBold" panose="00000700000000000000" pitchFamily="2" charset="-34"/>
              </a:rPr>
              <a:t>in 2020-21 compared to the 2024-25 targets</a:t>
            </a:r>
            <a:endParaRPr lang="en-GB" sz="1100">
              <a:solidFill>
                <a:srgbClr val="003595"/>
              </a:solidFill>
              <a:latin typeface="Krub SemiBold" panose="00000700000000000000" pitchFamily="2" charset="-34"/>
              <a:cs typeface="Krub SemiBold" panose="00000700000000000000" pitchFamily="2" charset="-34"/>
            </a:endParaRPr>
          </a:p>
        </c:rich>
      </c:tx>
      <c:layout>
        <c:manualLayout>
          <c:xMode val="edge"/>
          <c:yMode val="edge"/>
          <c:x val="2.2080658735158836E-2"/>
          <c:y val="1.95074297194923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endParaRPr lang="en-US"/>
        </a:p>
      </c:txPr>
    </c:title>
    <c:autoTitleDeleted val="0"/>
    <c:plotArea>
      <c:layout>
        <c:manualLayout>
          <c:layoutTarget val="inner"/>
          <c:xMode val="edge"/>
          <c:yMode val="edge"/>
          <c:x val="0.10504714753231409"/>
          <c:y val="0.15397837650911825"/>
          <c:w val="0.8689757671924887"/>
          <c:h val="0.61676943262594197"/>
        </c:manualLayout>
      </c:layout>
      <c:barChart>
        <c:barDir val="col"/>
        <c:grouping val="stacked"/>
        <c:varyColors val="0"/>
        <c:ser>
          <c:idx val="1"/>
          <c:order val="0"/>
          <c:tx>
            <c:v>2020-21 performance</c:v>
          </c:tx>
          <c:spPr>
            <a:solidFill>
              <a:schemeClr val="accent1"/>
            </a:solidFill>
            <a:ln>
              <a:noFill/>
            </a:ln>
            <a:effectLst/>
          </c:spPr>
          <c:invertIfNegative val="0"/>
          <c:cat>
            <c:strRef>
              <c:f>'OUTPUTS | PCs'!$C$613:$C$625</c:f>
              <c:strCache>
                <c:ptCount val="13"/>
                <c:pt idx="0">
                  <c:v>HDD</c:v>
                </c:pt>
                <c:pt idx="1">
                  <c:v>UUW</c:v>
                </c:pt>
                <c:pt idx="2">
                  <c:v>TMS</c:v>
                </c:pt>
                <c:pt idx="3">
                  <c:v>WSH</c:v>
                </c:pt>
                <c:pt idx="4">
                  <c:v>SVE</c:v>
                </c:pt>
                <c:pt idx="5">
                  <c:v>NES</c:v>
                </c:pt>
                <c:pt idx="6">
                  <c:v>ANH</c:v>
                </c:pt>
                <c:pt idx="7">
                  <c:v>WSX</c:v>
                </c:pt>
                <c:pt idx="8">
                  <c:v>SWB</c:v>
                </c:pt>
                <c:pt idx="9">
                  <c:v>YKY</c:v>
                </c:pt>
                <c:pt idx="10">
                  <c:v>SRN</c:v>
                </c:pt>
                <c:pt idx="12">
                  <c:v>Sector</c:v>
                </c:pt>
              </c:strCache>
            </c:strRef>
          </c:cat>
          <c:val>
            <c:numRef>
              <c:f>'OUTPUTS | PCs'!$D$613:$D$625</c:f>
              <c:numCache>
                <c:formatCode>0.00</c:formatCode>
                <c:ptCount val="13"/>
                <c:pt idx="0">
                  <c:v>100</c:v>
                </c:pt>
                <c:pt idx="1">
                  <c:v>99.75</c:v>
                </c:pt>
                <c:pt idx="2">
                  <c:v>99.74</c:v>
                </c:pt>
                <c:pt idx="3">
                  <c:v>99.66</c:v>
                </c:pt>
                <c:pt idx="4">
                  <c:v>99.6</c:v>
                </c:pt>
                <c:pt idx="5">
                  <c:v>99.51</c:v>
                </c:pt>
                <c:pt idx="6">
                  <c:v>99.29</c:v>
                </c:pt>
                <c:pt idx="7">
                  <c:v>99.08</c:v>
                </c:pt>
                <c:pt idx="8">
                  <c:v>99.04</c:v>
                </c:pt>
                <c:pt idx="9">
                  <c:v>99.04</c:v>
                </c:pt>
                <c:pt idx="10">
                  <c:v>97.058000000000007</c:v>
                </c:pt>
                <c:pt idx="12">
                  <c:v>99.268121669626979</c:v>
                </c:pt>
              </c:numCache>
            </c:numRef>
          </c:val>
          <c:extLst>
            <c:ext xmlns:c16="http://schemas.microsoft.com/office/drawing/2014/chart" uri="{C3380CC4-5D6E-409C-BE32-E72D297353CC}">
              <c16:uniqueId val="{00000000-ABB0-4DC7-B0E5-9CBE1BBCEEE5}"/>
            </c:ext>
          </c:extLst>
        </c:ser>
        <c:dLbls>
          <c:showLegendKey val="0"/>
          <c:showVal val="0"/>
          <c:showCatName val="0"/>
          <c:showSerName val="0"/>
          <c:showPercent val="0"/>
          <c:showBubbleSize val="0"/>
        </c:dLbls>
        <c:gapWidth val="219"/>
        <c:overlap val="100"/>
        <c:axId val="623755464"/>
        <c:axId val="623756640"/>
      </c:barChart>
      <c:lineChart>
        <c:grouping val="standard"/>
        <c:varyColors val="0"/>
        <c:ser>
          <c:idx val="0"/>
          <c:order val="1"/>
          <c:tx>
            <c:strRef>
              <c:f>'OUTPUTS | PCs'!$E$612</c:f>
              <c:strCache>
                <c:ptCount val="1"/>
                <c:pt idx="0">
                  <c:v>2024-25 targets</c:v>
                </c:pt>
              </c:strCache>
            </c:strRef>
          </c:tx>
          <c:spPr>
            <a:ln w="28575" cap="rnd">
              <a:noFill/>
              <a:round/>
            </a:ln>
            <a:effectLst/>
          </c:spPr>
          <c:marker>
            <c:symbol val="diamond"/>
            <c:size val="10"/>
            <c:spPr>
              <a:solidFill>
                <a:srgbClr val="FFB81D"/>
              </a:solidFill>
              <a:ln w="9525">
                <a:noFill/>
              </a:ln>
              <a:effectLst/>
            </c:spPr>
          </c:marker>
          <c:cat>
            <c:strRef>
              <c:f>'OUTPUTS | PCs'!$C$613:$C$625</c:f>
              <c:strCache>
                <c:ptCount val="13"/>
                <c:pt idx="0">
                  <c:v>HDD</c:v>
                </c:pt>
                <c:pt idx="1">
                  <c:v>UUW</c:v>
                </c:pt>
                <c:pt idx="2">
                  <c:v>TMS</c:v>
                </c:pt>
                <c:pt idx="3">
                  <c:v>WSH</c:v>
                </c:pt>
                <c:pt idx="4">
                  <c:v>SVE</c:v>
                </c:pt>
                <c:pt idx="5">
                  <c:v>NES</c:v>
                </c:pt>
                <c:pt idx="6">
                  <c:v>ANH</c:v>
                </c:pt>
                <c:pt idx="7">
                  <c:v>WSX</c:v>
                </c:pt>
                <c:pt idx="8">
                  <c:v>SWB</c:v>
                </c:pt>
                <c:pt idx="9">
                  <c:v>YKY</c:v>
                </c:pt>
                <c:pt idx="10">
                  <c:v>SRN</c:v>
                </c:pt>
                <c:pt idx="12">
                  <c:v>Sector</c:v>
                </c:pt>
              </c:strCache>
            </c:strRef>
          </c:cat>
          <c:val>
            <c:numRef>
              <c:f>'OUTPUTS | PCs'!$E$613:$E$625</c:f>
              <c:numCache>
                <c:formatCode>0.00</c:formatCode>
                <c:ptCount val="13"/>
                <c:pt idx="0">
                  <c:v>97.9</c:v>
                </c:pt>
                <c:pt idx="1">
                  <c:v>99</c:v>
                </c:pt>
                <c:pt idx="2">
                  <c:v>99</c:v>
                </c:pt>
                <c:pt idx="3">
                  <c:v>99</c:v>
                </c:pt>
                <c:pt idx="4">
                  <c:v>99</c:v>
                </c:pt>
                <c:pt idx="5">
                  <c:v>99</c:v>
                </c:pt>
                <c:pt idx="6">
                  <c:v>99</c:v>
                </c:pt>
                <c:pt idx="7">
                  <c:v>99</c:v>
                </c:pt>
                <c:pt idx="8">
                  <c:v>99</c:v>
                </c:pt>
                <c:pt idx="9">
                  <c:v>99</c:v>
                </c:pt>
                <c:pt idx="10">
                  <c:v>99</c:v>
                </c:pt>
                <c:pt idx="12">
                  <c:v>99</c:v>
                </c:pt>
              </c:numCache>
            </c:numRef>
          </c:val>
          <c:smooth val="0"/>
          <c:extLst>
            <c:ext xmlns:c16="http://schemas.microsoft.com/office/drawing/2014/chart" uri="{C3380CC4-5D6E-409C-BE32-E72D297353CC}">
              <c16:uniqueId val="{00000001-ABB0-4DC7-B0E5-9CBE1BBCEEE5}"/>
            </c:ext>
          </c:extLst>
        </c:ser>
        <c:dLbls>
          <c:showLegendKey val="0"/>
          <c:showVal val="0"/>
          <c:showCatName val="0"/>
          <c:showSerName val="0"/>
          <c:showPercent val="0"/>
          <c:showBubbleSize val="0"/>
        </c:dLbls>
        <c:marker val="1"/>
        <c:smooth val="0"/>
        <c:axId val="623755464"/>
        <c:axId val="623756640"/>
      </c:lineChart>
      <c:catAx>
        <c:axId val="6237554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623756640"/>
        <c:crosses val="autoZero"/>
        <c:auto val="1"/>
        <c:lblAlgn val="ctr"/>
        <c:lblOffset val="100"/>
        <c:noMultiLvlLbl val="0"/>
      </c:catAx>
      <c:valAx>
        <c:axId val="623756640"/>
        <c:scaling>
          <c:orientation val="minMax"/>
          <c:max val="100"/>
          <c:min val="96"/>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r>
                  <a:rPr lang="en-US"/>
                  <a:t>% compliance</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623755464"/>
        <c:crosses val="autoZero"/>
        <c:crossBetween val="between"/>
      </c:valAx>
      <c:spPr>
        <a:noFill/>
        <a:ln>
          <a:noFill/>
        </a:ln>
        <a:effectLst/>
      </c:spPr>
    </c:plotArea>
    <c:legend>
      <c:legendPos val="b"/>
      <c:layout>
        <c:manualLayout>
          <c:xMode val="edge"/>
          <c:yMode val="edge"/>
          <c:x val="0.29985967728851015"/>
          <c:y val="0.90376255722769605"/>
          <c:w val="0.37247697612479902"/>
          <c:h val="5.37569229154459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50">
          <a:latin typeface="Krub" panose="00000500000000000000" pitchFamily="2" charset="-34"/>
          <a:cs typeface="Krub" panose="00000500000000000000" pitchFamily="2" charset="-34"/>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r>
              <a:rPr lang="en-GB" sz="1100">
                <a:solidFill>
                  <a:srgbClr val="003595"/>
                </a:solidFill>
                <a:latin typeface="Krub SemiBold" panose="00000700000000000000" pitchFamily="2" charset="-34"/>
                <a:cs typeface="Krub SemiBold" panose="00000700000000000000" pitchFamily="2" charset="-34"/>
              </a:rPr>
              <a:t>% of households on the priority services register (PSR </a:t>
            </a:r>
            <a:r>
              <a:rPr lang="en-GB" sz="1100" baseline="0">
                <a:solidFill>
                  <a:srgbClr val="003595"/>
                </a:solidFill>
                <a:latin typeface="Krub SemiBold" panose="00000700000000000000" pitchFamily="2" charset="-34"/>
                <a:cs typeface="Krub SemiBold" panose="00000700000000000000" pitchFamily="2" charset="-34"/>
              </a:rPr>
              <a:t>reach) </a:t>
            </a:r>
            <a:r>
              <a:rPr lang="en-GB" sz="1100">
                <a:solidFill>
                  <a:srgbClr val="003595"/>
                </a:solidFill>
                <a:latin typeface="Krub SemiBold" panose="00000700000000000000" pitchFamily="2" charset="-34"/>
                <a:cs typeface="Krub SemiBold" panose="00000700000000000000" pitchFamily="2" charset="-34"/>
              </a:rPr>
              <a:t>in </a:t>
            </a:r>
            <a:r>
              <a:rPr lang="en-GB" sz="1100" baseline="0">
                <a:solidFill>
                  <a:srgbClr val="003595"/>
                </a:solidFill>
                <a:latin typeface="Krub SemiBold" panose="00000700000000000000" pitchFamily="2" charset="-34"/>
                <a:cs typeface="Krub SemiBold" panose="00000700000000000000" pitchFamily="2" charset="-34"/>
              </a:rPr>
              <a:t>2020-21 compared to the 2024-25 targets</a:t>
            </a:r>
            <a:endParaRPr lang="en-GB" sz="1100">
              <a:solidFill>
                <a:srgbClr val="003595"/>
              </a:solidFill>
              <a:latin typeface="Krub SemiBold" panose="00000700000000000000" pitchFamily="2" charset="-34"/>
              <a:cs typeface="Krub SemiBold" panose="00000700000000000000" pitchFamily="2" charset="-34"/>
            </a:endParaRPr>
          </a:p>
        </c:rich>
      </c:tx>
      <c:layout>
        <c:manualLayout>
          <c:xMode val="edge"/>
          <c:yMode val="edge"/>
          <c:x val="2.2080658735158836E-2"/>
          <c:y val="1.95074297194923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endParaRPr lang="en-US"/>
        </a:p>
      </c:txPr>
    </c:title>
    <c:autoTitleDeleted val="0"/>
    <c:plotArea>
      <c:layout>
        <c:manualLayout>
          <c:layoutTarget val="inner"/>
          <c:xMode val="edge"/>
          <c:yMode val="edge"/>
          <c:x val="9.5664982548862479E-2"/>
          <c:y val="0.15397837650911825"/>
          <c:w val="0.87653314299449325"/>
          <c:h val="0.61676943262594197"/>
        </c:manualLayout>
      </c:layout>
      <c:barChart>
        <c:barDir val="col"/>
        <c:grouping val="stacked"/>
        <c:varyColors val="0"/>
        <c:ser>
          <c:idx val="1"/>
          <c:order val="0"/>
          <c:tx>
            <c:v>2020-21 performance</c:v>
          </c:tx>
          <c:spPr>
            <a:solidFill>
              <a:srgbClr val="0071CE"/>
            </a:solidFill>
            <a:ln>
              <a:noFill/>
            </a:ln>
            <a:effectLst/>
          </c:spPr>
          <c:invertIfNegative val="0"/>
          <c:cat>
            <c:strRef>
              <c:f>'OUTPUTS | PCs'!$C$700:$C$718</c:f>
              <c:strCache>
                <c:ptCount val="19"/>
                <c:pt idx="0">
                  <c:v>PRT</c:v>
                </c:pt>
                <c:pt idx="1">
                  <c:v>ANH</c:v>
                </c:pt>
                <c:pt idx="2">
                  <c:v>SSC</c:v>
                </c:pt>
                <c:pt idx="3">
                  <c:v>WSH</c:v>
                </c:pt>
                <c:pt idx="4">
                  <c:v>AFW</c:v>
                </c:pt>
                <c:pt idx="5">
                  <c:v>SWB</c:v>
                </c:pt>
                <c:pt idx="6">
                  <c:v>SES</c:v>
                </c:pt>
                <c:pt idx="7">
                  <c:v>UUW</c:v>
                </c:pt>
                <c:pt idx="8">
                  <c:v>TMS</c:v>
                </c:pt>
                <c:pt idx="9">
                  <c:v>YKY</c:v>
                </c:pt>
                <c:pt idx="10">
                  <c:v>SEW</c:v>
                </c:pt>
                <c:pt idx="11">
                  <c:v>BRL</c:v>
                </c:pt>
                <c:pt idx="12">
                  <c:v>SVE</c:v>
                </c:pt>
                <c:pt idx="13">
                  <c:v>WSX</c:v>
                </c:pt>
                <c:pt idx="14">
                  <c:v>NES</c:v>
                </c:pt>
                <c:pt idx="15">
                  <c:v>HDD</c:v>
                </c:pt>
                <c:pt idx="16">
                  <c:v>SRN</c:v>
                </c:pt>
                <c:pt idx="18">
                  <c:v>Sector</c:v>
                </c:pt>
              </c:strCache>
            </c:strRef>
          </c:cat>
          <c:val>
            <c:numRef>
              <c:f>'OUTPUTS | PCs'!$D$700:$D$718</c:f>
              <c:numCache>
                <c:formatCode>0.0</c:formatCode>
                <c:ptCount val="19"/>
                <c:pt idx="0">
                  <c:v>10.5698161539077</c:v>
                </c:pt>
                <c:pt idx="1">
                  <c:v>6.0391219517235299</c:v>
                </c:pt>
                <c:pt idx="2">
                  <c:v>5.81266796562557</c:v>
                </c:pt>
                <c:pt idx="3">
                  <c:v>5.5170068504196497</c:v>
                </c:pt>
                <c:pt idx="4">
                  <c:v>4.7279934662656098</c:v>
                </c:pt>
                <c:pt idx="5">
                  <c:v>4.5594539939332606</c:v>
                </c:pt>
                <c:pt idx="6">
                  <c:v>4.5200701973557003</c:v>
                </c:pt>
                <c:pt idx="7">
                  <c:v>4.06804376389172</c:v>
                </c:pt>
                <c:pt idx="8">
                  <c:v>3.5104910531615499</c:v>
                </c:pt>
                <c:pt idx="9">
                  <c:v>3.4579512325890516</c:v>
                </c:pt>
                <c:pt idx="10">
                  <c:v>3.2928593088941001</c:v>
                </c:pt>
                <c:pt idx="11">
                  <c:v>2.6489097896640001</c:v>
                </c:pt>
                <c:pt idx="12">
                  <c:v>2.5717820265922402</c:v>
                </c:pt>
                <c:pt idx="13">
                  <c:v>2.51546344803582</c:v>
                </c:pt>
                <c:pt idx="14">
                  <c:v>2.3070117230701199</c:v>
                </c:pt>
                <c:pt idx="15">
                  <c:v>2.1665481617800801</c:v>
                </c:pt>
                <c:pt idx="16">
                  <c:v>1.8622123333943201</c:v>
                </c:pt>
                <c:pt idx="18">
                  <c:v>3.7510576866212926</c:v>
                </c:pt>
              </c:numCache>
            </c:numRef>
          </c:val>
          <c:extLst>
            <c:ext xmlns:c16="http://schemas.microsoft.com/office/drawing/2014/chart" uri="{C3380CC4-5D6E-409C-BE32-E72D297353CC}">
              <c16:uniqueId val="{00000000-BA9E-45BA-89F8-28F2774A0555}"/>
            </c:ext>
          </c:extLst>
        </c:ser>
        <c:dLbls>
          <c:showLegendKey val="0"/>
          <c:showVal val="0"/>
          <c:showCatName val="0"/>
          <c:showSerName val="0"/>
          <c:showPercent val="0"/>
          <c:showBubbleSize val="0"/>
        </c:dLbls>
        <c:gapWidth val="219"/>
        <c:overlap val="100"/>
        <c:axId val="623762520"/>
        <c:axId val="623760560"/>
      </c:barChart>
      <c:lineChart>
        <c:grouping val="standard"/>
        <c:varyColors val="0"/>
        <c:ser>
          <c:idx val="0"/>
          <c:order val="1"/>
          <c:tx>
            <c:strRef>
              <c:f>'OUTPUTS | PCs'!$E$699</c:f>
              <c:strCache>
                <c:ptCount val="1"/>
                <c:pt idx="0">
                  <c:v>2024-25 targets</c:v>
                </c:pt>
              </c:strCache>
            </c:strRef>
          </c:tx>
          <c:spPr>
            <a:ln w="28575" cap="rnd">
              <a:noFill/>
              <a:round/>
            </a:ln>
            <a:effectLst/>
          </c:spPr>
          <c:marker>
            <c:symbol val="diamond"/>
            <c:size val="10"/>
            <c:spPr>
              <a:solidFill>
                <a:srgbClr val="FFB81D"/>
              </a:solidFill>
              <a:ln w="9525">
                <a:noFill/>
              </a:ln>
              <a:effectLst/>
            </c:spPr>
          </c:marker>
          <c:cat>
            <c:strRef>
              <c:f>'OUTPUTS | PCs'!$C$700:$C$718</c:f>
              <c:strCache>
                <c:ptCount val="19"/>
                <c:pt idx="0">
                  <c:v>PRT</c:v>
                </c:pt>
                <c:pt idx="1">
                  <c:v>ANH</c:v>
                </c:pt>
                <c:pt idx="2">
                  <c:v>SSC</c:v>
                </c:pt>
                <c:pt idx="3">
                  <c:v>WSH</c:v>
                </c:pt>
                <c:pt idx="4">
                  <c:v>AFW</c:v>
                </c:pt>
                <c:pt idx="5">
                  <c:v>SWB</c:v>
                </c:pt>
                <c:pt idx="6">
                  <c:v>SES</c:v>
                </c:pt>
                <c:pt idx="7">
                  <c:v>UUW</c:v>
                </c:pt>
                <c:pt idx="8">
                  <c:v>TMS</c:v>
                </c:pt>
                <c:pt idx="9">
                  <c:v>YKY</c:v>
                </c:pt>
                <c:pt idx="10">
                  <c:v>SEW</c:v>
                </c:pt>
                <c:pt idx="11">
                  <c:v>BRL</c:v>
                </c:pt>
                <c:pt idx="12">
                  <c:v>SVE</c:v>
                </c:pt>
                <c:pt idx="13">
                  <c:v>WSX</c:v>
                </c:pt>
                <c:pt idx="14">
                  <c:v>NES</c:v>
                </c:pt>
                <c:pt idx="15">
                  <c:v>HDD</c:v>
                </c:pt>
                <c:pt idx="16">
                  <c:v>SRN</c:v>
                </c:pt>
                <c:pt idx="18">
                  <c:v>Sector</c:v>
                </c:pt>
              </c:strCache>
            </c:strRef>
          </c:cat>
          <c:val>
            <c:numRef>
              <c:f>'OUTPUTS | PCs'!$E$700:$E$718</c:f>
              <c:numCache>
                <c:formatCode>0.0</c:formatCode>
                <c:ptCount val="19"/>
                <c:pt idx="0">
                  <c:v>9</c:v>
                </c:pt>
                <c:pt idx="1">
                  <c:v>12.8</c:v>
                </c:pt>
                <c:pt idx="2">
                  <c:v>8</c:v>
                </c:pt>
                <c:pt idx="3">
                  <c:v>7</c:v>
                </c:pt>
                <c:pt idx="4">
                  <c:v>7.2</c:v>
                </c:pt>
                <c:pt idx="5">
                  <c:v>7</c:v>
                </c:pt>
                <c:pt idx="6">
                  <c:v>7</c:v>
                </c:pt>
                <c:pt idx="7">
                  <c:v>7</c:v>
                </c:pt>
                <c:pt idx="8">
                  <c:v>7</c:v>
                </c:pt>
                <c:pt idx="9">
                  <c:v>10</c:v>
                </c:pt>
                <c:pt idx="10">
                  <c:v>10.8</c:v>
                </c:pt>
                <c:pt idx="11">
                  <c:v>7</c:v>
                </c:pt>
                <c:pt idx="12">
                  <c:v>9.6999999999999993</c:v>
                </c:pt>
                <c:pt idx="13">
                  <c:v>7</c:v>
                </c:pt>
                <c:pt idx="14">
                  <c:v>10</c:v>
                </c:pt>
                <c:pt idx="15">
                  <c:v>7</c:v>
                </c:pt>
                <c:pt idx="16">
                  <c:v>7</c:v>
                </c:pt>
                <c:pt idx="18">
                  <c:v>8.5272896426701337</c:v>
                </c:pt>
              </c:numCache>
            </c:numRef>
          </c:val>
          <c:smooth val="0"/>
          <c:extLst>
            <c:ext xmlns:c16="http://schemas.microsoft.com/office/drawing/2014/chart" uri="{C3380CC4-5D6E-409C-BE32-E72D297353CC}">
              <c16:uniqueId val="{00000001-BA9E-45BA-89F8-28F2774A0555}"/>
            </c:ext>
          </c:extLst>
        </c:ser>
        <c:dLbls>
          <c:showLegendKey val="0"/>
          <c:showVal val="0"/>
          <c:showCatName val="0"/>
          <c:showSerName val="0"/>
          <c:showPercent val="0"/>
          <c:showBubbleSize val="0"/>
        </c:dLbls>
        <c:marker val="1"/>
        <c:smooth val="0"/>
        <c:axId val="623762520"/>
        <c:axId val="623760560"/>
      </c:lineChart>
      <c:catAx>
        <c:axId val="6237625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623760560"/>
        <c:crosses val="autoZero"/>
        <c:auto val="1"/>
        <c:lblAlgn val="ctr"/>
        <c:lblOffset val="100"/>
        <c:noMultiLvlLbl val="0"/>
      </c:catAx>
      <c:valAx>
        <c:axId val="623760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r>
                  <a:rPr lang="en-US"/>
                  <a:t>% of households on the PSR</a:t>
                </a:r>
              </a:p>
            </c:rich>
          </c:tx>
          <c:layout>
            <c:manualLayout>
              <c:xMode val="edge"/>
              <c:yMode val="edge"/>
              <c:x val="1.5089221904731462E-2"/>
              <c:y val="0.1992263694598674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623762520"/>
        <c:crosses val="autoZero"/>
        <c:crossBetween val="between"/>
      </c:valAx>
      <c:spPr>
        <a:noFill/>
        <a:ln>
          <a:noFill/>
        </a:ln>
        <a:effectLst/>
      </c:spPr>
    </c:plotArea>
    <c:legend>
      <c:legendPos val="b"/>
      <c:layout>
        <c:manualLayout>
          <c:xMode val="edge"/>
          <c:yMode val="edge"/>
          <c:x val="0.31124601396202789"/>
          <c:y val="0.90376255722769605"/>
          <c:w val="0.36109058652897602"/>
          <c:h val="5.37569229154459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50">
          <a:latin typeface="Krub" panose="00000500000000000000" pitchFamily="2" charset="-34"/>
          <a:cs typeface="Krub" panose="00000500000000000000" pitchFamily="2" charset="-34"/>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r>
              <a:rPr lang="en-GB" sz="1100">
                <a:solidFill>
                  <a:srgbClr val="003595"/>
                </a:solidFill>
                <a:latin typeface="Krub SemiBold" panose="00000700000000000000" pitchFamily="2" charset="-34"/>
                <a:cs typeface="Krub SemiBold" panose="00000700000000000000" pitchFamily="2" charset="-34"/>
              </a:rPr>
              <a:t>%</a:t>
            </a:r>
            <a:r>
              <a:rPr lang="en-GB" sz="1100" baseline="0">
                <a:solidFill>
                  <a:srgbClr val="003595"/>
                </a:solidFill>
                <a:latin typeface="Krub SemiBold" panose="00000700000000000000" pitchFamily="2" charset="-34"/>
                <a:cs typeface="Krub SemiBold" panose="00000700000000000000" pitchFamily="2" charset="-34"/>
              </a:rPr>
              <a:t> change in three year average leakage in 2020-21 compared to the 2024-25 targets</a:t>
            </a:r>
            <a:endParaRPr lang="en-GB" sz="1100">
              <a:solidFill>
                <a:srgbClr val="003595"/>
              </a:solidFill>
              <a:latin typeface="Krub SemiBold" panose="00000700000000000000" pitchFamily="2" charset="-34"/>
              <a:cs typeface="Krub SemiBold" panose="00000700000000000000" pitchFamily="2" charset="-34"/>
            </a:endParaRPr>
          </a:p>
        </c:rich>
      </c:tx>
      <c:layout>
        <c:manualLayout>
          <c:xMode val="edge"/>
          <c:yMode val="edge"/>
          <c:x val="2.2080658735158836E-2"/>
          <c:y val="1.95074297194923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endParaRPr lang="en-US"/>
        </a:p>
      </c:txPr>
    </c:title>
    <c:autoTitleDeleted val="0"/>
    <c:plotArea>
      <c:layout>
        <c:manualLayout>
          <c:layoutTarget val="inner"/>
          <c:xMode val="edge"/>
          <c:yMode val="edge"/>
          <c:x val="8.3640021419337421E-2"/>
          <c:y val="0.14337932235069423"/>
          <c:w val="0.89757611446457297"/>
          <c:h val="0.68407164037681867"/>
        </c:manualLayout>
      </c:layout>
      <c:barChart>
        <c:barDir val="col"/>
        <c:grouping val="clustered"/>
        <c:varyColors val="0"/>
        <c:ser>
          <c:idx val="1"/>
          <c:order val="0"/>
          <c:tx>
            <c:v>2020-21 performance (three year average change)</c:v>
          </c:tx>
          <c:spPr>
            <a:solidFill>
              <a:srgbClr val="0071CE"/>
            </a:solidFill>
            <a:ln>
              <a:noFill/>
            </a:ln>
            <a:effectLst/>
          </c:spPr>
          <c:invertIfNegative val="0"/>
          <c:cat>
            <c:strRef>
              <c:f>'OUTPUTS | PCs'!$C$86:$C$106</c:f>
              <c:strCache>
                <c:ptCount val="21"/>
                <c:pt idx="0">
                  <c:v>PRT</c:v>
                </c:pt>
                <c:pt idx="1">
                  <c:v>BRL</c:v>
                </c:pt>
                <c:pt idx="2">
                  <c:v>HDD</c:v>
                </c:pt>
                <c:pt idx="3">
                  <c:v>TMS</c:v>
                </c:pt>
                <c:pt idx="4">
                  <c:v>WSX</c:v>
                </c:pt>
                <c:pt idx="5">
                  <c:v>CAM</c:v>
                </c:pt>
                <c:pt idx="6">
                  <c:v>YKY</c:v>
                </c:pt>
                <c:pt idx="7">
                  <c:v>SST</c:v>
                </c:pt>
                <c:pt idx="8">
                  <c:v>WSH</c:v>
                </c:pt>
                <c:pt idx="9">
                  <c:v>SVE</c:v>
                </c:pt>
                <c:pt idx="10">
                  <c:v>UUW</c:v>
                </c:pt>
                <c:pt idx="11">
                  <c:v>AFW</c:v>
                </c:pt>
                <c:pt idx="12">
                  <c:v>ANH</c:v>
                </c:pt>
                <c:pt idx="13">
                  <c:v>SRN</c:v>
                </c:pt>
                <c:pt idx="14">
                  <c:v>SES</c:v>
                </c:pt>
                <c:pt idx="15">
                  <c:v>SEW</c:v>
                </c:pt>
                <c:pt idx="16">
                  <c:v>ESK</c:v>
                </c:pt>
                <c:pt idx="17">
                  <c:v>NNE</c:v>
                </c:pt>
                <c:pt idx="18">
                  <c:v>SWB</c:v>
                </c:pt>
                <c:pt idx="20">
                  <c:v>Sector</c:v>
                </c:pt>
              </c:strCache>
            </c:strRef>
          </c:cat>
          <c:val>
            <c:numRef>
              <c:f>'OUTPUTS | PCs'!$D$86:$D$106</c:f>
              <c:numCache>
                <c:formatCode>0.0%</c:formatCode>
                <c:ptCount val="21"/>
                <c:pt idx="0">
                  <c:v>-0.10563380281690142</c:v>
                </c:pt>
                <c:pt idx="1">
                  <c:v>-6.8796068796068893E-2</c:v>
                </c:pt>
                <c:pt idx="2">
                  <c:v>-6.5789473684210523E-2</c:v>
                </c:pt>
                <c:pt idx="3">
                  <c:v>-5.3885084846680462E-2</c:v>
                </c:pt>
                <c:pt idx="4">
                  <c:v>-5.1841746248294643E-2</c:v>
                </c:pt>
                <c:pt idx="5">
                  <c:v>-4.1379310344827565E-2</c:v>
                </c:pt>
                <c:pt idx="6">
                  <c:v>-3.520456707897248E-2</c:v>
                </c:pt>
                <c:pt idx="7">
                  <c:v>-3.3333333333333291E-2</c:v>
                </c:pt>
                <c:pt idx="8">
                  <c:v>-2.2439585730725003E-2</c:v>
                </c:pt>
                <c:pt idx="9">
                  <c:v>-2.2400377269511905E-2</c:v>
                </c:pt>
                <c:pt idx="10">
                  <c:v>-1.856407962424516E-2</c:v>
                </c:pt>
                <c:pt idx="11">
                  <c:v>-1.7478813559322091E-2</c:v>
                </c:pt>
                <c:pt idx="12">
                  <c:v>-1.5455950540958269E-2</c:v>
                </c:pt>
                <c:pt idx="13">
                  <c:v>-1.4014014014014069E-2</c:v>
                </c:pt>
                <c:pt idx="14">
                  <c:v>-1.1904761904761934E-2</c:v>
                </c:pt>
                <c:pt idx="15">
                  <c:v>-1.0515247108307046E-2</c:v>
                </c:pt>
                <c:pt idx="16">
                  <c:v>-4.6012269938649868E-3</c:v>
                </c:pt>
                <c:pt idx="17">
                  <c:v>1.0385756676557695E-2</c:v>
                </c:pt>
                <c:pt idx="18">
                  <c:v>2.093397745571654E-2</c:v>
                </c:pt>
                <c:pt idx="20">
                  <c:v>-2.7433213560381243E-2</c:v>
                </c:pt>
              </c:numCache>
            </c:numRef>
          </c:val>
          <c:extLst>
            <c:ext xmlns:c16="http://schemas.microsoft.com/office/drawing/2014/chart" uri="{C3380CC4-5D6E-409C-BE32-E72D297353CC}">
              <c16:uniqueId val="{00000000-4196-4444-B0F5-E37B58393819}"/>
            </c:ext>
          </c:extLst>
        </c:ser>
        <c:dLbls>
          <c:showLegendKey val="0"/>
          <c:showVal val="0"/>
          <c:showCatName val="0"/>
          <c:showSerName val="0"/>
          <c:showPercent val="0"/>
          <c:showBubbleSize val="0"/>
        </c:dLbls>
        <c:gapWidth val="211"/>
        <c:axId val="831004184"/>
        <c:axId val="830999088"/>
      </c:barChart>
      <c:lineChart>
        <c:grouping val="standard"/>
        <c:varyColors val="0"/>
        <c:ser>
          <c:idx val="0"/>
          <c:order val="1"/>
          <c:tx>
            <c:strRef>
              <c:f>'OUTPUTS | PCs'!$E$85</c:f>
              <c:strCache>
                <c:ptCount val="1"/>
                <c:pt idx="0">
                  <c:v>Committed reduction by 2024-25 (%)</c:v>
                </c:pt>
              </c:strCache>
            </c:strRef>
          </c:tx>
          <c:spPr>
            <a:ln w="28575" cap="rnd">
              <a:noFill/>
              <a:round/>
            </a:ln>
            <a:effectLst/>
          </c:spPr>
          <c:marker>
            <c:symbol val="diamond"/>
            <c:size val="10"/>
            <c:spPr>
              <a:solidFill>
                <a:srgbClr val="FFB81D"/>
              </a:solidFill>
              <a:ln w="9525">
                <a:noFill/>
              </a:ln>
              <a:effectLst/>
            </c:spPr>
          </c:marker>
          <c:cat>
            <c:strRef>
              <c:f>'OUTPUTS | PCs'!$C$86:$C$106</c:f>
              <c:strCache>
                <c:ptCount val="21"/>
                <c:pt idx="0">
                  <c:v>PRT</c:v>
                </c:pt>
                <c:pt idx="1">
                  <c:v>BRL</c:v>
                </c:pt>
                <c:pt idx="2">
                  <c:v>HDD</c:v>
                </c:pt>
                <c:pt idx="3">
                  <c:v>TMS</c:v>
                </c:pt>
                <c:pt idx="4">
                  <c:v>WSX</c:v>
                </c:pt>
                <c:pt idx="5">
                  <c:v>CAM</c:v>
                </c:pt>
                <c:pt idx="6">
                  <c:v>YKY</c:v>
                </c:pt>
                <c:pt idx="7">
                  <c:v>SST</c:v>
                </c:pt>
                <c:pt idx="8">
                  <c:v>WSH</c:v>
                </c:pt>
                <c:pt idx="9">
                  <c:v>SVE</c:v>
                </c:pt>
                <c:pt idx="10">
                  <c:v>UUW</c:v>
                </c:pt>
                <c:pt idx="11">
                  <c:v>AFW</c:v>
                </c:pt>
                <c:pt idx="12">
                  <c:v>ANH</c:v>
                </c:pt>
                <c:pt idx="13">
                  <c:v>SRN</c:v>
                </c:pt>
                <c:pt idx="14">
                  <c:v>SES</c:v>
                </c:pt>
                <c:pt idx="15">
                  <c:v>SEW</c:v>
                </c:pt>
                <c:pt idx="16">
                  <c:v>ESK</c:v>
                </c:pt>
                <c:pt idx="17">
                  <c:v>NNE</c:v>
                </c:pt>
                <c:pt idx="18">
                  <c:v>SWB</c:v>
                </c:pt>
                <c:pt idx="20">
                  <c:v>Sector</c:v>
                </c:pt>
              </c:strCache>
            </c:strRef>
          </c:cat>
          <c:val>
            <c:numRef>
              <c:f>'OUTPUTS | PCs'!$E$86:$E$106</c:f>
              <c:numCache>
                <c:formatCode>0.0%</c:formatCode>
                <c:ptCount val="21"/>
                <c:pt idx="0">
                  <c:v>-0.152</c:v>
                </c:pt>
                <c:pt idx="1">
                  <c:v>-0.21199999999999999</c:v>
                </c:pt>
                <c:pt idx="2">
                  <c:v>-0.124</c:v>
                </c:pt>
                <c:pt idx="3">
                  <c:v>-0.20399999999999999</c:v>
                </c:pt>
                <c:pt idx="4">
                  <c:v>-0.128</c:v>
                </c:pt>
                <c:pt idx="5">
                  <c:v>-0.13800000000000001</c:v>
                </c:pt>
                <c:pt idx="6">
                  <c:v>-0.15</c:v>
                </c:pt>
                <c:pt idx="7">
                  <c:v>-0.15</c:v>
                </c:pt>
                <c:pt idx="8">
                  <c:v>-0.13300000000000001</c:v>
                </c:pt>
                <c:pt idx="9">
                  <c:v>-0.14300000000000002</c:v>
                </c:pt>
                <c:pt idx="10">
                  <c:v>-0.10800000000000001</c:v>
                </c:pt>
                <c:pt idx="11">
                  <c:v>-0.2</c:v>
                </c:pt>
                <c:pt idx="12">
                  <c:v>-0.16399999999999998</c:v>
                </c:pt>
                <c:pt idx="13">
                  <c:v>-0.15</c:v>
                </c:pt>
                <c:pt idx="14">
                  <c:v>-0.124</c:v>
                </c:pt>
                <c:pt idx="15">
                  <c:v>-9.6999999999999989E-2</c:v>
                </c:pt>
                <c:pt idx="16">
                  <c:v>-0.14099999999999999</c:v>
                </c:pt>
                <c:pt idx="17">
                  <c:v>-0.12</c:v>
                </c:pt>
                <c:pt idx="18">
                  <c:v>-0.15</c:v>
                </c:pt>
                <c:pt idx="20">
                  <c:v>-0.15425714732073134</c:v>
                </c:pt>
              </c:numCache>
            </c:numRef>
          </c:val>
          <c:smooth val="0"/>
          <c:extLst>
            <c:ext xmlns:c16="http://schemas.microsoft.com/office/drawing/2014/chart" uri="{C3380CC4-5D6E-409C-BE32-E72D297353CC}">
              <c16:uniqueId val="{00000002-4196-4444-B0F5-E37B58393819}"/>
            </c:ext>
          </c:extLst>
        </c:ser>
        <c:dLbls>
          <c:showLegendKey val="0"/>
          <c:showVal val="0"/>
          <c:showCatName val="0"/>
          <c:showSerName val="0"/>
          <c:showPercent val="0"/>
          <c:showBubbleSize val="0"/>
        </c:dLbls>
        <c:marker val="1"/>
        <c:smooth val="0"/>
        <c:axId val="831004184"/>
        <c:axId val="830999088"/>
      </c:lineChart>
      <c:catAx>
        <c:axId val="8310041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830999088"/>
        <c:crosses val="autoZero"/>
        <c:auto val="1"/>
        <c:lblAlgn val="ctr"/>
        <c:lblOffset val="100"/>
        <c:noMultiLvlLbl val="0"/>
      </c:catAx>
      <c:valAx>
        <c:axId val="8309990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831004184"/>
        <c:crosses val="autoZero"/>
        <c:crossBetween val="between"/>
      </c:valAx>
      <c:spPr>
        <a:noFill/>
        <a:ln>
          <a:noFill/>
        </a:ln>
        <a:effectLst/>
      </c:spPr>
    </c:plotArea>
    <c:legend>
      <c:legendPos val="b"/>
      <c:layout>
        <c:manualLayout>
          <c:xMode val="edge"/>
          <c:yMode val="edge"/>
          <c:x val="0.1938580952372479"/>
          <c:y val="0.920588063063839"/>
          <c:w val="0.72110744024555218"/>
          <c:h val="5.37569229154459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50">
          <a:latin typeface="Krub" panose="00000500000000000000" pitchFamily="2" charset="-34"/>
          <a:cs typeface="Krub" panose="00000500000000000000" pitchFamily="2" charset="-34"/>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r>
              <a:rPr lang="en-GB" sz="1100">
                <a:solidFill>
                  <a:srgbClr val="003595"/>
                </a:solidFill>
                <a:latin typeface="Krub SemiBold" panose="00000700000000000000" pitchFamily="2" charset="-34"/>
                <a:cs typeface="Krub SemiBold" panose="00000700000000000000" pitchFamily="2" charset="-34"/>
              </a:rPr>
              <a:t>%</a:t>
            </a:r>
            <a:r>
              <a:rPr lang="en-GB" sz="1100" baseline="0">
                <a:solidFill>
                  <a:srgbClr val="003595"/>
                </a:solidFill>
                <a:latin typeface="Krub SemiBold" panose="00000700000000000000" pitchFamily="2" charset="-34"/>
                <a:cs typeface="Krub SemiBold" panose="00000700000000000000" pitchFamily="2" charset="-34"/>
              </a:rPr>
              <a:t> change in three year average per capita consumption in 2020-21 compared to the 2024-25 targets</a:t>
            </a:r>
            <a:endParaRPr lang="en-GB" sz="1100">
              <a:solidFill>
                <a:srgbClr val="003595"/>
              </a:solidFill>
              <a:latin typeface="Krub SemiBold" panose="00000700000000000000" pitchFamily="2" charset="-34"/>
              <a:cs typeface="Krub SemiBold" panose="00000700000000000000" pitchFamily="2" charset="-34"/>
            </a:endParaRPr>
          </a:p>
        </c:rich>
      </c:tx>
      <c:layout>
        <c:manualLayout>
          <c:xMode val="edge"/>
          <c:yMode val="edge"/>
          <c:x val="2.2080658735158836E-2"/>
          <c:y val="1.95074297194923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endParaRPr lang="en-US"/>
        </a:p>
      </c:txPr>
    </c:title>
    <c:autoTitleDeleted val="0"/>
    <c:plotArea>
      <c:layout>
        <c:manualLayout>
          <c:layoutTarget val="inner"/>
          <c:xMode val="edge"/>
          <c:yMode val="edge"/>
          <c:x val="6.8824408273578913E-2"/>
          <c:y val="0.16356995179975239"/>
          <c:w val="0.90502020216131596"/>
          <c:h val="0.61676943262594197"/>
        </c:manualLayout>
      </c:layout>
      <c:barChart>
        <c:barDir val="col"/>
        <c:grouping val="clustered"/>
        <c:varyColors val="0"/>
        <c:ser>
          <c:idx val="1"/>
          <c:order val="0"/>
          <c:tx>
            <c:v>2020-21 performance (three year average change)</c:v>
          </c:tx>
          <c:spPr>
            <a:solidFill>
              <a:srgbClr val="0071CE"/>
            </a:solidFill>
            <a:ln>
              <a:noFill/>
            </a:ln>
            <a:effectLst/>
          </c:spPr>
          <c:invertIfNegative val="0"/>
          <c:cat>
            <c:strRef>
              <c:f>'OUTPUTS | PCs'!$C$156:$C$175</c:f>
              <c:strCache>
                <c:ptCount val="20"/>
                <c:pt idx="0">
                  <c:v>SWB</c:v>
                </c:pt>
                <c:pt idx="1">
                  <c:v>TMS</c:v>
                </c:pt>
                <c:pt idx="2">
                  <c:v>UUW</c:v>
                </c:pt>
                <c:pt idx="3">
                  <c:v>BRL</c:v>
                </c:pt>
                <c:pt idx="4">
                  <c:v>SRN</c:v>
                </c:pt>
                <c:pt idx="5">
                  <c:v>ANH</c:v>
                </c:pt>
                <c:pt idx="6">
                  <c:v>CAM</c:v>
                </c:pt>
                <c:pt idx="7">
                  <c:v>SVE</c:v>
                </c:pt>
                <c:pt idx="8">
                  <c:v>YKY</c:v>
                </c:pt>
                <c:pt idx="9">
                  <c:v>SES</c:v>
                </c:pt>
                <c:pt idx="10">
                  <c:v>NES</c:v>
                </c:pt>
                <c:pt idx="11">
                  <c:v>WSX</c:v>
                </c:pt>
                <c:pt idx="12">
                  <c:v>AFW</c:v>
                </c:pt>
                <c:pt idx="13">
                  <c:v>HDD</c:v>
                </c:pt>
                <c:pt idx="14">
                  <c:v>SEW</c:v>
                </c:pt>
                <c:pt idx="15">
                  <c:v>WSH</c:v>
                </c:pt>
                <c:pt idx="16">
                  <c:v>PRT</c:v>
                </c:pt>
                <c:pt idx="17">
                  <c:v>SST</c:v>
                </c:pt>
                <c:pt idx="19">
                  <c:v>Sector</c:v>
                </c:pt>
              </c:strCache>
            </c:strRef>
          </c:cat>
          <c:val>
            <c:numRef>
              <c:f>'OUTPUTS | PCs'!$D$156:$D$175</c:f>
              <c:numCache>
                <c:formatCode>0.0%</c:formatCode>
                <c:ptCount val="20"/>
                <c:pt idx="0">
                  <c:v>-7.534246575342427E-3</c:v>
                </c:pt>
                <c:pt idx="1">
                  <c:v>1.5089163237311307E-2</c:v>
                </c:pt>
                <c:pt idx="2">
                  <c:v>1.7361111111111112E-2</c:v>
                </c:pt>
                <c:pt idx="3">
                  <c:v>2.6863666890530557E-2</c:v>
                </c:pt>
                <c:pt idx="4">
                  <c:v>2.9710711493354049E-2</c:v>
                </c:pt>
                <c:pt idx="5">
                  <c:v>2.9828486204325131E-2</c:v>
                </c:pt>
                <c:pt idx="6">
                  <c:v>3.021370670596922E-2</c:v>
                </c:pt>
                <c:pt idx="7">
                  <c:v>3.3307513555383514E-2</c:v>
                </c:pt>
                <c:pt idx="8">
                  <c:v>3.3541341653666241E-2</c:v>
                </c:pt>
                <c:pt idx="9">
                  <c:v>3.6912751677852351E-2</c:v>
                </c:pt>
                <c:pt idx="10">
                  <c:v>3.7848605577689355E-2</c:v>
                </c:pt>
                <c:pt idx="11">
                  <c:v>3.8461538461538332E-2</c:v>
                </c:pt>
                <c:pt idx="12">
                  <c:v>4.3197936814958204E-2</c:v>
                </c:pt>
                <c:pt idx="13">
                  <c:v>4.49438202247191E-2</c:v>
                </c:pt>
                <c:pt idx="14">
                  <c:v>5.1388888888888928E-2</c:v>
                </c:pt>
                <c:pt idx="15">
                  <c:v>5.2190721649484684E-2</c:v>
                </c:pt>
                <c:pt idx="16">
                  <c:v>5.2913596784996492E-2</c:v>
                </c:pt>
                <c:pt idx="17">
                  <c:v>5.7603686635944708E-2</c:v>
                </c:pt>
                <c:pt idx="19">
                  <c:v>2.9720444428240751E-2</c:v>
                </c:pt>
              </c:numCache>
            </c:numRef>
          </c:val>
          <c:extLst>
            <c:ext xmlns:c16="http://schemas.microsoft.com/office/drawing/2014/chart" uri="{C3380CC4-5D6E-409C-BE32-E72D297353CC}">
              <c16:uniqueId val="{00000000-89E2-4FA1-B2FC-4AF9B9316722}"/>
            </c:ext>
          </c:extLst>
        </c:ser>
        <c:dLbls>
          <c:showLegendKey val="0"/>
          <c:showVal val="0"/>
          <c:showCatName val="0"/>
          <c:showSerName val="0"/>
          <c:showPercent val="0"/>
          <c:showBubbleSize val="0"/>
        </c:dLbls>
        <c:gapWidth val="150"/>
        <c:axId val="831004576"/>
        <c:axId val="831006536"/>
      </c:barChart>
      <c:lineChart>
        <c:grouping val="standard"/>
        <c:varyColors val="0"/>
        <c:ser>
          <c:idx val="0"/>
          <c:order val="1"/>
          <c:tx>
            <c:strRef>
              <c:f>'OUTPUTS | PCs'!$E$155</c:f>
              <c:strCache>
                <c:ptCount val="1"/>
                <c:pt idx="0">
                  <c:v>Reduction required by 2024-25 (%)</c:v>
                </c:pt>
              </c:strCache>
            </c:strRef>
          </c:tx>
          <c:spPr>
            <a:ln w="28575" cap="rnd">
              <a:noFill/>
              <a:round/>
            </a:ln>
            <a:effectLst/>
          </c:spPr>
          <c:marker>
            <c:symbol val="diamond"/>
            <c:size val="10"/>
            <c:spPr>
              <a:solidFill>
                <a:srgbClr val="FFB81D"/>
              </a:solidFill>
              <a:ln w="9525">
                <a:noFill/>
              </a:ln>
              <a:effectLst/>
            </c:spPr>
          </c:marker>
          <c:cat>
            <c:strRef>
              <c:f>'OUTPUTS | PCs'!$C$156:$C$175</c:f>
              <c:strCache>
                <c:ptCount val="20"/>
                <c:pt idx="0">
                  <c:v>SWB</c:v>
                </c:pt>
                <c:pt idx="1">
                  <c:v>TMS</c:v>
                </c:pt>
                <c:pt idx="2">
                  <c:v>UUW</c:v>
                </c:pt>
                <c:pt idx="3">
                  <c:v>BRL</c:v>
                </c:pt>
                <c:pt idx="4">
                  <c:v>SRN</c:v>
                </c:pt>
                <c:pt idx="5">
                  <c:v>ANH</c:v>
                </c:pt>
                <c:pt idx="6">
                  <c:v>CAM</c:v>
                </c:pt>
                <c:pt idx="7">
                  <c:v>SVE</c:v>
                </c:pt>
                <c:pt idx="8">
                  <c:v>YKY</c:v>
                </c:pt>
                <c:pt idx="9">
                  <c:v>SES</c:v>
                </c:pt>
                <c:pt idx="10">
                  <c:v>NES</c:v>
                </c:pt>
                <c:pt idx="11">
                  <c:v>WSX</c:v>
                </c:pt>
                <c:pt idx="12">
                  <c:v>AFW</c:v>
                </c:pt>
                <c:pt idx="13">
                  <c:v>HDD</c:v>
                </c:pt>
                <c:pt idx="14">
                  <c:v>SEW</c:v>
                </c:pt>
                <c:pt idx="15">
                  <c:v>WSH</c:v>
                </c:pt>
                <c:pt idx="16">
                  <c:v>PRT</c:v>
                </c:pt>
                <c:pt idx="17">
                  <c:v>SST</c:v>
                </c:pt>
                <c:pt idx="19">
                  <c:v>Sector</c:v>
                </c:pt>
              </c:strCache>
            </c:strRef>
          </c:cat>
          <c:val>
            <c:numRef>
              <c:f>'OUTPUTS | PCs'!$E$156:$E$175</c:f>
              <c:numCache>
                <c:formatCode>0.0%</c:formatCode>
                <c:ptCount val="20"/>
                <c:pt idx="0">
                  <c:v>-6.2E-2</c:v>
                </c:pt>
                <c:pt idx="1">
                  <c:v>-6.3E-2</c:v>
                </c:pt>
                <c:pt idx="2">
                  <c:v>-6.3E-2</c:v>
                </c:pt>
                <c:pt idx="3">
                  <c:v>-6.3E-2</c:v>
                </c:pt>
                <c:pt idx="4">
                  <c:v>-7.2000000000000008E-2</c:v>
                </c:pt>
                <c:pt idx="5">
                  <c:v>-5.5999999999999994E-2</c:v>
                </c:pt>
                <c:pt idx="6">
                  <c:v>-6.3E-2</c:v>
                </c:pt>
                <c:pt idx="7">
                  <c:v>-3.5000000000000003E-2</c:v>
                </c:pt>
                <c:pt idx="8">
                  <c:v>-8.900000000000001E-2</c:v>
                </c:pt>
                <c:pt idx="9">
                  <c:v>-6.6000000000000003E-2</c:v>
                </c:pt>
                <c:pt idx="10">
                  <c:v>-5.2999999999999999E-2</c:v>
                </c:pt>
                <c:pt idx="11">
                  <c:v>-9.0000000000000011E-3</c:v>
                </c:pt>
                <c:pt idx="12">
                  <c:v>-0.125</c:v>
                </c:pt>
                <c:pt idx="13">
                  <c:v>-4.2000000000000003E-2</c:v>
                </c:pt>
                <c:pt idx="14">
                  <c:v>-7.2000000000000008E-2</c:v>
                </c:pt>
                <c:pt idx="15">
                  <c:v>-6.3E-2</c:v>
                </c:pt>
                <c:pt idx="16">
                  <c:v>-6.3E-2</c:v>
                </c:pt>
                <c:pt idx="17">
                  <c:v>-0.01</c:v>
                </c:pt>
                <c:pt idx="19">
                  <c:v>-6.2864304163311693E-2</c:v>
                </c:pt>
              </c:numCache>
            </c:numRef>
          </c:val>
          <c:smooth val="0"/>
          <c:extLst>
            <c:ext xmlns:c16="http://schemas.microsoft.com/office/drawing/2014/chart" uri="{C3380CC4-5D6E-409C-BE32-E72D297353CC}">
              <c16:uniqueId val="{00000002-89E2-4FA1-B2FC-4AF9B9316722}"/>
            </c:ext>
          </c:extLst>
        </c:ser>
        <c:dLbls>
          <c:showLegendKey val="0"/>
          <c:showVal val="0"/>
          <c:showCatName val="0"/>
          <c:showSerName val="0"/>
          <c:showPercent val="0"/>
          <c:showBubbleSize val="0"/>
        </c:dLbls>
        <c:marker val="1"/>
        <c:smooth val="0"/>
        <c:axId val="831004576"/>
        <c:axId val="831006536"/>
      </c:lineChart>
      <c:catAx>
        <c:axId val="8310045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831006536"/>
        <c:crosses val="autoZero"/>
        <c:auto val="1"/>
        <c:lblAlgn val="ctr"/>
        <c:lblOffset val="100"/>
        <c:noMultiLvlLbl val="0"/>
      </c:catAx>
      <c:valAx>
        <c:axId val="8310065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831004576"/>
        <c:crosses val="autoZero"/>
        <c:crossBetween val="between"/>
      </c:valAx>
      <c:spPr>
        <a:noFill/>
        <a:ln>
          <a:noFill/>
        </a:ln>
        <a:effectLst/>
      </c:spPr>
    </c:plotArea>
    <c:legend>
      <c:legendPos val="b"/>
      <c:layout>
        <c:manualLayout>
          <c:xMode val="edge"/>
          <c:yMode val="edge"/>
          <c:x val="7.8267171058485283E-2"/>
          <c:y val="0.90376255722769605"/>
          <c:w val="0.89073611791702934"/>
          <c:h val="5.37569229154459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50">
          <a:latin typeface="Krub" panose="00000500000000000000" pitchFamily="2" charset="-34"/>
          <a:cs typeface="Krub" panose="00000500000000000000" pitchFamily="2" charset="-34"/>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r>
              <a:rPr lang="en-GB" sz="1200" b="0">
                <a:solidFill>
                  <a:schemeClr val="tx2"/>
                </a:solidFill>
                <a:latin typeface="Krub SemiBold" panose="00000700000000000000" pitchFamily="2" charset="-34"/>
                <a:cs typeface="Krub SemiBold" panose="00000700000000000000" pitchFamily="2" charset="-34"/>
              </a:rPr>
              <a:t>Variances from wholesale cost allowances in 2020-21 (before timing adjustments)</a:t>
            </a:r>
          </a:p>
        </c:rich>
      </c:tx>
      <c:layout>
        <c:manualLayout>
          <c:xMode val="edge"/>
          <c:yMode val="edge"/>
          <c:x val="2.2080658735158836E-2"/>
          <c:y val="1.950742971949237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endParaRPr lang="en-US"/>
        </a:p>
      </c:txPr>
    </c:title>
    <c:autoTitleDeleted val="0"/>
    <c:plotArea>
      <c:layout>
        <c:manualLayout>
          <c:layoutTarget val="inner"/>
          <c:xMode val="edge"/>
          <c:yMode val="edge"/>
          <c:x val="9.3275434118612929E-2"/>
          <c:y val="0.11171809079420626"/>
          <c:w val="0.85789401043970626"/>
          <c:h val="0.75678837367551266"/>
        </c:manualLayout>
      </c:layout>
      <c:barChart>
        <c:barDir val="bar"/>
        <c:grouping val="clustered"/>
        <c:varyColors val="0"/>
        <c:ser>
          <c:idx val="6"/>
          <c:order val="0"/>
          <c:tx>
            <c:v> Net total expenditure</c:v>
          </c:tx>
          <c:spPr>
            <a:solidFill>
              <a:srgbClr val="0071CE"/>
            </a:solidFill>
            <a:ln w="57150" cap="sq">
              <a:solidFill>
                <a:srgbClr val="0071CE"/>
              </a:solidFill>
              <a:miter lim="800000"/>
            </a:ln>
            <a:effectLst/>
          </c:spPr>
          <c:invertIfNegative val="0"/>
          <c:cat>
            <c:strRef>
              <c:f>('OUTPUTS | Totex (2017.18 FYA)'!$C$9:$C$41,'OUTPUTS | Totex (2017.18 FYA)'!$C$45:$C$62)</c:f>
              <c:strCache>
                <c:ptCount val="49"/>
                <c:pt idx="0">
                  <c:v>ANH</c:v>
                </c:pt>
                <c:pt idx="3">
                  <c:v>WSH</c:v>
                </c:pt>
                <c:pt idx="6">
                  <c:v>HDD</c:v>
                </c:pt>
                <c:pt idx="9">
                  <c:v>NES</c:v>
                </c:pt>
                <c:pt idx="12">
                  <c:v>SVE</c:v>
                </c:pt>
                <c:pt idx="15">
                  <c:v>SWB</c:v>
                </c:pt>
                <c:pt idx="18">
                  <c:v>SRN</c:v>
                </c:pt>
                <c:pt idx="21">
                  <c:v>TMS</c:v>
                </c:pt>
                <c:pt idx="24">
                  <c:v>UUW</c:v>
                </c:pt>
                <c:pt idx="27">
                  <c:v>WSX</c:v>
                </c:pt>
                <c:pt idx="30">
                  <c:v>YKY</c:v>
                </c:pt>
                <c:pt idx="33">
                  <c:v>AFW</c:v>
                </c:pt>
                <c:pt idx="36">
                  <c:v>BRL</c:v>
                </c:pt>
                <c:pt idx="39">
                  <c:v>PRT</c:v>
                </c:pt>
                <c:pt idx="42">
                  <c:v>SEW</c:v>
                </c:pt>
                <c:pt idx="45">
                  <c:v>SSC</c:v>
                </c:pt>
                <c:pt idx="48">
                  <c:v>SES</c:v>
                </c:pt>
              </c:strCache>
            </c:strRef>
          </c:cat>
          <c:val>
            <c:numRef>
              <c:f>('OUTPUTS | Totex (2017.18 FYA)'!$E$9:$E$41,'OUTPUTS | Totex (2017.18 FYA)'!$E$45:$E$62)</c:f>
              <c:numCache>
                <c:formatCode>#,##0</c:formatCode>
                <c:ptCount val="51"/>
                <c:pt idx="0">
                  <c:v>806.66326708928409</c:v>
                </c:pt>
                <c:pt idx="3">
                  <c:v>565.03088001222011</c:v>
                </c:pt>
                <c:pt idx="6">
                  <c:v>35.016417933246764</c:v>
                </c:pt>
                <c:pt idx="9">
                  <c:v>408.3835111891849</c:v>
                </c:pt>
                <c:pt idx="12">
                  <c:v>1068.3084051761214</c:v>
                </c:pt>
                <c:pt idx="15">
                  <c:v>297.13522431833798</c:v>
                </c:pt>
                <c:pt idx="18">
                  <c:v>582.52094080806512</c:v>
                </c:pt>
                <c:pt idx="21">
                  <c:v>1459.6869858703117</c:v>
                </c:pt>
                <c:pt idx="24">
                  <c:v>1113.1166611436852</c:v>
                </c:pt>
                <c:pt idx="27">
                  <c:v>375.31372336362932</c:v>
                </c:pt>
                <c:pt idx="30">
                  <c:v>776.67771312915283</c:v>
                </c:pt>
                <c:pt idx="33">
                  <c:v>222.86908882609021</c:v>
                </c:pt>
                <c:pt idx="36">
                  <c:v>78.071520354387829</c:v>
                </c:pt>
                <c:pt idx="39">
                  <c:v>39.63273947911096</c:v>
                </c:pt>
                <c:pt idx="42">
                  <c:v>155.59734828380959</c:v>
                </c:pt>
                <c:pt idx="45">
                  <c:v>84.859891392347038</c:v>
                </c:pt>
                <c:pt idx="48">
                  <c:v>50.399706003939066</c:v>
                </c:pt>
              </c:numCache>
            </c:numRef>
          </c:val>
          <c:extLst>
            <c:ext xmlns:c16="http://schemas.microsoft.com/office/drawing/2014/chart" uri="{C3380CC4-5D6E-409C-BE32-E72D297353CC}">
              <c16:uniqueId val="{00000000-C62C-4335-98A4-A689841AC46B}"/>
            </c:ext>
          </c:extLst>
        </c:ser>
        <c:dLbls>
          <c:showLegendKey val="0"/>
          <c:showVal val="0"/>
          <c:showCatName val="0"/>
          <c:showSerName val="0"/>
          <c:showPercent val="0"/>
          <c:showBubbleSize val="0"/>
        </c:dLbls>
        <c:gapWidth val="0"/>
        <c:axId val="939345592"/>
        <c:axId val="939342456"/>
      </c:barChart>
      <c:scatterChart>
        <c:scatterStyle val="lineMarker"/>
        <c:varyColors val="0"/>
        <c:ser>
          <c:idx val="0"/>
          <c:order val="1"/>
          <c:tx>
            <c:v> Net total allowance</c:v>
          </c:tx>
          <c:spPr>
            <a:ln w="25400" cap="rnd">
              <a:noFill/>
              <a:round/>
            </a:ln>
            <a:effectLst/>
          </c:spPr>
          <c:marker>
            <c:symbol val="circle"/>
            <c:size val="7"/>
            <c:spPr>
              <a:solidFill>
                <a:srgbClr val="FFB81D"/>
              </a:solidFill>
              <a:ln w="9525">
                <a:noFill/>
              </a:ln>
              <a:effectLst/>
            </c:spPr>
          </c:marker>
          <c:xVal>
            <c:numRef>
              <c:f>('OUTPUTS | Totex (2017.18 FYA)'!$D$9:$D$41,'OUTPUTS | Totex (2017.18 FYA)'!$D$45:$D$62)</c:f>
              <c:numCache>
                <c:formatCode>#,##0</c:formatCode>
                <c:ptCount val="51"/>
                <c:pt idx="0">
                  <c:v>757.11876086458381</c:v>
                </c:pt>
                <c:pt idx="3">
                  <c:v>544.48333002367667</c:v>
                </c:pt>
                <c:pt idx="6">
                  <c:v>27.61100908882608</c:v>
                </c:pt>
                <c:pt idx="9">
                  <c:v>423.5553819598257</c:v>
                </c:pt>
                <c:pt idx="12">
                  <c:v>1011.455822653326</c:v>
                </c:pt>
                <c:pt idx="15">
                  <c:v>317.94926586725722</c:v>
                </c:pt>
                <c:pt idx="18">
                  <c:v>533.97553914305354</c:v>
                </c:pt>
                <c:pt idx="21">
                  <c:v>1608.5019862521954</c:v>
                </c:pt>
                <c:pt idx="24">
                  <c:v>887.82658823188262</c:v>
                </c:pt>
                <c:pt idx="27">
                  <c:v>391.99380264263334</c:v>
                </c:pt>
                <c:pt idx="30">
                  <c:v>880.22448942182825</c:v>
                </c:pt>
                <c:pt idx="33">
                  <c:v>240.42688516856614</c:v>
                </c:pt>
                <c:pt idx="36">
                  <c:v>74.751360268845929</c:v>
                </c:pt>
                <c:pt idx="39">
                  <c:v>44.367501718475509</c:v>
                </c:pt>
                <c:pt idx="42">
                  <c:v>128.80955036204273</c:v>
                </c:pt>
                <c:pt idx="45">
                  <c:v>97.522538761170054</c:v>
                </c:pt>
                <c:pt idx="48">
                  <c:v>46.83075698819399</c:v>
                </c:pt>
              </c:numCache>
            </c:numRef>
          </c:xVal>
          <c:yVal>
            <c:numRef>
              <c:f>('OUTPUTS | Totex (2017.18 FYA)'!$K$9:$K$41,'OUTPUTS | Totex (2017.18 FYA)'!$K$45:$K$62)</c:f>
              <c:numCache>
                <c:formatCode>#,##0.0</c:formatCode>
                <c:ptCount val="51"/>
                <c:pt idx="0">
                  <c:v>16.8</c:v>
                </c:pt>
                <c:pt idx="3">
                  <c:v>15.8</c:v>
                </c:pt>
                <c:pt idx="6">
                  <c:v>14.8</c:v>
                </c:pt>
                <c:pt idx="9">
                  <c:v>13.8</c:v>
                </c:pt>
                <c:pt idx="12">
                  <c:v>12.8</c:v>
                </c:pt>
                <c:pt idx="15">
                  <c:v>11.8</c:v>
                </c:pt>
                <c:pt idx="18">
                  <c:v>10.8</c:v>
                </c:pt>
                <c:pt idx="21">
                  <c:v>9.8000000000000007</c:v>
                </c:pt>
                <c:pt idx="24">
                  <c:v>8.8000000000000007</c:v>
                </c:pt>
                <c:pt idx="27">
                  <c:v>7.8000000000000007</c:v>
                </c:pt>
                <c:pt idx="30">
                  <c:v>6.8000000000000007</c:v>
                </c:pt>
                <c:pt idx="33">
                  <c:v>5.8000000000000007</c:v>
                </c:pt>
                <c:pt idx="36">
                  <c:v>4.8000000000000007</c:v>
                </c:pt>
                <c:pt idx="39">
                  <c:v>3.8000000000000007</c:v>
                </c:pt>
                <c:pt idx="42">
                  <c:v>2.8000000000000007</c:v>
                </c:pt>
                <c:pt idx="45">
                  <c:v>1.8000000000000007</c:v>
                </c:pt>
                <c:pt idx="48">
                  <c:v>0.80000000000000071</c:v>
                </c:pt>
              </c:numCache>
            </c:numRef>
          </c:yVal>
          <c:smooth val="0"/>
          <c:extLst>
            <c:ext xmlns:c16="http://schemas.microsoft.com/office/drawing/2014/chart" uri="{C3380CC4-5D6E-409C-BE32-E72D297353CC}">
              <c16:uniqueId val="{00000001-C62C-4335-98A4-A689841AC46B}"/>
            </c:ext>
          </c:extLst>
        </c:ser>
        <c:dLbls>
          <c:showLegendKey val="0"/>
          <c:showVal val="0"/>
          <c:showCatName val="0"/>
          <c:showSerName val="0"/>
          <c:showPercent val="0"/>
          <c:showBubbleSize val="0"/>
        </c:dLbls>
        <c:axId val="1627095519"/>
        <c:axId val="1627099679"/>
      </c:scatterChart>
      <c:catAx>
        <c:axId val="939345592"/>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939342456"/>
        <c:crosses val="autoZero"/>
        <c:auto val="1"/>
        <c:lblAlgn val="ctr"/>
        <c:lblOffset val="100"/>
        <c:noMultiLvlLbl val="0"/>
      </c:catAx>
      <c:valAx>
        <c:axId val="939342456"/>
        <c:scaling>
          <c:orientation val="minMax"/>
          <c:max val="170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r>
                  <a:rPr lang="en-US"/>
                  <a:t>£m 2017-18 FYA CPIH deflated prices</a:t>
                </a:r>
              </a:p>
            </c:rich>
          </c:tx>
          <c:layout>
            <c:manualLayout>
              <c:xMode val="edge"/>
              <c:yMode val="edge"/>
              <c:x val="0.7082132767111976"/>
              <c:y val="7.614503742587733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title>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939345592"/>
        <c:crosses val="autoZero"/>
        <c:crossBetween val="between"/>
        <c:majorUnit val="100"/>
        <c:minorUnit val="100"/>
      </c:valAx>
      <c:valAx>
        <c:axId val="1627099679"/>
        <c:scaling>
          <c:orientation val="minMax"/>
          <c:max val="17"/>
          <c:min val="0"/>
        </c:scaling>
        <c:delete val="1"/>
        <c:axPos val="r"/>
        <c:numFmt formatCode="#,##0.0" sourceLinked="0"/>
        <c:majorTickMark val="out"/>
        <c:minorTickMark val="none"/>
        <c:tickLblPos val="nextTo"/>
        <c:crossAx val="1627095519"/>
        <c:crosses val="max"/>
        <c:crossBetween val="midCat"/>
        <c:majorUnit val="0.2"/>
        <c:minorUnit val="0.2"/>
      </c:valAx>
      <c:valAx>
        <c:axId val="1627095519"/>
        <c:scaling>
          <c:orientation val="minMax"/>
        </c:scaling>
        <c:delete val="1"/>
        <c:axPos val="b"/>
        <c:numFmt formatCode="#,##0" sourceLinked="1"/>
        <c:majorTickMark val="out"/>
        <c:minorTickMark val="none"/>
        <c:tickLblPos val="nextTo"/>
        <c:crossAx val="1627099679"/>
        <c:crosses val="autoZero"/>
        <c:crossBetween val="midCat"/>
      </c:valAx>
      <c:spPr>
        <a:noFill/>
        <a:ln>
          <a:noFill/>
        </a:ln>
        <a:effectLst/>
      </c:spPr>
    </c:plotArea>
    <c:legend>
      <c:legendPos val="b"/>
      <c:layout>
        <c:manualLayout>
          <c:xMode val="edge"/>
          <c:yMode val="edge"/>
          <c:x val="0.29183968857825354"/>
          <c:y val="0.93365432098765433"/>
          <c:w val="0.40485983072340676"/>
          <c:h val="4.659259259259259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Krub" panose="00000500000000000000" pitchFamily="2" charset="-34"/>
          <a:cs typeface="Krub" panose="00000500000000000000" pitchFamily="2" charset="-34"/>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r>
              <a:rPr lang="en-GB" sz="1200" b="0">
                <a:solidFill>
                  <a:schemeClr val="tx2"/>
                </a:solidFill>
                <a:latin typeface="Krub SemiBold" panose="00000700000000000000" pitchFamily="2" charset="-34"/>
                <a:cs typeface="Krub SemiBold" panose="00000700000000000000" pitchFamily="2" charset="-34"/>
              </a:rPr>
              <a:t>Variances from wholesale cost allowances in 2020-21 (before timing adjustments)</a:t>
            </a:r>
          </a:p>
        </c:rich>
      </c:tx>
      <c:layout>
        <c:manualLayout>
          <c:xMode val="edge"/>
          <c:yMode val="edge"/>
          <c:x val="2.2080658735158836E-2"/>
          <c:y val="1.950742971949237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endParaRPr lang="en-US"/>
        </a:p>
      </c:txPr>
    </c:title>
    <c:autoTitleDeleted val="0"/>
    <c:plotArea>
      <c:layout>
        <c:manualLayout>
          <c:layoutTarget val="inner"/>
          <c:xMode val="edge"/>
          <c:yMode val="edge"/>
          <c:x val="0.1071860059968415"/>
          <c:y val="0.16356995179975239"/>
          <c:w val="0.86665855354984744"/>
          <c:h val="0.59518032670893795"/>
        </c:manualLayout>
      </c:layout>
      <c:barChart>
        <c:barDir val="col"/>
        <c:grouping val="clustered"/>
        <c:varyColors val="0"/>
        <c:ser>
          <c:idx val="6"/>
          <c:order val="0"/>
          <c:tx>
            <c:v>Net total expenditure</c:v>
          </c:tx>
          <c:spPr>
            <a:solidFill>
              <a:srgbClr val="0071CE"/>
            </a:solidFill>
            <a:ln w="25400">
              <a:noFill/>
            </a:ln>
            <a:effectLst/>
          </c:spPr>
          <c:invertIfNegative val="0"/>
          <c:cat>
            <c:strRef>
              <c:f>('OUTPUTS | Totex'!$C$9:$C$41,'OUTPUTS | Totex'!$C$45:$C$62)</c:f>
              <c:strCache>
                <c:ptCount val="49"/>
                <c:pt idx="0">
                  <c:v>ANH</c:v>
                </c:pt>
                <c:pt idx="3">
                  <c:v>WSH</c:v>
                </c:pt>
                <c:pt idx="6">
                  <c:v>HDD</c:v>
                </c:pt>
                <c:pt idx="9">
                  <c:v>NES</c:v>
                </c:pt>
                <c:pt idx="12">
                  <c:v>SVE</c:v>
                </c:pt>
                <c:pt idx="15">
                  <c:v>SWB</c:v>
                </c:pt>
                <c:pt idx="18">
                  <c:v>SRN</c:v>
                </c:pt>
                <c:pt idx="21">
                  <c:v>TMS</c:v>
                </c:pt>
                <c:pt idx="24">
                  <c:v>UUW</c:v>
                </c:pt>
                <c:pt idx="27">
                  <c:v>WSX</c:v>
                </c:pt>
                <c:pt idx="30">
                  <c:v>YKY</c:v>
                </c:pt>
                <c:pt idx="33">
                  <c:v>AFW</c:v>
                </c:pt>
                <c:pt idx="36">
                  <c:v>BRL</c:v>
                </c:pt>
                <c:pt idx="39">
                  <c:v>PRT</c:v>
                </c:pt>
                <c:pt idx="42">
                  <c:v>SEW</c:v>
                </c:pt>
                <c:pt idx="45">
                  <c:v>SSC</c:v>
                </c:pt>
                <c:pt idx="48">
                  <c:v>SES</c:v>
                </c:pt>
              </c:strCache>
            </c:strRef>
          </c:cat>
          <c:val>
            <c:numRef>
              <c:f>('OUTPUTS | Totex'!$E$9:$E$41,'OUTPUTS | Totex'!$E$45:$E$62)</c:f>
              <c:numCache>
                <c:formatCode>#,##0</c:formatCode>
                <c:ptCount val="51"/>
                <c:pt idx="0">
                  <c:v>844.52599999999995</c:v>
                </c:pt>
                <c:pt idx="3">
                  <c:v>591.55200000000002</c:v>
                </c:pt>
                <c:pt idx="6">
                  <c:v>36.660000000000004</c:v>
                </c:pt>
                <c:pt idx="9">
                  <c:v>427.55199999999996</c:v>
                </c:pt>
                <c:pt idx="12">
                  <c:v>1118.4520989102</c:v>
                </c:pt>
                <c:pt idx="15">
                  <c:v>311.08199999999999</c:v>
                </c:pt>
                <c:pt idx="18">
                  <c:v>609.86299999999994</c:v>
                </c:pt>
                <c:pt idx="21">
                  <c:v>1528.2009999999998</c:v>
                </c:pt>
                <c:pt idx="24">
                  <c:v>1165.3635410486386</c:v>
                </c:pt>
                <c:pt idx="27">
                  <c:v>392.93</c:v>
                </c:pt>
                <c:pt idx="30">
                  <c:v>813.13300000000004</c:v>
                </c:pt>
                <c:pt idx="33">
                  <c:v>233.32999999999998</c:v>
                </c:pt>
                <c:pt idx="36">
                  <c:v>81.736000000000004</c:v>
                </c:pt>
                <c:pt idx="39">
                  <c:v>41.492999999999995</c:v>
                </c:pt>
                <c:pt idx="42">
                  <c:v>162.90069415320002</c:v>
                </c:pt>
                <c:pt idx="45">
                  <c:v>88.843000000000004</c:v>
                </c:pt>
                <c:pt idx="48">
                  <c:v>52.765340693233199</c:v>
                </c:pt>
              </c:numCache>
            </c:numRef>
          </c:val>
          <c:extLst>
            <c:ext xmlns:c16="http://schemas.microsoft.com/office/drawing/2014/chart" uri="{C3380CC4-5D6E-409C-BE32-E72D297353CC}">
              <c16:uniqueId val="{00000000-6D88-47A2-8B62-726C5CB3A13C}"/>
            </c:ext>
          </c:extLst>
        </c:ser>
        <c:dLbls>
          <c:showLegendKey val="0"/>
          <c:showVal val="0"/>
          <c:showCatName val="0"/>
          <c:showSerName val="0"/>
          <c:showPercent val="0"/>
          <c:showBubbleSize val="0"/>
        </c:dLbls>
        <c:gapWidth val="0"/>
        <c:axId val="939345592"/>
        <c:axId val="939342456"/>
      </c:barChart>
      <c:lineChart>
        <c:grouping val="standard"/>
        <c:varyColors val="0"/>
        <c:ser>
          <c:idx val="0"/>
          <c:order val="1"/>
          <c:tx>
            <c:v>Net total allowance</c:v>
          </c:tx>
          <c:spPr>
            <a:ln w="28575" cap="rnd">
              <a:noFill/>
              <a:round/>
            </a:ln>
            <a:effectLst/>
          </c:spPr>
          <c:marker>
            <c:symbol val="circle"/>
            <c:size val="7"/>
            <c:spPr>
              <a:solidFill>
                <a:srgbClr val="FFB81D"/>
              </a:solidFill>
              <a:ln w="9525">
                <a:noFill/>
              </a:ln>
              <a:effectLst/>
            </c:spPr>
          </c:marker>
          <c:cat>
            <c:strRef>
              <c:f>('OUTPUTS | Totex'!$C$9:$C$41,'OUTPUTS | Totex'!$C$45:$C$62)</c:f>
              <c:strCache>
                <c:ptCount val="49"/>
                <c:pt idx="0">
                  <c:v>ANH</c:v>
                </c:pt>
                <c:pt idx="3">
                  <c:v>WSH</c:v>
                </c:pt>
                <c:pt idx="6">
                  <c:v>HDD</c:v>
                </c:pt>
                <c:pt idx="9">
                  <c:v>NES</c:v>
                </c:pt>
                <c:pt idx="12">
                  <c:v>SVE</c:v>
                </c:pt>
                <c:pt idx="15">
                  <c:v>SWB</c:v>
                </c:pt>
                <c:pt idx="18">
                  <c:v>SRN</c:v>
                </c:pt>
                <c:pt idx="21">
                  <c:v>TMS</c:v>
                </c:pt>
                <c:pt idx="24">
                  <c:v>UUW</c:v>
                </c:pt>
                <c:pt idx="27">
                  <c:v>WSX</c:v>
                </c:pt>
                <c:pt idx="30">
                  <c:v>YKY</c:v>
                </c:pt>
                <c:pt idx="33">
                  <c:v>AFW</c:v>
                </c:pt>
                <c:pt idx="36">
                  <c:v>BRL</c:v>
                </c:pt>
                <c:pt idx="39">
                  <c:v>PRT</c:v>
                </c:pt>
                <c:pt idx="42">
                  <c:v>SEW</c:v>
                </c:pt>
                <c:pt idx="45">
                  <c:v>SSC</c:v>
                </c:pt>
                <c:pt idx="48">
                  <c:v>SES</c:v>
                </c:pt>
              </c:strCache>
            </c:strRef>
          </c:cat>
          <c:val>
            <c:numRef>
              <c:f>('OUTPUTS | Totex'!$D$9:$D$41,'OUTPUTS | Totex'!$D$45:$D$62)</c:f>
              <c:numCache>
                <c:formatCode>#,##0</c:formatCode>
                <c:ptCount val="51"/>
                <c:pt idx="0">
                  <c:v>792.65599999999995</c:v>
                </c:pt>
                <c:pt idx="3">
                  <c:v>570.04000000000008</c:v>
                </c:pt>
                <c:pt idx="6">
                  <c:v>28.906999999999996</c:v>
                </c:pt>
                <c:pt idx="9">
                  <c:v>443.43599999999998</c:v>
                </c:pt>
                <c:pt idx="12">
                  <c:v>1058.931</c:v>
                </c:pt>
                <c:pt idx="15">
                  <c:v>332.87299999999999</c:v>
                </c:pt>
                <c:pt idx="18">
                  <c:v>559.0390000000001</c:v>
                </c:pt>
                <c:pt idx="21">
                  <c:v>1684.001</c:v>
                </c:pt>
                <c:pt idx="24">
                  <c:v>929.49892209499785</c:v>
                </c:pt>
                <c:pt idx="27">
                  <c:v>410.39299999999997</c:v>
                </c:pt>
                <c:pt idx="30">
                  <c:v>921.54000000000008</c:v>
                </c:pt>
                <c:pt idx="33">
                  <c:v>251.71191488181972</c:v>
                </c:pt>
                <c:pt idx="36">
                  <c:v>78.260000000000005</c:v>
                </c:pt>
                <c:pt idx="39">
                  <c:v>46.45</c:v>
                </c:pt>
                <c:pt idx="42">
                  <c:v>134.8555447697286</c:v>
                </c:pt>
                <c:pt idx="45">
                  <c:v>102.1</c:v>
                </c:pt>
                <c:pt idx="48">
                  <c:v>49.028874240078686</c:v>
                </c:pt>
              </c:numCache>
            </c:numRef>
          </c:val>
          <c:smooth val="0"/>
          <c:extLst>
            <c:ext xmlns:c16="http://schemas.microsoft.com/office/drawing/2014/chart" uri="{C3380CC4-5D6E-409C-BE32-E72D297353CC}">
              <c16:uniqueId val="{00000001-6D88-47A2-8B62-726C5CB3A13C}"/>
            </c:ext>
          </c:extLst>
        </c:ser>
        <c:dLbls>
          <c:showLegendKey val="0"/>
          <c:showVal val="0"/>
          <c:showCatName val="0"/>
          <c:showSerName val="0"/>
          <c:showPercent val="0"/>
          <c:showBubbleSize val="0"/>
        </c:dLbls>
        <c:marker val="1"/>
        <c:smooth val="0"/>
        <c:axId val="939345592"/>
        <c:axId val="939342456"/>
      </c:lineChart>
      <c:catAx>
        <c:axId val="9393455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939342456"/>
        <c:crosses val="autoZero"/>
        <c:auto val="1"/>
        <c:lblAlgn val="ctr"/>
        <c:lblOffset val="100"/>
        <c:noMultiLvlLbl val="0"/>
      </c:catAx>
      <c:valAx>
        <c:axId val="9393424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r>
                  <a:rPr lang="en-US" sz="1000"/>
                  <a:t>£m outturn prices</a:t>
                </a:r>
              </a:p>
            </c:rich>
          </c:tx>
          <c:layout>
            <c:manualLayout>
              <c:xMode val="edge"/>
              <c:yMode val="edge"/>
              <c:x val="2.2707296427176386E-2"/>
              <c:y val="0.2563576998363443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939345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Krub" panose="00000500000000000000" pitchFamily="2" charset="-34"/>
          <a:cs typeface="Krub" panose="00000500000000000000" pitchFamily="2" charset="-34"/>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r>
              <a:rPr lang="en-GB" sz="1100">
                <a:solidFill>
                  <a:srgbClr val="003595"/>
                </a:solidFill>
                <a:latin typeface="Krub SemiBold" panose="00000700000000000000" pitchFamily="2" charset="-34"/>
                <a:cs typeface="Krub SemiBold" panose="00000700000000000000" pitchFamily="2" charset="-34"/>
              </a:rPr>
              <a:t>%</a:t>
            </a:r>
            <a:r>
              <a:rPr lang="en-GB" sz="1100" baseline="0">
                <a:solidFill>
                  <a:srgbClr val="003595"/>
                </a:solidFill>
                <a:latin typeface="Krub SemiBold" panose="00000700000000000000" pitchFamily="2" charset="-34"/>
                <a:cs typeface="Krub SemiBold" panose="00000700000000000000" pitchFamily="2" charset="-34"/>
              </a:rPr>
              <a:t> change in annual leakage in 2020-21</a:t>
            </a:r>
            <a:endParaRPr lang="en-GB" sz="1100">
              <a:solidFill>
                <a:srgbClr val="003595"/>
              </a:solidFill>
              <a:latin typeface="Krub SemiBold" panose="00000700000000000000" pitchFamily="2" charset="-34"/>
              <a:cs typeface="Krub SemiBold" panose="00000700000000000000" pitchFamily="2" charset="-34"/>
            </a:endParaRPr>
          </a:p>
        </c:rich>
      </c:tx>
      <c:layout>
        <c:manualLayout>
          <c:xMode val="edge"/>
          <c:yMode val="edge"/>
          <c:x val="2.2080658735158836E-2"/>
          <c:y val="1.95074297194923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endParaRPr lang="en-US"/>
        </a:p>
      </c:txPr>
    </c:title>
    <c:autoTitleDeleted val="0"/>
    <c:plotArea>
      <c:layout>
        <c:manualLayout>
          <c:layoutTarget val="inner"/>
          <c:xMode val="edge"/>
          <c:yMode val="edge"/>
          <c:x val="7.3443875304901943E-2"/>
          <c:y val="0.14337932235069423"/>
          <c:w val="0.90502020216131596"/>
          <c:h val="0.68407164037681867"/>
        </c:manualLayout>
      </c:layout>
      <c:barChart>
        <c:barDir val="col"/>
        <c:grouping val="clustered"/>
        <c:varyColors val="0"/>
        <c:ser>
          <c:idx val="2"/>
          <c:order val="0"/>
          <c:tx>
            <c:strRef>
              <c:f>'OUTPUTS | PCs'!$H$85</c:f>
              <c:strCache>
                <c:ptCount val="1"/>
                <c:pt idx="0">
                  <c:v>Annual change in 2020-21</c:v>
                </c:pt>
              </c:strCache>
            </c:strRef>
          </c:tx>
          <c:spPr>
            <a:solidFill>
              <a:srgbClr val="FFB81D"/>
            </a:solidFill>
            <a:ln w="25400">
              <a:noFill/>
            </a:ln>
            <a:effectLst/>
          </c:spPr>
          <c:invertIfNegative val="0"/>
          <c:cat>
            <c:strRef>
              <c:f>'OUTPUTS | PCs'!$C$86:$C$106</c:f>
              <c:strCache>
                <c:ptCount val="21"/>
                <c:pt idx="0">
                  <c:v>PRT</c:v>
                </c:pt>
                <c:pt idx="1">
                  <c:v>BRL</c:v>
                </c:pt>
                <c:pt idx="2">
                  <c:v>HDD</c:v>
                </c:pt>
                <c:pt idx="3">
                  <c:v>TMS</c:v>
                </c:pt>
                <c:pt idx="4">
                  <c:v>WSX</c:v>
                </c:pt>
                <c:pt idx="5">
                  <c:v>CAM</c:v>
                </c:pt>
                <c:pt idx="6">
                  <c:v>YKY</c:v>
                </c:pt>
                <c:pt idx="7">
                  <c:v>SST</c:v>
                </c:pt>
                <c:pt idx="8">
                  <c:v>WSH</c:v>
                </c:pt>
                <c:pt idx="9">
                  <c:v>SVE</c:v>
                </c:pt>
                <c:pt idx="10">
                  <c:v>UUW</c:v>
                </c:pt>
                <c:pt idx="11">
                  <c:v>AFW</c:v>
                </c:pt>
                <c:pt idx="12">
                  <c:v>ANH</c:v>
                </c:pt>
                <c:pt idx="13">
                  <c:v>SRN</c:v>
                </c:pt>
                <c:pt idx="14">
                  <c:v>SES</c:v>
                </c:pt>
                <c:pt idx="15">
                  <c:v>SEW</c:v>
                </c:pt>
                <c:pt idx="16">
                  <c:v>ESK</c:v>
                </c:pt>
                <c:pt idx="17">
                  <c:v>NNE</c:v>
                </c:pt>
                <c:pt idx="18">
                  <c:v>SWB</c:v>
                </c:pt>
                <c:pt idx="20">
                  <c:v>Sector</c:v>
                </c:pt>
              </c:strCache>
            </c:strRef>
          </c:cat>
          <c:val>
            <c:numRef>
              <c:f>'OUTPUTS | PCs'!$H$86:$H$106</c:f>
              <c:numCache>
                <c:formatCode>0.0%</c:formatCode>
                <c:ptCount val="21"/>
                <c:pt idx="0">
                  <c:v>-3.3251231527093542E-2</c:v>
                </c:pt>
                <c:pt idx="1">
                  <c:v>-4.0540540540540543E-2</c:v>
                </c:pt>
                <c:pt idx="2">
                  <c:v>0.13076923076923072</c:v>
                </c:pt>
                <c:pt idx="3">
                  <c:v>-5.9048834982444932E-2</c:v>
                </c:pt>
                <c:pt idx="4">
                  <c:v>-4.1237113402062021E-2</c:v>
                </c:pt>
                <c:pt idx="5">
                  <c:v>-0.12587412587412591</c:v>
                </c:pt>
                <c:pt idx="6">
                  <c:v>-2.9795781720790015E-2</c:v>
                </c:pt>
                <c:pt idx="7">
                  <c:v>1.236476043276657E-2</c:v>
                </c:pt>
                <c:pt idx="8">
                  <c:v>-5.4881571346042754E-2</c:v>
                </c:pt>
                <c:pt idx="9">
                  <c:v>6.3307493540051676E-2</c:v>
                </c:pt>
                <c:pt idx="10">
                  <c:v>-3.4333788085493457E-2</c:v>
                </c:pt>
                <c:pt idx="11">
                  <c:v>-5.3561568194367692E-2</c:v>
                </c:pt>
                <c:pt idx="12">
                  <c:v>-4.5026178010471173E-2</c:v>
                </c:pt>
                <c:pt idx="13">
                  <c:v>4.5696068012752521E-2</c:v>
                </c:pt>
                <c:pt idx="14">
                  <c:v>8.0645161290322284E-3</c:v>
                </c:pt>
                <c:pt idx="15">
                  <c:v>-1.9329005550050758E-2</c:v>
                </c:pt>
                <c:pt idx="16">
                  <c:v>3.2863849765258239E-2</c:v>
                </c:pt>
                <c:pt idx="17">
                  <c:v>4.7904191616766505E-2</c:v>
                </c:pt>
                <c:pt idx="18">
                  <c:v>0.10121457489878542</c:v>
                </c:pt>
                <c:pt idx="20">
                  <c:v>-1.4751778937319699E-2</c:v>
                </c:pt>
              </c:numCache>
            </c:numRef>
          </c:val>
          <c:extLst>
            <c:ext xmlns:c16="http://schemas.microsoft.com/office/drawing/2014/chart" uri="{C3380CC4-5D6E-409C-BE32-E72D297353CC}">
              <c16:uniqueId val="{00000001-5915-45B9-B54A-DAAFE85CF127}"/>
            </c:ext>
          </c:extLst>
        </c:ser>
        <c:dLbls>
          <c:showLegendKey val="0"/>
          <c:showVal val="0"/>
          <c:showCatName val="0"/>
          <c:showSerName val="0"/>
          <c:showPercent val="0"/>
          <c:showBubbleSize val="0"/>
        </c:dLbls>
        <c:gapWidth val="150"/>
        <c:axId val="831004184"/>
        <c:axId val="830999088"/>
      </c:barChart>
      <c:catAx>
        <c:axId val="8310041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830999088"/>
        <c:crosses val="autoZero"/>
        <c:auto val="1"/>
        <c:lblAlgn val="ctr"/>
        <c:lblOffset val="100"/>
        <c:noMultiLvlLbl val="0"/>
      </c:catAx>
      <c:valAx>
        <c:axId val="8309990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831004184"/>
        <c:crosses val="autoZero"/>
        <c:crossBetween val="between"/>
      </c:valAx>
      <c:spPr>
        <a:noFill/>
        <a:ln>
          <a:noFill/>
        </a:ln>
        <a:effectLst/>
      </c:spPr>
    </c:plotArea>
    <c:legend>
      <c:legendPos val="b"/>
      <c:layout>
        <c:manualLayout>
          <c:xMode val="edge"/>
          <c:yMode val="edge"/>
          <c:x val="0.27024783374021705"/>
          <c:y val="0.92058814745234696"/>
          <c:w val="0.45569473265643329"/>
          <c:h val="5.37569229154459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50">
          <a:latin typeface="Krub" panose="00000500000000000000" pitchFamily="2" charset="-34"/>
          <a:cs typeface="Krub" panose="00000500000000000000" pitchFamily="2" charset="-34"/>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r>
              <a:rPr lang="en-GB" sz="1100">
                <a:solidFill>
                  <a:srgbClr val="003595"/>
                </a:solidFill>
                <a:latin typeface="Krub SemiBold" panose="00000700000000000000" pitchFamily="2" charset="-34"/>
                <a:cs typeface="Krub SemiBold" panose="00000700000000000000" pitchFamily="2" charset="-34"/>
              </a:rPr>
              <a:t>Supply</a:t>
            </a:r>
            <a:r>
              <a:rPr lang="en-GB" sz="1100" baseline="0">
                <a:solidFill>
                  <a:srgbClr val="003595"/>
                </a:solidFill>
                <a:latin typeface="Krub SemiBold" panose="00000700000000000000" pitchFamily="2" charset="-34"/>
                <a:cs typeface="Krub SemiBold" panose="00000700000000000000" pitchFamily="2" charset="-34"/>
              </a:rPr>
              <a:t> interruptions (greater than or equal to 3 hours) in 2020-21 compared to the 2024-25 target</a:t>
            </a:r>
            <a:endParaRPr lang="en-GB" sz="1100">
              <a:solidFill>
                <a:srgbClr val="003595"/>
              </a:solidFill>
              <a:latin typeface="Krub SemiBold" panose="00000700000000000000" pitchFamily="2" charset="-34"/>
              <a:cs typeface="Krub SemiBold" panose="00000700000000000000" pitchFamily="2" charset="-34"/>
            </a:endParaRPr>
          </a:p>
        </c:rich>
      </c:tx>
      <c:layout>
        <c:manualLayout>
          <c:xMode val="edge"/>
          <c:yMode val="edge"/>
          <c:x val="2.2080658735158836E-2"/>
          <c:y val="1.95074297194923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endParaRPr lang="en-US"/>
        </a:p>
      </c:txPr>
    </c:title>
    <c:autoTitleDeleted val="0"/>
    <c:plotArea>
      <c:layout>
        <c:manualLayout>
          <c:layoutTarget val="inner"/>
          <c:xMode val="edge"/>
          <c:yMode val="edge"/>
          <c:x val="0.12414737249211386"/>
          <c:y val="0.14894697027137935"/>
          <c:w val="0.86564759789645052"/>
          <c:h val="0.67449981076902432"/>
        </c:manualLayout>
      </c:layout>
      <c:barChart>
        <c:barDir val="col"/>
        <c:grouping val="stacked"/>
        <c:varyColors val="0"/>
        <c:ser>
          <c:idx val="1"/>
          <c:order val="0"/>
          <c:tx>
            <c:v>2020-21 performance</c:v>
          </c:tx>
          <c:spPr>
            <a:solidFill>
              <a:schemeClr val="accent1"/>
            </a:solidFill>
            <a:ln>
              <a:noFill/>
            </a:ln>
            <a:effectLst/>
          </c:spPr>
          <c:invertIfNegative val="0"/>
          <c:cat>
            <c:strRef>
              <c:f>'OUTPUTS | PCs'!$C$224:$C$242</c:f>
              <c:strCache>
                <c:ptCount val="19"/>
                <c:pt idx="0">
                  <c:v>PRT</c:v>
                </c:pt>
                <c:pt idx="1">
                  <c:v>NES</c:v>
                </c:pt>
                <c:pt idx="2">
                  <c:v>SSC</c:v>
                </c:pt>
                <c:pt idx="3">
                  <c:v>WSX</c:v>
                </c:pt>
                <c:pt idx="4">
                  <c:v>UUW</c:v>
                </c:pt>
                <c:pt idx="5">
                  <c:v>ANH</c:v>
                </c:pt>
                <c:pt idx="6">
                  <c:v>SWB</c:v>
                </c:pt>
                <c:pt idx="7">
                  <c:v>AFW</c:v>
                </c:pt>
                <c:pt idx="8">
                  <c:v>YKY</c:v>
                </c:pt>
                <c:pt idx="9">
                  <c:v>SES</c:v>
                </c:pt>
                <c:pt idx="10">
                  <c:v>WSH</c:v>
                </c:pt>
                <c:pt idx="11">
                  <c:v>SVE</c:v>
                </c:pt>
                <c:pt idx="12">
                  <c:v>SRN</c:v>
                </c:pt>
                <c:pt idx="13">
                  <c:v>TMS</c:v>
                </c:pt>
                <c:pt idx="14">
                  <c:v>BRL</c:v>
                </c:pt>
                <c:pt idx="15">
                  <c:v>SEW</c:v>
                </c:pt>
                <c:pt idx="16">
                  <c:v>HDD</c:v>
                </c:pt>
                <c:pt idx="18">
                  <c:v>Sector</c:v>
                </c:pt>
              </c:strCache>
            </c:strRef>
          </c:cat>
          <c:val>
            <c:numRef>
              <c:f>'OUTPUTS | PCs'!$D$224:$D$242</c:f>
              <c:numCache>
                <c:formatCode>[$-F400]h:mm:ss\ AM/PM</c:formatCode>
                <c:ptCount val="19"/>
                <c:pt idx="0">
                  <c:v>1.9541636771261898E-3</c:v>
                </c:pt>
                <c:pt idx="1">
                  <c:v>2.82523037304277E-3</c:v>
                </c:pt>
                <c:pt idx="2">
                  <c:v>3.1621451137899201E-3</c:v>
                </c:pt>
                <c:pt idx="3">
                  <c:v>3.1712962962963001E-3</c:v>
                </c:pt>
                <c:pt idx="4">
                  <c:v>3.3047562332775039E-3</c:v>
                </c:pt>
                <c:pt idx="5">
                  <c:v>3.4951248453024301E-3</c:v>
                </c:pt>
                <c:pt idx="6">
                  <c:v>3.9166634089314104E-3</c:v>
                </c:pt>
                <c:pt idx="7">
                  <c:v>4.0416224570425999E-3</c:v>
                </c:pt>
                <c:pt idx="8">
                  <c:v>5.0277776357870998E-3</c:v>
                </c:pt>
                <c:pt idx="9">
                  <c:v>5.1198471769274365E-3</c:v>
                </c:pt>
                <c:pt idx="10">
                  <c:v>7.69706660369725E-3</c:v>
                </c:pt>
                <c:pt idx="11">
                  <c:v>7.8859770701218603E-3</c:v>
                </c:pt>
                <c:pt idx="12">
                  <c:v>8.83163695713538E-3</c:v>
                </c:pt>
                <c:pt idx="13">
                  <c:v>9.4816027055699796E-3</c:v>
                </c:pt>
                <c:pt idx="14">
                  <c:v>2.1031681961092001E-2</c:v>
                </c:pt>
                <c:pt idx="15">
                  <c:v>2.18432420583442E-2</c:v>
                </c:pt>
                <c:pt idx="16">
                  <c:v>4.75858547428651E-2</c:v>
                </c:pt>
                <c:pt idx="18">
                  <c:v>6.7500571818516937E-3</c:v>
                </c:pt>
              </c:numCache>
            </c:numRef>
          </c:val>
          <c:extLst>
            <c:ext xmlns:c16="http://schemas.microsoft.com/office/drawing/2014/chart" uri="{C3380CC4-5D6E-409C-BE32-E72D297353CC}">
              <c16:uniqueId val="{00000000-A7A3-4074-B78D-77EC3D631D4F}"/>
            </c:ext>
          </c:extLst>
        </c:ser>
        <c:dLbls>
          <c:showLegendKey val="0"/>
          <c:showVal val="0"/>
          <c:showCatName val="0"/>
          <c:showSerName val="0"/>
          <c:showPercent val="0"/>
          <c:showBubbleSize val="0"/>
        </c:dLbls>
        <c:gapWidth val="219"/>
        <c:overlap val="100"/>
        <c:axId val="830997912"/>
        <c:axId val="831009280"/>
      </c:barChart>
      <c:lineChart>
        <c:grouping val="standard"/>
        <c:varyColors val="0"/>
        <c:ser>
          <c:idx val="0"/>
          <c:order val="1"/>
          <c:tx>
            <c:strRef>
              <c:f>'OUTPUTS | PCs'!$E$223</c:f>
              <c:strCache>
                <c:ptCount val="1"/>
                <c:pt idx="0">
                  <c:v>2024-25 target</c:v>
                </c:pt>
              </c:strCache>
            </c:strRef>
          </c:tx>
          <c:spPr>
            <a:ln w="28575" cap="rnd">
              <a:noFill/>
              <a:round/>
            </a:ln>
            <a:effectLst/>
          </c:spPr>
          <c:marker>
            <c:symbol val="diamond"/>
            <c:size val="10"/>
            <c:spPr>
              <a:solidFill>
                <a:srgbClr val="FFB81D"/>
              </a:solidFill>
              <a:ln w="9525">
                <a:noFill/>
              </a:ln>
              <a:effectLst/>
            </c:spPr>
          </c:marker>
          <c:cat>
            <c:strRef>
              <c:f>'OUTPUTS | PCs'!$C$224:$C$242</c:f>
              <c:strCache>
                <c:ptCount val="19"/>
                <c:pt idx="0">
                  <c:v>PRT</c:v>
                </c:pt>
                <c:pt idx="1">
                  <c:v>NES</c:v>
                </c:pt>
                <c:pt idx="2">
                  <c:v>SSC</c:v>
                </c:pt>
                <c:pt idx="3">
                  <c:v>WSX</c:v>
                </c:pt>
                <c:pt idx="4">
                  <c:v>UUW</c:v>
                </c:pt>
                <c:pt idx="5">
                  <c:v>ANH</c:v>
                </c:pt>
                <c:pt idx="6">
                  <c:v>SWB</c:v>
                </c:pt>
                <c:pt idx="7">
                  <c:v>AFW</c:v>
                </c:pt>
                <c:pt idx="8">
                  <c:v>YKY</c:v>
                </c:pt>
                <c:pt idx="9">
                  <c:v>SES</c:v>
                </c:pt>
                <c:pt idx="10">
                  <c:v>WSH</c:v>
                </c:pt>
                <c:pt idx="11">
                  <c:v>SVE</c:v>
                </c:pt>
                <c:pt idx="12">
                  <c:v>SRN</c:v>
                </c:pt>
                <c:pt idx="13">
                  <c:v>TMS</c:v>
                </c:pt>
                <c:pt idx="14">
                  <c:v>BRL</c:v>
                </c:pt>
                <c:pt idx="15">
                  <c:v>SEW</c:v>
                </c:pt>
                <c:pt idx="16">
                  <c:v>HDD</c:v>
                </c:pt>
                <c:pt idx="18">
                  <c:v>Sector</c:v>
                </c:pt>
              </c:strCache>
            </c:strRef>
          </c:cat>
          <c:val>
            <c:numRef>
              <c:f>'OUTPUTS | PCs'!$E$224:$E$242</c:f>
              <c:numCache>
                <c:formatCode>[$-F400]h:mm:ss\ AM/PM</c:formatCode>
                <c:ptCount val="19"/>
                <c:pt idx="0">
                  <c:v>3.472222222222222E-3</c:v>
                </c:pt>
                <c:pt idx="1">
                  <c:v>3.472222222222222E-3</c:v>
                </c:pt>
                <c:pt idx="2">
                  <c:v>3.472222222222222E-3</c:v>
                </c:pt>
                <c:pt idx="3">
                  <c:v>3.472222222222222E-3</c:v>
                </c:pt>
                <c:pt idx="4">
                  <c:v>3.472222222222222E-3</c:v>
                </c:pt>
                <c:pt idx="5">
                  <c:v>3.472222222222222E-3</c:v>
                </c:pt>
                <c:pt idx="6">
                  <c:v>3.472222222222222E-3</c:v>
                </c:pt>
                <c:pt idx="7">
                  <c:v>3.472222222222222E-3</c:v>
                </c:pt>
                <c:pt idx="8">
                  <c:v>3.472222222222222E-3</c:v>
                </c:pt>
                <c:pt idx="9">
                  <c:v>3.472222222222222E-3</c:v>
                </c:pt>
                <c:pt idx="10">
                  <c:v>3.472222222222222E-3</c:v>
                </c:pt>
                <c:pt idx="11">
                  <c:v>3.472222222222222E-3</c:v>
                </c:pt>
                <c:pt idx="12">
                  <c:v>3.472222222222222E-3</c:v>
                </c:pt>
                <c:pt idx="13">
                  <c:v>3.472222222222222E-3</c:v>
                </c:pt>
                <c:pt idx="14">
                  <c:v>3.472222222222222E-3</c:v>
                </c:pt>
                <c:pt idx="15">
                  <c:v>3.472222222222222E-3</c:v>
                </c:pt>
                <c:pt idx="16">
                  <c:v>3.472222222222222E-3</c:v>
                </c:pt>
                <c:pt idx="18">
                  <c:v>3.472222222222222E-3</c:v>
                </c:pt>
              </c:numCache>
            </c:numRef>
          </c:val>
          <c:smooth val="0"/>
          <c:extLst>
            <c:ext xmlns:c16="http://schemas.microsoft.com/office/drawing/2014/chart" uri="{C3380CC4-5D6E-409C-BE32-E72D297353CC}">
              <c16:uniqueId val="{00000001-A7A3-4074-B78D-77EC3D631D4F}"/>
            </c:ext>
          </c:extLst>
        </c:ser>
        <c:dLbls>
          <c:showLegendKey val="0"/>
          <c:showVal val="0"/>
          <c:showCatName val="0"/>
          <c:showSerName val="0"/>
          <c:showPercent val="0"/>
          <c:showBubbleSize val="0"/>
        </c:dLbls>
        <c:marker val="1"/>
        <c:smooth val="0"/>
        <c:axId val="830997912"/>
        <c:axId val="831009280"/>
      </c:lineChart>
      <c:catAx>
        <c:axId val="8309979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831009280"/>
        <c:crosses val="autoZero"/>
        <c:auto val="1"/>
        <c:lblAlgn val="ctr"/>
        <c:lblOffset val="100"/>
        <c:noMultiLvlLbl val="0"/>
      </c:catAx>
      <c:valAx>
        <c:axId val="831009280"/>
        <c:scaling>
          <c:orientation val="minMax"/>
          <c:max val="1.0416700000000001E-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r>
                  <a:rPr lang="en-US"/>
                  <a:t>Minutes per property per year</a:t>
                </a:r>
              </a:p>
            </c:rich>
          </c:tx>
          <c:layout>
            <c:manualLayout>
              <c:xMode val="edge"/>
              <c:yMode val="edge"/>
              <c:x val="9.8703539906985233E-3"/>
              <c:y val="0.22477730938207485"/>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title>
        <c:numFmt formatCode="[$-F400]h:mm:ss\ AM/PM"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830997912"/>
        <c:crosses val="autoZero"/>
        <c:crossBetween val="between"/>
        <c:majorUnit val="3.4722000000000012E-3"/>
      </c:valAx>
      <c:spPr>
        <a:noFill/>
        <a:ln>
          <a:noFill/>
        </a:ln>
        <a:effectLst/>
      </c:spPr>
    </c:plotArea>
    <c:legend>
      <c:legendPos val="b"/>
      <c:layout>
        <c:manualLayout>
          <c:xMode val="edge"/>
          <c:yMode val="edge"/>
          <c:x val="0.35848485730078844"/>
          <c:y val="0.91813172173033486"/>
          <c:w val="0.31240291134255732"/>
          <c:h val="5.37569229154459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50">
          <a:latin typeface="Krub" panose="00000500000000000000" pitchFamily="2" charset="-34"/>
          <a:cs typeface="Krub" panose="00000500000000000000" pitchFamily="2" charset="-34"/>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r>
              <a:rPr lang="en-GB" sz="1100">
                <a:solidFill>
                  <a:srgbClr val="003595"/>
                </a:solidFill>
                <a:latin typeface="Krub SemiBold" panose="00000700000000000000" pitchFamily="2" charset="-34"/>
                <a:cs typeface="Krub SemiBold" panose="00000700000000000000" pitchFamily="2" charset="-34"/>
              </a:rPr>
              <a:t>%</a:t>
            </a:r>
            <a:r>
              <a:rPr lang="en-GB" sz="1100" baseline="0">
                <a:solidFill>
                  <a:srgbClr val="003595"/>
                </a:solidFill>
                <a:latin typeface="Krub SemiBold" panose="00000700000000000000" pitchFamily="2" charset="-34"/>
                <a:cs typeface="Krub SemiBold" panose="00000700000000000000" pitchFamily="2" charset="-34"/>
              </a:rPr>
              <a:t> change in annual per capita consumption in 2020-21</a:t>
            </a:r>
            <a:endParaRPr lang="en-GB" sz="1100">
              <a:solidFill>
                <a:srgbClr val="003595"/>
              </a:solidFill>
              <a:latin typeface="Krub SemiBold" panose="00000700000000000000" pitchFamily="2" charset="-34"/>
              <a:cs typeface="Krub SemiBold" panose="00000700000000000000" pitchFamily="2" charset="-34"/>
            </a:endParaRPr>
          </a:p>
        </c:rich>
      </c:tx>
      <c:layout>
        <c:manualLayout>
          <c:xMode val="edge"/>
          <c:yMode val="edge"/>
          <c:x val="2.2080658735158836E-2"/>
          <c:y val="1.95074297194923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endParaRPr lang="en-US"/>
        </a:p>
      </c:txPr>
    </c:title>
    <c:autoTitleDeleted val="0"/>
    <c:plotArea>
      <c:layout>
        <c:manualLayout>
          <c:layoutTarget val="inner"/>
          <c:xMode val="edge"/>
          <c:yMode val="edge"/>
          <c:x val="6.8824408273578913E-2"/>
          <c:y val="0.16356995179975239"/>
          <c:w val="0.90502020216131596"/>
          <c:h val="0.61676943262594197"/>
        </c:manualLayout>
      </c:layout>
      <c:barChart>
        <c:barDir val="col"/>
        <c:grouping val="clustered"/>
        <c:varyColors val="0"/>
        <c:ser>
          <c:idx val="2"/>
          <c:order val="0"/>
          <c:tx>
            <c:strRef>
              <c:f>'OUTPUTS | PCs'!$H$155</c:f>
              <c:strCache>
                <c:ptCount val="1"/>
                <c:pt idx="0">
                  <c:v>Annual change in 2020-21</c:v>
                </c:pt>
              </c:strCache>
            </c:strRef>
          </c:tx>
          <c:spPr>
            <a:solidFill>
              <a:srgbClr val="FFB81D"/>
            </a:solidFill>
            <a:ln w="25400">
              <a:noFill/>
            </a:ln>
            <a:effectLst/>
          </c:spPr>
          <c:invertIfNegative val="0"/>
          <c:cat>
            <c:strRef>
              <c:f>'OUTPUTS | PCs'!$C$156:$C$175</c:f>
              <c:strCache>
                <c:ptCount val="20"/>
                <c:pt idx="0">
                  <c:v>SWB</c:v>
                </c:pt>
                <c:pt idx="1">
                  <c:v>TMS</c:v>
                </c:pt>
                <c:pt idx="2">
                  <c:v>UUW</c:v>
                </c:pt>
                <c:pt idx="3">
                  <c:v>BRL</c:v>
                </c:pt>
                <c:pt idx="4">
                  <c:v>SRN</c:v>
                </c:pt>
                <c:pt idx="5">
                  <c:v>ANH</c:v>
                </c:pt>
                <c:pt idx="6">
                  <c:v>CAM</c:v>
                </c:pt>
                <c:pt idx="7">
                  <c:v>SVE</c:v>
                </c:pt>
                <c:pt idx="8">
                  <c:v>YKY</c:v>
                </c:pt>
                <c:pt idx="9">
                  <c:v>SES</c:v>
                </c:pt>
                <c:pt idx="10">
                  <c:v>NES</c:v>
                </c:pt>
                <c:pt idx="11">
                  <c:v>WSX</c:v>
                </c:pt>
                <c:pt idx="12">
                  <c:v>AFW</c:v>
                </c:pt>
                <c:pt idx="13">
                  <c:v>HDD</c:v>
                </c:pt>
                <c:pt idx="14">
                  <c:v>SEW</c:v>
                </c:pt>
                <c:pt idx="15">
                  <c:v>WSH</c:v>
                </c:pt>
                <c:pt idx="16">
                  <c:v>PRT</c:v>
                </c:pt>
                <c:pt idx="17">
                  <c:v>SST</c:v>
                </c:pt>
                <c:pt idx="19">
                  <c:v>Sector</c:v>
                </c:pt>
              </c:strCache>
            </c:strRef>
          </c:cat>
          <c:val>
            <c:numRef>
              <c:f>'OUTPUTS | PCs'!$H$156:$H$175</c:f>
              <c:numCache>
                <c:formatCode>0.0%</c:formatCode>
                <c:ptCount val="20"/>
                <c:pt idx="0">
                  <c:v>-3.7220062672881978E-2</c:v>
                </c:pt>
                <c:pt idx="1">
                  <c:v>5.5277688553001407E-2</c:v>
                </c:pt>
                <c:pt idx="2">
                  <c:v>4.9705337989076365E-2</c:v>
                </c:pt>
                <c:pt idx="3">
                  <c:v>0.10059511355748624</c:v>
                </c:pt>
                <c:pt idx="4">
                  <c:v>7.3457153953871993E-2</c:v>
                </c:pt>
                <c:pt idx="5">
                  <c:v>0.10216158097200286</c:v>
                </c:pt>
                <c:pt idx="6">
                  <c:v>0.17598035367880677</c:v>
                </c:pt>
                <c:pt idx="7">
                  <c:v>0.10079889510799682</c:v>
                </c:pt>
                <c:pt idx="8">
                  <c:v>0.10541724899895857</c:v>
                </c:pt>
                <c:pt idx="9">
                  <c:v>0.14051663657821348</c:v>
                </c:pt>
                <c:pt idx="10">
                  <c:v>0.10733348059825543</c:v>
                </c:pt>
                <c:pt idx="11">
                  <c:v>9.7613882863340551E-2</c:v>
                </c:pt>
                <c:pt idx="12">
                  <c:v>0.10723357775234903</c:v>
                </c:pt>
                <c:pt idx="13">
                  <c:v>8.297003712222295E-2</c:v>
                </c:pt>
                <c:pt idx="14">
                  <c:v>0.15907858279526216</c:v>
                </c:pt>
                <c:pt idx="15">
                  <c:v>0.12446090380899676</c:v>
                </c:pt>
                <c:pt idx="16">
                  <c:v>0.13770074888234826</c:v>
                </c:pt>
                <c:pt idx="17">
                  <c:v>0.18049703311678333</c:v>
                </c:pt>
                <c:pt idx="19">
                  <c:v>8.8146987193049725E-2</c:v>
                </c:pt>
              </c:numCache>
            </c:numRef>
          </c:val>
          <c:extLst>
            <c:ext xmlns:c16="http://schemas.microsoft.com/office/drawing/2014/chart" uri="{C3380CC4-5D6E-409C-BE32-E72D297353CC}">
              <c16:uniqueId val="{00000001-857A-4FF6-818D-ABFBF14242F2}"/>
            </c:ext>
          </c:extLst>
        </c:ser>
        <c:dLbls>
          <c:showLegendKey val="0"/>
          <c:showVal val="0"/>
          <c:showCatName val="0"/>
          <c:showSerName val="0"/>
          <c:showPercent val="0"/>
          <c:showBubbleSize val="0"/>
        </c:dLbls>
        <c:gapWidth val="150"/>
        <c:axId val="831004576"/>
        <c:axId val="831006536"/>
      </c:barChart>
      <c:catAx>
        <c:axId val="8310045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831006536"/>
        <c:crosses val="autoZero"/>
        <c:auto val="1"/>
        <c:lblAlgn val="ctr"/>
        <c:lblOffset val="100"/>
        <c:noMultiLvlLbl val="0"/>
      </c:catAx>
      <c:valAx>
        <c:axId val="8310065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831004576"/>
        <c:crosses val="autoZero"/>
        <c:crossBetween val="between"/>
      </c:valAx>
      <c:spPr>
        <a:noFill/>
        <a:ln>
          <a:noFill/>
        </a:ln>
        <a:effectLst/>
      </c:spPr>
    </c:plotArea>
    <c:legend>
      <c:legendPos val="b"/>
      <c:layout>
        <c:manualLayout>
          <c:xMode val="edge"/>
          <c:yMode val="edge"/>
          <c:x val="7.8267171058485283E-2"/>
          <c:y val="0.90376255722769605"/>
          <c:w val="0.89073611791702934"/>
          <c:h val="5.37569229154459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50">
          <a:latin typeface="Krub" panose="00000500000000000000" pitchFamily="2" charset="-34"/>
          <a:cs typeface="Krub" panose="00000500000000000000" pitchFamily="2" charset="-34"/>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r>
              <a:rPr lang="en-GB" sz="1100">
                <a:solidFill>
                  <a:srgbClr val="003595"/>
                </a:solidFill>
                <a:latin typeface="Krub SemiBold" panose="00000700000000000000" pitchFamily="2" charset="-34"/>
                <a:cs typeface="Krub SemiBold" panose="00000700000000000000" pitchFamily="2" charset="-34"/>
              </a:rPr>
              <a:t>Internal</a:t>
            </a:r>
            <a:r>
              <a:rPr lang="en-GB" sz="1100" baseline="0">
                <a:solidFill>
                  <a:srgbClr val="003595"/>
                </a:solidFill>
                <a:latin typeface="Krub SemiBold" panose="00000700000000000000" pitchFamily="2" charset="-34"/>
                <a:cs typeface="Krub SemiBold" panose="00000700000000000000" pitchFamily="2" charset="-34"/>
              </a:rPr>
              <a:t> sewer flooding incidents in 2020-21 compared to the 2024-25 target</a:t>
            </a:r>
            <a:endParaRPr lang="en-GB" sz="1100">
              <a:solidFill>
                <a:srgbClr val="003595"/>
              </a:solidFill>
              <a:latin typeface="Krub SemiBold" panose="00000700000000000000" pitchFamily="2" charset="-34"/>
              <a:cs typeface="Krub SemiBold" panose="00000700000000000000" pitchFamily="2" charset="-34"/>
            </a:endParaRPr>
          </a:p>
        </c:rich>
      </c:tx>
      <c:layout>
        <c:manualLayout>
          <c:xMode val="edge"/>
          <c:yMode val="edge"/>
          <c:x val="2.0166731945070897E-2"/>
          <c:y val="1.9507336243592247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endParaRPr lang="en-US"/>
        </a:p>
      </c:txPr>
    </c:title>
    <c:autoTitleDeleted val="0"/>
    <c:plotArea>
      <c:layout>
        <c:manualLayout>
          <c:layoutTarget val="inner"/>
          <c:xMode val="edge"/>
          <c:yMode val="edge"/>
          <c:x val="0.13445246722447229"/>
          <c:y val="0.18079408788985177"/>
          <c:w val="0.83774562691684706"/>
          <c:h val="0.58995363568380765"/>
        </c:manualLayout>
      </c:layout>
      <c:barChart>
        <c:barDir val="col"/>
        <c:grouping val="stacked"/>
        <c:varyColors val="0"/>
        <c:ser>
          <c:idx val="1"/>
          <c:order val="0"/>
          <c:tx>
            <c:v>2020-21 performance</c:v>
          </c:tx>
          <c:spPr>
            <a:solidFill>
              <a:srgbClr val="0071CE"/>
            </a:solidFill>
            <a:ln>
              <a:noFill/>
            </a:ln>
            <a:effectLst/>
          </c:spPr>
          <c:invertIfNegative val="0"/>
          <c:cat>
            <c:strRef>
              <c:f>'OUTPUTS | PCs'!$C$452:$C$464</c:f>
              <c:strCache>
                <c:ptCount val="13"/>
                <c:pt idx="0">
                  <c:v>ANH</c:v>
                </c:pt>
                <c:pt idx="1">
                  <c:v>SWB</c:v>
                </c:pt>
                <c:pt idx="2">
                  <c:v>WSX</c:v>
                </c:pt>
                <c:pt idx="3">
                  <c:v>SVE</c:v>
                </c:pt>
                <c:pt idx="4">
                  <c:v>NES</c:v>
                </c:pt>
                <c:pt idx="5">
                  <c:v>SRN</c:v>
                </c:pt>
                <c:pt idx="6">
                  <c:v>WSH</c:v>
                </c:pt>
                <c:pt idx="7">
                  <c:v>TMS</c:v>
                </c:pt>
                <c:pt idx="8">
                  <c:v>HDD</c:v>
                </c:pt>
                <c:pt idx="9">
                  <c:v>YKY</c:v>
                </c:pt>
                <c:pt idx="10">
                  <c:v>UUW</c:v>
                </c:pt>
                <c:pt idx="12">
                  <c:v>Sector</c:v>
                </c:pt>
              </c:strCache>
            </c:strRef>
          </c:cat>
          <c:val>
            <c:numRef>
              <c:f>'OUTPUTS | PCs'!$D$452:$D$464</c:f>
              <c:numCache>
                <c:formatCode>0.00</c:formatCode>
                <c:ptCount val="13"/>
                <c:pt idx="0">
                  <c:v>1.3322259497280999</c:v>
                </c:pt>
                <c:pt idx="1">
                  <c:v>1.33783525514429</c:v>
                </c:pt>
                <c:pt idx="2">
                  <c:v>1.4067187416031499</c:v>
                </c:pt>
                <c:pt idx="3">
                  <c:v>1.8616213863064901</c:v>
                </c:pt>
                <c:pt idx="4">
                  <c:v>1.8919201826788501</c:v>
                </c:pt>
                <c:pt idx="5">
                  <c:v>1.9555371557035499</c:v>
                </c:pt>
                <c:pt idx="6">
                  <c:v>2.0490204393181202</c:v>
                </c:pt>
                <c:pt idx="7">
                  <c:v>2.3055022334552899</c:v>
                </c:pt>
                <c:pt idx="8">
                  <c:v>2.8103044496487102</c:v>
                </c:pt>
                <c:pt idx="9">
                  <c:v>3.3408610060114001</c:v>
                </c:pt>
                <c:pt idx="10">
                  <c:v>4.46547181170114</c:v>
                </c:pt>
                <c:pt idx="12">
                  <c:v>2.3704482809961798</c:v>
                </c:pt>
              </c:numCache>
            </c:numRef>
          </c:val>
          <c:extLst>
            <c:ext xmlns:c16="http://schemas.microsoft.com/office/drawing/2014/chart" uri="{C3380CC4-5D6E-409C-BE32-E72D297353CC}">
              <c16:uniqueId val="{00000000-4A13-43C6-83EB-5BEC24FDE0B7}"/>
            </c:ext>
          </c:extLst>
        </c:ser>
        <c:dLbls>
          <c:showLegendKey val="0"/>
          <c:showVal val="0"/>
          <c:showCatName val="0"/>
          <c:showSerName val="0"/>
          <c:showPercent val="0"/>
          <c:showBubbleSize val="0"/>
        </c:dLbls>
        <c:gapWidth val="219"/>
        <c:overlap val="100"/>
        <c:axId val="831004968"/>
        <c:axId val="830999872"/>
      </c:barChart>
      <c:lineChart>
        <c:grouping val="standard"/>
        <c:varyColors val="0"/>
        <c:ser>
          <c:idx val="0"/>
          <c:order val="1"/>
          <c:tx>
            <c:strRef>
              <c:f>'OUTPUTS | PCs'!$E$451</c:f>
              <c:strCache>
                <c:ptCount val="1"/>
                <c:pt idx="0">
                  <c:v>2024-25 target</c:v>
                </c:pt>
              </c:strCache>
            </c:strRef>
          </c:tx>
          <c:spPr>
            <a:ln w="28575" cap="rnd">
              <a:noFill/>
              <a:round/>
            </a:ln>
            <a:effectLst/>
          </c:spPr>
          <c:marker>
            <c:symbol val="diamond"/>
            <c:size val="10"/>
            <c:spPr>
              <a:solidFill>
                <a:srgbClr val="FFB81D"/>
              </a:solidFill>
              <a:ln w="9525">
                <a:noFill/>
              </a:ln>
              <a:effectLst/>
            </c:spPr>
          </c:marker>
          <c:cat>
            <c:strRef>
              <c:f>'OUTPUTS | PCs'!$C$452:$C$464</c:f>
              <c:strCache>
                <c:ptCount val="13"/>
                <c:pt idx="0">
                  <c:v>ANH</c:v>
                </c:pt>
                <c:pt idx="1">
                  <c:v>SWB</c:v>
                </c:pt>
                <c:pt idx="2">
                  <c:v>WSX</c:v>
                </c:pt>
                <c:pt idx="3">
                  <c:v>SVE</c:v>
                </c:pt>
                <c:pt idx="4">
                  <c:v>NES</c:v>
                </c:pt>
                <c:pt idx="5">
                  <c:v>SRN</c:v>
                </c:pt>
                <c:pt idx="6">
                  <c:v>WSH</c:v>
                </c:pt>
                <c:pt idx="7">
                  <c:v>TMS</c:v>
                </c:pt>
                <c:pt idx="8">
                  <c:v>HDD</c:v>
                </c:pt>
                <c:pt idx="9">
                  <c:v>YKY</c:v>
                </c:pt>
                <c:pt idx="10">
                  <c:v>UUW</c:v>
                </c:pt>
                <c:pt idx="12">
                  <c:v>Sector</c:v>
                </c:pt>
              </c:strCache>
            </c:strRef>
          </c:cat>
          <c:val>
            <c:numRef>
              <c:f>'OUTPUTS | PCs'!$E$452:$E$464</c:f>
              <c:numCache>
                <c:formatCode>0.00</c:formatCode>
                <c:ptCount val="13"/>
                <c:pt idx="0">
                  <c:v>1.34</c:v>
                </c:pt>
                <c:pt idx="1">
                  <c:v>1.34</c:v>
                </c:pt>
                <c:pt idx="2">
                  <c:v>1.34</c:v>
                </c:pt>
                <c:pt idx="3">
                  <c:v>1.34</c:v>
                </c:pt>
                <c:pt idx="4">
                  <c:v>1.34</c:v>
                </c:pt>
                <c:pt idx="5">
                  <c:v>1.34</c:v>
                </c:pt>
                <c:pt idx="6">
                  <c:v>1.34</c:v>
                </c:pt>
                <c:pt idx="7">
                  <c:v>1.34</c:v>
                </c:pt>
                <c:pt idx="8">
                  <c:v>1.34</c:v>
                </c:pt>
                <c:pt idx="9">
                  <c:v>1.34</c:v>
                </c:pt>
                <c:pt idx="10">
                  <c:v>1.34</c:v>
                </c:pt>
                <c:pt idx="12">
                  <c:v>1.34</c:v>
                </c:pt>
              </c:numCache>
            </c:numRef>
          </c:val>
          <c:smooth val="0"/>
          <c:extLst>
            <c:ext xmlns:c16="http://schemas.microsoft.com/office/drawing/2014/chart" uri="{C3380CC4-5D6E-409C-BE32-E72D297353CC}">
              <c16:uniqueId val="{00000001-4A13-43C6-83EB-5BEC24FDE0B7}"/>
            </c:ext>
          </c:extLst>
        </c:ser>
        <c:dLbls>
          <c:showLegendKey val="0"/>
          <c:showVal val="0"/>
          <c:showCatName val="0"/>
          <c:showSerName val="0"/>
          <c:showPercent val="0"/>
          <c:showBubbleSize val="0"/>
        </c:dLbls>
        <c:marker val="1"/>
        <c:smooth val="0"/>
        <c:axId val="831004968"/>
        <c:axId val="830999872"/>
      </c:lineChart>
      <c:catAx>
        <c:axId val="8310049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830999872"/>
        <c:crosses val="autoZero"/>
        <c:auto val="1"/>
        <c:lblAlgn val="ctr"/>
        <c:lblOffset val="100"/>
        <c:noMultiLvlLbl val="0"/>
      </c:catAx>
      <c:valAx>
        <c:axId val="8309998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r>
                  <a:rPr lang="en-US"/>
                  <a:t>Incidents per 10,000 sewer connections</a:t>
                </a:r>
              </a:p>
            </c:rich>
          </c:tx>
          <c:layout>
            <c:manualLayout>
              <c:xMode val="edge"/>
              <c:yMode val="edge"/>
              <c:x val="1.5182879081653531E-2"/>
              <c:y val="0.1764146418086834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831004968"/>
        <c:crosses val="autoZero"/>
        <c:crossBetween val="between"/>
        <c:majorUnit val="1"/>
      </c:valAx>
      <c:spPr>
        <a:noFill/>
        <a:ln>
          <a:noFill/>
        </a:ln>
        <a:effectLst/>
      </c:spPr>
    </c:plotArea>
    <c:legend>
      <c:legendPos val="b"/>
      <c:layout>
        <c:manualLayout>
          <c:xMode val="edge"/>
          <c:yMode val="edge"/>
          <c:x val="0.35993375820612505"/>
          <c:y val="0.90376255722769605"/>
          <c:w val="0.31240291134255732"/>
          <c:h val="5.37569229154459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50">
          <a:latin typeface="Krub" panose="00000500000000000000" pitchFamily="2" charset="-34"/>
          <a:cs typeface="Krub" panose="00000500000000000000" pitchFamily="2" charset="-34"/>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r>
              <a:rPr lang="en-GB" sz="1100">
                <a:solidFill>
                  <a:srgbClr val="003595"/>
                </a:solidFill>
                <a:latin typeface="Krub SemiBold" panose="00000700000000000000" pitchFamily="2" charset="-34"/>
                <a:cs typeface="Krub SemiBold" panose="00000700000000000000" pitchFamily="2" charset="-34"/>
              </a:rPr>
              <a:t>Pollution</a:t>
            </a:r>
            <a:r>
              <a:rPr lang="en-GB" sz="1100" baseline="0">
                <a:solidFill>
                  <a:srgbClr val="003595"/>
                </a:solidFill>
                <a:latin typeface="Krub SemiBold" panose="00000700000000000000" pitchFamily="2" charset="-34"/>
                <a:cs typeface="Krub SemiBold" panose="00000700000000000000" pitchFamily="2" charset="-34"/>
              </a:rPr>
              <a:t> incidents in 2020-21 compared to the 2024-25 targets</a:t>
            </a:r>
            <a:endParaRPr lang="en-GB" sz="1100">
              <a:solidFill>
                <a:srgbClr val="003595"/>
              </a:solidFill>
              <a:latin typeface="Krub SemiBold" panose="00000700000000000000" pitchFamily="2" charset="-34"/>
              <a:cs typeface="Krub SemiBold" panose="00000700000000000000" pitchFamily="2" charset="-34"/>
            </a:endParaRPr>
          </a:p>
        </c:rich>
      </c:tx>
      <c:layout>
        <c:manualLayout>
          <c:xMode val="edge"/>
          <c:yMode val="edge"/>
          <c:x val="2.2080658735158836E-2"/>
          <c:y val="1.95074297194923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endParaRPr lang="en-US"/>
        </a:p>
      </c:txPr>
    </c:title>
    <c:autoTitleDeleted val="0"/>
    <c:plotArea>
      <c:layout>
        <c:manualLayout>
          <c:layoutTarget val="inner"/>
          <c:xMode val="edge"/>
          <c:yMode val="edge"/>
          <c:x val="0.1169671339041426"/>
          <c:y val="0.15397837650911825"/>
          <c:w val="0.87382595929351858"/>
          <c:h val="0.61676943262594197"/>
        </c:manualLayout>
      </c:layout>
      <c:barChart>
        <c:barDir val="col"/>
        <c:grouping val="stacked"/>
        <c:varyColors val="0"/>
        <c:ser>
          <c:idx val="1"/>
          <c:order val="0"/>
          <c:tx>
            <c:v>2020-21 performance</c:v>
          </c:tx>
          <c:spPr>
            <a:solidFill>
              <a:srgbClr val="0071CE"/>
            </a:solidFill>
            <a:ln>
              <a:noFill/>
            </a:ln>
            <a:effectLst/>
          </c:spPr>
          <c:invertIfNegative val="0"/>
          <c:cat>
            <c:strRef>
              <c:f>'OUTPUTS | PCs'!$C$507:$C$519</c:f>
              <c:strCache>
                <c:ptCount val="13"/>
                <c:pt idx="0">
                  <c:v>NES</c:v>
                </c:pt>
                <c:pt idx="1">
                  <c:v>UUW</c:v>
                </c:pt>
                <c:pt idx="2">
                  <c:v>SVE</c:v>
                </c:pt>
                <c:pt idx="3">
                  <c:v>WSH</c:v>
                </c:pt>
                <c:pt idx="4">
                  <c:v>YKY</c:v>
                </c:pt>
                <c:pt idx="5">
                  <c:v>WSX</c:v>
                </c:pt>
                <c:pt idx="6">
                  <c:v>TMS</c:v>
                </c:pt>
                <c:pt idx="7">
                  <c:v>ANH</c:v>
                </c:pt>
                <c:pt idx="8">
                  <c:v>HDD</c:v>
                </c:pt>
                <c:pt idx="9">
                  <c:v>SRN</c:v>
                </c:pt>
                <c:pt idx="10">
                  <c:v>SWB</c:v>
                </c:pt>
                <c:pt idx="12">
                  <c:v>Sector</c:v>
                </c:pt>
              </c:strCache>
            </c:strRef>
          </c:cat>
          <c:val>
            <c:numRef>
              <c:f>'OUTPUTS | PCs'!$D$507:$D$519</c:f>
              <c:numCache>
                <c:formatCode>0.00</c:formatCode>
                <c:ptCount val="13"/>
                <c:pt idx="0">
                  <c:v>14.613523286479399</c:v>
                </c:pt>
                <c:pt idx="1">
                  <c:v>18.096876042816401</c:v>
                </c:pt>
                <c:pt idx="2">
                  <c:v>20.597768936396299</c:v>
                </c:pt>
                <c:pt idx="3">
                  <c:v>21.4598255344054</c:v>
                </c:pt>
                <c:pt idx="4">
                  <c:v>23.9955924895715</c:v>
                </c:pt>
                <c:pt idx="5">
                  <c:v>25.1801684466441</c:v>
                </c:pt>
                <c:pt idx="6">
                  <c:v>26.672817247812901</c:v>
                </c:pt>
                <c:pt idx="7">
                  <c:v>27.649769585253502</c:v>
                </c:pt>
                <c:pt idx="8">
                  <c:v>98.814229249011902</c:v>
                </c:pt>
                <c:pt idx="9">
                  <c:v>101.515151515152</c:v>
                </c:pt>
                <c:pt idx="10">
                  <c:v>144.29551721926501</c:v>
                </c:pt>
                <c:pt idx="12">
                  <c:v>31.905235237192876</c:v>
                </c:pt>
              </c:numCache>
            </c:numRef>
          </c:val>
          <c:extLst>
            <c:ext xmlns:c16="http://schemas.microsoft.com/office/drawing/2014/chart" uri="{C3380CC4-5D6E-409C-BE32-E72D297353CC}">
              <c16:uniqueId val="{00000000-AE25-4F1A-AF10-5F155A9E6C6C}"/>
            </c:ext>
          </c:extLst>
        </c:ser>
        <c:dLbls>
          <c:showLegendKey val="0"/>
          <c:showVal val="0"/>
          <c:showCatName val="0"/>
          <c:showSerName val="0"/>
          <c:showPercent val="0"/>
          <c:showBubbleSize val="0"/>
        </c:dLbls>
        <c:gapWidth val="219"/>
        <c:overlap val="100"/>
        <c:axId val="831001048"/>
        <c:axId val="831001440"/>
      </c:barChart>
      <c:lineChart>
        <c:grouping val="standard"/>
        <c:varyColors val="0"/>
        <c:ser>
          <c:idx val="0"/>
          <c:order val="1"/>
          <c:tx>
            <c:strRef>
              <c:f>'OUTPUTS | PCs'!$E$506</c:f>
              <c:strCache>
                <c:ptCount val="1"/>
                <c:pt idx="0">
                  <c:v>2024-25 targets</c:v>
                </c:pt>
              </c:strCache>
            </c:strRef>
          </c:tx>
          <c:spPr>
            <a:ln w="28575" cap="rnd">
              <a:noFill/>
              <a:round/>
            </a:ln>
            <a:effectLst/>
          </c:spPr>
          <c:marker>
            <c:symbol val="diamond"/>
            <c:size val="10"/>
            <c:spPr>
              <a:solidFill>
                <a:srgbClr val="FFB81D"/>
              </a:solidFill>
              <a:ln w="9525">
                <a:noFill/>
              </a:ln>
              <a:effectLst/>
            </c:spPr>
          </c:marker>
          <c:cat>
            <c:strRef>
              <c:f>'OUTPUTS | PCs'!$C$507:$C$519</c:f>
              <c:strCache>
                <c:ptCount val="13"/>
                <c:pt idx="0">
                  <c:v>NES</c:v>
                </c:pt>
                <c:pt idx="1">
                  <c:v>UUW</c:v>
                </c:pt>
                <c:pt idx="2">
                  <c:v>SVE</c:v>
                </c:pt>
                <c:pt idx="3">
                  <c:v>WSH</c:v>
                </c:pt>
                <c:pt idx="4">
                  <c:v>YKY</c:v>
                </c:pt>
                <c:pt idx="5">
                  <c:v>WSX</c:v>
                </c:pt>
                <c:pt idx="6">
                  <c:v>TMS</c:v>
                </c:pt>
                <c:pt idx="7">
                  <c:v>ANH</c:v>
                </c:pt>
                <c:pt idx="8">
                  <c:v>HDD</c:v>
                </c:pt>
                <c:pt idx="9">
                  <c:v>SRN</c:v>
                </c:pt>
                <c:pt idx="10">
                  <c:v>SWB</c:v>
                </c:pt>
                <c:pt idx="12">
                  <c:v>Sector</c:v>
                </c:pt>
              </c:strCache>
            </c:strRef>
          </c:cat>
          <c:val>
            <c:numRef>
              <c:f>'OUTPUTS | PCs'!$E$507:$E$519</c:f>
              <c:numCache>
                <c:formatCode>0.00</c:formatCode>
                <c:ptCount val="13"/>
                <c:pt idx="0">
                  <c:v>19.5</c:v>
                </c:pt>
                <c:pt idx="1">
                  <c:v>19.5</c:v>
                </c:pt>
                <c:pt idx="2">
                  <c:v>19.5</c:v>
                </c:pt>
                <c:pt idx="3">
                  <c:v>19.5</c:v>
                </c:pt>
                <c:pt idx="4">
                  <c:v>19.5</c:v>
                </c:pt>
                <c:pt idx="5">
                  <c:v>19.5</c:v>
                </c:pt>
                <c:pt idx="6">
                  <c:v>19.5</c:v>
                </c:pt>
                <c:pt idx="7">
                  <c:v>19.5</c:v>
                </c:pt>
                <c:pt idx="8">
                  <c:v>97</c:v>
                </c:pt>
                <c:pt idx="9">
                  <c:v>19.5</c:v>
                </c:pt>
                <c:pt idx="10">
                  <c:v>19.5</c:v>
                </c:pt>
                <c:pt idx="12">
                  <c:v>19.569625141893521</c:v>
                </c:pt>
              </c:numCache>
            </c:numRef>
          </c:val>
          <c:smooth val="0"/>
          <c:extLst>
            <c:ext xmlns:c16="http://schemas.microsoft.com/office/drawing/2014/chart" uri="{C3380CC4-5D6E-409C-BE32-E72D297353CC}">
              <c16:uniqueId val="{00000001-AE25-4F1A-AF10-5F155A9E6C6C}"/>
            </c:ext>
          </c:extLst>
        </c:ser>
        <c:dLbls>
          <c:showLegendKey val="0"/>
          <c:showVal val="0"/>
          <c:showCatName val="0"/>
          <c:showSerName val="0"/>
          <c:showPercent val="0"/>
          <c:showBubbleSize val="0"/>
        </c:dLbls>
        <c:marker val="1"/>
        <c:smooth val="0"/>
        <c:axId val="831001048"/>
        <c:axId val="831001440"/>
      </c:lineChart>
      <c:catAx>
        <c:axId val="8310010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831001440"/>
        <c:crosses val="autoZero"/>
        <c:auto val="1"/>
        <c:lblAlgn val="ctr"/>
        <c:lblOffset val="100"/>
        <c:noMultiLvlLbl val="0"/>
      </c:catAx>
      <c:valAx>
        <c:axId val="831001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r>
                  <a:rPr lang="en-GB" sz="1050" b="0" i="0" u="none" strike="noStrike" baseline="0">
                    <a:effectLst/>
                  </a:rPr>
                  <a:t>Incidents per 10,000 km of sewer</a:t>
                </a:r>
                <a:endParaRPr lang="en-GB"/>
              </a:p>
            </c:rich>
          </c:tx>
          <c:layout>
            <c:manualLayout>
              <c:xMode val="edge"/>
              <c:yMode val="edge"/>
              <c:x val="1.4986794387839888E-2"/>
              <c:y val="0.11983280815619808"/>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831001048"/>
        <c:crosses val="autoZero"/>
        <c:crossBetween val="between"/>
      </c:valAx>
      <c:spPr>
        <a:noFill/>
        <a:ln>
          <a:noFill/>
        </a:ln>
        <a:effectLst/>
      </c:spPr>
    </c:plotArea>
    <c:legend>
      <c:legendPos val="b"/>
      <c:layout>
        <c:manualLayout>
          <c:xMode val="edge"/>
          <c:yMode val="edge"/>
          <c:x val="0.26595779650686824"/>
          <c:y val="0.90376255722769605"/>
          <c:w val="0.44794504543900227"/>
          <c:h val="5.37569229154459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50">
          <a:latin typeface="Krub" panose="00000500000000000000" pitchFamily="2" charset="-34"/>
          <a:cs typeface="Krub" panose="00000500000000000000" pitchFamily="2" charset="-34"/>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r>
              <a:rPr lang="en-GB" sz="1100">
                <a:solidFill>
                  <a:srgbClr val="003595"/>
                </a:solidFill>
                <a:latin typeface="Krub SemiBold" panose="00000700000000000000" pitchFamily="2" charset="-34"/>
                <a:cs typeface="Krub SemiBold" panose="00000700000000000000" pitchFamily="2" charset="-34"/>
              </a:rPr>
              <a:t>Mains repairs </a:t>
            </a:r>
            <a:r>
              <a:rPr lang="en-GB" sz="1100" baseline="0">
                <a:solidFill>
                  <a:srgbClr val="003595"/>
                </a:solidFill>
                <a:latin typeface="Krub SemiBold" panose="00000700000000000000" pitchFamily="2" charset="-34"/>
                <a:cs typeface="Krub SemiBold" panose="00000700000000000000" pitchFamily="2" charset="-34"/>
              </a:rPr>
              <a:t>in 2020-21 (reactive and proactive repairs) compared to the 2024-25 targets</a:t>
            </a:r>
            <a:endParaRPr lang="en-GB" sz="1100">
              <a:solidFill>
                <a:srgbClr val="003595"/>
              </a:solidFill>
              <a:latin typeface="Krub SemiBold" panose="00000700000000000000" pitchFamily="2" charset="-34"/>
              <a:cs typeface="Krub SemiBold" panose="00000700000000000000" pitchFamily="2" charset="-34"/>
            </a:endParaRPr>
          </a:p>
        </c:rich>
      </c:tx>
      <c:layout>
        <c:manualLayout>
          <c:xMode val="edge"/>
          <c:yMode val="edge"/>
          <c:x val="2.2080658735158836E-2"/>
          <c:y val="1.95074297194923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endParaRPr lang="en-US"/>
        </a:p>
      </c:txPr>
    </c:title>
    <c:autoTitleDeleted val="0"/>
    <c:plotArea>
      <c:layout>
        <c:manualLayout>
          <c:layoutTarget val="inner"/>
          <c:xMode val="edge"/>
          <c:yMode val="edge"/>
          <c:x val="0.11218278932535893"/>
          <c:y val="0.15397837650911825"/>
          <c:w val="0.86001528985159725"/>
          <c:h val="0.61676943262594197"/>
        </c:manualLayout>
      </c:layout>
      <c:barChart>
        <c:barDir val="col"/>
        <c:grouping val="stacked"/>
        <c:varyColors val="0"/>
        <c:ser>
          <c:idx val="1"/>
          <c:order val="0"/>
          <c:tx>
            <c:v>2020-21 performance</c:v>
          </c:tx>
          <c:spPr>
            <a:solidFill>
              <a:srgbClr val="0071CE"/>
            </a:solidFill>
            <a:ln>
              <a:noFill/>
            </a:ln>
            <a:effectLst/>
          </c:spPr>
          <c:invertIfNegative val="0"/>
          <c:cat>
            <c:strRef>
              <c:f>'OUTPUTS | PCs'!$C$326:$C$344</c:f>
              <c:strCache>
                <c:ptCount val="19"/>
                <c:pt idx="0">
                  <c:v>SES</c:v>
                </c:pt>
                <c:pt idx="1">
                  <c:v>PRT</c:v>
                </c:pt>
                <c:pt idx="2">
                  <c:v>UUW</c:v>
                </c:pt>
                <c:pt idx="3">
                  <c:v>HDD</c:v>
                </c:pt>
                <c:pt idx="4">
                  <c:v>SVE</c:v>
                </c:pt>
                <c:pt idx="5">
                  <c:v>NES</c:v>
                </c:pt>
                <c:pt idx="6">
                  <c:v>SSC</c:v>
                </c:pt>
                <c:pt idx="7">
                  <c:v>ANH</c:v>
                </c:pt>
                <c:pt idx="8">
                  <c:v>WSH</c:v>
                </c:pt>
                <c:pt idx="9">
                  <c:v>SRN</c:v>
                </c:pt>
                <c:pt idx="10">
                  <c:v>SWB</c:v>
                </c:pt>
                <c:pt idx="11">
                  <c:v>BRL</c:v>
                </c:pt>
                <c:pt idx="12">
                  <c:v>AFW</c:v>
                </c:pt>
                <c:pt idx="13">
                  <c:v>WSX</c:v>
                </c:pt>
                <c:pt idx="14">
                  <c:v>SEW</c:v>
                </c:pt>
                <c:pt idx="15">
                  <c:v>YKY</c:v>
                </c:pt>
                <c:pt idx="16">
                  <c:v>TMS</c:v>
                </c:pt>
                <c:pt idx="18">
                  <c:v>Sector</c:v>
                </c:pt>
              </c:strCache>
            </c:strRef>
          </c:cat>
          <c:val>
            <c:numRef>
              <c:f>'OUTPUTS | PCs'!$D$326:$D$344</c:f>
              <c:numCache>
                <c:formatCode>0.0</c:formatCode>
                <c:ptCount val="19"/>
                <c:pt idx="0">
                  <c:v>64.695533738153301</c:v>
                </c:pt>
                <c:pt idx="1">
                  <c:v>75.974108261323593</c:v>
                </c:pt>
                <c:pt idx="2">
                  <c:v>106.63324112629714</c:v>
                </c:pt>
                <c:pt idx="3">
                  <c:v>108.046414304737</c:v>
                </c:pt>
                <c:pt idx="4">
                  <c:v>121.996029902437</c:v>
                </c:pt>
                <c:pt idx="5">
                  <c:v>127.034068746953</c:v>
                </c:pt>
                <c:pt idx="6">
                  <c:v>130.014729590239</c:v>
                </c:pt>
                <c:pt idx="7">
                  <c:v>130.56005646509615</c:v>
                </c:pt>
                <c:pt idx="8">
                  <c:v>140.18641120627299</c:v>
                </c:pt>
                <c:pt idx="9">
                  <c:v>150.00894614421199</c:v>
                </c:pt>
                <c:pt idx="10">
                  <c:v>151.79536812546826</c:v>
                </c:pt>
                <c:pt idx="11">
                  <c:v>154.19999999999999</c:v>
                </c:pt>
                <c:pt idx="12">
                  <c:v>158.8775110813352</c:v>
                </c:pt>
                <c:pt idx="13">
                  <c:v>177.69297772616</c:v>
                </c:pt>
                <c:pt idx="14">
                  <c:v>188.57924357680963</c:v>
                </c:pt>
                <c:pt idx="15">
                  <c:v>215.7628389353992</c:v>
                </c:pt>
                <c:pt idx="16">
                  <c:v>269.574803149606</c:v>
                </c:pt>
                <c:pt idx="18">
                  <c:v>153.98882901840693</c:v>
                </c:pt>
              </c:numCache>
            </c:numRef>
          </c:val>
          <c:extLst>
            <c:ext xmlns:c16="http://schemas.microsoft.com/office/drawing/2014/chart" uri="{C3380CC4-5D6E-409C-BE32-E72D297353CC}">
              <c16:uniqueId val="{00000000-47CA-44E3-97F3-CA099056076F}"/>
            </c:ext>
          </c:extLst>
        </c:ser>
        <c:dLbls>
          <c:showLegendKey val="0"/>
          <c:showVal val="0"/>
          <c:showCatName val="0"/>
          <c:showSerName val="0"/>
          <c:showPercent val="0"/>
          <c:showBubbleSize val="0"/>
        </c:dLbls>
        <c:gapWidth val="219"/>
        <c:overlap val="100"/>
        <c:axId val="831010064"/>
        <c:axId val="623760168"/>
      </c:barChart>
      <c:lineChart>
        <c:grouping val="standard"/>
        <c:varyColors val="0"/>
        <c:ser>
          <c:idx val="0"/>
          <c:order val="1"/>
          <c:tx>
            <c:strRef>
              <c:f>'OUTPUTS | PCs'!$E$325</c:f>
              <c:strCache>
                <c:ptCount val="1"/>
                <c:pt idx="0">
                  <c:v>2024-25 targets</c:v>
                </c:pt>
              </c:strCache>
            </c:strRef>
          </c:tx>
          <c:spPr>
            <a:ln w="28575" cap="rnd">
              <a:noFill/>
              <a:round/>
            </a:ln>
            <a:effectLst/>
          </c:spPr>
          <c:marker>
            <c:symbol val="diamond"/>
            <c:size val="10"/>
            <c:spPr>
              <a:solidFill>
                <a:srgbClr val="FFB81D"/>
              </a:solidFill>
              <a:ln w="9525">
                <a:noFill/>
              </a:ln>
              <a:effectLst/>
            </c:spPr>
          </c:marker>
          <c:cat>
            <c:strRef>
              <c:f>'OUTPUTS | PCs'!$C$326:$C$344</c:f>
              <c:strCache>
                <c:ptCount val="19"/>
                <c:pt idx="0">
                  <c:v>SES</c:v>
                </c:pt>
                <c:pt idx="1">
                  <c:v>PRT</c:v>
                </c:pt>
                <c:pt idx="2">
                  <c:v>UUW</c:v>
                </c:pt>
                <c:pt idx="3">
                  <c:v>HDD</c:v>
                </c:pt>
                <c:pt idx="4">
                  <c:v>SVE</c:v>
                </c:pt>
                <c:pt idx="5">
                  <c:v>NES</c:v>
                </c:pt>
                <c:pt idx="6">
                  <c:v>SSC</c:v>
                </c:pt>
                <c:pt idx="7">
                  <c:v>ANH</c:v>
                </c:pt>
                <c:pt idx="8">
                  <c:v>WSH</c:v>
                </c:pt>
                <c:pt idx="9">
                  <c:v>SRN</c:v>
                </c:pt>
                <c:pt idx="10">
                  <c:v>SWB</c:v>
                </c:pt>
                <c:pt idx="11">
                  <c:v>BRL</c:v>
                </c:pt>
                <c:pt idx="12">
                  <c:v>AFW</c:v>
                </c:pt>
                <c:pt idx="13">
                  <c:v>WSX</c:v>
                </c:pt>
                <c:pt idx="14">
                  <c:v>SEW</c:v>
                </c:pt>
                <c:pt idx="15">
                  <c:v>YKY</c:v>
                </c:pt>
                <c:pt idx="16">
                  <c:v>TMS</c:v>
                </c:pt>
                <c:pt idx="18">
                  <c:v>Sector</c:v>
                </c:pt>
              </c:strCache>
            </c:strRef>
          </c:cat>
          <c:val>
            <c:numRef>
              <c:f>'OUTPUTS | PCs'!$E$326:$E$344</c:f>
              <c:numCache>
                <c:formatCode>0.0</c:formatCode>
                <c:ptCount val="19"/>
                <c:pt idx="0">
                  <c:v>59</c:v>
                </c:pt>
                <c:pt idx="1">
                  <c:v>68.599999999999994</c:v>
                </c:pt>
                <c:pt idx="2">
                  <c:v>113.3</c:v>
                </c:pt>
                <c:pt idx="3">
                  <c:v>112.5</c:v>
                </c:pt>
                <c:pt idx="4">
                  <c:v>116.7</c:v>
                </c:pt>
                <c:pt idx="5">
                  <c:v>123.4</c:v>
                </c:pt>
                <c:pt idx="6">
                  <c:v>122.4</c:v>
                </c:pt>
                <c:pt idx="7">
                  <c:v>132.30000000000001</c:v>
                </c:pt>
                <c:pt idx="8">
                  <c:v>131.19999999999999</c:v>
                </c:pt>
                <c:pt idx="9">
                  <c:v>87.3</c:v>
                </c:pt>
                <c:pt idx="10">
                  <c:v>131.6</c:v>
                </c:pt>
                <c:pt idx="11">
                  <c:v>130.69999999999999</c:v>
                </c:pt>
                <c:pt idx="12">
                  <c:v>142.30000000000001</c:v>
                </c:pt>
                <c:pt idx="13">
                  <c:v>152.4</c:v>
                </c:pt>
                <c:pt idx="14">
                  <c:v>164.3</c:v>
                </c:pt>
                <c:pt idx="15">
                  <c:v>175.8</c:v>
                </c:pt>
                <c:pt idx="16">
                  <c:v>251.1</c:v>
                </c:pt>
                <c:pt idx="18">
                  <c:v>140.86015744624436</c:v>
                </c:pt>
              </c:numCache>
            </c:numRef>
          </c:val>
          <c:smooth val="0"/>
          <c:extLst>
            <c:ext xmlns:c16="http://schemas.microsoft.com/office/drawing/2014/chart" uri="{C3380CC4-5D6E-409C-BE32-E72D297353CC}">
              <c16:uniqueId val="{00000001-47CA-44E3-97F3-CA099056076F}"/>
            </c:ext>
          </c:extLst>
        </c:ser>
        <c:dLbls>
          <c:showLegendKey val="0"/>
          <c:showVal val="0"/>
          <c:showCatName val="0"/>
          <c:showSerName val="0"/>
          <c:showPercent val="0"/>
          <c:showBubbleSize val="0"/>
        </c:dLbls>
        <c:marker val="1"/>
        <c:smooth val="0"/>
        <c:axId val="831010064"/>
        <c:axId val="623760168"/>
      </c:lineChart>
      <c:catAx>
        <c:axId val="8310100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623760168"/>
        <c:crosses val="autoZero"/>
        <c:auto val="1"/>
        <c:lblAlgn val="ctr"/>
        <c:lblOffset val="100"/>
        <c:noMultiLvlLbl val="0"/>
      </c:catAx>
      <c:valAx>
        <c:axId val="6237601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r>
                  <a:rPr lang="en-US"/>
                  <a:t>Number per 1,000km of main</a:t>
                </a:r>
              </a:p>
            </c:rich>
          </c:tx>
          <c:layout>
            <c:manualLayout>
              <c:xMode val="edge"/>
              <c:yMode val="edge"/>
              <c:x val="1.9112550742722494E-2"/>
              <c:y val="0.2058349545056459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831010064"/>
        <c:crosses val="autoZero"/>
        <c:crossBetween val="between"/>
      </c:valAx>
      <c:spPr>
        <a:noFill/>
        <a:ln>
          <a:noFill/>
        </a:ln>
        <a:effectLst/>
      </c:spPr>
    </c:plotArea>
    <c:legend>
      <c:legendPos val="b"/>
      <c:layout>
        <c:manualLayout>
          <c:xMode val="edge"/>
          <c:yMode val="edge"/>
          <c:x val="0.35993375820612505"/>
          <c:y val="0.90376255722769605"/>
          <c:w val="0.31240291134255732"/>
          <c:h val="5.37569229154459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50">
          <a:latin typeface="Krub" panose="00000500000000000000" pitchFamily="2" charset="-34"/>
          <a:cs typeface="Krub" panose="00000500000000000000" pitchFamily="2" charset="-34"/>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r>
              <a:rPr lang="en-GB" sz="1100">
                <a:solidFill>
                  <a:srgbClr val="003595"/>
                </a:solidFill>
                <a:latin typeface="Krub SemiBold" panose="00000700000000000000" pitchFamily="2" charset="-34"/>
                <a:cs typeface="Krub SemiBold" panose="00000700000000000000" pitchFamily="2" charset="-34"/>
              </a:rPr>
              <a:t>Unplanned outage in </a:t>
            </a:r>
            <a:r>
              <a:rPr lang="en-GB" sz="1100" baseline="0">
                <a:solidFill>
                  <a:srgbClr val="003595"/>
                </a:solidFill>
                <a:latin typeface="Krub SemiBold" panose="00000700000000000000" pitchFamily="2" charset="-34"/>
                <a:cs typeface="Krub SemiBold" panose="00000700000000000000" pitchFamily="2" charset="-34"/>
              </a:rPr>
              <a:t>2020-21 compared to the 2024-25 targets</a:t>
            </a:r>
            <a:endParaRPr lang="en-GB" sz="1100">
              <a:solidFill>
                <a:srgbClr val="003595"/>
              </a:solidFill>
              <a:latin typeface="Krub SemiBold" panose="00000700000000000000" pitchFamily="2" charset="-34"/>
              <a:cs typeface="Krub SemiBold" panose="00000700000000000000" pitchFamily="2" charset="-34"/>
            </a:endParaRPr>
          </a:p>
        </c:rich>
      </c:tx>
      <c:layout>
        <c:manualLayout>
          <c:xMode val="edge"/>
          <c:yMode val="edge"/>
          <c:x val="2.2080658735158836E-2"/>
          <c:y val="1.95074297194923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endParaRPr lang="en-US"/>
        </a:p>
      </c:txPr>
    </c:title>
    <c:autoTitleDeleted val="0"/>
    <c:plotArea>
      <c:layout>
        <c:manualLayout>
          <c:layoutTarget val="inner"/>
          <c:xMode val="edge"/>
          <c:yMode val="edge"/>
          <c:x val="0.1166554591530992"/>
          <c:y val="0.15397837650911825"/>
          <c:w val="0.85554266639025656"/>
          <c:h val="0.61676943262594197"/>
        </c:manualLayout>
      </c:layout>
      <c:barChart>
        <c:barDir val="col"/>
        <c:grouping val="stacked"/>
        <c:varyColors val="0"/>
        <c:ser>
          <c:idx val="1"/>
          <c:order val="0"/>
          <c:tx>
            <c:v>2020-21 performance</c:v>
          </c:tx>
          <c:spPr>
            <a:solidFill>
              <a:srgbClr val="0071CE"/>
            </a:solidFill>
            <a:ln>
              <a:noFill/>
            </a:ln>
            <a:effectLst/>
          </c:spPr>
          <c:invertIfNegative val="0"/>
          <c:cat>
            <c:strRef>
              <c:f>'OUTPUTS | PCs'!$C$391:$C$409</c:f>
              <c:strCache>
                <c:ptCount val="19"/>
                <c:pt idx="0">
                  <c:v>BRL</c:v>
                </c:pt>
                <c:pt idx="1">
                  <c:v>SSC</c:v>
                </c:pt>
                <c:pt idx="2">
                  <c:v>WSX</c:v>
                </c:pt>
                <c:pt idx="3">
                  <c:v>WSH</c:v>
                </c:pt>
                <c:pt idx="4">
                  <c:v>SES</c:v>
                </c:pt>
                <c:pt idx="5">
                  <c:v>SWB</c:v>
                </c:pt>
                <c:pt idx="6">
                  <c:v>HDD</c:v>
                </c:pt>
                <c:pt idx="7">
                  <c:v>SVE</c:v>
                </c:pt>
                <c:pt idx="8">
                  <c:v>ANH</c:v>
                </c:pt>
                <c:pt idx="9">
                  <c:v>PRT</c:v>
                </c:pt>
                <c:pt idx="10">
                  <c:v>AFW</c:v>
                </c:pt>
                <c:pt idx="11">
                  <c:v>TMS</c:v>
                </c:pt>
                <c:pt idx="12">
                  <c:v>UUW</c:v>
                </c:pt>
                <c:pt idx="13">
                  <c:v>SEW</c:v>
                </c:pt>
                <c:pt idx="14">
                  <c:v>YKY</c:v>
                </c:pt>
                <c:pt idx="15">
                  <c:v>NES</c:v>
                </c:pt>
                <c:pt idx="16">
                  <c:v>SRN</c:v>
                </c:pt>
                <c:pt idx="18">
                  <c:v>Sector</c:v>
                </c:pt>
              </c:strCache>
            </c:strRef>
          </c:cat>
          <c:val>
            <c:numRef>
              <c:f>'OUTPUTS | PCs'!$D$391:$D$409</c:f>
              <c:numCache>
                <c:formatCode>0.00</c:formatCode>
                <c:ptCount val="19"/>
                <c:pt idx="0">
                  <c:v>0.200185356811863</c:v>
                </c:pt>
                <c:pt idx="1">
                  <c:v>0.56732798649219096</c:v>
                </c:pt>
                <c:pt idx="2">
                  <c:v>0.57078806690808803</c:v>
                </c:pt>
                <c:pt idx="3">
                  <c:v>0.72657481664267598</c:v>
                </c:pt>
                <c:pt idx="4">
                  <c:v>0.95277547638773796</c:v>
                </c:pt>
                <c:pt idx="5">
                  <c:v>1.01013381837079</c:v>
                </c:pt>
                <c:pt idx="6">
                  <c:v>1.0303687635574801</c:v>
                </c:pt>
                <c:pt idx="7">
                  <c:v>1.04986337394449</c:v>
                </c:pt>
                <c:pt idx="8">
                  <c:v>1.1389993420488</c:v>
                </c:pt>
                <c:pt idx="9">
                  <c:v>1.2519989079137299</c:v>
                </c:pt>
                <c:pt idx="10">
                  <c:v>1.6510167847271799</c:v>
                </c:pt>
                <c:pt idx="11">
                  <c:v>1.7642261012412499</c:v>
                </c:pt>
                <c:pt idx="12">
                  <c:v>1.88457216152131</c:v>
                </c:pt>
                <c:pt idx="13">
                  <c:v>3.0934675033865</c:v>
                </c:pt>
                <c:pt idx="14">
                  <c:v>3.8668529429630101</c:v>
                </c:pt>
                <c:pt idx="15">
                  <c:v>5.6878842062673698</c:v>
                </c:pt>
                <c:pt idx="16">
                  <c:v>9.2093968827648496</c:v>
                </c:pt>
                <c:pt idx="18">
                  <c:v>2.2135202746611307</c:v>
                </c:pt>
              </c:numCache>
            </c:numRef>
          </c:val>
          <c:extLst>
            <c:ext xmlns:c16="http://schemas.microsoft.com/office/drawing/2014/chart" uri="{C3380CC4-5D6E-409C-BE32-E72D297353CC}">
              <c16:uniqueId val="{00000000-588D-4064-801B-72E527E17967}"/>
            </c:ext>
          </c:extLst>
        </c:ser>
        <c:dLbls>
          <c:showLegendKey val="0"/>
          <c:showVal val="0"/>
          <c:showCatName val="0"/>
          <c:showSerName val="0"/>
          <c:showPercent val="0"/>
          <c:showBubbleSize val="0"/>
        </c:dLbls>
        <c:gapWidth val="219"/>
        <c:overlap val="100"/>
        <c:axId val="623762520"/>
        <c:axId val="623760560"/>
      </c:barChart>
      <c:lineChart>
        <c:grouping val="standard"/>
        <c:varyColors val="0"/>
        <c:ser>
          <c:idx val="0"/>
          <c:order val="1"/>
          <c:tx>
            <c:strRef>
              <c:f>'OUTPUTS | PCs'!$E$390</c:f>
              <c:strCache>
                <c:ptCount val="1"/>
                <c:pt idx="0">
                  <c:v>2024-25 targets</c:v>
                </c:pt>
              </c:strCache>
            </c:strRef>
          </c:tx>
          <c:spPr>
            <a:ln w="28575" cap="rnd">
              <a:noFill/>
              <a:round/>
            </a:ln>
            <a:effectLst/>
          </c:spPr>
          <c:marker>
            <c:symbol val="diamond"/>
            <c:size val="10"/>
            <c:spPr>
              <a:solidFill>
                <a:srgbClr val="FFB81D"/>
              </a:solidFill>
              <a:ln w="9525">
                <a:noFill/>
              </a:ln>
              <a:effectLst/>
            </c:spPr>
          </c:marker>
          <c:cat>
            <c:strRef>
              <c:f>'OUTPUTS | PCs'!$C$391:$C$409</c:f>
              <c:strCache>
                <c:ptCount val="19"/>
                <c:pt idx="0">
                  <c:v>BRL</c:v>
                </c:pt>
                <c:pt idx="1">
                  <c:v>SSC</c:v>
                </c:pt>
                <c:pt idx="2">
                  <c:v>WSX</c:v>
                </c:pt>
                <c:pt idx="3">
                  <c:v>WSH</c:v>
                </c:pt>
                <c:pt idx="4">
                  <c:v>SES</c:v>
                </c:pt>
                <c:pt idx="5">
                  <c:v>SWB</c:v>
                </c:pt>
                <c:pt idx="6">
                  <c:v>HDD</c:v>
                </c:pt>
                <c:pt idx="7">
                  <c:v>SVE</c:v>
                </c:pt>
                <c:pt idx="8">
                  <c:v>ANH</c:v>
                </c:pt>
                <c:pt idx="9">
                  <c:v>PRT</c:v>
                </c:pt>
                <c:pt idx="10">
                  <c:v>AFW</c:v>
                </c:pt>
                <c:pt idx="11">
                  <c:v>TMS</c:v>
                </c:pt>
                <c:pt idx="12">
                  <c:v>UUW</c:v>
                </c:pt>
                <c:pt idx="13">
                  <c:v>SEW</c:v>
                </c:pt>
                <c:pt idx="14">
                  <c:v>YKY</c:v>
                </c:pt>
                <c:pt idx="15">
                  <c:v>NES</c:v>
                </c:pt>
                <c:pt idx="16">
                  <c:v>SRN</c:v>
                </c:pt>
                <c:pt idx="18">
                  <c:v>Sector</c:v>
                </c:pt>
              </c:strCache>
            </c:strRef>
          </c:cat>
          <c:val>
            <c:numRef>
              <c:f>'OUTPUTS | PCs'!$E$391:$E$409</c:f>
              <c:numCache>
                <c:formatCode>0.00</c:formatCode>
                <c:ptCount val="19"/>
                <c:pt idx="0">
                  <c:v>2.34</c:v>
                </c:pt>
                <c:pt idx="1">
                  <c:v>2.34</c:v>
                </c:pt>
                <c:pt idx="2">
                  <c:v>2.34</c:v>
                </c:pt>
                <c:pt idx="3">
                  <c:v>2.34</c:v>
                </c:pt>
                <c:pt idx="4">
                  <c:v>2.34</c:v>
                </c:pt>
                <c:pt idx="5">
                  <c:v>2.34</c:v>
                </c:pt>
                <c:pt idx="6">
                  <c:v>2.34</c:v>
                </c:pt>
                <c:pt idx="7">
                  <c:v>2.34</c:v>
                </c:pt>
                <c:pt idx="8">
                  <c:v>2.34</c:v>
                </c:pt>
                <c:pt idx="9">
                  <c:v>2.34</c:v>
                </c:pt>
                <c:pt idx="10">
                  <c:v>2.34</c:v>
                </c:pt>
                <c:pt idx="11">
                  <c:v>2.34</c:v>
                </c:pt>
                <c:pt idx="12">
                  <c:v>2.34</c:v>
                </c:pt>
                <c:pt idx="13">
                  <c:v>2.34</c:v>
                </c:pt>
                <c:pt idx="14">
                  <c:v>2.34</c:v>
                </c:pt>
                <c:pt idx="15">
                  <c:v>2.34</c:v>
                </c:pt>
                <c:pt idx="16">
                  <c:v>3.25</c:v>
                </c:pt>
                <c:pt idx="18">
                  <c:v>2.3770683949921501</c:v>
                </c:pt>
              </c:numCache>
            </c:numRef>
          </c:val>
          <c:smooth val="0"/>
          <c:extLst>
            <c:ext xmlns:c16="http://schemas.microsoft.com/office/drawing/2014/chart" uri="{C3380CC4-5D6E-409C-BE32-E72D297353CC}">
              <c16:uniqueId val="{00000001-588D-4064-801B-72E527E17967}"/>
            </c:ext>
          </c:extLst>
        </c:ser>
        <c:dLbls>
          <c:showLegendKey val="0"/>
          <c:showVal val="0"/>
          <c:showCatName val="0"/>
          <c:showSerName val="0"/>
          <c:showPercent val="0"/>
          <c:showBubbleSize val="0"/>
        </c:dLbls>
        <c:marker val="1"/>
        <c:smooth val="0"/>
        <c:axId val="623762520"/>
        <c:axId val="623760560"/>
      </c:lineChart>
      <c:catAx>
        <c:axId val="6237625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623760560"/>
        <c:crosses val="autoZero"/>
        <c:auto val="1"/>
        <c:lblAlgn val="ctr"/>
        <c:lblOffset val="100"/>
        <c:noMultiLvlLbl val="0"/>
      </c:catAx>
      <c:valAx>
        <c:axId val="6237605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r>
                  <a:rPr lang="en-GB" sz="1050" b="0" i="0" u="none" strike="noStrike" baseline="0">
                    <a:effectLst/>
                  </a:rPr>
                  <a:t>% of peak week production capacity</a:t>
                </a:r>
                <a:endParaRPr lang="en-GB"/>
              </a:p>
            </c:rich>
          </c:tx>
          <c:layout>
            <c:manualLayout>
              <c:xMode val="edge"/>
              <c:yMode val="edge"/>
              <c:x val="1.907217371142321E-2"/>
              <c:y val="0.1539782983514599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623762520"/>
        <c:crosses val="autoZero"/>
        <c:crossBetween val="between"/>
      </c:valAx>
      <c:spPr>
        <a:noFill/>
        <a:ln>
          <a:noFill/>
        </a:ln>
        <a:effectLst/>
      </c:spPr>
    </c:plotArea>
    <c:legend>
      <c:legendPos val="b"/>
      <c:layout>
        <c:manualLayout>
          <c:xMode val="edge"/>
          <c:yMode val="edge"/>
          <c:x val="0.35993375820612505"/>
          <c:y val="0.90376255722769605"/>
          <c:w val="0.31240291134255732"/>
          <c:h val="5.37569229154459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50">
          <a:latin typeface="Krub" panose="00000500000000000000" pitchFamily="2" charset="-34"/>
          <a:cs typeface="Krub" panose="00000500000000000000" pitchFamily="2" charset="-34"/>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r>
              <a:rPr lang="en-GB" sz="1100">
                <a:solidFill>
                  <a:srgbClr val="003595"/>
                </a:solidFill>
                <a:latin typeface="Krub SemiBold" panose="00000700000000000000" pitchFamily="2" charset="-34"/>
                <a:cs typeface="Krub SemiBold" panose="00000700000000000000" pitchFamily="2" charset="-34"/>
              </a:rPr>
              <a:t>Sewer collapses </a:t>
            </a:r>
            <a:r>
              <a:rPr lang="en-GB" sz="1100" baseline="0">
                <a:solidFill>
                  <a:srgbClr val="003595"/>
                </a:solidFill>
                <a:latin typeface="Krub SemiBold" panose="00000700000000000000" pitchFamily="2" charset="-34"/>
                <a:cs typeface="Krub SemiBold" panose="00000700000000000000" pitchFamily="2" charset="-34"/>
              </a:rPr>
              <a:t>in 2020-21 compared to the 2024-25 targets</a:t>
            </a:r>
            <a:endParaRPr lang="en-GB" sz="1100">
              <a:solidFill>
                <a:srgbClr val="003595"/>
              </a:solidFill>
              <a:latin typeface="Krub SemiBold" panose="00000700000000000000" pitchFamily="2" charset="-34"/>
              <a:cs typeface="Krub SemiBold" panose="00000700000000000000" pitchFamily="2" charset="-34"/>
            </a:endParaRPr>
          </a:p>
        </c:rich>
      </c:tx>
      <c:layout>
        <c:manualLayout>
          <c:xMode val="edge"/>
          <c:yMode val="edge"/>
          <c:x val="2.2080658735158836E-2"/>
          <c:y val="1.95074297194923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2"/>
              </a:solidFill>
              <a:latin typeface="Krub SemiBold" panose="00000700000000000000" pitchFamily="2" charset="-34"/>
              <a:ea typeface="+mn-ea"/>
              <a:cs typeface="Krub SemiBold" panose="00000700000000000000" pitchFamily="2" charset="-34"/>
            </a:defRPr>
          </a:pPr>
          <a:endParaRPr lang="en-US"/>
        </a:p>
      </c:txPr>
    </c:title>
    <c:autoTitleDeleted val="0"/>
    <c:plotArea>
      <c:layout>
        <c:manualLayout>
          <c:layoutTarget val="inner"/>
          <c:xMode val="edge"/>
          <c:yMode val="edge"/>
          <c:x val="0.10618213681345978"/>
          <c:y val="0.18113828000166809"/>
          <c:w val="0.86601594236349633"/>
          <c:h val="0.58960963694642776"/>
        </c:manualLayout>
      </c:layout>
      <c:barChart>
        <c:barDir val="col"/>
        <c:grouping val="stacked"/>
        <c:varyColors val="0"/>
        <c:ser>
          <c:idx val="1"/>
          <c:order val="0"/>
          <c:tx>
            <c:v>2020-21 performance</c:v>
          </c:tx>
          <c:spPr>
            <a:solidFill>
              <a:schemeClr val="accent1"/>
            </a:solidFill>
            <a:ln>
              <a:noFill/>
            </a:ln>
            <a:effectLst/>
          </c:spPr>
          <c:invertIfNegative val="0"/>
          <c:cat>
            <c:strRef>
              <c:f>'OUTPUTS | PCs'!$C$560:$C$572</c:f>
              <c:strCache>
                <c:ptCount val="13"/>
                <c:pt idx="0">
                  <c:v>TMS</c:v>
                </c:pt>
                <c:pt idx="1">
                  <c:v>ANH</c:v>
                </c:pt>
                <c:pt idx="2">
                  <c:v>WSX</c:v>
                </c:pt>
                <c:pt idx="3">
                  <c:v>WSH</c:v>
                </c:pt>
                <c:pt idx="4">
                  <c:v>SVE</c:v>
                </c:pt>
                <c:pt idx="5">
                  <c:v>SRN</c:v>
                </c:pt>
                <c:pt idx="6">
                  <c:v>SWB</c:v>
                </c:pt>
                <c:pt idx="7">
                  <c:v>NES</c:v>
                </c:pt>
                <c:pt idx="8">
                  <c:v>UUW</c:v>
                </c:pt>
                <c:pt idx="9">
                  <c:v>YKY</c:v>
                </c:pt>
                <c:pt idx="10">
                  <c:v>HDD</c:v>
                </c:pt>
                <c:pt idx="12">
                  <c:v>Sector</c:v>
                </c:pt>
              </c:strCache>
            </c:strRef>
          </c:cat>
          <c:val>
            <c:numRef>
              <c:f>'OUTPUTS | PCs'!$D$560:$D$572</c:f>
              <c:numCache>
                <c:formatCode>0.00</c:formatCode>
                <c:ptCount val="13"/>
                <c:pt idx="0">
                  <c:v>3.9643599463044401</c:v>
                </c:pt>
                <c:pt idx="1">
                  <c:v>6.0905926964833004</c:v>
                </c:pt>
                <c:pt idx="2">
                  <c:v>6.1202800914724502</c:v>
                </c:pt>
                <c:pt idx="3">
                  <c:v>7.6939807514545198</c:v>
                </c:pt>
                <c:pt idx="4">
                  <c:v>7.7378440093936298</c:v>
                </c:pt>
                <c:pt idx="5">
                  <c:v>7.9076189280783202</c:v>
                </c:pt>
                <c:pt idx="6">
                  <c:v>9.76480470390592</c:v>
                </c:pt>
                <c:pt idx="7">
                  <c:v>9.8175787728026496</c:v>
                </c:pt>
                <c:pt idx="8">
                  <c:v>14.6094253541775</c:v>
                </c:pt>
                <c:pt idx="9">
                  <c:v>15.6730236908921</c:v>
                </c:pt>
                <c:pt idx="10">
                  <c:v>16.326530612244898</c:v>
                </c:pt>
                <c:pt idx="12">
                  <c:v>8.5682649735943084</c:v>
                </c:pt>
              </c:numCache>
            </c:numRef>
          </c:val>
          <c:extLst>
            <c:ext xmlns:c16="http://schemas.microsoft.com/office/drawing/2014/chart" uri="{C3380CC4-5D6E-409C-BE32-E72D297353CC}">
              <c16:uniqueId val="{00000000-0602-4D17-B3AA-B0C6D53B1A47}"/>
            </c:ext>
          </c:extLst>
        </c:ser>
        <c:dLbls>
          <c:showLegendKey val="0"/>
          <c:showVal val="0"/>
          <c:showCatName val="0"/>
          <c:showSerName val="0"/>
          <c:showPercent val="0"/>
          <c:showBubbleSize val="0"/>
        </c:dLbls>
        <c:gapWidth val="219"/>
        <c:overlap val="100"/>
        <c:axId val="623755856"/>
        <c:axId val="623761736"/>
      </c:barChart>
      <c:lineChart>
        <c:grouping val="standard"/>
        <c:varyColors val="0"/>
        <c:ser>
          <c:idx val="0"/>
          <c:order val="1"/>
          <c:tx>
            <c:strRef>
              <c:f>'OUTPUTS | PCs'!$E$559</c:f>
              <c:strCache>
                <c:ptCount val="1"/>
                <c:pt idx="0">
                  <c:v>2024-25 targets</c:v>
                </c:pt>
              </c:strCache>
            </c:strRef>
          </c:tx>
          <c:spPr>
            <a:ln w="28575" cap="rnd">
              <a:noFill/>
              <a:round/>
            </a:ln>
            <a:effectLst/>
          </c:spPr>
          <c:marker>
            <c:symbol val="diamond"/>
            <c:size val="10"/>
            <c:spPr>
              <a:solidFill>
                <a:srgbClr val="FFB81D"/>
              </a:solidFill>
              <a:ln w="9525">
                <a:noFill/>
              </a:ln>
              <a:effectLst/>
            </c:spPr>
          </c:marker>
          <c:cat>
            <c:strRef>
              <c:f>'OUTPUTS | PCs'!$C$560:$C$572</c:f>
              <c:strCache>
                <c:ptCount val="13"/>
                <c:pt idx="0">
                  <c:v>TMS</c:v>
                </c:pt>
                <c:pt idx="1">
                  <c:v>ANH</c:v>
                </c:pt>
                <c:pt idx="2">
                  <c:v>WSX</c:v>
                </c:pt>
                <c:pt idx="3">
                  <c:v>WSH</c:v>
                </c:pt>
                <c:pt idx="4">
                  <c:v>SVE</c:v>
                </c:pt>
                <c:pt idx="5">
                  <c:v>SRN</c:v>
                </c:pt>
                <c:pt idx="6">
                  <c:v>SWB</c:v>
                </c:pt>
                <c:pt idx="7">
                  <c:v>NES</c:v>
                </c:pt>
                <c:pt idx="8">
                  <c:v>UUW</c:v>
                </c:pt>
                <c:pt idx="9">
                  <c:v>YKY</c:v>
                </c:pt>
                <c:pt idx="10">
                  <c:v>HDD</c:v>
                </c:pt>
                <c:pt idx="12">
                  <c:v>Sector</c:v>
                </c:pt>
              </c:strCache>
            </c:strRef>
          </c:cat>
          <c:val>
            <c:numRef>
              <c:f>'OUTPUTS | PCs'!$E$560:$E$572</c:f>
              <c:numCache>
                <c:formatCode>0.00</c:formatCode>
                <c:ptCount val="13"/>
                <c:pt idx="0">
                  <c:v>4</c:v>
                </c:pt>
                <c:pt idx="1">
                  <c:v>5.5</c:v>
                </c:pt>
                <c:pt idx="2">
                  <c:v>6.33</c:v>
                </c:pt>
                <c:pt idx="3">
                  <c:v>7.2</c:v>
                </c:pt>
                <c:pt idx="4">
                  <c:v>8</c:v>
                </c:pt>
                <c:pt idx="5">
                  <c:v>5.48</c:v>
                </c:pt>
                <c:pt idx="6">
                  <c:v>13.99</c:v>
                </c:pt>
                <c:pt idx="7">
                  <c:v>8.1300000000000008</c:v>
                </c:pt>
                <c:pt idx="8">
                  <c:v>13.07</c:v>
                </c:pt>
                <c:pt idx="9">
                  <c:v>15.39</c:v>
                </c:pt>
                <c:pt idx="10">
                  <c:v>5.37</c:v>
                </c:pt>
                <c:pt idx="12">
                  <c:v>8.1529675188205193</c:v>
                </c:pt>
              </c:numCache>
            </c:numRef>
          </c:val>
          <c:smooth val="0"/>
          <c:extLst>
            <c:ext xmlns:c16="http://schemas.microsoft.com/office/drawing/2014/chart" uri="{C3380CC4-5D6E-409C-BE32-E72D297353CC}">
              <c16:uniqueId val="{00000001-0602-4D17-B3AA-B0C6D53B1A47}"/>
            </c:ext>
          </c:extLst>
        </c:ser>
        <c:dLbls>
          <c:showLegendKey val="0"/>
          <c:showVal val="0"/>
          <c:showCatName val="0"/>
          <c:showSerName val="0"/>
          <c:showPercent val="0"/>
          <c:showBubbleSize val="0"/>
        </c:dLbls>
        <c:marker val="1"/>
        <c:smooth val="0"/>
        <c:axId val="623755856"/>
        <c:axId val="623761736"/>
      </c:lineChart>
      <c:catAx>
        <c:axId val="6237558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623761736"/>
        <c:crosses val="autoZero"/>
        <c:auto val="1"/>
        <c:lblAlgn val="ctr"/>
        <c:lblOffset val="100"/>
        <c:noMultiLvlLbl val="0"/>
      </c:catAx>
      <c:valAx>
        <c:axId val="623761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r>
                  <a:rPr lang="en-US"/>
                  <a:t>Number per 1,000 km of sewer</a:t>
                </a:r>
              </a:p>
            </c:rich>
          </c:tx>
          <c:layout>
            <c:manualLayout>
              <c:xMode val="edge"/>
              <c:yMode val="edge"/>
              <c:x val="1.3719523359193624E-2"/>
              <c:y val="9.9658934445482447E-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crossAx val="623755856"/>
        <c:crosses val="autoZero"/>
        <c:crossBetween val="between"/>
      </c:valAx>
      <c:spPr>
        <a:noFill/>
        <a:ln>
          <a:noFill/>
        </a:ln>
        <a:effectLst/>
      </c:spPr>
    </c:plotArea>
    <c:legend>
      <c:legendPos val="b"/>
      <c:layout>
        <c:manualLayout>
          <c:xMode val="edge"/>
          <c:yMode val="edge"/>
          <c:x val="0.32993052236625103"/>
          <c:y val="0.90376255722769605"/>
          <c:w val="0.34240620968311591"/>
          <c:h val="5.375692291544593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Krub" panose="00000500000000000000" pitchFamily="2" charset="-34"/>
              <a:ea typeface="+mn-ea"/>
              <a:cs typeface="Krub" panose="00000500000000000000" pitchFamily="2" charset="-34"/>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50">
          <a:latin typeface="Krub" panose="00000500000000000000" pitchFamily="2" charset="-34"/>
          <a:cs typeface="Krub" panose="00000500000000000000" pitchFamily="2" charset="-34"/>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SDRpage20"/><Relationship Id="rId13" Type="http://schemas.openxmlformats.org/officeDocument/2006/relationships/hyperlink" Target="#SDRpage17"/><Relationship Id="rId18" Type="http://schemas.openxmlformats.org/officeDocument/2006/relationships/hyperlink" Target="#SDRpage23"/><Relationship Id="rId3" Type="http://schemas.openxmlformats.org/officeDocument/2006/relationships/hyperlink" Target="#SDRpage9"/><Relationship Id="rId21" Type="http://schemas.openxmlformats.org/officeDocument/2006/relationships/hyperlink" Target="#SDRpage13_2"/><Relationship Id="rId7" Type="http://schemas.openxmlformats.org/officeDocument/2006/relationships/hyperlink" Target="#SDRpage18"/><Relationship Id="rId12" Type="http://schemas.openxmlformats.org/officeDocument/2006/relationships/hyperlink" Target="#SDRpage15_1"/><Relationship Id="rId17" Type="http://schemas.openxmlformats.org/officeDocument/2006/relationships/hyperlink" Target="#SDRpage24"/><Relationship Id="rId2" Type="http://schemas.openxmlformats.org/officeDocument/2006/relationships/hyperlink" Target="#SDRpage28"/><Relationship Id="rId16" Type="http://schemas.openxmlformats.org/officeDocument/2006/relationships/hyperlink" Target="#SDRpage19"/><Relationship Id="rId20" Type="http://schemas.openxmlformats.org/officeDocument/2006/relationships/hyperlink" Target="#SDRpage7"/><Relationship Id="rId1" Type="http://schemas.openxmlformats.org/officeDocument/2006/relationships/hyperlink" Target="#SDRpage26"/><Relationship Id="rId6" Type="http://schemas.openxmlformats.org/officeDocument/2006/relationships/hyperlink" Target="#SDRpage16"/><Relationship Id="rId11" Type="http://schemas.openxmlformats.org/officeDocument/2006/relationships/hyperlink" Target="#SDRpage13_1"/><Relationship Id="rId24" Type="http://schemas.openxmlformats.org/officeDocument/2006/relationships/hyperlink" Target="#SDRpage11"/><Relationship Id="rId5" Type="http://schemas.openxmlformats.org/officeDocument/2006/relationships/hyperlink" Target="#SDRpage14"/><Relationship Id="rId15" Type="http://schemas.openxmlformats.org/officeDocument/2006/relationships/hyperlink" Target="#SDRpage27"/><Relationship Id="rId23" Type="http://schemas.openxmlformats.org/officeDocument/2006/relationships/hyperlink" Target="#SDRpage10"/><Relationship Id="rId10" Type="http://schemas.openxmlformats.org/officeDocument/2006/relationships/hyperlink" Target="#SDRpage25"/><Relationship Id="rId19" Type="http://schemas.openxmlformats.org/officeDocument/2006/relationships/hyperlink" Target="#SDRpage8"/><Relationship Id="rId4" Type="http://schemas.openxmlformats.org/officeDocument/2006/relationships/hyperlink" Target="#SDRpage12"/><Relationship Id="rId9" Type="http://schemas.openxmlformats.org/officeDocument/2006/relationships/hyperlink" Target="#SDRpage22"/><Relationship Id="rId14" Type="http://schemas.openxmlformats.org/officeDocument/2006/relationships/hyperlink" Target="#SDRpage21"/><Relationship Id="rId22" Type="http://schemas.openxmlformats.org/officeDocument/2006/relationships/hyperlink" Target="#SDRpage15_2"/></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12" Type="http://schemas.openxmlformats.org/officeDocument/2006/relationships/chart" Target="../charts/chart13.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0" Type="http://schemas.openxmlformats.org/officeDocument/2006/relationships/chart" Target="../charts/chart11.xml"/><Relationship Id="rId4" Type="http://schemas.openxmlformats.org/officeDocument/2006/relationships/chart" Target="../charts/chart5.xml"/><Relationship Id="rId9"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2</xdr:row>
      <xdr:rowOff>0</xdr:rowOff>
    </xdr:from>
    <xdr:to>
      <xdr:col>15</xdr:col>
      <xdr:colOff>0</xdr:colOff>
      <xdr:row>3</xdr:row>
      <xdr:rowOff>133350</xdr:rowOff>
    </xdr:to>
    <xdr:sp macro="" textlink="">
      <xdr:nvSpPr>
        <xdr:cNvPr id="3073" name="AutoShape 1" descr="https://privatecdn.sharepointonline.com/ofwat.sharepoint.com/sites/thesource_brandinghub/SiteAssets/SitePages/Logos/31200Ofwat%20logo.jpg?_eat_=1620661832_45cf6d5fb89ec98f346fc48b29c820cbe77966811f5579af72cd0a69ded63fb8&amp;_oat_=1620661832_15934dd7c99806e9d964a390c4e33bd6840b82fea50789bb36a648d6d202e22b&amp;width=2560">
          <a:extLst>
            <a:ext uri="{FF2B5EF4-FFF2-40B4-BE49-F238E27FC236}">
              <a16:creationId xmlns:a16="http://schemas.microsoft.com/office/drawing/2014/main" id="{00000000-0008-0000-0000-0000010C0000}"/>
            </a:ext>
          </a:extLst>
        </xdr:cNvPr>
        <xdr:cNvSpPr>
          <a:spLocks noChangeAspect="1" noChangeArrowheads="1"/>
        </xdr:cNvSpPr>
      </xdr:nvSpPr>
      <xdr:spPr bwMode="auto">
        <a:xfrm>
          <a:off x="10110788" y="5667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866775</xdr:colOff>
      <xdr:row>2</xdr:row>
      <xdr:rowOff>142875</xdr:rowOff>
    </xdr:from>
    <xdr:to>
      <xdr:col>13</xdr:col>
      <xdr:colOff>57150</xdr:colOff>
      <xdr:row>10</xdr:row>
      <xdr:rowOff>40156</xdr:rowOff>
    </xdr:to>
    <xdr:pic>
      <xdr:nvPicPr>
        <xdr:cNvPr id="4" name="Picture 3" descr="https://ofwat.sharepoint.com/sites/thesource_brandinghub/SiteAssets/SitePages/Logos/31200Ofwat%20logo.jpg?web=1">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86700" y="714375"/>
          <a:ext cx="3124200" cy="1440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266701</xdr:colOff>
      <xdr:row>27</xdr:row>
      <xdr:rowOff>76201</xdr:rowOff>
    </xdr:from>
    <xdr:to>
      <xdr:col>3</xdr:col>
      <xdr:colOff>400051</xdr:colOff>
      <xdr:row>27</xdr:row>
      <xdr:rowOff>209551</xdr:rowOff>
    </xdr:to>
    <xdr:sp macro="" textlink="">
      <xdr:nvSpPr>
        <xdr:cNvPr id="22" name="Circle: Hollow 21">
          <a:hlinkClick xmlns:r="http://schemas.openxmlformats.org/officeDocument/2006/relationships" r:id="rId1"/>
          <a:extLst>
            <a:ext uri="{FF2B5EF4-FFF2-40B4-BE49-F238E27FC236}">
              <a16:creationId xmlns:a16="http://schemas.microsoft.com/office/drawing/2014/main" id="{E2CFD2A9-119D-41E7-885B-7197187276D0}"/>
            </a:ext>
          </a:extLst>
        </xdr:cNvPr>
        <xdr:cNvSpPr/>
      </xdr:nvSpPr>
      <xdr:spPr>
        <a:xfrm>
          <a:off x="6086476" y="10039351"/>
          <a:ext cx="133350" cy="133350"/>
        </a:xfrm>
        <a:prstGeom prst="don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3</xdr:col>
      <xdr:colOff>266700</xdr:colOff>
      <xdr:row>29</xdr:row>
      <xdr:rowOff>95250</xdr:rowOff>
    </xdr:from>
    <xdr:to>
      <xdr:col>3</xdr:col>
      <xdr:colOff>400050</xdr:colOff>
      <xdr:row>29</xdr:row>
      <xdr:rowOff>228600</xdr:rowOff>
    </xdr:to>
    <xdr:sp macro="" textlink="">
      <xdr:nvSpPr>
        <xdr:cNvPr id="23" name="Circle: Hollow 22">
          <a:hlinkClick xmlns:r="http://schemas.openxmlformats.org/officeDocument/2006/relationships" r:id="rId2"/>
          <a:extLst>
            <a:ext uri="{FF2B5EF4-FFF2-40B4-BE49-F238E27FC236}">
              <a16:creationId xmlns:a16="http://schemas.microsoft.com/office/drawing/2014/main" id="{EF50B0D1-F62B-4F03-95E7-9498D8B511BB}"/>
            </a:ext>
          </a:extLst>
        </xdr:cNvPr>
        <xdr:cNvSpPr/>
      </xdr:nvSpPr>
      <xdr:spPr>
        <a:xfrm>
          <a:off x="6086475" y="10648950"/>
          <a:ext cx="133350" cy="133350"/>
        </a:xfrm>
        <a:prstGeom prst="don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3</xdr:col>
      <xdr:colOff>257175</xdr:colOff>
      <xdr:row>10</xdr:row>
      <xdr:rowOff>85725</xdr:rowOff>
    </xdr:from>
    <xdr:to>
      <xdr:col>3</xdr:col>
      <xdr:colOff>390525</xdr:colOff>
      <xdr:row>10</xdr:row>
      <xdr:rowOff>219075</xdr:rowOff>
    </xdr:to>
    <xdr:sp macro="" textlink="">
      <xdr:nvSpPr>
        <xdr:cNvPr id="24" name="Circle: Hollow 23">
          <a:hlinkClick xmlns:r="http://schemas.openxmlformats.org/officeDocument/2006/relationships" r:id="rId3"/>
          <a:extLst>
            <a:ext uri="{FF2B5EF4-FFF2-40B4-BE49-F238E27FC236}">
              <a16:creationId xmlns:a16="http://schemas.microsoft.com/office/drawing/2014/main" id="{12010258-3147-4931-87FD-AF8DD1212A51}"/>
            </a:ext>
          </a:extLst>
        </xdr:cNvPr>
        <xdr:cNvSpPr/>
      </xdr:nvSpPr>
      <xdr:spPr>
        <a:xfrm>
          <a:off x="6391275" y="2324100"/>
          <a:ext cx="133350" cy="133350"/>
        </a:xfrm>
        <a:prstGeom prst="don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3</xdr:col>
      <xdr:colOff>257175</xdr:colOff>
      <xdr:row>13</xdr:row>
      <xdr:rowOff>95250</xdr:rowOff>
    </xdr:from>
    <xdr:to>
      <xdr:col>3</xdr:col>
      <xdr:colOff>390525</xdr:colOff>
      <xdr:row>13</xdr:row>
      <xdr:rowOff>228600</xdr:rowOff>
    </xdr:to>
    <xdr:sp macro="" textlink="">
      <xdr:nvSpPr>
        <xdr:cNvPr id="25" name="Circle: Hollow 24">
          <a:hlinkClick xmlns:r="http://schemas.openxmlformats.org/officeDocument/2006/relationships" r:id="rId4"/>
          <a:extLst>
            <a:ext uri="{FF2B5EF4-FFF2-40B4-BE49-F238E27FC236}">
              <a16:creationId xmlns:a16="http://schemas.microsoft.com/office/drawing/2014/main" id="{0A9B1EE6-1E5D-45A9-88D1-9F7F0BC9A42E}"/>
            </a:ext>
          </a:extLst>
        </xdr:cNvPr>
        <xdr:cNvSpPr/>
      </xdr:nvSpPr>
      <xdr:spPr>
        <a:xfrm>
          <a:off x="6076950" y="11830050"/>
          <a:ext cx="133350" cy="133350"/>
        </a:xfrm>
        <a:prstGeom prst="don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3</xdr:col>
      <xdr:colOff>257175</xdr:colOff>
      <xdr:row>15</xdr:row>
      <xdr:rowOff>95250</xdr:rowOff>
    </xdr:from>
    <xdr:to>
      <xdr:col>3</xdr:col>
      <xdr:colOff>390525</xdr:colOff>
      <xdr:row>15</xdr:row>
      <xdr:rowOff>228600</xdr:rowOff>
    </xdr:to>
    <xdr:sp macro="" textlink="">
      <xdr:nvSpPr>
        <xdr:cNvPr id="26" name="Circle: Hollow 25">
          <a:hlinkClick xmlns:r="http://schemas.openxmlformats.org/officeDocument/2006/relationships" r:id="rId5"/>
          <a:extLst>
            <a:ext uri="{FF2B5EF4-FFF2-40B4-BE49-F238E27FC236}">
              <a16:creationId xmlns:a16="http://schemas.microsoft.com/office/drawing/2014/main" id="{9907840F-0F5B-44D1-B761-2AEA18F0BEBF}"/>
            </a:ext>
          </a:extLst>
        </xdr:cNvPr>
        <xdr:cNvSpPr/>
      </xdr:nvSpPr>
      <xdr:spPr>
        <a:xfrm>
          <a:off x="6076950" y="12420600"/>
          <a:ext cx="133350" cy="133350"/>
        </a:xfrm>
        <a:prstGeom prst="don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3</xdr:col>
      <xdr:colOff>266700</xdr:colOff>
      <xdr:row>17</xdr:row>
      <xdr:rowOff>95250</xdr:rowOff>
    </xdr:from>
    <xdr:to>
      <xdr:col>3</xdr:col>
      <xdr:colOff>400050</xdr:colOff>
      <xdr:row>17</xdr:row>
      <xdr:rowOff>228600</xdr:rowOff>
    </xdr:to>
    <xdr:sp macro="" textlink="">
      <xdr:nvSpPr>
        <xdr:cNvPr id="27" name="Circle: Hollow 26">
          <a:hlinkClick xmlns:r="http://schemas.openxmlformats.org/officeDocument/2006/relationships" r:id="rId6"/>
          <a:extLst>
            <a:ext uri="{FF2B5EF4-FFF2-40B4-BE49-F238E27FC236}">
              <a16:creationId xmlns:a16="http://schemas.microsoft.com/office/drawing/2014/main" id="{A3E16CF2-4E62-4CD7-942F-5760201C21A1}"/>
            </a:ext>
          </a:extLst>
        </xdr:cNvPr>
        <xdr:cNvSpPr/>
      </xdr:nvSpPr>
      <xdr:spPr>
        <a:xfrm>
          <a:off x="6086475" y="13011150"/>
          <a:ext cx="133350" cy="133350"/>
        </a:xfrm>
        <a:prstGeom prst="don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3</xdr:col>
      <xdr:colOff>257175</xdr:colOff>
      <xdr:row>19</xdr:row>
      <xdr:rowOff>104775</xdr:rowOff>
    </xdr:from>
    <xdr:to>
      <xdr:col>3</xdr:col>
      <xdr:colOff>390525</xdr:colOff>
      <xdr:row>19</xdr:row>
      <xdr:rowOff>238125</xdr:rowOff>
    </xdr:to>
    <xdr:sp macro="" textlink="">
      <xdr:nvSpPr>
        <xdr:cNvPr id="28" name="Circle: Hollow 27">
          <a:hlinkClick xmlns:r="http://schemas.openxmlformats.org/officeDocument/2006/relationships" r:id="rId7"/>
          <a:extLst>
            <a:ext uri="{FF2B5EF4-FFF2-40B4-BE49-F238E27FC236}">
              <a16:creationId xmlns:a16="http://schemas.microsoft.com/office/drawing/2014/main" id="{20453B96-8BD2-4E6C-9F86-94A54DB57F85}"/>
            </a:ext>
          </a:extLst>
        </xdr:cNvPr>
        <xdr:cNvSpPr/>
      </xdr:nvSpPr>
      <xdr:spPr>
        <a:xfrm>
          <a:off x="6076950" y="13611225"/>
          <a:ext cx="133350" cy="133350"/>
        </a:xfrm>
        <a:prstGeom prst="don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3</xdr:col>
      <xdr:colOff>257175</xdr:colOff>
      <xdr:row>21</xdr:row>
      <xdr:rowOff>104775</xdr:rowOff>
    </xdr:from>
    <xdr:to>
      <xdr:col>3</xdr:col>
      <xdr:colOff>390525</xdr:colOff>
      <xdr:row>21</xdr:row>
      <xdr:rowOff>238125</xdr:rowOff>
    </xdr:to>
    <xdr:sp macro="" textlink="">
      <xdr:nvSpPr>
        <xdr:cNvPr id="29" name="Circle: Hollow 28">
          <a:hlinkClick xmlns:r="http://schemas.openxmlformats.org/officeDocument/2006/relationships" r:id="rId8"/>
          <a:extLst>
            <a:ext uri="{FF2B5EF4-FFF2-40B4-BE49-F238E27FC236}">
              <a16:creationId xmlns:a16="http://schemas.microsoft.com/office/drawing/2014/main" id="{AF69C49D-77B1-428B-B808-5A62AAFC4DBE}"/>
            </a:ext>
          </a:extLst>
        </xdr:cNvPr>
        <xdr:cNvSpPr/>
      </xdr:nvSpPr>
      <xdr:spPr>
        <a:xfrm>
          <a:off x="6076950" y="14201775"/>
          <a:ext cx="133350" cy="133350"/>
        </a:xfrm>
        <a:prstGeom prst="don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3</xdr:col>
      <xdr:colOff>266700</xdr:colOff>
      <xdr:row>23</xdr:row>
      <xdr:rowOff>104775</xdr:rowOff>
    </xdr:from>
    <xdr:to>
      <xdr:col>3</xdr:col>
      <xdr:colOff>400050</xdr:colOff>
      <xdr:row>23</xdr:row>
      <xdr:rowOff>238125</xdr:rowOff>
    </xdr:to>
    <xdr:sp macro="" textlink="">
      <xdr:nvSpPr>
        <xdr:cNvPr id="30" name="Circle: Hollow 29">
          <a:hlinkClick xmlns:r="http://schemas.openxmlformats.org/officeDocument/2006/relationships" r:id="rId9"/>
          <a:extLst>
            <a:ext uri="{FF2B5EF4-FFF2-40B4-BE49-F238E27FC236}">
              <a16:creationId xmlns:a16="http://schemas.microsoft.com/office/drawing/2014/main" id="{D2A90AA6-1074-4A7B-8552-18BF85C2129E}"/>
            </a:ext>
          </a:extLst>
        </xdr:cNvPr>
        <xdr:cNvSpPr/>
      </xdr:nvSpPr>
      <xdr:spPr>
        <a:xfrm>
          <a:off x="6086475" y="14792325"/>
          <a:ext cx="133350" cy="133350"/>
        </a:xfrm>
        <a:prstGeom prst="don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257175</xdr:colOff>
      <xdr:row>26</xdr:row>
      <xdr:rowOff>76200</xdr:rowOff>
    </xdr:from>
    <xdr:to>
      <xdr:col>4</xdr:col>
      <xdr:colOff>390525</xdr:colOff>
      <xdr:row>26</xdr:row>
      <xdr:rowOff>209550</xdr:rowOff>
    </xdr:to>
    <xdr:sp macro="" textlink="">
      <xdr:nvSpPr>
        <xdr:cNvPr id="31" name="Circle: Hollow 30">
          <a:hlinkClick xmlns:r="http://schemas.openxmlformats.org/officeDocument/2006/relationships" r:id="rId10"/>
          <a:extLst>
            <a:ext uri="{FF2B5EF4-FFF2-40B4-BE49-F238E27FC236}">
              <a16:creationId xmlns:a16="http://schemas.microsoft.com/office/drawing/2014/main" id="{5FB99F8C-5EDC-474D-BCB2-A1D8601B5741}"/>
            </a:ext>
          </a:extLst>
        </xdr:cNvPr>
        <xdr:cNvSpPr/>
      </xdr:nvSpPr>
      <xdr:spPr>
        <a:xfrm>
          <a:off x="6724650" y="9744075"/>
          <a:ext cx="133350" cy="133350"/>
        </a:xfrm>
        <a:prstGeom prst="donut">
          <a:avLst/>
        </a:prstGeom>
        <a:solidFill>
          <a:schemeClr val="accent4">
            <a:lumMod val="40000"/>
            <a:lumOff val="60000"/>
          </a:schemeClr>
        </a:solidFill>
        <a:ln>
          <a:solidFill>
            <a:srgbClr val="62A70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266700</xdr:colOff>
      <xdr:row>14</xdr:row>
      <xdr:rowOff>104775</xdr:rowOff>
    </xdr:from>
    <xdr:to>
      <xdr:col>4</xdr:col>
      <xdr:colOff>400050</xdr:colOff>
      <xdr:row>14</xdr:row>
      <xdr:rowOff>238125</xdr:rowOff>
    </xdr:to>
    <xdr:sp macro="" textlink="">
      <xdr:nvSpPr>
        <xdr:cNvPr id="32" name="Circle: Hollow 31">
          <a:hlinkClick xmlns:r="http://schemas.openxmlformats.org/officeDocument/2006/relationships" r:id="rId11"/>
          <a:extLst>
            <a:ext uri="{FF2B5EF4-FFF2-40B4-BE49-F238E27FC236}">
              <a16:creationId xmlns:a16="http://schemas.microsoft.com/office/drawing/2014/main" id="{7E891A6E-FA5D-4AAD-8BE8-097B49F2BA1C}"/>
            </a:ext>
          </a:extLst>
        </xdr:cNvPr>
        <xdr:cNvSpPr/>
      </xdr:nvSpPr>
      <xdr:spPr>
        <a:xfrm>
          <a:off x="6734175" y="12134850"/>
          <a:ext cx="133350" cy="133350"/>
        </a:xfrm>
        <a:prstGeom prst="donut">
          <a:avLst/>
        </a:prstGeom>
        <a:solidFill>
          <a:schemeClr val="accent4">
            <a:lumMod val="40000"/>
            <a:lumOff val="60000"/>
          </a:schemeClr>
        </a:solidFill>
        <a:ln>
          <a:solidFill>
            <a:srgbClr val="62A70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266700</xdr:colOff>
      <xdr:row>16</xdr:row>
      <xdr:rowOff>95250</xdr:rowOff>
    </xdr:from>
    <xdr:to>
      <xdr:col>4</xdr:col>
      <xdr:colOff>400050</xdr:colOff>
      <xdr:row>16</xdr:row>
      <xdr:rowOff>228600</xdr:rowOff>
    </xdr:to>
    <xdr:sp macro="" textlink="">
      <xdr:nvSpPr>
        <xdr:cNvPr id="33" name="Circle: Hollow 32">
          <a:hlinkClick xmlns:r="http://schemas.openxmlformats.org/officeDocument/2006/relationships" r:id="rId12"/>
          <a:extLst>
            <a:ext uri="{FF2B5EF4-FFF2-40B4-BE49-F238E27FC236}">
              <a16:creationId xmlns:a16="http://schemas.microsoft.com/office/drawing/2014/main" id="{A5125142-BB37-4BD6-B852-D62B44B866DF}"/>
            </a:ext>
          </a:extLst>
        </xdr:cNvPr>
        <xdr:cNvSpPr/>
      </xdr:nvSpPr>
      <xdr:spPr>
        <a:xfrm>
          <a:off x="6734175" y="12715875"/>
          <a:ext cx="133350" cy="133350"/>
        </a:xfrm>
        <a:prstGeom prst="donut">
          <a:avLst/>
        </a:prstGeom>
        <a:solidFill>
          <a:schemeClr val="accent4">
            <a:lumMod val="40000"/>
            <a:lumOff val="60000"/>
          </a:schemeClr>
        </a:solidFill>
        <a:ln>
          <a:solidFill>
            <a:srgbClr val="62A70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257175</xdr:colOff>
      <xdr:row>18</xdr:row>
      <xdr:rowOff>95250</xdr:rowOff>
    </xdr:from>
    <xdr:to>
      <xdr:col>4</xdr:col>
      <xdr:colOff>390525</xdr:colOff>
      <xdr:row>18</xdr:row>
      <xdr:rowOff>228600</xdr:rowOff>
    </xdr:to>
    <xdr:sp macro="" textlink="">
      <xdr:nvSpPr>
        <xdr:cNvPr id="34" name="Circle: Hollow 33">
          <a:hlinkClick xmlns:r="http://schemas.openxmlformats.org/officeDocument/2006/relationships" r:id="rId13"/>
          <a:extLst>
            <a:ext uri="{FF2B5EF4-FFF2-40B4-BE49-F238E27FC236}">
              <a16:creationId xmlns:a16="http://schemas.microsoft.com/office/drawing/2014/main" id="{F2BB7309-FEB0-4A17-950B-099616A3BE8B}"/>
            </a:ext>
          </a:extLst>
        </xdr:cNvPr>
        <xdr:cNvSpPr/>
      </xdr:nvSpPr>
      <xdr:spPr>
        <a:xfrm>
          <a:off x="6724650" y="13306425"/>
          <a:ext cx="133350" cy="133350"/>
        </a:xfrm>
        <a:prstGeom prst="donut">
          <a:avLst/>
        </a:prstGeom>
        <a:solidFill>
          <a:schemeClr val="accent4">
            <a:lumMod val="40000"/>
            <a:lumOff val="60000"/>
          </a:schemeClr>
        </a:solidFill>
        <a:ln>
          <a:solidFill>
            <a:srgbClr val="62A70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257175</xdr:colOff>
      <xdr:row>22</xdr:row>
      <xdr:rowOff>95250</xdr:rowOff>
    </xdr:from>
    <xdr:to>
      <xdr:col>4</xdr:col>
      <xdr:colOff>390525</xdr:colOff>
      <xdr:row>22</xdr:row>
      <xdr:rowOff>228600</xdr:rowOff>
    </xdr:to>
    <xdr:sp macro="" textlink="">
      <xdr:nvSpPr>
        <xdr:cNvPr id="35" name="Circle: Hollow 34">
          <a:hlinkClick xmlns:r="http://schemas.openxmlformats.org/officeDocument/2006/relationships" r:id="rId14"/>
          <a:extLst>
            <a:ext uri="{FF2B5EF4-FFF2-40B4-BE49-F238E27FC236}">
              <a16:creationId xmlns:a16="http://schemas.microsoft.com/office/drawing/2014/main" id="{A5AF05E9-4DAA-4CE0-913D-754812D87652}"/>
            </a:ext>
          </a:extLst>
        </xdr:cNvPr>
        <xdr:cNvSpPr/>
      </xdr:nvSpPr>
      <xdr:spPr>
        <a:xfrm>
          <a:off x="6724650" y="14487525"/>
          <a:ext cx="133350" cy="133350"/>
        </a:xfrm>
        <a:prstGeom prst="donut">
          <a:avLst/>
        </a:prstGeom>
        <a:solidFill>
          <a:schemeClr val="accent4">
            <a:lumMod val="40000"/>
            <a:lumOff val="60000"/>
          </a:schemeClr>
        </a:solidFill>
        <a:ln>
          <a:solidFill>
            <a:srgbClr val="62A70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3</xdr:col>
      <xdr:colOff>266700</xdr:colOff>
      <xdr:row>28</xdr:row>
      <xdr:rowOff>85725</xdr:rowOff>
    </xdr:from>
    <xdr:to>
      <xdr:col>3</xdr:col>
      <xdr:colOff>400050</xdr:colOff>
      <xdr:row>28</xdr:row>
      <xdr:rowOff>219075</xdr:rowOff>
    </xdr:to>
    <xdr:sp macro="" textlink="">
      <xdr:nvSpPr>
        <xdr:cNvPr id="36" name="Circle: Hollow 35">
          <a:hlinkClick xmlns:r="http://schemas.openxmlformats.org/officeDocument/2006/relationships" r:id="rId15"/>
          <a:extLst>
            <a:ext uri="{FF2B5EF4-FFF2-40B4-BE49-F238E27FC236}">
              <a16:creationId xmlns:a16="http://schemas.microsoft.com/office/drawing/2014/main" id="{2F96114C-7F2B-400C-B17C-1E5CEA3F76B7}"/>
            </a:ext>
          </a:extLst>
        </xdr:cNvPr>
        <xdr:cNvSpPr/>
      </xdr:nvSpPr>
      <xdr:spPr>
        <a:xfrm>
          <a:off x="6086475" y="10344150"/>
          <a:ext cx="133350" cy="133350"/>
        </a:xfrm>
        <a:prstGeom prst="don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3</xdr:col>
      <xdr:colOff>257175</xdr:colOff>
      <xdr:row>20</xdr:row>
      <xdr:rowOff>104775</xdr:rowOff>
    </xdr:from>
    <xdr:to>
      <xdr:col>3</xdr:col>
      <xdr:colOff>390525</xdr:colOff>
      <xdr:row>20</xdr:row>
      <xdr:rowOff>238125</xdr:rowOff>
    </xdr:to>
    <xdr:sp macro="" textlink="">
      <xdr:nvSpPr>
        <xdr:cNvPr id="37" name="Circle: Hollow 36">
          <a:hlinkClick xmlns:r="http://schemas.openxmlformats.org/officeDocument/2006/relationships" r:id="rId16"/>
          <a:extLst>
            <a:ext uri="{FF2B5EF4-FFF2-40B4-BE49-F238E27FC236}">
              <a16:creationId xmlns:a16="http://schemas.microsoft.com/office/drawing/2014/main" id="{F2E4A3FD-1BA8-47BC-A187-63B9BDEEED7F}"/>
            </a:ext>
          </a:extLst>
        </xdr:cNvPr>
        <xdr:cNvSpPr/>
      </xdr:nvSpPr>
      <xdr:spPr>
        <a:xfrm>
          <a:off x="6076950" y="13906500"/>
          <a:ext cx="133350" cy="133350"/>
        </a:xfrm>
        <a:prstGeom prst="don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3</xdr:col>
      <xdr:colOff>266700</xdr:colOff>
      <xdr:row>25</xdr:row>
      <xdr:rowOff>85725</xdr:rowOff>
    </xdr:from>
    <xdr:to>
      <xdr:col>3</xdr:col>
      <xdr:colOff>400050</xdr:colOff>
      <xdr:row>25</xdr:row>
      <xdr:rowOff>219075</xdr:rowOff>
    </xdr:to>
    <xdr:sp macro="" textlink="">
      <xdr:nvSpPr>
        <xdr:cNvPr id="38" name="Circle: Hollow 37">
          <a:hlinkClick xmlns:r="http://schemas.openxmlformats.org/officeDocument/2006/relationships" r:id="rId17"/>
          <a:extLst>
            <a:ext uri="{FF2B5EF4-FFF2-40B4-BE49-F238E27FC236}">
              <a16:creationId xmlns:a16="http://schemas.microsoft.com/office/drawing/2014/main" id="{B2D7AB99-73B7-4713-BA67-902194C61223}"/>
            </a:ext>
          </a:extLst>
        </xdr:cNvPr>
        <xdr:cNvSpPr/>
      </xdr:nvSpPr>
      <xdr:spPr>
        <a:xfrm>
          <a:off x="6086475" y="15363825"/>
          <a:ext cx="133350" cy="133350"/>
        </a:xfrm>
        <a:prstGeom prst="don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257175</xdr:colOff>
      <xdr:row>24</xdr:row>
      <xdr:rowOff>85725</xdr:rowOff>
    </xdr:from>
    <xdr:to>
      <xdr:col>4</xdr:col>
      <xdr:colOff>390525</xdr:colOff>
      <xdr:row>24</xdr:row>
      <xdr:rowOff>219075</xdr:rowOff>
    </xdr:to>
    <xdr:sp macro="" textlink="">
      <xdr:nvSpPr>
        <xdr:cNvPr id="39" name="Circle: Hollow 38">
          <a:hlinkClick xmlns:r="http://schemas.openxmlformats.org/officeDocument/2006/relationships" r:id="rId18"/>
          <a:extLst>
            <a:ext uri="{FF2B5EF4-FFF2-40B4-BE49-F238E27FC236}">
              <a16:creationId xmlns:a16="http://schemas.microsoft.com/office/drawing/2014/main" id="{CC2EDCE4-7868-491B-8876-9D84845B736B}"/>
            </a:ext>
          </a:extLst>
        </xdr:cNvPr>
        <xdr:cNvSpPr/>
      </xdr:nvSpPr>
      <xdr:spPr>
        <a:xfrm>
          <a:off x="6724650" y="15068550"/>
          <a:ext cx="133350" cy="133350"/>
        </a:xfrm>
        <a:prstGeom prst="donut">
          <a:avLst/>
        </a:prstGeom>
        <a:solidFill>
          <a:schemeClr val="accent4">
            <a:lumMod val="40000"/>
            <a:lumOff val="60000"/>
          </a:schemeClr>
        </a:solidFill>
        <a:ln>
          <a:solidFill>
            <a:srgbClr val="62A70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266700</xdr:colOff>
      <xdr:row>9</xdr:row>
      <xdr:rowOff>76200</xdr:rowOff>
    </xdr:from>
    <xdr:to>
      <xdr:col>4</xdr:col>
      <xdr:colOff>400050</xdr:colOff>
      <xdr:row>9</xdr:row>
      <xdr:rowOff>209550</xdr:rowOff>
    </xdr:to>
    <xdr:sp macro="" textlink="">
      <xdr:nvSpPr>
        <xdr:cNvPr id="40" name="Circle: Hollow 39">
          <a:hlinkClick xmlns:r="http://schemas.openxmlformats.org/officeDocument/2006/relationships" r:id="rId19"/>
          <a:extLst>
            <a:ext uri="{FF2B5EF4-FFF2-40B4-BE49-F238E27FC236}">
              <a16:creationId xmlns:a16="http://schemas.microsoft.com/office/drawing/2014/main" id="{06C57107-C68F-4335-B6E8-64520ADE23FC}"/>
            </a:ext>
          </a:extLst>
        </xdr:cNvPr>
        <xdr:cNvSpPr/>
      </xdr:nvSpPr>
      <xdr:spPr>
        <a:xfrm>
          <a:off x="6734175" y="3790950"/>
          <a:ext cx="133350" cy="133350"/>
        </a:xfrm>
        <a:prstGeom prst="donut">
          <a:avLst/>
        </a:prstGeom>
        <a:solidFill>
          <a:schemeClr val="accent4">
            <a:lumMod val="40000"/>
            <a:lumOff val="60000"/>
          </a:schemeClr>
        </a:solidFill>
        <a:ln>
          <a:solidFill>
            <a:srgbClr val="62A70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3</xdr:col>
      <xdr:colOff>285750</xdr:colOff>
      <xdr:row>8</xdr:row>
      <xdr:rowOff>85725</xdr:rowOff>
    </xdr:from>
    <xdr:to>
      <xdr:col>3</xdr:col>
      <xdr:colOff>419100</xdr:colOff>
      <xdr:row>8</xdr:row>
      <xdr:rowOff>219075</xdr:rowOff>
    </xdr:to>
    <xdr:sp macro="" textlink="">
      <xdr:nvSpPr>
        <xdr:cNvPr id="41" name="Circle: Hollow 40">
          <a:hlinkClick xmlns:r="http://schemas.openxmlformats.org/officeDocument/2006/relationships" r:id="rId20"/>
          <a:extLst>
            <a:ext uri="{FF2B5EF4-FFF2-40B4-BE49-F238E27FC236}">
              <a16:creationId xmlns:a16="http://schemas.microsoft.com/office/drawing/2014/main" id="{1B3A6566-F0F8-4D5B-8C39-25D2F239377E}"/>
            </a:ext>
          </a:extLst>
        </xdr:cNvPr>
        <xdr:cNvSpPr/>
      </xdr:nvSpPr>
      <xdr:spPr>
        <a:xfrm>
          <a:off x="6419850" y="1733550"/>
          <a:ext cx="133350" cy="133350"/>
        </a:xfrm>
        <a:prstGeom prst="don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5</xdr:col>
      <xdr:colOff>266700</xdr:colOff>
      <xdr:row>14</xdr:row>
      <xdr:rowOff>104775</xdr:rowOff>
    </xdr:from>
    <xdr:to>
      <xdr:col>5</xdr:col>
      <xdr:colOff>400050</xdr:colOff>
      <xdr:row>14</xdr:row>
      <xdr:rowOff>238125</xdr:rowOff>
    </xdr:to>
    <xdr:sp macro="" textlink="">
      <xdr:nvSpPr>
        <xdr:cNvPr id="43" name="Circle: Hollow 42">
          <a:hlinkClick xmlns:r="http://schemas.openxmlformats.org/officeDocument/2006/relationships" r:id="rId21"/>
          <a:extLst>
            <a:ext uri="{FF2B5EF4-FFF2-40B4-BE49-F238E27FC236}">
              <a16:creationId xmlns:a16="http://schemas.microsoft.com/office/drawing/2014/main" id="{BAD4F865-66B4-4B0C-9CB4-88442E1FF135}"/>
            </a:ext>
          </a:extLst>
        </xdr:cNvPr>
        <xdr:cNvSpPr/>
      </xdr:nvSpPr>
      <xdr:spPr>
        <a:xfrm>
          <a:off x="7048500" y="3524250"/>
          <a:ext cx="133350" cy="133350"/>
        </a:xfrm>
        <a:prstGeom prst="donut">
          <a:avLst/>
        </a:prstGeom>
        <a:solidFill>
          <a:schemeClr val="accent4">
            <a:lumMod val="40000"/>
            <a:lumOff val="60000"/>
          </a:schemeClr>
        </a:solidFill>
        <a:ln>
          <a:solidFill>
            <a:srgbClr val="62A70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5</xdr:col>
      <xdr:colOff>266700</xdr:colOff>
      <xdr:row>16</xdr:row>
      <xdr:rowOff>95250</xdr:rowOff>
    </xdr:from>
    <xdr:to>
      <xdr:col>5</xdr:col>
      <xdr:colOff>400050</xdr:colOff>
      <xdr:row>16</xdr:row>
      <xdr:rowOff>228600</xdr:rowOff>
    </xdr:to>
    <xdr:sp macro="" textlink="">
      <xdr:nvSpPr>
        <xdr:cNvPr id="44" name="Circle: Hollow 43">
          <a:hlinkClick xmlns:r="http://schemas.openxmlformats.org/officeDocument/2006/relationships" r:id="rId22"/>
          <a:extLst>
            <a:ext uri="{FF2B5EF4-FFF2-40B4-BE49-F238E27FC236}">
              <a16:creationId xmlns:a16="http://schemas.microsoft.com/office/drawing/2014/main" id="{15E3E048-B079-4859-BBD3-D4D19A092248}"/>
            </a:ext>
          </a:extLst>
        </xdr:cNvPr>
        <xdr:cNvSpPr/>
      </xdr:nvSpPr>
      <xdr:spPr>
        <a:xfrm>
          <a:off x="7048500" y="4105275"/>
          <a:ext cx="133350" cy="133350"/>
        </a:xfrm>
        <a:prstGeom prst="donut">
          <a:avLst/>
        </a:prstGeom>
        <a:solidFill>
          <a:schemeClr val="accent4">
            <a:lumMod val="40000"/>
            <a:lumOff val="60000"/>
          </a:schemeClr>
        </a:solidFill>
        <a:ln>
          <a:solidFill>
            <a:srgbClr val="62A70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3</xdr:col>
      <xdr:colOff>257175</xdr:colOff>
      <xdr:row>11</xdr:row>
      <xdr:rowOff>85725</xdr:rowOff>
    </xdr:from>
    <xdr:to>
      <xdr:col>3</xdr:col>
      <xdr:colOff>390525</xdr:colOff>
      <xdr:row>11</xdr:row>
      <xdr:rowOff>219075</xdr:rowOff>
    </xdr:to>
    <xdr:sp macro="" textlink="">
      <xdr:nvSpPr>
        <xdr:cNvPr id="51" name="Circle: Hollow 50">
          <a:hlinkClick xmlns:r="http://schemas.openxmlformats.org/officeDocument/2006/relationships" r:id="rId23"/>
          <a:extLst>
            <a:ext uri="{FF2B5EF4-FFF2-40B4-BE49-F238E27FC236}">
              <a16:creationId xmlns:a16="http://schemas.microsoft.com/office/drawing/2014/main" id="{CC3E8D02-E04B-4FAE-8493-C46FB0DC7051}"/>
            </a:ext>
          </a:extLst>
        </xdr:cNvPr>
        <xdr:cNvSpPr/>
      </xdr:nvSpPr>
      <xdr:spPr>
        <a:xfrm>
          <a:off x="6391275" y="2619375"/>
          <a:ext cx="133350" cy="133350"/>
        </a:xfrm>
        <a:prstGeom prst="don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266700</xdr:colOff>
      <xdr:row>12</xdr:row>
      <xdr:rowOff>76200</xdr:rowOff>
    </xdr:from>
    <xdr:to>
      <xdr:col>4</xdr:col>
      <xdr:colOff>400050</xdr:colOff>
      <xdr:row>12</xdr:row>
      <xdr:rowOff>209550</xdr:rowOff>
    </xdr:to>
    <xdr:sp macro="" textlink="">
      <xdr:nvSpPr>
        <xdr:cNvPr id="52" name="Circle: Hollow 51">
          <a:hlinkClick xmlns:r="http://schemas.openxmlformats.org/officeDocument/2006/relationships" r:id="rId24"/>
          <a:extLst>
            <a:ext uri="{FF2B5EF4-FFF2-40B4-BE49-F238E27FC236}">
              <a16:creationId xmlns:a16="http://schemas.microsoft.com/office/drawing/2014/main" id="{50B1ACE3-217C-4B6C-B837-450D88BB24D0}"/>
            </a:ext>
          </a:extLst>
        </xdr:cNvPr>
        <xdr:cNvSpPr/>
      </xdr:nvSpPr>
      <xdr:spPr>
        <a:xfrm>
          <a:off x="7048500" y="2019300"/>
          <a:ext cx="133350" cy="133350"/>
        </a:xfrm>
        <a:prstGeom prst="donut">
          <a:avLst/>
        </a:prstGeom>
        <a:solidFill>
          <a:schemeClr val="accent4">
            <a:lumMod val="40000"/>
            <a:lumOff val="60000"/>
          </a:schemeClr>
        </a:solidFill>
        <a:ln>
          <a:solidFill>
            <a:srgbClr val="62A70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133447</xdr:colOff>
      <xdr:row>8</xdr:row>
      <xdr:rowOff>85939</xdr:rowOff>
    </xdr:from>
    <xdr:to>
      <xdr:col>10</xdr:col>
      <xdr:colOff>339959</xdr:colOff>
      <xdr:row>13</xdr:row>
      <xdr:rowOff>152501</xdr:rowOff>
    </xdr:to>
    <xdr:sp macro="" textlink="">
      <xdr:nvSpPr>
        <xdr:cNvPr id="3" name="Rectangle 2">
          <a:extLst>
            <a:ext uri="{FF2B5EF4-FFF2-40B4-BE49-F238E27FC236}">
              <a16:creationId xmlns:a16="http://schemas.microsoft.com/office/drawing/2014/main" id="{00000000-0008-0000-0400-000003000000}"/>
            </a:ext>
          </a:extLst>
        </xdr:cNvPr>
        <xdr:cNvSpPr/>
      </xdr:nvSpPr>
      <xdr:spPr>
        <a:xfrm>
          <a:off x="4857847" y="1076539"/>
          <a:ext cx="1440000" cy="900000"/>
        </a:xfrm>
        <a:prstGeom prst="rect">
          <a:avLst/>
        </a:prstGeom>
        <a:solidFill>
          <a:srgbClr val="FFDB8E"/>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200">
              <a:solidFill>
                <a:schemeClr val="tx1"/>
              </a:solidFill>
              <a:latin typeface="Calibri" panose="020F0502020204030204" pitchFamily="34" charset="0"/>
              <a:cs typeface="Calibri" panose="020F0502020204030204" pitchFamily="34" charset="0"/>
            </a:rPr>
            <a:t>INPUTS│Totex</a:t>
          </a:r>
        </a:p>
      </xdr:txBody>
    </xdr:sp>
    <xdr:clientData/>
  </xdr:twoCellAnchor>
  <xdr:twoCellAnchor>
    <xdr:from>
      <xdr:col>8</xdr:col>
      <xdr:colOff>119159</xdr:colOff>
      <xdr:row>19</xdr:row>
      <xdr:rowOff>133923</xdr:rowOff>
    </xdr:from>
    <xdr:to>
      <xdr:col>10</xdr:col>
      <xdr:colOff>325671</xdr:colOff>
      <xdr:row>25</xdr:row>
      <xdr:rowOff>33798</xdr:rowOff>
    </xdr:to>
    <xdr:sp macro="" textlink="">
      <xdr:nvSpPr>
        <xdr:cNvPr id="4" name="Rectangle 3">
          <a:extLst>
            <a:ext uri="{FF2B5EF4-FFF2-40B4-BE49-F238E27FC236}">
              <a16:creationId xmlns:a16="http://schemas.microsoft.com/office/drawing/2014/main" id="{00000000-0008-0000-0400-000004000000}"/>
            </a:ext>
          </a:extLst>
        </xdr:cNvPr>
        <xdr:cNvSpPr/>
      </xdr:nvSpPr>
      <xdr:spPr>
        <a:xfrm>
          <a:off x="4843559" y="2958086"/>
          <a:ext cx="1440000" cy="900000"/>
        </a:xfrm>
        <a:prstGeom prst="rect">
          <a:avLst/>
        </a:prstGeom>
        <a:solidFill>
          <a:srgbClr val="FFDB8E"/>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200">
              <a:solidFill>
                <a:schemeClr val="tx1"/>
              </a:solidFill>
              <a:latin typeface="Calibri" panose="020F0502020204030204" pitchFamily="34" charset="0"/>
              <a:cs typeface="Calibri" panose="020F0502020204030204" pitchFamily="34" charset="0"/>
            </a:rPr>
            <a:t>INPUTS│Outcomes</a:t>
          </a:r>
        </a:p>
      </xdr:txBody>
    </xdr:sp>
    <xdr:clientData/>
  </xdr:twoCellAnchor>
  <xdr:twoCellAnchor>
    <xdr:from>
      <xdr:col>8</xdr:col>
      <xdr:colOff>109634</xdr:colOff>
      <xdr:row>29</xdr:row>
      <xdr:rowOff>124690</xdr:rowOff>
    </xdr:from>
    <xdr:to>
      <xdr:col>10</xdr:col>
      <xdr:colOff>316146</xdr:colOff>
      <xdr:row>35</xdr:row>
      <xdr:rowOff>24565</xdr:rowOff>
    </xdr:to>
    <xdr:sp macro="" textlink="">
      <xdr:nvSpPr>
        <xdr:cNvPr id="5" name="Rectangle 4">
          <a:extLst>
            <a:ext uri="{FF2B5EF4-FFF2-40B4-BE49-F238E27FC236}">
              <a16:creationId xmlns:a16="http://schemas.microsoft.com/office/drawing/2014/main" id="{00000000-0008-0000-0400-000005000000}"/>
            </a:ext>
          </a:extLst>
        </xdr:cNvPr>
        <xdr:cNvSpPr/>
      </xdr:nvSpPr>
      <xdr:spPr>
        <a:xfrm>
          <a:off x="4834034" y="4615728"/>
          <a:ext cx="1440000" cy="900000"/>
        </a:xfrm>
        <a:prstGeom prst="rect">
          <a:avLst/>
        </a:prstGeom>
        <a:solidFill>
          <a:srgbClr val="FFDB8E"/>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200">
              <a:solidFill>
                <a:schemeClr val="tx1"/>
              </a:solidFill>
              <a:latin typeface="Calibri" panose="020F0502020204030204" pitchFamily="34" charset="0"/>
              <a:cs typeface="Calibri" panose="020F0502020204030204" pitchFamily="34" charset="0"/>
            </a:rPr>
            <a:t>INPUTS│PCs</a:t>
          </a:r>
        </a:p>
      </xdr:txBody>
    </xdr:sp>
    <xdr:clientData/>
  </xdr:twoCellAnchor>
  <xdr:twoCellAnchor>
    <xdr:from>
      <xdr:col>11</xdr:col>
      <xdr:colOff>142208</xdr:colOff>
      <xdr:row>8</xdr:row>
      <xdr:rowOff>85960</xdr:rowOff>
    </xdr:from>
    <xdr:to>
      <xdr:col>13</xdr:col>
      <xdr:colOff>620183</xdr:colOff>
      <xdr:row>13</xdr:row>
      <xdr:rowOff>152522</xdr:rowOff>
    </xdr:to>
    <xdr:sp macro="" textlink="">
      <xdr:nvSpPr>
        <xdr:cNvPr id="7" name="Rectangle 6">
          <a:extLst>
            <a:ext uri="{FF2B5EF4-FFF2-40B4-BE49-F238E27FC236}">
              <a16:creationId xmlns:a16="http://schemas.microsoft.com/office/drawing/2014/main" id="{00000000-0008-0000-0400-000007000000}"/>
            </a:ext>
          </a:extLst>
        </xdr:cNvPr>
        <xdr:cNvSpPr/>
      </xdr:nvSpPr>
      <xdr:spPr>
        <a:xfrm>
          <a:off x="6690646" y="1076560"/>
          <a:ext cx="1440000" cy="900000"/>
        </a:xfrm>
        <a:prstGeom prst="rect">
          <a:avLst/>
        </a:prstGeom>
        <a:solidFill>
          <a:srgbClr val="CCCCCE"/>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200">
              <a:solidFill>
                <a:schemeClr val="tx1"/>
              </a:solidFill>
              <a:latin typeface="Calibri" panose="020F0502020204030204" pitchFamily="34" charset="0"/>
              <a:cs typeface="Calibri" panose="020F0502020204030204" pitchFamily="34" charset="0"/>
            </a:rPr>
            <a:t>CALCS│Totex</a:t>
          </a:r>
        </a:p>
      </xdr:txBody>
    </xdr:sp>
    <xdr:clientData/>
  </xdr:twoCellAnchor>
  <xdr:twoCellAnchor>
    <xdr:from>
      <xdr:col>11</xdr:col>
      <xdr:colOff>132684</xdr:colOff>
      <xdr:row>19</xdr:row>
      <xdr:rowOff>133925</xdr:rowOff>
    </xdr:from>
    <xdr:to>
      <xdr:col>13</xdr:col>
      <xdr:colOff>610659</xdr:colOff>
      <xdr:row>25</xdr:row>
      <xdr:rowOff>33800</xdr:rowOff>
    </xdr:to>
    <xdr:sp macro="" textlink="">
      <xdr:nvSpPr>
        <xdr:cNvPr id="8" name="Rectangle 7">
          <a:extLst>
            <a:ext uri="{FF2B5EF4-FFF2-40B4-BE49-F238E27FC236}">
              <a16:creationId xmlns:a16="http://schemas.microsoft.com/office/drawing/2014/main" id="{00000000-0008-0000-0400-000008000000}"/>
            </a:ext>
          </a:extLst>
        </xdr:cNvPr>
        <xdr:cNvSpPr/>
      </xdr:nvSpPr>
      <xdr:spPr>
        <a:xfrm>
          <a:off x="6881147" y="2958088"/>
          <a:ext cx="1440000" cy="900000"/>
        </a:xfrm>
        <a:prstGeom prst="rect">
          <a:avLst/>
        </a:prstGeom>
        <a:solidFill>
          <a:srgbClr val="CCCCCE"/>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200">
              <a:solidFill>
                <a:schemeClr val="tx1"/>
              </a:solidFill>
              <a:latin typeface="Calibri" panose="020F0502020204030204" pitchFamily="34" charset="0"/>
              <a:cs typeface="Calibri" panose="020F0502020204030204" pitchFamily="34" charset="0"/>
            </a:rPr>
            <a:t>CALCS│Outcomes</a:t>
          </a:r>
        </a:p>
      </xdr:txBody>
    </xdr:sp>
    <xdr:clientData/>
  </xdr:twoCellAnchor>
  <xdr:twoCellAnchor>
    <xdr:from>
      <xdr:col>11</xdr:col>
      <xdr:colOff>156496</xdr:colOff>
      <xdr:row>29</xdr:row>
      <xdr:rowOff>124722</xdr:rowOff>
    </xdr:from>
    <xdr:to>
      <xdr:col>13</xdr:col>
      <xdr:colOff>634471</xdr:colOff>
      <xdr:row>35</xdr:row>
      <xdr:rowOff>24597</xdr:rowOff>
    </xdr:to>
    <xdr:sp macro="" textlink="">
      <xdr:nvSpPr>
        <xdr:cNvPr id="9" name="Rectangle 8">
          <a:extLst>
            <a:ext uri="{FF2B5EF4-FFF2-40B4-BE49-F238E27FC236}">
              <a16:creationId xmlns:a16="http://schemas.microsoft.com/office/drawing/2014/main" id="{00000000-0008-0000-0400-000009000000}"/>
            </a:ext>
          </a:extLst>
        </xdr:cNvPr>
        <xdr:cNvSpPr/>
      </xdr:nvSpPr>
      <xdr:spPr>
        <a:xfrm>
          <a:off x="6904959" y="4615760"/>
          <a:ext cx="1440000" cy="900000"/>
        </a:xfrm>
        <a:prstGeom prst="rect">
          <a:avLst/>
        </a:prstGeom>
        <a:solidFill>
          <a:srgbClr val="CCCCCE"/>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200">
              <a:solidFill>
                <a:schemeClr val="tx1"/>
              </a:solidFill>
              <a:latin typeface="Calibri" panose="020F0502020204030204" pitchFamily="34" charset="0"/>
              <a:cs typeface="Calibri" panose="020F0502020204030204" pitchFamily="34" charset="0"/>
            </a:rPr>
            <a:t>CALCS│PCs</a:t>
          </a:r>
        </a:p>
      </xdr:txBody>
    </xdr:sp>
    <xdr:clientData/>
  </xdr:twoCellAnchor>
  <xdr:twoCellAnchor>
    <xdr:from>
      <xdr:col>14</xdr:col>
      <xdr:colOff>364990</xdr:colOff>
      <xdr:row>12</xdr:row>
      <xdr:rowOff>90448</xdr:rowOff>
    </xdr:from>
    <xdr:to>
      <xdr:col>16</xdr:col>
      <xdr:colOff>388990</xdr:colOff>
      <xdr:row>17</xdr:row>
      <xdr:rowOff>157010</xdr:rowOff>
    </xdr:to>
    <xdr:sp macro="" textlink="">
      <xdr:nvSpPr>
        <xdr:cNvPr id="12" name="Rectangle 11">
          <a:extLst>
            <a:ext uri="{FF2B5EF4-FFF2-40B4-BE49-F238E27FC236}">
              <a16:creationId xmlns:a16="http://schemas.microsoft.com/office/drawing/2014/main" id="{00000000-0008-0000-0400-00000C000000}"/>
            </a:ext>
          </a:extLst>
        </xdr:cNvPr>
        <xdr:cNvSpPr/>
      </xdr:nvSpPr>
      <xdr:spPr>
        <a:xfrm>
          <a:off x="8637453" y="1747798"/>
          <a:ext cx="1548000" cy="900000"/>
        </a:xfrm>
        <a:prstGeom prst="rect">
          <a:avLst/>
        </a:prstGeom>
        <a:solidFill>
          <a:srgbClr val="98C561"/>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200">
              <a:solidFill>
                <a:schemeClr val="tx1"/>
              </a:solidFill>
              <a:latin typeface="Calibri" panose="020F0502020204030204" pitchFamily="34" charset="0"/>
              <a:cs typeface="Calibri" panose="020F0502020204030204" pitchFamily="34" charset="0"/>
            </a:rPr>
            <a:t>OUTPUTS│Totex</a:t>
          </a:r>
        </a:p>
      </xdr:txBody>
    </xdr:sp>
    <xdr:clientData/>
  </xdr:twoCellAnchor>
  <xdr:twoCellAnchor>
    <xdr:from>
      <xdr:col>14</xdr:col>
      <xdr:colOff>374525</xdr:colOff>
      <xdr:row>22</xdr:row>
      <xdr:rowOff>29010</xdr:rowOff>
    </xdr:from>
    <xdr:to>
      <xdr:col>16</xdr:col>
      <xdr:colOff>398525</xdr:colOff>
      <xdr:row>27</xdr:row>
      <xdr:rowOff>95572</xdr:rowOff>
    </xdr:to>
    <xdr:sp macro="" textlink="">
      <xdr:nvSpPr>
        <xdr:cNvPr id="13" name="Rectangle 12">
          <a:extLst>
            <a:ext uri="{FF2B5EF4-FFF2-40B4-BE49-F238E27FC236}">
              <a16:creationId xmlns:a16="http://schemas.microsoft.com/office/drawing/2014/main" id="{00000000-0008-0000-0400-00000D000000}"/>
            </a:ext>
          </a:extLst>
        </xdr:cNvPr>
        <xdr:cNvSpPr/>
      </xdr:nvSpPr>
      <xdr:spPr>
        <a:xfrm>
          <a:off x="8646988" y="3353235"/>
          <a:ext cx="1548000" cy="900000"/>
        </a:xfrm>
        <a:prstGeom prst="rect">
          <a:avLst/>
        </a:prstGeom>
        <a:solidFill>
          <a:srgbClr val="98C561"/>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200">
              <a:solidFill>
                <a:schemeClr val="tx1"/>
              </a:solidFill>
              <a:latin typeface="Calibri" panose="020F0502020204030204" pitchFamily="34" charset="0"/>
              <a:cs typeface="Calibri" panose="020F0502020204030204" pitchFamily="34" charset="0"/>
            </a:rPr>
            <a:t>OUTPUTS│ Outcomes</a:t>
          </a:r>
        </a:p>
      </xdr:txBody>
    </xdr:sp>
    <xdr:clientData/>
  </xdr:twoCellAnchor>
  <xdr:twoCellAnchor>
    <xdr:from>
      <xdr:col>14</xdr:col>
      <xdr:colOff>374527</xdr:colOff>
      <xdr:row>29</xdr:row>
      <xdr:rowOff>124718</xdr:rowOff>
    </xdr:from>
    <xdr:to>
      <xdr:col>16</xdr:col>
      <xdr:colOff>398527</xdr:colOff>
      <xdr:row>35</xdr:row>
      <xdr:rowOff>24593</xdr:rowOff>
    </xdr:to>
    <xdr:sp macro="" textlink="">
      <xdr:nvSpPr>
        <xdr:cNvPr id="14" name="Rectangle 13">
          <a:extLst>
            <a:ext uri="{FF2B5EF4-FFF2-40B4-BE49-F238E27FC236}">
              <a16:creationId xmlns:a16="http://schemas.microsoft.com/office/drawing/2014/main" id="{00000000-0008-0000-0400-00000E000000}"/>
            </a:ext>
          </a:extLst>
        </xdr:cNvPr>
        <xdr:cNvSpPr/>
      </xdr:nvSpPr>
      <xdr:spPr>
        <a:xfrm>
          <a:off x="8646990" y="4615756"/>
          <a:ext cx="1548000" cy="900000"/>
        </a:xfrm>
        <a:prstGeom prst="rect">
          <a:avLst/>
        </a:prstGeom>
        <a:solidFill>
          <a:srgbClr val="98C561"/>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200">
              <a:solidFill>
                <a:schemeClr val="tx1"/>
              </a:solidFill>
              <a:latin typeface="Calibri" panose="020F0502020204030204" pitchFamily="34" charset="0"/>
              <a:cs typeface="Calibri" panose="020F0502020204030204" pitchFamily="34" charset="0"/>
            </a:rPr>
            <a:t>OUTPUTS│PCs</a:t>
          </a:r>
        </a:p>
      </xdr:txBody>
    </xdr:sp>
    <xdr:clientData/>
  </xdr:twoCellAnchor>
  <xdr:twoCellAnchor>
    <xdr:from>
      <xdr:col>1</xdr:col>
      <xdr:colOff>57150</xdr:colOff>
      <xdr:row>8</xdr:row>
      <xdr:rowOff>47926</xdr:rowOff>
    </xdr:from>
    <xdr:to>
      <xdr:col>3</xdr:col>
      <xdr:colOff>245587</xdr:colOff>
      <xdr:row>14</xdr:row>
      <xdr:rowOff>19801</xdr:rowOff>
    </xdr:to>
    <xdr:sp macro="" textlink="">
      <xdr:nvSpPr>
        <xdr:cNvPr id="45" name="Rectangle 44">
          <a:extLst>
            <a:ext uri="{FF2B5EF4-FFF2-40B4-BE49-F238E27FC236}">
              <a16:creationId xmlns:a16="http://schemas.microsoft.com/office/drawing/2014/main" id="{00000000-0008-0000-0400-00002D000000}"/>
            </a:ext>
          </a:extLst>
        </xdr:cNvPr>
        <xdr:cNvSpPr/>
      </xdr:nvSpPr>
      <xdr:spPr>
        <a:xfrm>
          <a:off x="261257" y="2157033"/>
          <a:ext cx="1263401" cy="1033232"/>
        </a:xfrm>
        <a:prstGeom prst="rect">
          <a:avLst/>
        </a:prstGeom>
        <a:solidFill>
          <a:srgbClr val="FFDB8E"/>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200">
              <a:solidFill>
                <a:schemeClr val="tx1"/>
              </a:solidFill>
              <a:latin typeface="Calibri" panose="020F0502020204030204" pitchFamily="34" charset="0"/>
              <a:cs typeface="Calibri" panose="020F0502020204030204" pitchFamily="34" charset="0"/>
            </a:rPr>
            <a:t>F_Inputs</a:t>
          </a:r>
        </a:p>
        <a:p>
          <a:pPr algn="ctr"/>
          <a:r>
            <a:rPr lang="en-GB" sz="1100">
              <a:solidFill>
                <a:schemeClr val="tx1"/>
              </a:solidFill>
              <a:latin typeface="Calibri" panose="020F0502020204030204" pitchFamily="34" charset="0"/>
              <a:cs typeface="Calibri" panose="020F0502020204030204" pitchFamily="34" charset="0"/>
            </a:rPr>
            <a:t>[APR data downloaded from Ofwat's Fountain database]</a:t>
          </a:r>
        </a:p>
      </xdr:txBody>
    </xdr:sp>
    <xdr:clientData/>
  </xdr:twoCellAnchor>
  <xdr:twoCellAnchor>
    <xdr:from>
      <xdr:col>1</xdr:col>
      <xdr:colOff>35719</xdr:colOff>
      <xdr:row>22</xdr:row>
      <xdr:rowOff>23812</xdr:rowOff>
    </xdr:from>
    <xdr:to>
      <xdr:col>3</xdr:col>
      <xdr:colOff>228918</xdr:colOff>
      <xdr:row>27</xdr:row>
      <xdr:rowOff>133349</xdr:rowOff>
    </xdr:to>
    <xdr:sp macro="" textlink="">
      <xdr:nvSpPr>
        <xdr:cNvPr id="46" name="Rectangle 45">
          <a:extLst>
            <a:ext uri="{FF2B5EF4-FFF2-40B4-BE49-F238E27FC236}">
              <a16:creationId xmlns:a16="http://schemas.microsoft.com/office/drawing/2014/main" id="{00000000-0008-0000-0400-00002E000000}"/>
            </a:ext>
          </a:extLst>
        </xdr:cNvPr>
        <xdr:cNvSpPr/>
      </xdr:nvSpPr>
      <xdr:spPr>
        <a:xfrm>
          <a:off x="250032" y="4393406"/>
          <a:ext cx="1276667" cy="942974"/>
        </a:xfrm>
        <a:prstGeom prst="rect">
          <a:avLst/>
        </a:prstGeom>
        <a:solidFill>
          <a:srgbClr val="FFDB8E"/>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100">
              <a:solidFill>
                <a:schemeClr val="tx1"/>
              </a:solidFill>
              <a:latin typeface="Calibri" panose="020F0502020204030204" pitchFamily="34" charset="0"/>
              <a:cs typeface="Calibri" panose="020F0502020204030204" pitchFamily="34" charset="0"/>
            </a:rPr>
            <a:t>Ofwat's in-period determination of C-MeX and D-MeX payments</a:t>
          </a:r>
        </a:p>
      </xdr:txBody>
    </xdr:sp>
    <xdr:clientData/>
  </xdr:twoCellAnchor>
  <xdr:twoCellAnchor>
    <xdr:from>
      <xdr:col>3</xdr:col>
      <xdr:colOff>647686</xdr:colOff>
      <xdr:row>8</xdr:row>
      <xdr:rowOff>85730</xdr:rowOff>
    </xdr:from>
    <xdr:to>
      <xdr:col>5</xdr:col>
      <xdr:colOff>333378</xdr:colOff>
      <xdr:row>13</xdr:row>
      <xdr:rowOff>152293</xdr:rowOff>
    </xdr:to>
    <xdr:sp macro="" textlink="">
      <xdr:nvSpPr>
        <xdr:cNvPr id="48" name="Rectangle 47">
          <a:extLst>
            <a:ext uri="{FF2B5EF4-FFF2-40B4-BE49-F238E27FC236}">
              <a16:creationId xmlns:a16="http://schemas.microsoft.com/office/drawing/2014/main" id="{00000000-0008-0000-0400-000030000000}"/>
            </a:ext>
          </a:extLst>
        </xdr:cNvPr>
        <xdr:cNvSpPr/>
      </xdr:nvSpPr>
      <xdr:spPr>
        <a:xfrm>
          <a:off x="1926757" y="2194837"/>
          <a:ext cx="1073621" cy="951027"/>
        </a:xfrm>
        <a:prstGeom prst="rect">
          <a:avLst/>
        </a:prstGeom>
        <a:solidFill>
          <a:srgbClr val="FFDB8E"/>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200">
              <a:solidFill>
                <a:schemeClr val="tx1"/>
              </a:solidFill>
              <a:latin typeface="Calibri" panose="020F0502020204030204" pitchFamily="34" charset="0"/>
              <a:cs typeface="Calibri" panose="020F0502020204030204" pitchFamily="34" charset="0"/>
            </a:rPr>
            <a:t>InpOverride</a:t>
          </a:r>
        </a:p>
        <a:p>
          <a:pPr algn="ctr"/>
          <a:r>
            <a:rPr lang="en-GB" sz="1100">
              <a:solidFill>
                <a:schemeClr val="tx1"/>
              </a:solidFill>
              <a:latin typeface="Calibri" panose="020F0502020204030204" pitchFamily="34" charset="0"/>
              <a:cs typeface="Calibri" panose="020F0502020204030204" pitchFamily="34" charset="0"/>
            </a:rPr>
            <a:t>[Ofwat overrides</a:t>
          </a:r>
          <a:r>
            <a:rPr lang="en-GB" sz="1100" baseline="0">
              <a:solidFill>
                <a:schemeClr val="tx1"/>
              </a:solidFill>
              <a:latin typeface="Calibri" panose="020F0502020204030204" pitchFamily="34" charset="0"/>
              <a:cs typeface="Calibri" panose="020F0502020204030204" pitchFamily="34" charset="0"/>
            </a:rPr>
            <a:t>]</a:t>
          </a:r>
          <a:endParaRPr lang="en-GB" sz="1100">
            <a:solidFill>
              <a:schemeClr val="tx1"/>
            </a:solidFill>
            <a:latin typeface="Calibri" panose="020F0502020204030204" pitchFamily="34" charset="0"/>
            <a:cs typeface="Calibri" panose="020F0502020204030204" pitchFamily="34" charset="0"/>
          </a:endParaRPr>
        </a:p>
      </xdr:txBody>
    </xdr:sp>
    <xdr:clientData/>
  </xdr:twoCellAnchor>
  <xdr:twoCellAnchor>
    <xdr:from>
      <xdr:col>1</xdr:col>
      <xdr:colOff>38099</xdr:colOff>
      <xdr:row>32</xdr:row>
      <xdr:rowOff>47628</xdr:rowOff>
    </xdr:from>
    <xdr:to>
      <xdr:col>3</xdr:col>
      <xdr:colOff>226537</xdr:colOff>
      <xdr:row>36</xdr:row>
      <xdr:rowOff>9511</xdr:rowOff>
    </xdr:to>
    <xdr:sp macro="" textlink="">
      <xdr:nvSpPr>
        <xdr:cNvPr id="71" name="Rectangle 70">
          <a:extLst>
            <a:ext uri="{FF2B5EF4-FFF2-40B4-BE49-F238E27FC236}">
              <a16:creationId xmlns:a16="http://schemas.microsoft.com/office/drawing/2014/main" id="{00000000-0008-0000-0400-000047000000}"/>
            </a:ext>
          </a:extLst>
        </xdr:cNvPr>
        <xdr:cNvSpPr/>
      </xdr:nvSpPr>
      <xdr:spPr>
        <a:xfrm>
          <a:off x="252412" y="6084097"/>
          <a:ext cx="1271906" cy="628633"/>
        </a:xfrm>
        <a:prstGeom prst="rect">
          <a:avLst/>
        </a:prstGeom>
        <a:solidFill>
          <a:srgbClr val="FFDB8E"/>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100">
              <a:solidFill>
                <a:schemeClr val="tx1"/>
              </a:solidFill>
              <a:latin typeface="Calibri" panose="020F0502020204030204" pitchFamily="34" charset="0"/>
              <a:cs typeface="Calibri" panose="020F0502020204030204" pitchFamily="34" charset="0"/>
            </a:rPr>
            <a:t>PR19FD common performance commitment</a:t>
          </a:r>
          <a:r>
            <a:rPr lang="en-GB" sz="1100" baseline="0">
              <a:solidFill>
                <a:schemeClr val="tx1"/>
              </a:solidFill>
              <a:latin typeface="Calibri" panose="020F0502020204030204" pitchFamily="34" charset="0"/>
              <a:cs typeface="Calibri" panose="020F0502020204030204" pitchFamily="34" charset="0"/>
            </a:rPr>
            <a:t> d</a:t>
          </a:r>
          <a:r>
            <a:rPr lang="en-GB" sz="1100">
              <a:solidFill>
                <a:schemeClr val="tx1"/>
              </a:solidFill>
              <a:latin typeface="Calibri" panose="020F0502020204030204" pitchFamily="34" charset="0"/>
              <a:cs typeface="Calibri" panose="020F0502020204030204" pitchFamily="34" charset="0"/>
            </a:rPr>
            <a:t>ata</a:t>
          </a:r>
        </a:p>
      </xdr:txBody>
    </xdr:sp>
    <xdr:clientData/>
  </xdr:twoCellAnchor>
  <xdr:twoCellAnchor>
    <xdr:from>
      <xdr:col>6</xdr:col>
      <xdr:colOff>585786</xdr:colOff>
      <xdr:row>5</xdr:row>
      <xdr:rowOff>174440</xdr:rowOff>
    </xdr:from>
    <xdr:to>
      <xdr:col>8</xdr:col>
      <xdr:colOff>476566</xdr:colOff>
      <xdr:row>7</xdr:row>
      <xdr:rowOff>111919</xdr:rowOff>
    </xdr:to>
    <xdr:sp macro="" textlink="">
      <xdr:nvSpPr>
        <xdr:cNvPr id="53" name="Rectangle 52">
          <a:extLst>
            <a:ext uri="{FF2B5EF4-FFF2-40B4-BE49-F238E27FC236}">
              <a16:creationId xmlns:a16="http://schemas.microsoft.com/office/drawing/2014/main" id="{00000000-0008-0000-0400-000035000000}"/>
            </a:ext>
          </a:extLst>
        </xdr:cNvPr>
        <xdr:cNvSpPr/>
      </xdr:nvSpPr>
      <xdr:spPr>
        <a:xfrm>
          <a:off x="3955255" y="1519846"/>
          <a:ext cx="1271905" cy="461354"/>
        </a:xfrm>
        <a:prstGeom prst="rect">
          <a:avLst/>
        </a:prstGeom>
        <a:solidFill>
          <a:srgbClr val="FFDB8E"/>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100">
              <a:solidFill>
                <a:schemeClr val="tx1"/>
              </a:solidFill>
              <a:latin typeface="Calibri" panose="020F0502020204030204" pitchFamily="34" charset="0"/>
              <a:cs typeface="Calibri" panose="020F0502020204030204" pitchFamily="34" charset="0"/>
            </a:rPr>
            <a:t>PR19FD retail cost allowances</a:t>
          </a:r>
        </a:p>
      </xdr:txBody>
    </xdr:sp>
    <xdr:clientData/>
  </xdr:twoCellAnchor>
  <xdr:twoCellAnchor>
    <xdr:from>
      <xdr:col>17</xdr:col>
      <xdr:colOff>169708</xdr:colOff>
      <xdr:row>20</xdr:row>
      <xdr:rowOff>162820</xdr:rowOff>
    </xdr:from>
    <xdr:to>
      <xdr:col>19</xdr:col>
      <xdr:colOff>121708</xdr:colOff>
      <xdr:row>28</xdr:row>
      <xdr:rowOff>125320</xdr:rowOff>
    </xdr:to>
    <xdr:sp macro="" textlink="">
      <xdr:nvSpPr>
        <xdr:cNvPr id="62" name="Rectangle 61">
          <a:extLst>
            <a:ext uri="{FF2B5EF4-FFF2-40B4-BE49-F238E27FC236}">
              <a16:creationId xmlns:a16="http://schemas.microsoft.com/office/drawing/2014/main" id="{00000000-0008-0000-0400-00003E000000}"/>
            </a:ext>
          </a:extLst>
        </xdr:cNvPr>
        <xdr:cNvSpPr/>
      </xdr:nvSpPr>
      <xdr:spPr>
        <a:xfrm>
          <a:off x="10728171" y="3153670"/>
          <a:ext cx="1476000" cy="1296000"/>
        </a:xfrm>
        <a:prstGeom prst="rect">
          <a:avLst/>
        </a:prstGeom>
        <a:solidFill>
          <a:srgbClr val="98C561"/>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200">
              <a:solidFill>
                <a:schemeClr val="tx1"/>
              </a:solidFill>
              <a:latin typeface="Calibri" panose="020F0502020204030204" pitchFamily="34" charset="0"/>
              <a:cs typeface="Calibri" panose="020F0502020204030204" pitchFamily="34" charset="0"/>
            </a:rPr>
            <a:t>OUTPUTS│Summary</a:t>
          </a:r>
        </a:p>
      </xdr:txBody>
    </xdr:sp>
    <xdr:clientData/>
  </xdr:twoCellAnchor>
  <xdr:twoCellAnchor>
    <xdr:from>
      <xdr:col>3</xdr:col>
      <xdr:colOff>226537</xdr:colOff>
      <xdr:row>34</xdr:row>
      <xdr:rowOff>35702</xdr:rowOff>
    </xdr:from>
    <xdr:to>
      <xdr:col>8</xdr:col>
      <xdr:colOff>109538</xdr:colOff>
      <xdr:row>34</xdr:row>
      <xdr:rowOff>35702</xdr:rowOff>
    </xdr:to>
    <xdr:cxnSp macro="">
      <xdr:nvCxnSpPr>
        <xdr:cNvPr id="69" name="Straight Arrow Connector 68">
          <a:extLst>
            <a:ext uri="{FF2B5EF4-FFF2-40B4-BE49-F238E27FC236}">
              <a16:creationId xmlns:a16="http://schemas.microsoft.com/office/drawing/2014/main" id="{00000000-0008-0000-0400-000045000000}"/>
            </a:ext>
          </a:extLst>
        </xdr:cNvPr>
        <xdr:cNvCxnSpPr/>
      </xdr:nvCxnSpPr>
      <xdr:spPr>
        <a:xfrm>
          <a:off x="1498125" y="5360177"/>
          <a:ext cx="3335813" cy="0"/>
        </a:xfrm>
        <a:prstGeom prst="straightConnector1">
          <a:avLst/>
        </a:prstGeom>
        <a:ln w="19050">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316146</xdr:colOff>
      <xdr:row>32</xdr:row>
      <xdr:rowOff>74628</xdr:rowOff>
    </xdr:from>
    <xdr:to>
      <xdr:col>11</xdr:col>
      <xdr:colOff>156496</xdr:colOff>
      <xdr:row>32</xdr:row>
      <xdr:rowOff>74660</xdr:rowOff>
    </xdr:to>
    <xdr:cxnSp macro="">
      <xdr:nvCxnSpPr>
        <xdr:cNvPr id="105" name="Straight Arrow Connector 104">
          <a:extLst>
            <a:ext uri="{FF2B5EF4-FFF2-40B4-BE49-F238E27FC236}">
              <a16:creationId xmlns:a16="http://schemas.microsoft.com/office/drawing/2014/main" id="{00000000-0008-0000-0400-000069000000}"/>
            </a:ext>
          </a:extLst>
        </xdr:cNvPr>
        <xdr:cNvCxnSpPr>
          <a:stCxn id="5" idx="3"/>
          <a:endCxn id="9" idx="1"/>
        </xdr:cNvCxnSpPr>
      </xdr:nvCxnSpPr>
      <xdr:spPr>
        <a:xfrm>
          <a:off x="6274034" y="5065728"/>
          <a:ext cx="630925" cy="32"/>
        </a:xfrm>
        <a:prstGeom prst="straightConnector1">
          <a:avLst/>
        </a:prstGeom>
        <a:ln w="19050">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634471</xdr:colOff>
      <xdr:row>32</xdr:row>
      <xdr:rowOff>74656</xdr:rowOff>
    </xdr:from>
    <xdr:to>
      <xdr:col>14</xdr:col>
      <xdr:colOff>374527</xdr:colOff>
      <xdr:row>32</xdr:row>
      <xdr:rowOff>74660</xdr:rowOff>
    </xdr:to>
    <xdr:cxnSp macro="">
      <xdr:nvCxnSpPr>
        <xdr:cNvPr id="107" name="Straight Arrow Connector 106">
          <a:extLst>
            <a:ext uri="{FF2B5EF4-FFF2-40B4-BE49-F238E27FC236}">
              <a16:creationId xmlns:a16="http://schemas.microsoft.com/office/drawing/2014/main" id="{00000000-0008-0000-0400-00006B000000}"/>
            </a:ext>
          </a:extLst>
        </xdr:cNvPr>
        <xdr:cNvCxnSpPr>
          <a:stCxn id="9" idx="3"/>
          <a:endCxn id="14" idx="1"/>
        </xdr:cNvCxnSpPr>
      </xdr:nvCxnSpPr>
      <xdr:spPr>
        <a:xfrm flipV="1">
          <a:off x="8144934" y="5065756"/>
          <a:ext cx="502056" cy="4"/>
        </a:xfrm>
        <a:prstGeom prst="straightConnector1">
          <a:avLst/>
        </a:prstGeom>
        <a:ln w="19050">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571491</xdr:colOff>
      <xdr:row>13</xdr:row>
      <xdr:rowOff>152292</xdr:rowOff>
    </xdr:from>
    <xdr:to>
      <xdr:col>8</xdr:col>
      <xdr:colOff>123921</xdr:colOff>
      <xdr:row>22</xdr:row>
      <xdr:rowOff>83860</xdr:rowOff>
    </xdr:to>
    <xdr:cxnSp macro="">
      <xdr:nvCxnSpPr>
        <xdr:cNvPr id="111" name="Elbow Connector 110">
          <a:extLst>
            <a:ext uri="{FF2B5EF4-FFF2-40B4-BE49-F238E27FC236}">
              <a16:creationId xmlns:a16="http://schemas.microsoft.com/office/drawing/2014/main" id="{00000000-0008-0000-0400-00006F000000}"/>
            </a:ext>
          </a:extLst>
        </xdr:cNvPr>
        <xdr:cNvCxnSpPr>
          <a:stCxn id="170" idx="2"/>
          <a:endCxn id="4" idx="1"/>
        </xdr:cNvCxnSpPr>
      </xdr:nvCxnSpPr>
      <xdr:spPr>
        <a:xfrm rot="16200000" flipH="1">
          <a:off x="3660904" y="2225430"/>
          <a:ext cx="1431755" cy="933555"/>
        </a:xfrm>
        <a:prstGeom prst="bentConnector2">
          <a:avLst/>
        </a:prstGeom>
        <a:ln w="50800">
          <a:solidFill>
            <a:srgbClr val="003595"/>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566730</xdr:colOff>
      <xdr:row>12</xdr:row>
      <xdr:rowOff>28464</xdr:rowOff>
    </xdr:from>
    <xdr:to>
      <xdr:col>8</xdr:col>
      <xdr:colOff>109635</xdr:colOff>
      <xdr:row>30</xdr:row>
      <xdr:rowOff>155590</xdr:rowOff>
    </xdr:to>
    <xdr:cxnSp macro="">
      <xdr:nvCxnSpPr>
        <xdr:cNvPr id="116" name="Elbow Connector 115">
          <a:extLst>
            <a:ext uri="{FF2B5EF4-FFF2-40B4-BE49-F238E27FC236}">
              <a16:creationId xmlns:a16="http://schemas.microsoft.com/office/drawing/2014/main" id="{00000000-0008-0000-0400-000074000000}"/>
            </a:ext>
          </a:extLst>
        </xdr:cNvPr>
        <xdr:cNvCxnSpPr/>
      </xdr:nvCxnSpPr>
      <xdr:spPr>
        <a:xfrm rot="16200000" flipH="1">
          <a:off x="2808269" y="2787550"/>
          <a:ext cx="3127501" cy="924030"/>
        </a:xfrm>
        <a:prstGeom prst="bentConnector2">
          <a:avLst/>
        </a:prstGeom>
        <a:ln w="50800">
          <a:solidFill>
            <a:srgbClr val="003595"/>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325671</xdr:colOff>
      <xdr:row>22</xdr:row>
      <xdr:rowOff>83861</xdr:rowOff>
    </xdr:from>
    <xdr:to>
      <xdr:col>11</xdr:col>
      <xdr:colOff>132684</xdr:colOff>
      <xdr:row>22</xdr:row>
      <xdr:rowOff>83863</xdr:rowOff>
    </xdr:to>
    <xdr:cxnSp macro="">
      <xdr:nvCxnSpPr>
        <xdr:cNvPr id="121" name="Straight Arrow Connector 120">
          <a:extLst>
            <a:ext uri="{FF2B5EF4-FFF2-40B4-BE49-F238E27FC236}">
              <a16:creationId xmlns:a16="http://schemas.microsoft.com/office/drawing/2014/main" id="{00000000-0008-0000-0400-000079000000}"/>
            </a:ext>
          </a:extLst>
        </xdr:cNvPr>
        <xdr:cNvCxnSpPr>
          <a:stCxn id="4" idx="3"/>
          <a:endCxn id="8" idx="1"/>
        </xdr:cNvCxnSpPr>
      </xdr:nvCxnSpPr>
      <xdr:spPr>
        <a:xfrm>
          <a:off x="6283559" y="3408086"/>
          <a:ext cx="597588" cy="2"/>
        </a:xfrm>
        <a:prstGeom prst="straightConnector1">
          <a:avLst/>
        </a:prstGeom>
        <a:ln w="19050">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339959</xdr:colOff>
      <xdr:row>11</xdr:row>
      <xdr:rowOff>35876</xdr:rowOff>
    </xdr:from>
    <xdr:to>
      <xdr:col>11</xdr:col>
      <xdr:colOff>142208</xdr:colOff>
      <xdr:row>11</xdr:row>
      <xdr:rowOff>35897</xdr:rowOff>
    </xdr:to>
    <xdr:cxnSp macro="">
      <xdr:nvCxnSpPr>
        <xdr:cNvPr id="124" name="Straight Arrow Connector 123">
          <a:extLst>
            <a:ext uri="{FF2B5EF4-FFF2-40B4-BE49-F238E27FC236}">
              <a16:creationId xmlns:a16="http://schemas.microsoft.com/office/drawing/2014/main" id="{00000000-0008-0000-0400-00007C000000}"/>
            </a:ext>
          </a:extLst>
        </xdr:cNvPr>
        <xdr:cNvCxnSpPr>
          <a:stCxn id="3" idx="3"/>
          <a:endCxn id="7" idx="1"/>
        </xdr:cNvCxnSpPr>
      </xdr:nvCxnSpPr>
      <xdr:spPr>
        <a:xfrm>
          <a:off x="6297847" y="1526539"/>
          <a:ext cx="392799" cy="21"/>
        </a:xfrm>
        <a:prstGeom prst="straightConnector1">
          <a:avLst/>
        </a:prstGeom>
        <a:ln w="19050">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388990</xdr:colOff>
      <xdr:row>15</xdr:row>
      <xdr:rowOff>40385</xdr:rowOff>
    </xdr:from>
    <xdr:to>
      <xdr:col>18</xdr:col>
      <xdr:colOff>145708</xdr:colOff>
      <xdr:row>20</xdr:row>
      <xdr:rowOff>162820</xdr:rowOff>
    </xdr:to>
    <xdr:cxnSp macro="">
      <xdr:nvCxnSpPr>
        <xdr:cNvPr id="137" name="Elbow Connector 136">
          <a:extLst>
            <a:ext uri="{FF2B5EF4-FFF2-40B4-BE49-F238E27FC236}">
              <a16:creationId xmlns:a16="http://schemas.microsoft.com/office/drawing/2014/main" id="{00000000-0008-0000-0400-000089000000}"/>
            </a:ext>
          </a:extLst>
        </xdr:cNvPr>
        <xdr:cNvCxnSpPr>
          <a:stCxn id="12" idx="3"/>
          <a:endCxn id="62" idx="0"/>
        </xdr:cNvCxnSpPr>
      </xdr:nvCxnSpPr>
      <xdr:spPr>
        <a:xfrm>
          <a:off x="10185453" y="2197798"/>
          <a:ext cx="1280718" cy="955872"/>
        </a:xfrm>
        <a:prstGeom prst="bentConnector2">
          <a:avLst/>
        </a:prstGeom>
        <a:ln w="19050">
          <a:solidFill>
            <a:srgbClr val="003595"/>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398527</xdr:colOff>
      <xdr:row>28</xdr:row>
      <xdr:rowOff>125320</xdr:rowOff>
    </xdr:from>
    <xdr:to>
      <xdr:col>18</xdr:col>
      <xdr:colOff>145708</xdr:colOff>
      <xdr:row>32</xdr:row>
      <xdr:rowOff>74656</xdr:rowOff>
    </xdr:to>
    <xdr:cxnSp macro="">
      <xdr:nvCxnSpPr>
        <xdr:cNvPr id="141" name="Elbow Connector 140">
          <a:extLst>
            <a:ext uri="{FF2B5EF4-FFF2-40B4-BE49-F238E27FC236}">
              <a16:creationId xmlns:a16="http://schemas.microsoft.com/office/drawing/2014/main" id="{00000000-0008-0000-0400-00008D000000}"/>
            </a:ext>
          </a:extLst>
        </xdr:cNvPr>
        <xdr:cNvCxnSpPr>
          <a:stCxn id="14" idx="3"/>
          <a:endCxn id="62" idx="2"/>
        </xdr:cNvCxnSpPr>
      </xdr:nvCxnSpPr>
      <xdr:spPr>
        <a:xfrm flipV="1">
          <a:off x="10194990" y="4449670"/>
          <a:ext cx="1271181" cy="616086"/>
        </a:xfrm>
        <a:prstGeom prst="bentConnector2">
          <a:avLst/>
        </a:prstGeom>
        <a:ln w="19050">
          <a:solidFill>
            <a:srgbClr val="003595"/>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409574</xdr:colOff>
      <xdr:row>11</xdr:row>
      <xdr:rowOff>40430</xdr:rowOff>
    </xdr:from>
    <xdr:to>
      <xdr:col>8</xdr:col>
      <xdr:colOff>133447</xdr:colOff>
      <xdr:row>11</xdr:row>
      <xdr:rowOff>40430</xdr:rowOff>
    </xdr:to>
    <xdr:cxnSp macro="">
      <xdr:nvCxnSpPr>
        <xdr:cNvPr id="146" name="Straight Arrow Connector 145">
          <a:extLst>
            <a:ext uri="{FF2B5EF4-FFF2-40B4-BE49-F238E27FC236}">
              <a16:creationId xmlns:a16="http://schemas.microsoft.com/office/drawing/2014/main" id="{00000000-0008-0000-0400-000092000000}"/>
            </a:ext>
          </a:extLst>
        </xdr:cNvPr>
        <xdr:cNvCxnSpPr>
          <a:stCxn id="170" idx="3"/>
        </xdr:cNvCxnSpPr>
      </xdr:nvCxnSpPr>
      <xdr:spPr>
        <a:xfrm>
          <a:off x="4464503" y="2680216"/>
          <a:ext cx="417837" cy="0"/>
        </a:xfrm>
        <a:prstGeom prst="straightConnector1">
          <a:avLst/>
        </a:prstGeom>
        <a:ln w="50800">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620183</xdr:colOff>
      <xdr:row>11</xdr:row>
      <xdr:rowOff>35897</xdr:rowOff>
    </xdr:from>
    <xdr:to>
      <xdr:col>14</xdr:col>
      <xdr:colOff>364990</xdr:colOff>
      <xdr:row>15</xdr:row>
      <xdr:rowOff>40385</xdr:rowOff>
    </xdr:to>
    <xdr:cxnSp macro="">
      <xdr:nvCxnSpPr>
        <xdr:cNvPr id="154" name="Elbow Connector 153">
          <a:extLst>
            <a:ext uri="{FF2B5EF4-FFF2-40B4-BE49-F238E27FC236}">
              <a16:creationId xmlns:a16="http://schemas.microsoft.com/office/drawing/2014/main" id="{00000000-0008-0000-0400-00009A000000}"/>
            </a:ext>
          </a:extLst>
        </xdr:cNvPr>
        <xdr:cNvCxnSpPr>
          <a:stCxn id="7" idx="3"/>
          <a:endCxn id="12" idx="1"/>
        </xdr:cNvCxnSpPr>
      </xdr:nvCxnSpPr>
      <xdr:spPr>
        <a:xfrm>
          <a:off x="8130646" y="1526560"/>
          <a:ext cx="506807" cy="671238"/>
        </a:xfrm>
        <a:prstGeom prst="bentConnector3">
          <a:avLst/>
        </a:prstGeom>
        <a:ln w="19050">
          <a:solidFill>
            <a:srgbClr val="003595"/>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398525</xdr:colOff>
      <xdr:row>24</xdr:row>
      <xdr:rowOff>144070</xdr:rowOff>
    </xdr:from>
    <xdr:to>
      <xdr:col>17</xdr:col>
      <xdr:colOff>169708</xdr:colOff>
      <xdr:row>24</xdr:row>
      <xdr:rowOff>145635</xdr:rowOff>
    </xdr:to>
    <xdr:cxnSp macro="">
      <xdr:nvCxnSpPr>
        <xdr:cNvPr id="160" name="Straight Arrow Connector 159">
          <a:extLst>
            <a:ext uri="{FF2B5EF4-FFF2-40B4-BE49-F238E27FC236}">
              <a16:creationId xmlns:a16="http://schemas.microsoft.com/office/drawing/2014/main" id="{00000000-0008-0000-0400-0000A0000000}"/>
            </a:ext>
          </a:extLst>
        </xdr:cNvPr>
        <xdr:cNvCxnSpPr>
          <a:stCxn id="13" idx="3"/>
          <a:endCxn id="62" idx="1"/>
        </xdr:cNvCxnSpPr>
      </xdr:nvCxnSpPr>
      <xdr:spPr>
        <a:xfrm flipV="1">
          <a:off x="10194988" y="3801670"/>
          <a:ext cx="533183" cy="1565"/>
        </a:xfrm>
        <a:prstGeom prst="straightConnector1">
          <a:avLst/>
        </a:prstGeom>
        <a:ln w="19050">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610659</xdr:colOff>
      <xdr:row>22</xdr:row>
      <xdr:rowOff>83863</xdr:rowOff>
    </xdr:from>
    <xdr:to>
      <xdr:col>14</xdr:col>
      <xdr:colOff>374525</xdr:colOff>
      <xdr:row>24</xdr:row>
      <xdr:rowOff>145635</xdr:rowOff>
    </xdr:to>
    <xdr:cxnSp macro="">
      <xdr:nvCxnSpPr>
        <xdr:cNvPr id="164" name="Elbow Connector 163">
          <a:extLst>
            <a:ext uri="{FF2B5EF4-FFF2-40B4-BE49-F238E27FC236}">
              <a16:creationId xmlns:a16="http://schemas.microsoft.com/office/drawing/2014/main" id="{00000000-0008-0000-0400-0000A4000000}"/>
            </a:ext>
          </a:extLst>
        </xdr:cNvPr>
        <xdr:cNvCxnSpPr>
          <a:stCxn id="8" idx="3"/>
          <a:endCxn id="13" idx="1"/>
        </xdr:cNvCxnSpPr>
      </xdr:nvCxnSpPr>
      <xdr:spPr>
        <a:xfrm>
          <a:off x="8121122" y="3408088"/>
          <a:ext cx="525866" cy="395147"/>
        </a:xfrm>
        <a:prstGeom prst="bentConnector3">
          <a:avLst/>
        </a:prstGeom>
        <a:ln w="19050">
          <a:solidFill>
            <a:srgbClr val="003595"/>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38082</xdr:colOff>
      <xdr:row>8</xdr:row>
      <xdr:rowOff>85730</xdr:rowOff>
    </xdr:from>
    <xdr:to>
      <xdr:col>7</xdr:col>
      <xdr:colOff>409574</xdr:colOff>
      <xdr:row>13</xdr:row>
      <xdr:rowOff>152293</xdr:rowOff>
    </xdr:to>
    <xdr:sp macro="" textlink="">
      <xdr:nvSpPr>
        <xdr:cNvPr id="170" name="Rectangle 169">
          <a:extLst>
            <a:ext uri="{FF2B5EF4-FFF2-40B4-BE49-F238E27FC236}">
              <a16:creationId xmlns:a16="http://schemas.microsoft.com/office/drawing/2014/main" id="{00000000-0008-0000-0400-0000AA000000}"/>
            </a:ext>
          </a:extLst>
        </xdr:cNvPr>
        <xdr:cNvSpPr/>
      </xdr:nvSpPr>
      <xdr:spPr>
        <a:xfrm>
          <a:off x="3399046" y="2194837"/>
          <a:ext cx="1065457" cy="951027"/>
        </a:xfrm>
        <a:prstGeom prst="rect">
          <a:avLst/>
        </a:prstGeom>
        <a:solidFill>
          <a:srgbClr val="FFDB8E"/>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200">
              <a:solidFill>
                <a:schemeClr val="tx1"/>
              </a:solidFill>
              <a:latin typeface="Calibri" panose="020F0502020204030204" pitchFamily="34" charset="0"/>
              <a:cs typeface="Calibri" panose="020F0502020204030204" pitchFamily="34" charset="0"/>
            </a:rPr>
            <a:t>InpActive</a:t>
          </a:r>
        </a:p>
        <a:p>
          <a:pPr algn="ctr"/>
          <a:r>
            <a:rPr lang="en-GB" sz="1100">
              <a:solidFill>
                <a:schemeClr val="tx1"/>
              </a:solidFill>
              <a:latin typeface="Calibri" panose="020F0502020204030204" pitchFamily="34" charset="0"/>
              <a:cs typeface="Calibri" panose="020F0502020204030204" pitchFamily="34" charset="0"/>
            </a:rPr>
            <a:t>[Inputs taken forward into the analysis</a:t>
          </a:r>
          <a:r>
            <a:rPr lang="en-GB" sz="1100" baseline="0">
              <a:solidFill>
                <a:schemeClr val="tx1"/>
              </a:solidFill>
              <a:latin typeface="Calibri" panose="020F0502020204030204" pitchFamily="34" charset="0"/>
              <a:cs typeface="Calibri" panose="020F0502020204030204" pitchFamily="34" charset="0"/>
            </a:rPr>
            <a:t>]</a:t>
          </a:r>
          <a:endParaRPr lang="en-GB" sz="1100">
            <a:solidFill>
              <a:schemeClr val="tx1"/>
            </a:solidFill>
            <a:latin typeface="Calibri" panose="020F0502020204030204" pitchFamily="34" charset="0"/>
            <a:cs typeface="Calibri" panose="020F0502020204030204" pitchFamily="34" charset="0"/>
          </a:endParaRPr>
        </a:p>
      </xdr:txBody>
    </xdr:sp>
    <xdr:clientData/>
  </xdr:twoCellAnchor>
  <xdr:twoCellAnchor>
    <xdr:from>
      <xdr:col>5</xdr:col>
      <xdr:colOff>333378</xdr:colOff>
      <xdr:row>11</xdr:row>
      <xdr:rowOff>40430</xdr:rowOff>
    </xdr:from>
    <xdr:to>
      <xdr:col>6</xdr:col>
      <xdr:colOff>38082</xdr:colOff>
      <xdr:row>11</xdr:row>
      <xdr:rowOff>40430</xdr:rowOff>
    </xdr:to>
    <xdr:cxnSp macro="">
      <xdr:nvCxnSpPr>
        <xdr:cNvPr id="175" name="Straight Arrow Connector 174">
          <a:extLst>
            <a:ext uri="{FF2B5EF4-FFF2-40B4-BE49-F238E27FC236}">
              <a16:creationId xmlns:a16="http://schemas.microsoft.com/office/drawing/2014/main" id="{00000000-0008-0000-0400-0000AF000000}"/>
            </a:ext>
          </a:extLst>
        </xdr:cNvPr>
        <xdr:cNvCxnSpPr>
          <a:stCxn id="48" idx="3"/>
          <a:endCxn id="170" idx="1"/>
        </xdr:cNvCxnSpPr>
      </xdr:nvCxnSpPr>
      <xdr:spPr>
        <a:xfrm>
          <a:off x="3000378" y="2680216"/>
          <a:ext cx="398668" cy="0"/>
        </a:xfrm>
        <a:prstGeom prst="straightConnector1">
          <a:avLst/>
        </a:prstGeom>
        <a:ln w="19050">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228918</xdr:colOff>
      <xdr:row>24</xdr:row>
      <xdr:rowOff>161924</xdr:rowOff>
    </xdr:from>
    <xdr:to>
      <xdr:col>8</xdr:col>
      <xdr:colOff>114396</xdr:colOff>
      <xdr:row>31</xdr:row>
      <xdr:rowOff>143684</xdr:rowOff>
    </xdr:to>
    <xdr:cxnSp macro="">
      <xdr:nvCxnSpPr>
        <xdr:cNvPr id="36" name="Elbow Connector 35">
          <a:extLst>
            <a:ext uri="{FF2B5EF4-FFF2-40B4-BE49-F238E27FC236}">
              <a16:creationId xmlns:a16="http://schemas.microsoft.com/office/drawing/2014/main" id="{00000000-0008-0000-0400-000024000000}"/>
            </a:ext>
          </a:extLst>
        </xdr:cNvPr>
        <xdr:cNvCxnSpPr>
          <a:cxnSpLocks/>
          <a:stCxn id="46" idx="3"/>
        </xdr:cNvCxnSpPr>
      </xdr:nvCxnSpPr>
      <xdr:spPr>
        <a:xfrm>
          <a:off x="1526699" y="4864893"/>
          <a:ext cx="3338291" cy="1148572"/>
        </a:xfrm>
        <a:prstGeom prst="bentConnector3">
          <a:avLst>
            <a:gd name="adj1" fmla="val 50000"/>
          </a:avLst>
        </a:prstGeom>
        <a:ln w="19050">
          <a:solidFill>
            <a:srgbClr val="003595"/>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476566</xdr:colOff>
      <xdr:row>6</xdr:row>
      <xdr:rowOff>145560</xdr:rowOff>
    </xdr:from>
    <xdr:to>
      <xdr:col>9</xdr:col>
      <xdr:colOff>24772</xdr:colOff>
      <xdr:row>8</xdr:row>
      <xdr:rowOff>85939</xdr:rowOff>
    </xdr:to>
    <xdr:cxnSp macro="">
      <xdr:nvCxnSpPr>
        <xdr:cNvPr id="44" name="Elbow Connector 43">
          <a:extLst>
            <a:ext uri="{FF2B5EF4-FFF2-40B4-BE49-F238E27FC236}">
              <a16:creationId xmlns:a16="http://schemas.microsoft.com/office/drawing/2014/main" id="{00000000-0008-0000-0400-00002C000000}"/>
            </a:ext>
          </a:extLst>
        </xdr:cNvPr>
        <xdr:cNvCxnSpPr>
          <a:cxnSpLocks/>
          <a:stCxn id="53" idx="3"/>
          <a:endCxn id="3" idx="0"/>
        </xdr:cNvCxnSpPr>
      </xdr:nvCxnSpPr>
      <xdr:spPr>
        <a:xfrm>
          <a:off x="5227160" y="1752904"/>
          <a:ext cx="381643" cy="369004"/>
        </a:xfrm>
        <a:prstGeom prst="bentConnector2">
          <a:avLst/>
        </a:prstGeom>
        <a:ln w="19050">
          <a:solidFill>
            <a:srgbClr val="003595"/>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15246</xdr:colOff>
      <xdr:row>25</xdr:row>
      <xdr:rowOff>33798</xdr:rowOff>
    </xdr:from>
    <xdr:to>
      <xdr:col>14</xdr:col>
      <xdr:colOff>381000</xdr:colOff>
      <xdr:row>25</xdr:row>
      <xdr:rowOff>157162</xdr:rowOff>
    </xdr:to>
    <xdr:cxnSp macro="">
      <xdr:nvCxnSpPr>
        <xdr:cNvPr id="51" name="Elbow Connector 50">
          <a:extLst>
            <a:ext uri="{FF2B5EF4-FFF2-40B4-BE49-F238E27FC236}">
              <a16:creationId xmlns:a16="http://schemas.microsoft.com/office/drawing/2014/main" id="{00000000-0008-0000-0400-000033000000}"/>
            </a:ext>
          </a:extLst>
        </xdr:cNvPr>
        <xdr:cNvCxnSpPr>
          <a:stCxn id="4" idx="2"/>
        </xdr:cNvCxnSpPr>
      </xdr:nvCxnSpPr>
      <xdr:spPr>
        <a:xfrm rot="16200000" flipH="1">
          <a:off x="7046829" y="2374816"/>
          <a:ext cx="123364" cy="3089904"/>
        </a:xfrm>
        <a:prstGeom prst="bentConnector2">
          <a:avLst/>
        </a:prstGeom>
        <a:ln w="19050">
          <a:solidFill>
            <a:srgbClr val="003595"/>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5721</xdr:colOff>
      <xdr:row>35</xdr:row>
      <xdr:rowOff>24565</xdr:rowOff>
    </xdr:from>
    <xdr:to>
      <xdr:col>15</xdr:col>
      <xdr:colOff>386527</xdr:colOff>
      <xdr:row>35</xdr:row>
      <xdr:rowOff>24593</xdr:rowOff>
    </xdr:to>
    <xdr:cxnSp macro="">
      <xdr:nvCxnSpPr>
        <xdr:cNvPr id="58" name="Elbow Connector 57">
          <a:extLst>
            <a:ext uri="{FF2B5EF4-FFF2-40B4-BE49-F238E27FC236}">
              <a16:creationId xmlns:a16="http://schemas.microsoft.com/office/drawing/2014/main" id="{00000000-0008-0000-0400-00003A000000}"/>
            </a:ext>
          </a:extLst>
        </xdr:cNvPr>
        <xdr:cNvCxnSpPr>
          <a:stCxn id="5" idx="2"/>
          <a:endCxn id="14" idx="2"/>
        </xdr:cNvCxnSpPr>
      </xdr:nvCxnSpPr>
      <xdr:spPr>
        <a:xfrm rot="16200000" flipH="1">
          <a:off x="7487498" y="3582264"/>
          <a:ext cx="28" cy="3866956"/>
        </a:xfrm>
        <a:prstGeom prst="bentConnector3">
          <a:avLst>
            <a:gd name="adj1" fmla="val 816528571"/>
          </a:avLst>
        </a:prstGeom>
        <a:ln w="19050">
          <a:solidFill>
            <a:srgbClr val="003595"/>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66744</xdr:colOff>
      <xdr:row>4</xdr:row>
      <xdr:rowOff>43072</xdr:rowOff>
    </xdr:from>
    <xdr:to>
      <xdr:col>3</xdr:col>
      <xdr:colOff>238123</xdr:colOff>
      <xdr:row>6</xdr:row>
      <xdr:rowOff>95247</xdr:rowOff>
    </xdr:to>
    <xdr:sp macro="" textlink="">
      <xdr:nvSpPr>
        <xdr:cNvPr id="39" name="Rectangle 38">
          <a:extLst>
            <a:ext uri="{FF2B5EF4-FFF2-40B4-BE49-F238E27FC236}">
              <a16:creationId xmlns:a16="http://schemas.microsoft.com/office/drawing/2014/main" id="{00000000-0008-0000-0400-000027000000}"/>
            </a:ext>
          </a:extLst>
        </xdr:cNvPr>
        <xdr:cNvSpPr/>
      </xdr:nvSpPr>
      <xdr:spPr>
        <a:xfrm>
          <a:off x="271532" y="1133685"/>
          <a:ext cx="1242941" cy="585575"/>
        </a:xfrm>
        <a:prstGeom prst="rect">
          <a:avLst/>
        </a:prstGeom>
        <a:solidFill>
          <a:srgbClr val="FFDB8E"/>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200">
              <a:solidFill>
                <a:schemeClr val="tx1"/>
              </a:solidFill>
              <a:latin typeface="Calibri" panose="020F0502020204030204" pitchFamily="34" charset="0"/>
              <a:cs typeface="Calibri" panose="020F0502020204030204" pitchFamily="34" charset="0"/>
            </a:rPr>
            <a:t>Indexation</a:t>
          </a:r>
        </a:p>
      </xdr:txBody>
    </xdr:sp>
    <xdr:clientData/>
  </xdr:twoCellAnchor>
  <xdr:twoCellAnchor>
    <xdr:from>
      <xdr:col>11</xdr:col>
      <xdr:colOff>132684</xdr:colOff>
      <xdr:row>4</xdr:row>
      <xdr:rowOff>5001</xdr:rowOff>
    </xdr:from>
    <xdr:to>
      <xdr:col>13</xdr:col>
      <xdr:colOff>610659</xdr:colOff>
      <xdr:row>6</xdr:row>
      <xdr:rowOff>147643</xdr:rowOff>
    </xdr:to>
    <xdr:sp macro="" textlink="">
      <xdr:nvSpPr>
        <xdr:cNvPr id="40" name="Rectangle 39">
          <a:extLst>
            <a:ext uri="{FF2B5EF4-FFF2-40B4-BE49-F238E27FC236}">
              <a16:creationId xmlns:a16="http://schemas.microsoft.com/office/drawing/2014/main" id="{00000000-0008-0000-0400-000028000000}"/>
            </a:ext>
          </a:extLst>
        </xdr:cNvPr>
        <xdr:cNvSpPr/>
      </xdr:nvSpPr>
      <xdr:spPr>
        <a:xfrm>
          <a:off x="6714459" y="828914"/>
          <a:ext cx="1449525" cy="676042"/>
        </a:xfrm>
        <a:prstGeom prst="rect">
          <a:avLst/>
        </a:prstGeom>
        <a:solidFill>
          <a:srgbClr val="CCCCCE"/>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200">
              <a:solidFill>
                <a:schemeClr val="tx1"/>
              </a:solidFill>
              <a:latin typeface="Calibri" panose="020F0502020204030204" pitchFamily="34" charset="0"/>
              <a:cs typeface="Calibri" panose="020F0502020204030204" pitchFamily="34" charset="0"/>
            </a:rPr>
            <a:t>CALCS│Totex (2017.18 FYA)</a:t>
          </a:r>
        </a:p>
      </xdr:txBody>
    </xdr:sp>
    <xdr:clientData/>
  </xdr:twoCellAnchor>
  <xdr:twoCellAnchor>
    <xdr:from>
      <xdr:col>12</xdr:col>
      <xdr:colOff>645318</xdr:colOff>
      <xdr:row>6</xdr:row>
      <xdr:rowOff>147592</xdr:rowOff>
    </xdr:from>
    <xdr:to>
      <xdr:col>12</xdr:col>
      <xdr:colOff>645318</xdr:colOff>
      <xdr:row>8</xdr:row>
      <xdr:rowOff>71393</xdr:rowOff>
    </xdr:to>
    <xdr:cxnSp macro="">
      <xdr:nvCxnSpPr>
        <xdr:cNvPr id="47" name="Straight Arrow Connector 46">
          <a:extLst>
            <a:ext uri="{FF2B5EF4-FFF2-40B4-BE49-F238E27FC236}">
              <a16:creationId xmlns:a16="http://schemas.microsoft.com/office/drawing/2014/main" id="{00000000-0008-0000-0400-00002F000000}"/>
            </a:ext>
          </a:extLst>
        </xdr:cNvPr>
        <xdr:cNvCxnSpPr/>
      </xdr:nvCxnSpPr>
      <xdr:spPr>
        <a:xfrm rot="5400000">
          <a:off x="7253287" y="1683499"/>
          <a:ext cx="357188" cy="0"/>
        </a:xfrm>
        <a:prstGeom prst="straightConnector1">
          <a:avLst/>
        </a:prstGeom>
        <a:ln w="50800">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247666</xdr:colOff>
      <xdr:row>11</xdr:row>
      <xdr:rowOff>28581</xdr:rowOff>
    </xdr:from>
    <xdr:to>
      <xdr:col>3</xdr:col>
      <xdr:colOff>647695</xdr:colOff>
      <xdr:row>11</xdr:row>
      <xdr:rowOff>28581</xdr:rowOff>
    </xdr:to>
    <xdr:cxnSp macro="">
      <xdr:nvCxnSpPr>
        <xdr:cNvPr id="49" name="Straight Arrow Connector 48">
          <a:extLst>
            <a:ext uri="{FF2B5EF4-FFF2-40B4-BE49-F238E27FC236}">
              <a16:creationId xmlns:a16="http://schemas.microsoft.com/office/drawing/2014/main" id="{00000000-0008-0000-0400-000031000000}"/>
            </a:ext>
          </a:extLst>
        </xdr:cNvPr>
        <xdr:cNvCxnSpPr/>
      </xdr:nvCxnSpPr>
      <xdr:spPr>
        <a:xfrm>
          <a:off x="1526737" y="2668367"/>
          <a:ext cx="400029" cy="0"/>
        </a:xfrm>
        <a:prstGeom prst="straightConnector1">
          <a:avLst/>
        </a:prstGeom>
        <a:ln w="19050">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238123</xdr:colOff>
      <xdr:row>5</xdr:row>
      <xdr:rowOff>69160</xdr:rowOff>
    </xdr:from>
    <xdr:to>
      <xdr:col>11</xdr:col>
      <xdr:colOff>132684</xdr:colOff>
      <xdr:row>5</xdr:row>
      <xdr:rowOff>76322</xdr:rowOff>
    </xdr:to>
    <xdr:cxnSp macro="">
      <xdr:nvCxnSpPr>
        <xdr:cNvPr id="50" name="Straight Arrow Connector 49">
          <a:extLst>
            <a:ext uri="{FF2B5EF4-FFF2-40B4-BE49-F238E27FC236}">
              <a16:creationId xmlns:a16="http://schemas.microsoft.com/office/drawing/2014/main" id="{00000000-0008-0000-0400-000032000000}"/>
            </a:ext>
          </a:extLst>
        </xdr:cNvPr>
        <xdr:cNvCxnSpPr>
          <a:stCxn id="39" idx="3"/>
          <a:endCxn id="40" idx="1"/>
        </xdr:cNvCxnSpPr>
      </xdr:nvCxnSpPr>
      <xdr:spPr>
        <a:xfrm>
          <a:off x="1514473" y="1426473"/>
          <a:ext cx="5199986" cy="7162"/>
        </a:xfrm>
        <a:prstGeom prst="straightConnector1">
          <a:avLst/>
        </a:prstGeom>
        <a:ln w="19050">
          <a:solidFill>
            <a:schemeClr val="tx2"/>
          </a:solidFill>
          <a:headEnd type="non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355469</xdr:colOff>
      <xdr:row>6</xdr:row>
      <xdr:rowOff>123785</xdr:rowOff>
    </xdr:from>
    <xdr:to>
      <xdr:col>16</xdr:col>
      <xdr:colOff>379469</xdr:colOff>
      <xdr:row>10</xdr:row>
      <xdr:rowOff>80963</xdr:rowOff>
    </xdr:to>
    <xdr:sp macro="" textlink="">
      <xdr:nvSpPr>
        <xdr:cNvPr id="56" name="Rectangle 55">
          <a:extLst>
            <a:ext uri="{FF2B5EF4-FFF2-40B4-BE49-F238E27FC236}">
              <a16:creationId xmlns:a16="http://schemas.microsoft.com/office/drawing/2014/main" id="{00000000-0008-0000-0400-000038000000}"/>
            </a:ext>
          </a:extLst>
        </xdr:cNvPr>
        <xdr:cNvSpPr/>
      </xdr:nvSpPr>
      <xdr:spPr>
        <a:xfrm>
          <a:off x="8675557" y="1747798"/>
          <a:ext cx="1557525" cy="723940"/>
        </a:xfrm>
        <a:prstGeom prst="rect">
          <a:avLst/>
        </a:prstGeom>
        <a:solidFill>
          <a:srgbClr val="98C561"/>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200">
              <a:solidFill>
                <a:schemeClr val="tx1"/>
              </a:solidFill>
              <a:latin typeface="Calibri" panose="020F0502020204030204" pitchFamily="34" charset="0"/>
              <a:cs typeface="Calibri" panose="020F0502020204030204" pitchFamily="34" charset="0"/>
            </a:rPr>
            <a:t>OUTPUTS│Totex (2017.18 FYA)</a:t>
          </a:r>
        </a:p>
      </xdr:txBody>
    </xdr:sp>
    <xdr:clientData/>
  </xdr:twoCellAnchor>
  <xdr:twoCellAnchor>
    <xdr:from>
      <xdr:col>13</xdr:col>
      <xdr:colOff>610659</xdr:colOff>
      <xdr:row>5</xdr:row>
      <xdr:rowOff>76322</xdr:rowOff>
    </xdr:from>
    <xdr:to>
      <xdr:col>14</xdr:col>
      <xdr:colOff>355469</xdr:colOff>
      <xdr:row>8</xdr:row>
      <xdr:rowOff>52368</xdr:rowOff>
    </xdr:to>
    <xdr:cxnSp macro="">
      <xdr:nvCxnSpPr>
        <xdr:cNvPr id="57" name="Elbow Connector 56">
          <a:extLst>
            <a:ext uri="{FF2B5EF4-FFF2-40B4-BE49-F238E27FC236}">
              <a16:creationId xmlns:a16="http://schemas.microsoft.com/office/drawing/2014/main" id="{00000000-0008-0000-0400-000039000000}"/>
            </a:ext>
          </a:extLst>
        </xdr:cNvPr>
        <xdr:cNvCxnSpPr>
          <a:stCxn id="40" idx="3"/>
          <a:endCxn id="56" idx="1"/>
        </xdr:cNvCxnSpPr>
      </xdr:nvCxnSpPr>
      <xdr:spPr>
        <a:xfrm>
          <a:off x="8163984" y="1433635"/>
          <a:ext cx="511573" cy="676133"/>
        </a:xfrm>
        <a:prstGeom prst="bentConnector3">
          <a:avLst>
            <a:gd name="adj1" fmla="val 50000"/>
          </a:avLst>
        </a:prstGeom>
        <a:ln w="19050">
          <a:solidFill>
            <a:srgbClr val="003595"/>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50004</xdr:colOff>
      <xdr:row>28</xdr:row>
      <xdr:rowOff>114906</xdr:rowOff>
    </xdr:from>
    <xdr:to>
      <xdr:col>3</xdr:col>
      <xdr:colOff>228917</xdr:colOff>
      <xdr:row>31</xdr:row>
      <xdr:rowOff>59531</xdr:rowOff>
    </xdr:to>
    <xdr:sp macro="" textlink="">
      <xdr:nvSpPr>
        <xdr:cNvPr id="55" name="Rectangle 54">
          <a:extLst>
            <a:ext uri="{FF2B5EF4-FFF2-40B4-BE49-F238E27FC236}">
              <a16:creationId xmlns:a16="http://schemas.microsoft.com/office/drawing/2014/main" id="{59135778-1911-4A5D-B473-94DBB1182EAB}"/>
            </a:ext>
          </a:extLst>
        </xdr:cNvPr>
        <xdr:cNvSpPr/>
      </xdr:nvSpPr>
      <xdr:spPr>
        <a:xfrm>
          <a:off x="264317" y="5484625"/>
          <a:ext cx="1262381" cy="444687"/>
        </a:xfrm>
        <a:prstGeom prst="rect">
          <a:avLst/>
        </a:prstGeom>
        <a:solidFill>
          <a:srgbClr val="FFDB8E"/>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100">
              <a:solidFill>
                <a:schemeClr val="tx1"/>
              </a:solidFill>
              <a:latin typeface="Calibri" panose="020F0502020204030204" pitchFamily="34" charset="0"/>
              <a:cs typeface="Calibri" panose="020F0502020204030204" pitchFamily="34" charset="0"/>
            </a:rPr>
            <a:t>Population served, permitted works</a:t>
          </a:r>
        </a:p>
      </xdr:txBody>
    </xdr:sp>
    <xdr:clientData/>
  </xdr:twoCellAnchor>
  <xdr:twoCellAnchor>
    <xdr:from>
      <xdr:col>7</xdr:col>
      <xdr:colOff>57148</xdr:colOff>
      <xdr:row>15</xdr:row>
      <xdr:rowOff>164307</xdr:rowOff>
    </xdr:from>
    <xdr:to>
      <xdr:col>8</xdr:col>
      <xdr:colOff>638490</xdr:colOff>
      <xdr:row>18</xdr:row>
      <xdr:rowOff>120836</xdr:rowOff>
    </xdr:to>
    <xdr:sp macro="" textlink="">
      <xdr:nvSpPr>
        <xdr:cNvPr id="59" name="Rectangle 58">
          <a:extLst>
            <a:ext uri="{FF2B5EF4-FFF2-40B4-BE49-F238E27FC236}">
              <a16:creationId xmlns:a16="http://schemas.microsoft.com/office/drawing/2014/main" id="{23889150-C233-4BBD-BBF3-F72E55BD11CE}"/>
            </a:ext>
          </a:extLst>
        </xdr:cNvPr>
        <xdr:cNvSpPr/>
      </xdr:nvSpPr>
      <xdr:spPr>
        <a:xfrm>
          <a:off x="4117179" y="3367088"/>
          <a:ext cx="1271905" cy="456592"/>
        </a:xfrm>
        <a:prstGeom prst="rect">
          <a:avLst/>
        </a:prstGeom>
        <a:solidFill>
          <a:srgbClr val="FFDB8E"/>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100">
              <a:solidFill>
                <a:schemeClr val="tx1"/>
              </a:solidFill>
              <a:latin typeface="Calibri" panose="020F0502020204030204" pitchFamily="34" charset="0"/>
              <a:cs typeface="Calibri" panose="020F0502020204030204" pitchFamily="34" charset="0"/>
            </a:rPr>
            <a:t>Regulated equity</a:t>
          </a:r>
        </a:p>
      </xdr:txBody>
    </xdr:sp>
    <xdr:clientData/>
  </xdr:twoCellAnchor>
  <xdr:twoCellAnchor>
    <xdr:from>
      <xdr:col>8</xdr:col>
      <xdr:colOff>638490</xdr:colOff>
      <xdr:row>17</xdr:row>
      <xdr:rowOff>63990</xdr:rowOff>
    </xdr:from>
    <xdr:to>
      <xdr:col>9</xdr:col>
      <xdr:colOff>10484</xdr:colOff>
      <xdr:row>19</xdr:row>
      <xdr:rowOff>133923</xdr:rowOff>
    </xdr:to>
    <xdr:cxnSp macro="">
      <xdr:nvCxnSpPr>
        <xdr:cNvPr id="60" name="Elbow Connector 43">
          <a:extLst>
            <a:ext uri="{FF2B5EF4-FFF2-40B4-BE49-F238E27FC236}">
              <a16:creationId xmlns:a16="http://schemas.microsoft.com/office/drawing/2014/main" id="{658884A0-32EE-42BF-9EAD-A1778CF4FBDD}"/>
            </a:ext>
          </a:extLst>
        </xdr:cNvPr>
        <xdr:cNvCxnSpPr>
          <a:cxnSpLocks/>
          <a:stCxn id="59" idx="3"/>
          <a:endCxn id="4" idx="0"/>
        </xdr:cNvCxnSpPr>
      </xdr:nvCxnSpPr>
      <xdr:spPr>
        <a:xfrm>
          <a:off x="5389084" y="3600146"/>
          <a:ext cx="205431" cy="403308"/>
        </a:xfrm>
        <a:prstGeom prst="bentConnector2">
          <a:avLst/>
        </a:prstGeom>
        <a:ln w="19050">
          <a:solidFill>
            <a:srgbClr val="003595"/>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228917</xdr:colOff>
      <xdr:row>30</xdr:row>
      <xdr:rowOff>3875</xdr:rowOff>
    </xdr:from>
    <xdr:to>
      <xdr:col>8</xdr:col>
      <xdr:colOff>123824</xdr:colOff>
      <xdr:row>33</xdr:row>
      <xdr:rowOff>21431</xdr:rowOff>
    </xdr:to>
    <xdr:cxnSp macro="">
      <xdr:nvCxnSpPr>
        <xdr:cNvPr id="61" name="Elbow Connector 35">
          <a:extLst>
            <a:ext uri="{FF2B5EF4-FFF2-40B4-BE49-F238E27FC236}">
              <a16:creationId xmlns:a16="http://schemas.microsoft.com/office/drawing/2014/main" id="{2DD19500-CF11-49CE-AD6C-19613BE89572}"/>
            </a:ext>
          </a:extLst>
        </xdr:cNvPr>
        <xdr:cNvCxnSpPr>
          <a:cxnSpLocks/>
          <a:stCxn id="55" idx="3"/>
        </xdr:cNvCxnSpPr>
      </xdr:nvCxnSpPr>
      <xdr:spPr>
        <a:xfrm>
          <a:off x="1526698" y="5706969"/>
          <a:ext cx="3347720" cy="517618"/>
        </a:xfrm>
        <a:prstGeom prst="bentConnector3">
          <a:avLst>
            <a:gd name="adj1" fmla="val 38619"/>
          </a:avLst>
        </a:prstGeom>
        <a:ln w="19050">
          <a:solidFill>
            <a:srgbClr val="003595"/>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657773</xdr:colOff>
      <xdr:row>72</xdr:row>
      <xdr:rowOff>0</xdr:rowOff>
    </xdr:from>
    <xdr:to>
      <xdr:col>27</xdr:col>
      <xdr:colOff>0</xdr:colOff>
      <xdr:row>98</xdr:row>
      <xdr:rowOff>143404</xdr:rowOff>
    </xdr:to>
    <xdr:graphicFrame macro="">
      <xdr:nvGraphicFramePr>
        <xdr:cNvPr id="4" name="Chart 3">
          <a:extLst>
            <a:ext uri="{FF2B5EF4-FFF2-40B4-BE49-F238E27FC236}">
              <a16:creationId xmlns:a16="http://schemas.microsoft.com/office/drawing/2014/main" id="{DB272BFB-984B-4A8E-AA54-DABCE3365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455083</xdr:colOff>
      <xdr:row>84</xdr:row>
      <xdr:rowOff>78316</xdr:rowOff>
    </xdr:from>
    <xdr:to>
      <xdr:col>18</xdr:col>
      <xdr:colOff>8466</xdr:colOff>
      <xdr:row>104</xdr:row>
      <xdr:rowOff>104774</xdr:rowOff>
    </xdr:to>
    <xdr:graphicFrame macro="">
      <xdr:nvGraphicFramePr>
        <xdr:cNvPr id="8" name="Chart 7">
          <a:extLst>
            <a:ext uri="{FF2B5EF4-FFF2-40B4-BE49-F238E27FC236}">
              <a16:creationId xmlns:a16="http://schemas.microsoft.com/office/drawing/2014/main" id="{00000000-0008-0000-1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889000</xdr:colOff>
      <xdr:row>222</xdr:row>
      <xdr:rowOff>94722</xdr:rowOff>
    </xdr:from>
    <xdr:to>
      <xdr:col>15</xdr:col>
      <xdr:colOff>874699</xdr:colOff>
      <xdr:row>242</xdr:row>
      <xdr:rowOff>52917</xdr:rowOff>
    </xdr:to>
    <xdr:graphicFrame macro="">
      <xdr:nvGraphicFramePr>
        <xdr:cNvPr id="3" name="Chart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611713</xdr:colOff>
      <xdr:row>154</xdr:row>
      <xdr:rowOff>66671</xdr:rowOff>
    </xdr:from>
    <xdr:to>
      <xdr:col>18</xdr:col>
      <xdr:colOff>9525</xdr:colOff>
      <xdr:row>175</xdr:row>
      <xdr:rowOff>55559</xdr:rowOff>
    </xdr:to>
    <xdr:graphicFrame macro="">
      <xdr:nvGraphicFramePr>
        <xdr:cNvPr id="5" name="Chart 4">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807577</xdr:colOff>
      <xdr:row>448</xdr:row>
      <xdr:rowOff>63500</xdr:rowOff>
    </xdr:from>
    <xdr:to>
      <xdr:col>15</xdr:col>
      <xdr:colOff>19048</xdr:colOff>
      <xdr:row>464</xdr:row>
      <xdr:rowOff>104773</xdr:rowOff>
    </xdr:to>
    <xdr:graphicFrame macro="">
      <xdr:nvGraphicFramePr>
        <xdr:cNvPr id="9" name="Chart 8">
          <a:extLst>
            <a:ext uri="{FF2B5EF4-FFF2-40B4-BE49-F238E27FC236}">
              <a16:creationId xmlns:a16="http://schemas.microsoft.com/office/drawing/2014/main" id="{00000000-0008-0000-1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391583</xdr:colOff>
      <xdr:row>503</xdr:row>
      <xdr:rowOff>4762</xdr:rowOff>
    </xdr:from>
    <xdr:to>
      <xdr:col>13</xdr:col>
      <xdr:colOff>931333</xdr:colOff>
      <xdr:row>519</xdr:row>
      <xdr:rowOff>135465</xdr:rowOff>
    </xdr:to>
    <xdr:graphicFrame macro="">
      <xdr:nvGraphicFramePr>
        <xdr:cNvPr id="12" name="Chart 11">
          <a:extLst>
            <a:ext uri="{FF2B5EF4-FFF2-40B4-BE49-F238E27FC236}">
              <a16:creationId xmlns:a16="http://schemas.microsoft.com/office/drawing/2014/main" id="{00000000-0008-0000-1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417051</xdr:colOff>
      <xdr:row>323</xdr:row>
      <xdr:rowOff>22405</xdr:rowOff>
    </xdr:from>
    <xdr:to>
      <xdr:col>15</xdr:col>
      <xdr:colOff>543131</xdr:colOff>
      <xdr:row>344</xdr:row>
      <xdr:rowOff>89610</xdr:rowOff>
    </xdr:to>
    <xdr:graphicFrame macro="">
      <xdr:nvGraphicFramePr>
        <xdr:cNvPr id="10" name="Chart 9">
          <a:extLst>
            <a:ext uri="{FF2B5EF4-FFF2-40B4-BE49-F238E27FC236}">
              <a16:creationId xmlns:a16="http://schemas.microsoft.com/office/drawing/2014/main" id="{00000000-0008-0000-1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592207</xdr:colOff>
      <xdr:row>388</xdr:row>
      <xdr:rowOff>64209</xdr:rowOff>
    </xdr:from>
    <xdr:to>
      <xdr:col>15</xdr:col>
      <xdr:colOff>723049</xdr:colOff>
      <xdr:row>409</xdr:row>
      <xdr:rowOff>10579</xdr:rowOff>
    </xdr:to>
    <xdr:graphicFrame macro="">
      <xdr:nvGraphicFramePr>
        <xdr:cNvPr id="11" name="Chart 10">
          <a:extLst>
            <a:ext uri="{FF2B5EF4-FFF2-40B4-BE49-F238E27FC236}">
              <a16:creationId xmlns:a16="http://schemas.microsoft.com/office/drawing/2014/main" id="{00000000-0008-0000-1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246660</xdr:colOff>
      <xdr:row>557</xdr:row>
      <xdr:rowOff>44996</xdr:rowOff>
    </xdr:from>
    <xdr:to>
      <xdr:col>15</xdr:col>
      <xdr:colOff>372740</xdr:colOff>
      <xdr:row>572</xdr:row>
      <xdr:rowOff>110591</xdr:rowOff>
    </xdr:to>
    <xdr:graphicFrame macro="">
      <xdr:nvGraphicFramePr>
        <xdr:cNvPr id="13" name="Chart 12">
          <a:extLst>
            <a:ext uri="{FF2B5EF4-FFF2-40B4-BE49-F238E27FC236}">
              <a16:creationId xmlns:a16="http://schemas.microsoft.com/office/drawing/2014/main" id="{00000000-0008-0000-1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151939</xdr:colOff>
      <xdr:row>610</xdr:row>
      <xdr:rowOff>30183</xdr:rowOff>
    </xdr:from>
    <xdr:to>
      <xdr:col>15</xdr:col>
      <xdr:colOff>268495</xdr:colOff>
      <xdr:row>625</xdr:row>
      <xdr:rowOff>110065</xdr:rowOff>
    </xdr:to>
    <xdr:graphicFrame macro="">
      <xdr:nvGraphicFramePr>
        <xdr:cNvPr id="14" name="Chart 13">
          <a:extLst>
            <a:ext uri="{FF2B5EF4-FFF2-40B4-BE49-F238E27FC236}">
              <a16:creationId xmlns:a16="http://schemas.microsoft.com/office/drawing/2014/main" id="{00000000-0008-0000-1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560917</xdr:colOff>
      <xdr:row>698</xdr:row>
      <xdr:rowOff>163166</xdr:rowOff>
    </xdr:from>
    <xdr:to>
      <xdr:col>15</xdr:col>
      <xdr:colOff>84667</xdr:colOff>
      <xdr:row>718</xdr:row>
      <xdr:rowOff>0</xdr:rowOff>
    </xdr:to>
    <xdr:graphicFrame macro="">
      <xdr:nvGraphicFramePr>
        <xdr:cNvPr id="16" name="Chart 15">
          <a:extLst>
            <a:ext uri="{FF2B5EF4-FFF2-40B4-BE49-F238E27FC236}">
              <a16:creationId xmlns:a16="http://schemas.microsoft.com/office/drawing/2014/main" id="{B28D4C9E-BC73-41F5-9FA3-55A323725D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214310</xdr:colOff>
      <xdr:row>84</xdr:row>
      <xdr:rowOff>19052</xdr:rowOff>
    </xdr:from>
    <xdr:to>
      <xdr:col>28</xdr:col>
      <xdr:colOff>1592</xdr:colOff>
      <xdr:row>104</xdr:row>
      <xdr:rowOff>45510</xdr:rowOff>
    </xdr:to>
    <xdr:graphicFrame macro="">
      <xdr:nvGraphicFramePr>
        <xdr:cNvPr id="15" name="Chart 14">
          <a:extLst>
            <a:ext uri="{FF2B5EF4-FFF2-40B4-BE49-F238E27FC236}">
              <a16:creationId xmlns:a16="http://schemas.microsoft.com/office/drawing/2014/main" id="{853FA9EC-B6F5-42E7-82C8-73F1AA293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611711</xdr:colOff>
      <xdr:row>154</xdr:row>
      <xdr:rowOff>66671</xdr:rowOff>
    </xdr:from>
    <xdr:to>
      <xdr:col>29</xdr:col>
      <xdr:colOff>63500</xdr:colOff>
      <xdr:row>175</xdr:row>
      <xdr:rowOff>55559</xdr:rowOff>
    </xdr:to>
    <xdr:graphicFrame macro="">
      <xdr:nvGraphicFramePr>
        <xdr:cNvPr id="17" name="Chart 16">
          <a:extLst>
            <a:ext uri="{FF2B5EF4-FFF2-40B4-BE49-F238E27FC236}">
              <a16:creationId xmlns:a16="http://schemas.microsoft.com/office/drawing/2014/main" id="{B7C41448-A5C1-4BAB-B77E-16E0DA6367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0</xdr:colOff>
      <xdr:row>9</xdr:row>
      <xdr:rowOff>105833</xdr:rowOff>
    </xdr:from>
    <xdr:to>
      <xdr:col>21</xdr:col>
      <xdr:colOff>0</xdr:colOff>
      <xdr:row>40</xdr:row>
      <xdr:rowOff>0</xdr:rowOff>
    </xdr:to>
    <xdr:graphicFrame macro="">
      <xdr:nvGraphicFramePr>
        <xdr:cNvPr id="3" name="Chart 2">
          <a:extLst>
            <a:ext uri="{FF2B5EF4-FFF2-40B4-BE49-F238E27FC236}">
              <a16:creationId xmlns:a16="http://schemas.microsoft.com/office/drawing/2014/main" id="{B0FA29D4-421C-470F-98A3-7F1C020606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xdr:col>
      <xdr:colOff>103369</xdr:colOff>
      <xdr:row>10</xdr:row>
      <xdr:rowOff>7394</xdr:rowOff>
    </xdr:from>
    <xdr:to>
      <xdr:col>21</xdr:col>
      <xdr:colOff>144911</xdr:colOff>
      <xdr:row>27</xdr:row>
      <xdr:rowOff>165355</xdr:rowOff>
    </xdr:to>
    <xdr:graphicFrame macro="">
      <xdr:nvGraphicFramePr>
        <xdr:cNvPr id="4" name="Chart 3">
          <a:extLst>
            <a:ext uri="{FF2B5EF4-FFF2-40B4-BE49-F238E27FC236}">
              <a16:creationId xmlns:a16="http://schemas.microsoft.com/office/drawing/2014/main" id="{DF555D41-3AEA-455D-9E5D-59204B0B21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theme/theme1.xml><?xml version="1.0" encoding="utf-8"?>
<a:theme xmlns:a="http://schemas.openxmlformats.org/drawingml/2006/main" name="Ofwa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cdn.cyfoethnaturiol.cymru/evidence-and-data/research-and-reports/water-reports/annual-performance-report-for-dwr-cymru-welsh-water/?lang=cy" TargetMode="External"/><Relationship Id="rId13" Type="http://schemas.openxmlformats.org/officeDocument/2006/relationships/printerSettings" Target="../printerSettings/printerSettings1.bin"/><Relationship Id="rId3" Type="http://schemas.openxmlformats.org/officeDocument/2006/relationships/hyperlink" Target="https://cdn.cyfoethnaturiol.cymru/evidence-and-data/research-and-reports/water-reports/annual-performance-reports-for-hafren-dyfrdwy/?lang=en" TargetMode="External"/><Relationship Id="rId7" Type="http://schemas.openxmlformats.org/officeDocument/2006/relationships/hyperlink" Target="https://cdn.cyfoethnaturiol.cymru/evidence-and-data/research-and-reports/water-reports/annual-performance-reports-for-hafren-dyfrdwy/?lang=cy" TargetMode="External"/><Relationship Id="rId12" Type="http://schemas.openxmlformats.org/officeDocument/2006/relationships/hyperlink" Target="https://www.ofwat.gov.uk/regulated-companies/price-review/2019-price-review/pr19-outcomes-performance-commitments-changes-and-corrections/" TargetMode="External"/><Relationship Id="rId2" Type="http://schemas.openxmlformats.org/officeDocument/2006/relationships/hyperlink" Target="https://www.ofwat.gov.uk/publication/regulatory-capital-values-2021/" TargetMode="External"/><Relationship Id="rId1" Type="http://schemas.openxmlformats.org/officeDocument/2006/relationships/hyperlink" Target="https://www.ofwat.gov.uk/final-determinations-models/" TargetMode="External"/><Relationship Id="rId6" Type="http://schemas.openxmlformats.org/officeDocument/2006/relationships/hyperlink" Target="https://www.ofwat.gov.uk/publication/service-and-delivery-report-2019-20-data/" TargetMode="External"/><Relationship Id="rId11" Type="http://schemas.openxmlformats.org/officeDocument/2006/relationships/hyperlink" Target="https://www.ofwat.gov.uk/regulated-companies/price-review/in-period-odi-determinations/" TargetMode="External"/><Relationship Id="rId5" Type="http://schemas.openxmlformats.org/officeDocument/2006/relationships/hyperlink" Target="https://www.gov.uk/government/publications/water-and-sewerage-companies-in-england-environmental-performance-report-2020" TargetMode="External"/><Relationship Id="rId10" Type="http://schemas.openxmlformats.org/officeDocument/2006/relationships/hyperlink" Target="https://www.ofwat.gov.uk/publication/d-mex-model-2020-21-fd/" TargetMode="External"/><Relationship Id="rId4" Type="http://schemas.openxmlformats.org/officeDocument/2006/relationships/hyperlink" Target="https://cdn.cyfoethnaturiol.cymru/evidence-and-data/research-and-reports/water-reports/annual-performance-report-for-dwr-cymru-welsh-water/?lang=en" TargetMode="External"/><Relationship Id="rId9" Type="http://schemas.openxmlformats.org/officeDocument/2006/relationships/hyperlink" Target="https://www.ofwat.gov.uk/publication/c-mex-model-2020-21-fd/"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ofwat.gov.uk/publication/service-and-delivery-2020-21/"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6" Type="http://schemas.openxmlformats.org/officeDocument/2006/relationships/hyperlink" Target="https://www.ofwat.gov.uk/publication/final-determination-of-south-west-waters-in-period-outcome-delivery-incentives-for-2020-21/" TargetMode="External"/><Relationship Id="rId21" Type="http://schemas.openxmlformats.org/officeDocument/2006/relationships/hyperlink" Target="https://www.ofwat.gov.uk/publication/final-determination-of-northumbrian-waters-in-period-outcome-delivery-incentives-for-2020-21/" TargetMode="External"/><Relationship Id="rId42" Type="http://schemas.openxmlformats.org/officeDocument/2006/relationships/hyperlink" Target="https://www.ofwat.gov.uk/publication/final-determination-of-united-utilities-in-period-outcome-delivery-incentives-for-2020-21/" TargetMode="External"/><Relationship Id="rId47" Type="http://schemas.openxmlformats.org/officeDocument/2006/relationships/hyperlink" Target="https://www.ofwat.gov.uk/publication/final-determination-of-yorkshire-waters-in-period-outcome-delivery-incentives-for-2020-21/" TargetMode="External"/><Relationship Id="rId63" Type="http://schemas.openxmlformats.org/officeDocument/2006/relationships/hyperlink" Target="https://www.ofwat.gov.uk/publication/final-determination-of-bristol-waters-in-period-outcome-delivery-incentives-for-2020-21/" TargetMode="External"/><Relationship Id="rId68" Type="http://schemas.openxmlformats.org/officeDocument/2006/relationships/hyperlink" Target="https://www.ofwat.gov.uk/publication/final-determination-of-south-east-waters-in-period-outcome-delivery-incentives-for-2020-21/" TargetMode="External"/><Relationship Id="rId16" Type="http://schemas.openxmlformats.org/officeDocument/2006/relationships/hyperlink" Target="https://www.ofwat.gov.uk/publication/final-determination-of-hafren-dyfrdwys-in-period-outcome-delivery-incentives-for-2020-21/" TargetMode="External"/><Relationship Id="rId11" Type="http://schemas.openxmlformats.org/officeDocument/2006/relationships/hyperlink" Target="https://www.ofwat.gov.uk/publication/final-determination-of-anglian-waters-in-period-outcome-delivery-incentives-for-2020-21/" TargetMode="External"/><Relationship Id="rId32" Type="http://schemas.openxmlformats.org/officeDocument/2006/relationships/hyperlink" Target="https://www.ofwat.gov.uk/publication/final-determination-of-southern-waters-in-period-outcome-delivery-incentives-for-2020-21/" TargetMode="External"/><Relationship Id="rId37" Type="http://schemas.openxmlformats.org/officeDocument/2006/relationships/hyperlink" Target="https://www.ofwat.gov.uk/publication/final-determination-of-united-utilities-in-period-outcome-delivery-incentives-for-2020-21/" TargetMode="External"/><Relationship Id="rId53" Type="http://schemas.openxmlformats.org/officeDocument/2006/relationships/hyperlink" Target="https://www.ofwat.gov.uk/publication/final-determination-of-affinity-waters-in-period-outcome-delivery-incentives-for-2020-21/" TargetMode="External"/><Relationship Id="rId58" Type="http://schemas.openxmlformats.org/officeDocument/2006/relationships/hyperlink" Target="https://www.ofwat.gov.uk/publication/final-determination-of-bristol-waters-in-period-outcome-delivery-incentives-for-2020-21/" TargetMode="External"/><Relationship Id="rId74" Type="http://schemas.openxmlformats.org/officeDocument/2006/relationships/hyperlink" Target="https://www.ofwat.gov.uk/publication/final-determination-of-south-east-waters-in-period-outcome-delivery-incentives-for-2020-21/" TargetMode="External"/><Relationship Id="rId79" Type="http://schemas.openxmlformats.org/officeDocument/2006/relationships/hyperlink" Target="https://www.ofwat.gov.uk/publication/final-determination-of-south-staffs-waters-in-period-outcome-delivery-incentives-for-2020-21/" TargetMode="External"/><Relationship Id="rId5" Type="http://schemas.openxmlformats.org/officeDocument/2006/relationships/hyperlink" Target="https://www.ofwat.gov.uk/publication/service-and-delivery-report-2019-20-data/" TargetMode="External"/><Relationship Id="rId61" Type="http://schemas.openxmlformats.org/officeDocument/2006/relationships/hyperlink" Target="https://www.ofwat.gov.uk/publication/final-determination-of-bristol-waters-in-period-outcome-delivery-incentives-for-2020-21/" TargetMode="External"/><Relationship Id="rId82" Type="http://schemas.openxmlformats.org/officeDocument/2006/relationships/hyperlink" Target="https://www.ofwat.gov.uk/publication/final-determination-of-portsmouth-waters-in-period-outcome-delivery-incentives-for-2020-21/" TargetMode="External"/><Relationship Id="rId19" Type="http://schemas.openxmlformats.org/officeDocument/2006/relationships/hyperlink" Target="https://www.ofwat.gov.uk/publication/final-determination-of-hafren-dyfrdwys-in-period-outcome-delivery-incentives-for-2020-21/" TargetMode="External"/><Relationship Id="rId14" Type="http://schemas.openxmlformats.org/officeDocument/2006/relationships/hyperlink" Target="https://www.ofwat.gov.uk/publication/final-determination-of-dwr-cymrus-in-period-outcome-delivery-incentives-for-2020-21/" TargetMode="External"/><Relationship Id="rId22" Type="http://schemas.openxmlformats.org/officeDocument/2006/relationships/hyperlink" Target="https://www.ofwat.gov.uk/publication/final-determination-of-severn-trent-waters-in-period-outcome-delivery-incentives-for-2020-21/" TargetMode="External"/><Relationship Id="rId27" Type="http://schemas.openxmlformats.org/officeDocument/2006/relationships/hyperlink" Target="https://www.ofwat.gov.uk/publication/final-determination-of-south-west-waters-in-period-outcome-delivery-incentives-for-2020-21/" TargetMode="External"/><Relationship Id="rId30" Type="http://schemas.openxmlformats.org/officeDocument/2006/relationships/hyperlink" Target="https://www.ofwat.gov.uk/publication/final-determination-of-south-west-waters-in-period-outcome-delivery-incentives-for-2020-21/" TargetMode="External"/><Relationship Id="rId35" Type="http://schemas.openxmlformats.org/officeDocument/2006/relationships/hyperlink" Target="https://www.ofwat.gov.uk/publication/final-determination-of-thames-waters-in-period-outcome-delivery-incentives-for-2020-21/" TargetMode="External"/><Relationship Id="rId43" Type="http://schemas.openxmlformats.org/officeDocument/2006/relationships/hyperlink" Target="https://www.ofwat.gov.uk/publication/final-determination-of-united-utilities-in-period-outcome-delivery-incentives-for-2020-21/" TargetMode="External"/><Relationship Id="rId48" Type="http://schemas.openxmlformats.org/officeDocument/2006/relationships/hyperlink" Target="https://www.ofwat.gov.uk/publication/final-determination-of-yorkshire-waters-in-period-outcome-delivery-incentives-for-2020-21/" TargetMode="External"/><Relationship Id="rId56" Type="http://schemas.openxmlformats.org/officeDocument/2006/relationships/hyperlink" Target="https://www.ofwat.gov.uk/publication/final-determination-of-affinity-waters-in-period-outcome-delivery-incentives-for-2020-21/" TargetMode="External"/><Relationship Id="rId64" Type="http://schemas.openxmlformats.org/officeDocument/2006/relationships/hyperlink" Target="https://www.ofwat.gov.uk/publication/final-determination-of-bristol-waters-in-period-outcome-delivery-incentives-for-2020-21/" TargetMode="External"/><Relationship Id="rId69" Type="http://schemas.openxmlformats.org/officeDocument/2006/relationships/hyperlink" Target="https://www.ofwat.gov.uk/publication/final-determination-of-south-east-waters-in-period-outcome-delivery-incentives-for-2020-21/" TargetMode="External"/><Relationship Id="rId77" Type="http://schemas.openxmlformats.org/officeDocument/2006/relationships/hyperlink" Target="https://www.ofwat.gov.uk/publication/final-determination-of-south-staffs-waters-in-period-outcome-delivery-incentives-for-2020-21/" TargetMode="External"/><Relationship Id="rId8" Type="http://schemas.openxmlformats.org/officeDocument/2006/relationships/hyperlink" Target="https://www.ofwat.gov.uk/publication/final-determination-of-anglian-waters-in-period-outcome-delivery-incentives-for-2020-21/" TargetMode="External"/><Relationship Id="rId51" Type="http://schemas.openxmlformats.org/officeDocument/2006/relationships/hyperlink" Target="https://www.ofwat.gov.uk/publication/final-determination-of-yorkshire-waters-in-period-outcome-delivery-incentives-for-2020-21/" TargetMode="External"/><Relationship Id="rId72" Type="http://schemas.openxmlformats.org/officeDocument/2006/relationships/hyperlink" Target="https://www.ofwat.gov.uk/publication/final-determination-of-south-east-waters-in-period-outcome-delivery-incentives-for-2020-21/" TargetMode="External"/><Relationship Id="rId80" Type="http://schemas.openxmlformats.org/officeDocument/2006/relationships/hyperlink" Target="https://www.ofwat.gov.uk/publication/final-determination-of-ses-waters-in-period-outcome-delivery-incentives-for-2020-21/" TargetMode="External"/><Relationship Id="rId3" Type="http://schemas.openxmlformats.org/officeDocument/2006/relationships/hyperlink" Target="https://www.ofwat.gov.uk/publication/service-and-delivery-report-2019-20-data/" TargetMode="External"/><Relationship Id="rId12" Type="http://schemas.openxmlformats.org/officeDocument/2006/relationships/hyperlink" Target="https://www.ofwat.gov.uk/publication/final-determination-of-anglian-waters-in-period-outcome-delivery-incentives-for-2020-21/" TargetMode="External"/><Relationship Id="rId17" Type="http://schemas.openxmlformats.org/officeDocument/2006/relationships/hyperlink" Target="https://www.ofwat.gov.uk/publication/final-determination-of-hafren-dyfrdwys-in-period-outcome-delivery-incentives-for-2020-21/" TargetMode="External"/><Relationship Id="rId25" Type="http://schemas.openxmlformats.org/officeDocument/2006/relationships/hyperlink" Target="https://www.ofwat.gov.uk/publication/final-determination-of-south-west-waters-in-period-outcome-delivery-incentives-for-2020-21/" TargetMode="External"/><Relationship Id="rId33" Type="http://schemas.openxmlformats.org/officeDocument/2006/relationships/hyperlink" Target="https://www.ofwat.gov.uk/publication/final-determination-of-southern-waters-in-period-outcome-delivery-incentives-for-2020-21/" TargetMode="External"/><Relationship Id="rId38" Type="http://schemas.openxmlformats.org/officeDocument/2006/relationships/hyperlink" Target="https://www.ofwat.gov.uk/publication/final-determination-of-united-utilities-in-period-outcome-delivery-incentives-for-2020-21/" TargetMode="External"/><Relationship Id="rId46" Type="http://schemas.openxmlformats.org/officeDocument/2006/relationships/hyperlink" Target="https://www.ofwat.gov.uk/publication/final-determination-of-wessex-waters-in-period-outcome-delivery-incentives-for-2020-21/" TargetMode="External"/><Relationship Id="rId59" Type="http://schemas.openxmlformats.org/officeDocument/2006/relationships/hyperlink" Target="https://www.ofwat.gov.uk/publication/final-determination-of-bristol-waters-in-period-outcome-delivery-incentives-for-2020-21/" TargetMode="External"/><Relationship Id="rId67" Type="http://schemas.openxmlformats.org/officeDocument/2006/relationships/hyperlink" Target="https://www.ofwat.gov.uk/publication/final-determination-of-portsmouth-waters-in-period-outcome-delivery-incentives-for-2020-21/" TargetMode="External"/><Relationship Id="rId20" Type="http://schemas.openxmlformats.org/officeDocument/2006/relationships/hyperlink" Target="https://www.ofwat.gov.uk/publication/final-determination-of-northumbrian-waters-in-period-outcome-delivery-incentives-for-2020-21/" TargetMode="External"/><Relationship Id="rId41" Type="http://schemas.openxmlformats.org/officeDocument/2006/relationships/hyperlink" Target="https://www.ofwat.gov.uk/publication/final-determination-of-united-utilities-in-period-outcome-delivery-incentives-for-2020-21/" TargetMode="External"/><Relationship Id="rId54" Type="http://schemas.openxmlformats.org/officeDocument/2006/relationships/hyperlink" Target="https://www.ofwat.gov.uk/publication/final-determination-of-affinity-waters-in-period-outcome-delivery-incentives-for-2020-21/" TargetMode="External"/><Relationship Id="rId62" Type="http://schemas.openxmlformats.org/officeDocument/2006/relationships/hyperlink" Target="https://www.ofwat.gov.uk/publication/final-determination-of-bristol-waters-in-period-outcome-delivery-incentives-for-2020-21/" TargetMode="External"/><Relationship Id="rId70" Type="http://schemas.openxmlformats.org/officeDocument/2006/relationships/hyperlink" Target="https://www.ofwat.gov.uk/publication/final-determination-of-south-east-waters-in-period-outcome-delivery-incentives-for-2020-21/" TargetMode="External"/><Relationship Id="rId75" Type="http://schemas.openxmlformats.org/officeDocument/2006/relationships/hyperlink" Target="https://www.ofwat.gov.uk/publication/final-determination-of-south-east-waters-in-period-outcome-delivery-incentives-for-2020-21/" TargetMode="External"/><Relationship Id="rId83" Type="http://schemas.openxmlformats.org/officeDocument/2006/relationships/printerSettings" Target="../printerSettings/printerSettings9.bin"/><Relationship Id="rId1" Type="http://schemas.openxmlformats.org/officeDocument/2006/relationships/hyperlink" Target="https://cdn.dwi.gov.uk/wp-content/uploads/2021/07/23153304/CRI-ERI-2020v2-2.pdf" TargetMode="External"/><Relationship Id="rId6" Type="http://schemas.openxmlformats.org/officeDocument/2006/relationships/hyperlink" Target="https://cdn.dwi.gov.uk/wp-content/uploads/2021/07/23153304/CRI-ERI-2020v2-2.pdf" TargetMode="External"/><Relationship Id="rId15" Type="http://schemas.openxmlformats.org/officeDocument/2006/relationships/hyperlink" Target="https://www.ofwat.gov.uk/publication/final-determination-of-dwr-cymrus-in-period-outcome-delivery-incentives-for-2020-21/" TargetMode="External"/><Relationship Id="rId23" Type="http://schemas.openxmlformats.org/officeDocument/2006/relationships/hyperlink" Target="https://www.ofwat.gov.uk/publication/final-determination-of-severn-trent-waters-in-period-outcome-delivery-incentives-for-2020-21/" TargetMode="External"/><Relationship Id="rId28" Type="http://schemas.openxmlformats.org/officeDocument/2006/relationships/hyperlink" Target="https://www.ofwat.gov.uk/publication/final-determination-of-south-west-waters-in-period-outcome-delivery-incentives-for-2020-21/" TargetMode="External"/><Relationship Id="rId36" Type="http://schemas.openxmlformats.org/officeDocument/2006/relationships/hyperlink" Target="https://www.ofwat.gov.uk/publication/final-determination-of-thames-waters-in-period-outcome-delivery-incentives-for-2020-21/" TargetMode="External"/><Relationship Id="rId49" Type="http://schemas.openxmlformats.org/officeDocument/2006/relationships/hyperlink" Target="https://www.ofwat.gov.uk/publication/final-determination-of-yorkshire-waters-in-period-outcome-delivery-incentives-for-2020-21/" TargetMode="External"/><Relationship Id="rId57" Type="http://schemas.openxmlformats.org/officeDocument/2006/relationships/hyperlink" Target="https://www.ofwat.gov.uk/publication/final-determination-of-affinity-waters-in-period-outcome-delivery-incentives-for-2020-21/" TargetMode="External"/><Relationship Id="rId10" Type="http://schemas.openxmlformats.org/officeDocument/2006/relationships/hyperlink" Target="https://www.ofwat.gov.uk/publication/final-determination-of-anglian-waters-in-period-outcome-delivery-incentives-for-2020-21/" TargetMode="External"/><Relationship Id="rId31" Type="http://schemas.openxmlformats.org/officeDocument/2006/relationships/hyperlink" Target="https://www.ofwat.gov.uk/publication/final-determination-of-southern-waters-in-period-outcome-delivery-incentives-for-2020-21/" TargetMode="External"/><Relationship Id="rId44" Type="http://schemas.openxmlformats.org/officeDocument/2006/relationships/hyperlink" Target="https://www.ofwat.gov.uk/publication/final-determination-of-wessex-waters-in-period-outcome-delivery-incentives-for-2020-21/" TargetMode="External"/><Relationship Id="rId52" Type="http://schemas.openxmlformats.org/officeDocument/2006/relationships/hyperlink" Target="https://www.ofwat.gov.uk/publication/final-determination-of-yorkshire-waters-in-period-outcome-delivery-incentives-for-2020-21/" TargetMode="External"/><Relationship Id="rId60" Type="http://schemas.openxmlformats.org/officeDocument/2006/relationships/hyperlink" Target="https://www.ofwat.gov.uk/publication/final-determination-of-bristol-waters-in-period-outcome-delivery-incentives-for-2020-21/" TargetMode="External"/><Relationship Id="rId65" Type="http://schemas.openxmlformats.org/officeDocument/2006/relationships/hyperlink" Target="https://www.ofwat.gov.uk/publication/final-determination-of-bristol-waters-in-period-outcome-delivery-incentives-for-2020-21/" TargetMode="External"/><Relationship Id="rId73" Type="http://schemas.openxmlformats.org/officeDocument/2006/relationships/hyperlink" Target="https://www.ofwat.gov.uk/publication/final-determination-of-south-east-waters-in-period-outcome-delivery-incentives-for-2020-21/" TargetMode="External"/><Relationship Id="rId78" Type="http://schemas.openxmlformats.org/officeDocument/2006/relationships/hyperlink" Target="https://www.ofwat.gov.uk/publication/final-determination-of-south-staffs-waters-in-period-outcome-delivery-incentives-for-2020-21/" TargetMode="External"/><Relationship Id="rId81" Type="http://schemas.openxmlformats.org/officeDocument/2006/relationships/hyperlink" Target="https://www.ofwat.gov.uk/publication/final-determination-of-ses-waters-in-period-outcome-delivery-incentives-for-2020-21/" TargetMode="External"/><Relationship Id="rId4" Type="http://schemas.openxmlformats.org/officeDocument/2006/relationships/hyperlink" Target="https://www.ofwat.gov.uk/publication/service-and-delivery-report-2019-20-data/" TargetMode="External"/><Relationship Id="rId9" Type="http://schemas.openxmlformats.org/officeDocument/2006/relationships/hyperlink" Target="https://www.ofwat.gov.uk/publication/final-determination-of-anglian-waters-in-period-outcome-delivery-incentives-for-2020-21/" TargetMode="External"/><Relationship Id="rId13" Type="http://schemas.openxmlformats.org/officeDocument/2006/relationships/hyperlink" Target="https://www.ofwat.gov.uk/publication/final-determination-of-anglian-waters-in-period-outcome-delivery-incentives-for-2020-21/" TargetMode="External"/><Relationship Id="rId18" Type="http://schemas.openxmlformats.org/officeDocument/2006/relationships/hyperlink" Target="https://www.ofwat.gov.uk/publication/final-determination-of-hafren-dyfrdwys-in-period-outcome-delivery-incentives-for-2020-21/" TargetMode="External"/><Relationship Id="rId39" Type="http://schemas.openxmlformats.org/officeDocument/2006/relationships/hyperlink" Target="https://www.ofwat.gov.uk/publication/final-determination-of-united-utilities-in-period-outcome-delivery-incentives-for-2020-21/" TargetMode="External"/><Relationship Id="rId34" Type="http://schemas.openxmlformats.org/officeDocument/2006/relationships/hyperlink" Target="https://www.ofwat.gov.uk/publication/final-determination-of-southern-waters-in-period-outcome-delivery-incentives-for-2020-21/" TargetMode="External"/><Relationship Id="rId50" Type="http://schemas.openxmlformats.org/officeDocument/2006/relationships/hyperlink" Target="https://www.ofwat.gov.uk/publication/final-determination-of-yorkshire-waters-in-period-outcome-delivery-incentives-for-2020-21/" TargetMode="External"/><Relationship Id="rId55" Type="http://schemas.openxmlformats.org/officeDocument/2006/relationships/hyperlink" Target="https://www.ofwat.gov.uk/publication/final-determination-of-affinity-waters-in-period-outcome-delivery-incentives-for-2020-21/" TargetMode="External"/><Relationship Id="rId76" Type="http://schemas.openxmlformats.org/officeDocument/2006/relationships/hyperlink" Target="https://www.ofwat.gov.uk/publication/final-determination-of-south-east-waters-in-period-outcome-delivery-incentives-for-2020-21/" TargetMode="External"/><Relationship Id="rId7" Type="http://schemas.openxmlformats.org/officeDocument/2006/relationships/hyperlink" Target="https://cdn.dwi.gov.uk/wp-content/uploads/2021/07/23153304/CRI-ERI-2020v2-2.pdf" TargetMode="External"/><Relationship Id="rId71" Type="http://schemas.openxmlformats.org/officeDocument/2006/relationships/hyperlink" Target="https://www.ofwat.gov.uk/publication/final-determination-of-south-east-waters-in-period-outcome-delivery-incentives-for-2020-21/" TargetMode="External"/><Relationship Id="rId2" Type="http://schemas.openxmlformats.org/officeDocument/2006/relationships/hyperlink" Target="https://www.ofwat.gov.uk/publication/service-and-delivery-report-2019-20-data/" TargetMode="External"/><Relationship Id="rId29" Type="http://schemas.openxmlformats.org/officeDocument/2006/relationships/hyperlink" Target="https://www.ofwat.gov.uk/publication/final-determination-of-south-west-waters-in-period-outcome-delivery-incentives-for-2020-21/" TargetMode="External"/><Relationship Id="rId24" Type="http://schemas.openxmlformats.org/officeDocument/2006/relationships/hyperlink" Target="https://www.ofwat.gov.uk/publication/final-determination-of-severn-trent-waters-in-period-outcome-delivery-incentives-for-2020-21/" TargetMode="External"/><Relationship Id="rId40" Type="http://schemas.openxmlformats.org/officeDocument/2006/relationships/hyperlink" Target="https://www.ofwat.gov.uk/publication/final-determination-of-united-utilities-in-period-outcome-delivery-incentives-for-2020-21/" TargetMode="External"/><Relationship Id="rId45" Type="http://schemas.openxmlformats.org/officeDocument/2006/relationships/hyperlink" Target="https://www.ofwat.gov.uk/publication/final-determination-of-wessex-waters-in-period-outcome-delivery-incentives-for-2020-21/" TargetMode="External"/><Relationship Id="rId66" Type="http://schemas.openxmlformats.org/officeDocument/2006/relationships/hyperlink" Target="https://www.ofwat.gov.uk/publication/final-determination-of-portsmouth-waters-in-period-outcome-delivery-incentives-for-2020-2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Q41"/>
  <sheetViews>
    <sheetView showGridLines="0" tabSelected="1" zoomScaleNormal="100" workbookViewId="0"/>
  </sheetViews>
  <sheetFormatPr defaultColWidth="0" defaultRowHeight="13.15" zeroHeight="1" x14ac:dyDescent="0.35"/>
  <cols>
    <col min="1" max="1" width="1.73046875" style="28" customWidth="1"/>
    <col min="2" max="2" width="2.73046875" style="28" customWidth="1"/>
    <col min="3" max="3" width="21" style="28" bestFit="1" customWidth="1"/>
    <col min="4" max="5" width="14.73046875" style="28" customWidth="1"/>
    <col min="6" max="6" width="7" style="28" bestFit="1" customWidth="1"/>
    <col min="7" max="8" width="17.86328125" style="28" customWidth="1"/>
    <col min="9" max="9" width="12.59765625" style="28" customWidth="1"/>
    <col min="10" max="10" width="7" style="28" bestFit="1" customWidth="1"/>
    <col min="11" max="11" width="18.73046875" style="28" customWidth="1"/>
    <col min="12" max="12" width="6.73046875" style="28" customWidth="1"/>
    <col min="13" max="13" width="9.59765625" style="28" customWidth="1"/>
    <col min="14" max="14" width="2.73046875" style="28" customWidth="1"/>
    <col min="15" max="15" width="1.73046875" style="28" customWidth="1"/>
    <col min="16" max="17" width="0" style="28" hidden="1" customWidth="1"/>
    <col min="18" max="16384" width="9.59765625" style="28" hidden="1"/>
  </cols>
  <sheetData>
    <row r="1" spans="2:17" ht="9.75" customHeight="1" x14ac:dyDescent="0.35"/>
    <row r="2" spans="2:17" ht="35.25" customHeight="1" thickBot="1" x14ac:dyDescent="0.4">
      <c r="B2" s="43"/>
      <c r="C2" s="52" t="s">
        <v>0</v>
      </c>
      <c r="D2" s="43"/>
      <c r="E2" s="43"/>
      <c r="F2" s="43"/>
      <c r="G2" s="43"/>
      <c r="H2" s="43"/>
      <c r="I2" s="43"/>
      <c r="J2" s="43"/>
      <c r="K2" s="43"/>
      <c r="L2" s="43"/>
      <c r="M2" s="43"/>
      <c r="N2" s="43"/>
    </row>
    <row r="3" spans="2:17" ht="13.5" thickTop="1" x14ac:dyDescent="0.4">
      <c r="B3" s="44"/>
      <c r="C3" s="44"/>
      <c r="D3" s="44"/>
      <c r="E3" s="44"/>
      <c r="F3" s="44"/>
      <c r="G3" s="44"/>
      <c r="H3" s="44"/>
      <c r="I3" s="44"/>
      <c r="J3" s="44"/>
      <c r="K3" s="44"/>
      <c r="L3" s="44"/>
      <c r="M3" s="44"/>
      <c r="N3" s="44"/>
      <c r="Q3" s="2"/>
    </row>
    <row r="4" spans="2:17" ht="15.75" x14ac:dyDescent="0.35">
      <c r="B4" s="44"/>
      <c r="C4" s="45" t="s">
        <v>1</v>
      </c>
      <c r="D4" s="45" t="s">
        <v>2</v>
      </c>
      <c r="E4" s="44"/>
      <c r="F4" s="44"/>
      <c r="G4" s="44"/>
      <c r="H4" s="44"/>
      <c r="I4" s="44"/>
      <c r="J4" s="44"/>
      <c r="K4" s="44"/>
      <c r="L4" s="44"/>
      <c r="M4" s="44"/>
      <c r="N4" s="44"/>
    </row>
    <row r="5" spans="2:17" ht="15.75" x14ac:dyDescent="0.35">
      <c r="B5" s="44"/>
      <c r="C5" s="45" t="s">
        <v>3</v>
      </c>
      <c r="D5" s="46">
        <f>MAX($D$19:$D$24)</f>
        <v>3</v>
      </c>
      <c r="E5" s="44"/>
      <c r="F5" s="44"/>
      <c r="G5" s="44"/>
      <c r="H5" s="44"/>
      <c r="I5" s="44"/>
      <c r="J5" s="44"/>
      <c r="K5" s="44"/>
      <c r="L5" s="44"/>
      <c r="M5" s="44"/>
      <c r="N5" s="44"/>
    </row>
    <row r="6" spans="2:17" ht="15.75" x14ac:dyDescent="0.4">
      <c r="B6" s="44"/>
      <c r="C6" s="45" t="s">
        <v>4</v>
      </c>
      <c r="D6" s="45" t="str">
        <f ca="1" xml:space="preserve"> MID( CELL( "filename", $A$1 ), FIND( "[", CELL( "filename", $A$1 ) ) + 1, FIND( "]", CELL( "filename", $A$1 ) ) - FIND( "[", CELL( "filename", $A$1 ) ) - 1 )</f>
        <v>2021 SDR analysis model.xlsx</v>
      </c>
      <c r="E6" s="44"/>
      <c r="F6" s="44"/>
      <c r="G6" s="44"/>
      <c r="H6" s="44"/>
      <c r="I6" s="47"/>
      <c r="J6" s="44"/>
      <c r="K6" s="44"/>
      <c r="L6" s="44"/>
      <c r="M6" s="44"/>
      <c r="N6" s="44"/>
    </row>
    <row r="7" spans="2:17" ht="15.75" x14ac:dyDescent="0.35">
      <c r="B7" s="44"/>
      <c r="C7" s="45" t="s">
        <v>5</v>
      </c>
      <c r="D7" s="48">
        <v>44529</v>
      </c>
      <c r="E7" s="44"/>
      <c r="F7" s="44"/>
      <c r="G7" s="44"/>
      <c r="H7" s="44"/>
      <c r="I7" s="44"/>
      <c r="J7" s="44"/>
      <c r="K7" s="44"/>
      <c r="L7" s="44"/>
      <c r="M7" s="44"/>
      <c r="N7" s="44"/>
    </row>
    <row r="8" spans="2:17" ht="15.75" x14ac:dyDescent="0.35">
      <c r="B8" s="44"/>
      <c r="C8" s="45" t="s">
        <v>6</v>
      </c>
      <c r="D8" s="45" t="s">
        <v>7</v>
      </c>
      <c r="E8" s="44"/>
      <c r="F8" s="44"/>
      <c r="G8" s="44"/>
      <c r="H8" s="44"/>
      <c r="I8" s="44"/>
      <c r="J8" s="44"/>
      <c r="K8" s="44"/>
      <c r="L8" s="44"/>
      <c r="M8" s="44"/>
      <c r="N8" s="44"/>
    </row>
    <row r="9" spans="2:17" ht="15.75" x14ac:dyDescent="0.35">
      <c r="B9" s="44"/>
      <c r="C9" s="45"/>
      <c r="D9" s="49"/>
      <c r="E9" s="44"/>
      <c r="F9" s="44"/>
      <c r="G9" s="44"/>
      <c r="H9" s="44"/>
      <c r="I9" s="44"/>
      <c r="J9" s="44"/>
      <c r="K9" s="44"/>
      <c r="L9" s="44"/>
      <c r="M9" s="44"/>
      <c r="N9" s="44"/>
    </row>
    <row r="10" spans="2:17" x14ac:dyDescent="0.35">
      <c r="B10" s="44"/>
      <c r="C10" s="44"/>
      <c r="D10" s="44"/>
      <c r="E10" s="44"/>
      <c r="F10" s="44"/>
      <c r="G10" s="44"/>
      <c r="H10" s="44"/>
      <c r="I10" s="44"/>
      <c r="J10" s="44"/>
      <c r="K10" s="44"/>
      <c r="L10" s="44"/>
      <c r="M10" s="44"/>
      <c r="N10" s="44"/>
    </row>
    <row r="11" spans="2:17" x14ac:dyDescent="0.35">
      <c r="B11" s="44"/>
      <c r="C11" s="44"/>
      <c r="D11" s="44"/>
      <c r="E11" s="44"/>
      <c r="F11" s="44"/>
      <c r="G11" s="44"/>
      <c r="H11" s="44"/>
      <c r="I11" s="44"/>
      <c r="J11" s="44"/>
      <c r="K11" s="44"/>
      <c r="L11" s="44"/>
      <c r="M11" s="44"/>
      <c r="N11" s="44"/>
    </row>
    <row r="12" spans="2:17" x14ac:dyDescent="0.35"/>
    <row r="13" spans="2:17" ht="16.5" customHeight="1" x14ac:dyDescent="0.35">
      <c r="C13" s="53" t="s">
        <v>8</v>
      </c>
      <c r="D13" s="749" t="s">
        <v>9</v>
      </c>
      <c r="E13" s="750"/>
      <c r="F13" s="750"/>
      <c r="G13" s="750"/>
      <c r="H13" s="750"/>
      <c r="I13" s="750"/>
      <c r="J13" s="750"/>
      <c r="K13" s="750"/>
      <c r="L13" s="750"/>
      <c r="M13" s="750"/>
    </row>
    <row r="14" spans="2:17" ht="16.5" customHeight="1" x14ac:dyDescent="0.35">
      <c r="D14" s="750"/>
      <c r="E14" s="750"/>
      <c r="F14" s="750"/>
      <c r="G14" s="750"/>
      <c r="H14" s="750"/>
      <c r="I14" s="750"/>
      <c r="J14" s="750"/>
      <c r="K14" s="750"/>
      <c r="L14" s="750"/>
      <c r="M14" s="750"/>
    </row>
    <row r="15" spans="2:17" ht="16.5" customHeight="1" x14ac:dyDescent="0.35">
      <c r="D15" s="750"/>
      <c r="E15" s="750"/>
      <c r="F15" s="750"/>
      <c r="G15" s="750"/>
      <c r="H15" s="750"/>
      <c r="I15" s="750"/>
      <c r="J15" s="750"/>
      <c r="K15" s="750"/>
      <c r="L15" s="750"/>
      <c r="M15" s="750"/>
    </row>
    <row r="16" spans="2:17" ht="16.5" customHeight="1" x14ac:dyDescent="0.35">
      <c r="D16" s="750"/>
      <c r="E16" s="750"/>
      <c r="F16" s="750"/>
      <c r="G16" s="750"/>
      <c r="H16" s="750"/>
      <c r="I16" s="750"/>
      <c r="J16" s="750"/>
      <c r="K16" s="750"/>
      <c r="L16" s="750"/>
      <c r="M16" s="750"/>
    </row>
    <row r="17" spans="3:13" ht="16.5" customHeight="1" x14ac:dyDescent="0.35">
      <c r="D17" s="750"/>
      <c r="E17" s="750"/>
      <c r="F17" s="750"/>
      <c r="G17" s="750"/>
      <c r="H17" s="750"/>
      <c r="I17" s="750"/>
      <c r="J17" s="750"/>
      <c r="K17" s="750"/>
      <c r="L17" s="750"/>
      <c r="M17" s="750"/>
    </row>
    <row r="18" spans="3:13" x14ac:dyDescent="0.35"/>
    <row r="19" spans="3:13" ht="15.75" x14ac:dyDescent="0.35">
      <c r="C19" s="53" t="s">
        <v>10</v>
      </c>
      <c r="D19" s="716" t="s">
        <v>11</v>
      </c>
      <c r="E19" s="716" t="s">
        <v>12</v>
      </c>
      <c r="F19" s="751" t="s">
        <v>13</v>
      </c>
      <c r="G19" s="751"/>
      <c r="H19" s="751"/>
      <c r="I19" s="751"/>
      <c r="J19" s="751"/>
      <c r="K19" s="751"/>
      <c r="L19" s="751"/>
      <c r="M19" s="751"/>
    </row>
    <row r="20" spans="3:13" ht="16.149999999999999" customHeight="1" x14ac:dyDescent="0.35">
      <c r="D20" s="717">
        <v>1</v>
      </c>
      <c r="E20" s="718">
        <v>44404</v>
      </c>
      <c r="F20" s="748" t="s">
        <v>14</v>
      </c>
      <c r="G20" s="748"/>
      <c r="H20" s="748"/>
      <c r="I20" s="748"/>
      <c r="J20" s="748"/>
      <c r="K20" s="748"/>
      <c r="L20" s="748"/>
      <c r="M20" s="748"/>
    </row>
    <row r="21" spans="3:13" ht="16.149999999999999" customHeight="1" x14ac:dyDescent="0.35">
      <c r="D21" s="717">
        <v>2</v>
      </c>
      <c r="E21" s="718">
        <v>44419</v>
      </c>
      <c r="F21" s="748" t="s">
        <v>15</v>
      </c>
      <c r="G21" s="748"/>
      <c r="H21" s="748"/>
      <c r="I21" s="748"/>
      <c r="J21" s="748"/>
      <c r="K21" s="748"/>
      <c r="L21" s="748"/>
      <c r="M21" s="748"/>
    </row>
    <row r="22" spans="3:13" ht="16.149999999999999" customHeight="1" x14ac:dyDescent="0.35">
      <c r="D22" s="717">
        <v>3</v>
      </c>
      <c r="E22" s="718">
        <v>44511</v>
      </c>
      <c r="F22" s="748" t="s">
        <v>16</v>
      </c>
      <c r="G22" s="748"/>
      <c r="H22" s="748"/>
      <c r="I22" s="748"/>
      <c r="J22" s="748"/>
      <c r="K22" s="748"/>
      <c r="L22" s="748"/>
      <c r="M22" s="748"/>
    </row>
    <row r="23" spans="3:13" ht="16.149999999999999" customHeight="1" x14ac:dyDescent="0.35">
      <c r="D23" s="717"/>
      <c r="E23" s="718"/>
      <c r="F23" s="748"/>
      <c r="G23" s="748"/>
      <c r="H23" s="748"/>
      <c r="I23" s="748"/>
      <c r="J23" s="748"/>
      <c r="K23" s="748"/>
      <c r="L23" s="748"/>
      <c r="M23" s="748"/>
    </row>
    <row r="24" spans="3:13" x14ac:dyDescent="0.35"/>
    <row r="25" spans="3:13" ht="16.5" customHeight="1" x14ac:dyDescent="0.35">
      <c r="C25" s="53" t="s">
        <v>17</v>
      </c>
      <c r="D25" s="54" t="s">
        <v>18</v>
      </c>
      <c r="E25" s="50"/>
      <c r="F25" s="50"/>
      <c r="G25" s="50"/>
      <c r="H25" s="50"/>
      <c r="I25" s="50"/>
      <c r="J25" s="50"/>
      <c r="K25" s="50"/>
      <c r="L25" s="50"/>
      <c r="M25" s="51"/>
    </row>
    <row r="26" spans="3:13" ht="33" customHeight="1" x14ac:dyDescent="0.35">
      <c r="C26" s="53"/>
      <c r="D26" s="746" t="s">
        <v>19</v>
      </c>
      <c r="E26" s="747"/>
      <c r="F26" s="747"/>
      <c r="G26" s="747"/>
      <c r="H26" s="747"/>
      <c r="I26" s="747"/>
      <c r="J26" s="747"/>
      <c r="K26" s="747"/>
      <c r="L26" s="747"/>
      <c r="M26" s="710" t="s">
        <v>20</v>
      </c>
    </row>
    <row r="27" spans="3:13" ht="16.5" customHeight="1" x14ac:dyDescent="0.35">
      <c r="C27" s="53"/>
      <c r="D27" s="447" t="s">
        <v>21</v>
      </c>
      <c r="H27" s="705" t="s">
        <v>22</v>
      </c>
      <c r="I27" s="690"/>
      <c r="J27" s="690"/>
      <c r="K27" s="690"/>
      <c r="L27" s="690"/>
      <c r="M27" s="693"/>
    </row>
    <row r="28" spans="3:13" ht="16.5" customHeight="1" x14ac:dyDescent="0.35">
      <c r="C28" s="53"/>
      <c r="D28" s="447" t="s">
        <v>23</v>
      </c>
      <c r="H28" s="699" t="s">
        <v>22</v>
      </c>
      <c r="M28" s="448"/>
    </row>
    <row r="29" spans="3:13" ht="16.5" customHeight="1" x14ac:dyDescent="0.4">
      <c r="C29" s="53"/>
      <c r="D29" s="447" t="s">
        <v>24</v>
      </c>
      <c r="F29" s="704" t="s">
        <v>20</v>
      </c>
      <c r="M29" s="448"/>
    </row>
    <row r="30" spans="3:13" ht="16.5" customHeight="1" x14ac:dyDescent="0.4">
      <c r="C30" s="53"/>
      <c r="D30" s="447" t="s">
        <v>25</v>
      </c>
      <c r="F30" s="704" t="s">
        <v>20</v>
      </c>
      <c r="M30" s="448"/>
    </row>
    <row r="31" spans="3:13" ht="16.5" customHeight="1" x14ac:dyDescent="0.35">
      <c r="C31" s="53"/>
      <c r="D31" s="447" t="s">
        <v>26</v>
      </c>
      <c r="G31" s="697" t="s">
        <v>20</v>
      </c>
      <c r="H31" s="697"/>
      <c r="M31" s="700"/>
    </row>
    <row r="32" spans="3:13" ht="16.5" customHeight="1" x14ac:dyDescent="0.35">
      <c r="C32" s="53"/>
      <c r="D32" s="447" t="s">
        <v>27</v>
      </c>
      <c r="G32" s="698" t="s">
        <v>20</v>
      </c>
      <c r="M32" s="700"/>
    </row>
    <row r="33" spans="1:14" ht="16.5" customHeight="1" x14ac:dyDescent="0.35">
      <c r="C33" s="53"/>
      <c r="D33" s="447" t="s">
        <v>28</v>
      </c>
      <c r="E33" s="695"/>
      <c r="F33" s="695"/>
      <c r="G33" s="695"/>
      <c r="H33" s="695"/>
      <c r="I33" s="695"/>
      <c r="J33" s="695"/>
      <c r="K33" s="695"/>
      <c r="L33" s="697" t="s">
        <v>29</v>
      </c>
      <c r="M33" s="706"/>
    </row>
    <row r="34" spans="1:14" ht="16.5" customHeight="1" x14ac:dyDescent="0.35">
      <c r="C34" s="53"/>
      <c r="D34" s="447" t="s">
        <v>30</v>
      </c>
      <c r="E34" s="695"/>
      <c r="F34" s="695"/>
      <c r="G34" s="695"/>
      <c r="H34" s="695"/>
      <c r="I34" s="695"/>
      <c r="J34" s="695"/>
      <c r="K34" s="695"/>
      <c r="L34" s="697" t="s">
        <v>29</v>
      </c>
      <c r="M34" s="706" t="s">
        <v>31</v>
      </c>
    </row>
    <row r="35" spans="1:14" ht="14.25" customHeight="1" x14ac:dyDescent="0.35">
      <c r="D35" s="701" t="s">
        <v>32</v>
      </c>
      <c r="E35" s="702"/>
      <c r="F35" s="694"/>
      <c r="G35" s="694"/>
      <c r="H35" s="694"/>
      <c r="I35" s="694"/>
      <c r="J35" s="694"/>
      <c r="K35" s="694"/>
      <c r="L35" s="707" t="s">
        <v>29</v>
      </c>
      <c r="M35" s="708" t="s">
        <v>31</v>
      </c>
    </row>
    <row r="36" spans="1:14" ht="14.25" x14ac:dyDescent="0.35">
      <c r="D36" s="690"/>
      <c r="E36" s="690"/>
      <c r="F36" s="690"/>
      <c r="G36" s="690"/>
      <c r="H36" s="690"/>
      <c r="I36" s="690"/>
      <c r="J36" s="690"/>
      <c r="K36" s="690"/>
      <c r="L36" s="690"/>
      <c r="M36" s="690"/>
    </row>
    <row r="37" spans="1:14" x14ac:dyDescent="0.35"/>
    <row r="38" spans="1:14" x14ac:dyDescent="0.35">
      <c r="A38" s="44"/>
      <c r="B38" s="373" t="s">
        <v>33</v>
      </c>
      <c r="C38" s="373"/>
      <c r="D38" s="373"/>
      <c r="E38" s="373"/>
      <c r="F38" s="373"/>
      <c r="G38" s="373"/>
      <c r="H38" s="373"/>
      <c r="I38" s="373"/>
      <c r="J38" s="373"/>
      <c r="K38" s="373"/>
      <c r="L38" s="373"/>
      <c r="M38" s="373"/>
      <c r="N38" s="373"/>
    </row>
    <row r="39" spans="1:14" x14ac:dyDescent="0.35"/>
    <row r="40" spans="1:14" x14ac:dyDescent="0.35"/>
    <row r="41" spans="1:14" x14ac:dyDescent="0.35"/>
  </sheetData>
  <mergeCells count="7">
    <mergeCell ref="D26:L26"/>
    <mergeCell ref="F23:M23"/>
    <mergeCell ref="D13:M17"/>
    <mergeCell ref="F19:M19"/>
    <mergeCell ref="F20:M20"/>
    <mergeCell ref="F21:M21"/>
    <mergeCell ref="F22:M22"/>
  </mergeCells>
  <hyperlinks>
    <hyperlink ref="H28" r:id="rId1" xr:uid="{6B0740DC-C372-4C65-8C23-E91BC70B4DE3}"/>
    <hyperlink ref="G31" r:id="rId2" xr:uid="{5FDAF543-2745-42C7-ABC7-5023D6064F25}"/>
    <hyperlink ref="L35" r:id="rId3" xr:uid="{C4E7DB93-7CDC-45D3-BB3A-6DABB145BFC6}"/>
    <hyperlink ref="L34" r:id="rId4" xr:uid="{CE5F096C-9FF3-4043-ACBE-ACC1998DD714}"/>
    <hyperlink ref="L33" r:id="rId5" xr:uid="{9245E942-74B0-4A4E-9E78-EE4E9902606A}"/>
    <hyperlink ref="G32" r:id="rId6" xr:uid="{5D4628AB-7B6C-4045-8980-C5EDA831A22B}"/>
    <hyperlink ref="M35" r:id="rId7" xr:uid="{BD268B60-D831-4629-8E3A-713C3B4DF098}"/>
    <hyperlink ref="M34" r:id="rId8" xr:uid="{75D49404-9BCE-44BF-B4D8-87DC4A233F0C}"/>
    <hyperlink ref="F29" r:id="rId9" xr:uid="{2291C3CF-D069-4BD8-936B-CA910FA7DD70}"/>
    <hyperlink ref="F30" r:id="rId10" xr:uid="{3DCE880D-089A-45E8-A423-34BA77E876E3}"/>
    <hyperlink ref="H27" r:id="rId11" xr:uid="{CB1F9B9F-050E-43AF-AAF8-E737D1A9C7F7}"/>
    <hyperlink ref="M26" r:id="rId12" xr:uid="{32FB8F94-0533-49EA-BB57-F1E526252CA4}"/>
  </hyperlinks>
  <pageMargins left="0.70866141732283472" right="0.70866141732283472" top="0.74803149606299213" bottom="0.74803149606299213" header="0.31496062992125984" footer="0.31496062992125984"/>
  <pageSetup paperSize="9" scale="87" fitToHeight="0" orientation="landscape" r:id="rId13"/>
  <headerFooter>
    <oddHeader>&amp;L&amp;F&amp;C&amp;A&amp;ROFFICIAL</oddHeader>
    <oddFooter>&amp;LPrinted on &amp;D at &amp;T&amp;C&amp;P of &amp;N&amp;ROfwat</oddFooter>
  </headerFooter>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DB8E"/>
    <pageSetUpPr fitToPage="1"/>
  </sheetPr>
  <dimension ref="A1:M3825"/>
  <sheetViews>
    <sheetView zoomScaleNormal="100" workbookViewId="0"/>
  </sheetViews>
  <sheetFormatPr defaultColWidth="9" defaultRowHeight="12.75" x14ac:dyDescent="0.35"/>
  <cols>
    <col min="1" max="1" width="4.265625" customWidth="1"/>
    <col min="2" max="2" width="16" bestFit="1" customWidth="1"/>
    <col min="3" max="3" width="72.86328125" customWidth="1"/>
    <col min="4" max="4" width="3" customWidth="1"/>
    <col min="5" max="5" width="16.73046875" customWidth="1"/>
    <col min="6" max="13" width="10.59765625" style="346" customWidth="1"/>
  </cols>
  <sheetData>
    <row r="1" spans="1:13" x14ac:dyDescent="0.35">
      <c r="C1" t="s">
        <v>279</v>
      </c>
    </row>
    <row r="2" spans="1:13" x14ac:dyDescent="0.35">
      <c r="A2" t="s">
        <v>115</v>
      </c>
      <c r="B2" t="s">
        <v>280</v>
      </c>
      <c r="C2" t="s">
        <v>281</v>
      </c>
      <c r="D2" t="s">
        <v>168</v>
      </c>
      <c r="E2" t="s">
        <v>282</v>
      </c>
      <c r="F2" s="346" t="s">
        <v>283</v>
      </c>
      <c r="G2" s="346" t="s">
        <v>284</v>
      </c>
      <c r="H2" s="346" t="s">
        <v>285</v>
      </c>
      <c r="I2" s="346" t="s">
        <v>208</v>
      </c>
      <c r="J2" s="346" t="s">
        <v>286</v>
      </c>
      <c r="K2" s="346" t="s">
        <v>287</v>
      </c>
      <c r="L2" s="346" t="s">
        <v>288</v>
      </c>
      <c r="M2" s="346" t="s">
        <v>289</v>
      </c>
    </row>
    <row r="4" spans="1:13" x14ac:dyDescent="0.35">
      <c r="A4" t="s">
        <v>117</v>
      </c>
      <c r="B4" t="s">
        <v>290</v>
      </c>
      <c r="C4" t="s">
        <v>291</v>
      </c>
      <c r="D4" t="s">
        <v>170</v>
      </c>
      <c r="E4" t="s">
        <v>292</v>
      </c>
      <c r="F4" s="347">
        <f>IF(InpOverride!F4="",F_Inputs!F4,InpOverride!F4)</f>
        <v>0</v>
      </c>
      <c r="G4" s="347">
        <f>IF(InpOverride!G4="",F_Inputs!G4,InpOverride!G4)</f>
        <v>0</v>
      </c>
      <c r="H4" s="347">
        <f>IF(InpOverride!H4="",F_Inputs!H4,InpOverride!H4)</f>
        <v>0</v>
      </c>
      <c r="I4" s="347">
        <f>IF(InpOverride!I4="",F_Inputs!I4,InpOverride!I4)</f>
        <v>81.575999999999993</v>
      </c>
      <c r="J4" s="347">
        <f>IF(InpOverride!J4="",F_Inputs!J4,InpOverride!J4)</f>
        <v>0</v>
      </c>
      <c r="K4" s="347">
        <f>IF(InpOverride!K4="",F_Inputs!K4,InpOverride!K4)</f>
        <v>0</v>
      </c>
      <c r="L4" s="347">
        <f>IF(InpOverride!L4="",F_Inputs!L4,InpOverride!L4)</f>
        <v>0</v>
      </c>
      <c r="M4" s="347">
        <f>IF(InpOverride!M4="",F_Inputs!M4,InpOverride!M4)</f>
        <v>0</v>
      </c>
    </row>
    <row r="5" spans="1:13" x14ac:dyDescent="0.35">
      <c r="A5" t="s">
        <v>117</v>
      </c>
      <c r="B5" t="s">
        <v>293</v>
      </c>
      <c r="C5" t="s">
        <v>294</v>
      </c>
      <c r="D5" t="s">
        <v>172</v>
      </c>
      <c r="E5" t="s">
        <v>292</v>
      </c>
      <c r="F5" s="347">
        <f>IF(InpOverride!F5="",F_Inputs!F5,InpOverride!F5)</f>
        <v>0</v>
      </c>
      <c r="G5" s="347">
        <f>IF(InpOverride!G5="",F_Inputs!G5,InpOverride!G5)</f>
        <v>0</v>
      </c>
      <c r="H5" s="347">
        <f>IF(InpOverride!H5="",F_Inputs!H5,InpOverride!H5)</f>
        <v>0</v>
      </c>
      <c r="I5" s="347">
        <f>IF(InpOverride!I5="",F_Inputs!I5,InpOverride!I5)</f>
        <v>2885.654</v>
      </c>
      <c r="J5" s="347">
        <f>IF(InpOverride!J5="",F_Inputs!J5,InpOverride!J5)</f>
        <v>0</v>
      </c>
      <c r="K5" s="347">
        <f>IF(InpOverride!K5="",F_Inputs!K5,InpOverride!K5)</f>
        <v>0</v>
      </c>
      <c r="L5" s="347">
        <f>IF(InpOverride!L5="",F_Inputs!L5,InpOverride!L5)</f>
        <v>0</v>
      </c>
      <c r="M5" s="347">
        <f>IF(InpOverride!M5="",F_Inputs!M5,InpOverride!M5)</f>
        <v>0</v>
      </c>
    </row>
    <row r="6" spans="1:13" x14ac:dyDescent="0.35">
      <c r="A6" t="s">
        <v>117</v>
      </c>
      <c r="B6" t="s">
        <v>295</v>
      </c>
      <c r="C6" t="s">
        <v>296</v>
      </c>
      <c r="D6" t="s">
        <v>188</v>
      </c>
      <c r="E6" t="s">
        <v>292</v>
      </c>
      <c r="F6" s="347">
        <f>IF(InpOverride!F6="",F_Inputs!F6,InpOverride!F6)</f>
        <v>0</v>
      </c>
      <c r="G6" s="347">
        <f>IF(InpOverride!G6="",F_Inputs!G6,InpOverride!G6)</f>
        <v>0</v>
      </c>
      <c r="H6" s="347">
        <f>IF(InpOverride!H6="",F_Inputs!H6,InpOverride!H6)</f>
        <v>1.75</v>
      </c>
      <c r="I6" s="347">
        <f>IF(InpOverride!I6="",F_Inputs!I6,InpOverride!I6)</f>
        <v>1.98</v>
      </c>
      <c r="J6" s="347">
        <f>IF(InpOverride!J6="",F_Inputs!J6,InpOverride!J6)</f>
        <v>0</v>
      </c>
      <c r="K6" s="347">
        <f>IF(InpOverride!K6="",F_Inputs!K6,InpOverride!K6)</f>
        <v>0</v>
      </c>
      <c r="L6" s="347">
        <f>IF(InpOverride!L6="",F_Inputs!L6,InpOverride!L6)</f>
        <v>0</v>
      </c>
      <c r="M6" s="347">
        <f>IF(InpOverride!M6="",F_Inputs!M6,InpOverride!M6)</f>
        <v>0</v>
      </c>
    </row>
    <row r="7" spans="1:13" x14ac:dyDescent="0.35">
      <c r="A7" t="s">
        <v>117</v>
      </c>
      <c r="B7" t="s">
        <v>297</v>
      </c>
      <c r="C7" t="s">
        <v>298</v>
      </c>
      <c r="D7" t="s">
        <v>205</v>
      </c>
      <c r="E7" t="s">
        <v>292</v>
      </c>
      <c r="F7" s="347">
        <f>IF(InpOverride!F7="",F_Inputs!F7,InpOverride!F7)</f>
        <v>0</v>
      </c>
      <c r="G7" s="347">
        <f>IF(InpOverride!G7="",F_Inputs!G7,InpOverride!G7)</f>
        <v>0</v>
      </c>
      <c r="H7" s="347">
        <f>IF(InpOverride!H7="",F_Inputs!H7,InpOverride!H7)</f>
        <v>0</v>
      </c>
      <c r="I7" s="347" t="str">
        <f>IF(InpOverride!I7="",F_Inputs!I7,InpOverride!I7)</f>
        <v>No</v>
      </c>
      <c r="J7" s="347">
        <f>IF(InpOverride!J7="",F_Inputs!J7,InpOverride!J7)</f>
        <v>0</v>
      </c>
      <c r="K7" s="347">
        <f>IF(InpOverride!K7="",F_Inputs!K7,InpOverride!K7)</f>
        <v>0</v>
      </c>
      <c r="L7" s="347">
        <f>IF(InpOverride!L7="",F_Inputs!L7,InpOverride!L7)</f>
        <v>0</v>
      </c>
      <c r="M7" s="347">
        <f>IF(InpOverride!M7="",F_Inputs!M7,InpOverride!M7)</f>
        <v>0</v>
      </c>
    </row>
    <row r="8" spans="1:13" x14ac:dyDescent="0.35">
      <c r="A8" t="s">
        <v>117</v>
      </c>
      <c r="B8" t="s">
        <v>300</v>
      </c>
      <c r="C8" t="s">
        <v>301</v>
      </c>
      <c r="D8" t="s">
        <v>170</v>
      </c>
      <c r="E8" t="s">
        <v>292</v>
      </c>
      <c r="F8" s="347">
        <f>IF(InpOverride!F8="",F_Inputs!F8,InpOverride!F8)</f>
        <v>0</v>
      </c>
      <c r="G8" s="347">
        <f>IF(InpOverride!G8="",F_Inputs!G8,InpOverride!G8)</f>
        <v>0</v>
      </c>
      <c r="H8" s="347">
        <f>IF(InpOverride!H8="",F_Inputs!H8,InpOverride!H8)</f>
        <v>0</v>
      </c>
      <c r="I8" s="347">
        <f>IF(InpOverride!I8="",F_Inputs!I8,InpOverride!I8)</f>
        <v>0</v>
      </c>
      <c r="J8" s="347">
        <f>IF(InpOverride!J8="",F_Inputs!J8,InpOverride!J8)</f>
        <v>0</v>
      </c>
      <c r="K8" s="347">
        <f>IF(InpOverride!K8="",F_Inputs!K8,InpOverride!K8)</f>
        <v>0</v>
      </c>
      <c r="L8" s="347">
        <f>IF(InpOverride!L8="",F_Inputs!L8,InpOverride!L8)</f>
        <v>0</v>
      </c>
      <c r="M8" s="347">
        <f>IF(InpOverride!M8="",F_Inputs!M8,InpOverride!M8)</f>
        <v>0</v>
      </c>
    </row>
    <row r="9" spans="1:13" x14ac:dyDescent="0.35">
      <c r="A9" t="s">
        <v>117</v>
      </c>
      <c r="B9" t="s">
        <v>302</v>
      </c>
      <c r="C9" t="s">
        <v>303</v>
      </c>
      <c r="D9" t="s">
        <v>170</v>
      </c>
      <c r="E9" t="s">
        <v>292</v>
      </c>
      <c r="F9" s="347">
        <f>IF(InpOverride!F9="",F_Inputs!F9,InpOverride!F9)</f>
        <v>0</v>
      </c>
      <c r="G9" s="347">
        <f>IF(InpOverride!G9="",F_Inputs!G9,InpOverride!G9)</f>
        <v>0</v>
      </c>
      <c r="H9" s="347">
        <f>IF(InpOverride!H9="",F_Inputs!H9,InpOverride!H9)</f>
        <v>0</v>
      </c>
      <c r="I9" s="347">
        <f>IF(InpOverride!I9="",F_Inputs!I9,InpOverride!I9)</f>
        <v>0</v>
      </c>
      <c r="J9" s="347">
        <f>IF(InpOverride!J9="",F_Inputs!J9,InpOverride!J9)</f>
        <v>0</v>
      </c>
      <c r="K9" s="347">
        <f>IF(InpOverride!K9="",F_Inputs!K9,InpOverride!K9)</f>
        <v>0</v>
      </c>
      <c r="L9" s="347">
        <f>IF(InpOverride!L9="",F_Inputs!L9,InpOverride!L9)</f>
        <v>0</v>
      </c>
      <c r="M9" s="347">
        <f>IF(InpOverride!M9="",F_Inputs!M9,InpOverride!M9)</f>
        <v>0</v>
      </c>
    </row>
    <row r="10" spans="1:13" x14ac:dyDescent="0.35">
      <c r="A10" t="s">
        <v>117</v>
      </c>
      <c r="B10" t="s">
        <v>304</v>
      </c>
      <c r="C10" t="s">
        <v>305</v>
      </c>
      <c r="D10" t="s">
        <v>186</v>
      </c>
      <c r="E10" t="s">
        <v>292</v>
      </c>
      <c r="F10" s="347">
        <f>IF(InpOverride!F10="",F_Inputs!F10,InpOverride!F10)</f>
        <v>0</v>
      </c>
      <c r="G10" s="347">
        <f>IF(InpOverride!G10="",F_Inputs!G10,InpOverride!G10)</f>
        <v>0</v>
      </c>
      <c r="H10" s="347">
        <f>IF(InpOverride!H10="",F_Inputs!H10,InpOverride!H10)</f>
        <v>1.2951388888888899E-2</v>
      </c>
      <c r="I10" s="347">
        <f>IF(InpOverride!I10="",F_Inputs!I10,InpOverride!I10)</f>
        <v>3.4951248453024301E-3</v>
      </c>
      <c r="J10" s="347">
        <f>IF(InpOverride!J10="",F_Inputs!J10,InpOverride!J10)</f>
        <v>0</v>
      </c>
      <c r="K10" s="347">
        <f>IF(InpOverride!K10="",F_Inputs!K10,InpOverride!K10)</f>
        <v>0</v>
      </c>
      <c r="L10" s="347">
        <f>IF(InpOverride!L10="",F_Inputs!L10,InpOverride!L10)</f>
        <v>0</v>
      </c>
      <c r="M10" s="347">
        <f>IF(InpOverride!M10="",F_Inputs!M10,InpOverride!M10)</f>
        <v>0</v>
      </c>
    </row>
    <row r="11" spans="1:13" x14ac:dyDescent="0.35">
      <c r="A11" t="s">
        <v>117</v>
      </c>
      <c r="B11" t="s">
        <v>306</v>
      </c>
      <c r="C11" t="s">
        <v>307</v>
      </c>
      <c r="D11" t="s">
        <v>205</v>
      </c>
      <c r="E11" t="s">
        <v>292</v>
      </c>
      <c r="F11" s="347">
        <f>IF(InpOverride!F11="",F_Inputs!F11,InpOverride!F11)</f>
        <v>0</v>
      </c>
      <c r="G11" s="347">
        <f>IF(InpOverride!G11="",F_Inputs!G11,InpOverride!G11)</f>
        <v>0</v>
      </c>
      <c r="H11" s="347">
        <f>IF(InpOverride!H11="",F_Inputs!H11,InpOverride!H11)</f>
        <v>0</v>
      </c>
      <c r="I11" s="347" t="str">
        <f>IF(InpOverride!I11="",F_Inputs!I11,InpOverride!I11)</f>
        <v>Yes</v>
      </c>
      <c r="J11" s="347">
        <f>IF(InpOverride!J11="",F_Inputs!J11,InpOverride!J11)</f>
        <v>0</v>
      </c>
      <c r="K11" s="347">
        <f>IF(InpOverride!K11="",F_Inputs!K11,InpOverride!K11)</f>
        <v>0</v>
      </c>
      <c r="L11" s="347">
        <f>IF(InpOverride!L11="",F_Inputs!L11,InpOverride!L11)</f>
        <v>0</v>
      </c>
      <c r="M11" s="347">
        <f>IF(InpOverride!M11="",F_Inputs!M11,InpOverride!M11)</f>
        <v>0</v>
      </c>
    </row>
    <row r="12" spans="1:13" x14ac:dyDescent="0.35">
      <c r="A12" t="s">
        <v>117</v>
      </c>
      <c r="B12" t="s">
        <v>309</v>
      </c>
      <c r="C12" t="s">
        <v>310</v>
      </c>
      <c r="D12" t="s">
        <v>170</v>
      </c>
      <c r="E12" t="s">
        <v>292</v>
      </c>
      <c r="F12" s="347">
        <f>IF(InpOverride!F12="",F_Inputs!F12,InpOverride!F12)</f>
        <v>0</v>
      </c>
      <c r="G12" s="347">
        <f>IF(InpOverride!G12="",F_Inputs!G12,InpOverride!G12)</f>
        <v>0</v>
      </c>
      <c r="H12" s="347">
        <f>IF(InpOverride!H12="",F_Inputs!H12,InpOverride!H12)</f>
        <v>0</v>
      </c>
      <c r="I12" s="347">
        <f>IF(InpOverride!I12="",F_Inputs!I12,InpOverride!I12)</f>
        <v>1.0199400000000001</v>
      </c>
      <c r="J12" s="347">
        <f>IF(InpOverride!J12="",F_Inputs!J12,InpOverride!J12)</f>
        <v>0</v>
      </c>
      <c r="K12" s="347">
        <f>IF(InpOverride!K12="",F_Inputs!K12,InpOverride!K12)</f>
        <v>0</v>
      </c>
      <c r="L12" s="347">
        <f>IF(InpOverride!L12="",F_Inputs!L12,InpOverride!L12)</f>
        <v>0</v>
      </c>
      <c r="M12" s="347">
        <f>IF(InpOverride!M12="",F_Inputs!M12,InpOverride!M12)</f>
        <v>0</v>
      </c>
    </row>
    <row r="13" spans="1:13" x14ac:dyDescent="0.35">
      <c r="A13" t="s">
        <v>117</v>
      </c>
      <c r="B13" t="s">
        <v>311</v>
      </c>
      <c r="C13" t="s">
        <v>312</v>
      </c>
      <c r="D13" t="s">
        <v>170</v>
      </c>
      <c r="E13" t="s">
        <v>292</v>
      </c>
      <c r="F13" s="347">
        <f>IF(InpOverride!F13="",F_Inputs!F13,InpOverride!F13)</f>
        <v>0</v>
      </c>
      <c r="G13" s="347">
        <f>IF(InpOverride!G13="",F_Inputs!G13,InpOverride!G13)</f>
        <v>0</v>
      </c>
      <c r="H13" s="347">
        <f>IF(InpOverride!H13="",F_Inputs!H13,InpOverride!H13)</f>
        <v>0</v>
      </c>
      <c r="I13" s="347">
        <f>IF(InpOverride!I13="",F_Inputs!I13,InpOverride!I13)</f>
        <v>-7</v>
      </c>
      <c r="J13" s="347">
        <f>IF(InpOverride!J13="",F_Inputs!J13,InpOverride!J13)</f>
        <v>0</v>
      </c>
      <c r="K13" s="347">
        <f>IF(InpOverride!K13="",F_Inputs!K13,InpOverride!K13)</f>
        <v>0</v>
      </c>
      <c r="L13" s="347">
        <f>IF(InpOverride!L13="",F_Inputs!L13,InpOverride!L13)</f>
        <v>0</v>
      </c>
      <c r="M13" s="347">
        <f>IF(InpOverride!M13="",F_Inputs!M13,InpOverride!M13)</f>
        <v>0</v>
      </c>
    </row>
    <row r="14" spans="1:13" x14ac:dyDescent="0.35">
      <c r="A14" t="s">
        <v>117</v>
      </c>
      <c r="B14" t="s">
        <v>313</v>
      </c>
      <c r="C14" t="s">
        <v>314</v>
      </c>
      <c r="D14" t="s">
        <v>189</v>
      </c>
      <c r="E14" t="s">
        <v>292</v>
      </c>
      <c r="F14" s="347">
        <f>IF(InpOverride!F14="",F_Inputs!F14,InpOverride!F14)</f>
        <v>0</v>
      </c>
      <c r="G14" s="347">
        <f>IF(InpOverride!G14="",F_Inputs!G14,InpOverride!G14)</f>
        <v>0</v>
      </c>
      <c r="H14" s="347">
        <f>IF(InpOverride!H14="",F_Inputs!H14,InpOverride!H14)</f>
        <v>0</v>
      </c>
      <c r="I14" s="347">
        <f>IF(InpOverride!I14="",F_Inputs!I14,InpOverride!I14)</f>
        <v>1.5455950540958301</v>
      </c>
      <c r="J14" s="347">
        <f>IF(InpOverride!J14="",F_Inputs!J14,InpOverride!J14)</f>
        <v>0</v>
      </c>
      <c r="K14" s="347">
        <f>IF(InpOverride!K14="",F_Inputs!K14,InpOverride!K14)</f>
        <v>0</v>
      </c>
      <c r="L14" s="347">
        <f>IF(InpOverride!L14="",F_Inputs!L14,InpOverride!L14)</f>
        <v>0</v>
      </c>
      <c r="M14" s="347">
        <f>IF(InpOverride!M14="",F_Inputs!M14,InpOverride!M14)</f>
        <v>0</v>
      </c>
    </row>
    <row r="15" spans="1:13" x14ac:dyDescent="0.35">
      <c r="A15" t="s">
        <v>117</v>
      </c>
      <c r="B15" t="s">
        <v>315</v>
      </c>
      <c r="C15" t="s">
        <v>316</v>
      </c>
      <c r="D15" t="s">
        <v>205</v>
      </c>
      <c r="E15" t="s">
        <v>292</v>
      </c>
      <c r="F15" s="347">
        <f>IF(InpOverride!F15="",F_Inputs!F15,InpOverride!F15)</f>
        <v>0</v>
      </c>
      <c r="G15" s="347">
        <f>IF(InpOverride!G15="",F_Inputs!G15,InpOverride!G15)</f>
        <v>0</v>
      </c>
      <c r="H15" s="347">
        <f>IF(InpOverride!H15="",F_Inputs!H15,InpOverride!H15)</f>
        <v>0</v>
      </c>
      <c r="I15" s="347" t="str">
        <f>IF(InpOverride!I15="",F_Inputs!I15,InpOverride!I15)</f>
        <v>Yes</v>
      </c>
      <c r="J15" s="347">
        <f>IF(InpOverride!J15="",F_Inputs!J15,InpOverride!J15)</f>
        <v>0</v>
      </c>
      <c r="K15" s="347">
        <f>IF(InpOverride!K15="",F_Inputs!K15,InpOverride!K15)</f>
        <v>0</v>
      </c>
      <c r="L15" s="347">
        <f>IF(InpOverride!L15="",F_Inputs!L15,InpOverride!L15)</f>
        <v>0</v>
      </c>
      <c r="M15" s="347">
        <f>IF(InpOverride!M15="",F_Inputs!M15,InpOverride!M15)</f>
        <v>0</v>
      </c>
    </row>
    <row r="16" spans="1:13" x14ac:dyDescent="0.35">
      <c r="A16" t="s">
        <v>117</v>
      </c>
      <c r="B16" t="s">
        <v>317</v>
      </c>
      <c r="C16" t="s">
        <v>318</v>
      </c>
      <c r="D16" t="s">
        <v>170</v>
      </c>
      <c r="E16" t="s">
        <v>292</v>
      </c>
      <c r="F16" s="347">
        <f>IF(InpOverride!F16="",F_Inputs!F16,InpOverride!F16)</f>
        <v>0</v>
      </c>
      <c r="G16" s="347">
        <f>IF(InpOverride!G16="",F_Inputs!G16,InpOverride!G16)</f>
        <v>0</v>
      </c>
      <c r="H16" s="347">
        <f>IF(InpOverride!H16="",F_Inputs!H16,InpOverride!H16)</f>
        <v>0</v>
      </c>
      <c r="I16" s="347">
        <f>IF(InpOverride!I16="",F_Inputs!I16,InpOverride!I16)</f>
        <v>6.5699999999999995E-2</v>
      </c>
      <c r="J16" s="347">
        <f>IF(InpOverride!J16="",F_Inputs!J16,InpOverride!J16)</f>
        <v>0</v>
      </c>
      <c r="K16" s="347">
        <f>IF(InpOverride!K16="",F_Inputs!K16,InpOverride!K16)</f>
        <v>0</v>
      </c>
      <c r="L16" s="347">
        <f>IF(InpOverride!L16="",F_Inputs!L16,InpOverride!L16)</f>
        <v>0</v>
      </c>
      <c r="M16" s="347">
        <f>IF(InpOverride!M16="",F_Inputs!M16,InpOverride!M16)</f>
        <v>0</v>
      </c>
    </row>
    <row r="17" spans="1:13" x14ac:dyDescent="0.35">
      <c r="A17" t="s">
        <v>117</v>
      </c>
      <c r="B17" t="s">
        <v>319</v>
      </c>
      <c r="C17" t="s">
        <v>320</v>
      </c>
      <c r="D17" t="s">
        <v>170</v>
      </c>
      <c r="E17" t="s">
        <v>292</v>
      </c>
      <c r="F17" s="347">
        <f>IF(InpOverride!F17="",F_Inputs!F17,InpOverride!F17)</f>
        <v>0</v>
      </c>
      <c r="G17" s="347">
        <f>IF(InpOverride!G17="",F_Inputs!G17,InpOverride!G17)</f>
        <v>0</v>
      </c>
      <c r="H17" s="347">
        <f>IF(InpOverride!H17="",F_Inputs!H17,InpOverride!H17)</f>
        <v>0</v>
      </c>
      <c r="I17" s="347">
        <f>IF(InpOverride!I17="",F_Inputs!I17,InpOverride!I17)</f>
        <v>0</v>
      </c>
      <c r="J17" s="347">
        <f>IF(InpOverride!J17="",F_Inputs!J17,InpOverride!J17)</f>
        <v>0</v>
      </c>
      <c r="K17" s="347">
        <f>IF(InpOverride!K17="",F_Inputs!K17,InpOverride!K17)</f>
        <v>0</v>
      </c>
      <c r="L17" s="347">
        <f>IF(InpOverride!L17="",F_Inputs!L17,InpOverride!L17)</f>
        <v>0</v>
      </c>
      <c r="M17" s="347">
        <f>IF(InpOverride!M17="",F_Inputs!M17,InpOverride!M17)</f>
        <v>0</v>
      </c>
    </row>
    <row r="18" spans="1:13" x14ac:dyDescent="0.35">
      <c r="A18" t="s">
        <v>117</v>
      </c>
      <c r="B18" t="s">
        <v>321</v>
      </c>
      <c r="C18" t="s">
        <v>322</v>
      </c>
      <c r="D18" t="s">
        <v>189</v>
      </c>
      <c r="E18" t="s">
        <v>292</v>
      </c>
      <c r="F18" s="347">
        <f>IF(InpOverride!F18="",F_Inputs!F18,InpOverride!F18)</f>
        <v>0</v>
      </c>
      <c r="G18" s="347">
        <f>IF(InpOverride!G18="",F_Inputs!G18,InpOverride!G18)</f>
        <v>0</v>
      </c>
      <c r="H18" s="347">
        <f>IF(InpOverride!H18="",F_Inputs!H18,InpOverride!H18)</f>
        <v>0</v>
      </c>
      <c r="I18" s="347">
        <f>IF(InpOverride!I18="",F_Inputs!I18,InpOverride!I18)</f>
        <v>-2.9828486204325202</v>
      </c>
      <c r="J18" s="347">
        <f>IF(InpOverride!J18="",F_Inputs!J18,InpOverride!J18)</f>
        <v>0</v>
      </c>
      <c r="K18" s="347">
        <f>IF(InpOverride!K18="",F_Inputs!K18,InpOverride!K18)</f>
        <v>0</v>
      </c>
      <c r="L18" s="347">
        <f>IF(InpOverride!L18="",F_Inputs!L18,InpOverride!L18)</f>
        <v>0</v>
      </c>
      <c r="M18" s="347">
        <f>IF(InpOverride!M18="",F_Inputs!M18,InpOverride!M18)</f>
        <v>0</v>
      </c>
    </row>
    <row r="19" spans="1:13" x14ac:dyDescent="0.35">
      <c r="A19" t="s">
        <v>117</v>
      </c>
      <c r="B19" t="s">
        <v>323</v>
      </c>
      <c r="C19" t="s">
        <v>324</v>
      </c>
      <c r="D19" t="s">
        <v>205</v>
      </c>
      <c r="E19" t="s">
        <v>292</v>
      </c>
      <c r="F19" s="347">
        <f>IF(InpOverride!F19="",F_Inputs!F19,InpOverride!F19)</f>
        <v>0</v>
      </c>
      <c r="G19" s="347">
        <f>IF(InpOverride!G19="",F_Inputs!G19,InpOverride!G19)</f>
        <v>0</v>
      </c>
      <c r="H19" s="347">
        <f>IF(InpOverride!H19="",F_Inputs!H19,InpOverride!H19)</f>
        <v>0</v>
      </c>
      <c r="I19" s="347" t="str">
        <f>IF(InpOverride!I19="",F_Inputs!I19,InpOverride!I19)</f>
        <v>No</v>
      </c>
      <c r="J19" s="347">
        <f>IF(InpOverride!J19="",F_Inputs!J19,InpOverride!J19)</f>
        <v>0</v>
      </c>
      <c r="K19" s="347">
        <f>IF(InpOverride!K19="",F_Inputs!K19,InpOverride!K19)</f>
        <v>0</v>
      </c>
      <c r="L19" s="347">
        <f>IF(InpOverride!L19="",F_Inputs!L19,InpOverride!L19)</f>
        <v>0</v>
      </c>
      <c r="M19" s="347">
        <f>IF(InpOverride!M19="",F_Inputs!M19,InpOverride!M19)</f>
        <v>0</v>
      </c>
    </row>
    <row r="20" spans="1:13" x14ac:dyDescent="0.35">
      <c r="A20" t="s">
        <v>117</v>
      </c>
      <c r="B20" t="s">
        <v>325</v>
      </c>
      <c r="C20" t="s">
        <v>326</v>
      </c>
      <c r="D20" t="s">
        <v>170</v>
      </c>
      <c r="E20" t="s">
        <v>292</v>
      </c>
      <c r="F20" s="347">
        <f>IF(InpOverride!F20="",F_Inputs!F20,InpOverride!F20)</f>
        <v>0</v>
      </c>
      <c r="G20" s="347">
        <f>IF(InpOverride!G20="",F_Inputs!G20,InpOverride!G20)</f>
        <v>0</v>
      </c>
      <c r="H20" s="347">
        <f>IF(InpOverride!H20="",F_Inputs!H20,InpOverride!H20)</f>
        <v>0</v>
      </c>
      <c r="I20" s="347">
        <f>IF(InpOverride!I20="",F_Inputs!I20,InpOverride!I20)</f>
        <v>-1.9074</v>
      </c>
      <c r="J20" s="347">
        <f>IF(InpOverride!J20="",F_Inputs!J20,InpOverride!J20)</f>
        <v>0</v>
      </c>
      <c r="K20" s="347">
        <f>IF(InpOverride!K20="",F_Inputs!K20,InpOverride!K20)</f>
        <v>0</v>
      </c>
      <c r="L20" s="347">
        <f>IF(InpOverride!L20="",F_Inputs!L20,InpOverride!L20)</f>
        <v>0</v>
      </c>
      <c r="M20" s="347">
        <f>IF(InpOverride!M20="",F_Inputs!M20,InpOverride!M20)</f>
        <v>0</v>
      </c>
    </row>
    <row r="21" spans="1:13" x14ac:dyDescent="0.35">
      <c r="A21" t="s">
        <v>117</v>
      </c>
      <c r="B21" t="s">
        <v>327</v>
      </c>
      <c r="C21" t="s">
        <v>328</v>
      </c>
      <c r="D21" t="s">
        <v>170</v>
      </c>
      <c r="E21" t="s">
        <v>292</v>
      </c>
      <c r="F21" s="347">
        <f>IF(InpOverride!F21="",F_Inputs!F21,InpOverride!F21)</f>
        <v>0</v>
      </c>
      <c r="G21" s="347">
        <f>IF(InpOverride!G21="",F_Inputs!G21,InpOverride!G21)</f>
        <v>0</v>
      </c>
      <c r="H21" s="347">
        <f>IF(InpOverride!H21="",F_Inputs!H21,InpOverride!H21)</f>
        <v>0</v>
      </c>
      <c r="I21" s="347">
        <f>IF(InpOverride!I21="",F_Inputs!I21,InpOverride!I21)</f>
        <v>-14.3</v>
      </c>
      <c r="J21" s="347">
        <f>IF(InpOverride!J21="",F_Inputs!J21,InpOverride!J21)</f>
        <v>0</v>
      </c>
      <c r="K21" s="347">
        <f>IF(InpOverride!K21="",F_Inputs!K21,InpOverride!K21)</f>
        <v>0</v>
      </c>
      <c r="L21" s="347">
        <f>IF(InpOverride!L21="",F_Inputs!L21,InpOverride!L21)</f>
        <v>0</v>
      </c>
      <c r="M21" s="347">
        <f>IF(InpOverride!M21="",F_Inputs!M21,InpOverride!M21)</f>
        <v>0</v>
      </c>
    </row>
    <row r="22" spans="1:13" x14ac:dyDescent="0.35">
      <c r="A22" t="s">
        <v>117</v>
      </c>
      <c r="B22" t="s">
        <v>329</v>
      </c>
      <c r="C22" t="s">
        <v>330</v>
      </c>
      <c r="D22" t="s">
        <v>188</v>
      </c>
      <c r="E22" t="s">
        <v>292</v>
      </c>
      <c r="F22" s="347">
        <f>IF(InpOverride!F22="",F_Inputs!F22,InpOverride!F22)</f>
        <v>0</v>
      </c>
      <c r="G22" s="347">
        <f>IF(InpOverride!G22="",F_Inputs!G22,InpOverride!G22)</f>
        <v>0</v>
      </c>
      <c r="H22" s="347">
        <f>IF(InpOverride!H22="",F_Inputs!H22,InpOverride!H22)</f>
        <v>109.3</v>
      </c>
      <c r="I22" s="347">
        <f>IF(InpOverride!I22="",F_Inputs!I22,InpOverride!I22)</f>
        <v>130.56005646509615</v>
      </c>
      <c r="J22" s="347">
        <f>IF(InpOverride!J22="",F_Inputs!J22,InpOverride!J22)</f>
        <v>0</v>
      </c>
      <c r="K22" s="347">
        <f>IF(InpOverride!K22="",F_Inputs!K22,InpOverride!K22)</f>
        <v>0</v>
      </c>
      <c r="L22" s="347">
        <f>IF(InpOverride!L22="",F_Inputs!L22,InpOverride!L22)</f>
        <v>0</v>
      </c>
      <c r="M22" s="347">
        <f>IF(InpOverride!M22="",F_Inputs!M22,InpOverride!M22)</f>
        <v>0</v>
      </c>
    </row>
    <row r="23" spans="1:13" x14ac:dyDescent="0.35">
      <c r="A23" t="s">
        <v>117</v>
      </c>
      <c r="B23" t="s">
        <v>331</v>
      </c>
      <c r="C23" t="s">
        <v>332</v>
      </c>
      <c r="D23" t="s">
        <v>205</v>
      </c>
      <c r="E23" t="s">
        <v>292</v>
      </c>
      <c r="F23" s="347">
        <f>IF(InpOverride!F23="",F_Inputs!F23,InpOverride!F23)</f>
        <v>0</v>
      </c>
      <c r="G23" s="347">
        <f>IF(InpOverride!G23="",F_Inputs!G23,InpOverride!G23)</f>
        <v>0</v>
      </c>
      <c r="H23" s="347">
        <f>IF(InpOverride!H23="",F_Inputs!H23,InpOverride!H23)</f>
        <v>0</v>
      </c>
      <c r="I23" s="347" t="str">
        <f>IF(InpOverride!I23="",F_Inputs!I23,InpOverride!I23)</f>
        <v>Yes</v>
      </c>
      <c r="J23" s="347">
        <f>IF(InpOverride!J23="",F_Inputs!J23,InpOverride!J23)</f>
        <v>0</v>
      </c>
      <c r="K23" s="347">
        <f>IF(InpOverride!K23="",F_Inputs!K23,InpOverride!K23)</f>
        <v>0</v>
      </c>
      <c r="L23" s="347">
        <f>IF(InpOverride!L23="",F_Inputs!L23,InpOverride!L23)</f>
        <v>0</v>
      </c>
      <c r="M23" s="347">
        <f>IF(InpOverride!M23="",F_Inputs!M23,InpOverride!M23)</f>
        <v>0</v>
      </c>
    </row>
    <row r="24" spans="1:13" x14ac:dyDescent="0.35">
      <c r="A24" t="s">
        <v>117</v>
      </c>
      <c r="B24" t="s">
        <v>333</v>
      </c>
      <c r="C24" t="s">
        <v>334</v>
      </c>
      <c r="D24" t="s">
        <v>170</v>
      </c>
      <c r="E24" t="s">
        <v>292</v>
      </c>
      <c r="F24" s="347">
        <f>IF(InpOverride!F24="",F_Inputs!F24,InpOverride!F24)</f>
        <v>0</v>
      </c>
      <c r="G24" s="347">
        <f>IF(InpOverride!G24="",F_Inputs!G24,InpOverride!G24)</f>
        <v>0</v>
      </c>
      <c r="H24" s="347">
        <f>IF(InpOverride!H24="",F_Inputs!H24,InpOverride!H24)</f>
        <v>0</v>
      </c>
      <c r="I24" s="347">
        <f>IF(InpOverride!I24="",F_Inputs!I24,InpOverride!I24)</f>
        <v>0</v>
      </c>
      <c r="J24" s="347">
        <f>IF(InpOverride!J24="",F_Inputs!J24,InpOverride!J24)</f>
        <v>0</v>
      </c>
      <c r="K24" s="347">
        <f>IF(InpOverride!K24="",F_Inputs!K24,InpOverride!K24)</f>
        <v>0</v>
      </c>
      <c r="L24" s="347">
        <f>IF(InpOverride!L24="",F_Inputs!L24,InpOverride!L24)</f>
        <v>0</v>
      </c>
      <c r="M24" s="347">
        <f>IF(InpOverride!M24="",F_Inputs!M24,InpOverride!M24)</f>
        <v>0</v>
      </c>
    </row>
    <row r="25" spans="1:13" x14ac:dyDescent="0.35">
      <c r="A25" t="s">
        <v>117</v>
      </c>
      <c r="B25" t="s">
        <v>335</v>
      </c>
      <c r="C25" t="s">
        <v>336</v>
      </c>
      <c r="D25" t="s">
        <v>170</v>
      </c>
      <c r="E25" t="s">
        <v>292</v>
      </c>
      <c r="F25" s="347">
        <f>IF(InpOverride!F25="",F_Inputs!F25,InpOverride!F25)</f>
        <v>0</v>
      </c>
      <c r="G25" s="347">
        <f>IF(InpOverride!G25="",F_Inputs!G25,InpOverride!G25)</f>
        <v>0</v>
      </c>
      <c r="H25" s="347">
        <f>IF(InpOverride!H25="",F_Inputs!H25,InpOverride!H25)</f>
        <v>0</v>
      </c>
      <c r="I25" s="347">
        <f>IF(InpOverride!I25="",F_Inputs!I25,InpOverride!I25)</f>
        <v>0</v>
      </c>
      <c r="J25" s="347">
        <f>IF(InpOverride!J25="",F_Inputs!J25,InpOverride!J25)</f>
        <v>0</v>
      </c>
      <c r="K25" s="347">
        <f>IF(InpOverride!K25="",F_Inputs!K25,InpOverride!K25)</f>
        <v>0</v>
      </c>
      <c r="L25" s="347">
        <f>IF(InpOverride!L25="",F_Inputs!L25,InpOverride!L25)</f>
        <v>0</v>
      </c>
      <c r="M25" s="347">
        <f>IF(InpOverride!M25="",F_Inputs!M25,InpOverride!M25)</f>
        <v>0</v>
      </c>
    </row>
    <row r="26" spans="1:13" x14ac:dyDescent="0.35">
      <c r="A26" t="s">
        <v>117</v>
      </c>
      <c r="B26" t="s">
        <v>337</v>
      </c>
      <c r="C26" t="s">
        <v>338</v>
      </c>
      <c r="D26" t="s">
        <v>189</v>
      </c>
      <c r="E26" t="s">
        <v>292</v>
      </c>
      <c r="F26" s="347">
        <f>IF(InpOverride!F26="",F_Inputs!F26,InpOverride!F26)</f>
        <v>0</v>
      </c>
      <c r="G26" s="347">
        <f>IF(InpOverride!G26="",F_Inputs!G26,InpOverride!G26)</f>
        <v>0</v>
      </c>
      <c r="H26" s="347">
        <f>IF(InpOverride!H26="",F_Inputs!H26,InpOverride!H26)</f>
        <v>1.54</v>
      </c>
      <c r="I26" s="347">
        <f>IF(InpOverride!I26="",F_Inputs!I26,InpOverride!I26)</f>
        <v>1.1389993420488</v>
      </c>
      <c r="J26" s="347">
        <f>IF(InpOverride!J26="",F_Inputs!J26,InpOverride!J26)</f>
        <v>0</v>
      </c>
      <c r="K26" s="347">
        <f>IF(InpOverride!K26="",F_Inputs!K26,InpOverride!K26)</f>
        <v>0</v>
      </c>
      <c r="L26" s="347">
        <f>IF(InpOverride!L26="",F_Inputs!L26,InpOverride!L26)</f>
        <v>0</v>
      </c>
      <c r="M26" s="347">
        <f>IF(InpOverride!M26="",F_Inputs!M26,InpOverride!M26)</f>
        <v>0</v>
      </c>
    </row>
    <row r="27" spans="1:13" x14ac:dyDescent="0.35">
      <c r="A27" t="s">
        <v>117</v>
      </c>
      <c r="B27" t="s">
        <v>339</v>
      </c>
      <c r="C27" t="s">
        <v>340</v>
      </c>
      <c r="D27" t="s">
        <v>205</v>
      </c>
      <c r="E27" t="s">
        <v>292</v>
      </c>
      <c r="F27" s="347">
        <f>IF(InpOverride!F27="",F_Inputs!F27,InpOverride!F27)</f>
        <v>0</v>
      </c>
      <c r="G27" s="347">
        <f>IF(InpOverride!G27="",F_Inputs!G27,InpOverride!G27)</f>
        <v>0</v>
      </c>
      <c r="H27" s="347">
        <f>IF(InpOverride!H27="",F_Inputs!H27,InpOverride!H27)</f>
        <v>0</v>
      </c>
      <c r="I27" s="347" t="str">
        <f>IF(InpOverride!I27="",F_Inputs!I27,InpOverride!I27)</f>
        <v>Yes</v>
      </c>
      <c r="J27" s="347">
        <f>IF(InpOverride!J27="",F_Inputs!J27,InpOverride!J27)</f>
        <v>0</v>
      </c>
      <c r="K27" s="347">
        <f>IF(InpOverride!K27="",F_Inputs!K27,InpOverride!K27)</f>
        <v>0</v>
      </c>
      <c r="L27" s="347">
        <f>IF(InpOverride!L27="",F_Inputs!L27,InpOverride!L27)</f>
        <v>0</v>
      </c>
      <c r="M27" s="347">
        <f>IF(InpOverride!M27="",F_Inputs!M27,InpOverride!M27)</f>
        <v>0</v>
      </c>
    </row>
    <row r="28" spans="1:13" x14ac:dyDescent="0.35">
      <c r="A28" t="s">
        <v>117</v>
      </c>
      <c r="B28" t="s">
        <v>341</v>
      </c>
      <c r="C28" t="s">
        <v>342</v>
      </c>
      <c r="D28" t="s">
        <v>170</v>
      </c>
      <c r="E28" t="s">
        <v>292</v>
      </c>
      <c r="F28" s="347">
        <f>IF(InpOverride!F28="",F_Inputs!F28,InpOverride!F28)</f>
        <v>0</v>
      </c>
      <c r="G28" s="347">
        <f>IF(InpOverride!G28="",F_Inputs!G28,InpOverride!G28)</f>
        <v>0</v>
      </c>
      <c r="H28" s="347">
        <f>IF(InpOverride!H28="",F_Inputs!H28,InpOverride!H28)</f>
        <v>0</v>
      </c>
      <c r="I28" s="347">
        <f>IF(InpOverride!I28="",F_Inputs!I28,InpOverride!I28)</f>
        <v>0</v>
      </c>
      <c r="J28" s="347">
        <f>IF(InpOverride!J28="",F_Inputs!J28,InpOverride!J28)</f>
        <v>0</v>
      </c>
      <c r="K28" s="347">
        <f>IF(InpOverride!K28="",F_Inputs!K28,InpOverride!K28)</f>
        <v>0</v>
      </c>
      <c r="L28" s="347">
        <f>IF(InpOverride!L28="",F_Inputs!L28,InpOverride!L28)</f>
        <v>0</v>
      </c>
      <c r="M28" s="347">
        <f>IF(InpOverride!M28="",F_Inputs!M28,InpOverride!M28)</f>
        <v>0</v>
      </c>
    </row>
    <row r="29" spans="1:13" x14ac:dyDescent="0.35">
      <c r="A29" t="s">
        <v>117</v>
      </c>
      <c r="B29" t="s">
        <v>343</v>
      </c>
      <c r="C29" t="s">
        <v>344</v>
      </c>
      <c r="D29" t="s">
        <v>170</v>
      </c>
      <c r="E29" t="s">
        <v>292</v>
      </c>
      <c r="F29" s="347">
        <f>IF(InpOverride!F29="",F_Inputs!F29,InpOverride!F29)</f>
        <v>0</v>
      </c>
      <c r="G29" s="347">
        <f>IF(InpOverride!G29="",F_Inputs!G29,InpOverride!G29)</f>
        <v>0</v>
      </c>
      <c r="H29" s="347">
        <f>IF(InpOverride!H29="",F_Inputs!H29,InpOverride!H29)</f>
        <v>0</v>
      </c>
      <c r="I29" s="347">
        <f>IF(InpOverride!I29="",F_Inputs!I29,InpOverride!I29)</f>
        <v>0</v>
      </c>
      <c r="J29" s="347">
        <f>IF(InpOverride!J29="",F_Inputs!J29,InpOverride!J29)</f>
        <v>0</v>
      </c>
      <c r="K29" s="347">
        <f>IF(InpOverride!K29="",F_Inputs!K29,InpOverride!K29)</f>
        <v>0</v>
      </c>
      <c r="L29" s="347">
        <f>IF(InpOverride!L29="",F_Inputs!L29,InpOverride!L29)</f>
        <v>0</v>
      </c>
      <c r="M29" s="347">
        <f>IF(InpOverride!M29="",F_Inputs!M29,InpOverride!M29)</f>
        <v>0</v>
      </c>
    </row>
    <row r="30" spans="1:13" x14ac:dyDescent="0.35">
      <c r="A30" t="s">
        <v>117</v>
      </c>
      <c r="B30" t="s">
        <v>345</v>
      </c>
      <c r="C30" t="s">
        <v>346</v>
      </c>
      <c r="D30" t="s">
        <v>188</v>
      </c>
      <c r="E30" t="s">
        <v>292</v>
      </c>
      <c r="F30" s="347">
        <f>IF(InpOverride!F30="",F_Inputs!F30,InpOverride!F30)</f>
        <v>0</v>
      </c>
      <c r="G30" s="347">
        <f>IF(InpOverride!G30="",F_Inputs!G30,InpOverride!G30)</f>
        <v>0</v>
      </c>
      <c r="H30" s="347">
        <f>IF(InpOverride!H30="",F_Inputs!H30,InpOverride!H30)</f>
        <v>0</v>
      </c>
      <c r="I30" s="347">
        <f>IF(InpOverride!I30="",F_Inputs!I30,InpOverride!I30)</f>
        <v>63.636363636363598</v>
      </c>
      <c r="J30" s="347">
        <f>IF(InpOverride!J30="",F_Inputs!J30,InpOverride!J30)</f>
        <v>0</v>
      </c>
      <c r="K30" s="347">
        <f>IF(InpOverride!K30="",F_Inputs!K30,InpOverride!K30)</f>
        <v>0</v>
      </c>
      <c r="L30" s="347">
        <f>IF(InpOverride!L30="",F_Inputs!L30,InpOverride!L30)</f>
        <v>0</v>
      </c>
      <c r="M30" s="347">
        <f>IF(InpOverride!M30="",F_Inputs!M30,InpOverride!M30)</f>
        <v>0</v>
      </c>
    </row>
    <row r="31" spans="1:13" x14ac:dyDescent="0.35">
      <c r="A31" t="s">
        <v>117</v>
      </c>
      <c r="B31" t="s">
        <v>347</v>
      </c>
      <c r="C31" t="s">
        <v>348</v>
      </c>
      <c r="D31" t="s">
        <v>188</v>
      </c>
      <c r="E31" t="s">
        <v>292</v>
      </c>
      <c r="F31" s="347">
        <f>IF(InpOverride!F31="",F_Inputs!F31,InpOverride!F31)</f>
        <v>0</v>
      </c>
      <c r="G31" s="347">
        <f>IF(InpOverride!G31="",F_Inputs!G31,InpOverride!G31)</f>
        <v>0</v>
      </c>
      <c r="H31" s="347">
        <f>IF(InpOverride!H31="",F_Inputs!H31,InpOverride!H31)</f>
        <v>0</v>
      </c>
      <c r="I31" s="347">
        <f>IF(InpOverride!I31="",F_Inputs!I31,InpOverride!I31)</f>
        <v>75</v>
      </c>
      <c r="J31" s="347">
        <f>IF(InpOverride!J31="",F_Inputs!J31,InpOverride!J31)</f>
        <v>0</v>
      </c>
      <c r="K31" s="347">
        <f>IF(InpOverride!K31="",F_Inputs!K31,InpOverride!K31)</f>
        <v>0</v>
      </c>
      <c r="L31" s="347">
        <f>IF(InpOverride!L31="",F_Inputs!L31,InpOverride!L31)</f>
        <v>0</v>
      </c>
      <c r="M31" s="347">
        <f>IF(InpOverride!M31="",F_Inputs!M31,InpOverride!M31)</f>
        <v>0</v>
      </c>
    </row>
    <row r="32" spans="1:13" x14ac:dyDescent="0.35">
      <c r="A32" t="s">
        <v>117</v>
      </c>
      <c r="B32" t="s">
        <v>349</v>
      </c>
      <c r="C32" t="s">
        <v>350</v>
      </c>
      <c r="D32" t="s">
        <v>188</v>
      </c>
      <c r="E32" t="s">
        <v>292</v>
      </c>
      <c r="F32" s="347">
        <f>IF(InpOverride!F32="",F_Inputs!F32,InpOverride!F32)</f>
        <v>0</v>
      </c>
      <c r="G32" s="347">
        <f>IF(InpOverride!G32="",F_Inputs!G32,InpOverride!G32)</f>
        <v>0</v>
      </c>
      <c r="H32" s="347">
        <f>IF(InpOverride!H32="",F_Inputs!H32,InpOverride!H32)</f>
        <v>1.06</v>
      </c>
      <c r="I32" s="347">
        <f>IF(InpOverride!I32="",F_Inputs!I32,InpOverride!I32)</f>
        <v>1.3322259497280999</v>
      </c>
      <c r="J32" s="347">
        <f>IF(InpOverride!J32="",F_Inputs!J32,InpOverride!J32)</f>
        <v>0</v>
      </c>
      <c r="K32" s="347">
        <f>IF(InpOverride!K32="",F_Inputs!K32,InpOverride!K32)</f>
        <v>0</v>
      </c>
      <c r="L32" s="347">
        <f>IF(InpOverride!L32="",F_Inputs!L32,InpOverride!L32)</f>
        <v>0</v>
      </c>
      <c r="M32" s="347">
        <f>IF(InpOverride!M32="",F_Inputs!M32,InpOverride!M32)</f>
        <v>0</v>
      </c>
    </row>
    <row r="33" spans="1:13" x14ac:dyDescent="0.35">
      <c r="A33" t="s">
        <v>117</v>
      </c>
      <c r="B33" t="s">
        <v>351</v>
      </c>
      <c r="C33" t="s">
        <v>352</v>
      </c>
      <c r="D33" t="s">
        <v>205</v>
      </c>
      <c r="E33" t="s">
        <v>292</v>
      </c>
      <c r="F33" s="347">
        <f>IF(InpOverride!F33="",F_Inputs!F33,InpOverride!F33)</f>
        <v>0</v>
      </c>
      <c r="G33" s="347">
        <f>IF(InpOverride!G33="",F_Inputs!G33,InpOverride!G33)</f>
        <v>0</v>
      </c>
      <c r="H33" s="347">
        <f>IF(InpOverride!H33="",F_Inputs!H33,InpOverride!H33)</f>
        <v>0</v>
      </c>
      <c r="I33" s="347" t="str">
        <f>IF(InpOverride!I33="",F_Inputs!I33,InpOverride!I33)</f>
        <v>Yes</v>
      </c>
      <c r="J33" s="347">
        <f>IF(InpOverride!J33="",F_Inputs!J33,InpOverride!J33)</f>
        <v>0</v>
      </c>
      <c r="K33" s="347">
        <f>IF(InpOverride!K33="",F_Inputs!K33,InpOverride!K33)</f>
        <v>0</v>
      </c>
      <c r="L33" s="347">
        <f>IF(InpOverride!L33="",F_Inputs!L33,InpOverride!L33)</f>
        <v>0</v>
      </c>
      <c r="M33" s="347">
        <f>IF(InpOverride!M33="",F_Inputs!M33,InpOverride!M33)</f>
        <v>0</v>
      </c>
    </row>
    <row r="34" spans="1:13" x14ac:dyDescent="0.35">
      <c r="A34" t="s">
        <v>117</v>
      </c>
      <c r="B34" t="s">
        <v>353</v>
      </c>
      <c r="C34" t="s">
        <v>354</v>
      </c>
      <c r="D34" t="s">
        <v>170</v>
      </c>
      <c r="E34" t="s">
        <v>292</v>
      </c>
      <c r="F34" s="347">
        <f>IF(InpOverride!F34="",F_Inputs!F34,InpOverride!F34)</f>
        <v>0</v>
      </c>
      <c r="G34" s="347">
        <f>IF(InpOverride!G34="",F_Inputs!G34,InpOverride!G34)</f>
        <v>0</v>
      </c>
      <c r="H34" s="347">
        <f>IF(InpOverride!H34="",F_Inputs!H34,InpOverride!H34)</f>
        <v>0</v>
      </c>
      <c r="I34" s="347">
        <f>IF(InpOverride!I34="",F_Inputs!I34,InpOverride!I34)</f>
        <v>3.6280199999999998</v>
      </c>
      <c r="J34" s="347">
        <f>IF(InpOverride!J34="",F_Inputs!J34,InpOverride!J34)</f>
        <v>0</v>
      </c>
      <c r="K34" s="347">
        <f>IF(InpOverride!K34="",F_Inputs!K34,InpOverride!K34)</f>
        <v>0</v>
      </c>
      <c r="L34" s="347">
        <f>IF(InpOverride!L34="",F_Inputs!L34,InpOverride!L34)</f>
        <v>0</v>
      </c>
      <c r="M34" s="347">
        <f>IF(InpOverride!M34="",F_Inputs!M34,InpOverride!M34)</f>
        <v>0</v>
      </c>
    </row>
    <row r="35" spans="1:13" x14ac:dyDescent="0.35">
      <c r="A35" t="s">
        <v>117</v>
      </c>
      <c r="B35" t="s">
        <v>355</v>
      </c>
      <c r="C35" t="s">
        <v>356</v>
      </c>
      <c r="D35" t="s">
        <v>170</v>
      </c>
      <c r="E35" t="s">
        <v>292</v>
      </c>
      <c r="F35" s="347">
        <f>IF(InpOverride!F35="",F_Inputs!F35,InpOverride!F35)</f>
        <v>0</v>
      </c>
      <c r="G35" s="347">
        <f>IF(InpOverride!G35="",F_Inputs!G35,InpOverride!G35)</f>
        <v>0</v>
      </c>
      <c r="H35" s="347">
        <f>IF(InpOverride!H35="",F_Inputs!H35,InpOverride!H35)</f>
        <v>0</v>
      </c>
      <c r="I35" s="347">
        <f>IF(InpOverride!I35="",F_Inputs!I35,InpOverride!I35)</f>
        <v>18.100000000000001</v>
      </c>
      <c r="J35" s="347">
        <f>IF(InpOverride!J35="",F_Inputs!J35,InpOverride!J35)</f>
        <v>0</v>
      </c>
      <c r="K35" s="347">
        <f>IF(InpOverride!K35="",F_Inputs!K35,InpOverride!K35)</f>
        <v>0</v>
      </c>
      <c r="L35" s="347">
        <f>IF(InpOverride!L35="",F_Inputs!L35,InpOverride!L35)</f>
        <v>0</v>
      </c>
      <c r="M35" s="347">
        <f>IF(InpOverride!M35="",F_Inputs!M35,InpOverride!M35)</f>
        <v>0</v>
      </c>
    </row>
    <row r="36" spans="1:13" x14ac:dyDescent="0.35">
      <c r="A36" t="s">
        <v>117</v>
      </c>
      <c r="B36" t="s">
        <v>357</v>
      </c>
      <c r="C36" t="s">
        <v>358</v>
      </c>
      <c r="D36" t="s">
        <v>188</v>
      </c>
      <c r="E36" t="s">
        <v>292</v>
      </c>
      <c r="F36" s="347">
        <f>IF(InpOverride!F36="",F_Inputs!F36,InpOverride!F36)</f>
        <v>0</v>
      </c>
      <c r="G36" s="347">
        <f>IF(InpOverride!G36="",F_Inputs!G36,InpOverride!G36)</f>
        <v>0</v>
      </c>
      <c r="H36" s="347">
        <f>IF(InpOverride!H36="",F_Inputs!H36,InpOverride!H36)</f>
        <v>35</v>
      </c>
      <c r="I36" s="347">
        <f>IF(InpOverride!I36="",F_Inputs!I36,InpOverride!I36)</f>
        <v>27.649769585253502</v>
      </c>
      <c r="J36" s="347">
        <f>IF(InpOverride!J36="",F_Inputs!J36,InpOverride!J36)</f>
        <v>0</v>
      </c>
      <c r="K36" s="347">
        <f>IF(InpOverride!K36="",F_Inputs!K36,InpOverride!K36)</f>
        <v>0</v>
      </c>
      <c r="L36" s="347">
        <f>IF(InpOverride!L36="",F_Inputs!L36,InpOverride!L36)</f>
        <v>0</v>
      </c>
      <c r="M36" s="347">
        <f>IF(InpOverride!M36="",F_Inputs!M36,InpOverride!M36)</f>
        <v>0</v>
      </c>
    </row>
    <row r="37" spans="1:13" x14ac:dyDescent="0.35">
      <c r="A37" t="s">
        <v>117</v>
      </c>
      <c r="B37" t="s">
        <v>359</v>
      </c>
      <c r="C37" t="s">
        <v>360</v>
      </c>
      <c r="D37" t="s">
        <v>205</v>
      </c>
      <c r="E37" t="s">
        <v>292</v>
      </c>
      <c r="F37" s="347">
        <f>IF(InpOverride!F37="",F_Inputs!F37,InpOverride!F37)</f>
        <v>0</v>
      </c>
      <c r="G37" s="347">
        <f>IF(InpOverride!G37="",F_Inputs!G37,InpOverride!G37)</f>
        <v>0</v>
      </c>
      <c r="H37" s="347">
        <f>IF(InpOverride!H37="",F_Inputs!H37,InpOverride!H37)</f>
        <v>0</v>
      </c>
      <c r="I37" s="347" t="str">
        <f>IF(InpOverride!I37="",F_Inputs!I37,InpOverride!I37)</f>
        <v>No</v>
      </c>
      <c r="J37" s="347">
        <f>IF(InpOverride!J37="",F_Inputs!J37,InpOverride!J37)</f>
        <v>0</v>
      </c>
      <c r="K37" s="347">
        <f>IF(InpOverride!K37="",F_Inputs!K37,InpOverride!K37)</f>
        <v>0</v>
      </c>
      <c r="L37" s="347">
        <f>IF(InpOverride!L37="",F_Inputs!L37,InpOverride!L37)</f>
        <v>0</v>
      </c>
      <c r="M37" s="347">
        <f>IF(InpOverride!M37="",F_Inputs!M37,InpOverride!M37)</f>
        <v>0</v>
      </c>
    </row>
    <row r="38" spans="1:13" x14ac:dyDescent="0.35">
      <c r="A38" t="s">
        <v>117</v>
      </c>
      <c r="B38" t="s">
        <v>361</v>
      </c>
      <c r="C38" t="s">
        <v>362</v>
      </c>
      <c r="D38" t="s">
        <v>170</v>
      </c>
      <c r="E38" t="s">
        <v>292</v>
      </c>
      <c r="F38" s="347">
        <f>IF(InpOverride!F38="",F_Inputs!F38,InpOverride!F38)</f>
        <v>0</v>
      </c>
      <c r="G38" s="347">
        <f>IF(InpOverride!G38="",F_Inputs!G38,InpOverride!G38)</f>
        <v>0</v>
      </c>
      <c r="H38" s="347">
        <f>IF(InpOverride!H38="",F_Inputs!H38,InpOverride!H38)</f>
        <v>0</v>
      </c>
      <c r="I38" s="347">
        <f>IF(InpOverride!I38="",F_Inputs!I38,InpOverride!I38)</f>
        <v>-1.3973</v>
      </c>
      <c r="J38" s="347">
        <f>IF(InpOverride!J38="",F_Inputs!J38,InpOverride!J38)</f>
        <v>0</v>
      </c>
      <c r="K38" s="347">
        <f>IF(InpOverride!K38="",F_Inputs!K38,InpOverride!K38)</f>
        <v>0</v>
      </c>
      <c r="L38" s="347">
        <f>IF(InpOverride!L38="",F_Inputs!L38,InpOverride!L38)</f>
        <v>0</v>
      </c>
      <c r="M38" s="347">
        <f>IF(InpOverride!M38="",F_Inputs!M38,InpOverride!M38)</f>
        <v>0</v>
      </c>
    </row>
    <row r="39" spans="1:13" x14ac:dyDescent="0.35">
      <c r="A39" t="s">
        <v>117</v>
      </c>
      <c r="B39" t="s">
        <v>363</v>
      </c>
      <c r="C39" t="s">
        <v>364</v>
      </c>
      <c r="D39" t="s">
        <v>170</v>
      </c>
      <c r="E39" t="s">
        <v>292</v>
      </c>
      <c r="F39" s="347">
        <f>IF(InpOverride!F39="",F_Inputs!F39,InpOverride!F39)</f>
        <v>0</v>
      </c>
      <c r="G39" s="347">
        <f>IF(InpOverride!G39="",F_Inputs!G39,InpOverride!G39)</f>
        <v>0</v>
      </c>
      <c r="H39" s="347">
        <f>IF(InpOverride!H39="",F_Inputs!H39,InpOverride!H39)</f>
        <v>0</v>
      </c>
      <c r="I39" s="347">
        <f>IF(InpOverride!I39="",F_Inputs!I39,InpOverride!I39)</f>
        <v>-0.8</v>
      </c>
      <c r="J39" s="347">
        <f>IF(InpOverride!J39="",F_Inputs!J39,InpOverride!J39)</f>
        <v>0</v>
      </c>
      <c r="K39" s="347">
        <f>IF(InpOverride!K39="",F_Inputs!K39,InpOverride!K39)</f>
        <v>0</v>
      </c>
      <c r="L39" s="347">
        <f>IF(InpOverride!L39="",F_Inputs!L39,InpOverride!L39)</f>
        <v>0</v>
      </c>
      <c r="M39" s="347">
        <f>IF(InpOverride!M39="",F_Inputs!M39,InpOverride!M39)</f>
        <v>0</v>
      </c>
    </row>
    <row r="40" spans="1:13" x14ac:dyDescent="0.35">
      <c r="A40" t="s">
        <v>117</v>
      </c>
      <c r="B40" t="s">
        <v>365</v>
      </c>
      <c r="C40" t="s">
        <v>366</v>
      </c>
      <c r="D40" t="s">
        <v>188</v>
      </c>
      <c r="E40" t="s">
        <v>292</v>
      </c>
      <c r="F40" s="347">
        <f>IF(InpOverride!F40="",F_Inputs!F40,InpOverride!F40)</f>
        <v>0</v>
      </c>
      <c r="G40" s="347">
        <f>IF(InpOverride!G40="",F_Inputs!G40,InpOverride!G40)</f>
        <v>0</v>
      </c>
      <c r="H40" s="347">
        <f>IF(InpOverride!H40="",F_Inputs!H40,InpOverride!H40)</f>
        <v>5.63</v>
      </c>
      <c r="I40" s="347">
        <f>IF(InpOverride!I40="",F_Inputs!I40,InpOverride!I40)</f>
        <v>6.0905926964833004</v>
      </c>
      <c r="J40" s="347">
        <f>IF(InpOverride!J40="",F_Inputs!J40,InpOverride!J40)</f>
        <v>0</v>
      </c>
      <c r="K40" s="347">
        <f>IF(InpOverride!K40="",F_Inputs!K40,InpOverride!K40)</f>
        <v>0</v>
      </c>
      <c r="L40" s="347">
        <f>IF(InpOverride!L40="",F_Inputs!L40,InpOverride!L40)</f>
        <v>0</v>
      </c>
      <c r="M40" s="347">
        <f>IF(InpOverride!M40="",F_Inputs!M40,InpOverride!M40)</f>
        <v>0</v>
      </c>
    </row>
    <row r="41" spans="1:13" x14ac:dyDescent="0.35">
      <c r="A41" t="s">
        <v>117</v>
      </c>
      <c r="B41" t="s">
        <v>367</v>
      </c>
      <c r="C41" t="s">
        <v>368</v>
      </c>
      <c r="D41" t="s">
        <v>205</v>
      </c>
      <c r="E41" t="s">
        <v>292</v>
      </c>
      <c r="F41" s="347">
        <f>IF(InpOverride!F41="",F_Inputs!F41,InpOverride!F41)</f>
        <v>0</v>
      </c>
      <c r="G41" s="347">
        <f>IF(InpOverride!G41="",F_Inputs!G41,InpOverride!G41)</f>
        <v>0</v>
      </c>
      <c r="H41" s="347">
        <f>IF(InpOverride!H41="",F_Inputs!H41,InpOverride!H41)</f>
        <v>0</v>
      </c>
      <c r="I41" s="347" t="str">
        <f>IF(InpOverride!I41="",F_Inputs!I41,InpOverride!I41)</f>
        <v>No</v>
      </c>
      <c r="J41" s="347">
        <f>IF(InpOverride!J41="",F_Inputs!J41,InpOverride!J41)</f>
        <v>0</v>
      </c>
      <c r="K41" s="347">
        <f>IF(InpOverride!K41="",F_Inputs!K41,InpOverride!K41)</f>
        <v>0</v>
      </c>
      <c r="L41" s="347">
        <f>IF(InpOverride!L41="",F_Inputs!L41,InpOverride!L41)</f>
        <v>0</v>
      </c>
      <c r="M41" s="347">
        <f>IF(InpOverride!M41="",F_Inputs!M41,InpOverride!M41)</f>
        <v>0</v>
      </c>
    </row>
    <row r="42" spans="1:13" x14ac:dyDescent="0.35">
      <c r="A42" t="s">
        <v>117</v>
      </c>
      <c r="B42" t="s">
        <v>369</v>
      </c>
      <c r="C42" t="s">
        <v>370</v>
      </c>
      <c r="D42" t="s">
        <v>170</v>
      </c>
      <c r="E42" t="s">
        <v>292</v>
      </c>
      <c r="F42" s="347">
        <f>IF(InpOverride!F42="",F_Inputs!F42,InpOverride!F42)</f>
        <v>0</v>
      </c>
      <c r="G42" s="347">
        <f>IF(InpOverride!G42="",F_Inputs!G42,InpOverride!G42)</f>
        <v>0</v>
      </c>
      <c r="H42" s="347">
        <f>IF(InpOverride!H42="",F_Inputs!H42,InpOverride!H42)</f>
        <v>0</v>
      </c>
      <c r="I42" s="347">
        <f>IF(InpOverride!I42="",F_Inputs!I42,InpOverride!I42)</f>
        <v>-1.12602</v>
      </c>
      <c r="J42" s="347">
        <f>IF(InpOverride!J42="",F_Inputs!J42,InpOverride!J42)</f>
        <v>0</v>
      </c>
      <c r="K42" s="347">
        <f>IF(InpOverride!K42="",F_Inputs!K42,InpOverride!K42)</f>
        <v>0</v>
      </c>
      <c r="L42" s="347">
        <f>IF(InpOverride!L42="",F_Inputs!L42,InpOverride!L42)</f>
        <v>0</v>
      </c>
      <c r="M42" s="347">
        <f>IF(InpOverride!M42="",F_Inputs!M42,InpOverride!M42)</f>
        <v>0</v>
      </c>
    </row>
    <row r="43" spans="1:13" x14ac:dyDescent="0.35">
      <c r="A43" t="s">
        <v>117</v>
      </c>
      <c r="B43" t="s">
        <v>371</v>
      </c>
      <c r="C43" t="s">
        <v>372</v>
      </c>
      <c r="D43" t="s">
        <v>170</v>
      </c>
      <c r="E43" t="s">
        <v>292</v>
      </c>
      <c r="F43" s="347">
        <f>IF(InpOverride!F43="",F_Inputs!F43,InpOverride!F43)</f>
        <v>0</v>
      </c>
      <c r="G43" s="347">
        <f>IF(InpOverride!G43="",F_Inputs!G43,InpOverride!G43)</f>
        <v>0</v>
      </c>
      <c r="H43" s="347">
        <f>IF(InpOverride!H43="",F_Inputs!H43,InpOverride!H43)</f>
        <v>0</v>
      </c>
      <c r="I43" s="347">
        <f>IF(InpOverride!I43="",F_Inputs!I43,InpOverride!I43)</f>
        <v>-1.1000000000000001</v>
      </c>
      <c r="J43" s="347">
        <f>IF(InpOverride!J43="",F_Inputs!J43,InpOverride!J43)</f>
        <v>0</v>
      </c>
      <c r="K43" s="347">
        <f>IF(InpOverride!K43="",F_Inputs!K43,InpOverride!K43)</f>
        <v>0</v>
      </c>
      <c r="L43" s="347">
        <f>IF(InpOverride!L43="",F_Inputs!L43,InpOverride!L43)</f>
        <v>0</v>
      </c>
      <c r="M43" s="347">
        <f>IF(InpOverride!M43="",F_Inputs!M43,InpOverride!M43)</f>
        <v>0</v>
      </c>
    </row>
    <row r="44" spans="1:13" x14ac:dyDescent="0.35">
      <c r="A44" t="s">
        <v>117</v>
      </c>
      <c r="B44" t="s">
        <v>373</v>
      </c>
      <c r="C44" t="s">
        <v>374</v>
      </c>
      <c r="D44" t="s">
        <v>188</v>
      </c>
      <c r="E44" t="s">
        <v>292</v>
      </c>
      <c r="F44" s="347">
        <f>IF(InpOverride!F44="",F_Inputs!F44,InpOverride!F44)</f>
        <v>0</v>
      </c>
      <c r="G44" s="347">
        <f>IF(InpOverride!G44="",F_Inputs!G44,InpOverride!G44)</f>
        <v>0</v>
      </c>
      <c r="H44" s="347">
        <f>IF(InpOverride!H44="",F_Inputs!H44,InpOverride!H44)</f>
        <v>98.58</v>
      </c>
      <c r="I44" s="347">
        <f>IF(InpOverride!I44="",F_Inputs!I44,InpOverride!I44)</f>
        <v>99.29</v>
      </c>
      <c r="J44" s="347">
        <f>IF(InpOverride!J44="",F_Inputs!J44,InpOverride!J44)</f>
        <v>0</v>
      </c>
      <c r="K44" s="347">
        <f>IF(InpOverride!K44="",F_Inputs!K44,InpOverride!K44)</f>
        <v>0</v>
      </c>
      <c r="L44" s="347">
        <f>IF(InpOverride!L44="",F_Inputs!L44,InpOverride!L44)</f>
        <v>0</v>
      </c>
      <c r="M44" s="347">
        <f>IF(InpOverride!M44="",F_Inputs!M44,InpOverride!M44)</f>
        <v>0</v>
      </c>
    </row>
    <row r="45" spans="1:13" x14ac:dyDescent="0.35">
      <c r="A45" t="s">
        <v>117</v>
      </c>
      <c r="B45" t="s">
        <v>375</v>
      </c>
      <c r="C45" t="s">
        <v>376</v>
      </c>
      <c r="D45" t="s">
        <v>205</v>
      </c>
      <c r="E45" t="s">
        <v>292</v>
      </c>
      <c r="F45" s="347">
        <f>IF(InpOverride!F45="",F_Inputs!F45,InpOverride!F45)</f>
        <v>0</v>
      </c>
      <c r="G45" s="347">
        <f>IF(InpOverride!G45="",F_Inputs!G45,InpOverride!G45)</f>
        <v>0</v>
      </c>
      <c r="H45" s="347">
        <f>IF(InpOverride!H45="",F_Inputs!H45,InpOverride!H45)</f>
        <v>0</v>
      </c>
      <c r="I45" s="347" t="str">
        <f>IF(InpOverride!I45="",F_Inputs!I45,InpOverride!I45)</f>
        <v>Yes</v>
      </c>
      <c r="J45" s="347">
        <f>IF(InpOverride!J45="",F_Inputs!J45,InpOverride!J45)</f>
        <v>0</v>
      </c>
      <c r="K45" s="347">
        <f>IF(InpOverride!K45="",F_Inputs!K45,InpOverride!K45)</f>
        <v>0</v>
      </c>
      <c r="L45" s="347">
        <f>IF(InpOverride!L45="",F_Inputs!L45,InpOverride!L45)</f>
        <v>0</v>
      </c>
      <c r="M45" s="347">
        <f>IF(InpOverride!M45="",F_Inputs!M45,InpOverride!M45)</f>
        <v>0</v>
      </c>
    </row>
    <row r="46" spans="1:13" x14ac:dyDescent="0.35">
      <c r="A46" t="s">
        <v>117</v>
      </c>
      <c r="B46" t="s">
        <v>377</v>
      </c>
      <c r="C46" t="s">
        <v>378</v>
      </c>
      <c r="D46" t="s">
        <v>170</v>
      </c>
      <c r="E46" t="s">
        <v>292</v>
      </c>
      <c r="F46" s="347">
        <f>IF(InpOverride!F46="",F_Inputs!F46,InpOverride!F46)</f>
        <v>0</v>
      </c>
      <c r="G46" s="347">
        <f>IF(InpOverride!G46="",F_Inputs!G46,InpOverride!G46)</f>
        <v>0</v>
      </c>
      <c r="H46" s="347">
        <f>IF(InpOverride!H46="",F_Inputs!H46,InpOverride!H46)</f>
        <v>0</v>
      </c>
      <c r="I46" s="347">
        <f>IF(InpOverride!I46="",F_Inputs!I46,InpOverride!I46)</f>
        <v>0</v>
      </c>
      <c r="J46" s="347">
        <f>IF(InpOverride!J46="",F_Inputs!J46,InpOverride!J46)</f>
        <v>0</v>
      </c>
      <c r="K46" s="347">
        <f>IF(InpOverride!K46="",F_Inputs!K46,InpOverride!K46)</f>
        <v>0</v>
      </c>
      <c r="L46" s="347">
        <f>IF(InpOverride!L46="",F_Inputs!L46,InpOverride!L46)</f>
        <v>0</v>
      </c>
      <c r="M46" s="347">
        <f>IF(InpOverride!M46="",F_Inputs!M46,InpOverride!M46)</f>
        <v>0</v>
      </c>
    </row>
    <row r="47" spans="1:13" x14ac:dyDescent="0.35">
      <c r="A47" t="s">
        <v>117</v>
      </c>
      <c r="B47" t="s">
        <v>379</v>
      </c>
      <c r="C47" t="s">
        <v>380</v>
      </c>
      <c r="D47" t="s">
        <v>170</v>
      </c>
      <c r="E47" t="s">
        <v>292</v>
      </c>
      <c r="F47" s="347">
        <f>IF(InpOverride!F47="",F_Inputs!F47,InpOverride!F47)</f>
        <v>0</v>
      </c>
      <c r="G47" s="347">
        <f>IF(InpOverride!G47="",F_Inputs!G47,InpOverride!G47)</f>
        <v>0</v>
      </c>
      <c r="H47" s="347">
        <f>IF(InpOverride!H47="",F_Inputs!H47,InpOverride!H47)</f>
        <v>0</v>
      </c>
      <c r="I47" s="347">
        <f>IF(InpOverride!I47="",F_Inputs!I47,InpOverride!I47)</f>
        <v>0</v>
      </c>
      <c r="J47" s="347">
        <f>IF(InpOverride!J47="",F_Inputs!J47,InpOverride!J47)</f>
        <v>0</v>
      </c>
      <c r="K47" s="347">
        <f>IF(InpOverride!K47="",F_Inputs!K47,InpOverride!K47)</f>
        <v>0</v>
      </c>
      <c r="L47" s="347">
        <f>IF(InpOverride!L47="",F_Inputs!L47,InpOverride!L47)</f>
        <v>0</v>
      </c>
      <c r="M47" s="347">
        <f>IF(InpOverride!M47="",F_Inputs!M47,InpOverride!M47)</f>
        <v>0</v>
      </c>
    </row>
    <row r="48" spans="1:13" x14ac:dyDescent="0.35">
      <c r="A48" t="s">
        <v>117</v>
      </c>
      <c r="B48" t="s">
        <v>381</v>
      </c>
      <c r="C48" t="s">
        <v>382</v>
      </c>
      <c r="D48" t="s">
        <v>188</v>
      </c>
      <c r="E48" t="s">
        <v>292</v>
      </c>
      <c r="F48" s="347">
        <f>IF(InpOverride!F48="",F_Inputs!F48,InpOverride!F48)</f>
        <v>0</v>
      </c>
      <c r="G48" s="347">
        <f>IF(InpOverride!G48="",F_Inputs!G48,InpOverride!G48)</f>
        <v>0</v>
      </c>
      <c r="H48" s="347">
        <f>IF(InpOverride!H48="",F_Inputs!H48,InpOverride!H48)</f>
        <v>0</v>
      </c>
      <c r="I48" s="347">
        <f>IF(InpOverride!I48="",F_Inputs!I48,InpOverride!I48)</f>
        <v>66.6666666666667</v>
      </c>
      <c r="J48" s="347">
        <f>IF(InpOverride!J48="",F_Inputs!J48,InpOverride!J48)</f>
        <v>0</v>
      </c>
      <c r="K48" s="347">
        <f>IF(InpOverride!K48="",F_Inputs!K48,InpOverride!K48)</f>
        <v>0</v>
      </c>
      <c r="L48" s="347">
        <f>IF(InpOverride!L48="",F_Inputs!L48,InpOverride!L48)</f>
        <v>0</v>
      </c>
      <c r="M48" s="347">
        <f>IF(InpOverride!M48="",F_Inputs!M48,InpOverride!M48)</f>
        <v>0</v>
      </c>
    </row>
    <row r="49" spans="1:13" x14ac:dyDescent="0.35">
      <c r="A49" t="s">
        <v>117</v>
      </c>
      <c r="B49" t="s">
        <v>383</v>
      </c>
      <c r="C49" t="s">
        <v>384</v>
      </c>
      <c r="D49" t="s">
        <v>385</v>
      </c>
      <c r="E49" t="s">
        <v>292</v>
      </c>
      <c r="F49" s="347">
        <f>IF(InpOverride!F49="",F_Inputs!F49,InpOverride!F49)</f>
        <v>0</v>
      </c>
      <c r="G49" s="347">
        <f>IF(InpOverride!G49="",F_Inputs!G49,InpOverride!G49)</f>
        <v>0</v>
      </c>
      <c r="H49" s="347">
        <f>IF(InpOverride!H49="",F_Inputs!H49,InpOverride!H49)</f>
        <v>0</v>
      </c>
      <c r="I49" s="347">
        <f>IF(InpOverride!I49="",F_Inputs!I49,InpOverride!I49)</f>
        <v>83.05</v>
      </c>
      <c r="J49" s="347">
        <f>IF(InpOverride!J49="",F_Inputs!J49,InpOverride!J49)</f>
        <v>0</v>
      </c>
      <c r="K49" s="347">
        <f>IF(InpOverride!K49="",F_Inputs!K49,InpOverride!K49)</f>
        <v>0</v>
      </c>
      <c r="L49" s="347">
        <f>IF(InpOverride!L49="",F_Inputs!L49,InpOverride!L49)</f>
        <v>0</v>
      </c>
      <c r="M49" s="347">
        <f>IF(InpOverride!M49="",F_Inputs!M49,InpOverride!M49)</f>
        <v>0</v>
      </c>
    </row>
    <row r="50" spans="1:13" x14ac:dyDescent="0.35">
      <c r="A50" t="s">
        <v>117</v>
      </c>
      <c r="B50" t="s">
        <v>386</v>
      </c>
      <c r="C50" t="s">
        <v>387</v>
      </c>
      <c r="D50" t="s">
        <v>189</v>
      </c>
      <c r="E50" t="s">
        <v>292</v>
      </c>
      <c r="F50" s="347">
        <f>IF(InpOverride!F50="",F_Inputs!F50,InpOverride!F50)</f>
        <v>0</v>
      </c>
      <c r="G50" s="347">
        <f>IF(InpOverride!G50="",F_Inputs!G50,InpOverride!G50)</f>
        <v>0</v>
      </c>
      <c r="H50" s="347">
        <f>IF(InpOverride!H50="",F_Inputs!H50,InpOverride!H50)</f>
        <v>5.2</v>
      </c>
      <c r="I50" s="347">
        <f>IF(InpOverride!I50="",F_Inputs!I50,InpOverride!I50)</f>
        <v>5.2</v>
      </c>
      <c r="J50" s="347">
        <f>IF(InpOverride!J50="",F_Inputs!J50,InpOverride!J50)</f>
        <v>0</v>
      </c>
      <c r="K50" s="347">
        <f>IF(InpOverride!K50="",F_Inputs!K50,InpOverride!K50)</f>
        <v>0</v>
      </c>
      <c r="L50" s="347">
        <f>IF(InpOverride!L50="",F_Inputs!L50,InpOverride!L50)</f>
        <v>0</v>
      </c>
      <c r="M50" s="347">
        <f>IF(InpOverride!M50="",F_Inputs!M50,InpOverride!M50)</f>
        <v>0</v>
      </c>
    </row>
    <row r="51" spans="1:13" x14ac:dyDescent="0.35">
      <c r="A51" t="s">
        <v>117</v>
      </c>
      <c r="B51" t="s">
        <v>388</v>
      </c>
      <c r="C51" t="s">
        <v>389</v>
      </c>
      <c r="D51" t="s">
        <v>205</v>
      </c>
      <c r="E51" t="s">
        <v>292</v>
      </c>
      <c r="F51" s="347">
        <f>IF(InpOverride!F51="",F_Inputs!F51,InpOverride!F51)</f>
        <v>0</v>
      </c>
      <c r="G51" s="347">
        <f>IF(InpOverride!G51="",F_Inputs!G51,InpOverride!G51)</f>
        <v>0</v>
      </c>
      <c r="H51" s="347">
        <f>IF(InpOverride!H51="",F_Inputs!H51,InpOverride!H51)</f>
        <v>0</v>
      </c>
      <c r="I51" s="347" t="str">
        <f>IF(InpOverride!I51="",F_Inputs!I51,InpOverride!I51)</f>
        <v>Yes</v>
      </c>
      <c r="J51" s="347">
        <f>IF(InpOverride!J51="",F_Inputs!J51,InpOverride!J51)</f>
        <v>0</v>
      </c>
      <c r="K51" s="347">
        <f>IF(InpOverride!K51="",F_Inputs!K51,InpOverride!K51)</f>
        <v>0</v>
      </c>
      <c r="L51" s="347">
        <f>IF(InpOverride!L51="",F_Inputs!L51,InpOverride!L51)</f>
        <v>0</v>
      </c>
      <c r="M51" s="347">
        <f>IF(InpOverride!M51="",F_Inputs!M51,InpOverride!M51)</f>
        <v>0</v>
      </c>
    </row>
    <row r="52" spans="1:13" x14ac:dyDescent="0.35">
      <c r="A52" t="s">
        <v>117</v>
      </c>
      <c r="B52" t="s">
        <v>390</v>
      </c>
      <c r="C52" t="s">
        <v>391</v>
      </c>
      <c r="D52" t="s">
        <v>176</v>
      </c>
      <c r="E52" t="s">
        <v>292</v>
      </c>
      <c r="F52" s="347">
        <f>IF(InpOverride!F52="",F_Inputs!F52,InpOverride!F52)</f>
        <v>0</v>
      </c>
      <c r="G52" s="347">
        <f>IF(InpOverride!G52="",F_Inputs!G52,InpOverride!G52)</f>
        <v>0</v>
      </c>
      <c r="H52" s="347">
        <f>IF(InpOverride!H52="",F_Inputs!H52,InpOverride!H52)</f>
        <v>0</v>
      </c>
      <c r="I52" s="347">
        <f>IF(InpOverride!I52="",F_Inputs!I52,InpOverride!I52)</f>
        <v>6.0391219517235299E-2</v>
      </c>
      <c r="J52" s="347">
        <f>IF(InpOverride!J52="",F_Inputs!J52,InpOverride!J52)</f>
        <v>0</v>
      </c>
      <c r="K52" s="347">
        <f>IF(InpOverride!K52="",F_Inputs!K52,InpOverride!K52)</f>
        <v>0</v>
      </c>
      <c r="L52" s="347">
        <f>IF(InpOverride!L52="",F_Inputs!L52,InpOverride!L52)</f>
        <v>0</v>
      </c>
      <c r="M52" s="347">
        <f>IF(InpOverride!M52="",F_Inputs!M52,InpOverride!M52)</f>
        <v>0</v>
      </c>
    </row>
    <row r="53" spans="1:13" x14ac:dyDescent="0.35">
      <c r="A53" t="s">
        <v>117</v>
      </c>
      <c r="B53" t="s">
        <v>392</v>
      </c>
      <c r="C53" t="s">
        <v>393</v>
      </c>
      <c r="D53" t="s">
        <v>205</v>
      </c>
      <c r="E53" t="s">
        <v>292</v>
      </c>
      <c r="F53" s="347">
        <f>IF(InpOverride!F53="",F_Inputs!F53,InpOverride!F53)</f>
        <v>0</v>
      </c>
      <c r="G53" s="347">
        <f>IF(InpOverride!G53="",F_Inputs!G53,InpOverride!G53)</f>
        <v>0</v>
      </c>
      <c r="H53" s="347">
        <f>IF(InpOverride!H53="",F_Inputs!H53,InpOverride!H53)</f>
        <v>0</v>
      </c>
      <c r="I53" s="347" t="str">
        <f>IF(InpOverride!I53="",F_Inputs!I53,InpOverride!I53)</f>
        <v>Yes</v>
      </c>
      <c r="J53" s="347">
        <f>IF(InpOverride!J53="",F_Inputs!J53,InpOverride!J53)</f>
        <v>0</v>
      </c>
      <c r="K53" s="347">
        <f>IF(InpOverride!K53="",F_Inputs!K53,InpOverride!K53)</f>
        <v>0</v>
      </c>
      <c r="L53" s="347">
        <f>IF(InpOverride!L53="",F_Inputs!L53,InpOverride!L53)</f>
        <v>0</v>
      </c>
      <c r="M53" s="347">
        <f>IF(InpOverride!M53="",F_Inputs!M53,InpOverride!M53)</f>
        <v>0</v>
      </c>
    </row>
    <row r="54" spans="1:13" x14ac:dyDescent="0.35">
      <c r="A54" t="s">
        <v>117</v>
      </c>
      <c r="B54" t="s">
        <v>394</v>
      </c>
      <c r="C54" t="s">
        <v>395</v>
      </c>
      <c r="D54" t="s">
        <v>188</v>
      </c>
      <c r="E54" t="s">
        <v>292</v>
      </c>
      <c r="F54" s="347">
        <f>IF(InpOverride!F54="",F_Inputs!F54,InpOverride!F54)</f>
        <v>0</v>
      </c>
      <c r="G54" s="347">
        <f>IF(InpOverride!G54="",F_Inputs!G54,InpOverride!G54)</f>
        <v>0</v>
      </c>
      <c r="H54" s="347">
        <f>IF(InpOverride!H54="",F_Inputs!H54,InpOverride!H54)</f>
        <v>100</v>
      </c>
      <c r="I54" s="347">
        <f>IF(InpOverride!I54="",F_Inputs!I54,InpOverride!I54)</f>
        <v>50.007466029565499</v>
      </c>
      <c r="J54" s="347">
        <f>IF(InpOverride!J54="",F_Inputs!J54,InpOverride!J54)</f>
        <v>0</v>
      </c>
      <c r="K54" s="347">
        <f>IF(InpOverride!K54="",F_Inputs!K54,InpOverride!K54)</f>
        <v>0</v>
      </c>
      <c r="L54" s="347">
        <f>IF(InpOverride!L54="",F_Inputs!L54,InpOverride!L54)</f>
        <v>0</v>
      </c>
      <c r="M54" s="347">
        <f>IF(InpOverride!M54="",F_Inputs!M54,InpOverride!M54)</f>
        <v>0</v>
      </c>
    </row>
    <row r="55" spans="1:13" x14ac:dyDescent="0.35">
      <c r="A55" t="s">
        <v>117</v>
      </c>
      <c r="B55" t="s">
        <v>396</v>
      </c>
      <c r="C55" t="s">
        <v>397</v>
      </c>
      <c r="D55" t="s">
        <v>205</v>
      </c>
      <c r="E55" t="s">
        <v>292</v>
      </c>
      <c r="F55" s="347">
        <f>IF(InpOverride!F55="",F_Inputs!F55,InpOverride!F55)</f>
        <v>0</v>
      </c>
      <c r="G55" s="347">
        <f>IF(InpOverride!G55="",F_Inputs!G55,InpOverride!G55)</f>
        <v>0</v>
      </c>
      <c r="H55" s="347">
        <f>IF(InpOverride!H55="",F_Inputs!H55,InpOverride!H55)</f>
        <v>0</v>
      </c>
      <c r="I55" s="347" t="str">
        <f>IF(InpOverride!I55="",F_Inputs!I55,InpOverride!I55)</f>
        <v>Yes</v>
      </c>
      <c r="J55" s="347">
        <f>IF(InpOverride!J55="",F_Inputs!J55,InpOverride!J55)</f>
        <v>0</v>
      </c>
      <c r="K55" s="347">
        <f>IF(InpOverride!K55="",F_Inputs!K55,InpOverride!K55)</f>
        <v>0</v>
      </c>
      <c r="L55" s="347">
        <f>IF(InpOverride!L55="",F_Inputs!L55,InpOverride!L55)</f>
        <v>0</v>
      </c>
      <c r="M55" s="347">
        <f>IF(InpOverride!M55="",F_Inputs!M55,InpOverride!M55)</f>
        <v>0</v>
      </c>
    </row>
    <row r="56" spans="1:13" x14ac:dyDescent="0.35">
      <c r="A56" t="s">
        <v>117</v>
      </c>
      <c r="B56" t="s">
        <v>398</v>
      </c>
      <c r="C56" t="s">
        <v>399</v>
      </c>
      <c r="D56" t="s">
        <v>188</v>
      </c>
      <c r="E56" t="s">
        <v>292</v>
      </c>
      <c r="F56" s="347">
        <f>IF(InpOverride!F56="",F_Inputs!F56,InpOverride!F56)</f>
        <v>0</v>
      </c>
      <c r="G56" s="347">
        <f>IF(InpOverride!G56="",F_Inputs!G56,InpOverride!G56)</f>
        <v>0</v>
      </c>
      <c r="H56" s="347">
        <f>IF(InpOverride!H56="",F_Inputs!H56,InpOverride!H56)</f>
        <v>100</v>
      </c>
      <c r="I56" s="347">
        <f>IF(InpOverride!I56="",F_Inputs!I56,InpOverride!I56)</f>
        <v>38.768602857000602</v>
      </c>
      <c r="J56" s="347">
        <f>IF(InpOverride!J56="",F_Inputs!J56,InpOverride!J56)</f>
        <v>0</v>
      </c>
      <c r="K56" s="347">
        <f>IF(InpOverride!K56="",F_Inputs!K56,InpOverride!K56)</f>
        <v>0</v>
      </c>
      <c r="L56" s="347">
        <f>IF(InpOverride!L56="",F_Inputs!L56,InpOverride!L56)</f>
        <v>0</v>
      </c>
      <c r="M56" s="347">
        <f>IF(InpOverride!M56="",F_Inputs!M56,InpOverride!M56)</f>
        <v>0</v>
      </c>
    </row>
    <row r="57" spans="1:13" x14ac:dyDescent="0.35">
      <c r="A57" t="s">
        <v>117</v>
      </c>
      <c r="B57" t="s">
        <v>400</v>
      </c>
      <c r="C57" t="s">
        <v>401</v>
      </c>
      <c r="D57" t="s">
        <v>205</v>
      </c>
      <c r="E57" t="s">
        <v>292</v>
      </c>
      <c r="F57" s="347">
        <f>IF(InpOverride!F57="",F_Inputs!F57,InpOverride!F57)</f>
        <v>0</v>
      </c>
      <c r="G57" s="347">
        <f>IF(InpOverride!G57="",F_Inputs!G57,InpOverride!G57)</f>
        <v>0</v>
      </c>
      <c r="H57" s="347">
        <f>IF(InpOverride!H57="",F_Inputs!H57,InpOverride!H57)</f>
        <v>0</v>
      </c>
      <c r="I57" s="347" t="str">
        <f>IF(InpOverride!I57="",F_Inputs!I57,InpOverride!I57)</f>
        <v>Yes</v>
      </c>
      <c r="J57" s="347">
        <f>IF(InpOverride!J57="",F_Inputs!J57,InpOverride!J57)</f>
        <v>0</v>
      </c>
      <c r="K57" s="347">
        <f>IF(InpOverride!K57="",F_Inputs!K57,InpOverride!K57)</f>
        <v>0</v>
      </c>
      <c r="L57" s="347">
        <f>IF(InpOverride!L57="",F_Inputs!L57,InpOverride!L57)</f>
        <v>0</v>
      </c>
      <c r="M57" s="347">
        <f>IF(InpOverride!M57="",F_Inputs!M57,InpOverride!M57)</f>
        <v>0</v>
      </c>
    </row>
    <row r="58" spans="1:13" x14ac:dyDescent="0.35">
      <c r="A58" t="s">
        <v>117</v>
      </c>
      <c r="B58" t="s">
        <v>402</v>
      </c>
      <c r="C58" t="s">
        <v>403</v>
      </c>
      <c r="D58" t="s">
        <v>189</v>
      </c>
      <c r="E58" t="s">
        <v>292</v>
      </c>
      <c r="F58" s="347">
        <f>IF(InpOverride!F58="",F_Inputs!F58,InpOverride!F58)</f>
        <v>0</v>
      </c>
      <c r="G58" s="347">
        <f>IF(InpOverride!G58="",F_Inputs!G58,InpOverride!G58)</f>
        <v>0</v>
      </c>
      <c r="H58" s="347">
        <f>IF(InpOverride!H58="",F_Inputs!H58,InpOverride!H58)</f>
        <v>0.41</v>
      </c>
      <c r="I58" s="347">
        <f>IF(InpOverride!I58="",F_Inputs!I58,InpOverride!I58)</f>
        <v>0.37</v>
      </c>
      <c r="J58" s="347">
        <f>IF(InpOverride!J58="",F_Inputs!J58,InpOverride!J58)</f>
        <v>0</v>
      </c>
      <c r="K58" s="347">
        <f>IF(InpOverride!K58="",F_Inputs!K58,InpOverride!K58)</f>
        <v>0</v>
      </c>
      <c r="L58" s="347">
        <f>IF(InpOverride!L58="",F_Inputs!L58,InpOverride!L58)</f>
        <v>0</v>
      </c>
      <c r="M58" s="347">
        <f>IF(InpOverride!M58="",F_Inputs!M58,InpOverride!M58)</f>
        <v>0</v>
      </c>
    </row>
    <row r="59" spans="1:13" x14ac:dyDescent="0.35">
      <c r="A59" t="s">
        <v>117</v>
      </c>
      <c r="B59" t="s">
        <v>404</v>
      </c>
      <c r="C59" t="s">
        <v>405</v>
      </c>
      <c r="D59" t="s">
        <v>205</v>
      </c>
      <c r="E59" t="s">
        <v>292</v>
      </c>
      <c r="F59" s="347">
        <f>IF(InpOverride!F59="",F_Inputs!F59,InpOverride!F59)</f>
        <v>0</v>
      </c>
      <c r="G59" s="347">
        <f>IF(InpOverride!G59="",F_Inputs!G59,InpOverride!G59)</f>
        <v>0</v>
      </c>
      <c r="H59" s="347">
        <f>IF(InpOverride!H59="",F_Inputs!H59,InpOverride!H59)</f>
        <v>0</v>
      </c>
      <c r="I59" s="347" t="str">
        <f>IF(InpOverride!I59="",F_Inputs!I59,InpOverride!I59)</f>
        <v>Yes</v>
      </c>
      <c r="J59" s="347">
        <f>IF(InpOverride!J59="",F_Inputs!J59,InpOverride!J59)</f>
        <v>0</v>
      </c>
      <c r="K59" s="347">
        <f>IF(InpOverride!K59="",F_Inputs!K59,InpOverride!K59)</f>
        <v>0</v>
      </c>
      <c r="L59" s="347">
        <f>IF(InpOverride!L59="",F_Inputs!L59,InpOverride!L59)</f>
        <v>0</v>
      </c>
      <c r="M59" s="347">
        <f>IF(InpOverride!M59="",F_Inputs!M59,InpOverride!M59)</f>
        <v>0</v>
      </c>
    </row>
    <row r="60" spans="1:13" x14ac:dyDescent="0.35">
      <c r="A60" t="s">
        <v>117</v>
      </c>
      <c r="B60" t="s">
        <v>406</v>
      </c>
      <c r="C60" t="s">
        <v>407</v>
      </c>
      <c r="D60" t="s">
        <v>188</v>
      </c>
      <c r="E60" t="s">
        <v>292</v>
      </c>
      <c r="F60" s="347">
        <f>IF(InpOverride!F60="",F_Inputs!F60,InpOverride!F60)</f>
        <v>0</v>
      </c>
      <c r="G60" s="347">
        <f>IF(InpOverride!G60="",F_Inputs!G60,InpOverride!G60)</f>
        <v>0</v>
      </c>
      <c r="H60" s="347">
        <f>IF(InpOverride!H60="",F_Inputs!H60,InpOverride!H60)</f>
        <v>0</v>
      </c>
      <c r="I60" s="347">
        <f>IF(InpOverride!I60="",F_Inputs!I60,InpOverride!I60)</f>
        <v>84.210526315789494</v>
      </c>
      <c r="J60" s="347">
        <f>IF(InpOverride!J60="",F_Inputs!J60,InpOverride!J60)</f>
        <v>0</v>
      </c>
      <c r="K60" s="347">
        <f>IF(InpOverride!K60="",F_Inputs!K60,InpOverride!K60)</f>
        <v>0</v>
      </c>
      <c r="L60" s="347">
        <f>IF(InpOverride!L60="",F_Inputs!L60,InpOverride!L60)</f>
        <v>0</v>
      </c>
      <c r="M60" s="347">
        <f>IF(InpOverride!M60="",F_Inputs!M60,InpOverride!M60)</f>
        <v>0</v>
      </c>
    </row>
    <row r="61" spans="1:13" x14ac:dyDescent="0.35">
      <c r="A61" t="s">
        <v>117</v>
      </c>
      <c r="B61" t="s">
        <v>408</v>
      </c>
      <c r="C61" t="s">
        <v>409</v>
      </c>
      <c r="D61" t="s">
        <v>182</v>
      </c>
      <c r="E61" t="s">
        <v>292</v>
      </c>
      <c r="F61" s="347">
        <f>IF(InpOverride!F61="",F_Inputs!F61,InpOverride!F61)</f>
        <v>38419.65</v>
      </c>
      <c r="G61" s="347">
        <f>IF(InpOverride!G61="",F_Inputs!G61,InpOverride!G61)</f>
        <v>38584.370000000003</v>
      </c>
      <c r="H61" s="347">
        <f>IF(InpOverride!H61="",F_Inputs!H61,InpOverride!H61)</f>
        <v>38709</v>
      </c>
      <c r="I61" s="347">
        <f>IF(InpOverride!I61="",F_Inputs!I61,InpOverride!I61)</f>
        <v>38763.800000000003</v>
      </c>
      <c r="J61" s="347">
        <f>IF(InpOverride!J61="",F_Inputs!J61,InpOverride!J61)</f>
        <v>0</v>
      </c>
      <c r="K61" s="347">
        <f>IF(InpOverride!K61="",F_Inputs!K61,InpOverride!K61)</f>
        <v>0</v>
      </c>
      <c r="L61" s="347">
        <f>IF(InpOverride!L61="",F_Inputs!L61,InpOverride!L61)</f>
        <v>0</v>
      </c>
      <c r="M61" s="347">
        <f>IF(InpOverride!M61="",F_Inputs!M61,InpOverride!M61)</f>
        <v>0</v>
      </c>
    </row>
    <row r="62" spans="1:13" x14ac:dyDescent="0.35">
      <c r="A62" t="s">
        <v>117</v>
      </c>
      <c r="B62" t="s">
        <v>410</v>
      </c>
      <c r="C62" t="s">
        <v>411</v>
      </c>
      <c r="D62" t="s">
        <v>188</v>
      </c>
      <c r="E62" t="s">
        <v>292</v>
      </c>
      <c r="F62" s="347">
        <f>IF(InpOverride!F62="",F_Inputs!F62,InpOverride!F62)</f>
        <v>0</v>
      </c>
      <c r="G62" s="347">
        <f>IF(InpOverride!G62="",F_Inputs!G62,InpOverride!G62)</f>
        <v>0</v>
      </c>
      <c r="H62" s="347">
        <f>IF(InpOverride!H62="",F_Inputs!H62,InpOverride!H62)</f>
        <v>0</v>
      </c>
      <c r="I62" s="347">
        <f>IF(InpOverride!I62="",F_Inputs!I62,InpOverride!I62)</f>
        <v>4037</v>
      </c>
      <c r="J62" s="347">
        <f>IF(InpOverride!J62="",F_Inputs!J62,InpOverride!J62)</f>
        <v>0</v>
      </c>
      <c r="K62" s="347">
        <f>IF(InpOverride!K62="",F_Inputs!K62,InpOverride!K62)</f>
        <v>0</v>
      </c>
      <c r="L62" s="347">
        <f>IF(InpOverride!L62="",F_Inputs!L62,InpOverride!L62)</f>
        <v>0</v>
      </c>
      <c r="M62" s="347">
        <f>IF(InpOverride!M62="",F_Inputs!M62,InpOverride!M62)</f>
        <v>0</v>
      </c>
    </row>
    <row r="63" spans="1:13" x14ac:dyDescent="0.35">
      <c r="A63" t="s">
        <v>117</v>
      </c>
      <c r="B63" t="s">
        <v>412</v>
      </c>
      <c r="C63" t="s">
        <v>413</v>
      </c>
      <c r="D63" t="s">
        <v>188</v>
      </c>
      <c r="E63" t="s">
        <v>292</v>
      </c>
      <c r="F63" s="347">
        <f>IF(InpOverride!F63="",F_Inputs!F63,InpOverride!F63)</f>
        <v>0</v>
      </c>
      <c r="G63" s="347">
        <f>IF(InpOverride!G63="",F_Inputs!G63,InpOverride!G63)</f>
        <v>0</v>
      </c>
      <c r="H63" s="347">
        <f>IF(InpOverride!H63="",F_Inputs!H63,InpOverride!H63)</f>
        <v>0</v>
      </c>
      <c r="I63" s="347">
        <f>IF(InpOverride!I63="",F_Inputs!I63,InpOverride!I63)</f>
        <v>104.14363721588499</v>
      </c>
      <c r="J63" s="347">
        <f>IF(InpOverride!J63="",F_Inputs!J63,InpOverride!J63)</f>
        <v>0</v>
      </c>
      <c r="K63" s="347">
        <f>IF(InpOverride!K63="",F_Inputs!K63,InpOverride!K63)</f>
        <v>0</v>
      </c>
      <c r="L63" s="347">
        <f>IF(InpOverride!L63="",F_Inputs!L63,InpOverride!L63)</f>
        <v>0</v>
      </c>
      <c r="M63" s="347">
        <f>IF(InpOverride!M63="",F_Inputs!M63,InpOverride!M63)</f>
        <v>0</v>
      </c>
    </row>
    <row r="64" spans="1:13" x14ac:dyDescent="0.35">
      <c r="A64" t="s">
        <v>117</v>
      </c>
      <c r="B64" t="s">
        <v>414</v>
      </c>
      <c r="C64" t="s">
        <v>415</v>
      </c>
      <c r="D64" t="s">
        <v>188</v>
      </c>
      <c r="E64" t="s">
        <v>292</v>
      </c>
      <c r="F64" s="347">
        <f>IF(InpOverride!F64="",F_Inputs!F64,InpOverride!F64)</f>
        <v>0</v>
      </c>
      <c r="G64" s="347">
        <f>IF(InpOverride!G64="",F_Inputs!G64,InpOverride!G64)</f>
        <v>0</v>
      </c>
      <c r="H64" s="347">
        <f>IF(InpOverride!H64="",F_Inputs!H64,InpOverride!H64)</f>
        <v>0</v>
      </c>
      <c r="I64" s="347">
        <f>IF(InpOverride!I64="",F_Inputs!I64,InpOverride!I64)</f>
        <v>1024</v>
      </c>
      <c r="J64" s="347">
        <f>IF(InpOverride!J64="",F_Inputs!J64,InpOverride!J64)</f>
        <v>0</v>
      </c>
      <c r="K64" s="347">
        <f>IF(InpOverride!K64="",F_Inputs!K64,InpOverride!K64)</f>
        <v>0</v>
      </c>
      <c r="L64" s="347">
        <f>IF(InpOverride!L64="",F_Inputs!L64,InpOverride!L64)</f>
        <v>0</v>
      </c>
      <c r="M64" s="347">
        <f>IF(InpOverride!M64="",F_Inputs!M64,InpOverride!M64)</f>
        <v>0</v>
      </c>
    </row>
    <row r="65" spans="1:13" x14ac:dyDescent="0.35">
      <c r="A65" t="s">
        <v>117</v>
      </c>
      <c r="B65" t="s">
        <v>416</v>
      </c>
      <c r="C65" t="s">
        <v>417</v>
      </c>
      <c r="D65" t="s">
        <v>188</v>
      </c>
      <c r="E65" t="s">
        <v>292</v>
      </c>
      <c r="F65" s="347">
        <f>IF(InpOverride!F65="",F_Inputs!F65,InpOverride!F65)</f>
        <v>0</v>
      </c>
      <c r="G65" s="347">
        <f>IF(InpOverride!G65="",F_Inputs!G65,InpOverride!G65)</f>
        <v>0</v>
      </c>
      <c r="H65" s="347">
        <f>IF(InpOverride!H65="",F_Inputs!H65,InpOverride!H65)</f>
        <v>0</v>
      </c>
      <c r="I65" s="347">
        <f>IF(InpOverride!I65="",F_Inputs!I65,InpOverride!I65)</f>
        <v>26.416419249211316</v>
      </c>
      <c r="J65" s="347">
        <f>IF(InpOverride!J65="",F_Inputs!J65,InpOverride!J65)</f>
        <v>0</v>
      </c>
      <c r="K65" s="347">
        <f>IF(InpOverride!K65="",F_Inputs!K65,InpOverride!K65)</f>
        <v>0</v>
      </c>
      <c r="L65" s="347">
        <f>IF(InpOverride!L65="",F_Inputs!L65,InpOverride!L65)</f>
        <v>0</v>
      </c>
      <c r="M65" s="347">
        <f>IF(InpOverride!M65="",F_Inputs!M65,InpOverride!M65)</f>
        <v>0</v>
      </c>
    </row>
    <row r="66" spans="1:13" x14ac:dyDescent="0.35">
      <c r="A66" t="s">
        <v>117</v>
      </c>
      <c r="B66" t="s">
        <v>418</v>
      </c>
      <c r="C66" t="s">
        <v>419</v>
      </c>
      <c r="D66" t="s">
        <v>188</v>
      </c>
      <c r="E66" t="s">
        <v>292</v>
      </c>
      <c r="F66" s="347">
        <f>IF(InpOverride!F66="",F_Inputs!F66,InpOverride!F66)</f>
        <v>0</v>
      </c>
      <c r="G66" s="347">
        <f>IF(InpOverride!G66="",F_Inputs!G66,InpOverride!G66)</f>
        <v>0</v>
      </c>
      <c r="H66" s="347">
        <f>IF(InpOverride!H66="",F_Inputs!H66,InpOverride!H66)</f>
        <v>0</v>
      </c>
      <c r="I66" s="347">
        <f>IF(InpOverride!I66="",F_Inputs!I66,InpOverride!I66)</f>
        <v>5061</v>
      </c>
      <c r="J66" s="347">
        <f>IF(InpOverride!J66="",F_Inputs!J66,InpOverride!J66)</f>
        <v>0</v>
      </c>
      <c r="K66" s="347">
        <f>IF(InpOverride!K66="",F_Inputs!K66,InpOverride!K66)</f>
        <v>0</v>
      </c>
      <c r="L66" s="347">
        <f>IF(InpOverride!L66="",F_Inputs!L66,InpOverride!L66)</f>
        <v>0</v>
      </c>
      <c r="M66" s="347">
        <f>IF(InpOverride!M66="",F_Inputs!M66,InpOverride!M66)</f>
        <v>0</v>
      </c>
    </row>
    <row r="67" spans="1:13" x14ac:dyDescent="0.35">
      <c r="A67" t="s">
        <v>117</v>
      </c>
      <c r="B67" t="s">
        <v>420</v>
      </c>
      <c r="C67" t="s">
        <v>421</v>
      </c>
      <c r="D67">
        <v>0</v>
      </c>
      <c r="E67" t="s">
        <v>292</v>
      </c>
      <c r="F67" s="347">
        <f>IF(InpOverride!F67="",F_Inputs!F67,InpOverride!F67)</f>
        <v>0</v>
      </c>
      <c r="G67" s="347">
        <f>IF(InpOverride!G67="",F_Inputs!G67,InpOverride!G67)</f>
        <v>0</v>
      </c>
      <c r="H67" s="347">
        <f>IF(InpOverride!H67="",F_Inputs!H67,InpOverride!H67)</f>
        <v>0</v>
      </c>
      <c r="I67" s="347">
        <f>IF(InpOverride!I67="",F_Inputs!I67,InpOverride!I67)</f>
        <v>4767.1445199999998</v>
      </c>
      <c r="J67" s="347">
        <f>IF(InpOverride!J67="",F_Inputs!J67,InpOverride!J67)</f>
        <v>0</v>
      </c>
      <c r="K67" s="347">
        <f>IF(InpOverride!K67="",F_Inputs!K67,InpOverride!K67)</f>
        <v>0</v>
      </c>
      <c r="L67" s="347">
        <f>IF(InpOverride!L67="",F_Inputs!L67,InpOverride!L67)</f>
        <v>0</v>
      </c>
      <c r="M67" s="347">
        <f>IF(InpOverride!M67="",F_Inputs!M67,InpOverride!M67)</f>
        <v>0</v>
      </c>
    </row>
    <row r="68" spans="1:13" x14ac:dyDescent="0.35">
      <c r="A68" t="s">
        <v>117</v>
      </c>
      <c r="B68" t="s">
        <v>422</v>
      </c>
      <c r="C68" t="s">
        <v>423</v>
      </c>
      <c r="D68" t="s">
        <v>424</v>
      </c>
      <c r="E68" t="s">
        <v>292</v>
      </c>
      <c r="F68" s="347">
        <f>IF(InpOverride!F68="",F_Inputs!F68,InpOverride!F68)</f>
        <v>0</v>
      </c>
      <c r="G68" s="347">
        <f>IF(InpOverride!G68="",F_Inputs!G68,InpOverride!G68)</f>
        <v>0</v>
      </c>
      <c r="H68" s="347">
        <f>IF(InpOverride!H68="",F_Inputs!H68,InpOverride!H68)</f>
        <v>0</v>
      </c>
      <c r="I68" s="347">
        <f>IF(InpOverride!I68="",F_Inputs!I68,InpOverride!I68)</f>
        <v>700.38</v>
      </c>
      <c r="J68" s="347">
        <f>IF(InpOverride!J68="",F_Inputs!J68,InpOverride!J68)</f>
        <v>0</v>
      </c>
      <c r="K68" s="347">
        <f>IF(InpOverride!K68="",F_Inputs!K68,InpOverride!K68)</f>
        <v>0</v>
      </c>
      <c r="L68" s="347">
        <f>IF(InpOverride!L68="",F_Inputs!L68,InpOverride!L68)</f>
        <v>0</v>
      </c>
      <c r="M68" s="347">
        <f>IF(InpOverride!M68="",F_Inputs!M68,InpOverride!M68)</f>
        <v>0</v>
      </c>
    </row>
    <row r="69" spans="1:13" x14ac:dyDescent="0.35">
      <c r="A69" t="s">
        <v>117</v>
      </c>
      <c r="B69" t="s">
        <v>425</v>
      </c>
      <c r="C69" t="s">
        <v>426</v>
      </c>
      <c r="D69" t="s">
        <v>427</v>
      </c>
      <c r="E69" t="s">
        <v>292</v>
      </c>
      <c r="F69" s="347">
        <f>IF(InpOverride!F69="",F_Inputs!F69,InpOverride!F69)</f>
        <v>134.80000000000001</v>
      </c>
      <c r="G69" s="347">
        <f>IF(InpOverride!G69="",F_Inputs!G69,InpOverride!G69)</f>
        <v>134.1</v>
      </c>
      <c r="H69" s="347">
        <f>IF(InpOverride!H69="",F_Inputs!H69,InpOverride!H69)</f>
        <v>133.30000000000001</v>
      </c>
      <c r="I69" s="347">
        <f>IF(InpOverride!I69="",F_Inputs!I69,InpOverride!I69)</f>
        <v>146.91813874356799</v>
      </c>
      <c r="J69" s="347">
        <f>IF(InpOverride!J69="",F_Inputs!J69,InpOverride!J69)</f>
        <v>0</v>
      </c>
      <c r="K69" s="347">
        <f>IF(InpOverride!K69="",F_Inputs!K69,InpOverride!K69)</f>
        <v>0</v>
      </c>
      <c r="L69" s="347">
        <f>IF(InpOverride!L69="",F_Inputs!L69,InpOverride!L69)</f>
        <v>0</v>
      </c>
      <c r="M69" s="347">
        <f>IF(InpOverride!M69="",F_Inputs!M69,InpOverride!M69)</f>
        <v>0</v>
      </c>
    </row>
    <row r="70" spans="1:13" x14ac:dyDescent="0.35">
      <c r="A70" t="s">
        <v>117</v>
      </c>
      <c r="B70" t="s">
        <v>428</v>
      </c>
      <c r="C70" t="s">
        <v>429</v>
      </c>
      <c r="D70" t="s">
        <v>424</v>
      </c>
      <c r="E70" t="s">
        <v>292</v>
      </c>
      <c r="F70" s="347">
        <f>IF(InpOverride!F70="",F_Inputs!F70,InpOverride!F70)</f>
        <v>191.3</v>
      </c>
      <c r="G70" s="347">
        <f>IF(InpOverride!G70="",F_Inputs!G70,InpOverride!G70)</f>
        <v>199.9</v>
      </c>
      <c r="H70" s="347">
        <f>IF(InpOverride!H70="",F_Inputs!H70,InpOverride!H70)</f>
        <v>191</v>
      </c>
      <c r="I70" s="347">
        <f>IF(InpOverride!I70="",F_Inputs!I70,InpOverride!I70)</f>
        <v>182.4</v>
      </c>
      <c r="J70" s="347">
        <f>IF(InpOverride!J70="",F_Inputs!J70,InpOverride!J70)</f>
        <v>0</v>
      </c>
      <c r="K70" s="347">
        <f>IF(InpOverride!K70="",F_Inputs!K70,InpOverride!K70)</f>
        <v>0</v>
      </c>
      <c r="L70" s="347">
        <f>IF(InpOverride!L70="",F_Inputs!L70,InpOverride!L70)</f>
        <v>0</v>
      </c>
      <c r="M70" s="347">
        <f>IF(InpOverride!M70="",F_Inputs!M70,InpOverride!M70)</f>
        <v>0</v>
      </c>
    </row>
    <row r="71" spans="1:13" x14ac:dyDescent="0.35">
      <c r="A71" t="s">
        <v>117</v>
      </c>
      <c r="B71" t="s">
        <v>430</v>
      </c>
      <c r="C71" t="s">
        <v>431</v>
      </c>
      <c r="D71" t="s">
        <v>424</v>
      </c>
      <c r="E71" t="s">
        <v>292</v>
      </c>
      <c r="F71" s="347">
        <f>IF(InpOverride!F71="",F_Inputs!F71,InpOverride!F71)</f>
        <v>0</v>
      </c>
      <c r="G71" s="347">
        <f>IF(InpOverride!G71="",F_Inputs!G71,InpOverride!G71)</f>
        <v>0</v>
      </c>
      <c r="H71" s="347">
        <f>IF(InpOverride!H71="",F_Inputs!H71,InpOverride!H71)</f>
        <v>0</v>
      </c>
      <c r="I71" s="347">
        <f>IF(InpOverride!I71="",F_Inputs!I71,InpOverride!I71)</f>
        <v>194.1</v>
      </c>
      <c r="J71" s="347">
        <f>IF(InpOverride!J71="",F_Inputs!J71,InpOverride!J71)</f>
        <v>0</v>
      </c>
      <c r="K71" s="347">
        <f>IF(InpOverride!K71="",F_Inputs!K71,InpOverride!K71)</f>
        <v>0</v>
      </c>
      <c r="L71" s="347">
        <f>IF(InpOverride!L71="",F_Inputs!L71,InpOverride!L71)</f>
        <v>0</v>
      </c>
      <c r="M71" s="347">
        <f>IF(InpOverride!M71="",F_Inputs!M71,InpOverride!M71)</f>
        <v>0</v>
      </c>
    </row>
    <row r="72" spans="1:13" x14ac:dyDescent="0.35">
      <c r="A72" t="s">
        <v>117</v>
      </c>
      <c r="B72" t="s">
        <v>432</v>
      </c>
      <c r="C72" t="s">
        <v>433</v>
      </c>
      <c r="D72" t="s">
        <v>424</v>
      </c>
      <c r="E72" t="s">
        <v>292</v>
      </c>
      <c r="F72" s="347">
        <f>IF(InpOverride!F72="",F_Inputs!F72,InpOverride!F72)</f>
        <v>0</v>
      </c>
      <c r="G72" s="347">
        <f>IF(InpOverride!G72="",F_Inputs!G72,InpOverride!G72)</f>
        <v>0</v>
      </c>
      <c r="H72" s="347">
        <f>IF(InpOverride!H72="",F_Inputs!H72,InpOverride!H72)</f>
        <v>0</v>
      </c>
      <c r="I72" s="347">
        <f>IF(InpOverride!I72="",F_Inputs!I72,InpOverride!I72)</f>
        <v>191.1</v>
      </c>
      <c r="J72" s="347">
        <f>IF(InpOverride!J72="",F_Inputs!J72,InpOverride!J72)</f>
        <v>0</v>
      </c>
      <c r="K72" s="347">
        <f>IF(InpOverride!K72="",F_Inputs!K72,InpOverride!K72)</f>
        <v>0</v>
      </c>
      <c r="L72" s="347">
        <f>IF(InpOverride!L72="",F_Inputs!L72,InpOverride!L72)</f>
        <v>0</v>
      </c>
      <c r="M72" s="347">
        <f>IF(InpOverride!M72="",F_Inputs!M72,InpOverride!M72)</f>
        <v>0</v>
      </c>
    </row>
    <row r="73" spans="1:13" x14ac:dyDescent="0.35">
      <c r="A73" t="s">
        <v>117</v>
      </c>
      <c r="B73" t="s">
        <v>434</v>
      </c>
      <c r="C73" t="s">
        <v>435</v>
      </c>
      <c r="D73" t="s">
        <v>427</v>
      </c>
      <c r="E73" t="s">
        <v>292</v>
      </c>
      <c r="F73" s="347">
        <f>IF(InpOverride!F73="",F_Inputs!F73,InpOverride!F73)</f>
        <v>0</v>
      </c>
      <c r="G73" s="347">
        <f>IF(InpOverride!G73="",F_Inputs!G73,InpOverride!G73)</f>
        <v>0</v>
      </c>
      <c r="H73" s="347">
        <f>IF(InpOverride!H73="",F_Inputs!H73,InpOverride!H73)</f>
        <v>0</v>
      </c>
      <c r="I73" s="347">
        <f>IF(InpOverride!I73="",F_Inputs!I73,InpOverride!I73)</f>
        <v>134.1</v>
      </c>
      <c r="J73" s="347">
        <f>IF(InpOverride!J73="",F_Inputs!J73,InpOverride!J73)</f>
        <v>0</v>
      </c>
      <c r="K73" s="347">
        <f>IF(InpOverride!K73="",F_Inputs!K73,InpOverride!K73)</f>
        <v>0</v>
      </c>
      <c r="L73" s="347">
        <f>IF(InpOverride!L73="",F_Inputs!L73,InpOverride!L73)</f>
        <v>0</v>
      </c>
      <c r="M73" s="347">
        <f>IF(InpOverride!M73="",F_Inputs!M73,InpOverride!M73)</f>
        <v>0</v>
      </c>
    </row>
    <row r="74" spans="1:13" x14ac:dyDescent="0.35">
      <c r="A74" t="s">
        <v>117</v>
      </c>
      <c r="B74" t="s">
        <v>436</v>
      </c>
      <c r="C74" t="s">
        <v>437</v>
      </c>
      <c r="D74" t="s">
        <v>427</v>
      </c>
      <c r="E74" t="s">
        <v>292</v>
      </c>
      <c r="F74" s="347">
        <f>IF(InpOverride!F74="",F_Inputs!F74,InpOverride!F74)</f>
        <v>0</v>
      </c>
      <c r="G74" s="347">
        <f>IF(InpOverride!G74="",F_Inputs!G74,InpOverride!G74)</f>
        <v>0</v>
      </c>
      <c r="H74" s="347">
        <f>IF(InpOverride!H74="",F_Inputs!H74,InpOverride!H74)</f>
        <v>0</v>
      </c>
      <c r="I74" s="347">
        <f>IF(InpOverride!I74="",F_Inputs!I74,InpOverride!I74)</f>
        <v>138.1</v>
      </c>
      <c r="J74" s="347">
        <f>IF(InpOverride!J74="",F_Inputs!J74,InpOverride!J74)</f>
        <v>0</v>
      </c>
      <c r="K74" s="347">
        <f>IF(InpOverride!K74="",F_Inputs!K74,InpOverride!K74)</f>
        <v>0</v>
      </c>
      <c r="L74" s="347">
        <f>IF(InpOverride!L74="",F_Inputs!L74,InpOverride!L74)</f>
        <v>0</v>
      </c>
      <c r="M74" s="347">
        <f>IF(InpOverride!M74="",F_Inputs!M74,InpOverride!M74)</f>
        <v>0</v>
      </c>
    </row>
    <row r="75" spans="1:13" x14ac:dyDescent="0.35">
      <c r="A75" t="s">
        <v>117</v>
      </c>
      <c r="B75" t="s">
        <v>438</v>
      </c>
      <c r="C75" t="s">
        <v>439</v>
      </c>
      <c r="D75">
        <v>0</v>
      </c>
      <c r="E75" t="s">
        <v>292</v>
      </c>
      <c r="F75" s="347">
        <f>IF(InpOverride!F75="",F_Inputs!F75,InpOverride!F75)</f>
        <v>2195.7190000000001</v>
      </c>
      <c r="G75" s="347">
        <f>IF(InpOverride!G75="",F_Inputs!G75,InpOverride!G75)</f>
        <v>2218.665</v>
      </c>
      <c r="H75" s="347">
        <f>IF(InpOverride!H75="",F_Inputs!H75,InpOverride!H75)</f>
        <v>2244.4090000000001</v>
      </c>
      <c r="I75" s="347">
        <f>IF(InpOverride!I75="",F_Inputs!I75,InpOverride!I75)</f>
        <v>2235.0059999999999</v>
      </c>
      <c r="J75" s="347">
        <f>IF(InpOverride!J75="",F_Inputs!J75,InpOverride!J75)</f>
        <v>0</v>
      </c>
      <c r="K75" s="347">
        <f>IF(InpOverride!K75="",F_Inputs!K75,InpOverride!K75)</f>
        <v>0</v>
      </c>
      <c r="L75" s="347">
        <f>IF(InpOverride!L75="",F_Inputs!L75,InpOverride!L75)</f>
        <v>0</v>
      </c>
      <c r="M75" s="347">
        <f>IF(InpOverride!M75="",F_Inputs!M75,InpOverride!M75)</f>
        <v>0</v>
      </c>
    </row>
    <row r="76" spans="1:13" x14ac:dyDescent="0.35">
      <c r="A76" t="s">
        <v>117</v>
      </c>
      <c r="B76" t="s">
        <v>440</v>
      </c>
      <c r="C76" t="s">
        <v>441</v>
      </c>
      <c r="D76" t="s">
        <v>188</v>
      </c>
      <c r="E76" t="s">
        <v>292</v>
      </c>
      <c r="F76" s="347">
        <f>IF(InpOverride!F76="",F_Inputs!F76,InpOverride!F76)</f>
        <v>0</v>
      </c>
      <c r="G76" s="347">
        <f>IF(InpOverride!G76="",F_Inputs!G76,InpOverride!G76)</f>
        <v>0</v>
      </c>
      <c r="H76" s="347">
        <f>IF(InpOverride!H76="",F_Inputs!H76,InpOverride!H76)</f>
        <v>0</v>
      </c>
      <c r="I76" s="347">
        <f>IF(InpOverride!I76="",F_Inputs!I76,InpOverride!I76)</f>
        <v>7811.625</v>
      </c>
      <c r="J76" s="347">
        <f>IF(InpOverride!J76="",F_Inputs!J76,InpOverride!J76)</f>
        <v>0</v>
      </c>
      <c r="K76" s="347">
        <f>IF(InpOverride!K76="",F_Inputs!K76,InpOverride!K76)</f>
        <v>0</v>
      </c>
      <c r="L76" s="347">
        <f>IF(InpOverride!L76="",F_Inputs!L76,InpOverride!L76)</f>
        <v>0</v>
      </c>
      <c r="M76" s="347">
        <f>IF(InpOverride!M76="",F_Inputs!M76,InpOverride!M76)</f>
        <v>0</v>
      </c>
    </row>
    <row r="77" spans="1:13" x14ac:dyDescent="0.35">
      <c r="A77" t="s">
        <v>117</v>
      </c>
      <c r="B77" t="s">
        <v>442</v>
      </c>
      <c r="C77" t="s">
        <v>443</v>
      </c>
      <c r="D77" t="s">
        <v>188</v>
      </c>
      <c r="E77" t="s">
        <v>292</v>
      </c>
      <c r="F77" s="347">
        <f>IF(InpOverride!F77="",F_Inputs!F77,InpOverride!F77)</f>
        <v>0</v>
      </c>
      <c r="G77" s="347">
        <f>IF(InpOverride!G77="",F_Inputs!G77,InpOverride!G77)</f>
        <v>0</v>
      </c>
      <c r="H77" s="347">
        <f>IF(InpOverride!H77="",F_Inputs!H77,InpOverride!H77)</f>
        <v>0</v>
      </c>
      <c r="I77" s="347">
        <f>IF(InpOverride!I77="",F_Inputs!I77,InpOverride!I77)</f>
        <v>32228</v>
      </c>
      <c r="J77" s="347">
        <f>IF(InpOverride!J77="",F_Inputs!J77,InpOverride!J77)</f>
        <v>0</v>
      </c>
      <c r="K77" s="347">
        <f>IF(InpOverride!K77="",F_Inputs!K77,InpOverride!K77)</f>
        <v>0</v>
      </c>
      <c r="L77" s="347">
        <f>IF(InpOverride!L77="",F_Inputs!L77,InpOverride!L77)</f>
        <v>0</v>
      </c>
      <c r="M77" s="347">
        <f>IF(InpOverride!M77="",F_Inputs!M77,InpOverride!M77)</f>
        <v>0</v>
      </c>
    </row>
    <row r="78" spans="1:13" ht="25.5" x14ac:dyDescent="0.35">
      <c r="A78" t="s">
        <v>117</v>
      </c>
      <c r="B78" t="s">
        <v>444</v>
      </c>
      <c r="C78" s="327" t="s">
        <v>445</v>
      </c>
      <c r="D78" t="s">
        <v>424</v>
      </c>
      <c r="E78" t="s">
        <v>292</v>
      </c>
      <c r="F78" s="347">
        <f>IF(InpOverride!F78="",F_Inputs!F78,InpOverride!F78)</f>
        <v>0</v>
      </c>
      <c r="G78" s="347">
        <f>IF(InpOverride!G78="",F_Inputs!G78,InpOverride!G78)</f>
        <v>0</v>
      </c>
      <c r="H78" s="347">
        <f>IF(InpOverride!H78="",F_Inputs!H78,InpOverride!H78)</f>
        <v>0</v>
      </c>
      <c r="I78" s="347">
        <f>IF(InpOverride!I78="",F_Inputs!I78,InpOverride!I78)</f>
        <v>1747.85</v>
      </c>
      <c r="J78" s="347">
        <f>IF(InpOverride!J78="",F_Inputs!J78,InpOverride!J78)</f>
        <v>0</v>
      </c>
      <c r="K78" s="347">
        <f>IF(InpOverride!K78="",F_Inputs!K78,InpOverride!K78)</f>
        <v>0</v>
      </c>
      <c r="L78" s="347">
        <f>IF(InpOverride!L78="",F_Inputs!L78,InpOverride!L78)</f>
        <v>0</v>
      </c>
      <c r="M78" s="347">
        <f>IF(InpOverride!M78="",F_Inputs!M78,InpOverride!M78)</f>
        <v>0</v>
      </c>
    </row>
    <row r="79" spans="1:13" ht="25.5" x14ac:dyDescent="0.35">
      <c r="A79" t="s">
        <v>117</v>
      </c>
      <c r="B79" t="s">
        <v>446</v>
      </c>
      <c r="C79" s="327" t="s">
        <v>447</v>
      </c>
      <c r="D79" t="s">
        <v>424</v>
      </c>
      <c r="E79" t="s">
        <v>292</v>
      </c>
      <c r="F79" s="347">
        <f>IF(InpOverride!F79="",F_Inputs!F79,InpOverride!F79)</f>
        <v>0</v>
      </c>
      <c r="G79" s="347">
        <f>IF(InpOverride!G79="",F_Inputs!G79,InpOverride!G79)</f>
        <v>0</v>
      </c>
      <c r="H79" s="347">
        <f>IF(InpOverride!H79="",F_Inputs!H79,InpOverride!H79)</f>
        <v>0</v>
      </c>
      <c r="I79" s="347">
        <f>IF(InpOverride!I79="",F_Inputs!I79,InpOverride!I79)</f>
        <v>19.908000000000001</v>
      </c>
      <c r="J79" s="347">
        <f>IF(InpOverride!J79="",F_Inputs!J79,InpOverride!J79)</f>
        <v>0</v>
      </c>
      <c r="K79" s="347">
        <f>IF(InpOverride!K79="",F_Inputs!K79,InpOverride!K79)</f>
        <v>0</v>
      </c>
      <c r="L79" s="347">
        <f>IF(InpOverride!L79="",F_Inputs!L79,InpOverride!L79)</f>
        <v>0</v>
      </c>
      <c r="M79" s="347">
        <f>IF(InpOverride!M79="",F_Inputs!M79,InpOverride!M79)</f>
        <v>0</v>
      </c>
    </row>
    <row r="80" spans="1:13" x14ac:dyDescent="0.35">
      <c r="A80" t="s">
        <v>117</v>
      </c>
      <c r="B80" t="s">
        <v>448</v>
      </c>
      <c r="C80" t="s">
        <v>449</v>
      </c>
      <c r="D80">
        <v>0</v>
      </c>
      <c r="E80" t="s">
        <v>292</v>
      </c>
      <c r="F80" s="347">
        <f>IF(InpOverride!F80="",F_Inputs!F80,InpOverride!F80)</f>
        <v>0</v>
      </c>
      <c r="G80" s="347">
        <f>IF(InpOverride!G80="",F_Inputs!G80,InpOverride!G80)</f>
        <v>0</v>
      </c>
      <c r="H80" s="347">
        <f>IF(InpOverride!H80="",F_Inputs!H80,InpOverride!H80)</f>
        <v>0</v>
      </c>
      <c r="I80" s="347">
        <f>IF(InpOverride!I80="",F_Inputs!I80,InpOverride!I80)</f>
        <v>2903.4850000000001</v>
      </c>
      <c r="J80" s="347">
        <f>IF(InpOverride!J80="",F_Inputs!J80,InpOverride!J80)</f>
        <v>0</v>
      </c>
      <c r="K80" s="347">
        <f>IF(InpOverride!K80="",F_Inputs!K80,InpOverride!K80)</f>
        <v>0</v>
      </c>
      <c r="L80" s="347">
        <f>IF(InpOverride!L80="",F_Inputs!L80,InpOverride!L80)</f>
        <v>0</v>
      </c>
      <c r="M80" s="347">
        <f>IF(InpOverride!M80="",F_Inputs!M80,InpOverride!M80)</f>
        <v>0</v>
      </c>
    </row>
    <row r="81" spans="1:13" x14ac:dyDescent="0.35">
      <c r="A81" t="s">
        <v>117</v>
      </c>
      <c r="B81" t="s">
        <v>450</v>
      </c>
      <c r="C81" t="s">
        <v>451</v>
      </c>
      <c r="D81" t="s">
        <v>188</v>
      </c>
      <c r="E81" t="s">
        <v>292</v>
      </c>
      <c r="F81" s="347">
        <f>IF(InpOverride!F81="",F_Inputs!F81,InpOverride!F81)</f>
        <v>0</v>
      </c>
      <c r="G81" s="347">
        <f>IF(InpOverride!G81="",F_Inputs!G81,InpOverride!G81)</f>
        <v>0</v>
      </c>
      <c r="H81" s="347">
        <f>IF(InpOverride!H81="",F_Inputs!H81,InpOverride!H81)</f>
        <v>0</v>
      </c>
      <c r="I81" s="347">
        <f>IF(InpOverride!I81="",F_Inputs!I81,InpOverride!I81)</f>
        <v>175345</v>
      </c>
      <c r="J81" s="347">
        <f>IF(InpOverride!J81="",F_Inputs!J81,InpOverride!J81)</f>
        <v>0</v>
      </c>
      <c r="K81" s="347">
        <f>IF(InpOverride!K81="",F_Inputs!K81,InpOverride!K81)</f>
        <v>0</v>
      </c>
      <c r="L81" s="347">
        <f>IF(InpOverride!L81="",F_Inputs!L81,InpOverride!L81)</f>
        <v>0</v>
      </c>
      <c r="M81" s="347">
        <f>IF(InpOverride!M81="",F_Inputs!M81,InpOverride!M81)</f>
        <v>0</v>
      </c>
    </row>
    <row r="82" spans="1:13" x14ac:dyDescent="0.35">
      <c r="A82" t="s">
        <v>117</v>
      </c>
      <c r="B82" t="s">
        <v>452</v>
      </c>
      <c r="C82" t="s">
        <v>453</v>
      </c>
      <c r="D82" t="s">
        <v>188</v>
      </c>
      <c r="E82" t="s">
        <v>292</v>
      </c>
      <c r="F82" s="347">
        <f>IF(InpOverride!F82="",F_Inputs!F82,InpOverride!F82)</f>
        <v>0</v>
      </c>
      <c r="G82" s="347">
        <f>IF(InpOverride!G82="",F_Inputs!G82,InpOverride!G82)</f>
        <v>0</v>
      </c>
      <c r="H82" s="347">
        <f>IF(InpOverride!H82="",F_Inputs!H82,InpOverride!H82)</f>
        <v>0</v>
      </c>
      <c r="I82" s="347">
        <f>IF(InpOverride!I82="",F_Inputs!I82,InpOverride!I82)</f>
        <v>20091</v>
      </c>
      <c r="J82" s="347">
        <f>IF(InpOverride!J82="",F_Inputs!J82,InpOverride!J82)</f>
        <v>0</v>
      </c>
      <c r="K82" s="347">
        <f>IF(InpOverride!K82="",F_Inputs!K82,InpOverride!K82)</f>
        <v>0</v>
      </c>
      <c r="L82" s="347">
        <f>IF(InpOverride!L82="",F_Inputs!L82,InpOverride!L82)</f>
        <v>0</v>
      </c>
      <c r="M82" s="347">
        <f>IF(InpOverride!M82="",F_Inputs!M82,InpOverride!M82)</f>
        <v>0</v>
      </c>
    </row>
    <row r="83" spans="1:13" x14ac:dyDescent="0.35">
      <c r="A83" t="s">
        <v>117</v>
      </c>
      <c r="B83" t="s">
        <v>454</v>
      </c>
      <c r="C83" t="s">
        <v>455</v>
      </c>
      <c r="D83" t="s">
        <v>188</v>
      </c>
      <c r="E83" t="s">
        <v>292</v>
      </c>
      <c r="F83" s="347">
        <f>IF(InpOverride!F83="",F_Inputs!F83,InpOverride!F83)</f>
        <v>0</v>
      </c>
      <c r="G83" s="347">
        <f>IF(InpOverride!G83="",F_Inputs!G83,InpOverride!G83)</f>
        <v>0</v>
      </c>
      <c r="H83" s="347">
        <f>IF(InpOverride!H83="",F_Inputs!H83,InpOverride!H83)</f>
        <v>0</v>
      </c>
      <c r="I83" s="347">
        <f>IF(InpOverride!I83="",F_Inputs!I83,InpOverride!I83)</f>
        <v>10047</v>
      </c>
      <c r="J83" s="347">
        <f>IF(InpOverride!J83="",F_Inputs!J83,InpOverride!J83)</f>
        <v>0</v>
      </c>
      <c r="K83" s="347">
        <f>IF(InpOverride!K83="",F_Inputs!K83,InpOverride!K83)</f>
        <v>0</v>
      </c>
      <c r="L83" s="347">
        <f>IF(InpOverride!L83="",F_Inputs!L83,InpOverride!L83)</f>
        <v>0</v>
      </c>
      <c r="M83" s="347">
        <f>IF(InpOverride!M83="",F_Inputs!M83,InpOverride!M83)</f>
        <v>0</v>
      </c>
    </row>
    <row r="84" spans="1:13" x14ac:dyDescent="0.35">
      <c r="A84" t="s">
        <v>117</v>
      </c>
      <c r="B84" t="s">
        <v>456</v>
      </c>
      <c r="C84" t="s">
        <v>457</v>
      </c>
      <c r="D84" t="s">
        <v>188</v>
      </c>
      <c r="E84" t="s">
        <v>292</v>
      </c>
      <c r="F84" s="347">
        <f>IF(InpOverride!F84="",F_Inputs!F84,InpOverride!F84)</f>
        <v>0</v>
      </c>
      <c r="G84" s="347">
        <f>IF(InpOverride!G84="",F_Inputs!G84,InpOverride!G84)</f>
        <v>0</v>
      </c>
      <c r="H84" s="347">
        <f>IF(InpOverride!H84="",F_Inputs!H84,InpOverride!H84)</f>
        <v>0</v>
      </c>
      <c r="I84" s="347">
        <f>IF(InpOverride!I84="",F_Inputs!I84,InpOverride!I84)</f>
        <v>7789</v>
      </c>
      <c r="J84" s="347">
        <f>IF(InpOverride!J84="",F_Inputs!J84,InpOverride!J84)</f>
        <v>0</v>
      </c>
      <c r="K84" s="347">
        <f>IF(InpOverride!K84="",F_Inputs!K84,InpOverride!K84)</f>
        <v>0</v>
      </c>
      <c r="L84" s="347">
        <f>IF(InpOverride!L84="",F_Inputs!L84,InpOverride!L84)</f>
        <v>0</v>
      </c>
      <c r="M84" s="347">
        <f>IF(InpOverride!M84="",F_Inputs!M84,InpOverride!M84)</f>
        <v>0</v>
      </c>
    </row>
    <row r="85" spans="1:13" x14ac:dyDescent="0.35">
      <c r="A85" t="s">
        <v>117</v>
      </c>
      <c r="B85" t="s">
        <v>458</v>
      </c>
      <c r="C85" t="s">
        <v>459</v>
      </c>
      <c r="D85" t="s">
        <v>172</v>
      </c>
      <c r="E85" t="s">
        <v>292</v>
      </c>
      <c r="F85" s="347">
        <f>IF(InpOverride!F85="",F_Inputs!F85,InpOverride!F85)</f>
        <v>0</v>
      </c>
      <c r="G85" s="347">
        <f>IF(InpOverride!G85="",F_Inputs!G85,InpOverride!G85)</f>
        <v>0</v>
      </c>
      <c r="H85" s="347">
        <f>IF(InpOverride!H85="",F_Inputs!H85,InpOverride!H85)</f>
        <v>0</v>
      </c>
      <c r="I85" s="347">
        <f>IF(InpOverride!I85="",F_Inputs!I85,InpOverride!I85)</f>
        <v>2852.3890000000001</v>
      </c>
      <c r="J85" s="347">
        <f>IF(InpOverride!J85="",F_Inputs!J85,InpOverride!J85)</f>
        <v>0</v>
      </c>
      <c r="K85" s="347">
        <f>IF(InpOverride!K85="",F_Inputs!K85,InpOverride!K85)</f>
        <v>0</v>
      </c>
      <c r="L85" s="347">
        <f>IF(InpOverride!L85="",F_Inputs!L85,InpOverride!L85)</f>
        <v>0</v>
      </c>
      <c r="M85" s="347">
        <f>IF(InpOverride!M85="",F_Inputs!M85,InpOverride!M85)</f>
        <v>0</v>
      </c>
    </row>
    <row r="86" spans="1:13" x14ac:dyDescent="0.35">
      <c r="A86" t="s">
        <v>117</v>
      </c>
      <c r="B86" t="s">
        <v>460</v>
      </c>
      <c r="C86" t="s">
        <v>461</v>
      </c>
      <c r="D86" t="s">
        <v>188</v>
      </c>
      <c r="E86" t="s">
        <v>292</v>
      </c>
      <c r="F86" s="347">
        <f>IF(InpOverride!F86="",F_Inputs!F86,InpOverride!F86)</f>
        <v>0</v>
      </c>
      <c r="G86" s="347">
        <f>IF(InpOverride!G86="",F_Inputs!G86,InpOverride!G86)</f>
        <v>0</v>
      </c>
      <c r="H86" s="347">
        <f>IF(InpOverride!H86="",F_Inputs!H86,InpOverride!H86)</f>
        <v>0</v>
      </c>
      <c r="I86" s="347">
        <f>IF(InpOverride!I86="",F_Inputs!I86,InpOverride!I86)</f>
        <v>355</v>
      </c>
      <c r="J86" s="347">
        <f>IF(InpOverride!J86="",F_Inputs!J86,InpOverride!J86)</f>
        <v>0</v>
      </c>
      <c r="K86" s="347">
        <f>IF(InpOverride!K86="",F_Inputs!K86,InpOverride!K86)</f>
        <v>0</v>
      </c>
      <c r="L86" s="347">
        <f>IF(InpOverride!L86="",F_Inputs!L86,InpOverride!L86)</f>
        <v>0</v>
      </c>
      <c r="M86" s="347">
        <f>IF(InpOverride!M86="",F_Inputs!M86,InpOverride!M86)</f>
        <v>0</v>
      </c>
    </row>
    <row r="87" spans="1:13" x14ac:dyDescent="0.35">
      <c r="A87" t="s">
        <v>117</v>
      </c>
      <c r="B87" t="s">
        <v>462</v>
      </c>
      <c r="C87" t="s">
        <v>463</v>
      </c>
      <c r="D87" t="s">
        <v>188</v>
      </c>
      <c r="E87" t="s">
        <v>292</v>
      </c>
      <c r="F87" s="347">
        <f>IF(InpOverride!F87="",F_Inputs!F87,InpOverride!F87)</f>
        <v>0</v>
      </c>
      <c r="G87" s="347">
        <f>IF(InpOverride!G87="",F_Inputs!G87,InpOverride!G87)</f>
        <v>0</v>
      </c>
      <c r="H87" s="347">
        <f>IF(InpOverride!H87="",F_Inputs!H87,InpOverride!H87)</f>
        <v>0</v>
      </c>
      <c r="I87" s="347">
        <f>IF(InpOverride!I87="",F_Inputs!I87,InpOverride!I87)</f>
        <v>25</v>
      </c>
      <c r="J87" s="347">
        <f>IF(InpOverride!J87="",F_Inputs!J87,InpOverride!J87)</f>
        <v>0</v>
      </c>
      <c r="K87" s="347">
        <f>IF(InpOverride!K87="",F_Inputs!K87,InpOverride!K87)</f>
        <v>0</v>
      </c>
      <c r="L87" s="347">
        <f>IF(InpOverride!L87="",F_Inputs!L87,InpOverride!L87)</f>
        <v>0</v>
      </c>
      <c r="M87" s="347">
        <f>IF(InpOverride!M87="",F_Inputs!M87,InpOverride!M87)</f>
        <v>0</v>
      </c>
    </row>
    <row r="88" spans="1:13" x14ac:dyDescent="0.35">
      <c r="A88" t="s">
        <v>117</v>
      </c>
      <c r="B88" t="s">
        <v>464</v>
      </c>
      <c r="C88" t="s">
        <v>465</v>
      </c>
      <c r="D88" t="s">
        <v>188</v>
      </c>
      <c r="E88" t="s">
        <v>292</v>
      </c>
      <c r="F88" s="347">
        <f>IF(InpOverride!F88="",F_Inputs!F88,InpOverride!F88)</f>
        <v>0</v>
      </c>
      <c r="G88" s="347">
        <f>IF(InpOverride!G88="",F_Inputs!G88,InpOverride!G88)</f>
        <v>0</v>
      </c>
      <c r="H88" s="347">
        <f>IF(InpOverride!H88="",F_Inputs!H88,InpOverride!H88)</f>
        <v>0</v>
      </c>
      <c r="I88" s="347">
        <f>IF(InpOverride!I88="",F_Inputs!I88,InpOverride!I88)</f>
        <v>380</v>
      </c>
      <c r="J88" s="347">
        <f>IF(InpOverride!J88="",F_Inputs!J88,InpOverride!J88)</f>
        <v>0</v>
      </c>
      <c r="K88" s="347">
        <f>IF(InpOverride!K88="",F_Inputs!K88,InpOverride!K88)</f>
        <v>0</v>
      </c>
      <c r="L88" s="347">
        <f>IF(InpOverride!L88="",F_Inputs!L88,InpOverride!L88)</f>
        <v>0</v>
      </c>
      <c r="M88" s="347">
        <f>IF(InpOverride!M88="",F_Inputs!M88,InpOverride!M88)</f>
        <v>0</v>
      </c>
    </row>
    <row r="89" spans="1:13" x14ac:dyDescent="0.35">
      <c r="A89" t="s">
        <v>117</v>
      </c>
      <c r="B89" t="s">
        <v>466</v>
      </c>
      <c r="C89" t="s">
        <v>467</v>
      </c>
      <c r="D89" t="s">
        <v>182</v>
      </c>
      <c r="E89" t="s">
        <v>292</v>
      </c>
      <c r="F89" s="347">
        <f>IF(InpOverride!F89="",F_Inputs!F89,InpOverride!F89)</f>
        <v>0</v>
      </c>
      <c r="G89" s="347">
        <f>IF(InpOverride!G89="",F_Inputs!G89,InpOverride!G89)</f>
        <v>0</v>
      </c>
      <c r="H89" s="347">
        <f>IF(InpOverride!H89="",F_Inputs!H89,InpOverride!H89)</f>
        <v>0</v>
      </c>
      <c r="I89" s="347">
        <f>IF(InpOverride!I89="",F_Inputs!I89,InpOverride!I89)</f>
        <v>75950</v>
      </c>
      <c r="J89" s="347">
        <f>IF(InpOverride!J89="",F_Inputs!J89,InpOverride!J89)</f>
        <v>0</v>
      </c>
      <c r="K89" s="347">
        <f>IF(InpOverride!K89="",F_Inputs!K89,InpOverride!K89)</f>
        <v>0</v>
      </c>
      <c r="L89" s="347">
        <f>IF(InpOverride!L89="",F_Inputs!L89,InpOverride!L89)</f>
        <v>0</v>
      </c>
      <c r="M89" s="347">
        <f>IF(InpOverride!M89="",F_Inputs!M89,InpOverride!M89)</f>
        <v>0</v>
      </c>
    </row>
    <row r="90" spans="1:13" x14ac:dyDescent="0.35">
      <c r="A90" t="s">
        <v>117</v>
      </c>
      <c r="B90" t="s">
        <v>468</v>
      </c>
      <c r="C90" t="s">
        <v>469</v>
      </c>
      <c r="D90" t="s">
        <v>188</v>
      </c>
      <c r="E90" t="s">
        <v>292</v>
      </c>
      <c r="F90" s="347">
        <f>IF(InpOverride!F90="",F_Inputs!F90,InpOverride!F90)</f>
        <v>0</v>
      </c>
      <c r="G90" s="347">
        <f>IF(InpOverride!G90="",F_Inputs!G90,InpOverride!G90)</f>
        <v>0</v>
      </c>
      <c r="H90" s="347">
        <f>IF(InpOverride!H90="",F_Inputs!H90,InpOverride!H90)</f>
        <v>0</v>
      </c>
      <c r="I90" s="347">
        <f>IF(InpOverride!I90="",F_Inputs!I90,InpOverride!I90)</f>
        <v>210</v>
      </c>
      <c r="J90" s="347">
        <f>IF(InpOverride!J90="",F_Inputs!J90,InpOverride!J90)</f>
        <v>0</v>
      </c>
      <c r="K90" s="347">
        <f>IF(InpOverride!K90="",F_Inputs!K90,InpOverride!K90)</f>
        <v>0</v>
      </c>
      <c r="L90" s="347">
        <f>IF(InpOverride!L90="",F_Inputs!L90,InpOverride!L90)</f>
        <v>0</v>
      </c>
      <c r="M90" s="347">
        <f>IF(InpOverride!M90="",F_Inputs!M90,InpOverride!M90)</f>
        <v>0</v>
      </c>
    </row>
    <row r="91" spans="1:13" x14ac:dyDescent="0.35">
      <c r="A91" t="s">
        <v>117</v>
      </c>
      <c r="B91" t="s">
        <v>470</v>
      </c>
      <c r="C91" t="s">
        <v>471</v>
      </c>
      <c r="D91" t="s">
        <v>182</v>
      </c>
      <c r="E91" t="s">
        <v>292</v>
      </c>
      <c r="F91" s="347">
        <f>IF(InpOverride!F91="",F_Inputs!F91,InpOverride!F91)</f>
        <v>0</v>
      </c>
      <c r="G91" s="347">
        <f>IF(InpOverride!G91="",F_Inputs!G91,InpOverride!G91)</f>
        <v>0</v>
      </c>
      <c r="H91" s="347">
        <f>IF(InpOverride!H91="",F_Inputs!H91,InpOverride!H91)</f>
        <v>0</v>
      </c>
      <c r="I91" s="347">
        <f>IF(InpOverride!I91="",F_Inputs!I91,InpOverride!I91)</f>
        <v>77004</v>
      </c>
      <c r="J91" s="347">
        <f>IF(InpOverride!J91="",F_Inputs!J91,InpOverride!J91)</f>
        <v>0</v>
      </c>
      <c r="K91" s="347">
        <f>IF(InpOverride!K91="",F_Inputs!K91,InpOverride!K91)</f>
        <v>0</v>
      </c>
      <c r="L91" s="347">
        <f>IF(InpOverride!L91="",F_Inputs!L91,InpOverride!L91)</f>
        <v>0</v>
      </c>
      <c r="M91" s="347">
        <f>IF(InpOverride!M91="",F_Inputs!M91,InpOverride!M91)</f>
        <v>0</v>
      </c>
    </row>
    <row r="92" spans="1:13" x14ac:dyDescent="0.35">
      <c r="A92" t="s">
        <v>117</v>
      </c>
      <c r="B92" t="s">
        <v>472</v>
      </c>
      <c r="C92" t="s">
        <v>473</v>
      </c>
      <c r="D92" t="s">
        <v>188</v>
      </c>
      <c r="E92" t="s">
        <v>292</v>
      </c>
      <c r="F92" s="347">
        <f>IF(InpOverride!F92="",F_Inputs!F92,InpOverride!F92)</f>
        <v>0</v>
      </c>
      <c r="G92" s="347">
        <f>IF(InpOverride!G92="",F_Inputs!G92,InpOverride!G92)</f>
        <v>0</v>
      </c>
      <c r="H92" s="347">
        <f>IF(InpOverride!H92="",F_Inputs!H92,InpOverride!H92)</f>
        <v>0</v>
      </c>
      <c r="I92" s="347">
        <f>IF(InpOverride!I92="",F_Inputs!I92,InpOverride!I92)</f>
        <v>469</v>
      </c>
      <c r="J92" s="347">
        <f>IF(InpOverride!J92="",F_Inputs!J92,InpOverride!J92)</f>
        <v>0</v>
      </c>
      <c r="K92" s="347">
        <f>IF(InpOverride!K92="",F_Inputs!K92,InpOverride!K92)</f>
        <v>0</v>
      </c>
      <c r="L92" s="347">
        <f>IF(InpOverride!L92="",F_Inputs!L92,InpOverride!L92)</f>
        <v>0</v>
      </c>
      <c r="M92" s="347">
        <f>IF(InpOverride!M92="",F_Inputs!M92,InpOverride!M92)</f>
        <v>0</v>
      </c>
    </row>
    <row r="93" spans="1:13" x14ac:dyDescent="0.35">
      <c r="A93" t="s">
        <v>117</v>
      </c>
      <c r="B93" t="s">
        <v>474</v>
      </c>
      <c r="C93" t="s">
        <v>475</v>
      </c>
      <c r="D93" t="s">
        <v>170</v>
      </c>
      <c r="E93" t="s">
        <v>292</v>
      </c>
      <c r="F93" s="347">
        <f>IF(InpOverride!F93="",F_Inputs!F93,InpOverride!F93)</f>
        <v>0</v>
      </c>
      <c r="G93" s="347">
        <f>IF(InpOverride!G93="",F_Inputs!G93,InpOverride!G93)</f>
        <v>0</v>
      </c>
      <c r="H93" s="347">
        <f>IF(InpOverride!H93="",F_Inputs!H93,InpOverride!H93)</f>
        <v>0</v>
      </c>
      <c r="I93" s="347">
        <f>IF(InpOverride!I93="",F_Inputs!I93,InpOverride!I93)</f>
        <v>0.44274362</v>
      </c>
      <c r="J93" s="347">
        <f>IF(InpOverride!J93="",F_Inputs!J93,InpOverride!J93)</f>
        <v>0</v>
      </c>
      <c r="K93" s="347">
        <f>IF(InpOverride!K93="",F_Inputs!K93,InpOverride!K93)</f>
        <v>0</v>
      </c>
      <c r="L93" s="347">
        <f>IF(InpOverride!L93="",F_Inputs!L93,InpOverride!L93)</f>
        <v>0</v>
      </c>
      <c r="M93" s="347">
        <f>IF(InpOverride!M93="",F_Inputs!M93,InpOverride!M93)</f>
        <v>0</v>
      </c>
    </row>
    <row r="94" spans="1:13" x14ac:dyDescent="0.35">
      <c r="A94" t="s">
        <v>117</v>
      </c>
      <c r="B94" t="s">
        <v>476</v>
      </c>
      <c r="C94" t="s">
        <v>477</v>
      </c>
      <c r="D94" t="s">
        <v>170</v>
      </c>
      <c r="E94" t="s">
        <v>292</v>
      </c>
      <c r="F94" s="347">
        <f>IF(InpOverride!F94="",F_Inputs!F94,InpOverride!F94)</f>
        <v>0</v>
      </c>
      <c r="G94" s="347">
        <f>IF(InpOverride!G94="",F_Inputs!G94,InpOverride!G94)</f>
        <v>0</v>
      </c>
      <c r="H94" s="347">
        <f>IF(InpOverride!H94="",F_Inputs!H94,InpOverride!H94)</f>
        <v>0</v>
      </c>
      <c r="I94" s="347">
        <f>IF(InpOverride!I94="",F_Inputs!I94,InpOverride!I94)</f>
        <v>1.5893438000000017</v>
      </c>
      <c r="J94" s="347">
        <f>IF(InpOverride!J94="",F_Inputs!J94,InpOverride!J94)</f>
        <v>0</v>
      </c>
      <c r="K94" s="347">
        <f>IF(InpOverride!K94="",F_Inputs!K94,InpOverride!K94)</f>
        <v>0</v>
      </c>
      <c r="L94" s="347">
        <f>IF(InpOverride!L94="",F_Inputs!L94,InpOverride!L94)</f>
        <v>0</v>
      </c>
      <c r="M94" s="347">
        <f>IF(InpOverride!M94="",F_Inputs!M94,InpOverride!M94)</f>
        <v>0</v>
      </c>
    </row>
    <row r="95" spans="1:13" x14ac:dyDescent="0.35">
      <c r="A95" t="s">
        <v>117</v>
      </c>
      <c r="B95" t="s">
        <v>478</v>
      </c>
      <c r="C95" t="s">
        <v>479</v>
      </c>
      <c r="D95" t="s">
        <v>170</v>
      </c>
      <c r="E95" t="s">
        <v>292</v>
      </c>
      <c r="F95" s="347">
        <f>IF(InpOverride!F95="",F_Inputs!F95,InpOverride!F95)</f>
        <v>0</v>
      </c>
      <c r="G95" s="347">
        <f>IF(InpOverride!G95="",F_Inputs!G95,InpOverride!G95)</f>
        <v>0</v>
      </c>
      <c r="H95" s="347">
        <f>IF(InpOverride!H95="",F_Inputs!H95,InpOverride!H95)</f>
        <v>0</v>
      </c>
      <c r="I95" s="347">
        <f>IF(InpOverride!I95="",F_Inputs!I95,InpOverride!I95)</f>
        <v>5.9791509999999999</v>
      </c>
      <c r="J95" s="347">
        <f>IF(InpOverride!J95="",F_Inputs!J95,InpOverride!J95)</f>
        <v>0</v>
      </c>
      <c r="K95" s="347">
        <f>IF(InpOverride!K95="",F_Inputs!K95,InpOverride!K95)</f>
        <v>0</v>
      </c>
      <c r="L95" s="347">
        <f>IF(InpOverride!L95="",F_Inputs!L95,InpOverride!L95)</f>
        <v>0</v>
      </c>
      <c r="M95" s="347">
        <f>IF(InpOverride!M95="",F_Inputs!M95,InpOverride!M95)</f>
        <v>0</v>
      </c>
    </row>
    <row r="96" spans="1:13" x14ac:dyDescent="0.35">
      <c r="A96" t="s">
        <v>117</v>
      </c>
      <c r="B96" t="s">
        <v>480</v>
      </c>
      <c r="C96" t="s">
        <v>481</v>
      </c>
      <c r="D96" t="s">
        <v>170</v>
      </c>
      <c r="E96" t="s">
        <v>292</v>
      </c>
      <c r="F96" s="347">
        <f>IF(InpOverride!F96="",F_Inputs!F96,InpOverride!F96)</f>
        <v>0</v>
      </c>
      <c r="G96" s="347">
        <f>IF(InpOverride!G96="",F_Inputs!G96,InpOverride!G96)</f>
        <v>0</v>
      </c>
      <c r="H96" s="347">
        <f>IF(InpOverride!H96="",F_Inputs!H96,InpOverride!H96)</f>
        <v>0</v>
      </c>
      <c r="I96" s="347">
        <f>IF(InpOverride!I96="",F_Inputs!I96,InpOverride!I96)</f>
        <v>0</v>
      </c>
      <c r="J96" s="347">
        <f>IF(InpOverride!J96="",F_Inputs!J96,InpOverride!J96)</f>
        <v>0</v>
      </c>
      <c r="K96" s="347">
        <f>IF(InpOverride!K96="",F_Inputs!K96,InpOverride!K96)</f>
        <v>0</v>
      </c>
      <c r="L96" s="347">
        <f>IF(InpOverride!L96="",F_Inputs!L96,InpOverride!L96)</f>
        <v>0</v>
      </c>
      <c r="M96" s="347">
        <f>IF(InpOverride!M96="",F_Inputs!M96,InpOverride!M96)</f>
        <v>0</v>
      </c>
    </row>
    <row r="97" spans="1:13" x14ac:dyDescent="0.35">
      <c r="A97" t="s">
        <v>117</v>
      </c>
      <c r="B97" t="s">
        <v>482</v>
      </c>
      <c r="C97" t="s">
        <v>483</v>
      </c>
      <c r="D97" t="s">
        <v>170</v>
      </c>
      <c r="E97" t="s">
        <v>292</v>
      </c>
      <c r="F97" s="347">
        <f>IF(InpOverride!F97="",F_Inputs!F97,InpOverride!F97)</f>
        <v>0</v>
      </c>
      <c r="G97" s="347">
        <f>IF(InpOverride!G97="",F_Inputs!G97,InpOverride!G97)</f>
        <v>0</v>
      </c>
      <c r="H97" s="347">
        <f>IF(InpOverride!H97="",F_Inputs!H97,InpOverride!H97)</f>
        <v>0</v>
      </c>
      <c r="I97" s="347">
        <f>IF(InpOverride!I97="",F_Inputs!I97,InpOverride!I97)</f>
        <v>1.36764</v>
      </c>
      <c r="J97" s="347">
        <f>IF(InpOverride!J97="",F_Inputs!J97,InpOverride!J97)</f>
        <v>0</v>
      </c>
      <c r="K97" s="347">
        <f>IF(InpOverride!K97="",F_Inputs!K97,InpOverride!K97)</f>
        <v>0</v>
      </c>
      <c r="L97" s="347">
        <f>IF(InpOverride!L97="",F_Inputs!L97,InpOverride!L97)</f>
        <v>0</v>
      </c>
      <c r="M97" s="347">
        <f>IF(InpOverride!M97="",F_Inputs!M97,InpOverride!M97)</f>
        <v>0</v>
      </c>
    </row>
    <row r="98" spans="1:13" x14ac:dyDescent="0.35">
      <c r="A98" t="s">
        <v>117</v>
      </c>
      <c r="B98" t="s">
        <v>484</v>
      </c>
      <c r="C98" t="s">
        <v>485</v>
      </c>
      <c r="D98" t="s">
        <v>170</v>
      </c>
      <c r="E98" t="s">
        <v>292</v>
      </c>
      <c r="F98" s="347">
        <f>IF(InpOverride!F98="",F_Inputs!F98,InpOverride!F98)</f>
        <v>0</v>
      </c>
      <c r="G98" s="347">
        <f>IF(InpOverride!G98="",F_Inputs!G98,InpOverride!G98)</f>
        <v>0</v>
      </c>
      <c r="H98" s="347">
        <f>IF(InpOverride!H98="",F_Inputs!H98,InpOverride!H98)</f>
        <v>0</v>
      </c>
      <c r="I98" s="347">
        <f>IF(InpOverride!I98="",F_Inputs!I98,InpOverride!I98)</f>
        <v>0</v>
      </c>
      <c r="J98" s="347">
        <f>IF(InpOverride!J98="",F_Inputs!J98,InpOverride!J98)</f>
        <v>0</v>
      </c>
      <c r="K98" s="347">
        <f>IF(InpOverride!K98="",F_Inputs!K98,InpOverride!K98)</f>
        <v>0</v>
      </c>
      <c r="L98" s="347">
        <f>IF(InpOverride!L98="",F_Inputs!L98,InpOverride!L98)</f>
        <v>0</v>
      </c>
      <c r="M98" s="347">
        <f>IF(InpOverride!M98="",F_Inputs!M98,InpOverride!M98)</f>
        <v>0</v>
      </c>
    </row>
    <row r="99" spans="1:13" x14ac:dyDescent="0.35">
      <c r="A99" t="s">
        <v>117</v>
      </c>
      <c r="B99" t="s">
        <v>486</v>
      </c>
      <c r="C99" t="s">
        <v>487</v>
      </c>
      <c r="D99" t="s">
        <v>170</v>
      </c>
      <c r="E99" t="s">
        <v>292</v>
      </c>
      <c r="F99" s="347">
        <f>IF(InpOverride!F99="",F_Inputs!F99,InpOverride!F99)</f>
        <v>0</v>
      </c>
      <c r="G99" s="347">
        <f>IF(InpOverride!G99="",F_Inputs!G99,InpOverride!G99)</f>
        <v>0</v>
      </c>
      <c r="H99" s="347">
        <f>IF(InpOverride!H99="",F_Inputs!H99,InpOverride!H99)</f>
        <v>0</v>
      </c>
      <c r="I99" s="347">
        <f>IF(InpOverride!I99="",F_Inputs!I99,InpOverride!I99)</f>
        <v>0</v>
      </c>
      <c r="J99" s="347">
        <f>IF(InpOverride!J99="",F_Inputs!J99,InpOverride!J99)</f>
        <v>0</v>
      </c>
      <c r="K99" s="347">
        <f>IF(InpOverride!K99="",F_Inputs!K99,InpOverride!K99)</f>
        <v>0</v>
      </c>
      <c r="L99" s="347">
        <f>IF(InpOverride!L99="",F_Inputs!L99,InpOverride!L99)</f>
        <v>0</v>
      </c>
      <c r="M99" s="347">
        <f>IF(InpOverride!M99="",F_Inputs!M99,InpOverride!M99)</f>
        <v>0</v>
      </c>
    </row>
    <row r="100" spans="1:13" x14ac:dyDescent="0.35">
      <c r="A100" t="s">
        <v>117</v>
      </c>
      <c r="B100" t="s">
        <v>488</v>
      </c>
      <c r="C100" t="s">
        <v>489</v>
      </c>
      <c r="D100" t="s">
        <v>170</v>
      </c>
      <c r="E100" t="s">
        <v>292</v>
      </c>
      <c r="F100" s="347">
        <f>IF(InpOverride!F100="",F_Inputs!F100,InpOverride!F100)</f>
        <v>0</v>
      </c>
      <c r="G100" s="347">
        <f>IF(InpOverride!G100="",F_Inputs!G100,InpOverride!G100)</f>
        <v>0</v>
      </c>
      <c r="H100" s="347">
        <f>IF(InpOverride!H100="",F_Inputs!H100,InpOverride!H100)</f>
        <v>0</v>
      </c>
      <c r="I100" s="347">
        <f>IF(InpOverride!I100="",F_Inputs!I100,InpOverride!I100)</f>
        <v>0</v>
      </c>
      <c r="J100" s="347">
        <f>IF(InpOverride!J100="",F_Inputs!J100,InpOverride!J100)</f>
        <v>0</v>
      </c>
      <c r="K100" s="347">
        <f>IF(InpOverride!K100="",F_Inputs!K100,InpOverride!K100)</f>
        <v>0</v>
      </c>
      <c r="L100" s="347">
        <f>IF(InpOverride!L100="",F_Inputs!L100,InpOverride!L100)</f>
        <v>0</v>
      </c>
      <c r="M100" s="347">
        <f>IF(InpOverride!M100="",F_Inputs!M100,InpOverride!M100)</f>
        <v>0</v>
      </c>
    </row>
    <row r="101" spans="1:13" x14ac:dyDescent="0.35">
      <c r="A101" t="s">
        <v>117</v>
      </c>
      <c r="B101" t="s">
        <v>490</v>
      </c>
      <c r="C101" t="s">
        <v>491</v>
      </c>
      <c r="D101" t="s">
        <v>170</v>
      </c>
      <c r="E101" t="s">
        <v>292</v>
      </c>
      <c r="F101" s="347">
        <f>IF(InpOverride!F101="",F_Inputs!F101,InpOverride!F101)</f>
        <v>0</v>
      </c>
      <c r="G101" s="347">
        <f>IF(InpOverride!G101="",F_Inputs!G101,InpOverride!G101)</f>
        <v>0</v>
      </c>
      <c r="H101" s="347">
        <f>IF(InpOverride!H101="",F_Inputs!H101,InpOverride!H101)</f>
        <v>0</v>
      </c>
      <c r="I101" s="347">
        <f>IF(InpOverride!I101="",F_Inputs!I101,InpOverride!I101)</f>
        <v>-1.9073999999999995</v>
      </c>
      <c r="J101" s="347">
        <f>IF(InpOverride!J101="",F_Inputs!J101,InpOverride!J101)</f>
        <v>0</v>
      </c>
      <c r="K101" s="347">
        <f>IF(InpOverride!K101="",F_Inputs!K101,InpOverride!K101)</f>
        <v>0</v>
      </c>
      <c r="L101" s="347">
        <f>IF(InpOverride!L101="",F_Inputs!L101,InpOverride!L101)</f>
        <v>0</v>
      </c>
      <c r="M101" s="347">
        <f>IF(InpOverride!M101="",F_Inputs!M101,InpOverride!M101)</f>
        <v>0</v>
      </c>
    </row>
    <row r="102" spans="1:13" x14ac:dyDescent="0.35">
      <c r="A102" t="s">
        <v>117</v>
      </c>
      <c r="B102" t="s">
        <v>492</v>
      </c>
      <c r="C102" t="s">
        <v>493</v>
      </c>
      <c r="D102" t="s">
        <v>170</v>
      </c>
      <c r="E102" t="s">
        <v>292</v>
      </c>
      <c r="F102" s="347">
        <f>IF(InpOverride!F102="",F_Inputs!F102,InpOverride!F102)</f>
        <v>0</v>
      </c>
      <c r="G102" s="347">
        <f>IF(InpOverride!G102="",F_Inputs!G102,InpOverride!G102)</f>
        <v>0</v>
      </c>
      <c r="H102" s="347">
        <f>IF(InpOverride!H102="",F_Inputs!H102,InpOverride!H102)</f>
        <v>0</v>
      </c>
      <c r="I102" s="347">
        <f>IF(InpOverride!I102="",F_Inputs!I102,InpOverride!I102)</f>
        <v>0</v>
      </c>
      <c r="J102" s="347">
        <f>IF(InpOverride!J102="",F_Inputs!J102,InpOverride!J102)</f>
        <v>0</v>
      </c>
      <c r="K102" s="347">
        <f>IF(InpOverride!K102="",F_Inputs!K102,InpOverride!K102)</f>
        <v>0</v>
      </c>
      <c r="L102" s="347">
        <f>IF(InpOverride!L102="",F_Inputs!L102,InpOverride!L102)</f>
        <v>0</v>
      </c>
      <c r="M102" s="347">
        <f>IF(InpOverride!M102="",F_Inputs!M102,InpOverride!M102)</f>
        <v>0</v>
      </c>
    </row>
    <row r="103" spans="1:13" x14ac:dyDescent="0.35">
      <c r="A103" t="s">
        <v>117</v>
      </c>
      <c r="B103" t="s">
        <v>494</v>
      </c>
      <c r="C103" t="s">
        <v>495</v>
      </c>
      <c r="D103" t="s">
        <v>170</v>
      </c>
      <c r="E103" t="s">
        <v>292</v>
      </c>
      <c r="F103" s="347">
        <f>IF(InpOverride!F103="",F_Inputs!F103,InpOverride!F103)</f>
        <v>0</v>
      </c>
      <c r="G103" s="347">
        <f>IF(InpOverride!G103="",F_Inputs!G103,InpOverride!G103)</f>
        <v>0</v>
      </c>
      <c r="H103" s="347">
        <f>IF(InpOverride!H103="",F_Inputs!H103,InpOverride!H103)</f>
        <v>0</v>
      </c>
      <c r="I103" s="347">
        <f>IF(InpOverride!I103="",F_Inputs!I103,InpOverride!I103)</f>
        <v>0</v>
      </c>
      <c r="J103" s="347">
        <f>IF(InpOverride!J103="",F_Inputs!J103,InpOverride!J103)</f>
        <v>0</v>
      </c>
      <c r="K103" s="347">
        <f>IF(InpOverride!K103="",F_Inputs!K103,InpOverride!K103)</f>
        <v>0</v>
      </c>
      <c r="L103" s="347">
        <f>IF(InpOverride!L103="",F_Inputs!L103,InpOverride!L103)</f>
        <v>0</v>
      </c>
      <c r="M103" s="347">
        <f>IF(InpOverride!M103="",F_Inputs!M103,InpOverride!M103)</f>
        <v>0</v>
      </c>
    </row>
    <row r="104" spans="1:13" x14ac:dyDescent="0.35">
      <c r="A104" t="s">
        <v>117</v>
      </c>
      <c r="B104" t="s">
        <v>496</v>
      </c>
      <c r="C104" t="s">
        <v>497</v>
      </c>
      <c r="D104" t="s">
        <v>170</v>
      </c>
      <c r="E104" t="s">
        <v>292</v>
      </c>
      <c r="F104" s="347">
        <f>IF(InpOverride!F104="",F_Inputs!F104,InpOverride!F104)</f>
        <v>0</v>
      </c>
      <c r="G104" s="347">
        <f>IF(InpOverride!G104="",F_Inputs!G104,InpOverride!G104)</f>
        <v>0</v>
      </c>
      <c r="H104" s="347">
        <f>IF(InpOverride!H104="",F_Inputs!H104,InpOverride!H104)</f>
        <v>0</v>
      </c>
      <c r="I104" s="347">
        <f>IF(InpOverride!I104="",F_Inputs!I104,InpOverride!I104)</f>
        <v>0</v>
      </c>
      <c r="J104" s="347">
        <f>IF(InpOverride!J104="",F_Inputs!J104,InpOverride!J104)</f>
        <v>0</v>
      </c>
      <c r="K104" s="347">
        <f>IF(InpOverride!K104="",F_Inputs!K104,InpOverride!K104)</f>
        <v>0</v>
      </c>
      <c r="L104" s="347">
        <f>IF(InpOverride!L104="",F_Inputs!L104,InpOverride!L104)</f>
        <v>0</v>
      </c>
      <c r="M104" s="347">
        <f>IF(InpOverride!M104="",F_Inputs!M104,InpOverride!M104)</f>
        <v>0</v>
      </c>
    </row>
    <row r="105" spans="1:13" x14ac:dyDescent="0.35">
      <c r="A105" t="s">
        <v>117</v>
      </c>
      <c r="B105" t="s">
        <v>498</v>
      </c>
      <c r="C105" t="s">
        <v>499</v>
      </c>
      <c r="D105" t="s">
        <v>170</v>
      </c>
      <c r="E105" t="s">
        <v>292</v>
      </c>
      <c r="F105" s="347">
        <f>IF(InpOverride!F105="",F_Inputs!F105,InpOverride!F105)</f>
        <v>0</v>
      </c>
      <c r="G105" s="347">
        <f>IF(InpOverride!G105="",F_Inputs!G105,InpOverride!G105)</f>
        <v>0</v>
      </c>
      <c r="H105" s="347">
        <f>IF(InpOverride!H105="",F_Inputs!H105,InpOverride!H105)</f>
        <v>0</v>
      </c>
      <c r="I105" s="347">
        <f>IF(InpOverride!I105="",F_Inputs!I105,InpOverride!I105)</f>
        <v>0</v>
      </c>
      <c r="J105" s="347">
        <f>IF(InpOverride!J105="",F_Inputs!J105,InpOverride!J105)</f>
        <v>0</v>
      </c>
      <c r="K105" s="347">
        <f>IF(InpOverride!K105="",F_Inputs!K105,InpOverride!K105)</f>
        <v>0</v>
      </c>
      <c r="L105" s="347">
        <f>IF(InpOverride!L105="",F_Inputs!L105,InpOverride!L105)</f>
        <v>0</v>
      </c>
      <c r="M105" s="347">
        <f>IF(InpOverride!M105="",F_Inputs!M105,InpOverride!M105)</f>
        <v>0</v>
      </c>
    </row>
    <row r="106" spans="1:13" x14ac:dyDescent="0.35">
      <c r="A106" t="s">
        <v>117</v>
      </c>
      <c r="B106" t="s">
        <v>500</v>
      </c>
      <c r="C106" t="s">
        <v>501</v>
      </c>
      <c r="D106" t="s">
        <v>170</v>
      </c>
      <c r="E106" t="s">
        <v>292</v>
      </c>
      <c r="F106" s="347">
        <f>IF(InpOverride!F106="",F_Inputs!F106,InpOverride!F106)</f>
        <v>0</v>
      </c>
      <c r="G106" s="347">
        <f>IF(InpOverride!G106="",F_Inputs!G106,InpOverride!G106)</f>
        <v>0</v>
      </c>
      <c r="H106" s="347">
        <f>IF(InpOverride!H106="",F_Inputs!H106,InpOverride!H106)</f>
        <v>0</v>
      </c>
      <c r="I106" s="347">
        <f>IF(InpOverride!I106="",F_Inputs!I106,InpOverride!I106)</f>
        <v>0</v>
      </c>
      <c r="J106" s="347">
        <f>IF(InpOverride!J106="",F_Inputs!J106,InpOverride!J106)</f>
        <v>0</v>
      </c>
      <c r="K106" s="347">
        <f>IF(InpOverride!K106="",F_Inputs!K106,InpOverride!K106)</f>
        <v>0</v>
      </c>
      <c r="L106" s="347">
        <f>IF(InpOverride!L106="",F_Inputs!L106,InpOverride!L106)</f>
        <v>0</v>
      </c>
      <c r="M106" s="347">
        <f>IF(InpOverride!M106="",F_Inputs!M106,InpOverride!M106)</f>
        <v>0</v>
      </c>
    </row>
    <row r="107" spans="1:13" x14ac:dyDescent="0.35">
      <c r="A107" t="s">
        <v>117</v>
      </c>
      <c r="B107" t="s">
        <v>502</v>
      </c>
      <c r="C107" t="s">
        <v>503</v>
      </c>
      <c r="D107" t="s">
        <v>170</v>
      </c>
      <c r="E107" t="s">
        <v>292</v>
      </c>
      <c r="F107" s="347">
        <f>IF(InpOverride!F107="",F_Inputs!F107,InpOverride!F107)</f>
        <v>0</v>
      </c>
      <c r="G107" s="347">
        <f>IF(InpOverride!G107="",F_Inputs!G107,InpOverride!G107)</f>
        <v>0</v>
      </c>
      <c r="H107" s="347">
        <f>IF(InpOverride!H107="",F_Inputs!H107,InpOverride!H107)</f>
        <v>0</v>
      </c>
      <c r="I107" s="347">
        <f>IF(InpOverride!I107="",F_Inputs!I107,InpOverride!I107)</f>
        <v>0</v>
      </c>
      <c r="J107" s="347">
        <f>IF(InpOverride!J107="",F_Inputs!J107,InpOverride!J107)</f>
        <v>0</v>
      </c>
      <c r="K107" s="347">
        <f>IF(InpOverride!K107="",F_Inputs!K107,InpOverride!K107)</f>
        <v>0</v>
      </c>
      <c r="L107" s="347">
        <f>IF(InpOverride!L107="",F_Inputs!L107,InpOverride!L107)</f>
        <v>0</v>
      </c>
      <c r="M107" s="347">
        <f>IF(InpOverride!M107="",F_Inputs!M107,InpOverride!M107)</f>
        <v>0</v>
      </c>
    </row>
    <row r="108" spans="1:13" x14ac:dyDescent="0.35">
      <c r="A108" t="s">
        <v>117</v>
      </c>
      <c r="B108" t="s">
        <v>504</v>
      </c>
      <c r="C108" t="s">
        <v>505</v>
      </c>
      <c r="D108" t="s">
        <v>170</v>
      </c>
      <c r="E108" t="s">
        <v>292</v>
      </c>
      <c r="F108" s="347">
        <f>IF(InpOverride!F108="",F_Inputs!F108,InpOverride!F108)</f>
        <v>0</v>
      </c>
      <c r="G108" s="347">
        <f>IF(InpOverride!G108="",F_Inputs!G108,InpOverride!G108)</f>
        <v>0</v>
      </c>
      <c r="H108" s="347">
        <f>IF(InpOverride!H108="",F_Inputs!H108,InpOverride!H108)</f>
        <v>0</v>
      </c>
      <c r="I108" s="347">
        <f>IF(InpOverride!I108="",F_Inputs!I108,InpOverride!I108)</f>
        <v>0</v>
      </c>
      <c r="J108" s="347">
        <f>IF(InpOverride!J108="",F_Inputs!J108,InpOverride!J108)</f>
        <v>0</v>
      </c>
      <c r="K108" s="347">
        <f>IF(InpOverride!K108="",F_Inputs!K108,InpOverride!K108)</f>
        <v>0</v>
      </c>
      <c r="L108" s="347">
        <f>IF(InpOverride!L108="",F_Inputs!L108,InpOverride!L108)</f>
        <v>0</v>
      </c>
      <c r="M108" s="347">
        <f>IF(InpOverride!M108="",F_Inputs!M108,InpOverride!M108)</f>
        <v>0</v>
      </c>
    </row>
    <row r="109" spans="1:13" x14ac:dyDescent="0.35">
      <c r="A109" t="s">
        <v>117</v>
      </c>
      <c r="B109" t="s">
        <v>506</v>
      </c>
      <c r="C109" t="s">
        <v>507</v>
      </c>
      <c r="D109" t="s">
        <v>170</v>
      </c>
      <c r="E109" t="s">
        <v>292</v>
      </c>
      <c r="F109" s="347">
        <f>IF(InpOverride!F109="",F_Inputs!F109,InpOverride!F109)</f>
        <v>0</v>
      </c>
      <c r="G109" s="347">
        <f>IF(InpOverride!G109="",F_Inputs!G109,InpOverride!G109)</f>
        <v>0</v>
      </c>
      <c r="H109" s="347">
        <f>IF(InpOverride!H109="",F_Inputs!H109,InpOverride!H109)</f>
        <v>0</v>
      </c>
      <c r="I109" s="347">
        <f>IF(InpOverride!I109="",F_Inputs!I109,InpOverride!I109)</f>
        <v>0</v>
      </c>
      <c r="J109" s="347">
        <f>IF(InpOverride!J109="",F_Inputs!J109,InpOverride!J109)</f>
        <v>0</v>
      </c>
      <c r="K109" s="347">
        <f>IF(InpOverride!K109="",F_Inputs!K109,InpOverride!K109)</f>
        <v>0</v>
      </c>
      <c r="L109" s="347">
        <f>IF(InpOverride!L109="",F_Inputs!L109,InpOverride!L109)</f>
        <v>0</v>
      </c>
      <c r="M109" s="347">
        <f>IF(InpOverride!M109="",F_Inputs!M109,InpOverride!M109)</f>
        <v>0</v>
      </c>
    </row>
    <row r="110" spans="1:13" x14ac:dyDescent="0.35">
      <c r="A110" t="s">
        <v>117</v>
      </c>
      <c r="B110" t="s">
        <v>508</v>
      </c>
      <c r="C110" t="s">
        <v>509</v>
      </c>
      <c r="D110" t="s">
        <v>170</v>
      </c>
      <c r="E110" t="s">
        <v>292</v>
      </c>
      <c r="F110" s="347">
        <f>IF(InpOverride!F110="",F_Inputs!F110,InpOverride!F110)</f>
        <v>0</v>
      </c>
      <c r="G110" s="347">
        <f>IF(InpOverride!G110="",F_Inputs!G110,InpOverride!G110)</f>
        <v>0</v>
      </c>
      <c r="H110" s="347">
        <f>IF(InpOverride!H110="",F_Inputs!H110,InpOverride!H110)</f>
        <v>0</v>
      </c>
      <c r="I110" s="347">
        <f>IF(InpOverride!I110="",F_Inputs!I110,InpOverride!I110)</f>
        <v>0</v>
      </c>
      <c r="J110" s="347">
        <f>IF(InpOverride!J110="",F_Inputs!J110,InpOverride!J110)</f>
        <v>0</v>
      </c>
      <c r="K110" s="347">
        <f>IF(InpOverride!K110="",F_Inputs!K110,InpOverride!K110)</f>
        <v>0</v>
      </c>
      <c r="L110" s="347">
        <f>IF(InpOverride!L110="",F_Inputs!L110,InpOverride!L110)</f>
        <v>0</v>
      </c>
      <c r="M110" s="347">
        <f>IF(InpOverride!M110="",F_Inputs!M110,InpOverride!M110)</f>
        <v>0</v>
      </c>
    </row>
    <row r="111" spans="1:13" x14ac:dyDescent="0.35">
      <c r="A111" t="s">
        <v>117</v>
      </c>
      <c r="B111" t="s">
        <v>510</v>
      </c>
      <c r="C111" t="s">
        <v>511</v>
      </c>
      <c r="D111" t="s">
        <v>170</v>
      </c>
      <c r="E111" t="s">
        <v>292</v>
      </c>
      <c r="F111" s="347">
        <f>IF(InpOverride!F111="",F_Inputs!F111,InpOverride!F111)</f>
        <v>0</v>
      </c>
      <c r="G111" s="347">
        <f>IF(InpOverride!G111="",F_Inputs!G111,InpOverride!G111)</f>
        <v>0</v>
      </c>
      <c r="H111" s="347">
        <f>IF(InpOverride!H111="",F_Inputs!H111,InpOverride!H111)</f>
        <v>0</v>
      </c>
      <c r="I111" s="347">
        <f>IF(InpOverride!I111="",F_Inputs!I111,InpOverride!I111)</f>
        <v>0</v>
      </c>
      <c r="J111" s="347">
        <f>IF(InpOverride!J111="",F_Inputs!J111,InpOverride!J111)</f>
        <v>0</v>
      </c>
      <c r="K111" s="347">
        <f>IF(InpOverride!K111="",F_Inputs!K111,InpOverride!K111)</f>
        <v>0</v>
      </c>
      <c r="L111" s="347">
        <f>IF(InpOverride!L111="",F_Inputs!L111,InpOverride!L111)</f>
        <v>0</v>
      </c>
      <c r="M111" s="347">
        <f>IF(InpOverride!M111="",F_Inputs!M111,InpOverride!M111)</f>
        <v>0</v>
      </c>
    </row>
    <row r="112" spans="1:13" x14ac:dyDescent="0.35">
      <c r="A112" t="s">
        <v>117</v>
      </c>
      <c r="B112" t="s">
        <v>512</v>
      </c>
      <c r="C112" t="s">
        <v>513</v>
      </c>
      <c r="D112" t="s">
        <v>170</v>
      </c>
      <c r="E112" t="s">
        <v>292</v>
      </c>
      <c r="F112" s="347">
        <f>IF(InpOverride!F112="",F_Inputs!F112,InpOverride!F112)</f>
        <v>0</v>
      </c>
      <c r="G112" s="347">
        <f>IF(InpOverride!G112="",F_Inputs!G112,InpOverride!G112)</f>
        <v>0</v>
      </c>
      <c r="H112" s="347">
        <f>IF(InpOverride!H112="",F_Inputs!H112,InpOverride!H112)</f>
        <v>0</v>
      </c>
      <c r="I112" s="347">
        <f>IF(InpOverride!I112="",F_Inputs!I112,InpOverride!I112)</f>
        <v>0</v>
      </c>
      <c r="J112" s="347">
        <f>IF(InpOverride!J112="",F_Inputs!J112,InpOverride!J112)</f>
        <v>0</v>
      </c>
      <c r="K112" s="347">
        <f>IF(InpOverride!K112="",F_Inputs!K112,InpOverride!K112)</f>
        <v>0</v>
      </c>
      <c r="L112" s="347">
        <f>IF(InpOverride!L112="",F_Inputs!L112,InpOverride!L112)</f>
        <v>0</v>
      </c>
      <c r="M112" s="347">
        <f>IF(InpOverride!M112="",F_Inputs!M112,InpOverride!M112)</f>
        <v>0</v>
      </c>
    </row>
    <row r="113" spans="1:13" x14ac:dyDescent="0.35">
      <c r="A113" t="s">
        <v>117</v>
      </c>
      <c r="B113" t="s">
        <v>514</v>
      </c>
      <c r="C113" t="s">
        <v>515</v>
      </c>
      <c r="D113" t="s">
        <v>170</v>
      </c>
      <c r="E113" t="s">
        <v>292</v>
      </c>
      <c r="F113" s="347">
        <f>IF(InpOverride!F113="",F_Inputs!F113,InpOverride!F113)</f>
        <v>0</v>
      </c>
      <c r="G113" s="347">
        <f>IF(InpOverride!G113="",F_Inputs!G113,InpOverride!G113)</f>
        <v>0</v>
      </c>
      <c r="H113" s="347">
        <f>IF(InpOverride!H113="",F_Inputs!H113,InpOverride!H113)</f>
        <v>0</v>
      </c>
      <c r="I113" s="347">
        <f>IF(InpOverride!I113="",F_Inputs!I113,InpOverride!I113)</f>
        <v>0</v>
      </c>
      <c r="J113" s="347">
        <f>IF(InpOverride!J113="",F_Inputs!J113,InpOverride!J113)</f>
        <v>0</v>
      </c>
      <c r="K113" s="347">
        <f>IF(InpOverride!K113="",F_Inputs!K113,InpOverride!K113)</f>
        <v>0</v>
      </c>
      <c r="L113" s="347">
        <f>IF(InpOverride!L113="",F_Inputs!L113,InpOverride!L113)</f>
        <v>0</v>
      </c>
      <c r="M113" s="347">
        <f>IF(InpOverride!M113="",F_Inputs!M113,InpOverride!M113)</f>
        <v>0</v>
      </c>
    </row>
    <row r="114" spans="1:13" x14ac:dyDescent="0.35">
      <c r="A114" t="s">
        <v>117</v>
      </c>
      <c r="B114" t="s">
        <v>516</v>
      </c>
      <c r="C114" t="s">
        <v>517</v>
      </c>
      <c r="D114" t="s">
        <v>170</v>
      </c>
      <c r="E114" t="s">
        <v>292</v>
      </c>
      <c r="F114" s="347">
        <f>IF(InpOverride!F114="",F_Inputs!F114,InpOverride!F114)</f>
        <v>0</v>
      </c>
      <c r="G114" s="347">
        <f>IF(InpOverride!G114="",F_Inputs!G114,InpOverride!G114)</f>
        <v>0</v>
      </c>
      <c r="H114" s="347">
        <f>IF(InpOverride!H114="",F_Inputs!H114,InpOverride!H114)</f>
        <v>0</v>
      </c>
      <c r="I114" s="347">
        <f>IF(InpOverride!I114="",F_Inputs!I114,InpOverride!I114)</f>
        <v>34.003</v>
      </c>
      <c r="J114" s="347">
        <f>IF(InpOverride!J114="",F_Inputs!J114,InpOverride!J114)</f>
        <v>0</v>
      </c>
      <c r="K114" s="347">
        <f>IF(InpOverride!K114="",F_Inputs!K114,InpOverride!K114)</f>
        <v>0</v>
      </c>
      <c r="L114" s="347">
        <f>IF(InpOverride!L114="",F_Inputs!L114,InpOverride!L114)</f>
        <v>0</v>
      </c>
      <c r="M114" s="347">
        <f>IF(InpOverride!M114="",F_Inputs!M114,InpOverride!M114)</f>
        <v>0</v>
      </c>
    </row>
    <row r="115" spans="1:13" x14ac:dyDescent="0.35">
      <c r="A115" t="s">
        <v>117</v>
      </c>
      <c r="B115" t="s">
        <v>518</v>
      </c>
      <c r="C115" t="s">
        <v>519</v>
      </c>
      <c r="D115" t="s">
        <v>170</v>
      </c>
      <c r="E115" t="s">
        <v>292</v>
      </c>
      <c r="F115" s="347">
        <f>IF(InpOverride!F115="",F_Inputs!F115,InpOverride!F115)</f>
        <v>0</v>
      </c>
      <c r="G115" s="347">
        <f>IF(InpOverride!G115="",F_Inputs!G115,InpOverride!G115)</f>
        <v>0</v>
      </c>
      <c r="H115" s="347">
        <f>IF(InpOverride!H115="",F_Inputs!H115,InpOverride!H115)</f>
        <v>0</v>
      </c>
      <c r="I115" s="347">
        <f>IF(InpOverride!I115="",F_Inputs!I115,InpOverride!I115)</f>
        <v>313.07</v>
      </c>
      <c r="J115" s="347">
        <f>IF(InpOverride!J115="",F_Inputs!J115,InpOverride!J115)</f>
        <v>0</v>
      </c>
      <c r="K115" s="347">
        <f>IF(InpOverride!K115="",F_Inputs!K115,InpOverride!K115)</f>
        <v>0</v>
      </c>
      <c r="L115" s="347">
        <f>IF(InpOverride!L115="",F_Inputs!L115,InpOverride!L115)</f>
        <v>0</v>
      </c>
      <c r="M115" s="347">
        <f>IF(InpOverride!M115="",F_Inputs!M115,InpOverride!M115)</f>
        <v>0</v>
      </c>
    </row>
    <row r="116" spans="1:13" x14ac:dyDescent="0.35">
      <c r="A116" t="s">
        <v>117</v>
      </c>
      <c r="B116" t="s">
        <v>520</v>
      </c>
      <c r="C116" t="s">
        <v>521</v>
      </c>
      <c r="D116" t="s">
        <v>170</v>
      </c>
      <c r="E116" t="s">
        <v>292</v>
      </c>
      <c r="F116" s="347">
        <f>IF(InpOverride!F116="",F_Inputs!F116,InpOverride!F116)</f>
        <v>0</v>
      </c>
      <c r="G116" s="347">
        <f>IF(InpOverride!G116="",F_Inputs!G116,InpOverride!G116)</f>
        <v>0</v>
      </c>
      <c r="H116" s="347">
        <f>IF(InpOverride!H116="",F_Inputs!H116,InpOverride!H116)</f>
        <v>0</v>
      </c>
      <c r="I116" s="347">
        <f>IF(InpOverride!I116="",F_Inputs!I116,InpOverride!I116)</f>
        <v>364.18200000000002</v>
      </c>
      <c r="J116" s="347">
        <f>IF(InpOverride!J116="",F_Inputs!J116,InpOverride!J116)</f>
        <v>0</v>
      </c>
      <c r="K116" s="347">
        <f>IF(InpOverride!K116="",F_Inputs!K116,InpOverride!K116)</f>
        <v>0</v>
      </c>
      <c r="L116" s="347">
        <f>IF(InpOverride!L116="",F_Inputs!L116,InpOverride!L116)</f>
        <v>0</v>
      </c>
      <c r="M116" s="347">
        <f>IF(InpOverride!M116="",F_Inputs!M116,InpOverride!M116)</f>
        <v>0</v>
      </c>
    </row>
    <row r="117" spans="1:13" x14ac:dyDescent="0.35">
      <c r="A117" t="s">
        <v>117</v>
      </c>
      <c r="B117" t="s">
        <v>522</v>
      </c>
      <c r="C117" t="s">
        <v>523</v>
      </c>
      <c r="D117" t="s">
        <v>170</v>
      </c>
      <c r="E117" t="s">
        <v>292</v>
      </c>
      <c r="F117" s="347">
        <f>IF(InpOverride!F117="",F_Inputs!F117,InpOverride!F117)</f>
        <v>0</v>
      </c>
      <c r="G117" s="347">
        <f>IF(InpOverride!G117="",F_Inputs!G117,InpOverride!G117)</f>
        <v>0</v>
      </c>
      <c r="H117" s="347">
        <f>IF(InpOverride!H117="",F_Inputs!H117,InpOverride!H117)</f>
        <v>0</v>
      </c>
      <c r="I117" s="347">
        <f>IF(InpOverride!I117="",F_Inputs!I117,InpOverride!I117)</f>
        <v>81.400999999999996</v>
      </c>
      <c r="J117" s="347">
        <f>IF(InpOverride!J117="",F_Inputs!J117,InpOverride!J117)</f>
        <v>0</v>
      </c>
      <c r="K117" s="347">
        <f>IF(InpOverride!K117="",F_Inputs!K117,InpOverride!K117)</f>
        <v>0</v>
      </c>
      <c r="L117" s="347">
        <f>IF(InpOverride!L117="",F_Inputs!L117,InpOverride!L117)</f>
        <v>0</v>
      </c>
      <c r="M117" s="347">
        <f>IF(InpOverride!M117="",F_Inputs!M117,InpOverride!M117)</f>
        <v>0</v>
      </c>
    </row>
    <row r="118" spans="1:13" x14ac:dyDescent="0.35">
      <c r="A118" t="s">
        <v>117</v>
      </c>
      <c r="B118" t="s">
        <v>524</v>
      </c>
      <c r="C118" t="s">
        <v>525</v>
      </c>
      <c r="D118" t="s">
        <v>170</v>
      </c>
      <c r="E118" t="s">
        <v>292</v>
      </c>
      <c r="F118" s="347">
        <f>IF(InpOverride!F118="",F_Inputs!F118,InpOverride!F118)</f>
        <v>0</v>
      </c>
      <c r="G118" s="347">
        <f>IF(InpOverride!G118="",F_Inputs!G118,InpOverride!G118)</f>
        <v>0</v>
      </c>
      <c r="H118" s="347">
        <f>IF(InpOverride!H118="",F_Inputs!H118,InpOverride!H118)</f>
        <v>0</v>
      </c>
      <c r="I118" s="347">
        <f>IF(InpOverride!I118="",F_Inputs!I118,InpOverride!I118)</f>
        <v>0</v>
      </c>
      <c r="J118" s="347">
        <f>IF(InpOverride!J118="",F_Inputs!J118,InpOverride!J118)</f>
        <v>0</v>
      </c>
      <c r="K118" s="347">
        <f>IF(InpOverride!K118="",F_Inputs!K118,InpOverride!K118)</f>
        <v>0</v>
      </c>
      <c r="L118" s="347">
        <f>IF(InpOverride!L118="",F_Inputs!L118,InpOverride!L118)</f>
        <v>0</v>
      </c>
      <c r="M118" s="347">
        <f>IF(InpOverride!M118="",F_Inputs!M118,InpOverride!M118)</f>
        <v>0</v>
      </c>
    </row>
    <row r="119" spans="1:13" x14ac:dyDescent="0.35">
      <c r="A119" t="s">
        <v>117</v>
      </c>
      <c r="B119" t="s">
        <v>526</v>
      </c>
      <c r="C119" t="s">
        <v>527</v>
      </c>
      <c r="D119" t="s">
        <v>170</v>
      </c>
      <c r="E119" t="s">
        <v>292</v>
      </c>
      <c r="F119" s="347">
        <f>IF(InpOverride!F119="",F_Inputs!F119,InpOverride!F119)</f>
        <v>0</v>
      </c>
      <c r="G119" s="347">
        <f>IF(InpOverride!G119="",F_Inputs!G119,InpOverride!G119)</f>
        <v>0</v>
      </c>
      <c r="H119" s="347">
        <f>IF(InpOverride!H119="",F_Inputs!H119,InpOverride!H119)</f>
        <v>0</v>
      </c>
      <c r="I119" s="347">
        <f>IF(InpOverride!I119="",F_Inputs!I119,InpOverride!I119)</f>
        <v>34.003</v>
      </c>
      <c r="J119" s="347">
        <f>IF(InpOverride!J119="",F_Inputs!J119,InpOverride!J119)</f>
        <v>0</v>
      </c>
      <c r="K119" s="347">
        <f>IF(InpOverride!K119="",F_Inputs!K119,InpOverride!K119)</f>
        <v>0</v>
      </c>
      <c r="L119" s="347">
        <f>IF(InpOverride!L119="",F_Inputs!L119,InpOverride!L119)</f>
        <v>0</v>
      </c>
      <c r="M119" s="347">
        <f>IF(InpOverride!M119="",F_Inputs!M119,InpOverride!M119)</f>
        <v>0</v>
      </c>
    </row>
    <row r="120" spans="1:13" x14ac:dyDescent="0.35">
      <c r="A120" t="s">
        <v>117</v>
      </c>
      <c r="B120" t="s">
        <v>528</v>
      </c>
      <c r="C120" t="s">
        <v>529</v>
      </c>
      <c r="D120" t="s">
        <v>170</v>
      </c>
      <c r="E120" t="s">
        <v>292</v>
      </c>
      <c r="F120" s="347">
        <f>IF(InpOverride!F120="",F_Inputs!F120,InpOverride!F120)</f>
        <v>0</v>
      </c>
      <c r="G120" s="347">
        <f>IF(InpOverride!G120="",F_Inputs!G120,InpOverride!G120)</f>
        <v>0</v>
      </c>
      <c r="H120" s="347">
        <f>IF(InpOverride!H120="",F_Inputs!H120,InpOverride!H120)</f>
        <v>0</v>
      </c>
      <c r="I120" s="347">
        <f>IF(InpOverride!I120="",F_Inputs!I120,InpOverride!I120)</f>
        <v>313.07</v>
      </c>
      <c r="J120" s="347">
        <f>IF(InpOverride!J120="",F_Inputs!J120,InpOverride!J120)</f>
        <v>0</v>
      </c>
      <c r="K120" s="347">
        <f>IF(InpOverride!K120="",F_Inputs!K120,InpOverride!K120)</f>
        <v>0</v>
      </c>
      <c r="L120" s="347">
        <f>IF(InpOverride!L120="",F_Inputs!L120,InpOverride!L120)</f>
        <v>0</v>
      </c>
      <c r="M120" s="347">
        <f>IF(InpOverride!M120="",F_Inputs!M120,InpOverride!M120)</f>
        <v>0</v>
      </c>
    </row>
    <row r="121" spans="1:13" x14ac:dyDescent="0.35">
      <c r="A121" t="s">
        <v>117</v>
      </c>
      <c r="B121" t="s">
        <v>530</v>
      </c>
      <c r="C121" t="s">
        <v>531</v>
      </c>
      <c r="D121" t="s">
        <v>170</v>
      </c>
      <c r="E121" t="s">
        <v>292</v>
      </c>
      <c r="F121" s="347">
        <f>IF(InpOverride!F121="",F_Inputs!F121,InpOverride!F121)</f>
        <v>0</v>
      </c>
      <c r="G121" s="347">
        <f>IF(InpOverride!G121="",F_Inputs!G121,InpOverride!G121)</f>
        <v>0</v>
      </c>
      <c r="H121" s="347">
        <f>IF(InpOverride!H121="",F_Inputs!H121,InpOverride!H121)</f>
        <v>0</v>
      </c>
      <c r="I121" s="347">
        <f>IF(InpOverride!I121="",F_Inputs!I121,InpOverride!I121)</f>
        <v>364.18200000000002</v>
      </c>
      <c r="J121" s="347">
        <f>IF(InpOverride!J121="",F_Inputs!J121,InpOverride!J121)</f>
        <v>0</v>
      </c>
      <c r="K121" s="347">
        <f>IF(InpOverride!K121="",F_Inputs!K121,InpOverride!K121)</f>
        <v>0</v>
      </c>
      <c r="L121" s="347">
        <f>IF(InpOverride!L121="",F_Inputs!L121,InpOverride!L121)</f>
        <v>0</v>
      </c>
      <c r="M121" s="347">
        <f>IF(InpOverride!M121="",F_Inputs!M121,InpOverride!M121)</f>
        <v>0</v>
      </c>
    </row>
    <row r="122" spans="1:13" x14ac:dyDescent="0.35">
      <c r="A122" t="s">
        <v>117</v>
      </c>
      <c r="B122" t="s">
        <v>532</v>
      </c>
      <c r="C122" t="s">
        <v>533</v>
      </c>
      <c r="D122" t="s">
        <v>170</v>
      </c>
      <c r="E122" t="s">
        <v>292</v>
      </c>
      <c r="F122" s="347">
        <f>IF(InpOverride!F122="",F_Inputs!F122,InpOverride!F122)</f>
        <v>0</v>
      </c>
      <c r="G122" s="347">
        <f>IF(InpOverride!G122="",F_Inputs!G122,InpOverride!G122)</f>
        <v>0</v>
      </c>
      <c r="H122" s="347">
        <f>IF(InpOverride!H122="",F_Inputs!H122,InpOverride!H122)</f>
        <v>0</v>
      </c>
      <c r="I122" s="347">
        <f>IF(InpOverride!I122="",F_Inputs!I122,InpOverride!I122)</f>
        <v>81.400999999999996</v>
      </c>
      <c r="J122" s="347">
        <f>IF(InpOverride!J122="",F_Inputs!J122,InpOverride!J122)</f>
        <v>0</v>
      </c>
      <c r="K122" s="347">
        <f>IF(InpOverride!K122="",F_Inputs!K122,InpOverride!K122)</f>
        <v>0</v>
      </c>
      <c r="L122" s="347">
        <f>IF(InpOverride!L122="",F_Inputs!L122,InpOverride!L122)</f>
        <v>0</v>
      </c>
      <c r="M122" s="347">
        <f>IF(InpOverride!M122="",F_Inputs!M122,InpOverride!M122)</f>
        <v>0</v>
      </c>
    </row>
    <row r="123" spans="1:13" x14ac:dyDescent="0.35">
      <c r="A123" t="s">
        <v>117</v>
      </c>
      <c r="B123" t="s">
        <v>534</v>
      </c>
      <c r="C123" t="s">
        <v>535</v>
      </c>
      <c r="D123" t="s">
        <v>170</v>
      </c>
      <c r="E123" t="s">
        <v>292</v>
      </c>
      <c r="F123" s="347">
        <f>IF(InpOverride!F123="",F_Inputs!F123,InpOverride!F123)</f>
        <v>0</v>
      </c>
      <c r="G123" s="347">
        <f>IF(InpOverride!G123="",F_Inputs!G123,InpOverride!G123)</f>
        <v>0</v>
      </c>
      <c r="H123" s="347">
        <f>IF(InpOverride!H123="",F_Inputs!H123,InpOverride!H123)</f>
        <v>0</v>
      </c>
      <c r="I123" s="347">
        <f>IF(InpOverride!I123="",F_Inputs!I123,InpOverride!I123)</f>
        <v>0</v>
      </c>
      <c r="J123" s="347">
        <f>IF(InpOverride!J123="",F_Inputs!J123,InpOverride!J123)</f>
        <v>0</v>
      </c>
      <c r="K123" s="347">
        <f>IF(InpOverride!K123="",F_Inputs!K123,InpOverride!K123)</f>
        <v>0</v>
      </c>
      <c r="L123" s="347">
        <f>IF(InpOverride!L123="",F_Inputs!L123,InpOverride!L123)</f>
        <v>0</v>
      </c>
      <c r="M123" s="347">
        <f>IF(InpOverride!M123="",F_Inputs!M123,InpOverride!M123)</f>
        <v>0</v>
      </c>
    </row>
    <row r="124" spans="1:13" x14ac:dyDescent="0.35">
      <c r="A124" t="s">
        <v>117</v>
      </c>
      <c r="B124" t="s">
        <v>536</v>
      </c>
      <c r="C124" t="s">
        <v>537</v>
      </c>
      <c r="D124" t="s">
        <v>170</v>
      </c>
      <c r="E124" t="s">
        <v>292</v>
      </c>
      <c r="F124" s="347">
        <f>IF(InpOverride!F124="",F_Inputs!F124,InpOverride!F124)</f>
        <v>0</v>
      </c>
      <c r="G124" s="347">
        <f>IF(InpOverride!G124="",F_Inputs!G124,InpOverride!G124)</f>
        <v>0</v>
      </c>
      <c r="H124" s="347">
        <f>IF(InpOverride!H124="",F_Inputs!H124,InpOverride!H124)</f>
        <v>0</v>
      </c>
      <c r="I124" s="347">
        <f>IF(InpOverride!I124="",F_Inputs!I124,InpOverride!I124)</f>
        <v>33.33</v>
      </c>
      <c r="J124" s="347">
        <f>IF(InpOverride!J124="",F_Inputs!J124,InpOverride!J124)</f>
        <v>0</v>
      </c>
      <c r="K124" s="347">
        <f>IF(InpOverride!K124="",F_Inputs!K124,InpOverride!K124)</f>
        <v>0</v>
      </c>
      <c r="L124" s="347">
        <f>IF(InpOverride!L124="",F_Inputs!L124,InpOverride!L124)</f>
        <v>0</v>
      </c>
      <c r="M124" s="347">
        <f>IF(InpOverride!M124="",F_Inputs!M124,InpOverride!M124)</f>
        <v>0</v>
      </c>
    </row>
    <row r="125" spans="1:13" x14ac:dyDescent="0.35">
      <c r="A125" t="s">
        <v>117</v>
      </c>
      <c r="B125" t="s">
        <v>538</v>
      </c>
      <c r="C125" t="s">
        <v>539</v>
      </c>
      <c r="D125" t="s">
        <v>170</v>
      </c>
      <c r="E125" t="s">
        <v>292</v>
      </c>
      <c r="F125" s="347">
        <f>IF(InpOverride!F125="",F_Inputs!F125,InpOverride!F125)</f>
        <v>0</v>
      </c>
      <c r="G125" s="347">
        <f>IF(InpOverride!G125="",F_Inputs!G125,InpOverride!G125)</f>
        <v>0</v>
      </c>
      <c r="H125" s="347">
        <f>IF(InpOverride!H125="",F_Inputs!H125,InpOverride!H125)</f>
        <v>0</v>
      </c>
      <c r="I125" s="347">
        <f>IF(InpOverride!I125="",F_Inputs!I125,InpOverride!I125)</f>
        <v>344.24799999999999</v>
      </c>
      <c r="J125" s="347">
        <f>IF(InpOverride!J125="",F_Inputs!J125,InpOverride!J125)</f>
        <v>0</v>
      </c>
      <c r="K125" s="347">
        <f>IF(InpOverride!K125="",F_Inputs!K125,InpOverride!K125)</f>
        <v>0</v>
      </c>
      <c r="L125" s="347">
        <f>IF(InpOverride!L125="",F_Inputs!L125,InpOverride!L125)</f>
        <v>0</v>
      </c>
      <c r="M125" s="347">
        <f>IF(InpOverride!M125="",F_Inputs!M125,InpOverride!M125)</f>
        <v>0</v>
      </c>
    </row>
    <row r="126" spans="1:13" x14ac:dyDescent="0.35">
      <c r="A126" t="s">
        <v>117</v>
      </c>
      <c r="B126" t="s">
        <v>540</v>
      </c>
      <c r="C126" t="s">
        <v>541</v>
      </c>
      <c r="D126" t="s">
        <v>170</v>
      </c>
      <c r="E126" t="s">
        <v>292</v>
      </c>
      <c r="F126" s="347">
        <f>IF(InpOverride!F126="",F_Inputs!F126,InpOverride!F126)</f>
        <v>0</v>
      </c>
      <c r="G126" s="347">
        <f>IF(InpOverride!G126="",F_Inputs!G126,InpOverride!G126)</f>
        <v>0</v>
      </c>
      <c r="H126" s="347">
        <f>IF(InpOverride!H126="",F_Inputs!H126,InpOverride!H126)</f>
        <v>0</v>
      </c>
      <c r="I126" s="347">
        <f>IF(InpOverride!I126="",F_Inputs!I126,InpOverride!I126)</f>
        <v>403.05799999999999</v>
      </c>
      <c r="J126" s="347">
        <f>IF(InpOverride!J126="",F_Inputs!J126,InpOverride!J126)</f>
        <v>0</v>
      </c>
      <c r="K126" s="347">
        <f>IF(InpOverride!K126="",F_Inputs!K126,InpOverride!K126)</f>
        <v>0</v>
      </c>
      <c r="L126" s="347">
        <f>IF(InpOverride!L126="",F_Inputs!L126,InpOverride!L126)</f>
        <v>0</v>
      </c>
      <c r="M126" s="347">
        <f>IF(InpOverride!M126="",F_Inputs!M126,InpOverride!M126)</f>
        <v>0</v>
      </c>
    </row>
    <row r="127" spans="1:13" x14ac:dyDescent="0.35">
      <c r="A127" t="s">
        <v>117</v>
      </c>
      <c r="B127" t="s">
        <v>542</v>
      </c>
      <c r="C127" t="s">
        <v>543</v>
      </c>
      <c r="D127" t="s">
        <v>170</v>
      </c>
      <c r="E127" t="s">
        <v>292</v>
      </c>
      <c r="F127" s="347">
        <f>IF(InpOverride!F127="",F_Inputs!F127,InpOverride!F127)</f>
        <v>0</v>
      </c>
      <c r="G127" s="347">
        <f>IF(InpOverride!G127="",F_Inputs!G127,InpOverride!G127)</f>
        <v>0</v>
      </c>
      <c r="H127" s="347">
        <f>IF(InpOverride!H127="",F_Inputs!H127,InpOverride!H127)</f>
        <v>0</v>
      </c>
      <c r="I127" s="347">
        <f>IF(InpOverride!I127="",F_Inputs!I127,InpOverride!I127)</f>
        <v>63.89</v>
      </c>
      <c r="J127" s="347">
        <f>IF(InpOverride!J127="",F_Inputs!J127,InpOverride!J127)</f>
        <v>0</v>
      </c>
      <c r="K127" s="347">
        <f>IF(InpOverride!K127="",F_Inputs!K127,InpOverride!K127)</f>
        <v>0</v>
      </c>
      <c r="L127" s="347">
        <f>IF(InpOverride!L127="",F_Inputs!L127,InpOverride!L127)</f>
        <v>0</v>
      </c>
      <c r="M127" s="347">
        <f>IF(InpOverride!M127="",F_Inputs!M127,InpOverride!M127)</f>
        <v>0</v>
      </c>
    </row>
    <row r="128" spans="1:13" x14ac:dyDescent="0.35">
      <c r="A128" t="s">
        <v>117</v>
      </c>
      <c r="B128" t="s">
        <v>544</v>
      </c>
      <c r="C128" t="s">
        <v>545</v>
      </c>
      <c r="D128" t="s">
        <v>170</v>
      </c>
      <c r="E128" t="s">
        <v>292</v>
      </c>
      <c r="F128" s="347">
        <f>IF(InpOverride!F128="",F_Inputs!F128,InpOverride!F128)</f>
        <v>0</v>
      </c>
      <c r="G128" s="347">
        <f>IF(InpOverride!G128="",F_Inputs!G128,InpOverride!G128)</f>
        <v>0</v>
      </c>
      <c r="H128" s="347">
        <f>IF(InpOverride!H128="",F_Inputs!H128,InpOverride!H128)</f>
        <v>0</v>
      </c>
      <c r="I128" s="347">
        <f>IF(InpOverride!I128="",F_Inputs!I128,InpOverride!I128)</f>
        <v>0</v>
      </c>
      <c r="J128" s="347">
        <f>IF(InpOverride!J128="",F_Inputs!J128,InpOverride!J128)</f>
        <v>0</v>
      </c>
      <c r="K128" s="347">
        <f>IF(InpOverride!K128="",F_Inputs!K128,InpOverride!K128)</f>
        <v>0</v>
      </c>
      <c r="L128" s="347">
        <f>IF(InpOverride!L128="",F_Inputs!L128,InpOverride!L128)</f>
        <v>0</v>
      </c>
      <c r="M128" s="347">
        <f>IF(InpOverride!M128="",F_Inputs!M128,InpOverride!M128)</f>
        <v>0</v>
      </c>
    </row>
    <row r="129" spans="1:13" x14ac:dyDescent="0.35">
      <c r="A129" t="s">
        <v>117</v>
      </c>
      <c r="B129" t="s">
        <v>546</v>
      </c>
      <c r="C129" t="s">
        <v>547</v>
      </c>
      <c r="D129" t="s">
        <v>170</v>
      </c>
      <c r="E129" t="s">
        <v>292</v>
      </c>
      <c r="F129" s="347">
        <f>IF(InpOverride!F129="",F_Inputs!F129,InpOverride!F129)</f>
        <v>0</v>
      </c>
      <c r="G129" s="347">
        <f>IF(InpOverride!G129="",F_Inputs!G129,InpOverride!G129)</f>
        <v>0</v>
      </c>
      <c r="H129" s="347">
        <f>IF(InpOverride!H129="",F_Inputs!H129,InpOverride!H129)</f>
        <v>0</v>
      </c>
      <c r="I129" s="347">
        <f>IF(InpOverride!I129="",F_Inputs!I129,InpOverride!I129)</f>
        <v>33.33</v>
      </c>
      <c r="J129" s="347">
        <f>IF(InpOverride!J129="",F_Inputs!J129,InpOverride!J129)</f>
        <v>0</v>
      </c>
      <c r="K129" s="347">
        <f>IF(InpOverride!K129="",F_Inputs!K129,InpOverride!K129)</f>
        <v>0</v>
      </c>
      <c r="L129" s="347">
        <f>IF(InpOverride!L129="",F_Inputs!L129,InpOverride!L129)</f>
        <v>0</v>
      </c>
      <c r="M129" s="347">
        <f>IF(InpOverride!M129="",F_Inputs!M129,InpOverride!M129)</f>
        <v>0</v>
      </c>
    </row>
    <row r="130" spans="1:13" x14ac:dyDescent="0.35">
      <c r="A130" t="s">
        <v>117</v>
      </c>
      <c r="B130" t="s">
        <v>548</v>
      </c>
      <c r="C130" t="s">
        <v>549</v>
      </c>
      <c r="D130" t="s">
        <v>170</v>
      </c>
      <c r="E130" t="s">
        <v>292</v>
      </c>
      <c r="F130" s="347">
        <f>IF(InpOverride!F130="",F_Inputs!F130,InpOverride!F130)</f>
        <v>0</v>
      </c>
      <c r="G130" s="347">
        <f>IF(InpOverride!G130="",F_Inputs!G130,InpOverride!G130)</f>
        <v>0</v>
      </c>
      <c r="H130" s="347">
        <f>IF(InpOverride!H130="",F_Inputs!H130,InpOverride!H130)</f>
        <v>0</v>
      </c>
      <c r="I130" s="347">
        <f>IF(InpOverride!I130="",F_Inputs!I130,InpOverride!I130)</f>
        <v>344.24799999999999</v>
      </c>
      <c r="J130" s="347">
        <f>IF(InpOverride!J130="",F_Inputs!J130,InpOverride!J130)</f>
        <v>0</v>
      </c>
      <c r="K130" s="347">
        <f>IF(InpOverride!K130="",F_Inputs!K130,InpOverride!K130)</f>
        <v>0</v>
      </c>
      <c r="L130" s="347">
        <f>IF(InpOverride!L130="",F_Inputs!L130,InpOverride!L130)</f>
        <v>0</v>
      </c>
      <c r="M130" s="347">
        <f>IF(InpOverride!M130="",F_Inputs!M130,InpOverride!M130)</f>
        <v>0</v>
      </c>
    </row>
    <row r="131" spans="1:13" x14ac:dyDescent="0.35">
      <c r="A131" t="s">
        <v>117</v>
      </c>
      <c r="B131" t="s">
        <v>550</v>
      </c>
      <c r="C131" t="s">
        <v>551</v>
      </c>
      <c r="D131" t="s">
        <v>170</v>
      </c>
      <c r="E131" t="s">
        <v>292</v>
      </c>
      <c r="F131" s="347">
        <f>IF(InpOverride!F131="",F_Inputs!F131,InpOverride!F131)</f>
        <v>0</v>
      </c>
      <c r="G131" s="347">
        <f>IF(InpOverride!G131="",F_Inputs!G131,InpOverride!G131)</f>
        <v>0</v>
      </c>
      <c r="H131" s="347">
        <f>IF(InpOverride!H131="",F_Inputs!H131,InpOverride!H131)</f>
        <v>0</v>
      </c>
      <c r="I131" s="347">
        <f>IF(InpOverride!I131="",F_Inputs!I131,InpOverride!I131)</f>
        <v>403.05799999999999</v>
      </c>
      <c r="J131" s="347">
        <f>IF(InpOverride!J131="",F_Inputs!J131,InpOverride!J131)</f>
        <v>0</v>
      </c>
      <c r="K131" s="347">
        <f>IF(InpOverride!K131="",F_Inputs!K131,InpOverride!K131)</f>
        <v>0</v>
      </c>
      <c r="L131" s="347">
        <f>IF(InpOverride!L131="",F_Inputs!L131,InpOverride!L131)</f>
        <v>0</v>
      </c>
      <c r="M131" s="347">
        <f>IF(InpOverride!M131="",F_Inputs!M131,InpOverride!M131)</f>
        <v>0</v>
      </c>
    </row>
    <row r="132" spans="1:13" x14ac:dyDescent="0.35">
      <c r="A132" t="s">
        <v>117</v>
      </c>
      <c r="B132" t="s">
        <v>552</v>
      </c>
      <c r="C132" t="s">
        <v>553</v>
      </c>
      <c r="D132" t="s">
        <v>170</v>
      </c>
      <c r="E132" t="s">
        <v>292</v>
      </c>
      <c r="F132" s="347">
        <f>IF(InpOverride!F132="",F_Inputs!F132,InpOverride!F132)</f>
        <v>0</v>
      </c>
      <c r="G132" s="347">
        <f>IF(InpOverride!G132="",F_Inputs!G132,InpOverride!G132)</f>
        <v>0</v>
      </c>
      <c r="H132" s="347">
        <f>IF(InpOverride!H132="",F_Inputs!H132,InpOverride!H132)</f>
        <v>0</v>
      </c>
      <c r="I132" s="347">
        <f>IF(InpOverride!I132="",F_Inputs!I132,InpOverride!I132)</f>
        <v>63.89</v>
      </c>
      <c r="J132" s="347">
        <f>IF(InpOverride!J132="",F_Inputs!J132,InpOverride!J132)</f>
        <v>0</v>
      </c>
      <c r="K132" s="347">
        <f>IF(InpOverride!K132="",F_Inputs!K132,InpOverride!K132)</f>
        <v>0</v>
      </c>
      <c r="L132" s="347">
        <f>IF(InpOverride!L132="",F_Inputs!L132,InpOverride!L132)</f>
        <v>0</v>
      </c>
      <c r="M132" s="347">
        <f>IF(InpOverride!M132="",F_Inputs!M132,InpOverride!M132)</f>
        <v>0</v>
      </c>
    </row>
    <row r="133" spans="1:13" x14ac:dyDescent="0.35">
      <c r="A133" t="s">
        <v>117</v>
      </c>
      <c r="B133" t="s">
        <v>554</v>
      </c>
      <c r="C133" t="s">
        <v>555</v>
      </c>
      <c r="D133" t="s">
        <v>170</v>
      </c>
      <c r="E133" t="s">
        <v>292</v>
      </c>
      <c r="F133" s="347">
        <f>IF(InpOverride!F133="",F_Inputs!F133,InpOverride!F133)</f>
        <v>0</v>
      </c>
      <c r="G133" s="347">
        <f>IF(InpOverride!G133="",F_Inputs!G133,InpOverride!G133)</f>
        <v>0</v>
      </c>
      <c r="H133" s="347">
        <f>IF(InpOverride!H133="",F_Inputs!H133,InpOverride!H133)</f>
        <v>0</v>
      </c>
      <c r="I133" s="347">
        <f>IF(InpOverride!I133="",F_Inputs!I133,InpOverride!I133)</f>
        <v>0</v>
      </c>
      <c r="J133" s="347">
        <f>IF(InpOverride!J133="",F_Inputs!J133,InpOverride!J133)</f>
        <v>0</v>
      </c>
      <c r="K133" s="347">
        <f>IF(InpOverride!K133="",F_Inputs!K133,InpOverride!K133)</f>
        <v>0</v>
      </c>
      <c r="L133" s="347">
        <f>IF(InpOverride!L133="",F_Inputs!L133,InpOverride!L133)</f>
        <v>0</v>
      </c>
      <c r="M133" s="347">
        <f>IF(InpOverride!M133="",F_Inputs!M133,InpOverride!M133)</f>
        <v>0</v>
      </c>
    </row>
    <row r="134" spans="1:13" x14ac:dyDescent="0.35">
      <c r="A134" t="s">
        <v>117</v>
      </c>
      <c r="B134" t="s">
        <v>556</v>
      </c>
      <c r="C134" t="s">
        <v>557</v>
      </c>
      <c r="D134" t="s">
        <v>170</v>
      </c>
      <c r="E134" t="s">
        <v>292</v>
      </c>
      <c r="F134" s="347">
        <f>IF(InpOverride!F134="",F_Inputs!F134,InpOverride!F134)</f>
        <v>0</v>
      </c>
      <c r="G134" s="347">
        <f>IF(InpOverride!G134="",F_Inputs!G134,InpOverride!G134)</f>
        <v>0</v>
      </c>
      <c r="H134" s="347">
        <f>IF(InpOverride!H134="",F_Inputs!H134,InpOverride!H134)</f>
        <v>0</v>
      </c>
      <c r="I134" s="347">
        <f>IF(InpOverride!I134="",F_Inputs!I134,InpOverride!I134)</f>
        <v>-0.67300000000000204</v>
      </c>
      <c r="J134" s="347">
        <f>IF(InpOverride!J134="",F_Inputs!J134,InpOverride!J134)</f>
        <v>0</v>
      </c>
      <c r="K134" s="347">
        <f>IF(InpOverride!K134="",F_Inputs!K134,InpOverride!K134)</f>
        <v>0</v>
      </c>
      <c r="L134" s="347">
        <f>IF(InpOverride!L134="",F_Inputs!L134,InpOverride!L134)</f>
        <v>0</v>
      </c>
      <c r="M134" s="347">
        <f>IF(InpOverride!M134="",F_Inputs!M134,InpOverride!M134)</f>
        <v>0</v>
      </c>
    </row>
    <row r="135" spans="1:13" x14ac:dyDescent="0.35">
      <c r="A135" t="s">
        <v>117</v>
      </c>
      <c r="B135" t="s">
        <v>558</v>
      </c>
      <c r="C135" t="s">
        <v>559</v>
      </c>
      <c r="D135" t="s">
        <v>170</v>
      </c>
      <c r="E135" t="s">
        <v>292</v>
      </c>
      <c r="F135" s="347">
        <f>IF(InpOverride!F135="",F_Inputs!F135,InpOverride!F135)</f>
        <v>0</v>
      </c>
      <c r="G135" s="347">
        <f>IF(InpOverride!G135="",F_Inputs!G135,InpOverride!G135)</f>
        <v>0</v>
      </c>
      <c r="H135" s="347">
        <f>IF(InpOverride!H135="",F_Inputs!H135,InpOverride!H135)</f>
        <v>0</v>
      </c>
      <c r="I135" s="347">
        <f>IF(InpOverride!I135="",F_Inputs!I135,InpOverride!I135)</f>
        <v>31.178000000000001</v>
      </c>
      <c r="J135" s="347">
        <f>IF(InpOverride!J135="",F_Inputs!J135,InpOverride!J135)</f>
        <v>0</v>
      </c>
      <c r="K135" s="347">
        <f>IF(InpOverride!K135="",F_Inputs!K135,InpOverride!K135)</f>
        <v>0</v>
      </c>
      <c r="L135" s="347">
        <f>IF(InpOverride!L135="",F_Inputs!L135,InpOverride!L135)</f>
        <v>0</v>
      </c>
      <c r="M135" s="347">
        <f>IF(InpOverride!M135="",F_Inputs!M135,InpOverride!M135)</f>
        <v>0</v>
      </c>
    </row>
    <row r="136" spans="1:13" x14ac:dyDescent="0.35">
      <c r="A136" t="s">
        <v>117</v>
      </c>
      <c r="B136" t="s">
        <v>560</v>
      </c>
      <c r="C136" t="s">
        <v>561</v>
      </c>
      <c r="D136" t="s">
        <v>170</v>
      </c>
      <c r="E136" t="s">
        <v>292</v>
      </c>
      <c r="F136" s="347">
        <f>IF(InpOverride!F136="",F_Inputs!F136,InpOverride!F136)</f>
        <v>0</v>
      </c>
      <c r="G136" s="347">
        <f>IF(InpOverride!G136="",F_Inputs!G136,InpOverride!G136)</f>
        <v>0</v>
      </c>
      <c r="H136" s="347">
        <f>IF(InpOverride!H136="",F_Inputs!H136,InpOverride!H136)</f>
        <v>0</v>
      </c>
      <c r="I136" s="347">
        <f>IF(InpOverride!I136="",F_Inputs!I136,InpOverride!I136)</f>
        <v>38.875999999999998</v>
      </c>
      <c r="J136" s="347">
        <f>IF(InpOverride!J136="",F_Inputs!J136,InpOverride!J136)</f>
        <v>0</v>
      </c>
      <c r="K136" s="347">
        <f>IF(InpOverride!K136="",F_Inputs!K136,InpOverride!K136)</f>
        <v>0</v>
      </c>
      <c r="L136" s="347">
        <f>IF(InpOverride!L136="",F_Inputs!L136,InpOverride!L136)</f>
        <v>0</v>
      </c>
      <c r="M136" s="347">
        <f>IF(InpOverride!M136="",F_Inputs!M136,InpOverride!M136)</f>
        <v>0</v>
      </c>
    </row>
    <row r="137" spans="1:13" x14ac:dyDescent="0.35">
      <c r="A137" t="s">
        <v>117</v>
      </c>
      <c r="B137" t="s">
        <v>562</v>
      </c>
      <c r="C137" t="s">
        <v>563</v>
      </c>
      <c r="D137" t="s">
        <v>170</v>
      </c>
      <c r="E137" t="s">
        <v>292</v>
      </c>
      <c r="F137" s="347">
        <f>IF(InpOverride!F137="",F_Inputs!F137,InpOverride!F137)</f>
        <v>0</v>
      </c>
      <c r="G137" s="347">
        <f>IF(InpOverride!G137="",F_Inputs!G137,InpOverride!G137)</f>
        <v>0</v>
      </c>
      <c r="H137" s="347">
        <f>IF(InpOverride!H137="",F_Inputs!H137,InpOverride!H137)</f>
        <v>0</v>
      </c>
      <c r="I137" s="347">
        <f>IF(InpOverride!I137="",F_Inputs!I137,InpOverride!I137)</f>
        <v>-17.510999999999999</v>
      </c>
      <c r="J137" s="347">
        <f>IF(InpOverride!J137="",F_Inputs!J137,InpOverride!J137)</f>
        <v>0</v>
      </c>
      <c r="K137" s="347">
        <f>IF(InpOverride!K137="",F_Inputs!K137,InpOverride!K137)</f>
        <v>0</v>
      </c>
      <c r="L137" s="347">
        <f>IF(InpOverride!L137="",F_Inputs!L137,InpOverride!L137)</f>
        <v>0</v>
      </c>
      <c r="M137" s="347">
        <f>IF(InpOverride!M137="",F_Inputs!M137,InpOverride!M137)</f>
        <v>0</v>
      </c>
    </row>
    <row r="138" spans="1:13" x14ac:dyDescent="0.35">
      <c r="A138" t="s">
        <v>117</v>
      </c>
      <c r="B138" t="s">
        <v>564</v>
      </c>
      <c r="C138" t="s">
        <v>565</v>
      </c>
      <c r="D138" t="s">
        <v>170</v>
      </c>
      <c r="E138" t="s">
        <v>292</v>
      </c>
      <c r="F138" s="347">
        <f>IF(InpOverride!F138="",F_Inputs!F138,InpOverride!F138)</f>
        <v>0</v>
      </c>
      <c r="G138" s="347">
        <f>IF(InpOverride!G138="",F_Inputs!G138,InpOverride!G138)</f>
        <v>0</v>
      </c>
      <c r="H138" s="347">
        <f>IF(InpOverride!H138="",F_Inputs!H138,InpOverride!H138)</f>
        <v>0</v>
      </c>
      <c r="I138" s="347">
        <f>IF(InpOverride!I138="",F_Inputs!I138,InpOverride!I138)</f>
        <v>0</v>
      </c>
      <c r="J138" s="347">
        <f>IF(InpOverride!J138="",F_Inputs!J138,InpOverride!J138)</f>
        <v>0</v>
      </c>
      <c r="K138" s="347">
        <f>IF(InpOverride!K138="",F_Inputs!K138,InpOverride!K138)</f>
        <v>0</v>
      </c>
      <c r="L138" s="347">
        <f>IF(InpOverride!L138="",F_Inputs!L138,InpOverride!L138)</f>
        <v>0</v>
      </c>
      <c r="M138" s="347">
        <f>IF(InpOverride!M138="",F_Inputs!M138,InpOverride!M138)</f>
        <v>0</v>
      </c>
    </row>
    <row r="139" spans="1:13" x14ac:dyDescent="0.35">
      <c r="A139" t="s">
        <v>117</v>
      </c>
      <c r="B139" t="s">
        <v>566</v>
      </c>
      <c r="C139" t="s">
        <v>567</v>
      </c>
      <c r="D139" t="s">
        <v>170</v>
      </c>
      <c r="E139" t="s">
        <v>292</v>
      </c>
      <c r="F139" s="347">
        <f>IF(InpOverride!F139="",F_Inputs!F139,InpOverride!F139)</f>
        <v>0</v>
      </c>
      <c r="G139" s="347">
        <f>IF(InpOverride!G139="",F_Inputs!G139,InpOverride!G139)</f>
        <v>0</v>
      </c>
      <c r="H139" s="347">
        <f>IF(InpOverride!H139="",F_Inputs!H139,InpOverride!H139)</f>
        <v>0</v>
      </c>
      <c r="I139" s="347">
        <f>IF(InpOverride!I139="",F_Inputs!I139,InpOverride!I139)</f>
        <v>-0.67300000000000204</v>
      </c>
      <c r="J139" s="347">
        <f>IF(InpOverride!J139="",F_Inputs!J139,InpOverride!J139)</f>
        <v>0</v>
      </c>
      <c r="K139" s="347">
        <f>IF(InpOverride!K139="",F_Inputs!K139,InpOverride!K139)</f>
        <v>0</v>
      </c>
      <c r="L139" s="347">
        <f>IF(InpOverride!L139="",F_Inputs!L139,InpOverride!L139)</f>
        <v>0</v>
      </c>
      <c r="M139" s="347">
        <f>IF(InpOverride!M139="",F_Inputs!M139,InpOverride!M139)</f>
        <v>0</v>
      </c>
    </row>
    <row r="140" spans="1:13" x14ac:dyDescent="0.35">
      <c r="A140" t="s">
        <v>117</v>
      </c>
      <c r="B140" t="s">
        <v>568</v>
      </c>
      <c r="C140" t="s">
        <v>569</v>
      </c>
      <c r="D140" t="s">
        <v>170</v>
      </c>
      <c r="E140" t="s">
        <v>292</v>
      </c>
      <c r="F140" s="347">
        <f>IF(InpOverride!F140="",F_Inputs!F140,InpOverride!F140)</f>
        <v>0</v>
      </c>
      <c r="G140" s="347">
        <f>IF(InpOverride!G140="",F_Inputs!G140,InpOverride!G140)</f>
        <v>0</v>
      </c>
      <c r="H140" s="347">
        <f>IF(InpOverride!H140="",F_Inputs!H140,InpOverride!H140)</f>
        <v>0</v>
      </c>
      <c r="I140" s="347">
        <f>IF(InpOverride!I140="",F_Inputs!I140,InpOverride!I140)</f>
        <v>31.178000000000001</v>
      </c>
      <c r="J140" s="347">
        <f>IF(InpOverride!J140="",F_Inputs!J140,InpOverride!J140)</f>
        <v>0</v>
      </c>
      <c r="K140" s="347">
        <f>IF(InpOverride!K140="",F_Inputs!K140,InpOverride!K140)</f>
        <v>0</v>
      </c>
      <c r="L140" s="347">
        <f>IF(InpOverride!L140="",F_Inputs!L140,InpOverride!L140)</f>
        <v>0</v>
      </c>
      <c r="M140" s="347">
        <f>IF(InpOverride!M140="",F_Inputs!M140,InpOverride!M140)</f>
        <v>0</v>
      </c>
    </row>
    <row r="141" spans="1:13" x14ac:dyDescent="0.35">
      <c r="A141" t="s">
        <v>117</v>
      </c>
      <c r="B141" t="s">
        <v>570</v>
      </c>
      <c r="C141" t="s">
        <v>571</v>
      </c>
      <c r="D141" t="s">
        <v>170</v>
      </c>
      <c r="E141" t="s">
        <v>292</v>
      </c>
      <c r="F141" s="347">
        <f>IF(InpOverride!F141="",F_Inputs!F141,InpOverride!F141)</f>
        <v>0</v>
      </c>
      <c r="G141" s="347">
        <f>IF(InpOverride!G141="",F_Inputs!G141,InpOverride!G141)</f>
        <v>0</v>
      </c>
      <c r="H141" s="347">
        <f>IF(InpOverride!H141="",F_Inputs!H141,InpOverride!H141)</f>
        <v>0</v>
      </c>
      <c r="I141" s="347">
        <f>IF(InpOverride!I141="",F_Inputs!I141,InpOverride!I141)</f>
        <v>38.875999999999998</v>
      </c>
      <c r="J141" s="347">
        <f>IF(InpOverride!J141="",F_Inputs!J141,InpOverride!J141)</f>
        <v>0</v>
      </c>
      <c r="K141" s="347">
        <f>IF(InpOverride!K141="",F_Inputs!K141,InpOverride!K141)</f>
        <v>0</v>
      </c>
      <c r="L141" s="347">
        <f>IF(InpOverride!L141="",F_Inputs!L141,InpOverride!L141)</f>
        <v>0</v>
      </c>
      <c r="M141" s="347">
        <f>IF(InpOverride!M141="",F_Inputs!M141,InpOverride!M141)</f>
        <v>0</v>
      </c>
    </row>
    <row r="142" spans="1:13" x14ac:dyDescent="0.35">
      <c r="A142" t="s">
        <v>117</v>
      </c>
      <c r="B142" t="s">
        <v>572</v>
      </c>
      <c r="C142" t="s">
        <v>573</v>
      </c>
      <c r="D142" t="s">
        <v>170</v>
      </c>
      <c r="E142" t="s">
        <v>292</v>
      </c>
      <c r="F142" s="347">
        <f>IF(InpOverride!F142="",F_Inputs!F142,InpOverride!F142)</f>
        <v>0</v>
      </c>
      <c r="G142" s="347">
        <f>IF(InpOverride!G142="",F_Inputs!G142,InpOverride!G142)</f>
        <v>0</v>
      </c>
      <c r="H142" s="347">
        <f>IF(InpOverride!H142="",F_Inputs!H142,InpOverride!H142)</f>
        <v>0</v>
      </c>
      <c r="I142" s="347">
        <f>IF(InpOverride!I142="",F_Inputs!I142,InpOverride!I142)</f>
        <v>-17.510999999999999</v>
      </c>
      <c r="J142" s="347">
        <f>IF(InpOverride!J142="",F_Inputs!J142,InpOverride!J142)</f>
        <v>0</v>
      </c>
      <c r="K142" s="347">
        <f>IF(InpOverride!K142="",F_Inputs!K142,InpOverride!K142)</f>
        <v>0</v>
      </c>
      <c r="L142" s="347">
        <f>IF(InpOverride!L142="",F_Inputs!L142,InpOverride!L142)</f>
        <v>0</v>
      </c>
      <c r="M142" s="347">
        <f>IF(InpOverride!M142="",F_Inputs!M142,InpOverride!M142)</f>
        <v>0</v>
      </c>
    </row>
    <row r="143" spans="1:13" x14ac:dyDescent="0.35">
      <c r="A143" t="s">
        <v>117</v>
      </c>
      <c r="B143" t="s">
        <v>574</v>
      </c>
      <c r="C143" t="s">
        <v>575</v>
      </c>
      <c r="D143" t="s">
        <v>170</v>
      </c>
      <c r="E143" t="s">
        <v>292</v>
      </c>
      <c r="F143" s="347">
        <f>IF(InpOverride!F143="",F_Inputs!F143,InpOverride!F143)</f>
        <v>0</v>
      </c>
      <c r="G143" s="347">
        <f>IF(InpOverride!G143="",F_Inputs!G143,InpOverride!G143)</f>
        <v>0</v>
      </c>
      <c r="H143" s="347">
        <f>IF(InpOverride!H143="",F_Inputs!H143,InpOverride!H143)</f>
        <v>0</v>
      </c>
      <c r="I143" s="347">
        <f>IF(InpOverride!I143="",F_Inputs!I143,InpOverride!I143)</f>
        <v>0</v>
      </c>
      <c r="J143" s="347">
        <f>IF(InpOverride!J143="",F_Inputs!J143,InpOverride!J143)</f>
        <v>0</v>
      </c>
      <c r="K143" s="347">
        <f>IF(InpOverride!K143="",F_Inputs!K143,InpOverride!K143)</f>
        <v>0</v>
      </c>
      <c r="L143" s="347">
        <f>IF(InpOverride!L143="",F_Inputs!L143,InpOverride!L143)</f>
        <v>0</v>
      </c>
      <c r="M143" s="347">
        <f>IF(InpOverride!M143="",F_Inputs!M143,InpOverride!M143)</f>
        <v>0</v>
      </c>
    </row>
    <row r="144" spans="1:13" x14ac:dyDescent="0.35">
      <c r="A144" t="s">
        <v>117</v>
      </c>
      <c r="B144" t="s">
        <v>576</v>
      </c>
      <c r="C144" t="s">
        <v>577</v>
      </c>
      <c r="D144" t="s">
        <v>170</v>
      </c>
      <c r="E144" t="s">
        <v>292</v>
      </c>
      <c r="F144" s="347">
        <f>IF(InpOverride!F144="",F_Inputs!F144,InpOverride!F144)</f>
        <v>0</v>
      </c>
      <c r="G144" s="347">
        <f>IF(InpOverride!G144="",F_Inputs!G144,InpOverride!G144)</f>
        <v>0</v>
      </c>
      <c r="H144" s="347">
        <f>IF(InpOverride!H144="",F_Inputs!H144,InpOverride!H144)</f>
        <v>0</v>
      </c>
      <c r="I144" s="347">
        <f>IF(InpOverride!I144="",F_Inputs!I144,InpOverride!I144)</f>
        <v>4</v>
      </c>
      <c r="J144" s="347">
        <f>IF(InpOverride!J144="",F_Inputs!J144,InpOverride!J144)</f>
        <v>0</v>
      </c>
      <c r="K144" s="347">
        <f>IF(InpOverride!K144="",F_Inputs!K144,InpOverride!K144)</f>
        <v>0</v>
      </c>
      <c r="L144" s="347">
        <f>IF(InpOverride!L144="",F_Inputs!L144,InpOverride!L144)</f>
        <v>0</v>
      </c>
      <c r="M144" s="347">
        <f>IF(InpOverride!M144="",F_Inputs!M144,InpOverride!M144)</f>
        <v>0</v>
      </c>
    </row>
    <row r="145" spans="1:13" x14ac:dyDescent="0.35">
      <c r="A145" t="s">
        <v>117</v>
      </c>
      <c r="B145" t="s">
        <v>578</v>
      </c>
      <c r="C145" t="s">
        <v>579</v>
      </c>
      <c r="D145" t="s">
        <v>170</v>
      </c>
      <c r="E145" t="s">
        <v>292</v>
      </c>
      <c r="F145" s="347">
        <f>IF(InpOverride!F145="",F_Inputs!F145,InpOverride!F145)</f>
        <v>0</v>
      </c>
      <c r="G145" s="347">
        <f>IF(InpOverride!G145="",F_Inputs!G145,InpOverride!G145)</f>
        <v>0</v>
      </c>
      <c r="H145" s="347">
        <f>IF(InpOverride!H145="",F_Inputs!H145,InpOverride!H145)</f>
        <v>0</v>
      </c>
      <c r="I145" s="347">
        <f>IF(InpOverride!I145="",F_Inputs!I145,InpOverride!I145)</f>
        <v>15</v>
      </c>
      <c r="J145" s="347">
        <f>IF(InpOverride!J145="",F_Inputs!J145,InpOverride!J145)</f>
        <v>0</v>
      </c>
      <c r="K145" s="347">
        <f>IF(InpOverride!K145="",F_Inputs!K145,InpOverride!K145)</f>
        <v>0</v>
      </c>
      <c r="L145" s="347">
        <f>IF(InpOverride!L145="",F_Inputs!L145,InpOverride!L145)</f>
        <v>0</v>
      </c>
      <c r="M145" s="347">
        <f>IF(InpOverride!M145="",F_Inputs!M145,InpOverride!M145)</f>
        <v>0</v>
      </c>
    </row>
    <row r="146" spans="1:13" x14ac:dyDescent="0.35">
      <c r="A146" t="s">
        <v>117</v>
      </c>
      <c r="B146" t="s">
        <v>580</v>
      </c>
      <c r="C146" t="s">
        <v>581</v>
      </c>
      <c r="D146" t="s">
        <v>170</v>
      </c>
      <c r="E146" t="s">
        <v>292</v>
      </c>
      <c r="F146" s="347">
        <f>IF(InpOverride!F146="",F_Inputs!F146,InpOverride!F146)</f>
        <v>0</v>
      </c>
      <c r="G146" s="347">
        <f>IF(InpOverride!G146="",F_Inputs!G146,InpOverride!G146)</f>
        <v>0</v>
      </c>
      <c r="H146" s="347">
        <f>IF(InpOverride!H146="",F_Inputs!H146,InpOverride!H146)</f>
        <v>0</v>
      </c>
      <c r="I146" s="347">
        <f>IF(InpOverride!I146="",F_Inputs!I146,InpOverride!I146)</f>
        <v>30</v>
      </c>
      <c r="J146" s="347">
        <f>IF(InpOverride!J146="",F_Inputs!J146,InpOverride!J146)</f>
        <v>0</v>
      </c>
      <c r="K146" s="347">
        <f>IF(InpOverride!K146="",F_Inputs!K146,InpOverride!K146)</f>
        <v>0</v>
      </c>
      <c r="L146" s="347">
        <f>IF(InpOverride!L146="",F_Inputs!L146,InpOverride!L146)</f>
        <v>0</v>
      </c>
      <c r="M146" s="347">
        <f>IF(InpOverride!M146="",F_Inputs!M146,InpOverride!M146)</f>
        <v>0</v>
      </c>
    </row>
    <row r="147" spans="1:13" x14ac:dyDescent="0.35">
      <c r="A147" t="s">
        <v>117</v>
      </c>
      <c r="B147" t="s">
        <v>582</v>
      </c>
      <c r="C147" t="s">
        <v>583</v>
      </c>
      <c r="D147" t="s">
        <v>170</v>
      </c>
      <c r="E147" t="s">
        <v>292</v>
      </c>
      <c r="F147" s="347">
        <f>IF(InpOverride!F147="",F_Inputs!F147,InpOverride!F147)</f>
        <v>0</v>
      </c>
      <c r="G147" s="347">
        <f>IF(InpOverride!G147="",F_Inputs!G147,InpOverride!G147)</f>
        <v>0</v>
      </c>
      <c r="H147" s="347">
        <f>IF(InpOverride!H147="",F_Inputs!H147,InpOverride!H147)</f>
        <v>0</v>
      </c>
      <c r="I147" s="347">
        <f>IF(InpOverride!I147="",F_Inputs!I147,InpOverride!I147)</f>
        <v>-5</v>
      </c>
      <c r="J147" s="347">
        <f>IF(InpOverride!J147="",F_Inputs!J147,InpOverride!J147)</f>
        <v>0</v>
      </c>
      <c r="K147" s="347">
        <f>IF(InpOverride!K147="",F_Inputs!K147,InpOverride!K147)</f>
        <v>0</v>
      </c>
      <c r="L147" s="347">
        <f>IF(InpOverride!L147="",F_Inputs!L147,InpOverride!L147)</f>
        <v>0</v>
      </c>
      <c r="M147" s="347">
        <f>IF(InpOverride!M147="",F_Inputs!M147,InpOverride!M147)</f>
        <v>0</v>
      </c>
    </row>
    <row r="148" spans="1:13" x14ac:dyDescent="0.35">
      <c r="A148" t="s">
        <v>117</v>
      </c>
      <c r="B148" t="s">
        <v>584</v>
      </c>
      <c r="C148" t="s">
        <v>585</v>
      </c>
      <c r="D148" t="s">
        <v>170</v>
      </c>
      <c r="E148" t="s">
        <v>292</v>
      </c>
      <c r="F148" s="347">
        <f>IF(InpOverride!F148="",F_Inputs!F148,InpOverride!F148)</f>
        <v>0</v>
      </c>
      <c r="G148" s="347">
        <f>IF(InpOverride!G148="",F_Inputs!G148,InpOverride!G148)</f>
        <v>0</v>
      </c>
      <c r="H148" s="347">
        <f>IF(InpOverride!H148="",F_Inputs!H148,InpOverride!H148)</f>
        <v>0</v>
      </c>
      <c r="I148" s="347">
        <f>IF(InpOverride!I148="",F_Inputs!I148,InpOverride!I148)</f>
        <v>0</v>
      </c>
      <c r="J148" s="347">
        <f>IF(InpOverride!J148="",F_Inputs!J148,InpOverride!J148)</f>
        <v>0</v>
      </c>
      <c r="K148" s="347">
        <f>IF(InpOverride!K148="",F_Inputs!K148,InpOverride!K148)</f>
        <v>0</v>
      </c>
      <c r="L148" s="347">
        <f>IF(InpOverride!L148="",F_Inputs!L148,InpOverride!L148)</f>
        <v>0</v>
      </c>
      <c r="M148" s="347">
        <f>IF(InpOverride!M148="",F_Inputs!M148,InpOverride!M148)</f>
        <v>0</v>
      </c>
    </row>
    <row r="149" spans="1:13" x14ac:dyDescent="0.35">
      <c r="A149" t="s">
        <v>117</v>
      </c>
      <c r="B149" t="s">
        <v>586</v>
      </c>
      <c r="C149" t="s">
        <v>587</v>
      </c>
      <c r="D149" t="s">
        <v>170</v>
      </c>
      <c r="E149" t="s">
        <v>292</v>
      </c>
      <c r="F149" s="347">
        <f>IF(InpOverride!F149="",F_Inputs!F149,InpOverride!F149)</f>
        <v>0</v>
      </c>
      <c r="G149" s="347">
        <f>IF(InpOverride!G149="",F_Inputs!G149,InpOverride!G149)</f>
        <v>0</v>
      </c>
      <c r="H149" s="347">
        <f>IF(InpOverride!H149="",F_Inputs!H149,InpOverride!H149)</f>
        <v>0</v>
      </c>
      <c r="I149" s="347">
        <f>IF(InpOverride!I149="",F_Inputs!I149,InpOverride!I149)</f>
        <v>4</v>
      </c>
      <c r="J149" s="347">
        <f>IF(InpOverride!J149="",F_Inputs!J149,InpOverride!J149)</f>
        <v>0</v>
      </c>
      <c r="K149" s="347">
        <f>IF(InpOverride!K149="",F_Inputs!K149,InpOverride!K149)</f>
        <v>0</v>
      </c>
      <c r="L149" s="347">
        <f>IF(InpOverride!L149="",F_Inputs!L149,InpOverride!L149)</f>
        <v>0</v>
      </c>
      <c r="M149" s="347">
        <f>IF(InpOverride!M149="",F_Inputs!M149,InpOverride!M149)</f>
        <v>0</v>
      </c>
    </row>
    <row r="150" spans="1:13" x14ac:dyDescent="0.35">
      <c r="A150" t="s">
        <v>117</v>
      </c>
      <c r="B150" t="s">
        <v>588</v>
      </c>
      <c r="C150" t="s">
        <v>589</v>
      </c>
      <c r="D150" t="s">
        <v>170</v>
      </c>
      <c r="E150" t="s">
        <v>292</v>
      </c>
      <c r="F150" s="347">
        <f>IF(InpOverride!F150="",F_Inputs!F150,InpOverride!F150)</f>
        <v>0</v>
      </c>
      <c r="G150" s="347">
        <f>IF(InpOverride!G150="",F_Inputs!G150,InpOverride!G150)</f>
        <v>0</v>
      </c>
      <c r="H150" s="347">
        <f>IF(InpOverride!H150="",F_Inputs!H150,InpOverride!H150)</f>
        <v>0</v>
      </c>
      <c r="I150" s="347">
        <f>IF(InpOverride!I150="",F_Inputs!I150,InpOverride!I150)</f>
        <v>15</v>
      </c>
      <c r="J150" s="347">
        <f>IF(InpOverride!J150="",F_Inputs!J150,InpOverride!J150)</f>
        <v>0</v>
      </c>
      <c r="K150" s="347">
        <f>IF(InpOverride!K150="",F_Inputs!K150,InpOverride!K150)</f>
        <v>0</v>
      </c>
      <c r="L150" s="347">
        <f>IF(InpOverride!L150="",F_Inputs!L150,InpOverride!L150)</f>
        <v>0</v>
      </c>
      <c r="M150" s="347">
        <f>IF(InpOverride!M150="",F_Inputs!M150,InpOverride!M150)</f>
        <v>0</v>
      </c>
    </row>
    <row r="151" spans="1:13" x14ac:dyDescent="0.35">
      <c r="A151" t="s">
        <v>117</v>
      </c>
      <c r="B151" t="s">
        <v>590</v>
      </c>
      <c r="C151" t="s">
        <v>591</v>
      </c>
      <c r="D151" t="s">
        <v>170</v>
      </c>
      <c r="E151" t="s">
        <v>292</v>
      </c>
      <c r="F151" s="347">
        <f>IF(InpOverride!F151="",F_Inputs!F151,InpOverride!F151)</f>
        <v>0</v>
      </c>
      <c r="G151" s="347">
        <f>IF(InpOverride!G151="",F_Inputs!G151,InpOverride!G151)</f>
        <v>0</v>
      </c>
      <c r="H151" s="347">
        <f>IF(InpOverride!H151="",F_Inputs!H151,InpOverride!H151)</f>
        <v>0</v>
      </c>
      <c r="I151" s="347">
        <f>IF(InpOverride!I151="",F_Inputs!I151,InpOverride!I151)</f>
        <v>30</v>
      </c>
      <c r="J151" s="347">
        <f>IF(InpOverride!J151="",F_Inputs!J151,InpOverride!J151)</f>
        <v>0</v>
      </c>
      <c r="K151" s="347">
        <f>IF(InpOverride!K151="",F_Inputs!K151,InpOverride!K151)</f>
        <v>0</v>
      </c>
      <c r="L151" s="347">
        <f>IF(InpOverride!L151="",F_Inputs!L151,InpOverride!L151)</f>
        <v>0</v>
      </c>
      <c r="M151" s="347">
        <f>IF(InpOverride!M151="",F_Inputs!M151,InpOverride!M151)</f>
        <v>0</v>
      </c>
    </row>
    <row r="152" spans="1:13" x14ac:dyDescent="0.35">
      <c r="A152" t="s">
        <v>117</v>
      </c>
      <c r="B152" t="s">
        <v>592</v>
      </c>
      <c r="C152" t="s">
        <v>593</v>
      </c>
      <c r="D152" t="s">
        <v>170</v>
      </c>
      <c r="E152" t="s">
        <v>292</v>
      </c>
      <c r="F152" s="347">
        <f>IF(InpOverride!F152="",F_Inputs!F152,InpOverride!F152)</f>
        <v>0</v>
      </c>
      <c r="G152" s="347">
        <f>IF(InpOverride!G152="",F_Inputs!G152,InpOverride!G152)</f>
        <v>0</v>
      </c>
      <c r="H152" s="347">
        <f>IF(InpOverride!H152="",F_Inputs!H152,InpOverride!H152)</f>
        <v>0</v>
      </c>
      <c r="I152" s="347">
        <f>IF(InpOverride!I152="",F_Inputs!I152,InpOverride!I152)</f>
        <v>-5</v>
      </c>
      <c r="J152" s="347">
        <f>IF(InpOverride!J152="",F_Inputs!J152,InpOverride!J152)</f>
        <v>0</v>
      </c>
      <c r="K152" s="347">
        <f>IF(InpOverride!K152="",F_Inputs!K152,InpOverride!K152)</f>
        <v>0</v>
      </c>
      <c r="L152" s="347">
        <f>IF(InpOverride!L152="",F_Inputs!L152,InpOverride!L152)</f>
        <v>0</v>
      </c>
      <c r="M152" s="347">
        <f>IF(InpOverride!M152="",F_Inputs!M152,InpOverride!M152)</f>
        <v>0</v>
      </c>
    </row>
    <row r="153" spans="1:13" x14ac:dyDescent="0.35">
      <c r="A153" t="s">
        <v>117</v>
      </c>
      <c r="B153" t="s">
        <v>594</v>
      </c>
      <c r="C153" t="s">
        <v>595</v>
      </c>
      <c r="D153" t="s">
        <v>170</v>
      </c>
      <c r="E153" t="s">
        <v>292</v>
      </c>
      <c r="F153" s="347">
        <f>IF(InpOverride!F153="",F_Inputs!F153,InpOverride!F153)</f>
        <v>0</v>
      </c>
      <c r="G153" s="347">
        <f>IF(InpOverride!G153="",F_Inputs!G153,InpOverride!G153)</f>
        <v>0</v>
      </c>
      <c r="H153" s="347">
        <f>IF(InpOverride!H153="",F_Inputs!H153,InpOverride!H153)</f>
        <v>0</v>
      </c>
      <c r="I153" s="347">
        <f>IF(InpOverride!I153="",F_Inputs!I153,InpOverride!I153)</f>
        <v>0</v>
      </c>
      <c r="J153" s="347">
        <f>IF(InpOverride!J153="",F_Inputs!J153,InpOverride!J153)</f>
        <v>0</v>
      </c>
      <c r="K153" s="347">
        <f>IF(InpOverride!K153="",F_Inputs!K153,InpOverride!K153)</f>
        <v>0</v>
      </c>
      <c r="L153" s="347">
        <f>IF(InpOverride!L153="",F_Inputs!L153,InpOverride!L153)</f>
        <v>0</v>
      </c>
      <c r="M153" s="347">
        <f>IF(InpOverride!M153="",F_Inputs!M153,InpOverride!M153)</f>
        <v>0</v>
      </c>
    </row>
    <row r="154" spans="1:13" x14ac:dyDescent="0.35">
      <c r="A154" t="s">
        <v>117</v>
      </c>
      <c r="B154" t="s">
        <v>596</v>
      </c>
      <c r="C154" t="s">
        <v>597</v>
      </c>
      <c r="D154" t="s">
        <v>170</v>
      </c>
      <c r="E154" t="s">
        <v>292</v>
      </c>
      <c r="F154" s="347">
        <f>IF(InpOverride!F154="",F_Inputs!F154,InpOverride!F154)</f>
        <v>0</v>
      </c>
      <c r="G154" s="347">
        <f>IF(InpOverride!G154="",F_Inputs!G154,InpOverride!G154)</f>
        <v>0</v>
      </c>
      <c r="H154" s="347">
        <f>IF(InpOverride!H154="",F_Inputs!H154,InpOverride!H154)</f>
        <v>0</v>
      </c>
      <c r="I154" s="347">
        <f>IF(InpOverride!I154="",F_Inputs!I154,InpOverride!I154)</f>
        <v>-4.673</v>
      </c>
      <c r="J154" s="347">
        <f>IF(InpOverride!J154="",F_Inputs!J154,InpOverride!J154)</f>
        <v>0</v>
      </c>
      <c r="K154" s="347">
        <f>IF(InpOverride!K154="",F_Inputs!K154,InpOverride!K154)</f>
        <v>0</v>
      </c>
      <c r="L154" s="347">
        <f>IF(InpOverride!L154="",F_Inputs!L154,InpOverride!L154)</f>
        <v>0</v>
      </c>
      <c r="M154" s="347">
        <f>IF(InpOverride!M154="",F_Inputs!M154,InpOverride!M154)</f>
        <v>0</v>
      </c>
    </row>
    <row r="155" spans="1:13" x14ac:dyDescent="0.35">
      <c r="A155" t="s">
        <v>117</v>
      </c>
      <c r="B155" t="s">
        <v>598</v>
      </c>
      <c r="C155" t="s">
        <v>599</v>
      </c>
      <c r="D155" t="s">
        <v>170</v>
      </c>
      <c r="E155" t="s">
        <v>292</v>
      </c>
      <c r="F155" s="347">
        <f>IF(InpOverride!F155="",F_Inputs!F155,InpOverride!F155)</f>
        <v>0</v>
      </c>
      <c r="G155" s="347">
        <f>IF(InpOverride!G155="",F_Inputs!G155,InpOverride!G155)</f>
        <v>0</v>
      </c>
      <c r="H155" s="347">
        <f>IF(InpOverride!H155="",F_Inputs!H155,InpOverride!H155)</f>
        <v>0</v>
      </c>
      <c r="I155" s="347">
        <f>IF(InpOverride!I155="",F_Inputs!I155,InpOverride!I155)</f>
        <v>16.178000000000001</v>
      </c>
      <c r="J155" s="347">
        <f>IF(InpOverride!J155="",F_Inputs!J155,InpOverride!J155)</f>
        <v>0</v>
      </c>
      <c r="K155" s="347">
        <f>IF(InpOverride!K155="",F_Inputs!K155,InpOverride!K155)</f>
        <v>0</v>
      </c>
      <c r="L155" s="347">
        <f>IF(InpOverride!L155="",F_Inputs!L155,InpOverride!L155)</f>
        <v>0</v>
      </c>
      <c r="M155" s="347">
        <f>IF(InpOverride!M155="",F_Inputs!M155,InpOverride!M155)</f>
        <v>0</v>
      </c>
    </row>
    <row r="156" spans="1:13" x14ac:dyDescent="0.35">
      <c r="A156" t="s">
        <v>117</v>
      </c>
      <c r="B156" t="s">
        <v>600</v>
      </c>
      <c r="C156" t="s">
        <v>601</v>
      </c>
      <c r="D156" t="s">
        <v>170</v>
      </c>
      <c r="E156" t="s">
        <v>292</v>
      </c>
      <c r="F156" s="347">
        <f>IF(InpOverride!F156="",F_Inputs!F156,InpOverride!F156)</f>
        <v>0</v>
      </c>
      <c r="G156" s="347">
        <f>IF(InpOverride!G156="",F_Inputs!G156,InpOverride!G156)</f>
        <v>0</v>
      </c>
      <c r="H156" s="347">
        <f>IF(InpOverride!H156="",F_Inputs!H156,InpOverride!H156)</f>
        <v>0</v>
      </c>
      <c r="I156" s="347">
        <f>IF(InpOverride!I156="",F_Inputs!I156,InpOverride!I156)</f>
        <v>8.8760000000000296</v>
      </c>
      <c r="J156" s="347">
        <f>IF(InpOverride!J156="",F_Inputs!J156,InpOverride!J156)</f>
        <v>0</v>
      </c>
      <c r="K156" s="347">
        <f>IF(InpOverride!K156="",F_Inputs!K156,InpOverride!K156)</f>
        <v>0</v>
      </c>
      <c r="L156" s="347">
        <f>IF(InpOverride!L156="",F_Inputs!L156,InpOverride!L156)</f>
        <v>0</v>
      </c>
      <c r="M156" s="347">
        <f>IF(InpOverride!M156="",F_Inputs!M156,InpOverride!M156)</f>
        <v>0</v>
      </c>
    </row>
    <row r="157" spans="1:13" x14ac:dyDescent="0.35">
      <c r="A157" t="s">
        <v>117</v>
      </c>
      <c r="B157" t="s">
        <v>602</v>
      </c>
      <c r="C157" t="s">
        <v>603</v>
      </c>
      <c r="D157" t="s">
        <v>170</v>
      </c>
      <c r="E157" t="s">
        <v>292</v>
      </c>
      <c r="F157" s="347">
        <f>IF(InpOverride!F157="",F_Inputs!F157,InpOverride!F157)</f>
        <v>0</v>
      </c>
      <c r="G157" s="347">
        <f>IF(InpOverride!G157="",F_Inputs!G157,InpOverride!G157)</f>
        <v>0</v>
      </c>
      <c r="H157" s="347">
        <f>IF(InpOverride!H157="",F_Inputs!H157,InpOverride!H157)</f>
        <v>0</v>
      </c>
      <c r="I157" s="347">
        <f>IF(InpOverride!I157="",F_Inputs!I157,InpOverride!I157)</f>
        <v>-12.510999999999999</v>
      </c>
      <c r="J157" s="347">
        <f>IF(InpOverride!J157="",F_Inputs!J157,InpOverride!J157)</f>
        <v>0</v>
      </c>
      <c r="K157" s="347">
        <f>IF(InpOverride!K157="",F_Inputs!K157,InpOverride!K157)</f>
        <v>0</v>
      </c>
      <c r="L157" s="347">
        <f>IF(InpOverride!L157="",F_Inputs!L157,InpOverride!L157)</f>
        <v>0</v>
      </c>
      <c r="M157" s="347">
        <f>IF(InpOverride!M157="",F_Inputs!M157,InpOverride!M157)</f>
        <v>0</v>
      </c>
    </row>
    <row r="158" spans="1:13" x14ac:dyDescent="0.35">
      <c r="A158" t="s">
        <v>117</v>
      </c>
      <c r="B158" t="s">
        <v>604</v>
      </c>
      <c r="C158" t="s">
        <v>605</v>
      </c>
      <c r="D158" t="s">
        <v>170</v>
      </c>
      <c r="E158" t="s">
        <v>292</v>
      </c>
      <c r="F158" s="347">
        <f>IF(InpOverride!F158="",F_Inputs!F158,InpOverride!F158)</f>
        <v>0</v>
      </c>
      <c r="G158" s="347">
        <f>IF(InpOverride!G158="",F_Inputs!G158,InpOverride!G158)</f>
        <v>0</v>
      </c>
      <c r="H158" s="347">
        <f>IF(InpOverride!H158="",F_Inputs!H158,InpOverride!H158)</f>
        <v>0</v>
      </c>
      <c r="I158" s="347">
        <f>IF(InpOverride!I158="",F_Inputs!I158,InpOverride!I158)</f>
        <v>0</v>
      </c>
      <c r="J158" s="347">
        <f>IF(InpOverride!J158="",F_Inputs!J158,InpOverride!J158)</f>
        <v>0</v>
      </c>
      <c r="K158" s="347">
        <f>IF(InpOverride!K158="",F_Inputs!K158,InpOverride!K158)</f>
        <v>0</v>
      </c>
      <c r="L158" s="347">
        <f>IF(InpOverride!L158="",F_Inputs!L158,InpOverride!L158)</f>
        <v>0</v>
      </c>
      <c r="M158" s="347">
        <f>IF(InpOverride!M158="",F_Inputs!M158,InpOverride!M158)</f>
        <v>0</v>
      </c>
    </row>
    <row r="159" spans="1:13" x14ac:dyDescent="0.35">
      <c r="A159" t="s">
        <v>117</v>
      </c>
      <c r="B159" t="s">
        <v>606</v>
      </c>
      <c r="C159" t="s">
        <v>607</v>
      </c>
      <c r="D159" t="s">
        <v>170</v>
      </c>
      <c r="E159" t="s">
        <v>292</v>
      </c>
      <c r="F159" s="347">
        <f>IF(InpOverride!F159="",F_Inputs!F159,InpOverride!F159)</f>
        <v>0</v>
      </c>
      <c r="G159" s="347">
        <f>IF(InpOverride!G159="",F_Inputs!G159,InpOverride!G159)</f>
        <v>0</v>
      </c>
      <c r="H159" s="347">
        <f>IF(InpOverride!H159="",F_Inputs!H159,InpOverride!H159)</f>
        <v>0</v>
      </c>
      <c r="I159" s="347">
        <f>IF(InpOverride!I159="",F_Inputs!I159,InpOverride!I159)</f>
        <v>-4.673</v>
      </c>
      <c r="J159" s="347">
        <f>IF(InpOverride!J159="",F_Inputs!J159,InpOverride!J159)</f>
        <v>0</v>
      </c>
      <c r="K159" s="347">
        <f>IF(InpOverride!K159="",F_Inputs!K159,InpOverride!K159)</f>
        <v>0</v>
      </c>
      <c r="L159" s="347">
        <f>IF(InpOverride!L159="",F_Inputs!L159,InpOverride!L159)</f>
        <v>0</v>
      </c>
      <c r="M159" s="347">
        <f>IF(InpOverride!M159="",F_Inputs!M159,InpOverride!M159)</f>
        <v>0</v>
      </c>
    </row>
    <row r="160" spans="1:13" x14ac:dyDescent="0.35">
      <c r="A160" t="s">
        <v>117</v>
      </c>
      <c r="B160" t="s">
        <v>608</v>
      </c>
      <c r="C160" t="s">
        <v>609</v>
      </c>
      <c r="D160" t="s">
        <v>170</v>
      </c>
      <c r="E160" t="s">
        <v>292</v>
      </c>
      <c r="F160" s="347">
        <f>IF(InpOverride!F160="",F_Inputs!F160,InpOverride!F160)</f>
        <v>0</v>
      </c>
      <c r="G160" s="347">
        <f>IF(InpOverride!G160="",F_Inputs!G160,InpOverride!G160)</f>
        <v>0</v>
      </c>
      <c r="H160" s="347">
        <f>IF(InpOverride!H160="",F_Inputs!H160,InpOverride!H160)</f>
        <v>0</v>
      </c>
      <c r="I160" s="347">
        <f>IF(InpOverride!I160="",F_Inputs!I160,InpOverride!I160)</f>
        <v>16.178000000000001</v>
      </c>
      <c r="J160" s="347">
        <f>IF(InpOverride!J160="",F_Inputs!J160,InpOverride!J160)</f>
        <v>0</v>
      </c>
      <c r="K160" s="347">
        <f>IF(InpOverride!K160="",F_Inputs!K160,InpOverride!K160)</f>
        <v>0</v>
      </c>
      <c r="L160" s="347">
        <f>IF(InpOverride!L160="",F_Inputs!L160,InpOverride!L160)</f>
        <v>0</v>
      </c>
      <c r="M160" s="347">
        <f>IF(InpOverride!M160="",F_Inputs!M160,InpOverride!M160)</f>
        <v>0</v>
      </c>
    </row>
    <row r="161" spans="1:13" x14ac:dyDescent="0.35">
      <c r="A161" t="s">
        <v>117</v>
      </c>
      <c r="B161" t="s">
        <v>610</v>
      </c>
      <c r="C161" t="s">
        <v>611</v>
      </c>
      <c r="D161" t="s">
        <v>170</v>
      </c>
      <c r="E161" t="s">
        <v>292</v>
      </c>
      <c r="F161" s="347">
        <f>IF(InpOverride!F161="",F_Inputs!F161,InpOverride!F161)</f>
        <v>0</v>
      </c>
      <c r="G161" s="347">
        <f>IF(InpOverride!G161="",F_Inputs!G161,InpOverride!G161)</f>
        <v>0</v>
      </c>
      <c r="H161" s="347">
        <f>IF(InpOverride!H161="",F_Inputs!H161,InpOverride!H161)</f>
        <v>0</v>
      </c>
      <c r="I161" s="347">
        <f>IF(InpOverride!I161="",F_Inputs!I161,InpOverride!I161)</f>
        <v>8.8760000000000296</v>
      </c>
      <c r="J161" s="347">
        <f>IF(InpOverride!J161="",F_Inputs!J161,InpOverride!J161)</f>
        <v>0</v>
      </c>
      <c r="K161" s="347">
        <f>IF(InpOverride!K161="",F_Inputs!K161,InpOverride!K161)</f>
        <v>0</v>
      </c>
      <c r="L161" s="347">
        <f>IF(InpOverride!L161="",F_Inputs!L161,InpOverride!L161)</f>
        <v>0</v>
      </c>
      <c r="M161" s="347">
        <f>IF(InpOverride!M161="",F_Inputs!M161,InpOverride!M161)</f>
        <v>0</v>
      </c>
    </row>
    <row r="162" spans="1:13" x14ac:dyDescent="0.35">
      <c r="A162" t="s">
        <v>117</v>
      </c>
      <c r="B162" t="s">
        <v>612</v>
      </c>
      <c r="C162" t="s">
        <v>613</v>
      </c>
      <c r="D162" t="s">
        <v>170</v>
      </c>
      <c r="E162" t="s">
        <v>292</v>
      </c>
      <c r="F162" s="347">
        <f>IF(InpOverride!F162="",F_Inputs!F162,InpOverride!F162)</f>
        <v>0</v>
      </c>
      <c r="G162" s="347">
        <f>IF(InpOverride!G162="",F_Inputs!G162,InpOverride!G162)</f>
        <v>0</v>
      </c>
      <c r="H162" s="347">
        <f>IF(InpOverride!H162="",F_Inputs!H162,InpOverride!H162)</f>
        <v>0</v>
      </c>
      <c r="I162" s="347">
        <f>IF(InpOverride!I162="",F_Inputs!I162,InpOverride!I162)</f>
        <v>-12.510999999999999</v>
      </c>
      <c r="J162" s="347">
        <f>IF(InpOverride!J162="",F_Inputs!J162,InpOverride!J162)</f>
        <v>0</v>
      </c>
      <c r="K162" s="347">
        <f>IF(InpOverride!K162="",F_Inputs!K162,InpOverride!K162)</f>
        <v>0</v>
      </c>
      <c r="L162" s="347">
        <f>IF(InpOverride!L162="",F_Inputs!L162,InpOverride!L162)</f>
        <v>0</v>
      </c>
      <c r="M162" s="347">
        <f>IF(InpOverride!M162="",F_Inputs!M162,InpOverride!M162)</f>
        <v>0</v>
      </c>
    </row>
    <row r="163" spans="1:13" x14ac:dyDescent="0.35">
      <c r="A163" t="s">
        <v>117</v>
      </c>
      <c r="B163" t="s">
        <v>614</v>
      </c>
      <c r="C163" t="s">
        <v>615</v>
      </c>
      <c r="D163" t="s">
        <v>170</v>
      </c>
      <c r="E163" t="s">
        <v>292</v>
      </c>
      <c r="F163" s="347">
        <f>IF(InpOverride!F163="",F_Inputs!F163,InpOverride!F163)</f>
        <v>0</v>
      </c>
      <c r="G163" s="347">
        <f>IF(InpOverride!G163="",F_Inputs!G163,InpOverride!G163)</f>
        <v>0</v>
      </c>
      <c r="H163" s="347">
        <f>IF(InpOverride!H163="",F_Inputs!H163,InpOverride!H163)</f>
        <v>0</v>
      </c>
      <c r="I163" s="347">
        <f>IF(InpOverride!I163="",F_Inputs!I163,InpOverride!I163)</f>
        <v>0</v>
      </c>
      <c r="J163" s="347">
        <f>IF(InpOverride!J163="",F_Inputs!J163,InpOverride!J163)</f>
        <v>0</v>
      </c>
      <c r="K163" s="347">
        <f>IF(InpOverride!K163="",F_Inputs!K163,InpOverride!K163)</f>
        <v>0</v>
      </c>
      <c r="L163" s="347">
        <f>IF(InpOverride!L163="",F_Inputs!L163,InpOverride!L163)</f>
        <v>0</v>
      </c>
      <c r="M163" s="347">
        <f>IF(InpOverride!M163="",F_Inputs!M163,InpOverride!M163)</f>
        <v>0</v>
      </c>
    </row>
    <row r="164" spans="1:13" ht="25.5" x14ac:dyDescent="0.35">
      <c r="A164" t="s">
        <v>117</v>
      </c>
      <c r="B164" t="s">
        <v>616</v>
      </c>
      <c r="C164" s="327" t="s">
        <v>617</v>
      </c>
      <c r="D164" t="s">
        <v>424</v>
      </c>
      <c r="E164" t="s">
        <v>292</v>
      </c>
      <c r="F164" s="347">
        <f>IF(InpOverride!F164="",F_Inputs!F164,InpOverride!F164)</f>
        <v>0</v>
      </c>
      <c r="G164" s="347">
        <f>IF(InpOverride!G164="",F_Inputs!G164,InpOverride!G164)</f>
        <v>0</v>
      </c>
      <c r="H164" s="347">
        <f>IF(InpOverride!H164="",F_Inputs!H164,InpOverride!H164)</f>
        <v>0</v>
      </c>
      <c r="I164" s="347">
        <f>IF(InpOverride!I164="",F_Inputs!I164,InpOverride!I164)</f>
        <v>1747.85</v>
      </c>
      <c r="J164" s="347">
        <f>IF(InpOverride!J164="",F_Inputs!J164,InpOverride!J164)</f>
        <v>0</v>
      </c>
      <c r="K164" s="347">
        <f>IF(InpOverride!K164="",F_Inputs!K164,InpOverride!K164)</f>
        <v>0</v>
      </c>
      <c r="L164" s="347">
        <f>IF(InpOverride!L164="",F_Inputs!L164,InpOverride!L164)</f>
        <v>0</v>
      </c>
      <c r="M164" s="347">
        <f>IF(InpOverride!M164="",F_Inputs!M164,InpOverride!M164)</f>
        <v>0</v>
      </c>
    </row>
    <row r="165" spans="1:13" ht="25.5" x14ac:dyDescent="0.35">
      <c r="A165" t="s">
        <v>117</v>
      </c>
      <c r="B165" t="s">
        <v>618</v>
      </c>
      <c r="C165" s="327" t="s">
        <v>619</v>
      </c>
      <c r="D165" t="s">
        <v>424</v>
      </c>
      <c r="E165" t="s">
        <v>292</v>
      </c>
      <c r="F165" s="347">
        <f>IF(InpOverride!F165="",F_Inputs!F165,InpOverride!F165)</f>
        <v>0</v>
      </c>
      <c r="G165" s="347">
        <f>IF(InpOverride!G165="",F_Inputs!G165,InpOverride!G165)</f>
        <v>0</v>
      </c>
      <c r="H165" s="347">
        <f>IF(InpOverride!H165="",F_Inputs!H165,InpOverride!H165)</f>
        <v>0</v>
      </c>
      <c r="I165" s="347">
        <f>IF(InpOverride!I165="",F_Inputs!I165,InpOverride!I165)</f>
        <v>18.89</v>
      </c>
      <c r="J165" s="347">
        <f>IF(InpOverride!J165="",F_Inputs!J165,InpOverride!J165)</f>
        <v>0</v>
      </c>
      <c r="K165" s="347">
        <f>IF(InpOverride!K165="",F_Inputs!K165,InpOverride!K165)</f>
        <v>0</v>
      </c>
      <c r="L165" s="347">
        <f>IF(InpOverride!L165="",F_Inputs!L165,InpOverride!L165)</f>
        <v>0</v>
      </c>
      <c r="M165" s="347">
        <f>IF(InpOverride!M165="",F_Inputs!M165,InpOverride!M165)</f>
        <v>0</v>
      </c>
    </row>
    <row r="166" spans="1:13" ht="25.5" x14ac:dyDescent="0.35">
      <c r="A166" t="s">
        <v>117</v>
      </c>
      <c r="B166" t="s">
        <v>620</v>
      </c>
      <c r="C166" s="327" t="s">
        <v>621</v>
      </c>
      <c r="D166" t="s">
        <v>176</v>
      </c>
      <c r="E166" t="s">
        <v>292</v>
      </c>
      <c r="F166" s="347">
        <f>IF(InpOverride!F166="",F_Inputs!F166,InpOverride!F166)</f>
        <v>0</v>
      </c>
      <c r="G166" s="347">
        <f>IF(InpOverride!G166="",F_Inputs!G166,InpOverride!G166)</f>
        <v>0</v>
      </c>
      <c r="H166" s="347">
        <f>IF(InpOverride!H166="",F_Inputs!H166,InpOverride!H166)</f>
        <v>0</v>
      </c>
      <c r="I166" s="347">
        <f>IF(InpOverride!I166="",F_Inputs!I166,InpOverride!I166)</f>
        <v>1.08075635781103E-2</v>
      </c>
      <c r="J166" s="347">
        <f>IF(InpOverride!J166="",F_Inputs!J166,InpOverride!J166)</f>
        <v>0</v>
      </c>
      <c r="K166" s="347">
        <f>IF(InpOverride!K166="",F_Inputs!K166,InpOverride!K166)</f>
        <v>0</v>
      </c>
      <c r="L166" s="347">
        <f>IF(InpOverride!L166="",F_Inputs!L166,InpOverride!L166)</f>
        <v>0</v>
      </c>
      <c r="M166" s="347">
        <f>IF(InpOverride!M166="",F_Inputs!M166,InpOverride!M166)</f>
        <v>0</v>
      </c>
    </row>
    <row r="167" spans="1:13" x14ac:dyDescent="0.35">
      <c r="A167" t="s">
        <v>117</v>
      </c>
      <c r="B167" t="s">
        <v>622</v>
      </c>
      <c r="C167" t="s">
        <v>623</v>
      </c>
      <c r="D167" t="s">
        <v>424</v>
      </c>
      <c r="E167" t="s">
        <v>292</v>
      </c>
      <c r="F167" s="347">
        <f>IF(InpOverride!F167="",F_Inputs!F167,InpOverride!F167)</f>
        <v>0</v>
      </c>
      <c r="G167" s="347">
        <f>IF(InpOverride!G167="",F_Inputs!G167,InpOverride!G167)</f>
        <v>0</v>
      </c>
      <c r="H167" s="347">
        <f>IF(InpOverride!H167="",F_Inputs!H167,InpOverride!H167)</f>
        <v>0</v>
      </c>
      <c r="I167" s="347">
        <f>IF(InpOverride!I167="",F_Inputs!I167,InpOverride!I167)</f>
        <v>1533.415</v>
      </c>
      <c r="J167" s="347">
        <f>IF(InpOverride!J167="",F_Inputs!J167,InpOverride!J167)</f>
        <v>0</v>
      </c>
      <c r="K167" s="347">
        <f>IF(InpOverride!K167="",F_Inputs!K167,InpOverride!K167)</f>
        <v>0</v>
      </c>
      <c r="L167" s="347">
        <f>IF(InpOverride!L167="",F_Inputs!L167,InpOverride!L167)</f>
        <v>0</v>
      </c>
      <c r="M167" s="347">
        <f>IF(InpOverride!M167="",F_Inputs!M167,InpOverride!M167)</f>
        <v>0</v>
      </c>
    </row>
    <row r="168" spans="1:13" x14ac:dyDescent="0.35">
      <c r="A168" t="s">
        <v>117</v>
      </c>
      <c r="B168" t="s">
        <v>624</v>
      </c>
      <c r="C168" t="s">
        <v>625</v>
      </c>
      <c r="D168" t="s">
        <v>424</v>
      </c>
      <c r="E168" t="s">
        <v>292</v>
      </c>
      <c r="F168" s="347">
        <f>IF(InpOverride!F168="",F_Inputs!F168,InpOverride!F168)</f>
        <v>0</v>
      </c>
      <c r="G168" s="347">
        <f>IF(InpOverride!G168="",F_Inputs!G168,InpOverride!G168)</f>
        <v>0</v>
      </c>
      <c r="H168" s="347">
        <f>IF(InpOverride!H168="",F_Inputs!H168,InpOverride!H168)</f>
        <v>0</v>
      </c>
      <c r="I168" s="347">
        <f>IF(InpOverride!I168="",F_Inputs!I168,InpOverride!I168)</f>
        <v>39.268000000000001</v>
      </c>
      <c r="J168" s="347">
        <f>IF(InpOverride!J168="",F_Inputs!J168,InpOverride!J168)</f>
        <v>0</v>
      </c>
      <c r="K168" s="347">
        <f>IF(InpOverride!K168="",F_Inputs!K168,InpOverride!K168)</f>
        <v>0</v>
      </c>
      <c r="L168" s="347">
        <f>IF(InpOverride!L168="",F_Inputs!L168,InpOverride!L168)</f>
        <v>0</v>
      </c>
      <c r="M168" s="347">
        <f>IF(InpOverride!M168="",F_Inputs!M168,InpOverride!M168)</f>
        <v>0</v>
      </c>
    </row>
    <row r="169" spans="1:13" x14ac:dyDescent="0.35">
      <c r="A169" t="s">
        <v>117</v>
      </c>
      <c r="B169" t="s">
        <v>626</v>
      </c>
      <c r="C169" t="s">
        <v>627</v>
      </c>
      <c r="D169" t="s">
        <v>424</v>
      </c>
      <c r="E169" t="s">
        <v>292</v>
      </c>
      <c r="F169" s="347">
        <f>IF(InpOverride!F169="",F_Inputs!F169,InpOverride!F169)</f>
        <v>0</v>
      </c>
      <c r="G169" s="347">
        <f>IF(InpOverride!G169="",F_Inputs!G169,InpOverride!G169)</f>
        <v>0</v>
      </c>
      <c r="H169" s="347">
        <f>IF(InpOverride!H169="",F_Inputs!H169,InpOverride!H169)</f>
        <v>0</v>
      </c>
      <c r="I169" s="347">
        <f>IF(InpOverride!I169="",F_Inputs!I169,InpOverride!I169)</f>
        <v>1151.4829999999999</v>
      </c>
      <c r="J169" s="347">
        <f>IF(InpOverride!J169="",F_Inputs!J169,InpOverride!J169)</f>
        <v>0</v>
      </c>
      <c r="K169" s="347">
        <f>IF(InpOverride!K169="",F_Inputs!K169,InpOverride!K169)</f>
        <v>0</v>
      </c>
      <c r="L169" s="347">
        <f>IF(InpOverride!L169="",F_Inputs!L169,InpOverride!L169)</f>
        <v>0</v>
      </c>
      <c r="M169" s="347">
        <f>IF(InpOverride!M169="",F_Inputs!M169,InpOverride!M169)</f>
        <v>0</v>
      </c>
    </row>
    <row r="170" spans="1:13" x14ac:dyDescent="0.35">
      <c r="A170" t="s">
        <v>117</v>
      </c>
      <c r="B170" t="s">
        <v>628</v>
      </c>
      <c r="C170" t="s">
        <v>629</v>
      </c>
      <c r="D170" t="s">
        <v>424</v>
      </c>
      <c r="E170" t="s">
        <v>292</v>
      </c>
      <c r="F170" s="347">
        <f>IF(InpOverride!F170="",F_Inputs!F170,InpOverride!F170)</f>
        <v>0</v>
      </c>
      <c r="G170" s="347">
        <f>IF(InpOverride!G170="",F_Inputs!G170,InpOverride!G170)</f>
        <v>0</v>
      </c>
      <c r="H170" s="347">
        <f>IF(InpOverride!H170="",F_Inputs!H170,InpOverride!H170)</f>
        <v>0</v>
      </c>
      <c r="I170" s="347">
        <f>IF(InpOverride!I170="",F_Inputs!I170,InpOverride!I170)</f>
        <v>54.722000000000001</v>
      </c>
      <c r="J170" s="347">
        <f>IF(InpOverride!J170="",F_Inputs!J170,InpOverride!J170)</f>
        <v>0</v>
      </c>
      <c r="K170" s="347">
        <f>IF(InpOverride!K170="",F_Inputs!K170,InpOverride!K170)</f>
        <v>0</v>
      </c>
      <c r="L170" s="347">
        <f>IF(InpOverride!L170="",F_Inputs!L170,InpOverride!L170)</f>
        <v>0</v>
      </c>
      <c r="M170" s="347">
        <f>IF(InpOverride!M170="",F_Inputs!M170,InpOverride!M170)</f>
        <v>0</v>
      </c>
    </row>
    <row r="171" spans="1:13" x14ac:dyDescent="0.35">
      <c r="A171" t="s">
        <v>117</v>
      </c>
      <c r="B171" t="s">
        <v>630</v>
      </c>
      <c r="C171" t="s">
        <v>631</v>
      </c>
      <c r="D171" t="s">
        <v>188</v>
      </c>
      <c r="E171" t="s">
        <v>292</v>
      </c>
      <c r="F171" s="347">
        <f>IF(InpOverride!F171="",F_Inputs!F171,InpOverride!F171)</f>
        <v>0</v>
      </c>
      <c r="G171" s="347">
        <f>IF(InpOverride!G171="",F_Inputs!G171,InpOverride!G171)</f>
        <v>0</v>
      </c>
      <c r="H171" s="347">
        <f>IF(InpOverride!H171="",F_Inputs!H171,InpOverride!H171)</f>
        <v>0</v>
      </c>
      <c r="I171" s="347">
        <f>IF(InpOverride!I171="",F_Inputs!I171,InpOverride!I171)</f>
        <v>4821.8999999999996</v>
      </c>
      <c r="J171" s="347">
        <f>IF(InpOverride!J171="",F_Inputs!J171,InpOverride!J171)</f>
        <v>0</v>
      </c>
      <c r="K171" s="347">
        <f>IF(InpOverride!K171="",F_Inputs!K171,InpOverride!K171)</f>
        <v>0</v>
      </c>
      <c r="L171" s="347">
        <f>IF(InpOverride!L171="",F_Inputs!L171,InpOverride!L171)</f>
        <v>0</v>
      </c>
      <c r="M171" s="347">
        <f>IF(InpOverride!M171="",F_Inputs!M171,InpOverride!M171)</f>
        <v>0</v>
      </c>
    </row>
    <row r="172" spans="1:13" x14ac:dyDescent="0.35">
      <c r="A172" t="s">
        <v>117</v>
      </c>
      <c r="B172" t="s">
        <v>632</v>
      </c>
      <c r="C172" t="s">
        <v>633</v>
      </c>
      <c r="D172" t="s">
        <v>188</v>
      </c>
      <c r="E172" t="s">
        <v>292</v>
      </c>
      <c r="F172" s="347">
        <f>IF(InpOverride!F172="",F_Inputs!F172,InpOverride!F172)</f>
        <v>0</v>
      </c>
      <c r="G172" s="347">
        <f>IF(InpOverride!G172="",F_Inputs!G172,InpOverride!G172)</f>
        <v>0</v>
      </c>
      <c r="H172" s="347">
        <f>IF(InpOverride!H172="",F_Inputs!H172,InpOverride!H172)</f>
        <v>0</v>
      </c>
      <c r="I172" s="347">
        <f>IF(InpOverride!I172="",F_Inputs!I172,InpOverride!I172)</f>
        <v>1364.25</v>
      </c>
      <c r="J172" s="347">
        <f>IF(InpOverride!J172="",F_Inputs!J172,InpOverride!J172)</f>
        <v>0</v>
      </c>
      <c r="K172" s="347">
        <f>IF(InpOverride!K172="",F_Inputs!K172,InpOverride!K172)</f>
        <v>0</v>
      </c>
      <c r="L172" s="347">
        <f>IF(InpOverride!L172="",F_Inputs!L172,InpOverride!L172)</f>
        <v>0</v>
      </c>
      <c r="M172" s="347">
        <f>IF(InpOverride!M172="",F_Inputs!M172,InpOverride!M172)</f>
        <v>0</v>
      </c>
    </row>
    <row r="173" spans="1:13" x14ac:dyDescent="0.35">
      <c r="A173" t="s">
        <v>117</v>
      </c>
      <c r="B173" t="s">
        <v>634</v>
      </c>
      <c r="C173" t="s">
        <v>635</v>
      </c>
      <c r="D173" t="s">
        <v>636</v>
      </c>
      <c r="E173" t="s">
        <v>292</v>
      </c>
      <c r="F173" s="347">
        <f>IF(InpOverride!F173="",F_Inputs!F173,InpOverride!F173)</f>
        <v>0</v>
      </c>
      <c r="G173" s="347">
        <f>IF(InpOverride!G173="",F_Inputs!G173,InpOverride!G173)</f>
        <v>0</v>
      </c>
      <c r="H173" s="347">
        <f>IF(InpOverride!H173="",F_Inputs!H173,InpOverride!H173)</f>
        <v>0</v>
      </c>
      <c r="I173" s="347">
        <f>IF(InpOverride!I173="",F_Inputs!I173,InpOverride!I173)</f>
        <v>6437774</v>
      </c>
      <c r="J173" s="347">
        <f>IF(InpOverride!J173="",F_Inputs!J173,InpOverride!J173)</f>
        <v>0</v>
      </c>
      <c r="K173" s="347">
        <f>IF(InpOverride!K173="",F_Inputs!K173,InpOverride!K173)</f>
        <v>0</v>
      </c>
      <c r="L173" s="347">
        <f>IF(InpOverride!L173="",F_Inputs!L173,InpOverride!L173)</f>
        <v>0</v>
      </c>
      <c r="M173" s="347">
        <f>IF(InpOverride!M173="",F_Inputs!M173,InpOverride!M173)</f>
        <v>0</v>
      </c>
    </row>
    <row r="174" spans="1:13" x14ac:dyDescent="0.35">
      <c r="A174" t="s">
        <v>117</v>
      </c>
      <c r="B174" t="s">
        <v>637</v>
      </c>
      <c r="C174" t="s">
        <v>638</v>
      </c>
      <c r="D174" t="s">
        <v>636</v>
      </c>
      <c r="E174" t="s">
        <v>292</v>
      </c>
      <c r="F174" s="347">
        <f>IF(InpOverride!F174="",F_Inputs!F174,InpOverride!F174)</f>
        <v>0</v>
      </c>
      <c r="G174" s="347">
        <f>IF(InpOverride!G174="",F_Inputs!G174,InpOverride!G174)</f>
        <v>0</v>
      </c>
      <c r="H174" s="347">
        <f>IF(InpOverride!H174="",F_Inputs!H174,InpOverride!H174)</f>
        <v>0</v>
      </c>
      <c r="I174" s="347">
        <f>IF(InpOverride!I174="",F_Inputs!I174,InpOverride!I174)</f>
        <v>0</v>
      </c>
      <c r="J174" s="347">
        <f>IF(InpOverride!J174="",F_Inputs!J174,InpOverride!J174)</f>
        <v>0</v>
      </c>
      <c r="K174" s="347">
        <f>IF(InpOverride!K174="",F_Inputs!K174,InpOverride!K174)</f>
        <v>0</v>
      </c>
      <c r="L174" s="347">
        <f>IF(InpOverride!L174="",F_Inputs!L174,InpOverride!L174)</f>
        <v>0</v>
      </c>
      <c r="M174" s="347">
        <f>IF(InpOverride!M174="",F_Inputs!M174,InpOverride!M174)</f>
        <v>0</v>
      </c>
    </row>
    <row r="175" spans="1:13" x14ac:dyDescent="0.35">
      <c r="A175" t="s">
        <v>117</v>
      </c>
      <c r="B175" t="s">
        <v>639</v>
      </c>
      <c r="C175" t="s">
        <v>640</v>
      </c>
      <c r="D175" t="s">
        <v>176</v>
      </c>
      <c r="E175" t="s">
        <v>292</v>
      </c>
      <c r="F175" s="347">
        <f>IF(InpOverride!F175="",F_Inputs!F175,InpOverride!F175)</f>
        <v>0</v>
      </c>
      <c r="G175" s="347">
        <f>IF(InpOverride!G175="",F_Inputs!G175,InpOverride!G175)</f>
        <v>0</v>
      </c>
      <c r="H175" s="347">
        <f>IF(InpOverride!H175="",F_Inputs!H175,InpOverride!H175)</f>
        <v>0</v>
      </c>
      <c r="I175" s="347">
        <f>IF(InpOverride!I175="",F_Inputs!I175,InpOverride!I175)</f>
        <v>0</v>
      </c>
      <c r="J175" s="347">
        <f>IF(InpOverride!J175="",F_Inputs!J175,InpOverride!J175)</f>
        <v>0</v>
      </c>
      <c r="K175" s="347">
        <f>IF(InpOverride!K175="",F_Inputs!K175,InpOverride!K175)</f>
        <v>0</v>
      </c>
      <c r="L175" s="347">
        <f>IF(InpOverride!L175="",F_Inputs!L175,InpOverride!L175)</f>
        <v>0</v>
      </c>
      <c r="M175" s="347">
        <f>IF(InpOverride!M175="",F_Inputs!M175,InpOverride!M175)</f>
        <v>0</v>
      </c>
    </row>
    <row r="176" spans="1:13" x14ac:dyDescent="0.35">
      <c r="A176" t="s">
        <v>117</v>
      </c>
      <c r="B176" t="s">
        <v>641</v>
      </c>
      <c r="C176" t="s">
        <v>642</v>
      </c>
      <c r="D176" t="s">
        <v>636</v>
      </c>
      <c r="E176" t="s">
        <v>292</v>
      </c>
      <c r="F176" s="347">
        <f>IF(InpOverride!F176="",F_Inputs!F176,InpOverride!F176)</f>
        <v>0</v>
      </c>
      <c r="G176" s="347">
        <f>IF(InpOverride!G176="",F_Inputs!G176,InpOverride!G176)</f>
        <v>0</v>
      </c>
      <c r="H176" s="347">
        <f>IF(InpOverride!H176="",F_Inputs!H176,InpOverride!H176)</f>
        <v>0</v>
      </c>
      <c r="I176" s="347">
        <f>IF(InpOverride!I176="",F_Inputs!I176,InpOverride!I176)</f>
        <v>0</v>
      </c>
      <c r="J176" s="347">
        <f>IF(InpOverride!J176="",F_Inputs!J176,InpOverride!J176)</f>
        <v>0</v>
      </c>
      <c r="K176" s="347">
        <f>IF(InpOverride!K176="",F_Inputs!K176,InpOverride!K176)</f>
        <v>0</v>
      </c>
      <c r="L176" s="347">
        <f>IF(InpOverride!L176="",F_Inputs!L176,InpOverride!L176)</f>
        <v>0</v>
      </c>
      <c r="M176" s="347">
        <f>IF(InpOverride!M176="",F_Inputs!M176,InpOverride!M176)</f>
        <v>0</v>
      </c>
    </row>
    <row r="177" spans="1:13" x14ac:dyDescent="0.35">
      <c r="A177" t="s">
        <v>117</v>
      </c>
      <c r="B177" t="s">
        <v>643</v>
      </c>
      <c r="C177" t="s">
        <v>644</v>
      </c>
      <c r="D177" t="s">
        <v>176</v>
      </c>
      <c r="E177" t="s">
        <v>292</v>
      </c>
      <c r="F177" s="347">
        <f>IF(InpOverride!F177="",F_Inputs!F177,InpOverride!F177)</f>
        <v>0</v>
      </c>
      <c r="G177" s="347">
        <f>IF(InpOverride!G177="",F_Inputs!G177,InpOverride!G177)</f>
        <v>0</v>
      </c>
      <c r="H177" s="347">
        <f>IF(InpOverride!H177="",F_Inputs!H177,InpOverride!H177)</f>
        <v>0</v>
      </c>
      <c r="I177" s="347">
        <f>IF(InpOverride!I177="",F_Inputs!I177,InpOverride!I177)</f>
        <v>0</v>
      </c>
      <c r="J177" s="347">
        <f>IF(InpOverride!J177="",F_Inputs!J177,InpOverride!J177)</f>
        <v>0</v>
      </c>
      <c r="K177" s="347">
        <f>IF(InpOverride!K177="",F_Inputs!K177,InpOverride!K177)</f>
        <v>0</v>
      </c>
      <c r="L177" s="347">
        <f>IF(InpOverride!L177="",F_Inputs!L177,InpOverride!L177)</f>
        <v>0</v>
      </c>
      <c r="M177" s="347">
        <f>IF(InpOverride!M177="",F_Inputs!M177,InpOverride!M177)</f>
        <v>0</v>
      </c>
    </row>
    <row r="178" spans="1:13" x14ac:dyDescent="0.35">
      <c r="A178" t="s">
        <v>117</v>
      </c>
      <c r="B178" t="s">
        <v>645</v>
      </c>
      <c r="C178" t="s">
        <v>646</v>
      </c>
      <c r="D178" t="s">
        <v>636</v>
      </c>
      <c r="E178" t="s">
        <v>292</v>
      </c>
      <c r="F178" s="347">
        <f>IF(InpOverride!F178="",F_Inputs!F178,InpOverride!F178)</f>
        <v>0</v>
      </c>
      <c r="G178" s="347">
        <f>IF(InpOverride!G178="",F_Inputs!G178,InpOverride!G178)</f>
        <v>0</v>
      </c>
      <c r="H178" s="347">
        <f>IF(InpOverride!H178="",F_Inputs!H178,InpOverride!H178)</f>
        <v>0</v>
      </c>
      <c r="I178" s="347">
        <f>IF(InpOverride!I178="",F_Inputs!I178,InpOverride!I178)</f>
        <v>6437774</v>
      </c>
      <c r="J178" s="347">
        <f>IF(InpOverride!J178="",F_Inputs!J178,InpOverride!J178)</f>
        <v>0</v>
      </c>
      <c r="K178" s="347">
        <f>IF(InpOverride!K178="",F_Inputs!K178,InpOverride!K178)</f>
        <v>0</v>
      </c>
      <c r="L178" s="347">
        <f>IF(InpOverride!L178="",F_Inputs!L178,InpOverride!L178)</f>
        <v>0</v>
      </c>
      <c r="M178" s="347">
        <f>IF(InpOverride!M178="",F_Inputs!M178,InpOverride!M178)</f>
        <v>0</v>
      </c>
    </row>
    <row r="179" spans="1:13" x14ac:dyDescent="0.35">
      <c r="A179" t="s">
        <v>117</v>
      </c>
      <c r="B179" t="s">
        <v>647</v>
      </c>
      <c r="C179" t="s">
        <v>648</v>
      </c>
      <c r="D179" t="s">
        <v>176</v>
      </c>
      <c r="E179" t="s">
        <v>292</v>
      </c>
      <c r="F179" s="347">
        <f>IF(InpOverride!F179="",F_Inputs!F179,InpOverride!F179)</f>
        <v>0</v>
      </c>
      <c r="G179" s="347">
        <f>IF(InpOverride!G179="",F_Inputs!G179,InpOverride!G179)</f>
        <v>0</v>
      </c>
      <c r="H179" s="347">
        <f>IF(InpOverride!H179="",F_Inputs!H179,InpOverride!H179)</f>
        <v>0</v>
      </c>
      <c r="I179" s="347">
        <f>IF(InpOverride!I179="",F_Inputs!I179,InpOverride!I179)</f>
        <v>1</v>
      </c>
      <c r="J179" s="347">
        <f>IF(InpOverride!J179="",F_Inputs!J179,InpOverride!J179)</f>
        <v>0</v>
      </c>
      <c r="K179" s="347">
        <f>IF(InpOverride!K179="",F_Inputs!K179,InpOverride!K179)</f>
        <v>0</v>
      </c>
      <c r="L179" s="347">
        <f>IF(InpOverride!L179="",F_Inputs!L179,InpOverride!L179)</f>
        <v>0</v>
      </c>
      <c r="M179" s="347">
        <f>IF(InpOverride!M179="",F_Inputs!M179,InpOverride!M179)</f>
        <v>0</v>
      </c>
    </row>
    <row r="180" spans="1:13" x14ac:dyDescent="0.35">
      <c r="A180" t="s">
        <v>117</v>
      </c>
      <c r="B180" t="s">
        <v>649</v>
      </c>
      <c r="C180" t="s">
        <v>650</v>
      </c>
      <c r="D180" t="s">
        <v>176</v>
      </c>
      <c r="E180" t="s">
        <v>292</v>
      </c>
      <c r="F180" s="347">
        <f>IF(InpOverride!F180="",F_Inputs!F180,InpOverride!F180)</f>
        <v>0</v>
      </c>
      <c r="G180" s="347">
        <f>IF(InpOverride!G180="",F_Inputs!G180,InpOverride!G180)</f>
        <v>0</v>
      </c>
      <c r="H180" s="347">
        <f>IF(InpOverride!H180="",F_Inputs!H180,InpOverride!H180)</f>
        <v>0</v>
      </c>
      <c r="I180" s="347">
        <f>IF(InpOverride!I180="",F_Inputs!I180,InpOverride!I180)</f>
        <v>3.7000000000000002E-3</v>
      </c>
      <c r="J180" s="347">
        <f>IF(InpOverride!J180="",F_Inputs!J180,InpOverride!J180)</f>
        <v>0</v>
      </c>
      <c r="K180" s="347">
        <f>IF(InpOverride!K180="",F_Inputs!K180,InpOverride!K180)</f>
        <v>0</v>
      </c>
      <c r="L180" s="347">
        <f>IF(InpOverride!L180="",F_Inputs!L180,InpOverride!L180)</f>
        <v>0</v>
      </c>
      <c r="M180" s="347">
        <f>IF(InpOverride!M180="",F_Inputs!M180,InpOverride!M180)</f>
        <v>0</v>
      </c>
    </row>
    <row r="181" spans="1:13" x14ac:dyDescent="0.35">
      <c r="A181" t="s">
        <v>117</v>
      </c>
      <c r="B181" t="s">
        <v>651</v>
      </c>
      <c r="C181" t="s">
        <v>652</v>
      </c>
      <c r="D181" t="s">
        <v>176</v>
      </c>
      <c r="E181" t="s">
        <v>292</v>
      </c>
      <c r="F181" s="347">
        <f>IF(InpOverride!F181="",F_Inputs!F181,InpOverride!F181)</f>
        <v>0</v>
      </c>
      <c r="G181" s="347">
        <f>IF(InpOverride!G181="",F_Inputs!G181,InpOverride!G181)</f>
        <v>0</v>
      </c>
      <c r="H181" s="347">
        <f>IF(InpOverride!H181="",F_Inputs!H181,InpOverride!H181)</f>
        <v>0</v>
      </c>
      <c r="I181" s="347">
        <f>IF(InpOverride!I181="",F_Inputs!I181,InpOverride!I181)</f>
        <v>0</v>
      </c>
      <c r="J181" s="347">
        <f>IF(InpOverride!J181="",F_Inputs!J181,InpOverride!J181)</f>
        <v>0</v>
      </c>
      <c r="K181" s="347">
        <f>IF(InpOverride!K181="",F_Inputs!K181,InpOverride!K181)</f>
        <v>0</v>
      </c>
      <c r="L181" s="347">
        <f>IF(InpOverride!L181="",F_Inputs!L181,InpOverride!L181)</f>
        <v>0</v>
      </c>
      <c r="M181" s="347">
        <f>IF(InpOverride!M181="",F_Inputs!M181,InpOverride!M181)</f>
        <v>0</v>
      </c>
    </row>
    <row r="182" spans="1:13" x14ac:dyDescent="0.35">
      <c r="A182" t="s">
        <v>117</v>
      </c>
      <c r="B182" t="s">
        <v>653</v>
      </c>
      <c r="C182" t="s">
        <v>654</v>
      </c>
      <c r="D182" t="s">
        <v>176</v>
      </c>
      <c r="E182" t="s">
        <v>292</v>
      </c>
      <c r="F182" s="347">
        <f>IF(InpOverride!F182="",F_Inputs!F182,InpOverride!F182)</f>
        <v>0</v>
      </c>
      <c r="G182" s="347">
        <f>IF(InpOverride!G182="",F_Inputs!G182,InpOverride!G182)</f>
        <v>0</v>
      </c>
      <c r="H182" s="347">
        <f>IF(InpOverride!H182="",F_Inputs!H182,InpOverride!H182)</f>
        <v>0</v>
      </c>
      <c r="I182" s="347">
        <f>IF(InpOverride!I182="",F_Inputs!I182,InpOverride!I182)</f>
        <v>0.99629999999999996</v>
      </c>
      <c r="J182" s="347">
        <f>IF(InpOverride!J182="",F_Inputs!J182,InpOverride!J182)</f>
        <v>0</v>
      </c>
      <c r="K182" s="347">
        <f>IF(InpOverride!K182="",F_Inputs!K182,InpOverride!K182)</f>
        <v>0</v>
      </c>
      <c r="L182" s="347">
        <f>IF(InpOverride!L182="",F_Inputs!L182,InpOverride!L182)</f>
        <v>0</v>
      </c>
      <c r="M182" s="347">
        <f>IF(InpOverride!M182="",F_Inputs!M182,InpOverride!M182)</f>
        <v>0</v>
      </c>
    </row>
    <row r="183" spans="1:13" x14ac:dyDescent="0.35">
      <c r="A183" t="s">
        <v>117</v>
      </c>
      <c r="B183" t="s">
        <v>655</v>
      </c>
      <c r="C183" t="s">
        <v>656</v>
      </c>
      <c r="D183" t="s">
        <v>189</v>
      </c>
      <c r="E183" t="s">
        <v>292</v>
      </c>
      <c r="F183" s="347">
        <f>IF(InpOverride!F183="",F_Inputs!F183,InpOverride!F183)</f>
        <v>0</v>
      </c>
      <c r="G183" s="347">
        <f>IF(InpOverride!G183="",F_Inputs!G183,InpOverride!G183)</f>
        <v>0</v>
      </c>
      <c r="H183" s="347">
        <f>IF(InpOverride!H183="",F_Inputs!H183,InpOverride!H183)</f>
        <v>0</v>
      </c>
      <c r="I183" s="347">
        <f>IF(InpOverride!I183="",F_Inputs!I183,InpOverride!I183)</f>
        <v>816</v>
      </c>
      <c r="J183" s="347">
        <f>IF(InpOverride!J183="",F_Inputs!J183,InpOverride!J183)</f>
        <v>0</v>
      </c>
      <c r="K183" s="347">
        <f>IF(InpOverride!K183="",F_Inputs!K183,InpOverride!K183)</f>
        <v>0</v>
      </c>
      <c r="L183" s="347">
        <f>IF(InpOverride!L183="",F_Inputs!L183,InpOverride!L183)</f>
        <v>0</v>
      </c>
      <c r="M183" s="347">
        <f>IF(InpOverride!M183="",F_Inputs!M183,InpOverride!M183)</f>
        <v>0</v>
      </c>
    </row>
    <row r="184" spans="1:13" x14ac:dyDescent="0.35">
      <c r="A184" t="s">
        <v>117</v>
      </c>
      <c r="B184" t="s">
        <v>657</v>
      </c>
      <c r="C184" t="s">
        <v>658</v>
      </c>
      <c r="D184" t="s">
        <v>170</v>
      </c>
      <c r="E184" t="s">
        <v>292</v>
      </c>
      <c r="F184" s="347">
        <f>IF(InpOverride!F184="",F_Inputs!F184,InpOverride!F184)</f>
        <v>0</v>
      </c>
      <c r="G184" s="347">
        <f>IF(InpOverride!G184="",F_Inputs!G184,InpOverride!G184)</f>
        <v>0</v>
      </c>
      <c r="H184" s="347">
        <f>IF(InpOverride!H184="",F_Inputs!H184,InpOverride!H184)</f>
        <v>0</v>
      </c>
      <c r="I184" s="347">
        <f>IF(InpOverride!I184="",F_Inputs!I184,InpOverride!I184)</f>
        <v>-4.3999999999999997E-2</v>
      </c>
      <c r="J184" s="347">
        <f>IF(InpOverride!J184="",F_Inputs!J184,InpOverride!J184)</f>
        <v>0</v>
      </c>
      <c r="K184" s="347">
        <f>IF(InpOverride!K184="",F_Inputs!K184,InpOverride!K184)</f>
        <v>0</v>
      </c>
      <c r="L184" s="347">
        <f>IF(InpOverride!L184="",F_Inputs!L184,InpOverride!L184)</f>
        <v>0</v>
      </c>
      <c r="M184" s="347">
        <f>IF(InpOverride!M184="",F_Inputs!M184,InpOverride!M184)</f>
        <v>0</v>
      </c>
    </row>
    <row r="185" spans="1:13" x14ac:dyDescent="0.35">
      <c r="A185" t="s">
        <v>117</v>
      </c>
      <c r="B185" t="s">
        <v>659</v>
      </c>
      <c r="C185" t="s">
        <v>660</v>
      </c>
      <c r="D185" t="s">
        <v>170</v>
      </c>
      <c r="E185" t="s">
        <v>292</v>
      </c>
      <c r="F185" s="347">
        <f>IF(InpOverride!F185="",F_Inputs!F185,InpOverride!F185)</f>
        <v>0</v>
      </c>
      <c r="G185" s="347">
        <f>IF(InpOverride!G185="",F_Inputs!G185,InpOverride!G185)</f>
        <v>0</v>
      </c>
      <c r="H185" s="347">
        <f>IF(InpOverride!H185="",F_Inputs!H185,InpOverride!H185)</f>
        <v>0</v>
      </c>
      <c r="I185" s="347">
        <f>IF(InpOverride!I185="",F_Inputs!I185,InpOverride!I185)</f>
        <v>0</v>
      </c>
      <c r="J185" s="347">
        <f>IF(InpOverride!J185="",F_Inputs!J185,InpOverride!J185)</f>
        <v>0</v>
      </c>
      <c r="K185" s="347">
        <f>IF(InpOverride!K185="",F_Inputs!K185,InpOverride!K185)</f>
        <v>0</v>
      </c>
      <c r="L185" s="347">
        <f>IF(InpOverride!L185="",F_Inputs!L185,InpOverride!L185)</f>
        <v>0</v>
      </c>
      <c r="M185" s="347">
        <f>IF(InpOverride!M185="",F_Inputs!M185,InpOverride!M185)</f>
        <v>0</v>
      </c>
    </row>
    <row r="186" spans="1:13" x14ac:dyDescent="0.35">
      <c r="A186" t="s">
        <v>119</v>
      </c>
      <c r="B186" t="s">
        <v>290</v>
      </c>
      <c r="C186" t="s">
        <v>291</v>
      </c>
      <c r="D186" t="s">
        <v>170</v>
      </c>
      <c r="E186" t="s">
        <v>292</v>
      </c>
      <c r="F186" s="347">
        <f>IF(InpOverride!F186="",F_Inputs!F186,InpOverride!F186)</f>
        <v>0</v>
      </c>
      <c r="G186" s="347">
        <f>IF(InpOverride!G186="",F_Inputs!G186,InpOverride!G186)</f>
        <v>0</v>
      </c>
      <c r="H186" s="347">
        <f>IF(InpOverride!H186="",F_Inputs!H186,InpOverride!H186)</f>
        <v>0</v>
      </c>
      <c r="I186" s="347">
        <f>IF(InpOverride!I186="",F_Inputs!I186,InpOverride!I186)</f>
        <v>65.47</v>
      </c>
      <c r="J186" s="347">
        <f>IF(InpOverride!J186="",F_Inputs!J186,InpOverride!J186)</f>
        <v>0</v>
      </c>
      <c r="K186" s="347">
        <f>IF(InpOverride!K186="",F_Inputs!K186,InpOverride!K186)</f>
        <v>0</v>
      </c>
      <c r="L186" s="347">
        <f>IF(InpOverride!L186="",F_Inputs!L186,InpOverride!L186)</f>
        <v>0</v>
      </c>
      <c r="M186" s="347">
        <f>IF(InpOverride!M186="",F_Inputs!M186,InpOverride!M186)</f>
        <v>0</v>
      </c>
    </row>
    <row r="187" spans="1:13" x14ac:dyDescent="0.35">
      <c r="A187" t="s">
        <v>119</v>
      </c>
      <c r="B187" t="s">
        <v>293</v>
      </c>
      <c r="C187" t="s">
        <v>294</v>
      </c>
      <c r="D187" t="s">
        <v>172</v>
      </c>
      <c r="E187" t="s">
        <v>292</v>
      </c>
      <c r="F187" s="347">
        <f>IF(InpOverride!F187="",F_Inputs!F187,InpOverride!F187)</f>
        <v>0</v>
      </c>
      <c r="G187" s="347">
        <f>IF(InpOverride!G187="",F_Inputs!G187,InpOverride!G187)</f>
        <v>0</v>
      </c>
      <c r="H187" s="347">
        <f>IF(InpOverride!H187="",F_Inputs!H187,InpOverride!H187)</f>
        <v>0</v>
      </c>
      <c r="I187" s="347">
        <f>IF(InpOverride!I187="",F_Inputs!I187,InpOverride!I187)</f>
        <v>1426.19</v>
      </c>
      <c r="J187" s="347">
        <f>IF(InpOverride!J187="",F_Inputs!J187,InpOverride!J187)</f>
        <v>0</v>
      </c>
      <c r="K187" s="347">
        <f>IF(InpOverride!K187="",F_Inputs!K187,InpOverride!K187)</f>
        <v>0</v>
      </c>
      <c r="L187" s="347">
        <f>IF(InpOverride!L187="",F_Inputs!L187,InpOverride!L187)</f>
        <v>0</v>
      </c>
      <c r="M187" s="347">
        <f>IF(InpOverride!M187="",F_Inputs!M187,InpOverride!M187)</f>
        <v>0</v>
      </c>
    </row>
    <row r="188" spans="1:13" x14ac:dyDescent="0.35">
      <c r="A188" t="s">
        <v>119</v>
      </c>
      <c r="B188" t="s">
        <v>295</v>
      </c>
      <c r="C188" t="s">
        <v>296</v>
      </c>
      <c r="D188" t="s">
        <v>188</v>
      </c>
      <c r="E188" t="s">
        <v>292</v>
      </c>
      <c r="F188" s="347">
        <f>IF(InpOverride!F188="",F_Inputs!F188,InpOverride!F188)</f>
        <v>0</v>
      </c>
      <c r="G188" s="347">
        <f>IF(InpOverride!G188="",F_Inputs!G188,InpOverride!G188)</f>
        <v>0</v>
      </c>
      <c r="H188" s="347">
        <f>IF(InpOverride!H188="",F_Inputs!H188,InpOverride!H188)</f>
        <v>3.97</v>
      </c>
      <c r="I188" s="347">
        <f>IF(InpOverride!I188="",F_Inputs!I188,InpOverride!I188)</f>
        <v>4.17</v>
      </c>
      <c r="J188" s="347">
        <f>IF(InpOverride!J188="",F_Inputs!J188,InpOverride!J188)</f>
        <v>0</v>
      </c>
      <c r="K188" s="347">
        <f>IF(InpOverride!K188="",F_Inputs!K188,InpOverride!K188)</f>
        <v>0</v>
      </c>
      <c r="L188" s="347">
        <f>IF(InpOverride!L188="",F_Inputs!L188,InpOverride!L188)</f>
        <v>0</v>
      </c>
      <c r="M188" s="347">
        <f>IF(InpOverride!M188="",F_Inputs!M188,InpOverride!M188)</f>
        <v>0</v>
      </c>
    </row>
    <row r="189" spans="1:13" x14ac:dyDescent="0.35">
      <c r="A189" t="s">
        <v>119</v>
      </c>
      <c r="B189" t="s">
        <v>297</v>
      </c>
      <c r="C189" t="s">
        <v>298</v>
      </c>
      <c r="D189" t="s">
        <v>205</v>
      </c>
      <c r="E189" t="s">
        <v>292</v>
      </c>
      <c r="F189" s="347">
        <f>IF(InpOverride!F189="",F_Inputs!F189,InpOverride!F189)</f>
        <v>0</v>
      </c>
      <c r="G189" s="347">
        <f>IF(InpOverride!G189="",F_Inputs!G189,InpOverride!G189)</f>
        <v>0</v>
      </c>
      <c r="H189" s="347">
        <f>IF(InpOverride!H189="",F_Inputs!H189,InpOverride!H189)</f>
        <v>0</v>
      </c>
      <c r="I189" s="347" t="str">
        <f>IF(InpOverride!I189="",F_Inputs!I189,InpOverride!I189)</f>
        <v>No</v>
      </c>
      <c r="J189" s="347">
        <f>IF(InpOverride!J189="",F_Inputs!J189,InpOverride!J189)</f>
        <v>0</v>
      </c>
      <c r="K189" s="347">
        <f>IF(InpOverride!K189="",F_Inputs!K189,InpOverride!K189)</f>
        <v>0</v>
      </c>
      <c r="L189" s="347">
        <f>IF(InpOverride!L189="",F_Inputs!L189,InpOverride!L189)</f>
        <v>0</v>
      </c>
      <c r="M189" s="347">
        <f>IF(InpOverride!M189="",F_Inputs!M189,InpOverride!M189)</f>
        <v>0</v>
      </c>
    </row>
    <row r="190" spans="1:13" x14ac:dyDescent="0.35">
      <c r="A190" t="s">
        <v>119</v>
      </c>
      <c r="B190" t="s">
        <v>300</v>
      </c>
      <c r="C190" t="s">
        <v>301</v>
      </c>
      <c r="D190" t="s">
        <v>170</v>
      </c>
      <c r="E190" t="s">
        <v>292</v>
      </c>
      <c r="F190" s="347">
        <f>IF(InpOverride!F190="",F_Inputs!F190,InpOverride!F190)</f>
        <v>0</v>
      </c>
      <c r="G190" s="347">
        <f>IF(InpOverride!G190="",F_Inputs!G190,InpOverride!G190)</f>
        <v>0</v>
      </c>
      <c r="H190" s="347">
        <f>IF(InpOverride!H190="",F_Inputs!H190,InpOverride!H190)</f>
        <v>0</v>
      </c>
      <c r="I190" s="347">
        <f>IF(InpOverride!I190="",F_Inputs!I190,InpOverride!I190)</f>
        <v>-1.0589599999999999</v>
      </c>
      <c r="J190" s="347">
        <f>IF(InpOverride!J190="",F_Inputs!J190,InpOverride!J190)</f>
        <v>0</v>
      </c>
      <c r="K190" s="347">
        <f>IF(InpOverride!K190="",F_Inputs!K190,InpOverride!K190)</f>
        <v>0</v>
      </c>
      <c r="L190" s="347">
        <f>IF(InpOverride!L190="",F_Inputs!L190,InpOverride!L190)</f>
        <v>0</v>
      </c>
      <c r="M190" s="347">
        <f>IF(InpOverride!M190="",F_Inputs!M190,InpOverride!M190)</f>
        <v>0</v>
      </c>
    </row>
    <row r="191" spans="1:13" x14ac:dyDescent="0.35">
      <c r="A191" t="s">
        <v>119</v>
      </c>
      <c r="B191" t="s">
        <v>302</v>
      </c>
      <c r="C191" t="s">
        <v>303</v>
      </c>
      <c r="D191" t="s">
        <v>170</v>
      </c>
      <c r="E191" t="s">
        <v>292</v>
      </c>
      <c r="F191" s="347">
        <f>IF(InpOverride!F191="",F_Inputs!F191,InpOverride!F191)</f>
        <v>0</v>
      </c>
      <c r="G191" s="347">
        <f>IF(InpOverride!G191="",F_Inputs!G191,InpOverride!G191)</f>
        <v>0</v>
      </c>
      <c r="H191" s="347">
        <f>IF(InpOverride!H191="",F_Inputs!H191,InpOverride!H191)</f>
        <v>0</v>
      </c>
      <c r="I191" s="347">
        <f>IF(InpOverride!I191="",F_Inputs!I191,InpOverride!I191)</f>
        <v>-2.4740000000000002</v>
      </c>
      <c r="J191" s="347">
        <f>IF(InpOverride!J191="",F_Inputs!J191,InpOverride!J191)</f>
        <v>0</v>
      </c>
      <c r="K191" s="347">
        <f>IF(InpOverride!K191="",F_Inputs!K191,InpOverride!K191)</f>
        <v>0</v>
      </c>
      <c r="L191" s="347">
        <f>IF(InpOverride!L191="",F_Inputs!L191,InpOverride!L191)</f>
        <v>0</v>
      </c>
      <c r="M191" s="347">
        <f>IF(InpOverride!M191="",F_Inputs!M191,InpOverride!M191)</f>
        <v>0</v>
      </c>
    </row>
    <row r="192" spans="1:13" x14ac:dyDescent="0.35">
      <c r="A192" t="s">
        <v>119</v>
      </c>
      <c r="B192" t="s">
        <v>304</v>
      </c>
      <c r="C192" t="s">
        <v>305</v>
      </c>
      <c r="D192" t="s">
        <v>186</v>
      </c>
      <c r="E192" t="s">
        <v>292</v>
      </c>
      <c r="F192" s="347">
        <f>IF(InpOverride!F192="",F_Inputs!F192,InpOverride!F192)</f>
        <v>0</v>
      </c>
      <c r="G192" s="347">
        <f>IF(InpOverride!G192="",F_Inputs!G192,InpOverride!G192)</f>
        <v>0</v>
      </c>
      <c r="H192" s="347">
        <f>IF(InpOverride!H192="",F_Inputs!H192,InpOverride!H192)</f>
        <v>1.2337962962963E-2</v>
      </c>
      <c r="I192" s="347">
        <f>IF(InpOverride!I192="",F_Inputs!I192,InpOverride!I192)</f>
        <v>7.69706660369725E-3</v>
      </c>
      <c r="J192" s="347">
        <f>IF(InpOverride!J192="",F_Inputs!J192,InpOverride!J192)</f>
        <v>0</v>
      </c>
      <c r="K192" s="347">
        <f>IF(InpOverride!K192="",F_Inputs!K192,InpOverride!K192)</f>
        <v>0</v>
      </c>
      <c r="L192" s="347">
        <f>IF(InpOverride!L192="",F_Inputs!L192,InpOverride!L192)</f>
        <v>0</v>
      </c>
      <c r="M192" s="347">
        <f>IF(InpOverride!M192="",F_Inputs!M192,InpOverride!M192)</f>
        <v>0</v>
      </c>
    </row>
    <row r="193" spans="1:13" x14ac:dyDescent="0.35">
      <c r="A193" t="s">
        <v>119</v>
      </c>
      <c r="B193" t="s">
        <v>306</v>
      </c>
      <c r="C193" t="s">
        <v>307</v>
      </c>
      <c r="D193" t="s">
        <v>205</v>
      </c>
      <c r="E193" t="s">
        <v>292</v>
      </c>
      <c r="F193" s="347">
        <f>IF(InpOverride!F193="",F_Inputs!F193,InpOverride!F193)</f>
        <v>0</v>
      </c>
      <c r="G193" s="347">
        <f>IF(InpOverride!G193="",F_Inputs!G193,InpOverride!G193)</f>
        <v>0</v>
      </c>
      <c r="H193" s="347">
        <f>IF(InpOverride!H193="",F_Inputs!H193,InpOverride!H193)</f>
        <v>0</v>
      </c>
      <c r="I193" s="347" t="str">
        <f>IF(InpOverride!I193="",F_Inputs!I193,InpOverride!I193)</f>
        <v>No</v>
      </c>
      <c r="J193" s="347">
        <f>IF(InpOverride!J193="",F_Inputs!J193,InpOverride!J193)</f>
        <v>0</v>
      </c>
      <c r="K193" s="347">
        <f>IF(InpOverride!K193="",F_Inputs!K193,InpOverride!K193)</f>
        <v>0</v>
      </c>
      <c r="L193" s="347">
        <f>IF(InpOverride!L193="",F_Inputs!L193,InpOverride!L193)</f>
        <v>0</v>
      </c>
      <c r="M193" s="347">
        <f>IF(InpOverride!M193="",F_Inputs!M193,InpOverride!M193)</f>
        <v>0</v>
      </c>
    </row>
    <row r="194" spans="1:13" x14ac:dyDescent="0.35">
      <c r="A194" t="s">
        <v>119</v>
      </c>
      <c r="B194" t="s">
        <v>309</v>
      </c>
      <c r="C194" t="s">
        <v>310</v>
      </c>
      <c r="D194" t="s">
        <v>170</v>
      </c>
      <c r="E194" t="s">
        <v>292</v>
      </c>
      <c r="F194" s="347">
        <f>IF(InpOverride!F194="",F_Inputs!F194,InpOverride!F194)</f>
        <v>0</v>
      </c>
      <c r="G194" s="347">
        <f>IF(InpOverride!G194="",F_Inputs!G194,InpOverride!G194)</f>
        <v>0</v>
      </c>
      <c r="H194" s="347">
        <f>IF(InpOverride!H194="",F_Inputs!H194,InpOverride!H194)</f>
        <v>0</v>
      </c>
      <c r="I194" s="347">
        <f>IF(InpOverride!I194="",F_Inputs!I194,InpOverride!I194)</f>
        <v>-2.7961033046876702</v>
      </c>
      <c r="J194" s="347">
        <f>IF(InpOverride!J194="",F_Inputs!J194,InpOverride!J194)</f>
        <v>0</v>
      </c>
      <c r="K194" s="347">
        <f>IF(InpOverride!K194="",F_Inputs!K194,InpOverride!K194)</f>
        <v>0</v>
      </c>
      <c r="L194" s="347">
        <f>IF(InpOverride!L194="",F_Inputs!L194,InpOverride!L194)</f>
        <v>0</v>
      </c>
      <c r="M194" s="347">
        <f>IF(InpOverride!M194="",F_Inputs!M194,InpOverride!M194)</f>
        <v>0</v>
      </c>
    </row>
    <row r="195" spans="1:13" x14ac:dyDescent="0.35">
      <c r="A195" t="s">
        <v>119</v>
      </c>
      <c r="B195" t="s">
        <v>311</v>
      </c>
      <c r="C195" t="s">
        <v>312</v>
      </c>
      <c r="D195" t="s">
        <v>170</v>
      </c>
      <c r="E195" t="s">
        <v>292</v>
      </c>
      <c r="F195" s="347">
        <f>IF(InpOverride!F195="",F_Inputs!F195,InpOverride!F195)</f>
        <v>0</v>
      </c>
      <c r="G195" s="347">
        <f>IF(InpOverride!G195="",F_Inputs!G195,InpOverride!G195)</f>
        <v>0</v>
      </c>
      <c r="H195" s="347">
        <f>IF(InpOverride!H195="",F_Inputs!H195,InpOverride!H195)</f>
        <v>0</v>
      </c>
      <c r="I195" s="347">
        <f>IF(InpOverride!I195="",F_Inputs!I195,InpOverride!I195)</f>
        <v>-11.664999999999999</v>
      </c>
      <c r="J195" s="347">
        <f>IF(InpOverride!J195="",F_Inputs!J195,InpOverride!J195)</f>
        <v>0</v>
      </c>
      <c r="K195" s="347">
        <f>IF(InpOverride!K195="",F_Inputs!K195,InpOverride!K195)</f>
        <v>0</v>
      </c>
      <c r="L195" s="347">
        <f>IF(InpOverride!L195="",F_Inputs!L195,InpOverride!L195)</f>
        <v>0</v>
      </c>
      <c r="M195" s="347">
        <f>IF(InpOverride!M195="",F_Inputs!M195,InpOverride!M195)</f>
        <v>0</v>
      </c>
    </row>
    <row r="196" spans="1:13" x14ac:dyDescent="0.35">
      <c r="A196" t="s">
        <v>119</v>
      </c>
      <c r="B196" t="s">
        <v>313</v>
      </c>
      <c r="C196" t="s">
        <v>314</v>
      </c>
      <c r="D196" t="s">
        <v>189</v>
      </c>
      <c r="E196" t="s">
        <v>292</v>
      </c>
      <c r="F196" s="347">
        <f>IF(InpOverride!F196="",F_Inputs!F196,InpOverride!F196)</f>
        <v>0</v>
      </c>
      <c r="G196" s="347">
        <f>IF(InpOverride!G196="",F_Inputs!G196,InpOverride!G196)</f>
        <v>0</v>
      </c>
      <c r="H196" s="347" t="str">
        <f>IF(InpOverride!H196="",F_Inputs!H196,InpOverride!H196)</f>
        <v>N/A</v>
      </c>
      <c r="I196" s="347">
        <f>IF(InpOverride!I196="",F_Inputs!I196,InpOverride!I196)</f>
        <v>2.2439585730724998</v>
      </c>
      <c r="J196" s="347">
        <f>IF(InpOverride!J196="",F_Inputs!J196,InpOverride!J196)</f>
        <v>0</v>
      </c>
      <c r="K196" s="347">
        <f>IF(InpOverride!K196="",F_Inputs!K196,InpOverride!K196)</f>
        <v>0</v>
      </c>
      <c r="L196" s="347">
        <f>IF(InpOverride!L196="",F_Inputs!L196,InpOverride!L196)</f>
        <v>0</v>
      </c>
      <c r="M196" s="347">
        <f>IF(InpOverride!M196="",F_Inputs!M196,InpOverride!M196)</f>
        <v>0</v>
      </c>
    </row>
    <row r="197" spans="1:13" x14ac:dyDescent="0.35">
      <c r="A197" t="s">
        <v>119</v>
      </c>
      <c r="B197" t="s">
        <v>315</v>
      </c>
      <c r="C197" t="s">
        <v>316</v>
      </c>
      <c r="D197" t="s">
        <v>205</v>
      </c>
      <c r="E197" t="s">
        <v>292</v>
      </c>
      <c r="F197" s="347">
        <f>IF(InpOverride!F197="",F_Inputs!F197,InpOverride!F197)</f>
        <v>0</v>
      </c>
      <c r="G197" s="347">
        <f>IF(InpOverride!G197="",F_Inputs!G197,InpOverride!G197)</f>
        <v>0</v>
      </c>
      <c r="H197" s="347">
        <f>IF(InpOverride!H197="",F_Inputs!H197,InpOverride!H197)</f>
        <v>0</v>
      </c>
      <c r="I197" s="347" t="str">
        <f>IF(InpOverride!I197="",F_Inputs!I197,InpOverride!I197)</f>
        <v>Yes</v>
      </c>
      <c r="J197" s="347">
        <f>IF(InpOverride!J197="",F_Inputs!J197,InpOverride!J197)</f>
        <v>0</v>
      </c>
      <c r="K197" s="347">
        <f>IF(InpOverride!K197="",F_Inputs!K197,InpOverride!K197)</f>
        <v>0</v>
      </c>
      <c r="L197" s="347">
        <f>IF(InpOverride!L197="",F_Inputs!L197,InpOverride!L197)</f>
        <v>0</v>
      </c>
      <c r="M197" s="347">
        <f>IF(InpOverride!M197="",F_Inputs!M197,InpOverride!M197)</f>
        <v>0</v>
      </c>
    </row>
    <row r="198" spans="1:13" x14ac:dyDescent="0.35">
      <c r="A198" t="s">
        <v>119</v>
      </c>
      <c r="B198" t="s">
        <v>317</v>
      </c>
      <c r="C198" t="s">
        <v>318</v>
      </c>
      <c r="D198" t="s">
        <v>170</v>
      </c>
      <c r="E198" t="s">
        <v>292</v>
      </c>
      <c r="F198" s="347">
        <f>IF(InpOverride!F198="",F_Inputs!F198,InpOverride!F198)</f>
        <v>0</v>
      </c>
      <c r="G198" s="347">
        <f>IF(InpOverride!G198="",F_Inputs!G198,InpOverride!G198)</f>
        <v>0</v>
      </c>
      <c r="H198" s="347">
        <f>IF(InpOverride!H198="",F_Inputs!H198,InpOverride!H198)</f>
        <v>0</v>
      </c>
      <c r="I198" s="347">
        <f>IF(InpOverride!I198="",F_Inputs!I198,InpOverride!I198)</f>
        <v>0.1144</v>
      </c>
      <c r="J198" s="347">
        <f>IF(InpOverride!J198="",F_Inputs!J198,InpOverride!J198)</f>
        <v>0</v>
      </c>
      <c r="K198" s="347">
        <f>IF(InpOverride!K198="",F_Inputs!K198,InpOverride!K198)</f>
        <v>0</v>
      </c>
      <c r="L198" s="347">
        <f>IF(InpOverride!L198="",F_Inputs!L198,InpOverride!L198)</f>
        <v>0</v>
      </c>
      <c r="M198" s="347">
        <f>IF(InpOverride!M198="",F_Inputs!M198,InpOverride!M198)</f>
        <v>0</v>
      </c>
    </row>
    <row r="199" spans="1:13" x14ac:dyDescent="0.35">
      <c r="A199" t="s">
        <v>119</v>
      </c>
      <c r="B199" t="s">
        <v>319</v>
      </c>
      <c r="C199" t="s">
        <v>320</v>
      </c>
      <c r="D199" t="s">
        <v>170</v>
      </c>
      <c r="E199" t="s">
        <v>292</v>
      </c>
      <c r="F199" s="347">
        <f>IF(InpOverride!F199="",F_Inputs!F199,InpOverride!F199)</f>
        <v>0</v>
      </c>
      <c r="G199" s="347">
        <f>IF(InpOverride!G199="",F_Inputs!G199,InpOverride!G199)</f>
        <v>0</v>
      </c>
      <c r="H199" s="347">
        <f>IF(InpOverride!H199="",F_Inputs!H199,InpOverride!H199)</f>
        <v>0</v>
      </c>
      <c r="I199" s="347">
        <f>IF(InpOverride!I199="",F_Inputs!I199,InpOverride!I199)</f>
        <v>1.573</v>
      </c>
      <c r="J199" s="347">
        <f>IF(InpOverride!J199="",F_Inputs!J199,InpOverride!J199)</f>
        <v>0</v>
      </c>
      <c r="K199" s="347">
        <f>IF(InpOverride!K199="",F_Inputs!K199,InpOverride!K199)</f>
        <v>0</v>
      </c>
      <c r="L199" s="347">
        <f>IF(InpOverride!L199="",F_Inputs!L199,InpOverride!L199)</f>
        <v>0</v>
      </c>
      <c r="M199" s="347">
        <f>IF(InpOverride!M199="",F_Inputs!M199,InpOverride!M199)</f>
        <v>0</v>
      </c>
    </row>
    <row r="200" spans="1:13" x14ac:dyDescent="0.35">
      <c r="A200" t="s">
        <v>119</v>
      </c>
      <c r="B200" t="s">
        <v>321</v>
      </c>
      <c r="C200" t="s">
        <v>322</v>
      </c>
      <c r="D200" t="s">
        <v>189</v>
      </c>
      <c r="E200" t="s">
        <v>292</v>
      </c>
      <c r="F200" s="347">
        <f>IF(InpOverride!F200="",F_Inputs!F200,InpOverride!F200)</f>
        <v>0</v>
      </c>
      <c r="G200" s="347">
        <f>IF(InpOverride!G200="",F_Inputs!G200,InpOverride!G200)</f>
        <v>0</v>
      </c>
      <c r="H200" s="347" t="str">
        <f>IF(InpOverride!H200="",F_Inputs!H200,InpOverride!H200)</f>
        <v>N/A</v>
      </c>
      <c r="I200" s="347">
        <f>IF(InpOverride!I200="",F_Inputs!I200,InpOverride!I200)</f>
        <v>-5.2190721649484804</v>
      </c>
      <c r="J200" s="347">
        <f>IF(InpOverride!J200="",F_Inputs!J200,InpOverride!J200)</f>
        <v>0</v>
      </c>
      <c r="K200" s="347">
        <f>IF(InpOverride!K200="",F_Inputs!K200,InpOverride!K200)</f>
        <v>0</v>
      </c>
      <c r="L200" s="347">
        <f>IF(InpOverride!L200="",F_Inputs!L200,InpOverride!L200)</f>
        <v>0</v>
      </c>
      <c r="M200" s="347">
        <f>IF(InpOverride!M200="",F_Inputs!M200,InpOverride!M200)</f>
        <v>0</v>
      </c>
    </row>
    <row r="201" spans="1:13" x14ac:dyDescent="0.35">
      <c r="A201" t="s">
        <v>119</v>
      </c>
      <c r="B201" t="s">
        <v>323</v>
      </c>
      <c r="C201" t="s">
        <v>324</v>
      </c>
      <c r="D201" t="s">
        <v>205</v>
      </c>
      <c r="E201" t="s">
        <v>292</v>
      </c>
      <c r="F201" s="347">
        <f>IF(InpOverride!F201="",F_Inputs!F201,InpOverride!F201)</f>
        <v>0</v>
      </c>
      <c r="G201" s="347">
        <f>IF(InpOverride!G201="",F_Inputs!G201,InpOverride!G201)</f>
        <v>0</v>
      </c>
      <c r="H201" s="347">
        <f>IF(InpOverride!H201="",F_Inputs!H201,InpOverride!H201)</f>
        <v>0</v>
      </c>
      <c r="I201" s="347" t="str">
        <f>IF(InpOverride!I201="",F_Inputs!I201,InpOverride!I201)</f>
        <v>No</v>
      </c>
      <c r="J201" s="347">
        <f>IF(InpOverride!J201="",F_Inputs!J201,InpOverride!J201)</f>
        <v>0</v>
      </c>
      <c r="K201" s="347">
        <f>IF(InpOverride!K201="",F_Inputs!K201,InpOverride!K201)</f>
        <v>0</v>
      </c>
      <c r="L201" s="347">
        <f>IF(InpOverride!L201="",F_Inputs!L201,InpOverride!L201)</f>
        <v>0</v>
      </c>
      <c r="M201" s="347">
        <f>IF(InpOverride!M201="",F_Inputs!M201,InpOverride!M201)</f>
        <v>0</v>
      </c>
    </row>
    <row r="202" spans="1:13" x14ac:dyDescent="0.35">
      <c r="A202" t="s">
        <v>119</v>
      </c>
      <c r="B202" t="s">
        <v>325</v>
      </c>
      <c r="C202" t="s">
        <v>326</v>
      </c>
      <c r="D202" t="s">
        <v>170</v>
      </c>
      <c r="E202" t="s">
        <v>292</v>
      </c>
      <c r="F202" s="347">
        <f>IF(InpOverride!F202="",F_Inputs!F202,InpOverride!F202)</f>
        <v>0</v>
      </c>
      <c r="G202" s="347">
        <f>IF(InpOverride!G202="",F_Inputs!G202,InpOverride!G202)</f>
        <v>0</v>
      </c>
      <c r="H202" s="347">
        <f>IF(InpOverride!H202="",F_Inputs!H202,InpOverride!H202)</f>
        <v>0</v>
      </c>
      <c r="I202" s="347">
        <f>IF(InpOverride!I202="",F_Inputs!I202,InpOverride!I202)</f>
        <v>-1.3095000000000001</v>
      </c>
      <c r="J202" s="347">
        <f>IF(InpOverride!J202="",F_Inputs!J202,InpOverride!J202)</f>
        <v>0</v>
      </c>
      <c r="K202" s="347">
        <f>IF(InpOverride!K202="",F_Inputs!K202,InpOverride!K202)</f>
        <v>0</v>
      </c>
      <c r="L202" s="347">
        <f>IF(InpOverride!L202="",F_Inputs!L202,InpOverride!L202)</f>
        <v>0</v>
      </c>
      <c r="M202" s="347">
        <f>IF(InpOverride!M202="",F_Inputs!M202,InpOverride!M202)</f>
        <v>0</v>
      </c>
    </row>
    <row r="203" spans="1:13" x14ac:dyDescent="0.35">
      <c r="A203" t="s">
        <v>119</v>
      </c>
      <c r="B203" t="s">
        <v>327</v>
      </c>
      <c r="C203" t="s">
        <v>328</v>
      </c>
      <c r="D203" t="s">
        <v>170</v>
      </c>
      <c r="E203" t="s">
        <v>292</v>
      </c>
      <c r="F203" s="347">
        <f>IF(InpOverride!F203="",F_Inputs!F203,InpOverride!F203)</f>
        <v>0</v>
      </c>
      <c r="G203" s="347">
        <f>IF(InpOverride!G203="",F_Inputs!G203,InpOverride!G203)</f>
        <v>0</v>
      </c>
      <c r="H203" s="347">
        <f>IF(InpOverride!H203="",F_Inputs!H203,InpOverride!H203)</f>
        <v>0</v>
      </c>
      <c r="I203" s="347">
        <f>IF(InpOverride!I203="",F_Inputs!I203,InpOverride!I203)</f>
        <v>-2.2010000000000001</v>
      </c>
      <c r="J203" s="347">
        <f>IF(InpOverride!J203="",F_Inputs!J203,InpOverride!J203)</f>
        <v>0</v>
      </c>
      <c r="K203" s="347">
        <f>IF(InpOverride!K203="",F_Inputs!K203,InpOverride!K203)</f>
        <v>0</v>
      </c>
      <c r="L203" s="347">
        <f>IF(InpOverride!L203="",F_Inputs!L203,InpOverride!L203)</f>
        <v>0</v>
      </c>
      <c r="M203" s="347">
        <f>IF(InpOverride!M203="",F_Inputs!M203,InpOverride!M203)</f>
        <v>0</v>
      </c>
    </row>
    <row r="204" spans="1:13" x14ac:dyDescent="0.35">
      <c r="A204" t="s">
        <v>119</v>
      </c>
      <c r="B204" t="s">
        <v>329</v>
      </c>
      <c r="C204" t="s">
        <v>330</v>
      </c>
      <c r="D204" t="s">
        <v>188</v>
      </c>
      <c r="E204" t="s">
        <v>292</v>
      </c>
      <c r="F204" s="347">
        <f>IF(InpOverride!F204="",F_Inputs!F204,InpOverride!F204)</f>
        <v>0</v>
      </c>
      <c r="G204" s="347">
        <f>IF(InpOverride!G204="",F_Inputs!G204,InpOverride!G204)</f>
        <v>0</v>
      </c>
      <c r="H204" s="347">
        <f>IF(InpOverride!H204="",F_Inputs!H204,InpOverride!H204)</f>
        <v>138.80000000000001</v>
      </c>
      <c r="I204" s="347">
        <f>IF(InpOverride!I204="",F_Inputs!I204,InpOverride!I204)</f>
        <v>140.18641120627299</v>
      </c>
      <c r="J204" s="347">
        <f>IF(InpOverride!J204="",F_Inputs!J204,InpOverride!J204)</f>
        <v>0</v>
      </c>
      <c r="K204" s="347">
        <f>IF(InpOverride!K204="",F_Inputs!K204,InpOverride!K204)</f>
        <v>0</v>
      </c>
      <c r="L204" s="347">
        <f>IF(InpOverride!L204="",F_Inputs!L204,InpOverride!L204)</f>
        <v>0</v>
      </c>
      <c r="M204" s="347">
        <f>IF(InpOverride!M204="",F_Inputs!M204,InpOverride!M204)</f>
        <v>0</v>
      </c>
    </row>
    <row r="205" spans="1:13" x14ac:dyDescent="0.35">
      <c r="A205" t="s">
        <v>119</v>
      </c>
      <c r="B205" t="s">
        <v>331</v>
      </c>
      <c r="C205" t="s">
        <v>332</v>
      </c>
      <c r="D205" t="s">
        <v>205</v>
      </c>
      <c r="E205" t="s">
        <v>292</v>
      </c>
      <c r="F205" s="347">
        <f>IF(InpOverride!F205="",F_Inputs!F205,InpOverride!F205)</f>
        <v>0</v>
      </c>
      <c r="G205" s="347">
        <f>IF(InpOverride!G205="",F_Inputs!G205,InpOverride!G205)</f>
        <v>0</v>
      </c>
      <c r="H205" s="347">
        <f>IF(InpOverride!H205="",F_Inputs!H205,InpOverride!H205)</f>
        <v>0</v>
      </c>
      <c r="I205" s="347" t="str">
        <f>IF(InpOverride!I205="",F_Inputs!I205,InpOverride!I205)</f>
        <v>No</v>
      </c>
      <c r="J205" s="347">
        <f>IF(InpOverride!J205="",F_Inputs!J205,InpOverride!J205)</f>
        <v>0</v>
      </c>
      <c r="K205" s="347">
        <f>IF(InpOverride!K205="",F_Inputs!K205,InpOverride!K205)</f>
        <v>0</v>
      </c>
      <c r="L205" s="347">
        <f>IF(InpOverride!L205="",F_Inputs!L205,InpOverride!L205)</f>
        <v>0</v>
      </c>
      <c r="M205" s="347">
        <f>IF(InpOverride!M205="",F_Inputs!M205,InpOverride!M205)</f>
        <v>0</v>
      </c>
    </row>
    <row r="206" spans="1:13" x14ac:dyDescent="0.35">
      <c r="A206" t="s">
        <v>119</v>
      </c>
      <c r="B206" t="s">
        <v>333</v>
      </c>
      <c r="C206" t="s">
        <v>334</v>
      </c>
      <c r="D206" t="s">
        <v>170</v>
      </c>
      <c r="E206" t="s">
        <v>292</v>
      </c>
      <c r="F206" s="347">
        <f>IF(InpOverride!F206="",F_Inputs!F206,InpOverride!F206)</f>
        <v>0</v>
      </c>
      <c r="G206" s="347">
        <f>IF(InpOverride!G206="",F_Inputs!G206,InpOverride!G206)</f>
        <v>0</v>
      </c>
      <c r="H206" s="347">
        <f>IF(InpOverride!H206="",F_Inputs!H206,InpOverride!H206)</f>
        <v>0</v>
      </c>
      <c r="I206" s="347">
        <f>IF(InpOverride!I206="",F_Inputs!I206,InpOverride!I206)</f>
        <v>-0.132599999999998</v>
      </c>
      <c r="J206" s="347">
        <f>IF(InpOverride!J206="",F_Inputs!J206,InpOverride!J206)</f>
        <v>0</v>
      </c>
      <c r="K206" s="347">
        <f>IF(InpOverride!K206="",F_Inputs!K206,InpOverride!K206)</f>
        <v>0</v>
      </c>
      <c r="L206" s="347">
        <f>IF(InpOverride!L206="",F_Inputs!L206,InpOverride!L206)</f>
        <v>0</v>
      </c>
      <c r="M206" s="347">
        <f>IF(InpOverride!M206="",F_Inputs!M206,InpOverride!M206)</f>
        <v>0</v>
      </c>
    </row>
    <row r="207" spans="1:13" x14ac:dyDescent="0.35">
      <c r="A207" t="s">
        <v>119</v>
      </c>
      <c r="B207" t="s">
        <v>335</v>
      </c>
      <c r="C207" t="s">
        <v>336</v>
      </c>
      <c r="D207" t="s">
        <v>170</v>
      </c>
      <c r="E207" t="s">
        <v>292</v>
      </c>
      <c r="F207" s="347">
        <f>IF(InpOverride!F207="",F_Inputs!F207,InpOverride!F207)</f>
        <v>0</v>
      </c>
      <c r="G207" s="347">
        <f>IF(InpOverride!G207="",F_Inputs!G207,InpOverride!G207)</f>
        <v>0</v>
      </c>
      <c r="H207" s="347">
        <f>IF(InpOverride!H207="",F_Inputs!H207,InpOverride!H207)</f>
        <v>0</v>
      </c>
      <c r="I207" s="347">
        <f>IF(InpOverride!I207="",F_Inputs!I207,InpOverride!I207)</f>
        <v>-0.13300000000000001</v>
      </c>
      <c r="J207" s="347">
        <f>IF(InpOverride!J207="",F_Inputs!J207,InpOverride!J207)</f>
        <v>0</v>
      </c>
      <c r="K207" s="347">
        <f>IF(InpOverride!K207="",F_Inputs!K207,InpOverride!K207)</f>
        <v>0</v>
      </c>
      <c r="L207" s="347">
        <f>IF(InpOverride!L207="",F_Inputs!L207,InpOverride!L207)</f>
        <v>0</v>
      </c>
      <c r="M207" s="347">
        <f>IF(InpOverride!M207="",F_Inputs!M207,InpOverride!M207)</f>
        <v>0</v>
      </c>
    </row>
    <row r="208" spans="1:13" x14ac:dyDescent="0.35">
      <c r="A208" t="s">
        <v>119</v>
      </c>
      <c r="B208" t="s">
        <v>337</v>
      </c>
      <c r="C208" t="s">
        <v>338</v>
      </c>
      <c r="D208" t="s">
        <v>189</v>
      </c>
      <c r="E208" t="s">
        <v>292</v>
      </c>
      <c r="F208" s="347">
        <f>IF(InpOverride!F208="",F_Inputs!F208,InpOverride!F208)</f>
        <v>0</v>
      </c>
      <c r="G208" s="347">
        <f>IF(InpOverride!G208="",F_Inputs!G208,InpOverride!G208)</f>
        <v>0</v>
      </c>
      <c r="H208" s="347">
        <f>IF(InpOverride!H208="",F_Inputs!H208,InpOverride!H208)</f>
        <v>0.13</v>
      </c>
      <c r="I208" s="347">
        <f>IF(InpOverride!I208="",F_Inputs!I208,InpOverride!I208)</f>
        <v>0.72657481664267598</v>
      </c>
      <c r="J208" s="347">
        <f>IF(InpOverride!J208="",F_Inputs!J208,InpOverride!J208)</f>
        <v>0</v>
      </c>
      <c r="K208" s="347">
        <f>IF(InpOverride!K208="",F_Inputs!K208,InpOverride!K208)</f>
        <v>0</v>
      </c>
      <c r="L208" s="347">
        <f>IF(InpOverride!L208="",F_Inputs!L208,InpOverride!L208)</f>
        <v>0</v>
      </c>
      <c r="M208" s="347">
        <f>IF(InpOverride!M208="",F_Inputs!M208,InpOverride!M208)</f>
        <v>0</v>
      </c>
    </row>
    <row r="209" spans="1:13" x14ac:dyDescent="0.35">
      <c r="A209" t="s">
        <v>119</v>
      </c>
      <c r="B209" t="s">
        <v>339</v>
      </c>
      <c r="C209" t="s">
        <v>340</v>
      </c>
      <c r="D209" t="s">
        <v>205</v>
      </c>
      <c r="E209" t="s">
        <v>292</v>
      </c>
      <c r="F209" s="347">
        <f>IF(InpOverride!F209="",F_Inputs!F209,InpOverride!F209)</f>
        <v>0</v>
      </c>
      <c r="G209" s="347">
        <f>IF(InpOverride!G209="",F_Inputs!G209,InpOverride!G209)</f>
        <v>0</v>
      </c>
      <c r="H209" s="347">
        <f>IF(InpOverride!H209="",F_Inputs!H209,InpOverride!H209)</f>
        <v>0</v>
      </c>
      <c r="I209" s="347" t="str">
        <f>IF(InpOverride!I209="",F_Inputs!I209,InpOverride!I209)</f>
        <v>Yes</v>
      </c>
      <c r="J209" s="347">
        <f>IF(InpOverride!J209="",F_Inputs!J209,InpOverride!J209)</f>
        <v>0</v>
      </c>
      <c r="K209" s="347">
        <f>IF(InpOverride!K209="",F_Inputs!K209,InpOverride!K209)</f>
        <v>0</v>
      </c>
      <c r="L209" s="347">
        <f>IF(InpOverride!L209="",F_Inputs!L209,InpOverride!L209)</f>
        <v>0</v>
      </c>
      <c r="M209" s="347">
        <f>IF(InpOverride!M209="",F_Inputs!M209,InpOverride!M209)</f>
        <v>0</v>
      </c>
    </row>
    <row r="210" spans="1:13" x14ac:dyDescent="0.35">
      <c r="A210" t="s">
        <v>119</v>
      </c>
      <c r="B210" t="s">
        <v>341</v>
      </c>
      <c r="C210" t="s">
        <v>342</v>
      </c>
      <c r="D210" t="s">
        <v>170</v>
      </c>
      <c r="E210" t="s">
        <v>292</v>
      </c>
      <c r="F210" s="347">
        <f>IF(InpOverride!F210="",F_Inputs!F210,InpOverride!F210)</f>
        <v>0</v>
      </c>
      <c r="G210" s="347">
        <f>IF(InpOverride!G210="",F_Inputs!G210,InpOverride!G210)</f>
        <v>0</v>
      </c>
      <c r="H210" s="347">
        <f>IF(InpOverride!H210="",F_Inputs!H210,InpOverride!H210)</f>
        <v>0</v>
      </c>
      <c r="I210" s="347">
        <f>IF(InpOverride!I210="",F_Inputs!I210,InpOverride!I210)</f>
        <v>0</v>
      </c>
      <c r="J210" s="347">
        <f>IF(InpOverride!J210="",F_Inputs!J210,InpOverride!J210)</f>
        <v>0</v>
      </c>
      <c r="K210" s="347">
        <f>IF(InpOverride!K210="",F_Inputs!K210,InpOverride!K210)</f>
        <v>0</v>
      </c>
      <c r="L210" s="347">
        <f>IF(InpOverride!L210="",F_Inputs!L210,InpOverride!L210)</f>
        <v>0</v>
      </c>
      <c r="M210" s="347">
        <f>IF(InpOverride!M210="",F_Inputs!M210,InpOverride!M210)</f>
        <v>0</v>
      </c>
    </row>
    <row r="211" spans="1:13" x14ac:dyDescent="0.35">
      <c r="A211" t="s">
        <v>119</v>
      </c>
      <c r="B211" t="s">
        <v>343</v>
      </c>
      <c r="C211" t="s">
        <v>344</v>
      </c>
      <c r="D211" t="s">
        <v>170</v>
      </c>
      <c r="E211" t="s">
        <v>292</v>
      </c>
      <c r="F211" s="347">
        <f>IF(InpOverride!F211="",F_Inputs!F211,InpOverride!F211)</f>
        <v>0</v>
      </c>
      <c r="G211" s="347">
        <f>IF(InpOverride!G211="",F_Inputs!G211,InpOverride!G211)</f>
        <v>0</v>
      </c>
      <c r="H211" s="347">
        <f>IF(InpOverride!H211="",F_Inputs!H211,InpOverride!H211)</f>
        <v>0</v>
      </c>
      <c r="I211" s="347">
        <f>IF(InpOverride!I211="",F_Inputs!I211,InpOverride!I211)</f>
        <v>0</v>
      </c>
      <c r="J211" s="347">
        <f>IF(InpOverride!J211="",F_Inputs!J211,InpOverride!J211)</f>
        <v>0</v>
      </c>
      <c r="K211" s="347">
        <f>IF(InpOverride!K211="",F_Inputs!K211,InpOverride!K211)</f>
        <v>0</v>
      </c>
      <c r="L211" s="347">
        <f>IF(InpOverride!L211="",F_Inputs!L211,InpOverride!L211)</f>
        <v>0</v>
      </c>
      <c r="M211" s="347">
        <f>IF(InpOverride!M211="",F_Inputs!M211,InpOverride!M211)</f>
        <v>0</v>
      </c>
    </row>
    <row r="212" spans="1:13" x14ac:dyDescent="0.35">
      <c r="A212" t="s">
        <v>119</v>
      </c>
      <c r="B212" t="s">
        <v>345</v>
      </c>
      <c r="C212" t="s">
        <v>346</v>
      </c>
      <c r="D212" t="s">
        <v>188</v>
      </c>
      <c r="E212" t="s">
        <v>292</v>
      </c>
      <c r="F212" s="347">
        <f>IF(InpOverride!F212="",F_Inputs!F212,InpOverride!F212)</f>
        <v>0</v>
      </c>
      <c r="G212" s="347">
        <f>IF(InpOverride!G212="",F_Inputs!G212,InpOverride!G212)</f>
        <v>0</v>
      </c>
      <c r="H212" s="347">
        <f>IF(InpOverride!H212="",F_Inputs!H212,InpOverride!H212)</f>
        <v>0</v>
      </c>
      <c r="I212" s="347">
        <f>IF(InpOverride!I212="",F_Inputs!I212,InpOverride!I212)</f>
        <v>47.058823529411796</v>
      </c>
      <c r="J212" s="347">
        <f>IF(InpOverride!J212="",F_Inputs!J212,InpOverride!J212)</f>
        <v>0</v>
      </c>
      <c r="K212" s="347">
        <f>IF(InpOverride!K212="",F_Inputs!K212,InpOverride!K212)</f>
        <v>0</v>
      </c>
      <c r="L212" s="347">
        <f>IF(InpOverride!L212="",F_Inputs!L212,InpOverride!L212)</f>
        <v>0</v>
      </c>
      <c r="M212" s="347">
        <f>IF(InpOverride!M212="",F_Inputs!M212,InpOverride!M212)</f>
        <v>0</v>
      </c>
    </row>
    <row r="213" spans="1:13" x14ac:dyDescent="0.35">
      <c r="A213" t="s">
        <v>119</v>
      </c>
      <c r="B213" t="s">
        <v>347</v>
      </c>
      <c r="C213" t="s">
        <v>348</v>
      </c>
      <c r="D213" t="s">
        <v>188</v>
      </c>
      <c r="E213" t="s">
        <v>292</v>
      </c>
      <c r="F213" s="347">
        <f>IF(InpOverride!F213="",F_Inputs!F213,InpOverride!F213)</f>
        <v>0</v>
      </c>
      <c r="G213" s="347">
        <f>IF(InpOverride!G213="",F_Inputs!G213,InpOverride!G213)</f>
        <v>0</v>
      </c>
      <c r="H213" s="347">
        <f>IF(InpOverride!H213="",F_Inputs!H213,InpOverride!H213)</f>
        <v>0</v>
      </c>
      <c r="I213" s="347">
        <f>IF(InpOverride!I213="",F_Inputs!I213,InpOverride!I213)</f>
        <v>57.142857142857103</v>
      </c>
      <c r="J213" s="347">
        <f>IF(InpOverride!J213="",F_Inputs!J213,InpOverride!J213)</f>
        <v>0</v>
      </c>
      <c r="K213" s="347">
        <f>IF(InpOverride!K213="",F_Inputs!K213,InpOverride!K213)</f>
        <v>0</v>
      </c>
      <c r="L213" s="347">
        <f>IF(InpOverride!L213="",F_Inputs!L213,InpOverride!L213)</f>
        <v>0</v>
      </c>
      <c r="M213" s="347">
        <f>IF(InpOverride!M213="",F_Inputs!M213,InpOverride!M213)</f>
        <v>0</v>
      </c>
    </row>
    <row r="214" spans="1:13" x14ac:dyDescent="0.35">
      <c r="A214" t="s">
        <v>119</v>
      </c>
      <c r="B214" t="s">
        <v>349</v>
      </c>
      <c r="C214" t="s">
        <v>350</v>
      </c>
      <c r="D214" t="s">
        <v>188</v>
      </c>
      <c r="E214" t="s">
        <v>292</v>
      </c>
      <c r="F214" s="347">
        <f>IF(InpOverride!F214="",F_Inputs!F214,InpOverride!F214)</f>
        <v>0</v>
      </c>
      <c r="G214" s="347">
        <f>IF(InpOverride!G214="",F_Inputs!G214,InpOverride!G214)</f>
        <v>0</v>
      </c>
      <c r="H214" s="347">
        <f>IF(InpOverride!H214="",F_Inputs!H214,InpOverride!H214)</f>
        <v>1.75</v>
      </c>
      <c r="I214" s="347">
        <f>IF(InpOverride!I214="",F_Inputs!I214,InpOverride!I214)</f>
        <v>2.0490204393181202</v>
      </c>
      <c r="J214" s="347">
        <f>IF(InpOverride!J214="",F_Inputs!J214,InpOverride!J214)</f>
        <v>0</v>
      </c>
      <c r="K214" s="347">
        <f>IF(InpOverride!K214="",F_Inputs!K214,InpOverride!K214)</f>
        <v>0</v>
      </c>
      <c r="L214" s="347">
        <f>IF(InpOverride!L214="",F_Inputs!L214,InpOverride!L214)</f>
        <v>0</v>
      </c>
      <c r="M214" s="347">
        <f>IF(InpOverride!M214="",F_Inputs!M214,InpOverride!M214)</f>
        <v>0</v>
      </c>
    </row>
    <row r="215" spans="1:13" x14ac:dyDescent="0.35">
      <c r="A215" t="s">
        <v>119</v>
      </c>
      <c r="B215" t="s">
        <v>351</v>
      </c>
      <c r="C215" t="s">
        <v>352</v>
      </c>
      <c r="D215" t="s">
        <v>205</v>
      </c>
      <c r="E215" t="s">
        <v>292</v>
      </c>
      <c r="F215" s="347">
        <f>IF(InpOverride!F215="",F_Inputs!F215,InpOverride!F215)</f>
        <v>0</v>
      </c>
      <c r="G215" s="347">
        <f>IF(InpOverride!G215="",F_Inputs!G215,InpOverride!G215)</f>
        <v>0</v>
      </c>
      <c r="H215" s="347">
        <f>IF(InpOverride!H215="",F_Inputs!H215,InpOverride!H215)</f>
        <v>0</v>
      </c>
      <c r="I215" s="347" t="str">
        <f>IF(InpOverride!I215="",F_Inputs!I215,InpOverride!I215)</f>
        <v>No</v>
      </c>
      <c r="J215" s="347">
        <f>IF(InpOverride!J215="",F_Inputs!J215,InpOverride!J215)</f>
        <v>0</v>
      </c>
      <c r="K215" s="347">
        <f>IF(InpOverride!K215="",F_Inputs!K215,InpOverride!K215)</f>
        <v>0</v>
      </c>
      <c r="L215" s="347">
        <f>IF(InpOverride!L215="",F_Inputs!L215,InpOverride!L215)</f>
        <v>0</v>
      </c>
      <c r="M215" s="347">
        <f>IF(InpOverride!M215="",F_Inputs!M215,InpOverride!M215)</f>
        <v>0</v>
      </c>
    </row>
    <row r="216" spans="1:13" x14ac:dyDescent="0.35">
      <c r="A216" t="s">
        <v>119</v>
      </c>
      <c r="B216" t="s">
        <v>353</v>
      </c>
      <c r="C216" t="s">
        <v>354</v>
      </c>
      <c r="D216" t="s">
        <v>170</v>
      </c>
      <c r="E216" t="s">
        <v>292</v>
      </c>
      <c r="F216" s="347">
        <f>IF(InpOverride!F216="",F_Inputs!F216,InpOverride!F216)</f>
        <v>0</v>
      </c>
      <c r="G216" s="347">
        <f>IF(InpOverride!G216="",F_Inputs!G216,InpOverride!G216)</f>
        <v>0</v>
      </c>
      <c r="H216" s="347">
        <f>IF(InpOverride!H216="",F_Inputs!H216,InpOverride!H216)</f>
        <v>0</v>
      </c>
      <c r="I216" s="347">
        <f>IF(InpOverride!I216="",F_Inputs!I216,InpOverride!I216)</f>
        <v>-1.58101</v>
      </c>
      <c r="J216" s="347">
        <f>IF(InpOverride!J216="",F_Inputs!J216,InpOverride!J216)</f>
        <v>0</v>
      </c>
      <c r="K216" s="347">
        <f>IF(InpOverride!K216="",F_Inputs!K216,InpOverride!K216)</f>
        <v>0</v>
      </c>
      <c r="L216" s="347">
        <f>IF(InpOverride!L216="",F_Inputs!L216,InpOverride!L216)</f>
        <v>0</v>
      </c>
      <c r="M216" s="347">
        <f>IF(InpOverride!M216="",F_Inputs!M216,InpOverride!M216)</f>
        <v>0</v>
      </c>
    </row>
    <row r="217" spans="1:13" x14ac:dyDescent="0.35">
      <c r="A217" t="s">
        <v>119</v>
      </c>
      <c r="B217" t="s">
        <v>355</v>
      </c>
      <c r="C217" t="s">
        <v>356</v>
      </c>
      <c r="D217" t="s">
        <v>170</v>
      </c>
      <c r="E217" t="s">
        <v>292</v>
      </c>
      <c r="F217" s="347">
        <f>IF(InpOverride!F217="",F_Inputs!F217,InpOverride!F217)</f>
        <v>0</v>
      </c>
      <c r="G217" s="347">
        <f>IF(InpOverride!G217="",F_Inputs!G217,InpOverride!G217)</f>
        <v>0</v>
      </c>
      <c r="H217" s="347">
        <f>IF(InpOverride!H217="",F_Inputs!H217,InpOverride!H217)</f>
        <v>0</v>
      </c>
      <c r="I217" s="347">
        <f>IF(InpOverride!I217="",F_Inputs!I217,InpOverride!I217)</f>
        <v>-2.4359999999999999</v>
      </c>
      <c r="J217" s="347">
        <f>IF(InpOverride!J217="",F_Inputs!J217,InpOverride!J217)</f>
        <v>0</v>
      </c>
      <c r="K217" s="347">
        <f>IF(InpOverride!K217="",F_Inputs!K217,InpOverride!K217)</f>
        <v>0</v>
      </c>
      <c r="L217" s="347">
        <f>IF(InpOverride!L217="",F_Inputs!L217,InpOverride!L217)</f>
        <v>0</v>
      </c>
      <c r="M217" s="347">
        <f>IF(InpOverride!M217="",F_Inputs!M217,InpOverride!M217)</f>
        <v>0</v>
      </c>
    </row>
    <row r="218" spans="1:13" x14ac:dyDescent="0.35">
      <c r="A218" t="s">
        <v>119</v>
      </c>
      <c r="B218" t="s">
        <v>357</v>
      </c>
      <c r="C218" t="s">
        <v>358</v>
      </c>
      <c r="D218" t="s">
        <v>188</v>
      </c>
      <c r="E218" t="s">
        <v>292</v>
      </c>
      <c r="F218" s="347">
        <f>IF(InpOverride!F218="",F_Inputs!F218,InpOverride!F218)</f>
        <v>0</v>
      </c>
      <c r="G218" s="347">
        <f>IF(InpOverride!G218="",F_Inputs!G218,InpOverride!G218)</f>
        <v>0</v>
      </c>
      <c r="H218" s="347">
        <f>IF(InpOverride!H218="",F_Inputs!H218,InpOverride!H218)</f>
        <v>26.2</v>
      </c>
      <c r="I218" s="347">
        <f>IF(InpOverride!I218="",F_Inputs!I218,InpOverride!I218)</f>
        <v>21.4598255344054</v>
      </c>
      <c r="J218" s="347">
        <f>IF(InpOverride!J218="",F_Inputs!J218,InpOverride!J218)</f>
        <v>0</v>
      </c>
      <c r="K218" s="347">
        <f>IF(InpOverride!K218="",F_Inputs!K218,InpOverride!K218)</f>
        <v>0</v>
      </c>
      <c r="L218" s="347">
        <f>IF(InpOverride!L218="",F_Inputs!L218,InpOverride!L218)</f>
        <v>0</v>
      </c>
      <c r="M218" s="347">
        <f>IF(InpOverride!M218="",F_Inputs!M218,InpOverride!M218)</f>
        <v>0</v>
      </c>
    </row>
    <row r="219" spans="1:13" x14ac:dyDescent="0.35">
      <c r="A219" t="s">
        <v>119</v>
      </c>
      <c r="B219" t="s">
        <v>359</v>
      </c>
      <c r="C219" t="s">
        <v>360</v>
      </c>
      <c r="D219" t="s">
        <v>205</v>
      </c>
      <c r="E219" t="s">
        <v>292</v>
      </c>
      <c r="F219" s="347">
        <f>IF(InpOverride!F219="",F_Inputs!F219,InpOverride!F219)</f>
        <v>0</v>
      </c>
      <c r="G219" s="347">
        <f>IF(InpOverride!G219="",F_Inputs!G219,InpOverride!G219)</f>
        <v>0</v>
      </c>
      <c r="H219" s="347">
        <f>IF(InpOverride!H219="",F_Inputs!H219,InpOverride!H219)</f>
        <v>0</v>
      </c>
      <c r="I219" s="347" t="str">
        <f>IF(InpOverride!I219="",F_Inputs!I219,InpOverride!I219)</f>
        <v>Yes</v>
      </c>
      <c r="J219" s="347">
        <f>IF(InpOverride!J219="",F_Inputs!J219,InpOverride!J219)</f>
        <v>0</v>
      </c>
      <c r="K219" s="347">
        <f>IF(InpOverride!K219="",F_Inputs!K219,InpOverride!K219)</f>
        <v>0</v>
      </c>
      <c r="L219" s="347">
        <f>IF(InpOverride!L219="",F_Inputs!L219,InpOverride!L219)</f>
        <v>0</v>
      </c>
      <c r="M219" s="347">
        <f>IF(InpOverride!M219="",F_Inputs!M219,InpOverride!M219)</f>
        <v>0</v>
      </c>
    </row>
    <row r="220" spans="1:13" x14ac:dyDescent="0.35">
      <c r="A220" t="s">
        <v>119</v>
      </c>
      <c r="B220" t="s">
        <v>361</v>
      </c>
      <c r="C220" t="s">
        <v>362</v>
      </c>
      <c r="D220" t="s">
        <v>170</v>
      </c>
      <c r="E220" t="s">
        <v>292</v>
      </c>
      <c r="F220" s="347">
        <f>IF(InpOverride!F220="",F_Inputs!F220,InpOverride!F220)</f>
        <v>0</v>
      </c>
      <c r="G220" s="347">
        <f>IF(InpOverride!G220="",F_Inputs!G220,InpOverride!G220)</f>
        <v>0</v>
      </c>
      <c r="H220" s="347">
        <f>IF(InpOverride!H220="",F_Inputs!H220,InpOverride!H220)</f>
        <v>0</v>
      </c>
      <c r="I220" s="347">
        <f>IF(InpOverride!I220="",F_Inputs!I220,InpOverride!I220)</f>
        <v>0.54290000000000005</v>
      </c>
      <c r="J220" s="347">
        <f>IF(InpOverride!J220="",F_Inputs!J220,InpOverride!J220)</f>
        <v>0</v>
      </c>
      <c r="K220" s="347">
        <f>IF(InpOverride!K220="",F_Inputs!K220,InpOverride!K220)</f>
        <v>0</v>
      </c>
      <c r="L220" s="347">
        <f>IF(InpOverride!L220="",F_Inputs!L220,InpOverride!L220)</f>
        <v>0</v>
      </c>
      <c r="M220" s="347">
        <f>IF(InpOverride!M220="",F_Inputs!M220,InpOverride!M220)</f>
        <v>0</v>
      </c>
    </row>
    <row r="221" spans="1:13" x14ac:dyDescent="0.35">
      <c r="A221" t="s">
        <v>119</v>
      </c>
      <c r="B221" t="s">
        <v>363</v>
      </c>
      <c r="C221" t="s">
        <v>364</v>
      </c>
      <c r="D221" t="s">
        <v>170</v>
      </c>
      <c r="E221" t="s">
        <v>292</v>
      </c>
      <c r="F221" s="347">
        <f>IF(InpOverride!F221="",F_Inputs!F221,InpOverride!F221)</f>
        <v>0</v>
      </c>
      <c r="G221" s="347">
        <f>IF(InpOverride!G221="",F_Inputs!G221,InpOverride!G221)</f>
        <v>0</v>
      </c>
      <c r="H221" s="347">
        <f>IF(InpOverride!H221="",F_Inputs!H221,InpOverride!H221)</f>
        <v>0</v>
      </c>
      <c r="I221" s="347">
        <f>IF(InpOverride!I221="",F_Inputs!I221,InpOverride!I221)</f>
        <v>2.5000000000000001E-2</v>
      </c>
      <c r="J221" s="347">
        <f>IF(InpOverride!J221="",F_Inputs!J221,InpOverride!J221)</f>
        <v>0</v>
      </c>
      <c r="K221" s="347">
        <f>IF(InpOverride!K221="",F_Inputs!K221,InpOverride!K221)</f>
        <v>0</v>
      </c>
      <c r="L221" s="347">
        <f>IF(InpOverride!L221="",F_Inputs!L221,InpOverride!L221)</f>
        <v>0</v>
      </c>
      <c r="M221" s="347">
        <f>IF(InpOverride!M221="",F_Inputs!M221,InpOverride!M221)</f>
        <v>0</v>
      </c>
    </row>
    <row r="222" spans="1:13" x14ac:dyDescent="0.35">
      <c r="A222" t="s">
        <v>119</v>
      </c>
      <c r="B222" t="s">
        <v>365</v>
      </c>
      <c r="C222" t="s">
        <v>366</v>
      </c>
      <c r="D222" t="s">
        <v>188</v>
      </c>
      <c r="E222" t="s">
        <v>292</v>
      </c>
      <c r="F222" s="347">
        <f>IF(InpOverride!F222="",F_Inputs!F222,InpOverride!F222)</f>
        <v>0</v>
      </c>
      <c r="G222" s="347">
        <f>IF(InpOverride!G222="",F_Inputs!G222,InpOverride!G222)</f>
        <v>0</v>
      </c>
      <c r="H222" s="347">
        <f>IF(InpOverride!H222="",F_Inputs!H222,InpOverride!H222)</f>
        <v>7.23</v>
      </c>
      <c r="I222" s="347">
        <f>IF(InpOverride!I222="",F_Inputs!I222,InpOverride!I222)</f>
        <v>7.6939807514545198</v>
      </c>
      <c r="J222" s="347">
        <f>IF(InpOverride!J222="",F_Inputs!J222,InpOverride!J222)</f>
        <v>0</v>
      </c>
      <c r="K222" s="347">
        <f>IF(InpOverride!K222="",F_Inputs!K222,InpOverride!K222)</f>
        <v>0</v>
      </c>
      <c r="L222" s="347">
        <f>IF(InpOverride!L222="",F_Inputs!L222,InpOverride!L222)</f>
        <v>0</v>
      </c>
      <c r="M222" s="347">
        <f>IF(InpOverride!M222="",F_Inputs!M222,InpOverride!M222)</f>
        <v>0</v>
      </c>
    </row>
    <row r="223" spans="1:13" x14ac:dyDescent="0.35">
      <c r="A223" t="s">
        <v>119</v>
      </c>
      <c r="B223" t="s">
        <v>367</v>
      </c>
      <c r="C223" t="s">
        <v>368</v>
      </c>
      <c r="D223" t="s">
        <v>205</v>
      </c>
      <c r="E223" t="s">
        <v>292</v>
      </c>
      <c r="F223" s="347">
        <f>IF(InpOverride!F223="",F_Inputs!F223,InpOverride!F223)</f>
        <v>0</v>
      </c>
      <c r="G223" s="347">
        <f>IF(InpOverride!G223="",F_Inputs!G223,InpOverride!G223)</f>
        <v>0</v>
      </c>
      <c r="H223" s="347">
        <f>IF(InpOverride!H223="",F_Inputs!H223,InpOverride!H223)</f>
        <v>0</v>
      </c>
      <c r="I223" s="347" t="str">
        <f>IF(InpOverride!I223="",F_Inputs!I223,InpOverride!I223)</f>
        <v>No</v>
      </c>
      <c r="J223" s="347">
        <f>IF(InpOverride!J223="",F_Inputs!J223,InpOverride!J223)</f>
        <v>0</v>
      </c>
      <c r="K223" s="347">
        <f>IF(InpOverride!K223="",F_Inputs!K223,InpOverride!K223)</f>
        <v>0</v>
      </c>
      <c r="L223" s="347">
        <f>IF(InpOverride!L223="",F_Inputs!L223,InpOverride!L223)</f>
        <v>0</v>
      </c>
      <c r="M223" s="347">
        <f>IF(InpOverride!M223="",F_Inputs!M223,InpOverride!M223)</f>
        <v>0</v>
      </c>
    </row>
    <row r="224" spans="1:13" x14ac:dyDescent="0.35">
      <c r="A224" t="s">
        <v>119</v>
      </c>
      <c r="B224" t="s">
        <v>369</v>
      </c>
      <c r="C224" t="s">
        <v>370</v>
      </c>
      <c r="D224" t="s">
        <v>170</v>
      </c>
      <c r="E224" t="s">
        <v>292</v>
      </c>
      <c r="F224" s="347">
        <f>IF(InpOverride!F224="",F_Inputs!F224,InpOverride!F224)</f>
        <v>0</v>
      </c>
      <c r="G224" s="347">
        <f>IF(InpOverride!G224="",F_Inputs!G224,InpOverride!G224)</f>
        <v>0</v>
      </c>
      <c r="H224" s="347">
        <f>IF(InpOverride!H224="",F_Inputs!H224,InpOverride!H224)</f>
        <v>0</v>
      </c>
      <c r="I224" s="347">
        <f>IF(InpOverride!I224="",F_Inputs!I224,InpOverride!I224)</f>
        <v>-6.8599999999999994E-2</v>
      </c>
      <c r="J224" s="347">
        <f>IF(InpOverride!J224="",F_Inputs!J224,InpOverride!J224)</f>
        <v>0</v>
      </c>
      <c r="K224" s="347">
        <f>IF(InpOverride!K224="",F_Inputs!K224,InpOverride!K224)</f>
        <v>0</v>
      </c>
      <c r="L224" s="347">
        <f>IF(InpOverride!L224="",F_Inputs!L224,InpOverride!L224)</f>
        <v>0</v>
      </c>
      <c r="M224" s="347">
        <f>IF(InpOverride!M224="",F_Inputs!M224,InpOverride!M224)</f>
        <v>0</v>
      </c>
    </row>
    <row r="225" spans="1:13" x14ac:dyDescent="0.35">
      <c r="A225" t="s">
        <v>119</v>
      </c>
      <c r="B225" t="s">
        <v>371</v>
      </c>
      <c r="C225" t="s">
        <v>372</v>
      </c>
      <c r="D225" t="s">
        <v>170</v>
      </c>
      <c r="E225" t="s">
        <v>292</v>
      </c>
      <c r="F225" s="347">
        <f>IF(InpOverride!F225="",F_Inputs!F225,InpOverride!F225)</f>
        <v>0</v>
      </c>
      <c r="G225" s="347">
        <f>IF(InpOverride!G225="",F_Inputs!G225,InpOverride!G225)</f>
        <v>0</v>
      </c>
      <c r="H225" s="347">
        <f>IF(InpOverride!H225="",F_Inputs!H225,InpOverride!H225)</f>
        <v>0</v>
      </c>
      <c r="I225" s="347">
        <f>IF(InpOverride!I225="",F_Inputs!I225,InpOverride!I225)</f>
        <v>-6.9000000000000006E-2</v>
      </c>
      <c r="J225" s="347">
        <f>IF(InpOverride!J225="",F_Inputs!J225,InpOverride!J225)</f>
        <v>0</v>
      </c>
      <c r="K225" s="347">
        <f>IF(InpOverride!K225="",F_Inputs!K225,InpOverride!K225)</f>
        <v>0</v>
      </c>
      <c r="L225" s="347">
        <f>IF(InpOverride!L225="",F_Inputs!L225,InpOverride!L225)</f>
        <v>0</v>
      </c>
      <c r="M225" s="347">
        <f>IF(InpOverride!M225="",F_Inputs!M225,InpOverride!M225)</f>
        <v>0</v>
      </c>
    </row>
    <row r="226" spans="1:13" x14ac:dyDescent="0.35">
      <c r="A226" t="s">
        <v>119</v>
      </c>
      <c r="B226" t="s">
        <v>373</v>
      </c>
      <c r="C226" t="s">
        <v>374</v>
      </c>
      <c r="D226" t="s">
        <v>188</v>
      </c>
      <c r="E226" t="s">
        <v>292</v>
      </c>
      <c r="F226" s="347">
        <f>IF(InpOverride!F226="",F_Inputs!F226,InpOverride!F226)</f>
        <v>0</v>
      </c>
      <c r="G226" s="347">
        <f>IF(InpOverride!G226="",F_Inputs!G226,InpOverride!G226)</f>
        <v>0</v>
      </c>
      <c r="H226" s="347">
        <f>IF(InpOverride!H226="",F_Inputs!H226,InpOverride!H226)</f>
        <v>98.18</v>
      </c>
      <c r="I226" s="347">
        <f>IF(InpOverride!I226="",F_Inputs!I226,InpOverride!I226)</f>
        <v>99.66</v>
      </c>
      <c r="J226" s="347">
        <f>IF(InpOverride!J226="",F_Inputs!J226,InpOverride!J226)</f>
        <v>0</v>
      </c>
      <c r="K226" s="347">
        <f>IF(InpOverride!K226="",F_Inputs!K226,InpOverride!K226)</f>
        <v>0</v>
      </c>
      <c r="L226" s="347">
        <f>IF(InpOverride!L226="",F_Inputs!L226,InpOverride!L226)</f>
        <v>0</v>
      </c>
      <c r="M226" s="347">
        <f>IF(InpOverride!M226="",F_Inputs!M226,InpOverride!M226)</f>
        <v>0</v>
      </c>
    </row>
    <row r="227" spans="1:13" x14ac:dyDescent="0.35">
      <c r="A227" t="s">
        <v>119</v>
      </c>
      <c r="B227" t="s">
        <v>375</v>
      </c>
      <c r="C227" t="s">
        <v>376</v>
      </c>
      <c r="D227" t="s">
        <v>205</v>
      </c>
      <c r="E227" t="s">
        <v>292</v>
      </c>
      <c r="F227" s="347">
        <f>IF(InpOverride!F227="",F_Inputs!F227,InpOverride!F227)</f>
        <v>0</v>
      </c>
      <c r="G227" s="347">
        <f>IF(InpOverride!G227="",F_Inputs!G227,InpOverride!G227)</f>
        <v>0</v>
      </c>
      <c r="H227" s="347">
        <f>IF(InpOverride!H227="",F_Inputs!H227,InpOverride!H227)</f>
        <v>0</v>
      </c>
      <c r="I227" s="347" t="str">
        <f>IF(InpOverride!I227="",F_Inputs!I227,InpOverride!I227)</f>
        <v>No</v>
      </c>
      <c r="J227" s="347">
        <f>IF(InpOverride!J227="",F_Inputs!J227,InpOverride!J227)</f>
        <v>0</v>
      </c>
      <c r="K227" s="347">
        <f>IF(InpOverride!K227="",F_Inputs!K227,InpOverride!K227)</f>
        <v>0</v>
      </c>
      <c r="L227" s="347">
        <f>IF(InpOverride!L227="",F_Inputs!L227,InpOverride!L227)</f>
        <v>0</v>
      </c>
      <c r="M227" s="347">
        <f>IF(InpOverride!M227="",F_Inputs!M227,InpOverride!M227)</f>
        <v>0</v>
      </c>
    </row>
    <row r="228" spans="1:13" x14ac:dyDescent="0.35">
      <c r="A228" t="s">
        <v>119</v>
      </c>
      <c r="B228" t="s">
        <v>377</v>
      </c>
      <c r="C228" t="s">
        <v>378</v>
      </c>
      <c r="D228" t="s">
        <v>170</v>
      </c>
      <c r="E228" t="s">
        <v>292</v>
      </c>
      <c r="F228" s="347">
        <f>IF(InpOverride!F228="",F_Inputs!F228,InpOverride!F228)</f>
        <v>0</v>
      </c>
      <c r="G228" s="347">
        <f>IF(InpOverride!G228="",F_Inputs!G228,InpOverride!G228)</f>
        <v>0</v>
      </c>
      <c r="H228" s="347">
        <f>IF(InpOverride!H228="",F_Inputs!H228,InpOverride!H228)</f>
        <v>0</v>
      </c>
      <c r="I228" s="347">
        <f>IF(InpOverride!I228="",F_Inputs!I228,InpOverride!I228)</f>
        <v>0</v>
      </c>
      <c r="J228" s="347">
        <f>IF(InpOverride!J228="",F_Inputs!J228,InpOverride!J228)</f>
        <v>0</v>
      </c>
      <c r="K228" s="347">
        <f>IF(InpOverride!K228="",F_Inputs!K228,InpOverride!K228)</f>
        <v>0</v>
      </c>
      <c r="L228" s="347">
        <f>IF(InpOverride!L228="",F_Inputs!L228,InpOverride!L228)</f>
        <v>0</v>
      </c>
      <c r="M228" s="347">
        <f>IF(InpOverride!M228="",F_Inputs!M228,InpOverride!M228)</f>
        <v>0</v>
      </c>
    </row>
    <row r="229" spans="1:13" x14ac:dyDescent="0.35">
      <c r="A229" t="s">
        <v>119</v>
      </c>
      <c r="B229" t="s">
        <v>379</v>
      </c>
      <c r="C229" t="s">
        <v>380</v>
      </c>
      <c r="D229" t="s">
        <v>170</v>
      </c>
      <c r="E229" t="s">
        <v>292</v>
      </c>
      <c r="F229" s="347">
        <f>IF(InpOverride!F229="",F_Inputs!F229,InpOverride!F229)</f>
        <v>0</v>
      </c>
      <c r="G229" s="347">
        <f>IF(InpOverride!G229="",F_Inputs!G229,InpOverride!G229)</f>
        <v>0</v>
      </c>
      <c r="H229" s="347">
        <f>IF(InpOverride!H229="",F_Inputs!H229,InpOverride!H229)</f>
        <v>0</v>
      </c>
      <c r="I229" s="347">
        <f>IF(InpOverride!I229="",F_Inputs!I229,InpOverride!I229)</f>
        <v>0</v>
      </c>
      <c r="J229" s="347">
        <f>IF(InpOverride!J229="",F_Inputs!J229,InpOverride!J229)</f>
        <v>0</v>
      </c>
      <c r="K229" s="347">
        <f>IF(InpOverride!K229="",F_Inputs!K229,InpOverride!K229)</f>
        <v>0</v>
      </c>
      <c r="L229" s="347">
        <f>IF(InpOverride!L229="",F_Inputs!L229,InpOverride!L229)</f>
        <v>0</v>
      </c>
      <c r="M229" s="347">
        <f>IF(InpOverride!M229="",F_Inputs!M229,InpOverride!M229)</f>
        <v>0</v>
      </c>
    </row>
    <row r="230" spans="1:13" x14ac:dyDescent="0.35">
      <c r="A230" t="s">
        <v>119</v>
      </c>
      <c r="B230" t="s">
        <v>381</v>
      </c>
      <c r="C230" t="s">
        <v>382</v>
      </c>
      <c r="D230" t="s">
        <v>188</v>
      </c>
      <c r="E230" t="s">
        <v>292</v>
      </c>
      <c r="F230" s="347">
        <f>IF(InpOverride!F230="",F_Inputs!F230,InpOverride!F230)</f>
        <v>0</v>
      </c>
      <c r="G230" s="347">
        <f>IF(InpOverride!G230="",F_Inputs!G230,InpOverride!G230)</f>
        <v>0</v>
      </c>
      <c r="H230" s="347">
        <f>IF(InpOverride!H230="",F_Inputs!H230,InpOverride!H230)</f>
        <v>0</v>
      </c>
      <c r="I230" s="347">
        <f>IF(InpOverride!I230="",F_Inputs!I230,InpOverride!I230)</f>
        <v>50</v>
      </c>
      <c r="J230" s="347">
        <f>IF(InpOverride!J230="",F_Inputs!J230,InpOverride!J230)</f>
        <v>0</v>
      </c>
      <c r="K230" s="347">
        <f>IF(InpOverride!K230="",F_Inputs!K230,InpOverride!K230)</f>
        <v>0</v>
      </c>
      <c r="L230" s="347">
        <f>IF(InpOverride!L230="",F_Inputs!L230,InpOverride!L230)</f>
        <v>0</v>
      </c>
      <c r="M230" s="347">
        <f>IF(InpOverride!M230="",F_Inputs!M230,InpOverride!M230)</f>
        <v>0</v>
      </c>
    </row>
    <row r="231" spans="1:13" x14ac:dyDescent="0.35">
      <c r="A231" t="s">
        <v>119</v>
      </c>
      <c r="B231" t="s">
        <v>383</v>
      </c>
      <c r="C231" t="s">
        <v>384</v>
      </c>
      <c r="D231" t="s">
        <v>385</v>
      </c>
      <c r="E231" t="s">
        <v>292</v>
      </c>
      <c r="F231" s="347">
        <f>IF(InpOverride!F231="",F_Inputs!F231,InpOverride!F231)</f>
        <v>0</v>
      </c>
      <c r="G231" s="347">
        <f>IF(InpOverride!G231="",F_Inputs!G231,InpOverride!G231)</f>
        <v>0</v>
      </c>
      <c r="H231" s="347">
        <f>IF(InpOverride!H231="",F_Inputs!H231,InpOverride!H231)</f>
        <v>0</v>
      </c>
      <c r="I231" s="347">
        <f>IF(InpOverride!I231="",F_Inputs!I231,InpOverride!I231)</f>
        <v>85.15</v>
      </c>
      <c r="J231" s="347">
        <f>IF(InpOverride!J231="",F_Inputs!J231,InpOverride!J231)</f>
        <v>0</v>
      </c>
      <c r="K231" s="347">
        <f>IF(InpOverride!K231="",F_Inputs!K231,InpOverride!K231)</f>
        <v>0</v>
      </c>
      <c r="L231" s="347">
        <f>IF(InpOverride!L231="",F_Inputs!L231,InpOverride!L231)</f>
        <v>0</v>
      </c>
      <c r="M231" s="347">
        <f>IF(InpOverride!M231="",F_Inputs!M231,InpOverride!M231)</f>
        <v>0</v>
      </c>
    </row>
    <row r="232" spans="1:13" x14ac:dyDescent="0.35">
      <c r="A232" t="s">
        <v>119</v>
      </c>
      <c r="B232" t="s">
        <v>386</v>
      </c>
      <c r="C232" t="s">
        <v>387</v>
      </c>
      <c r="D232" t="s">
        <v>189</v>
      </c>
      <c r="E232" t="s">
        <v>292</v>
      </c>
      <c r="F232" s="347">
        <f>IF(InpOverride!F232="",F_Inputs!F232,InpOverride!F232)</f>
        <v>0</v>
      </c>
      <c r="G232" s="347">
        <f>IF(InpOverride!G232="",F_Inputs!G232,InpOverride!G232)</f>
        <v>0</v>
      </c>
      <c r="H232" s="347">
        <f>IF(InpOverride!H232="",F_Inputs!H232,InpOverride!H232)</f>
        <v>4.53</v>
      </c>
      <c r="I232" s="347">
        <f>IF(InpOverride!I232="",F_Inputs!I232,InpOverride!I232)</f>
        <v>4.5</v>
      </c>
      <c r="J232" s="347">
        <f>IF(InpOverride!J232="",F_Inputs!J232,InpOverride!J232)</f>
        <v>0</v>
      </c>
      <c r="K232" s="347">
        <f>IF(InpOverride!K232="",F_Inputs!K232,InpOverride!K232)</f>
        <v>0</v>
      </c>
      <c r="L232" s="347">
        <f>IF(InpOverride!L232="",F_Inputs!L232,InpOverride!L232)</f>
        <v>0</v>
      </c>
      <c r="M232" s="347">
        <f>IF(InpOverride!M232="",F_Inputs!M232,InpOverride!M232)</f>
        <v>0</v>
      </c>
    </row>
    <row r="233" spans="1:13" x14ac:dyDescent="0.35">
      <c r="A233" t="s">
        <v>119</v>
      </c>
      <c r="B233" t="s">
        <v>388</v>
      </c>
      <c r="C233" t="s">
        <v>389</v>
      </c>
      <c r="D233" t="s">
        <v>205</v>
      </c>
      <c r="E233" t="s">
        <v>292</v>
      </c>
      <c r="F233" s="347">
        <f>IF(InpOverride!F233="",F_Inputs!F233,InpOverride!F233)</f>
        <v>0</v>
      </c>
      <c r="G233" s="347">
        <f>IF(InpOverride!G233="",F_Inputs!G233,InpOverride!G233)</f>
        <v>0</v>
      </c>
      <c r="H233" s="347">
        <f>IF(InpOverride!H233="",F_Inputs!H233,InpOverride!H233)</f>
        <v>0</v>
      </c>
      <c r="I233" s="347" t="str">
        <f>IF(InpOverride!I233="",F_Inputs!I233,InpOverride!I233)</f>
        <v>Yes</v>
      </c>
      <c r="J233" s="347">
        <f>IF(InpOverride!J233="",F_Inputs!J233,InpOverride!J233)</f>
        <v>0</v>
      </c>
      <c r="K233" s="347">
        <f>IF(InpOverride!K233="",F_Inputs!K233,InpOverride!K233)</f>
        <v>0</v>
      </c>
      <c r="L233" s="347">
        <f>IF(InpOverride!L233="",F_Inputs!L233,InpOverride!L233)</f>
        <v>0</v>
      </c>
      <c r="M233" s="347">
        <f>IF(InpOverride!M233="",F_Inputs!M233,InpOverride!M233)</f>
        <v>0</v>
      </c>
    </row>
    <row r="234" spans="1:13" x14ac:dyDescent="0.35">
      <c r="A234" t="s">
        <v>119</v>
      </c>
      <c r="B234" t="s">
        <v>390</v>
      </c>
      <c r="C234" t="s">
        <v>391</v>
      </c>
      <c r="D234" t="s">
        <v>176</v>
      </c>
      <c r="E234" t="s">
        <v>292</v>
      </c>
      <c r="F234" s="347">
        <f>IF(InpOverride!F234="",F_Inputs!F234,InpOverride!F234)</f>
        <v>0</v>
      </c>
      <c r="G234" s="347">
        <f>IF(InpOverride!G234="",F_Inputs!G234,InpOverride!G234)</f>
        <v>0</v>
      </c>
      <c r="H234" s="347">
        <f>IF(InpOverride!H234="",F_Inputs!H234,InpOverride!H234)</f>
        <v>0</v>
      </c>
      <c r="I234" s="347">
        <f>IF(InpOverride!I234="",F_Inputs!I234,InpOverride!I234)</f>
        <v>5.51700685041965E-2</v>
      </c>
      <c r="J234" s="347">
        <f>IF(InpOverride!J234="",F_Inputs!J234,InpOverride!J234)</f>
        <v>0</v>
      </c>
      <c r="K234" s="347">
        <f>IF(InpOverride!K234="",F_Inputs!K234,InpOverride!K234)</f>
        <v>0</v>
      </c>
      <c r="L234" s="347">
        <f>IF(InpOverride!L234="",F_Inputs!L234,InpOverride!L234)</f>
        <v>0</v>
      </c>
      <c r="M234" s="347">
        <f>IF(InpOverride!M234="",F_Inputs!M234,InpOverride!M234)</f>
        <v>0</v>
      </c>
    </row>
    <row r="235" spans="1:13" x14ac:dyDescent="0.35">
      <c r="A235" t="s">
        <v>119</v>
      </c>
      <c r="B235" t="s">
        <v>392</v>
      </c>
      <c r="C235" t="s">
        <v>393</v>
      </c>
      <c r="D235" t="s">
        <v>205</v>
      </c>
      <c r="E235" t="s">
        <v>292</v>
      </c>
      <c r="F235" s="347">
        <f>IF(InpOverride!F235="",F_Inputs!F235,InpOverride!F235)</f>
        <v>0</v>
      </c>
      <c r="G235" s="347">
        <f>IF(InpOverride!G235="",F_Inputs!G235,InpOverride!G235)</f>
        <v>0</v>
      </c>
      <c r="H235" s="347">
        <f>IF(InpOverride!H235="",F_Inputs!H235,InpOverride!H235)</f>
        <v>0</v>
      </c>
      <c r="I235" s="347" t="str">
        <f>IF(InpOverride!I235="",F_Inputs!I235,InpOverride!I235)</f>
        <v>Yes</v>
      </c>
      <c r="J235" s="347">
        <f>IF(InpOverride!J235="",F_Inputs!J235,InpOverride!J235)</f>
        <v>0</v>
      </c>
      <c r="K235" s="347">
        <f>IF(InpOverride!K235="",F_Inputs!K235,InpOverride!K235)</f>
        <v>0</v>
      </c>
      <c r="L235" s="347">
        <f>IF(InpOverride!L235="",F_Inputs!L235,InpOverride!L235)</f>
        <v>0</v>
      </c>
      <c r="M235" s="347">
        <f>IF(InpOverride!M235="",F_Inputs!M235,InpOverride!M235)</f>
        <v>0</v>
      </c>
    </row>
    <row r="236" spans="1:13" x14ac:dyDescent="0.35">
      <c r="A236" t="s">
        <v>119</v>
      </c>
      <c r="B236" t="s">
        <v>394</v>
      </c>
      <c r="C236" t="s">
        <v>395</v>
      </c>
      <c r="D236" t="s">
        <v>188</v>
      </c>
      <c r="E236" t="s">
        <v>292</v>
      </c>
      <c r="F236" s="347">
        <f>IF(InpOverride!F236="",F_Inputs!F236,InpOverride!F236)</f>
        <v>0</v>
      </c>
      <c r="G236" s="347">
        <f>IF(InpOverride!G236="",F_Inputs!G236,InpOverride!G236)</f>
        <v>0</v>
      </c>
      <c r="H236" s="347">
        <f>IF(InpOverride!H236="",F_Inputs!H236,InpOverride!H236)</f>
        <v>92.4</v>
      </c>
      <c r="I236" s="347">
        <f>IF(InpOverride!I236="",F_Inputs!I236,InpOverride!I236)</f>
        <v>62.793453102612098</v>
      </c>
      <c r="J236" s="347">
        <f>IF(InpOverride!J236="",F_Inputs!J236,InpOverride!J236)</f>
        <v>0</v>
      </c>
      <c r="K236" s="347">
        <f>IF(InpOverride!K236="",F_Inputs!K236,InpOverride!K236)</f>
        <v>0</v>
      </c>
      <c r="L236" s="347">
        <f>IF(InpOverride!L236="",F_Inputs!L236,InpOverride!L236)</f>
        <v>0</v>
      </c>
      <c r="M236" s="347">
        <f>IF(InpOverride!M236="",F_Inputs!M236,InpOverride!M236)</f>
        <v>0</v>
      </c>
    </row>
    <row r="237" spans="1:13" x14ac:dyDescent="0.35">
      <c r="A237" t="s">
        <v>119</v>
      </c>
      <c r="B237" t="s">
        <v>396</v>
      </c>
      <c r="C237" t="s">
        <v>397</v>
      </c>
      <c r="D237" t="s">
        <v>205</v>
      </c>
      <c r="E237" t="s">
        <v>292</v>
      </c>
      <c r="F237" s="347">
        <f>IF(InpOverride!F237="",F_Inputs!F237,InpOverride!F237)</f>
        <v>0</v>
      </c>
      <c r="G237" s="347">
        <f>IF(InpOverride!G237="",F_Inputs!G237,InpOverride!G237)</f>
        <v>0</v>
      </c>
      <c r="H237" s="347">
        <f>IF(InpOverride!H237="",F_Inputs!H237,InpOverride!H237)</f>
        <v>0</v>
      </c>
      <c r="I237" s="347" t="str">
        <f>IF(InpOverride!I237="",F_Inputs!I237,InpOverride!I237)</f>
        <v>Yes</v>
      </c>
      <c r="J237" s="347">
        <f>IF(InpOverride!J237="",F_Inputs!J237,InpOverride!J237)</f>
        <v>0</v>
      </c>
      <c r="K237" s="347">
        <f>IF(InpOverride!K237="",F_Inputs!K237,InpOverride!K237)</f>
        <v>0</v>
      </c>
      <c r="L237" s="347">
        <f>IF(InpOverride!L237="",F_Inputs!L237,InpOverride!L237)</f>
        <v>0</v>
      </c>
      <c r="M237" s="347">
        <f>IF(InpOverride!M237="",F_Inputs!M237,InpOverride!M237)</f>
        <v>0</v>
      </c>
    </row>
    <row r="238" spans="1:13" x14ac:dyDescent="0.35">
      <c r="A238" t="s">
        <v>119</v>
      </c>
      <c r="B238" t="s">
        <v>398</v>
      </c>
      <c r="C238" t="s">
        <v>399</v>
      </c>
      <c r="D238" t="s">
        <v>188</v>
      </c>
      <c r="E238" t="s">
        <v>292</v>
      </c>
      <c r="F238" s="347">
        <f>IF(InpOverride!F238="",F_Inputs!F238,InpOverride!F238)</f>
        <v>0</v>
      </c>
      <c r="G238" s="347">
        <f>IF(InpOverride!G238="",F_Inputs!G238,InpOverride!G238)</f>
        <v>0</v>
      </c>
      <c r="H238" s="347">
        <f>IF(InpOverride!H238="",F_Inputs!H238,InpOverride!H238)</f>
        <v>57.6</v>
      </c>
      <c r="I238" s="347">
        <f>IF(InpOverride!I238="",F_Inputs!I238,InpOverride!I238)</f>
        <v>27.1216797090268</v>
      </c>
      <c r="J238" s="347">
        <f>IF(InpOverride!J238="",F_Inputs!J238,InpOverride!J238)</f>
        <v>0</v>
      </c>
      <c r="K238" s="347">
        <f>IF(InpOverride!K238="",F_Inputs!K238,InpOverride!K238)</f>
        <v>0</v>
      </c>
      <c r="L238" s="347">
        <f>IF(InpOverride!L238="",F_Inputs!L238,InpOverride!L238)</f>
        <v>0</v>
      </c>
      <c r="M238" s="347">
        <f>IF(InpOverride!M238="",F_Inputs!M238,InpOverride!M238)</f>
        <v>0</v>
      </c>
    </row>
    <row r="239" spans="1:13" x14ac:dyDescent="0.35">
      <c r="A239" t="s">
        <v>119</v>
      </c>
      <c r="B239" t="s">
        <v>400</v>
      </c>
      <c r="C239" t="s">
        <v>401</v>
      </c>
      <c r="D239" t="s">
        <v>205</v>
      </c>
      <c r="E239" t="s">
        <v>292</v>
      </c>
      <c r="F239" s="347">
        <f>IF(InpOverride!F239="",F_Inputs!F239,InpOverride!F239)</f>
        <v>0</v>
      </c>
      <c r="G239" s="347">
        <f>IF(InpOverride!G239="",F_Inputs!G239,InpOverride!G239)</f>
        <v>0</v>
      </c>
      <c r="H239" s="347">
        <f>IF(InpOverride!H239="",F_Inputs!H239,InpOverride!H239)</f>
        <v>0</v>
      </c>
      <c r="I239" s="347" t="str">
        <f>IF(InpOverride!I239="",F_Inputs!I239,InpOverride!I239)</f>
        <v>Yes</v>
      </c>
      <c r="J239" s="347">
        <f>IF(InpOverride!J239="",F_Inputs!J239,InpOverride!J239)</f>
        <v>0</v>
      </c>
      <c r="K239" s="347">
        <f>IF(InpOverride!K239="",F_Inputs!K239,InpOverride!K239)</f>
        <v>0</v>
      </c>
      <c r="L239" s="347">
        <f>IF(InpOverride!L239="",F_Inputs!L239,InpOverride!L239)</f>
        <v>0</v>
      </c>
      <c r="M239" s="347">
        <f>IF(InpOverride!M239="",F_Inputs!M239,InpOverride!M239)</f>
        <v>0</v>
      </c>
    </row>
    <row r="240" spans="1:13" x14ac:dyDescent="0.35">
      <c r="A240" t="s">
        <v>119</v>
      </c>
      <c r="B240" t="s">
        <v>402</v>
      </c>
      <c r="C240" t="s">
        <v>403</v>
      </c>
      <c r="D240" t="s">
        <v>189</v>
      </c>
      <c r="E240" t="s">
        <v>292</v>
      </c>
      <c r="F240" s="347">
        <f>IF(InpOverride!F240="",F_Inputs!F240,InpOverride!F240)</f>
        <v>0</v>
      </c>
      <c r="G240" s="347">
        <f>IF(InpOverride!G240="",F_Inputs!G240,InpOverride!G240)</f>
        <v>0</v>
      </c>
      <c r="H240" s="347">
        <f>IF(InpOverride!H240="",F_Inputs!H240,InpOverride!H240)</f>
        <v>41.81</v>
      </c>
      <c r="I240" s="347">
        <f>IF(InpOverride!I240="",F_Inputs!I240,InpOverride!I240)</f>
        <v>26.88</v>
      </c>
      <c r="J240" s="347">
        <f>IF(InpOverride!J240="",F_Inputs!J240,InpOverride!J240)</f>
        <v>0</v>
      </c>
      <c r="K240" s="347">
        <f>IF(InpOverride!K240="",F_Inputs!K240,InpOverride!K240)</f>
        <v>0</v>
      </c>
      <c r="L240" s="347">
        <f>IF(InpOverride!L240="",F_Inputs!L240,InpOverride!L240)</f>
        <v>0</v>
      </c>
      <c r="M240" s="347">
        <f>IF(InpOverride!M240="",F_Inputs!M240,InpOverride!M240)</f>
        <v>0</v>
      </c>
    </row>
    <row r="241" spans="1:13" x14ac:dyDescent="0.35">
      <c r="A241" t="s">
        <v>119</v>
      </c>
      <c r="B241" t="s">
        <v>404</v>
      </c>
      <c r="C241" t="s">
        <v>405</v>
      </c>
      <c r="D241" t="s">
        <v>205</v>
      </c>
      <c r="E241" t="s">
        <v>292</v>
      </c>
      <c r="F241" s="347">
        <f>IF(InpOverride!F241="",F_Inputs!F241,InpOverride!F241)</f>
        <v>0</v>
      </c>
      <c r="G241" s="347">
        <f>IF(InpOverride!G241="",F_Inputs!G241,InpOverride!G241)</f>
        <v>0</v>
      </c>
      <c r="H241" s="347">
        <f>IF(InpOverride!H241="",F_Inputs!H241,InpOverride!H241)</f>
        <v>0</v>
      </c>
      <c r="I241" s="347" t="str">
        <f>IF(InpOverride!I241="",F_Inputs!I241,InpOverride!I241)</f>
        <v>Yes</v>
      </c>
      <c r="J241" s="347">
        <f>IF(InpOverride!J241="",F_Inputs!J241,InpOverride!J241)</f>
        <v>0</v>
      </c>
      <c r="K241" s="347">
        <f>IF(InpOverride!K241="",F_Inputs!K241,InpOverride!K241)</f>
        <v>0</v>
      </c>
      <c r="L241" s="347">
        <f>IF(InpOverride!L241="",F_Inputs!L241,InpOverride!L241)</f>
        <v>0</v>
      </c>
      <c r="M241" s="347">
        <f>IF(InpOverride!M241="",F_Inputs!M241,InpOverride!M241)</f>
        <v>0</v>
      </c>
    </row>
    <row r="242" spans="1:13" x14ac:dyDescent="0.35">
      <c r="A242" t="s">
        <v>119</v>
      </c>
      <c r="B242" t="s">
        <v>406</v>
      </c>
      <c r="C242" t="s">
        <v>407</v>
      </c>
      <c r="D242" t="s">
        <v>188</v>
      </c>
      <c r="E242" t="s">
        <v>292</v>
      </c>
      <c r="F242" s="347">
        <f>IF(InpOverride!F242="",F_Inputs!F242,InpOverride!F242)</f>
        <v>0</v>
      </c>
      <c r="G242" s="347">
        <f>IF(InpOverride!G242="",F_Inputs!G242,InpOverride!G242)</f>
        <v>0</v>
      </c>
      <c r="H242" s="347">
        <f>IF(InpOverride!H242="",F_Inputs!H242,InpOverride!H242)</f>
        <v>0</v>
      </c>
      <c r="I242" s="347">
        <f>IF(InpOverride!I242="",F_Inputs!I242,InpOverride!I242)</f>
        <v>66.6666666666667</v>
      </c>
      <c r="J242" s="347">
        <f>IF(InpOverride!J242="",F_Inputs!J242,InpOverride!J242)</f>
        <v>0</v>
      </c>
      <c r="K242" s="347">
        <f>IF(InpOverride!K242="",F_Inputs!K242,InpOverride!K242)</f>
        <v>0</v>
      </c>
      <c r="L242" s="347">
        <f>IF(InpOverride!L242="",F_Inputs!L242,InpOverride!L242)</f>
        <v>0</v>
      </c>
      <c r="M242" s="347">
        <f>IF(InpOverride!M242="",F_Inputs!M242,InpOverride!M242)</f>
        <v>0</v>
      </c>
    </row>
    <row r="243" spans="1:13" x14ac:dyDescent="0.35">
      <c r="A243" t="s">
        <v>119</v>
      </c>
      <c r="B243" t="s">
        <v>408</v>
      </c>
      <c r="C243" t="s">
        <v>409</v>
      </c>
      <c r="D243" t="s">
        <v>182</v>
      </c>
      <c r="E243" t="s">
        <v>292</v>
      </c>
      <c r="F243" s="347">
        <f>IF(InpOverride!F243="",F_Inputs!F243,InpOverride!F243)</f>
        <v>27597</v>
      </c>
      <c r="G243" s="347">
        <f>IF(InpOverride!G243="",F_Inputs!G243,InpOverride!G243)</f>
        <v>27644.400000000001</v>
      </c>
      <c r="H243" s="347">
        <f>IF(InpOverride!H243="",F_Inputs!H243,InpOverride!H243)</f>
        <v>27733.4</v>
      </c>
      <c r="I243" s="347">
        <f>IF(InpOverride!I243="",F_Inputs!I243,InpOverride!I243)</f>
        <v>27777.3</v>
      </c>
      <c r="J243" s="347">
        <f>IF(InpOverride!J243="",F_Inputs!J243,InpOverride!J243)</f>
        <v>0</v>
      </c>
      <c r="K243" s="347">
        <f>IF(InpOverride!K243="",F_Inputs!K243,InpOverride!K243)</f>
        <v>0</v>
      </c>
      <c r="L243" s="347">
        <f>IF(InpOverride!L243="",F_Inputs!L243,InpOverride!L243)</f>
        <v>0</v>
      </c>
      <c r="M243" s="347">
        <f>IF(InpOverride!M243="",F_Inputs!M243,InpOverride!M243)</f>
        <v>0</v>
      </c>
    </row>
    <row r="244" spans="1:13" x14ac:dyDescent="0.35">
      <c r="A244" t="s">
        <v>119</v>
      </c>
      <c r="B244" t="s">
        <v>410</v>
      </c>
      <c r="C244" t="s">
        <v>411</v>
      </c>
      <c r="D244" t="s">
        <v>188</v>
      </c>
      <c r="E244" t="s">
        <v>292</v>
      </c>
      <c r="F244" s="347">
        <f>IF(InpOverride!F244="",F_Inputs!F244,InpOverride!F244)</f>
        <v>0</v>
      </c>
      <c r="G244" s="347">
        <f>IF(InpOverride!G244="",F_Inputs!G244,InpOverride!G244)</f>
        <v>0</v>
      </c>
      <c r="H244" s="347">
        <f>IF(InpOverride!H244="",F_Inputs!H244,InpOverride!H244)</f>
        <v>0</v>
      </c>
      <c r="I244" s="347">
        <f>IF(InpOverride!I244="",F_Inputs!I244,InpOverride!I244)</f>
        <v>1786</v>
      </c>
      <c r="J244" s="347">
        <f>IF(InpOverride!J244="",F_Inputs!J244,InpOverride!J244)</f>
        <v>0</v>
      </c>
      <c r="K244" s="347">
        <f>IF(InpOverride!K244="",F_Inputs!K244,InpOverride!K244)</f>
        <v>0</v>
      </c>
      <c r="L244" s="347">
        <f>IF(InpOverride!L244="",F_Inputs!L244,InpOverride!L244)</f>
        <v>0</v>
      </c>
      <c r="M244" s="347">
        <f>IF(InpOverride!M244="",F_Inputs!M244,InpOverride!M244)</f>
        <v>0</v>
      </c>
    </row>
    <row r="245" spans="1:13" x14ac:dyDescent="0.35">
      <c r="A245" t="s">
        <v>119</v>
      </c>
      <c r="B245" t="s">
        <v>412</v>
      </c>
      <c r="C245" t="s">
        <v>413</v>
      </c>
      <c r="D245" t="s">
        <v>188</v>
      </c>
      <c r="E245" t="s">
        <v>292</v>
      </c>
      <c r="F245" s="347">
        <f>IF(InpOverride!F245="",F_Inputs!F245,InpOverride!F245)</f>
        <v>0</v>
      </c>
      <c r="G245" s="347">
        <f>IF(InpOverride!G245="",F_Inputs!G245,InpOverride!G245)</f>
        <v>0</v>
      </c>
      <c r="H245" s="347">
        <f>IF(InpOverride!H245="",F_Inputs!H245,InpOverride!H245)</f>
        <v>0</v>
      </c>
      <c r="I245" s="347">
        <f>IF(InpOverride!I245="",F_Inputs!I245,InpOverride!I245)</f>
        <v>64.297105910221703</v>
      </c>
      <c r="J245" s="347">
        <f>IF(InpOverride!J245="",F_Inputs!J245,InpOverride!J245)</f>
        <v>0</v>
      </c>
      <c r="K245" s="347">
        <f>IF(InpOverride!K245="",F_Inputs!K245,InpOverride!K245)</f>
        <v>0</v>
      </c>
      <c r="L245" s="347">
        <f>IF(InpOverride!L245="",F_Inputs!L245,InpOverride!L245)</f>
        <v>0</v>
      </c>
      <c r="M245" s="347">
        <f>IF(InpOverride!M245="",F_Inputs!M245,InpOverride!M245)</f>
        <v>0</v>
      </c>
    </row>
    <row r="246" spans="1:13" x14ac:dyDescent="0.35">
      <c r="A246" t="s">
        <v>119</v>
      </c>
      <c r="B246" t="s">
        <v>414</v>
      </c>
      <c r="C246" t="s">
        <v>415</v>
      </c>
      <c r="D246" t="s">
        <v>188</v>
      </c>
      <c r="E246" t="s">
        <v>292</v>
      </c>
      <c r="F246" s="347">
        <f>IF(InpOverride!F246="",F_Inputs!F246,InpOverride!F246)</f>
        <v>0</v>
      </c>
      <c r="G246" s="347">
        <f>IF(InpOverride!G246="",F_Inputs!G246,InpOverride!G246)</f>
        <v>0</v>
      </c>
      <c r="H246" s="347">
        <f>IF(InpOverride!H246="",F_Inputs!H246,InpOverride!H246)</f>
        <v>0</v>
      </c>
      <c r="I246" s="347">
        <f>IF(InpOverride!I246="",F_Inputs!I246,InpOverride!I246)</f>
        <v>2108</v>
      </c>
      <c r="J246" s="347">
        <f>IF(InpOverride!J246="",F_Inputs!J246,InpOverride!J246)</f>
        <v>0</v>
      </c>
      <c r="K246" s="347">
        <f>IF(InpOverride!K246="",F_Inputs!K246,InpOverride!K246)</f>
        <v>0</v>
      </c>
      <c r="L246" s="347">
        <f>IF(InpOverride!L246="",F_Inputs!L246,InpOverride!L246)</f>
        <v>0</v>
      </c>
      <c r="M246" s="347">
        <f>IF(InpOverride!M246="",F_Inputs!M246,InpOverride!M246)</f>
        <v>0</v>
      </c>
    </row>
    <row r="247" spans="1:13" x14ac:dyDescent="0.35">
      <c r="A247" t="s">
        <v>119</v>
      </c>
      <c r="B247" t="s">
        <v>416</v>
      </c>
      <c r="C247" t="s">
        <v>417</v>
      </c>
      <c r="D247" t="s">
        <v>188</v>
      </c>
      <c r="E247" t="s">
        <v>292</v>
      </c>
      <c r="F247" s="347">
        <f>IF(InpOverride!F247="",F_Inputs!F247,InpOverride!F247)</f>
        <v>0</v>
      </c>
      <c r="G247" s="347">
        <f>IF(InpOverride!G247="",F_Inputs!G247,InpOverride!G247)</f>
        <v>0</v>
      </c>
      <c r="H247" s="347">
        <f>IF(InpOverride!H247="",F_Inputs!H247,InpOverride!H247)</f>
        <v>0</v>
      </c>
      <c r="I247" s="347">
        <f>IF(InpOverride!I247="",F_Inputs!I247,InpOverride!I247)</f>
        <v>75.889305296051106</v>
      </c>
      <c r="J247" s="347">
        <f>IF(InpOverride!J247="",F_Inputs!J247,InpOverride!J247)</f>
        <v>0</v>
      </c>
      <c r="K247" s="347">
        <f>IF(InpOverride!K247="",F_Inputs!K247,InpOverride!K247)</f>
        <v>0</v>
      </c>
      <c r="L247" s="347">
        <f>IF(InpOverride!L247="",F_Inputs!L247,InpOverride!L247)</f>
        <v>0</v>
      </c>
      <c r="M247" s="347">
        <f>IF(InpOverride!M247="",F_Inputs!M247,InpOverride!M247)</f>
        <v>0</v>
      </c>
    </row>
    <row r="248" spans="1:13" x14ac:dyDescent="0.35">
      <c r="A248" t="s">
        <v>119</v>
      </c>
      <c r="B248" t="s">
        <v>418</v>
      </c>
      <c r="C248" t="s">
        <v>419</v>
      </c>
      <c r="D248" t="s">
        <v>188</v>
      </c>
      <c r="E248" t="s">
        <v>292</v>
      </c>
      <c r="F248" s="347">
        <f>IF(InpOverride!F248="",F_Inputs!F248,InpOverride!F248)</f>
        <v>0</v>
      </c>
      <c r="G248" s="347">
        <f>IF(InpOverride!G248="",F_Inputs!G248,InpOverride!G248)</f>
        <v>0</v>
      </c>
      <c r="H248" s="347">
        <f>IF(InpOverride!H248="",F_Inputs!H248,InpOverride!H248)</f>
        <v>0</v>
      </c>
      <c r="I248" s="347">
        <f>IF(InpOverride!I248="",F_Inputs!I248,InpOverride!I248)</f>
        <v>3894</v>
      </c>
      <c r="J248" s="347">
        <f>IF(InpOverride!J248="",F_Inputs!J248,InpOverride!J248)</f>
        <v>0</v>
      </c>
      <c r="K248" s="347">
        <f>IF(InpOverride!K248="",F_Inputs!K248,InpOverride!K248)</f>
        <v>0</v>
      </c>
      <c r="L248" s="347">
        <f>IF(InpOverride!L248="",F_Inputs!L248,InpOverride!L248)</f>
        <v>0</v>
      </c>
      <c r="M248" s="347">
        <f>IF(InpOverride!M248="",F_Inputs!M248,InpOverride!M248)</f>
        <v>0</v>
      </c>
    </row>
    <row r="249" spans="1:13" x14ac:dyDescent="0.35">
      <c r="A249" t="s">
        <v>119</v>
      </c>
      <c r="B249" t="s">
        <v>420</v>
      </c>
      <c r="C249" t="s">
        <v>421</v>
      </c>
      <c r="D249">
        <v>0</v>
      </c>
      <c r="E249" t="s">
        <v>292</v>
      </c>
      <c r="F249" s="347">
        <f>IF(InpOverride!F249="",F_Inputs!F249,InpOverride!F249)</f>
        <v>0</v>
      </c>
      <c r="G249" s="347">
        <f>IF(InpOverride!G249="",F_Inputs!G249,InpOverride!G249)</f>
        <v>0</v>
      </c>
      <c r="H249" s="347">
        <f>IF(InpOverride!H249="",F_Inputs!H249,InpOverride!H249)</f>
        <v>0</v>
      </c>
      <c r="I249" s="347">
        <f>IF(InpOverride!I249="",F_Inputs!I249,InpOverride!I249)</f>
        <v>2981.45</v>
      </c>
      <c r="J249" s="347">
        <f>IF(InpOverride!J249="",F_Inputs!J249,InpOverride!J249)</f>
        <v>0</v>
      </c>
      <c r="K249" s="347">
        <f>IF(InpOverride!K249="",F_Inputs!K249,InpOverride!K249)</f>
        <v>0</v>
      </c>
      <c r="L249" s="347">
        <f>IF(InpOverride!L249="",F_Inputs!L249,InpOverride!L249)</f>
        <v>0</v>
      </c>
      <c r="M249" s="347">
        <f>IF(InpOverride!M249="",F_Inputs!M249,InpOverride!M249)</f>
        <v>0</v>
      </c>
    </row>
    <row r="250" spans="1:13" x14ac:dyDescent="0.35">
      <c r="A250" t="s">
        <v>119</v>
      </c>
      <c r="B250" t="s">
        <v>422</v>
      </c>
      <c r="C250" t="s">
        <v>423</v>
      </c>
      <c r="D250" t="s">
        <v>424</v>
      </c>
      <c r="E250" t="s">
        <v>292</v>
      </c>
      <c r="F250" s="347">
        <f>IF(InpOverride!F250="",F_Inputs!F250,InpOverride!F250)</f>
        <v>0</v>
      </c>
      <c r="G250" s="347">
        <f>IF(InpOverride!G250="",F_Inputs!G250,InpOverride!G250)</f>
        <v>0</v>
      </c>
      <c r="H250" s="347">
        <f>IF(InpOverride!H250="",F_Inputs!H250,InpOverride!H250)</f>
        <v>0</v>
      </c>
      <c r="I250" s="347">
        <f>IF(InpOverride!I250="",F_Inputs!I250,InpOverride!I250)</f>
        <v>524.66999999999996</v>
      </c>
      <c r="J250" s="347">
        <f>IF(InpOverride!J250="",F_Inputs!J250,InpOverride!J250)</f>
        <v>0</v>
      </c>
      <c r="K250" s="347">
        <f>IF(InpOverride!K250="",F_Inputs!K250,InpOverride!K250)</f>
        <v>0</v>
      </c>
      <c r="L250" s="347">
        <f>IF(InpOverride!L250="",F_Inputs!L250,InpOverride!L250)</f>
        <v>0</v>
      </c>
      <c r="M250" s="347">
        <f>IF(InpOverride!M250="",F_Inputs!M250,InpOverride!M250)</f>
        <v>0</v>
      </c>
    </row>
    <row r="251" spans="1:13" x14ac:dyDescent="0.35">
      <c r="A251" t="s">
        <v>119</v>
      </c>
      <c r="B251" t="s">
        <v>425</v>
      </c>
      <c r="C251" t="s">
        <v>426</v>
      </c>
      <c r="D251" t="s">
        <v>427</v>
      </c>
      <c r="E251" t="s">
        <v>292</v>
      </c>
      <c r="F251" s="347">
        <f>IF(InpOverride!F251="",F_Inputs!F251,InpOverride!F251)</f>
        <v>151.69999999999999</v>
      </c>
      <c r="G251" s="347">
        <f>IF(InpOverride!G251="",F_Inputs!G251,InpOverride!G251)</f>
        <v>157.5</v>
      </c>
      <c r="H251" s="347">
        <f>IF(InpOverride!H251="",F_Inputs!H251,InpOverride!H251)</f>
        <v>156.5</v>
      </c>
      <c r="I251" s="347">
        <f>IF(InpOverride!I251="",F_Inputs!I251,InpOverride!I251)</f>
        <v>175.97813144610799</v>
      </c>
      <c r="J251" s="347">
        <f>IF(InpOverride!J251="",F_Inputs!J251,InpOverride!J251)</f>
        <v>0</v>
      </c>
      <c r="K251" s="347">
        <f>IF(InpOverride!K251="",F_Inputs!K251,InpOverride!K251)</f>
        <v>0</v>
      </c>
      <c r="L251" s="347">
        <f>IF(InpOverride!L251="",F_Inputs!L251,InpOverride!L251)</f>
        <v>0</v>
      </c>
      <c r="M251" s="347">
        <f>IF(InpOverride!M251="",F_Inputs!M251,InpOverride!M251)</f>
        <v>0</v>
      </c>
    </row>
    <row r="252" spans="1:13" x14ac:dyDescent="0.35">
      <c r="A252" t="s">
        <v>119</v>
      </c>
      <c r="B252" t="s">
        <v>428</v>
      </c>
      <c r="C252" t="s">
        <v>429</v>
      </c>
      <c r="D252" t="s">
        <v>424</v>
      </c>
      <c r="E252" t="s">
        <v>292</v>
      </c>
      <c r="F252" s="347">
        <f>IF(InpOverride!F252="",F_Inputs!F252,InpOverride!F252)</f>
        <v>175.4</v>
      </c>
      <c r="G252" s="347">
        <f>IF(InpOverride!G252="",F_Inputs!G252,InpOverride!G252)</f>
        <v>172.9</v>
      </c>
      <c r="H252" s="347">
        <f>IF(InpOverride!H252="",F_Inputs!H252,InpOverride!H252)</f>
        <v>173.1</v>
      </c>
      <c r="I252" s="347">
        <f>IF(InpOverride!I252="",F_Inputs!I252,InpOverride!I252)</f>
        <v>163.6</v>
      </c>
      <c r="J252" s="347">
        <f>IF(InpOverride!J252="",F_Inputs!J252,InpOverride!J252)</f>
        <v>0</v>
      </c>
      <c r="K252" s="347">
        <f>IF(InpOverride!K252="",F_Inputs!K252,InpOverride!K252)</f>
        <v>0</v>
      </c>
      <c r="L252" s="347">
        <f>IF(InpOverride!L252="",F_Inputs!L252,InpOverride!L252)</f>
        <v>0</v>
      </c>
      <c r="M252" s="347">
        <f>IF(InpOverride!M252="",F_Inputs!M252,InpOverride!M252)</f>
        <v>0</v>
      </c>
    </row>
    <row r="253" spans="1:13" x14ac:dyDescent="0.35">
      <c r="A253" t="s">
        <v>119</v>
      </c>
      <c r="B253" t="s">
        <v>430</v>
      </c>
      <c r="C253" t="s">
        <v>431</v>
      </c>
      <c r="D253" t="s">
        <v>424</v>
      </c>
      <c r="E253" t="s">
        <v>292</v>
      </c>
      <c r="F253" s="347">
        <f>IF(InpOverride!F253="",F_Inputs!F253,InpOverride!F253)</f>
        <v>0</v>
      </c>
      <c r="G253" s="347">
        <f>IF(InpOverride!G253="",F_Inputs!G253,InpOverride!G253)</f>
        <v>0</v>
      </c>
      <c r="H253" s="347">
        <f>IF(InpOverride!H253="",F_Inputs!H253,InpOverride!H253)</f>
        <v>0</v>
      </c>
      <c r="I253" s="347">
        <f>IF(InpOverride!I253="",F_Inputs!I253,InpOverride!I253)</f>
        <v>173.8</v>
      </c>
      <c r="J253" s="347">
        <f>IF(InpOverride!J253="",F_Inputs!J253,InpOverride!J253)</f>
        <v>0</v>
      </c>
      <c r="K253" s="347">
        <f>IF(InpOverride!K253="",F_Inputs!K253,InpOverride!K253)</f>
        <v>0</v>
      </c>
      <c r="L253" s="347">
        <f>IF(InpOverride!L253="",F_Inputs!L253,InpOverride!L253)</f>
        <v>0</v>
      </c>
      <c r="M253" s="347">
        <f>IF(InpOverride!M253="",F_Inputs!M253,InpOverride!M253)</f>
        <v>0</v>
      </c>
    </row>
    <row r="254" spans="1:13" x14ac:dyDescent="0.35">
      <c r="A254" t="s">
        <v>119</v>
      </c>
      <c r="B254" t="s">
        <v>432</v>
      </c>
      <c r="C254" t="s">
        <v>433</v>
      </c>
      <c r="D254" t="s">
        <v>424</v>
      </c>
      <c r="E254" t="s">
        <v>292</v>
      </c>
      <c r="F254" s="347">
        <f>IF(InpOverride!F254="",F_Inputs!F254,InpOverride!F254)</f>
        <v>0</v>
      </c>
      <c r="G254" s="347">
        <f>IF(InpOverride!G254="",F_Inputs!G254,InpOverride!G254)</f>
        <v>0</v>
      </c>
      <c r="H254" s="347">
        <f>IF(InpOverride!H254="",F_Inputs!H254,InpOverride!H254)</f>
        <v>0</v>
      </c>
      <c r="I254" s="347">
        <f>IF(InpOverride!I254="",F_Inputs!I254,InpOverride!I254)</f>
        <v>169.9</v>
      </c>
      <c r="J254" s="347">
        <f>IF(InpOverride!J254="",F_Inputs!J254,InpOverride!J254)</f>
        <v>0</v>
      </c>
      <c r="K254" s="347">
        <f>IF(InpOverride!K254="",F_Inputs!K254,InpOverride!K254)</f>
        <v>0</v>
      </c>
      <c r="L254" s="347">
        <f>IF(InpOverride!L254="",F_Inputs!L254,InpOverride!L254)</f>
        <v>0</v>
      </c>
      <c r="M254" s="347">
        <f>IF(InpOverride!M254="",F_Inputs!M254,InpOverride!M254)</f>
        <v>0</v>
      </c>
    </row>
    <row r="255" spans="1:13" x14ac:dyDescent="0.35">
      <c r="A255" t="s">
        <v>119</v>
      </c>
      <c r="B255" t="s">
        <v>434</v>
      </c>
      <c r="C255" t="s">
        <v>435</v>
      </c>
      <c r="D255" t="s">
        <v>427</v>
      </c>
      <c r="E255" t="s">
        <v>292</v>
      </c>
      <c r="F255" s="347">
        <f>IF(InpOverride!F255="",F_Inputs!F255,InpOverride!F255)</f>
        <v>0</v>
      </c>
      <c r="G255" s="347">
        <f>IF(InpOverride!G255="",F_Inputs!G255,InpOverride!G255)</f>
        <v>0</v>
      </c>
      <c r="H255" s="347">
        <f>IF(InpOverride!H255="",F_Inputs!H255,InpOverride!H255)</f>
        <v>0</v>
      </c>
      <c r="I255" s="347">
        <f>IF(InpOverride!I255="",F_Inputs!I255,InpOverride!I255)</f>
        <v>155.19999999999999</v>
      </c>
      <c r="J255" s="347">
        <f>IF(InpOverride!J255="",F_Inputs!J255,InpOverride!J255)</f>
        <v>0</v>
      </c>
      <c r="K255" s="347">
        <f>IF(InpOverride!K255="",F_Inputs!K255,InpOverride!K255)</f>
        <v>0</v>
      </c>
      <c r="L255" s="347">
        <f>IF(InpOverride!L255="",F_Inputs!L255,InpOverride!L255)</f>
        <v>0</v>
      </c>
      <c r="M255" s="347">
        <f>IF(InpOverride!M255="",F_Inputs!M255,InpOverride!M255)</f>
        <v>0</v>
      </c>
    </row>
    <row r="256" spans="1:13" x14ac:dyDescent="0.35">
      <c r="A256" t="s">
        <v>119</v>
      </c>
      <c r="B256" t="s">
        <v>436</v>
      </c>
      <c r="C256" t="s">
        <v>437</v>
      </c>
      <c r="D256" t="s">
        <v>427</v>
      </c>
      <c r="E256" t="s">
        <v>292</v>
      </c>
      <c r="F256" s="347">
        <f>IF(InpOverride!F256="",F_Inputs!F256,InpOverride!F256)</f>
        <v>0</v>
      </c>
      <c r="G256" s="347">
        <f>IF(InpOverride!G256="",F_Inputs!G256,InpOverride!G256)</f>
        <v>0</v>
      </c>
      <c r="H256" s="347">
        <f>IF(InpOverride!H256="",F_Inputs!H256,InpOverride!H256)</f>
        <v>0</v>
      </c>
      <c r="I256" s="347">
        <f>IF(InpOverride!I256="",F_Inputs!I256,InpOverride!I256)</f>
        <v>163.30000000000001</v>
      </c>
      <c r="J256" s="347">
        <f>IF(InpOverride!J256="",F_Inputs!J256,InpOverride!J256)</f>
        <v>0</v>
      </c>
      <c r="K256" s="347">
        <f>IF(InpOverride!K256="",F_Inputs!K256,InpOverride!K256)</f>
        <v>0</v>
      </c>
      <c r="L256" s="347">
        <f>IF(InpOverride!L256="",F_Inputs!L256,InpOverride!L256)</f>
        <v>0</v>
      </c>
      <c r="M256" s="347">
        <f>IF(InpOverride!M256="",F_Inputs!M256,InpOverride!M256)</f>
        <v>0</v>
      </c>
    </row>
    <row r="257" spans="1:13" x14ac:dyDescent="0.35">
      <c r="A257" t="s">
        <v>119</v>
      </c>
      <c r="B257" t="s">
        <v>438</v>
      </c>
      <c r="C257" t="s">
        <v>439</v>
      </c>
      <c r="D257">
        <v>0</v>
      </c>
      <c r="E257" t="s">
        <v>292</v>
      </c>
      <c r="F257" s="347">
        <f>IF(InpOverride!F257="",F_Inputs!F257,InpOverride!F257)</f>
        <v>1433.501</v>
      </c>
      <c r="G257" s="347">
        <f>IF(InpOverride!G257="",F_Inputs!G257,InpOverride!G257)</f>
        <v>1441.768</v>
      </c>
      <c r="H257" s="347">
        <f>IF(InpOverride!H257="",F_Inputs!H257,InpOverride!H257)</f>
        <v>1451.325</v>
      </c>
      <c r="I257" s="347">
        <f>IF(InpOverride!I257="",F_Inputs!I257,InpOverride!I257)</f>
        <v>1459.674</v>
      </c>
      <c r="J257" s="347">
        <f>IF(InpOverride!J257="",F_Inputs!J257,InpOverride!J257)</f>
        <v>0</v>
      </c>
      <c r="K257" s="347">
        <f>IF(InpOverride!K257="",F_Inputs!K257,InpOverride!K257)</f>
        <v>0</v>
      </c>
      <c r="L257" s="347">
        <f>IF(InpOverride!L257="",F_Inputs!L257,InpOverride!L257)</f>
        <v>0</v>
      </c>
      <c r="M257" s="347">
        <f>IF(InpOverride!M257="",F_Inputs!M257,InpOverride!M257)</f>
        <v>0</v>
      </c>
    </row>
    <row r="258" spans="1:13" x14ac:dyDescent="0.35">
      <c r="A258" t="s">
        <v>119</v>
      </c>
      <c r="B258" t="s">
        <v>440</v>
      </c>
      <c r="C258" t="s">
        <v>441</v>
      </c>
      <c r="D258" t="s">
        <v>188</v>
      </c>
      <c r="E258" t="s">
        <v>292</v>
      </c>
      <c r="F258" s="347">
        <f>IF(InpOverride!F258="",F_Inputs!F258,InpOverride!F258)</f>
        <v>0</v>
      </c>
      <c r="G258" s="347">
        <f>IF(InpOverride!G258="",F_Inputs!G258,InpOverride!G258)</f>
        <v>0</v>
      </c>
      <c r="H258" s="347">
        <f>IF(InpOverride!H258="",F_Inputs!H258,InpOverride!H258)</f>
        <v>0</v>
      </c>
      <c r="I258" s="347">
        <f>IF(InpOverride!I258="",F_Inputs!I258,InpOverride!I258)</f>
        <v>11235.2079976852</v>
      </c>
      <c r="J258" s="347">
        <f>IF(InpOverride!J258="",F_Inputs!J258,InpOverride!J258)</f>
        <v>0</v>
      </c>
      <c r="K258" s="347">
        <f>IF(InpOverride!K258="",F_Inputs!K258,InpOverride!K258)</f>
        <v>0</v>
      </c>
      <c r="L258" s="347">
        <f>IF(InpOverride!L258="",F_Inputs!L258,InpOverride!L258)</f>
        <v>0</v>
      </c>
      <c r="M258" s="347">
        <f>IF(InpOverride!M258="",F_Inputs!M258,InpOverride!M258)</f>
        <v>0</v>
      </c>
    </row>
    <row r="259" spans="1:13" x14ac:dyDescent="0.35">
      <c r="A259" t="s">
        <v>119</v>
      </c>
      <c r="B259" t="s">
        <v>442</v>
      </c>
      <c r="C259" s="327" t="s">
        <v>443</v>
      </c>
      <c r="D259" t="s">
        <v>188</v>
      </c>
      <c r="E259" t="s">
        <v>292</v>
      </c>
      <c r="F259" s="347">
        <f>IF(InpOverride!F259="",F_Inputs!F259,InpOverride!F259)</f>
        <v>0</v>
      </c>
      <c r="G259" s="347">
        <f>IF(InpOverride!G259="",F_Inputs!G259,InpOverride!G259)</f>
        <v>0</v>
      </c>
      <c r="H259" s="347">
        <f>IF(InpOverride!H259="",F_Inputs!H259,InpOverride!H259)</f>
        <v>0</v>
      </c>
      <c r="I259" s="347">
        <f>IF(InpOverride!I259="",F_Inputs!I259,InpOverride!I259)</f>
        <v>51874</v>
      </c>
      <c r="J259" s="347">
        <f>IF(InpOverride!J259="",F_Inputs!J259,InpOverride!J259)</f>
        <v>0</v>
      </c>
      <c r="K259" s="347">
        <f>IF(InpOverride!K259="",F_Inputs!K259,InpOverride!K259)</f>
        <v>0</v>
      </c>
      <c r="L259" s="347">
        <f>IF(InpOverride!L259="",F_Inputs!L259,InpOverride!L259)</f>
        <v>0</v>
      </c>
      <c r="M259" s="347">
        <f>IF(InpOverride!M259="",F_Inputs!M259,InpOverride!M259)</f>
        <v>0</v>
      </c>
    </row>
    <row r="260" spans="1:13" ht="25.5" x14ac:dyDescent="0.35">
      <c r="A260" t="s">
        <v>119</v>
      </c>
      <c r="B260" t="s">
        <v>444</v>
      </c>
      <c r="C260" s="327" t="s">
        <v>445</v>
      </c>
      <c r="D260" t="s">
        <v>424</v>
      </c>
      <c r="E260" t="s">
        <v>292</v>
      </c>
      <c r="F260" s="347">
        <f>IF(InpOverride!F260="",F_Inputs!F260,InpOverride!F260)</f>
        <v>0</v>
      </c>
      <c r="G260" s="347">
        <f>IF(InpOverride!G260="",F_Inputs!G260,InpOverride!G260)</f>
        <v>0</v>
      </c>
      <c r="H260" s="347">
        <f>IF(InpOverride!H260="",F_Inputs!H260,InpOverride!H260)</f>
        <v>0</v>
      </c>
      <c r="I260" s="347">
        <f>IF(InpOverride!I260="",F_Inputs!I260,InpOverride!I260)</f>
        <v>1313.01</v>
      </c>
      <c r="J260" s="347">
        <f>IF(InpOverride!J260="",F_Inputs!J260,InpOverride!J260)</f>
        <v>0</v>
      </c>
      <c r="K260" s="347">
        <f>IF(InpOverride!K260="",F_Inputs!K260,InpOverride!K260)</f>
        <v>0</v>
      </c>
      <c r="L260" s="347">
        <f>IF(InpOverride!L260="",F_Inputs!L260,InpOverride!L260)</f>
        <v>0</v>
      </c>
      <c r="M260" s="347">
        <f>IF(InpOverride!M260="",F_Inputs!M260,InpOverride!M260)</f>
        <v>0</v>
      </c>
    </row>
    <row r="261" spans="1:13" x14ac:dyDescent="0.35">
      <c r="A261" t="s">
        <v>119</v>
      </c>
      <c r="B261" t="s">
        <v>446</v>
      </c>
      <c r="C261" t="s">
        <v>447</v>
      </c>
      <c r="D261" t="s">
        <v>424</v>
      </c>
      <c r="E261" t="s">
        <v>292</v>
      </c>
      <c r="F261" s="347">
        <f>IF(InpOverride!F261="",F_Inputs!F261,InpOverride!F261)</f>
        <v>0</v>
      </c>
      <c r="G261" s="347">
        <f>IF(InpOverride!G261="",F_Inputs!G261,InpOverride!G261)</f>
        <v>0</v>
      </c>
      <c r="H261" s="347">
        <f>IF(InpOverride!H261="",F_Inputs!H261,InpOverride!H261)</f>
        <v>0</v>
      </c>
      <c r="I261" s="347">
        <f>IF(InpOverride!I261="",F_Inputs!I261,InpOverride!I261)</f>
        <v>9.5399999999999991</v>
      </c>
      <c r="J261" s="347">
        <f>IF(InpOverride!J261="",F_Inputs!J261,InpOverride!J261)</f>
        <v>0</v>
      </c>
      <c r="K261" s="347">
        <f>IF(InpOverride!K261="",F_Inputs!K261,InpOverride!K261)</f>
        <v>0</v>
      </c>
      <c r="L261" s="347">
        <f>IF(InpOverride!L261="",F_Inputs!L261,InpOverride!L261)</f>
        <v>0</v>
      </c>
      <c r="M261" s="347">
        <f>IF(InpOverride!M261="",F_Inputs!M261,InpOverride!M261)</f>
        <v>0</v>
      </c>
    </row>
    <row r="262" spans="1:13" x14ac:dyDescent="0.35">
      <c r="A262" t="s">
        <v>119</v>
      </c>
      <c r="B262" t="s">
        <v>448</v>
      </c>
      <c r="C262" t="s">
        <v>449</v>
      </c>
      <c r="D262">
        <v>0</v>
      </c>
      <c r="E262" t="s">
        <v>292</v>
      </c>
      <c r="F262" s="347">
        <f>IF(InpOverride!F262="",F_Inputs!F262,InpOverride!F262)</f>
        <v>0</v>
      </c>
      <c r="G262" s="347">
        <f>IF(InpOverride!G262="",F_Inputs!G262,InpOverride!G262)</f>
        <v>0</v>
      </c>
      <c r="H262" s="347">
        <f>IF(InpOverride!H262="",F_Inputs!H262,InpOverride!H262)</f>
        <v>0</v>
      </c>
      <c r="I262" s="347">
        <f>IF(InpOverride!I262="",F_Inputs!I262,InpOverride!I262)</f>
        <v>1426.19</v>
      </c>
      <c r="J262" s="347">
        <f>IF(InpOverride!J262="",F_Inputs!J262,InpOverride!J262)</f>
        <v>0</v>
      </c>
      <c r="K262" s="347">
        <f>IF(InpOverride!K262="",F_Inputs!K262,InpOverride!K262)</f>
        <v>0</v>
      </c>
      <c r="L262" s="347">
        <f>IF(InpOverride!L262="",F_Inputs!L262,InpOverride!L262)</f>
        <v>0</v>
      </c>
      <c r="M262" s="347">
        <f>IF(InpOverride!M262="",F_Inputs!M262,InpOverride!M262)</f>
        <v>0</v>
      </c>
    </row>
    <row r="263" spans="1:13" x14ac:dyDescent="0.35">
      <c r="A263" t="s">
        <v>119</v>
      </c>
      <c r="B263" t="s">
        <v>450</v>
      </c>
      <c r="C263" t="s">
        <v>451</v>
      </c>
      <c r="D263" t="s">
        <v>188</v>
      </c>
      <c r="E263" t="s">
        <v>292</v>
      </c>
      <c r="F263" s="347">
        <f>IF(InpOverride!F263="",F_Inputs!F263,InpOverride!F263)</f>
        <v>0</v>
      </c>
      <c r="G263" s="347">
        <f>IF(InpOverride!G263="",F_Inputs!G263,InpOverride!G263)</f>
        <v>0</v>
      </c>
      <c r="H263" s="347">
        <f>IF(InpOverride!H263="",F_Inputs!H263,InpOverride!H263)</f>
        <v>0</v>
      </c>
      <c r="I263" s="347">
        <f>IF(InpOverride!I263="",F_Inputs!I263,InpOverride!I263)</f>
        <v>78683</v>
      </c>
      <c r="J263" s="347">
        <f>IF(InpOverride!J263="",F_Inputs!J263,InpOverride!J263)</f>
        <v>0</v>
      </c>
      <c r="K263" s="347">
        <f>IF(InpOverride!K263="",F_Inputs!K263,InpOverride!K263)</f>
        <v>0</v>
      </c>
      <c r="L263" s="347">
        <f>IF(InpOverride!L263="",F_Inputs!L263,InpOverride!L263)</f>
        <v>0</v>
      </c>
      <c r="M263" s="347">
        <f>IF(InpOverride!M263="",F_Inputs!M263,InpOverride!M263)</f>
        <v>0</v>
      </c>
    </row>
    <row r="264" spans="1:13" x14ac:dyDescent="0.35">
      <c r="A264" t="s">
        <v>119</v>
      </c>
      <c r="B264" t="s">
        <v>452</v>
      </c>
      <c r="C264" t="s">
        <v>453</v>
      </c>
      <c r="D264" t="s">
        <v>188</v>
      </c>
      <c r="E264" t="s">
        <v>292</v>
      </c>
      <c r="F264" s="347">
        <f>IF(InpOverride!F264="",F_Inputs!F264,InpOverride!F264)</f>
        <v>0</v>
      </c>
      <c r="G264" s="347">
        <f>IF(InpOverride!G264="",F_Inputs!G264,InpOverride!G264)</f>
        <v>0</v>
      </c>
      <c r="H264" s="347">
        <f>IF(InpOverride!H264="",F_Inputs!H264,InpOverride!H264)</f>
        <v>0</v>
      </c>
      <c r="I264" s="347">
        <f>IF(InpOverride!I264="",F_Inputs!I264,InpOverride!I264)</f>
        <v>36292</v>
      </c>
      <c r="J264" s="347">
        <f>IF(InpOverride!J264="",F_Inputs!J264,InpOverride!J264)</f>
        <v>0</v>
      </c>
      <c r="K264" s="347">
        <f>IF(InpOverride!K264="",F_Inputs!K264,InpOverride!K264)</f>
        <v>0</v>
      </c>
      <c r="L264" s="347">
        <f>IF(InpOverride!L264="",F_Inputs!L264,InpOverride!L264)</f>
        <v>0</v>
      </c>
      <c r="M264" s="347">
        <f>IF(InpOverride!M264="",F_Inputs!M264,InpOverride!M264)</f>
        <v>0</v>
      </c>
    </row>
    <row r="265" spans="1:13" x14ac:dyDescent="0.35">
      <c r="A265" t="s">
        <v>119</v>
      </c>
      <c r="B265" t="s">
        <v>454</v>
      </c>
      <c r="C265" t="s">
        <v>455</v>
      </c>
      <c r="D265" t="s">
        <v>188</v>
      </c>
      <c r="E265" t="s">
        <v>292</v>
      </c>
      <c r="F265" s="347">
        <f>IF(InpOverride!F265="",F_Inputs!F265,InpOverride!F265)</f>
        <v>0</v>
      </c>
      <c r="G265" s="347">
        <f>IF(InpOverride!G265="",F_Inputs!G265,InpOverride!G265)</f>
        <v>0</v>
      </c>
      <c r="H265" s="347">
        <f>IF(InpOverride!H265="",F_Inputs!H265,InpOverride!H265)</f>
        <v>0</v>
      </c>
      <c r="I265" s="347">
        <f>IF(InpOverride!I265="",F_Inputs!I265,InpOverride!I265)</f>
        <v>22789</v>
      </c>
      <c r="J265" s="347">
        <f>IF(InpOverride!J265="",F_Inputs!J265,InpOverride!J265)</f>
        <v>0</v>
      </c>
      <c r="K265" s="347">
        <f>IF(InpOverride!K265="",F_Inputs!K265,InpOverride!K265)</f>
        <v>0</v>
      </c>
      <c r="L265" s="347">
        <f>IF(InpOverride!L265="",F_Inputs!L265,InpOverride!L265)</f>
        <v>0</v>
      </c>
      <c r="M265" s="347">
        <f>IF(InpOverride!M265="",F_Inputs!M265,InpOverride!M265)</f>
        <v>0</v>
      </c>
    </row>
    <row r="266" spans="1:13" x14ac:dyDescent="0.35">
      <c r="A266" t="s">
        <v>119</v>
      </c>
      <c r="B266" t="s">
        <v>456</v>
      </c>
      <c r="C266" t="s">
        <v>457</v>
      </c>
      <c r="D266" t="s">
        <v>188</v>
      </c>
      <c r="E266" t="s">
        <v>292</v>
      </c>
      <c r="F266" s="347">
        <f>IF(InpOverride!F266="",F_Inputs!F266,InpOverride!F266)</f>
        <v>0</v>
      </c>
      <c r="G266" s="347">
        <f>IF(InpOverride!G266="",F_Inputs!G266,InpOverride!G266)</f>
        <v>0</v>
      </c>
      <c r="H266" s="347">
        <f>IF(InpOverride!H266="",F_Inputs!H266,InpOverride!H266)</f>
        <v>0</v>
      </c>
      <c r="I266" s="347">
        <f>IF(InpOverride!I266="",F_Inputs!I266,InpOverride!I266)</f>
        <v>9843</v>
      </c>
      <c r="J266" s="347">
        <f>IF(InpOverride!J266="",F_Inputs!J266,InpOverride!J266)</f>
        <v>0</v>
      </c>
      <c r="K266" s="347">
        <f>IF(InpOverride!K266="",F_Inputs!K266,InpOverride!K266)</f>
        <v>0</v>
      </c>
      <c r="L266" s="347">
        <f>IF(InpOverride!L266="",F_Inputs!L266,InpOverride!L266)</f>
        <v>0</v>
      </c>
      <c r="M266" s="347">
        <f>IF(InpOverride!M266="",F_Inputs!M266,InpOverride!M266)</f>
        <v>0</v>
      </c>
    </row>
    <row r="267" spans="1:13" x14ac:dyDescent="0.35">
      <c r="A267" t="s">
        <v>119</v>
      </c>
      <c r="B267" t="s">
        <v>458</v>
      </c>
      <c r="C267" t="s">
        <v>459</v>
      </c>
      <c r="D267" t="s">
        <v>172</v>
      </c>
      <c r="E267" t="s">
        <v>292</v>
      </c>
      <c r="F267" s="347">
        <f>IF(InpOverride!F267="",F_Inputs!F267,InpOverride!F267)</f>
        <v>0</v>
      </c>
      <c r="G267" s="347">
        <f>IF(InpOverride!G267="",F_Inputs!G267,InpOverride!G267)</f>
        <v>0</v>
      </c>
      <c r="H267" s="347">
        <f>IF(InpOverride!H267="",F_Inputs!H267,InpOverride!H267)</f>
        <v>0</v>
      </c>
      <c r="I267" s="347">
        <f>IF(InpOverride!I267="",F_Inputs!I267,InpOverride!I267)</f>
        <v>1473.875</v>
      </c>
      <c r="J267" s="347">
        <f>IF(InpOverride!J267="",F_Inputs!J267,InpOverride!J267)</f>
        <v>0</v>
      </c>
      <c r="K267" s="347">
        <f>IF(InpOverride!K267="",F_Inputs!K267,InpOverride!K267)</f>
        <v>0</v>
      </c>
      <c r="L267" s="347">
        <f>IF(InpOverride!L267="",F_Inputs!L267,InpOverride!L267)</f>
        <v>0</v>
      </c>
      <c r="M267" s="347">
        <f>IF(InpOverride!M267="",F_Inputs!M267,InpOverride!M267)</f>
        <v>0</v>
      </c>
    </row>
    <row r="268" spans="1:13" x14ac:dyDescent="0.35">
      <c r="A268" t="s">
        <v>119</v>
      </c>
      <c r="B268" t="s">
        <v>460</v>
      </c>
      <c r="C268" t="s">
        <v>461</v>
      </c>
      <c r="D268" t="s">
        <v>188</v>
      </c>
      <c r="E268" t="s">
        <v>292</v>
      </c>
      <c r="F268" s="347">
        <f>IF(InpOverride!F268="",F_Inputs!F268,InpOverride!F268)</f>
        <v>0</v>
      </c>
      <c r="G268" s="347">
        <f>IF(InpOverride!G268="",F_Inputs!G268,InpOverride!G268)</f>
        <v>0</v>
      </c>
      <c r="H268" s="347">
        <f>IF(InpOverride!H268="",F_Inputs!H268,InpOverride!H268)</f>
        <v>0</v>
      </c>
      <c r="I268" s="347">
        <f>IF(InpOverride!I268="",F_Inputs!I268,InpOverride!I268)</f>
        <v>215</v>
      </c>
      <c r="J268" s="347">
        <f>IF(InpOverride!J268="",F_Inputs!J268,InpOverride!J268)</f>
        <v>0</v>
      </c>
      <c r="K268" s="347">
        <f>IF(InpOverride!K268="",F_Inputs!K268,InpOverride!K268)</f>
        <v>0</v>
      </c>
      <c r="L268" s="347">
        <f>IF(InpOverride!L268="",F_Inputs!L268,InpOverride!L268)</f>
        <v>0</v>
      </c>
      <c r="M268" s="347">
        <f>IF(InpOverride!M268="",F_Inputs!M268,InpOverride!M268)</f>
        <v>0</v>
      </c>
    </row>
    <row r="269" spans="1:13" x14ac:dyDescent="0.35">
      <c r="A269" t="s">
        <v>119</v>
      </c>
      <c r="B269" t="s">
        <v>462</v>
      </c>
      <c r="C269" t="s">
        <v>463</v>
      </c>
      <c r="D269" t="s">
        <v>188</v>
      </c>
      <c r="E269" t="s">
        <v>292</v>
      </c>
      <c r="F269" s="347">
        <f>IF(InpOverride!F269="",F_Inputs!F269,InpOverride!F269)</f>
        <v>0</v>
      </c>
      <c r="G269" s="347">
        <f>IF(InpOverride!G269="",F_Inputs!G269,InpOverride!G269)</f>
        <v>0</v>
      </c>
      <c r="H269" s="347">
        <f>IF(InpOverride!H269="",F_Inputs!H269,InpOverride!H269)</f>
        <v>0</v>
      </c>
      <c r="I269" s="347">
        <f>IF(InpOverride!I269="",F_Inputs!I269,InpOverride!I269)</f>
        <v>87</v>
      </c>
      <c r="J269" s="347">
        <f>IF(InpOverride!J269="",F_Inputs!J269,InpOverride!J269)</f>
        <v>0</v>
      </c>
      <c r="K269" s="347">
        <f>IF(InpOverride!K269="",F_Inputs!K269,InpOverride!K269)</f>
        <v>0</v>
      </c>
      <c r="L269" s="347">
        <f>IF(InpOverride!L269="",F_Inputs!L269,InpOverride!L269)</f>
        <v>0</v>
      </c>
      <c r="M269" s="347">
        <f>IF(InpOverride!M269="",F_Inputs!M269,InpOverride!M269)</f>
        <v>0</v>
      </c>
    </row>
    <row r="270" spans="1:13" x14ac:dyDescent="0.35">
      <c r="A270" t="s">
        <v>119</v>
      </c>
      <c r="B270" t="s">
        <v>464</v>
      </c>
      <c r="C270" t="s">
        <v>465</v>
      </c>
      <c r="D270" t="s">
        <v>188</v>
      </c>
      <c r="E270" t="s">
        <v>292</v>
      </c>
      <c r="F270" s="347">
        <f>IF(InpOverride!F270="",F_Inputs!F270,InpOverride!F270)</f>
        <v>0</v>
      </c>
      <c r="G270" s="347">
        <f>IF(InpOverride!G270="",F_Inputs!G270,InpOverride!G270)</f>
        <v>0</v>
      </c>
      <c r="H270" s="347">
        <f>IF(InpOverride!H270="",F_Inputs!H270,InpOverride!H270)</f>
        <v>0</v>
      </c>
      <c r="I270" s="347">
        <f>IF(InpOverride!I270="",F_Inputs!I270,InpOverride!I270)</f>
        <v>302</v>
      </c>
      <c r="J270" s="347">
        <f>IF(InpOverride!J270="",F_Inputs!J270,InpOverride!J270)</f>
        <v>0</v>
      </c>
      <c r="K270" s="347">
        <f>IF(InpOverride!K270="",F_Inputs!K270,InpOverride!K270)</f>
        <v>0</v>
      </c>
      <c r="L270" s="347">
        <f>IF(InpOverride!L270="",F_Inputs!L270,InpOverride!L270)</f>
        <v>0</v>
      </c>
      <c r="M270" s="347">
        <f>IF(InpOverride!M270="",F_Inputs!M270,InpOverride!M270)</f>
        <v>0</v>
      </c>
    </row>
    <row r="271" spans="1:13" x14ac:dyDescent="0.35">
      <c r="A271" t="s">
        <v>119</v>
      </c>
      <c r="B271" t="s">
        <v>466</v>
      </c>
      <c r="C271" t="s">
        <v>467</v>
      </c>
      <c r="D271" t="s">
        <v>182</v>
      </c>
      <c r="E271" t="s">
        <v>292</v>
      </c>
      <c r="F271" s="347">
        <f>IF(InpOverride!F271="",F_Inputs!F271,InpOverride!F271)</f>
        <v>0</v>
      </c>
      <c r="G271" s="347">
        <f>IF(InpOverride!G271="",F_Inputs!G271,InpOverride!G271)</f>
        <v>0</v>
      </c>
      <c r="H271" s="347">
        <f>IF(InpOverride!H271="",F_Inputs!H271,InpOverride!H271)</f>
        <v>0</v>
      </c>
      <c r="I271" s="347">
        <f>IF(InpOverride!I271="",F_Inputs!I271,InpOverride!I271)</f>
        <v>35881</v>
      </c>
      <c r="J271" s="347">
        <f>IF(InpOverride!J271="",F_Inputs!J271,InpOverride!J271)</f>
        <v>0</v>
      </c>
      <c r="K271" s="347">
        <f>IF(InpOverride!K271="",F_Inputs!K271,InpOverride!K271)</f>
        <v>0</v>
      </c>
      <c r="L271" s="347">
        <f>IF(InpOverride!L271="",F_Inputs!L271,InpOverride!L271)</f>
        <v>0</v>
      </c>
      <c r="M271" s="347">
        <f>IF(InpOverride!M271="",F_Inputs!M271,InpOverride!M271)</f>
        <v>0</v>
      </c>
    </row>
    <row r="272" spans="1:13" x14ac:dyDescent="0.35">
      <c r="A272" t="s">
        <v>119</v>
      </c>
      <c r="B272" t="s">
        <v>468</v>
      </c>
      <c r="C272" t="s">
        <v>469</v>
      </c>
      <c r="D272" t="s">
        <v>188</v>
      </c>
      <c r="E272" t="s">
        <v>292</v>
      </c>
      <c r="F272" s="347">
        <f>IF(InpOverride!F272="",F_Inputs!F272,InpOverride!F272)</f>
        <v>0</v>
      </c>
      <c r="G272" s="347">
        <f>IF(InpOverride!G272="",F_Inputs!G272,InpOverride!G272)</f>
        <v>0</v>
      </c>
      <c r="H272" s="347">
        <f>IF(InpOverride!H272="",F_Inputs!H272,InpOverride!H272)</f>
        <v>0</v>
      </c>
      <c r="I272" s="347">
        <f>IF(InpOverride!I272="",F_Inputs!I272,InpOverride!I272)</f>
        <v>77</v>
      </c>
      <c r="J272" s="347">
        <f>IF(InpOverride!J272="",F_Inputs!J272,InpOverride!J272)</f>
        <v>0</v>
      </c>
      <c r="K272" s="347">
        <f>IF(InpOverride!K272="",F_Inputs!K272,InpOverride!K272)</f>
        <v>0</v>
      </c>
      <c r="L272" s="347">
        <f>IF(InpOverride!L272="",F_Inputs!L272,InpOverride!L272)</f>
        <v>0</v>
      </c>
      <c r="M272" s="347">
        <f>IF(InpOverride!M272="",F_Inputs!M272,InpOverride!M272)</f>
        <v>0</v>
      </c>
    </row>
    <row r="273" spans="1:13" x14ac:dyDescent="0.35">
      <c r="A273" t="s">
        <v>119</v>
      </c>
      <c r="B273" t="s">
        <v>470</v>
      </c>
      <c r="C273" t="s">
        <v>471</v>
      </c>
      <c r="D273" t="s">
        <v>182</v>
      </c>
      <c r="E273" t="s">
        <v>292</v>
      </c>
      <c r="F273" s="347">
        <f>IF(InpOverride!F273="",F_Inputs!F273,InpOverride!F273)</f>
        <v>0</v>
      </c>
      <c r="G273" s="347">
        <f>IF(InpOverride!G273="",F_Inputs!G273,InpOverride!G273)</f>
        <v>0</v>
      </c>
      <c r="H273" s="347">
        <f>IF(InpOverride!H273="",F_Inputs!H273,InpOverride!H273)</f>
        <v>0</v>
      </c>
      <c r="I273" s="347">
        <f>IF(InpOverride!I273="",F_Inputs!I273,InpOverride!I273)</f>
        <v>36782</v>
      </c>
      <c r="J273" s="347">
        <f>IF(InpOverride!J273="",F_Inputs!J273,InpOverride!J273)</f>
        <v>0</v>
      </c>
      <c r="K273" s="347">
        <f>IF(InpOverride!K273="",F_Inputs!K273,InpOverride!K273)</f>
        <v>0</v>
      </c>
      <c r="L273" s="347">
        <f>IF(InpOverride!L273="",F_Inputs!L273,InpOverride!L273)</f>
        <v>0</v>
      </c>
      <c r="M273" s="347">
        <f>IF(InpOverride!M273="",F_Inputs!M273,InpOverride!M273)</f>
        <v>0</v>
      </c>
    </row>
    <row r="274" spans="1:13" x14ac:dyDescent="0.35">
      <c r="A274" t="s">
        <v>119</v>
      </c>
      <c r="B274" t="s">
        <v>472</v>
      </c>
      <c r="C274" t="s">
        <v>473</v>
      </c>
      <c r="D274" t="s">
        <v>188</v>
      </c>
      <c r="E274" t="s">
        <v>292</v>
      </c>
      <c r="F274" s="347">
        <f>IF(InpOverride!F274="",F_Inputs!F274,InpOverride!F274)</f>
        <v>0</v>
      </c>
      <c r="G274" s="347">
        <f>IF(InpOverride!G274="",F_Inputs!G274,InpOverride!G274)</f>
        <v>0</v>
      </c>
      <c r="H274" s="347">
        <f>IF(InpOverride!H274="",F_Inputs!H274,InpOverride!H274)</f>
        <v>0</v>
      </c>
      <c r="I274" s="347">
        <f>IF(InpOverride!I274="",F_Inputs!I274,InpOverride!I274)</f>
        <v>283</v>
      </c>
      <c r="J274" s="347">
        <f>IF(InpOverride!J274="",F_Inputs!J274,InpOverride!J274)</f>
        <v>0</v>
      </c>
      <c r="K274" s="347">
        <f>IF(InpOverride!K274="",F_Inputs!K274,InpOverride!K274)</f>
        <v>0</v>
      </c>
      <c r="L274" s="347">
        <f>IF(InpOverride!L274="",F_Inputs!L274,InpOverride!L274)</f>
        <v>0</v>
      </c>
      <c r="M274" s="347">
        <f>IF(InpOverride!M274="",F_Inputs!M274,InpOverride!M274)</f>
        <v>0</v>
      </c>
    </row>
    <row r="275" spans="1:13" x14ac:dyDescent="0.35">
      <c r="A275" t="s">
        <v>119</v>
      </c>
      <c r="B275" t="s">
        <v>474</v>
      </c>
      <c r="C275" t="s">
        <v>475</v>
      </c>
      <c r="D275" t="s">
        <v>170</v>
      </c>
      <c r="E275" t="s">
        <v>292</v>
      </c>
      <c r="F275" s="347">
        <f>IF(InpOverride!F275="",F_Inputs!F275,InpOverride!F275)</f>
        <v>0</v>
      </c>
      <c r="G275" s="347">
        <f>IF(InpOverride!G275="",F_Inputs!G275,InpOverride!G275)</f>
        <v>0</v>
      </c>
      <c r="H275" s="347">
        <f>IF(InpOverride!H275="",F_Inputs!H275,InpOverride!H275)</f>
        <v>0</v>
      </c>
      <c r="I275" s="347">
        <f>IF(InpOverride!I275="",F_Inputs!I275,InpOverride!I275)</f>
        <v>-0.530474</v>
      </c>
      <c r="J275" s="347">
        <f>IF(InpOverride!J275="",F_Inputs!J275,InpOverride!J275)</f>
        <v>0</v>
      </c>
      <c r="K275" s="347">
        <f>IF(InpOverride!K275="",F_Inputs!K275,InpOverride!K275)</f>
        <v>0</v>
      </c>
      <c r="L275" s="347">
        <f>IF(InpOverride!L275="",F_Inputs!L275,InpOverride!L275)</f>
        <v>0</v>
      </c>
      <c r="M275" s="347">
        <f>IF(InpOverride!M275="",F_Inputs!M275,InpOverride!M275)</f>
        <v>0</v>
      </c>
    </row>
    <row r="276" spans="1:13" x14ac:dyDescent="0.35">
      <c r="A276" t="s">
        <v>119</v>
      </c>
      <c r="B276" t="s">
        <v>476</v>
      </c>
      <c r="C276" t="s">
        <v>477</v>
      </c>
      <c r="D276" t="s">
        <v>170</v>
      </c>
      <c r="E276" t="s">
        <v>292</v>
      </c>
      <c r="F276" s="347">
        <f>IF(InpOverride!F276="",F_Inputs!F276,InpOverride!F276)</f>
        <v>0</v>
      </c>
      <c r="G276" s="347">
        <f>IF(InpOverride!G276="",F_Inputs!G276,InpOverride!G276)</f>
        <v>0</v>
      </c>
      <c r="H276" s="347">
        <f>IF(InpOverride!H276="",F_Inputs!H276,InpOverride!H276)</f>
        <v>0</v>
      </c>
      <c r="I276" s="347">
        <f>IF(InpOverride!I276="",F_Inputs!I276,InpOverride!I276)</f>
        <v>-5.0471433046876673</v>
      </c>
      <c r="J276" s="347">
        <f>IF(InpOverride!J276="",F_Inputs!J276,InpOverride!J276)</f>
        <v>0</v>
      </c>
      <c r="K276" s="347">
        <f>IF(InpOverride!K276="",F_Inputs!K276,InpOverride!K276)</f>
        <v>0</v>
      </c>
      <c r="L276" s="347">
        <f>IF(InpOverride!L276="",F_Inputs!L276,InpOverride!L276)</f>
        <v>0</v>
      </c>
      <c r="M276" s="347">
        <f>IF(InpOverride!M276="",F_Inputs!M276,InpOverride!M276)</f>
        <v>0</v>
      </c>
    </row>
    <row r="277" spans="1:13" x14ac:dyDescent="0.35">
      <c r="A277" t="s">
        <v>119</v>
      </c>
      <c r="B277" t="s">
        <v>478</v>
      </c>
      <c r="C277" t="s">
        <v>479</v>
      </c>
      <c r="D277" t="s">
        <v>170</v>
      </c>
      <c r="E277" t="s">
        <v>292</v>
      </c>
      <c r="F277" s="347">
        <f>IF(InpOverride!F277="",F_Inputs!F277,InpOverride!F277)</f>
        <v>0</v>
      </c>
      <c r="G277" s="347">
        <f>IF(InpOverride!G277="",F_Inputs!G277,InpOverride!G277)</f>
        <v>0</v>
      </c>
      <c r="H277" s="347">
        <f>IF(InpOverride!H277="",F_Inputs!H277,InpOverride!H277)</f>
        <v>0</v>
      </c>
      <c r="I277" s="347">
        <f>IF(InpOverride!I277="",F_Inputs!I277,InpOverride!I277)</f>
        <v>-0.59123678400000002</v>
      </c>
      <c r="J277" s="347">
        <f>IF(InpOverride!J277="",F_Inputs!J277,InpOverride!J277)</f>
        <v>0</v>
      </c>
      <c r="K277" s="347">
        <f>IF(InpOverride!K277="",F_Inputs!K277,InpOverride!K277)</f>
        <v>0</v>
      </c>
      <c r="L277" s="347">
        <f>IF(InpOverride!L277="",F_Inputs!L277,InpOverride!L277)</f>
        <v>0</v>
      </c>
      <c r="M277" s="347">
        <f>IF(InpOverride!M277="",F_Inputs!M277,InpOverride!M277)</f>
        <v>0</v>
      </c>
    </row>
    <row r="278" spans="1:13" x14ac:dyDescent="0.35">
      <c r="A278" t="s">
        <v>119</v>
      </c>
      <c r="B278" t="s">
        <v>480</v>
      </c>
      <c r="C278" t="s">
        <v>481</v>
      </c>
      <c r="D278" t="s">
        <v>170</v>
      </c>
      <c r="E278" t="s">
        <v>292</v>
      </c>
      <c r="F278" s="347">
        <f>IF(InpOverride!F278="",F_Inputs!F278,InpOverride!F278)</f>
        <v>0</v>
      </c>
      <c r="G278" s="347">
        <f>IF(InpOverride!G278="",F_Inputs!G278,InpOverride!G278)</f>
        <v>0</v>
      </c>
      <c r="H278" s="347">
        <f>IF(InpOverride!H278="",F_Inputs!H278,InpOverride!H278)</f>
        <v>0</v>
      </c>
      <c r="I278" s="347">
        <f>IF(InpOverride!I278="",F_Inputs!I278,InpOverride!I278)</f>
        <v>0.45429999999999798</v>
      </c>
      <c r="J278" s="347">
        <f>IF(InpOverride!J278="",F_Inputs!J278,InpOverride!J278)</f>
        <v>0</v>
      </c>
      <c r="K278" s="347">
        <f>IF(InpOverride!K278="",F_Inputs!K278,InpOverride!K278)</f>
        <v>0</v>
      </c>
      <c r="L278" s="347">
        <f>IF(InpOverride!L278="",F_Inputs!L278,InpOverride!L278)</f>
        <v>0</v>
      </c>
      <c r="M278" s="347">
        <f>IF(InpOverride!M278="",F_Inputs!M278,InpOverride!M278)</f>
        <v>0</v>
      </c>
    </row>
    <row r="279" spans="1:13" x14ac:dyDescent="0.35">
      <c r="A279" t="s">
        <v>119</v>
      </c>
      <c r="B279" t="s">
        <v>482</v>
      </c>
      <c r="C279" t="s">
        <v>483</v>
      </c>
      <c r="D279" t="s">
        <v>170</v>
      </c>
      <c r="E279" t="s">
        <v>292</v>
      </c>
      <c r="F279" s="347">
        <f>IF(InpOverride!F279="",F_Inputs!F279,InpOverride!F279)</f>
        <v>0</v>
      </c>
      <c r="G279" s="347">
        <f>IF(InpOverride!G279="",F_Inputs!G279,InpOverride!G279)</f>
        <v>0</v>
      </c>
      <c r="H279" s="347">
        <f>IF(InpOverride!H279="",F_Inputs!H279,InpOverride!H279)</f>
        <v>0</v>
      </c>
      <c r="I279" s="347">
        <f>IF(InpOverride!I279="",F_Inputs!I279,InpOverride!I279)</f>
        <v>-0.308151856000001</v>
      </c>
      <c r="J279" s="347">
        <f>IF(InpOverride!J279="",F_Inputs!J279,InpOverride!J279)</f>
        <v>0</v>
      </c>
      <c r="K279" s="347">
        <f>IF(InpOverride!K279="",F_Inputs!K279,InpOverride!K279)</f>
        <v>0</v>
      </c>
      <c r="L279" s="347">
        <f>IF(InpOverride!L279="",F_Inputs!L279,InpOverride!L279)</f>
        <v>0</v>
      </c>
      <c r="M279" s="347">
        <f>IF(InpOverride!M279="",F_Inputs!M279,InpOverride!M279)</f>
        <v>0</v>
      </c>
    </row>
    <row r="280" spans="1:13" x14ac:dyDescent="0.35">
      <c r="A280" t="s">
        <v>119</v>
      </c>
      <c r="B280" t="s">
        <v>484</v>
      </c>
      <c r="C280" t="s">
        <v>485</v>
      </c>
      <c r="D280" t="s">
        <v>170</v>
      </c>
      <c r="E280" t="s">
        <v>292</v>
      </c>
      <c r="F280" s="347">
        <f>IF(InpOverride!F280="",F_Inputs!F280,InpOverride!F280)</f>
        <v>0</v>
      </c>
      <c r="G280" s="347">
        <f>IF(InpOverride!G280="",F_Inputs!G280,InpOverride!G280)</f>
        <v>0</v>
      </c>
      <c r="H280" s="347">
        <f>IF(InpOverride!H280="",F_Inputs!H280,InpOverride!H280)</f>
        <v>0</v>
      </c>
      <c r="I280" s="347">
        <f>IF(InpOverride!I280="",F_Inputs!I280,InpOverride!I280)</f>
        <v>-0.16170055999999999</v>
      </c>
      <c r="J280" s="347">
        <f>IF(InpOverride!J280="",F_Inputs!J280,InpOverride!J280)</f>
        <v>0</v>
      </c>
      <c r="K280" s="347">
        <f>IF(InpOverride!K280="",F_Inputs!K280,InpOverride!K280)</f>
        <v>0</v>
      </c>
      <c r="L280" s="347">
        <f>IF(InpOverride!L280="",F_Inputs!L280,InpOverride!L280)</f>
        <v>0</v>
      </c>
      <c r="M280" s="347">
        <f>IF(InpOverride!M280="",F_Inputs!M280,InpOverride!M280)</f>
        <v>0</v>
      </c>
    </row>
    <row r="281" spans="1:13" x14ac:dyDescent="0.35">
      <c r="A281" t="s">
        <v>119</v>
      </c>
      <c r="B281" t="s">
        <v>486</v>
      </c>
      <c r="C281" t="s">
        <v>487</v>
      </c>
      <c r="D281" t="s">
        <v>170</v>
      </c>
      <c r="E281" t="s">
        <v>292</v>
      </c>
      <c r="F281" s="347">
        <f>IF(InpOverride!F281="",F_Inputs!F281,InpOverride!F281)</f>
        <v>0</v>
      </c>
      <c r="G281" s="347">
        <f>IF(InpOverride!G281="",F_Inputs!G281,InpOverride!G281)</f>
        <v>0</v>
      </c>
      <c r="H281" s="347">
        <f>IF(InpOverride!H281="",F_Inputs!H281,InpOverride!H281)</f>
        <v>0</v>
      </c>
      <c r="I281" s="347">
        <f>IF(InpOverride!I281="",F_Inputs!I281,InpOverride!I281)</f>
        <v>0</v>
      </c>
      <c r="J281" s="347">
        <f>IF(InpOverride!J281="",F_Inputs!J281,InpOverride!J281)</f>
        <v>0</v>
      </c>
      <c r="K281" s="347">
        <f>IF(InpOverride!K281="",F_Inputs!K281,InpOverride!K281)</f>
        <v>0</v>
      </c>
      <c r="L281" s="347">
        <f>IF(InpOverride!L281="",F_Inputs!L281,InpOverride!L281)</f>
        <v>0</v>
      </c>
      <c r="M281" s="347">
        <f>IF(InpOverride!M281="",F_Inputs!M281,InpOverride!M281)</f>
        <v>0</v>
      </c>
    </row>
    <row r="282" spans="1:13" x14ac:dyDescent="0.35">
      <c r="A282" t="s">
        <v>119</v>
      </c>
      <c r="B282" t="s">
        <v>488</v>
      </c>
      <c r="C282" t="s">
        <v>489</v>
      </c>
      <c r="D282" t="s">
        <v>170</v>
      </c>
      <c r="E282" t="s">
        <v>292</v>
      </c>
      <c r="F282" s="347">
        <f>IF(InpOverride!F282="",F_Inputs!F282,InpOverride!F282)</f>
        <v>0</v>
      </c>
      <c r="G282" s="347">
        <f>IF(InpOverride!G282="",F_Inputs!G282,InpOverride!G282)</f>
        <v>0</v>
      </c>
      <c r="H282" s="347">
        <f>IF(InpOverride!H282="",F_Inputs!H282,InpOverride!H282)</f>
        <v>0</v>
      </c>
      <c r="I282" s="347">
        <f>IF(InpOverride!I282="",F_Inputs!I282,InpOverride!I282)</f>
        <v>2.7452850000000001E-2</v>
      </c>
      <c r="J282" s="347">
        <f>IF(InpOverride!J282="",F_Inputs!J282,InpOverride!J282)</f>
        <v>0</v>
      </c>
      <c r="K282" s="347">
        <f>IF(InpOverride!K282="",F_Inputs!K282,InpOverride!K282)</f>
        <v>0</v>
      </c>
      <c r="L282" s="347">
        <f>IF(InpOverride!L282="",F_Inputs!L282,InpOverride!L282)</f>
        <v>0</v>
      </c>
      <c r="M282" s="347">
        <f>IF(InpOverride!M282="",F_Inputs!M282,InpOverride!M282)</f>
        <v>0</v>
      </c>
    </row>
    <row r="283" spans="1:13" x14ac:dyDescent="0.35">
      <c r="A283" t="s">
        <v>119</v>
      </c>
      <c r="B283" t="s">
        <v>490</v>
      </c>
      <c r="C283" t="s">
        <v>491</v>
      </c>
      <c r="D283" t="s">
        <v>170</v>
      </c>
      <c r="E283" t="s">
        <v>292</v>
      </c>
      <c r="F283" s="347">
        <f>IF(InpOverride!F283="",F_Inputs!F283,InpOverride!F283)</f>
        <v>0</v>
      </c>
      <c r="G283" s="347">
        <f>IF(InpOverride!G283="",F_Inputs!G283,InpOverride!G283)</f>
        <v>0</v>
      </c>
      <c r="H283" s="347">
        <f>IF(InpOverride!H283="",F_Inputs!H283,InpOverride!H283)</f>
        <v>0</v>
      </c>
      <c r="I283" s="347">
        <f>IF(InpOverride!I283="",F_Inputs!I283,InpOverride!I283)</f>
        <v>-1.3094999999999999</v>
      </c>
      <c r="J283" s="347">
        <f>IF(InpOverride!J283="",F_Inputs!J283,InpOverride!J283)</f>
        <v>0</v>
      </c>
      <c r="K283" s="347">
        <f>IF(InpOverride!K283="",F_Inputs!K283,InpOverride!K283)</f>
        <v>0</v>
      </c>
      <c r="L283" s="347">
        <f>IF(InpOverride!L283="",F_Inputs!L283,InpOverride!L283)</f>
        <v>0</v>
      </c>
      <c r="M283" s="347">
        <f>IF(InpOverride!M283="",F_Inputs!M283,InpOverride!M283)</f>
        <v>0</v>
      </c>
    </row>
    <row r="284" spans="1:13" x14ac:dyDescent="0.35">
      <c r="A284" t="s">
        <v>119</v>
      </c>
      <c r="B284" t="s">
        <v>492</v>
      </c>
      <c r="C284" t="s">
        <v>493</v>
      </c>
      <c r="D284" t="s">
        <v>170</v>
      </c>
      <c r="E284" t="s">
        <v>292</v>
      </c>
      <c r="F284" s="347">
        <f>IF(InpOverride!F284="",F_Inputs!F284,InpOverride!F284)</f>
        <v>0</v>
      </c>
      <c r="G284" s="347">
        <f>IF(InpOverride!G284="",F_Inputs!G284,InpOverride!G284)</f>
        <v>0</v>
      </c>
      <c r="H284" s="347">
        <f>IF(InpOverride!H284="",F_Inputs!H284,InpOverride!H284)</f>
        <v>0</v>
      </c>
      <c r="I284" s="347">
        <f>IF(InpOverride!I284="",F_Inputs!I284,InpOverride!I284)</f>
        <v>6.7212149999999998E-2</v>
      </c>
      <c r="J284" s="347">
        <f>IF(InpOverride!J284="",F_Inputs!J284,InpOverride!J284)</f>
        <v>0</v>
      </c>
      <c r="K284" s="347">
        <f>IF(InpOverride!K284="",F_Inputs!K284,InpOverride!K284)</f>
        <v>0</v>
      </c>
      <c r="L284" s="347">
        <f>IF(InpOverride!L284="",F_Inputs!L284,InpOverride!L284)</f>
        <v>0</v>
      </c>
      <c r="M284" s="347">
        <f>IF(InpOverride!M284="",F_Inputs!M284,InpOverride!M284)</f>
        <v>0</v>
      </c>
    </row>
    <row r="285" spans="1:13" x14ac:dyDescent="0.35">
      <c r="A285" t="s">
        <v>119</v>
      </c>
      <c r="B285" t="s">
        <v>494</v>
      </c>
      <c r="C285" t="s">
        <v>495</v>
      </c>
      <c r="D285" t="s">
        <v>170</v>
      </c>
      <c r="E285" t="s">
        <v>292</v>
      </c>
      <c r="F285" s="347">
        <f>IF(InpOverride!F285="",F_Inputs!F285,InpOverride!F285)</f>
        <v>0</v>
      </c>
      <c r="G285" s="347">
        <f>IF(InpOverride!G285="",F_Inputs!G285,InpOverride!G285)</f>
        <v>0</v>
      </c>
      <c r="H285" s="347">
        <f>IF(InpOverride!H285="",F_Inputs!H285,InpOverride!H285)</f>
        <v>0</v>
      </c>
      <c r="I285" s="347">
        <f>IF(InpOverride!I285="",F_Inputs!I285,InpOverride!I285)</f>
        <v>0</v>
      </c>
      <c r="J285" s="347">
        <f>IF(InpOverride!J285="",F_Inputs!J285,InpOverride!J285)</f>
        <v>0</v>
      </c>
      <c r="K285" s="347">
        <f>IF(InpOverride!K285="",F_Inputs!K285,InpOverride!K285)</f>
        <v>0</v>
      </c>
      <c r="L285" s="347">
        <f>IF(InpOverride!L285="",F_Inputs!L285,InpOverride!L285)</f>
        <v>0</v>
      </c>
      <c r="M285" s="347">
        <f>IF(InpOverride!M285="",F_Inputs!M285,InpOverride!M285)</f>
        <v>0</v>
      </c>
    </row>
    <row r="286" spans="1:13" x14ac:dyDescent="0.35">
      <c r="A286" t="s">
        <v>119</v>
      </c>
      <c r="B286" t="s">
        <v>496</v>
      </c>
      <c r="C286" t="s">
        <v>497</v>
      </c>
      <c r="D286" t="s">
        <v>170</v>
      </c>
      <c r="E286" t="s">
        <v>292</v>
      </c>
      <c r="F286" s="347">
        <f>IF(InpOverride!F286="",F_Inputs!F286,InpOverride!F286)</f>
        <v>0</v>
      </c>
      <c r="G286" s="347">
        <f>IF(InpOverride!G286="",F_Inputs!G286,InpOverride!G286)</f>
        <v>0</v>
      </c>
      <c r="H286" s="347">
        <f>IF(InpOverride!H286="",F_Inputs!H286,InpOverride!H286)</f>
        <v>0</v>
      </c>
      <c r="I286" s="347">
        <f>IF(InpOverride!I286="",F_Inputs!I286,InpOverride!I286)</f>
        <v>0</v>
      </c>
      <c r="J286" s="347">
        <f>IF(InpOverride!J286="",F_Inputs!J286,InpOverride!J286)</f>
        <v>0</v>
      </c>
      <c r="K286" s="347">
        <f>IF(InpOverride!K286="",F_Inputs!K286,InpOverride!K286)</f>
        <v>0</v>
      </c>
      <c r="L286" s="347">
        <f>IF(InpOverride!L286="",F_Inputs!L286,InpOverride!L286)</f>
        <v>0</v>
      </c>
      <c r="M286" s="347">
        <f>IF(InpOverride!M286="",F_Inputs!M286,InpOverride!M286)</f>
        <v>0</v>
      </c>
    </row>
    <row r="287" spans="1:13" x14ac:dyDescent="0.35">
      <c r="A287" t="s">
        <v>119</v>
      </c>
      <c r="B287" t="s">
        <v>498</v>
      </c>
      <c r="C287" t="s">
        <v>499</v>
      </c>
      <c r="D287" t="s">
        <v>170</v>
      </c>
      <c r="E287" t="s">
        <v>292</v>
      </c>
      <c r="F287" s="347">
        <f>IF(InpOverride!F287="",F_Inputs!F287,InpOverride!F287)</f>
        <v>0</v>
      </c>
      <c r="G287" s="347">
        <f>IF(InpOverride!G287="",F_Inputs!G287,InpOverride!G287)</f>
        <v>0</v>
      </c>
      <c r="H287" s="347">
        <f>IF(InpOverride!H287="",F_Inputs!H287,InpOverride!H287)</f>
        <v>0</v>
      </c>
      <c r="I287" s="347">
        <f>IF(InpOverride!I287="",F_Inputs!I287,InpOverride!I287)</f>
        <v>0</v>
      </c>
      <c r="J287" s="347">
        <f>IF(InpOverride!J287="",F_Inputs!J287,InpOverride!J287)</f>
        <v>0</v>
      </c>
      <c r="K287" s="347">
        <f>IF(InpOverride!K287="",F_Inputs!K287,InpOverride!K287)</f>
        <v>0</v>
      </c>
      <c r="L287" s="347">
        <f>IF(InpOverride!L287="",F_Inputs!L287,InpOverride!L287)</f>
        <v>0</v>
      </c>
      <c r="M287" s="347">
        <f>IF(InpOverride!M287="",F_Inputs!M287,InpOverride!M287)</f>
        <v>0</v>
      </c>
    </row>
    <row r="288" spans="1:13" x14ac:dyDescent="0.35">
      <c r="A288" t="s">
        <v>119</v>
      </c>
      <c r="B288" t="s">
        <v>500</v>
      </c>
      <c r="C288" t="s">
        <v>501</v>
      </c>
      <c r="D288" t="s">
        <v>170</v>
      </c>
      <c r="E288" t="s">
        <v>292</v>
      </c>
      <c r="F288" s="347">
        <f>IF(InpOverride!F288="",F_Inputs!F288,InpOverride!F288)</f>
        <v>0</v>
      </c>
      <c r="G288" s="347">
        <f>IF(InpOverride!G288="",F_Inputs!G288,InpOverride!G288)</f>
        <v>0</v>
      </c>
      <c r="H288" s="347">
        <f>IF(InpOverride!H288="",F_Inputs!H288,InpOverride!H288)</f>
        <v>0</v>
      </c>
      <c r="I288" s="347">
        <f>IF(InpOverride!I288="",F_Inputs!I288,InpOverride!I288)</f>
        <v>0</v>
      </c>
      <c r="J288" s="347">
        <f>IF(InpOverride!J288="",F_Inputs!J288,InpOverride!J288)</f>
        <v>0</v>
      </c>
      <c r="K288" s="347">
        <f>IF(InpOverride!K288="",F_Inputs!K288,InpOverride!K288)</f>
        <v>0</v>
      </c>
      <c r="L288" s="347">
        <f>IF(InpOverride!L288="",F_Inputs!L288,InpOverride!L288)</f>
        <v>0</v>
      </c>
      <c r="M288" s="347">
        <f>IF(InpOverride!M288="",F_Inputs!M288,InpOverride!M288)</f>
        <v>0</v>
      </c>
    </row>
    <row r="289" spans="1:13" x14ac:dyDescent="0.35">
      <c r="A289" t="s">
        <v>119</v>
      </c>
      <c r="B289" t="s">
        <v>502</v>
      </c>
      <c r="C289" t="s">
        <v>503</v>
      </c>
      <c r="D289" t="s">
        <v>170</v>
      </c>
      <c r="E289" t="s">
        <v>292</v>
      </c>
      <c r="F289" s="347">
        <f>IF(InpOverride!F289="",F_Inputs!F289,InpOverride!F289)</f>
        <v>0</v>
      </c>
      <c r="G289" s="347">
        <f>IF(InpOverride!G289="",F_Inputs!G289,InpOverride!G289)</f>
        <v>0</v>
      </c>
      <c r="H289" s="347">
        <f>IF(InpOverride!H289="",F_Inputs!H289,InpOverride!H289)</f>
        <v>0</v>
      </c>
      <c r="I289" s="347">
        <f>IF(InpOverride!I289="",F_Inputs!I289,InpOverride!I289)</f>
        <v>0</v>
      </c>
      <c r="J289" s="347">
        <f>IF(InpOverride!J289="",F_Inputs!J289,InpOverride!J289)</f>
        <v>0</v>
      </c>
      <c r="K289" s="347">
        <f>IF(InpOverride!K289="",F_Inputs!K289,InpOverride!K289)</f>
        <v>0</v>
      </c>
      <c r="L289" s="347">
        <f>IF(InpOverride!L289="",F_Inputs!L289,InpOverride!L289)</f>
        <v>0</v>
      </c>
      <c r="M289" s="347">
        <f>IF(InpOverride!M289="",F_Inputs!M289,InpOverride!M289)</f>
        <v>0</v>
      </c>
    </row>
    <row r="290" spans="1:13" x14ac:dyDescent="0.35">
      <c r="A290" t="s">
        <v>119</v>
      </c>
      <c r="B290" t="s">
        <v>504</v>
      </c>
      <c r="C290" t="s">
        <v>505</v>
      </c>
      <c r="D290" t="s">
        <v>170</v>
      </c>
      <c r="E290" t="s">
        <v>292</v>
      </c>
      <c r="F290" s="347">
        <f>IF(InpOverride!F290="",F_Inputs!F290,InpOverride!F290)</f>
        <v>0</v>
      </c>
      <c r="G290" s="347">
        <f>IF(InpOverride!G290="",F_Inputs!G290,InpOverride!G290)</f>
        <v>0</v>
      </c>
      <c r="H290" s="347">
        <f>IF(InpOverride!H290="",F_Inputs!H290,InpOverride!H290)</f>
        <v>0</v>
      </c>
      <c r="I290" s="347">
        <f>IF(InpOverride!I290="",F_Inputs!I290,InpOverride!I290)</f>
        <v>0</v>
      </c>
      <c r="J290" s="347">
        <f>IF(InpOverride!J290="",F_Inputs!J290,InpOverride!J290)</f>
        <v>0</v>
      </c>
      <c r="K290" s="347">
        <f>IF(InpOverride!K290="",F_Inputs!K290,InpOverride!K290)</f>
        <v>0</v>
      </c>
      <c r="L290" s="347">
        <f>IF(InpOverride!L290="",F_Inputs!L290,InpOverride!L290)</f>
        <v>0</v>
      </c>
      <c r="M290" s="347">
        <f>IF(InpOverride!M290="",F_Inputs!M290,InpOverride!M290)</f>
        <v>0</v>
      </c>
    </row>
    <row r="291" spans="1:13" x14ac:dyDescent="0.35">
      <c r="A291" t="s">
        <v>119</v>
      </c>
      <c r="B291" t="s">
        <v>506</v>
      </c>
      <c r="C291" t="s">
        <v>507</v>
      </c>
      <c r="D291" t="s">
        <v>170</v>
      </c>
      <c r="E291" t="s">
        <v>292</v>
      </c>
      <c r="F291" s="347">
        <f>IF(InpOverride!F291="",F_Inputs!F291,InpOverride!F291)</f>
        <v>0</v>
      </c>
      <c r="G291" s="347">
        <f>IF(InpOverride!G291="",F_Inputs!G291,InpOverride!G291)</f>
        <v>0</v>
      </c>
      <c r="H291" s="347">
        <f>IF(InpOverride!H291="",F_Inputs!H291,InpOverride!H291)</f>
        <v>0</v>
      </c>
      <c r="I291" s="347">
        <f>IF(InpOverride!I291="",F_Inputs!I291,InpOverride!I291)</f>
        <v>0</v>
      </c>
      <c r="J291" s="347">
        <f>IF(InpOverride!J291="",F_Inputs!J291,InpOverride!J291)</f>
        <v>0</v>
      </c>
      <c r="K291" s="347">
        <f>IF(InpOverride!K291="",F_Inputs!K291,InpOverride!K291)</f>
        <v>0</v>
      </c>
      <c r="L291" s="347">
        <f>IF(InpOverride!L291="",F_Inputs!L291,InpOverride!L291)</f>
        <v>0</v>
      </c>
      <c r="M291" s="347">
        <f>IF(InpOverride!M291="",F_Inputs!M291,InpOverride!M291)</f>
        <v>0</v>
      </c>
    </row>
    <row r="292" spans="1:13" x14ac:dyDescent="0.35">
      <c r="A292" t="s">
        <v>119</v>
      </c>
      <c r="B292" t="s">
        <v>508</v>
      </c>
      <c r="C292" t="s">
        <v>509</v>
      </c>
      <c r="D292" t="s">
        <v>170</v>
      </c>
      <c r="E292" t="s">
        <v>292</v>
      </c>
      <c r="F292" s="347">
        <f>IF(InpOverride!F292="",F_Inputs!F292,InpOverride!F292)</f>
        <v>0</v>
      </c>
      <c r="G292" s="347">
        <f>IF(InpOverride!G292="",F_Inputs!G292,InpOverride!G292)</f>
        <v>0</v>
      </c>
      <c r="H292" s="347">
        <f>IF(InpOverride!H292="",F_Inputs!H292,InpOverride!H292)</f>
        <v>0</v>
      </c>
      <c r="I292" s="347">
        <f>IF(InpOverride!I292="",F_Inputs!I292,InpOverride!I292)</f>
        <v>0</v>
      </c>
      <c r="J292" s="347">
        <f>IF(InpOverride!J292="",F_Inputs!J292,InpOverride!J292)</f>
        <v>0</v>
      </c>
      <c r="K292" s="347">
        <f>IF(InpOverride!K292="",F_Inputs!K292,InpOverride!K292)</f>
        <v>0</v>
      </c>
      <c r="L292" s="347">
        <f>IF(InpOverride!L292="",F_Inputs!L292,InpOverride!L292)</f>
        <v>0</v>
      </c>
      <c r="M292" s="347">
        <f>IF(InpOverride!M292="",F_Inputs!M292,InpOverride!M292)</f>
        <v>0</v>
      </c>
    </row>
    <row r="293" spans="1:13" x14ac:dyDescent="0.35">
      <c r="A293" t="s">
        <v>119</v>
      </c>
      <c r="B293" t="s">
        <v>510</v>
      </c>
      <c r="C293" t="s">
        <v>511</v>
      </c>
      <c r="D293" t="s">
        <v>170</v>
      </c>
      <c r="E293" t="s">
        <v>292</v>
      </c>
      <c r="F293" s="347">
        <f>IF(InpOverride!F293="",F_Inputs!F293,InpOverride!F293)</f>
        <v>0</v>
      </c>
      <c r="G293" s="347">
        <f>IF(InpOverride!G293="",F_Inputs!G293,InpOverride!G293)</f>
        <v>0</v>
      </c>
      <c r="H293" s="347">
        <f>IF(InpOverride!H293="",F_Inputs!H293,InpOverride!H293)</f>
        <v>0</v>
      </c>
      <c r="I293" s="347">
        <f>IF(InpOverride!I293="",F_Inputs!I293,InpOverride!I293)</f>
        <v>0</v>
      </c>
      <c r="J293" s="347">
        <f>IF(InpOverride!J293="",F_Inputs!J293,InpOverride!J293)</f>
        <v>0</v>
      </c>
      <c r="K293" s="347">
        <f>IF(InpOverride!K293="",F_Inputs!K293,InpOverride!K293)</f>
        <v>0</v>
      </c>
      <c r="L293" s="347">
        <f>IF(InpOverride!L293="",F_Inputs!L293,InpOverride!L293)</f>
        <v>0</v>
      </c>
      <c r="M293" s="347">
        <f>IF(InpOverride!M293="",F_Inputs!M293,InpOverride!M293)</f>
        <v>0</v>
      </c>
    </row>
    <row r="294" spans="1:13" x14ac:dyDescent="0.35">
      <c r="A294" t="s">
        <v>119</v>
      </c>
      <c r="B294" t="s">
        <v>512</v>
      </c>
      <c r="C294" t="s">
        <v>513</v>
      </c>
      <c r="D294" t="s">
        <v>170</v>
      </c>
      <c r="E294" t="s">
        <v>292</v>
      </c>
      <c r="F294" s="347">
        <f>IF(InpOverride!F294="",F_Inputs!F294,InpOverride!F294)</f>
        <v>0</v>
      </c>
      <c r="G294" s="347">
        <f>IF(InpOverride!G294="",F_Inputs!G294,InpOverride!G294)</f>
        <v>0</v>
      </c>
      <c r="H294" s="347">
        <f>IF(InpOverride!H294="",F_Inputs!H294,InpOverride!H294)</f>
        <v>0</v>
      </c>
      <c r="I294" s="347">
        <f>IF(InpOverride!I294="",F_Inputs!I294,InpOverride!I294)</f>
        <v>0</v>
      </c>
      <c r="J294" s="347">
        <f>IF(InpOverride!J294="",F_Inputs!J294,InpOverride!J294)</f>
        <v>0</v>
      </c>
      <c r="K294" s="347">
        <f>IF(InpOverride!K294="",F_Inputs!K294,InpOverride!K294)</f>
        <v>0</v>
      </c>
      <c r="L294" s="347">
        <f>IF(InpOverride!L294="",F_Inputs!L294,InpOverride!L294)</f>
        <v>0</v>
      </c>
      <c r="M294" s="347">
        <f>IF(InpOverride!M294="",F_Inputs!M294,InpOverride!M294)</f>
        <v>0</v>
      </c>
    </row>
    <row r="295" spans="1:13" x14ac:dyDescent="0.35">
      <c r="A295" t="s">
        <v>119</v>
      </c>
      <c r="B295" t="s">
        <v>514</v>
      </c>
      <c r="C295" t="s">
        <v>515</v>
      </c>
      <c r="D295" t="s">
        <v>170</v>
      </c>
      <c r="E295" t="s">
        <v>292</v>
      </c>
      <c r="F295" s="347">
        <f>IF(InpOverride!F295="",F_Inputs!F295,InpOverride!F295)</f>
        <v>0</v>
      </c>
      <c r="G295" s="347">
        <f>IF(InpOverride!G295="",F_Inputs!G295,InpOverride!G295)</f>
        <v>0</v>
      </c>
      <c r="H295" s="347">
        <f>IF(InpOverride!H295="",F_Inputs!H295,InpOverride!H295)</f>
        <v>0</v>
      </c>
      <c r="I295" s="347">
        <f>IF(InpOverride!I295="",F_Inputs!I295,InpOverride!I295)</f>
        <v>0</v>
      </c>
      <c r="J295" s="347">
        <f>IF(InpOverride!J295="",F_Inputs!J295,InpOverride!J295)</f>
        <v>0</v>
      </c>
      <c r="K295" s="347">
        <f>IF(InpOverride!K295="",F_Inputs!K295,InpOverride!K295)</f>
        <v>0</v>
      </c>
      <c r="L295" s="347">
        <f>IF(InpOverride!L295="",F_Inputs!L295,InpOverride!L295)</f>
        <v>0</v>
      </c>
      <c r="M295" s="347">
        <f>IF(InpOverride!M295="",F_Inputs!M295,InpOverride!M295)</f>
        <v>0</v>
      </c>
    </row>
    <row r="296" spans="1:13" x14ac:dyDescent="0.35">
      <c r="A296" t="s">
        <v>119</v>
      </c>
      <c r="B296" t="s">
        <v>516</v>
      </c>
      <c r="C296" t="s">
        <v>517</v>
      </c>
      <c r="D296" t="s">
        <v>170</v>
      </c>
      <c r="E296" t="s">
        <v>292</v>
      </c>
      <c r="F296" s="347">
        <f>IF(InpOverride!F296="",F_Inputs!F296,InpOverride!F296)</f>
        <v>0</v>
      </c>
      <c r="G296" s="347">
        <f>IF(InpOverride!G296="",F_Inputs!G296,InpOverride!G296)</f>
        <v>0</v>
      </c>
      <c r="H296" s="347">
        <f>IF(InpOverride!H296="",F_Inputs!H296,InpOverride!H296)</f>
        <v>0</v>
      </c>
      <c r="I296" s="347">
        <f>IF(InpOverride!I296="",F_Inputs!I296,InpOverride!I296)</f>
        <v>49.401000000000003</v>
      </c>
      <c r="J296" s="347">
        <f>IF(InpOverride!J296="",F_Inputs!J296,InpOverride!J296)</f>
        <v>0</v>
      </c>
      <c r="K296" s="347">
        <f>IF(InpOverride!K296="",F_Inputs!K296,InpOverride!K296)</f>
        <v>0</v>
      </c>
      <c r="L296" s="347">
        <f>IF(InpOverride!L296="",F_Inputs!L296,InpOverride!L296)</f>
        <v>0</v>
      </c>
      <c r="M296" s="347">
        <f>IF(InpOverride!M296="",F_Inputs!M296,InpOverride!M296)</f>
        <v>0</v>
      </c>
    </row>
    <row r="297" spans="1:13" x14ac:dyDescent="0.35">
      <c r="A297" t="s">
        <v>119</v>
      </c>
      <c r="B297" t="s">
        <v>518</v>
      </c>
      <c r="C297" t="s">
        <v>519</v>
      </c>
      <c r="D297" t="s">
        <v>170</v>
      </c>
      <c r="E297" t="s">
        <v>292</v>
      </c>
      <c r="F297" s="347">
        <f>IF(InpOverride!F297="",F_Inputs!F297,InpOverride!F297)</f>
        <v>0</v>
      </c>
      <c r="G297" s="347">
        <f>IF(InpOverride!G297="",F_Inputs!G297,InpOverride!G297)</f>
        <v>0</v>
      </c>
      <c r="H297" s="347">
        <f>IF(InpOverride!H297="",F_Inputs!H297,InpOverride!H297)</f>
        <v>0</v>
      </c>
      <c r="I297" s="347">
        <f>IF(InpOverride!I297="",F_Inputs!I297,InpOverride!I297)</f>
        <v>225.4</v>
      </c>
      <c r="J297" s="347">
        <f>IF(InpOverride!J297="",F_Inputs!J297,InpOverride!J297)</f>
        <v>0</v>
      </c>
      <c r="K297" s="347">
        <f>IF(InpOverride!K297="",F_Inputs!K297,InpOverride!K297)</f>
        <v>0</v>
      </c>
      <c r="L297" s="347">
        <f>IF(InpOverride!L297="",F_Inputs!L297,InpOverride!L297)</f>
        <v>0</v>
      </c>
      <c r="M297" s="347">
        <f>IF(InpOverride!M297="",F_Inputs!M297,InpOverride!M297)</f>
        <v>0</v>
      </c>
    </row>
    <row r="298" spans="1:13" x14ac:dyDescent="0.35">
      <c r="A298" t="s">
        <v>119</v>
      </c>
      <c r="B298" t="s">
        <v>520</v>
      </c>
      <c r="C298" t="s">
        <v>521</v>
      </c>
      <c r="D298" t="s">
        <v>170</v>
      </c>
      <c r="E298" t="s">
        <v>292</v>
      </c>
      <c r="F298" s="347">
        <f>IF(InpOverride!F298="",F_Inputs!F298,InpOverride!F298)</f>
        <v>0</v>
      </c>
      <c r="G298" s="347">
        <f>IF(InpOverride!G298="",F_Inputs!G298,InpOverride!G298)</f>
        <v>0</v>
      </c>
      <c r="H298" s="347">
        <f>IF(InpOverride!H298="",F_Inputs!H298,InpOverride!H298)</f>
        <v>0</v>
      </c>
      <c r="I298" s="347">
        <f>IF(InpOverride!I298="",F_Inputs!I298,InpOverride!I298)</f>
        <v>269.06200000000001</v>
      </c>
      <c r="J298" s="347">
        <f>IF(InpOverride!J298="",F_Inputs!J298,InpOverride!J298)</f>
        <v>0</v>
      </c>
      <c r="K298" s="347">
        <f>IF(InpOverride!K298="",F_Inputs!K298,InpOverride!K298)</f>
        <v>0</v>
      </c>
      <c r="L298" s="347">
        <f>IF(InpOverride!L298="",F_Inputs!L298,InpOverride!L298)</f>
        <v>0</v>
      </c>
      <c r="M298" s="347">
        <f>IF(InpOverride!M298="",F_Inputs!M298,InpOverride!M298)</f>
        <v>0</v>
      </c>
    </row>
    <row r="299" spans="1:13" x14ac:dyDescent="0.35">
      <c r="A299" t="s">
        <v>119</v>
      </c>
      <c r="B299" t="s">
        <v>522</v>
      </c>
      <c r="C299" t="s">
        <v>523</v>
      </c>
      <c r="D299" t="s">
        <v>170</v>
      </c>
      <c r="E299" t="s">
        <v>292</v>
      </c>
      <c r="F299" s="347">
        <f>IF(InpOverride!F299="",F_Inputs!F299,InpOverride!F299)</f>
        <v>0</v>
      </c>
      <c r="G299" s="347">
        <f>IF(InpOverride!G299="",F_Inputs!G299,InpOverride!G299)</f>
        <v>0</v>
      </c>
      <c r="H299" s="347">
        <f>IF(InpOverride!H299="",F_Inputs!H299,InpOverride!H299)</f>
        <v>0</v>
      </c>
      <c r="I299" s="347">
        <f>IF(InpOverride!I299="",F_Inputs!I299,InpOverride!I299)</f>
        <v>26.177</v>
      </c>
      <c r="J299" s="347">
        <f>IF(InpOverride!J299="",F_Inputs!J299,InpOverride!J299)</f>
        <v>0</v>
      </c>
      <c r="K299" s="347">
        <f>IF(InpOverride!K299="",F_Inputs!K299,InpOverride!K299)</f>
        <v>0</v>
      </c>
      <c r="L299" s="347">
        <f>IF(InpOverride!L299="",F_Inputs!L299,InpOverride!L299)</f>
        <v>0</v>
      </c>
      <c r="M299" s="347">
        <f>IF(InpOverride!M299="",F_Inputs!M299,InpOverride!M299)</f>
        <v>0</v>
      </c>
    </row>
    <row r="300" spans="1:13" x14ac:dyDescent="0.35">
      <c r="A300" t="s">
        <v>119</v>
      </c>
      <c r="B300" t="s">
        <v>524</v>
      </c>
      <c r="C300" t="s">
        <v>525</v>
      </c>
      <c r="D300" t="s">
        <v>170</v>
      </c>
      <c r="E300" t="s">
        <v>292</v>
      </c>
      <c r="F300" s="347">
        <f>IF(InpOverride!F300="",F_Inputs!F300,InpOverride!F300)</f>
        <v>0</v>
      </c>
      <c r="G300" s="347">
        <f>IF(InpOverride!G300="",F_Inputs!G300,InpOverride!G300)</f>
        <v>0</v>
      </c>
      <c r="H300" s="347">
        <f>IF(InpOverride!H300="",F_Inputs!H300,InpOverride!H300)</f>
        <v>0</v>
      </c>
      <c r="I300" s="347">
        <f>IF(InpOverride!I300="",F_Inputs!I300,InpOverride!I300)</f>
        <v>0</v>
      </c>
      <c r="J300" s="347">
        <f>IF(InpOverride!J300="",F_Inputs!J300,InpOverride!J300)</f>
        <v>0</v>
      </c>
      <c r="K300" s="347">
        <f>IF(InpOverride!K300="",F_Inputs!K300,InpOverride!K300)</f>
        <v>0</v>
      </c>
      <c r="L300" s="347">
        <f>IF(InpOverride!L300="",F_Inputs!L300,InpOverride!L300)</f>
        <v>0</v>
      </c>
      <c r="M300" s="347">
        <f>IF(InpOverride!M300="",F_Inputs!M300,InpOverride!M300)</f>
        <v>0</v>
      </c>
    </row>
    <row r="301" spans="1:13" x14ac:dyDescent="0.35">
      <c r="A301" t="s">
        <v>119</v>
      </c>
      <c r="B301" t="s">
        <v>526</v>
      </c>
      <c r="C301" t="s">
        <v>527</v>
      </c>
      <c r="D301" t="s">
        <v>170</v>
      </c>
      <c r="E301" t="s">
        <v>292</v>
      </c>
      <c r="F301" s="347">
        <f>IF(InpOverride!F301="",F_Inputs!F301,InpOverride!F301)</f>
        <v>0</v>
      </c>
      <c r="G301" s="347">
        <f>IF(InpOverride!G301="",F_Inputs!G301,InpOverride!G301)</f>
        <v>0</v>
      </c>
      <c r="H301" s="347">
        <f>IF(InpOverride!H301="",F_Inputs!H301,InpOverride!H301)</f>
        <v>0</v>
      </c>
      <c r="I301" s="347">
        <f>IF(InpOverride!I301="",F_Inputs!I301,InpOverride!I301)</f>
        <v>49.401000000000003</v>
      </c>
      <c r="J301" s="347">
        <f>IF(InpOverride!J301="",F_Inputs!J301,InpOverride!J301)</f>
        <v>0</v>
      </c>
      <c r="K301" s="347">
        <f>IF(InpOverride!K301="",F_Inputs!K301,InpOverride!K301)</f>
        <v>0</v>
      </c>
      <c r="L301" s="347">
        <f>IF(InpOverride!L301="",F_Inputs!L301,InpOverride!L301)</f>
        <v>0</v>
      </c>
      <c r="M301" s="347">
        <f>IF(InpOverride!M301="",F_Inputs!M301,InpOverride!M301)</f>
        <v>0</v>
      </c>
    </row>
    <row r="302" spans="1:13" x14ac:dyDescent="0.35">
      <c r="A302" t="s">
        <v>119</v>
      </c>
      <c r="B302" t="s">
        <v>528</v>
      </c>
      <c r="C302" t="s">
        <v>529</v>
      </c>
      <c r="D302" t="s">
        <v>170</v>
      </c>
      <c r="E302" t="s">
        <v>292</v>
      </c>
      <c r="F302" s="347">
        <f>IF(InpOverride!F302="",F_Inputs!F302,InpOverride!F302)</f>
        <v>0</v>
      </c>
      <c r="G302" s="347">
        <f>IF(InpOverride!G302="",F_Inputs!G302,InpOverride!G302)</f>
        <v>0</v>
      </c>
      <c r="H302" s="347">
        <f>IF(InpOverride!H302="",F_Inputs!H302,InpOverride!H302)</f>
        <v>0</v>
      </c>
      <c r="I302" s="347">
        <f>IF(InpOverride!I302="",F_Inputs!I302,InpOverride!I302)</f>
        <v>225.4</v>
      </c>
      <c r="J302" s="347">
        <f>IF(InpOverride!J302="",F_Inputs!J302,InpOverride!J302)</f>
        <v>0</v>
      </c>
      <c r="K302" s="347">
        <f>IF(InpOverride!K302="",F_Inputs!K302,InpOverride!K302)</f>
        <v>0</v>
      </c>
      <c r="L302" s="347">
        <f>IF(InpOverride!L302="",F_Inputs!L302,InpOverride!L302)</f>
        <v>0</v>
      </c>
      <c r="M302" s="347">
        <f>IF(InpOverride!M302="",F_Inputs!M302,InpOverride!M302)</f>
        <v>0</v>
      </c>
    </row>
    <row r="303" spans="1:13" x14ac:dyDescent="0.35">
      <c r="A303" t="s">
        <v>119</v>
      </c>
      <c r="B303" t="s">
        <v>530</v>
      </c>
      <c r="C303" t="s">
        <v>531</v>
      </c>
      <c r="D303" t="s">
        <v>170</v>
      </c>
      <c r="E303" t="s">
        <v>292</v>
      </c>
      <c r="F303" s="347">
        <f>IF(InpOverride!F303="",F_Inputs!F303,InpOverride!F303)</f>
        <v>0</v>
      </c>
      <c r="G303" s="347">
        <f>IF(InpOverride!G303="",F_Inputs!G303,InpOverride!G303)</f>
        <v>0</v>
      </c>
      <c r="H303" s="347">
        <f>IF(InpOverride!H303="",F_Inputs!H303,InpOverride!H303)</f>
        <v>0</v>
      </c>
      <c r="I303" s="347">
        <f>IF(InpOverride!I303="",F_Inputs!I303,InpOverride!I303)</f>
        <v>269.06200000000001</v>
      </c>
      <c r="J303" s="347">
        <f>IF(InpOverride!J303="",F_Inputs!J303,InpOverride!J303)</f>
        <v>0</v>
      </c>
      <c r="K303" s="347">
        <f>IF(InpOverride!K303="",F_Inputs!K303,InpOverride!K303)</f>
        <v>0</v>
      </c>
      <c r="L303" s="347">
        <f>IF(InpOverride!L303="",F_Inputs!L303,InpOverride!L303)</f>
        <v>0</v>
      </c>
      <c r="M303" s="347">
        <f>IF(InpOverride!M303="",F_Inputs!M303,InpOverride!M303)</f>
        <v>0</v>
      </c>
    </row>
    <row r="304" spans="1:13" x14ac:dyDescent="0.35">
      <c r="A304" t="s">
        <v>119</v>
      </c>
      <c r="B304" t="s">
        <v>532</v>
      </c>
      <c r="C304" t="s">
        <v>533</v>
      </c>
      <c r="D304" t="s">
        <v>170</v>
      </c>
      <c r="E304" t="s">
        <v>292</v>
      </c>
      <c r="F304" s="347">
        <f>IF(InpOverride!F304="",F_Inputs!F304,InpOverride!F304)</f>
        <v>0</v>
      </c>
      <c r="G304" s="347">
        <f>IF(InpOverride!G304="",F_Inputs!G304,InpOverride!G304)</f>
        <v>0</v>
      </c>
      <c r="H304" s="347">
        <f>IF(InpOverride!H304="",F_Inputs!H304,InpOverride!H304)</f>
        <v>0</v>
      </c>
      <c r="I304" s="347">
        <f>IF(InpOverride!I304="",F_Inputs!I304,InpOverride!I304)</f>
        <v>26.177</v>
      </c>
      <c r="J304" s="347">
        <f>IF(InpOverride!J304="",F_Inputs!J304,InpOverride!J304)</f>
        <v>0</v>
      </c>
      <c r="K304" s="347">
        <f>IF(InpOverride!K304="",F_Inputs!K304,InpOverride!K304)</f>
        <v>0</v>
      </c>
      <c r="L304" s="347">
        <f>IF(InpOverride!L304="",F_Inputs!L304,InpOverride!L304)</f>
        <v>0</v>
      </c>
      <c r="M304" s="347">
        <f>IF(InpOverride!M304="",F_Inputs!M304,InpOverride!M304)</f>
        <v>0</v>
      </c>
    </row>
    <row r="305" spans="1:13" x14ac:dyDescent="0.35">
      <c r="A305" t="s">
        <v>119</v>
      </c>
      <c r="B305" t="s">
        <v>534</v>
      </c>
      <c r="C305" t="s">
        <v>535</v>
      </c>
      <c r="D305" t="s">
        <v>170</v>
      </c>
      <c r="E305" t="s">
        <v>292</v>
      </c>
      <c r="F305" s="347">
        <f>IF(InpOverride!F305="",F_Inputs!F305,InpOverride!F305)</f>
        <v>0</v>
      </c>
      <c r="G305" s="347">
        <f>IF(InpOverride!G305="",F_Inputs!G305,InpOverride!G305)</f>
        <v>0</v>
      </c>
      <c r="H305" s="347">
        <f>IF(InpOverride!H305="",F_Inputs!H305,InpOverride!H305)</f>
        <v>0</v>
      </c>
      <c r="I305" s="347">
        <f>IF(InpOverride!I305="",F_Inputs!I305,InpOverride!I305)</f>
        <v>0</v>
      </c>
      <c r="J305" s="347">
        <f>IF(InpOverride!J305="",F_Inputs!J305,InpOverride!J305)</f>
        <v>0</v>
      </c>
      <c r="K305" s="347">
        <f>IF(InpOverride!K305="",F_Inputs!K305,InpOverride!K305)</f>
        <v>0</v>
      </c>
      <c r="L305" s="347">
        <f>IF(InpOverride!L305="",F_Inputs!L305,InpOverride!L305)</f>
        <v>0</v>
      </c>
      <c r="M305" s="347">
        <f>IF(InpOverride!M305="",F_Inputs!M305,InpOverride!M305)</f>
        <v>0</v>
      </c>
    </row>
    <row r="306" spans="1:13" x14ac:dyDescent="0.35">
      <c r="A306" t="s">
        <v>119</v>
      </c>
      <c r="B306" t="s">
        <v>536</v>
      </c>
      <c r="C306" t="s">
        <v>537</v>
      </c>
      <c r="D306" t="s">
        <v>170</v>
      </c>
      <c r="E306" t="s">
        <v>292</v>
      </c>
      <c r="F306" s="347">
        <f>IF(InpOverride!F306="",F_Inputs!F306,InpOverride!F306)</f>
        <v>0</v>
      </c>
      <c r="G306" s="347">
        <f>IF(InpOverride!G306="",F_Inputs!G306,InpOverride!G306)</f>
        <v>0</v>
      </c>
      <c r="H306" s="347">
        <f>IF(InpOverride!H306="",F_Inputs!H306,InpOverride!H306)</f>
        <v>0</v>
      </c>
      <c r="I306" s="347">
        <f>IF(InpOverride!I306="",F_Inputs!I306,InpOverride!I306)</f>
        <v>52.354999999999997</v>
      </c>
      <c r="J306" s="347">
        <f>IF(InpOverride!J306="",F_Inputs!J306,InpOverride!J306)</f>
        <v>0</v>
      </c>
      <c r="K306" s="347">
        <f>IF(InpOverride!K306="",F_Inputs!K306,InpOverride!K306)</f>
        <v>0</v>
      </c>
      <c r="L306" s="347">
        <f>IF(InpOverride!L306="",F_Inputs!L306,InpOverride!L306)</f>
        <v>0</v>
      </c>
      <c r="M306" s="347">
        <f>IF(InpOverride!M306="",F_Inputs!M306,InpOverride!M306)</f>
        <v>0</v>
      </c>
    </row>
    <row r="307" spans="1:13" x14ac:dyDescent="0.35">
      <c r="A307" t="s">
        <v>119</v>
      </c>
      <c r="B307" t="s">
        <v>538</v>
      </c>
      <c r="C307" t="s">
        <v>539</v>
      </c>
      <c r="D307" t="s">
        <v>170</v>
      </c>
      <c r="E307" t="s">
        <v>292</v>
      </c>
      <c r="F307" s="347">
        <f>IF(InpOverride!F307="",F_Inputs!F307,InpOverride!F307)</f>
        <v>0</v>
      </c>
      <c r="G307" s="347">
        <f>IF(InpOverride!G307="",F_Inputs!G307,InpOverride!G307)</f>
        <v>0</v>
      </c>
      <c r="H307" s="347">
        <f>IF(InpOverride!H307="",F_Inputs!H307,InpOverride!H307)</f>
        <v>0</v>
      </c>
      <c r="I307" s="347">
        <f>IF(InpOverride!I307="",F_Inputs!I307,InpOverride!I307)</f>
        <v>234.892</v>
      </c>
      <c r="J307" s="347">
        <f>IF(InpOverride!J307="",F_Inputs!J307,InpOverride!J307)</f>
        <v>0</v>
      </c>
      <c r="K307" s="347">
        <f>IF(InpOverride!K307="",F_Inputs!K307,InpOverride!K307)</f>
        <v>0</v>
      </c>
      <c r="L307" s="347">
        <f>IF(InpOverride!L307="",F_Inputs!L307,InpOverride!L307)</f>
        <v>0</v>
      </c>
      <c r="M307" s="347">
        <f>IF(InpOverride!M307="",F_Inputs!M307,InpOverride!M307)</f>
        <v>0</v>
      </c>
    </row>
    <row r="308" spans="1:13" x14ac:dyDescent="0.35">
      <c r="A308" t="s">
        <v>119</v>
      </c>
      <c r="B308" t="s">
        <v>540</v>
      </c>
      <c r="C308" t="s">
        <v>541</v>
      </c>
      <c r="D308" t="s">
        <v>170</v>
      </c>
      <c r="E308" t="s">
        <v>292</v>
      </c>
      <c r="F308" s="347">
        <f>IF(InpOverride!F308="",F_Inputs!F308,InpOverride!F308)</f>
        <v>0</v>
      </c>
      <c r="G308" s="347">
        <f>IF(InpOverride!G308="",F_Inputs!G308,InpOverride!G308)</f>
        <v>0</v>
      </c>
      <c r="H308" s="347">
        <f>IF(InpOverride!H308="",F_Inputs!H308,InpOverride!H308)</f>
        <v>0</v>
      </c>
      <c r="I308" s="347">
        <f>IF(InpOverride!I308="",F_Inputs!I308,InpOverride!I308)</f>
        <v>261.916</v>
      </c>
      <c r="J308" s="347">
        <f>IF(InpOverride!J308="",F_Inputs!J308,InpOverride!J308)</f>
        <v>0</v>
      </c>
      <c r="K308" s="347">
        <f>IF(InpOverride!K308="",F_Inputs!K308,InpOverride!K308)</f>
        <v>0</v>
      </c>
      <c r="L308" s="347">
        <f>IF(InpOverride!L308="",F_Inputs!L308,InpOverride!L308)</f>
        <v>0</v>
      </c>
      <c r="M308" s="347">
        <f>IF(InpOverride!M308="",F_Inputs!M308,InpOverride!M308)</f>
        <v>0</v>
      </c>
    </row>
    <row r="309" spans="1:13" x14ac:dyDescent="0.35">
      <c r="A309" t="s">
        <v>119</v>
      </c>
      <c r="B309" t="s">
        <v>542</v>
      </c>
      <c r="C309" t="s">
        <v>543</v>
      </c>
      <c r="D309" t="s">
        <v>170</v>
      </c>
      <c r="E309" t="s">
        <v>292</v>
      </c>
      <c r="F309" s="347">
        <f>IF(InpOverride!F309="",F_Inputs!F309,InpOverride!F309)</f>
        <v>0</v>
      </c>
      <c r="G309" s="347">
        <f>IF(InpOverride!G309="",F_Inputs!G309,InpOverride!G309)</f>
        <v>0</v>
      </c>
      <c r="H309" s="347">
        <f>IF(InpOverride!H309="",F_Inputs!H309,InpOverride!H309)</f>
        <v>0</v>
      </c>
      <c r="I309" s="347">
        <f>IF(InpOverride!I309="",F_Inputs!I309,InpOverride!I309)</f>
        <v>42.389000000000003</v>
      </c>
      <c r="J309" s="347">
        <f>IF(InpOverride!J309="",F_Inputs!J309,InpOverride!J309)</f>
        <v>0</v>
      </c>
      <c r="K309" s="347">
        <f>IF(InpOverride!K309="",F_Inputs!K309,InpOverride!K309)</f>
        <v>0</v>
      </c>
      <c r="L309" s="347">
        <f>IF(InpOverride!L309="",F_Inputs!L309,InpOverride!L309)</f>
        <v>0</v>
      </c>
      <c r="M309" s="347">
        <f>IF(InpOverride!M309="",F_Inputs!M309,InpOverride!M309)</f>
        <v>0</v>
      </c>
    </row>
    <row r="310" spans="1:13" x14ac:dyDescent="0.35">
      <c r="A310" t="s">
        <v>119</v>
      </c>
      <c r="B310" t="s">
        <v>544</v>
      </c>
      <c r="C310" t="s">
        <v>545</v>
      </c>
      <c r="D310" t="s">
        <v>170</v>
      </c>
      <c r="E310" t="s">
        <v>292</v>
      </c>
      <c r="F310" s="347">
        <f>IF(InpOverride!F310="",F_Inputs!F310,InpOverride!F310)</f>
        <v>0</v>
      </c>
      <c r="G310" s="347">
        <f>IF(InpOverride!G310="",F_Inputs!G310,InpOverride!G310)</f>
        <v>0</v>
      </c>
      <c r="H310" s="347">
        <f>IF(InpOverride!H310="",F_Inputs!H310,InpOverride!H310)</f>
        <v>0</v>
      </c>
      <c r="I310" s="347">
        <f>IF(InpOverride!I310="",F_Inputs!I310,InpOverride!I310)</f>
        <v>0</v>
      </c>
      <c r="J310" s="347">
        <f>IF(InpOverride!J310="",F_Inputs!J310,InpOverride!J310)</f>
        <v>0</v>
      </c>
      <c r="K310" s="347">
        <f>IF(InpOverride!K310="",F_Inputs!K310,InpOverride!K310)</f>
        <v>0</v>
      </c>
      <c r="L310" s="347">
        <f>IF(InpOverride!L310="",F_Inputs!L310,InpOverride!L310)</f>
        <v>0</v>
      </c>
      <c r="M310" s="347">
        <f>IF(InpOverride!M310="",F_Inputs!M310,InpOverride!M310)</f>
        <v>0</v>
      </c>
    </row>
    <row r="311" spans="1:13" x14ac:dyDescent="0.35">
      <c r="A311" t="s">
        <v>119</v>
      </c>
      <c r="B311" t="s">
        <v>546</v>
      </c>
      <c r="C311" t="s">
        <v>547</v>
      </c>
      <c r="D311" t="s">
        <v>170</v>
      </c>
      <c r="E311" t="s">
        <v>292</v>
      </c>
      <c r="F311" s="347">
        <f>IF(InpOverride!F311="",F_Inputs!F311,InpOverride!F311)</f>
        <v>0</v>
      </c>
      <c r="G311" s="347">
        <f>IF(InpOverride!G311="",F_Inputs!G311,InpOverride!G311)</f>
        <v>0</v>
      </c>
      <c r="H311" s="347">
        <f>IF(InpOverride!H311="",F_Inputs!H311,InpOverride!H311)</f>
        <v>0</v>
      </c>
      <c r="I311" s="347">
        <f>IF(InpOverride!I311="",F_Inputs!I311,InpOverride!I311)</f>
        <v>52.354999999999997</v>
      </c>
      <c r="J311" s="347">
        <f>IF(InpOverride!J311="",F_Inputs!J311,InpOverride!J311)</f>
        <v>0</v>
      </c>
      <c r="K311" s="347">
        <f>IF(InpOverride!K311="",F_Inputs!K311,InpOverride!K311)</f>
        <v>0</v>
      </c>
      <c r="L311" s="347">
        <f>IF(InpOverride!L311="",F_Inputs!L311,InpOverride!L311)</f>
        <v>0</v>
      </c>
      <c r="M311" s="347">
        <f>IF(InpOverride!M311="",F_Inputs!M311,InpOverride!M311)</f>
        <v>0</v>
      </c>
    </row>
    <row r="312" spans="1:13" x14ac:dyDescent="0.35">
      <c r="A312" t="s">
        <v>119</v>
      </c>
      <c r="B312" t="s">
        <v>548</v>
      </c>
      <c r="C312" t="s">
        <v>549</v>
      </c>
      <c r="D312" t="s">
        <v>170</v>
      </c>
      <c r="E312" t="s">
        <v>292</v>
      </c>
      <c r="F312" s="347">
        <f>IF(InpOverride!F312="",F_Inputs!F312,InpOverride!F312)</f>
        <v>0</v>
      </c>
      <c r="G312" s="347">
        <f>IF(InpOverride!G312="",F_Inputs!G312,InpOverride!G312)</f>
        <v>0</v>
      </c>
      <c r="H312" s="347">
        <f>IF(InpOverride!H312="",F_Inputs!H312,InpOverride!H312)</f>
        <v>0</v>
      </c>
      <c r="I312" s="347">
        <f>IF(InpOverride!I312="",F_Inputs!I312,InpOverride!I312)</f>
        <v>234.892</v>
      </c>
      <c r="J312" s="347">
        <f>IF(InpOverride!J312="",F_Inputs!J312,InpOverride!J312)</f>
        <v>0</v>
      </c>
      <c r="K312" s="347">
        <f>IF(InpOverride!K312="",F_Inputs!K312,InpOverride!K312)</f>
        <v>0</v>
      </c>
      <c r="L312" s="347">
        <f>IF(InpOverride!L312="",F_Inputs!L312,InpOverride!L312)</f>
        <v>0</v>
      </c>
      <c r="M312" s="347">
        <f>IF(InpOverride!M312="",F_Inputs!M312,InpOverride!M312)</f>
        <v>0</v>
      </c>
    </row>
    <row r="313" spans="1:13" x14ac:dyDescent="0.35">
      <c r="A313" t="s">
        <v>119</v>
      </c>
      <c r="B313" t="s">
        <v>550</v>
      </c>
      <c r="C313" t="s">
        <v>551</v>
      </c>
      <c r="D313" t="s">
        <v>170</v>
      </c>
      <c r="E313" t="s">
        <v>292</v>
      </c>
      <c r="F313" s="347">
        <f>IF(InpOverride!F313="",F_Inputs!F313,InpOverride!F313)</f>
        <v>0</v>
      </c>
      <c r="G313" s="347">
        <f>IF(InpOverride!G313="",F_Inputs!G313,InpOverride!G313)</f>
        <v>0</v>
      </c>
      <c r="H313" s="347">
        <f>IF(InpOverride!H313="",F_Inputs!H313,InpOverride!H313)</f>
        <v>0</v>
      </c>
      <c r="I313" s="347">
        <f>IF(InpOverride!I313="",F_Inputs!I313,InpOverride!I313)</f>
        <v>261.916</v>
      </c>
      <c r="J313" s="347">
        <f>IF(InpOverride!J313="",F_Inputs!J313,InpOverride!J313)</f>
        <v>0</v>
      </c>
      <c r="K313" s="347">
        <f>IF(InpOverride!K313="",F_Inputs!K313,InpOverride!K313)</f>
        <v>0</v>
      </c>
      <c r="L313" s="347">
        <f>IF(InpOverride!L313="",F_Inputs!L313,InpOverride!L313)</f>
        <v>0</v>
      </c>
      <c r="M313" s="347">
        <f>IF(InpOverride!M313="",F_Inputs!M313,InpOverride!M313)</f>
        <v>0</v>
      </c>
    </row>
    <row r="314" spans="1:13" x14ac:dyDescent="0.35">
      <c r="A314" t="s">
        <v>119</v>
      </c>
      <c r="B314" t="s">
        <v>552</v>
      </c>
      <c r="C314" t="s">
        <v>553</v>
      </c>
      <c r="D314" t="s">
        <v>170</v>
      </c>
      <c r="E314" t="s">
        <v>292</v>
      </c>
      <c r="F314" s="347">
        <f>IF(InpOverride!F314="",F_Inputs!F314,InpOverride!F314)</f>
        <v>0</v>
      </c>
      <c r="G314" s="347">
        <f>IF(InpOverride!G314="",F_Inputs!G314,InpOverride!G314)</f>
        <v>0</v>
      </c>
      <c r="H314" s="347">
        <f>IF(InpOverride!H314="",F_Inputs!H314,InpOverride!H314)</f>
        <v>0</v>
      </c>
      <c r="I314" s="347">
        <f>IF(InpOverride!I314="",F_Inputs!I314,InpOverride!I314)</f>
        <v>42.389000000000003</v>
      </c>
      <c r="J314" s="347">
        <f>IF(InpOverride!J314="",F_Inputs!J314,InpOverride!J314)</f>
        <v>0</v>
      </c>
      <c r="K314" s="347">
        <f>IF(InpOverride!K314="",F_Inputs!K314,InpOverride!K314)</f>
        <v>0</v>
      </c>
      <c r="L314" s="347">
        <f>IF(InpOverride!L314="",F_Inputs!L314,InpOverride!L314)</f>
        <v>0</v>
      </c>
      <c r="M314" s="347">
        <f>IF(InpOverride!M314="",F_Inputs!M314,InpOverride!M314)</f>
        <v>0</v>
      </c>
    </row>
    <row r="315" spans="1:13" x14ac:dyDescent="0.35">
      <c r="A315" t="s">
        <v>119</v>
      </c>
      <c r="B315" t="s">
        <v>554</v>
      </c>
      <c r="C315" t="s">
        <v>555</v>
      </c>
      <c r="D315" t="s">
        <v>170</v>
      </c>
      <c r="E315" t="s">
        <v>292</v>
      </c>
      <c r="F315" s="347">
        <f>IF(InpOverride!F315="",F_Inputs!F315,InpOverride!F315)</f>
        <v>0</v>
      </c>
      <c r="G315" s="347">
        <f>IF(InpOverride!G315="",F_Inputs!G315,InpOverride!G315)</f>
        <v>0</v>
      </c>
      <c r="H315" s="347">
        <f>IF(InpOverride!H315="",F_Inputs!H315,InpOverride!H315)</f>
        <v>0</v>
      </c>
      <c r="I315" s="347">
        <f>IF(InpOverride!I315="",F_Inputs!I315,InpOverride!I315)</f>
        <v>0</v>
      </c>
      <c r="J315" s="347">
        <f>IF(InpOverride!J315="",F_Inputs!J315,InpOverride!J315)</f>
        <v>0</v>
      </c>
      <c r="K315" s="347">
        <f>IF(InpOverride!K315="",F_Inputs!K315,InpOverride!K315)</f>
        <v>0</v>
      </c>
      <c r="L315" s="347">
        <f>IF(InpOverride!L315="",F_Inputs!L315,InpOverride!L315)</f>
        <v>0</v>
      </c>
      <c r="M315" s="347">
        <f>IF(InpOverride!M315="",F_Inputs!M315,InpOverride!M315)</f>
        <v>0</v>
      </c>
    </row>
    <row r="316" spans="1:13" x14ac:dyDescent="0.35">
      <c r="A316" t="s">
        <v>119</v>
      </c>
      <c r="B316" t="s">
        <v>556</v>
      </c>
      <c r="C316" t="s">
        <v>557</v>
      </c>
      <c r="D316" t="s">
        <v>170</v>
      </c>
      <c r="E316" t="s">
        <v>292</v>
      </c>
      <c r="F316" s="347">
        <f>IF(InpOverride!F316="",F_Inputs!F316,InpOverride!F316)</f>
        <v>0</v>
      </c>
      <c r="G316" s="347">
        <f>IF(InpOverride!G316="",F_Inputs!G316,InpOverride!G316)</f>
        <v>0</v>
      </c>
      <c r="H316" s="347">
        <f>IF(InpOverride!H316="",F_Inputs!H316,InpOverride!H316)</f>
        <v>0</v>
      </c>
      <c r="I316" s="347">
        <f>IF(InpOverride!I316="",F_Inputs!I316,InpOverride!I316)</f>
        <v>2.95399999999999</v>
      </c>
      <c r="J316" s="347">
        <f>IF(InpOverride!J316="",F_Inputs!J316,InpOverride!J316)</f>
        <v>0</v>
      </c>
      <c r="K316" s="347">
        <f>IF(InpOverride!K316="",F_Inputs!K316,InpOverride!K316)</f>
        <v>0</v>
      </c>
      <c r="L316" s="347">
        <f>IF(InpOverride!L316="",F_Inputs!L316,InpOverride!L316)</f>
        <v>0</v>
      </c>
      <c r="M316" s="347">
        <f>IF(InpOverride!M316="",F_Inputs!M316,InpOverride!M316)</f>
        <v>0</v>
      </c>
    </row>
    <row r="317" spans="1:13" x14ac:dyDescent="0.35">
      <c r="A317" t="s">
        <v>119</v>
      </c>
      <c r="B317" t="s">
        <v>558</v>
      </c>
      <c r="C317" t="s">
        <v>559</v>
      </c>
      <c r="D317" t="s">
        <v>170</v>
      </c>
      <c r="E317" t="s">
        <v>292</v>
      </c>
      <c r="F317" s="347">
        <f>IF(InpOverride!F317="",F_Inputs!F317,InpOverride!F317)</f>
        <v>0</v>
      </c>
      <c r="G317" s="347">
        <f>IF(InpOverride!G317="",F_Inputs!G317,InpOverride!G317)</f>
        <v>0</v>
      </c>
      <c r="H317" s="347">
        <f>IF(InpOverride!H317="",F_Inputs!H317,InpOverride!H317)</f>
        <v>0</v>
      </c>
      <c r="I317" s="347">
        <f>IF(InpOverride!I317="",F_Inputs!I317,InpOverride!I317)</f>
        <v>9.4919999999999103</v>
      </c>
      <c r="J317" s="347">
        <f>IF(InpOverride!J317="",F_Inputs!J317,InpOverride!J317)</f>
        <v>0</v>
      </c>
      <c r="K317" s="347">
        <f>IF(InpOverride!K317="",F_Inputs!K317,InpOverride!K317)</f>
        <v>0</v>
      </c>
      <c r="L317" s="347">
        <f>IF(InpOverride!L317="",F_Inputs!L317,InpOverride!L317)</f>
        <v>0</v>
      </c>
      <c r="M317" s="347">
        <f>IF(InpOverride!M317="",F_Inputs!M317,InpOverride!M317)</f>
        <v>0</v>
      </c>
    </row>
    <row r="318" spans="1:13" x14ac:dyDescent="0.35">
      <c r="A318" t="s">
        <v>119</v>
      </c>
      <c r="B318" t="s">
        <v>560</v>
      </c>
      <c r="C318" t="s">
        <v>561</v>
      </c>
      <c r="D318" t="s">
        <v>170</v>
      </c>
      <c r="E318" t="s">
        <v>292</v>
      </c>
      <c r="F318" s="347">
        <f>IF(InpOverride!F318="",F_Inputs!F318,InpOverride!F318)</f>
        <v>0</v>
      </c>
      <c r="G318" s="347">
        <f>IF(InpOverride!G318="",F_Inputs!G318,InpOverride!G318)</f>
        <v>0</v>
      </c>
      <c r="H318" s="347">
        <f>IF(InpOverride!H318="",F_Inputs!H318,InpOverride!H318)</f>
        <v>0</v>
      </c>
      <c r="I318" s="347">
        <f>IF(InpOverride!I318="",F_Inputs!I318,InpOverride!I318)</f>
        <v>-7.1459999999999599</v>
      </c>
      <c r="J318" s="347">
        <f>IF(InpOverride!J318="",F_Inputs!J318,InpOverride!J318)</f>
        <v>0</v>
      </c>
      <c r="K318" s="347">
        <f>IF(InpOverride!K318="",F_Inputs!K318,InpOverride!K318)</f>
        <v>0</v>
      </c>
      <c r="L318" s="347">
        <f>IF(InpOverride!L318="",F_Inputs!L318,InpOverride!L318)</f>
        <v>0</v>
      </c>
      <c r="M318" s="347">
        <f>IF(InpOverride!M318="",F_Inputs!M318,InpOverride!M318)</f>
        <v>0</v>
      </c>
    </row>
    <row r="319" spans="1:13" x14ac:dyDescent="0.35">
      <c r="A319" t="s">
        <v>119</v>
      </c>
      <c r="B319" t="s">
        <v>562</v>
      </c>
      <c r="C319" t="s">
        <v>563</v>
      </c>
      <c r="D319" t="s">
        <v>170</v>
      </c>
      <c r="E319" t="s">
        <v>292</v>
      </c>
      <c r="F319" s="347">
        <f>IF(InpOverride!F319="",F_Inputs!F319,InpOverride!F319)</f>
        <v>0</v>
      </c>
      <c r="G319" s="347">
        <f>IF(InpOverride!G319="",F_Inputs!G319,InpOverride!G319)</f>
        <v>0</v>
      </c>
      <c r="H319" s="347">
        <f>IF(InpOverride!H319="",F_Inputs!H319,InpOverride!H319)</f>
        <v>0</v>
      </c>
      <c r="I319" s="347">
        <f>IF(InpOverride!I319="",F_Inputs!I319,InpOverride!I319)</f>
        <v>16.212</v>
      </c>
      <c r="J319" s="347">
        <f>IF(InpOverride!J319="",F_Inputs!J319,InpOverride!J319)</f>
        <v>0</v>
      </c>
      <c r="K319" s="347">
        <f>IF(InpOverride!K319="",F_Inputs!K319,InpOverride!K319)</f>
        <v>0</v>
      </c>
      <c r="L319" s="347">
        <f>IF(InpOverride!L319="",F_Inputs!L319,InpOverride!L319)</f>
        <v>0</v>
      </c>
      <c r="M319" s="347">
        <f>IF(InpOverride!M319="",F_Inputs!M319,InpOverride!M319)</f>
        <v>0</v>
      </c>
    </row>
    <row r="320" spans="1:13" x14ac:dyDescent="0.35">
      <c r="A320" t="s">
        <v>119</v>
      </c>
      <c r="B320" t="s">
        <v>564</v>
      </c>
      <c r="C320" t="s">
        <v>565</v>
      </c>
      <c r="D320" t="s">
        <v>170</v>
      </c>
      <c r="E320" t="s">
        <v>292</v>
      </c>
      <c r="F320" s="347">
        <f>IF(InpOverride!F320="",F_Inputs!F320,InpOverride!F320)</f>
        <v>0</v>
      </c>
      <c r="G320" s="347">
        <f>IF(InpOverride!G320="",F_Inputs!G320,InpOverride!G320)</f>
        <v>0</v>
      </c>
      <c r="H320" s="347">
        <f>IF(InpOverride!H320="",F_Inputs!H320,InpOverride!H320)</f>
        <v>0</v>
      </c>
      <c r="I320" s="347">
        <f>IF(InpOverride!I320="",F_Inputs!I320,InpOverride!I320)</f>
        <v>0</v>
      </c>
      <c r="J320" s="347">
        <f>IF(InpOverride!J320="",F_Inputs!J320,InpOverride!J320)</f>
        <v>0</v>
      </c>
      <c r="K320" s="347">
        <f>IF(InpOverride!K320="",F_Inputs!K320,InpOverride!K320)</f>
        <v>0</v>
      </c>
      <c r="L320" s="347">
        <f>IF(InpOverride!L320="",F_Inputs!L320,InpOverride!L320)</f>
        <v>0</v>
      </c>
      <c r="M320" s="347">
        <f>IF(InpOverride!M320="",F_Inputs!M320,InpOverride!M320)</f>
        <v>0</v>
      </c>
    </row>
    <row r="321" spans="1:13" x14ac:dyDescent="0.35">
      <c r="A321" t="s">
        <v>119</v>
      </c>
      <c r="B321" t="s">
        <v>566</v>
      </c>
      <c r="C321" t="s">
        <v>567</v>
      </c>
      <c r="D321" t="s">
        <v>170</v>
      </c>
      <c r="E321" t="s">
        <v>292</v>
      </c>
      <c r="F321" s="347">
        <f>IF(InpOverride!F321="",F_Inputs!F321,InpOverride!F321)</f>
        <v>0</v>
      </c>
      <c r="G321" s="347">
        <f>IF(InpOverride!G321="",F_Inputs!G321,InpOverride!G321)</f>
        <v>0</v>
      </c>
      <c r="H321" s="347">
        <f>IF(InpOverride!H321="",F_Inputs!H321,InpOverride!H321)</f>
        <v>0</v>
      </c>
      <c r="I321" s="347">
        <f>IF(InpOverride!I321="",F_Inputs!I321,InpOverride!I321)</f>
        <v>2.95399999999999</v>
      </c>
      <c r="J321" s="347">
        <f>IF(InpOverride!J321="",F_Inputs!J321,InpOverride!J321)</f>
        <v>0</v>
      </c>
      <c r="K321" s="347">
        <f>IF(InpOverride!K321="",F_Inputs!K321,InpOverride!K321)</f>
        <v>0</v>
      </c>
      <c r="L321" s="347">
        <f>IF(InpOverride!L321="",F_Inputs!L321,InpOverride!L321)</f>
        <v>0</v>
      </c>
      <c r="M321" s="347">
        <f>IF(InpOverride!M321="",F_Inputs!M321,InpOverride!M321)</f>
        <v>0</v>
      </c>
    </row>
    <row r="322" spans="1:13" x14ac:dyDescent="0.35">
      <c r="A322" t="s">
        <v>119</v>
      </c>
      <c r="B322" t="s">
        <v>568</v>
      </c>
      <c r="C322" t="s">
        <v>569</v>
      </c>
      <c r="D322" t="s">
        <v>170</v>
      </c>
      <c r="E322" t="s">
        <v>292</v>
      </c>
      <c r="F322" s="347">
        <f>IF(InpOverride!F322="",F_Inputs!F322,InpOverride!F322)</f>
        <v>0</v>
      </c>
      <c r="G322" s="347">
        <f>IF(InpOverride!G322="",F_Inputs!G322,InpOverride!G322)</f>
        <v>0</v>
      </c>
      <c r="H322" s="347">
        <f>IF(InpOverride!H322="",F_Inputs!H322,InpOverride!H322)</f>
        <v>0</v>
      </c>
      <c r="I322" s="347">
        <f>IF(InpOverride!I322="",F_Inputs!I322,InpOverride!I322)</f>
        <v>9.4919999999999103</v>
      </c>
      <c r="J322" s="347">
        <f>IF(InpOverride!J322="",F_Inputs!J322,InpOverride!J322)</f>
        <v>0</v>
      </c>
      <c r="K322" s="347">
        <f>IF(InpOverride!K322="",F_Inputs!K322,InpOverride!K322)</f>
        <v>0</v>
      </c>
      <c r="L322" s="347">
        <f>IF(InpOverride!L322="",F_Inputs!L322,InpOverride!L322)</f>
        <v>0</v>
      </c>
      <c r="M322" s="347">
        <f>IF(InpOverride!M322="",F_Inputs!M322,InpOverride!M322)</f>
        <v>0</v>
      </c>
    </row>
    <row r="323" spans="1:13" x14ac:dyDescent="0.35">
      <c r="A323" t="s">
        <v>119</v>
      </c>
      <c r="B323" t="s">
        <v>570</v>
      </c>
      <c r="C323" t="s">
        <v>571</v>
      </c>
      <c r="D323" t="s">
        <v>170</v>
      </c>
      <c r="E323" t="s">
        <v>292</v>
      </c>
      <c r="F323" s="347">
        <f>IF(InpOverride!F323="",F_Inputs!F323,InpOverride!F323)</f>
        <v>0</v>
      </c>
      <c r="G323" s="347">
        <f>IF(InpOverride!G323="",F_Inputs!G323,InpOverride!G323)</f>
        <v>0</v>
      </c>
      <c r="H323" s="347">
        <f>IF(InpOverride!H323="",F_Inputs!H323,InpOverride!H323)</f>
        <v>0</v>
      </c>
      <c r="I323" s="347">
        <f>IF(InpOverride!I323="",F_Inputs!I323,InpOverride!I323)</f>
        <v>-7.1459999999999599</v>
      </c>
      <c r="J323" s="347">
        <f>IF(InpOverride!J323="",F_Inputs!J323,InpOverride!J323)</f>
        <v>0</v>
      </c>
      <c r="K323" s="347">
        <f>IF(InpOverride!K323="",F_Inputs!K323,InpOverride!K323)</f>
        <v>0</v>
      </c>
      <c r="L323" s="347">
        <f>IF(InpOverride!L323="",F_Inputs!L323,InpOverride!L323)</f>
        <v>0</v>
      </c>
      <c r="M323" s="347">
        <f>IF(InpOverride!M323="",F_Inputs!M323,InpOverride!M323)</f>
        <v>0</v>
      </c>
    </row>
    <row r="324" spans="1:13" x14ac:dyDescent="0.35">
      <c r="A324" t="s">
        <v>119</v>
      </c>
      <c r="B324" t="s">
        <v>572</v>
      </c>
      <c r="C324" t="s">
        <v>573</v>
      </c>
      <c r="D324" t="s">
        <v>170</v>
      </c>
      <c r="E324" t="s">
        <v>292</v>
      </c>
      <c r="F324" s="347">
        <f>IF(InpOverride!F324="",F_Inputs!F324,InpOverride!F324)</f>
        <v>0</v>
      </c>
      <c r="G324" s="347">
        <f>IF(InpOverride!G324="",F_Inputs!G324,InpOverride!G324)</f>
        <v>0</v>
      </c>
      <c r="H324" s="347">
        <f>IF(InpOverride!H324="",F_Inputs!H324,InpOverride!H324)</f>
        <v>0</v>
      </c>
      <c r="I324" s="347">
        <f>IF(InpOverride!I324="",F_Inputs!I324,InpOverride!I324)</f>
        <v>16.212</v>
      </c>
      <c r="J324" s="347">
        <f>IF(InpOverride!J324="",F_Inputs!J324,InpOverride!J324)</f>
        <v>0</v>
      </c>
      <c r="K324" s="347">
        <f>IF(InpOverride!K324="",F_Inputs!K324,InpOverride!K324)</f>
        <v>0</v>
      </c>
      <c r="L324" s="347">
        <f>IF(InpOverride!L324="",F_Inputs!L324,InpOverride!L324)</f>
        <v>0</v>
      </c>
      <c r="M324" s="347">
        <f>IF(InpOverride!M324="",F_Inputs!M324,InpOverride!M324)</f>
        <v>0</v>
      </c>
    </row>
    <row r="325" spans="1:13" x14ac:dyDescent="0.35">
      <c r="A325" t="s">
        <v>119</v>
      </c>
      <c r="B325" t="s">
        <v>574</v>
      </c>
      <c r="C325" t="s">
        <v>575</v>
      </c>
      <c r="D325" t="s">
        <v>170</v>
      </c>
      <c r="E325" t="s">
        <v>292</v>
      </c>
      <c r="F325" s="347">
        <f>IF(InpOverride!F325="",F_Inputs!F325,InpOverride!F325)</f>
        <v>0</v>
      </c>
      <c r="G325" s="347">
        <f>IF(InpOverride!G325="",F_Inputs!G325,InpOverride!G325)</f>
        <v>0</v>
      </c>
      <c r="H325" s="347">
        <f>IF(InpOverride!H325="",F_Inputs!H325,InpOverride!H325)</f>
        <v>0</v>
      </c>
      <c r="I325" s="347">
        <f>IF(InpOverride!I325="",F_Inputs!I325,InpOverride!I325)</f>
        <v>0</v>
      </c>
      <c r="J325" s="347">
        <f>IF(InpOverride!J325="",F_Inputs!J325,InpOverride!J325)</f>
        <v>0</v>
      </c>
      <c r="K325" s="347">
        <f>IF(InpOverride!K325="",F_Inputs!K325,InpOverride!K325)</f>
        <v>0</v>
      </c>
      <c r="L325" s="347">
        <f>IF(InpOverride!L325="",F_Inputs!L325,InpOverride!L325)</f>
        <v>0</v>
      </c>
      <c r="M325" s="347">
        <f>IF(InpOverride!M325="",F_Inputs!M325,InpOverride!M325)</f>
        <v>0</v>
      </c>
    </row>
    <row r="326" spans="1:13" x14ac:dyDescent="0.35">
      <c r="A326" t="s">
        <v>119</v>
      </c>
      <c r="B326" t="s">
        <v>576</v>
      </c>
      <c r="C326" t="s">
        <v>577</v>
      </c>
      <c r="D326" t="s">
        <v>170</v>
      </c>
      <c r="E326" t="s">
        <v>292</v>
      </c>
      <c r="F326" s="347">
        <f>IF(InpOverride!F326="",F_Inputs!F326,InpOverride!F326)</f>
        <v>0</v>
      </c>
      <c r="G326" s="347">
        <f>IF(InpOverride!G326="",F_Inputs!G326,InpOverride!G326)</f>
        <v>0</v>
      </c>
      <c r="H326" s="347">
        <f>IF(InpOverride!H326="",F_Inputs!H326,InpOverride!H326)</f>
        <v>0</v>
      </c>
      <c r="I326" s="347">
        <f>IF(InpOverride!I326="",F_Inputs!I326,InpOverride!I326)</f>
        <v>8</v>
      </c>
      <c r="J326" s="347">
        <f>IF(InpOverride!J326="",F_Inputs!J326,InpOverride!J326)</f>
        <v>0</v>
      </c>
      <c r="K326" s="347">
        <f>IF(InpOverride!K326="",F_Inputs!K326,InpOverride!K326)</f>
        <v>0</v>
      </c>
      <c r="L326" s="347">
        <f>IF(InpOverride!L326="",F_Inputs!L326,InpOverride!L326)</f>
        <v>0</v>
      </c>
      <c r="M326" s="347">
        <f>IF(InpOverride!M326="",F_Inputs!M326,InpOverride!M326)</f>
        <v>0</v>
      </c>
    </row>
    <row r="327" spans="1:13" x14ac:dyDescent="0.35">
      <c r="A327" t="s">
        <v>119</v>
      </c>
      <c r="B327" t="s">
        <v>578</v>
      </c>
      <c r="C327" t="s">
        <v>579</v>
      </c>
      <c r="D327" t="s">
        <v>170</v>
      </c>
      <c r="E327" t="s">
        <v>292</v>
      </c>
      <c r="F327" s="347">
        <f>IF(InpOverride!F327="",F_Inputs!F327,InpOverride!F327)</f>
        <v>0</v>
      </c>
      <c r="G327" s="347">
        <f>IF(InpOverride!G327="",F_Inputs!G327,InpOverride!G327)</f>
        <v>0</v>
      </c>
      <c r="H327" s="347">
        <f>IF(InpOverride!H327="",F_Inputs!H327,InpOverride!H327)</f>
        <v>0</v>
      </c>
      <c r="I327" s="347">
        <f>IF(InpOverride!I327="",F_Inputs!I327,InpOverride!I327)</f>
        <v>-16</v>
      </c>
      <c r="J327" s="347">
        <f>IF(InpOverride!J327="",F_Inputs!J327,InpOverride!J327)</f>
        <v>0</v>
      </c>
      <c r="K327" s="347">
        <f>IF(InpOverride!K327="",F_Inputs!K327,InpOverride!K327)</f>
        <v>0</v>
      </c>
      <c r="L327" s="347">
        <f>IF(InpOverride!L327="",F_Inputs!L327,InpOverride!L327)</f>
        <v>0</v>
      </c>
      <c r="M327" s="347">
        <f>IF(InpOverride!M327="",F_Inputs!M327,InpOverride!M327)</f>
        <v>0</v>
      </c>
    </row>
    <row r="328" spans="1:13" x14ac:dyDescent="0.35">
      <c r="A328" t="s">
        <v>119</v>
      </c>
      <c r="B328" t="s">
        <v>580</v>
      </c>
      <c r="C328" t="s">
        <v>581</v>
      </c>
      <c r="D328" t="s">
        <v>170</v>
      </c>
      <c r="E328" t="s">
        <v>292</v>
      </c>
      <c r="F328" s="347">
        <f>IF(InpOverride!F328="",F_Inputs!F328,InpOverride!F328)</f>
        <v>0</v>
      </c>
      <c r="G328" s="347">
        <f>IF(InpOverride!G328="",F_Inputs!G328,InpOverride!G328)</f>
        <v>0</v>
      </c>
      <c r="H328" s="347">
        <f>IF(InpOverride!H328="",F_Inputs!H328,InpOverride!H328)</f>
        <v>0</v>
      </c>
      <c r="I328" s="347">
        <f>IF(InpOverride!I328="",F_Inputs!I328,InpOverride!I328)</f>
        <v>-8</v>
      </c>
      <c r="J328" s="347">
        <f>IF(InpOverride!J328="",F_Inputs!J328,InpOverride!J328)</f>
        <v>0</v>
      </c>
      <c r="K328" s="347">
        <f>IF(InpOverride!K328="",F_Inputs!K328,InpOverride!K328)</f>
        <v>0</v>
      </c>
      <c r="L328" s="347">
        <f>IF(InpOverride!L328="",F_Inputs!L328,InpOverride!L328)</f>
        <v>0</v>
      </c>
      <c r="M328" s="347">
        <f>IF(InpOverride!M328="",F_Inputs!M328,InpOverride!M328)</f>
        <v>0</v>
      </c>
    </row>
    <row r="329" spans="1:13" x14ac:dyDescent="0.35">
      <c r="A329" t="s">
        <v>119</v>
      </c>
      <c r="B329" t="s">
        <v>582</v>
      </c>
      <c r="C329" t="s">
        <v>583</v>
      </c>
      <c r="D329" t="s">
        <v>170</v>
      </c>
      <c r="E329" t="s">
        <v>292</v>
      </c>
      <c r="F329" s="347">
        <f>IF(InpOverride!F329="",F_Inputs!F329,InpOverride!F329)</f>
        <v>0</v>
      </c>
      <c r="G329" s="347">
        <f>IF(InpOverride!G329="",F_Inputs!G329,InpOverride!G329)</f>
        <v>0</v>
      </c>
      <c r="H329" s="347">
        <f>IF(InpOverride!H329="",F_Inputs!H329,InpOverride!H329)</f>
        <v>0</v>
      </c>
      <c r="I329" s="347">
        <f>IF(InpOverride!I329="",F_Inputs!I329,InpOverride!I329)</f>
        <v>0</v>
      </c>
      <c r="J329" s="347">
        <f>IF(InpOverride!J329="",F_Inputs!J329,InpOverride!J329)</f>
        <v>0</v>
      </c>
      <c r="K329" s="347">
        <f>IF(InpOverride!K329="",F_Inputs!K329,InpOverride!K329)</f>
        <v>0</v>
      </c>
      <c r="L329" s="347">
        <f>IF(InpOverride!L329="",F_Inputs!L329,InpOverride!L329)</f>
        <v>0</v>
      </c>
      <c r="M329" s="347">
        <f>IF(InpOverride!M329="",F_Inputs!M329,InpOverride!M329)</f>
        <v>0</v>
      </c>
    </row>
    <row r="330" spans="1:13" x14ac:dyDescent="0.35">
      <c r="A330" t="s">
        <v>119</v>
      </c>
      <c r="B330" t="s">
        <v>584</v>
      </c>
      <c r="C330" t="s">
        <v>585</v>
      </c>
      <c r="D330" t="s">
        <v>170</v>
      </c>
      <c r="E330" t="s">
        <v>292</v>
      </c>
      <c r="F330" s="347">
        <f>IF(InpOverride!F330="",F_Inputs!F330,InpOverride!F330)</f>
        <v>0</v>
      </c>
      <c r="G330" s="347">
        <f>IF(InpOverride!G330="",F_Inputs!G330,InpOverride!G330)</f>
        <v>0</v>
      </c>
      <c r="H330" s="347">
        <f>IF(InpOverride!H330="",F_Inputs!H330,InpOverride!H330)</f>
        <v>0</v>
      </c>
      <c r="I330" s="347">
        <f>IF(InpOverride!I330="",F_Inputs!I330,InpOverride!I330)</f>
        <v>0</v>
      </c>
      <c r="J330" s="347">
        <f>IF(InpOverride!J330="",F_Inputs!J330,InpOverride!J330)</f>
        <v>0</v>
      </c>
      <c r="K330" s="347">
        <f>IF(InpOverride!K330="",F_Inputs!K330,InpOverride!K330)</f>
        <v>0</v>
      </c>
      <c r="L330" s="347">
        <f>IF(InpOverride!L330="",F_Inputs!L330,InpOverride!L330)</f>
        <v>0</v>
      </c>
      <c r="M330" s="347">
        <f>IF(InpOverride!M330="",F_Inputs!M330,InpOverride!M330)</f>
        <v>0</v>
      </c>
    </row>
    <row r="331" spans="1:13" x14ac:dyDescent="0.35">
      <c r="A331" t="s">
        <v>119</v>
      </c>
      <c r="B331" t="s">
        <v>586</v>
      </c>
      <c r="C331" t="s">
        <v>587</v>
      </c>
      <c r="D331" t="s">
        <v>170</v>
      </c>
      <c r="E331" t="s">
        <v>292</v>
      </c>
      <c r="F331" s="347">
        <f>IF(InpOverride!F331="",F_Inputs!F331,InpOverride!F331)</f>
        <v>0</v>
      </c>
      <c r="G331" s="347">
        <f>IF(InpOverride!G331="",F_Inputs!G331,InpOverride!G331)</f>
        <v>0</v>
      </c>
      <c r="H331" s="347">
        <f>IF(InpOverride!H331="",F_Inputs!H331,InpOverride!H331)</f>
        <v>0</v>
      </c>
      <c r="I331" s="347">
        <f>IF(InpOverride!I331="",F_Inputs!I331,InpOverride!I331)</f>
        <v>8</v>
      </c>
      <c r="J331" s="347">
        <f>IF(InpOverride!J331="",F_Inputs!J331,InpOverride!J331)</f>
        <v>0</v>
      </c>
      <c r="K331" s="347">
        <f>IF(InpOverride!K331="",F_Inputs!K331,InpOverride!K331)</f>
        <v>0</v>
      </c>
      <c r="L331" s="347">
        <f>IF(InpOverride!L331="",F_Inputs!L331,InpOverride!L331)</f>
        <v>0</v>
      </c>
      <c r="M331" s="347">
        <f>IF(InpOverride!M331="",F_Inputs!M331,InpOverride!M331)</f>
        <v>0</v>
      </c>
    </row>
    <row r="332" spans="1:13" x14ac:dyDescent="0.35">
      <c r="A332" t="s">
        <v>119</v>
      </c>
      <c r="B332" t="s">
        <v>588</v>
      </c>
      <c r="C332" t="s">
        <v>589</v>
      </c>
      <c r="D332" t="s">
        <v>170</v>
      </c>
      <c r="E332" t="s">
        <v>292</v>
      </c>
      <c r="F332" s="347">
        <f>IF(InpOverride!F332="",F_Inputs!F332,InpOverride!F332)</f>
        <v>0</v>
      </c>
      <c r="G332" s="347">
        <f>IF(InpOverride!G332="",F_Inputs!G332,InpOverride!G332)</f>
        <v>0</v>
      </c>
      <c r="H332" s="347">
        <f>IF(InpOverride!H332="",F_Inputs!H332,InpOverride!H332)</f>
        <v>0</v>
      </c>
      <c r="I332" s="347">
        <f>IF(InpOverride!I332="",F_Inputs!I332,InpOverride!I332)</f>
        <v>-16</v>
      </c>
      <c r="J332" s="347">
        <f>IF(InpOverride!J332="",F_Inputs!J332,InpOverride!J332)</f>
        <v>0</v>
      </c>
      <c r="K332" s="347">
        <f>IF(InpOverride!K332="",F_Inputs!K332,InpOverride!K332)</f>
        <v>0</v>
      </c>
      <c r="L332" s="347">
        <f>IF(InpOverride!L332="",F_Inputs!L332,InpOverride!L332)</f>
        <v>0</v>
      </c>
      <c r="M332" s="347">
        <f>IF(InpOverride!M332="",F_Inputs!M332,InpOverride!M332)</f>
        <v>0</v>
      </c>
    </row>
    <row r="333" spans="1:13" x14ac:dyDescent="0.35">
      <c r="A333" t="s">
        <v>119</v>
      </c>
      <c r="B333" t="s">
        <v>590</v>
      </c>
      <c r="C333" t="s">
        <v>591</v>
      </c>
      <c r="D333" t="s">
        <v>170</v>
      </c>
      <c r="E333" t="s">
        <v>292</v>
      </c>
      <c r="F333" s="347">
        <f>IF(InpOverride!F333="",F_Inputs!F333,InpOverride!F333)</f>
        <v>0</v>
      </c>
      <c r="G333" s="347">
        <f>IF(InpOverride!G333="",F_Inputs!G333,InpOverride!G333)</f>
        <v>0</v>
      </c>
      <c r="H333" s="347">
        <f>IF(InpOverride!H333="",F_Inputs!H333,InpOverride!H333)</f>
        <v>0</v>
      </c>
      <c r="I333" s="347">
        <f>IF(InpOverride!I333="",F_Inputs!I333,InpOverride!I333)</f>
        <v>-8</v>
      </c>
      <c r="J333" s="347">
        <f>IF(InpOverride!J333="",F_Inputs!J333,InpOverride!J333)</f>
        <v>0</v>
      </c>
      <c r="K333" s="347">
        <f>IF(InpOverride!K333="",F_Inputs!K333,InpOverride!K333)</f>
        <v>0</v>
      </c>
      <c r="L333" s="347">
        <f>IF(InpOverride!L333="",F_Inputs!L333,InpOverride!L333)</f>
        <v>0</v>
      </c>
      <c r="M333" s="347">
        <f>IF(InpOverride!M333="",F_Inputs!M333,InpOverride!M333)</f>
        <v>0</v>
      </c>
    </row>
    <row r="334" spans="1:13" x14ac:dyDescent="0.35">
      <c r="A334" t="s">
        <v>119</v>
      </c>
      <c r="B334" t="s">
        <v>592</v>
      </c>
      <c r="C334" t="s">
        <v>593</v>
      </c>
      <c r="D334" t="s">
        <v>170</v>
      </c>
      <c r="E334" t="s">
        <v>292</v>
      </c>
      <c r="F334" s="347">
        <f>IF(InpOverride!F334="",F_Inputs!F334,InpOverride!F334)</f>
        <v>0</v>
      </c>
      <c r="G334" s="347">
        <f>IF(InpOverride!G334="",F_Inputs!G334,InpOverride!G334)</f>
        <v>0</v>
      </c>
      <c r="H334" s="347">
        <f>IF(InpOverride!H334="",F_Inputs!H334,InpOverride!H334)</f>
        <v>0</v>
      </c>
      <c r="I334" s="347">
        <f>IF(InpOverride!I334="",F_Inputs!I334,InpOverride!I334)</f>
        <v>0</v>
      </c>
      <c r="J334" s="347">
        <f>IF(InpOverride!J334="",F_Inputs!J334,InpOverride!J334)</f>
        <v>0</v>
      </c>
      <c r="K334" s="347">
        <f>IF(InpOverride!K334="",F_Inputs!K334,InpOverride!K334)</f>
        <v>0</v>
      </c>
      <c r="L334" s="347">
        <f>IF(InpOverride!L334="",F_Inputs!L334,InpOverride!L334)</f>
        <v>0</v>
      </c>
      <c r="M334" s="347">
        <f>IF(InpOverride!M334="",F_Inputs!M334,InpOverride!M334)</f>
        <v>0</v>
      </c>
    </row>
    <row r="335" spans="1:13" x14ac:dyDescent="0.35">
      <c r="A335" t="s">
        <v>119</v>
      </c>
      <c r="B335" t="s">
        <v>594</v>
      </c>
      <c r="C335" t="s">
        <v>595</v>
      </c>
      <c r="D335" t="s">
        <v>170</v>
      </c>
      <c r="E335" t="s">
        <v>292</v>
      </c>
      <c r="F335" s="347">
        <f>IF(InpOverride!F335="",F_Inputs!F335,InpOverride!F335)</f>
        <v>0</v>
      </c>
      <c r="G335" s="347">
        <f>IF(InpOverride!G335="",F_Inputs!G335,InpOverride!G335)</f>
        <v>0</v>
      </c>
      <c r="H335" s="347">
        <f>IF(InpOverride!H335="",F_Inputs!H335,InpOverride!H335)</f>
        <v>0</v>
      </c>
      <c r="I335" s="347">
        <f>IF(InpOverride!I335="",F_Inputs!I335,InpOverride!I335)</f>
        <v>0</v>
      </c>
      <c r="J335" s="347">
        <f>IF(InpOverride!J335="",F_Inputs!J335,InpOverride!J335)</f>
        <v>0</v>
      </c>
      <c r="K335" s="347">
        <f>IF(InpOverride!K335="",F_Inputs!K335,InpOverride!K335)</f>
        <v>0</v>
      </c>
      <c r="L335" s="347">
        <f>IF(InpOverride!L335="",F_Inputs!L335,InpOverride!L335)</f>
        <v>0</v>
      </c>
      <c r="M335" s="347">
        <f>IF(InpOverride!M335="",F_Inputs!M335,InpOverride!M335)</f>
        <v>0</v>
      </c>
    </row>
    <row r="336" spans="1:13" x14ac:dyDescent="0.35">
      <c r="A336" t="s">
        <v>119</v>
      </c>
      <c r="B336" t="s">
        <v>596</v>
      </c>
      <c r="C336" t="s">
        <v>597</v>
      </c>
      <c r="D336" t="s">
        <v>170</v>
      </c>
      <c r="E336" t="s">
        <v>292</v>
      </c>
      <c r="F336" s="347">
        <f>IF(InpOverride!F336="",F_Inputs!F336,InpOverride!F336)</f>
        <v>0</v>
      </c>
      <c r="G336" s="347">
        <f>IF(InpOverride!G336="",F_Inputs!G336,InpOverride!G336)</f>
        <v>0</v>
      </c>
      <c r="H336" s="347">
        <f>IF(InpOverride!H336="",F_Inputs!H336,InpOverride!H336)</f>
        <v>0</v>
      </c>
      <c r="I336" s="347">
        <f>IF(InpOverride!I336="",F_Inputs!I336,InpOverride!I336)</f>
        <v>-5.04600000000001</v>
      </c>
      <c r="J336" s="347">
        <f>IF(InpOverride!J336="",F_Inputs!J336,InpOverride!J336)</f>
        <v>0</v>
      </c>
      <c r="K336" s="347">
        <f>IF(InpOverride!K336="",F_Inputs!K336,InpOverride!K336)</f>
        <v>0</v>
      </c>
      <c r="L336" s="347">
        <f>IF(InpOverride!L336="",F_Inputs!L336,InpOverride!L336)</f>
        <v>0</v>
      </c>
      <c r="M336" s="347">
        <f>IF(InpOverride!M336="",F_Inputs!M336,InpOverride!M336)</f>
        <v>0</v>
      </c>
    </row>
    <row r="337" spans="1:13" x14ac:dyDescent="0.35">
      <c r="A337" t="s">
        <v>119</v>
      </c>
      <c r="B337" t="s">
        <v>598</v>
      </c>
      <c r="C337" t="s">
        <v>599</v>
      </c>
      <c r="D337" t="s">
        <v>170</v>
      </c>
      <c r="E337" t="s">
        <v>292</v>
      </c>
      <c r="F337" s="347">
        <f>IF(InpOverride!F337="",F_Inputs!F337,InpOverride!F337)</f>
        <v>0</v>
      </c>
      <c r="G337" s="347">
        <f>IF(InpOverride!G337="",F_Inputs!G337,InpOverride!G337)</f>
        <v>0</v>
      </c>
      <c r="H337" s="347">
        <f>IF(InpOverride!H337="",F_Inputs!H337,InpOverride!H337)</f>
        <v>0</v>
      </c>
      <c r="I337" s="347">
        <f>IF(InpOverride!I337="",F_Inputs!I337,InpOverride!I337)</f>
        <v>25.491999999999901</v>
      </c>
      <c r="J337" s="347">
        <f>IF(InpOverride!J337="",F_Inputs!J337,InpOverride!J337)</f>
        <v>0</v>
      </c>
      <c r="K337" s="347">
        <f>IF(InpOverride!K337="",F_Inputs!K337,InpOverride!K337)</f>
        <v>0</v>
      </c>
      <c r="L337" s="347">
        <f>IF(InpOverride!L337="",F_Inputs!L337,InpOverride!L337)</f>
        <v>0</v>
      </c>
      <c r="M337" s="347">
        <f>IF(InpOverride!M337="",F_Inputs!M337,InpOverride!M337)</f>
        <v>0</v>
      </c>
    </row>
    <row r="338" spans="1:13" x14ac:dyDescent="0.35">
      <c r="A338" t="s">
        <v>119</v>
      </c>
      <c r="B338" t="s">
        <v>600</v>
      </c>
      <c r="C338" t="s">
        <v>601</v>
      </c>
      <c r="D338" t="s">
        <v>170</v>
      </c>
      <c r="E338" t="s">
        <v>292</v>
      </c>
      <c r="F338" s="347">
        <f>IF(InpOverride!F338="",F_Inputs!F338,InpOverride!F338)</f>
        <v>0</v>
      </c>
      <c r="G338" s="347">
        <f>IF(InpOverride!G338="",F_Inputs!G338,InpOverride!G338)</f>
        <v>0</v>
      </c>
      <c r="H338" s="347">
        <f>IF(InpOverride!H338="",F_Inputs!H338,InpOverride!H338)</f>
        <v>0</v>
      </c>
      <c r="I338" s="347">
        <f>IF(InpOverride!I338="",F_Inputs!I338,InpOverride!I338)</f>
        <v>0.85400000000004195</v>
      </c>
      <c r="J338" s="347">
        <f>IF(InpOverride!J338="",F_Inputs!J338,InpOverride!J338)</f>
        <v>0</v>
      </c>
      <c r="K338" s="347">
        <f>IF(InpOverride!K338="",F_Inputs!K338,InpOverride!K338)</f>
        <v>0</v>
      </c>
      <c r="L338" s="347">
        <f>IF(InpOverride!L338="",F_Inputs!L338,InpOverride!L338)</f>
        <v>0</v>
      </c>
      <c r="M338" s="347">
        <f>IF(InpOverride!M338="",F_Inputs!M338,InpOverride!M338)</f>
        <v>0</v>
      </c>
    </row>
    <row r="339" spans="1:13" x14ac:dyDescent="0.35">
      <c r="A339" t="s">
        <v>119</v>
      </c>
      <c r="B339" t="s">
        <v>602</v>
      </c>
      <c r="C339" t="s">
        <v>603</v>
      </c>
      <c r="D339" t="s">
        <v>170</v>
      </c>
      <c r="E339" t="s">
        <v>292</v>
      </c>
      <c r="F339" s="347">
        <f>IF(InpOverride!F339="",F_Inputs!F339,InpOverride!F339)</f>
        <v>0</v>
      </c>
      <c r="G339" s="347">
        <f>IF(InpOverride!G339="",F_Inputs!G339,InpOverride!G339)</f>
        <v>0</v>
      </c>
      <c r="H339" s="347">
        <f>IF(InpOverride!H339="",F_Inputs!H339,InpOverride!H339)</f>
        <v>0</v>
      </c>
      <c r="I339" s="347">
        <f>IF(InpOverride!I339="",F_Inputs!I339,InpOverride!I339)</f>
        <v>16.212</v>
      </c>
      <c r="J339" s="347">
        <f>IF(InpOverride!J339="",F_Inputs!J339,InpOverride!J339)</f>
        <v>0</v>
      </c>
      <c r="K339" s="347">
        <f>IF(InpOverride!K339="",F_Inputs!K339,InpOverride!K339)</f>
        <v>0</v>
      </c>
      <c r="L339" s="347">
        <f>IF(InpOverride!L339="",F_Inputs!L339,InpOverride!L339)</f>
        <v>0</v>
      </c>
      <c r="M339" s="347">
        <f>IF(InpOverride!M339="",F_Inputs!M339,InpOverride!M339)</f>
        <v>0</v>
      </c>
    </row>
    <row r="340" spans="1:13" x14ac:dyDescent="0.35">
      <c r="A340" t="s">
        <v>119</v>
      </c>
      <c r="B340" t="s">
        <v>604</v>
      </c>
      <c r="C340" t="s">
        <v>605</v>
      </c>
      <c r="D340" t="s">
        <v>170</v>
      </c>
      <c r="E340" t="s">
        <v>292</v>
      </c>
      <c r="F340" s="347">
        <f>IF(InpOverride!F340="",F_Inputs!F340,InpOverride!F340)</f>
        <v>0</v>
      </c>
      <c r="G340" s="347">
        <f>IF(InpOverride!G340="",F_Inputs!G340,InpOverride!G340)</f>
        <v>0</v>
      </c>
      <c r="H340" s="347">
        <f>IF(InpOverride!H340="",F_Inputs!H340,InpOverride!H340)</f>
        <v>0</v>
      </c>
      <c r="I340" s="347">
        <f>IF(InpOverride!I340="",F_Inputs!I340,InpOverride!I340)</f>
        <v>0</v>
      </c>
      <c r="J340" s="347">
        <f>IF(InpOverride!J340="",F_Inputs!J340,InpOverride!J340)</f>
        <v>0</v>
      </c>
      <c r="K340" s="347">
        <f>IF(InpOverride!K340="",F_Inputs!K340,InpOverride!K340)</f>
        <v>0</v>
      </c>
      <c r="L340" s="347">
        <f>IF(InpOverride!L340="",F_Inputs!L340,InpOverride!L340)</f>
        <v>0</v>
      </c>
      <c r="M340" s="347">
        <f>IF(InpOverride!M340="",F_Inputs!M340,InpOverride!M340)</f>
        <v>0</v>
      </c>
    </row>
    <row r="341" spans="1:13" x14ac:dyDescent="0.35">
      <c r="A341" t="s">
        <v>119</v>
      </c>
      <c r="B341" t="s">
        <v>606</v>
      </c>
      <c r="C341" t="s">
        <v>607</v>
      </c>
      <c r="D341" t="s">
        <v>170</v>
      </c>
      <c r="E341" t="s">
        <v>292</v>
      </c>
      <c r="F341" s="347">
        <f>IF(InpOverride!F341="",F_Inputs!F341,InpOverride!F341)</f>
        <v>0</v>
      </c>
      <c r="G341" s="347">
        <f>IF(InpOverride!G341="",F_Inputs!G341,InpOverride!G341)</f>
        <v>0</v>
      </c>
      <c r="H341" s="347">
        <f>IF(InpOverride!H341="",F_Inputs!H341,InpOverride!H341)</f>
        <v>0</v>
      </c>
      <c r="I341" s="347">
        <f>IF(InpOverride!I341="",F_Inputs!I341,InpOverride!I341)</f>
        <v>-5.04600000000001</v>
      </c>
      <c r="J341" s="347">
        <f>IF(InpOverride!J341="",F_Inputs!J341,InpOverride!J341)</f>
        <v>0</v>
      </c>
      <c r="K341" s="347">
        <f>IF(InpOverride!K341="",F_Inputs!K341,InpOverride!K341)</f>
        <v>0</v>
      </c>
      <c r="L341" s="347">
        <f>IF(InpOverride!L341="",F_Inputs!L341,InpOverride!L341)</f>
        <v>0</v>
      </c>
      <c r="M341" s="347">
        <f>IF(InpOverride!M341="",F_Inputs!M341,InpOverride!M341)</f>
        <v>0</v>
      </c>
    </row>
    <row r="342" spans="1:13" x14ac:dyDescent="0.35">
      <c r="A342" t="s">
        <v>119</v>
      </c>
      <c r="B342" t="s">
        <v>608</v>
      </c>
      <c r="C342" t="s">
        <v>609</v>
      </c>
      <c r="D342" t="s">
        <v>170</v>
      </c>
      <c r="E342" t="s">
        <v>292</v>
      </c>
      <c r="F342" s="347">
        <f>IF(InpOverride!F342="",F_Inputs!F342,InpOverride!F342)</f>
        <v>0</v>
      </c>
      <c r="G342" s="347">
        <f>IF(InpOverride!G342="",F_Inputs!G342,InpOverride!G342)</f>
        <v>0</v>
      </c>
      <c r="H342" s="347">
        <f>IF(InpOverride!H342="",F_Inputs!H342,InpOverride!H342)</f>
        <v>0</v>
      </c>
      <c r="I342" s="347">
        <f>IF(InpOverride!I342="",F_Inputs!I342,InpOverride!I342)</f>
        <v>25.491999999999901</v>
      </c>
      <c r="J342" s="347">
        <f>IF(InpOverride!J342="",F_Inputs!J342,InpOverride!J342)</f>
        <v>0</v>
      </c>
      <c r="K342" s="347">
        <f>IF(InpOverride!K342="",F_Inputs!K342,InpOverride!K342)</f>
        <v>0</v>
      </c>
      <c r="L342" s="347">
        <f>IF(InpOverride!L342="",F_Inputs!L342,InpOverride!L342)</f>
        <v>0</v>
      </c>
      <c r="M342" s="347">
        <f>IF(InpOverride!M342="",F_Inputs!M342,InpOverride!M342)</f>
        <v>0</v>
      </c>
    </row>
    <row r="343" spans="1:13" x14ac:dyDescent="0.35">
      <c r="A343" t="s">
        <v>119</v>
      </c>
      <c r="B343" t="s">
        <v>610</v>
      </c>
      <c r="C343" t="s">
        <v>611</v>
      </c>
      <c r="D343" t="s">
        <v>170</v>
      </c>
      <c r="E343" t="s">
        <v>292</v>
      </c>
      <c r="F343" s="347">
        <f>IF(InpOverride!F343="",F_Inputs!F343,InpOverride!F343)</f>
        <v>0</v>
      </c>
      <c r="G343" s="347">
        <f>IF(InpOverride!G343="",F_Inputs!G343,InpOverride!G343)</f>
        <v>0</v>
      </c>
      <c r="H343" s="347">
        <f>IF(InpOverride!H343="",F_Inputs!H343,InpOverride!H343)</f>
        <v>0</v>
      </c>
      <c r="I343" s="347">
        <f>IF(InpOverride!I343="",F_Inputs!I343,InpOverride!I343)</f>
        <v>0.85400000000004195</v>
      </c>
      <c r="J343" s="347">
        <f>IF(InpOverride!J343="",F_Inputs!J343,InpOverride!J343)</f>
        <v>0</v>
      </c>
      <c r="K343" s="347">
        <f>IF(InpOverride!K343="",F_Inputs!K343,InpOverride!K343)</f>
        <v>0</v>
      </c>
      <c r="L343" s="347">
        <f>IF(InpOverride!L343="",F_Inputs!L343,InpOverride!L343)</f>
        <v>0</v>
      </c>
      <c r="M343" s="347">
        <f>IF(InpOverride!M343="",F_Inputs!M343,InpOverride!M343)</f>
        <v>0</v>
      </c>
    </row>
    <row r="344" spans="1:13" x14ac:dyDescent="0.35">
      <c r="A344" t="s">
        <v>119</v>
      </c>
      <c r="B344" t="s">
        <v>612</v>
      </c>
      <c r="C344" t="s">
        <v>613</v>
      </c>
      <c r="D344" t="s">
        <v>170</v>
      </c>
      <c r="E344" t="s">
        <v>292</v>
      </c>
      <c r="F344" s="347">
        <f>IF(InpOverride!F344="",F_Inputs!F344,InpOverride!F344)</f>
        <v>0</v>
      </c>
      <c r="G344" s="347">
        <f>IF(InpOverride!G344="",F_Inputs!G344,InpOverride!G344)</f>
        <v>0</v>
      </c>
      <c r="H344" s="347">
        <f>IF(InpOverride!H344="",F_Inputs!H344,InpOverride!H344)</f>
        <v>0</v>
      </c>
      <c r="I344" s="347">
        <f>IF(InpOverride!I344="",F_Inputs!I344,InpOverride!I344)</f>
        <v>16.212</v>
      </c>
      <c r="J344" s="347">
        <f>IF(InpOverride!J344="",F_Inputs!J344,InpOverride!J344)</f>
        <v>0</v>
      </c>
      <c r="K344" s="347">
        <f>IF(InpOverride!K344="",F_Inputs!K344,InpOverride!K344)</f>
        <v>0</v>
      </c>
      <c r="L344" s="347">
        <f>IF(InpOverride!L344="",F_Inputs!L344,InpOverride!L344)</f>
        <v>0</v>
      </c>
      <c r="M344" s="347">
        <f>IF(InpOverride!M344="",F_Inputs!M344,InpOverride!M344)</f>
        <v>0</v>
      </c>
    </row>
    <row r="345" spans="1:13" ht="38.25" x14ac:dyDescent="0.35">
      <c r="A345" t="s">
        <v>119</v>
      </c>
      <c r="B345" t="s">
        <v>614</v>
      </c>
      <c r="C345" s="327" t="s">
        <v>615</v>
      </c>
      <c r="D345" t="s">
        <v>170</v>
      </c>
      <c r="E345" t="s">
        <v>292</v>
      </c>
      <c r="F345" s="347">
        <f>IF(InpOverride!F345="",F_Inputs!F345,InpOverride!F345)</f>
        <v>0</v>
      </c>
      <c r="G345" s="347">
        <f>IF(InpOverride!G345="",F_Inputs!G345,InpOverride!G345)</f>
        <v>0</v>
      </c>
      <c r="H345" s="347">
        <f>IF(InpOverride!H345="",F_Inputs!H345,InpOverride!H345)</f>
        <v>0</v>
      </c>
      <c r="I345" s="347">
        <f>IF(InpOverride!I345="",F_Inputs!I345,InpOverride!I345)</f>
        <v>0</v>
      </c>
      <c r="J345" s="347">
        <f>IF(InpOverride!J345="",F_Inputs!J345,InpOverride!J345)</f>
        <v>0</v>
      </c>
      <c r="K345" s="347">
        <f>IF(InpOverride!K345="",F_Inputs!K345,InpOverride!K345)</f>
        <v>0</v>
      </c>
      <c r="L345" s="347">
        <f>IF(InpOverride!L345="",F_Inputs!L345,InpOverride!L345)</f>
        <v>0</v>
      </c>
      <c r="M345" s="347">
        <f>IF(InpOverride!M345="",F_Inputs!M345,InpOverride!M345)</f>
        <v>0</v>
      </c>
    </row>
    <row r="346" spans="1:13" ht="25.5" x14ac:dyDescent="0.35">
      <c r="A346" t="s">
        <v>119</v>
      </c>
      <c r="B346" t="s">
        <v>616</v>
      </c>
      <c r="C346" s="327" t="s">
        <v>617</v>
      </c>
      <c r="D346" t="s">
        <v>424</v>
      </c>
      <c r="E346" t="s">
        <v>292</v>
      </c>
      <c r="F346" s="347">
        <f>IF(InpOverride!F346="",F_Inputs!F346,InpOverride!F346)</f>
        <v>0</v>
      </c>
      <c r="G346" s="347">
        <f>IF(InpOverride!G346="",F_Inputs!G346,InpOverride!G346)</f>
        <v>0</v>
      </c>
      <c r="H346" s="347">
        <f>IF(InpOverride!H346="",F_Inputs!H346,InpOverride!H346)</f>
        <v>0</v>
      </c>
      <c r="I346" s="347">
        <f>IF(InpOverride!I346="",F_Inputs!I346,InpOverride!I346)</f>
        <v>1313.01</v>
      </c>
      <c r="J346" s="347">
        <f>IF(InpOverride!J346="",F_Inputs!J346,InpOverride!J346)</f>
        <v>0</v>
      </c>
      <c r="K346" s="347">
        <f>IF(InpOverride!K346="",F_Inputs!K346,InpOverride!K346)</f>
        <v>0</v>
      </c>
      <c r="L346" s="347">
        <f>IF(InpOverride!L346="",F_Inputs!L346,InpOverride!L346)</f>
        <v>0</v>
      </c>
      <c r="M346" s="347">
        <f>IF(InpOverride!M346="",F_Inputs!M346,InpOverride!M346)</f>
        <v>0</v>
      </c>
    </row>
    <row r="347" spans="1:13" ht="25.5" x14ac:dyDescent="0.35">
      <c r="A347" t="s">
        <v>119</v>
      </c>
      <c r="B347" t="s">
        <v>618</v>
      </c>
      <c r="C347" s="327" t="s">
        <v>619</v>
      </c>
      <c r="D347" t="s">
        <v>424</v>
      </c>
      <c r="E347" t="s">
        <v>292</v>
      </c>
      <c r="F347" s="347">
        <f>IF(InpOverride!F347="",F_Inputs!F347,InpOverride!F347)</f>
        <v>0</v>
      </c>
      <c r="G347" s="347">
        <f>IF(InpOverride!G347="",F_Inputs!G347,InpOverride!G347)</f>
        <v>0</v>
      </c>
      <c r="H347" s="347">
        <f>IF(InpOverride!H347="",F_Inputs!H347,InpOverride!H347)</f>
        <v>0</v>
      </c>
      <c r="I347" s="347">
        <f>IF(InpOverride!I347="",F_Inputs!I347,InpOverride!I347)</f>
        <v>35.47</v>
      </c>
      <c r="J347" s="347">
        <f>IF(InpOverride!J347="",F_Inputs!J347,InpOverride!J347)</f>
        <v>0</v>
      </c>
      <c r="K347" s="347">
        <f>IF(InpOverride!K347="",F_Inputs!K347,InpOverride!K347)</f>
        <v>0</v>
      </c>
      <c r="L347" s="347">
        <f>IF(InpOverride!L347="",F_Inputs!L347,InpOverride!L347)</f>
        <v>0</v>
      </c>
      <c r="M347" s="347">
        <f>IF(InpOverride!M347="",F_Inputs!M347,InpOverride!M347)</f>
        <v>0</v>
      </c>
    </row>
    <row r="348" spans="1:13" x14ac:dyDescent="0.35">
      <c r="A348" t="s">
        <v>119</v>
      </c>
      <c r="B348" t="s">
        <v>620</v>
      </c>
      <c r="C348" t="s">
        <v>621</v>
      </c>
      <c r="D348" t="s">
        <v>176</v>
      </c>
      <c r="E348" t="s">
        <v>292</v>
      </c>
      <c r="F348" s="347">
        <f>IF(InpOverride!F348="",F_Inputs!F348,InpOverride!F348)</f>
        <v>0</v>
      </c>
      <c r="G348" s="347">
        <f>IF(InpOverride!G348="",F_Inputs!G348,InpOverride!G348)</f>
        <v>0</v>
      </c>
      <c r="H348" s="347">
        <f>IF(InpOverride!H348="",F_Inputs!H348,InpOverride!H348)</f>
        <v>0</v>
      </c>
      <c r="I348" s="347">
        <f>IF(InpOverride!I348="",F_Inputs!I348,InpOverride!I348)</f>
        <v>2.7014264933244998E-2</v>
      </c>
      <c r="J348" s="347">
        <f>IF(InpOverride!J348="",F_Inputs!J348,InpOverride!J348)</f>
        <v>0</v>
      </c>
      <c r="K348" s="347">
        <f>IF(InpOverride!K348="",F_Inputs!K348,InpOverride!K348)</f>
        <v>0</v>
      </c>
      <c r="L348" s="347">
        <f>IF(InpOverride!L348="",F_Inputs!L348,InpOverride!L348)</f>
        <v>0</v>
      </c>
      <c r="M348" s="347">
        <f>IF(InpOverride!M348="",F_Inputs!M348,InpOverride!M348)</f>
        <v>0</v>
      </c>
    </row>
    <row r="349" spans="1:13" x14ac:dyDescent="0.35">
      <c r="A349" t="s">
        <v>119</v>
      </c>
      <c r="B349" t="s">
        <v>622</v>
      </c>
      <c r="C349" t="s">
        <v>623</v>
      </c>
      <c r="D349" t="s">
        <v>424</v>
      </c>
      <c r="E349" t="s">
        <v>292</v>
      </c>
      <c r="F349" s="347">
        <f>IF(InpOverride!F349="",F_Inputs!F349,InpOverride!F349)</f>
        <v>0</v>
      </c>
      <c r="G349" s="347">
        <f>IF(InpOverride!G349="",F_Inputs!G349,InpOverride!G349)</f>
        <v>0</v>
      </c>
      <c r="H349" s="347">
        <f>IF(InpOverride!H349="",F_Inputs!H349,InpOverride!H349)</f>
        <v>0</v>
      </c>
      <c r="I349" s="347">
        <f>IF(InpOverride!I349="",F_Inputs!I349,InpOverride!I349)</f>
        <v>1021.28</v>
      </c>
      <c r="J349" s="347">
        <f>IF(InpOverride!J349="",F_Inputs!J349,InpOverride!J349)</f>
        <v>0</v>
      </c>
      <c r="K349" s="347">
        <f>IF(InpOverride!K349="",F_Inputs!K349,InpOverride!K349)</f>
        <v>0</v>
      </c>
      <c r="L349" s="347">
        <f>IF(InpOverride!L349="",F_Inputs!L349,InpOverride!L349)</f>
        <v>0</v>
      </c>
      <c r="M349" s="347">
        <f>IF(InpOverride!M349="",F_Inputs!M349,InpOverride!M349)</f>
        <v>0</v>
      </c>
    </row>
    <row r="350" spans="1:13" x14ac:dyDescent="0.35">
      <c r="A350" t="s">
        <v>119</v>
      </c>
      <c r="B350" t="s">
        <v>624</v>
      </c>
      <c r="C350" t="s">
        <v>625</v>
      </c>
      <c r="D350" t="s">
        <v>424</v>
      </c>
      <c r="E350" t="s">
        <v>292</v>
      </c>
      <c r="F350" s="347">
        <f>IF(InpOverride!F350="",F_Inputs!F350,InpOverride!F350)</f>
        <v>0</v>
      </c>
      <c r="G350" s="347">
        <f>IF(InpOverride!G350="",F_Inputs!G350,InpOverride!G350)</f>
        <v>0</v>
      </c>
      <c r="H350" s="347">
        <f>IF(InpOverride!H350="",F_Inputs!H350,InpOverride!H350)</f>
        <v>0</v>
      </c>
      <c r="I350" s="347">
        <f>IF(InpOverride!I350="",F_Inputs!I350,InpOverride!I350)</f>
        <v>27.83</v>
      </c>
      <c r="J350" s="347">
        <f>IF(InpOverride!J350="",F_Inputs!J350,InpOverride!J350)</f>
        <v>0</v>
      </c>
      <c r="K350" s="347">
        <f>IF(InpOverride!K350="",F_Inputs!K350,InpOverride!K350)</f>
        <v>0</v>
      </c>
      <c r="L350" s="347">
        <f>IF(InpOverride!L350="",F_Inputs!L350,InpOverride!L350)</f>
        <v>0</v>
      </c>
      <c r="M350" s="347">
        <f>IF(InpOverride!M350="",F_Inputs!M350,InpOverride!M350)</f>
        <v>0</v>
      </c>
    </row>
    <row r="351" spans="1:13" x14ac:dyDescent="0.35">
      <c r="A351" t="s">
        <v>119</v>
      </c>
      <c r="B351" t="s">
        <v>626</v>
      </c>
      <c r="C351" t="s">
        <v>627</v>
      </c>
      <c r="D351" t="s">
        <v>424</v>
      </c>
      <c r="E351" t="s">
        <v>292</v>
      </c>
      <c r="F351" s="347">
        <f>IF(InpOverride!F351="",F_Inputs!F351,InpOverride!F351)</f>
        <v>0</v>
      </c>
      <c r="G351" s="347">
        <f>IF(InpOverride!G351="",F_Inputs!G351,InpOverride!G351)</f>
        <v>0</v>
      </c>
      <c r="H351" s="347">
        <f>IF(InpOverride!H351="",F_Inputs!H351,InpOverride!H351)</f>
        <v>0</v>
      </c>
      <c r="I351" s="347">
        <f>IF(InpOverride!I351="",F_Inputs!I351,InpOverride!I351)</f>
        <v>805.68</v>
      </c>
      <c r="J351" s="347">
        <f>IF(InpOverride!J351="",F_Inputs!J351,InpOverride!J351)</f>
        <v>0</v>
      </c>
      <c r="K351" s="347">
        <f>IF(InpOverride!K351="",F_Inputs!K351,InpOverride!K351)</f>
        <v>0</v>
      </c>
      <c r="L351" s="347">
        <f>IF(InpOverride!L351="",F_Inputs!L351,InpOverride!L351)</f>
        <v>0</v>
      </c>
      <c r="M351" s="347">
        <f>IF(InpOverride!M351="",F_Inputs!M351,InpOverride!M351)</f>
        <v>0</v>
      </c>
    </row>
    <row r="352" spans="1:13" x14ac:dyDescent="0.35">
      <c r="A352" t="s">
        <v>119</v>
      </c>
      <c r="B352" t="s">
        <v>628</v>
      </c>
      <c r="C352" t="s">
        <v>629</v>
      </c>
      <c r="D352" t="s">
        <v>424</v>
      </c>
      <c r="E352" t="s">
        <v>292</v>
      </c>
      <c r="F352" s="347">
        <f>IF(InpOverride!F352="",F_Inputs!F352,InpOverride!F352)</f>
        <v>0</v>
      </c>
      <c r="G352" s="347">
        <f>IF(InpOverride!G352="",F_Inputs!G352,InpOverride!G352)</f>
        <v>0</v>
      </c>
      <c r="H352" s="347">
        <f>IF(InpOverride!H352="",F_Inputs!H352,InpOverride!H352)</f>
        <v>0</v>
      </c>
      <c r="I352" s="347">
        <f>IF(InpOverride!I352="",F_Inputs!I352,InpOverride!I352)</f>
        <v>56.14</v>
      </c>
      <c r="J352" s="347">
        <f>IF(InpOverride!J352="",F_Inputs!J352,InpOverride!J352)</f>
        <v>0</v>
      </c>
      <c r="K352" s="347">
        <f>IF(InpOverride!K352="",F_Inputs!K352,InpOverride!K352)</f>
        <v>0</v>
      </c>
      <c r="L352" s="347">
        <f>IF(InpOverride!L352="",F_Inputs!L352,InpOverride!L352)</f>
        <v>0</v>
      </c>
      <c r="M352" s="347">
        <f>IF(InpOverride!M352="",F_Inputs!M352,InpOverride!M352)</f>
        <v>0</v>
      </c>
    </row>
    <row r="353" spans="1:13" x14ac:dyDescent="0.35">
      <c r="A353" t="s">
        <v>119</v>
      </c>
      <c r="B353" t="s">
        <v>630</v>
      </c>
      <c r="C353" t="s">
        <v>631</v>
      </c>
      <c r="D353" t="s">
        <v>188</v>
      </c>
      <c r="E353" t="s">
        <v>292</v>
      </c>
      <c r="F353" s="347">
        <f>IF(InpOverride!F353="",F_Inputs!F353,InpOverride!F353)</f>
        <v>0</v>
      </c>
      <c r="G353" s="347">
        <f>IF(InpOverride!G353="",F_Inputs!G353,InpOverride!G353)</f>
        <v>0</v>
      </c>
      <c r="H353" s="347">
        <f>IF(InpOverride!H353="",F_Inputs!H353,InpOverride!H353)</f>
        <v>0</v>
      </c>
      <c r="I353" s="347">
        <f>IF(InpOverride!I353="",F_Inputs!I353,InpOverride!I353)</f>
        <v>3081.13</v>
      </c>
      <c r="J353" s="347">
        <f>IF(InpOverride!J353="",F_Inputs!J353,InpOverride!J353)</f>
        <v>0</v>
      </c>
      <c r="K353" s="347">
        <f>IF(InpOverride!K353="",F_Inputs!K353,InpOverride!K353)</f>
        <v>0</v>
      </c>
      <c r="L353" s="347">
        <f>IF(InpOverride!L353="",F_Inputs!L353,InpOverride!L353)</f>
        <v>0</v>
      </c>
      <c r="M353" s="347">
        <f>IF(InpOverride!M353="",F_Inputs!M353,InpOverride!M353)</f>
        <v>0</v>
      </c>
    </row>
    <row r="354" spans="1:13" x14ac:dyDescent="0.35">
      <c r="A354" t="s">
        <v>119</v>
      </c>
      <c r="B354" t="s">
        <v>632</v>
      </c>
      <c r="C354" t="s">
        <v>633</v>
      </c>
      <c r="D354" t="s">
        <v>188</v>
      </c>
      <c r="E354" t="s">
        <v>292</v>
      </c>
      <c r="F354" s="347">
        <f>IF(InpOverride!F354="",F_Inputs!F354,InpOverride!F354)</f>
        <v>0</v>
      </c>
      <c r="G354" s="347">
        <f>IF(InpOverride!G354="",F_Inputs!G354,InpOverride!G354)</f>
        <v>0</v>
      </c>
      <c r="H354" s="347">
        <f>IF(InpOverride!H354="",F_Inputs!H354,InpOverride!H354)</f>
        <v>0</v>
      </c>
      <c r="I354" s="347">
        <f>IF(InpOverride!I354="",F_Inputs!I354,InpOverride!I354)</f>
        <v>4.53</v>
      </c>
      <c r="J354" s="347">
        <f>IF(InpOverride!J354="",F_Inputs!J354,InpOverride!J354)</f>
        <v>0</v>
      </c>
      <c r="K354" s="347">
        <f>IF(InpOverride!K354="",F_Inputs!K354,InpOverride!K354)</f>
        <v>0</v>
      </c>
      <c r="L354" s="347">
        <f>IF(InpOverride!L354="",F_Inputs!L354,InpOverride!L354)</f>
        <v>0</v>
      </c>
      <c r="M354" s="347">
        <f>IF(InpOverride!M354="",F_Inputs!M354,InpOverride!M354)</f>
        <v>0</v>
      </c>
    </row>
    <row r="355" spans="1:13" x14ac:dyDescent="0.35">
      <c r="A355" t="s">
        <v>119</v>
      </c>
      <c r="B355" t="s">
        <v>634</v>
      </c>
      <c r="C355" t="s">
        <v>635</v>
      </c>
      <c r="D355" t="s">
        <v>636</v>
      </c>
      <c r="E355" t="s">
        <v>292</v>
      </c>
      <c r="F355" s="347">
        <f>IF(InpOverride!F355="",F_Inputs!F355,InpOverride!F355)</f>
        <v>0</v>
      </c>
      <c r="G355" s="347">
        <f>IF(InpOverride!G355="",F_Inputs!G355,InpOverride!G355)</f>
        <v>0</v>
      </c>
      <c r="H355" s="347">
        <f>IF(InpOverride!H355="",F_Inputs!H355,InpOverride!H355)</f>
        <v>0</v>
      </c>
      <c r="I355" s="347">
        <f>IF(InpOverride!I355="",F_Inputs!I355,InpOverride!I355)</f>
        <v>3076151</v>
      </c>
      <c r="J355" s="347">
        <f>IF(InpOverride!J355="",F_Inputs!J355,InpOverride!J355)</f>
        <v>0</v>
      </c>
      <c r="K355" s="347">
        <f>IF(InpOverride!K355="",F_Inputs!K355,InpOverride!K355)</f>
        <v>0</v>
      </c>
      <c r="L355" s="347">
        <f>IF(InpOverride!L355="",F_Inputs!L355,InpOverride!L355)</f>
        <v>0</v>
      </c>
      <c r="M355" s="347">
        <f>IF(InpOverride!M355="",F_Inputs!M355,InpOverride!M355)</f>
        <v>0</v>
      </c>
    </row>
    <row r="356" spans="1:13" x14ac:dyDescent="0.35">
      <c r="A356" t="s">
        <v>119</v>
      </c>
      <c r="B356" t="s">
        <v>637</v>
      </c>
      <c r="C356" t="s">
        <v>638</v>
      </c>
      <c r="D356" t="s">
        <v>636</v>
      </c>
      <c r="E356" t="s">
        <v>292</v>
      </c>
      <c r="F356" s="347">
        <f>IF(InpOverride!F356="",F_Inputs!F356,InpOverride!F356)</f>
        <v>0</v>
      </c>
      <c r="G356" s="347">
        <f>IF(InpOverride!G356="",F_Inputs!G356,InpOverride!G356)</f>
        <v>0</v>
      </c>
      <c r="H356" s="347">
        <f>IF(InpOverride!H356="",F_Inputs!H356,InpOverride!H356)</f>
        <v>0</v>
      </c>
      <c r="I356" s="347">
        <f>IF(InpOverride!I356="",F_Inputs!I356,InpOverride!I356)</f>
        <v>0</v>
      </c>
      <c r="J356" s="347">
        <f>IF(InpOverride!J356="",F_Inputs!J356,InpOverride!J356)</f>
        <v>0</v>
      </c>
      <c r="K356" s="347">
        <f>IF(InpOverride!K356="",F_Inputs!K356,InpOverride!K356)</f>
        <v>0</v>
      </c>
      <c r="L356" s="347">
        <f>IF(InpOverride!L356="",F_Inputs!L356,InpOverride!L356)</f>
        <v>0</v>
      </c>
      <c r="M356" s="347">
        <f>IF(InpOverride!M356="",F_Inputs!M356,InpOverride!M356)</f>
        <v>0</v>
      </c>
    </row>
    <row r="357" spans="1:13" x14ac:dyDescent="0.35">
      <c r="A357" t="s">
        <v>119</v>
      </c>
      <c r="B357" t="s">
        <v>639</v>
      </c>
      <c r="C357" t="s">
        <v>640</v>
      </c>
      <c r="D357" t="s">
        <v>176</v>
      </c>
      <c r="E357" t="s">
        <v>292</v>
      </c>
      <c r="F357" s="347">
        <f>IF(InpOverride!F357="",F_Inputs!F357,InpOverride!F357)</f>
        <v>0</v>
      </c>
      <c r="G357" s="347">
        <f>IF(InpOverride!G357="",F_Inputs!G357,InpOverride!G357)</f>
        <v>0</v>
      </c>
      <c r="H357" s="347">
        <f>IF(InpOverride!H357="",F_Inputs!H357,InpOverride!H357)</f>
        <v>0</v>
      </c>
      <c r="I357" s="347">
        <f>IF(InpOverride!I357="",F_Inputs!I357,InpOverride!I357)</f>
        <v>0</v>
      </c>
      <c r="J357" s="347">
        <f>IF(InpOverride!J357="",F_Inputs!J357,InpOverride!J357)</f>
        <v>0</v>
      </c>
      <c r="K357" s="347">
        <f>IF(InpOverride!K357="",F_Inputs!K357,InpOverride!K357)</f>
        <v>0</v>
      </c>
      <c r="L357" s="347">
        <f>IF(InpOverride!L357="",F_Inputs!L357,InpOverride!L357)</f>
        <v>0</v>
      </c>
      <c r="M357" s="347">
        <f>IF(InpOverride!M357="",F_Inputs!M357,InpOverride!M357)</f>
        <v>0</v>
      </c>
    </row>
    <row r="358" spans="1:13" x14ac:dyDescent="0.35">
      <c r="A358" t="s">
        <v>119</v>
      </c>
      <c r="B358" t="s">
        <v>641</v>
      </c>
      <c r="C358" t="s">
        <v>642</v>
      </c>
      <c r="D358" t="s">
        <v>636</v>
      </c>
      <c r="E358" t="s">
        <v>292</v>
      </c>
      <c r="F358" s="347">
        <f>IF(InpOverride!F358="",F_Inputs!F358,InpOverride!F358)</f>
        <v>0</v>
      </c>
      <c r="G358" s="347">
        <f>IF(InpOverride!G358="",F_Inputs!G358,InpOverride!G358)</f>
        <v>0</v>
      </c>
      <c r="H358" s="347">
        <f>IF(InpOverride!H358="",F_Inputs!H358,InpOverride!H358)</f>
        <v>0</v>
      </c>
      <c r="I358" s="347">
        <f>IF(InpOverride!I358="",F_Inputs!I358,InpOverride!I358)</f>
        <v>364857</v>
      </c>
      <c r="J358" s="347">
        <f>IF(InpOverride!J358="",F_Inputs!J358,InpOverride!J358)</f>
        <v>0</v>
      </c>
      <c r="K358" s="347">
        <f>IF(InpOverride!K358="",F_Inputs!K358,InpOverride!K358)</f>
        <v>0</v>
      </c>
      <c r="L358" s="347">
        <f>IF(InpOverride!L358="",F_Inputs!L358,InpOverride!L358)</f>
        <v>0</v>
      </c>
      <c r="M358" s="347">
        <f>IF(InpOverride!M358="",F_Inputs!M358,InpOverride!M358)</f>
        <v>0</v>
      </c>
    </row>
    <row r="359" spans="1:13" x14ac:dyDescent="0.35">
      <c r="A359" t="s">
        <v>119</v>
      </c>
      <c r="B359" t="s">
        <v>643</v>
      </c>
      <c r="C359" t="s">
        <v>644</v>
      </c>
      <c r="D359" t="s">
        <v>176</v>
      </c>
      <c r="E359" t="s">
        <v>292</v>
      </c>
      <c r="F359" s="347">
        <f>IF(InpOverride!F359="",F_Inputs!F359,InpOverride!F359)</f>
        <v>0</v>
      </c>
      <c r="G359" s="347">
        <f>IF(InpOverride!G359="",F_Inputs!G359,InpOverride!G359)</f>
        <v>0</v>
      </c>
      <c r="H359" s="347">
        <f>IF(InpOverride!H359="",F_Inputs!H359,InpOverride!H359)</f>
        <v>0</v>
      </c>
      <c r="I359" s="347">
        <f>IF(InpOverride!I359="",F_Inputs!I359,InpOverride!I359)</f>
        <v>0.118608286784361</v>
      </c>
      <c r="J359" s="347">
        <f>IF(InpOverride!J359="",F_Inputs!J359,InpOverride!J359)</f>
        <v>0</v>
      </c>
      <c r="K359" s="347">
        <f>IF(InpOverride!K359="",F_Inputs!K359,InpOverride!K359)</f>
        <v>0</v>
      </c>
      <c r="L359" s="347">
        <f>IF(InpOverride!L359="",F_Inputs!L359,InpOverride!L359)</f>
        <v>0</v>
      </c>
      <c r="M359" s="347">
        <f>IF(InpOverride!M359="",F_Inputs!M359,InpOverride!M359)</f>
        <v>0</v>
      </c>
    </row>
    <row r="360" spans="1:13" x14ac:dyDescent="0.35">
      <c r="A360" t="s">
        <v>119</v>
      </c>
      <c r="B360" t="s">
        <v>645</v>
      </c>
      <c r="C360" t="s">
        <v>646</v>
      </c>
      <c r="D360" t="s">
        <v>636</v>
      </c>
      <c r="E360" t="s">
        <v>292</v>
      </c>
      <c r="F360" s="347">
        <f>IF(InpOverride!F360="",F_Inputs!F360,InpOverride!F360)</f>
        <v>0</v>
      </c>
      <c r="G360" s="347">
        <f>IF(InpOverride!G360="",F_Inputs!G360,InpOverride!G360)</f>
        <v>0</v>
      </c>
      <c r="H360" s="347">
        <f>IF(InpOverride!H360="",F_Inputs!H360,InpOverride!H360)</f>
        <v>0</v>
      </c>
      <c r="I360" s="347">
        <f>IF(InpOverride!I360="",F_Inputs!I360,InpOverride!I360)</f>
        <v>2711293</v>
      </c>
      <c r="J360" s="347">
        <f>IF(InpOverride!J360="",F_Inputs!J360,InpOverride!J360)</f>
        <v>0</v>
      </c>
      <c r="K360" s="347">
        <f>IF(InpOverride!K360="",F_Inputs!K360,InpOverride!K360)</f>
        <v>0</v>
      </c>
      <c r="L360" s="347">
        <f>IF(InpOverride!L360="",F_Inputs!L360,InpOverride!L360)</f>
        <v>0</v>
      </c>
      <c r="M360" s="347">
        <f>IF(InpOverride!M360="",F_Inputs!M360,InpOverride!M360)</f>
        <v>0</v>
      </c>
    </row>
    <row r="361" spans="1:13" x14ac:dyDescent="0.35">
      <c r="A361" t="s">
        <v>119</v>
      </c>
      <c r="B361" t="s">
        <v>647</v>
      </c>
      <c r="C361" t="s">
        <v>648</v>
      </c>
      <c r="D361" t="s">
        <v>176</v>
      </c>
      <c r="E361" t="s">
        <v>292</v>
      </c>
      <c r="F361" s="347">
        <f>IF(InpOverride!F361="",F_Inputs!F361,InpOverride!F361)</f>
        <v>0</v>
      </c>
      <c r="G361" s="347">
        <f>IF(InpOverride!G361="",F_Inputs!G361,InpOverride!G361)</f>
        <v>0</v>
      </c>
      <c r="H361" s="347">
        <f>IF(InpOverride!H361="",F_Inputs!H361,InpOverride!H361)</f>
        <v>0</v>
      </c>
      <c r="I361" s="347">
        <f>IF(InpOverride!I361="",F_Inputs!I361,InpOverride!I361)</f>
        <v>0.88139138813406803</v>
      </c>
      <c r="J361" s="347">
        <f>IF(InpOverride!J361="",F_Inputs!J361,InpOverride!J361)</f>
        <v>0</v>
      </c>
      <c r="K361" s="347">
        <f>IF(InpOverride!K361="",F_Inputs!K361,InpOverride!K361)</f>
        <v>0</v>
      </c>
      <c r="L361" s="347">
        <f>IF(InpOverride!L361="",F_Inputs!L361,InpOverride!L361)</f>
        <v>0</v>
      </c>
      <c r="M361" s="347">
        <f>IF(InpOverride!M361="",F_Inputs!M361,InpOverride!M361)</f>
        <v>0</v>
      </c>
    </row>
    <row r="362" spans="1:13" x14ac:dyDescent="0.35">
      <c r="A362" t="s">
        <v>119</v>
      </c>
      <c r="B362" t="s">
        <v>649</v>
      </c>
      <c r="C362" t="s">
        <v>650</v>
      </c>
      <c r="D362" t="s">
        <v>176</v>
      </c>
      <c r="E362" t="s">
        <v>292</v>
      </c>
      <c r="F362" s="347">
        <f>IF(InpOverride!F362="",F_Inputs!F362,InpOverride!F362)</f>
        <v>0</v>
      </c>
      <c r="G362" s="347">
        <f>IF(InpOverride!G362="",F_Inputs!G362,InpOverride!G362)</f>
        <v>0</v>
      </c>
      <c r="H362" s="347">
        <f>IF(InpOverride!H362="",F_Inputs!H362,InpOverride!H362)</f>
        <v>0</v>
      </c>
      <c r="I362" s="347">
        <f>IF(InpOverride!I362="",F_Inputs!I362,InpOverride!I362)</f>
        <v>0.73119999999999896</v>
      </c>
      <c r="J362" s="347">
        <f>IF(InpOverride!J362="",F_Inputs!J362,InpOverride!J362)</f>
        <v>0</v>
      </c>
      <c r="K362" s="347">
        <f>IF(InpOverride!K362="",F_Inputs!K362,InpOverride!K362)</f>
        <v>0</v>
      </c>
      <c r="L362" s="347">
        <f>IF(InpOverride!L362="",F_Inputs!L362,InpOverride!L362)</f>
        <v>0</v>
      </c>
      <c r="M362" s="347">
        <f>IF(InpOverride!M362="",F_Inputs!M362,InpOverride!M362)</f>
        <v>0</v>
      </c>
    </row>
    <row r="363" spans="1:13" x14ac:dyDescent="0.35">
      <c r="A363" t="s">
        <v>119</v>
      </c>
      <c r="B363" t="s">
        <v>651</v>
      </c>
      <c r="C363" t="s">
        <v>652</v>
      </c>
      <c r="D363" t="s">
        <v>176</v>
      </c>
      <c r="E363" t="s">
        <v>292</v>
      </c>
      <c r="F363" s="347">
        <f>IF(InpOverride!F363="",F_Inputs!F363,InpOverride!F363)</f>
        <v>0</v>
      </c>
      <c r="G363" s="347">
        <f>IF(InpOverride!G363="",F_Inputs!G363,InpOverride!G363)</f>
        <v>0</v>
      </c>
      <c r="H363" s="347">
        <f>IF(InpOverride!H363="",F_Inputs!H363,InpOverride!H363)</f>
        <v>0</v>
      </c>
      <c r="I363" s="347">
        <f>IF(InpOverride!I363="",F_Inputs!I363,InpOverride!I363)</f>
        <v>0.1396</v>
      </c>
      <c r="J363" s="347">
        <f>IF(InpOverride!J363="",F_Inputs!J363,InpOverride!J363)</f>
        <v>0</v>
      </c>
      <c r="K363" s="347">
        <f>IF(InpOverride!K363="",F_Inputs!K363,InpOverride!K363)</f>
        <v>0</v>
      </c>
      <c r="L363" s="347">
        <f>IF(InpOverride!L363="",F_Inputs!L363,InpOverride!L363)</f>
        <v>0</v>
      </c>
      <c r="M363" s="347">
        <f>IF(InpOverride!M363="",F_Inputs!M363,InpOverride!M363)</f>
        <v>0</v>
      </c>
    </row>
    <row r="364" spans="1:13" x14ac:dyDescent="0.35">
      <c r="A364" t="s">
        <v>119</v>
      </c>
      <c r="B364" t="s">
        <v>653</v>
      </c>
      <c r="C364" t="s">
        <v>654</v>
      </c>
      <c r="D364" t="s">
        <v>176</v>
      </c>
      <c r="E364" t="s">
        <v>292</v>
      </c>
      <c r="F364" s="347">
        <f>IF(InpOverride!F364="",F_Inputs!F364,InpOverride!F364)</f>
        <v>0</v>
      </c>
      <c r="G364" s="347">
        <f>IF(InpOverride!G364="",F_Inputs!G364,InpOverride!G364)</f>
        <v>0</v>
      </c>
      <c r="H364" s="347">
        <f>IF(InpOverride!H364="",F_Inputs!H364,InpOverride!H364)</f>
        <v>0</v>
      </c>
      <c r="I364" s="347">
        <f>IF(InpOverride!I364="",F_Inputs!I364,InpOverride!I364)</f>
        <v>0.12920000000000001</v>
      </c>
      <c r="J364" s="347">
        <f>IF(InpOverride!J364="",F_Inputs!J364,InpOverride!J364)</f>
        <v>0</v>
      </c>
      <c r="K364" s="347">
        <f>IF(InpOverride!K364="",F_Inputs!K364,InpOverride!K364)</f>
        <v>0</v>
      </c>
      <c r="L364" s="347">
        <f>IF(InpOverride!L364="",F_Inputs!L364,InpOverride!L364)</f>
        <v>0</v>
      </c>
      <c r="M364" s="347">
        <f>IF(InpOverride!M364="",F_Inputs!M364,InpOverride!M364)</f>
        <v>0</v>
      </c>
    </row>
    <row r="365" spans="1:13" x14ac:dyDescent="0.35">
      <c r="A365" t="s">
        <v>119</v>
      </c>
      <c r="B365" t="s">
        <v>655</v>
      </c>
      <c r="C365" t="s">
        <v>656</v>
      </c>
      <c r="D365" t="s">
        <v>189</v>
      </c>
      <c r="E365" t="s">
        <v>292</v>
      </c>
      <c r="F365" s="347">
        <f>IF(InpOverride!F365="",F_Inputs!F365,InpOverride!F365)</f>
        <v>0</v>
      </c>
      <c r="G365" s="347">
        <f>IF(InpOverride!G365="",F_Inputs!G365,InpOverride!G365)</f>
        <v>0</v>
      </c>
      <c r="H365" s="347">
        <f>IF(InpOverride!H365="",F_Inputs!H365,InpOverride!H365)</f>
        <v>0</v>
      </c>
      <c r="I365" s="347">
        <f>IF(InpOverride!I365="",F_Inputs!I365,InpOverride!I365)</f>
        <v>547</v>
      </c>
      <c r="J365" s="347">
        <f>IF(InpOverride!J365="",F_Inputs!J365,InpOverride!J365)</f>
        <v>0</v>
      </c>
      <c r="K365" s="347">
        <f>IF(InpOverride!K365="",F_Inputs!K365,InpOverride!K365)</f>
        <v>0</v>
      </c>
      <c r="L365" s="347">
        <f>IF(InpOverride!L365="",F_Inputs!L365,InpOverride!L365)</f>
        <v>0</v>
      </c>
      <c r="M365" s="347">
        <f>IF(InpOverride!M365="",F_Inputs!M365,InpOverride!M365)</f>
        <v>0</v>
      </c>
    </row>
    <row r="366" spans="1:13" x14ac:dyDescent="0.35">
      <c r="A366" t="s">
        <v>119</v>
      </c>
      <c r="B366" t="s">
        <v>657</v>
      </c>
      <c r="C366" t="s">
        <v>658</v>
      </c>
      <c r="D366" t="s">
        <v>170</v>
      </c>
      <c r="E366" t="s">
        <v>292</v>
      </c>
      <c r="F366" s="347">
        <f>IF(InpOverride!F366="",F_Inputs!F366,InpOverride!F366)</f>
        <v>0</v>
      </c>
      <c r="G366" s="347">
        <f>IF(InpOverride!G366="",F_Inputs!G366,InpOverride!G366)</f>
        <v>0</v>
      </c>
      <c r="H366" s="347">
        <f>IF(InpOverride!H366="",F_Inputs!H366,InpOverride!H366)</f>
        <v>0</v>
      </c>
      <c r="I366" s="347">
        <f>IF(InpOverride!I366="",F_Inputs!I366,InpOverride!I366)</f>
        <v>0.24299999999999999</v>
      </c>
      <c r="J366" s="347">
        <f>IF(InpOverride!J366="",F_Inputs!J366,InpOverride!J366)</f>
        <v>0</v>
      </c>
      <c r="K366" s="347">
        <f>IF(InpOverride!K366="",F_Inputs!K366,InpOverride!K366)</f>
        <v>0</v>
      </c>
      <c r="L366" s="347">
        <f>IF(InpOverride!L366="",F_Inputs!L366,InpOverride!L366)</f>
        <v>0</v>
      </c>
      <c r="M366" s="347">
        <f>IF(InpOverride!M366="",F_Inputs!M366,InpOverride!M366)</f>
        <v>0</v>
      </c>
    </row>
    <row r="367" spans="1:13" x14ac:dyDescent="0.35">
      <c r="A367" t="s">
        <v>119</v>
      </c>
      <c r="B367" t="s">
        <v>659</v>
      </c>
      <c r="C367" t="s">
        <v>660</v>
      </c>
      <c r="D367" t="s">
        <v>170</v>
      </c>
      <c r="E367" t="s">
        <v>292</v>
      </c>
      <c r="F367" s="347">
        <f>IF(InpOverride!F367="",F_Inputs!F367,InpOverride!F367)</f>
        <v>0</v>
      </c>
      <c r="G367" s="347">
        <f>IF(InpOverride!G367="",F_Inputs!G367,InpOverride!G367)</f>
        <v>0</v>
      </c>
      <c r="H367" s="347">
        <f>IF(InpOverride!H367="",F_Inputs!H367,InpOverride!H367)</f>
        <v>0</v>
      </c>
      <c r="I367" s="347">
        <f>IF(InpOverride!I367="",F_Inputs!I367,InpOverride!I367)</f>
        <v>1.821</v>
      </c>
      <c r="J367" s="347">
        <f>IF(InpOverride!J367="",F_Inputs!J367,InpOverride!J367)</f>
        <v>0</v>
      </c>
      <c r="K367" s="347">
        <f>IF(InpOverride!K367="",F_Inputs!K367,InpOverride!K367)</f>
        <v>0</v>
      </c>
      <c r="L367" s="347">
        <f>IF(InpOverride!L367="",F_Inputs!L367,InpOverride!L367)</f>
        <v>0</v>
      </c>
      <c r="M367" s="347">
        <f>IF(InpOverride!M367="",F_Inputs!M367,InpOverride!M367)</f>
        <v>0</v>
      </c>
    </row>
    <row r="368" spans="1:13" x14ac:dyDescent="0.35">
      <c r="A368" t="s">
        <v>122</v>
      </c>
      <c r="B368" t="s">
        <v>290</v>
      </c>
      <c r="C368" t="s">
        <v>291</v>
      </c>
      <c r="D368" t="s">
        <v>170</v>
      </c>
      <c r="E368" t="s">
        <v>292</v>
      </c>
      <c r="F368" s="347">
        <f>IF(InpOverride!F368="",F_Inputs!F368,InpOverride!F368)</f>
        <v>0</v>
      </c>
      <c r="G368" s="347">
        <f>IF(InpOverride!G368="",F_Inputs!G368,InpOverride!G368)</f>
        <v>0</v>
      </c>
      <c r="H368" s="347">
        <f>IF(InpOverride!H368="",F_Inputs!H368,InpOverride!H368)</f>
        <v>0</v>
      </c>
      <c r="I368" s="347">
        <f>IF(InpOverride!I368="",F_Inputs!I368,InpOverride!I368)</f>
        <v>2.6320000000000001</v>
      </c>
      <c r="J368" s="347">
        <f>IF(InpOverride!J368="",F_Inputs!J368,InpOverride!J368)</f>
        <v>0</v>
      </c>
      <c r="K368" s="347">
        <f>IF(InpOverride!K368="",F_Inputs!K368,InpOverride!K368)</f>
        <v>0</v>
      </c>
      <c r="L368" s="347">
        <f>IF(InpOverride!L368="",F_Inputs!L368,InpOverride!L368)</f>
        <v>0</v>
      </c>
      <c r="M368" s="347">
        <f>IF(InpOverride!M368="",F_Inputs!M368,InpOverride!M368)</f>
        <v>0</v>
      </c>
    </row>
    <row r="369" spans="1:13" x14ac:dyDescent="0.35">
      <c r="A369" t="s">
        <v>122</v>
      </c>
      <c r="B369" t="s">
        <v>293</v>
      </c>
      <c r="C369" t="s">
        <v>294</v>
      </c>
      <c r="D369" t="s">
        <v>172</v>
      </c>
      <c r="E369" t="s">
        <v>292</v>
      </c>
      <c r="F369" s="347">
        <f>IF(InpOverride!F369="",F_Inputs!F369,InpOverride!F369)</f>
        <v>0</v>
      </c>
      <c r="G369" s="347">
        <f>IF(InpOverride!G369="",F_Inputs!G369,InpOverride!G369)</f>
        <v>0</v>
      </c>
      <c r="H369" s="347">
        <f>IF(InpOverride!H369="",F_Inputs!H369,InpOverride!H369)</f>
        <v>0</v>
      </c>
      <c r="I369" s="347">
        <f>IF(InpOverride!I369="",F_Inputs!I369,InpOverride!I369)</f>
        <v>95.165000000000006</v>
      </c>
      <c r="J369" s="347">
        <f>IF(InpOverride!J369="",F_Inputs!J369,InpOverride!J369)</f>
        <v>0</v>
      </c>
      <c r="K369" s="347">
        <f>IF(InpOverride!K369="",F_Inputs!K369,InpOverride!K369)</f>
        <v>0</v>
      </c>
      <c r="L369" s="347">
        <f>IF(InpOverride!L369="",F_Inputs!L369,InpOverride!L369)</f>
        <v>0</v>
      </c>
      <c r="M369" s="347">
        <f>IF(InpOverride!M369="",F_Inputs!M369,InpOverride!M369)</f>
        <v>0</v>
      </c>
    </row>
    <row r="370" spans="1:13" x14ac:dyDescent="0.35">
      <c r="A370" t="s">
        <v>122</v>
      </c>
      <c r="B370" t="s">
        <v>295</v>
      </c>
      <c r="C370" t="s">
        <v>296</v>
      </c>
      <c r="D370" t="s">
        <v>188</v>
      </c>
      <c r="E370" t="s">
        <v>292</v>
      </c>
      <c r="F370" s="347">
        <f>IF(InpOverride!F370="",F_Inputs!F370,InpOverride!F370)</f>
        <v>0</v>
      </c>
      <c r="G370" s="347">
        <f>IF(InpOverride!G370="",F_Inputs!G370,InpOverride!G370)</f>
        <v>0</v>
      </c>
      <c r="H370" s="347">
        <f>IF(InpOverride!H370="",F_Inputs!H370,InpOverride!H370)</f>
        <v>0</v>
      </c>
      <c r="I370" s="347">
        <f>IF(InpOverride!I370="",F_Inputs!I370,InpOverride!I370)</f>
        <v>0.08</v>
      </c>
      <c r="J370" s="347">
        <f>IF(InpOverride!J370="",F_Inputs!J370,InpOverride!J370)</f>
        <v>0</v>
      </c>
      <c r="K370" s="347">
        <f>IF(InpOverride!K370="",F_Inputs!K370,InpOverride!K370)</f>
        <v>0</v>
      </c>
      <c r="L370" s="347">
        <f>IF(InpOverride!L370="",F_Inputs!L370,InpOverride!L370)</f>
        <v>0</v>
      </c>
      <c r="M370" s="347">
        <f>IF(InpOverride!M370="",F_Inputs!M370,InpOverride!M370)</f>
        <v>0</v>
      </c>
    </row>
    <row r="371" spans="1:13" x14ac:dyDescent="0.35">
      <c r="A371" t="s">
        <v>122</v>
      </c>
      <c r="B371" t="s">
        <v>297</v>
      </c>
      <c r="C371" t="s">
        <v>298</v>
      </c>
      <c r="D371" t="s">
        <v>205</v>
      </c>
      <c r="E371" t="s">
        <v>292</v>
      </c>
      <c r="F371" s="347">
        <f>IF(InpOverride!F371="",F_Inputs!F371,InpOverride!F371)</f>
        <v>0</v>
      </c>
      <c r="G371" s="347">
        <f>IF(InpOverride!G371="",F_Inputs!G371,InpOverride!G371)</f>
        <v>0</v>
      </c>
      <c r="H371" s="347">
        <f>IF(InpOverride!H371="",F_Inputs!H371,InpOverride!H371)</f>
        <v>0</v>
      </c>
      <c r="I371" s="347" t="str">
        <f>IF(InpOverride!I371="",F_Inputs!I371,InpOverride!I371)</f>
        <v>Yes</v>
      </c>
      <c r="J371" s="347">
        <f>IF(InpOverride!J371="",F_Inputs!J371,InpOverride!J371)</f>
        <v>0</v>
      </c>
      <c r="K371" s="347">
        <f>IF(InpOverride!K371="",F_Inputs!K371,InpOverride!K371)</f>
        <v>0</v>
      </c>
      <c r="L371" s="347">
        <f>IF(InpOverride!L371="",F_Inputs!L371,InpOverride!L371)</f>
        <v>0</v>
      </c>
      <c r="M371" s="347">
        <f>IF(InpOverride!M371="",F_Inputs!M371,InpOverride!M371)</f>
        <v>0</v>
      </c>
    </row>
    <row r="372" spans="1:13" x14ac:dyDescent="0.35">
      <c r="A372" t="s">
        <v>122</v>
      </c>
      <c r="B372" t="s">
        <v>300</v>
      </c>
      <c r="C372" t="s">
        <v>301</v>
      </c>
      <c r="D372" t="s">
        <v>170</v>
      </c>
      <c r="E372" t="s">
        <v>292</v>
      </c>
      <c r="F372" s="347">
        <f>IF(InpOverride!F372="",F_Inputs!F372,InpOverride!F372)</f>
        <v>0</v>
      </c>
      <c r="G372" s="347">
        <f>IF(InpOverride!G372="",F_Inputs!G372,InpOverride!G372)</f>
        <v>0</v>
      </c>
      <c r="H372" s="347">
        <f>IF(InpOverride!H372="",F_Inputs!H372,InpOverride!H372)</f>
        <v>0</v>
      </c>
      <c r="I372" s="347">
        <f>IF(InpOverride!I372="",F_Inputs!I372,InpOverride!I372)</f>
        <v>0</v>
      </c>
      <c r="J372" s="347">
        <f>IF(InpOverride!J372="",F_Inputs!J372,InpOverride!J372)</f>
        <v>0</v>
      </c>
      <c r="K372" s="347">
        <f>IF(InpOverride!K372="",F_Inputs!K372,InpOverride!K372)</f>
        <v>0</v>
      </c>
      <c r="L372" s="347">
        <f>IF(InpOverride!L372="",F_Inputs!L372,InpOverride!L372)</f>
        <v>0</v>
      </c>
      <c r="M372" s="347">
        <f>IF(InpOverride!M372="",F_Inputs!M372,InpOverride!M372)</f>
        <v>0</v>
      </c>
    </row>
    <row r="373" spans="1:13" x14ac:dyDescent="0.35">
      <c r="A373" t="s">
        <v>122</v>
      </c>
      <c r="B373" t="s">
        <v>302</v>
      </c>
      <c r="C373" t="s">
        <v>303</v>
      </c>
      <c r="D373" t="s">
        <v>170</v>
      </c>
      <c r="E373" t="s">
        <v>292</v>
      </c>
      <c r="F373" s="347">
        <f>IF(InpOverride!F373="",F_Inputs!F373,InpOverride!F373)</f>
        <v>0</v>
      </c>
      <c r="G373" s="347">
        <f>IF(InpOverride!G373="",F_Inputs!G373,InpOverride!G373)</f>
        <v>0</v>
      </c>
      <c r="H373" s="347">
        <f>IF(InpOverride!H373="",F_Inputs!H373,InpOverride!H373)</f>
        <v>0</v>
      </c>
      <c r="I373" s="347">
        <f>IF(InpOverride!I373="",F_Inputs!I373,InpOverride!I373)</f>
        <v>0</v>
      </c>
      <c r="J373" s="347">
        <f>IF(InpOverride!J373="",F_Inputs!J373,InpOverride!J373)</f>
        <v>0</v>
      </c>
      <c r="K373" s="347">
        <f>IF(InpOverride!K373="",F_Inputs!K373,InpOverride!K373)</f>
        <v>0</v>
      </c>
      <c r="L373" s="347">
        <f>IF(InpOverride!L373="",F_Inputs!L373,InpOverride!L373)</f>
        <v>0</v>
      </c>
      <c r="M373" s="347">
        <f>IF(InpOverride!M373="",F_Inputs!M373,InpOverride!M373)</f>
        <v>0</v>
      </c>
    </row>
    <row r="374" spans="1:13" x14ac:dyDescent="0.35">
      <c r="A374" t="s">
        <v>122</v>
      </c>
      <c r="B374" t="s">
        <v>304</v>
      </c>
      <c r="C374" t="s">
        <v>305</v>
      </c>
      <c r="D374" t="s">
        <v>186</v>
      </c>
      <c r="E374" t="s">
        <v>292</v>
      </c>
      <c r="F374" s="347">
        <f>IF(InpOverride!F374="",F_Inputs!F374,InpOverride!F374)</f>
        <v>0</v>
      </c>
      <c r="G374" s="347">
        <f>IF(InpOverride!G374="",F_Inputs!G374,InpOverride!G374)</f>
        <v>0</v>
      </c>
      <c r="H374" s="347">
        <f>IF(InpOverride!H374="",F_Inputs!H374,InpOverride!H374)</f>
        <v>0</v>
      </c>
      <c r="I374" s="347">
        <f>IF(InpOverride!I374="",F_Inputs!I374,InpOverride!I374)</f>
        <v>4.75858547428651E-2</v>
      </c>
      <c r="J374" s="347">
        <f>IF(InpOverride!J374="",F_Inputs!J374,InpOverride!J374)</f>
        <v>0</v>
      </c>
      <c r="K374" s="347">
        <f>IF(InpOverride!K374="",F_Inputs!K374,InpOverride!K374)</f>
        <v>0</v>
      </c>
      <c r="L374" s="347">
        <f>IF(InpOverride!L374="",F_Inputs!L374,InpOverride!L374)</f>
        <v>0</v>
      </c>
      <c r="M374" s="347">
        <f>IF(InpOverride!M374="",F_Inputs!M374,InpOverride!M374)</f>
        <v>0</v>
      </c>
    </row>
    <row r="375" spans="1:13" x14ac:dyDescent="0.35">
      <c r="A375" t="s">
        <v>122</v>
      </c>
      <c r="B375" t="s">
        <v>306</v>
      </c>
      <c r="C375" t="s">
        <v>307</v>
      </c>
      <c r="D375" t="s">
        <v>205</v>
      </c>
      <c r="E375" t="s">
        <v>292</v>
      </c>
      <c r="F375" s="347">
        <f>IF(InpOverride!F375="",F_Inputs!F375,InpOverride!F375)</f>
        <v>0</v>
      </c>
      <c r="G375" s="347">
        <f>IF(InpOverride!G375="",F_Inputs!G375,InpOverride!G375)</f>
        <v>0</v>
      </c>
      <c r="H375" s="347">
        <f>IF(InpOverride!H375="",F_Inputs!H375,InpOverride!H375)</f>
        <v>0</v>
      </c>
      <c r="I375" s="347" t="str">
        <f>IF(InpOverride!I375="",F_Inputs!I375,InpOverride!I375)</f>
        <v>No</v>
      </c>
      <c r="J375" s="347">
        <f>IF(InpOverride!J375="",F_Inputs!J375,InpOverride!J375)</f>
        <v>0</v>
      </c>
      <c r="K375" s="347">
        <f>IF(InpOverride!K375="",F_Inputs!K375,InpOverride!K375)</f>
        <v>0</v>
      </c>
      <c r="L375" s="347">
        <f>IF(InpOverride!L375="",F_Inputs!L375,InpOverride!L375)</f>
        <v>0</v>
      </c>
      <c r="M375" s="347">
        <f>IF(InpOverride!M375="",F_Inputs!M375,InpOverride!M375)</f>
        <v>0</v>
      </c>
    </row>
    <row r="376" spans="1:13" x14ac:dyDescent="0.35">
      <c r="A376" t="s">
        <v>122</v>
      </c>
      <c r="B376" t="s">
        <v>309</v>
      </c>
      <c r="C376" t="s">
        <v>310</v>
      </c>
      <c r="D376" t="s">
        <v>170</v>
      </c>
      <c r="E376" t="s">
        <v>292</v>
      </c>
      <c r="F376" s="347">
        <f>IF(InpOverride!F376="",F_Inputs!F376,InpOverride!F376)</f>
        <v>0</v>
      </c>
      <c r="G376" s="347">
        <f>IF(InpOverride!G376="",F_Inputs!G376,InpOverride!G376)</f>
        <v>0</v>
      </c>
      <c r="H376" s="347">
        <f>IF(InpOverride!H376="",F_Inputs!H376,InpOverride!H376)</f>
        <v>0</v>
      </c>
      <c r="I376" s="347">
        <f>IF(InpOverride!I376="",F_Inputs!I376,InpOverride!I376)</f>
        <v>-0.61750000000000005</v>
      </c>
      <c r="J376" s="347">
        <f>IF(InpOverride!J376="",F_Inputs!J376,InpOverride!J376)</f>
        <v>0</v>
      </c>
      <c r="K376" s="347">
        <f>IF(InpOverride!K376="",F_Inputs!K376,InpOverride!K376)</f>
        <v>0</v>
      </c>
      <c r="L376" s="347">
        <f>IF(InpOverride!L376="",F_Inputs!L376,InpOverride!L376)</f>
        <v>0</v>
      </c>
      <c r="M376" s="347">
        <f>IF(InpOverride!M376="",F_Inputs!M376,InpOverride!M376)</f>
        <v>0</v>
      </c>
    </row>
    <row r="377" spans="1:13" x14ac:dyDescent="0.35">
      <c r="A377" t="s">
        <v>122</v>
      </c>
      <c r="B377" t="s">
        <v>311</v>
      </c>
      <c r="C377" t="s">
        <v>312</v>
      </c>
      <c r="D377" t="s">
        <v>170</v>
      </c>
      <c r="E377" t="s">
        <v>292</v>
      </c>
      <c r="F377" s="347">
        <f>IF(InpOverride!F377="",F_Inputs!F377,InpOverride!F377)</f>
        <v>0</v>
      </c>
      <c r="G377" s="347">
        <f>IF(InpOverride!G377="",F_Inputs!G377,InpOverride!G377)</f>
        <v>0</v>
      </c>
      <c r="H377" s="347">
        <f>IF(InpOverride!H377="",F_Inputs!H377,InpOverride!H377)</f>
        <v>0</v>
      </c>
      <c r="I377" s="347">
        <f>IF(InpOverride!I377="",F_Inputs!I377,InpOverride!I377)</f>
        <v>0</v>
      </c>
      <c r="J377" s="347">
        <f>IF(InpOverride!J377="",F_Inputs!J377,InpOverride!J377)</f>
        <v>0</v>
      </c>
      <c r="K377" s="347">
        <f>IF(InpOverride!K377="",F_Inputs!K377,InpOverride!K377)</f>
        <v>0</v>
      </c>
      <c r="L377" s="347">
        <f>IF(InpOverride!L377="",F_Inputs!L377,InpOverride!L377)</f>
        <v>0</v>
      </c>
      <c r="M377" s="347">
        <f>IF(InpOverride!M377="",F_Inputs!M377,InpOverride!M377)</f>
        <v>0</v>
      </c>
    </row>
    <row r="378" spans="1:13" x14ac:dyDescent="0.35">
      <c r="A378" t="s">
        <v>122</v>
      </c>
      <c r="B378" t="s">
        <v>313</v>
      </c>
      <c r="C378" t="s">
        <v>314</v>
      </c>
      <c r="D378" t="s">
        <v>189</v>
      </c>
      <c r="E378" t="s">
        <v>292</v>
      </c>
      <c r="F378" s="347">
        <f>IF(InpOverride!F378="",F_Inputs!F378,InpOverride!F378)</f>
        <v>0</v>
      </c>
      <c r="G378" s="347">
        <f>IF(InpOverride!G378="",F_Inputs!G378,InpOverride!G378)</f>
        <v>0</v>
      </c>
      <c r="H378" s="347">
        <f>IF(InpOverride!H378="",F_Inputs!H378,InpOverride!H378)</f>
        <v>0</v>
      </c>
      <c r="I378" s="347">
        <f>IF(InpOverride!I378="",F_Inputs!I378,InpOverride!I378)</f>
        <v>6.5789473684210504</v>
      </c>
      <c r="J378" s="347">
        <f>IF(InpOverride!J378="",F_Inputs!J378,InpOverride!J378)</f>
        <v>0</v>
      </c>
      <c r="K378" s="347">
        <f>IF(InpOverride!K378="",F_Inputs!K378,InpOverride!K378)</f>
        <v>0</v>
      </c>
      <c r="L378" s="347">
        <f>IF(InpOverride!L378="",F_Inputs!L378,InpOverride!L378)</f>
        <v>0</v>
      </c>
      <c r="M378" s="347">
        <f>IF(InpOverride!M378="",F_Inputs!M378,InpOverride!M378)</f>
        <v>0</v>
      </c>
    </row>
    <row r="379" spans="1:13" x14ac:dyDescent="0.35">
      <c r="A379" t="s">
        <v>122</v>
      </c>
      <c r="B379" t="s">
        <v>315</v>
      </c>
      <c r="C379" t="s">
        <v>316</v>
      </c>
      <c r="D379" t="s">
        <v>205</v>
      </c>
      <c r="E379" t="s">
        <v>292</v>
      </c>
      <c r="F379" s="347">
        <f>IF(InpOverride!F379="",F_Inputs!F379,InpOverride!F379)</f>
        <v>0</v>
      </c>
      <c r="G379" s="347">
        <f>IF(InpOverride!G379="",F_Inputs!G379,InpOverride!G379)</f>
        <v>0</v>
      </c>
      <c r="H379" s="347">
        <f>IF(InpOverride!H379="",F_Inputs!H379,InpOverride!H379)</f>
        <v>0</v>
      </c>
      <c r="I379" s="347" t="str">
        <f>IF(InpOverride!I379="",F_Inputs!I379,InpOverride!I379)</f>
        <v>Yes</v>
      </c>
      <c r="J379" s="347">
        <f>IF(InpOverride!J379="",F_Inputs!J379,InpOverride!J379)</f>
        <v>0</v>
      </c>
      <c r="K379" s="347">
        <f>IF(InpOverride!K379="",F_Inputs!K379,InpOverride!K379)</f>
        <v>0</v>
      </c>
      <c r="L379" s="347">
        <f>IF(InpOverride!L379="",F_Inputs!L379,InpOverride!L379)</f>
        <v>0</v>
      </c>
      <c r="M379" s="347">
        <f>IF(InpOverride!M379="",F_Inputs!M379,InpOverride!M379)</f>
        <v>0</v>
      </c>
    </row>
    <row r="380" spans="1:13" x14ac:dyDescent="0.35">
      <c r="A380" t="s">
        <v>122</v>
      </c>
      <c r="B380" t="s">
        <v>317</v>
      </c>
      <c r="C380" t="s">
        <v>318</v>
      </c>
      <c r="D380" t="s">
        <v>170</v>
      </c>
      <c r="E380" t="s">
        <v>292</v>
      </c>
      <c r="F380" s="347">
        <f>IF(InpOverride!F380="",F_Inputs!F380,InpOverride!F380)</f>
        <v>0</v>
      </c>
      <c r="G380" s="347">
        <f>IF(InpOverride!G380="",F_Inputs!G380,InpOverride!G380)</f>
        <v>0</v>
      </c>
      <c r="H380" s="347">
        <f>IF(InpOverride!H380="",F_Inputs!H380,InpOverride!H380)</f>
        <v>0</v>
      </c>
      <c r="I380" s="347">
        <f>IF(InpOverride!I380="",F_Inputs!I380,InpOverride!I380)</f>
        <v>0</v>
      </c>
      <c r="J380" s="347">
        <f>IF(InpOverride!J380="",F_Inputs!J380,InpOverride!J380)</f>
        <v>0</v>
      </c>
      <c r="K380" s="347">
        <f>IF(InpOverride!K380="",F_Inputs!K380,InpOverride!K380)</f>
        <v>0</v>
      </c>
      <c r="L380" s="347">
        <f>IF(InpOverride!L380="",F_Inputs!L380,InpOverride!L380)</f>
        <v>0</v>
      </c>
      <c r="M380" s="347">
        <f>IF(InpOverride!M380="",F_Inputs!M380,InpOverride!M380)</f>
        <v>0</v>
      </c>
    </row>
    <row r="381" spans="1:13" x14ac:dyDescent="0.35">
      <c r="A381" t="s">
        <v>122</v>
      </c>
      <c r="B381" t="s">
        <v>319</v>
      </c>
      <c r="C381" t="s">
        <v>320</v>
      </c>
      <c r="D381" t="s">
        <v>170</v>
      </c>
      <c r="E381" t="s">
        <v>292</v>
      </c>
      <c r="F381" s="347">
        <f>IF(InpOverride!F381="",F_Inputs!F381,InpOverride!F381)</f>
        <v>0</v>
      </c>
      <c r="G381" s="347">
        <f>IF(InpOverride!G381="",F_Inputs!G381,InpOverride!G381)</f>
        <v>0</v>
      </c>
      <c r="H381" s="347">
        <f>IF(InpOverride!H381="",F_Inputs!H381,InpOverride!H381)</f>
        <v>0</v>
      </c>
      <c r="I381" s="347">
        <f>IF(InpOverride!I381="",F_Inputs!I381,InpOverride!I381)</f>
        <v>0</v>
      </c>
      <c r="J381" s="347">
        <f>IF(InpOverride!J381="",F_Inputs!J381,InpOverride!J381)</f>
        <v>0</v>
      </c>
      <c r="K381" s="347">
        <f>IF(InpOverride!K381="",F_Inputs!K381,InpOverride!K381)</f>
        <v>0</v>
      </c>
      <c r="L381" s="347">
        <f>IF(InpOverride!L381="",F_Inputs!L381,InpOverride!L381)</f>
        <v>0</v>
      </c>
      <c r="M381" s="347">
        <f>IF(InpOverride!M381="",F_Inputs!M381,InpOverride!M381)</f>
        <v>0</v>
      </c>
    </row>
    <row r="382" spans="1:13" x14ac:dyDescent="0.35">
      <c r="A382" t="s">
        <v>122</v>
      </c>
      <c r="B382" t="s">
        <v>321</v>
      </c>
      <c r="C382" t="s">
        <v>322</v>
      </c>
      <c r="D382" t="s">
        <v>189</v>
      </c>
      <c r="E382" t="s">
        <v>292</v>
      </c>
      <c r="F382" s="347">
        <f>IF(InpOverride!F382="",F_Inputs!F382,InpOverride!F382)</f>
        <v>0</v>
      </c>
      <c r="G382" s="347">
        <f>IF(InpOverride!G382="",F_Inputs!G382,InpOverride!G382)</f>
        <v>0</v>
      </c>
      <c r="H382" s="347">
        <f>IF(InpOverride!H382="",F_Inputs!H382,InpOverride!H382)</f>
        <v>0</v>
      </c>
      <c r="I382" s="347">
        <f>IF(InpOverride!I382="",F_Inputs!I382,InpOverride!I382)</f>
        <v>-4.4943820224719202</v>
      </c>
      <c r="J382" s="347">
        <f>IF(InpOverride!J382="",F_Inputs!J382,InpOverride!J382)</f>
        <v>0</v>
      </c>
      <c r="K382" s="347">
        <f>IF(InpOverride!K382="",F_Inputs!K382,InpOverride!K382)</f>
        <v>0</v>
      </c>
      <c r="L382" s="347">
        <f>IF(InpOverride!L382="",F_Inputs!L382,InpOverride!L382)</f>
        <v>0</v>
      </c>
      <c r="M382" s="347">
        <f>IF(InpOverride!M382="",F_Inputs!M382,InpOverride!M382)</f>
        <v>0</v>
      </c>
    </row>
    <row r="383" spans="1:13" x14ac:dyDescent="0.35">
      <c r="A383" t="s">
        <v>122</v>
      </c>
      <c r="B383" t="s">
        <v>323</v>
      </c>
      <c r="C383" t="s">
        <v>324</v>
      </c>
      <c r="D383" t="s">
        <v>205</v>
      </c>
      <c r="E383" t="s">
        <v>292</v>
      </c>
      <c r="F383" s="347">
        <f>IF(InpOverride!F383="",F_Inputs!F383,InpOverride!F383)</f>
        <v>0</v>
      </c>
      <c r="G383" s="347">
        <f>IF(InpOverride!G383="",F_Inputs!G383,InpOverride!G383)</f>
        <v>0</v>
      </c>
      <c r="H383" s="347">
        <f>IF(InpOverride!H383="",F_Inputs!H383,InpOverride!H383)</f>
        <v>0</v>
      </c>
      <c r="I383" s="347" t="str">
        <f>IF(InpOverride!I383="",F_Inputs!I383,InpOverride!I383)</f>
        <v>No</v>
      </c>
      <c r="J383" s="347">
        <f>IF(InpOverride!J383="",F_Inputs!J383,InpOverride!J383)</f>
        <v>0</v>
      </c>
      <c r="K383" s="347">
        <f>IF(InpOverride!K383="",F_Inputs!K383,InpOverride!K383)</f>
        <v>0</v>
      </c>
      <c r="L383" s="347">
        <f>IF(InpOverride!L383="",F_Inputs!L383,InpOverride!L383)</f>
        <v>0</v>
      </c>
      <c r="M383" s="347">
        <f>IF(InpOverride!M383="",F_Inputs!M383,InpOverride!M383)</f>
        <v>0</v>
      </c>
    </row>
    <row r="384" spans="1:13" x14ac:dyDescent="0.35">
      <c r="A384" t="s">
        <v>122</v>
      </c>
      <c r="B384" t="s">
        <v>325</v>
      </c>
      <c r="C384" t="s">
        <v>326</v>
      </c>
      <c r="D384" t="s">
        <v>170</v>
      </c>
      <c r="E384" t="s">
        <v>292</v>
      </c>
      <c r="F384" s="347">
        <f>IF(InpOverride!F384="",F_Inputs!F384,InpOverride!F384)</f>
        <v>0</v>
      </c>
      <c r="G384" s="347">
        <f>IF(InpOverride!G384="",F_Inputs!G384,InpOverride!G384)</f>
        <v>0</v>
      </c>
      <c r="H384" s="347">
        <f>IF(InpOverride!H384="",F_Inputs!H384,InpOverride!H384)</f>
        <v>0</v>
      </c>
      <c r="I384" s="347">
        <f>IF(InpOverride!I384="",F_Inputs!I384,InpOverride!I384)</f>
        <v>-0.1008</v>
      </c>
      <c r="J384" s="347">
        <f>IF(InpOverride!J384="",F_Inputs!J384,InpOverride!J384)</f>
        <v>0</v>
      </c>
      <c r="K384" s="347">
        <f>IF(InpOverride!K384="",F_Inputs!K384,InpOverride!K384)</f>
        <v>0</v>
      </c>
      <c r="L384" s="347">
        <f>IF(InpOverride!L384="",F_Inputs!L384,InpOverride!L384)</f>
        <v>0</v>
      </c>
      <c r="M384" s="347">
        <f>IF(InpOverride!M384="",F_Inputs!M384,InpOverride!M384)</f>
        <v>0</v>
      </c>
    </row>
    <row r="385" spans="1:13" x14ac:dyDescent="0.35">
      <c r="A385" t="s">
        <v>122</v>
      </c>
      <c r="B385" t="s">
        <v>327</v>
      </c>
      <c r="C385" t="s">
        <v>328</v>
      </c>
      <c r="D385" t="s">
        <v>170</v>
      </c>
      <c r="E385" t="s">
        <v>292</v>
      </c>
      <c r="F385" s="347">
        <f>IF(InpOverride!F385="",F_Inputs!F385,InpOverride!F385)</f>
        <v>0</v>
      </c>
      <c r="G385" s="347">
        <f>IF(InpOverride!G385="",F_Inputs!G385,InpOverride!G385)</f>
        <v>0</v>
      </c>
      <c r="H385" s="347">
        <f>IF(InpOverride!H385="",F_Inputs!H385,InpOverride!H385)</f>
        <v>0</v>
      </c>
      <c r="I385" s="347">
        <f>IF(InpOverride!I385="",F_Inputs!I385,InpOverride!I385)</f>
        <v>0</v>
      </c>
      <c r="J385" s="347">
        <f>IF(InpOverride!J385="",F_Inputs!J385,InpOverride!J385)</f>
        <v>0</v>
      </c>
      <c r="K385" s="347">
        <f>IF(InpOverride!K385="",F_Inputs!K385,InpOverride!K385)</f>
        <v>0</v>
      </c>
      <c r="L385" s="347">
        <f>IF(InpOverride!L385="",F_Inputs!L385,InpOverride!L385)</f>
        <v>0</v>
      </c>
      <c r="M385" s="347">
        <f>IF(InpOverride!M385="",F_Inputs!M385,InpOverride!M385)</f>
        <v>0</v>
      </c>
    </row>
    <row r="386" spans="1:13" x14ac:dyDescent="0.35">
      <c r="A386" t="s">
        <v>122</v>
      </c>
      <c r="B386" t="s">
        <v>329</v>
      </c>
      <c r="C386" t="s">
        <v>330</v>
      </c>
      <c r="D386" t="s">
        <v>188</v>
      </c>
      <c r="E386" t="s">
        <v>292</v>
      </c>
      <c r="F386" s="347">
        <f>IF(InpOverride!F386="",F_Inputs!F386,InpOverride!F386)</f>
        <v>0</v>
      </c>
      <c r="G386" s="347">
        <f>IF(InpOverride!G386="",F_Inputs!G386,InpOverride!G386)</f>
        <v>0</v>
      </c>
      <c r="H386" s="347">
        <f>IF(InpOverride!H386="",F_Inputs!H386,InpOverride!H386)</f>
        <v>0</v>
      </c>
      <c r="I386" s="347">
        <f>IF(InpOverride!I386="",F_Inputs!I386,InpOverride!I386)</f>
        <v>108.046414304737</v>
      </c>
      <c r="J386" s="347">
        <f>IF(InpOverride!J386="",F_Inputs!J386,InpOverride!J386)</f>
        <v>0</v>
      </c>
      <c r="K386" s="347">
        <f>IF(InpOverride!K386="",F_Inputs!K386,InpOverride!K386)</f>
        <v>0</v>
      </c>
      <c r="L386" s="347">
        <f>IF(InpOverride!L386="",F_Inputs!L386,InpOverride!L386)</f>
        <v>0</v>
      </c>
      <c r="M386" s="347">
        <f>IF(InpOverride!M386="",F_Inputs!M386,InpOverride!M386)</f>
        <v>0</v>
      </c>
    </row>
    <row r="387" spans="1:13" x14ac:dyDescent="0.35">
      <c r="A387" t="s">
        <v>122</v>
      </c>
      <c r="B387" t="s">
        <v>331</v>
      </c>
      <c r="C387" t="s">
        <v>332</v>
      </c>
      <c r="D387" t="s">
        <v>205</v>
      </c>
      <c r="E387" t="s">
        <v>292</v>
      </c>
      <c r="F387" s="347">
        <f>IF(InpOverride!F387="",F_Inputs!F387,InpOverride!F387)</f>
        <v>0</v>
      </c>
      <c r="G387" s="347">
        <f>IF(InpOverride!G387="",F_Inputs!G387,InpOverride!G387)</f>
        <v>0</v>
      </c>
      <c r="H387" s="347">
        <f>IF(InpOverride!H387="",F_Inputs!H387,InpOverride!H387)</f>
        <v>0</v>
      </c>
      <c r="I387" s="347" t="str">
        <f>IF(InpOverride!I387="",F_Inputs!I387,InpOverride!I387)</f>
        <v>Yes</v>
      </c>
      <c r="J387" s="347">
        <f>IF(InpOverride!J387="",F_Inputs!J387,InpOverride!J387)</f>
        <v>0</v>
      </c>
      <c r="K387" s="347">
        <f>IF(InpOverride!K387="",F_Inputs!K387,InpOverride!K387)</f>
        <v>0</v>
      </c>
      <c r="L387" s="347">
        <f>IF(InpOverride!L387="",F_Inputs!L387,InpOverride!L387)</f>
        <v>0</v>
      </c>
      <c r="M387" s="347">
        <f>IF(InpOverride!M387="",F_Inputs!M387,InpOverride!M387)</f>
        <v>0</v>
      </c>
    </row>
    <row r="388" spans="1:13" x14ac:dyDescent="0.35">
      <c r="A388" t="s">
        <v>122</v>
      </c>
      <c r="B388" t="s">
        <v>333</v>
      </c>
      <c r="C388" t="s">
        <v>334</v>
      </c>
      <c r="D388" t="s">
        <v>170</v>
      </c>
      <c r="E388" t="s">
        <v>292</v>
      </c>
      <c r="F388" s="347">
        <f>IF(InpOverride!F388="",F_Inputs!F388,InpOverride!F388)</f>
        <v>0</v>
      </c>
      <c r="G388" s="347">
        <f>IF(InpOverride!G388="",F_Inputs!G388,InpOverride!G388)</f>
        <v>0</v>
      </c>
      <c r="H388" s="347">
        <f>IF(InpOverride!H388="",F_Inputs!H388,InpOverride!H388)</f>
        <v>0</v>
      </c>
      <c r="I388" s="347">
        <f>IF(InpOverride!I388="",F_Inputs!I388,InpOverride!I388)</f>
        <v>0</v>
      </c>
      <c r="J388" s="347">
        <f>IF(InpOverride!J388="",F_Inputs!J388,InpOverride!J388)</f>
        <v>0</v>
      </c>
      <c r="K388" s="347">
        <f>IF(InpOverride!K388="",F_Inputs!K388,InpOverride!K388)</f>
        <v>0</v>
      </c>
      <c r="L388" s="347">
        <f>IF(InpOverride!L388="",F_Inputs!L388,InpOverride!L388)</f>
        <v>0</v>
      </c>
      <c r="M388" s="347">
        <f>IF(InpOverride!M388="",F_Inputs!M388,InpOverride!M388)</f>
        <v>0</v>
      </c>
    </row>
    <row r="389" spans="1:13" x14ac:dyDescent="0.35">
      <c r="A389" t="s">
        <v>122</v>
      </c>
      <c r="B389" t="s">
        <v>335</v>
      </c>
      <c r="C389" t="s">
        <v>336</v>
      </c>
      <c r="D389" t="s">
        <v>170</v>
      </c>
      <c r="E389" t="s">
        <v>292</v>
      </c>
      <c r="F389" s="347">
        <f>IF(InpOverride!F389="",F_Inputs!F389,InpOverride!F389)</f>
        <v>0</v>
      </c>
      <c r="G389" s="347">
        <f>IF(InpOverride!G389="",F_Inputs!G389,InpOverride!G389)</f>
        <v>0</v>
      </c>
      <c r="H389" s="347">
        <f>IF(InpOverride!H389="",F_Inputs!H389,InpOverride!H389)</f>
        <v>0</v>
      </c>
      <c r="I389" s="347">
        <f>IF(InpOverride!I389="",F_Inputs!I389,InpOverride!I389)</f>
        <v>0</v>
      </c>
      <c r="J389" s="347">
        <f>IF(InpOverride!J389="",F_Inputs!J389,InpOverride!J389)</f>
        <v>0</v>
      </c>
      <c r="K389" s="347">
        <f>IF(InpOverride!K389="",F_Inputs!K389,InpOverride!K389)</f>
        <v>0</v>
      </c>
      <c r="L389" s="347">
        <f>IF(InpOverride!L389="",F_Inputs!L389,InpOverride!L389)</f>
        <v>0</v>
      </c>
      <c r="M389" s="347">
        <f>IF(InpOverride!M389="",F_Inputs!M389,InpOverride!M389)</f>
        <v>0</v>
      </c>
    </row>
    <row r="390" spans="1:13" x14ac:dyDescent="0.35">
      <c r="A390" t="s">
        <v>122</v>
      </c>
      <c r="B390" t="s">
        <v>337</v>
      </c>
      <c r="C390" t="s">
        <v>338</v>
      </c>
      <c r="D390" t="s">
        <v>189</v>
      </c>
      <c r="E390" t="s">
        <v>292</v>
      </c>
      <c r="F390" s="347">
        <f>IF(InpOverride!F390="",F_Inputs!F390,InpOverride!F390)</f>
        <v>0</v>
      </c>
      <c r="G390" s="347">
        <f>IF(InpOverride!G390="",F_Inputs!G390,InpOverride!G390)</f>
        <v>0</v>
      </c>
      <c r="H390" s="347">
        <f>IF(InpOverride!H390="",F_Inputs!H390,InpOverride!H390)</f>
        <v>0</v>
      </c>
      <c r="I390" s="347">
        <f>IF(InpOverride!I390="",F_Inputs!I390,InpOverride!I390)</f>
        <v>1.0303687635574801</v>
      </c>
      <c r="J390" s="347">
        <f>IF(InpOverride!J390="",F_Inputs!J390,InpOverride!J390)</f>
        <v>0</v>
      </c>
      <c r="K390" s="347">
        <f>IF(InpOverride!K390="",F_Inputs!K390,InpOverride!K390)</f>
        <v>0</v>
      </c>
      <c r="L390" s="347">
        <f>IF(InpOverride!L390="",F_Inputs!L390,InpOverride!L390)</f>
        <v>0</v>
      </c>
      <c r="M390" s="347">
        <f>IF(InpOverride!M390="",F_Inputs!M390,InpOverride!M390)</f>
        <v>0</v>
      </c>
    </row>
    <row r="391" spans="1:13" x14ac:dyDescent="0.35">
      <c r="A391" t="s">
        <v>122</v>
      </c>
      <c r="B391" t="s">
        <v>339</v>
      </c>
      <c r="C391" t="s">
        <v>340</v>
      </c>
      <c r="D391" t="s">
        <v>205</v>
      </c>
      <c r="E391" t="s">
        <v>292</v>
      </c>
      <c r="F391" s="347">
        <f>IF(InpOverride!F391="",F_Inputs!F391,InpOverride!F391)</f>
        <v>0</v>
      </c>
      <c r="G391" s="347">
        <f>IF(InpOverride!G391="",F_Inputs!G391,InpOverride!G391)</f>
        <v>0</v>
      </c>
      <c r="H391" s="347">
        <f>IF(InpOverride!H391="",F_Inputs!H391,InpOverride!H391)</f>
        <v>0</v>
      </c>
      <c r="I391" s="347" t="str">
        <f>IF(InpOverride!I391="",F_Inputs!I391,InpOverride!I391)</f>
        <v>Yes</v>
      </c>
      <c r="J391" s="347">
        <f>IF(InpOverride!J391="",F_Inputs!J391,InpOverride!J391)</f>
        <v>0</v>
      </c>
      <c r="K391" s="347">
        <f>IF(InpOverride!K391="",F_Inputs!K391,InpOverride!K391)</f>
        <v>0</v>
      </c>
      <c r="L391" s="347">
        <f>IF(InpOverride!L391="",F_Inputs!L391,InpOverride!L391)</f>
        <v>0</v>
      </c>
      <c r="M391" s="347">
        <f>IF(InpOverride!M391="",F_Inputs!M391,InpOverride!M391)</f>
        <v>0</v>
      </c>
    </row>
    <row r="392" spans="1:13" x14ac:dyDescent="0.35">
      <c r="A392" t="s">
        <v>122</v>
      </c>
      <c r="B392" t="s">
        <v>341</v>
      </c>
      <c r="C392" t="s">
        <v>342</v>
      </c>
      <c r="D392" t="s">
        <v>170</v>
      </c>
      <c r="E392" t="s">
        <v>292</v>
      </c>
      <c r="F392" s="347">
        <f>IF(InpOverride!F392="",F_Inputs!F392,InpOverride!F392)</f>
        <v>0</v>
      </c>
      <c r="G392" s="347">
        <f>IF(InpOverride!G392="",F_Inputs!G392,InpOverride!G392)</f>
        <v>0</v>
      </c>
      <c r="H392" s="347">
        <f>IF(InpOverride!H392="",F_Inputs!H392,InpOverride!H392)</f>
        <v>0</v>
      </c>
      <c r="I392" s="347">
        <f>IF(InpOverride!I392="",F_Inputs!I392,InpOverride!I392)</f>
        <v>0</v>
      </c>
      <c r="J392" s="347">
        <f>IF(InpOverride!J392="",F_Inputs!J392,InpOverride!J392)</f>
        <v>0</v>
      </c>
      <c r="K392" s="347">
        <f>IF(InpOverride!K392="",F_Inputs!K392,InpOverride!K392)</f>
        <v>0</v>
      </c>
      <c r="L392" s="347">
        <f>IF(InpOverride!L392="",F_Inputs!L392,InpOverride!L392)</f>
        <v>0</v>
      </c>
      <c r="M392" s="347">
        <f>IF(InpOverride!M392="",F_Inputs!M392,InpOverride!M392)</f>
        <v>0</v>
      </c>
    </row>
    <row r="393" spans="1:13" x14ac:dyDescent="0.35">
      <c r="A393" t="s">
        <v>122</v>
      </c>
      <c r="B393" t="s">
        <v>343</v>
      </c>
      <c r="C393" t="s">
        <v>344</v>
      </c>
      <c r="D393" t="s">
        <v>170</v>
      </c>
      <c r="E393" t="s">
        <v>292</v>
      </c>
      <c r="F393" s="347">
        <f>IF(InpOverride!F393="",F_Inputs!F393,InpOverride!F393)</f>
        <v>0</v>
      </c>
      <c r="G393" s="347">
        <f>IF(InpOverride!G393="",F_Inputs!G393,InpOverride!G393)</f>
        <v>0</v>
      </c>
      <c r="H393" s="347">
        <f>IF(InpOverride!H393="",F_Inputs!H393,InpOverride!H393)</f>
        <v>0</v>
      </c>
      <c r="I393" s="347">
        <f>IF(InpOverride!I393="",F_Inputs!I393,InpOverride!I393)</f>
        <v>0</v>
      </c>
      <c r="J393" s="347">
        <f>IF(InpOverride!J393="",F_Inputs!J393,InpOverride!J393)</f>
        <v>0</v>
      </c>
      <c r="K393" s="347">
        <f>IF(InpOverride!K393="",F_Inputs!K393,InpOverride!K393)</f>
        <v>0</v>
      </c>
      <c r="L393" s="347">
        <f>IF(InpOverride!L393="",F_Inputs!L393,InpOverride!L393)</f>
        <v>0</v>
      </c>
      <c r="M393" s="347">
        <f>IF(InpOverride!M393="",F_Inputs!M393,InpOverride!M393)</f>
        <v>0</v>
      </c>
    </row>
    <row r="394" spans="1:13" x14ac:dyDescent="0.35">
      <c r="A394" t="s">
        <v>122</v>
      </c>
      <c r="B394" t="s">
        <v>345</v>
      </c>
      <c r="C394" t="s">
        <v>346</v>
      </c>
      <c r="D394" t="s">
        <v>188</v>
      </c>
      <c r="E394" t="s">
        <v>292</v>
      </c>
      <c r="F394" s="347">
        <f>IF(InpOverride!F394="",F_Inputs!F394,InpOverride!F394)</f>
        <v>0</v>
      </c>
      <c r="G394" s="347">
        <f>IF(InpOverride!G394="",F_Inputs!G394,InpOverride!G394)</f>
        <v>0</v>
      </c>
      <c r="H394" s="347">
        <f>IF(InpOverride!H394="",F_Inputs!H394,InpOverride!H394)</f>
        <v>0</v>
      </c>
      <c r="I394" s="347">
        <f>IF(InpOverride!I394="",F_Inputs!I394,InpOverride!I394)</f>
        <v>75</v>
      </c>
      <c r="J394" s="347">
        <f>IF(InpOverride!J394="",F_Inputs!J394,InpOverride!J394)</f>
        <v>0</v>
      </c>
      <c r="K394" s="347">
        <f>IF(InpOverride!K394="",F_Inputs!K394,InpOverride!K394)</f>
        <v>0</v>
      </c>
      <c r="L394" s="347">
        <f>IF(InpOverride!L394="",F_Inputs!L394,InpOverride!L394)</f>
        <v>0</v>
      </c>
      <c r="M394" s="347">
        <f>IF(InpOverride!M394="",F_Inputs!M394,InpOverride!M394)</f>
        <v>0</v>
      </c>
    </row>
    <row r="395" spans="1:13" x14ac:dyDescent="0.35">
      <c r="A395" t="s">
        <v>122</v>
      </c>
      <c r="B395" t="s">
        <v>347</v>
      </c>
      <c r="C395" t="s">
        <v>348</v>
      </c>
      <c r="D395" t="s">
        <v>188</v>
      </c>
      <c r="E395" t="s">
        <v>292</v>
      </c>
      <c r="F395" s="347">
        <f>IF(InpOverride!F395="",F_Inputs!F395,InpOverride!F395)</f>
        <v>0</v>
      </c>
      <c r="G395" s="347">
        <f>IF(InpOverride!G395="",F_Inputs!G395,InpOverride!G395)</f>
        <v>0</v>
      </c>
      <c r="H395" s="347">
        <f>IF(InpOverride!H395="",F_Inputs!H395,InpOverride!H395)</f>
        <v>0</v>
      </c>
      <c r="I395" s="347">
        <f>IF(InpOverride!I395="",F_Inputs!I395,InpOverride!I395)</f>
        <v>75</v>
      </c>
      <c r="J395" s="347">
        <f>IF(InpOverride!J395="",F_Inputs!J395,InpOverride!J395)</f>
        <v>0</v>
      </c>
      <c r="K395" s="347">
        <f>IF(InpOverride!K395="",F_Inputs!K395,InpOverride!K395)</f>
        <v>0</v>
      </c>
      <c r="L395" s="347">
        <f>IF(InpOverride!L395="",F_Inputs!L395,InpOverride!L395)</f>
        <v>0</v>
      </c>
      <c r="M395" s="347">
        <f>IF(InpOverride!M395="",F_Inputs!M395,InpOverride!M395)</f>
        <v>0</v>
      </c>
    </row>
    <row r="396" spans="1:13" x14ac:dyDescent="0.35">
      <c r="A396" t="s">
        <v>122</v>
      </c>
      <c r="B396" t="s">
        <v>349</v>
      </c>
      <c r="C396" t="s">
        <v>350</v>
      </c>
      <c r="D396" t="s">
        <v>188</v>
      </c>
      <c r="E396" t="s">
        <v>292</v>
      </c>
      <c r="F396" s="347">
        <f>IF(InpOverride!F396="",F_Inputs!F396,InpOverride!F396)</f>
        <v>0</v>
      </c>
      <c r="G396" s="347">
        <f>IF(InpOverride!G396="",F_Inputs!G396,InpOverride!G396)</f>
        <v>0</v>
      </c>
      <c r="H396" s="347">
        <f>IF(InpOverride!H396="",F_Inputs!H396,InpOverride!H396)</f>
        <v>0</v>
      </c>
      <c r="I396" s="347">
        <f>IF(InpOverride!I396="",F_Inputs!I396,InpOverride!I396)</f>
        <v>2.8103044496487102</v>
      </c>
      <c r="J396" s="347">
        <f>IF(InpOverride!J396="",F_Inputs!J396,InpOverride!J396)</f>
        <v>0</v>
      </c>
      <c r="K396" s="347">
        <f>IF(InpOverride!K396="",F_Inputs!K396,InpOverride!K396)</f>
        <v>0</v>
      </c>
      <c r="L396" s="347">
        <f>IF(InpOverride!L396="",F_Inputs!L396,InpOverride!L396)</f>
        <v>0</v>
      </c>
      <c r="M396" s="347">
        <f>IF(InpOverride!M396="",F_Inputs!M396,InpOverride!M396)</f>
        <v>0</v>
      </c>
    </row>
    <row r="397" spans="1:13" x14ac:dyDescent="0.35">
      <c r="A397" t="s">
        <v>122</v>
      </c>
      <c r="B397" t="s">
        <v>351</v>
      </c>
      <c r="C397" t="s">
        <v>352</v>
      </c>
      <c r="D397" t="s">
        <v>205</v>
      </c>
      <c r="E397" t="s">
        <v>292</v>
      </c>
      <c r="F397" s="347">
        <f>IF(InpOverride!F397="",F_Inputs!F397,InpOverride!F397)</f>
        <v>0</v>
      </c>
      <c r="G397" s="347">
        <f>IF(InpOverride!G397="",F_Inputs!G397,InpOverride!G397)</f>
        <v>0</v>
      </c>
      <c r="H397" s="347">
        <f>IF(InpOverride!H397="",F_Inputs!H397,InpOverride!H397)</f>
        <v>0</v>
      </c>
      <c r="I397" s="347" t="str">
        <f>IF(InpOverride!I397="",F_Inputs!I397,InpOverride!I397)</f>
        <v>No</v>
      </c>
      <c r="J397" s="347">
        <f>IF(InpOverride!J397="",F_Inputs!J397,InpOverride!J397)</f>
        <v>0</v>
      </c>
      <c r="K397" s="347">
        <f>IF(InpOverride!K397="",F_Inputs!K397,InpOverride!K397)</f>
        <v>0</v>
      </c>
      <c r="L397" s="347">
        <f>IF(InpOverride!L397="",F_Inputs!L397,InpOverride!L397)</f>
        <v>0</v>
      </c>
      <c r="M397" s="347">
        <f>IF(InpOverride!M397="",F_Inputs!M397,InpOverride!M397)</f>
        <v>0</v>
      </c>
    </row>
    <row r="398" spans="1:13" x14ac:dyDescent="0.35">
      <c r="A398" t="s">
        <v>122</v>
      </c>
      <c r="B398" t="s">
        <v>353</v>
      </c>
      <c r="C398" t="s">
        <v>354</v>
      </c>
      <c r="D398" t="s">
        <v>170</v>
      </c>
      <c r="E398" t="s">
        <v>292</v>
      </c>
      <c r="F398" s="347">
        <f>IF(InpOverride!F398="",F_Inputs!F398,InpOverride!F398)</f>
        <v>0</v>
      </c>
      <c r="G398" s="347">
        <f>IF(InpOverride!G398="",F_Inputs!G398,InpOverride!G398)</f>
        <v>0</v>
      </c>
      <c r="H398" s="347">
        <f>IF(InpOverride!H398="",F_Inputs!H398,InpOverride!H398)</f>
        <v>0</v>
      </c>
      <c r="I398" s="347">
        <f>IF(InpOverride!I398="",F_Inputs!I398,InpOverride!I398)</f>
        <v>-3.9550000000000002E-2</v>
      </c>
      <c r="J398" s="347">
        <f>IF(InpOverride!J398="",F_Inputs!J398,InpOverride!J398)</f>
        <v>0</v>
      </c>
      <c r="K398" s="347">
        <f>IF(InpOverride!K398="",F_Inputs!K398,InpOverride!K398)</f>
        <v>0</v>
      </c>
      <c r="L398" s="347">
        <f>IF(InpOverride!L398="",F_Inputs!L398,InpOverride!L398)</f>
        <v>0</v>
      </c>
      <c r="M398" s="347">
        <f>IF(InpOverride!M398="",F_Inputs!M398,InpOverride!M398)</f>
        <v>0</v>
      </c>
    </row>
    <row r="399" spans="1:13" x14ac:dyDescent="0.35">
      <c r="A399" t="s">
        <v>122</v>
      </c>
      <c r="B399" t="s">
        <v>355</v>
      </c>
      <c r="C399" t="s">
        <v>356</v>
      </c>
      <c r="D399" t="s">
        <v>170</v>
      </c>
      <c r="E399" t="s">
        <v>292</v>
      </c>
      <c r="F399" s="347">
        <f>IF(InpOverride!F399="",F_Inputs!F399,InpOverride!F399)</f>
        <v>0</v>
      </c>
      <c r="G399" s="347">
        <f>IF(InpOverride!G399="",F_Inputs!G399,InpOverride!G399)</f>
        <v>0</v>
      </c>
      <c r="H399" s="347">
        <f>IF(InpOverride!H399="",F_Inputs!H399,InpOverride!H399)</f>
        <v>0</v>
      </c>
      <c r="I399" s="347">
        <f>IF(InpOverride!I399="",F_Inputs!I399,InpOverride!I399)</f>
        <v>0</v>
      </c>
      <c r="J399" s="347">
        <f>IF(InpOverride!J399="",F_Inputs!J399,InpOverride!J399)</f>
        <v>0</v>
      </c>
      <c r="K399" s="347">
        <f>IF(InpOverride!K399="",F_Inputs!K399,InpOverride!K399)</f>
        <v>0</v>
      </c>
      <c r="L399" s="347">
        <f>IF(InpOverride!L399="",F_Inputs!L399,InpOverride!L399)</f>
        <v>0</v>
      </c>
      <c r="M399" s="347">
        <f>IF(InpOverride!M399="",F_Inputs!M399,InpOverride!M399)</f>
        <v>0</v>
      </c>
    </row>
    <row r="400" spans="1:13" x14ac:dyDescent="0.35">
      <c r="A400" t="s">
        <v>122</v>
      </c>
      <c r="B400" t="s">
        <v>357</v>
      </c>
      <c r="C400" t="s">
        <v>358</v>
      </c>
      <c r="D400" t="s">
        <v>188</v>
      </c>
      <c r="E400" t="s">
        <v>292</v>
      </c>
      <c r="F400" s="347">
        <f>IF(InpOverride!F400="",F_Inputs!F400,InpOverride!F400)</f>
        <v>0</v>
      </c>
      <c r="G400" s="347">
        <f>IF(InpOverride!G400="",F_Inputs!G400,InpOverride!G400)</f>
        <v>0</v>
      </c>
      <c r="H400" s="347">
        <f>IF(InpOverride!H400="",F_Inputs!H400,InpOverride!H400)</f>
        <v>0</v>
      </c>
      <c r="I400" s="347">
        <f>IF(InpOverride!I400="",F_Inputs!I400,InpOverride!I400)</f>
        <v>98.814229249011902</v>
      </c>
      <c r="J400" s="347">
        <f>IF(InpOverride!J400="",F_Inputs!J400,InpOverride!J400)</f>
        <v>0</v>
      </c>
      <c r="K400" s="347">
        <f>IF(InpOverride!K400="",F_Inputs!K400,InpOverride!K400)</f>
        <v>0</v>
      </c>
      <c r="L400" s="347">
        <f>IF(InpOverride!L400="",F_Inputs!L400,InpOverride!L400)</f>
        <v>0</v>
      </c>
      <c r="M400" s="347">
        <f>IF(InpOverride!M400="",F_Inputs!M400,InpOverride!M400)</f>
        <v>0</v>
      </c>
    </row>
    <row r="401" spans="1:13" x14ac:dyDescent="0.35">
      <c r="A401" t="s">
        <v>122</v>
      </c>
      <c r="B401" t="s">
        <v>359</v>
      </c>
      <c r="C401" t="s">
        <v>360</v>
      </c>
      <c r="D401" t="s">
        <v>205</v>
      </c>
      <c r="E401" t="s">
        <v>292</v>
      </c>
      <c r="F401" s="347">
        <f>IF(InpOverride!F401="",F_Inputs!F401,InpOverride!F401)</f>
        <v>0</v>
      </c>
      <c r="G401" s="347">
        <f>IF(InpOverride!G401="",F_Inputs!G401,InpOverride!G401)</f>
        <v>0</v>
      </c>
      <c r="H401" s="347">
        <f>IF(InpOverride!H401="",F_Inputs!H401,InpOverride!H401)</f>
        <v>0</v>
      </c>
      <c r="I401" s="347" t="str">
        <f>IF(InpOverride!I401="",F_Inputs!I401,InpOverride!I401)</f>
        <v>Yes</v>
      </c>
      <c r="J401" s="347">
        <f>IF(InpOverride!J401="",F_Inputs!J401,InpOverride!J401)</f>
        <v>0</v>
      </c>
      <c r="K401" s="347">
        <f>IF(InpOverride!K401="",F_Inputs!K401,InpOverride!K401)</f>
        <v>0</v>
      </c>
      <c r="L401" s="347">
        <f>IF(InpOverride!L401="",F_Inputs!L401,InpOverride!L401)</f>
        <v>0</v>
      </c>
      <c r="M401" s="347">
        <f>IF(InpOverride!M401="",F_Inputs!M401,InpOverride!M401)</f>
        <v>0</v>
      </c>
    </row>
    <row r="402" spans="1:13" x14ac:dyDescent="0.35">
      <c r="A402" t="s">
        <v>122</v>
      </c>
      <c r="B402" t="s">
        <v>361</v>
      </c>
      <c r="C402" t="s">
        <v>362</v>
      </c>
      <c r="D402" t="s">
        <v>170</v>
      </c>
      <c r="E402" t="s">
        <v>292</v>
      </c>
      <c r="F402" s="347">
        <f>IF(InpOverride!F402="",F_Inputs!F402,InpOverride!F402)</f>
        <v>0</v>
      </c>
      <c r="G402" s="347">
        <f>IF(InpOverride!G402="",F_Inputs!G402,InpOverride!G402)</f>
        <v>0</v>
      </c>
      <c r="H402" s="347">
        <f>IF(InpOverride!H402="",F_Inputs!H402,InpOverride!H402)</f>
        <v>0</v>
      </c>
      <c r="I402" s="347">
        <f>IF(InpOverride!I402="",F_Inputs!I402,InpOverride!I402)</f>
        <v>0</v>
      </c>
      <c r="J402" s="347">
        <f>IF(InpOverride!J402="",F_Inputs!J402,InpOverride!J402)</f>
        <v>0</v>
      </c>
      <c r="K402" s="347">
        <f>IF(InpOverride!K402="",F_Inputs!K402,InpOverride!K402)</f>
        <v>0</v>
      </c>
      <c r="L402" s="347">
        <f>IF(InpOverride!L402="",F_Inputs!L402,InpOverride!L402)</f>
        <v>0</v>
      </c>
      <c r="M402" s="347">
        <f>IF(InpOverride!M402="",F_Inputs!M402,InpOverride!M402)</f>
        <v>0</v>
      </c>
    </row>
    <row r="403" spans="1:13" x14ac:dyDescent="0.35">
      <c r="A403" t="s">
        <v>122</v>
      </c>
      <c r="B403" t="s">
        <v>363</v>
      </c>
      <c r="C403" t="s">
        <v>364</v>
      </c>
      <c r="D403" t="s">
        <v>170</v>
      </c>
      <c r="E403" t="s">
        <v>292</v>
      </c>
      <c r="F403" s="347">
        <f>IF(InpOverride!F403="",F_Inputs!F403,InpOverride!F403)</f>
        <v>0</v>
      </c>
      <c r="G403" s="347">
        <f>IF(InpOverride!G403="",F_Inputs!G403,InpOverride!G403)</f>
        <v>0</v>
      </c>
      <c r="H403" s="347">
        <f>IF(InpOverride!H403="",F_Inputs!H403,InpOverride!H403)</f>
        <v>0</v>
      </c>
      <c r="I403" s="347">
        <f>IF(InpOverride!I403="",F_Inputs!I403,InpOverride!I403)</f>
        <v>0</v>
      </c>
      <c r="J403" s="347">
        <f>IF(InpOverride!J403="",F_Inputs!J403,InpOverride!J403)</f>
        <v>0</v>
      </c>
      <c r="K403" s="347">
        <f>IF(InpOverride!K403="",F_Inputs!K403,InpOverride!K403)</f>
        <v>0</v>
      </c>
      <c r="L403" s="347">
        <f>IF(InpOverride!L403="",F_Inputs!L403,InpOverride!L403)</f>
        <v>0</v>
      </c>
      <c r="M403" s="347">
        <f>IF(InpOverride!M403="",F_Inputs!M403,InpOverride!M403)</f>
        <v>0</v>
      </c>
    </row>
    <row r="404" spans="1:13" x14ac:dyDescent="0.35">
      <c r="A404" t="s">
        <v>122</v>
      </c>
      <c r="B404" t="s">
        <v>365</v>
      </c>
      <c r="C404" t="s">
        <v>366</v>
      </c>
      <c r="D404" t="s">
        <v>188</v>
      </c>
      <c r="E404" t="s">
        <v>292</v>
      </c>
      <c r="F404" s="347">
        <f>IF(InpOverride!F404="",F_Inputs!F404,InpOverride!F404)</f>
        <v>0</v>
      </c>
      <c r="G404" s="347">
        <f>IF(InpOverride!G404="",F_Inputs!G404,InpOverride!G404)</f>
        <v>0</v>
      </c>
      <c r="H404" s="347">
        <f>IF(InpOverride!H404="",F_Inputs!H404,InpOverride!H404)</f>
        <v>0</v>
      </c>
      <c r="I404" s="347">
        <f>IF(InpOverride!I404="",F_Inputs!I404,InpOverride!I404)</f>
        <v>16.326530612244898</v>
      </c>
      <c r="J404" s="347">
        <f>IF(InpOverride!J404="",F_Inputs!J404,InpOverride!J404)</f>
        <v>0</v>
      </c>
      <c r="K404" s="347">
        <f>IF(InpOverride!K404="",F_Inputs!K404,InpOverride!K404)</f>
        <v>0</v>
      </c>
      <c r="L404" s="347">
        <f>IF(InpOverride!L404="",F_Inputs!L404,InpOverride!L404)</f>
        <v>0</v>
      </c>
      <c r="M404" s="347">
        <f>IF(InpOverride!M404="",F_Inputs!M404,InpOverride!M404)</f>
        <v>0</v>
      </c>
    </row>
    <row r="405" spans="1:13" x14ac:dyDescent="0.35">
      <c r="A405" t="s">
        <v>122</v>
      </c>
      <c r="B405" t="s">
        <v>367</v>
      </c>
      <c r="C405" t="s">
        <v>368</v>
      </c>
      <c r="D405" t="s">
        <v>205</v>
      </c>
      <c r="E405" t="s">
        <v>292</v>
      </c>
      <c r="F405" s="347">
        <f>IF(InpOverride!F405="",F_Inputs!F405,InpOverride!F405)</f>
        <v>0</v>
      </c>
      <c r="G405" s="347">
        <f>IF(InpOverride!G405="",F_Inputs!G405,InpOverride!G405)</f>
        <v>0</v>
      </c>
      <c r="H405" s="347">
        <f>IF(InpOverride!H405="",F_Inputs!H405,InpOverride!H405)</f>
        <v>0</v>
      </c>
      <c r="I405" s="347" t="str">
        <f>IF(InpOverride!I405="",F_Inputs!I405,InpOverride!I405)</f>
        <v>No</v>
      </c>
      <c r="J405" s="347">
        <f>IF(InpOverride!J405="",F_Inputs!J405,InpOverride!J405)</f>
        <v>0</v>
      </c>
      <c r="K405" s="347">
        <f>IF(InpOverride!K405="",F_Inputs!K405,InpOverride!K405)</f>
        <v>0</v>
      </c>
      <c r="L405" s="347">
        <f>IF(InpOverride!L405="",F_Inputs!L405,InpOverride!L405)</f>
        <v>0</v>
      </c>
      <c r="M405" s="347">
        <f>IF(InpOverride!M405="",F_Inputs!M405,InpOverride!M405)</f>
        <v>0</v>
      </c>
    </row>
    <row r="406" spans="1:13" x14ac:dyDescent="0.35">
      <c r="A406" t="s">
        <v>122</v>
      </c>
      <c r="B406" t="s">
        <v>369</v>
      </c>
      <c r="C406" t="s">
        <v>370</v>
      </c>
      <c r="D406" t="s">
        <v>170</v>
      </c>
      <c r="E406" t="s">
        <v>292</v>
      </c>
      <c r="F406" s="347">
        <f>IF(InpOverride!F406="",F_Inputs!F406,InpOverride!F406)</f>
        <v>0</v>
      </c>
      <c r="G406" s="347">
        <f>IF(InpOverride!G406="",F_Inputs!G406,InpOverride!G406)</f>
        <v>0</v>
      </c>
      <c r="H406" s="347">
        <f>IF(InpOverride!H406="",F_Inputs!H406,InpOverride!H406)</f>
        <v>0</v>
      </c>
      <c r="I406" s="347">
        <f>IF(InpOverride!I406="",F_Inputs!I406,InpOverride!I406)</f>
        <v>-1.681264E-2</v>
      </c>
      <c r="J406" s="347">
        <f>IF(InpOverride!J406="",F_Inputs!J406,InpOverride!J406)</f>
        <v>0</v>
      </c>
      <c r="K406" s="347">
        <f>IF(InpOverride!K406="",F_Inputs!K406,InpOverride!K406)</f>
        <v>0</v>
      </c>
      <c r="L406" s="347">
        <f>IF(InpOverride!L406="",F_Inputs!L406,InpOverride!L406)</f>
        <v>0</v>
      </c>
      <c r="M406" s="347">
        <f>IF(InpOverride!M406="",F_Inputs!M406,InpOverride!M406)</f>
        <v>0</v>
      </c>
    </row>
    <row r="407" spans="1:13" x14ac:dyDescent="0.35">
      <c r="A407" t="s">
        <v>122</v>
      </c>
      <c r="B407" t="s">
        <v>371</v>
      </c>
      <c r="C407" t="s">
        <v>372</v>
      </c>
      <c r="D407" t="s">
        <v>170</v>
      </c>
      <c r="E407" t="s">
        <v>292</v>
      </c>
      <c r="F407" s="347">
        <f>IF(InpOverride!F407="",F_Inputs!F407,InpOverride!F407)</f>
        <v>0</v>
      </c>
      <c r="G407" s="347">
        <f>IF(InpOverride!G407="",F_Inputs!G407,InpOverride!G407)</f>
        <v>0</v>
      </c>
      <c r="H407" s="347">
        <f>IF(InpOverride!H407="",F_Inputs!H407,InpOverride!H407)</f>
        <v>0</v>
      </c>
      <c r="I407" s="347">
        <f>IF(InpOverride!I407="",F_Inputs!I407,InpOverride!I407)</f>
        <v>0</v>
      </c>
      <c r="J407" s="347">
        <f>IF(InpOverride!J407="",F_Inputs!J407,InpOverride!J407)</f>
        <v>0</v>
      </c>
      <c r="K407" s="347">
        <f>IF(InpOverride!K407="",F_Inputs!K407,InpOverride!K407)</f>
        <v>0</v>
      </c>
      <c r="L407" s="347">
        <f>IF(InpOverride!L407="",F_Inputs!L407,InpOverride!L407)</f>
        <v>0</v>
      </c>
      <c r="M407" s="347">
        <f>IF(InpOverride!M407="",F_Inputs!M407,InpOverride!M407)</f>
        <v>0</v>
      </c>
    </row>
    <row r="408" spans="1:13" x14ac:dyDescent="0.35">
      <c r="A408" t="s">
        <v>122</v>
      </c>
      <c r="B408" t="s">
        <v>373</v>
      </c>
      <c r="C408" t="s">
        <v>374</v>
      </c>
      <c r="D408" t="s">
        <v>188</v>
      </c>
      <c r="E408" t="s">
        <v>292</v>
      </c>
      <c r="F408" s="347">
        <f>IF(InpOverride!F408="",F_Inputs!F408,InpOverride!F408)</f>
        <v>0</v>
      </c>
      <c r="G408" s="347">
        <f>IF(InpOverride!G408="",F_Inputs!G408,InpOverride!G408)</f>
        <v>0</v>
      </c>
      <c r="H408" s="347">
        <f>IF(InpOverride!H408="",F_Inputs!H408,InpOverride!H408)</f>
        <v>0</v>
      </c>
      <c r="I408" s="347">
        <f>IF(InpOverride!I408="",F_Inputs!I408,InpOverride!I408)</f>
        <v>100</v>
      </c>
      <c r="J408" s="347">
        <f>IF(InpOverride!J408="",F_Inputs!J408,InpOverride!J408)</f>
        <v>0</v>
      </c>
      <c r="K408" s="347">
        <f>IF(InpOverride!K408="",F_Inputs!K408,InpOverride!K408)</f>
        <v>0</v>
      </c>
      <c r="L408" s="347">
        <f>IF(InpOverride!L408="",F_Inputs!L408,InpOverride!L408)</f>
        <v>0</v>
      </c>
      <c r="M408" s="347">
        <f>IF(InpOverride!M408="",F_Inputs!M408,InpOverride!M408)</f>
        <v>0</v>
      </c>
    </row>
    <row r="409" spans="1:13" x14ac:dyDescent="0.35">
      <c r="A409" t="s">
        <v>122</v>
      </c>
      <c r="B409" t="s">
        <v>375</v>
      </c>
      <c r="C409" t="s">
        <v>376</v>
      </c>
      <c r="D409" t="s">
        <v>205</v>
      </c>
      <c r="E409" t="s">
        <v>292</v>
      </c>
      <c r="F409" s="347">
        <f>IF(InpOverride!F409="",F_Inputs!F409,InpOverride!F409)</f>
        <v>0</v>
      </c>
      <c r="G409" s="347">
        <f>IF(InpOverride!G409="",F_Inputs!G409,InpOverride!G409)</f>
        <v>0</v>
      </c>
      <c r="H409" s="347">
        <f>IF(InpOverride!H409="",F_Inputs!H409,InpOverride!H409)</f>
        <v>0</v>
      </c>
      <c r="I409" s="347" t="str">
        <f>IF(InpOverride!I409="",F_Inputs!I409,InpOverride!I409)</f>
        <v>Yes</v>
      </c>
      <c r="J409" s="347">
        <f>IF(InpOverride!J409="",F_Inputs!J409,InpOverride!J409)</f>
        <v>0</v>
      </c>
      <c r="K409" s="347">
        <f>IF(InpOverride!K409="",F_Inputs!K409,InpOverride!K409)</f>
        <v>0</v>
      </c>
      <c r="L409" s="347">
        <f>IF(InpOverride!L409="",F_Inputs!L409,InpOverride!L409)</f>
        <v>0</v>
      </c>
      <c r="M409" s="347">
        <f>IF(InpOverride!M409="",F_Inputs!M409,InpOverride!M409)</f>
        <v>0</v>
      </c>
    </row>
    <row r="410" spans="1:13" x14ac:dyDescent="0.35">
      <c r="A410" t="s">
        <v>122</v>
      </c>
      <c r="B410" t="s">
        <v>377</v>
      </c>
      <c r="C410" t="s">
        <v>378</v>
      </c>
      <c r="D410" t="s">
        <v>170</v>
      </c>
      <c r="E410" t="s">
        <v>292</v>
      </c>
      <c r="F410" s="347">
        <f>IF(InpOverride!F410="",F_Inputs!F410,InpOverride!F410)</f>
        <v>0</v>
      </c>
      <c r="G410" s="347">
        <f>IF(InpOverride!G410="",F_Inputs!G410,InpOverride!G410)</f>
        <v>0</v>
      </c>
      <c r="H410" s="347">
        <f>IF(InpOverride!H410="",F_Inputs!H410,InpOverride!H410)</f>
        <v>0</v>
      </c>
      <c r="I410" s="347">
        <f>IF(InpOverride!I410="",F_Inputs!I410,InpOverride!I410)</f>
        <v>0</v>
      </c>
      <c r="J410" s="347">
        <f>IF(InpOverride!J410="",F_Inputs!J410,InpOverride!J410)</f>
        <v>0</v>
      </c>
      <c r="K410" s="347">
        <f>IF(InpOverride!K410="",F_Inputs!K410,InpOverride!K410)</f>
        <v>0</v>
      </c>
      <c r="L410" s="347">
        <f>IF(InpOverride!L410="",F_Inputs!L410,InpOverride!L410)</f>
        <v>0</v>
      </c>
      <c r="M410" s="347">
        <f>IF(InpOverride!M410="",F_Inputs!M410,InpOverride!M410)</f>
        <v>0</v>
      </c>
    </row>
    <row r="411" spans="1:13" x14ac:dyDescent="0.35">
      <c r="A411" t="s">
        <v>122</v>
      </c>
      <c r="B411" t="s">
        <v>379</v>
      </c>
      <c r="C411" t="s">
        <v>380</v>
      </c>
      <c r="D411" t="s">
        <v>170</v>
      </c>
      <c r="E411" t="s">
        <v>292</v>
      </c>
      <c r="F411" s="347">
        <f>IF(InpOverride!F411="",F_Inputs!F411,InpOverride!F411)</f>
        <v>0</v>
      </c>
      <c r="G411" s="347">
        <f>IF(InpOverride!G411="",F_Inputs!G411,InpOverride!G411)</f>
        <v>0</v>
      </c>
      <c r="H411" s="347">
        <f>IF(InpOverride!H411="",F_Inputs!H411,InpOverride!H411)</f>
        <v>0</v>
      </c>
      <c r="I411" s="347">
        <f>IF(InpOverride!I411="",F_Inputs!I411,InpOverride!I411)</f>
        <v>0</v>
      </c>
      <c r="J411" s="347">
        <f>IF(InpOverride!J411="",F_Inputs!J411,InpOverride!J411)</f>
        <v>0</v>
      </c>
      <c r="K411" s="347">
        <f>IF(InpOverride!K411="",F_Inputs!K411,InpOverride!K411)</f>
        <v>0</v>
      </c>
      <c r="L411" s="347">
        <f>IF(InpOverride!L411="",F_Inputs!L411,InpOverride!L411)</f>
        <v>0</v>
      </c>
      <c r="M411" s="347">
        <f>IF(InpOverride!M411="",F_Inputs!M411,InpOverride!M411)</f>
        <v>0</v>
      </c>
    </row>
    <row r="412" spans="1:13" x14ac:dyDescent="0.35">
      <c r="A412" t="s">
        <v>122</v>
      </c>
      <c r="B412" t="s">
        <v>381</v>
      </c>
      <c r="C412" t="s">
        <v>382</v>
      </c>
      <c r="D412" t="s">
        <v>188</v>
      </c>
      <c r="E412" t="s">
        <v>292</v>
      </c>
      <c r="F412" s="347">
        <f>IF(InpOverride!F412="",F_Inputs!F412,InpOverride!F412)</f>
        <v>0</v>
      </c>
      <c r="G412" s="347">
        <f>IF(InpOverride!G412="",F_Inputs!G412,InpOverride!G412)</f>
        <v>0</v>
      </c>
      <c r="H412" s="347">
        <f>IF(InpOverride!H412="",F_Inputs!H412,InpOverride!H412)</f>
        <v>0</v>
      </c>
      <c r="I412" s="347">
        <f>IF(InpOverride!I412="",F_Inputs!I412,InpOverride!I412)</f>
        <v>66.6666666666667</v>
      </c>
      <c r="J412" s="347">
        <f>IF(InpOverride!J412="",F_Inputs!J412,InpOverride!J412)</f>
        <v>0</v>
      </c>
      <c r="K412" s="347">
        <f>IF(InpOverride!K412="",F_Inputs!K412,InpOverride!K412)</f>
        <v>0</v>
      </c>
      <c r="L412" s="347">
        <f>IF(InpOverride!L412="",F_Inputs!L412,InpOverride!L412)</f>
        <v>0</v>
      </c>
      <c r="M412" s="347">
        <f>IF(InpOverride!M412="",F_Inputs!M412,InpOverride!M412)</f>
        <v>0</v>
      </c>
    </row>
    <row r="413" spans="1:13" x14ac:dyDescent="0.35">
      <c r="A413" t="s">
        <v>122</v>
      </c>
      <c r="B413" t="s">
        <v>383</v>
      </c>
      <c r="C413" t="s">
        <v>384</v>
      </c>
      <c r="D413" t="s">
        <v>385</v>
      </c>
      <c r="E413" t="s">
        <v>292</v>
      </c>
      <c r="F413" s="347">
        <f>IF(InpOverride!F413="",F_Inputs!F413,InpOverride!F413)</f>
        <v>0</v>
      </c>
      <c r="G413" s="347">
        <f>IF(InpOverride!G413="",F_Inputs!G413,InpOverride!G413)</f>
        <v>0</v>
      </c>
      <c r="H413" s="347">
        <f>IF(InpOverride!H413="",F_Inputs!H413,InpOverride!H413)</f>
        <v>0</v>
      </c>
      <c r="I413" s="347">
        <f>IF(InpOverride!I413="",F_Inputs!I413,InpOverride!I413)</f>
        <v>81.381769075967199</v>
      </c>
      <c r="J413" s="347">
        <f>IF(InpOverride!J413="",F_Inputs!J413,InpOverride!J413)</f>
        <v>0</v>
      </c>
      <c r="K413" s="347">
        <f>IF(InpOverride!K413="",F_Inputs!K413,InpOverride!K413)</f>
        <v>0</v>
      </c>
      <c r="L413" s="347">
        <f>IF(InpOverride!L413="",F_Inputs!L413,InpOverride!L413)</f>
        <v>0</v>
      </c>
      <c r="M413" s="347">
        <f>IF(InpOverride!M413="",F_Inputs!M413,InpOverride!M413)</f>
        <v>0</v>
      </c>
    </row>
    <row r="414" spans="1:13" x14ac:dyDescent="0.35">
      <c r="A414" t="s">
        <v>122</v>
      </c>
      <c r="B414" t="s">
        <v>386</v>
      </c>
      <c r="C414" t="s">
        <v>387</v>
      </c>
      <c r="D414" t="s">
        <v>189</v>
      </c>
      <c r="E414" t="s">
        <v>292</v>
      </c>
      <c r="F414" s="347">
        <f>IF(InpOverride!F414="",F_Inputs!F414,InpOverride!F414)</f>
        <v>0</v>
      </c>
      <c r="G414" s="347">
        <f>IF(InpOverride!G414="",F_Inputs!G414,InpOverride!G414)</f>
        <v>0</v>
      </c>
      <c r="H414" s="347">
        <f>IF(InpOverride!H414="",F_Inputs!H414,InpOverride!H414)</f>
        <v>0</v>
      </c>
      <c r="I414" s="347">
        <f>IF(InpOverride!I414="",F_Inputs!I414,InpOverride!I414)</f>
        <v>0</v>
      </c>
      <c r="J414" s="347">
        <f>IF(InpOverride!J414="",F_Inputs!J414,InpOverride!J414)</f>
        <v>0</v>
      </c>
      <c r="K414" s="347">
        <f>IF(InpOverride!K414="",F_Inputs!K414,InpOverride!K414)</f>
        <v>0</v>
      </c>
      <c r="L414" s="347">
        <f>IF(InpOverride!L414="",F_Inputs!L414,InpOverride!L414)</f>
        <v>0</v>
      </c>
      <c r="M414" s="347">
        <f>IF(InpOverride!M414="",F_Inputs!M414,InpOverride!M414)</f>
        <v>0</v>
      </c>
    </row>
    <row r="415" spans="1:13" x14ac:dyDescent="0.35">
      <c r="A415" t="s">
        <v>122</v>
      </c>
      <c r="B415" t="s">
        <v>388</v>
      </c>
      <c r="C415" t="s">
        <v>389</v>
      </c>
      <c r="D415" t="s">
        <v>205</v>
      </c>
      <c r="E415" t="s">
        <v>292</v>
      </c>
      <c r="F415" s="347">
        <f>IF(InpOverride!F415="",F_Inputs!F415,InpOverride!F415)</f>
        <v>0</v>
      </c>
      <c r="G415" s="347">
        <f>IF(InpOverride!G415="",F_Inputs!G415,InpOverride!G415)</f>
        <v>0</v>
      </c>
      <c r="H415" s="347">
        <f>IF(InpOverride!H415="",F_Inputs!H415,InpOverride!H415)</f>
        <v>0</v>
      </c>
      <c r="I415" s="347" t="str">
        <f>IF(InpOverride!I415="",F_Inputs!I415,InpOverride!I415)</f>
        <v>Yes</v>
      </c>
      <c r="J415" s="347">
        <f>IF(InpOverride!J415="",F_Inputs!J415,InpOverride!J415)</f>
        <v>0</v>
      </c>
      <c r="K415" s="347">
        <f>IF(InpOverride!K415="",F_Inputs!K415,InpOverride!K415)</f>
        <v>0</v>
      </c>
      <c r="L415" s="347">
        <f>IF(InpOverride!L415="",F_Inputs!L415,InpOverride!L415)</f>
        <v>0</v>
      </c>
      <c r="M415" s="347">
        <f>IF(InpOverride!M415="",F_Inputs!M415,InpOverride!M415)</f>
        <v>0</v>
      </c>
    </row>
    <row r="416" spans="1:13" x14ac:dyDescent="0.35">
      <c r="A416" t="s">
        <v>122</v>
      </c>
      <c r="B416" t="s">
        <v>390</v>
      </c>
      <c r="C416" t="s">
        <v>391</v>
      </c>
      <c r="D416" t="s">
        <v>176</v>
      </c>
      <c r="E416" t="s">
        <v>292</v>
      </c>
      <c r="F416" s="347">
        <f>IF(InpOverride!F416="",F_Inputs!F416,InpOverride!F416)</f>
        <v>0</v>
      </c>
      <c r="G416" s="347">
        <f>IF(InpOverride!G416="",F_Inputs!G416,InpOverride!G416)</f>
        <v>0</v>
      </c>
      <c r="H416" s="347">
        <f>IF(InpOverride!H416="",F_Inputs!H416,InpOverride!H416)</f>
        <v>0</v>
      </c>
      <c r="I416" s="347">
        <f>IF(InpOverride!I416="",F_Inputs!I416,InpOverride!I416)</f>
        <v>2.16654816178008E-2</v>
      </c>
      <c r="J416" s="347">
        <f>IF(InpOverride!J416="",F_Inputs!J416,InpOverride!J416)</f>
        <v>0</v>
      </c>
      <c r="K416" s="347">
        <f>IF(InpOverride!K416="",F_Inputs!K416,InpOverride!K416)</f>
        <v>0</v>
      </c>
      <c r="L416" s="347">
        <f>IF(InpOverride!L416="",F_Inputs!L416,InpOverride!L416)</f>
        <v>0</v>
      </c>
      <c r="M416" s="347">
        <f>IF(InpOverride!M416="",F_Inputs!M416,InpOverride!M416)</f>
        <v>0</v>
      </c>
    </row>
    <row r="417" spans="1:13" x14ac:dyDescent="0.35">
      <c r="A417" t="s">
        <v>122</v>
      </c>
      <c r="B417" t="s">
        <v>392</v>
      </c>
      <c r="C417" t="s">
        <v>393</v>
      </c>
      <c r="D417" t="s">
        <v>205</v>
      </c>
      <c r="E417" t="s">
        <v>292</v>
      </c>
      <c r="F417" s="347">
        <f>IF(InpOverride!F417="",F_Inputs!F417,InpOverride!F417)</f>
        <v>0</v>
      </c>
      <c r="G417" s="347">
        <f>IF(InpOverride!G417="",F_Inputs!G417,InpOverride!G417)</f>
        <v>0</v>
      </c>
      <c r="H417" s="347">
        <f>IF(InpOverride!H417="",F_Inputs!H417,InpOverride!H417)</f>
        <v>0</v>
      </c>
      <c r="I417" s="347" t="str">
        <f>IF(InpOverride!I417="",F_Inputs!I417,InpOverride!I417)</f>
        <v>Yes</v>
      </c>
      <c r="J417" s="347">
        <f>IF(InpOverride!J417="",F_Inputs!J417,InpOverride!J417)</f>
        <v>0</v>
      </c>
      <c r="K417" s="347">
        <f>IF(InpOverride!K417="",F_Inputs!K417,InpOverride!K417)</f>
        <v>0</v>
      </c>
      <c r="L417" s="347">
        <f>IF(InpOverride!L417="",F_Inputs!L417,InpOverride!L417)</f>
        <v>0</v>
      </c>
      <c r="M417" s="347">
        <f>IF(InpOverride!M417="",F_Inputs!M417,InpOverride!M417)</f>
        <v>0</v>
      </c>
    </row>
    <row r="418" spans="1:13" x14ac:dyDescent="0.35">
      <c r="A418" t="s">
        <v>122</v>
      </c>
      <c r="B418" t="s">
        <v>394</v>
      </c>
      <c r="C418" t="s">
        <v>395</v>
      </c>
      <c r="D418" t="s">
        <v>188</v>
      </c>
      <c r="E418" t="s">
        <v>292</v>
      </c>
      <c r="F418" s="347">
        <f>IF(InpOverride!F418="",F_Inputs!F418,InpOverride!F418)</f>
        <v>0</v>
      </c>
      <c r="G418" s="347">
        <f>IF(InpOverride!G418="",F_Inputs!G418,InpOverride!G418)</f>
        <v>0</v>
      </c>
      <c r="H418" s="347">
        <f>IF(InpOverride!H418="",F_Inputs!H418,InpOverride!H418)</f>
        <v>0</v>
      </c>
      <c r="I418" s="347">
        <f>IF(InpOverride!I418="",F_Inputs!I418,InpOverride!I418)</f>
        <v>72.121212121212096</v>
      </c>
      <c r="J418" s="347">
        <f>IF(InpOverride!J418="",F_Inputs!J418,InpOverride!J418)</f>
        <v>0</v>
      </c>
      <c r="K418" s="347">
        <f>IF(InpOverride!K418="",F_Inputs!K418,InpOverride!K418)</f>
        <v>0</v>
      </c>
      <c r="L418" s="347">
        <f>IF(InpOverride!L418="",F_Inputs!L418,InpOverride!L418)</f>
        <v>0</v>
      </c>
      <c r="M418" s="347">
        <f>IF(InpOverride!M418="",F_Inputs!M418,InpOverride!M418)</f>
        <v>0</v>
      </c>
    </row>
    <row r="419" spans="1:13" x14ac:dyDescent="0.35">
      <c r="A419" t="s">
        <v>122</v>
      </c>
      <c r="B419" t="s">
        <v>396</v>
      </c>
      <c r="C419" t="s">
        <v>397</v>
      </c>
      <c r="D419" t="s">
        <v>205</v>
      </c>
      <c r="E419" t="s">
        <v>292</v>
      </c>
      <c r="F419" s="347">
        <f>IF(InpOverride!F419="",F_Inputs!F419,InpOverride!F419)</f>
        <v>0</v>
      </c>
      <c r="G419" s="347">
        <f>IF(InpOverride!G419="",F_Inputs!G419,InpOverride!G419)</f>
        <v>0</v>
      </c>
      <c r="H419" s="347">
        <f>IF(InpOverride!H419="",F_Inputs!H419,InpOverride!H419)</f>
        <v>0</v>
      </c>
      <c r="I419" s="347" t="str">
        <f>IF(InpOverride!I419="",F_Inputs!I419,InpOverride!I419)</f>
        <v>Yes</v>
      </c>
      <c r="J419" s="347">
        <f>IF(InpOverride!J419="",F_Inputs!J419,InpOverride!J419)</f>
        <v>0</v>
      </c>
      <c r="K419" s="347">
        <f>IF(InpOverride!K419="",F_Inputs!K419,InpOverride!K419)</f>
        <v>0</v>
      </c>
      <c r="L419" s="347">
        <f>IF(InpOverride!L419="",F_Inputs!L419,InpOverride!L419)</f>
        <v>0</v>
      </c>
      <c r="M419" s="347">
        <f>IF(InpOverride!M419="",F_Inputs!M419,InpOverride!M419)</f>
        <v>0</v>
      </c>
    </row>
    <row r="420" spans="1:13" x14ac:dyDescent="0.35">
      <c r="A420" t="s">
        <v>122</v>
      </c>
      <c r="B420" t="s">
        <v>398</v>
      </c>
      <c r="C420" t="s">
        <v>399</v>
      </c>
      <c r="D420" t="s">
        <v>188</v>
      </c>
      <c r="E420" t="s">
        <v>292</v>
      </c>
      <c r="F420" s="347">
        <f>IF(InpOverride!F420="",F_Inputs!F420,InpOverride!F420)</f>
        <v>0</v>
      </c>
      <c r="G420" s="347">
        <f>IF(InpOverride!G420="",F_Inputs!G420,InpOverride!G420)</f>
        <v>0</v>
      </c>
      <c r="H420" s="347">
        <f>IF(InpOverride!H420="",F_Inputs!H420,InpOverride!H420)</f>
        <v>0</v>
      </c>
      <c r="I420" s="347">
        <f>IF(InpOverride!I420="",F_Inputs!I420,InpOverride!I420)</f>
        <v>34.343434343434303</v>
      </c>
      <c r="J420" s="347">
        <f>IF(InpOverride!J420="",F_Inputs!J420,InpOverride!J420)</f>
        <v>0</v>
      </c>
      <c r="K420" s="347">
        <f>IF(InpOverride!K420="",F_Inputs!K420,InpOverride!K420)</f>
        <v>0</v>
      </c>
      <c r="L420" s="347">
        <f>IF(InpOverride!L420="",F_Inputs!L420,InpOverride!L420)</f>
        <v>0</v>
      </c>
      <c r="M420" s="347">
        <f>IF(InpOverride!M420="",F_Inputs!M420,InpOverride!M420)</f>
        <v>0</v>
      </c>
    </row>
    <row r="421" spans="1:13" x14ac:dyDescent="0.35">
      <c r="A421" t="s">
        <v>122</v>
      </c>
      <c r="B421" t="s">
        <v>400</v>
      </c>
      <c r="C421" t="s">
        <v>401</v>
      </c>
      <c r="D421" t="s">
        <v>205</v>
      </c>
      <c r="E421" t="s">
        <v>292</v>
      </c>
      <c r="F421" s="347">
        <f>IF(InpOverride!F421="",F_Inputs!F421,InpOverride!F421)</f>
        <v>0</v>
      </c>
      <c r="G421" s="347">
        <f>IF(InpOverride!G421="",F_Inputs!G421,InpOverride!G421)</f>
        <v>0</v>
      </c>
      <c r="H421" s="347">
        <f>IF(InpOverride!H421="",F_Inputs!H421,InpOverride!H421)</f>
        <v>0</v>
      </c>
      <c r="I421" s="347" t="str">
        <f>IF(InpOverride!I421="",F_Inputs!I421,InpOverride!I421)</f>
        <v>Yes</v>
      </c>
      <c r="J421" s="347">
        <f>IF(InpOverride!J421="",F_Inputs!J421,InpOverride!J421)</f>
        <v>0</v>
      </c>
      <c r="K421" s="347">
        <f>IF(InpOverride!K421="",F_Inputs!K421,InpOverride!K421)</f>
        <v>0</v>
      </c>
      <c r="L421" s="347">
        <f>IF(InpOverride!L421="",F_Inputs!L421,InpOverride!L421)</f>
        <v>0</v>
      </c>
      <c r="M421" s="347">
        <f>IF(InpOverride!M421="",F_Inputs!M421,InpOverride!M421)</f>
        <v>0</v>
      </c>
    </row>
    <row r="422" spans="1:13" x14ac:dyDescent="0.35">
      <c r="A422" t="s">
        <v>122</v>
      </c>
      <c r="B422" t="s">
        <v>402</v>
      </c>
      <c r="C422" t="s">
        <v>403</v>
      </c>
      <c r="D422" t="s">
        <v>189</v>
      </c>
      <c r="E422" t="s">
        <v>292</v>
      </c>
      <c r="F422" s="347">
        <f>IF(InpOverride!F422="",F_Inputs!F422,InpOverride!F422)</f>
        <v>0</v>
      </c>
      <c r="G422" s="347">
        <f>IF(InpOverride!G422="",F_Inputs!G422,InpOverride!G422)</f>
        <v>0</v>
      </c>
      <c r="H422" s="347">
        <f>IF(InpOverride!H422="",F_Inputs!H422,InpOverride!H422)</f>
        <v>0</v>
      </c>
      <c r="I422" s="347">
        <f>IF(InpOverride!I422="",F_Inputs!I422,InpOverride!I422)</f>
        <v>10.9</v>
      </c>
      <c r="J422" s="347">
        <f>IF(InpOverride!J422="",F_Inputs!J422,InpOverride!J422)</f>
        <v>0</v>
      </c>
      <c r="K422" s="347">
        <f>IF(InpOverride!K422="",F_Inputs!K422,InpOverride!K422)</f>
        <v>0</v>
      </c>
      <c r="L422" s="347">
        <f>IF(InpOverride!L422="",F_Inputs!L422,InpOverride!L422)</f>
        <v>0</v>
      </c>
      <c r="M422" s="347">
        <f>IF(InpOverride!M422="",F_Inputs!M422,InpOverride!M422)</f>
        <v>0</v>
      </c>
    </row>
    <row r="423" spans="1:13" x14ac:dyDescent="0.35">
      <c r="A423" t="s">
        <v>122</v>
      </c>
      <c r="B423" t="s">
        <v>404</v>
      </c>
      <c r="C423" t="s">
        <v>405</v>
      </c>
      <c r="D423" t="s">
        <v>205</v>
      </c>
      <c r="E423" t="s">
        <v>292</v>
      </c>
      <c r="F423" s="347">
        <f>IF(InpOverride!F423="",F_Inputs!F423,InpOverride!F423)</f>
        <v>0</v>
      </c>
      <c r="G423" s="347">
        <f>IF(InpOverride!G423="",F_Inputs!G423,InpOverride!G423)</f>
        <v>0</v>
      </c>
      <c r="H423" s="347">
        <f>IF(InpOverride!H423="",F_Inputs!H423,InpOverride!H423)</f>
        <v>0</v>
      </c>
      <c r="I423" s="347" t="str">
        <f>IF(InpOverride!I423="",F_Inputs!I423,InpOverride!I423)</f>
        <v>No</v>
      </c>
      <c r="J423" s="347">
        <f>IF(InpOverride!J423="",F_Inputs!J423,InpOverride!J423)</f>
        <v>0</v>
      </c>
      <c r="K423" s="347">
        <f>IF(InpOverride!K423="",F_Inputs!K423,InpOverride!K423)</f>
        <v>0</v>
      </c>
      <c r="L423" s="347">
        <f>IF(InpOverride!L423="",F_Inputs!L423,InpOverride!L423)</f>
        <v>0</v>
      </c>
      <c r="M423" s="347">
        <f>IF(InpOverride!M423="",F_Inputs!M423,InpOverride!M423)</f>
        <v>0</v>
      </c>
    </row>
    <row r="424" spans="1:13" x14ac:dyDescent="0.35">
      <c r="A424" t="s">
        <v>122</v>
      </c>
      <c r="B424" t="s">
        <v>406</v>
      </c>
      <c r="C424" t="s">
        <v>407</v>
      </c>
      <c r="D424" t="s">
        <v>188</v>
      </c>
      <c r="E424" t="s">
        <v>292</v>
      </c>
      <c r="F424" s="347">
        <f>IF(InpOverride!F424="",F_Inputs!F424,InpOverride!F424)</f>
        <v>0</v>
      </c>
      <c r="G424" s="347">
        <f>IF(InpOverride!G424="",F_Inputs!G424,InpOverride!G424)</f>
        <v>0</v>
      </c>
      <c r="H424" s="347">
        <f>IF(InpOverride!H424="",F_Inputs!H424,InpOverride!H424)</f>
        <v>0</v>
      </c>
      <c r="I424" s="347">
        <f>IF(InpOverride!I424="",F_Inputs!I424,InpOverride!I424)</f>
        <v>80</v>
      </c>
      <c r="J424" s="347">
        <f>IF(InpOverride!J424="",F_Inputs!J424,InpOverride!J424)</f>
        <v>0</v>
      </c>
      <c r="K424" s="347">
        <f>IF(InpOverride!K424="",F_Inputs!K424,InpOverride!K424)</f>
        <v>0</v>
      </c>
      <c r="L424" s="347">
        <f>IF(InpOverride!L424="",F_Inputs!L424,InpOverride!L424)</f>
        <v>0</v>
      </c>
      <c r="M424" s="347">
        <f>IF(InpOverride!M424="",F_Inputs!M424,InpOverride!M424)</f>
        <v>0</v>
      </c>
    </row>
    <row r="425" spans="1:13" x14ac:dyDescent="0.35">
      <c r="A425" t="s">
        <v>122</v>
      </c>
      <c r="B425" t="s">
        <v>408</v>
      </c>
      <c r="C425" t="s">
        <v>409</v>
      </c>
      <c r="D425" t="s">
        <v>182</v>
      </c>
      <c r="E425" t="s">
        <v>292</v>
      </c>
      <c r="F425" s="347">
        <f>IF(InpOverride!F425="",F_Inputs!F425,InpOverride!F425)</f>
        <v>2626.6137800000001</v>
      </c>
      <c r="G425" s="347">
        <f>IF(InpOverride!G425="",F_Inputs!G425,InpOverride!G425)</f>
        <v>2606.0845890000001</v>
      </c>
      <c r="H425" s="347">
        <f>IF(InpOverride!H425="",F_Inputs!H425,InpOverride!H425)</f>
        <v>2619.2333619999999</v>
      </c>
      <c r="I425" s="347">
        <f>IF(InpOverride!I425="",F_Inputs!I425,InpOverride!I425)</f>
        <v>2628.5</v>
      </c>
      <c r="J425" s="347">
        <f>IF(InpOverride!J425="",F_Inputs!J425,InpOverride!J425)</f>
        <v>0</v>
      </c>
      <c r="K425" s="347">
        <f>IF(InpOverride!K425="",F_Inputs!K425,InpOverride!K425)</f>
        <v>0</v>
      </c>
      <c r="L425" s="347">
        <f>IF(InpOverride!L425="",F_Inputs!L425,InpOverride!L425)</f>
        <v>0</v>
      </c>
      <c r="M425" s="347">
        <f>IF(InpOverride!M425="",F_Inputs!M425,InpOverride!M425)</f>
        <v>0</v>
      </c>
    </row>
    <row r="426" spans="1:13" x14ac:dyDescent="0.35">
      <c r="A426" t="s">
        <v>122</v>
      </c>
      <c r="B426" t="s">
        <v>410</v>
      </c>
      <c r="C426" t="s">
        <v>411</v>
      </c>
      <c r="D426" t="s">
        <v>188</v>
      </c>
      <c r="E426" t="s">
        <v>292</v>
      </c>
      <c r="F426" s="347">
        <f>IF(InpOverride!F426="",F_Inputs!F426,InpOverride!F426)</f>
        <v>0</v>
      </c>
      <c r="G426" s="347">
        <f>IF(InpOverride!G426="",F_Inputs!G426,InpOverride!G426)</f>
        <v>0</v>
      </c>
      <c r="H426" s="347">
        <f>IF(InpOverride!H426="",F_Inputs!H426,InpOverride!H426)</f>
        <v>0</v>
      </c>
      <c r="I426" s="347">
        <f>IF(InpOverride!I426="",F_Inputs!I426,InpOverride!I426)</f>
        <v>216</v>
      </c>
      <c r="J426" s="347">
        <f>IF(InpOverride!J426="",F_Inputs!J426,InpOverride!J426)</f>
        <v>0</v>
      </c>
      <c r="K426" s="347">
        <f>IF(InpOverride!K426="",F_Inputs!K426,InpOverride!K426)</f>
        <v>0</v>
      </c>
      <c r="L426" s="347">
        <f>IF(InpOverride!L426="",F_Inputs!L426,InpOverride!L426)</f>
        <v>0</v>
      </c>
      <c r="M426" s="347">
        <f>IF(InpOverride!M426="",F_Inputs!M426,InpOverride!M426)</f>
        <v>0</v>
      </c>
    </row>
    <row r="427" spans="1:13" x14ac:dyDescent="0.35">
      <c r="A427" t="s">
        <v>122</v>
      </c>
      <c r="B427" t="s">
        <v>412</v>
      </c>
      <c r="C427" t="s">
        <v>413</v>
      </c>
      <c r="D427" t="s">
        <v>188</v>
      </c>
      <c r="E427" t="s">
        <v>292</v>
      </c>
      <c r="F427" s="347">
        <f>IF(InpOverride!F427="",F_Inputs!F427,InpOverride!F427)</f>
        <v>0</v>
      </c>
      <c r="G427" s="347">
        <f>IF(InpOverride!G427="",F_Inputs!G427,InpOverride!G427)</f>
        <v>0</v>
      </c>
      <c r="H427" s="347">
        <f>IF(InpOverride!H427="",F_Inputs!H427,InpOverride!H427)</f>
        <v>0</v>
      </c>
      <c r="I427" s="347">
        <f>IF(InpOverride!I427="",F_Inputs!I427,InpOverride!I427)</f>
        <v>82.176146090926395</v>
      </c>
      <c r="J427" s="347">
        <f>IF(InpOverride!J427="",F_Inputs!J427,InpOverride!J427)</f>
        <v>0</v>
      </c>
      <c r="K427" s="347">
        <f>IF(InpOverride!K427="",F_Inputs!K427,InpOverride!K427)</f>
        <v>0</v>
      </c>
      <c r="L427" s="347">
        <f>IF(InpOverride!L427="",F_Inputs!L427,InpOverride!L427)</f>
        <v>0</v>
      </c>
      <c r="M427" s="347">
        <f>IF(InpOverride!M427="",F_Inputs!M427,InpOverride!M427)</f>
        <v>0</v>
      </c>
    </row>
    <row r="428" spans="1:13" x14ac:dyDescent="0.35">
      <c r="A428" t="s">
        <v>122</v>
      </c>
      <c r="B428" t="s">
        <v>414</v>
      </c>
      <c r="C428" t="s">
        <v>415</v>
      </c>
      <c r="D428" t="s">
        <v>188</v>
      </c>
      <c r="E428" t="s">
        <v>292</v>
      </c>
      <c r="F428" s="347">
        <f>IF(InpOverride!F428="",F_Inputs!F428,InpOverride!F428)</f>
        <v>0</v>
      </c>
      <c r="G428" s="347">
        <f>IF(InpOverride!G428="",F_Inputs!G428,InpOverride!G428)</f>
        <v>0</v>
      </c>
      <c r="H428" s="347">
        <f>IF(InpOverride!H428="",F_Inputs!H428,InpOverride!H428)</f>
        <v>0</v>
      </c>
      <c r="I428" s="347">
        <f>IF(InpOverride!I428="",F_Inputs!I428,InpOverride!I428)</f>
        <v>68</v>
      </c>
      <c r="J428" s="347">
        <f>IF(InpOverride!J428="",F_Inputs!J428,InpOverride!J428)</f>
        <v>0</v>
      </c>
      <c r="K428" s="347">
        <f>IF(InpOverride!K428="",F_Inputs!K428,InpOverride!K428)</f>
        <v>0</v>
      </c>
      <c r="L428" s="347">
        <f>IF(InpOverride!L428="",F_Inputs!L428,InpOverride!L428)</f>
        <v>0</v>
      </c>
      <c r="M428" s="347">
        <f>IF(InpOverride!M428="",F_Inputs!M428,InpOverride!M428)</f>
        <v>0</v>
      </c>
    </row>
    <row r="429" spans="1:13" x14ac:dyDescent="0.35">
      <c r="A429" t="s">
        <v>122</v>
      </c>
      <c r="B429" t="s">
        <v>416</v>
      </c>
      <c r="C429" t="s">
        <v>417</v>
      </c>
      <c r="D429" t="s">
        <v>188</v>
      </c>
      <c r="E429" t="s">
        <v>292</v>
      </c>
      <c r="F429" s="347">
        <f>IF(InpOverride!F429="",F_Inputs!F429,InpOverride!F429)</f>
        <v>0</v>
      </c>
      <c r="G429" s="347">
        <f>IF(InpOverride!G429="",F_Inputs!G429,InpOverride!G429)</f>
        <v>0</v>
      </c>
      <c r="H429" s="347">
        <f>IF(InpOverride!H429="",F_Inputs!H429,InpOverride!H429)</f>
        <v>0</v>
      </c>
      <c r="I429" s="347">
        <f>IF(InpOverride!I429="",F_Inputs!I429,InpOverride!I429)</f>
        <v>25.870268213810199</v>
      </c>
      <c r="J429" s="347">
        <f>IF(InpOverride!J429="",F_Inputs!J429,InpOverride!J429)</f>
        <v>0</v>
      </c>
      <c r="K429" s="347">
        <f>IF(InpOverride!K429="",F_Inputs!K429,InpOverride!K429)</f>
        <v>0</v>
      </c>
      <c r="L429" s="347">
        <f>IF(InpOverride!L429="",F_Inputs!L429,InpOverride!L429)</f>
        <v>0</v>
      </c>
      <c r="M429" s="347">
        <f>IF(InpOverride!M429="",F_Inputs!M429,InpOverride!M429)</f>
        <v>0</v>
      </c>
    </row>
    <row r="430" spans="1:13" x14ac:dyDescent="0.35">
      <c r="A430" t="s">
        <v>122</v>
      </c>
      <c r="B430" t="s">
        <v>418</v>
      </c>
      <c r="C430" t="s">
        <v>419</v>
      </c>
      <c r="D430" t="s">
        <v>188</v>
      </c>
      <c r="E430" t="s">
        <v>292</v>
      </c>
      <c r="F430" s="347">
        <f>IF(InpOverride!F430="",F_Inputs!F430,InpOverride!F430)</f>
        <v>0</v>
      </c>
      <c r="G430" s="347">
        <f>IF(InpOverride!G430="",F_Inputs!G430,InpOverride!G430)</f>
        <v>0</v>
      </c>
      <c r="H430" s="347">
        <f>IF(InpOverride!H430="",F_Inputs!H430,InpOverride!H430)</f>
        <v>0</v>
      </c>
      <c r="I430" s="347">
        <f>IF(InpOverride!I430="",F_Inputs!I430,InpOverride!I430)</f>
        <v>284</v>
      </c>
      <c r="J430" s="347">
        <f>IF(InpOverride!J430="",F_Inputs!J430,InpOverride!J430)</f>
        <v>0</v>
      </c>
      <c r="K430" s="347">
        <f>IF(InpOverride!K430="",F_Inputs!K430,InpOverride!K430)</f>
        <v>0</v>
      </c>
      <c r="L430" s="347">
        <f>IF(InpOverride!L430="",F_Inputs!L430,InpOverride!L430)</f>
        <v>0</v>
      </c>
      <c r="M430" s="347">
        <f>IF(InpOverride!M430="",F_Inputs!M430,InpOverride!M430)</f>
        <v>0</v>
      </c>
    </row>
    <row r="431" spans="1:13" x14ac:dyDescent="0.35">
      <c r="A431" t="s">
        <v>122</v>
      </c>
      <c r="B431" t="s">
        <v>420</v>
      </c>
      <c r="C431" t="s">
        <v>421</v>
      </c>
      <c r="D431">
        <v>0</v>
      </c>
      <c r="E431" t="s">
        <v>292</v>
      </c>
      <c r="F431" s="347">
        <f>IF(InpOverride!F431="",F_Inputs!F431,InpOverride!F431)</f>
        <v>0</v>
      </c>
      <c r="G431" s="347">
        <f>IF(InpOverride!G431="",F_Inputs!G431,InpOverride!G431)</f>
        <v>0</v>
      </c>
      <c r="H431" s="347">
        <f>IF(InpOverride!H431="",F_Inputs!H431,InpOverride!H431)</f>
        <v>0</v>
      </c>
      <c r="I431" s="347">
        <f>IF(InpOverride!I431="",F_Inputs!I431,InpOverride!I431)</f>
        <v>206.00399999999999</v>
      </c>
      <c r="J431" s="347">
        <f>IF(InpOverride!J431="",F_Inputs!J431,InpOverride!J431)</f>
        <v>0</v>
      </c>
      <c r="K431" s="347">
        <f>IF(InpOverride!K431="",F_Inputs!K431,InpOverride!K431)</f>
        <v>0</v>
      </c>
      <c r="L431" s="347">
        <f>IF(InpOverride!L431="",F_Inputs!L431,InpOverride!L431)</f>
        <v>0</v>
      </c>
      <c r="M431" s="347">
        <f>IF(InpOverride!M431="",F_Inputs!M431,InpOverride!M431)</f>
        <v>0</v>
      </c>
    </row>
    <row r="432" spans="1:13" x14ac:dyDescent="0.35">
      <c r="A432" t="s">
        <v>122</v>
      </c>
      <c r="B432" t="s">
        <v>422</v>
      </c>
      <c r="C432" t="s">
        <v>423</v>
      </c>
      <c r="D432" t="s">
        <v>424</v>
      </c>
      <c r="E432" t="s">
        <v>292</v>
      </c>
      <c r="F432" s="347">
        <f>IF(InpOverride!F432="",F_Inputs!F432,InpOverride!F432)</f>
        <v>0</v>
      </c>
      <c r="G432" s="347">
        <f>IF(InpOverride!G432="",F_Inputs!G432,InpOverride!G432)</f>
        <v>0</v>
      </c>
      <c r="H432" s="347">
        <f>IF(InpOverride!H432="",F_Inputs!H432,InpOverride!H432)</f>
        <v>0</v>
      </c>
      <c r="I432" s="347">
        <f>IF(InpOverride!I432="",F_Inputs!I432,InpOverride!I432)</f>
        <v>30.20722</v>
      </c>
      <c r="J432" s="347">
        <f>IF(InpOverride!J432="",F_Inputs!J432,InpOverride!J432)</f>
        <v>0</v>
      </c>
      <c r="K432" s="347">
        <f>IF(InpOverride!K432="",F_Inputs!K432,InpOverride!K432)</f>
        <v>0</v>
      </c>
      <c r="L432" s="347">
        <f>IF(InpOverride!L432="",F_Inputs!L432,InpOverride!L432)</f>
        <v>0</v>
      </c>
      <c r="M432" s="347">
        <f>IF(InpOverride!M432="",F_Inputs!M432,InpOverride!M432)</f>
        <v>0</v>
      </c>
    </row>
    <row r="433" spans="1:13" x14ac:dyDescent="0.35">
      <c r="A433" t="s">
        <v>122</v>
      </c>
      <c r="B433" t="s">
        <v>425</v>
      </c>
      <c r="C433" t="s">
        <v>426</v>
      </c>
      <c r="D433" t="s">
        <v>427</v>
      </c>
      <c r="E433" t="s">
        <v>292</v>
      </c>
      <c r="F433" s="347">
        <f>IF(InpOverride!F433="",F_Inputs!F433,InpOverride!F433)</f>
        <v>128.6</v>
      </c>
      <c r="G433" s="347">
        <f>IF(InpOverride!G433="",F_Inputs!G433,InpOverride!G433)</f>
        <v>136.4</v>
      </c>
      <c r="H433" s="347">
        <f>IF(InpOverride!H433="",F_Inputs!H433,InpOverride!H433)</f>
        <v>135.4</v>
      </c>
      <c r="I433" s="347">
        <f>IF(InpOverride!I433="",F_Inputs!I433,InpOverride!I433)</f>
        <v>146.63414302634899</v>
      </c>
      <c r="J433" s="347">
        <f>IF(InpOverride!J433="",F_Inputs!J433,InpOverride!J433)</f>
        <v>0</v>
      </c>
      <c r="K433" s="347">
        <f>IF(InpOverride!K433="",F_Inputs!K433,InpOverride!K433)</f>
        <v>0</v>
      </c>
      <c r="L433" s="347">
        <f>IF(InpOverride!L433="",F_Inputs!L433,InpOverride!L433)</f>
        <v>0</v>
      </c>
      <c r="M433" s="347">
        <f>IF(InpOverride!M433="",F_Inputs!M433,InpOverride!M433)</f>
        <v>0</v>
      </c>
    </row>
    <row r="434" spans="1:13" x14ac:dyDescent="0.35">
      <c r="A434" t="s">
        <v>122</v>
      </c>
      <c r="B434" t="s">
        <v>428</v>
      </c>
      <c r="C434" t="s">
        <v>429</v>
      </c>
      <c r="D434" t="s">
        <v>424</v>
      </c>
      <c r="E434" t="s">
        <v>292</v>
      </c>
      <c r="F434" s="347">
        <f>IF(InpOverride!F434="",F_Inputs!F434,InpOverride!F434)</f>
        <v>17.8</v>
      </c>
      <c r="G434" s="347">
        <f>IF(InpOverride!G434="",F_Inputs!G434,InpOverride!G434)</f>
        <v>14.8</v>
      </c>
      <c r="H434" s="347">
        <f>IF(InpOverride!H434="",F_Inputs!H434,InpOverride!H434)</f>
        <v>13</v>
      </c>
      <c r="I434" s="347">
        <f>IF(InpOverride!I434="",F_Inputs!I434,InpOverride!I434)</f>
        <v>14.7</v>
      </c>
      <c r="J434" s="347">
        <f>IF(InpOverride!J434="",F_Inputs!J434,InpOverride!J434)</f>
        <v>0</v>
      </c>
      <c r="K434" s="347">
        <f>IF(InpOverride!K434="",F_Inputs!K434,InpOverride!K434)</f>
        <v>0</v>
      </c>
      <c r="L434" s="347">
        <f>IF(InpOverride!L434="",F_Inputs!L434,InpOverride!L434)</f>
        <v>0</v>
      </c>
      <c r="M434" s="347">
        <f>IF(InpOverride!M434="",F_Inputs!M434,InpOverride!M434)</f>
        <v>0</v>
      </c>
    </row>
    <row r="435" spans="1:13" x14ac:dyDescent="0.35">
      <c r="A435" t="s">
        <v>122</v>
      </c>
      <c r="B435" t="s">
        <v>430</v>
      </c>
      <c r="C435" t="s">
        <v>431</v>
      </c>
      <c r="D435" t="s">
        <v>424</v>
      </c>
      <c r="E435" t="s">
        <v>292</v>
      </c>
      <c r="F435" s="347">
        <f>IF(InpOverride!F435="",F_Inputs!F435,InpOverride!F435)</f>
        <v>0</v>
      </c>
      <c r="G435" s="347">
        <f>IF(InpOverride!G435="",F_Inputs!G435,InpOverride!G435)</f>
        <v>0</v>
      </c>
      <c r="H435" s="347">
        <f>IF(InpOverride!H435="",F_Inputs!H435,InpOverride!H435)</f>
        <v>0</v>
      </c>
      <c r="I435" s="347">
        <f>IF(InpOverride!I435="",F_Inputs!I435,InpOverride!I435)</f>
        <v>15.2</v>
      </c>
      <c r="J435" s="347">
        <f>IF(InpOverride!J435="",F_Inputs!J435,InpOverride!J435)</f>
        <v>0</v>
      </c>
      <c r="K435" s="347">
        <f>IF(InpOverride!K435="",F_Inputs!K435,InpOverride!K435)</f>
        <v>0</v>
      </c>
      <c r="L435" s="347">
        <f>IF(InpOverride!L435="",F_Inputs!L435,InpOverride!L435)</f>
        <v>0</v>
      </c>
      <c r="M435" s="347">
        <f>IF(InpOverride!M435="",F_Inputs!M435,InpOverride!M435)</f>
        <v>0</v>
      </c>
    </row>
    <row r="436" spans="1:13" x14ac:dyDescent="0.35">
      <c r="A436" t="s">
        <v>122</v>
      </c>
      <c r="B436" t="s">
        <v>432</v>
      </c>
      <c r="C436" t="s">
        <v>433</v>
      </c>
      <c r="D436" t="s">
        <v>424</v>
      </c>
      <c r="E436" t="s">
        <v>292</v>
      </c>
      <c r="F436" s="347">
        <f>IF(InpOverride!F436="",F_Inputs!F436,InpOverride!F436)</f>
        <v>0</v>
      </c>
      <c r="G436" s="347">
        <f>IF(InpOverride!G436="",F_Inputs!G436,InpOverride!G436)</f>
        <v>0</v>
      </c>
      <c r="H436" s="347">
        <f>IF(InpOverride!H436="",F_Inputs!H436,InpOverride!H436)</f>
        <v>0</v>
      </c>
      <c r="I436" s="347">
        <f>IF(InpOverride!I436="",F_Inputs!I436,InpOverride!I436)</f>
        <v>14.2</v>
      </c>
      <c r="J436" s="347">
        <f>IF(InpOverride!J436="",F_Inputs!J436,InpOverride!J436)</f>
        <v>0</v>
      </c>
      <c r="K436" s="347">
        <f>IF(InpOverride!K436="",F_Inputs!K436,InpOverride!K436)</f>
        <v>0</v>
      </c>
      <c r="L436" s="347">
        <f>IF(InpOverride!L436="",F_Inputs!L436,InpOverride!L436)</f>
        <v>0</v>
      </c>
      <c r="M436" s="347">
        <f>IF(InpOverride!M436="",F_Inputs!M436,InpOverride!M436)</f>
        <v>0</v>
      </c>
    </row>
    <row r="437" spans="1:13" x14ac:dyDescent="0.35">
      <c r="A437" t="s">
        <v>122</v>
      </c>
      <c r="B437" t="s">
        <v>434</v>
      </c>
      <c r="C437" t="s">
        <v>435</v>
      </c>
      <c r="D437" t="s">
        <v>427</v>
      </c>
      <c r="E437" t="s">
        <v>292</v>
      </c>
      <c r="F437" s="347">
        <f>IF(InpOverride!F437="",F_Inputs!F437,InpOverride!F437)</f>
        <v>0</v>
      </c>
      <c r="G437" s="347">
        <f>IF(InpOverride!G437="",F_Inputs!G437,InpOverride!G437)</f>
        <v>0</v>
      </c>
      <c r="H437" s="347">
        <f>IF(InpOverride!H437="",F_Inputs!H437,InpOverride!H437)</f>
        <v>0</v>
      </c>
      <c r="I437" s="347">
        <f>IF(InpOverride!I437="",F_Inputs!I437,InpOverride!I437)</f>
        <v>133.5</v>
      </c>
      <c r="J437" s="347">
        <f>IF(InpOverride!J437="",F_Inputs!J437,InpOverride!J437)</f>
        <v>0</v>
      </c>
      <c r="K437" s="347">
        <f>IF(InpOverride!K437="",F_Inputs!K437,InpOverride!K437)</f>
        <v>0</v>
      </c>
      <c r="L437" s="347">
        <f>IF(InpOverride!L437="",F_Inputs!L437,InpOverride!L437)</f>
        <v>0</v>
      </c>
      <c r="M437" s="347">
        <f>IF(InpOverride!M437="",F_Inputs!M437,InpOverride!M437)</f>
        <v>0</v>
      </c>
    </row>
    <row r="438" spans="1:13" x14ac:dyDescent="0.35">
      <c r="A438" t="s">
        <v>122</v>
      </c>
      <c r="B438" t="s">
        <v>436</v>
      </c>
      <c r="C438" t="s">
        <v>437</v>
      </c>
      <c r="D438" t="s">
        <v>427</v>
      </c>
      <c r="E438" t="s">
        <v>292</v>
      </c>
      <c r="F438" s="347">
        <f>IF(InpOverride!F438="",F_Inputs!F438,InpOverride!F438)</f>
        <v>0</v>
      </c>
      <c r="G438" s="347">
        <f>IF(InpOverride!G438="",F_Inputs!G438,InpOverride!G438)</f>
        <v>0</v>
      </c>
      <c r="H438" s="347">
        <f>IF(InpOverride!H438="",F_Inputs!H438,InpOverride!H438)</f>
        <v>0</v>
      </c>
      <c r="I438" s="347">
        <f>IF(InpOverride!I438="",F_Inputs!I438,InpOverride!I438)</f>
        <v>139.5</v>
      </c>
      <c r="J438" s="347">
        <f>IF(InpOverride!J438="",F_Inputs!J438,InpOverride!J438)</f>
        <v>0</v>
      </c>
      <c r="K438" s="347">
        <f>IF(InpOverride!K438="",F_Inputs!K438,InpOverride!K438)</f>
        <v>0</v>
      </c>
      <c r="L438" s="347">
        <f>IF(InpOverride!L438="",F_Inputs!L438,InpOverride!L438)</f>
        <v>0</v>
      </c>
      <c r="M438" s="347">
        <f>IF(InpOverride!M438="",F_Inputs!M438,InpOverride!M438)</f>
        <v>0</v>
      </c>
    </row>
    <row r="439" spans="1:13" x14ac:dyDescent="0.35">
      <c r="A439" t="s">
        <v>122</v>
      </c>
      <c r="B439" t="s">
        <v>438</v>
      </c>
      <c r="C439" t="s">
        <v>439</v>
      </c>
      <c r="D439">
        <v>0</v>
      </c>
      <c r="E439" t="s">
        <v>292</v>
      </c>
      <c r="F439" s="347">
        <f>IF(InpOverride!F439="",F_Inputs!F439,InpOverride!F439)</f>
        <v>127.93</v>
      </c>
      <c r="G439" s="347">
        <f>IF(InpOverride!G439="",F_Inputs!G439,InpOverride!G439)</f>
        <v>104.974</v>
      </c>
      <c r="H439" s="347">
        <f>IF(InpOverride!H439="",F_Inputs!H439,InpOverride!H439)</f>
        <v>105.32899999999999</v>
      </c>
      <c r="I439" s="347">
        <f>IF(InpOverride!I439="",F_Inputs!I439,InpOverride!I439)</f>
        <v>105.794</v>
      </c>
      <c r="J439" s="347">
        <f>IF(InpOverride!J439="",F_Inputs!J439,InpOverride!J439)</f>
        <v>0</v>
      </c>
      <c r="K439" s="347">
        <f>IF(InpOverride!K439="",F_Inputs!K439,InpOverride!K439)</f>
        <v>0</v>
      </c>
      <c r="L439" s="347">
        <f>IF(InpOverride!L439="",F_Inputs!L439,InpOverride!L439)</f>
        <v>0</v>
      </c>
      <c r="M439" s="347">
        <f>IF(InpOverride!M439="",F_Inputs!M439,InpOverride!M439)</f>
        <v>0</v>
      </c>
    </row>
    <row r="440" spans="1:13" x14ac:dyDescent="0.35">
      <c r="A440" t="s">
        <v>122</v>
      </c>
      <c r="B440" t="s">
        <v>440</v>
      </c>
      <c r="C440" s="327" t="s">
        <v>441</v>
      </c>
      <c r="D440" t="s">
        <v>188</v>
      </c>
      <c r="E440" t="s">
        <v>292</v>
      </c>
      <c r="F440" s="347">
        <f>IF(InpOverride!F440="",F_Inputs!F440,InpOverride!F440)</f>
        <v>0</v>
      </c>
      <c r="G440" s="347">
        <f>IF(InpOverride!G440="",F_Inputs!G440,InpOverride!G440)</f>
        <v>0</v>
      </c>
      <c r="H440" s="347">
        <f>IF(InpOverride!H440="",F_Inputs!H440,InpOverride!H440)</f>
        <v>0</v>
      </c>
      <c r="I440" s="347">
        <f>IF(InpOverride!I440="",F_Inputs!I440,InpOverride!I440)</f>
        <v>5034.2979166666701</v>
      </c>
      <c r="J440" s="347">
        <f>IF(InpOverride!J440="",F_Inputs!J440,InpOverride!J440)</f>
        <v>0</v>
      </c>
      <c r="K440" s="347">
        <f>IF(InpOverride!K440="",F_Inputs!K440,InpOverride!K440)</f>
        <v>0</v>
      </c>
      <c r="L440" s="347">
        <f>IF(InpOverride!L440="",F_Inputs!L440,InpOverride!L440)</f>
        <v>0</v>
      </c>
      <c r="M440" s="347">
        <f>IF(InpOverride!M440="",F_Inputs!M440,InpOverride!M440)</f>
        <v>0</v>
      </c>
    </row>
    <row r="441" spans="1:13" x14ac:dyDescent="0.35">
      <c r="A441" t="s">
        <v>122</v>
      </c>
      <c r="B441" t="s">
        <v>442</v>
      </c>
      <c r="C441" s="327" t="s">
        <v>443</v>
      </c>
      <c r="D441" t="s">
        <v>188</v>
      </c>
      <c r="E441" t="s">
        <v>292</v>
      </c>
      <c r="F441" s="347">
        <f>IF(InpOverride!F441="",F_Inputs!F441,InpOverride!F441)</f>
        <v>0</v>
      </c>
      <c r="G441" s="347">
        <f>IF(InpOverride!G441="",F_Inputs!G441,InpOverride!G441)</f>
        <v>0</v>
      </c>
      <c r="H441" s="347">
        <f>IF(InpOverride!H441="",F_Inputs!H441,InpOverride!H441)</f>
        <v>0</v>
      </c>
      <c r="I441" s="347">
        <f>IF(InpOverride!I441="",F_Inputs!I441,InpOverride!I441)</f>
        <v>43587</v>
      </c>
      <c r="J441" s="347">
        <f>IF(InpOverride!J441="",F_Inputs!J441,InpOverride!J441)</f>
        <v>0</v>
      </c>
      <c r="K441" s="347">
        <f>IF(InpOverride!K441="",F_Inputs!K441,InpOverride!K441)</f>
        <v>0</v>
      </c>
      <c r="L441" s="347">
        <f>IF(InpOverride!L441="",F_Inputs!L441,InpOverride!L441)</f>
        <v>0</v>
      </c>
      <c r="M441" s="347">
        <f>IF(InpOverride!M441="",F_Inputs!M441,InpOverride!M441)</f>
        <v>0</v>
      </c>
    </row>
    <row r="442" spans="1:13" x14ac:dyDescent="0.35">
      <c r="A442" t="s">
        <v>122</v>
      </c>
      <c r="B442" t="s">
        <v>444</v>
      </c>
      <c r="C442" t="s">
        <v>445</v>
      </c>
      <c r="D442" t="s">
        <v>424</v>
      </c>
      <c r="E442" t="s">
        <v>292</v>
      </c>
      <c r="F442" s="347">
        <f>IF(InpOverride!F442="",F_Inputs!F442,InpOverride!F442)</f>
        <v>0</v>
      </c>
      <c r="G442" s="347">
        <f>IF(InpOverride!G442="",F_Inputs!G442,InpOverride!G442)</f>
        <v>0</v>
      </c>
      <c r="H442" s="347">
        <f>IF(InpOverride!H442="",F_Inputs!H442,InpOverride!H442)</f>
        <v>0</v>
      </c>
      <c r="I442" s="347">
        <f>IF(InpOverride!I442="",F_Inputs!I442,InpOverride!I442)</f>
        <v>73.760000000000005</v>
      </c>
      <c r="J442" s="347">
        <f>IF(InpOverride!J442="",F_Inputs!J442,InpOverride!J442)</f>
        <v>0</v>
      </c>
      <c r="K442" s="347">
        <f>IF(InpOverride!K442="",F_Inputs!K442,InpOverride!K442)</f>
        <v>0</v>
      </c>
      <c r="L442" s="347">
        <f>IF(InpOverride!L442="",F_Inputs!L442,InpOverride!L442)</f>
        <v>0</v>
      </c>
      <c r="M442" s="347">
        <f>IF(InpOverride!M442="",F_Inputs!M442,InpOverride!M442)</f>
        <v>0</v>
      </c>
    </row>
    <row r="443" spans="1:13" x14ac:dyDescent="0.35">
      <c r="A443" t="s">
        <v>122</v>
      </c>
      <c r="B443" t="s">
        <v>446</v>
      </c>
      <c r="C443" t="s">
        <v>447</v>
      </c>
      <c r="D443" t="s">
        <v>424</v>
      </c>
      <c r="E443" t="s">
        <v>292</v>
      </c>
      <c r="F443" s="347">
        <f>IF(InpOverride!F443="",F_Inputs!F443,InpOverride!F443)</f>
        <v>0</v>
      </c>
      <c r="G443" s="347">
        <f>IF(InpOverride!G443="",F_Inputs!G443,InpOverride!G443)</f>
        <v>0</v>
      </c>
      <c r="H443" s="347">
        <f>IF(InpOverride!H443="",F_Inputs!H443,InpOverride!H443)</f>
        <v>0</v>
      </c>
      <c r="I443" s="347">
        <f>IF(InpOverride!I443="",F_Inputs!I443,InpOverride!I443)</f>
        <v>0.76</v>
      </c>
      <c r="J443" s="347">
        <f>IF(InpOverride!J443="",F_Inputs!J443,InpOverride!J443)</f>
        <v>0</v>
      </c>
      <c r="K443" s="347">
        <f>IF(InpOverride!K443="",F_Inputs!K443,InpOverride!K443)</f>
        <v>0</v>
      </c>
      <c r="L443" s="347">
        <f>IF(InpOverride!L443="",F_Inputs!L443,InpOverride!L443)</f>
        <v>0</v>
      </c>
      <c r="M443" s="347">
        <f>IF(InpOverride!M443="",F_Inputs!M443,InpOverride!M443)</f>
        <v>0</v>
      </c>
    </row>
    <row r="444" spans="1:13" x14ac:dyDescent="0.35">
      <c r="A444" t="s">
        <v>122</v>
      </c>
      <c r="B444" t="s">
        <v>448</v>
      </c>
      <c r="C444" t="s">
        <v>449</v>
      </c>
      <c r="D444">
        <v>0</v>
      </c>
      <c r="E444" t="s">
        <v>292</v>
      </c>
      <c r="F444" s="347">
        <f>IF(InpOverride!F444="",F_Inputs!F444,InpOverride!F444)</f>
        <v>0</v>
      </c>
      <c r="G444" s="347">
        <f>IF(InpOverride!G444="",F_Inputs!G444,InpOverride!G444)</f>
        <v>0</v>
      </c>
      <c r="H444" s="347">
        <f>IF(InpOverride!H444="",F_Inputs!H444,InpOverride!H444)</f>
        <v>0</v>
      </c>
      <c r="I444" s="347">
        <f>IF(InpOverride!I444="",F_Inputs!I444,InpOverride!I444)</f>
        <v>95.635999999999996</v>
      </c>
      <c r="J444" s="347">
        <f>IF(InpOverride!J444="",F_Inputs!J444,InpOverride!J444)</f>
        <v>0</v>
      </c>
      <c r="K444" s="347">
        <f>IF(InpOverride!K444="",F_Inputs!K444,InpOverride!K444)</f>
        <v>0</v>
      </c>
      <c r="L444" s="347">
        <f>IF(InpOverride!L444="",F_Inputs!L444,InpOverride!L444)</f>
        <v>0</v>
      </c>
      <c r="M444" s="347">
        <f>IF(InpOverride!M444="",F_Inputs!M444,InpOverride!M444)</f>
        <v>0</v>
      </c>
    </row>
    <row r="445" spans="1:13" x14ac:dyDescent="0.35">
      <c r="A445" t="s">
        <v>122</v>
      </c>
      <c r="B445" t="s">
        <v>450</v>
      </c>
      <c r="C445" t="s">
        <v>451</v>
      </c>
      <c r="D445" t="s">
        <v>188</v>
      </c>
      <c r="E445" t="s">
        <v>292</v>
      </c>
      <c r="F445" s="347">
        <f>IF(InpOverride!F445="",F_Inputs!F445,InpOverride!F445)</f>
        <v>0</v>
      </c>
      <c r="G445" s="347">
        <f>IF(InpOverride!G445="",F_Inputs!G445,InpOverride!G445)</f>
        <v>0</v>
      </c>
      <c r="H445" s="347">
        <f>IF(InpOverride!H445="",F_Inputs!H445,InpOverride!H445)</f>
        <v>0</v>
      </c>
      <c r="I445" s="347">
        <f>IF(InpOverride!I445="",F_Inputs!I445,InpOverride!I445)</f>
        <v>2072</v>
      </c>
      <c r="J445" s="347">
        <f>IF(InpOverride!J445="",F_Inputs!J445,InpOverride!J445)</f>
        <v>0</v>
      </c>
      <c r="K445" s="347">
        <f>IF(InpOverride!K445="",F_Inputs!K445,InpOverride!K445)</f>
        <v>0</v>
      </c>
      <c r="L445" s="347">
        <f>IF(InpOverride!L445="",F_Inputs!L445,InpOverride!L445)</f>
        <v>0</v>
      </c>
      <c r="M445" s="347">
        <f>IF(InpOverride!M445="",F_Inputs!M445,InpOverride!M445)</f>
        <v>0</v>
      </c>
    </row>
    <row r="446" spans="1:13" x14ac:dyDescent="0.35">
      <c r="A446" t="s">
        <v>122</v>
      </c>
      <c r="B446" t="s">
        <v>452</v>
      </c>
      <c r="C446" t="s">
        <v>453</v>
      </c>
      <c r="D446" t="s">
        <v>188</v>
      </c>
      <c r="E446" t="s">
        <v>292</v>
      </c>
      <c r="F446" s="347">
        <f>IF(InpOverride!F446="",F_Inputs!F446,InpOverride!F446)</f>
        <v>0</v>
      </c>
      <c r="G446" s="347">
        <f>IF(InpOverride!G446="",F_Inputs!G446,InpOverride!G446)</f>
        <v>0</v>
      </c>
      <c r="H446" s="347">
        <f>IF(InpOverride!H446="",F_Inputs!H446,InpOverride!H446)</f>
        <v>0</v>
      </c>
      <c r="I446" s="347">
        <f>IF(InpOverride!I446="",F_Inputs!I446,InpOverride!I446)</f>
        <v>495</v>
      </c>
      <c r="J446" s="347">
        <f>IF(InpOverride!J446="",F_Inputs!J446,InpOverride!J446)</f>
        <v>0</v>
      </c>
      <c r="K446" s="347">
        <f>IF(InpOverride!K446="",F_Inputs!K446,InpOverride!K446)</f>
        <v>0</v>
      </c>
      <c r="L446" s="347">
        <f>IF(InpOverride!L446="",F_Inputs!L446,InpOverride!L446)</f>
        <v>0</v>
      </c>
      <c r="M446" s="347">
        <f>IF(InpOverride!M446="",F_Inputs!M446,InpOverride!M446)</f>
        <v>0</v>
      </c>
    </row>
    <row r="447" spans="1:13" x14ac:dyDescent="0.35">
      <c r="A447" t="s">
        <v>122</v>
      </c>
      <c r="B447" t="s">
        <v>454</v>
      </c>
      <c r="C447" t="s">
        <v>455</v>
      </c>
      <c r="D447" t="s">
        <v>188</v>
      </c>
      <c r="E447" t="s">
        <v>292</v>
      </c>
      <c r="F447" s="347">
        <f>IF(InpOverride!F447="",F_Inputs!F447,InpOverride!F447)</f>
        <v>0</v>
      </c>
      <c r="G447" s="347">
        <f>IF(InpOverride!G447="",F_Inputs!G447,InpOverride!G447)</f>
        <v>0</v>
      </c>
      <c r="H447" s="347">
        <f>IF(InpOverride!H447="",F_Inputs!H447,InpOverride!H447)</f>
        <v>0</v>
      </c>
      <c r="I447" s="347">
        <f>IF(InpOverride!I447="",F_Inputs!I447,InpOverride!I447)</f>
        <v>357</v>
      </c>
      <c r="J447" s="347">
        <f>IF(InpOverride!J447="",F_Inputs!J447,InpOverride!J447)</f>
        <v>0</v>
      </c>
      <c r="K447" s="347">
        <f>IF(InpOverride!K447="",F_Inputs!K447,InpOverride!K447)</f>
        <v>0</v>
      </c>
      <c r="L447" s="347">
        <f>IF(InpOverride!L447="",F_Inputs!L447,InpOverride!L447)</f>
        <v>0</v>
      </c>
      <c r="M447" s="347">
        <f>IF(InpOverride!M447="",F_Inputs!M447,InpOverride!M447)</f>
        <v>0</v>
      </c>
    </row>
    <row r="448" spans="1:13" x14ac:dyDescent="0.35">
      <c r="A448" t="s">
        <v>122</v>
      </c>
      <c r="B448" t="s">
        <v>456</v>
      </c>
      <c r="C448" t="s">
        <v>457</v>
      </c>
      <c r="D448" t="s">
        <v>188</v>
      </c>
      <c r="E448" t="s">
        <v>292</v>
      </c>
      <c r="F448" s="347">
        <f>IF(InpOverride!F448="",F_Inputs!F448,InpOverride!F448)</f>
        <v>0</v>
      </c>
      <c r="G448" s="347">
        <f>IF(InpOverride!G448="",F_Inputs!G448,InpOverride!G448)</f>
        <v>0</v>
      </c>
      <c r="H448" s="347">
        <f>IF(InpOverride!H448="",F_Inputs!H448,InpOverride!H448)</f>
        <v>0</v>
      </c>
      <c r="I448" s="347">
        <f>IF(InpOverride!I448="",F_Inputs!I448,InpOverride!I448)</f>
        <v>170</v>
      </c>
      <c r="J448" s="347">
        <f>IF(InpOverride!J448="",F_Inputs!J448,InpOverride!J448)</f>
        <v>0</v>
      </c>
      <c r="K448" s="347">
        <f>IF(InpOverride!K448="",F_Inputs!K448,InpOverride!K448)</f>
        <v>0</v>
      </c>
      <c r="L448" s="347">
        <f>IF(InpOverride!L448="",F_Inputs!L448,InpOverride!L448)</f>
        <v>0</v>
      </c>
      <c r="M448" s="347">
        <f>IF(InpOverride!M448="",F_Inputs!M448,InpOverride!M448)</f>
        <v>0</v>
      </c>
    </row>
    <row r="449" spans="1:13" x14ac:dyDescent="0.35">
      <c r="A449" t="s">
        <v>122</v>
      </c>
      <c r="B449" t="s">
        <v>458</v>
      </c>
      <c r="C449" t="s">
        <v>459</v>
      </c>
      <c r="D449" t="s">
        <v>172</v>
      </c>
      <c r="E449" t="s">
        <v>292</v>
      </c>
      <c r="F449" s="347">
        <f>IF(InpOverride!F449="",F_Inputs!F449,InpOverride!F449)</f>
        <v>0</v>
      </c>
      <c r="G449" s="347">
        <f>IF(InpOverride!G449="",F_Inputs!G449,InpOverride!G449)</f>
        <v>0</v>
      </c>
      <c r="H449" s="347">
        <f>IF(InpOverride!H449="",F_Inputs!H449,InpOverride!H449)</f>
        <v>0</v>
      </c>
      <c r="I449" s="347">
        <f>IF(InpOverride!I449="",F_Inputs!I449,InpOverride!I449)</f>
        <v>21.349</v>
      </c>
      <c r="J449" s="347">
        <f>IF(InpOverride!J449="",F_Inputs!J449,InpOverride!J449)</f>
        <v>0</v>
      </c>
      <c r="K449" s="347">
        <f>IF(InpOverride!K449="",F_Inputs!K449,InpOverride!K449)</f>
        <v>0</v>
      </c>
      <c r="L449" s="347">
        <f>IF(InpOverride!L449="",F_Inputs!L449,InpOverride!L449)</f>
        <v>0</v>
      </c>
      <c r="M449" s="347">
        <f>IF(InpOverride!M449="",F_Inputs!M449,InpOverride!M449)</f>
        <v>0</v>
      </c>
    </row>
    <row r="450" spans="1:13" x14ac:dyDescent="0.35">
      <c r="A450" t="s">
        <v>122</v>
      </c>
      <c r="B450" t="s">
        <v>460</v>
      </c>
      <c r="C450" t="s">
        <v>461</v>
      </c>
      <c r="D450" t="s">
        <v>188</v>
      </c>
      <c r="E450" t="s">
        <v>292</v>
      </c>
      <c r="F450" s="347">
        <f>IF(InpOverride!F450="",F_Inputs!F450,InpOverride!F450)</f>
        <v>0</v>
      </c>
      <c r="G450" s="347">
        <f>IF(InpOverride!G450="",F_Inputs!G450,InpOverride!G450)</f>
        <v>0</v>
      </c>
      <c r="H450" s="347">
        <f>IF(InpOverride!H450="",F_Inputs!H450,InpOverride!H450)</f>
        <v>0</v>
      </c>
      <c r="I450" s="347">
        <f>IF(InpOverride!I450="",F_Inputs!I450,InpOverride!I450)</f>
        <v>6</v>
      </c>
      <c r="J450" s="347">
        <f>IF(InpOverride!J450="",F_Inputs!J450,InpOverride!J450)</f>
        <v>0</v>
      </c>
      <c r="K450" s="347">
        <f>IF(InpOverride!K450="",F_Inputs!K450,InpOverride!K450)</f>
        <v>0</v>
      </c>
      <c r="L450" s="347">
        <f>IF(InpOverride!L450="",F_Inputs!L450,InpOverride!L450)</f>
        <v>0</v>
      </c>
      <c r="M450" s="347">
        <f>IF(InpOverride!M450="",F_Inputs!M450,InpOverride!M450)</f>
        <v>0</v>
      </c>
    </row>
    <row r="451" spans="1:13" x14ac:dyDescent="0.35">
      <c r="A451" t="s">
        <v>122</v>
      </c>
      <c r="B451" t="s">
        <v>462</v>
      </c>
      <c r="C451" t="s">
        <v>463</v>
      </c>
      <c r="D451" t="s">
        <v>188</v>
      </c>
      <c r="E451" t="s">
        <v>292</v>
      </c>
      <c r="F451" s="347">
        <f>IF(InpOverride!F451="",F_Inputs!F451,InpOverride!F451)</f>
        <v>0</v>
      </c>
      <c r="G451" s="347">
        <f>IF(InpOverride!G451="",F_Inputs!G451,InpOverride!G451)</f>
        <v>0</v>
      </c>
      <c r="H451" s="347">
        <f>IF(InpOverride!H451="",F_Inputs!H451,InpOverride!H451)</f>
        <v>0</v>
      </c>
      <c r="I451" s="347">
        <f>IF(InpOverride!I451="",F_Inputs!I451,InpOverride!I451)</f>
        <v>0</v>
      </c>
      <c r="J451" s="347">
        <f>IF(InpOverride!J451="",F_Inputs!J451,InpOverride!J451)</f>
        <v>0</v>
      </c>
      <c r="K451" s="347">
        <f>IF(InpOverride!K451="",F_Inputs!K451,InpOverride!K451)</f>
        <v>0</v>
      </c>
      <c r="L451" s="347">
        <f>IF(InpOverride!L451="",F_Inputs!L451,InpOverride!L451)</f>
        <v>0</v>
      </c>
      <c r="M451" s="347">
        <f>IF(InpOverride!M451="",F_Inputs!M451,InpOverride!M451)</f>
        <v>0</v>
      </c>
    </row>
    <row r="452" spans="1:13" x14ac:dyDescent="0.35">
      <c r="A452" t="s">
        <v>122</v>
      </c>
      <c r="B452" t="s">
        <v>464</v>
      </c>
      <c r="C452" t="s">
        <v>465</v>
      </c>
      <c r="D452" t="s">
        <v>188</v>
      </c>
      <c r="E452" t="s">
        <v>292</v>
      </c>
      <c r="F452" s="347">
        <f>IF(InpOverride!F452="",F_Inputs!F452,InpOverride!F452)</f>
        <v>0</v>
      </c>
      <c r="G452" s="347">
        <f>IF(InpOverride!G452="",F_Inputs!G452,InpOverride!G452)</f>
        <v>0</v>
      </c>
      <c r="H452" s="347">
        <f>IF(InpOverride!H452="",F_Inputs!H452,InpOverride!H452)</f>
        <v>0</v>
      </c>
      <c r="I452" s="347">
        <f>IF(InpOverride!I452="",F_Inputs!I452,InpOverride!I452)</f>
        <v>6</v>
      </c>
      <c r="J452" s="347">
        <f>IF(InpOverride!J452="",F_Inputs!J452,InpOverride!J452)</f>
        <v>0</v>
      </c>
      <c r="K452" s="347">
        <f>IF(InpOverride!K452="",F_Inputs!K452,InpOverride!K452)</f>
        <v>0</v>
      </c>
      <c r="L452" s="347">
        <f>IF(InpOverride!L452="",F_Inputs!L452,InpOverride!L452)</f>
        <v>0</v>
      </c>
      <c r="M452" s="347">
        <f>IF(InpOverride!M452="",F_Inputs!M452,InpOverride!M452)</f>
        <v>0</v>
      </c>
    </row>
    <row r="453" spans="1:13" x14ac:dyDescent="0.35">
      <c r="A453" t="s">
        <v>122</v>
      </c>
      <c r="B453" t="s">
        <v>466</v>
      </c>
      <c r="C453" t="s">
        <v>467</v>
      </c>
      <c r="D453" t="s">
        <v>182</v>
      </c>
      <c r="E453" t="s">
        <v>292</v>
      </c>
      <c r="F453" s="347">
        <f>IF(InpOverride!F453="",F_Inputs!F453,InpOverride!F453)</f>
        <v>0</v>
      </c>
      <c r="G453" s="347">
        <f>IF(InpOverride!G453="",F_Inputs!G453,InpOverride!G453)</f>
        <v>0</v>
      </c>
      <c r="H453" s="347">
        <f>IF(InpOverride!H453="",F_Inputs!H453,InpOverride!H453)</f>
        <v>0</v>
      </c>
      <c r="I453" s="347">
        <f>IF(InpOverride!I453="",F_Inputs!I453,InpOverride!I453)</f>
        <v>506</v>
      </c>
      <c r="J453" s="347">
        <f>IF(InpOverride!J453="",F_Inputs!J453,InpOverride!J453)</f>
        <v>0</v>
      </c>
      <c r="K453" s="347">
        <f>IF(InpOverride!K453="",F_Inputs!K453,InpOverride!K453)</f>
        <v>0</v>
      </c>
      <c r="L453" s="347">
        <f>IF(InpOverride!L453="",F_Inputs!L453,InpOverride!L453)</f>
        <v>0</v>
      </c>
      <c r="M453" s="347">
        <f>IF(InpOverride!M453="",F_Inputs!M453,InpOverride!M453)</f>
        <v>0</v>
      </c>
    </row>
    <row r="454" spans="1:13" x14ac:dyDescent="0.35">
      <c r="A454" t="s">
        <v>122</v>
      </c>
      <c r="B454" t="s">
        <v>468</v>
      </c>
      <c r="C454" t="s">
        <v>469</v>
      </c>
      <c r="D454" t="s">
        <v>188</v>
      </c>
      <c r="E454" t="s">
        <v>292</v>
      </c>
      <c r="F454" s="347">
        <f>IF(InpOverride!F454="",F_Inputs!F454,InpOverride!F454)</f>
        <v>0</v>
      </c>
      <c r="G454" s="347">
        <f>IF(InpOverride!G454="",F_Inputs!G454,InpOverride!G454)</f>
        <v>0</v>
      </c>
      <c r="H454" s="347">
        <f>IF(InpOverride!H454="",F_Inputs!H454,InpOverride!H454)</f>
        <v>0</v>
      </c>
      <c r="I454" s="347">
        <f>IF(InpOverride!I454="",F_Inputs!I454,InpOverride!I454)</f>
        <v>5</v>
      </c>
      <c r="J454" s="347">
        <f>IF(InpOverride!J454="",F_Inputs!J454,InpOverride!J454)</f>
        <v>0</v>
      </c>
      <c r="K454" s="347">
        <f>IF(InpOverride!K454="",F_Inputs!K454,InpOverride!K454)</f>
        <v>0</v>
      </c>
      <c r="L454" s="347">
        <f>IF(InpOverride!L454="",F_Inputs!L454,InpOverride!L454)</f>
        <v>0</v>
      </c>
      <c r="M454" s="347">
        <f>IF(InpOverride!M454="",F_Inputs!M454,InpOverride!M454)</f>
        <v>0</v>
      </c>
    </row>
    <row r="455" spans="1:13" x14ac:dyDescent="0.35">
      <c r="A455" t="s">
        <v>122</v>
      </c>
      <c r="B455" t="s">
        <v>470</v>
      </c>
      <c r="C455" t="s">
        <v>471</v>
      </c>
      <c r="D455" t="s">
        <v>182</v>
      </c>
      <c r="E455" t="s">
        <v>292</v>
      </c>
      <c r="F455" s="347">
        <f>IF(InpOverride!F455="",F_Inputs!F455,InpOverride!F455)</f>
        <v>0</v>
      </c>
      <c r="G455" s="347">
        <f>IF(InpOverride!G455="",F_Inputs!G455,InpOverride!G455)</f>
        <v>0</v>
      </c>
      <c r="H455" s="347">
        <f>IF(InpOverride!H455="",F_Inputs!H455,InpOverride!H455)</f>
        <v>0</v>
      </c>
      <c r="I455" s="347">
        <f>IF(InpOverride!I455="",F_Inputs!I455,InpOverride!I455)</f>
        <v>490</v>
      </c>
      <c r="J455" s="347">
        <f>IF(InpOverride!J455="",F_Inputs!J455,InpOverride!J455)</f>
        <v>0</v>
      </c>
      <c r="K455" s="347">
        <f>IF(InpOverride!K455="",F_Inputs!K455,InpOverride!K455)</f>
        <v>0</v>
      </c>
      <c r="L455" s="347">
        <f>IF(InpOverride!L455="",F_Inputs!L455,InpOverride!L455)</f>
        <v>0</v>
      </c>
      <c r="M455" s="347">
        <f>IF(InpOverride!M455="",F_Inputs!M455,InpOverride!M455)</f>
        <v>0</v>
      </c>
    </row>
    <row r="456" spans="1:13" x14ac:dyDescent="0.35">
      <c r="A456" t="s">
        <v>122</v>
      </c>
      <c r="B456" t="s">
        <v>472</v>
      </c>
      <c r="C456" t="s">
        <v>473</v>
      </c>
      <c r="D456" t="s">
        <v>188</v>
      </c>
      <c r="E456" t="s">
        <v>292</v>
      </c>
      <c r="F456" s="347">
        <f>IF(InpOverride!F456="",F_Inputs!F456,InpOverride!F456)</f>
        <v>0</v>
      </c>
      <c r="G456" s="347">
        <f>IF(InpOverride!G456="",F_Inputs!G456,InpOverride!G456)</f>
        <v>0</v>
      </c>
      <c r="H456" s="347">
        <f>IF(InpOverride!H456="",F_Inputs!H456,InpOverride!H456)</f>
        <v>0</v>
      </c>
      <c r="I456" s="347">
        <f>IF(InpOverride!I456="",F_Inputs!I456,InpOverride!I456)</f>
        <v>8</v>
      </c>
      <c r="J456" s="347">
        <f>IF(InpOverride!J456="",F_Inputs!J456,InpOverride!J456)</f>
        <v>0</v>
      </c>
      <c r="K456" s="347">
        <f>IF(InpOverride!K456="",F_Inputs!K456,InpOverride!K456)</f>
        <v>0</v>
      </c>
      <c r="L456" s="347">
        <f>IF(InpOverride!L456="",F_Inputs!L456,InpOverride!L456)</f>
        <v>0</v>
      </c>
      <c r="M456" s="347">
        <f>IF(InpOverride!M456="",F_Inputs!M456,InpOverride!M456)</f>
        <v>0</v>
      </c>
    </row>
    <row r="457" spans="1:13" x14ac:dyDescent="0.35">
      <c r="A457" t="s">
        <v>122</v>
      </c>
      <c r="B457" t="s">
        <v>474</v>
      </c>
      <c r="C457" t="s">
        <v>475</v>
      </c>
      <c r="D457" t="s">
        <v>170</v>
      </c>
      <c r="E457" t="s">
        <v>292</v>
      </c>
      <c r="F457" s="347">
        <f>IF(InpOverride!F457="",F_Inputs!F457,InpOverride!F457)</f>
        <v>0</v>
      </c>
      <c r="G457" s="347">
        <f>IF(InpOverride!G457="",F_Inputs!G457,InpOverride!G457)</f>
        <v>0</v>
      </c>
      <c r="H457" s="347">
        <f>IF(InpOverride!H457="",F_Inputs!H457,InpOverride!H457)</f>
        <v>0</v>
      </c>
      <c r="I457" s="347">
        <f>IF(InpOverride!I457="",F_Inputs!I457,InpOverride!I457)</f>
        <v>-0.27575600000000011</v>
      </c>
      <c r="J457" s="347">
        <f>IF(InpOverride!J457="",F_Inputs!J457,InpOverride!J457)</f>
        <v>0</v>
      </c>
      <c r="K457" s="347">
        <f>IF(InpOverride!K457="",F_Inputs!K457,InpOverride!K457)</f>
        <v>0</v>
      </c>
      <c r="L457" s="347">
        <f>IF(InpOverride!L457="",F_Inputs!L457,InpOverride!L457)</f>
        <v>0</v>
      </c>
      <c r="M457" s="347">
        <f>IF(InpOverride!M457="",F_Inputs!M457,InpOverride!M457)</f>
        <v>0</v>
      </c>
    </row>
    <row r="458" spans="1:13" x14ac:dyDescent="0.35">
      <c r="A458" t="s">
        <v>122</v>
      </c>
      <c r="B458" t="s">
        <v>476</v>
      </c>
      <c r="C458" t="s">
        <v>477</v>
      </c>
      <c r="D458" t="s">
        <v>170</v>
      </c>
      <c r="E458" t="s">
        <v>292</v>
      </c>
      <c r="F458" s="347">
        <f>IF(InpOverride!F458="",F_Inputs!F458,InpOverride!F458)</f>
        <v>0</v>
      </c>
      <c r="G458" s="347">
        <f>IF(InpOverride!G458="",F_Inputs!G458,InpOverride!G458)</f>
        <v>0</v>
      </c>
      <c r="H458" s="347">
        <f>IF(InpOverride!H458="",F_Inputs!H458,InpOverride!H458)</f>
        <v>0</v>
      </c>
      <c r="I458" s="347">
        <f>IF(InpOverride!I458="",F_Inputs!I458,InpOverride!I458)</f>
        <v>-0.14658100000000007</v>
      </c>
      <c r="J458" s="347">
        <f>IF(InpOverride!J458="",F_Inputs!J458,InpOverride!J458)</f>
        <v>0</v>
      </c>
      <c r="K458" s="347">
        <f>IF(InpOverride!K458="",F_Inputs!K458,InpOverride!K458)</f>
        <v>0</v>
      </c>
      <c r="L458" s="347">
        <f>IF(InpOverride!L458="",F_Inputs!L458,InpOverride!L458)</f>
        <v>0</v>
      </c>
      <c r="M458" s="347">
        <f>IF(InpOverride!M458="",F_Inputs!M458,InpOverride!M458)</f>
        <v>0</v>
      </c>
    </row>
    <row r="459" spans="1:13" x14ac:dyDescent="0.35">
      <c r="A459" t="s">
        <v>122</v>
      </c>
      <c r="B459" t="s">
        <v>478</v>
      </c>
      <c r="C459" t="s">
        <v>479</v>
      </c>
      <c r="D459" t="s">
        <v>170</v>
      </c>
      <c r="E459" t="s">
        <v>292</v>
      </c>
      <c r="F459" s="347">
        <f>IF(InpOverride!F459="",F_Inputs!F459,InpOverride!F459)</f>
        <v>0</v>
      </c>
      <c r="G459" s="347">
        <f>IF(InpOverride!G459="",F_Inputs!G459,InpOverride!G459)</f>
        <v>0</v>
      </c>
      <c r="H459" s="347">
        <f>IF(InpOverride!H459="",F_Inputs!H459,InpOverride!H459)</f>
        <v>0</v>
      </c>
      <c r="I459" s="347">
        <f>IF(InpOverride!I459="",F_Inputs!I459,InpOverride!I459)</f>
        <v>-3.6526739980233897E-2</v>
      </c>
      <c r="J459" s="347">
        <f>IF(InpOverride!J459="",F_Inputs!J459,InpOverride!J459)</f>
        <v>0</v>
      </c>
      <c r="K459" s="347">
        <f>IF(InpOverride!K459="",F_Inputs!K459,InpOverride!K459)</f>
        <v>0</v>
      </c>
      <c r="L459" s="347">
        <f>IF(InpOverride!L459="",F_Inputs!L459,InpOverride!L459)</f>
        <v>0</v>
      </c>
      <c r="M459" s="347">
        <f>IF(InpOverride!M459="",F_Inputs!M459,InpOverride!M459)</f>
        <v>0</v>
      </c>
    </row>
    <row r="460" spans="1:13" x14ac:dyDescent="0.35">
      <c r="A460" t="s">
        <v>122</v>
      </c>
      <c r="B460" t="s">
        <v>480</v>
      </c>
      <c r="C460" t="s">
        <v>481</v>
      </c>
      <c r="D460" t="s">
        <v>170</v>
      </c>
      <c r="E460" t="s">
        <v>292</v>
      </c>
      <c r="F460" s="347">
        <f>IF(InpOverride!F460="",F_Inputs!F460,InpOverride!F460)</f>
        <v>0</v>
      </c>
      <c r="G460" s="347">
        <f>IF(InpOverride!G460="",F_Inputs!G460,InpOverride!G460)</f>
        <v>0</v>
      </c>
      <c r="H460" s="347">
        <f>IF(InpOverride!H460="",F_Inputs!H460,InpOverride!H460)</f>
        <v>0</v>
      </c>
      <c r="I460" s="347">
        <f>IF(InpOverride!I460="",F_Inputs!I460,InpOverride!I460)</f>
        <v>0</v>
      </c>
      <c r="J460" s="347">
        <f>IF(InpOverride!J460="",F_Inputs!J460,InpOverride!J460)</f>
        <v>0</v>
      </c>
      <c r="K460" s="347">
        <f>IF(InpOverride!K460="",F_Inputs!K460,InpOverride!K460)</f>
        <v>0</v>
      </c>
      <c r="L460" s="347">
        <f>IF(InpOverride!L460="",F_Inputs!L460,InpOverride!L460)</f>
        <v>0</v>
      </c>
      <c r="M460" s="347">
        <f>IF(InpOverride!M460="",F_Inputs!M460,InpOverride!M460)</f>
        <v>0</v>
      </c>
    </row>
    <row r="461" spans="1:13" x14ac:dyDescent="0.35">
      <c r="A461" t="s">
        <v>122</v>
      </c>
      <c r="B461" t="s">
        <v>482</v>
      </c>
      <c r="C461" t="s">
        <v>483</v>
      </c>
      <c r="D461" t="s">
        <v>170</v>
      </c>
      <c r="E461" t="s">
        <v>292</v>
      </c>
      <c r="F461" s="347">
        <f>IF(InpOverride!F461="",F_Inputs!F461,InpOverride!F461)</f>
        <v>0</v>
      </c>
      <c r="G461" s="347">
        <f>IF(InpOverride!G461="",F_Inputs!G461,InpOverride!G461)</f>
        <v>0</v>
      </c>
      <c r="H461" s="347">
        <f>IF(InpOverride!H461="",F_Inputs!H461,InpOverride!H461)</f>
        <v>0</v>
      </c>
      <c r="I461" s="347">
        <f>IF(InpOverride!I461="",F_Inputs!I461,InpOverride!I461)</f>
        <v>3.9E-2</v>
      </c>
      <c r="J461" s="347">
        <f>IF(InpOverride!J461="",F_Inputs!J461,InpOverride!J461)</f>
        <v>0</v>
      </c>
      <c r="K461" s="347">
        <f>IF(InpOverride!K461="",F_Inputs!K461,InpOverride!K461)</f>
        <v>0</v>
      </c>
      <c r="L461" s="347">
        <f>IF(InpOverride!L461="",F_Inputs!L461,InpOverride!L461)</f>
        <v>0</v>
      </c>
      <c r="M461" s="347">
        <f>IF(InpOverride!M461="",F_Inputs!M461,InpOverride!M461)</f>
        <v>0</v>
      </c>
    </row>
    <row r="462" spans="1:13" x14ac:dyDescent="0.35">
      <c r="A462" t="s">
        <v>122</v>
      </c>
      <c r="B462" t="s">
        <v>484</v>
      </c>
      <c r="C462" t="s">
        <v>485</v>
      </c>
      <c r="D462" t="s">
        <v>170</v>
      </c>
      <c r="E462" t="s">
        <v>292</v>
      </c>
      <c r="F462" s="347">
        <f>IF(InpOverride!F462="",F_Inputs!F462,InpOverride!F462)</f>
        <v>0</v>
      </c>
      <c r="G462" s="347">
        <f>IF(InpOverride!G462="",F_Inputs!G462,InpOverride!G462)</f>
        <v>0</v>
      </c>
      <c r="H462" s="347">
        <f>IF(InpOverride!H462="",F_Inputs!H462,InpOverride!H462)</f>
        <v>0</v>
      </c>
      <c r="I462" s="347">
        <f>IF(InpOverride!I462="",F_Inputs!I462,InpOverride!I462)</f>
        <v>-1.18E-2</v>
      </c>
      <c r="J462" s="347">
        <f>IF(InpOverride!J462="",F_Inputs!J462,InpOverride!J462)</f>
        <v>0</v>
      </c>
      <c r="K462" s="347">
        <f>IF(InpOverride!K462="",F_Inputs!K462,InpOverride!K462)</f>
        <v>0</v>
      </c>
      <c r="L462" s="347">
        <f>IF(InpOverride!L462="",F_Inputs!L462,InpOverride!L462)</f>
        <v>0</v>
      </c>
      <c r="M462" s="347">
        <f>IF(InpOverride!M462="",F_Inputs!M462,InpOverride!M462)</f>
        <v>0</v>
      </c>
    </row>
    <row r="463" spans="1:13" x14ac:dyDescent="0.35">
      <c r="A463" t="s">
        <v>122</v>
      </c>
      <c r="B463" t="s">
        <v>486</v>
      </c>
      <c r="C463" t="s">
        <v>487</v>
      </c>
      <c r="D463" t="s">
        <v>170</v>
      </c>
      <c r="E463" t="s">
        <v>292</v>
      </c>
      <c r="F463" s="347">
        <f>IF(InpOverride!F463="",F_Inputs!F463,InpOverride!F463)</f>
        <v>0</v>
      </c>
      <c r="G463" s="347">
        <f>IF(InpOverride!G463="",F_Inputs!G463,InpOverride!G463)</f>
        <v>0</v>
      </c>
      <c r="H463" s="347">
        <f>IF(InpOverride!H463="",F_Inputs!H463,InpOverride!H463)</f>
        <v>0</v>
      </c>
      <c r="I463" s="347">
        <f>IF(InpOverride!I463="",F_Inputs!I463,InpOverride!I463)</f>
        <v>0</v>
      </c>
      <c r="J463" s="347">
        <f>IF(InpOverride!J463="",F_Inputs!J463,InpOverride!J463)</f>
        <v>0</v>
      </c>
      <c r="K463" s="347">
        <f>IF(InpOverride!K463="",F_Inputs!K463,InpOverride!K463)</f>
        <v>0</v>
      </c>
      <c r="L463" s="347">
        <f>IF(InpOverride!L463="",F_Inputs!L463,InpOverride!L463)</f>
        <v>0</v>
      </c>
      <c r="M463" s="347">
        <f>IF(InpOverride!M463="",F_Inputs!M463,InpOverride!M463)</f>
        <v>0</v>
      </c>
    </row>
    <row r="464" spans="1:13" x14ac:dyDescent="0.35">
      <c r="A464" t="s">
        <v>122</v>
      </c>
      <c r="B464" t="s">
        <v>488</v>
      </c>
      <c r="C464" t="s">
        <v>489</v>
      </c>
      <c r="D464" t="s">
        <v>170</v>
      </c>
      <c r="E464" t="s">
        <v>292</v>
      </c>
      <c r="F464" s="347">
        <f>IF(InpOverride!F464="",F_Inputs!F464,InpOverride!F464)</f>
        <v>0</v>
      </c>
      <c r="G464" s="347">
        <f>IF(InpOverride!G464="",F_Inputs!G464,InpOverride!G464)</f>
        <v>0</v>
      </c>
      <c r="H464" s="347">
        <f>IF(InpOverride!H464="",F_Inputs!H464,InpOverride!H464)</f>
        <v>0</v>
      </c>
      <c r="I464" s="347">
        <f>IF(InpOverride!I464="",F_Inputs!I464,InpOverride!I464)</f>
        <v>-5.04E-2</v>
      </c>
      <c r="J464" s="347">
        <f>IF(InpOverride!J464="",F_Inputs!J464,InpOverride!J464)</f>
        <v>0</v>
      </c>
      <c r="K464" s="347">
        <f>IF(InpOverride!K464="",F_Inputs!K464,InpOverride!K464)</f>
        <v>0</v>
      </c>
      <c r="L464" s="347">
        <f>IF(InpOverride!L464="",F_Inputs!L464,InpOverride!L464)</f>
        <v>0</v>
      </c>
      <c r="M464" s="347">
        <f>IF(InpOverride!M464="",F_Inputs!M464,InpOverride!M464)</f>
        <v>0</v>
      </c>
    </row>
    <row r="465" spans="1:13" x14ac:dyDescent="0.35">
      <c r="A465" t="s">
        <v>122</v>
      </c>
      <c r="B465" t="s">
        <v>490</v>
      </c>
      <c r="C465" t="s">
        <v>491</v>
      </c>
      <c r="D465" t="s">
        <v>170</v>
      </c>
      <c r="E465" t="s">
        <v>292</v>
      </c>
      <c r="F465" s="347">
        <f>IF(InpOverride!F465="",F_Inputs!F465,InpOverride!F465)</f>
        <v>0</v>
      </c>
      <c r="G465" s="347">
        <f>IF(InpOverride!G465="",F_Inputs!G465,InpOverride!G465)</f>
        <v>0</v>
      </c>
      <c r="H465" s="347">
        <f>IF(InpOverride!H465="",F_Inputs!H465,InpOverride!H465)</f>
        <v>0</v>
      </c>
      <c r="I465" s="347">
        <f>IF(InpOverride!I465="",F_Inputs!I465,InpOverride!I465)</f>
        <v>-5.04E-2</v>
      </c>
      <c r="J465" s="347">
        <f>IF(InpOverride!J465="",F_Inputs!J465,InpOverride!J465)</f>
        <v>0</v>
      </c>
      <c r="K465" s="347">
        <f>IF(InpOverride!K465="",F_Inputs!K465,InpOverride!K465)</f>
        <v>0</v>
      </c>
      <c r="L465" s="347">
        <f>IF(InpOverride!L465="",F_Inputs!L465,InpOverride!L465)</f>
        <v>0</v>
      </c>
      <c r="M465" s="347">
        <f>IF(InpOverride!M465="",F_Inputs!M465,InpOverride!M465)</f>
        <v>0</v>
      </c>
    </row>
    <row r="466" spans="1:13" x14ac:dyDescent="0.35">
      <c r="A466" t="s">
        <v>122</v>
      </c>
      <c r="B466" t="s">
        <v>492</v>
      </c>
      <c r="C466" t="s">
        <v>493</v>
      </c>
      <c r="D466" t="s">
        <v>170</v>
      </c>
      <c r="E466" t="s">
        <v>292</v>
      </c>
      <c r="F466" s="347">
        <f>IF(InpOverride!F466="",F_Inputs!F466,InpOverride!F466)</f>
        <v>0</v>
      </c>
      <c r="G466" s="347">
        <f>IF(InpOverride!G466="",F_Inputs!G466,InpOverride!G466)</f>
        <v>0</v>
      </c>
      <c r="H466" s="347">
        <f>IF(InpOverride!H466="",F_Inputs!H466,InpOverride!H466)</f>
        <v>0</v>
      </c>
      <c r="I466" s="347">
        <f>IF(InpOverride!I466="",F_Inputs!I466,InpOverride!I466)</f>
        <v>0</v>
      </c>
      <c r="J466" s="347">
        <f>IF(InpOverride!J466="",F_Inputs!J466,InpOverride!J466)</f>
        <v>0</v>
      </c>
      <c r="K466" s="347">
        <f>IF(InpOverride!K466="",F_Inputs!K466,InpOverride!K466)</f>
        <v>0</v>
      </c>
      <c r="L466" s="347">
        <f>IF(InpOverride!L466="",F_Inputs!L466,InpOverride!L466)</f>
        <v>0</v>
      </c>
      <c r="M466" s="347">
        <f>IF(InpOverride!M466="",F_Inputs!M466,InpOverride!M466)</f>
        <v>0</v>
      </c>
    </row>
    <row r="467" spans="1:13" x14ac:dyDescent="0.35">
      <c r="A467" t="s">
        <v>122</v>
      </c>
      <c r="B467" t="s">
        <v>494</v>
      </c>
      <c r="C467" t="s">
        <v>495</v>
      </c>
      <c r="D467" t="s">
        <v>170</v>
      </c>
      <c r="E467" t="s">
        <v>292</v>
      </c>
      <c r="F467" s="347">
        <f>IF(InpOverride!F467="",F_Inputs!F467,InpOverride!F467)</f>
        <v>0</v>
      </c>
      <c r="G467" s="347">
        <f>IF(InpOverride!G467="",F_Inputs!G467,InpOverride!G467)</f>
        <v>0</v>
      </c>
      <c r="H467" s="347">
        <f>IF(InpOverride!H467="",F_Inputs!H467,InpOverride!H467)</f>
        <v>0</v>
      </c>
      <c r="I467" s="347">
        <f>IF(InpOverride!I467="",F_Inputs!I467,InpOverride!I467)</f>
        <v>0</v>
      </c>
      <c r="J467" s="347">
        <f>IF(InpOverride!J467="",F_Inputs!J467,InpOverride!J467)</f>
        <v>0</v>
      </c>
      <c r="K467" s="347">
        <f>IF(InpOverride!K467="",F_Inputs!K467,InpOverride!K467)</f>
        <v>0</v>
      </c>
      <c r="L467" s="347">
        <f>IF(InpOverride!L467="",F_Inputs!L467,InpOverride!L467)</f>
        <v>0</v>
      </c>
      <c r="M467" s="347">
        <f>IF(InpOverride!M467="",F_Inputs!M467,InpOverride!M467)</f>
        <v>0</v>
      </c>
    </row>
    <row r="468" spans="1:13" x14ac:dyDescent="0.35">
      <c r="A468" t="s">
        <v>122</v>
      </c>
      <c r="B468" t="s">
        <v>496</v>
      </c>
      <c r="C468" t="s">
        <v>497</v>
      </c>
      <c r="D468" t="s">
        <v>170</v>
      </c>
      <c r="E468" t="s">
        <v>292</v>
      </c>
      <c r="F468" s="347">
        <f>IF(InpOverride!F468="",F_Inputs!F468,InpOverride!F468)</f>
        <v>0</v>
      </c>
      <c r="G468" s="347">
        <f>IF(InpOverride!G468="",F_Inputs!G468,InpOverride!G468)</f>
        <v>0</v>
      </c>
      <c r="H468" s="347">
        <f>IF(InpOverride!H468="",F_Inputs!H468,InpOverride!H468)</f>
        <v>0</v>
      </c>
      <c r="I468" s="347">
        <f>IF(InpOverride!I468="",F_Inputs!I468,InpOverride!I468)</f>
        <v>0</v>
      </c>
      <c r="J468" s="347">
        <f>IF(InpOverride!J468="",F_Inputs!J468,InpOverride!J468)</f>
        <v>0</v>
      </c>
      <c r="K468" s="347">
        <f>IF(InpOverride!K468="",F_Inputs!K468,InpOverride!K468)</f>
        <v>0</v>
      </c>
      <c r="L468" s="347">
        <f>IF(InpOverride!L468="",F_Inputs!L468,InpOverride!L468)</f>
        <v>0</v>
      </c>
      <c r="M468" s="347">
        <f>IF(InpOverride!M468="",F_Inputs!M468,InpOverride!M468)</f>
        <v>0</v>
      </c>
    </row>
    <row r="469" spans="1:13" x14ac:dyDescent="0.35">
      <c r="A469" t="s">
        <v>122</v>
      </c>
      <c r="B469" t="s">
        <v>498</v>
      </c>
      <c r="C469" t="s">
        <v>499</v>
      </c>
      <c r="D469" t="s">
        <v>170</v>
      </c>
      <c r="E469" t="s">
        <v>292</v>
      </c>
      <c r="F469" s="347">
        <f>IF(InpOverride!F469="",F_Inputs!F469,InpOverride!F469)</f>
        <v>0</v>
      </c>
      <c r="G469" s="347">
        <f>IF(InpOverride!G469="",F_Inputs!G469,InpOverride!G469)</f>
        <v>0</v>
      </c>
      <c r="H469" s="347">
        <f>IF(InpOverride!H469="",F_Inputs!H469,InpOverride!H469)</f>
        <v>0</v>
      </c>
      <c r="I469" s="347">
        <f>IF(InpOverride!I469="",F_Inputs!I469,InpOverride!I469)</f>
        <v>0</v>
      </c>
      <c r="J469" s="347">
        <f>IF(InpOverride!J469="",F_Inputs!J469,InpOverride!J469)</f>
        <v>0</v>
      </c>
      <c r="K469" s="347">
        <f>IF(InpOverride!K469="",F_Inputs!K469,InpOverride!K469)</f>
        <v>0</v>
      </c>
      <c r="L469" s="347">
        <f>IF(InpOverride!L469="",F_Inputs!L469,InpOverride!L469)</f>
        <v>0</v>
      </c>
      <c r="M469" s="347">
        <f>IF(InpOverride!M469="",F_Inputs!M469,InpOverride!M469)</f>
        <v>0</v>
      </c>
    </row>
    <row r="470" spans="1:13" x14ac:dyDescent="0.35">
      <c r="A470" t="s">
        <v>122</v>
      </c>
      <c r="B470" t="s">
        <v>500</v>
      </c>
      <c r="C470" t="s">
        <v>501</v>
      </c>
      <c r="D470" t="s">
        <v>170</v>
      </c>
      <c r="E470" t="s">
        <v>292</v>
      </c>
      <c r="F470" s="347">
        <f>IF(InpOverride!F470="",F_Inputs!F470,InpOverride!F470)</f>
        <v>0</v>
      </c>
      <c r="G470" s="347">
        <f>IF(InpOverride!G470="",F_Inputs!G470,InpOverride!G470)</f>
        <v>0</v>
      </c>
      <c r="H470" s="347">
        <f>IF(InpOverride!H470="",F_Inputs!H470,InpOverride!H470)</f>
        <v>0</v>
      </c>
      <c r="I470" s="347">
        <f>IF(InpOverride!I470="",F_Inputs!I470,InpOverride!I470)</f>
        <v>0</v>
      </c>
      <c r="J470" s="347">
        <f>IF(InpOverride!J470="",F_Inputs!J470,InpOverride!J470)</f>
        <v>0</v>
      </c>
      <c r="K470" s="347">
        <f>IF(InpOverride!K470="",F_Inputs!K470,InpOverride!K470)</f>
        <v>0</v>
      </c>
      <c r="L470" s="347">
        <f>IF(InpOverride!L470="",F_Inputs!L470,InpOverride!L470)</f>
        <v>0</v>
      </c>
      <c r="M470" s="347">
        <f>IF(InpOverride!M470="",F_Inputs!M470,InpOverride!M470)</f>
        <v>0</v>
      </c>
    </row>
    <row r="471" spans="1:13" x14ac:dyDescent="0.35">
      <c r="A471" t="s">
        <v>122</v>
      </c>
      <c r="B471" t="s">
        <v>502</v>
      </c>
      <c r="C471" t="s">
        <v>503</v>
      </c>
      <c r="D471" t="s">
        <v>170</v>
      </c>
      <c r="E471" t="s">
        <v>292</v>
      </c>
      <c r="F471" s="347">
        <f>IF(InpOverride!F471="",F_Inputs!F471,InpOverride!F471)</f>
        <v>0</v>
      </c>
      <c r="G471" s="347">
        <f>IF(InpOverride!G471="",F_Inputs!G471,InpOverride!G471)</f>
        <v>0</v>
      </c>
      <c r="H471" s="347">
        <f>IF(InpOverride!H471="",F_Inputs!H471,InpOverride!H471)</f>
        <v>0</v>
      </c>
      <c r="I471" s="347">
        <f>IF(InpOverride!I471="",F_Inputs!I471,InpOverride!I471)</f>
        <v>0</v>
      </c>
      <c r="J471" s="347">
        <f>IF(InpOverride!J471="",F_Inputs!J471,InpOverride!J471)</f>
        <v>0</v>
      </c>
      <c r="K471" s="347">
        <f>IF(InpOverride!K471="",F_Inputs!K471,InpOverride!K471)</f>
        <v>0</v>
      </c>
      <c r="L471" s="347">
        <f>IF(InpOverride!L471="",F_Inputs!L471,InpOverride!L471)</f>
        <v>0</v>
      </c>
      <c r="M471" s="347">
        <f>IF(InpOverride!M471="",F_Inputs!M471,InpOverride!M471)</f>
        <v>0</v>
      </c>
    </row>
    <row r="472" spans="1:13" x14ac:dyDescent="0.35">
      <c r="A472" t="s">
        <v>122</v>
      </c>
      <c r="B472" t="s">
        <v>504</v>
      </c>
      <c r="C472" t="s">
        <v>505</v>
      </c>
      <c r="D472" t="s">
        <v>170</v>
      </c>
      <c r="E472" t="s">
        <v>292</v>
      </c>
      <c r="F472" s="347">
        <f>IF(InpOverride!F472="",F_Inputs!F472,InpOverride!F472)</f>
        <v>0</v>
      </c>
      <c r="G472" s="347">
        <f>IF(InpOverride!G472="",F_Inputs!G472,InpOverride!G472)</f>
        <v>0</v>
      </c>
      <c r="H472" s="347">
        <f>IF(InpOverride!H472="",F_Inputs!H472,InpOverride!H472)</f>
        <v>0</v>
      </c>
      <c r="I472" s="347">
        <f>IF(InpOverride!I472="",F_Inputs!I472,InpOverride!I472)</f>
        <v>0</v>
      </c>
      <c r="J472" s="347">
        <f>IF(InpOverride!J472="",F_Inputs!J472,InpOverride!J472)</f>
        <v>0</v>
      </c>
      <c r="K472" s="347">
        <f>IF(InpOverride!K472="",F_Inputs!K472,InpOverride!K472)</f>
        <v>0</v>
      </c>
      <c r="L472" s="347">
        <f>IF(InpOverride!L472="",F_Inputs!L472,InpOverride!L472)</f>
        <v>0</v>
      </c>
      <c r="M472" s="347">
        <f>IF(InpOverride!M472="",F_Inputs!M472,InpOverride!M472)</f>
        <v>0</v>
      </c>
    </row>
    <row r="473" spans="1:13" x14ac:dyDescent="0.35">
      <c r="A473" t="s">
        <v>122</v>
      </c>
      <c r="B473" t="s">
        <v>506</v>
      </c>
      <c r="C473" t="s">
        <v>507</v>
      </c>
      <c r="D473" t="s">
        <v>170</v>
      </c>
      <c r="E473" t="s">
        <v>292</v>
      </c>
      <c r="F473" s="347">
        <f>IF(InpOverride!F473="",F_Inputs!F473,InpOverride!F473)</f>
        <v>0</v>
      </c>
      <c r="G473" s="347">
        <f>IF(InpOverride!G473="",F_Inputs!G473,InpOverride!G473)</f>
        <v>0</v>
      </c>
      <c r="H473" s="347">
        <f>IF(InpOverride!H473="",F_Inputs!H473,InpOverride!H473)</f>
        <v>0</v>
      </c>
      <c r="I473" s="347">
        <f>IF(InpOverride!I473="",F_Inputs!I473,InpOverride!I473)</f>
        <v>0</v>
      </c>
      <c r="J473" s="347">
        <f>IF(InpOverride!J473="",F_Inputs!J473,InpOverride!J473)</f>
        <v>0</v>
      </c>
      <c r="K473" s="347">
        <f>IF(InpOverride!K473="",F_Inputs!K473,InpOverride!K473)</f>
        <v>0</v>
      </c>
      <c r="L473" s="347">
        <f>IF(InpOverride!L473="",F_Inputs!L473,InpOverride!L473)</f>
        <v>0</v>
      </c>
      <c r="M473" s="347">
        <f>IF(InpOverride!M473="",F_Inputs!M473,InpOverride!M473)</f>
        <v>0</v>
      </c>
    </row>
    <row r="474" spans="1:13" x14ac:dyDescent="0.35">
      <c r="A474" t="s">
        <v>122</v>
      </c>
      <c r="B474" t="s">
        <v>508</v>
      </c>
      <c r="C474" t="s">
        <v>509</v>
      </c>
      <c r="D474" t="s">
        <v>170</v>
      </c>
      <c r="E474" t="s">
        <v>292</v>
      </c>
      <c r="F474" s="347">
        <f>IF(InpOverride!F474="",F_Inputs!F474,InpOverride!F474)</f>
        <v>0</v>
      </c>
      <c r="G474" s="347">
        <f>IF(InpOverride!G474="",F_Inputs!G474,InpOverride!G474)</f>
        <v>0</v>
      </c>
      <c r="H474" s="347">
        <f>IF(InpOverride!H474="",F_Inputs!H474,InpOverride!H474)</f>
        <v>0</v>
      </c>
      <c r="I474" s="347">
        <f>IF(InpOverride!I474="",F_Inputs!I474,InpOverride!I474)</f>
        <v>0</v>
      </c>
      <c r="J474" s="347">
        <f>IF(InpOverride!J474="",F_Inputs!J474,InpOverride!J474)</f>
        <v>0</v>
      </c>
      <c r="K474" s="347">
        <f>IF(InpOverride!K474="",F_Inputs!K474,InpOverride!K474)</f>
        <v>0</v>
      </c>
      <c r="L474" s="347">
        <f>IF(InpOverride!L474="",F_Inputs!L474,InpOverride!L474)</f>
        <v>0</v>
      </c>
      <c r="M474" s="347">
        <f>IF(InpOverride!M474="",F_Inputs!M474,InpOverride!M474)</f>
        <v>0</v>
      </c>
    </row>
    <row r="475" spans="1:13" x14ac:dyDescent="0.35">
      <c r="A475" t="s">
        <v>122</v>
      </c>
      <c r="B475" t="s">
        <v>510</v>
      </c>
      <c r="C475" t="s">
        <v>511</v>
      </c>
      <c r="D475" t="s">
        <v>170</v>
      </c>
      <c r="E475" t="s">
        <v>292</v>
      </c>
      <c r="F475" s="347">
        <f>IF(InpOverride!F475="",F_Inputs!F475,InpOverride!F475)</f>
        <v>0</v>
      </c>
      <c r="G475" s="347">
        <f>IF(InpOverride!G475="",F_Inputs!G475,InpOverride!G475)</f>
        <v>0</v>
      </c>
      <c r="H475" s="347">
        <f>IF(InpOverride!H475="",F_Inputs!H475,InpOverride!H475)</f>
        <v>0</v>
      </c>
      <c r="I475" s="347">
        <f>IF(InpOverride!I475="",F_Inputs!I475,InpOverride!I475)</f>
        <v>0</v>
      </c>
      <c r="J475" s="347">
        <f>IF(InpOverride!J475="",F_Inputs!J475,InpOverride!J475)</f>
        <v>0</v>
      </c>
      <c r="K475" s="347">
        <f>IF(InpOverride!K475="",F_Inputs!K475,InpOverride!K475)</f>
        <v>0</v>
      </c>
      <c r="L475" s="347">
        <f>IF(InpOverride!L475="",F_Inputs!L475,InpOverride!L475)</f>
        <v>0</v>
      </c>
      <c r="M475" s="347">
        <f>IF(InpOverride!M475="",F_Inputs!M475,InpOverride!M475)</f>
        <v>0</v>
      </c>
    </row>
    <row r="476" spans="1:13" x14ac:dyDescent="0.35">
      <c r="A476" t="s">
        <v>122</v>
      </c>
      <c r="B476" t="s">
        <v>512</v>
      </c>
      <c r="C476" t="s">
        <v>513</v>
      </c>
      <c r="D476" t="s">
        <v>170</v>
      </c>
      <c r="E476" t="s">
        <v>292</v>
      </c>
      <c r="F476" s="347">
        <f>IF(InpOverride!F476="",F_Inputs!F476,InpOverride!F476)</f>
        <v>0</v>
      </c>
      <c r="G476" s="347">
        <f>IF(InpOverride!G476="",F_Inputs!G476,InpOverride!G476)</f>
        <v>0</v>
      </c>
      <c r="H476" s="347">
        <f>IF(InpOverride!H476="",F_Inputs!H476,InpOverride!H476)</f>
        <v>0</v>
      </c>
      <c r="I476" s="347">
        <f>IF(InpOverride!I476="",F_Inputs!I476,InpOverride!I476)</f>
        <v>0</v>
      </c>
      <c r="J476" s="347">
        <f>IF(InpOverride!J476="",F_Inputs!J476,InpOverride!J476)</f>
        <v>0</v>
      </c>
      <c r="K476" s="347">
        <f>IF(InpOverride!K476="",F_Inputs!K476,InpOverride!K476)</f>
        <v>0</v>
      </c>
      <c r="L476" s="347">
        <f>IF(InpOverride!L476="",F_Inputs!L476,InpOverride!L476)</f>
        <v>0</v>
      </c>
      <c r="M476" s="347">
        <f>IF(InpOverride!M476="",F_Inputs!M476,InpOverride!M476)</f>
        <v>0</v>
      </c>
    </row>
    <row r="477" spans="1:13" x14ac:dyDescent="0.35">
      <c r="A477" t="s">
        <v>122</v>
      </c>
      <c r="B477" t="s">
        <v>514</v>
      </c>
      <c r="C477" t="s">
        <v>515</v>
      </c>
      <c r="D477" t="s">
        <v>170</v>
      </c>
      <c r="E477" t="s">
        <v>292</v>
      </c>
      <c r="F477" s="347">
        <f>IF(InpOverride!F477="",F_Inputs!F477,InpOverride!F477)</f>
        <v>0</v>
      </c>
      <c r="G477" s="347">
        <f>IF(InpOverride!G477="",F_Inputs!G477,InpOverride!G477)</f>
        <v>0</v>
      </c>
      <c r="H477" s="347">
        <f>IF(InpOverride!H477="",F_Inputs!H477,InpOverride!H477)</f>
        <v>0</v>
      </c>
      <c r="I477" s="347">
        <f>IF(InpOverride!I477="",F_Inputs!I477,InpOverride!I477)</f>
        <v>0</v>
      </c>
      <c r="J477" s="347">
        <f>IF(InpOverride!J477="",F_Inputs!J477,InpOverride!J477)</f>
        <v>0</v>
      </c>
      <c r="K477" s="347">
        <f>IF(InpOverride!K477="",F_Inputs!K477,InpOverride!K477)</f>
        <v>0</v>
      </c>
      <c r="L477" s="347">
        <f>IF(InpOverride!L477="",F_Inputs!L477,InpOverride!L477)</f>
        <v>0</v>
      </c>
      <c r="M477" s="347">
        <f>IF(InpOverride!M477="",F_Inputs!M477,InpOverride!M477)</f>
        <v>0</v>
      </c>
    </row>
    <row r="478" spans="1:13" x14ac:dyDescent="0.35">
      <c r="A478" t="s">
        <v>122</v>
      </c>
      <c r="B478" t="s">
        <v>516</v>
      </c>
      <c r="C478" t="s">
        <v>517</v>
      </c>
      <c r="D478" t="s">
        <v>170</v>
      </c>
      <c r="E478" t="s">
        <v>292</v>
      </c>
      <c r="F478" s="347">
        <f>IF(InpOverride!F478="",F_Inputs!F478,InpOverride!F478)</f>
        <v>0</v>
      </c>
      <c r="G478" s="347">
        <f>IF(InpOverride!G478="",F_Inputs!G478,InpOverride!G478)</f>
        <v>0</v>
      </c>
      <c r="H478" s="347">
        <f>IF(InpOverride!H478="",F_Inputs!H478,InpOverride!H478)</f>
        <v>0</v>
      </c>
      <c r="I478" s="347">
        <f>IF(InpOverride!I478="",F_Inputs!I478,InpOverride!I478)</f>
        <v>4.1159999999999997</v>
      </c>
      <c r="J478" s="347">
        <f>IF(InpOverride!J478="",F_Inputs!J478,InpOverride!J478)</f>
        <v>0</v>
      </c>
      <c r="K478" s="347">
        <f>IF(InpOverride!K478="",F_Inputs!K478,InpOverride!K478)</f>
        <v>0</v>
      </c>
      <c r="L478" s="347">
        <f>IF(InpOverride!L478="",F_Inputs!L478,InpOverride!L478)</f>
        <v>0</v>
      </c>
      <c r="M478" s="347">
        <f>IF(InpOverride!M478="",F_Inputs!M478,InpOverride!M478)</f>
        <v>0</v>
      </c>
    </row>
    <row r="479" spans="1:13" x14ac:dyDescent="0.35">
      <c r="A479" t="s">
        <v>122</v>
      </c>
      <c r="B479" t="s">
        <v>518</v>
      </c>
      <c r="C479" t="s">
        <v>519</v>
      </c>
      <c r="D479" t="s">
        <v>170</v>
      </c>
      <c r="E479" t="s">
        <v>292</v>
      </c>
      <c r="F479" s="347">
        <f>IF(InpOverride!F479="",F_Inputs!F479,InpOverride!F479)</f>
        <v>0</v>
      </c>
      <c r="G479" s="347">
        <f>IF(InpOverride!G479="",F_Inputs!G479,InpOverride!G479)</f>
        <v>0</v>
      </c>
      <c r="H479" s="347">
        <f>IF(InpOverride!H479="",F_Inputs!H479,InpOverride!H479)</f>
        <v>0</v>
      </c>
      <c r="I479" s="347">
        <f>IF(InpOverride!I479="",F_Inputs!I479,InpOverride!I479)</f>
        <v>19.875</v>
      </c>
      <c r="J479" s="347">
        <f>IF(InpOverride!J479="",F_Inputs!J479,InpOverride!J479)</f>
        <v>0</v>
      </c>
      <c r="K479" s="347">
        <f>IF(InpOverride!K479="",F_Inputs!K479,InpOverride!K479)</f>
        <v>0</v>
      </c>
      <c r="L479" s="347">
        <f>IF(InpOverride!L479="",F_Inputs!L479,InpOverride!L479)</f>
        <v>0</v>
      </c>
      <c r="M479" s="347">
        <f>IF(InpOverride!M479="",F_Inputs!M479,InpOverride!M479)</f>
        <v>0</v>
      </c>
    </row>
    <row r="480" spans="1:13" x14ac:dyDescent="0.35">
      <c r="A480" t="s">
        <v>122</v>
      </c>
      <c r="B480" t="s">
        <v>520</v>
      </c>
      <c r="C480" t="s">
        <v>521</v>
      </c>
      <c r="D480" t="s">
        <v>170</v>
      </c>
      <c r="E480" t="s">
        <v>292</v>
      </c>
      <c r="F480" s="347">
        <f>IF(InpOverride!F480="",F_Inputs!F480,InpOverride!F480)</f>
        <v>0</v>
      </c>
      <c r="G480" s="347">
        <f>IF(InpOverride!G480="",F_Inputs!G480,InpOverride!G480)</f>
        <v>0</v>
      </c>
      <c r="H480" s="347">
        <f>IF(InpOverride!H480="",F_Inputs!H480,InpOverride!H480)</f>
        <v>0</v>
      </c>
      <c r="I480" s="347">
        <f>IF(InpOverride!I480="",F_Inputs!I480,InpOverride!I480)</f>
        <v>4.2629999999999999</v>
      </c>
      <c r="J480" s="347">
        <f>IF(InpOverride!J480="",F_Inputs!J480,InpOverride!J480)</f>
        <v>0</v>
      </c>
      <c r="K480" s="347">
        <f>IF(InpOverride!K480="",F_Inputs!K480,InpOverride!K480)</f>
        <v>0</v>
      </c>
      <c r="L480" s="347">
        <f>IF(InpOverride!L480="",F_Inputs!L480,InpOverride!L480)</f>
        <v>0</v>
      </c>
      <c r="M480" s="347">
        <f>IF(InpOverride!M480="",F_Inputs!M480,InpOverride!M480)</f>
        <v>0</v>
      </c>
    </row>
    <row r="481" spans="1:13" x14ac:dyDescent="0.35">
      <c r="A481" t="s">
        <v>122</v>
      </c>
      <c r="B481" t="s">
        <v>522</v>
      </c>
      <c r="C481" t="s">
        <v>523</v>
      </c>
      <c r="D481" t="s">
        <v>170</v>
      </c>
      <c r="E481" t="s">
        <v>292</v>
      </c>
      <c r="F481" s="347">
        <f>IF(InpOverride!F481="",F_Inputs!F481,InpOverride!F481)</f>
        <v>0</v>
      </c>
      <c r="G481" s="347">
        <f>IF(InpOverride!G481="",F_Inputs!G481,InpOverride!G481)</f>
        <v>0</v>
      </c>
      <c r="H481" s="347">
        <f>IF(InpOverride!H481="",F_Inputs!H481,InpOverride!H481)</f>
        <v>0</v>
      </c>
      <c r="I481" s="347">
        <f>IF(InpOverride!I481="",F_Inputs!I481,InpOverride!I481)</f>
        <v>0.65300000000000002</v>
      </c>
      <c r="J481" s="347">
        <f>IF(InpOverride!J481="",F_Inputs!J481,InpOverride!J481)</f>
        <v>0</v>
      </c>
      <c r="K481" s="347">
        <f>IF(InpOverride!K481="",F_Inputs!K481,InpOverride!K481)</f>
        <v>0</v>
      </c>
      <c r="L481" s="347">
        <f>IF(InpOverride!L481="",F_Inputs!L481,InpOverride!L481)</f>
        <v>0</v>
      </c>
      <c r="M481" s="347">
        <f>IF(InpOverride!M481="",F_Inputs!M481,InpOverride!M481)</f>
        <v>0</v>
      </c>
    </row>
    <row r="482" spans="1:13" x14ac:dyDescent="0.35">
      <c r="A482" t="s">
        <v>122</v>
      </c>
      <c r="B482" t="s">
        <v>524</v>
      </c>
      <c r="C482" t="s">
        <v>525</v>
      </c>
      <c r="D482" t="s">
        <v>170</v>
      </c>
      <c r="E482" t="s">
        <v>292</v>
      </c>
      <c r="F482" s="347">
        <f>IF(InpOverride!F482="",F_Inputs!F482,InpOverride!F482)</f>
        <v>0</v>
      </c>
      <c r="G482" s="347">
        <f>IF(InpOverride!G482="",F_Inputs!G482,InpOverride!G482)</f>
        <v>0</v>
      </c>
      <c r="H482" s="347">
        <f>IF(InpOverride!H482="",F_Inputs!H482,InpOverride!H482)</f>
        <v>0</v>
      </c>
      <c r="I482" s="347">
        <f>IF(InpOverride!I482="",F_Inputs!I482,InpOverride!I482)</f>
        <v>0</v>
      </c>
      <c r="J482" s="347">
        <f>IF(InpOverride!J482="",F_Inputs!J482,InpOverride!J482)</f>
        <v>0</v>
      </c>
      <c r="K482" s="347">
        <f>IF(InpOverride!K482="",F_Inputs!K482,InpOverride!K482)</f>
        <v>0</v>
      </c>
      <c r="L482" s="347">
        <f>IF(InpOverride!L482="",F_Inputs!L482,InpOverride!L482)</f>
        <v>0</v>
      </c>
      <c r="M482" s="347">
        <f>IF(InpOverride!M482="",F_Inputs!M482,InpOverride!M482)</f>
        <v>0</v>
      </c>
    </row>
    <row r="483" spans="1:13" x14ac:dyDescent="0.35">
      <c r="A483" t="s">
        <v>122</v>
      </c>
      <c r="B483" t="s">
        <v>526</v>
      </c>
      <c r="C483" t="s">
        <v>527</v>
      </c>
      <c r="D483" t="s">
        <v>170</v>
      </c>
      <c r="E483" t="s">
        <v>292</v>
      </c>
      <c r="F483" s="347">
        <f>IF(InpOverride!F483="",F_Inputs!F483,InpOverride!F483)</f>
        <v>0</v>
      </c>
      <c r="G483" s="347">
        <f>IF(InpOverride!G483="",F_Inputs!G483,InpOverride!G483)</f>
        <v>0</v>
      </c>
      <c r="H483" s="347">
        <f>IF(InpOverride!H483="",F_Inputs!H483,InpOverride!H483)</f>
        <v>0</v>
      </c>
      <c r="I483" s="347">
        <f>IF(InpOverride!I483="",F_Inputs!I483,InpOverride!I483)</f>
        <v>4.1159999999999997</v>
      </c>
      <c r="J483" s="347">
        <f>IF(InpOverride!J483="",F_Inputs!J483,InpOverride!J483)</f>
        <v>0</v>
      </c>
      <c r="K483" s="347">
        <f>IF(InpOverride!K483="",F_Inputs!K483,InpOverride!K483)</f>
        <v>0</v>
      </c>
      <c r="L483" s="347">
        <f>IF(InpOverride!L483="",F_Inputs!L483,InpOverride!L483)</f>
        <v>0</v>
      </c>
      <c r="M483" s="347">
        <f>IF(InpOverride!M483="",F_Inputs!M483,InpOverride!M483)</f>
        <v>0</v>
      </c>
    </row>
    <row r="484" spans="1:13" x14ac:dyDescent="0.35">
      <c r="A484" t="s">
        <v>122</v>
      </c>
      <c r="B484" t="s">
        <v>528</v>
      </c>
      <c r="C484" t="s">
        <v>529</v>
      </c>
      <c r="D484" t="s">
        <v>170</v>
      </c>
      <c r="E484" t="s">
        <v>292</v>
      </c>
      <c r="F484" s="347">
        <f>IF(InpOverride!F484="",F_Inputs!F484,InpOverride!F484)</f>
        <v>0</v>
      </c>
      <c r="G484" s="347">
        <f>IF(InpOverride!G484="",F_Inputs!G484,InpOverride!G484)</f>
        <v>0</v>
      </c>
      <c r="H484" s="347">
        <f>IF(InpOverride!H484="",F_Inputs!H484,InpOverride!H484)</f>
        <v>0</v>
      </c>
      <c r="I484" s="347">
        <f>IF(InpOverride!I484="",F_Inputs!I484,InpOverride!I484)</f>
        <v>19.875</v>
      </c>
      <c r="J484" s="347">
        <f>IF(InpOverride!J484="",F_Inputs!J484,InpOverride!J484)</f>
        <v>0</v>
      </c>
      <c r="K484" s="347">
        <f>IF(InpOverride!K484="",F_Inputs!K484,InpOverride!K484)</f>
        <v>0</v>
      </c>
      <c r="L484" s="347">
        <f>IF(InpOverride!L484="",F_Inputs!L484,InpOverride!L484)</f>
        <v>0</v>
      </c>
      <c r="M484" s="347">
        <f>IF(InpOverride!M484="",F_Inputs!M484,InpOverride!M484)</f>
        <v>0</v>
      </c>
    </row>
    <row r="485" spans="1:13" x14ac:dyDescent="0.35">
      <c r="A485" t="s">
        <v>122</v>
      </c>
      <c r="B485" t="s">
        <v>530</v>
      </c>
      <c r="C485" t="s">
        <v>531</v>
      </c>
      <c r="D485" t="s">
        <v>170</v>
      </c>
      <c r="E485" t="s">
        <v>292</v>
      </c>
      <c r="F485" s="347">
        <f>IF(InpOverride!F485="",F_Inputs!F485,InpOverride!F485)</f>
        <v>0</v>
      </c>
      <c r="G485" s="347">
        <f>IF(InpOverride!G485="",F_Inputs!G485,InpOverride!G485)</f>
        <v>0</v>
      </c>
      <c r="H485" s="347">
        <f>IF(InpOverride!H485="",F_Inputs!H485,InpOverride!H485)</f>
        <v>0</v>
      </c>
      <c r="I485" s="347">
        <f>IF(InpOverride!I485="",F_Inputs!I485,InpOverride!I485)</f>
        <v>4.2629999999999999</v>
      </c>
      <c r="J485" s="347">
        <f>IF(InpOverride!J485="",F_Inputs!J485,InpOverride!J485)</f>
        <v>0</v>
      </c>
      <c r="K485" s="347">
        <f>IF(InpOverride!K485="",F_Inputs!K485,InpOverride!K485)</f>
        <v>0</v>
      </c>
      <c r="L485" s="347">
        <f>IF(InpOverride!L485="",F_Inputs!L485,InpOverride!L485)</f>
        <v>0</v>
      </c>
      <c r="M485" s="347">
        <f>IF(InpOverride!M485="",F_Inputs!M485,InpOverride!M485)</f>
        <v>0</v>
      </c>
    </row>
    <row r="486" spans="1:13" x14ac:dyDescent="0.35">
      <c r="A486" t="s">
        <v>122</v>
      </c>
      <c r="B486" t="s">
        <v>532</v>
      </c>
      <c r="C486" t="s">
        <v>533</v>
      </c>
      <c r="D486" t="s">
        <v>170</v>
      </c>
      <c r="E486" t="s">
        <v>292</v>
      </c>
      <c r="F486" s="347">
        <f>IF(InpOverride!F486="",F_Inputs!F486,InpOverride!F486)</f>
        <v>0</v>
      </c>
      <c r="G486" s="347">
        <f>IF(InpOverride!G486="",F_Inputs!G486,InpOverride!G486)</f>
        <v>0</v>
      </c>
      <c r="H486" s="347">
        <f>IF(InpOverride!H486="",F_Inputs!H486,InpOverride!H486)</f>
        <v>0</v>
      </c>
      <c r="I486" s="347">
        <f>IF(InpOverride!I486="",F_Inputs!I486,InpOverride!I486)</f>
        <v>0.65300000000000002</v>
      </c>
      <c r="J486" s="347">
        <f>IF(InpOverride!J486="",F_Inputs!J486,InpOverride!J486)</f>
        <v>0</v>
      </c>
      <c r="K486" s="347">
        <f>IF(InpOverride!K486="",F_Inputs!K486,InpOverride!K486)</f>
        <v>0</v>
      </c>
      <c r="L486" s="347">
        <f>IF(InpOverride!L486="",F_Inputs!L486,InpOverride!L486)</f>
        <v>0</v>
      </c>
      <c r="M486" s="347">
        <f>IF(InpOverride!M486="",F_Inputs!M486,InpOverride!M486)</f>
        <v>0</v>
      </c>
    </row>
    <row r="487" spans="1:13" x14ac:dyDescent="0.35">
      <c r="A487" t="s">
        <v>122</v>
      </c>
      <c r="B487" t="s">
        <v>534</v>
      </c>
      <c r="C487" t="s">
        <v>535</v>
      </c>
      <c r="D487" t="s">
        <v>170</v>
      </c>
      <c r="E487" t="s">
        <v>292</v>
      </c>
      <c r="F487" s="347">
        <f>IF(InpOverride!F487="",F_Inputs!F487,InpOverride!F487)</f>
        <v>0</v>
      </c>
      <c r="G487" s="347">
        <f>IF(InpOverride!G487="",F_Inputs!G487,InpOverride!G487)</f>
        <v>0</v>
      </c>
      <c r="H487" s="347">
        <f>IF(InpOverride!H487="",F_Inputs!H487,InpOverride!H487)</f>
        <v>0</v>
      </c>
      <c r="I487" s="347">
        <f>IF(InpOverride!I487="",F_Inputs!I487,InpOverride!I487)</f>
        <v>0</v>
      </c>
      <c r="J487" s="347">
        <f>IF(InpOverride!J487="",F_Inputs!J487,InpOverride!J487)</f>
        <v>0</v>
      </c>
      <c r="K487" s="347">
        <f>IF(InpOverride!K487="",F_Inputs!K487,InpOverride!K487)</f>
        <v>0</v>
      </c>
      <c r="L487" s="347">
        <f>IF(InpOverride!L487="",F_Inputs!L487,InpOverride!L487)</f>
        <v>0</v>
      </c>
      <c r="M487" s="347">
        <f>IF(InpOverride!M487="",F_Inputs!M487,InpOverride!M487)</f>
        <v>0</v>
      </c>
    </row>
    <row r="488" spans="1:13" x14ac:dyDescent="0.35">
      <c r="A488" t="s">
        <v>122</v>
      </c>
      <c r="B488" t="s">
        <v>536</v>
      </c>
      <c r="C488" t="s">
        <v>537</v>
      </c>
      <c r="D488" t="s">
        <v>170</v>
      </c>
      <c r="E488" t="s">
        <v>292</v>
      </c>
      <c r="F488" s="347">
        <f>IF(InpOverride!F488="",F_Inputs!F488,InpOverride!F488)</f>
        <v>0</v>
      </c>
      <c r="G488" s="347">
        <f>IF(InpOverride!G488="",F_Inputs!G488,InpOverride!G488)</f>
        <v>0</v>
      </c>
      <c r="H488" s="347">
        <f>IF(InpOverride!H488="",F_Inputs!H488,InpOverride!H488)</f>
        <v>0</v>
      </c>
      <c r="I488" s="347">
        <f>IF(InpOverride!I488="",F_Inputs!I488,InpOverride!I488)</f>
        <v>9.2629999999999999</v>
      </c>
      <c r="J488" s="347">
        <f>IF(InpOverride!J488="",F_Inputs!J488,InpOverride!J488)</f>
        <v>0</v>
      </c>
      <c r="K488" s="347">
        <f>IF(InpOverride!K488="",F_Inputs!K488,InpOverride!K488)</f>
        <v>0</v>
      </c>
      <c r="L488" s="347">
        <f>IF(InpOverride!L488="",F_Inputs!L488,InpOverride!L488)</f>
        <v>0</v>
      </c>
      <c r="M488" s="347">
        <f>IF(InpOverride!M488="",F_Inputs!M488,InpOverride!M488)</f>
        <v>0</v>
      </c>
    </row>
    <row r="489" spans="1:13" x14ac:dyDescent="0.35">
      <c r="A489" t="s">
        <v>122</v>
      </c>
      <c r="B489" t="s">
        <v>538</v>
      </c>
      <c r="C489" t="s">
        <v>539</v>
      </c>
      <c r="D489" t="s">
        <v>170</v>
      </c>
      <c r="E489" t="s">
        <v>292</v>
      </c>
      <c r="F489" s="347">
        <f>IF(InpOverride!F489="",F_Inputs!F489,InpOverride!F489)</f>
        <v>0</v>
      </c>
      <c r="G489" s="347">
        <f>IF(InpOverride!G489="",F_Inputs!G489,InpOverride!G489)</f>
        <v>0</v>
      </c>
      <c r="H489" s="347">
        <f>IF(InpOverride!H489="",F_Inputs!H489,InpOverride!H489)</f>
        <v>0</v>
      </c>
      <c r="I489" s="347">
        <f>IF(InpOverride!I489="",F_Inputs!I489,InpOverride!I489)</f>
        <v>22.001999999999999</v>
      </c>
      <c r="J489" s="347">
        <f>IF(InpOverride!J489="",F_Inputs!J489,InpOverride!J489)</f>
        <v>0</v>
      </c>
      <c r="K489" s="347">
        <f>IF(InpOverride!K489="",F_Inputs!K489,InpOverride!K489)</f>
        <v>0</v>
      </c>
      <c r="L489" s="347">
        <f>IF(InpOverride!L489="",F_Inputs!L489,InpOverride!L489)</f>
        <v>0</v>
      </c>
      <c r="M489" s="347">
        <f>IF(InpOverride!M489="",F_Inputs!M489,InpOverride!M489)</f>
        <v>0</v>
      </c>
    </row>
    <row r="490" spans="1:13" x14ac:dyDescent="0.35">
      <c r="A490" t="s">
        <v>122</v>
      </c>
      <c r="B490" t="s">
        <v>540</v>
      </c>
      <c r="C490" t="s">
        <v>541</v>
      </c>
      <c r="D490" t="s">
        <v>170</v>
      </c>
      <c r="E490" t="s">
        <v>292</v>
      </c>
      <c r="F490" s="347">
        <f>IF(InpOverride!F490="",F_Inputs!F490,InpOverride!F490)</f>
        <v>0</v>
      </c>
      <c r="G490" s="347">
        <f>IF(InpOverride!G490="",F_Inputs!G490,InpOverride!G490)</f>
        <v>0</v>
      </c>
      <c r="H490" s="347">
        <f>IF(InpOverride!H490="",F_Inputs!H490,InpOverride!H490)</f>
        <v>0</v>
      </c>
      <c r="I490" s="347">
        <f>IF(InpOverride!I490="",F_Inputs!I490,InpOverride!I490)</f>
        <v>4.8490000000000002</v>
      </c>
      <c r="J490" s="347">
        <f>IF(InpOverride!J490="",F_Inputs!J490,InpOverride!J490)</f>
        <v>0</v>
      </c>
      <c r="K490" s="347">
        <f>IF(InpOverride!K490="",F_Inputs!K490,InpOverride!K490)</f>
        <v>0</v>
      </c>
      <c r="L490" s="347">
        <f>IF(InpOverride!L490="",F_Inputs!L490,InpOverride!L490)</f>
        <v>0</v>
      </c>
      <c r="M490" s="347">
        <f>IF(InpOverride!M490="",F_Inputs!M490,InpOverride!M490)</f>
        <v>0</v>
      </c>
    </row>
    <row r="491" spans="1:13" x14ac:dyDescent="0.35">
      <c r="A491" t="s">
        <v>122</v>
      </c>
      <c r="B491" t="s">
        <v>542</v>
      </c>
      <c r="C491" t="s">
        <v>543</v>
      </c>
      <c r="D491" t="s">
        <v>170</v>
      </c>
      <c r="E491" t="s">
        <v>292</v>
      </c>
      <c r="F491" s="347">
        <f>IF(InpOverride!F491="",F_Inputs!F491,InpOverride!F491)</f>
        <v>0</v>
      </c>
      <c r="G491" s="347">
        <f>IF(InpOverride!G491="",F_Inputs!G491,InpOverride!G491)</f>
        <v>0</v>
      </c>
      <c r="H491" s="347">
        <f>IF(InpOverride!H491="",F_Inputs!H491,InpOverride!H491)</f>
        <v>0</v>
      </c>
      <c r="I491" s="347">
        <f>IF(InpOverride!I491="",F_Inputs!I491,InpOverride!I491)</f>
        <v>0.54600000000000004</v>
      </c>
      <c r="J491" s="347">
        <f>IF(InpOverride!J491="",F_Inputs!J491,InpOverride!J491)</f>
        <v>0</v>
      </c>
      <c r="K491" s="347">
        <f>IF(InpOverride!K491="",F_Inputs!K491,InpOverride!K491)</f>
        <v>0</v>
      </c>
      <c r="L491" s="347">
        <f>IF(InpOverride!L491="",F_Inputs!L491,InpOverride!L491)</f>
        <v>0</v>
      </c>
      <c r="M491" s="347">
        <f>IF(InpOverride!M491="",F_Inputs!M491,InpOverride!M491)</f>
        <v>0</v>
      </c>
    </row>
    <row r="492" spans="1:13" x14ac:dyDescent="0.35">
      <c r="A492" t="s">
        <v>122</v>
      </c>
      <c r="B492" t="s">
        <v>544</v>
      </c>
      <c r="C492" t="s">
        <v>545</v>
      </c>
      <c r="D492" t="s">
        <v>170</v>
      </c>
      <c r="E492" t="s">
        <v>292</v>
      </c>
      <c r="F492" s="347">
        <f>IF(InpOverride!F492="",F_Inputs!F492,InpOverride!F492)</f>
        <v>0</v>
      </c>
      <c r="G492" s="347">
        <f>IF(InpOverride!G492="",F_Inputs!G492,InpOverride!G492)</f>
        <v>0</v>
      </c>
      <c r="H492" s="347">
        <f>IF(InpOverride!H492="",F_Inputs!H492,InpOverride!H492)</f>
        <v>0</v>
      </c>
      <c r="I492" s="347">
        <f>IF(InpOverride!I492="",F_Inputs!I492,InpOverride!I492)</f>
        <v>0</v>
      </c>
      <c r="J492" s="347">
        <f>IF(InpOverride!J492="",F_Inputs!J492,InpOverride!J492)</f>
        <v>0</v>
      </c>
      <c r="K492" s="347">
        <f>IF(InpOverride!K492="",F_Inputs!K492,InpOverride!K492)</f>
        <v>0</v>
      </c>
      <c r="L492" s="347">
        <f>IF(InpOverride!L492="",F_Inputs!L492,InpOverride!L492)</f>
        <v>0</v>
      </c>
      <c r="M492" s="347">
        <f>IF(InpOverride!M492="",F_Inputs!M492,InpOverride!M492)</f>
        <v>0</v>
      </c>
    </row>
    <row r="493" spans="1:13" x14ac:dyDescent="0.35">
      <c r="A493" t="s">
        <v>122</v>
      </c>
      <c r="B493" t="s">
        <v>546</v>
      </c>
      <c r="C493" t="s">
        <v>547</v>
      </c>
      <c r="D493" t="s">
        <v>170</v>
      </c>
      <c r="E493" t="s">
        <v>292</v>
      </c>
      <c r="F493" s="347">
        <f>IF(InpOverride!F493="",F_Inputs!F493,InpOverride!F493)</f>
        <v>0</v>
      </c>
      <c r="G493" s="347">
        <f>IF(InpOverride!G493="",F_Inputs!G493,InpOverride!G493)</f>
        <v>0</v>
      </c>
      <c r="H493" s="347">
        <f>IF(InpOverride!H493="",F_Inputs!H493,InpOverride!H493)</f>
        <v>0</v>
      </c>
      <c r="I493" s="347">
        <f>IF(InpOverride!I493="",F_Inputs!I493,InpOverride!I493)</f>
        <v>9.2629999999999999</v>
      </c>
      <c r="J493" s="347">
        <f>IF(InpOverride!J493="",F_Inputs!J493,InpOverride!J493)</f>
        <v>0</v>
      </c>
      <c r="K493" s="347">
        <f>IF(InpOverride!K493="",F_Inputs!K493,InpOverride!K493)</f>
        <v>0</v>
      </c>
      <c r="L493" s="347">
        <f>IF(InpOverride!L493="",F_Inputs!L493,InpOverride!L493)</f>
        <v>0</v>
      </c>
      <c r="M493" s="347">
        <f>IF(InpOverride!M493="",F_Inputs!M493,InpOverride!M493)</f>
        <v>0</v>
      </c>
    </row>
    <row r="494" spans="1:13" x14ac:dyDescent="0.35">
      <c r="A494" t="s">
        <v>122</v>
      </c>
      <c r="B494" t="s">
        <v>548</v>
      </c>
      <c r="C494" t="s">
        <v>549</v>
      </c>
      <c r="D494" t="s">
        <v>170</v>
      </c>
      <c r="E494" t="s">
        <v>292</v>
      </c>
      <c r="F494" s="347">
        <f>IF(InpOverride!F494="",F_Inputs!F494,InpOverride!F494)</f>
        <v>0</v>
      </c>
      <c r="G494" s="347">
        <f>IF(InpOverride!G494="",F_Inputs!G494,InpOverride!G494)</f>
        <v>0</v>
      </c>
      <c r="H494" s="347">
        <f>IF(InpOverride!H494="",F_Inputs!H494,InpOverride!H494)</f>
        <v>0</v>
      </c>
      <c r="I494" s="347">
        <f>IF(InpOverride!I494="",F_Inputs!I494,InpOverride!I494)</f>
        <v>22.001999999999999</v>
      </c>
      <c r="J494" s="347">
        <f>IF(InpOverride!J494="",F_Inputs!J494,InpOverride!J494)</f>
        <v>0</v>
      </c>
      <c r="K494" s="347">
        <f>IF(InpOverride!K494="",F_Inputs!K494,InpOverride!K494)</f>
        <v>0</v>
      </c>
      <c r="L494" s="347">
        <f>IF(InpOverride!L494="",F_Inputs!L494,InpOverride!L494)</f>
        <v>0</v>
      </c>
      <c r="M494" s="347">
        <f>IF(InpOverride!M494="",F_Inputs!M494,InpOverride!M494)</f>
        <v>0</v>
      </c>
    </row>
    <row r="495" spans="1:13" x14ac:dyDescent="0.35">
      <c r="A495" t="s">
        <v>122</v>
      </c>
      <c r="B495" t="s">
        <v>550</v>
      </c>
      <c r="C495" t="s">
        <v>551</v>
      </c>
      <c r="D495" t="s">
        <v>170</v>
      </c>
      <c r="E495" t="s">
        <v>292</v>
      </c>
      <c r="F495" s="347">
        <f>IF(InpOverride!F495="",F_Inputs!F495,InpOverride!F495)</f>
        <v>0</v>
      </c>
      <c r="G495" s="347">
        <f>IF(InpOverride!G495="",F_Inputs!G495,InpOverride!G495)</f>
        <v>0</v>
      </c>
      <c r="H495" s="347">
        <f>IF(InpOverride!H495="",F_Inputs!H495,InpOverride!H495)</f>
        <v>0</v>
      </c>
      <c r="I495" s="347">
        <f>IF(InpOverride!I495="",F_Inputs!I495,InpOverride!I495)</f>
        <v>4.8490000000000002</v>
      </c>
      <c r="J495" s="347">
        <f>IF(InpOverride!J495="",F_Inputs!J495,InpOverride!J495)</f>
        <v>0</v>
      </c>
      <c r="K495" s="347">
        <f>IF(InpOverride!K495="",F_Inputs!K495,InpOverride!K495)</f>
        <v>0</v>
      </c>
      <c r="L495" s="347">
        <f>IF(InpOverride!L495="",F_Inputs!L495,InpOverride!L495)</f>
        <v>0</v>
      </c>
      <c r="M495" s="347">
        <f>IF(InpOverride!M495="",F_Inputs!M495,InpOverride!M495)</f>
        <v>0</v>
      </c>
    </row>
    <row r="496" spans="1:13" x14ac:dyDescent="0.35">
      <c r="A496" t="s">
        <v>122</v>
      </c>
      <c r="B496" t="s">
        <v>552</v>
      </c>
      <c r="C496" t="s">
        <v>553</v>
      </c>
      <c r="D496" t="s">
        <v>170</v>
      </c>
      <c r="E496" t="s">
        <v>292</v>
      </c>
      <c r="F496" s="347">
        <f>IF(InpOverride!F496="",F_Inputs!F496,InpOverride!F496)</f>
        <v>0</v>
      </c>
      <c r="G496" s="347">
        <f>IF(InpOverride!G496="",F_Inputs!G496,InpOverride!G496)</f>
        <v>0</v>
      </c>
      <c r="H496" s="347">
        <f>IF(InpOverride!H496="",F_Inputs!H496,InpOverride!H496)</f>
        <v>0</v>
      </c>
      <c r="I496" s="347">
        <f>IF(InpOverride!I496="",F_Inputs!I496,InpOverride!I496)</f>
        <v>0.54600000000000004</v>
      </c>
      <c r="J496" s="347">
        <f>IF(InpOverride!J496="",F_Inputs!J496,InpOverride!J496)</f>
        <v>0</v>
      </c>
      <c r="K496" s="347">
        <f>IF(InpOverride!K496="",F_Inputs!K496,InpOverride!K496)</f>
        <v>0</v>
      </c>
      <c r="L496" s="347">
        <f>IF(InpOverride!L496="",F_Inputs!L496,InpOverride!L496)</f>
        <v>0</v>
      </c>
      <c r="M496" s="347">
        <f>IF(InpOverride!M496="",F_Inputs!M496,InpOverride!M496)</f>
        <v>0</v>
      </c>
    </row>
    <row r="497" spans="1:13" x14ac:dyDescent="0.35">
      <c r="A497" t="s">
        <v>122</v>
      </c>
      <c r="B497" t="s">
        <v>554</v>
      </c>
      <c r="C497" t="s">
        <v>555</v>
      </c>
      <c r="D497" t="s">
        <v>170</v>
      </c>
      <c r="E497" t="s">
        <v>292</v>
      </c>
      <c r="F497" s="347">
        <f>IF(InpOverride!F497="",F_Inputs!F497,InpOverride!F497)</f>
        <v>0</v>
      </c>
      <c r="G497" s="347">
        <f>IF(InpOverride!G497="",F_Inputs!G497,InpOverride!G497)</f>
        <v>0</v>
      </c>
      <c r="H497" s="347">
        <f>IF(InpOverride!H497="",F_Inputs!H497,InpOverride!H497)</f>
        <v>0</v>
      </c>
      <c r="I497" s="347">
        <f>IF(InpOverride!I497="",F_Inputs!I497,InpOverride!I497)</f>
        <v>0</v>
      </c>
      <c r="J497" s="347">
        <f>IF(InpOverride!J497="",F_Inputs!J497,InpOverride!J497)</f>
        <v>0</v>
      </c>
      <c r="K497" s="347">
        <f>IF(InpOverride!K497="",F_Inputs!K497,InpOverride!K497)</f>
        <v>0</v>
      </c>
      <c r="L497" s="347">
        <f>IF(InpOverride!L497="",F_Inputs!L497,InpOverride!L497)</f>
        <v>0</v>
      </c>
      <c r="M497" s="347">
        <f>IF(InpOverride!M497="",F_Inputs!M497,InpOverride!M497)</f>
        <v>0</v>
      </c>
    </row>
    <row r="498" spans="1:13" x14ac:dyDescent="0.35">
      <c r="A498" t="s">
        <v>122</v>
      </c>
      <c r="B498" t="s">
        <v>556</v>
      </c>
      <c r="C498" t="s">
        <v>557</v>
      </c>
      <c r="D498" t="s">
        <v>170</v>
      </c>
      <c r="E498" t="s">
        <v>292</v>
      </c>
      <c r="F498" s="347">
        <f>IF(InpOverride!F498="",F_Inputs!F498,InpOverride!F498)</f>
        <v>0</v>
      </c>
      <c r="G498" s="347">
        <f>IF(InpOverride!G498="",F_Inputs!G498,InpOverride!G498)</f>
        <v>0</v>
      </c>
      <c r="H498" s="347">
        <f>IF(InpOverride!H498="",F_Inputs!H498,InpOverride!H498)</f>
        <v>0</v>
      </c>
      <c r="I498" s="347">
        <f>IF(InpOverride!I498="",F_Inputs!I498,InpOverride!I498)</f>
        <v>5.1470000000000002</v>
      </c>
      <c r="J498" s="347">
        <f>IF(InpOverride!J498="",F_Inputs!J498,InpOverride!J498)</f>
        <v>0</v>
      </c>
      <c r="K498" s="347">
        <f>IF(InpOverride!K498="",F_Inputs!K498,InpOverride!K498)</f>
        <v>0</v>
      </c>
      <c r="L498" s="347">
        <f>IF(InpOverride!L498="",F_Inputs!L498,InpOverride!L498)</f>
        <v>0</v>
      </c>
      <c r="M498" s="347">
        <f>IF(InpOverride!M498="",F_Inputs!M498,InpOverride!M498)</f>
        <v>0</v>
      </c>
    </row>
    <row r="499" spans="1:13" x14ac:dyDescent="0.35">
      <c r="A499" t="s">
        <v>122</v>
      </c>
      <c r="B499" t="s">
        <v>558</v>
      </c>
      <c r="C499" t="s">
        <v>559</v>
      </c>
      <c r="D499" t="s">
        <v>170</v>
      </c>
      <c r="E499" t="s">
        <v>292</v>
      </c>
      <c r="F499" s="347">
        <f>IF(InpOverride!F499="",F_Inputs!F499,InpOverride!F499)</f>
        <v>0</v>
      </c>
      <c r="G499" s="347">
        <f>IF(InpOverride!G499="",F_Inputs!G499,InpOverride!G499)</f>
        <v>0</v>
      </c>
      <c r="H499" s="347">
        <f>IF(InpOverride!H499="",F_Inputs!H499,InpOverride!H499)</f>
        <v>0</v>
      </c>
      <c r="I499" s="347">
        <f>IF(InpOverride!I499="",F_Inputs!I499,InpOverride!I499)</f>
        <v>2.1269999999999998</v>
      </c>
      <c r="J499" s="347">
        <f>IF(InpOverride!J499="",F_Inputs!J499,InpOverride!J499)</f>
        <v>0</v>
      </c>
      <c r="K499" s="347">
        <f>IF(InpOverride!K499="",F_Inputs!K499,InpOverride!K499)</f>
        <v>0</v>
      </c>
      <c r="L499" s="347">
        <f>IF(InpOverride!L499="",F_Inputs!L499,InpOverride!L499)</f>
        <v>0</v>
      </c>
      <c r="M499" s="347">
        <f>IF(InpOverride!M499="",F_Inputs!M499,InpOverride!M499)</f>
        <v>0</v>
      </c>
    </row>
    <row r="500" spans="1:13" x14ac:dyDescent="0.35">
      <c r="A500" t="s">
        <v>122</v>
      </c>
      <c r="B500" t="s">
        <v>560</v>
      </c>
      <c r="C500" t="s">
        <v>561</v>
      </c>
      <c r="D500" t="s">
        <v>170</v>
      </c>
      <c r="E500" t="s">
        <v>292</v>
      </c>
      <c r="F500" s="347">
        <f>IF(InpOverride!F500="",F_Inputs!F500,InpOverride!F500)</f>
        <v>0</v>
      </c>
      <c r="G500" s="347">
        <f>IF(InpOverride!G500="",F_Inputs!G500,InpOverride!G500)</f>
        <v>0</v>
      </c>
      <c r="H500" s="347">
        <f>IF(InpOverride!H500="",F_Inputs!H500,InpOverride!H500)</f>
        <v>0</v>
      </c>
      <c r="I500" s="347">
        <f>IF(InpOverride!I500="",F_Inputs!I500,InpOverride!I500)</f>
        <v>0.58599999999999997</v>
      </c>
      <c r="J500" s="347">
        <f>IF(InpOverride!J500="",F_Inputs!J500,InpOverride!J500)</f>
        <v>0</v>
      </c>
      <c r="K500" s="347">
        <f>IF(InpOverride!K500="",F_Inputs!K500,InpOverride!K500)</f>
        <v>0</v>
      </c>
      <c r="L500" s="347">
        <f>IF(InpOverride!L500="",F_Inputs!L500,InpOverride!L500)</f>
        <v>0</v>
      </c>
      <c r="M500" s="347">
        <f>IF(InpOverride!M500="",F_Inputs!M500,InpOverride!M500)</f>
        <v>0</v>
      </c>
    </row>
    <row r="501" spans="1:13" x14ac:dyDescent="0.35">
      <c r="A501" t="s">
        <v>122</v>
      </c>
      <c r="B501" t="s">
        <v>562</v>
      </c>
      <c r="C501" t="s">
        <v>563</v>
      </c>
      <c r="D501" t="s">
        <v>170</v>
      </c>
      <c r="E501" t="s">
        <v>292</v>
      </c>
      <c r="F501" s="347">
        <f>IF(InpOverride!F501="",F_Inputs!F501,InpOverride!F501)</f>
        <v>0</v>
      </c>
      <c r="G501" s="347">
        <f>IF(InpOverride!G501="",F_Inputs!G501,InpOverride!G501)</f>
        <v>0</v>
      </c>
      <c r="H501" s="347">
        <f>IF(InpOverride!H501="",F_Inputs!H501,InpOverride!H501)</f>
        <v>0</v>
      </c>
      <c r="I501" s="347">
        <f>IF(InpOverride!I501="",F_Inputs!I501,InpOverride!I501)</f>
        <v>-0.107</v>
      </c>
      <c r="J501" s="347">
        <f>IF(InpOverride!J501="",F_Inputs!J501,InpOverride!J501)</f>
        <v>0</v>
      </c>
      <c r="K501" s="347">
        <f>IF(InpOverride!K501="",F_Inputs!K501,InpOverride!K501)</f>
        <v>0</v>
      </c>
      <c r="L501" s="347">
        <f>IF(InpOverride!L501="",F_Inputs!L501,InpOverride!L501)</f>
        <v>0</v>
      </c>
      <c r="M501" s="347">
        <f>IF(InpOverride!M501="",F_Inputs!M501,InpOverride!M501)</f>
        <v>0</v>
      </c>
    </row>
    <row r="502" spans="1:13" x14ac:dyDescent="0.35">
      <c r="A502" t="s">
        <v>122</v>
      </c>
      <c r="B502" t="s">
        <v>564</v>
      </c>
      <c r="C502" t="s">
        <v>565</v>
      </c>
      <c r="D502" t="s">
        <v>170</v>
      </c>
      <c r="E502" t="s">
        <v>292</v>
      </c>
      <c r="F502" s="347">
        <f>IF(InpOverride!F502="",F_Inputs!F502,InpOverride!F502)</f>
        <v>0</v>
      </c>
      <c r="G502" s="347">
        <f>IF(InpOverride!G502="",F_Inputs!G502,InpOverride!G502)</f>
        <v>0</v>
      </c>
      <c r="H502" s="347">
        <f>IF(InpOverride!H502="",F_Inputs!H502,InpOverride!H502)</f>
        <v>0</v>
      </c>
      <c r="I502" s="347">
        <f>IF(InpOverride!I502="",F_Inputs!I502,InpOverride!I502)</f>
        <v>0</v>
      </c>
      <c r="J502" s="347">
        <f>IF(InpOverride!J502="",F_Inputs!J502,InpOverride!J502)</f>
        <v>0</v>
      </c>
      <c r="K502" s="347">
        <f>IF(InpOverride!K502="",F_Inputs!K502,InpOverride!K502)</f>
        <v>0</v>
      </c>
      <c r="L502" s="347">
        <f>IF(InpOverride!L502="",F_Inputs!L502,InpOverride!L502)</f>
        <v>0</v>
      </c>
      <c r="M502" s="347">
        <f>IF(InpOverride!M502="",F_Inputs!M502,InpOverride!M502)</f>
        <v>0</v>
      </c>
    </row>
    <row r="503" spans="1:13" x14ac:dyDescent="0.35">
      <c r="A503" t="s">
        <v>122</v>
      </c>
      <c r="B503" t="s">
        <v>566</v>
      </c>
      <c r="C503" t="s">
        <v>567</v>
      </c>
      <c r="D503" t="s">
        <v>170</v>
      </c>
      <c r="E503" t="s">
        <v>292</v>
      </c>
      <c r="F503" s="347">
        <f>IF(InpOverride!F503="",F_Inputs!F503,InpOverride!F503)</f>
        <v>0</v>
      </c>
      <c r="G503" s="347">
        <f>IF(InpOverride!G503="",F_Inputs!G503,InpOverride!G503)</f>
        <v>0</v>
      </c>
      <c r="H503" s="347">
        <f>IF(InpOverride!H503="",F_Inputs!H503,InpOverride!H503)</f>
        <v>0</v>
      </c>
      <c r="I503" s="347">
        <f>IF(InpOverride!I503="",F_Inputs!I503,InpOverride!I503)</f>
        <v>5.1470000000000002</v>
      </c>
      <c r="J503" s="347">
        <f>IF(InpOverride!J503="",F_Inputs!J503,InpOverride!J503)</f>
        <v>0</v>
      </c>
      <c r="K503" s="347">
        <f>IF(InpOverride!K503="",F_Inputs!K503,InpOverride!K503)</f>
        <v>0</v>
      </c>
      <c r="L503" s="347">
        <f>IF(InpOverride!L503="",F_Inputs!L503,InpOverride!L503)</f>
        <v>0</v>
      </c>
      <c r="M503" s="347">
        <f>IF(InpOverride!M503="",F_Inputs!M503,InpOverride!M503)</f>
        <v>0</v>
      </c>
    </row>
    <row r="504" spans="1:13" x14ac:dyDescent="0.35">
      <c r="A504" t="s">
        <v>122</v>
      </c>
      <c r="B504" t="s">
        <v>568</v>
      </c>
      <c r="C504" t="s">
        <v>569</v>
      </c>
      <c r="D504" t="s">
        <v>170</v>
      </c>
      <c r="E504" t="s">
        <v>292</v>
      </c>
      <c r="F504" s="347">
        <f>IF(InpOverride!F504="",F_Inputs!F504,InpOverride!F504)</f>
        <v>0</v>
      </c>
      <c r="G504" s="347">
        <f>IF(InpOverride!G504="",F_Inputs!G504,InpOverride!G504)</f>
        <v>0</v>
      </c>
      <c r="H504" s="347">
        <f>IF(InpOverride!H504="",F_Inputs!H504,InpOverride!H504)</f>
        <v>0</v>
      </c>
      <c r="I504" s="347">
        <f>IF(InpOverride!I504="",F_Inputs!I504,InpOverride!I504)</f>
        <v>2.1269999999999998</v>
      </c>
      <c r="J504" s="347">
        <f>IF(InpOverride!J504="",F_Inputs!J504,InpOverride!J504)</f>
        <v>0</v>
      </c>
      <c r="K504" s="347">
        <f>IF(InpOverride!K504="",F_Inputs!K504,InpOverride!K504)</f>
        <v>0</v>
      </c>
      <c r="L504" s="347">
        <f>IF(InpOverride!L504="",F_Inputs!L504,InpOverride!L504)</f>
        <v>0</v>
      </c>
      <c r="M504" s="347">
        <f>IF(InpOverride!M504="",F_Inputs!M504,InpOverride!M504)</f>
        <v>0</v>
      </c>
    </row>
    <row r="505" spans="1:13" x14ac:dyDescent="0.35">
      <c r="A505" t="s">
        <v>122</v>
      </c>
      <c r="B505" t="s">
        <v>570</v>
      </c>
      <c r="C505" t="s">
        <v>571</v>
      </c>
      <c r="D505" t="s">
        <v>170</v>
      </c>
      <c r="E505" t="s">
        <v>292</v>
      </c>
      <c r="F505" s="347">
        <f>IF(InpOverride!F505="",F_Inputs!F505,InpOverride!F505)</f>
        <v>0</v>
      </c>
      <c r="G505" s="347">
        <f>IF(InpOverride!G505="",F_Inputs!G505,InpOverride!G505)</f>
        <v>0</v>
      </c>
      <c r="H505" s="347">
        <f>IF(InpOverride!H505="",F_Inputs!H505,InpOverride!H505)</f>
        <v>0</v>
      </c>
      <c r="I505" s="347">
        <f>IF(InpOverride!I505="",F_Inputs!I505,InpOverride!I505)</f>
        <v>0.58599999999999997</v>
      </c>
      <c r="J505" s="347">
        <f>IF(InpOverride!J505="",F_Inputs!J505,InpOverride!J505)</f>
        <v>0</v>
      </c>
      <c r="K505" s="347">
        <f>IF(InpOverride!K505="",F_Inputs!K505,InpOverride!K505)</f>
        <v>0</v>
      </c>
      <c r="L505" s="347">
        <f>IF(InpOverride!L505="",F_Inputs!L505,InpOverride!L505)</f>
        <v>0</v>
      </c>
      <c r="M505" s="347">
        <f>IF(InpOverride!M505="",F_Inputs!M505,InpOverride!M505)</f>
        <v>0</v>
      </c>
    </row>
    <row r="506" spans="1:13" x14ac:dyDescent="0.35">
      <c r="A506" t="s">
        <v>122</v>
      </c>
      <c r="B506" t="s">
        <v>572</v>
      </c>
      <c r="C506" t="s">
        <v>573</v>
      </c>
      <c r="D506" t="s">
        <v>170</v>
      </c>
      <c r="E506" t="s">
        <v>292</v>
      </c>
      <c r="F506" s="347">
        <f>IF(InpOverride!F506="",F_Inputs!F506,InpOverride!F506)</f>
        <v>0</v>
      </c>
      <c r="G506" s="347">
        <f>IF(InpOverride!G506="",F_Inputs!G506,InpOverride!G506)</f>
        <v>0</v>
      </c>
      <c r="H506" s="347">
        <f>IF(InpOverride!H506="",F_Inputs!H506,InpOverride!H506)</f>
        <v>0</v>
      </c>
      <c r="I506" s="347">
        <f>IF(InpOverride!I506="",F_Inputs!I506,InpOverride!I506)</f>
        <v>-0.107</v>
      </c>
      <c r="J506" s="347">
        <f>IF(InpOverride!J506="",F_Inputs!J506,InpOverride!J506)</f>
        <v>0</v>
      </c>
      <c r="K506" s="347">
        <f>IF(InpOverride!K506="",F_Inputs!K506,InpOverride!K506)</f>
        <v>0</v>
      </c>
      <c r="L506" s="347">
        <f>IF(InpOverride!L506="",F_Inputs!L506,InpOverride!L506)</f>
        <v>0</v>
      </c>
      <c r="M506" s="347">
        <f>IF(InpOverride!M506="",F_Inputs!M506,InpOverride!M506)</f>
        <v>0</v>
      </c>
    </row>
    <row r="507" spans="1:13" x14ac:dyDescent="0.35">
      <c r="A507" t="s">
        <v>122</v>
      </c>
      <c r="B507" t="s">
        <v>574</v>
      </c>
      <c r="C507" t="s">
        <v>575</v>
      </c>
      <c r="D507" t="s">
        <v>170</v>
      </c>
      <c r="E507" t="s">
        <v>292</v>
      </c>
      <c r="F507" s="347">
        <f>IF(InpOverride!F507="",F_Inputs!F507,InpOverride!F507)</f>
        <v>0</v>
      </c>
      <c r="G507" s="347">
        <f>IF(InpOverride!G507="",F_Inputs!G507,InpOverride!G507)</f>
        <v>0</v>
      </c>
      <c r="H507" s="347">
        <f>IF(InpOverride!H507="",F_Inputs!H507,InpOverride!H507)</f>
        <v>0</v>
      </c>
      <c r="I507" s="347">
        <f>IF(InpOverride!I507="",F_Inputs!I507,InpOverride!I507)</f>
        <v>0</v>
      </c>
      <c r="J507" s="347">
        <f>IF(InpOverride!J507="",F_Inputs!J507,InpOverride!J507)</f>
        <v>0</v>
      </c>
      <c r="K507" s="347">
        <f>IF(InpOverride!K507="",F_Inputs!K507,InpOverride!K507)</f>
        <v>0</v>
      </c>
      <c r="L507" s="347">
        <f>IF(InpOverride!L507="",F_Inputs!L507,InpOverride!L507)</f>
        <v>0</v>
      </c>
      <c r="M507" s="347">
        <f>IF(InpOverride!M507="",F_Inputs!M507,InpOverride!M507)</f>
        <v>0</v>
      </c>
    </row>
    <row r="508" spans="1:13" x14ac:dyDescent="0.35">
      <c r="A508" t="s">
        <v>122</v>
      </c>
      <c r="B508" t="s">
        <v>576</v>
      </c>
      <c r="C508" t="s">
        <v>577</v>
      </c>
      <c r="D508" t="s">
        <v>170</v>
      </c>
      <c r="E508" t="s">
        <v>292</v>
      </c>
      <c r="F508" s="347">
        <f>IF(InpOverride!F508="",F_Inputs!F508,InpOverride!F508)</f>
        <v>0</v>
      </c>
      <c r="G508" s="347">
        <f>IF(InpOverride!G508="",F_Inputs!G508,InpOverride!G508)</f>
        <v>0</v>
      </c>
      <c r="H508" s="347">
        <f>IF(InpOverride!H508="",F_Inputs!H508,InpOverride!H508)</f>
        <v>0</v>
      </c>
      <c r="I508" s="347">
        <f>IF(InpOverride!I508="",F_Inputs!I508,InpOverride!I508)</f>
        <v>3.556</v>
      </c>
      <c r="J508" s="347">
        <f>IF(InpOverride!J508="",F_Inputs!J508,InpOverride!J508)</f>
        <v>0</v>
      </c>
      <c r="K508" s="347">
        <f>IF(InpOverride!K508="",F_Inputs!K508,InpOverride!K508)</f>
        <v>0</v>
      </c>
      <c r="L508" s="347">
        <f>IF(InpOverride!L508="",F_Inputs!L508,InpOverride!L508)</f>
        <v>0</v>
      </c>
      <c r="M508" s="347">
        <f>IF(InpOverride!M508="",F_Inputs!M508,InpOverride!M508)</f>
        <v>0</v>
      </c>
    </row>
    <row r="509" spans="1:13" x14ac:dyDescent="0.35">
      <c r="A509" t="s">
        <v>122</v>
      </c>
      <c r="B509" t="s">
        <v>578</v>
      </c>
      <c r="C509" t="s">
        <v>579</v>
      </c>
      <c r="D509" t="s">
        <v>170</v>
      </c>
      <c r="E509" t="s">
        <v>292</v>
      </c>
      <c r="F509" s="347">
        <f>IF(InpOverride!F509="",F_Inputs!F509,InpOverride!F509)</f>
        <v>0</v>
      </c>
      <c r="G509" s="347">
        <f>IF(InpOverride!G509="",F_Inputs!G509,InpOverride!G509)</f>
        <v>0</v>
      </c>
      <c r="H509" s="347">
        <f>IF(InpOverride!H509="",F_Inputs!H509,InpOverride!H509)</f>
        <v>0</v>
      </c>
      <c r="I509" s="347">
        <f>IF(InpOverride!I509="",F_Inputs!I509,InpOverride!I509)</f>
        <v>-0.68899999999999995</v>
      </c>
      <c r="J509" s="347">
        <f>IF(InpOverride!J509="",F_Inputs!J509,InpOverride!J509)</f>
        <v>0</v>
      </c>
      <c r="K509" s="347">
        <f>IF(InpOverride!K509="",F_Inputs!K509,InpOverride!K509)</f>
        <v>0</v>
      </c>
      <c r="L509" s="347">
        <f>IF(InpOverride!L509="",F_Inputs!L509,InpOverride!L509)</f>
        <v>0</v>
      </c>
      <c r="M509" s="347">
        <f>IF(InpOverride!M509="",F_Inputs!M509,InpOverride!M509)</f>
        <v>0</v>
      </c>
    </row>
    <row r="510" spans="1:13" x14ac:dyDescent="0.35">
      <c r="A510" t="s">
        <v>122</v>
      </c>
      <c r="B510" t="s">
        <v>580</v>
      </c>
      <c r="C510" t="s">
        <v>581</v>
      </c>
      <c r="D510" t="s">
        <v>170</v>
      </c>
      <c r="E510" t="s">
        <v>292</v>
      </c>
      <c r="F510" s="347">
        <f>IF(InpOverride!F510="",F_Inputs!F510,InpOverride!F510)</f>
        <v>0</v>
      </c>
      <c r="G510" s="347">
        <f>IF(InpOverride!G510="",F_Inputs!G510,InpOverride!G510)</f>
        <v>0</v>
      </c>
      <c r="H510" s="347">
        <f>IF(InpOverride!H510="",F_Inputs!H510,InpOverride!H510)</f>
        <v>0</v>
      </c>
      <c r="I510" s="347">
        <f>IF(InpOverride!I510="",F_Inputs!I510,InpOverride!I510)</f>
        <v>0</v>
      </c>
      <c r="J510" s="347">
        <f>IF(InpOverride!J510="",F_Inputs!J510,InpOverride!J510)</f>
        <v>0</v>
      </c>
      <c r="K510" s="347">
        <f>IF(InpOverride!K510="",F_Inputs!K510,InpOverride!K510)</f>
        <v>0</v>
      </c>
      <c r="L510" s="347">
        <f>IF(InpOverride!L510="",F_Inputs!L510,InpOverride!L510)</f>
        <v>0</v>
      </c>
      <c r="M510" s="347">
        <f>IF(InpOverride!M510="",F_Inputs!M510,InpOverride!M510)</f>
        <v>0</v>
      </c>
    </row>
    <row r="511" spans="1:13" x14ac:dyDescent="0.35">
      <c r="A511" t="s">
        <v>122</v>
      </c>
      <c r="B511" t="s">
        <v>582</v>
      </c>
      <c r="C511" t="s">
        <v>583</v>
      </c>
      <c r="D511" t="s">
        <v>170</v>
      </c>
      <c r="E511" t="s">
        <v>292</v>
      </c>
      <c r="F511" s="347">
        <f>IF(InpOverride!F511="",F_Inputs!F511,InpOverride!F511)</f>
        <v>0</v>
      </c>
      <c r="G511" s="347">
        <f>IF(InpOverride!G511="",F_Inputs!G511,InpOverride!G511)</f>
        <v>0</v>
      </c>
      <c r="H511" s="347">
        <f>IF(InpOverride!H511="",F_Inputs!H511,InpOverride!H511)</f>
        <v>0</v>
      </c>
      <c r="I511" s="347">
        <f>IF(InpOverride!I511="",F_Inputs!I511,InpOverride!I511)</f>
        <v>0</v>
      </c>
      <c r="J511" s="347">
        <f>IF(InpOverride!J511="",F_Inputs!J511,InpOverride!J511)</f>
        <v>0</v>
      </c>
      <c r="K511" s="347">
        <f>IF(InpOverride!K511="",F_Inputs!K511,InpOverride!K511)</f>
        <v>0</v>
      </c>
      <c r="L511" s="347">
        <f>IF(InpOverride!L511="",F_Inputs!L511,InpOverride!L511)</f>
        <v>0</v>
      </c>
      <c r="M511" s="347">
        <f>IF(InpOverride!M511="",F_Inputs!M511,InpOverride!M511)</f>
        <v>0</v>
      </c>
    </row>
    <row r="512" spans="1:13" x14ac:dyDescent="0.35">
      <c r="A512" t="s">
        <v>122</v>
      </c>
      <c r="B512" t="s">
        <v>584</v>
      </c>
      <c r="C512" t="s">
        <v>585</v>
      </c>
      <c r="D512" t="s">
        <v>170</v>
      </c>
      <c r="E512" t="s">
        <v>292</v>
      </c>
      <c r="F512" s="347">
        <f>IF(InpOverride!F512="",F_Inputs!F512,InpOverride!F512)</f>
        <v>0</v>
      </c>
      <c r="G512" s="347">
        <f>IF(InpOverride!G512="",F_Inputs!G512,InpOverride!G512)</f>
        <v>0</v>
      </c>
      <c r="H512" s="347">
        <f>IF(InpOverride!H512="",F_Inputs!H512,InpOverride!H512)</f>
        <v>0</v>
      </c>
      <c r="I512" s="347">
        <f>IF(InpOverride!I512="",F_Inputs!I512,InpOverride!I512)</f>
        <v>0</v>
      </c>
      <c r="J512" s="347">
        <f>IF(InpOverride!J512="",F_Inputs!J512,InpOverride!J512)</f>
        <v>0</v>
      </c>
      <c r="K512" s="347">
        <f>IF(InpOverride!K512="",F_Inputs!K512,InpOverride!K512)</f>
        <v>0</v>
      </c>
      <c r="L512" s="347">
        <f>IF(InpOverride!L512="",F_Inputs!L512,InpOverride!L512)</f>
        <v>0</v>
      </c>
      <c r="M512" s="347">
        <f>IF(InpOverride!M512="",F_Inputs!M512,InpOverride!M512)</f>
        <v>0</v>
      </c>
    </row>
    <row r="513" spans="1:13" x14ac:dyDescent="0.35">
      <c r="A513" t="s">
        <v>122</v>
      </c>
      <c r="B513" t="s">
        <v>586</v>
      </c>
      <c r="C513" t="s">
        <v>587</v>
      </c>
      <c r="D513" t="s">
        <v>170</v>
      </c>
      <c r="E513" t="s">
        <v>292</v>
      </c>
      <c r="F513" s="347">
        <f>IF(InpOverride!F513="",F_Inputs!F513,InpOverride!F513)</f>
        <v>0</v>
      </c>
      <c r="G513" s="347">
        <f>IF(InpOverride!G513="",F_Inputs!G513,InpOverride!G513)</f>
        <v>0</v>
      </c>
      <c r="H513" s="347">
        <f>IF(InpOverride!H513="",F_Inputs!H513,InpOverride!H513)</f>
        <v>0</v>
      </c>
      <c r="I513" s="347">
        <f>IF(InpOverride!I513="",F_Inputs!I513,InpOverride!I513)</f>
        <v>3.556</v>
      </c>
      <c r="J513" s="347">
        <f>IF(InpOverride!J513="",F_Inputs!J513,InpOverride!J513)</f>
        <v>0</v>
      </c>
      <c r="K513" s="347">
        <f>IF(InpOverride!K513="",F_Inputs!K513,InpOverride!K513)</f>
        <v>0</v>
      </c>
      <c r="L513" s="347">
        <f>IF(InpOverride!L513="",F_Inputs!L513,InpOverride!L513)</f>
        <v>0</v>
      </c>
      <c r="M513" s="347">
        <f>IF(InpOverride!M513="",F_Inputs!M513,InpOverride!M513)</f>
        <v>0</v>
      </c>
    </row>
    <row r="514" spans="1:13" x14ac:dyDescent="0.35">
      <c r="A514" t="s">
        <v>122</v>
      </c>
      <c r="B514" t="s">
        <v>588</v>
      </c>
      <c r="C514" t="s">
        <v>589</v>
      </c>
      <c r="D514" t="s">
        <v>170</v>
      </c>
      <c r="E514" t="s">
        <v>292</v>
      </c>
      <c r="F514" s="347">
        <f>IF(InpOverride!F514="",F_Inputs!F514,InpOverride!F514)</f>
        <v>0</v>
      </c>
      <c r="G514" s="347">
        <f>IF(InpOverride!G514="",F_Inputs!G514,InpOverride!G514)</f>
        <v>0</v>
      </c>
      <c r="H514" s="347">
        <f>IF(InpOverride!H514="",F_Inputs!H514,InpOverride!H514)</f>
        <v>0</v>
      </c>
      <c r="I514" s="347">
        <f>IF(InpOverride!I514="",F_Inputs!I514,InpOverride!I514)</f>
        <v>-0.68899999999999995</v>
      </c>
      <c r="J514" s="347">
        <f>IF(InpOverride!J514="",F_Inputs!J514,InpOverride!J514)</f>
        <v>0</v>
      </c>
      <c r="K514" s="347">
        <f>IF(InpOverride!K514="",F_Inputs!K514,InpOverride!K514)</f>
        <v>0</v>
      </c>
      <c r="L514" s="347">
        <f>IF(InpOverride!L514="",F_Inputs!L514,InpOverride!L514)</f>
        <v>0</v>
      </c>
      <c r="M514" s="347">
        <f>IF(InpOverride!M514="",F_Inputs!M514,InpOverride!M514)</f>
        <v>0</v>
      </c>
    </row>
    <row r="515" spans="1:13" x14ac:dyDescent="0.35">
      <c r="A515" t="s">
        <v>122</v>
      </c>
      <c r="B515" t="s">
        <v>590</v>
      </c>
      <c r="C515" t="s">
        <v>591</v>
      </c>
      <c r="D515" t="s">
        <v>170</v>
      </c>
      <c r="E515" t="s">
        <v>292</v>
      </c>
      <c r="F515" s="347">
        <f>IF(InpOverride!F515="",F_Inputs!F515,InpOverride!F515)</f>
        <v>0</v>
      </c>
      <c r="G515" s="347">
        <f>IF(InpOverride!G515="",F_Inputs!G515,InpOverride!G515)</f>
        <v>0</v>
      </c>
      <c r="H515" s="347">
        <f>IF(InpOverride!H515="",F_Inputs!H515,InpOverride!H515)</f>
        <v>0</v>
      </c>
      <c r="I515" s="347">
        <f>IF(InpOverride!I515="",F_Inputs!I515,InpOverride!I515)</f>
        <v>0</v>
      </c>
      <c r="J515" s="347">
        <f>IF(InpOverride!J515="",F_Inputs!J515,InpOverride!J515)</f>
        <v>0</v>
      </c>
      <c r="K515" s="347">
        <f>IF(InpOverride!K515="",F_Inputs!K515,InpOverride!K515)</f>
        <v>0</v>
      </c>
      <c r="L515" s="347">
        <f>IF(InpOverride!L515="",F_Inputs!L515,InpOverride!L515)</f>
        <v>0</v>
      </c>
      <c r="M515" s="347">
        <f>IF(InpOverride!M515="",F_Inputs!M515,InpOverride!M515)</f>
        <v>0</v>
      </c>
    </row>
    <row r="516" spans="1:13" x14ac:dyDescent="0.35">
      <c r="A516" t="s">
        <v>122</v>
      </c>
      <c r="B516" t="s">
        <v>592</v>
      </c>
      <c r="C516" t="s">
        <v>593</v>
      </c>
      <c r="D516" t="s">
        <v>170</v>
      </c>
      <c r="E516" t="s">
        <v>292</v>
      </c>
      <c r="F516" s="347">
        <f>IF(InpOverride!F516="",F_Inputs!F516,InpOverride!F516)</f>
        <v>0</v>
      </c>
      <c r="G516" s="347">
        <f>IF(InpOverride!G516="",F_Inputs!G516,InpOverride!G516)</f>
        <v>0</v>
      </c>
      <c r="H516" s="347">
        <f>IF(InpOverride!H516="",F_Inputs!H516,InpOverride!H516)</f>
        <v>0</v>
      </c>
      <c r="I516" s="347">
        <f>IF(InpOverride!I516="",F_Inputs!I516,InpOverride!I516)</f>
        <v>0</v>
      </c>
      <c r="J516" s="347">
        <f>IF(InpOverride!J516="",F_Inputs!J516,InpOverride!J516)</f>
        <v>0</v>
      </c>
      <c r="K516" s="347">
        <f>IF(InpOverride!K516="",F_Inputs!K516,InpOverride!K516)</f>
        <v>0</v>
      </c>
      <c r="L516" s="347">
        <f>IF(InpOverride!L516="",F_Inputs!L516,InpOverride!L516)</f>
        <v>0</v>
      </c>
      <c r="M516" s="347">
        <f>IF(InpOverride!M516="",F_Inputs!M516,InpOverride!M516)</f>
        <v>0</v>
      </c>
    </row>
    <row r="517" spans="1:13" x14ac:dyDescent="0.35">
      <c r="A517" t="s">
        <v>122</v>
      </c>
      <c r="B517" t="s">
        <v>594</v>
      </c>
      <c r="C517" t="s">
        <v>595</v>
      </c>
      <c r="D517" t="s">
        <v>170</v>
      </c>
      <c r="E517" t="s">
        <v>292</v>
      </c>
      <c r="F517" s="347">
        <f>IF(InpOverride!F517="",F_Inputs!F517,InpOverride!F517)</f>
        <v>0</v>
      </c>
      <c r="G517" s="347">
        <f>IF(InpOverride!G517="",F_Inputs!G517,InpOverride!G517)</f>
        <v>0</v>
      </c>
      <c r="H517" s="347">
        <f>IF(InpOverride!H517="",F_Inputs!H517,InpOverride!H517)</f>
        <v>0</v>
      </c>
      <c r="I517" s="347">
        <f>IF(InpOverride!I517="",F_Inputs!I517,InpOverride!I517)</f>
        <v>0</v>
      </c>
      <c r="J517" s="347">
        <f>IF(InpOverride!J517="",F_Inputs!J517,InpOverride!J517)</f>
        <v>0</v>
      </c>
      <c r="K517" s="347">
        <f>IF(InpOverride!K517="",F_Inputs!K517,InpOverride!K517)</f>
        <v>0</v>
      </c>
      <c r="L517" s="347">
        <f>IF(InpOverride!L517="",F_Inputs!L517,InpOverride!L517)</f>
        <v>0</v>
      </c>
      <c r="M517" s="347">
        <f>IF(InpOverride!M517="",F_Inputs!M517,InpOverride!M517)</f>
        <v>0</v>
      </c>
    </row>
    <row r="518" spans="1:13" x14ac:dyDescent="0.35">
      <c r="A518" t="s">
        <v>122</v>
      </c>
      <c r="B518" t="s">
        <v>596</v>
      </c>
      <c r="C518" t="s">
        <v>597</v>
      </c>
      <c r="D518" t="s">
        <v>170</v>
      </c>
      <c r="E518" t="s">
        <v>292</v>
      </c>
      <c r="F518" s="347">
        <f>IF(InpOverride!F518="",F_Inputs!F518,InpOverride!F518)</f>
        <v>0</v>
      </c>
      <c r="G518" s="347">
        <f>IF(InpOverride!G518="",F_Inputs!G518,InpOverride!G518)</f>
        <v>0</v>
      </c>
      <c r="H518" s="347">
        <f>IF(InpOverride!H518="",F_Inputs!H518,InpOverride!H518)</f>
        <v>0</v>
      </c>
      <c r="I518" s="347">
        <f>IF(InpOverride!I518="",F_Inputs!I518,InpOverride!I518)</f>
        <v>1.591</v>
      </c>
      <c r="J518" s="347">
        <f>IF(InpOverride!J518="",F_Inputs!J518,InpOverride!J518)</f>
        <v>0</v>
      </c>
      <c r="K518" s="347">
        <f>IF(InpOverride!K518="",F_Inputs!K518,InpOverride!K518)</f>
        <v>0</v>
      </c>
      <c r="L518" s="347">
        <f>IF(InpOverride!L518="",F_Inputs!L518,InpOverride!L518)</f>
        <v>0</v>
      </c>
      <c r="M518" s="347">
        <f>IF(InpOverride!M518="",F_Inputs!M518,InpOverride!M518)</f>
        <v>0</v>
      </c>
    </row>
    <row r="519" spans="1:13" x14ac:dyDescent="0.35">
      <c r="A519" t="s">
        <v>122</v>
      </c>
      <c r="B519" t="s">
        <v>598</v>
      </c>
      <c r="C519" t="s">
        <v>599</v>
      </c>
      <c r="D519" t="s">
        <v>170</v>
      </c>
      <c r="E519" t="s">
        <v>292</v>
      </c>
      <c r="F519" s="347">
        <f>IF(InpOverride!F519="",F_Inputs!F519,InpOverride!F519)</f>
        <v>0</v>
      </c>
      <c r="G519" s="347">
        <f>IF(InpOverride!G519="",F_Inputs!G519,InpOverride!G519)</f>
        <v>0</v>
      </c>
      <c r="H519" s="347">
        <f>IF(InpOverride!H519="",F_Inputs!H519,InpOverride!H519)</f>
        <v>0</v>
      </c>
      <c r="I519" s="347">
        <f>IF(InpOverride!I519="",F_Inputs!I519,InpOverride!I519)</f>
        <v>2.8159999999999998</v>
      </c>
      <c r="J519" s="347">
        <f>IF(InpOverride!J519="",F_Inputs!J519,InpOverride!J519)</f>
        <v>0</v>
      </c>
      <c r="K519" s="347">
        <f>IF(InpOverride!K519="",F_Inputs!K519,InpOverride!K519)</f>
        <v>0</v>
      </c>
      <c r="L519" s="347">
        <f>IF(InpOverride!L519="",F_Inputs!L519,InpOverride!L519)</f>
        <v>0</v>
      </c>
      <c r="M519" s="347">
        <f>IF(InpOverride!M519="",F_Inputs!M519,InpOverride!M519)</f>
        <v>0</v>
      </c>
    </row>
    <row r="520" spans="1:13" x14ac:dyDescent="0.35">
      <c r="A520" t="s">
        <v>122</v>
      </c>
      <c r="B520" t="s">
        <v>600</v>
      </c>
      <c r="C520" t="s">
        <v>601</v>
      </c>
      <c r="D520" t="s">
        <v>170</v>
      </c>
      <c r="E520" t="s">
        <v>292</v>
      </c>
      <c r="F520" s="347">
        <f>IF(InpOverride!F520="",F_Inputs!F520,InpOverride!F520)</f>
        <v>0</v>
      </c>
      <c r="G520" s="347">
        <f>IF(InpOverride!G520="",F_Inputs!G520,InpOverride!G520)</f>
        <v>0</v>
      </c>
      <c r="H520" s="347">
        <f>IF(InpOverride!H520="",F_Inputs!H520,InpOverride!H520)</f>
        <v>0</v>
      </c>
      <c r="I520" s="347">
        <f>IF(InpOverride!I520="",F_Inputs!I520,InpOverride!I520)</f>
        <v>0.58599999999999997</v>
      </c>
      <c r="J520" s="347">
        <f>IF(InpOverride!J520="",F_Inputs!J520,InpOverride!J520)</f>
        <v>0</v>
      </c>
      <c r="K520" s="347">
        <f>IF(InpOverride!K520="",F_Inputs!K520,InpOverride!K520)</f>
        <v>0</v>
      </c>
      <c r="L520" s="347">
        <f>IF(InpOverride!L520="",F_Inputs!L520,InpOverride!L520)</f>
        <v>0</v>
      </c>
      <c r="M520" s="347">
        <f>IF(InpOverride!M520="",F_Inputs!M520,InpOverride!M520)</f>
        <v>0</v>
      </c>
    </row>
    <row r="521" spans="1:13" x14ac:dyDescent="0.35">
      <c r="A521" t="s">
        <v>122</v>
      </c>
      <c r="B521" t="s">
        <v>602</v>
      </c>
      <c r="C521" t="s">
        <v>603</v>
      </c>
      <c r="D521" t="s">
        <v>170</v>
      </c>
      <c r="E521" t="s">
        <v>292</v>
      </c>
      <c r="F521" s="347">
        <f>IF(InpOverride!F521="",F_Inputs!F521,InpOverride!F521)</f>
        <v>0</v>
      </c>
      <c r="G521" s="347">
        <f>IF(InpOverride!G521="",F_Inputs!G521,InpOverride!G521)</f>
        <v>0</v>
      </c>
      <c r="H521" s="347">
        <f>IF(InpOverride!H521="",F_Inputs!H521,InpOverride!H521)</f>
        <v>0</v>
      </c>
      <c r="I521" s="347">
        <f>IF(InpOverride!I521="",F_Inputs!I521,InpOverride!I521)</f>
        <v>-0.107</v>
      </c>
      <c r="J521" s="347">
        <f>IF(InpOverride!J521="",F_Inputs!J521,InpOverride!J521)</f>
        <v>0</v>
      </c>
      <c r="K521" s="347">
        <f>IF(InpOverride!K521="",F_Inputs!K521,InpOverride!K521)</f>
        <v>0</v>
      </c>
      <c r="L521" s="347">
        <f>IF(InpOverride!L521="",F_Inputs!L521,InpOverride!L521)</f>
        <v>0</v>
      </c>
      <c r="M521" s="347">
        <f>IF(InpOverride!M521="",F_Inputs!M521,InpOverride!M521)</f>
        <v>0</v>
      </c>
    </row>
    <row r="522" spans="1:13" x14ac:dyDescent="0.35">
      <c r="A522" t="s">
        <v>122</v>
      </c>
      <c r="B522" t="s">
        <v>604</v>
      </c>
      <c r="C522" t="s">
        <v>605</v>
      </c>
      <c r="D522" t="s">
        <v>170</v>
      </c>
      <c r="E522" t="s">
        <v>292</v>
      </c>
      <c r="F522" s="347">
        <f>IF(InpOverride!F522="",F_Inputs!F522,InpOverride!F522)</f>
        <v>0</v>
      </c>
      <c r="G522" s="347">
        <f>IF(InpOverride!G522="",F_Inputs!G522,InpOverride!G522)</f>
        <v>0</v>
      </c>
      <c r="H522" s="347">
        <f>IF(InpOverride!H522="",F_Inputs!H522,InpOverride!H522)</f>
        <v>0</v>
      </c>
      <c r="I522" s="347">
        <f>IF(InpOverride!I522="",F_Inputs!I522,InpOverride!I522)</f>
        <v>0</v>
      </c>
      <c r="J522" s="347">
        <f>IF(InpOverride!J522="",F_Inputs!J522,InpOverride!J522)</f>
        <v>0</v>
      </c>
      <c r="K522" s="347">
        <f>IF(InpOverride!K522="",F_Inputs!K522,InpOverride!K522)</f>
        <v>0</v>
      </c>
      <c r="L522" s="347">
        <f>IF(InpOverride!L522="",F_Inputs!L522,InpOverride!L522)</f>
        <v>0</v>
      </c>
      <c r="M522" s="347">
        <f>IF(InpOverride!M522="",F_Inputs!M522,InpOverride!M522)</f>
        <v>0</v>
      </c>
    </row>
    <row r="523" spans="1:13" x14ac:dyDescent="0.35">
      <c r="A523" t="s">
        <v>122</v>
      </c>
      <c r="B523" t="s">
        <v>606</v>
      </c>
      <c r="C523" t="s">
        <v>607</v>
      </c>
      <c r="D523" t="s">
        <v>170</v>
      </c>
      <c r="E523" t="s">
        <v>292</v>
      </c>
      <c r="F523" s="347">
        <f>IF(InpOverride!F523="",F_Inputs!F523,InpOverride!F523)</f>
        <v>0</v>
      </c>
      <c r="G523" s="347">
        <f>IF(InpOverride!G523="",F_Inputs!G523,InpOverride!G523)</f>
        <v>0</v>
      </c>
      <c r="H523" s="347">
        <f>IF(InpOverride!H523="",F_Inputs!H523,InpOverride!H523)</f>
        <v>0</v>
      </c>
      <c r="I523" s="347">
        <f>IF(InpOverride!I523="",F_Inputs!I523,InpOverride!I523)</f>
        <v>1.591</v>
      </c>
      <c r="J523" s="347">
        <f>IF(InpOverride!J523="",F_Inputs!J523,InpOverride!J523)</f>
        <v>0</v>
      </c>
      <c r="K523" s="347">
        <f>IF(InpOverride!K523="",F_Inputs!K523,InpOverride!K523)</f>
        <v>0</v>
      </c>
      <c r="L523" s="347">
        <f>IF(InpOverride!L523="",F_Inputs!L523,InpOverride!L523)</f>
        <v>0</v>
      </c>
      <c r="M523" s="347">
        <f>IF(InpOverride!M523="",F_Inputs!M523,InpOverride!M523)</f>
        <v>0</v>
      </c>
    </row>
    <row r="524" spans="1:13" x14ac:dyDescent="0.35">
      <c r="A524" t="s">
        <v>122</v>
      </c>
      <c r="B524" t="s">
        <v>608</v>
      </c>
      <c r="C524" t="s">
        <v>609</v>
      </c>
      <c r="D524" t="s">
        <v>170</v>
      </c>
      <c r="E524" t="s">
        <v>292</v>
      </c>
      <c r="F524" s="347">
        <f>IF(InpOverride!F524="",F_Inputs!F524,InpOverride!F524)</f>
        <v>0</v>
      </c>
      <c r="G524" s="347">
        <f>IF(InpOverride!G524="",F_Inputs!G524,InpOverride!G524)</f>
        <v>0</v>
      </c>
      <c r="H524" s="347">
        <f>IF(InpOverride!H524="",F_Inputs!H524,InpOverride!H524)</f>
        <v>0</v>
      </c>
      <c r="I524" s="347">
        <f>IF(InpOverride!I524="",F_Inputs!I524,InpOverride!I524)</f>
        <v>2.8159999999999998</v>
      </c>
      <c r="J524" s="347">
        <f>IF(InpOverride!J524="",F_Inputs!J524,InpOverride!J524)</f>
        <v>0</v>
      </c>
      <c r="K524" s="347">
        <f>IF(InpOverride!K524="",F_Inputs!K524,InpOverride!K524)</f>
        <v>0</v>
      </c>
      <c r="L524" s="347">
        <f>IF(InpOverride!L524="",F_Inputs!L524,InpOverride!L524)</f>
        <v>0</v>
      </c>
      <c r="M524" s="347">
        <f>IF(InpOverride!M524="",F_Inputs!M524,InpOverride!M524)</f>
        <v>0</v>
      </c>
    </row>
    <row r="525" spans="1:13" x14ac:dyDescent="0.35">
      <c r="A525" t="s">
        <v>122</v>
      </c>
      <c r="B525" t="s">
        <v>610</v>
      </c>
      <c r="C525" t="s">
        <v>611</v>
      </c>
      <c r="D525" t="s">
        <v>170</v>
      </c>
      <c r="E525" t="s">
        <v>292</v>
      </c>
      <c r="F525" s="347">
        <f>IF(InpOverride!F525="",F_Inputs!F525,InpOverride!F525)</f>
        <v>0</v>
      </c>
      <c r="G525" s="347">
        <f>IF(InpOverride!G525="",F_Inputs!G525,InpOverride!G525)</f>
        <v>0</v>
      </c>
      <c r="H525" s="347">
        <f>IF(InpOverride!H525="",F_Inputs!H525,InpOverride!H525)</f>
        <v>0</v>
      </c>
      <c r="I525" s="347">
        <f>IF(InpOverride!I525="",F_Inputs!I525,InpOverride!I525)</f>
        <v>0.58599999999999997</v>
      </c>
      <c r="J525" s="347">
        <f>IF(InpOverride!J525="",F_Inputs!J525,InpOverride!J525)</f>
        <v>0</v>
      </c>
      <c r="K525" s="347">
        <f>IF(InpOverride!K525="",F_Inputs!K525,InpOverride!K525)</f>
        <v>0</v>
      </c>
      <c r="L525" s="347">
        <f>IF(InpOverride!L525="",F_Inputs!L525,InpOverride!L525)</f>
        <v>0</v>
      </c>
      <c r="M525" s="347">
        <f>IF(InpOverride!M525="",F_Inputs!M525,InpOverride!M525)</f>
        <v>0</v>
      </c>
    </row>
    <row r="526" spans="1:13" ht="25.5" x14ac:dyDescent="0.35">
      <c r="A526" t="s">
        <v>122</v>
      </c>
      <c r="B526" t="s">
        <v>612</v>
      </c>
      <c r="C526" s="327" t="s">
        <v>613</v>
      </c>
      <c r="D526" t="s">
        <v>170</v>
      </c>
      <c r="E526" t="s">
        <v>292</v>
      </c>
      <c r="F526" s="347">
        <f>IF(InpOverride!F526="",F_Inputs!F526,InpOverride!F526)</f>
        <v>0</v>
      </c>
      <c r="G526" s="347">
        <f>IF(InpOverride!G526="",F_Inputs!G526,InpOverride!G526)</f>
        <v>0</v>
      </c>
      <c r="H526" s="347">
        <f>IF(InpOverride!H526="",F_Inputs!H526,InpOverride!H526)</f>
        <v>0</v>
      </c>
      <c r="I526" s="347">
        <f>IF(InpOverride!I526="",F_Inputs!I526,InpOverride!I526)</f>
        <v>-0.107</v>
      </c>
      <c r="J526" s="347">
        <f>IF(InpOverride!J526="",F_Inputs!J526,InpOverride!J526)</f>
        <v>0</v>
      </c>
      <c r="K526" s="347">
        <f>IF(InpOverride!K526="",F_Inputs!K526,InpOverride!K526)</f>
        <v>0</v>
      </c>
      <c r="L526" s="347">
        <f>IF(InpOverride!L526="",F_Inputs!L526,InpOverride!L526)</f>
        <v>0</v>
      </c>
      <c r="M526" s="347">
        <f>IF(InpOverride!M526="",F_Inputs!M526,InpOverride!M526)</f>
        <v>0</v>
      </c>
    </row>
    <row r="527" spans="1:13" ht="38.25" x14ac:dyDescent="0.35">
      <c r="A527" t="s">
        <v>122</v>
      </c>
      <c r="B527" t="s">
        <v>614</v>
      </c>
      <c r="C527" s="327" t="s">
        <v>615</v>
      </c>
      <c r="D527" t="s">
        <v>170</v>
      </c>
      <c r="E527" t="s">
        <v>292</v>
      </c>
      <c r="F527" s="347">
        <f>IF(InpOverride!F527="",F_Inputs!F527,InpOverride!F527)</f>
        <v>0</v>
      </c>
      <c r="G527" s="347">
        <f>IF(InpOverride!G527="",F_Inputs!G527,InpOverride!G527)</f>
        <v>0</v>
      </c>
      <c r="H527" s="347">
        <f>IF(InpOverride!H527="",F_Inputs!H527,InpOverride!H527)</f>
        <v>0</v>
      </c>
      <c r="I527" s="347">
        <f>IF(InpOverride!I527="",F_Inputs!I527,InpOverride!I527)</f>
        <v>0</v>
      </c>
      <c r="J527" s="347">
        <f>IF(InpOverride!J527="",F_Inputs!J527,InpOverride!J527)</f>
        <v>0</v>
      </c>
      <c r="K527" s="347">
        <f>IF(InpOverride!K527="",F_Inputs!K527,InpOverride!K527)</f>
        <v>0</v>
      </c>
      <c r="L527" s="347">
        <f>IF(InpOverride!L527="",F_Inputs!L527,InpOverride!L527)</f>
        <v>0</v>
      </c>
      <c r="M527" s="347">
        <f>IF(InpOverride!M527="",F_Inputs!M527,InpOverride!M527)</f>
        <v>0</v>
      </c>
    </row>
    <row r="528" spans="1:13" ht="25.5" x14ac:dyDescent="0.35">
      <c r="A528" t="s">
        <v>122</v>
      </c>
      <c r="B528" t="s">
        <v>616</v>
      </c>
      <c r="C528" s="327" t="s">
        <v>617</v>
      </c>
      <c r="D528" t="s">
        <v>424</v>
      </c>
      <c r="E528" t="s">
        <v>292</v>
      </c>
      <c r="F528" s="347">
        <f>IF(InpOverride!F528="",F_Inputs!F528,InpOverride!F528)</f>
        <v>0</v>
      </c>
      <c r="G528" s="347">
        <f>IF(InpOverride!G528="",F_Inputs!G528,InpOverride!G528)</f>
        <v>0</v>
      </c>
      <c r="H528" s="347">
        <f>IF(InpOverride!H528="",F_Inputs!H528,InpOverride!H528)</f>
        <v>0</v>
      </c>
      <c r="I528" s="347">
        <f>IF(InpOverride!I528="",F_Inputs!I528,InpOverride!I528)</f>
        <v>73.760000000000005</v>
      </c>
      <c r="J528" s="347">
        <f>IF(InpOverride!J528="",F_Inputs!J528,InpOverride!J528)</f>
        <v>0</v>
      </c>
      <c r="K528" s="347">
        <f>IF(InpOverride!K528="",F_Inputs!K528,InpOverride!K528)</f>
        <v>0</v>
      </c>
      <c r="L528" s="347">
        <f>IF(InpOverride!L528="",F_Inputs!L528,InpOverride!L528)</f>
        <v>0</v>
      </c>
      <c r="M528" s="347">
        <f>IF(InpOverride!M528="",F_Inputs!M528,InpOverride!M528)</f>
        <v>0</v>
      </c>
    </row>
    <row r="529" spans="1:13" x14ac:dyDescent="0.35">
      <c r="A529" t="s">
        <v>122</v>
      </c>
      <c r="B529" t="s">
        <v>618</v>
      </c>
      <c r="C529" t="s">
        <v>619</v>
      </c>
      <c r="D529" t="s">
        <v>424</v>
      </c>
      <c r="E529" t="s">
        <v>292</v>
      </c>
      <c r="F529" s="347">
        <f>IF(InpOverride!F529="",F_Inputs!F529,InpOverride!F529)</f>
        <v>0</v>
      </c>
      <c r="G529" s="347">
        <f>IF(InpOverride!G529="",F_Inputs!G529,InpOverride!G529)</f>
        <v>0</v>
      </c>
      <c r="H529" s="347">
        <f>IF(InpOverride!H529="",F_Inputs!H529,InpOverride!H529)</f>
        <v>0</v>
      </c>
      <c r="I529" s="347">
        <f>IF(InpOverride!I529="",F_Inputs!I529,InpOverride!I529)</f>
        <v>0</v>
      </c>
      <c r="J529" s="347">
        <f>IF(InpOverride!J529="",F_Inputs!J529,InpOverride!J529)</f>
        <v>0</v>
      </c>
      <c r="K529" s="347">
        <f>IF(InpOverride!K529="",F_Inputs!K529,InpOverride!K529)</f>
        <v>0</v>
      </c>
      <c r="L529" s="347">
        <f>IF(InpOverride!L529="",F_Inputs!L529,InpOverride!L529)</f>
        <v>0</v>
      </c>
      <c r="M529" s="347">
        <f>IF(InpOverride!M529="",F_Inputs!M529,InpOverride!M529)</f>
        <v>0</v>
      </c>
    </row>
    <row r="530" spans="1:13" x14ac:dyDescent="0.35">
      <c r="A530" t="s">
        <v>122</v>
      </c>
      <c r="B530" t="s">
        <v>620</v>
      </c>
      <c r="C530" t="s">
        <v>621</v>
      </c>
      <c r="D530" t="s">
        <v>176</v>
      </c>
      <c r="E530" t="s">
        <v>292</v>
      </c>
      <c r="F530" s="347">
        <f>IF(InpOverride!F530="",F_Inputs!F530,InpOverride!F530)</f>
        <v>0</v>
      </c>
      <c r="G530" s="347">
        <f>IF(InpOverride!G530="",F_Inputs!G530,InpOverride!G530)</f>
        <v>0</v>
      </c>
      <c r="H530" s="347">
        <f>IF(InpOverride!H530="",F_Inputs!H530,InpOverride!H530)</f>
        <v>0</v>
      </c>
      <c r="I530" s="347">
        <f>IF(InpOverride!I530="",F_Inputs!I530,InpOverride!I530)</f>
        <v>0</v>
      </c>
      <c r="J530" s="347">
        <f>IF(InpOverride!J530="",F_Inputs!J530,InpOverride!J530)</f>
        <v>0</v>
      </c>
      <c r="K530" s="347">
        <f>IF(InpOverride!K530="",F_Inputs!K530,InpOverride!K530)</f>
        <v>0</v>
      </c>
      <c r="L530" s="347">
        <f>IF(InpOverride!L530="",F_Inputs!L530,InpOverride!L530)</f>
        <v>0</v>
      </c>
      <c r="M530" s="347">
        <f>IF(InpOverride!M530="",F_Inputs!M530,InpOverride!M530)</f>
        <v>0</v>
      </c>
    </row>
    <row r="531" spans="1:13" x14ac:dyDescent="0.35">
      <c r="A531" t="s">
        <v>122</v>
      </c>
      <c r="B531" t="s">
        <v>622</v>
      </c>
      <c r="C531" t="s">
        <v>623</v>
      </c>
      <c r="D531" t="s">
        <v>424</v>
      </c>
      <c r="E531" t="s">
        <v>292</v>
      </c>
      <c r="F531" s="347">
        <f>IF(InpOverride!F531="",F_Inputs!F531,InpOverride!F531)</f>
        <v>0</v>
      </c>
      <c r="G531" s="347">
        <f>IF(InpOverride!G531="",F_Inputs!G531,InpOverride!G531)</f>
        <v>0</v>
      </c>
      <c r="H531" s="347">
        <f>IF(InpOverride!H531="",F_Inputs!H531,InpOverride!H531)</f>
        <v>0</v>
      </c>
      <c r="I531" s="347">
        <f>IF(InpOverride!I531="",F_Inputs!I531,InpOverride!I531)</f>
        <v>75.17</v>
      </c>
      <c r="J531" s="347">
        <f>IF(InpOverride!J531="",F_Inputs!J531,InpOverride!J531)</f>
        <v>0</v>
      </c>
      <c r="K531" s="347">
        <f>IF(InpOverride!K531="",F_Inputs!K531,InpOverride!K531)</f>
        <v>0</v>
      </c>
      <c r="L531" s="347">
        <f>IF(InpOverride!L531="",F_Inputs!L531,InpOverride!L531)</f>
        <v>0</v>
      </c>
      <c r="M531" s="347">
        <f>IF(InpOverride!M531="",F_Inputs!M531,InpOverride!M531)</f>
        <v>0</v>
      </c>
    </row>
    <row r="532" spans="1:13" x14ac:dyDescent="0.35">
      <c r="A532" t="s">
        <v>122</v>
      </c>
      <c r="B532" t="s">
        <v>624</v>
      </c>
      <c r="C532" t="s">
        <v>625</v>
      </c>
      <c r="D532" t="s">
        <v>424</v>
      </c>
      <c r="E532" t="s">
        <v>292</v>
      </c>
      <c r="F532" s="347">
        <f>IF(InpOverride!F532="",F_Inputs!F532,InpOverride!F532)</f>
        <v>0</v>
      </c>
      <c r="G532" s="347">
        <f>IF(InpOverride!G532="",F_Inputs!G532,InpOverride!G532)</f>
        <v>0</v>
      </c>
      <c r="H532" s="347">
        <f>IF(InpOverride!H532="",F_Inputs!H532,InpOverride!H532)</f>
        <v>0</v>
      </c>
      <c r="I532" s="347">
        <f>IF(InpOverride!I532="",F_Inputs!I532,InpOverride!I532)</f>
        <v>0.02</v>
      </c>
      <c r="J532" s="347">
        <f>IF(InpOverride!J532="",F_Inputs!J532,InpOverride!J532)</f>
        <v>0</v>
      </c>
      <c r="K532" s="347">
        <f>IF(InpOverride!K532="",F_Inputs!K532,InpOverride!K532)</f>
        <v>0</v>
      </c>
      <c r="L532" s="347">
        <f>IF(InpOverride!L532="",F_Inputs!L532,InpOverride!L532)</f>
        <v>0</v>
      </c>
      <c r="M532" s="347">
        <f>IF(InpOverride!M532="",F_Inputs!M532,InpOverride!M532)</f>
        <v>0</v>
      </c>
    </row>
    <row r="533" spans="1:13" x14ac:dyDescent="0.35">
      <c r="A533" t="s">
        <v>122</v>
      </c>
      <c r="B533" t="s">
        <v>626</v>
      </c>
      <c r="C533" t="s">
        <v>627</v>
      </c>
      <c r="D533" t="s">
        <v>424</v>
      </c>
      <c r="E533" t="s">
        <v>292</v>
      </c>
      <c r="F533" s="347">
        <f>IF(InpOverride!F533="",F_Inputs!F533,InpOverride!F533)</f>
        <v>0</v>
      </c>
      <c r="G533" s="347">
        <f>IF(InpOverride!G533="",F_Inputs!G533,InpOverride!G533)</f>
        <v>0</v>
      </c>
      <c r="H533" s="347">
        <f>IF(InpOverride!H533="",F_Inputs!H533,InpOverride!H533)</f>
        <v>0</v>
      </c>
      <c r="I533" s="347">
        <f>IF(InpOverride!I533="",F_Inputs!I533,InpOverride!I533)</f>
        <v>61.14</v>
      </c>
      <c r="J533" s="347">
        <f>IF(InpOverride!J533="",F_Inputs!J533,InpOverride!J533)</f>
        <v>0</v>
      </c>
      <c r="K533" s="347">
        <f>IF(InpOverride!K533="",F_Inputs!K533,InpOverride!K533)</f>
        <v>0</v>
      </c>
      <c r="L533" s="347">
        <f>IF(InpOverride!L533="",F_Inputs!L533,InpOverride!L533)</f>
        <v>0</v>
      </c>
      <c r="M533" s="347">
        <f>IF(InpOverride!M533="",F_Inputs!M533,InpOverride!M533)</f>
        <v>0</v>
      </c>
    </row>
    <row r="534" spans="1:13" x14ac:dyDescent="0.35">
      <c r="A534" t="s">
        <v>122</v>
      </c>
      <c r="B534" t="s">
        <v>628</v>
      </c>
      <c r="C534" t="s">
        <v>629</v>
      </c>
      <c r="D534" t="s">
        <v>424</v>
      </c>
      <c r="E534" t="s">
        <v>292</v>
      </c>
      <c r="F534" s="347">
        <f>IF(InpOverride!F534="",F_Inputs!F534,InpOverride!F534)</f>
        <v>0</v>
      </c>
      <c r="G534" s="347">
        <f>IF(InpOverride!G534="",F_Inputs!G534,InpOverride!G534)</f>
        <v>0</v>
      </c>
      <c r="H534" s="347">
        <f>IF(InpOverride!H534="",F_Inputs!H534,InpOverride!H534)</f>
        <v>0</v>
      </c>
      <c r="I534" s="347">
        <f>IF(InpOverride!I534="",F_Inputs!I534,InpOverride!I534)</f>
        <v>2.87</v>
      </c>
      <c r="J534" s="347">
        <f>IF(InpOverride!J534="",F_Inputs!J534,InpOverride!J534)</f>
        <v>0</v>
      </c>
      <c r="K534" s="347">
        <f>IF(InpOverride!K534="",F_Inputs!K534,InpOverride!K534)</f>
        <v>0</v>
      </c>
      <c r="L534" s="347">
        <f>IF(InpOverride!L534="",F_Inputs!L534,InpOverride!L534)</f>
        <v>0</v>
      </c>
      <c r="M534" s="347">
        <f>IF(InpOverride!M534="",F_Inputs!M534,InpOverride!M534)</f>
        <v>0</v>
      </c>
    </row>
    <row r="535" spans="1:13" x14ac:dyDescent="0.35">
      <c r="A535" t="s">
        <v>122</v>
      </c>
      <c r="B535" t="s">
        <v>630</v>
      </c>
      <c r="C535" t="s">
        <v>631</v>
      </c>
      <c r="D535" t="s">
        <v>188</v>
      </c>
      <c r="E535" t="s">
        <v>292</v>
      </c>
      <c r="F535" s="347">
        <f>IF(InpOverride!F535="",F_Inputs!F535,InpOverride!F535)</f>
        <v>0</v>
      </c>
      <c r="G535" s="347">
        <f>IF(InpOverride!G535="",F_Inputs!G535,InpOverride!G535)</f>
        <v>0</v>
      </c>
      <c r="H535" s="347">
        <f>IF(InpOverride!H535="",F_Inputs!H535,InpOverride!H535)</f>
        <v>0</v>
      </c>
      <c r="I535" s="347">
        <f>IF(InpOverride!I535="",F_Inputs!I535,InpOverride!I535)</f>
        <v>217867</v>
      </c>
      <c r="J535" s="347">
        <f>IF(InpOverride!J535="",F_Inputs!J535,InpOverride!J535)</f>
        <v>0</v>
      </c>
      <c r="K535" s="347">
        <f>IF(InpOverride!K535="",F_Inputs!K535,InpOverride!K535)</f>
        <v>0</v>
      </c>
      <c r="L535" s="347">
        <f>IF(InpOverride!L535="",F_Inputs!L535,InpOverride!L535)</f>
        <v>0</v>
      </c>
      <c r="M535" s="347">
        <f>IF(InpOverride!M535="",F_Inputs!M535,InpOverride!M535)</f>
        <v>0</v>
      </c>
    </row>
    <row r="536" spans="1:13" x14ac:dyDescent="0.35">
      <c r="A536" t="s">
        <v>122</v>
      </c>
      <c r="B536" t="s">
        <v>632</v>
      </c>
      <c r="C536" t="s">
        <v>633</v>
      </c>
      <c r="D536" t="s">
        <v>188</v>
      </c>
      <c r="E536" t="s">
        <v>292</v>
      </c>
      <c r="F536" s="347">
        <f>IF(InpOverride!F536="",F_Inputs!F536,InpOverride!F536)</f>
        <v>0</v>
      </c>
      <c r="G536" s="347">
        <f>IF(InpOverride!G536="",F_Inputs!G536,InpOverride!G536)</f>
        <v>0</v>
      </c>
      <c r="H536" s="347">
        <f>IF(InpOverride!H536="",F_Inputs!H536,InpOverride!H536)</f>
        <v>0</v>
      </c>
      <c r="I536" s="347">
        <f>IF(InpOverride!I536="",F_Inputs!I536,InpOverride!I536)</f>
        <v>0</v>
      </c>
      <c r="J536" s="347">
        <f>IF(InpOverride!J536="",F_Inputs!J536,InpOverride!J536)</f>
        <v>0</v>
      </c>
      <c r="K536" s="347">
        <f>IF(InpOverride!K536="",F_Inputs!K536,InpOverride!K536)</f>
        <v>0</v>
      </c>
      <c r="L536" s="347">
        <f>IF(InpOverride!L536="",F_Inputs!L536,InpOverride!L536)</f>
        <v>0</v>
      </c>
      <c r="M536" s="347">
        <f>IF(InpOverride!M536="",F_Inputs!M536,InpOverride!M536)</f>
        <v>0</v>
      </c>
    </row>
    <row r="537" spans="1:13" x14ac:dyDescent="0.35">
      <c r="A537" t="s">
        <v>122</v>
      </c>
      <c r="B537" t="s">
        <v>634</v>
      </c>
      <c r="C537" t="s">
        <v>635</v>
      </c>
      <c r="D537" t="s">
        <v>636</v>
      </c>
      <c r="E537" t="s">
        <v>292</v>
      </c>
      <c r="F537" s="347">
        <f>IF(InpOverride!F537="",F_Inputs!F537,InpOverride!F537)</f>
        <v>0</v>
      </c>
      <c r="G537" s="347">
        <f>IF(InpOverride!G537="",F_Inputs!G537,InpOverride!G537)</f>
        <v>0</v>
      </c>
      <c r="H537" s="347">
        <f>IF(InpOverride!H537="",F_Inputs!H537,InpOverride!H537)</f>
        <v>0</v>
      </c>
      <c r="I537" s="347">
        <f>IF(InpOverride!I537="",F_Inputs!I537,InpOverride!I537)</f>
        <v>39198.6339118385</v>
      </c>
      <c r="J537" s="347">
        <f>IF(InpOverride!J537="",F_Inputs!J537,InpOverride!J537)</f>
        <v>0</v>
      </c>
      <c r="K537" s="347">
        <f>IF(InpOverride!K537="",F_Inputs!K537,InpOverride!K537)</f>
        <v>0</v>
      </c>
      <c r="L537" s="347">
        <f>IF(InpOverride!L537="",F_Inputs!L537,InpOverride!L537)</f>
        <v>0</v>
      </c>
      <c r="M537" s="347">
        <f>IF(InpOverride!M537="",F_Inputs!M537,InpOverride!M537)</f>
        <v>0</v>
      </c>
    </row>
    <row r="538" spans="1:13" x14ac:dyDescent="0.35">
      <c r="A538" t="s">
        <v>122</v>
      </c>
      <c r="B538" t="s">
        <v>637</v>
      </c>
      <c r="C538" t="s">
        <v>638</v>
      </c>
      <c r="D538" t="s">
        <v>636</v>
      </c>
      <c r="E538" t="s">
        <v>292</v>
      </c>
      <c r="F538" s="347">
        <f>IF(InpOverride!F538="",F_Inputs!F538,InpOverride!F538)</f>
        <v>0</v>
      </c>
      <c r="G538" s="347">
        <f>IF(InpOverride!G538="",F_Inputs!G538,InpOverride!G538)</f>
        <v>0</v>
      </c>
      <c r="H538" s="347">
        <f>IF(InpOverride!H538="",F_Inputs!H538,InpOverride!H538)</f>
        <v>0</v>
      </c>
      <c r="I538" s="347">
        <f>IF(InpOverride!I538="",F_Inputs!I538,InpOverride!I538)</f>
        <v>16598.462193577801</v>
      </c>
      <c r="J538" s="347">
        <f>IF(InpOverride!J538="",F_Inputs!J538,InpOverride!J538)</f>
        <v>0</v>
      </c>
      <c r="K538" s="347">
        <f>IF(InpOverride!K538="",F_Inputs!K538,InpOverride!K538)</f>
        <v>0</v>
      </c>
      <c r="L538" s="347">
        <f>IF(InpOverride!L538="",F_Inputs!L538,InpOverride!L538)</f>
        <v>0</v>
      </c>
      <c r="M538" s="347">
        <f>IF(InpOverride!M538="",F_Inputs!M538,InpOverride!M538)</f>
        <v>0</v>
      </c>
    </row>
    <row r="539" spans="1:13" x14ac:dyDescent="0.35">
      <c r="A539" t="s">
        <v>122</v>
      </c>
      <c r="B539" t="s">
        <v>639</v>
      </c>
      <c r="C539" t="s">
        <v>640</v>
      </c>
      <c r="D539" t="s">
        <v>176</v>
      </c>
      <c r="E539" t="s">
        <v>292</v>
      </c>
      <c r="F539" s="347">
        <f>IF(InpOverride!F539="",F_Inputs!F539,InpOverride!F539)</f>
        <v>0</v>
      </c>
      <c r="G539" s="347">
        <f>IF(InpOverride!G539="",F_Inputs!G539,InpOverride!G539)</f>
        <v>0</v>
      </c>
      <c r="H539" s="347">
        <f>IF(InpOverride!H539="",F_Inputs!H539,InpOverride!H539)</f>
        <v>0</v>
      </c>
      <c r="I539" s="347">
        <f>IF(InpOverride!I539="",F_Inputs!I539,InpOverride!I539)</f>
        <v>0.42344491471078599</v>
      </c>
      <c r="J539" s="347">
        <f>IF(InpOverride!J539="",F_Inputs!J539,InpOverride!J539)</f>
        <v>0</v>
      </c>
      <c r="K539" s="347">
        <f>IF(InpOverride!K539="",F_Inputs!K539,InpOverride!K539)</f>
        <v>0</v>
      </c>
      <c r="L539" s="347">
        <f>IF(InpOverride!L539="",F_Inputs!L539,InpOverride!L539)</f>
        <v>0</v>
      </c>
      <c r="M539" s="347">
        <f>IF(InpOverride!M539="",F_Inputs!M539,InpOverride!M539)</f>
        <v>0</v>
      </c>
    </row>
    <row r="540" spans="1:13" x14ac:dyDescent="0.35">
      <c r="A540" t="s">
        <v>122</v>
      </c>
      <c r="B540" t="s">
        <v>641</v>
      </c>
      <c r="C540" t="s">
        <v>642</v>
      </c>
      <c r="D540" t="s">
        <v>636</v>
      </c>
      <c r="E540" t="s">
        <v>292</v>
      </c>
      <c r="F540" s="347">
        <f>IF(InpOverride!F540="",F_Inputs!F540,InpOverride!F540)</f>
        <v>0</v>
      </c>
      <c r="G540" s="347">
        <f>IF(InpOverride!G540="",F_Inputs!G540,InpOverride!G540)</f>
        <v>0</v>
      </c>
      <c r="H540" s="347">
        <f>IF(InpOverride!H540="",F_Inputs!H540,InpOverride!H540)</f>
        <v>0</v>
      </c>
      <c r="I540" s="347">
        <f>IF(InpOverride!I540="",F_Inputs!I540,InpOverride!I540)</f>
        <v>0</v>
      </c>
      <c r="J540" s="347">
        <f>IF(InpOverride!J540="",F_Inputs!J540,InpOverride!J540)</f>
        <v>0</v>
      </c>
      <c r="K540" s="347">
        <f>IF(InpOverride!K540="",F_Inputs!K540,InpOverride!K540)</f>
        <v>0</v>
      </c>
      <c r="L540" s="347">
        <f>IF(InpOverride!L540="",F_Inputs!L540,InpOverride!L540)</f>
        <v>0</v>
      </c>
      <c r="M540" s="347">
        <f>IF(InpOverride!M540="",F_Inputs!M540,InpOverride!M540)</f>
        <v>0</v>
      </c>
    </row>
    <row r="541" spans="1:13" x14ac:dyDescent="0.35">
      <c r="A541" t="s">
        <v>122</v>
      </c>
      <c r="B541" t="s">
        <v>643</v>
      </c>
      <c r="C541" t="s">
        <v>644</v>
      </c>
      <c r="D541" t="s">
        <v>176</v>
      </c>
      <c r="E541" t="s">
        <v>292</v>
      </c>
      <c r="F541" s="347">
        <f>IF(InpOverride!F541="",F_Inputs!F541,InpOverride!F541)</f>
        <v>0</v>
      </c>
      <c r="G541" s="347">
        <f>IF(InpOverride!G541="",F_Inputs!G541,InpOverride!G541)</f>
        <v>0</v>
      </c>
      <c r="H541" s="347">
        <f>IF(InpOverride!H541="",F_Inputs!H541,InpOverride!H541)</f>
        <v>0</v>
      </c>
      <c r="I541" s="347">
        <f>IF(InpOverride!I541="",F_Inputs!I541,InpOverride!I541)</f>
        <v>0</v>
      </c>
      <c r="J541" s="347">
        <f>IF(InpOverride!J541="",F_Inputs!J541,InpOverride!J541)</f>
        <v>0</v>
      </c>
      <c r="K541" s="347">
        <f>IF(InpOverride!K541="",F_Inputs!K541,InpOverride!K541)</f>
        <v>0</v>
      </c>
      <c r="L541" s="347">
        <f>IF(InpOverride!L541="",F_Inputs!L541,InpOverride!L541)</f>
        <v>0</v>
      </c>
      <c r="M541" s="347">
        <f>IF(InpOverride!M541="",F_Inputs!M541,InpOverride!M541)</f>
        <v>0</v>
      </c>
    </row>
    <row r="542" spans="1:13" x14ac:dyDescent="0.35">
      <c r="A542" t="s">
        <v>122</v>
      </c>
      <c r="B542" t="s">
        <v>645</v>
      </c>
      <c r="C542" t="s">
        <v>646</v>
      </c>
      <c r="D542" t="s">
        <v>636</v>
      </c>
      <c r="E542" t="s">
        <v>292</v>
      </c>
      <c r="F542" s="347">
        <f>IF(InpOverride!F542="",F_Inputs!F542,InpOverride!F542)</f>
        <v>0</v>
      </c>
      <c r="G542" s="347">
        <f>IF(InpOverride!G542="",F_Inputs!G542,InpOverride!G542)</f>
        <v>0</v>
      </c>
      <c r="H542" s="347">
        <f>IF(InpOverride!H542="",F_Inputs!H542,InpOverride!H542)</f>
        <v>0</v>
      </c>
      <c r="I542" s="347">
        <f>IF(InpOverride!I542="",F_Inputs!I542,InpOverride!I542)</f>
        <v>22600.171718260699</v>
      </c>
      <c r="J542" s="347">
        <f>IF(InpOverride!J542="",F_Inputs!J542,InpOverride!J542)</f>
        <v>0</v>
      </c>
      <c r="K542" s="347">
        <f>IF(InpOverride!K542="",F_Inputs!K542,InpOverride!K542)</f>
        <v>0</v>
      </c>
      <c r="L542" s="347">
        <f>IF(InpOverride!L542="",F_Inputs!L542,InpOverride!L542)</f>
        <v>0</v>
      </c>
      <c r="M542" s="347">
        <f>IF(InpOverride!M542="",F_Inputs!M542,InpOverride!M542)</f>
        <v>0</v>
      </c>
    </row>
    <row r="543" spans="1:13" x14ac:dyDescent="0.35">
      <c r="A543" t="s">
        <v>122</v>
      </c>
      <c r="B543" t="s">
        <v>647</v>
      </c>
      <c r="C543" t="s">
        <v>648</v>
      </c>
      <c r="D543" t="s">
        <v>176</v>
      </c>
      <c r="E543" t="s">
        <v>292</v>
      </c>
      <c r="F543" s="347">
        <f>IF(InpOverride!F543="",F_Inputs!F543,InpOverride!F543)</f>
        <v>0</v>
      </c>
      <c r="G543" s="347">
        <f>IF(InpOverride!G543="",F_Inputs!G543,InpOverride!G543)</f>
        <v>0</v>
      </c>
      <c r="H543" s="347">
        <f>IF(InpOverride!H543="",F_Inputs!H543,InpOverride!H543)</f>
        <v>0</v>
      </c>
      <c r="I543" s="347">
        <f>IF(InpOverride!I543="",F_Inputs!I543,InpOverride!I543)</f>
        <v>0.57655508528921395</v>
      </c>
      <c r="J543" s="347">
        <f>IF(InpOverride!J543="",F_Inputs!J543,InpOverride!J543)</f>
        <v>0</v>
      </c>
      <c r="K543" s="347">
        <f>IF(InpOverride!K543="",F_Inputs!K543,InpOverride!K543)</f>
        <v>0</v>
      </c>
      <c r="L543" s="347">
        <f>IF(InpOverride!L543="",F_Inputs!L543,InpOverride!L543)</f>
        <v>0</v>
      </c>
      <c r="M543" s="347">
        <f>IF(InpOverride!M543="",F_Inputs!M543,InpOverride!M543)</f>
        <v>0</v>
      </c>
    </row>
    <row r="544" spans="1:13" x14ac:dyDescent="0.35">
      <c r="A544" t="s">
        <v>122</v>
      </c>
      <c r="B544" t="s">
        <v>649</v>
      </c>
      <c r="C544" t="s">
        <v>650</v>
      </c>
      <c r="D544" t="s">
        <v>176</v>
      </c>
      <c r="E544" t="s">
        <v>292</v>
      </c>
      <c r="F544" s="347">
        <f>IF(InpOverride!F544="",F_Inputs!F544,InpOverride!F544)</f>
        <v>0</v>
      </c>
      <c r="G544" s="347">
        <f>IF(InpOverride!G544="",F_Inputs!G544,InpOverride!G544)</f>
        <v>0</v>
      </c>
      <c r="H544" s="347">
        <f>IF(InpOverride!H544="",F_Inputs!H544,InpOverride!H544)</f>
        <v>0</v>
      </c>
      <c r="I544" s="347">
        <f>IF(InpOverride!I544="",F_Inputs!I544,InpOverride!I544)</f>
        <v>0.89100047190643905</v>
      </c>
      <c r="J544" s="347">
        <f>IF(InpOverride!J544="",F_Inputs!J544,InpOverride!J544)</f>
        <v>0</v>
      </c>
      <c r="K544" s="347">
        <f>IF(InpOverride!K544="",F_Inputs!K544,InpOverride!K544)</f>
        <v>0</v>
      </c>
      <c r="L544" s="347">
        <f>IF(InpOverride!L544="",F_Inputs!L544,InpOverride!L544)</f>
        <v>0</v>
      </c>
      <c r="M544" s="347">
        <f>IF(InpOverride!M544="",F_Inputs!M544,InpOverride!M544)</f>
        <v>0</v>
      </c>
    </row>
    <row r="545" spans="1:13" x14ac:dyDescent="0.35">
      <c r="A545" t="s">
        <v>122</v>
      </c>
      <c r="B545" t="s">
        <v>651</v>
      </c>
      <c r="C545" t="s">
        <v>652</v>
      </c>
      <c r="D545" t="s">
        <v>176</v>
      </c>
      <c r="E545" t="s">
        <v>292</v>
      </c>
      <c r="F545" s="347">
        <f>IF(InpOverride!F545="",F_Inputs!F545,InpOverride!F545)</f>
        <v>0</v>
      </c>
      <c r="G545" s="347">
        <f>IF(InpOverride!G545="",F_Inputs!G545,InpOverride!G545)</f>
        <v>0</v>
      </c>
      <c r="H545" s="347">
        <f>IF(InpOverride!H545="",F_Inputs!H545,InpOverride!H545)</f>
        <v>0</v>
      </c>
      <c r="I545" s="347">
        <f>IF(InpOverride!I545="",F_Inputs!I545,InpOverride!I545)</f>
        <v>2.96531308214114E-2</v>
      </c>
      <c r="J545" s="347">
        <f>IF(InpOverride!J545="",F_Inputs!J545,InpOverride!J545)</f>
        <v>0</v>
      </c>
      <c r="K545" s="347">
        <f>IF(InpOverride!K545="",F_Inputs!K545,InpOverride!K545)</f>
        <v>0</v>
      </c>
      <c r="L545" s="347">
        <f>IF(InpOverride!L545="",F_Inputs!L545,InpOverride!L545)</f>
        <v>0</v>
      </c>
      <c r="M545" s="347">
        <f>IF(InpOverride!M545="",F_Inputs!M545,InpOverride!M545)</f>
        <v>0</v>
      </c>
    </row>
    <row r="546" spans="1:13" x14ac:dyDescent="0.35">
      <c r="A546" t="s">
        <v>122</v>
      </c>
      <c r="B546" t="s">
        <v>653</v>
      </c>
      <c r="C546" t="s">
        <v>654</v>
      </c>
      <c r="D546" t="s">
        <v>176</v>
      </c>
      <c r="E546" t="s">
        <v>292</v>
      </c>
      <c r="F546" s="347">
        <f>IF(InpOverride!F546="",F_Inputs!F546,InpOverride!F546)</f>
        <v>0</v>
      </c>
      <c r="G546" s="347">
        <f>IF(InpOverride!G546="",F_Inputs!G546,InpOverride!G546)</f>
        <v>0</v>
      </c>
      <c r="H546" s="347">
        <f>IF(InpOverride!H546="",F_Inputs!H546,InpOverride!H546)</f>
        <v>0</v>
      </c>
      <c r="I546" s="347">
        <f>IF(InpOverride!I546="",F_Inputs!I546,InpOverride!I546)</f>
        <v>7.9346397272149594E-2</v>
      </c>
      <c r="J546" s="347">
        <f>IF(InpOverride!J546="",F_Inputs!J546,InpOverride!J546)</f>
        <v>0</v>
      </c>
      <c r="K546" s="347">
        <f>IF(InpOverride!K546="",F_Inputs!K546,InpOverride!K546)</f>
        <v>0</v>
      </c>
      <c r="L546" s="347">
        <f>IF(InpOverride!L546="",F_Inputs!L546,InpOverride!L546)</f>
        <v>0</v>
      </c>
      <c r="M546" s="347">
        <f>IF(InpOverride!M546="",F_Inputs!M546,InpOverride!M546)</f>
        <v>0</v>
      </c>
    </row>
    <row r="547" spans="1:13" x14ac:dyDescent="0.35">
      <c r="A547" t="s">
        <v>122</v>
      </c>
      <c r="B547" t="s">
        <v>655</v>
      </c>
      <c r="C547" t="s">
        <v>656</v>
      </c>
      <c r="D547" t="s">
        <v>189</v>
      </c>
      <c r="E547" t="s">
        <v>292</v>
      </c>
      <c r="F547" s="347">
        <f>IF(InpOverride!F547="",F_Inputs!F547,InpOverride!F547)</f>
        <v>0</v>
      </c>
      <c r="G547" s="347">
        <f>IF(InpOverride!G547="",F_Inputs!G547,InpOverride!G547)</f>
        <v>0</v>
      </c>
      <c r="H547" s="347">
        <f>IF(InpOverride!H547="",F_Inputs!H547,InpOverride!H547)</f>
        <v>0</v>
      </c>
      <c r="I547" s="347">
        <f>IF(InpOverride!I547="",F_Inputs!I547,InpOverride!I547)</f>
        <v>1</v>
      </c>
      <c r="J547" s="347">
        <f>IF(InpOverride!J547="",F_Inputs!J547,InpOverride!J547)</f>
        <v>0</v>
      </c>
      <c r="K547" s="347">
        <f>IF(InpOverride!K547="",F_Inputs!K547,InpOverride!K547)</f>
        <v>0</v>
      </c>
      <c r="L547" s="347">
        <f>IF(InpOverride!L547="",F_Inputs!L547,InpOverride!L547)</f>
        <v>0</v>
      </c>
      <c r="M547" s="347">
        <f>IF(InpOverride!M547="",F_Inputs!M547,InpOverride!M547)</f>
        <v>0</v>
      </c>
    </row>
    <row r="548" spans="1:13" x14ac:dyDescent="0.35">
      <c r="A548" t="s">
        <v>122</v>
      </c>
      <c r="B548" t="s">
        <v>657</v>
      </c>
      <c r="C548" t="s">
        <v>658</v>
      </c>
      <c r="D548" t="s">
        <v>170</v>
      </c>
      <c r="E548" t="s">
        <v>292</v>
      </c>
      <c r="F548" s="347">
        <f>IF(InpOverride!F548="",F_Inputs!F548,InpOverride!F548)</f>
        <v>0</v>
      </c>
      <c r="G548" s="347">
        <f>IF(InpOverride!G548="",F_Inputs!G548,InpOverride!G548)</f>
        <v>0</v>
      </c>
      <c r="H548" s="347">
        <f>IF(InpOverride!H548="",F_Inputs!H548,InpOverride!H548)</f>
        <v>0</v>
      </c>
      <c r="I548" s="347">
        <f>IF(InpOverride!I548="",F_Inputs!I548,InpOverride!I548)</f>
        <v>0</v>
      </c>
      <c r="J548" s="347">
        <f>IF(InpOverride!J548="",F_Inputs!J548,InpOverride!J548)</f>
        <v>0</v>
      </c>
      <c r="K548" s="347">
        <f>IF(InpOverride!K548="",F_Inputs!K548,InpOverride!K548)</f>
        <v>0</v>
      </c>
      <c r="L548" s="347">
        <f>IF(InpOverride!L548="",F_Inputs!L548,InpOverride!L548)</f>
        <v>0</v>
      </c>
      <c r="M548" s="347">
        <f>IF(InpOverride!M548="",F_Inputs!M548,InpOverride!M548)</f>
        <v>0</v>
      </c>
    </row>
    <row r="549" spans="1:13" x14ac:dyDescent="0.35">
      <c r="A549" t="s">
        <v>122</v>
      </c>
      <c r="B549" t="s">
        <v>659</v>
      </c>
      <c r="C549" t="s">
        <v>660</v>
      </c>
      <c r="D549" t="s">
        <v>170</v>
      </c>
      <c r="E549" t="s">
        <v>292</v>
      </c>
      <c r="F549" s="347">
        <f>IF(InpOverride!F549="",F_Inputs!F549,InpOverride!F549)</f>
        <v>0</v>
      </c>
      <c r="G549" s="347">
        <f>IF(InpOverride!G549="",F_Inputs!G549,InpOverride!G549)</f>
        <v>0</v>
      </c>
      <c r="H549" s="347">
        <f>IF(InpOverride!H549="",F_Inputs!H549,InpOverride!H549)</f>
        <v>0</v>
      </c>
      <c r="I549" s="347">
        <f>IF(InpOverride!I549="",F_Inputs!I549,InpOverride!I549)</f>
        <v>0</v>
      </c>
      <c r="J549" s="347">
        <f>IF(InpOverride!J549="",F_Inputs!J549,InpOverride!J549)</f>
        <v>0</v>
      </c>
      <c r="K549" s="347">
        <f>IF(InpOverride!K549="",F_Inputs!K549,InpOverride!K549)</f>
        <v>0</v>
      </c>
      <c r="L549" s="347">
        <f>IF(InpOverride!L549="",F_Inputs!L549,InpOverride!L549)</f>
        <v>0</v>
      </c>
      <c r="M549" s="347">
        <f>IF(InpOverride!M549="",F_Inputs!M549,InpOverride!M549)</f>
        <v>0</v>
      </c>
    </row>
    <row r="550" spans="1:13" x14ac:dyDescent="0.35">
      <c r="A550" t="s">
        <v>124</v>
      </c>
      <c r="B550" t="s">
        <v>290</v>
      </c>
      <c r="C550" t="s">
        <v>291</v>
      </c>
      <c r="D550" t="s">
        <v>170</v>
      </c>
      <c r="E550" t="s">
        <v>292</v>
      </c>
      <c r="F550" s="347">
        <f>IF(InpOverride!F550="",F_Inputs!F550,InpOverride!F550)</f>
        <v>0</v>
      </c>
      <c r="G550" s="347">
        <f>IF(InpOverride!G550="",F_Inputs!G550,InpOverride!G550)</f>
        <v>0</v>
      </c>
      <c r="H550" s="347">
        <f>IF(InpOverride!H550="",F_Inputs!H550,InpOverride!H550)</f>
        <v>0</v>
      </c>
      <c r="I550" s="347">
        <f>IF(InpOverride!I550="",F_Inputs!I550,InpOverride!I550)</f>
        <v>63.856999999999999</v>
      </c>
      <c r="J550" s="347">
        <f>IF(InpOverride!J550="",F_Inputs!J550,InpOverride!J550)</f>
        <v>0</v>
      </c>
      <c r="K550" s="347">
        <f>IF(InpOverride!K550="",F_Inputs!K550,InpOverride!K550)</f>
        <v>0</v>
      </c>
      <c r="L550" s="347">
        <f>IF(InpOverride!L550="",F_Inputs!L550,InpOverride!L550)</f>
        <v>0</v>
      </c>
      <c r="M550" s="347">
        <f>IF(InpOverride!M550="",F_Inputs!M550,InpOverride!M550)</f>
        <v>0</v>
      </c>
    </row>
    <row r="551" spans="1:13" x14ac:dyDescent="0.35">
      <c r="A551" t="s">
        <v>124</v>
      </c>
      <c r="B551" t="s">
        <v>293</v>
      </c>
      <c r="C551" t="s">
        <v>294</v>
      </c>
      <c r="D551" t="s">
        <v>172</v>
      </c>
      <c r="E551" t="s">
        <v>292</v>
      </c>
      <c r="F551" s="347">
        <f>IF(InpOverride!F551="",F_Inputs!F551,InpOverride!F551)</f>
        <v>0</v>
      </c>
      <c r="G551" s="347">
        <f>IF(InpOverride!G551="",F_Inputs!G551,InpOverride!G551)</f>
        <v>0</v>
      </c>
      <c r="H551" s="347">
        <f>IF(InpOverride!H551="",F_Inputs!H551,InpOverride!H551)</f>
        <v>0</v>
      </c>
      <c r="I551" s="347">
        <f>IF(InpOverride!I551="",F_Inputs!I551,InpOverride!I551)</f>
        <v>1935.713</v>
      </c>
      <c r="J551" s="347">
        <f>IF(InpOverride!J551="",F_Inputs!J551,InpOverride!J551)</f>
        <v>0</v>
      </c>
      <c r="K551" s="347">
        <f>IF(InpOverride!K551="",F_Inputs!K551,InpOverride!K551)</f>
        <v>0</v>
      </c>
      <c r="L551" s="347">
        <f>IF(InpOverride!L551="",F_Inputs!L551,InpOverride!L551)</f>
        <v>0</v>
      </c>
      <c r="M551" s="347">
        <f>IF(InpOverride!M551="",F_Inputs!M551,InpOverride!M551)</f>
        <v>0</v>
      </c>
    </row>
    <row r="552" spans="1:13" x14ac:dyDescent="0.35">
      <c r="A552" t="s">
        <v>124</v>
      </c>
      <c r="B552" t="s">
        <v>295</v>
      </c>
      <c r="C552" t="s">
        <v>296</v>
      </c>
      <c r="D552" t="s">
        <v>188</v>
      </c>
      <c r="E552" t="s">
        <v>292</v>
      </c>
      <c r="F552" s="347">
        <f>IF(InpOverride!F552="",F_Inputs!F552,InpOverride!F552)</f>
        <v>0</v>
      </c>
      <c r="G552" s="347">
        <f>IF(InpOverride!G552="",F_Inputs!G552,InpOverride!G552)</f>
        <v>0</v>
      </c>
      <c r="H552" s="347" t="str">
        <f>IF(InpOverride!H552="",F_Inputs!H552,InpOverride!H552)</f>
        <v>-</v>
      </c>
      <c r="I552" s="347">
        <f>IF(InpOverride!I552="",F_Inputs!I552,InpOverride!I552)</f>
        <v>7.11</v>
      </c>
      <c r="J552" s="347">
        <f>IF(InpOverride!J552="",F_Inputs!J552,InpOverride!J552)</f>
        <v>0</v>
      </c>
      <c r="K552" s="347">
        <f>IF(InpOverride!K552="",F_Inputs!K552,InpOverride!K552)</f>
        <v>0</v>
      </c>
      <c r="L552" s="347">
        <f>IF(InpOverride!L552="",F_Inputs!L552,InpOverride!L552)</f>
        <v>0</v>
      </c>
      <c r="M552" s="347">
        <f>IF(InpOverride!M552="",F_Inputs!M552,InpOverride!M552)</f>
        <v>0</v>
      </c>
    </row>
    <row r="553" spans="1:13" x14ac:dyDescent="0.35">
      <c r="A553" t="s">
        <v>124</v>
      </c>
      <c r="B553" t="s">
        <v>297</v>
      </c>
      <c r="C553" t="s">
        <v>298</v>
      </c>
      <c r="D553" t="s">
        <v>205</v>
      </c>
      <c r="E553" t="s">
        <v>292</v>
      </c>
      <c r="F553" s="347">
        <f>IF(InpOverride!F553="",F_Inputs!F553,InpOverride!F553)</f>
        <v>0</v>
      </c>
      <c r="G553" s="347">
        <f>IF(InpOverride!G553="",F_Inputs!G553,InpOverride!G553)</f>
        <v>0</v>
      </c>
      <c r="H553" s="347">
        <f>IF(InpOverride!H553="",F_Inputs!H553,InpOverride!H553)</f>
        <v>0</v>
      </c>
      <c r="I553" s="347" t="str">
        <f>IF(InpOverride!I553="",F_Inputs!I553,InpOverride!I553)</f>
        <v>No</v>
      </c>
      <c r="J553" s="347">
        <f>IF(InpOverride!J553="",F_Inputs!J553,InpOverride!J553)</f>
        <v>0</v>
      </c>
      <c r="K553" s="347">
        <f>IF(InpOverride!K553="",F_Inputs!K553,InpOverride!K553)</f>
        <v>0</v>
      </c>
      <c r="L553" s="347">
        <f>IF(InpOverride!L553="",F_Inputs!L553,InpOverride!L553)</f>
        <v>0</v>
      </c>
      <c r="M553" s="347">
        <f>IF(InpOverride!M553="",F_Inputs!M553,InpOverride!M553)</f>
        <v>0</v>
      </c>
    </row>
    <row r="554" spans="1:13" x14ac:dyDescent="0.35">
      <c r="A554" t="s">
        <v>124</v>
      </c>
      <c r="B554" t="s">
        <v>300</v>
      </c>
      <c r="C554" t="s">
        <v>301</v>
      </c>
      <c r="D554" t="s">
        <v>170</v>
      </c>
      <c r="E554" t="s">
        <v>292</v>
      </c>
      <c r="F554" s="347">
        <f>IF(InpOverride!F554="",F_Inputs!F554,InpOverride!F554)</f>
        <v>0</v>
      </c>
      <c r="G554" s="347">
        <f>IF(InpOverride!G554="",F_Inputs!G554,InpOverride!G554)</f>
        <v>0</v>
      </c>
      <c r="H554" s="347">
        <f>IF(InpOverride!H554="",F_Inputs!H554,InpOverride!H554)</f>
        <v>0</v>
      </c>
      <c r="I554" s="347">
        <f>IF(InpOverride!I554="",F_Inputs!I554,InpOverride!I554)</f>
        <v>-7.1233399999999998</v>
      </c>
      <c r="J554" s="347">
        <f>IF(InpOverride!J554="",F_Inputs!J554,InpOverride!J554)</f>
        <v>0</v>
      </c>
      <c r="K554" s="347">
        <f>IF(InpOverride!K554="",F_Inputs!K554,InpOverride!K554)</f>
        <v>0</v>
      </c>
      <c r="L554" s="347">
        <f>IF(InpOverride!L554="",F_Inputs!L554,InpOverride!L554)</f>
        <v>0</v>
      </c>
      <c r="M554" s="347">
        <f>IF(InpOverride!M554="",F_Inputs!M554,InpOverride!M554)</f>
        <v>0</v>
      </c>
    </row>
    <row r="555" spans="1:13" x14ac:dyDescent="0.35">
      <c r="A555" t="s">
        <v>124</v>
      </c>
      <c r="B555" t="s">
        <v>302</v>
      </c>
      <c r="C555" t="s">
        <v>303</v>
      </c>
      <c r="D555" t="s">
        <v>170</v>
      </c>
      <c r="E555" t="s">
        <v>292</v>
      </c>
      <c r="F555" s="347">
        <f>IF(InpOverride!F555="",F_Inputs!F555,InpOverride!F555)</f>
        <v>0</v>
      </c>
      <c r="G555" s="347">
        <f>IF(InpOverride!G555="",F_Inputs!G555,InpOverride!G555)</f>
        <v>0</v>
      </c>
      <c r="H555" s="347">
        <f>IF(InpOverride!H555="",F_Inputs!H555,InpOverride!H555)</f>
        <v>0</v>
      </c>
      <c r="I555" s="347">
        <f>IF(InpOverride!I555="",F_Inputs!I555,InpOverride!I555)</f>
        <v>-12.141999999999999</v>
      </c>
      <c r="J555" s="347">
        <f>IF(InpOverride!J555="",F_Inputs!J555,InpOverride!J555)</f>
        <v>0</v>
      </c>
      <c r="K555" s="347">
        <f>IF(InpOverride!K555="",F_Inputs!K555,InpOverride!K555)</f>
        <v>0</v>
      </c>
      <c r="L555" s="347">
        <f>IF(InpOverride!L555="",F_Inputs!L555,InpOverride!L555)</f>
        <v>0</v>
      </c>
      <c r="M555" s="347">
        <f>IF(InpOverride!M555="",F_Inputs!M555,InpOverride!M555)</f>
        <v>0</v>
      </c>
    </row>
    <row r="556" spans="1:13" x14ac:dyDescent="0.35">
      <c r="A556" t="s">
        <v>124</v>
      </c>
      <c r="B556" t="s">
        <v>304</v>
      </c>
      <c r="C556" t="s">
        <v>305</v>
      </c>
      <c r="D556" t="s">
        <v>186</v>
      </c>
      <c r="E556" t="s">
        <v>292</v>
      </c>
      <c r="F556" s="347">
        <f>IF(InpOverride!F556="",F_Inputs!F556,InpOverride!F556)</f>
        <v>0</v>
      </c>
      <c r="G556" s="347">
        <f>IF(InpOverride!G556="",F_Inputs!G556,InpOverride!G556)</f>
        <v>0</v>
      </c>
      <c r="H556" s="347">
        <f>IF(InpOverride!H556="",F_Inputs!H556,InpOverride!H556)</f>
        <v>3.9004629629629602E-3</v>
      </c>
      <c r="I556" s="347">
        <f>IF(InpOverride!I556="",F_Inputs!I556,InpOverride!I556)</f>
        <v>2.82523037304277E-3</v>
      </c>
      <c r="J556" s="347">
        <f>IF(InpOverride!J556="",F_Inputs!J556,InpOverride!J556)</f>
        <v>0</v>
      </c>
      <c r="K556" s="347">
        <f>IF(InpOverride!K556="",F_Inputs!K556,InpOverride!K556)</f>
        <v>0</v>
      </c>
      <c r="L556" s="347">
        <f>IF(InpOverride!L556="",F_Inputs!L556,InpOverride!L556)</f>
        <v>0</v>
      </c>
      <c r="M556" s="347">
        <f>IF(InpOverride!M556="",F_Inputs!M556,InpOverride!M556)</f>
        <v>0</v>
      </c>
    </row>
    <row r="557" spans="1:13" x14ac:dyDescent="0.35">
      <c r="A557" t="s">
        <v>124</v>
      </c>
      <c r="B557" t="s">
        <v>306</v>
      </c>
      <c r="C557" t="s">
        <v>307</v>
      </c>
      <c r="D557" t="s">
        <v>205</v>
      </c>
      <c r="E557" t="s">
        <v>292</v>
      </c>
      <c r="F557" s="347">
        <f>IF(InpOverride!F557="",F_Inputs!F557,InpOverride!F557)</f>
        <v>0</v>
      </c>
      <c r="G557" s="347">
        <f>IF(InpOverride!G557="",F_Inputs!G557,InpOverride!G557)</f>
        <v>0</v>
      </c>
      <c r="H557" s="347">
        <f>IF(InpOverride!H557="",F_Inputs!H557,InpOverride!H557)</f>
        <v>0</v>
      </c>
      <c r="I557" s="347" t="str">
        <f>IF(InpOverride!I557="",F_Inputs!I557,InpOverride!I557)</f>
        <v>Yes</v>
      </c>
      <c r="J557" s="347">
        <f>IF(InpOverride!J557="",F_Inputs!J557,InpOverride!J557)</f>
        <v>0</v>
      </c>
      <c r="K557" s="347">
        <f>IF(InpOverride!K557="",F_Inputs!K557,InpOverride!K557)</f>
        <v>0</v>
      </c>
      <c r="L557" s="347">
        <f>IF(InpOverride!L557="",F_Inputs!L557,InpOverride!L557)</f>
        <v>0</v>
      </c>
      <c r="M557" s="347">
        <f>IF(InpOverride!M557="",F_Inputs!M557,InpOverride!M557)</f>
        <v>0</v>
      </c>
    </row>
    <row r="558" spans="1:13" x14ac:dyDescent="0.35">
      <c r="A558" t="s">
        <v>124</v>
      </c>
      <c r="B558" t="s">
        <v>309</v>
      </c>
      <c r="C558" t="s">
        <v>310</v>
      </c>
      <c r="D558" t="s">
        <v>170</v>
      </c>
      <c r="E558" t="s">
        <v>292</v>
      </c>
      <c r="F558" s="347">
        <f>IF(InpOverride!F558="",F_Inputs!F558,InpOverride!F558)</f>
        <v>0</v>
      </c>
      <c r="G558" s="347">
        <f>IF(InpOverride!G558="",F_Inputs!G558,InpOverride!G558)</f>
        <v>0</v>
      </c>
      <c r="H558" s="347">
        <f>IF(InpOverride!H558="",F_Inputs!H558,InpOverride!H558)</f>
        <v>0</v>
      </c>
      <c r="I558" s="347">
        <f>IF(InpOverride!I558="",F_Inputs!I558,InpOverride!I558)</f>
        <v>2.4997549741773302</v>
      </c>
      <c r="J558" s="347">
        <f>IF(InpOverride!J558="",F_Inputs!J558,InpOverride!J558)</f>
        <v>0</v>
      </c>
      <c r="K558" s="347">
        <f>IF(InpOverride!K558="",F_Inputs!K558,InpOverride!K558)</f>
        <v>0</v>
      </c>
      <c r="L558" s="347">
        <f>IF(InpOverride!L558="",F_Inputs!L558,InpOverride!L558)</f>
        <v>0</v>
      </c>
      <c r="M558" s="347">
        <f>IF(InpOverride!M558="",F_Inputs!M558,InpOverride!M558)</f>
        <v>0</v>
      </c>
    </row>
    <row r="559" spans="1:13" x14ac:dyDescent="0.35">
      <c r="A559" t="s">
        <v>124</v>
      </c>
      <c r="B559" t="s">
        <v>311</v>
      </c>
      <c r="C559" t="s">
        <v>312</v>
      </c>
      <c r="D559" t="s">
        <v>170</v>
      </c>
      <c r="E559" t="s">
        <v>292</v>
      </c>
      <c r="F559" s="347">
        <f>IF(InpOverride!F559="",F_Inputs!F559,InpOverride!F559)</f>
        <v>0</v>
      </c>
      <c r="G559" s="347">
        <f>IF(InpOverride!G559="",F_Inputs!G559,InpOverride!G559)</f>
        <v>0</v>
      </c>
      <c r="H559" s="347">
        <f>IF(InpOverride!H559="",F_Inputs!H559,InpOverride!H559)</f>
        <v>0</v>
      </c>
      <c r="I559" s="347">
        <f>IF(InpOverride!I559="",F_Inputs!I559,InpOverride!I559)</f>
        <v>5.8079999999999998</v>
      </c>
      <c r="J559" s="347">
        <f>IF(InpOverride!J559="",F_Inputs!J559,InpOverride!J559)</f>
        <v>0</v>
      </c>
      <c r="K559" s="347">
        <f>IF(InpOverride!K559="",F_Inputs!K559,InpOverride!K559)</f>
        <v>0</v>
      </c>
      <c r="L559" s="347">
        <f>IF(InpOverride!L559="",F_Inputs!L559,InpOverride!L559)</f>
        <v>0</v>
      </c>
      <c r="M559" s="347">
        <f>IF(InpOverride!M559="",F_Inputs!M559,InpOverride!M559)</f>
        <v>0</v>
      </c>
    </row>
    <row r="560" spans="1:13" x14ac:dyDescent="0.35">
      <c r="A560" t="s">
        <v>124</v>
      </c>
      <c r="B560" t="s">
        <v>313</v>
      </c>
      <c r="C560" t="s">
        <v>314</v>
      </c>
      <c r="D560" t="s">
        <v>189</v>
      </c>
      <c r="E560" t="s">
        <v>292</v>
      </c>
      <c r="F560" s="347">
        <f>IF(InpOverride!F560="",F_Inputs!F560,InpOverride!F560)</f>
        <v>0</v>
      </c>
      <c r="G560" s="347">
        <f>IF(InpOverride!G560="",F_Inputs!G560,InpOverride!G560)</f>
        <v>0</v>
      </c>
      <c r="H560" s="347" t="str">
        <f>IF(InpOverride!H560="",F_Inputs!H560,InpOverride!H560)</f>
        <v>-</v>
      </c>
      <c r="I560" s="347">
        <f>IF(InpOverride!I560="",F_Inputs!I560,InpOverride!I560)</f>
        <v>-0.55000000000000604</v>
      </c>
      <c r="J560" s="347">
        <f>IF(InpOverride!J560="",F_Inputs!J560,InpOverride!J560)</f>
        <v>0</v>
      </c>
      <c r="K560" s="347">
        <f>IF(InpOverride!K560="",F_Inputs!K560,InpOverride!K560)</f>
        <v>0</v>
      </c>
      <c r="L560" s="347">
        <f>IF(InpOverride!L560="",F_Inputs!L560,InpOverride!L560)</f>
        <v>0</v>
      </c>
      <c r="M560" s="347">
        <f>IF(InpOverride!M560="",F_Inputs!M560,InpOverride!M560)</f>
        <v>0</v>
      </c>
    </row>
    <row r="561" spans="1:13" x14ac:dyDescent="0.35">
      <c r="A561" t="s">
        <v>124</v>
      </c>
      <c r="B561" t="s">
        <v>315</v>
      </c>
      <c r="C561" t="s">
        <v>316</v>
      </c>
      <c r="D561" t="s">
        <v>205</v>
      </c>
      <c r="E561" t="s">
        <v>292</v>
      </c>
      <c r="F561" s="347">
        <f>IF(InpOverride!F561="",F_Inputs!F561,InpOverride!F561)</f>
        <v>0</v>
      </c>
      <c r="G561" s="347">
        <f>IF(InpOverride!G561="",F_Inputs!G561,InpOverride!G561)</f>
        <v>0</v>
      </c>
      <c r="H561" s="347">
        <f>IF(InpOverride!H561="",F_Inputs!H561,InpOverride!H561)</f>
        <v>0</v>
      </c>
      <c r="I561" s="347">
        <f>IF(InpOverride!I561="",F_Inputs!I561,InpOverride!I561)</f>
        <v>0</v>
      </c>
      <c r="J561" s="347">
        <f>IF(InpOverride!J561="",F_Inputs!J561,InpOverride!J561)</f>
        <v>0</v>
      </c>
      <c r="K561" s="347">
        <f>IF(InpOverride!K561="",F_Inputs!K561,InpOverride!K561)</f>
        <v>0</v>
      </c>
      <c r="L561" s="347">
        <f>IF(InpOverride!L561="",F_Inputs!L561,InpOverride!L561)</f>
        <v>0</v>
      </c>
      <c r="M561" s="347">
        <f>IF(InpOverride!M561="",F_Inputs!M561,InpOverride!M561)</f>
        <v>0</v>
      </c>
    </row>
    <row r="562" spans="1:13" x14ac:dyDescent="0.35">
      <c r="A562" t="s">
        <v>124</v>
      </c>
      <c r="B562" t="s">
        <v>317</v>
      </c>
      <c r="C562" t="s">
        <v>318</v>
      </c>
      <c r="D562" t="s">
        <v>170</v>
      </c>
      <c r="E562" t="s">
        <v>292</v>
      </c>
      <c r="F562" s="347">
        <f>IF(InpOverride!F562="",F_Inputs!F562,InpOverride!F562)</f>
        <v>0</v>
      </c>
      <c r="G562" s="347">
        <f>IF(InpOverride!G562="",F_Inputs!G562,InpOverride!G562)</f>
        <v>0</v>
      </c>
      <c r="H562" s="347">
        <f>IF(InpOverride!H562="",F_Inputs!H562,InpOverride!H562)</f>
        <v>0</v>
      </c>
      <c r="I562" s="347">
        <f>IF(InpOverride!I562="",F_Inputs!I562,InpOverride!I562)</f>
        <v>-0.5625</v>
      </c>
      <c r="J562" s="347">
        <f>IF(InpOverride!J562="",F_Inputs!J562,InpOverride!J562)</f>
        <v>0</v>
      </c>
      <c r="K562" s="347">
        <f>IF(InpOverride!K562="",F_Inputs!K562,InpOverride!K562)</f>
        <v>0</v>
      </c>
      <c r="L562" s="347">
        <f>IF(InpOverride!L562="",F_Inputs!L562,InpOverride!L562)</f>
        <v>0</v>
      </c>
      <c r="M562" s="347">
        <f>IF(InpOverride!M562="",F_Inputs!M562,InpOverride!M562)</f>
        <v>0</v>
      </c>
    </row>
    <row r="563" spans="1:13" x14ac:dyDescent="0.35">
      <c r="A563" t="s">
        <v>124</v>
      </c>
      <c r="B563" t="s">
        <v>319</v>
      </c>
      <c r="C563" t="s">
        <v>320</v>
      </c>
      <c r="D563" t="s">
        <v>170</v>
      </c>
      <c r="E563" t="s">
        <v>292</v>
      </c>
      <c r="F563" s="347">
        <f>IF(InpOverride!F563="",F_Inputs!F563,InpOverride!F563)</f>
        <v>0</v>
      </c>
      <c r="G563" s="347">
        <f>IF(InpOverride!G563="",F_Inputs!G563,InpOverride!G563)</f>
        <v>0</v>
      </c>
      <c r="H563" s="347">
        <f>IF(InpOverride!H563="",F_Inputs!H563,InpOverride!H563)</f>
        <v>0</v>
      </c>
      <c r="I563" s="347">
        <f>IF(InpOverride!I563="",F_Inputs!I563,InpOverride!I563)</f>
        <v>-6.3010000000000002</v>
      </c>
      <c r="J563" s="347">
        <f>IF(InpOverride!J563="",F_Inputs!J563,InpOverride!J563)</f>
        <v>0</v>
      </c>
      <c r="K563" s="347">
        <f>IF(InpOverride!K563="",F_Inputs!K563,InpOverride!K563)</f>
        <v>0</v>
      </c>
      <c r="L563" s="347">
        <f>IF(InpOverride!L563="",F_Inputs!L563,InpOverride!L563)</f>
        <v>0</v>
      </c>
      <c r="M563" s="347">
        <f>IF(InpOverride!M563="",F_Inputs!M563,InpOverride!M563)</f>
        <v>0</v>
      </c>
    </row>
    <row r="564" spans="1:13" x14ac:dyDescent="0.35">
      <c r="A564" t="s">
        <v>124</v>
      </c>
      <c r="B564" t="s">
        <v>321</v>
      </c>
      <c r="C564" t="s">
        <v>322</v>
      </c>
      <c r="D564" t="s">
        <v>189</v>
      </c>
      <c r="E564" t="s">
        <v>292</v>
      </c>
      <c r="F564" s="347">
        <f>IF(InpOverride!F564="",F_Inputs!F564,InpOverride!F564)</f>
        <v>0</v>
      </c>
      <c r="G564" s="347">
        <f>IF(InpOverride!G564="",F_Inputs!G564,InpOverride!G564)</f>
        <v>0</v>
      </c>
      <c r="H564" s="347" t="str">
        <f>IF(InpOverride!H564="",F_Inputs!H564,InpOverride!H564)</f>
        <v>-</v>
      </c>
      <c r="I564" s="347">
        <f>IF(InpOverride!I564="",F_Inputs!I564,InpOverride!I564)</f>
        <v>-3.78486055776894</v>
      </c>
      <c r="J564" s="347">
        <f>IF(InpOverride!J564="",F_Inputs!J564,InpOverride!J564)</f>
        <v>0</v>
      </c>
      <c r="K564" s="347">
        <f>IF(InpOverride!K564="",F_Inputs!K564,InpOverride!K564)</f>
        <v>0</v>
      </c>
      <c r="L564" s="347">
        <f>IF(InpOverride!L564="",F_Inputs!L564,InpOverride!L564)</f>
        <v>0</v>
      </c>
      <c r="M564" s="347">
        <f>IF(InpOverride!M564="",F_Inputs!M564,InpOverride!M564)</f>
        <v>0</v>
      </c>
    </row>
    <row r="565" spans="1:13" x14ac:dyDescent="0.35">
      <c r="A565" t="s">
        <v>124</v>
      </c>
      <c r="B565" t="s">
        <v>323</v>
      </c>
      <c r="C565" t="s">
        <v>324</v>
      </c>
      <c r="D565" t="s">
        <v>205</v>
      </c>
      <c r="E565" t="s">
        <v>292</v>
      </c>
      <c r="F565" s="347">
        <f>IF(InpOverride!F565="",F_Inputs!F565,InpOverride!F565)</f>
        <v>0</v>
      </c>
      <c r="G565" s="347">
        <f>IF(InpOverride!G565="",F_Inputs!G565,InpOverride!G565)</f>
        <v>0</v>
      </c>
      <c r="H565" s="347">
        <f>IF(InpOverride!H565="",F_Inputs!H565,InpOverride!H565)</f>
        <v>0</v>
      </c>
      <c r="I565" s="347" t="str">
        <f>IF(InpOverride!I565="",F_Inputs!I565,InpOverride!I565)</f>
        <v>No</v>
      </c>
      <c r="J565" s="347">
        <f>IF(InpOverride!J565="",F_Inputs!J565,InpOverride!J565)</f>
        <v>0</v>
      </c>
      <c r="K565" s="347">
        <f>IF(InpOverride!K565="",F_Inputs!K565,InpOverride!K565)</f>
        <v>0</v>
      </c>
      <c r="L565" s="347">
        <f>IF(InpOverride!L565="",F_Inputs!L565,InpOverride!L565)</f>
        <v>0</v>
      </c>
      <c r="M565" s="347">
        <f>IF(InpOverride!M565="",F_Inputs!M565,InpOverride!M565)</f>
        <v>0</v>
      </c>
    </row>
    <row r="566" spans="1:13" x14ac:dyDescent="0.35">
      <c r="A566" t="s">
        <v>124</v>
      </c>
      <c r="B566" t="s">
        <v>325</v>
      </c>
      <c r="C566" t="s">
        <v>326</v>
      </c>
      <c r="D566" t="s">
        <v>170</v>
      </c>
      <c r="E566" t="s">
        <v>292</v>
      </c>
      <c r="F566" s="347">
        <f>IF(InpOverride!F566="",F_Inputs!F566,InpOverride!F566)</f>
        <v>0</v>
      </c>
      <c r="G566" s="347">
        <f>IF(InpOverride!G566="",F_Inputs!G566,InpOverride!G566)</f>
        <v>0</v>
      </c>
      <c r="H566" s="347">
        <f>IF(InpOverride!H566="",F_Inputs!H566,InpOverride!H566)</f>
        <v>0</v>
      </c>
      <c r="I566" s="347">
        <f>IF(InpOverride!I566="",F_Inputs!I566,InpOverride!I566)</f>
        <v>-1.3662000000000001</v>
      </c>
      <c r="J566" s="347">
        <f>IF(InpOverride!J566="",F_Inputs!J566,InpOverride!J566)</f>
        <v>0</v>
      </c>
      <c r="K566" s="347">
        <f>IF(InpOverride!K566="",F_Inputs!K566,InpOverride!K566)</f>
        <v>0</v>
      </c>
      <c r="L566" s="347">
        <f>IF(InpOverride!L566="",F_Inputs!L566,InpOverride!L566)</f>
        <v>0</v>
      </c>
      <c r="M566" s="347">
        <f>IF(InpOverride!M566="",F_Inputs!M566,InpOverride!M566)</f>
        <v>0</v>
      </c>
    </row>
    <row r="567" spans="1:13" x14ac:dyDescent="0.35">
      <c r="A567" t="s">
        <v>124</v>
      </c>
      <c r="B567" t="s">
        <v>327</v>
      </c>
      <c r="C567" t="s">
        <v>328</v>
      </c>
      <c r="D567" t="s">
        <v>170</v>
      </c>
      <c r="E567" t="s">
        <v>292</v>
      </c>
      <c r="F567" s="347">
        <f>IF(InpOverride!F567="",F_Inputs!F567,InpOverride!F567)</f>
        <v>0</v>
      </c>
      <c r="G567" s="347">
        <f>IF(InpOverride!G567="",F_Inputs!G567,InpOverride!G567)</f>
        <v>0</v>
      </c>
      <c r="H567" s="347">
        <f>IF(InpOverride!H567="",F_Inputs!H567,InpOverride!H567)</f>
        <v>0</v>
      </c>
      <c r="I567" s="347">
        <f>IF(InpOverride!I567="",F_Inputs!I567,InpOverride!I567)</f>
        <v>-10.217000000000001</v>
      </c>
      <c r="J567" s="347">
        <f>IF(InpOverride!J567="",F_Inputs!J567,InpOverride!J567)</f>
        <v>0</v>
      </c>
      <c r="K567" s="347">
        <f>IF(InpOverride!K567="",F_Inputs!K567,InpOverride!K567)</f>
        <v>0</v>
      </c>
      <c r="L567" s="347">
        <f>IF(InpOverride!L567="",F_Inputs!L567,InpOverride!L567)</f>
        <v>0</v>
      </c>
      <c r="M567" s="347">
        <f>IF(InpOverride!M567="",F_Inputs!M567,InpOverride!M567)</f>
        <v>0</v>
      </c>
    </row>
    <row r="568" spans="1:13" x14ac:dyDescent="0.35">
      <c r="A568" t="s">
        <v>124</v>
      </c>
      <c r="B568" t="s">
        <v>329</v>
      </c>
      <c r="C568" t="s">
        <v>330</v>
      </c>
      <c r="D568" t="s">
        <v>188</v>
      </c>
      <c r="E568" t="s">
        <v>292</v>
      </c>
      <c r="F568" s="347">
        <f>IF(InpOverride!F568="",F_Inputs!F568,InpOverride!F568)</f>
        <v>0</v>
      </c>
      <c r="G568" s="347">
        <f>IF(InpOverride!G568="",F_Inputs!G568,InpOverride!G568)</f>
        <v>0</v>
      </c>
      <c r="H568" s="347">
        <f>IF(InpOverride!H568="",F_Inputs!H568,InpOverride!H568)</f>
        <v>107.5</v>
      </c>
      <c r="I568" s="347">
        <f>IF(InpOverride!I568="",F_Inputs!I568,InpOverride!I568)</f>
        <v>127.034068746953</v>
      </c>
      <c r="J568" s="347">
        <f>IF(InpOverride!J568="",F_Inputs!J568,InpOverride!J568)</f>
        <v>0</v>
      </c>
      <c r="K568" s="347">
        <f>IF(InpOverride!K568="",F_Inputs!K568,InpOverride!K568)</f>
        <v>0</v>
      </c>
      <c r="L568" s="347">
        <f>IF(InpOverride!L568="",F_Inputs!L568,InpOverride!L568)</f>
        <v>0</v>
      </c>
      <c r="M568" s="347">
        <f>IF(InpOverride!M568="",F_Inputs!M568,InpOverride!M568)</f>
        <v>0</v>
      </c>
    </row>
    <row r="569" spans="1:13" x14ac:dyDescent="0.35">
      <c r="A569" t="s">
        <v>124</v>
      </c>
      <c r="B569" t="s">
        <v>331</v>
      </c>
      <c r="C569" t="s">
        <v>332</v>
      </c>
      <c r="D569" t="s">
        <v>205</v>
      </c>
      <c r="E569" t="s">
        <v>292</v>
      </c>
      <c r="F569" s="347">
        <f>IF(InpOverride!F569="",F_Inputs!F569,InpOverride!F569)</f>
        <v>0</v>
      </c>
      <c r="G569" s="347">
        <f>IF(InpOverride!G569="",F_Inputs!G569,InpOverride!G569)</f>
        <v>0</v>
      </c>
      <c r="H569" s="347">
        <f>IF(InpOverride!H569="",F_Inputs!H569,InpOverride!H569)</f>
        <v>0</v>
      </c>
      <c r="I569" s="347" t="str">
        <f>IF(InpOverride!I569="",F_Inputs!I569,InpOverride!I569)</f>
        <v>Yes</v>
      </c>
      <c r="J569" s="347">
        <f>IF(InpOverride!J569="",F_Inputs!J569,InpOverride!J569)</f>
        <v>0</v>
      </c>
      <c r="K569" s="347">
        <f>IF(InpOverride!K569="",F_Inputs!K569,InpOverride!K569)</f>
        <v>0</v>
      </c>
      <c r="L569" s="347">
        <f>IF(InpOverride!L569="",F_Inputs!L569,InpOverride!L569)</f>
        <v>0</v>
      </c>
      <c r="M569" s="347">
        <f>IF(InpOverride!M569="",F_Inputs!M569,InpOverride!M569)</f>
        <v>0</v>
      </c>
    </row>
    <row r="570" spans="1:13" x14ac:dyDescent="0.35">
      <c r="A570" t="s">
        <v>124</v>
      </c>
      <c r="B570" t="s">
        <v>333</v>
      </c>
      <c r="C570" t="s">
        <v>334</v>
      </c>
      <c r="D570" t="s">
        <v>170</v>
      </c>
      <c r="E570" t="s">
        <v>292</v>
      </c>
      <c r="F570" s="347">
        <f>IF(InpOverride!F570="",F_Inputs!F570,InpOverride!F570)</f>
        <v>0</v>
      </c>
      <c r="G570" s="347">
        <f>IF(InpOverride!G570="",F_Inputs!G570,InpOverride!G570)</f>
        <v>0</v>
      </c>
      <c r="H570" s="347">
        <f>IF(InpOverride!H570="",F_Inputs!H570,InpOverride!H570)</f>
        <v>0</v>
      </c>
      <c r="I570" s="347">
        <f>IF(InpOverride!I570="",F_Inputs!I570,InpOverride!I570)</f>
        <v>1.4503999999999999</v>
      </c>
      <c r="J570" s="347">
        <f>IF(InpOverride!J570="",F_Inputs!J570,InpOverride!J570)</f>
        <v>0</v>
      </c>
      <c r="K570" s="347">
        <f>IF(InpOverride!K570="",F_Inputs!K570,InpOverride!K570)</f>
        <v>0</v>
      </c>
      <c r="L570" s="347">
        <f>IF(InpOverride!L570="",F_Inputs!L570,InpOverride!L570)</f>
        <v>0</v>
      </c>
      <c r="M570" s="347">
        <f>IF(InpOverride!M570="",F_Inputs!M570,InpOverride!M570)</f>
        <v>0</v>
      </c>
    </row>
    <row r="571" spans="1:13" x14ac:dyDescent="0.35">
      <c r="A571" t="s">
        <v>124</v>
      </c>
      <c r="B571" t="s">
        <v>335</v>
      </c>
      <c r="C571" t="s">
        <v>336</v>
      </c>
      <c r="D571" t="s">
        <v>170</v>
      </c>
      <c r="E571" t="s">
        <v>292</v>
      </c>
      <c r="F571" s="347">
        <f>IF(InpOverride!F571="",F_Inputs!F571,InpOverride!F571)</f>
        <v>0</v>
      </c>
      <c r="G571" s="347">
        <f>IF(InpOverride!G571="",F_Inputs!G571,InpOverride!G571)</f>
        <v>0</v>
      </c>
      <c r="H571" s="347">
        <f>IF(InpOverride!H571="",F_Inputs!H571,InpOverride!H571)</f>
        <v>0</v>
      </c>
      <c r="I571" s="347">
        <f>IF(InpOverride!I571="",F_Inputs!I571,InpOverride!I571)</f>
        <v>3.0089999999999999</v>
      </c>
      <c r="J571" s="347">
        <f>IF(InpOverride!J571="",F_Inputs!J571,InpOverride!J571)</f>
        <v>0</v>
      </c>
      <c r="K571" s="347">
        <f>IF(InpOverride!K571="",F_Inputs!K571,InpOverride!K571)</f>
        <v>0</v>
      </c>
      <c r="L571" s="347">
        <f>IF(InpOverride!L571="",F_Inputs!L571,InpOverride!L571)</f>
        <v>0</v>
      </c>
      <c r="M571" s="347">
        <f>IF(InpOverride!M571="",F_Inputs!M571,InpOverride!M571)</f>
        <v>0</v>
      </c>
    </row>
    <row r="572" spans="1:13" x14ac:dyDescent="0.35">
      <c r="A572" t="s">
        <v>124</v>
      </c>
      <c r="B572" t="s">
        <v>337</v>
      </c>
      <c r="C572" t="s">
        <v>338</v>
      </c>
      <c r="D572" t="s">
        <v>189</v>
      </c>
      <c r="E572" t="s">
        <v>292</v>
      </c>
      <c r="F572" s="347">
        <f>IF(InpOverride!F572="",F_Inputs!F572,InpOverride!F572)</f>
        <v>0</v>
      </c>
      <c r="G572" s="347">
        <f>IF(InpOverride!G572="",F_Inputs!G572,InpOverride!G572)</f>
        <v>0</v>
      </c>
      <c r="H572" s="347">
        <f>IF(InpOverride!H572="",F_Inputs!H572,InpOverride!H572)</f>
        <v>9.82</v>
      </c>
      <c r="I572" s="347">
        <f>IF(InpOverride!I572="",F_Inputs!I572,InpOverride!I572)</f>
        <v>5.6878842062673698</v>
      </c>
      <c r="J572" s="347">
        <f>IF(InpOverride!J572="",F_Inputs!J572,InpOverride!J572)</f>
        <v>0</v>
      </c>
      <c r="K572" s="347">
        <f>IF(InpOverride!K572="",F_Inputs!K572,InpOverride!K572)</f>
        <v>0</v>
      </c>
      <c r="L572" s="347">
        <f>IF(InpOverride!L572="",F_Inputs!L572,InpOverride!L572)</f>
        <v>0</v>
      </c>
      <c r="M572" s="347">
        <f>IF(InpOverride!M572="",F_Inputs!M572,InpOverride!M572)</f>
        <v>0</v>
      </c>
    </row>
    <row r="573" spans="1:13" x14ac:dyDescent="0.35">
      <c r="A573" t="s">
        <v>124</v>
      </c>
      <c r="B573" t="s">
        <v>339</v>
      </c>
      <c r="C573" t="s">
        <v>340</v>
      </c>
      <c r="D573" t="s">
        <v>205</v>
      </c>
      <c r="E573" t="s">
        <v>292</v>
      </c>
      <c r="F573" s="347">
        <f>IF(InpOverride!F573="",F_Inputs!F573,InpOverride!F573)</f>
        <v>0</v>
      </c>
      <c r="G573" s="347">
        <f>IF(InpOverride!G573="",F_Inputs!G573,InpOverride!G573)</f>
        <v>0</v>
      </c>
      <c r="H573" s="347">
        <f>IF(InpOverride!H573="",F_Inputs!H573,InpOverride!H573)</f>
        <v>0</v>
      </c>
      <c r="I573" s="347" t="str">
        <f>IF(InpOverride!I573="",F_Inputs!I573,InpOverride!I573)</f>
        <v>Yes</v>
      </c>
      <c r="J573" s="347">
        <f>IF(InpOverride!J573="",F_Inputs!J573,InpOverride!J573)</f>
        <v>0</v>
      </c>
      <c r="K573" s="347">
        <f>IF(InpOverride!K573="",F_Inputs!K573,InpOverride!K573)</f>
        <v>0</v>
      </c>
      <c r="L573" s="347">
        <f>IF(InpOverride!L573="",F_Inputs!L573,InpOverride!L573)</f>
        <v>0</v>
      </c>
      <c r="M573" s="347">
        <f>IF(InpOverride!M573="",F_Inputs!M573,InpOverride!M573)</f>
        <v>0</v>
      </c>
    </row>
    <row r="574" spans="1:13" x14ac:dyDescent="0.35">
      <c r="A574" t="s">
        <v>124</v>
      </c>
      <c r="B574" t="s">
        <v>341</v>
      </c>
      <c r="C574" t="s">
        <v>342</v>
      </c>
      <c r="D574" t="s">
        <v>170</v>
      </c>
      <c r="E574" t="s">
        <v>292</v>
      </c>
      <c r="F574" s="347">
        <f>IF(InpOverride!F574="",F_Inputs!F574,InpOverride!F574)</f>
        <v>0</v>
      </c>
      <c r="G574" s="347">
        <f>IF(InpOverride!G574="",F_Inputs!G574,InpOverride!G574)</f>
        <v>0</v>
      </c>
      <c r="H574" s="347">
        <f>IF(InpOverride!H574="",F_Inputs!H574,InpOverride!H574)</f>
        <v>0</v>
      </c>
      <c r="I574" s="347">
        <f>IF(InpOverride!I574="",F_Inputs!I574,InpOverride!I574)</f>
        <v>0</v>
      </c>
      <c r="J574" s="347">
        <f>IF(InpOverride!J574="",F_Inputs!J574,InpOverride!J574)</f>
        <v>0</v>
      </c>
      <c r="K574" s="347">
        <f>IF(InpOverride!K574="",F_Inputs!K574,InpOverride!K574)</f>
        <v>0</v>
      </c>
      <c r="L574" s="347">
        <f>IF(InpOverride!L574="",F_Inputs!L574,InpOverride!L574)</f>
        <v>0</v>
      </c>
      <c r="M574" s="347">
        <f>IF(InpOverride!M574="",F_Inputs!M574,InpOverride!M574)</f>
        <v>0</v>
      </c>
    </row>
    <row r="575" spans="1:13" x14ac:dyDescent="0.35">
      <c r="A575" t="s">
        <v>124</v>
      </c>
      <c r="B575" t="s">
        <v>343</v>
      </c>
      <c r="C575" t="s">
        <v>344</v>
      </c>
      <c r="D575" t="s">
        <v>170</v>
      </c>
      <c r="E575" t="s">
        <v>292</v>
      </c>
      <c r="F575" s="347">
        <f>IF(InpOverride!F575="",F_Inputs!F575,InpOverride!F575)</f>
        <v>0</v>
      </c>
      <c r="G575" s="347">
        <f>IF(InpOverride!G575="",F_Inputs!G575,InpOverride!G575)</f>
        <v>0</v>
      </c>
      <c r="H575" s="347">
        <f>IF(InpOverride!H575="",F_Inputs!H575,InpOverride!H575)</f>
        <v>0</v>
      </c>
      <c r="I575" s="347">
        <f>IF(InpOverride!I575="",F_Inputs!I575,InpOverride!I575)</f>
        <v>-1.944</v>
      </c>
      <c r="J575" s="347">
        <f>IF(InpOverride!J575="",F_Inputs!J575,InpOverride!J575)</f>
        <v>0</v>
      </c>
      <c r="K575" s="347">
        <f>IF(InpOverride!K575="",F_Inputs!K575,InpOverride!K575)</f>
        <v>0</v>
      </c>
      <c r="L575" s="347">
        <f>IF(InpOverride!L575="",F_Inputs!L575,InpOverride!L575)</f>
        <v>0</v>
      </c>
      <c r="M575" s="347">
        <f>IF(InpOverride!M575="",F_Inputs!M575,InpOverride!M575)</f>
        <v>0</v>
      </c>
    </row>
    <row r="576" spans="1:13" x14ac:dyDescent="0.35">
      <c r="A576" t="s">
        <v>124</v>
      </c>
      <c r="B576" t="s">
        <v>345</v>
      </c>
      <c r="C576" t="s">
        <v>346</v>
      </c>
      <c r="D576" t="s">
        <v>188</v>
      </c>
      <c r="E576" t="s">
        <v>292</v>
      </c>
      <c r="F576" s="347">
        <f>IF(InpOverride!F576="",F_Inputs!F576,InpOverride!F576)</f>
        <v>0</v>
      </c>
      <c r="G576" s="347">
        <f>IF(InpOverride!G576="",F_Inputs!G576,InpOverride!G576)</f>
        <v>0</v>
      </c>
      <c r="H576" s="347">
        <f>IF(InpOverride!H576="",F_Inputs!H576,InpOverride!H576)</f>
        <v>0</v>
      </c>
      <c r="I576" s="347">
        <f>IF(InpOverride!I576="",F_Inputs!I576,InpOverride!I576)</f>
        <v>68.421052631578902</v>
      </c>
      <c r="J576" s="347">
        <f>IF(InpOverride!J576="",F_Inputs!J576,InpOverride!J576)</f>
        <v>0</v>
      </c>
      <c r="K576" s="347">
        <f>IF(InpOverride!K576="",F_Inputs!K576,InpOverride!K576)</f>
        <v>0</v>
      </c>
      <c r="L576" s="347">
        <f>IF(InpOverride!L576="",F_Inputs!L576,InpOverride!L576)</f>
        <v>0</v>
      </c>
      <c r="M576" s="347">
        <f>IF(InpOverride!M576="",F_Inputs!M576,InpOverride!M576)</f>
        <v>0</v>
      </c>
    </row>
    <row r="577" spans="1:13" x14ac:dyDescent="0.35">
      <c r="A577" t="s">
        <v>124</v>
      </c>
      <c r="B577" t="s">
        <v>347</v>
      </c>
      <c r="C577" t="s">
        <v>348</v>
      </c>
      <c r="D577" t="s">
        <v>188</v>
      </c>
      <c r="E577" t="s">
        <v>292</v>
      </c>
      <c r="F577" s="347">
        <f>IF(InpOverride!F577="",F_Inputs!F577,InpOverride!F577)</f>
        <v>0</v>
      </c>
      <c r="G577" s="347">
        <f>IF(InpOverride!G577="",F_Inputs!G577,InpOverride!G577)</f>
        <v>0</v>
      </c>
      <c r="H577" s="347">
        <f>IF(InpOverride!H577="",F_Inputs!H577,InpOverride!H577)</f>
        <v>0</v>
      </c>
      <c r="I577" s="347">
        <f>IF(InpOverride!I577="",F_Inputs!I577,InpOverride!I577)</f>
        <v>72.340425531914903</v>
      </c>
      <c r="J577" s="347">
        <f>IF(InpOverride!J577="",F_Inputs!J577,InpOverride!J577)</f>
        <v>0</v>
      </c>
      <c r="K577" s="347">
        <f>IF(InpOverride!K577="",F_Inputs!K577,InpOverride!K577)</f>
        <v>0</v>
      </c>
      <c r="L577" s="347">
        <f>IF(InpOverride!L577="",F_Inputs!L577,InpOverride!L577)</f>
        <v>0</v>
      </c>
      <c r="M577" s="347">
        <f>IF(InpOverride!M577="",F_Inputs!M577,InpOverride!M577)</f>
        <v>0</v>
      </c>
    </row>
    <row r="578" spans="1:13" x14ac:dyDescent="0.35">
      <c r="A578" t="s">
        <v>124</v>
      </c>
      <c r="B578" t="s">
        <v>349</v>
      </c>
      <c r="C578" t="s">
        <v>350</v>
      </c>
      <c r="D578" t="s">
        <v>188</v>
      </c>
      <c r="E578" t="s">
        <v>292</v>
      </c>
      <c r="F578" s="347">
        <f>IF(InpOverride!F578="",F_Inputs!F578,InpOverride!F578)</f>
        <v>0</v>
      </c>
      <c r="G578" s="347">
        <f>IF(InpOverride!G578="",F_Inputs!G578,InpOverride!G578)</f>
        <v>0</v>
      </c>
      <c r="H578" s="347">
        <f>IF(InpOverride!H578="",F_Inputs!H578,InpOverride!H578)</f>
        <v>3.68</v>
      </c>
      <c r="I578" s="347">
        <f>IF(InpOverride!I578="",F_Inputs!I578,InpOverride!I578)</f>
        <v>1.8919201826788501</v>
      </c>
      <c r="J578" s="347">
        <f>IF(InpOverride!J578="",F_Inputs!J578,InpOverride!J578)</f>
        <v>0</v>
      </c>
      <c r="K578" s="347">
        <f>IF(InpOverride!K578="",F_Inputs!K578,InpOverride!K578)</f>
        <v>0</v>
      </c>
      <c r="L578" s="347">
        <f>IF(InpOverride!L578="",F_Inputs!L578,InpOverride!L578)</f>
        <v>0</v>
      </c>
      <c r="M578" s="347">
        <f>IF(InpOverride!M578="",F_Inputs!M578,InpOverride!M578)</f>
        <v>0</v>
      </c>
    </row>
    <row r="579" spans="1:13" x14ac:dyDescent="0.35">
      <c r="A579" t="s">
        <v>124</v>
      </c>
      <c r="B579" t="s">
        <v>351</v>
      </c>
      <c r="C579" t="s">
        <v>352</v>
      </c>
      <c r="D579" t="s">
        <v>205</v>
      </c>
      <c r="E579" t="s">
        <v>292</v>
      </c>
      <c r="F579" s="347">
        <f>IF(InpOverride!F579="",F_Inputs!F579,InpOverride!F579)</f>
        <v>0</v>
      </c>
      <c r="G579" s="347">
        <f>IF(InpOverride!G579="",F_Inputs!G579,InpOverride!G579)</f>
        <v>0</v>
      </c>
      <c r="H579" s="347">
        <f>IF(InpOverride!H579="",F_Inputs!H579,InpOverride!H579)</f>
        <v>0</v>
      </c>
      <c r="I579" s="347" t="str">
        <f>IF(InpOverride!I579="",F_Inputs!I579,InpOverride!I579)</f>
        <v>No</v>
      </c>
      <c r="J579" s="347">
        <f>IF(InpOverride!J579="",F_Inputs!J579,InpOverride!J579)</f>
        <v>0</v>
      </c>
      <c r="K579" s="347">
        <f>IF(InpOverride!K579="",F_Inputs!K579,InpOverride!K579)</f>
        <v>0</v>
      </c>
      <c r="L579" s="347">
        <f>IF(InpOverride!L579="",F_Inputs!L579,InpOverride!L579)</f>
        <v>0</v>
      </c>
      <c r="M579" s="347">
        <f>IF(InpOverride!M579="",F_Inputs!M579,InpOverride!M579)</f>
        <v>0</v>
      </c>
    </row>
    <row r="580" spans="1:13" x14ac:dyDescent="0.35">
      <c r="A580" t="s">
        <v>124</v>
      </c>
      <c r="B580" t="s">
        <v>353</v>
      </c>
      <c r="C580" t="s">
        <v>354</v>
      </c>
      <c r="D580" t="s">
        <v>170</v>
      </c>
      <c r="E580" t="s">
        <v>292</v>
      </c>
      <c r="F580" s="347">
        <f>IF(InpOverride!F580="",F_Inputs!F580,InpOverride!F580)</f>
        <v>0</v>
      </c>
      <c r="G580" s="347">
        <f>IF(InpOverride!G580="",F_Inputs!G580,InpOverride!G580)</f>
        <v>0</v>
      </c>
      <c r="H580" s="347">
        <f>IF(InpOverride!H580="",F_Inputs!H580,InpOverride!H580)</f>
        <v>0</v>
      </c>
      <c r="I580" s="347">
        <f>IF(InpOverride!I580="",F_Inputs!I580,InpOverride!I580)</f>
        <v>-0.52983000000000002</v>
      </c>
      <c r="J580" s="347">
        <f>IF(InpOverride!J580="",F_Inputs!J580,InpOverride!J580)</f>
        <v>0</v>
      </c>
      <c r="K580" s="347">
        <f>IF(InpOverride!K580="",F_Inputs!K580,InpOverride!K580)</f>
        <v>0</v>
      </c>
      <c r="L580" s="347">
        <f>IF(InpOverride!L580="",F_Inputs!L580,InpOverride!L580)</f>
        <v>0</v>
      </c>
      <c r="M580" s="347">
        <f>IF(InpOverride!M580="",F_Inputs!M580,InpOverride!M580)</f>
        <v>0</v>
      </c>
    </row>
    <row r="581" spans="1:13" x14ac:dyDescent="0.35">
      <c r="A581" t="s">
        <v>124</v>
      </c>
      <c r="B581" t="s">
        <v>355</v>
      </c>
      <c r="C581" t="s">
        <v>356</v>
      </c>
      <c r="D581" t="s">
        <v>170</v>
      </c>
      <c r="E581" t="s">
        <v>292</v>
      </c>
      <c r="F581" s="347">
        <f>IF(InpOverride!F581="",F_Inputs!F581,InpOverride!F581)</f>
        <v>0</v>
      </c>
      <c r="G581" s="347">
        <f>IF(InpOverride!G581="",F_Inputs!G581,InpOverride!G581)</f>
        <v>0</v>
      </c>
      <c r="H581" s="347">
        <f>IF(InpOverride!H581="",F_Inputs!H581,InpOverride!H581)</f>
        <v>0</v>
      </c>
      <c r="I581" s="347">
        <f>IF(InpOverride!I581="",F_Inputs!I581,InpOverride!I581)</f>
        <v>-0.42899999999999999</v>
      </c>
      <c r="J581" s="347">
        <f>IF(InpOverride!J581="",F_Inputs!J581,InpOverride!J581)</f>
        <v>0</v>
      </c>
      <c r="K581" s="347">
        <f>IF(InpOverride!K581="",F_Inputs!K581,InpOverride!K581)</f>
        <v>0</v>
      </c>
      <c r="L581" s="347">
        <f>IF(InpOverride!L581="",F_Inputs!L581,InpOverride!L581)</f>
        <v>0</v>
      </c>
      <c r="M581" s="347">
        <f>IF(InpOverride!M581="",F_Inputs!M581,InpOverride!M581)</f>
        <v>0</v>
      </c>
    </row>
    <row r="582" spans="1:13" x14ac:dyDescent="0.35">
      <c r="A582" t="s">
        <v>124</v>
      </c>
      <c r="B582" t="s">
        <v>357</v>
      </c>
      <c r="C582" t="s">
        <v>358</v>
      </c>
      <c r="D582" t="s">
        <v>188</v>
      </c>
      <c r="E582" t="s">
        <v>292</v>
      </c>
      <c r="F582" s="347">
        <f>IF(InpOverride!F582="",F_Inputs!F582,InpOverride!F582)</f>
        <v>0</v>
      </c>
      <c r="G582" s="347">
        <f>IF(InpOverride!G582="",F_Inputs!G582,InpOverride!G582)</f>
        <v>0</v>
      </c>
      <c r="H582" s="347" t="str">
        <f>IF(InpOverride!H582="",F_Inputs!H582,InpOverride!H582)</f>
        <v>-</v>
      </c>
      <c r="I582" s="347">
        <f>IF(InpOverride!I582="",F_Inputs!I582,InpOverride!I582)</f>
        <v>14.613523286479399</v>
      </c>
      <c r="J582" s="347">
        <f>IF(InpOverride!J582="",F_Inputs!J582,InpOverride!J582)</f>
        <v>0</v>
      </c>
      <c r="K582" s="347">
        <f>IF(InpOverride!K582="",F_Inputs!K582,InpOverride!K582)</f>
        <v>0</v>
      </c>
      <c r="L582" s="347">
        <f>IF(InpOverride!L582="",F_Inputs!L582,InpOverride!L582)</f>
        <v>0</v>
      </c>
      <c r="M582" s="347">
        <f>IF(InpOverride!M582="",F_Inputs!M582,InpOverride!M582)</f>
        <v>0</v>
      </c>
    </row>
    <row r="583" spans="1:13" x14ac:dyDescent="0.35">
      <c r="A583" t="s">
        <v>124</v>
      </c>
      <c r="B583" t="s">
        <v>359</v>
      </c>
      <c r="C583" t="s">
        <v>360</v>
      </c>
      <c r="D583" t="s">
        <v>205</v>
      </c>
      <c r="E583" t="s">
        <v>292</v>
      </c>
      <c r="F583" s="347">
        <f>IF(InpOverride!F583="",F_Inputs!F583,InpOverride!F583)</f>
        <v>0</v>
      </c>
      <c r="G583" s="347">
        <f>IF(InpOverride!G583="",F_Inputs!G583,InpOverride!G583)</f>
        <v>0</v>
      </c>
      <c r="H583" s="347">
        <f>IF(InpOverride!H583="",F_Inputs!H583,InpOverride!H583)</f>
        <v>0</v>
      </c>
      <c r="I583" s="347" t="str">
        <f>IF(InpOverride!I583="",F_Inputs!I583,InpOverride!I583)</f>
        <v>Yes</v>
      </c>
      <c r="J583" s="347">
        <f>IF(InpOverride!J583="",F_Inputs!J583,InpOverride!J583)</f>
        <v>0</v>
      </c>
      <c r="K583" s="347">
        <f>IF(InpOverride!K583="",F_Inputs!K583,InpOverride!K583)</f>
        <v>0</v>
      </c>
      <c r="L583" s="347">
        <f>IF(InpOverride!L583="",F_Inputs!L583,InpOverride!L583)</f>
        <v>0</v>
      </c>
      <c r="M583" s="347">
        <f>IF(InpOverride!M583="",F_Inputs!M583,InpOverride!M583)</f>
        <v>0</v>
      </c>
    </row>
    <row r="584" spans="1:13" x14ac:dyDescent="0.35">
      <c r="A584" t="s">
        <v>124</v>
      </c>
      <c r="B584" t="s">
        <v>361</v>
      </c>
      <c r="C584" t="s">
        <v>362</v>
      </c>
      <c r="D584" t="s">
        <v>170</v>
      </c>
      <c r="E584" t="s">
        <v>292</v>
      </c>
      <c r="F584" s="347">
        <f>IF(InpOverride!F584="",F_Inputs!F584,InpOverride!F584)</f>
        <v>0</v>
      </c>
      <c r="G584" s="347">
        <f>IF(InpOverride!G584="",F_Inputs!G584,InpOverride!G584)</f>
        <v>0</v>
      </c>
      <c r="H584" s="347">
        <f>IF(InpOverride!H584="",F_Inputs!H584,InpOverride!H584)</f>
        <v>0</v>
      </c>
      <c r="I584" s="347">
        <f>IF(InpOverride!I584="",F_Inputs!I584,InpOverride!I584)</f>
        <v>2.9601000000000002</v>
      </c>
      <c r="J584" s="347">
        <f>IF(InpOverride!J584="",F_Inputs!J584,InpOverride!J584)</f>
        <v>0</v>
      </c>
      <c r="K584" s="347">
        <f>IF(InpOverride!K584="",F_Inputs!K584,InpOverride!K584)</f>
        <v>0</v>
      </c>
      <c r="L584" s="347">
        <f>IF(InpOverride!L584="",F_Inputs!L584,InpOverride!L584)</f>
        <v>0</v>
      </c>
      <c r="M584" s="347">
        <f>IF(InpOverride!M584="",F_Inputs!M584,InpOverride!M584)</f>
        <v>0</v>
      </c>
    </row>
    <row r="585" spans="1:13" x14ac:dyDescent="0.35">
      <c r="A585" t="s">
        <v>124</v>
      </c>
      <c r="B585" t="s">
        <v>363</v>
      </c>
      <c r="C585" t="s">
        <v>364</v>
      </c>
      <c r="D585" t="s">
        <v>170</v>
      </c>
      <c r="E585" t="s">
        <v>292</v>
      </c>
      <c r="F585" s="347">
        <f>IF(InpOverride!F585="",F_Inputs!F585,InpOverride!F585)</f>
        <v>0</v>
      </c>
      <c r="G585" s="347">
        <f>IF(InpOverride!G585="",F_Inputs!G585,InpOverride!G585)</f>
        <v>0</v>
      </c>
      <c r="H585" s="347">
        <f>IF(InpOverride!H585="",F_Inputs!H585,InpOverride!H585)</f>
        <v>0</v>
      </c>
      <c r="I585" s="347">
        <f>IF(InpOverride!I585="",F_Inputs!I585,InpOverride!I585)</f>
        <v>13.532999999999999</v>
      </c>
      <c r="J585" s="347">
        <f>IF(InpOverride!J585="",F_Inputs!J585,InpOverride!J585)</f>
        <v>0</v>
      </c>
      <c r="K585" s="347">
        <f>IF(InpOverride!K585="",F_Inputs!K585,InpOverride!K585)</f>
        <v>0</v>
      </c>
      <c r="L585" s="347">
        <f>IF(InpOverride!L585="",F_Inputs!L585,InpOverride!L585)</f>
        <v>0</v>
      </c>
      <c r="M585" s="347">
        <f>IF(InpOverride!M585="",F_Inputs!M585,InpOverride!M585)</f>
        <v>0</v>
      </c>
    </row>
    <row r="586" spans="1:13" x14ac:dyDescent="0.35">
      <c r="A586" t="s">
        <v>124</v>
      </c>
      <c r="B586" t="s">
        <v>365</v>
      </c>
      <c r="C586" t="s">
        <v>366</v>
      </c>
      <c r="D586" t="s">
        <v>188</v>
      </c>
      <c r="E586" t="s">
        <v>292</v>
      </c>
      <c r="F586" s="347">
        <f>IF(InpOverride!F586="",F_Inputs!F586,InpOverride!F586)</f>
        <v>0</v>
      </c>
      <c r="G586" s="347">
        <f>IF(InpOverride!G586="",F_Inputs!G586,InpOverride!G586)</f>
        <v>0</v>
      </c>
      <c r="H586" s="347">
        <f>IF(InpOverride!H586="",F_Inputs!H586,InpOverride!H586)</f>
        <v>9.8000000000000007</v>
      </c>
      <c r="I586" s="347">
        <f>IF(InpOverride!I586="",F_Inputs!I586,InpOverride!I586)</f>
        <v>9.8175787728026496</v>
      </c>
      <c r="J586" s="347">
        <f>IF(InpOverride!J586="",F_Inputs!J586,InpOverride!J586)</f>
        <v>0</v>
      </c>
      <c r="K586" s="347">
        <f>IF(InpOverride!K586="",F_Inputs!K586,InpOverride!K586)</f>
        <v>0</v>
      </c>
      <c r="L586" s="347">
        <f>IF(InpOverride!L586="",F_Inputs!L586,InpOverride!L586)</f>
        <v>0</v>
      </c>
      <c r="M586" s="347">
        <f>IF(InpOverride!M586="",F_Inputs!M586,InpOverride!M586)</f>
        <v>0</v>
      </c>
    </row>
    <row r="587" spans="1:13" x14ac:dyDescent="0.35">
      <c r="A587" t="s">
        <v>124</v>
      </c>
      <c r="B587" t="s">
        <v>367</v>
      </c>
      <c r="C587" t="s">
        <v>368</v>
      </c>
      <c r="D587" t="s">
        <v>205</v>
      </c>
      <c r="E587" t="s">
        <v>292</v>
      </c>
      <c r="F587" s="347">
        <f>IF(InpOverride!F587="",F_Inputs!F587,InpOverride!F587)</f>
        <v>0</v>
      </c>
      <c r="G587" s="347">
        <f>IF(InpOverride!G587="",F_Inputs!G587,InpOverride!G587)</f>
        <v>0</v>
      </c>
      <c r="H587" s="347">
        <f>IF(InpOverride!H587="",F_Inputs!H587,InpOverride!H587)</f>
        <v>0</v>
      </c>
      <c r="I587" s="347" t="str">
        <f>IF(InpOverride!I587="",F_Inputs!I587,InpOverride!I587)</f>
        <v>Yes</v>
      </c>
      <c r="J587" s="347">
        <f>IF(InpOverride!J587="",F_Inputs!J587,InpOverride!J587)</f>
        <v>0</v>
      </c>
      <c r="K587" s="347">
        <f>IF(InpOverride!K587="",F_Inputs!K587,InpOverride!K587)</f>
        <v>0</v>
      </c>
      <c r="L587" s="347">
        <f>IF(InpOverride!L587="",F_Inputs!L587,InpOverride!L587)</f>
        <v>0</v>
      </c>
      <c r="M587" s="347">
        <f>IF(InpOverride!M587="",F_Inputs!M587,InpOverride!M587)</f>
        <v>0</v>
      </c>
    </row>
    <row r="588" spans="1:13" x14ac:dyDescent="0.35">
      <c r="A588" t="s">
        <v>124</v>
      </c>
      <c r="B588" t="s">
        <v>369</v>
      </c>
      <c r="C588" t="s">
        <v>370</v>
      </c>
      <c r="D588" t="s">
        <v>170</v>
      </c>
      <c r="E588" t="s">
        <v>292</v>
      </c>
      <c r="F588" s="347">
        <f>IF(InpOverride!F588="",F_Inputs!F588,InpOverride!F588)</f>
        <v>0</v>
      </c>
      <c r="G588" s="347">
        <f>IF(InpOverride!G588="",F_Inputs!G588,InpOverride!G588)</f>
        <v>0</v>
      </c>
      <c r="H588" s="347">
        <f>IF(InpOverride!H588="",F_Inputs!H588,InpOverride!H588)</f>
        <v>0</v>
      </c>
      <c r="I588" s="347">
        <f>IF(InpOverride!I588="",F_Inputs!I588,InpOverride!I588)</f>
        <v>0</v>
      </c>
      <c r="J588" s="347">
        <f>IF(InpOverride!J588="",F_Inputs!J588,InpOverride!J588)</f>
        <v>0</v>
      </c>
      <c r="K588" s="347">
        <f>IF(InpOverride!K588="",F_Inputs!K588,InpOverride!K588)</f>
        <v>0</v>
      </c>
      <c r="L588" s="347">
        <f>IF(InpOverride!L588="",F_Inputs!L588,InpOverride!L588)</f>
        <v>0</v>
      </c>
      <c r="M588" s="347">
        <f>IF(InpOverride!M588="",F_Inputs!M588,InpOverride!M588)</f>
        <v>0</v>
      </c>
    </row>
    <row r="589" spans="1:13" x14ac:dyDescent="0.35">
      <c r="A589" t="s">
        <v>124</v>
      </c>
      <c r="B589" t="s">
        <v>371</v>
      </c>
      <c r="C589" t="s">
        <v>372</v>
      </c>
      <c r="D589" t="s">
        <v>170</v>
      </c>
      <c r="E589" t="s">
        <v>292</v>
      </c>
      <c r="F589" s="347">
        <f>IF(InpOverride!F589="",F_Inputs!F589,InpOverride!F589)</f>
        <v>0</v>
      </c>
      <c r="G589" s="347">
        <f>IF(InpOverride!G589="",F_Inputs!G589,InpOverride!G589)</f>
        <v>0</v>
      </c>
      <c r="H589" s="347">
        <f>IF(InpOverride!H589="",F_Inputs!H589,InpOverride!H589)</f>
        <v>0</v>
      </c>
      <c r="I589" s="347">
        <f>IF(InpOverride!I589="",F_Inputs!I589,InpOverride!I589)</f>
        <v>-0.68600000000000005</v>
      </c>
      <c r="J589" s="347">
        <f>IF(InpOverride!J589="",F_Inputs!J589,InpOverride!J589)</f>
        <v>0</v>
      </c>
      <c r="K589" s="347">
        <f>IF(InpOverride!K589="",F_Inputs!K589,InpOverride!K589)</f>
        <v>0</v>
      </c>
      <c r="L589" s="347">
        <f>IF(InpOverride!L589="",F_Inputs!L589,InpOverride!L589)</f>
        <v>0</v>
      </c>
      <c r="M589" s="347">
        <f>IF(InpOverride!M589="",F_Inputs!M589,InpOverride!M589)</f>
        <v>0</v>
      </c>
    </row>
    <row r="590" spans="1:13" x14ac:dyDescent="0.35">
      <c r="A590" t="s">
        <v>124</v>
      </c>
      <c r="B590" t="s">
        <v>373</v>
      </c>
      <c r="C590" t="s">
        <v>374</v>
      </c>
      <c r="D590" t="s">
        <v>188</v>
      </c>
      <c r="E590" t="s">
        <v>292</v>
      </c>
      <c r="F590" s="347">
        <f>IF(InpOverride!F590="",F_Inputs!F590,InpOverride!F590)</f>
        <v>0</v>
      </c>
      <c r="G590" s="347">
        <f>IF(InpOverride!G590="",F_Inputs!G590,InpOverride!G590)</f>
        <v>0</v>
      </c>
      <c r="H590" s="347" t="str">
        <f>IF(InpOverride!H590="",F_Inputs!H590,InpOverride!H590)</f>
        <v>-</v>
      </c>
      <c r="I590" s="347">
        <f>IF(InpOverride!I590="",F_Inputs!I590,InpOverride!I590)</f>
        <v>99.51</v>
      </c>
      <c r="J590" s="347">
        <f>IF(InpOverride!J590="",F_Inputs!J590,InpOverride!J590)</f>
        <v>0</v>
      </c>
      <c r="K590" s="347">
        <f>IF(InpOverride!K590="",F_Inputs!K590,InpOverride!K590)</f>
        <v>0</v>
      </c>
      <c r="L590" s="347">
        <f>IF(InpOverride!L590="",F_Inputs!L590,InpOverride!L590)</f>
        <v>0</v>
      </c>
      <c r="M590" s="347">
        <f>IF(InpOverride!M590="",F_Inputs!M590,InpOverride!M590)</f>
        <v>0</v>
      </c>
    </row>
    <row r="591" spans="1:13" x14ac:dyDescent="0.35">
      <c r="A591" t="s">
        <v>124</v>
      </c>
      <c r="B591" t="s">
        <v>375</v>
      </c>
      <c r="C591" t="s">
        <v>376</v>
      </c>
      <c r="D591" t="s">
        <v>205</v>
      </c>
      <c r="E591" t="s">
        <v>292</v>
      </c>
      <c r="F591" s="347">
        <f>IF(InpOverride!F591="",F_Inputs!F591,InpOverride!F591)</f>
        <v>0</v>
      </c>
      <c r="G591" s="347">
        <f>IF(InpOverride!G591="",F_Inputs!G591,InpOverride!G591)</f>
        <v>0</v>
      </c>
      <c r="H591" s="347">
        <f>IF(InpOverride!H591="",F_Inputs!H591,InpOverride!H591)</f>
        <v>0</v>
      </c>
      <c r="I591" s="347" t="str">
        <f>IF(InpOverride!I591="",F_Inputs!I591,InpOverride!I591)</f>
        <v>No</v>
      </c>
      <c r="J591" s="347">
        <f>IF(InpOverride!J591="",F_Inputs!J591,InpOverride!J591)</f>
        <v>0</v>
      </c>
      <c r="K591" s="347">
        <f>IF(InpOverride!K591="",F_Inputs!K591,InpOverride!K591)</f>
        <v>0</v>
      </c>
      <c r="L591" s="347">
        <f>IF(InpOverride!L591="",F_Inputs!L591,InpOverride!L591)</f>
        <v>0</v>
      </c>
      <c r="M591" s="347">
        <f>IF(InpOverride!M591="",F_Inputs!M591,InpOverride!M591)</f>
        <v>0</v>
      </c>
    </row>
    <row r="592" spans="1:13" x14ac:dyDescent="0.35">
      <c r="A592" t="s">
        <v>124</v>
      </c>
      <c r="B592" t="s">
        <v>377</v>
      </c>
      <c r="C592" t="s">
        <v>378</v>
      </c>
      <c r="D592" t="s">
        <v>170</v>
      </c>
      <c r="E592" t="s">
        <v>292</v>
      </c>
      <c r="F592" s="347">
        <f>IF(InpOverride!F592="",F_Inputs!F592,InpOverride!F592)</f>
        <v>0</v>
      </c>
      <c r="G592" s="347">
        <f>IF(InpOverride!G592="",F_Inputs!G592,InpOverride!G592)</f>
        <v>0</v>
      </c>
      <c r="H592" s="347">
        <f>IF(InpOverride!H592="",F_Inputs!H592,InpOverride!H592)</f>
        <v>0</v>
      </c>
      <c r="I592" s="347">
        <f>IF(InpOverride!I592="",F_Inputs!I592,InpOverride!I592)</f>
        <v>0</v>
      </c>
      <c r="J592" s="347">
        <f>IF(InpOverride!J592="",F_Inputs!J592,InpOverride!J592)</f>
        <v>0</v>
      </c>
      <c r="K592" s="347">
        <f>IF(InpOverride!K592="",F_Inputs!K592,InpOverride!K592)</f>
        <v>0</v>
      </c>
      <c r="L592" s="347">
        <f>IF(InpOverride!L592="",F_Inputs!L592,InpOverride!L592)</f>
        <v>0</v>
      </c>
      <c r="M592" s="347">
        <f>IF(InpOverride!M592="",F_Inputs!M592,InpOverride!M592)</f>
        <v>0</v>
      </c>
    </row>
    <row r="593" spans="1:13" x14ac:dyDescent="0.35">
      <c r="A593" t="s">
        <v>124</v>
      </c>
      <c r="B593" t="s">
        <v>379</v>
      </c>
      <c r="C593" t="s">
        <v>380</v>
      </c>
      <c r="D593" t="s">
        <v>170</v>
      </c>
      <c r="E593" t="s">
        <v>292</v>
      </c>
      <c r="F593" s="347">
        <f>IF(InpOverride!F593="",F_Inputs!F593,InpOverride!F593)</f>
        <v>0</v>
      </c>
      <c r="G593" s="347">
        <f>IF(InpOverride!G593="",F_Inputs!G593,InpOverride!G593)</f>
        <v>0</v>
      </c>
      <c r="H593" s="347">
        <f>IF(InpOverride!H593="",F_Inputs!H593,InpOverride!H593)</f>
        <v>0</v>
      </c>
      <c r="I593" s="347">
        <f>IF(InpOverride!I593="",F_Inputs!I593,InpOverride!I593)</f>
        <v>-2.3879999999999999</v>
      </c>
      <c r="J593" s="347">
        <f>IF(InpOverride!J593="",F_Inputs!J593,InpOverride!J593)</f>
        <v>0</v>
      </c>
      <c r="K593" s="347">
        <f>IF(InpOverride!K593="",F_Inputs!K593,InpOverride!K593)</f>
        <v>0</v>
      </c>
      <c r="L593" s="347">
        <f>IF(InpOverride!L593="",F_Inputs!L593,InpOverride!L593)</f>
        <v>0</v>
      </c>
      <c r="M593" s="347">
        <f>IF(InpOverride!M593="",F_Inputs!M593,InpOverride!M593)</f>
        <v>0</v>
      </c>
    </row>
    <row r="594" spans="1:13" x14ac:dyDescent="0.35">
      <c r="A594" t="s">
        <v>124</v>
      </c>
      <c r="B594" t="s">
        <v>381</v>
      </c>
      <c r="C594" t="s">
        <v>382</v>
      </c>
      <c r="D594" t="s">
        <v>188</v>
      </c>
      <c r="E594" t="s">
        <v>292</v>
      </c>
      <c r="F594" s="347">
        <f>IF(InpOverride!F594="",F_Inputs!F594,InpOverride!F594)</f>
        <v>0</v>
      </c>
      <c r="G594" s="347">
        <f>IF(InpOverride!G594="",F_Inputs!G594,InpOverride!G594)</f>
        <v>0</v>
      </c>
      <c r="H594" s="347">
        <f>IF(InpOverride!H594="",F_Inputs!H594,InpOverride!H594)</f>
        <v>0</v>
      </c>
      <c r="I594" s="347">
        <f>IF(InpOverride!I594="",F_Inputs!I594,InpOverride!I594)</f>
        <v>60</v>
      </c>
      <c r="J594" s="347">
        <f>IF(InpOverride!J594="",F_Inputs!J594,InpOverride!J594)</f>
        <v>0</v>
      </c>
      <c r="K594" s="347">
        <f>IF(InpOverride!K594="",F_Inputs!K594,InpOverride!K594)</f>
        <v>0</v>
      </c>
      <c r="L594" s="347">
        <f>IF(InpOverride!L594="",F_Inputs!L594,InpOverride!L594)</f>
        <v>0</v>
      </c>
      <c r="M594" s="347">
        <f>IF(InpOverride!M594="",F_Inputs!M594,InpOverride!M594)</f>
        <v>0</v>
      </c>
    </row>
    <row r="595" spans="1:13" x14ac:dyDescent="0.35">
      <c r="A595" t="s">
        <v>124</v>
      </c>
      <c r="B595" t="s">
        <v>383</v>
      </c>
      <c r="C595" t="s">
        <v>384</v>
      </c>
      <c r="D595" t="s">
        <v>385</v>
      </c>
      <c r="E595" t="s">
        <v>292</v>
      </c>
      <c r="F595" s="347">
        <f>IF(InpOverride!F595="",F_Inputs!F595,InpOverride!F595)</f>
        <v>0</v>
      </c>
      <c r="G595" s="347">
        <f>IF(InpOverride!G595="",F_Inputs!G595,InpOverride!G595)</f>
        <v>0</v>
      </c>
      <c r="H595" s="347">
        <f>IF(InpOverride!H595="",F_Inputs!H595,InpOverride!H595)</f>
        <v>0</v>
      </c>
      <c r="I595" s="347">
        <f>IF(InpOverride!I595="",F_Inputs!I595,InpOverride!I595)</f>
        <v>85.76</v>
      </c>
      <c r="J595" s="347">
        <f>IF(InpOverride!J595="",F_Inputs!J595,InpOverride!J595)</f>
        <v>0</v>
      </c>
      <c r="K595" s="347">
        <f>IF(InpOverride!K595="",F_Inputs!K595,InpOverride!K595)</f>
        <v>0</v>
      </c>
      <c r="L595" s="347">
        <f>IF(InpOverride!L595="",F_Inputs!L595,InpOverride!L595)</f>
        <v>0</v>
      </c>
      <c r="M595" s="347">
        <f>IF(InpOverride!M595="",F_Inputs!M595,InpOverride!M595)</f>
        <v>0</v>
      </c>
    </row>
    <row r="596" spans="1:13" x14ac:dyDescent="0.35">
      <c r="A596" t="s">
        <v>124</v>
      </c>
      <c r="B596" t="s">
        <v>386</v>
      </c>
      <c r="C596" t="s">
        <v>387</v>
      </c>
      <c r="D596" t="s">
        <v>189</v>
      </c>
      <c r="E596" t="s">
        <v>292</v>
      </c>
      <c r="F596" s="347">
        <f>IF(InpOverride!F596="",F_Inputs!F596,InpOverride!F596)</f>
        <v>0</v>
      </c>
      <c r="G596" s="347">
        <f>IF(InpOverride!G596="",F_Inputs!G596,InpOverride!G596)</f>
        <v>0</v>
      </c>
      <c r="H596" s="347">
        <f>IF(InpOverride!H596="",F_Inputs!H596,InpOverride!H596)</f>
        <v>0</v>
      </c>
      <c r="I596" s="347">
        <f>IF(InpOverride!I596="",F_Inputs!I596,InpOverride!I596)</f>
        <v>0</v>
      </c>
      <c r="J596" s="347">
        <f>IF(InpOverride!J596="",F_Inputs!J596,InpOverride!J596)</f>
        <v>0</v>
      </c>
      <c r="K596" s="347">
        <f>IF(InpOverride!K596="",F_Inputs!K596,InpOverride!K596)</f>
        <v>0</v>
      </c>
      <c r="L596" s="347">
        <f>IF(InpOverride!L596="",F_Inputs!L596,InpOverride!L596)</f>
        <v>0</v>
      </c>
      <c r="M596" s="347">
        <f>IF(InpOverride!M596="",F_Inputs!M596,InpOverride!M596)</f>
        <v>0</v>
      </c>
    </row>
    <row r="597" spans="1:13" x14ac:dyDescent="0.35">
      <c r="A597" t="s">
        <v>124</v>
      </c>
      <c r="B597" t="s">
        <v>388</v>
      </c>
      <c r="C597" t="s">
        <v>389</v>
      </c>
      <c r="D597" t="s">
        <v>205</v>
      </c>
      <c r="E597" t="s">
        <v>292</v>
      </c>
      <c r="F597" s="347">
        <f>IF(InpOverride!F597="",F_Inputs!F597,InpOverride!F597)</f>
        <v>0</v>
      </c>
      <c r="G597" s="347">
        <f>IF(InpOverride!G597="",F_Inputs!G597,InpOverride!G597)</f>
        <v>0</v>
      </c>
      <c r="H597" s="347">
        <f>IF(InpOverride!H597="",F_Inputs!H597,InpOverride!H597)</f>
        <v>0</v>
      </c>
      <c r="I597" s="347" t="str">
        <f>IF(InpOverride!I597="",F_Inputs!I597,InpOverride!I597)</f>
        <v>Yes</v>
      </c>
      <c r="J597" s="347">
        <f>IF(InpOverride!J597="",F_Inputs!J597,InpOverride!J597)</f>
        <v>0</v>
      </c>
      <c r="K597" s="347">
        <f>IF(InpOverride!K597="",F_Inputs!K597,InpOverride!K597)</f>
        <v>0</v>
      </c>
      <c r="L597" s="347">
        <f>IF(InpOverride!L597="",F_Inputs!L597,InpOverride!L597)</f>
        <v>0</v>
      </c>
      <c r="M597" s="347">
        <f>IF(InpOverride!M597="",F_Inputs!M597,InpOverride!M597)</f>
        <v>0</v>
      </c>
    </row>
    <row r="598" spans="1:13" x14ac:dyDescent="0.35">
      <c r="A598" t="s">
        <v>124</v>
      </c>
      <c r="B598" t="s">
        <v>390</v>
      </c>
      <c r="C598" t="s">
        <v>391</v>
      </c>
      <c r="D598" t="s">
        <v>176</v>
      </c>
      <c r="E598" t="s">
        <v>292</v>
      </c>
      <c r="F598" s="347">
        <f>IF(InpOverride!F598="",F_Inputs!F598,InpOverride!F598)</f>
        <v>0</v>
      </c>
      <c r="G598" s="347">
        <f>IF(InpOverride!G598="",F_Inputs!G598,InpOverride!G598)</f>
        <v>0</v>
      </c>
      <c r="H598" s="347">
        <f>IF(InpOverride!H598="",F_Inputs!H598,InpOverride!H598)</f>
        <v>0</v>
      </c>
      <c r="I598" s="347">
        <f>IF(InpOverride!I598="",F_Inputs!I598,InpOverride!I598)</f>
        <v>2.3070117230701199E-2</v>
      </c>
      <c r="J598" s="347">
        <f>IF(InpOverride!J598="",F_Inputs!J598,InpOverride!J598)</f>
        <v>0</v>
      </c>
      <c r="K598" s="347">
        <f>IF(InpOverride!K598="",F_Inputs!K598,InpOverride!K598)</f>
        <v>0</v>
      </c>
      <c r="L598" s="347">
        <f>IF(InpOverride!L598="",F_Inputs!L598,InpOverride!L598)</f>
        <v>0</v>
      </c>
      <c r="M598" s="347">
        <f>IF(InpOverride!M598="",F_Inputs!M598,InpOverride!M598)</f>
        <v>0</v>
      </c>
    </row>
    <row r="599" spans="1:13" x14ac:dyDescent="0.35">
      <c r="A599" t="s">
        <v>124</v>
      </c>
      <c r="B599" t="s">
        <v>392</v>
      </c>
      <c r="C599" t="s">
        <v>393</v>
      </c>
      <c r="D599" t="s">
        <v>205</v>
      </c>
      <c r="E599" t="s">
        <v>292</v>
      </c>
      <c r="F599" s="347">
        <f>IF(InpOverride!F599="",F_Inputs!F599,InpOverride!F599)</f>
        <v>0</v>
      </c>
      <c r="G599" s="347">
        <f>IF(InpOverride!G599="",F_Inputs!G599,InpOverride!G599)</f>
        <v>0</v>
      </c>
      <c r="H599" s="347">
        <f>IF(InpOverride!H599="",F_Inputs!H599,InpOverride!H599)</f>
        <v>0</v>
      </c>
      <c r="I599" s="347" t="str">
        <f>IF(InpOverride!I599="",F_Inputs!I599,InpOverride!I599)</f>
        <v>No</v>
      </c>
      <c r="J599" s="347">
        <f>IF(InpOverride!J599="",F_Inputs!J599,InpOverride!J599)</f>
        <v>0</v>
      </c>
      <c r="K599" s="347">
        <f>IF(InpOverride!K599="",F_Inputs!K599,InpOverride!K599)</f>
        <v>0</v>
      </c>
      <c r="L599" s="347">
        <f>IF(InpOverride!L599="",F_Inputs!L599,InpOverride!L599)</f>
        <v>0</v>
      </c>
      <c r="M599" s="347">
        <f>IF(InpOverride!M599="",F_Inputs!M599,InpOverride!M599)</f>
        <v>0</v>
      </c>
    </row>
    <row r="600" spans="1:13" x14ac:dyDescent="0.35">
      <c r="A600" t="s">
        <v>124</v>
      </c>
      <c r="B600" t="s">
        <v>394</v>
      </c>
      <c r="C600" t="s">
        <v>395</v>
      </c>
      <c r="D600" t="s">
        <v>188</v>
      </c>
      <c r="E600" t="s">
        <v>292</v>
      </c>
      <c r="F600" s="347">
        <f>IF(InpOverride!F600="",F_Inputs!F600,InpOverride!F600)</f>
        <v>0</v>
      </c>
      <c r="G600" s="347">
        <f>IF(InpOverride!G600="",F_Inputs!G600,InpOverride!G600)</f>
        <v>0</v>
      </c>
      <c r="H600" s="347" t="str">
        <f>IF(InpOverride!H600="",F_Inputs!H600,InpOverride!H600)</f>
        <v>-</v>
      </c>
      <c r="I600" s="347">
        <f>IF(InpOverride!I600="",F_Inputs!I600,InpOverride!I600)</f>
        <v>57.293941048034903</v>
      </c>
      <c r="J600" s="347">
        <f>IF(InpOverride!J600="",F_Inputs!J600,InpOverride!J600)</f>
        <v>0</v>
      </c>
      <c r="K600" s="347">
        <f>IF(InpOverride!K600="",F_Inputs!K600,InpOverride!K600)</f>
        <v>0</v>
      </c>
      <c r="L600" s="347">
        <f>IF(InpOverride!L600="",F_Inputs!L600,InpOverride!L600)</f>
        <v>0</v>
      </c>
      <c r="M600" s="347">
        <f>IF(InpOverride!M600="",F_Inputs!M600,InpOverride!M600)</f>
        <v>0</v>
      </c>
    </row>
    <row r="601" spans="1:13" x14ac:dyDescent="0.35">
      <c r="A601" t="s">
        <v>124</v>
      </c>
      <c r="B601" t="s">
        <v>396</v>
      </c>
      <c r="C601" t="s">
        <v>397</v>
      </c>
      <c r="D601" t="s">
        <v>205</v>
      </c>
      <c r="E601" t="s">
        <v>292</v>
      </c>
      <c r="F601" s="347">
        <f>IF(InpOverride!F601="",F_Inputs!F601,InpOverride!F601)</f>
        <v>0</v>
      </c>
      <c r="G601" s="347">
        <f>IF(InpOverride!G601="",F_Inputs!G601,InpOverride!G601)</f>
        <v>0</v>
      </c>
      <c r="H601" s="347">
        <f>IF(InpOverride!H601="",F_Inputs!H601,InpOverride!H601)</f>
        <v>0</v>
      </c>
      <c r="I601" s="347" t="str">
        <f>IF(InpOverride!I601="",F_Inputs!I601,InpOverride!I601)</f>
        <v>Yes</v>
      </c>
      <c r="J601" s="347">
        <f>IF(InpOverride!J601="",F_Inputs!J601,InpOverride!J601)</f>
        <v>0</v>
      </c>
      <c r="K601" s="347">
        <f>IF(InpOverride!K601="",F_Inputs!K601,InpOverride!K601)</f>
        <v>0</v>
      </c>
      <c r="L601" s="347">
        <f>IF(InpOverride!L601="",F_Inputs!L601,InpOverride!L601)</f>
        <v>0</v>
      </c>
      <c r="M601" s="347">
        <f>IF(InpOverride!M601="",F_Inputs!M601,InpOverride!M601)</f>
        <v>0</v>
      </c>
    </row>
    <row r="602" spans="1:13" x14ac:dyDescent="0.35">
      <c r="A602" t="s">
        <v>124</v>
      </c>
      <c r="B602" t="s">
        <v>398</v>
      </c>
      <c r="C602" t="s">
        <v>399</v>
      </c>
      <c r="D602" t="s">
        <v>188</v>
      </c>
      <c r="E602" t="s">
        <v>292</v>
      </c>
      <c r="F602" s="347">
        <f>IF(InpOverride!F602="",F_Inputs!F602,InpOverride!F602)</f>
        <v>0</v>
      </c>
      <c r="G602" s="347">
        <f>IF(InpOverride!G602="",F_Inputs!G602,InpOverride!G602)</f>
        <v>0</v>
      </c>
      <c r="H602" s="347" t="str">
        <f>IF(InpOverride!H602="",F_Inputs!H602,InpOverride!H602)</f>
        <v>-</v>
      </c>
      <c r="I602" s="347">
        <f>IF(InpOverride!I602="",F_Inputs!I602,InpOverride!I602)</f>
        <v>40.010917030567697</v>
      </c>
      <c r="J602" s="347">
        <f>IF(InpOverride!J602="",F_Inputs!J602,InpOverride!J602)</f>
        <v>0</v>
      </c>
      <c r="K602" s="347">
        <f>IF(InpOverride!K602="",F_Inputs!K602,InpOverride!K602)</f>
        <v>0</v>
      </c>
      <c r="L602" s="347">
        <f>IF(InpOverride!L602="",F_Inputs!L602,InpOverride!L602)</f>
        <v>0</v>
      </c>
      <c r="M602" s="347">
        <f>IF(InpOverride!M602="",F_Inputs!M602,InpOverride!M602)</f>
        <v>0</v>
      </c>
    </row>
    <row r="603" spans="1:13" x14ac:dyDescent="0.35">
      <c r="A603" t="s">
        <v>124</v>
      </c>
      <c r="B603" t="s">
        <v>400</v>
      </c>
      <c r="C603" t="s">
        <v>401</v>
      </c>
      <c r="D603" t="s">
        <v>205</v>
      </c>
      <c r="E603" t="s">
        <v>292</v>
      </c>
      <c r="F603" s="347">
        <f>IF(InpOverride!F603="",F_Inputs!F603,InpOverride!F603)</f>
        <v>0</v>
      </c>
      <c r="G603" s="347">
        <f>IF(InpOverride!G603="",F_Inputs!G603,InpOverride!G603)</f>
        <v>0</v>
      </c>
      <c r="H603" s="347">
        <f>IF(InpOverride!H603="",F_Inputs!H603,InpOverride!H603)</f>
        <v>0</v>
      </c>
      <c r="I603" s="347" t="str">
        <f>IF(InpOverride!I603="",F_Inputs!I603,InpOverride!I603)</f>
        <v>Yes</v>
      </c>
      <c r="J603" s="347">
        <f>IF(InpOverride!J603="",F_Inputs!J603,InpOverride!J603)</f>
        <v>0</v>
      </c>
      <c r="K603" s="347">
        <f>IF(InpOverride!K603="",F_Inputs!K603,InpOverride!K603)</f>
        <v>0</v>
      </c>
      <c r="L603" s="347">
        <f>IF(InpOverride!L603="",F_Inputs!L603,InpOverride!L603)</f>
        <v>0</v>
      </c>
      <c r="M603" s="347">
        <f>IF(InpOverride!M603="",F_Inputs!M603,InpOverride!M603)</f>
        <v>0</v>
      </c>
    </row>
    <row r="604" spans="1:13" x14ac:dyDescent="0.35">
      <c r="A604" t="s">
        <v>124</v>
      </c>
      <c r="B604" t="s">
        <v>402</v>
      </c>
      <c r="C604" t="s">
        <v>403</v>
      </c>
      <c r="D604" t="s">
        <v>189</v>
      </c>
      <c r="E604" t="s">
        <v>292</v>
      </c>
      <c r="F604" s="347">
        <f>IF(InpOverride!F604="",F_Inputs!F604,InpOverride!F604)</f>
        <v>0</v>
      </c>
      <c r="G604" s="347">
        <f>IF(InpOverride!G604="",F_Inputs!G604,InpOverride!G604)</f>
        <v>0</v>
      </c>
      <c r="H604" s="347">
        <f>IF(InpOverride!H604="",F_Inputs!H604,InpOverride!H604)</f>
        <v>35.17</v>
      </c>
      <c r="I604" s="347">
        <f>IF(InpOverride!I604="",F_Inputs!I604,InpOverride!I604)</f>
        <v>16.11</v>
      </c>
      <c r="J604" s="347">
        <f>IF(InpOverride!J604="",F_Inputs!J604,InpOverride!J604)</f>
        <v>0</v>
      </c>
      <c r="K604" s="347">
        <f>IF(InpOverride!K604="",F_Inputs!K604,InpOverride!K604)</f>
        <v>0</v>
      </c>
      <c r="L604" s="347">
        <f>IF(InpOverride!L604="",F_Inputs!L604,InpOverride!L604)</f>
        <v>0</v>
      </c>
      <c r="M604" s="347">
        <f>IF(InpOverride!M604="",F_Inputs!M604,InpOverride!M604)</f>
        <v>0</v>
      </c>
    </row>
    <row r="605" spans="1:13" x14ac:dyDescent="0.35">
      <c r="A605" t="s">
        <v>124</v>
      </c>
      <c r="B605" t="s">
        <v>404</v>
      </c>
      <c r="C605" t="s">
        <v>405</v>
      </c>
      <c r="D605" t="s">
        <v>205</v>
      </c>
      <c r="E605" t="s">
        <v>292</v>
      </c>
      <c r="F605" s="347">
        <f>IF(InpOverride!F605="",F_Inputs!F605,InpOverride!F605)</f>
        <v>0</v>
      </c>
      <c r="G605" s="347">
        <f>IF(InpOverride!G605="",F_Inputs!G605,InpOverride!G605)</f>
        <v>0</v>
      </c>
      <c r="H605" s="347">
        <f>IF(InpOverride!H605="",F_Inputs!H605,InpOverride!H605)</f>
        <v>0</v>
      </c>
      <c r="I605" s="347" t="str">
        <f>IF(InpOverride!I605="",F_Inputs!I605,InpOverride!I605)</f>
        <v>Yes</v>
      </c>
      <c r="J605" s="347">
        <f>IF(InpOverride!J605="",F_Inputs!J605,InpOverride!J605)</f>
        <v>0</v>
      </c>
      <c r="K605" s="347">
        <f>IF(InpOverride!K605="",F_Inputs!K605,InpOverride!K605)</f>
        <v>0</v>
      </c>
      <c r="L605" s="347">
        <f>IF(InpOverride!L605="",F_Inputs!L605,InpOverride!L605)</f>
        <v>0</v>
      </c>
      <c r="M605" s="347">
        <f>IF(InpOverride!M605="",F_Inputs!M605,InpOverride!M605)</f>
        <v>0</v>
      </c>
    </row>
    <row r="606" spans="1:13" x14ac:dyDescent="0.35">
      <c r="A606" t="s">
        <v>124</v>
      </c>
      <c r="B606" t="s">
        <v>406</v>
      </c>
      <c r="C606" t="s">
        <v>407</v>
      </c>
      <c r="D606" t="s">
        <v>188</v>
      </c>
      <c r="E606" t="s">
        <v>292</v>
      </c>
      <c r="F606" s="347">
        <f>IF(InpOverride!F606="",F_Inputs!F606,InpOverride!F606)</f>
        <v>0</v>
      </c>
      <c r="G606" s="347">
        <f>IF(InpOverride!G606="",F_Inputs!G606,InpOverride!G606)</f>
        <v>0</v>
      </c>
      <c r="H606" s="347">
        <f>IF(InpOverride!H606="",F_Inputs!H606,InpOverride!H606)</f>
        <v>0</v>
      </c>
      <c r="I606" s="347">
        <f>IF(InpOverride!I606="",F_Inputs!I606,InpOverride!I606)</f>
        <v>83.3333333333333</v>
      </c>
      <c r="J606" s="347">
        <f>IF(InpOverride!J606="",F_Inputs!J606,InpOverride!J606)</f>
        <v>0</v>
      </c>
      <c r="K606" s="347">
        <f>IF(InpOverride!K606="",F_Inputs!K606,InpOverride!K606)</f>
        <v>0</v>
      </c>
      <c r="L606" s="347">
        <f>IF(InpOverride!L606="",F_Inputs!L606,InpOverride!L606)</f>
        <v>0</v>
      </c>
      <c r="M606" s="347">
        <f>IF(InpOverride!M606="",F_Inputs!M606,InpOverride!M606)</f>
        <v>0</v>
      </c>
    </row>
    <row r="607" spans="1:13" x14ac:dyDescent="0.35">
      <c r="A607" t="s">
        <v>124</v>
      </c>
      <c r="B607" t="s">
        <v>408</v>
      </c>
      <c r="C607" t="s">
        <v>409</v>
      </c>
      <c r="D607" t="s">
        <v>182</v>
      </c>
      <c r="E607" t="s">
        <v>292</v>
      </c>
      <c r="F607" s="347">
        <f>IF(InpOverride!F607="",F_Inputs!F607,InpOverride!F607)</f>
        <v>25912.1</v>
      </c>
      <c r="G607" s="347">
        <f>IF(InpOverride!G607="",F_Inputs!G607,InpOverride!G607)</f>
        <v>26032.3</v>
      </c>
      <c r="H607" s="347">
        <f>IF(InpOverride!H607="",F_Inputs!H607,InpOverride!H607)</f>
        <v>26200.2</v>
      </c>
      <c r="I607" s="347">
        <f>IF(InpOverride!I607="",F_Inputs!I607,InpOverride!I607)</f>
        <v>26252.799999999999</v>
      </c>
      <c r="J607" s="347">
        <f>IF(InpOverride!J607="",F_Inputs!J607,InpOverride!J607)</f>
        <v>0</v>
      </c>
      <c r="K607" s="347">
        <f>IF(InpOverride!K607="",F_Inputs!K607,InpOverride!K607)</f>
        <v>0</v>
      </c>
      <c r="L607" s="347">
        <f>IF(InpOverride!L607="",F_Inputs!L607,InpOverride!L607)</f>
        <v>0</v>
      </c>
      <c r="M607" s="347">
        <f>IF(InpOverride!M607="",F_Inputs!M607,InpOverride!M607)</f>
        <v>0</v>
      </c>
    </row>
    <row r="608" spans="1:13" x14ac:dyDescent="0.35">
      <c r="A608" t="s">
        <v>124</v>
      </c>
      <c r="B608" t="s">
        <v>410</v>
      </c>
      <c r="C608" t="s">
        <v>411</v>
      </c>
      <c r="D608" t="s">
        <v>188</v>
      </c>
      <c r="E608" t="s">
        <v>292</v>
      </c>
      <c r="F608" s="347">
        <f>IF(InpOverride!F608="",F_Inputs!F608,InpOverride!F608)</f>
        <v>0</v>
      </c>
      <c r="G608" s="347">
        <f>IF(InpOverride!G608="",F_Inputs!G608,InpOverride!G608)</f>
        <v>0</v>
      </c>
      <c r="H608" s="347">
        <f>IF(InpOverride!H608="",F_Inputs!H608,InpOverride!H608)</f>
        <v>0</v>
      </c>
      <c r="I608" s="347">
        <f>IF(InpOverride!I608="",F_Inputs!I608,InpOverride!I608)</f>
        <v>3248</v>
      </c>
      <c r="J608" s="347">
        <f>IF(InpOverride!J608="",F_Inputs!J608,InpOverride!J608)</f>
        <v>0</v>
      </c>
      <c r="K608" s="347">
        <f>IF(InpOverride!K608="",F_Inputs!K608,InpOverride!K608)</f>
        <v>0</v>
      </c>
      <c r="L608" s="347">
        <f>IF(InpOverride!L608="",F_Inputs!L608,InpOverride!L608)</f>
        <v>0</v>
      </c>
      <c r="M608" s="347">
        <f>IF(InpOverride!M608="",F_Inputs!M608,InpOverride!M608)</f>
        <v>0</v>
      </c>
    </row>
    <row r="609" spans="1:13" x14ac:dyDescent="0.35">
      <c r="A609" t="s">
        <v>124</v>
      </c>
      <c r="B609" t="s">
        <v>412</v>
      </c>
      <c r="C609" t="s">
        <v>413</v>
      </c>
      <c r="D609" t="s">
        <v>188</v>
      </c>
      <c r="E609" t="s">
        <v>292</v>
      </c>
      <c r="F609" s="347">
        <f>IF(InpOverride!F609="",F_Inputs!F609,InpOverride!F609)</f>
        <v>0</v>
      </c>
      <c r="G609" s="347">
        <f>IF(InpOverride!G609="",F_Inputs!G609,InpOverride!G609)</f>
        <v>0</v>
      </c>
      <c r="H609" s="347">
        <f>IF(InpOverride!H609="",F_Inputs!H609,InpOverride!H609)</f>
        <v>0</v>
      </c>
      <c r="I609" s="347">
        <f>IF(InpOverride!I609="",F_Inputs!I609,InpOverride!I609)</f>
        <v>123.720136518771</v>
      </c>
      <c r="J609" s="347">
        <f>IF(InpOverride!J609="",F_Inputs!J609,InpOverride!J609)</f>
        <v>0</v>
      </c>
      <c r="K609" s="347">
        <f>IF(InpOverride!K609="",F_Inputs!K609,InpOverride!K609)</f>
        <v>0</v>
      </c>
      <c r="L609" s="347">
        <f>IF(InpOverride!L609="",F_Inputs!L609,InpOverride!L609)</f>
        <v>0</v>
      </c>
      <c r="M609" s="347">
        <f>IF(InpOverride!M609="",F_Inputs!M609,InpOverride!M609)</f>
        <v>0</v>
      </c>
    </row>
    <row r="610" spans="1:13" x14ac:dyDescent="0.35">
      <c r="A610" t="s">
        <v>124</v>
      </c>
      <c r="B610" t="s">
        <v>414</v>
      </c>
      <c r="C610" t="s">
        <v>415</v>
      </c>
      <c r="D610" t="s">
        <v>188</v>
      </c>
      <c r="E610" t="s">
        <v>292</v>
      </c>
      <c r="F610" s="347">
        <f>IF(InpOverride!F610="",F_Inputs!F610,InpOverride!F610)</f>
        <v>0</v>
      </c>
      <c r="G610" s="347">
        <f>IF(InpOverride!G610="",F_Inputs!G610,InpOverride!G610)</f>
        <v>0</v>
      </c>
      <c r="H610" s="347">
        <f>IF(InpOverride!H610="",F_Inputs!H610,InpOverride!H610)</f>
        <v>0</v>
      </c>
      <c r="I610" s="347">
        <f>IF(InpOverride!I610="",F_Inputs!I610,InpOverride!I610)</f>
        <v>87</v>
      </c>
      <c r="J610" s="347">
        <f>IF(InpOverride!J610="",F_Inputs!J610,InpOverride!J610)</f>
        <v>0</v>
      </c>
      <c r="K610" s="347">
        <f>IF(InpOverride!K610="",F_Inputs!K610,InpOverride!K610)</f>
        <v>0</v>
      </c>
      <c r="L610" s="347">
        <f>IF(InpOverride!L610="",F_Inputs!L610,InpOverride!L610)</f>
        <v>0</v>
      </c>
      <c r="M610" s="347">
        <f>IF(InpOverride!M610="",F_Inputs!M610,InpOverride!M610)</f>
        <v>0</v>
      </c>
    </row>
    <row r="611" spans="1:13" x14ac:dyDescent="0.35">
      <c r="A611" t="s">
        <v>124</v>
      </c>
      <c r="B611" t="s">
        <v>416</v>
      </c>
      <c r="C611" t="s">
        <v>417</v>
      </c>
      <c r="D611" t="s">
        <v>188</v>
      </c>
      <c r="E611" t="s">
        <v>292</v>
      </c>
      <c r="F611" s="347">
        <f>IF(InpOverride!F611="",F_Inputs!F611,InpOverride!F611)</f>
        <v>0</v>
      </c>
      <c r="G611" s="347">
        <f>IF(InpOverride!G611="",F_Inputs!G611,InpOverride!G611)</f>
        <v>0</v>
      </c>
      <c r="H611" s="347">
        <f>IF(InpOverride!H611="",F_Inputs!H611,InpOverride!H611)</f>
        <v>0</v>
      </c>
      <c r="I611" s="347">
        <f>IF(InpOverride!I611="",F_Inputs!I611,InpOverride!I611)</f>
        <v>3.3139322281813799</v>
      </c>
      <c r="J611" s="347">
        <f>IF(InpOverride!J611="",F_Inputs!J611,InpOverride!J611)</f>
        <v>0</v>
      </c>
      <c r="K611" s="347">
        <f>IF(InpOverride!K611="",F_Inputs!K611,InpOverride!K611)</f>
        <v>0</v>
      </c>
      <c r="L611" s="347">
        <f>IF(InpOverride!L611="",F_Inputs!L611,InpOverride!L611)</f>
        <v>0</v>
      </c>
      <c r="M611" s="347">
        <f>IF(InpOverride!M611="",F_Inputs!M611,InpOverride!M611)</f>
        <v>0</v>
      </c>
    </row>
    <row r="612" spans="1:13" x14ac:dyDescent="0.35">
      <c r="A612" t="s">
        <v>124</v>
      </c>
      <c r="B612" t="s">
        <v>418</v>
      </c>
      <c r="C612" t="s">
        <v>419</v>
      </c>
      <c r="D612" t="s">
        <v>188</v>
      </c>
      <c r="E612" t="s">
        <v>292</v>
      </c>
      <c r="F612" s="347">
        <f>IF(InpOverride!F612="",F_Inputs!F612,InpOverride!F612)</f>
        <v>0</v>
      </c>
      <c r="G612" s="347">
        <f>IF(InpOverride!G612="",F_Inputs!G612,InpOverride!G612)</f>
        <v>0</v>
      </c>
      <c r="H612" s="347">
        <f>IF(InpOverride!H612="",F_Inputs!H612,InpOverride!H612)</f>
        <v>0</v>
      </c>
      <c r="I612" s="347">
        <f>IF(InpOverride!I612="",F_Inputs!I612,InpOverride!I612)</f>
        <v>3335</v>
      </c>
      <c r="J612" s="347">
        <f>IF(InpOverride!J612="",F_Inputs!J612,InpOverride!J612)</f>
        <v>0</v>
      </c>
      <c r="K612" s="347">
        <f>IF(InpOverride!K612="",F_Inputs!K612,InpOverride!K612)</f>
        <v>0</v>
      </c>
      <c r="L612" s="347">
        <f>IF(InpOverride!L612="",F_Inputs!L612,InpOverride!L612)</f>
        <v>0</v>
      </c>
      <c r="M612" s="347">
        <f>IF(InpOverride!M612="",F_Inputs!M612,InpOverride!M612)</f>
        <v>0</v>
      </c>
    </row>
    <row r="613" spans="1:13" x14ac:dyDescent="0.35">
      <c r="A613" t="s">
        <v>124</v>
      </c>
      <c r="B613" t="s">
        <v>420</v>
      </c>
      <c r="C613" t="s">
        <v>421</v>
      </c>
      <c r="D613">
        <v>0</v>
      </c>
      <c r="E613" t="s">
        <v>292</v>
      </c>
      <c r="F613" s="347">
        <f>IF(InpOverride!F613="",F_Inputs!F613,InpOverride!F613)</f>
        <v>0</v>
      </c>
      <c r="G613" s="347">
        <f>IF(InpOverride!G613="",F_Inputs!G613,InpOverride!G613)</f>
        <v>0</v>
      </c>
      <c r="H613" s="347">
        <f>IF(InpOverride!H613="",F_Inputs!H613,InpOverride!H613)</f>
        <v>0</v>
      </c>
      <c r="I613" s="347">
        <f>IF(InpOverride!I613="",F_Inputs!I613,InpOverride!I613)</f>
        <v>4588.5510000000004</v>
      </c>
      <c r="J613" s="347">
        <f>IF(InpOverride!J613="",F_Inputs!J613,InpOverride!J613)</f>
        <v>0</v>
      </c>
      <c r="K613" s="347">
        <f>IF(InpOverride!K613="",F_Inputs!K613,InpOverride!K613)</f>
        <v>0</v>
      </c>
      <c r="L613" s="347">
        <f>IF(InpOverride!L613="",F_Inputs!L613,InpOverride!L613)</f>
        <v>0</v>
      </c>
      <c r="M613" s="347">
        <f>IF(InpOverride!M613="",F_Inputs!M613,InpOverride!M613)</f>
        <v>0</v>
      </c>
    </row>
    <row r="614" spans="1:13" x14ac:dyDescent="0.35">
      <c r="A614" t="s">
        <v>124</v>
      </c>
      <c r="B614" t="s">
        <v>422</v>
      </c>
      <c r="C614" t="s">
        <v>423</v>
      </c>
      <c r="D614" t="s">
        <v>424</v>
      </c>
      <c r="E614" t="s">
        <v>292</v>
      </c>
      <c r="F614" s="347">
        <f>IF(InpOverride!F614="",F_Inputs!F614,InpOverride!F614)</f>
        <v>0</v>
      </c>
      <c r="G614" s="347">
        <f>IF(InpOverride!G614="",F_Inputs!G614,InpOverride!G614)</f>
        <v>0</v>
      </c>
      <c r="H614" s="347">
        <f>IF(InpOverride!H614="",F_Inputs!H614,InpOverride!H614)</f>
        <v>0</v>
      </c>
      <c r="I614" s="347">
        <f>IF(InpOverride!I614="",F_Inputs!I614,InpOverride!I614)</f>
        <v>760.12599999999998</v>
      </c>
      <c r="J614" s="347">
        <f>IF(InpOverride!J614="",F_Inputs!J614,InpOverride!J614)</f>
        <v>0</v>
      </c>
      <c r="K614" s="347">
        <f>IF(InpOverride!K614="",F_Inputs!K614,InpOverride!K614)</f>
        <v>0</v>
      </c>
      <c r="L614" s="347">
        <f>IF(InpOverride!L614="",F_Inputs!L614,InpOverride!L614)</f>
        <v>0</v>
      </c>
      <c r="M614" s="347">
        <f>IF(InpOverride!M614="",F_Inputs!M614,InpOverride!M614)</f>
        <v>0</v>
      </c>
    </row>
    <row r="615" spans="1:13" x14ac:dyDescent="0.35">
      <c r="A615" t="s">
        <v>124</v>
      </c>
      <c r="B615" t="s">
        <v>425</v>
      </c>
      <c r="C615" t="s">
        <v>426</v>
      </c>
      <c r="D615" t="s">
        <v>427</v>
      </c>
      <c r="E615" t="s">
        <v>292</v>
      </c>
      <c r="F615" s="347">
        <f>IF(InpOverride!F615="",F_Inputs!F615,InpOverride!F615)</f>
        <v>148.69999999999999</v>
      </c>
      <c r="G615" s="347">
        <f>IF(InpOverride!G615="",F_Inputs!G615,InpOverride!G615)</f>
        <v>153.6</v>
      </c>
      <c r="H615" s="347">
        <f>IF(InpOverride!H615="",F_Inputs!H615,InpOverride!H615)</f>
        <v>149.6</v>
      </c>
      <c r="I615" s="347">
        <f>IF(InpOverride!I615="",F_Inputs!I615,InpOverride!I615)</f>
        <v>165.65708869749901</v>
      </c>
      <c r="J615" s="347">
        <f>IF(InpOverride!J615="",F_Inputs!J615,InpOverride!J615)</f>
        <v>0</v>
      </c>
      <c r="K615" s="347">
        <f>IF(InpOverride!K615="",F_Inputs!K615,InpOverride!K615)</f>
        <v>0</v>
      </c>
      <c r="L615" s="347">
        <f>IF(InpOverride!L615="",F_Inputs!L615,InpOverride!L615)</f>
        <v>0</v>
      </c>
      <c r="M615" s="347">
        <f>IF(InpOverride!M615="",F_Inputs!M615,InpOverride!M615)</f>
        <v>0</v>
      </c>
    </row>
    <row r="616" spans="1:13" x14ac:dyDescent="0.35">
      <c r="A616" t="s">
        <v>124</v>
      </c>
      <c r="B616" t="s">
        <v>428</v>
      </c>
      <c r="C616" t="s">
        <v>429</v>
      </c>
      <c r="D616" t="s">
        <v>424</v>
      </c>
      <c r="E616" t="s">
        <v>292</v>
      </c>
      <c r="F616" s="347">
        <f>IF(InpOverride!F616="",F_Inputs!F616,InpOverride!F616)</f>
        <v>202.7</v>
      </c>
      <c r="G616" s="347">
        <f>IF(InpOverride!G616="",F_Inputs!G616,InpOverride!G616)</f>
        <v>199.9</v>
      </c>
      <c r="H616" s="347">
        <f>IF(InpOverride!H616="",F_Inputs!H616,InpOverride!H616)</f>
        <v>197.5</v>
      </c>
      <c r="I616" s="347">
        <f>IF(InpOverride!I616="",F_Inputs!I616,InpOverride!I616)</f>
        <v>206</v>
      </c>
      <c r="J616" s="347">
        <f>IF(InpOverride!J616="",F_Inputs!J616,InpOverride!J616)</f>
        <v>0</v>
      </c>
      <c r="K616" s="347">
        <f>IF(InpOverride!K616="",F_Inputs!K616,InpOverride!K616)</f>
        <v>0</v>
      </c>
      <c r="L616" s="347">
        <f>IF(InpOverride!L616="",F_Inputs!L616,InpOverride!L616)</f>
        <v>0</v>
      </c>
      <c r="M616" s="347">
        <f>IF(InpOverride!M616="",F_Inputs!M616,InpOverride!M616)</f>
        <v>0</v>
      </c>
    </row>
    <row r="617" spans="1:13" x14ac:dyDescent="0.35">
      <c r="A617" t="s">
        <v>124</v>
      </c>
      <c r="B617" t="s">
        <v>430</v>
      </c>
      <c r="C617" t="s">
        <v>431</v>
      </c>
      <c r="D617" t="s">
        <v>424</v>
      </c>
      <c r="E617" t="s">
        <v>292</v>
      </c>
      <c r="F617" s="347">
        <f>IF(InpOverride!F617="",F_Inputs!F617,InpOverride!F617)</f>
        <v>0</v>
      </c>
      <c r="G617" s="347">
        <f>IF(InpOverride!G617="",F_Inputs!G617,InpOverride!G617)</f>
        <v>0</v>
      </c>
      <c r="H617" s="347">
        <f>IF(InpOverride!H617="",F_Inputs!H617,InpOverride!H617)</f>
        <v>0</v>
      </c>
      <c r="I617" s="347">
        <f>IF(InpOverride!I617="",F_Inputs!I617,InpOverride!I617)</f>
        <v>200</v>
      </c>
      <c r="J617" s="347">
        <f>IF(InpOverride!J617="",F_Inputs!J617,InpOverride!J617)</f>
        <v>0</v>
      </c>
      <c r="K617" s="347">
        <f>IF(InpOverride!K617="",F_Inputs!K617,InpOverride!K617)</f>
        <v>0</v>
      </c>
      <c r="L617" s="347">
        <f>IF(InpOverride!L617="",F_Inputs!L617,InpOverride!L617)</f>
        <v>0</v>
      </c>
      <c r="M617" s="347">
        <f>IF(InpOverride!M617="",F_Inputs!M617,InpOverride!M617)</f>
        <v>0</v>
      </c>
    </row>
    <row r="618" spans="1:13" x14ac:dyDescent="0.35">
      <c r="A618" t="s">
        <v>124</v>
      </c>
      <c r="B618" t="s">
        <v>432</v>
      </c>
      <c r="C618" t="s">
        <v>433</v>
      </c>
      <c r="D618" t="s">
        <v>424</v>
      </c>
      <c r="E618" t="s">
        <v>292</v>
      </c>
      <c r="F618" s="347">
        <f>IF(InpOverride!F618="",F_Inputs!F618,InpOverride!F618)</f>
        <v>0</v>
      </c>
      <c r="G618" s="347">
        <f>IF(InpOverride!G618="",F_Inputs!G618,InpOverride!G618)</f>
        <v>0</v>
      </c>
      <c r="H618" s="347">
        <f>IF(InpOverride!H618="",F_Inputs!H618,InpOverride!H618)</f>
        <v>0</v>
      </c>
      <c r="I618" s="347">
        <f>IF(InpOverride!I618="",F_Inputs!I618,InpOverride!I618)</f>
        <v>201.1</v>
      </c>
      <c r="J618" s="347">
        <f>IF(InpOverride!J618="",F_Inputs!J618,InpOverride!J618)</f>
        <v>0</v>
      </c>
      <c r="K618" s="347">
        <f>IF(InpOverride!K618="",F_Inputs!K618,InpOverride!K618)</f>
        <v>0</v>
      </c>
      <c r="L618" s="347">
        <f>IF(InpOverride!L618="",F_Inputs!L618,InpOverride!L618)</f>
        <v>0</v>
      </c>
      <c r="M618" s="347">
        <f>IF(InpOverride!M618="",F_Inputs!M618,InpOverride!M618)</f>
        <v>0</v>
      </c>
    </row>
    <row r="619" spans="1:13" x14ac:dyDescent="0.35">
      <c r="A619" t="s">
        <v>124</v>
      </c>
      <c r="B619" t="s">
        <v>434</v>
      </c>
      <c r="C619" t="s">
        <v>435</v>
      </c>
      <c r="D619" t="s">
        <v>427</v>
      </c>
      <c r="E619" t="s">
        <v>292</v>
      </c>
      <c r="F619" s="347">
        <f>IF(InpOverride!F619="",F_Inputs!F619,InpOverride!F619)</f>
        <v>0</v>
      </c>
      <c r="G619" s="347">
        <f>IF(InpOverride!G619="",F_Inputs!G619,InpOverride!G619)</f>
        <v>0</v>
      </c>
      <c r="H619" s="347">
        <f>IF(InpOverride!H619="",F_Inputs!H619,InpOverride!H619)</f>
        <v>0</v>
      </c>
      <c r="I619" s="347">
        <f>IF(InpOverride!I619="",F_Inputs!I619,InpOverride!I619)</f>
        <v>150.6</v>
      </c>
      <c r="J619" s="347">
        <f>IF(InpOverride!J619="",F_Inputs!J619,InpOverride!J619)</f>
        <v>0</v>
      </c>
      <c r="K619" s="347">
        <f>IF(InpOverride!K619="",F_Inputs!K619,InpOverride!K619)</f>
        <v>0</v>
      </c>
      <c r="L619" s="347">
        <f>IF(InpOverride!L619="",F_Inputs!L619,InpOverride!L619)</f>
        <v>0</v>
      </c>
      <c r="M619" s="347">
        <f>IF(InpOverride!M619="",F_Inputs!M619,InpOverride!M619)</f>
        <v>0</v>
      </c>
    </row>
    <row r="620" spans="1:13" x14ac:dyDescent="0.35">
      <c r="A620" t="s">
        <v>124</v>
      </c>
      <c r="B620" t="s">
        <v>436</v>
      </c>
      <c r="C620" t="s">
        <v>437</v>
      </c>
      <c r="D620" t="s">
        <v>427</v>
      </c>
      <c r="E620" t="s">
        <v>292</v>
      </c>
      <c r="F620" s="347">
        <f>IF(InpOverride!F620="",F_Inputs!F620,InpOverride!F620)</f>
        <v>0</v>
      </c>
      <c r="G620" s="347">
        <f>IF(InpOverride!G620="",F_Inputs!G620,InpOverride!G620)</f>
        <v>0</v>
      </c>
      <c r="H620" s="347">
        <f>IF(InpOverride!H620="",F_Inputs!H620,InpOverride!H620)</f>
        <v>0</v>
      </c>
      <c r="I620" s="347">
        <f>IF(InpOverride!I620="",F_Inputs!I620,InpOverride!I620)</f>
        <v>156.30000000000001</v>
      </c>
      <c r="J620" s="347">
        <f>IF(InpOverride!J620="",F_Inputs!J620,InpOverride!J620)</f>
        <v>0</v>
      </c>
      <c r="K620" s="347">
        <f>IF(InpOverride!K620="",F_Inputs!K620,InpOverride!K620)</f>
        <v>0</v>
      </c>
      <c r="L620" s="347">
        <f>IF(InpOverride!L620="",F_Inputs!L620,InpOverride!L620)</f>
        <v>0</v>
      </c>
      <c r="M620" s="347">
        <f>IF(InpOverride!M620="",F_Inputs!M620,InpOverride!M620)</f>
        <v>0</v>
      </c>
    </row>
    <row r="621" spans="1:13" ht="25.5" x14ac:dyDescent="0.35">
      <c r="A621" t="s">
        <v>124</v>
      </c>
      <c r="B621" t="s">
        <v>438</v>
      </c>
      <c r="C621" s="327" t="s">
        <v>439</v>
      </c>
      <c r="D621">
        <v>0</v>
      </c>
      <c r="E621" t="s">
        <v>292</v>
      </c>
      <c r="F621" s="347">
        <f>IF(InpOverride!F621="",F_Inputs!F621,InpOverride!F621)</f>
        <v>2018.673</v>
      </c>
      <c r="G621" s="347">
        <f>IF(InpOverride!G621="",F_Inputs!G621,InpOverride!G621)</f>
        <v>2029.5920000000001</v>
      </c>
      <c r="H621" s="347">
        <f>IF(InpOverride!H621="",F_Inputs!H621,InpOverride!H621)</f>
        <v>2047.713</v>
      </c>
      <c r="I621" s="347">
        <f>IF(InpOverride!I621="",F_Inputs!I621,InpOverride!I621)</f>
        <v>2058.0749999999998</v>
      </c>
      <c r="J621" s="347">
        <f>IF(InpOverride!J621="",F_Inputs!J621,InpOverride!J621)</f>
        <v>0</v>
      </c>
      <c r="K621" s="347">
        <f>IF(InpOverride!K621="",F_Inputs!K621,InpOverride!K621)</f>
        <v>0</v>
      </c>
      <c r="L621" s="347">
        <f>IF(InpOverride!L621="",F_Inputs!L621,InpOverride!L621)</f>
        <v>0</v>
      </c>
      <c r="M621" s="347">
        <f>IF(InpOverride!M621="",F_Inputs!M621,InpOverride!M621)</f>
        <v>0</v>
      </c>
    </row>
    <row r="622" spans="1:13" x14ac:dyDescent="0.35">
      <c r="A622" t="s">
        <v>124</v>
      </c>
      <c r="B622" t="s">
        <v>440</v>
      </c>
      <c r="C622" s="327" t="s">
        <v>441</v>
      </c>
      <c r="D622" t="s">
        <v>188</v>
      </c>
      <c r="E622" t="s">
        <v>292</v>
      </c>
      <c r="F622" s="347">
        <f>IF(InpOverride!F622="",F_Inputs!F622,InpOverride!F622)</f>
        <v>0</v>
      </c>
      <c r="G622" s="347">
        <f>IF(InpOverride!G622="",F_Inputs!G622,InpOverride!G622)</f>
        <v>0</v>
      </c>
      <c r="H622" s="347">
        <f>IF(InpOverride!H622="",F_Inputs!H622,InpOverride!H622)</f>
        <v>0</v>
      </c>
      <c r="I622" s="347">
        <f>IF(InpOverride!I622="",F_Inputs!I622,InpOverride!I622)</f>
        <v>5814.5360000000001</v>
      </c>
      <c r="J622" s="347">
        <f>IF(InpOverride!J622="",F_Inputs!J622,InpOverride!J622)</f>
        <v>0</v>
      </c>
      <c r="K622" s="347">
        <f>IF(InpOverride!K622="",F_Inputs!K622,InpOverride!K622)</f>
        <v>0</v>
      </c>
      <c r="L622" s="347">
        <f>IF(InpOverride!L622="",F_Inputs!L622,InpOverride!L622)</f>
        <v>0</v>
      </c>
      <c r="M622" s="347">
        <f>IF(InpOverride!M622="",F_Inputs!M622,InpOverride!M622)</f>
        <v>0</v>
      </c>
    </row>
    <row r="623" spans="1:13" x14ac:dyDescent="0.35">
      <c r="A623" t="s">
        <v>124</v>
      </c>
      <c r="B623" t="s">
        <v>442</v>
      </c>
      <c r="C623" t="s">
        <v>443</v>
      </c>
      <c r="D623" t="s">
        <v>188</v>
      </c>
      <c r="E623" t="s">
        <v>292</v>
      </c>
      <c r="F623" s="347">
        <f>IF(InpOverride!F623="",F_Inputs!F623,InpOverride!F623)</f>
        <v>0</v>
      </c>
      <c r="G623" s="347">
        <f>IF(InpOverride!G623="",F_Inputs!G623,InpOverride!G623)</f>
        <v>0</v>
      </c>
      <c r="H623" s="347">
        <f>IF(InpOverride!H623="",F_Inputs!H623,InpOverride!H623)</f>
        <v>0</v>
      </c>
      <c r="I623" s="347">
        <f>IF(InpOverride!I623="",F_Inputs!I623,InpOverride!I623)</f>
        <v>27437</v>
      </c>
      <c r="J623" s="347">
        <f>IF(InpOverride!J623="",F_Inputs!J623,InpOverride!J623)</f>
        <v>0</v>
      </c>
      <c r="K623" s="347">
        <f>IF(InpOverride!K623="",F_Inputs!K623,InpOverride!K623)</f>
        <v>0</v>
      </c>
      <c r="L623" s="347">
        <f>IF(InpOverride!L623="",F_Inputs!L623,InpOverride!L623)</f>
        <v>0</v>
      </c>
      <c r="M623" s="347">
        <f>IF(InpOverride!M623="",F_Inputs!M623,InpOverride!M623)</f>
        <v>0</v>
      </c>
    </row>
    <row r="624" spans="1:13" x14ac:dyDescent="0.35">
      <c r="A624" t="s">
        <v>124</v>
      </c>
      <c r="B624" t="s">
        <v>444</v>
      </c>
      <c r="C624" t="s">
        <v>445</v>
      </c>
      <c r="D624" t="s">
        <v>424</v>
      </c>
      <c r="E624" t="s">
        <v>292</v>
      </c>
      <c r="F624" s="347">
        <f>IF(InpOverride!F624="",F_Inputs!F624,InpOverride!F624)</f>
        <v>0</v>
      </c>
      <c r="G624" s="347">
        <f>IF(InpOverride!G624="",F_Inputs!G624,InpOverride!G624)</f>
        <v>0</v>
      </c>
      <c r="H624" s="347">
        <f>IF(InpOverride!H624="",F_Inputs!H624,InpOverride!H624)</f>
        <v>0</v>
      </c>
      <c r="I624" s="347">
        <f>IF(InpOverride!I624="",F_Inputs!I624,InpOverride!I624)</f>
        <v>1532.38</v>
      </c>
      <c r="J624" s="347">
        <f>IF(InpOverride!J624="",F_Inputs!J624,InpOverride!J624)</f>
        <v>0</v>
      </c>
      <c r="K624" s="347">
        <f>IF(InpOverride!K624="",F_Inputs!K624,InpOverride!K624)</f>
        <v>0</v>
      </c>
      <c r="L624" s="347">
        <f>IF(InpOverride!L624="",F_Inputs!L624,InpOverride!L624)</f>
        <v>0</v>
      </c>
      <c r="M624" s="347">
        <f>IF(InpOverride!M624="",F_Inputs!M624,InpOverride!M624)</f>
        <v>0</v>
      </c>
    </row>
    <row r="625" spans="1:13" x14ac:dyDescent="0.35">
      <c r="A625" t="s">
        <v>124</v>
      </c>
      <c r="B625" t="s">
        <v>446</v>
      </c>
      <c r="C625" t="s">
        <v>447</v>
      </c>
      <c r="D625" t="s">
        <v>424</v>
      </c>
      <c r="E625" t="s">
        <v>292</v>
      </c>
      <c r="F625" s="347">
        <f>IF(InpOverride!F625="",F_Inputs!F625,InpOverride!F625)</f>
        <v>0</v>
      </c>
      <c r="G625" s="347">
        <f>IF(InpOverride!G625="",F_Inputs!G625,InpOverride!G625)</f>
        <v>0</v>
      </c>
      <c r="H625" s="347">
        <f>IF(InpOverride!H625="",F_Inputs!H625,InpOverride!H625)</f>
        <v>0</v>
      </c>
      <c r="I625" s="347">
        <f>IF(InpOverride!I625="",F_Inputs!I625,InpOverride!I625)</f>
        <v>87.16</v>
      </c>
      <c r="J625" s="347">
        <f>IF(InpOverride!J625="",F_Inputs!J625,InpOverride!J625)</f>
        <v>0</v>
      </c>
      <c r="K625" s="347">
        <f>IF(InpOverride!K625="",F_Inputs!K625,InpOverride!K625)</f>
        <v>0</v>
      </c>
      <c r="L625" s="347">
        <f>IF(InpOverride!L625="",F_Inputs!L625,InpOverride!L625)</f>
        <v>0</v>
      </c>
      <c r="M625" s="347">
        <f>IF(InpOverride!M625="",F_Inputs!M625,InpOverride!M625)</f>
        <v>0</v>
      </c>
    </row>
    <row r="626" spans="1:13" x14ac:dyDescent="0.35">
      <c r="A626" t="s">
        <v>124</v>
      </c>
      <c r="B626" t="s">
        <v>448</v>
      </c>
      <c r="C626" t="s">
        <v>449</v>
      </c>
      <c r="D626">
        <v>0</v>
      </c>
      <c r="E626" t="s">
        <v>292</v>
      </c>
      <c r="F626" s="347">
        <f>IF(InpOverride!F626="",F_Inputs!F626,InpOverride!F626)</f>
        <v>0</v>
      </c>
      <c r="G626" s="347">
        <f>IF(InpOverride!G626="",F_Inputs!G626,InpOverride!G626)</f>
        <v>0</v>
      </c>
      <c r="H626" s="347">
        <f>IF(InpOverride!H626="",F_Inputs!H626,InpOverride!H626)</f>
        <v>0</v>
      </c>
      <c r="I626" s="347">
        <f>IF(InpOverride!I626="",F_Inputs!I626,InpOverride!I626)</f>
        <v>1944.03</v>
      </c>
      <c r="J626" s="347">
        <f>IF(InpOverride!J626="",F_Inputs!J626,InpOverride!J626)</f>
        <v>0</v>
      </c>
      <c r="K626" s="347">
        <f>IF(InpOverride!K626="",F_Inputs!K626,InpOverride!K626)</f>
        <v>0</v>
      </c>
      <c r="L626" s="347">
        <f>IF(InpOverride!L626="",F_Inputs!L626,InpOverride!L626)</f>
        <v>0</v>
      </c>
      <c r="M626" s="347">
        <f>IF(InpOverride!M626="",F_Inputs!M626,InpOverride!M626)</f>
        <v>0</v>
      </c>
    </row>
    <row r="627" spans="1:13" x14ac:dyDescent="0.35">
      <c r="A627" t="s">
        <v>124</v>
      </c>
      <c r="B627" t="s">
        <v>450</v>
      </c>
      <c r="C627" t="s">
        <v>451</v>
      </c>
      <c r="D627" t="s">
        <v>188</v>
      </c>
      <c r="E627" t="s">
        <v>292</v>
      </c>
      <c r="F627" s="347">
        <f>IF(InpOverride!F627="",F_Inputs!F627,InpOverride!F627)</f>
        <v>0</v>
      </c>
      <c r="G627" s="347">
        <f>IF(InpOverride!G627="",F_Inputs!G627,InpOverride!G627)</f>
        <v>0</v>
      </c>
      <c r="H627" s="347">
        <f>IF(InpOverride!H627="",F_Inputs!H627,InpOverride!H627)</f>
        <v>0</v>
      </c>
      <c r="I627" s="347">
        <f>IF(InpOverride!I627="",F_Inputs!I627,InpOverride!I627)</f>
        <v>44849</v>
      </c>
      <c r="J627" s="347">
        <f>IF(InpOverride!J627="",F_Inputs!J627,InpOverride!J627)</f>
        <v>0</v>
      </c>
      <c r="K627" s="347">
        <f>IF(InpOverride!K627="",F_Inputs!K627,InpOverride!K627)</f>
        <v>0</v>
      </c>
      <c r="L627" s="347">
        <f>IF(InpOverride!L627="",F_Inputs!L627,InpOverride!L627)</f>
        <v>0</v>
      </c>
      <c r="M627" s="347">
        <f>IF(InpOverride!M627="",F_Inputs!M627,InpOverride!M627)</f>
        <v>0</v>
      </c>
    </row>
    <row r="628" spans="1:13" x14ac:dyDescent="0.35">
      <c r="A628" t="s">
        <v>124</v>
      </c>
      <c r="B628" t="s">
        <v>452</v>
      </c>
      <c r="C628" t="s">
        <v>453</v>
      </c>
      <c r="D628" t="s">
        <v>188</v>
      </c>
      <c r="E628" t="s">
        <v>292</v>
      </c>
      <c r="F628" s="347">
        <f>IF(InpOverride!F628="",F_Inputs!F628,InpOverride!F628)</f>
        <v>0</v>
      </c>
      <c r="G628" s="347">
        <f>IF(InpOverride!G628="",F_Inputs!G628,InpOverride!G628)</f>
        <v>0</v>
      </c>
      <c r="H628" s="347">
        <f>IF(InpOverride!H628="",F_Inputs!H628,InpOverride!H628)</f>
        <v>0</v>
      </c>
      <c r="I628" s="347">
        <f>IF(InpOverride!I628="",F_Inputs!I628,InpOverride!I628)</f>
        <v>14656</v>
      </c>
      <c r="J628" s="347">
        <f>IF(InpOverride!J628="",F_Inputs!J628,InpOverride!J628)</f>
        <v>0</v>
      </c>
      <c r="K628" s="347">
        <f>IF(InpOverride!K628="",F_Inputs!K628,InpOverride!K628)</f>
        <v>0</v>
      </c>
      <c r="L628" s="347">
        <f>IF(InpOverride!L628="",F_Inputs!L628,InpOverride!L628)</f>
        <v>0</v>
      </c>
      <c r="M628" s="347">
        <f>IF(InpOverride!M628="",F_Inputs!M628,InpOverride!M628)</f>
        <v>0</v>
      </c>
    </row>
    <row r="629" spans="1:13" x14ac:dyDescent="0.35">
      <c r="A629" t="s">
        <v>124</v>
      </c>
      <c r="B629" t="s">
        <v>454</v>
      </c>
      <c r="C629" t="s">
        <v>455</v>
      </c>
      <c r="D629" t="s">
        <v>188</v>
      </c>
      <c r="E629" t="s">
        <v>292</v>
      </c>
      <c r="F629" s="347">
        <f>IF(InpOverride!F629="",F_Inputs!F629,InpOverride!F629)</f>
        <v>0</v>
      </c>
      <c r="G629" s="347">
        <f>IF(InpOverride!G629="",F_Inputs!G629,InpOverride!G629)</f>
        <v>0</v>
      </c>
      <c r="H629" s="347">
        <f>IF(InpOverride!H629="",F_Inputs!H629,InpOverride!H629)</f>
        <v>0</v>
      </c>
      <c r="I629" s="347">
        <f>IF(InpOverride!I629="",F_Inputs!I629,InpOverride!I629)</f>
        <v>8397</v>
      </c>
      <c r="J629" s="347">
        <f>IF(InpOverride!J629="",F_Inputs!J629,InpOverride!J629)</f>
        <v>0</v>
      </c>
      <c r="K629" s="347">
        <f>IF(InpOverride!K629="",F_Inputs!K629,InpOverride!K629)</f>
        <v>0</v>
      </c>
      <c r="L629" s="347">
        <f>IF(InpOverride!L629="",F_Inputs!L629,InpOverride!L629)</f>
        <v>0</v>
      </c>
      <c r="M629" s="347">
        <f>IF(InpOverride!M629="",F_Inputs!M629,InpOverride!M629)</f>
        <v>0</v>
      </c>
    </row>
    <row r="630" spans="1:13" x14ac:dyDescent="0.35">
      <c r="A630" t="s">
        <v>124</v>
      </c>
      <c r="B630" t="s">
        <v>456</v>
      </c>
      <c r="C630" t="s">
        <v>457</v>
      </c>
      <c r="D630" t="s">
        <v>188</v>
      </c>
      <c r="E630" t="s">
        <v>292</v>
      </c>
      <c r="F630" s="347">
        <f>IF(InpOverride!F630="",F_Inputs!F630,InpOverride!F630)</f>
        <v>0</v>
      </c>
      <c r="G630" s="347">
        <f>IF(InpOverride!G630="",F_Inputs!G630,InpOverride!G630)</f>
        <v>0</v>
      </c>
      <c r="H630" s="347">
        <f>IF(InpOverride!H630="",F_Inputs!H630,InpOverride!H630)</f>
        <v>0</v>
      </c>
      <c r="I630" s="347">
        <f>IF(InpOverride!I630="",F_Inputs!I630,InpOverride!I630)</f>
        <v>5864</v>
      </c>
      <c r="J630" s="347">
        <f>IF(InpOverride!J630="",F_Inputs!J630,InpOverride!J630)</f>
        <v>0</v>
      </c>
      <c r="K630" s="347">
        <f>IF(InpOverride!K630="",F_Inputs!K630,InpOverride!K630)</f>
        <v>0</v>
      </c>
      <c r="L630" s="347">
        <f>IF(InpOverride!L630="",F_Inputs!L630,InpOverride!L630)</f>
        <v>0</v>
      </c>
      <c r="M630" s="347">
        <f>IF(InpOverride!M630="",F_Inputs!M630,InpOverride!M630)</f>
        <v>0</v>
      </c>
    </row>
    <row r="631" spans="1:13" x14ac:dyDescent="0.35">
      <c r="A631" t="s">
        <v>124</v>
      </c>
      <c r="B631" t="s">
        <v>458</v>
      </c>
      <c r="C631" t="s">
        <v>459</v>
      </c>
      <c r="D631" t="s">
        <v>172</v>
      </c>
      <c r="E631" t="s">
        <v>292</v>
      </c>
      <c r="F631" s="347">
        <f>IF(InpOverride!F631="",F_Inputs!F631,InpOverride!F631)</f>
        <v>0</v>
      </c>
      <c r="G631" s="347">
        <f>IF(InpOverride!G631="",F_Inputs!G631,InpOverride!G631)</f>
        <v>0</v>
      </c>
      <c r="H631" s="347">
        <f>IF(InpOverride!H631="",F_Inputs!H631,InpOverride!H631)</f>
        <v>0</v>
      </c>
      <c r="I631" s="347">
        <f>IF(InpOverride!I631="",F_Inputs!I631,InpOverride!I631)</f>
        <v>1289.6949999999999</v>
      </c>
      <c r="J631" s="347">
        <f>IF(InpOverride!J631="",F_Inputs!J631,InpOverride!J631)</f>
        <v>0</v>
      </c>
      <c r="K631" s="347">
        <f>IF(InpOverride!K631="",F_Inputs!K631,InpOverride!K631)</f>
        <v>0</v>
      </c>
      <c r="L631" s="347">
        <f>IF(InpOverride!L631="",F_Inputs!L631,InpOverride!L631)</f>
        <v>0</v>
      </c>
      <c r="M631" s="347">
        <f>IF(InpOverride!M631="",F_Inputs!M631,InpOverride!M631)</f>
        <v>0</v>
      </c>
    </row>
    <row r="632" spans="1:13" x14ac:dyDescent="0.35">
      <c r="A632" t="s">
        <v>124</v>
      </c>
      <c r="B632" t="s">
        <v>460</v>
      </c>
      <c r="C632" t="s">
        <v>461</v>
      </c>
      <c r="D632" t="s">
        <v>188</v>
      </c>
      <c r="E632" t="s">
        <v>292</v>
      </c>
      <c r="F632" s="347">
        <f>IF(InpOverride!F632="",F_Inputs!F632,InpOverride!F632)</f>
        <v>0</v>
      </c>
      <c r="G632" s="347">
        <f>IF(InpOverride!G632="",F_Inputs!G632,InpOverride!G632)</f>
        <v>0</v>
      </c>
      <c r="H632" s="347">
        <f>IF(InpOverride!H632="",F_Inputs!H632,InpOverride!H632)</f>
        <v>0</v>
      </c>
      <c r="I632" s="347">
        <f>IF(InpOverride!I632="",F_Inputs!I632,InpOverride!I632)</f>
        <v>225</v>
      </c>
      <c r="J632" s="347">
        <f>IF(InpOverride!J632="",F_Inputs!J632,InpOverride!J632)</f>
        <v>0</v>
      </c>
      <c r="K632" s="347">
        <f>IF(InpOverride!K632="",F_Inputs!K632,InpOverride!K632)</f>
        <v>0</v>
      </c>
      <c r="L632" s="347">
        <f>IF(InpOverride!L632="",F_Inputs!L632,InpOverride!L632)</f>
        <v>0</v>
      </c>
      <c r="M632" s="347">
        <f>IF(InpOverride!M632="",F_Inputs!M632,InpOverride!M632)</f>
        <v>0</v>
      </c>
    </row>
    <row r="633" spans="1:13" x14ac:dyDescent="0.35">
      <c r="A633" t="s">
        <v>124</v>
      </c>
      <c r="B633" t="s">
        <v>462</v>
      </c>
      <c r="C633" t="s">
        <v>463</v>
      </c>
      <c r="D633" t="s">
        <v>188</v>
      </c>
      <c r="E633" t="s">
        <v>292</v>
      </c>
      <c r="F633" s="347">
        <f>IF(InpOverride!F633="",F_Inputs!F633,InpOverride!F633)</f>
        <v>0</v>
      </c>
      <c r="G633" s="347">
        <f>IF(InpOverride!G633="",F_Inputs!G633,InpOverride!G633)</f>
        <v>0</v>
      </c>
      <c r="H633" s="347">
        <f>IF(InpOverride!H633="",F_Inputs!H633,InpOverride!H633)</f>
        <v>0</v>
      </c>
      <c r="I633" s="347">
        <f>IF(InpOverride!I633="",F_Inputs!I633,InpOverride!I633)</f>
        <v>19</v>
      </c>
      <c r="J633" s="347">
        <f>IF(InpOverride!J633="",F_Inputs!J633,InpOverride!J633)</f>
        <v>0</v>
      </c>
      <c r="K633" s="347">
        <f>IF(InpOverride!K633="",F_Inputs!K633,InpOverride!K633)</f>
        <v>0</v>
      </c>
      <c r="L633" s="347">
        <f>IF(InpOverride!L633="",F_Inputs!L633,InpOverride!L633)</f>
        <v>0</v>
      </c>
      <c r="M633" s="347">
        <f>IF(InpOverride!M633="",F_Inputs!M633,InpOverride!M633)</f>
        <v>0</v>
      </c>
    </row>
    <row r="634" spans="1:13" x14ac:dyDescent="0.35">
      <c r="A634" t="s">
        <v>124</v>
      </c>
      <c r="B634" t="s">
        <v>464</v>
      </c>
      <c r="C634" t="s">
        <v>465</v>
      </c>
      <c r="D634" t="s">
        <v>188</v>
      </c>
      <c r="E634" t="s">
        <v>292</v>
      </c>
      <c r="F634" s="347">
        <f>IF(InpOverride!F634="",F_Inputs!F634,InpOverride!F634)</f>
        <v>0</v>
      </c>
      <c r="G634" s="347">
        <f>IF(InpOverride!G634="",F_Inputs!G634,InpOverride!G634)</f>
        <v>0</v>
      </c>
      <c r="H634" s="347">
        <f>IF(InpOverride!H634="",F_Inputs!H634,InpOverride!H634)</f>
        <v>0</v>
      </c>
      <c r="I634" s="347">
        <f>IF(InpOverride!I634="",F_Inputs!I634,InpOverride!I634)</f>
        <v>244</v>
      </c>
      <c r="J634" s="347">
        <f>IF(InpOverride!J634="",F_Inputs!J634,InpOverride!J634)</f>
        <v>0</v>
      </c>
      <c r="K634" s="347">
        <f>IF(InpOverride!K634="",F_Inputs!K634,InpOverride!K634)</f>
        <v>0</v>
      </c>
      <c r="L634" s="347">
        <f>IF(InpOverride!L634="",F_Inputs!L634,InpOverride!L634)</f>
        <v>0</v>
      </c>
      <c r="M634" s="347">
        <f>IF(InpOverride!M634="",F_Inputs!M634,InpOverride!M634)</f>
        <v>0</v>
      </c>
    </row>
    <row r="635" spans="1:13" x14ac:dyDescent="0.35">
      <c r="A635" t="s">
        <v>124</v>
      </c>
      <c r="B635" t="s">
        <v>466</v>
      </c>
      <c r="C635" t="s">
        <v>467</v>
      </c>
      <c r="D635" t="s">
        <v>182</v>
      </c>
      <c r="E635" t="s">
        <v>292</v>
      </c>
      <c r="F635" s="347">
        <f>IF(InpOverride!F635="",F_Inputs!F635,InpOverride!F635)</f>
        <v>0</v>
      </c>
      <c r="G635" s="347">
        <f>IF(InpOverride!G635="",F_Inputs!G635,InpOverride!G635)</f>
        <v>0</v>
      </c>
      <c r="H635" s="347">
        <f>IF(InpOverride!H635="",F_Inputs!H635,InpOverride!H635)</f>
        <v>0</v>
      </c>
      <c r="I635" s="347">
        <f>IF(InpOverride!I635="",F_Inputs!I635,InpOverride!I635)</f>
        <v>29424.799999999999</v>
      </c>
      <c r="J635" s="347">
        <f>IF(InpOverride!J635="",F_Inputs!J635,InpOverride!J635)</f>
        <v>0</v>
      </c>
      <c r="K635" s="347">
        <f>IF(InpOverride!K635="",F_Inputs!K635,InpOverride!K635)</f>
        <v>0</v>
      </c>
      <c r="L635" s="347">
        <f>IF(InpOverride!L635="",F_Inputs!L635,InpOverride!L635)</f>
        <v>0</v>
      </c>
      <c r="M635" s="347">
        <f>IF(InpOverride!M635="",F_Inputs!M635,InpOverride!M635)</f>
        <v>0</v>
      </c>
    </row>
    <row r="636" spans="1:13" x14ac:dyDescent="0.35">
      <c r="A636" t="s">
        <v>124</v>
      </c>
      <c r="B636" t="s">
        <v>468</v>
      </c>
      <c r="C636" t="s">
        <v>469</v>
      </c>
      <c r="D636" t="s">
        <v>188</v>
      </c>
      <c r="E636" t="s">
        <v>292</v>
      </c>
      <c r="F636" s="347">
        <f>IF(InpOverride!F636="",F_Inputs!F636,InpOverride!F636)</f>
        <v>0</v>
      </c>
      <c r="G636" s="347">
        <f>IF(InpOverride!G636="",F_Inputs!G636,InpOverride!G636)</f>
        <v>0</v>
      </c>
      <c r="H636" s="347">
        <f>IF(InpOverride!H636="",F_Inputs!H636,InpOverride!H636)</f>
        <v>0</v>
      </c>
      <c r="I636" s="347">
        <f>IF(InpOverride!I636="",F_Inputs!I636,InpOverride!I636)</f>
        <v>43</v>
      </c>
      <c r="J636" s="347">
        <f>IF(InpOverride!J636="",F_Inputs!J636,InpOverride!J636)</f>
        <v>0</v>
      </c>
      <c r="K636" s="347">
        <f>IF(InpOverride!K636="",F_Inputs!K636,InpOverride!K636)</f>
        <v>0</v>
      </c>
      <c r="L636" s="347">
        <f>IF(InpOverride!L636="",F_Inputs!L636,InpOverride!L636)</f>
        <v>0</v>
      </c>
      <c r="M636" s="347">
        <f>IF(InpOverride!M636="",F_Inputs!M636,InpOverride!M636)</f>
        <v>0</v>
      </c>
    </row>
    <row r="637" spans="1:13" x14ac:dyDescent="0.35">
      <c r="A637" t="s">
        <v>124</v>
      </c>
      <c r="B637" t="s">
        <v>470</v>
      </c>
      <c r="C637" t="s">
        <v>471</v>
      </c>
      <c r="D637" t="s">
        <v>182</v>
      </c>
      <c r="E637" t="s">
        <v>292</v>
      </c>
      <c r="F637" s="347">
        <f>IF(InpOverride!F637="",F_Inputs!F637,InpOverride!F637)</f>
        <v>0</v>
      </c>
      <c r="G637" s="347">
        <f>IF(InpOverride!G637="",F_Inputs!G637,InpOverride!G637)</f>
        <v>0</v>
      </c>
      <c r="H637" s="347">
        <f>IF(InpOverride!H637="",F_Inputs!H637,InpOverride!H637)</f>
        <v>0</v>
      </c>
      <c r="I637" s="347">
        <f>IF(InpOverride!I637="",F_Inputs!I637,InpOverride!I637)</f>
        <v>30150</v>
      </c>
      <c r="J637" s="347">
        <f>IF(InpOverride!J637="",F_Inputs!J637,InpOverride!J637)</f>
        <v>0</v>
      </c>
      <c r="K637" s="347">
        <f>IF(InpOverride!K637="",F_Inputs!K637,InpOverride!K637)</f>
        <v>0</v>
      </c>
      <c r="L637" s="347">
        <f>IF(InpOverride!L637="",F_Inputs!L637,InpOverride!L637)</f>
        <v>0</v>
      </c>
      <c r="M637" s="347">
        <f>IF(InpOverride!M637="",F_Inputs!M637,InpOverride!M637)</f>
        <v>0</v>
      </c>
    </row>
    <row r="638" spans="1:13" x14ac:dyDescent="0.35">
      <c r="A638" t="s">
        <v>124</v>
      </c>
      <c r="B638" t="s">
        <v>472</v>
      </c>
      <c r="C638" t="s">
        <v>473</v>
      </c>
      <c r="D638" t="s">
        <v>188</v>
      </c>
      <c r="E638" t="s">
        <v>292</v>
      </c>
      <c r="F638" s="347">
        <f>IF(InpOverride!F638="",F_Inputs!F638,InpOverride!F638)</f>
        <v>0</v>
      </c>
      <c r="G638" s="347">
        <f>IF(InpOverride!G638="",F_Inputs!G638,InpOverride!G638)</f>
        <v>0</v>
      </c>
      <c r="H638" s="347">
        <f>IF(InpOverride!H638="",F_Inputs!H638,InpOverride!H638)</f>
        <v>0</v>
      </c>
      <c r="I638" s="347">
        <f>IF(InpOverride!I638="",F_Inputs!I638,InpOverride!I638)</f>
        <v>296</v>
      </c>
      <c r="J638" s="347">
        <f>IF(InpOverride!J638="",F_Inputs!J638,InpOverride!J638)</f>
        <v>0</v>
      </c>
      <c r="K638" s="347">
        <f>IF(InpOverride!K638="",F_Inputs!K638,InpOverride!K638)</f>
        <v>0</v>
      </c>
      <c r="L638" s="347">
        <f>IF(InpOverride!L638="",F_Inputs!L638,InpOverride!L638)</f>
        <v>0</v>
      </c>
      <c r="M638" s="347">
        <f>IF(InpOverride!M638="",F_Inputs!M638,InpOverride!M638)</f>
        <v>0</v>
      </c>
    </row>
    <row r="639" spans="1:13" x14ac:dyDescent="0.35">
      <c r="A639" t="s">
        <v>124</v>
      </c>
      <c r="B639" t="s">
        <v>474</v>
      </c>
      <c r="C639" t="s">
        <v>475</v>
      </c>
      <c r="D639" t="s">
        <v>170</v>
      </c>
      <c r="E639" t="s">
        <v>292</v>
      </c>
      <c r="F639" s="347">
        <f>IF(InpOverride!F639="",F_Inputs!F639,InpOverride!F639)</f>
        <v>0</v>
      </c>
      <c r="G639" s="347">
        <f>IF(InpOverride!G639="",F_Inputs!G639,InpOverride!G639)</f>
        <v>0</v>
      </c>
      <c r="H639" s="347">
        <f>IF(InpOverride!H639="",F_Inputs!H639,InpOverride!H639)</f>
        <v>0</v>
      </c>
      <c r="I639" s="347">
        <f>IF(InpOverride!I639="",F_Inputs!I639,InpOverride!I639)</f>
        <v>0.24112373200000001</v>
      </c>
      <c r="J639" s="347">
        <f>IF(InpOverride!J639="",F_Inputs!J639,InpOverride!J639)</f>
        <v>0</v>
      </c>
      <c r="K639" s="347">
        <f>IF(InpOverride!K639="",F_Inputs!K639,InpOverride!K639)</f>
        <v>0</v>
      </c>
      <c r="L639" s="347">
        <f>IF(InpOverride!L639="",F_Inputs!L639,InpOverride!L639)</f>
        <v>0</v>
      </c>
      <c r="M639" s="347">
        <f>IF(InpOverride!M639="",F_Inputs!M639,InpOverride!M639)</f>
        <v>0</v>
      </c>
    </row>
    <row r="640" spans="1:13" x14ac:dyDescent="0.35">
      <c r="A640" t="s">
        <v>124</v>
      </c>
      <c r="B640" t="s">
        <v>476</v>
      </c>
      <c r="C640" t="s">
        <v>477</v>
      </c>
      <c r="D640" t="s">
        <v>170</v>
      </c>
      <c r="E640" t="s">
        <v>292</v>
      </c>
      <c r="F640" s="347">
        <f>IF(InpOverride!F640="",F_Inputs!F640,InpOverride!F640)</f>
        <v>0</v>
      </c>
      <c r="G640" s="347">
        <f>IF(InpOverride!G640="",F_Inputs!G640,InpOverride!G640)</f>
        <v>0</v>
      </c>
      <c r="H640" s="347">
        <f>IF(InpOverride!H640="",F_Inputs!H640,InpOverride!H640)</f>
        <v>0</v>
      </c>
      <c r="I640" s="347">
        <f>IF(InpOverride!I640="",F_Inputs!I640,InpOverride!I640)</f>
        <v>0.80933643617732809</v>
      </c>
      <c r="J640" s="347">
        <f>IF(InpOverride!J640="",F_Inputs!J640,InpOverride!J640)</f>
        <v>0</v>
      </c>
      <c r="K640" s="347">
        <f>IF(InpOverride!K640="",F_Inputs!K640,InpOverride!K640)</f>
        <v>0</v>
      </c>
      <c r="L640" s="347">
        <f>IF(InpOverride!L640="",F_Inputs!L640,InpOverride!L640)</f>
        <v>0</v>
      </c>
      <c r="M640" s="347">
        <f>IF(InpOverride!M640="",F_Inputs!M640,InpOverride!M640)</f>
        <v>0</v>
      </c>
    </row>
    <row r="641" spans="1:13" x14ac:dyDescent="0.35">
      <c r="A641" t="s">
        <v>124</v>
      </c>
      <c r="B641" t="s">
        <v>478</v>
      </c>
      <c r="C641" t="s">
        <v>479</v>
      </c>
      <c r="D641" t="s">
        <v>170</v>
      </c>
      <c r="E641" t="s">
        <v>292</v>
      </c>
      <c r="F641" s="347">
        <f>IF(InpOverride!F641="",F_Inputs!F641,InpOverride!F641)</f>
        <v>0</v>
      </c>
      <c r="G641" s="347">
        <f>IF(InpOverride!G641="",F_Inputs!G641,InpOverride!G641)</f>
        <v>0</v>
      </c>
      <c r="H641" s="347">
        <f>IF(InpOverride!H641="",F_Inputs!H641,InpOverride!H641)</f>
        <v>0</v>
      </c>
      <c r="I641" s="347">
        <f>IF(InpOverride!I641="",F_Inputs!I641,InpOverride!I641)</f>
        <v>0.63726048400000002</v>
      </c>
      <c r="J641" s="347">
        <f>IF(InpOverride!J641="",F_Inputs!J641,InpOverride!J641)</f>
        <v>0</v>
      </c>
      <c r="K641" s="347">
        <f>IF(InpOverride!K641="",F_Inputs!K641,InpOverride!K641)</f>
        <v>0</v>
      </c>
      <c r="L641" s="347">
        <f>IF(InpOverride!L641="",F_Inputs!L641,InpOverride!L641)</f>
        <v>0</v>
      </c>
      <c r="M641" s="347">
        <f>IF(InpOverride!M641="",F_Inputs!M641,InpOverride!M641)</f>
        <v>0</v>
      </c>
    </row>
    <row r="642" spans="1:13" x14ac:dyDescent="0.35">
      <c r="A642" t="s">
        <v>124</v>
      </c>
      <c r="B642" t="s">
        <v>480</v>
      </c>
      <c r="C642" t="s">
        <v>481</v>
      </c>
      <c r="D642" t="s">
        <v>170</v>
      </c>
      <c r="E642" t="s">
        <v>292</v>
      </c>
      <c r="F642" s="347">
        <f>IF(InpOverride!F642="",F_Inputs!F642,InpOverride!F642)</f>
        <v>0</v>
      </c>
      <c r="G642" s="347">
        <f>IF(InpOverride!G642="",F_Inputs!G642,InpOverride!G642)</f>
        <v>0</v>
      </c>
      <c r="H642" s="347">
        <f>IF(InpOverride!H642="",F_Inputs!H642,InpOverride!H642)</f>
        <v>0</v>
      </c>
      <c r="I642" s="347">
        <f>IF(InpOverride!I642="",F_Inputs!I642,InpOverride!I642)</f>
        <v>5.8579246000000001E-2</v>
      </c>
      <c r="J642" s="347">
        <f>IF(InpOverride!J642="",F_Inputs!J642,InpOverride!J642)</f>
        <v>0</v>
      </c>
      <c r="K642" s="347">
        <f>IF(InpOverride!K642="",F_Inputs!K642,InpOverride!K642)</f>
        <v>0</v>
      </c>
      <c r="L642" s="347">
        <f>IF(InpOverride!L642="",F_Inputs!L642,InpOverride!L642)</f>
        <v>0</v>
      </c>
      <c r="M642" s="347">
        <f>IF(InpOverride!M642="",F_Inputs!M642,InpOverride!M642)</f>
        <v>0</v>
      </c>
    </row>
    <row r="643" spans="1:13" x14ac:dyDescent="0.35">
      <c r="A643" t="s">
        <v>124</v>
      </c>
      <c r="B643" t="s">
        <v>482</v>
      </c>
      <c r="C643" t="s">
        <v>483</v>
      </c>
      <c r="D643" t="s">
        <v>170</v>
      </c>
      <c r="E643" t="s">
        <v>292</v>
      </c>
      <c r="F643" s="347">
        <f>IF(InpOverride!F643="",F_Inputs!F643,InpOverride!F643)</f>
        <v>0</v>
      </c>
      <c r="G643" s="347">
        <f>IF(InpOverride!G643="",F_Inputs!G643,InpOverride!G643)</f>
        <v>0</v>
      </c>
      <c r="H643" s="347">
        <f>IF(InpOverride!H643="",F_Inputs!H643,InpOverride!H643)</f>
        <v>0</v>
      </c>
      <c r="I643" s="347">
        <f>IF(InpOverride!I643="",F_Inputs!I643,InpOverride!I643)</f>
        <v>1.4819780760000001</v>
      </c>
      <c r="J643" s="347">
        <f>IF(InpOverride!J643="",F_Inputs!J643,InpOverride!J643)</f>
        <v>0</v>
      </c>
      <c r="K643" s="347">
        <f>IF(InpOverride!K643="",F_Inputs!K643,InpOverride!K643)</f>
        <v>0</v>
      </c>
      <c r="L643" s="347">
        <f>IF(InpOverride!L643="",F_Inputs!L643,InpOverride!L643)</f>
        <v>0</v>
      </c>
      <c r="M643" s="347">
        <f>IF(InpOverride!M643="",F_Inputs!M643,InpOverride!M643)</f>
        <v>0</v>
      </c>
    </row>
    <row r="644" spans="1:13" x14ac:dyDescent="0.35">
      <c r="A644" t="s">
        <v>124</v>
      </c>
      <c r="B644" t="s">
        <v>484</v>
      </c>
      <c r="C644" t="s">
        <v>485</v>
      </c>
      <c r="D644" t="s">
        <v>170</v>
      </c>
      <c r="E644" t="s">
        <v>292</v>
      </c>
      <c r="F644" s="347">
        <f>IF(InpOverride!F644="",F_Inputs!F644,InpOverride!F644)</f>
        <v>0</v>
      </c>
      <c r="G644" s="347">
        <f>IF(InpOverride!G644="",F_Inputs!G644,InpOverride!G644)</f>
        <v>0</v>
      </c>
      <c r="H644" s="347">
        <f>IF(InpOverride!H644="",F_Inputs!H644,InpOverride!H644)</f>
        <v>0</v>
      </c>
      <c r="I644" s="347">
        <f>IF(InpOverride!I644="",F_Inputs!I644,InpOverride!I644)</f>
        <v>0</v>
      </c>
      <c r="J644" s="347">
        <f>IF(InpOverride!J644="",F_Inputs!J644,InpOverride!J644)</f>
        <v>0</v>
      </c>
      <c r="K644" s="347">
        <f>IF(InpOverride!K644="",F_Inputs!K644,InpOverride!K644)</f>
        <v>0</v>
      </c>
      <c r="L644" s="347">
        <f>IF(InpOverride!L644="",F_Inputs!L644,InpOverride!L644)</f>
        <v>0</v>
      </c>
      <c r="M644" s="347">
        <f>IF(InpOverride!M644="",F_Inputs!M644,InpOverride!M644)</f>
        <v>0</v>
      </c>
    </row>
    <row r="645" spans="1:13" x14ac:dyDescent="0.35">
      <c r="A645" t="s">
        <v>124</v>
      </c>
      <c r="B645" t="s">
        <v>486</v>
      </c>
      <c r="C645" t="s">
        <v>487</v>
      </c>
      <c r="D645" t="s">
        <v>170</v>
      </c>
      <c r="E645" t="s">
        <v>292</v>
      </c>
      <c r="F645" s="347">
        <f>IF(InpOverride!F645="",F_Inputs!F645,InpOverride!F645)</f>
        <v>0</v>
      </c>
      <c r="G645" s="347">
        <f>IF(InpOverride!G645="",F_Inputs!G645,InpOverride!G645)</f>
        <v>0</v>
      </c>
      <c r="H645" s="347">
        <f>IF(InpOverride!H645="",F_Inputs!H645,InpOverride!H645)</f>
        <v>0</v>
      </c>
      <c r="I645" s="347">
        <f>IF(InpOverride!I645="",F_Inputs!I645,InpOverride!I645)</f>
        <v>0</v>
      </c>
      <c r="J645" s="347">
        <f>IF(InpOverride!J645="",F_Inputs!J645,InpOverride!J645)</f>
        <v>0</v>
      </c>
      <c r="K645" s="347">
        <f>IF(InpOverride!K645="",F_Inputs!K645,InpOverride!K645)</f>
        <v>0</v>
      </c>
      <c r="L645" s="347">
        <f>IF(InpOverride!L645="",F_Inputs!L645,InpOverride!L645)</f>
        <v>0</v>
      </c>
      <c r="M645" s="347">
        <f>IF(InpOverride!M645="",F_Inputs!M645,InpOverride!M645)</f>
        <v>0</v>
      </c>
    </row>
    <row r="646" spans="1:13" x14ac:dyDescent="0.35">
      <c r="A646" t="s">
        <v>124</v>
      </c>
      <c r="B646" t="s">
        <v>488</v>
      </c>
      <c r="C646" t="s">
        <v>489</v>
      </c>
      <c r="D646" t="s">
        <v>170</v>
      </c>
      <c r="E646" t="s">
        <v>292</v>
      </c>
      <c r="F646" s="347">
        <f>IF(InpOverride!F646="",F_Inputs!F646,InpOverride!F646)</f>
        <v>0</v>
      </c>
      <c r="G646" s="347">
        <f>IF(InpOverride!G646="",F_Inputs!G646,InpOverride!G646)</f>
        <v>0</v>
      </c>
      <c r="H646" s="347">
        <f>IF(InpOverride!H646="",F_Inputs!H646,InpOverride!H646)</f>
        <v>0</v>
      </c>
      <c r="I646" s="347">
        <f>IF(InpOverride!I646="",F_Inputs!I646,InpOverride!I646)</f>
        <v>0</v>
      </c>
      <c r="J646" s="347">
        <f>IF(InpOverride!J646="",F_Inputs!J646,InpOverride!J646)</f>
        <v>0</v>
      </c>
      <c r="K646" s="347">
        <f>IF(InpOverride!K646="",F_Inputs!K646,InpOverride!K646)</f>
        <v>0</v>
      </c>
      <c r="L646" s="347">
        <f>IF(InpOverride!L646="",F_Inputs!L646,InpOverride!L646)</f>
        <v>0</v>
      </c>
      <c r="M646" s="347">
        <f>IF(InpOverride!M646="",F_Inputs!M646,InpOverride!M646)</f>
        <v>0</v>
      </c>
    </row>
    <row r="647" spans="1:13" x14ac:dyDescent="0.35">
      <c r="A647" t="s">
        <v>124</v>
      </c>
      <c r="B647" t="s">
        <v>490</v>
      </c>
      <c r="C647" t="s">
        <v>491</v>
      </c>
      <c r="D647" t="s">
        <v>170</v>
      </c>
      <c r="E647" t="s">
        <v>292</v>
      </c>
      <c r="F647" s="347">
        <f>IF(InpOverride!F647="",F_Inputs!F647,InpOverride!F647)</f>
        <v>0</v>
      </c>
      <c r="G647" s="347">
        <f>IF(InpOverride!G647="",F_Inputs!G647,InpOverride!G647)</f>
        <v>0</v>
      </c>
      <c r="H647" s="347">
        <f>IF(InpOverride!H647="",F_Inputs!H647,InpOverride!H647)</f>
        <v>0</v>
      </c>
      <c r="I647" s="347">
        <f>IF(InpOverride!I647="",F_Inputs!I647,InpOverride!I647)</f>
        <v>-1.3662000000000001</v>
      </c>
      <c r="J647" s="347">
        <f>IF(InpOverride!J647="",F_Inputs!J647,InpOverride!J647)</f>
        <v>0</v>
      </c>
      <c r="K647" s="347">
        <f>IF(InpOverride!K647="",F_Inputs!K647,InpOverride!K647)</f>
        <v>0</v>
      </c>
      <c r="L647" s="347">
        <f>IF(InpOverride!L647="",F_Inputs!L647,InpOverride!L647)</f>
        <v>0</v>
      </c>
      <c r="M647" s="347">
        <f>IF(InpOverride!M647="",F_Inputs!M647,InpOverride!M647)</f>
        <v>0</v>
      </c>
    </row>
    <row r="648" spans="1:13" x14ac:dyDescent="0.35">
      <c r="A648" t="s">
        <v>124</v>
      </c>
      <c r="B648" t="s">
        <v>492</v>
      </c>
      <c r="C648" t="s">
        <v>493</v>
      </c>
      <c r="D648" t="s">
        <v>170</v>
      </c>
      <c r="E648" t="s">
        <v>292</v>
      </c>
      <c r="F648" s="347">
        <f>IF(InpOverride!F648="",F_Inputs!F648,InpOverride!F648)</f>
        <v>0</v>
      </c>
      <c r="G648" s="347">
        <f>IF(InpOverride!G648="",F_Inputs!G648,InpOverride!G648)</f>
        <v>0</v>
      </c>
      <c r="H648" s="347">
        <f>IF(InpOverride!H648="",F_Inputs!H648,InpOverride!H648)</f>
        <v>0</v>
      </c>
      <c r="I648" s="347">
        <f>IF(InpOverride!I648="",F_Inputs!I648,InpOverride!I648)</f>
        <v>0</v>
      </c>
      <c r="J648" s="347">
        <f>IF(InpOverride!J648="",F_Inputs!J648,InpOverride!J648)</f>
        <v>0</v>
      </c>
      <c r="K648" s="347">
        <f>IF(InpOverride!K648="",F_Inputs!K648,InpOverride!K648)</f>
        <v>0</v>
      </c>
      <c r="L648" s="347">
        <f>IF(InpOverride!L648="",F_Inputs!L648,InpOverride!L648)</f>
        <v>0</v>
      </c>
      <c r="M648" s="347">
        <f>IF(InpOverride!M648="",F_Inputs!M648,InpOverride!M648)</f>
        <v>0</v>
      </c>
    </row>
    <row r="649" spans="1:13" x14ac:dyDescent="0.35">
      <c r="A649" t="s">
        <v>124</v>
      </c>
      <c r="B649" t="s">
        <v>494</v>
      </c>
      <c r="C649" t="s">
        <v>495</v>
      </c>
      <c r="D649" t="s">
        <v>170</v>
      </c>
      <c r="E649" t="s">
        <v>292</v>
      </c>
      <c r="F649" s="347">
        <f>IF(InpOverride!F649="",F_Inputs!F649,InpOverride!F649)</f>
        <v>0</v>
      </c>
      <c r="G649" s="347">
        <f>IF(InpOverride!G649="",F_Inputs!G649,InpOverride!G649)</f>
        <v>0</v>
      </c>
      <c r="H649" s="347">
        <f>IF(InpOverride!H649="",F_Inputs!H649,InpOverride!H649)</f>
        <v>0</v>
      </c>
      <c r="I649" s="347">
        <f>IF(InpOverride!I649="",F_Inputs!I649,InpOverride!I649)</f>
        <v>0</v>
      </c>
      <c r="J649" s="347">
        <f>IF(InpOverride!J649="",F_Inputs!J649,InpOverride!J649)</f>
        <v>0</v>
      </c>
      <c r="K649" s="347">
        <f>IF(InpOverride!K649="",F_Inputs!K649,InpOverride!K649)</f>
        <v>0</v>
      </c>
      <c r="L649" s="347">
        <f>IF(InpOverride!L649="",F_Inputs!L649,InpOverride!L649)</f>
        <v>0</v>
      </c>
      <c r="M649" s="347">
        <f>IF(InpOverride!M649="",F_Inputs!M649,InpOverride!M649)</f>
        <v>0</v>
      </c>
    </row>
    <row r="650" spans="1:13" x14ac:dyDescent="0.35">
      <c r="A650" t="s">
        <v>124</v>
      </c>
      <c r="B650" t="s">
        <v>496</v>
      </c>
      <c r="C650" t="s">
        <v>497</v>
      </c>
      <c r="D650" t="s">
        <v>170</v>
      </c>
      <c r="E650" t="s">
        <v>292</v>
      </c>
      <c r="F650" s="347">
        <f>IF(InpOverride!F650="",F_Inputs!F650,InpOverride!F650)</f>
        <v>0</v>
      </c>
      <c r="G650" s="347">
        <f>IF(InpOverride!G650="",F_Inputs!G650,InpOverride!G650)</f>
        <v>0</v>
      </c>
      <c r="H650" s="347">
        <f>IF(InpOverride!H650="",F_Inputs!H650,InpOverride!H650)</f>
        <v>0</v>
      </c>
      <c r="I650" s="347">
        <f>IF(InpOverride!I650="",F_Inputs!I650,InpOverride!I650)</f>
        <v>0</v>
      </c>
      <c r="J650" s="347">
        <f>IF(InpOverride!J650="",F_Inputs!J650,InpOverride!J650)</f>
        <v>0</v>
      </c>
      <c r="K650" s="347">
        <f>IF(InpOverride!K650="",F_Inputs!K650,InpOverride!K650)</f>
        <v>0</v>
      </c>
      <c r="L650" s="347">
        <f>IF(InpOverride!L650="",F_Inputs!L650,InpOverride!L650)</f>
        <v>0</v>
      </c>
      <c r="M650" s="347">
        <f>IF(InpOverride!M650="",F_Inputs!M650,InpOverride!M650)</f>
        <v>0</v>
      </c>
    </row>
    <row r="651" spans="1:13" x14ac:dyDescent="0.35">
      <c r="A651" t="s">
        <v>124</v>
      </c>
      <c r="B651" t="s">
        <v>498</v>
      </c>
      <c r="C651" t="s">
        <v>499</v>
      </c>
      <c r="D651" t="s">
        <v>170</v>
      </c>
      <c r="E651" t="s">
        <v>292</v>
      </c>
      <c r="F651" s="347">
        <f>IF(InpOverride!F651="",F_Inputs!F651,InpOverride!F651)</f>
        <v>0</v>
      </c>
      <c r="G651" s="347">
        <f>IF(InpOverride!G651="",F_Inputs!G651,InpOverride!G651)</f>
        <v>0</v>
      </c>
      <c r="H651" s="347">
        <f>IF(InpOverride!H651="",F_Inputs!H651,InpOverride!H651)</f>
        <v>0</v>
      </c>
      <c r="I651" s="347">
        <f>IF(InpOverride!I651="",F_Inputs!I651,InpOverride!I651)</f>
        <v>0</v>
      </c>
      <c r="J651" s="347">
        <f>IF(InpOverride!J651="",F_Inputs!J651,InpOverride!J651)</f>
        <v>0</v>
      </c>
      <c r="K651" s="347">
        <f>IF(InpOverride!K651="",F_Inputs!K651,InpOverride!K651)</f>
        <v>0</v>
      </c>
      <c r="L651" s="347">
        <f>IF(InpOverride!L651="",F_Inputs!L651,InpOverride!L651)</f>
        <v>0</v>
      </c>
      <c r="M651" s="347">
        <f>IF(InpOverride!M651="",F_Inputs!M651,InpOverride!M651)</f>
        <v>0</v>
      </c>
    </row>
    <row r="652" spans="1:13" x14ac:dyDescent="0.35">
      <c r="A652" t="s">
        <v>124</v>
      </c>
      <c r="B652" t="s">
        <v>500</v>
      </c>
      <c r="C652" t="s">
        <v>501</v>
      </c>
      <c r="D652" t="s">
        <v>170</v>
      </c>
      <c r="E652" t="s">
        <v>292</v>
      </c>
      <c r="F652" s="347">
        <f>IF(InpOverride!F652="",F_Inputs!F652,InpOverride!F652)</f>
        <v>0</v>
      </c>
      <c r="G652" s="347">
        <f>IF(InpOverride!G652="",F_Inputs!G652,InpOverride!G652)</f>
        <v>0</v>
      </c>
      <c r="H652" s="347">
        <f>IF(InpOverride!H652="",F_Inputs!H652,InpOverride!H652)</f>
        <v>0</v>
      </c>
      <c r="I652" s="347">
        <f>IF(InpOverride!I652="",F_Inputs!I652,InpOverride!I652)</f>
        <v>0</v>
      </c>
      <c r="J652" s="347">
        <f>IF(InpOverride!J652="",F_Inputs!J652,InpOverride!J652)</f>
        <v>0</v>
      </c>
      <c r="K652" s="347">
        <f>IF(InpOverride!K652="",F_Inputs!K652,InpOverride!K652)</f>
        <v>0</v>
      </c>
      <c r="L652" s="347">
        <f>IF(InpOverride!L652="",F_Inputs!L652,InpOverride!L652)</f>
        <v>0</v>
      </c>
      <c r="M652" s="347">
        <f>IF(InpOverride!M652="",F_Inputs!M652,InpOverride!M652)</f>
        <v>0</v>
      </c>
    </row>
    <row r="653" spans="1:13" x14ac:dyDescent="0.35">
      <c r="A653" t="s">
        <v>124</v>
      </c>
      <c r="B653" t="s">
        <v>502</v>
      </c>
      <c r="C653" t="s">
        <v>503</v>
      </c>
      <c r="D653" t="s">
        <v>170</v>
      </c>
      <c r="E653" t="s">
        <v>292</v>
      </c>
      <c r="F653" s="347">
        <f>IF(InpOverride!F653="",F_Inputs!F653,InpOverride!F653)</f>
        <v>0</v>
      </c>
      <c r="G653" s="347">
        <f>IF(InpOverride!G653="",F_Inputs!G653,InpOverride!G653)</f>
        <v>0</v>
      </c>
      <c r="H653" s="347">
        <f>IF(InpOverride!H653="",F_Inputs!H653,InpOverride!H653)</f>
        <v>0</v>
      </c>
      <c r="I653" s="347">
        <f>IF(InpOverride!I653="",F_Inputs!I653,InpOverride!I653)</f>
        <v>0</v>
      </c>
      <c r="J653" s="347">
        <f>IF(InpOverride!J653="",F_Inputs!J653,InpOverride!J653)</f>
        <v>0</v>
      </c>
      <c r="K653" s="347">
        <f>IF(InpOverride!K653="",F_Inputs!K653,InpOverride!K653)</f>
        <v>0</v>
      </c>
      <c r="L653" s="347">
        <f>IF(InpOverride!L653="",F_Inputs!L653,InpOverride!L653)</f>
        <v>0</v>
      </c>
      <c r="M653" s="347">
        <f>IF(InpOverride!M653="",F_Inputs!M653,InpOverride!M653)</f>
        <v>0</v>
      </c>
    </row>
    <row r="654" spans="1:13" x14ac:dyDescent="0.35">
      <c r="A654" t="s">
        <v>124</v>
      </c>
      <c r="B654" t="s">
        <v>504</v>
      </c>
      <c r="C654" t="s">
        <v>505</v>
      </c>
      <c r="D654" t="s">
        <v>170</v>
      </c>
      <c r="E654" t="s">
        <v>292</v>
      </c>
      <c r="F654" s="347">
        <f>IF(InpOverride!F654="",F_Inputs!F654,InpOverride!F654)</f>
        <v>0</v>
      </c>
      <c r="G654" s="347">
        <f>IF(InpOverride!G654="",F_Inputs!G654,InpOverride!G654)</f>
        <v>0</v>
      </c>
      <c r="H654" s="347">
        <f>IF(InpOverride!H654="",F_Inputs!H654,InpOverride!H654)</f>
        <v>0</v>
      </c>
      <c r="I654" s="347">
        <f>IF(InpOverride!I654="",F_Inputs!I654,InpOverride!I654)</f>
        <v>0</v>
      </c>
      <c r="J654" s="347">
        <f>IF(InpOverride!J654="",F_Inputs!J654,InpOverride!J654)</f>
        <v>0</v>
      </c>
      <c r="K654" s="347">
        <f>IF(InpOverride!K654="",F_Inputs!K654,InpOverride!K654)</f>
        <v>0</v>
      </c>
      <c r="L654" s="347">
        <f>IF(InpOverride!L654="",F_Inputs!L654,InpOverride!L654)</f>
        <v>0</v>
      </c>
      <c r="M654" s="347">
        <f>IF(InpOverride!M654="",F_Inputs!M654,InpOverride!M654)</f>
        <v>0</v>
      </c>
    </row>
    <row r="655" spans="1:13" x14ac:dyDescent="0.35">
      <c r="A655" t="s">
        <v>124</v>
      </c>
      <c r="B655" t="s">
        <v>506</v>
      </c>
      <c r="C655" t="s">
        <v>507</v>
      </c>
      <c r="D655" t="s">
        <v>170</v>
      </c>
      <c r="E655" t="s">
        <v>292</v>
      </c>
      <c r="F655" s="347">
        <f>IF(InpOverride!F655="",F_Inputs!F655,InpOverride!F655)</f>
        <v>0</v>
      </c>
      <c r="G655" s="347">
        <f>IF(InpOverride!G655="",F_Inputs!G655,InpOverride!G655)</f>
        <v>0</v>
      </c>
      <c r="H655" s="347">
        <f>IF(InpOverride!H655="",F_Inputs!H655,InpOverride!H655)</f>
        <v>0</v>
      </c>
      <c r="I655" s="347">
        <f>IF(InpOverride!I655="",F_Inputs!I655,InpOverride!I655)</f>
        <v>0</v>
      </c>
      <c r="J655" s="347">
        <f>IF(InpOverride!J655="",F_Inputs!J655,InpOverride!J655)</f>
        <v>0</v>
      </c>
      <c r="K655" s="347">
        <f>IF(InpOverride!K655="",F_Inputs!K655,InpOverride!K655)</f>
        <v>0</v>
      </c>
      <c r="L655" s="347">
        <f>IF(InpOverride!L655="",F_Inputs!L655,InpOverride!L655)</f>
        <v>0</v>
      </c>
      <c r="M655" s="347">
        <f>IF(InpOverride!M655="",F_Inputs!M655,InpOverride!M655)</f>
        <v>0</v>
      </c>
    </row>
    <row r="656" spans="1:13" x14ac:dyDescent="0.35">
      <c r="A656" t="s">
        <v>124</v>
      </c>
      <c r="B656" t="s">
        <v>508</v>
      </c>
      <c r="C656" t="s">
        <v>509</v>
      </c>
      <c r="D656" t="s">
        <v>170</v>
      </c>
      <c r="E656" t="s">
        <v>292</v>
      </c>
      <c r="F656" s="347">
        <f>IF(InpOverride!F656="",F_Inputs!F656,InpOverride!F656)</f>
        <v>0</v>
      </c>
      <c r="G656" s="347">
        <f>IF(InpOverride!G656="",F_Inputs!G656,InpOverride!G656)</f>
        <v>0</v>
      </c>
      <c r="H656" s="347">
        <f>IF(InpOverride!H656="",F_Inputs!H656,InpOverride!H656)</f>
        <v>0</v>
      </c>
      <c r="I656" s="347">
        <f>IF(InpOverride!I656="",F_Inputs!I656,InpOverride!I656)</f>
        <v>0</v>
      </c>
      <c r="J656" s="347">
        <f>IF(InpOverride!J656="",F_Inputs!J656,InpOverride!J656)</f>
        <v>0</v>
      </c>
      <c r="K656" s="347">
        <f>IF(InpOverride!K656="",F_Inputs!K656,InpOverride!K656)</f>
        <v>0</v>
      </c>
      <c r="L656" s="347">
        <f>IF(InpOverride!L656="",F_Inputs!L656,InpOverride!L656)</f>
        <v>0</v>
      </c>
      <c r="M656" s="347">
        <f>IF(InpOverride!M656="",F_Inputs!M656,InpOverride!M656)</f>
        <v>0</v>
      </c>
    </row>
    <row r="657" spans="1:13" x14ac:dyDescent="0.35">
      <c r="A657" t="s">
        <v>124</v>
      </c>
      <c r="B657" t="s">
        <v>510</v>
      </c>
      <c r="C657" t="s">
        <v>511</v>
      </c>
      <c r="D657" t="s">
        <v>170</v>
      </c>
      <c r="E657" t="s">
        <v>292</v>
      </c>
      <c r="F657" s="347">
        <f>IF(InpOverride!F657="",F_Inputs!F657,InpOverride!F657)</f>
        <v>0</v>
      </c>
      <c r="G657" s="347">
        <f>IF(InpOverride!G657="",F_Inputs!G657,InpOverride!G657)</f>
        <v>0</v>
      </c>
      <c r="H657" s="347">
        <f>IF(InpOverride!H657="",F_Inputs!H657,InpOverride!H657)</f>
        <v>0</v>
      </c>
      <c r="I657" s="347">
        <f>IF(InpOverride!I657="",F_Inputs!I657,InpOverride!I657)</f>
        <v>0</v>
      </c>
      <c r="J657" s="347">
        <f>IF(InpOverride!J657="",F_Inputs!J657,InpOverride!J657)</f>
        <v>0</v>
      </c>
      <c r="K657" s="347">
        <f>IF(InpOverride!K657="",F_Inputs!K657,InpOverride!K657)</f>
        <v>0</v>
      </c>
      <c r="L657" s="347">
        <f>IF(InpOverride!L657="",F_Inputs!L657,InpOverride!L657)</f>
        <v>0</v>
      </c>
      <c r="M657" s="347">
        <f>IF(InpOverride!M657="",F_Inputs!M657,InpOverride!M657)</f>
        <v>0</v>
      </c>
    </row>
    <row r="658" spans="1:13" x14ac:dyDescent="0.35">
      <c r="A658" t="s">
        <v>124</v>
      </c>
      <c r="B658" t="s">
        <v>512</v>
      </c>
      <c r="C658" t="s">
        <v>513</v>
      </c>
      <c r="D658" t="s">
        <v>170</v>
      </c>
      <c r="E658" t="s">
        <v>292</v>
      </c>
      <c r="F658" s="347">
        <f>IF(InpOverride!F658="",F_Inputs!F658,InpOverride!F658)</f>
        <v>0</v>
      </c>
      <c r="G658" s="347">
        <f>IF(InpOverride!G658="",F_Inputs!G658,InpOverride!G658)</f>
        <v>0</v>
      </c>
      <c r="H658" s="347">
        <f>IF(InpOverride!H658="",F_Inputs!H658,InpOverride!H658)</f>
        <v>0</v>
      </c>
      <c r="I658" s="347">
        <f>IF(InpOverride!I658="",F_Inputs!I658,InpOverride!I658)</f>
        <v>0</v>
      </c>
      <c r="J658" s="347">
        <f>IF(InpOverride!J658="",F_Inputs!J658,InpOverride!J658)</f>
        <v>0</v>
      </c>
      <c r="K658" s="347">
        <f>IF(InpOverride!K658="",F_Inputs!K658,InpOverride!K658)</f>
        <v>0</v>
      </c>
      <c r="L658" s="347">
        <f>IF(InpOverride!L658="",F_Inputs!L658,InpOverride!L658)</f>
        <v>0</v>
      </c>
      <c r="M658" s="347">
        <f>IF(InpOverride!M658="",F_Inputs!M658,InpOverride!M658)</f>
        <v>0</v>
      </c>
    </row>
    <row r="659" spans="1:13" x14ac:dyDescent="0.35">
      <c r="A659" t="s">
        <v>124</v>
      </c>
      <c r="B659" t="s">
        <v>514</v>
      </c>
      <c r="C659" t="s">
        <v>515</v>
      </c>
      <c r="D659" t="s">
        <v>170</v>
      </c>
      <c r="E659" t="s">
        <v>292</v>
      </c>
      <c r="F659" s="347">
        <f>IF(InpOverride!F659="",F_Inputs!F659,InpOverride!F659)</f>
        <v>0</v>
      </c>
      <c r="G659" s="347">
        <f>IF(InpOverride!G659="",F_Inputs!G659,InpOverride!G659)</f>
        <v>0</v>
      </c>
      <c r="H659" s="347">
        <f>IF(InpOverride!H659="",F_Inputs!H659,InpOverride!H659)</f>
        <v>0</v>
      </c>
      <c r="I659" s="347">
        <f>IF(InpOverride!I659="",F_Inputs!I659,InpOverride!I659)</f>
        <v>0</v>
      </c>
      <c r="J659" s="347">
        <f>IF(InpOverride!J659="",F_Inputs!J659,InpOverride!J659)</f>
        <v>0</v>
      </c>
      <c r="K659" s="347">
        <f>IF(InpOverride!K659="",F_Inputs!K659,InpOverride!K659)</f>
        <v>0</v>
      </c>
      <c r="L659" s="347">
        <f>IF(InpOverride!L659="",F_Inputs!L659,InpOverride!L659)</f>
        <v>0</v>
      </c>
      <c r="M659" s="347">
        <f>IF(InpOverride!M659="",F_Inputs!M659,InpOverride!M659)</f>
        <v>0</v>
      </c>
    </row>
    <row r="660" spans="1:13" x14ac:dyDescent="0.35">
      <c r="A660" t="s">
        <v>124</v>
      </c>
      <c r="B660" t="s">
        <v>516</v>
      </c>
      <c r="C660" t="s">
        <v>517</v>
      </c>
      <c r="D660" t="s">
        <v>170</v>
      </c>
      <c r="E660" t="s">
        <v>292</v>
      </c>
      <c r="F660" s="347">
        <f>IF(InpOverride!F660="",F_Inputs!F660,InpOverride!F660)</f>
        <v>0</v>
      </c>
      <c r="G660" s="347">
        <f>IF(InpOverride!G660="",F_Inputs!G660,InpOverride!G660)</f>
        <v>0</v>
      </c>
      <c r="H660" s="347">
        <f>IF(InpOverride!H660="",F_Inputs!H660,InpOverride!H660)</f>
        <v>0</v>
      </c>
      <c r="I660" s="347">
        <f>IF(InpOverride!I660="",F_Inputs!I660,InpOverride!I660)</f>
        <v>24.571000000000002</v>
      </c>
      <c r="J660" s="347">
        <f>IF(InpOverride!J660="",F_Inputs!J660,InpOverride!J660)</f>
        <v>0</v>
      </c>
      <c r="K660" s="347">
        <f>IF(InpOverride!K660="",F_Inputs!K660,InpOverride!K660)</f>
        <v>0</v>
      </c>
      <c r="L660" s="347">
        <f>IF(InpOverride!L660="",F_Inputs!L660,InpOverride!L660)</f>
        <v>0</v>
      </c>
      <c r="M660" s="347">
        <f>IF(InpOverride!M660="",F_Inputs!M660,InpOverride!M660)</f>
        <v>0</v>
      </c>
    </row>
    <row r="661" spans="1:13" x14ac:dyDescent="0.35">
      <c r="A661" t="s">
        <v>124</v>
      </c>
      <c r="B661" t="s">
        <v>518</v>
      </c>
      <c r="C661" t="s">
        <v>519</v>
      </c>
      <c r="D661" t="s">
        <v>170</v>
      </c>
      <c r="E661" t="s">
        <v>292</v>
      </c>
      <c r="F661" s="347">
        <f>IF(InpOverride!F661="",F_Inputs!F661,InpOverride!F661)</f>
        <v>0</v>
      </c>
      <c r="G661" s="347">
        <f>IF(InpOverride!G661="",F_Inputs!G661,InpOverride!G661)</f>
        <v>0</v>
      </c>
      <c r="H661" s="347">
        <f>IF(InpOverride!H661="",F_Inputs!H661,InpOverride!H661)</f>
        <v>0</v>
      </c>
      <c r="I661" s="347">
        <f>IF(InpOverride!I661="",F_Inputs!I661,InpOverride!I661)</f>
        <v>249.45599999999999</v>
      </c>
      <c r="J661" s="347">
        <f>IF(InpOverride!J661="",F_Inputs!J661,InpOverride!J661)</f>
        <v>0</v>
      </c>
      <c r="K661" s="347">
        <f>IF(InpOverride!K661="",F_Inputs!K661,InpOverride!K661)</f>
        <v>0</v>
      </c>
      <c r="L661" s="347">
        <f>IF(InpOverride!L661="",F_Inputs!L661,InpOverride!L661)</f>
        <v>0</v>
      </c>
      <c r="M661" s="347">
        <f>IF(InpOverride!M661="",F_Inputs!M661,InpOverride!M661)</f>
        <v>0</v>
      </c>
    </row>
    <row r="662" spans="1:13" x14ac:dyDescent="0.35">
      <c r="A662" t="s">
        <v>124</v>
      </c>
      <c r="B662" t="s">
        <v>520</v>
      </c>
      <c r="C662" t="s">
        <v>521</v>
      </c>
      <c r="D662" t="s">
        <v>170</v>
      </c>
      <c r="E662" t="s">
        <v>292</v>
      </c>
      <c r="F662" s="347">
        <f>IF(InpOverride!F662="",F_Inputs!F662,InpOverride!F662)</f>
        <v>0</v>
      </c>
      <c r="G662" s="347">
        <f>IF(InpOverride!G662="",F_Inputs!G662,InpOverride!G662)</f>
        <v>0</v>
      </c>
      <c r="H662" s="347">
        <f>IF(InpOverride!H662="",F_Inputs!H662,InpOverride!H662)</f>
        <v>0</v>
      </c>
      <c r="I662" s="347">
        <f>IF(InpOverride!I662="",F_Inputs!I662,InpOverride!I662)</f>
        <v>153.22900000000001</v>
      </c>
      <c r="J662" s="347">
        <f>IF(InpOverride!J662="",F_Inputs!J662,InpOverride!J662)</f>
        <v>0</v>
      </c>
      <c r="K662" s="347">
        <f>IF(InpOverride!K662="",F_Inputs!K662,InpOverride!K662)</f>
        <v>0</v>
      </c>
      <c r="L662" s="347">
        <f>IF(InpOverride!L662="",F_Inputs!L662,InpOverride!L662)</f>
        <v>0</v>
      </c>
      <c r="M662" s="347">
        <f>IF(InpOverride!M662="",F_Inputs!M662,InpOverride!M662)</f>
        <v>0</v>
      </c>
    </row>
    <row r="663" spans="1:13" x14ac:dyDescent="0.35">
      <c r="A663" t="s">
        <v>124</v>
      </c>
      <c r="B663" t="s">
        <v>522</v>
      </c>
      <c r="C663" t="s">
        <v>523</v>
      </c>
      <c r="D663" t="s">
        <v>170</v>
      </c>
      <c r="E663" t="s">
        <v>292</v>
      </c>
      <c r="F663" s="347">
        <f>IF(InpOverride!F663="",F_Inputs!F663,InpOverride!F663)</f>
        <v>0</v>
      </c>
      <c r="G663" s="347">
        <f>IF(InpOverride!G663="",F_Inputs!G663,InpOverride!G663)</f>
        <v>0</v>
      </c>
      <c r="H663" s="347">
        <f>IF(InpOverride!H663="",F_Inputs!H663,InpOverride!H663)</f>
        <v>0</v>
      </c>
      <c r="I663" s="347">
        <f>IF(InpOverride!I663="",F_Inputs!I663,InpOverride!I663)</f>
        <v>16.18</v>
      </c>
      <c r="J663" s="347">
        <f>IF(InpOverride!J663="",F_Inputs!J663,InpOverride!J663)</f>
        <v>0</v>
      </c>
      <c r="K663" s="347">
        <f>IF(InpOverride!K663="",F_Inputs!K663,InpOverride!K663)</f>
        <v>0</v>
      </c>
      <c r="L663" s="347">
        <f>IF(InpOverride!L663="",F_Inputs!L663,InpOverride!L663)</f>
        <v>0</v>
      </c>
      <c r="M663" s="347">
        <f>IF(InpOverride!M663="",F_Inputs!M663,InpOverride!M663)</f>
        <v>0</v>
      </c>
    </row>
    <row r="664" spans="1:13" x14ac:dyDescent="0.35">
      <c r="A664" t="s">
        <v>124</v>
      </c>
      <c r="B664" t="s">
        <v>524</v>
      </c>
      <c r="C664" t="s">
        <v>525</v>
      </c>
      <c r="D664" t="s">
        <v>170</v>
      </c>
      <c r="E664" t="s">
        <v>292</v>
      </c>
      <c r="F664" s="347">
        <f>IF(InpOverride!F664="",F_Inputs!F664,InpOverride!F664)</f>
        <v>0</v>
      </c>
      <c r="G664" s="347">
        <f>IF(InpOverride!G664="",F_Inputs!G664,InpOverride!G664)</f>
        <v>0</v>
      </c>
      <c r="H664" s="347">
        <f>IF(InpOverride!H664="",F_Inputs!H664,InpOverride!H664)</f>
        <v>0</v>
      </c>
      <c r="I664" s="347">
        <f>IF(InpOverride!I664="",F_Inputs!I664,InpOverride!I664)</f>
        <v>0</v>
      </c>
      <c r="J664" s="347">
        <f>IF(InpOverride!J664="",F_Inputs!J664,InpOverride!J664)</f>
        <v>0</v>
      </c>
      <c r="K664" s="347">
        <f>IF(InpOverride!K664="",F_Inputs!K664,InpOverride!K664)</f>
        <v>0</v>
      </c>
      <c r="L664" s="347">
        <f>IF(InpOverride!L664="",F_Inputs!L664,InpOverride!L664)</f>
        <v>0</v>
      </c>
      <c r="M664" s="347">
        <f>IF(InpOverride!M664="",F_Inputs!M664,InpOverride!M664)</f>
        <v>0</v>
      </c>
    </row>
    <row r="665" spans="1:13" x14ac:dyDescent="0.35">
      <c r="A665" t="s">
        <v>124</v>
      </c>
      <c r="B665" t="s">
        <v>526</v>
      </c>
      <c r="C665" t="s">
        <v>527</v>
      </c>
      <c r="D665" t="s">
        <v>170</v>
      </c>
      <c r="E665" t="s">
        <v>292</v>
      </c>
      <c r="F665" s="347">
        <f>IF(InpOverride!F665="",F_Inputs!F665,InpOverride!F665)</f>
        <v>0</v>
      </c>
      <c r="G665" s="347">
        <f>IF(InpOverride!G665="",F_Inputs!G665,InpOverride!G665)</f>
        <v>0</v>
      </c>
      <c r="H665" s="347">
        <f>IF(InpOverride!H665="",F_Inputs!H665,InpOverride!H665)</f>
        <v>0</v>
      </c>
      <c r="I665" s="347">
        <f>IF(InpOverride!I665="",F_Inputs!I665,InpOverride!I665)</f>
        <v>24.571000000000002</v>
      </c>
      <c r="J665" s="347">
        <f>IF(InpOverride!J665="",F_Inputs!J665,InpOverride!J665)</f>
        <v>0</v>
      </c>
      <c r="K665" s="347">
        <f>IF(InpOverride!K665="",F_Inputs!K665,InpOverride!K665)</f>
        <v>0</v>
      </c>
      <c r="L665" s="347">
        <f>IF(InpOverride!L665="",F_Inputs!L665,InpOverride!L665)</f>
        <v>0</v>
      </c>
      <c r="M665" s="347">
        <f>IF(InpOverride!M665="",F_Inputs!M665,InpOverride!M665)</f>
        <v>0</v>
      </c>
    </row>
    <row r="666" spans="1:13" x14ac:dyDescent="0.35">
      <c r="A666" t="s">
        <v>124</v>
      </c>
      <c r="B666" t="s">
        <v>528</v>
      </c>
      <c r="C666" t="s">
        <v>529</v>
      </c>
      <c r="D666" t="s">
        <v>170</v>
      </c>
      <c r="E666" t="s">
        <v>292</v>
      </c>
      <c r="F666" s="347">
        <f>IF(InpOverride!F666="",F_Inputs!F666,InpOverride!F666)</f>
        <v>0</v>
      </c>
      <c r="G666" s="347">
        <f>IF(InpOverride!G666="",F_Inputs!G666,InpOverride!G666)</f>
        <v>0</v>
      </c>
      <c r="H666" s="347">
        <f>IF(InpOverride!H666="",F_Inputs!H666,InpOverride!H666)</f>
        <v>0</v>
      </c>
      <c r="I666" s="347">
        <f>IF(InpOverride!I666="",F_Inputs!I666,InpOverride!I666)</f>
        <v>249.45599999999999</v>
      </c>
      <c r="J666" s="347">
        <f>IF(InpOverride!J666="",F_Inputs!J666,InpOverride!J666)</f>
        <v>0</v>
      </c>
      <c r="K666" s="347">
        <f>IF(InpOverride!K666="",F_Inputs!K666,InpOverride!K666)</f>
        <v>0</v>
      </c>
      <c r="L666" s="347">
        <f>IF(InpOverride!L666="",F_Inputs!L666,InpOverride!L666)</f>
        <v>0</v>
      </c>
      <c r="M666" s="347">
        <f>IF(InpOverride!M666="",F_Inputs!M666,InpOverride!M666)</f>
        <v>0</v>
      </c>
    </row>
    <row r="667" spans="1:13" x14ac:dyDescent="0.35">
      <c r="A667" t="s">
        <v>124</v>
      </c>
      <c r="B667" t="s">
        <v>530</v>
      </c>
      <c r="C667" t="s">
        <v>531</v>
      </c>
      <c r="D667" t="s">
        <v>170</v>
      </c>
      <c r="E667" t="s">
        <v>292</v>
      </c>
      <c r="F667" s="347">
        <f>IF(InpOverride!F667="",F_Inputs!F667,InpOverride!F667)</f>
        <v>0</v>
      </c>
      <c r="G667" s="347">
        <f>IF(InpOverride!G667="",F_Inputs!G667,InpOverride!G667)</f>
        <v>0</v>
      </c>
      <c r="H667" s="347">
        <f>IF(InpOverride!H667="",F_Inputs!H667,InpOverride!H667)</f>
        <v>0</v>
      </c>
      <c r="I667" s="347">
        <f>IF(InpOverride!I667="",F_Inputs!I667,InpOverride!I667)</f>
        <v>153.22900000000001</v>
      </c>
      <c r="J667" s="347">
        <f>IF(InpOverride!J667="",F_Inputs!J667,InpOverride!J667)</f>
        <v>0</v>
      </c>
      <c r="K667" s="347">
        <f>IF(InpOverride!K667="",F_Inputs!K667,InpOverride!K667)</f>
        <v>0</v>
      </c>
      <c r="L667" s="347">
        <f>IF(InpOverride!L667="",F_Inputs!L667,InpOverride!L667)</f>
        <v>0</v>
      </c>
      <c r="M667" s="347">
        <f>IF(InpOverride!M667="",F_Inputs!M667,InpOverride!M667)</f>
        <v>0</v>
      </c>
    </row>
    <row r="668" spans="1:13" x14ac:dyDescent="0.35">
      <c r="A668" t="s">
        <v>124</v>
      </c>
      <c r="B668" t="s">
        <v>532</v>
      </c>
      <c r="C668" t="s">
        <v>533</v>
      </c>
      <c r="D668" t="s">
        <v>170</v>
      </c>
      <c r="E668" t="s">
        <v>292</v>
      </c>
      <c r="F668" s="347">
        <f>IF(InpOverride!F668="",F_Inputs!F668,InpOverride!F668)</f>
        <v>0</v>
      </c>
      <c r="G668" s="347">
        <f>IF(InpOverride!G668="",F_Inputs!G668,InpOverride!G668)</f>
        <v>0</v>
      </c>
      <c r="H668" s="347">
        <f>IF(InpOverride!H668="",F_Inputs!H668,InpOverride!H668)</f>
        <v>0</v>
      </c>
      <c r="I668" s="347">
        <f>IF(InpOverride!I668="",F_Inputs!I668,InpOverride!I668)</f>
        <v>16.18</v>
      </c>
      <c r="J668" s="347">
        <f>IF(InpOverride!J668="",F_Inputs!J668,InpOverride!J668)</f>
        <v>0</v>
      </c>
      <c r="K668" s="347">
        <f>IF(InpOverride!K668="",F_Inputs!K668,InpOverride!K668)</f>
        <v>0</v>
      </c>
      <c r="L668" s="347">
        <f>IF(InpOverride!L668="",F_Inputs!L668,InpOverride!L668)</f>
        <v>0</v>
      </c>
      <c r="M668" s="347">
        <f>IF(InpOverride!M668="",F_Inputs!M668,InpOverride!M668)</f>
        <v>0</v>
      </c>
    </row>
    <row r="669" spans="1:13" x14ac:dyDescent="0.35">
      <c r="A669" t="s">
        <v>124</v>
      </c>
      <c r="B669" t="s">
        <v>534</v>
      </c>
      <c r="C669" t="s">
        <v>535</v>
      </c>
      <c r="D669" t="s">
        <v>170</v>
      </c>
      <c r="E669" t="s">
        <v>292</v>
      </c>
      <c r="F669" s="347">
        <f>IF(InpOverride!F669="",F_Inputs!F669,InpOverride!F669)</f>
        <v>0</v>
      </c>
      <c r="G669" s="347">
        <f>IF(InpOverride!G669="",F_Inputs!G669,InpOverride!G669)</f>
        <v>0</v>
      </c>
      <c r="H669" s="347">
        <f>IF(InpOverride!H669="",F_Inputs!H669,InpOverride!H669)</f>
        <v>0</v>
      </c>
      <c r="I669" s="347">
        <f>IF(InpOverride!I669="",F_Inputs!I669,InpOverride!I669)</f>
        <v>0</v>
      </c>
      <c r="J669" s="347">
        <f>IF(InpOverride!J669="",F_Inputs!J669,InpOverride!J669)</f>
        <v>0</v>
      </c>
      <c r="K669" s="347">
        <f>IF(InpOverride!K669="",F_Inputs!K669,InpOverride!K669)</f>
        <v>0</v>
      </c>
      <c r="L669" s="347">
        <f>IF(InpOverride!L669="",F_Inputs!L669,InpOverride!L669)</f>
        <v>0</v>
      </c>
      <c r="M669" s="347">
        <f>IF(InpOverride!M669="",F_Inputs!M669,InpOverride!M669)</f>
        <v>0</v>
      </c>
    </row>
    <row r="670" spans="1:13" x14ac:dyDescent="0.35">
      <c r="A670" t="s">
        <v>124</v>
      </c>
      <c r="B670" t="s">
        <v>536</v>
      </c>
      <c r="C670" t="s">
        <v>537</v>
      </c>
      <c r="D670" t="s">
        <v>170</v>
      </c>
      <c r="E670" t="s">
        <v>292</v>
      </c>
      <c r="F670" s="347">
        <f>IF(InpOverride!F670="",F_Inputs!F670,InpOverride!F670)</f>
        <v>0</v>
      </c>
      <c r="G670" s="347">
        <f>IF(InpOverride!G670="",F_Inputs!G670,InpOverride!G670)</f>
        <v>0</v>
      </c>
      <c r="H670" s="347">
        <f>IF(InpOverride!H670="",F_Inputs!H670,InpOverride!H670)</f>
        <v>0</v>
      </c>
      <c r="I670" s="347">
        <f>IF(InpOverride!I670="",F_Inputs!I670,InpOverride!I670)</f>
        <v>32.771999999999998</v>
      </c>
      <c r="J670" s="347">
        <f>IF(InpOverride!J670="",F_Inputs!J670,InpOverride!J670)</f>
        <v>0</v>
      </c>
      <c r="K670" s="347">
        <f>IF(InpOverride!K670="",F_Inputs!K670,InpOverride!K670)</f>
        <v>0</v>
      </c>
      <c r="L670" s="347">
        <f>IF(InpOverride!L670="",F_Inputs!L670,InpOverride!L670)</f>
        <v>0</v>
      </c>
      <c r="M670" s="347">
        <f>IF(InpOverride!M670="",F_Inputs!M670,InpOverride!M670)</f>
        <v>0</v>
      </c>
    </row>
    <row r="671" spans="1:13" x14ac:dyDescent="0.35">
      <c r="A671" t="s">
        <v>124</v>
      </c>
      <c r="B671" t="s">
        <v>538</v>
      </c>
      <c r="C671" t="s">
        <v>539</v>
      </c>
      <c r="D671" t="s">
        <v>170</v>
      </c>
      <c r="E671" t="s">
        <v>292</v>
      </c>
      <c r="F671" s="347">
        <f>IF(InpOverride!F671="",F_Inputs!F671,InpOverride!F671)</f>
        <v>0</v>
      </c>
      <c r="G671" s="347">
        <f>IF(InpOverride!G671="",F_Inputs!G671,InpOverride!G671)</f>
        <v>0</v>
      </c>
      <c r="H671" s="347">
        <f>IF(InpOverride!H671="",F_Inputs!H671,InpOverride!H671)</f>
        <v>0</v>
      </c>
      <c r="I671" s="347">
        <f>IF(InpOverride!I671="",F_Inputs!I671,InpOverride!I671)</f>
        <v>229.38200000000001</v>
      </c>
      <c r="J671" s="347">
        <f>IF(InpOverride!J671="",F_Inputs!J671,InpOverride!J671)</f>
        <v>0</v>
      </c>
      <c r="K671" s="347">
        <f>IF(InpOverride!K671="",F_Inputs!K671,InpOverride!K671)</f>
        <v>0</v>
      </c>
      <c r="L671" s="347">
        <f>IF(InpOverride!L671="",F_Inputs!L671,InpOverride!L671)</f>
        <v>0</v>
      </c>
      <c r="M671" s="347">
        <f>IF(InpOverride!M671="",F_Inputs!M671,InpOverride!M671)</f>
        <v>0</v>
      </c>
    </row>
    <row r="672" spans="1:13" x14ac:dyDescent="0.35">
      <c r="A672" t="s">
        <v>124</v>
      </c>
      <c r="B672" t="s">
        <v>540</v>
      </c>
      <c r="C672" t="s">
        <v>541</v>
      </c>
      <c r="D672" t="s">
        <v>170</v>
      </c>
      <c r="E672" t="s">
        <v>292</v>
      </c>
      <c r="F672" s="347">
        <f>IF(InpOverride!F672="",F_Inputs!F672,InpOverride!F672)</f>
        <v>0</v>
      </c>
      <c r="G672" s="347">
        <f>IF(InpOverride!G672="",F_Inputs!G672,InpOverride!G672)</f>
        <v>0</v>
      </c>
      <c r="H672" s="347">
        <f>IF(InpOverride!H672="",F_Inputs!H672,InpOverride!H672)</f>
        <v>0</v>
      </c>
      <c r="I672" s="347">
        <f>IF(InpOverride!I672="",F_Inputs!I672,InpOverride!I672)</f>
        <v>162.87799999999999</v>
      </c>
      <c r="J672" s="347">
        <f>IF(InpOverride!J672="",F_Inputs!J672,InpOverride!J672)</f>
        <v>0</v>
      </c>
      <c r="K672" s="347">
        <f>IF(InpOverride!K672="",F_Inputs!K672,InpOverride!K672)</f>
        <v>0</v>
      </c>
      <c r="L672" s="347">
        <f>IF(InpOverride!L672="",F_Inputs!L672,InpOverride!L672)</f>
        <v>0</v>
      </c>
      <c r="M672" s="347">
        <f>IF(InpOverride!M672="",F_Inputs!M672,InpOverride!M672)</f>
        <v>0</v>
      </c>
    </row>
    <row r="673" spans="1:13" x14ac:dyDescent="0.35">
      <c r="A673" t="s">
        <v>124</v>
      </c>
      <c r="B673" t="s">
        <v>542</v>
      </c>
      <c r="C673" t="s">
        <v>543</v>
      </c>
      <c r="D673" t="s">
        <v>170</v>
      </c>
      <c r="E673" t="s">
        <v>292</v>
      </c>
      <c r="F673" s="347">
        <f>IF(InpOverride!F673="",F_Inputs!F673,InpOverride!F673)</f>
        <v>0</v>
      </c>
      <c r="G673" s="347">
        <f>IF(InpOverride!G673="",F_Inputs!G673,InpOverride!G673)</f>
        <v>0</v>
      </c>
      <c r="H673" s="347">
        <f>IF(InpOverride!H673="",F_Inputs!H673,InpOverride!H673)</f>
        <v>0</v>
      </c>
      <c r="I673" s="347">
        <f>IF(InpOverride!I673="",F_Inputs!I673,InpOverride!I673)</f>
        <v>2.52</v>
      </c>
      <c r="J673" s="347">
        <f>IF(InpOverride!J673="",F_Inputs!J673,InpOverride!J673)</f>
        <v>0</v>
      </c>
      <c r="K673" s="347">
        <f>IF(InpOverride!K673="",F_Inputs!K673,InpOverride!K673)</f>
        <v>0</v>
      </c>
      <c r="L673" s="347">
        <f>IF(InpOverride!L673="",F_Inputs!L673,InpOverride!L673)</f>
        <v>0</v>
      </c>
      <c r="M673" s="347">
        <f>IF(InpOverride!M673="",F_Inputs!M673,InpOverride!M673)</f>
        <v>0</v>
      </c>
    </row>
    <row r="674" spans="1:13" x14ac:dyDescent="0.35">
      <c r="A674" t="s">
        <v>124</v>
      </c>
      <c r="B674" t="s">
        <v>544</v>
      </c>
      <c r="C674" t="s">
        <v>545</v>
      </c>
      <c r="D674" t="s">
        <v>170</v>
      </c>
      <c r="E674" t="s">
        <v>292</v>
      </c>
      <c r="F674" s="347">
        <f>IF(InpOverride!F674="",F_Inputs!F674,InpOverride!F674)</f>
        <v>0</v>
      </c>
      <c r="G674" s="347">
        <f>IF(InpOverride!G674="",F_Inputs!G674,InpOverride!G674)</f>
        <v>0</v>
      </c>
      <c r="H674" s="347">
        <f>IF(InpOverride!H674="",F_Inputs!H674,InpOverride!H674)</f>
        <v>0</v>
      </c>
      <c r="I674" s="347">
        <f>IF(InpOverride!I674="",F_Inputs!I674,InpOverride!I674)</f>
        <v>0</v>
      </c>
      <c r="J674" s="347">
        <f>IF(InpOverride!J674="",F_Inputs!J674,InpOverride!J674)</f>
        <v>0</v>
      </c>
      <c r="K674" s="347">
        <f>IF(InpOverride!K674="",F_Inputs!K674,InpOverride!K674)</f>
        <v>0</v>
      </c>
      <c r="L674" s="347">
        <f>IF(InpOverride!L674="",F_Inputs!L674,InpOverride!L674)</f>
        <v>0</v>
      </c>
      <c r="M674" s="347">
        <f>IF(InpOverride!M674="",F_Inputs!M674,InpOverride!M674)</f>
        <v>0</v>
      </c>
    </row>
    <row r="675" spans="1:13" x14ac:dyDescent="0.35">
      <c r="A675" t="s">
        <v>124</v>
      </c>
      <c r="B675" t="s">
        <v>546</v>
      </c>
      <c r="C675" t="s">
        <v>547</v>
      </c>
      <c r="D675" t="s">
        <v>170</v>
      </c>
      <c r="E675" t="s">
        <v>292</v>
      </c>
      <c r="F675" s="347">
        <f>IF(InpOverride!F675="",F_Inputs!F675,InpOverride!F675)</f>
        <v>0</v>
      </c>
      <c r="G675" s="347">
        <f>IF(InpOverride!G675="",F_Inputs!G675,InpOverride!G675)</f>
        <v>0</v>
      </c>
      <c r="H675" s="347">
        <f>IF(InpOverride!H675="",F_Inputs!H675,InpOverride!H675)</f>
        <v>0</v>
      </c>
      <c r="I675" s="347">
        <f>IF(InpOverride!I675="",F_Inputs!I675,InpOverride!I675)</f>
        <v>32.771999999999998</v>
      </c>
      <c r="J675" s="347">
        <f>IF(InpOverride!J675="",F_Inputs!J675,InpOverride!J675)</f>
        <v>0</v>
      </c>
      <c r="K675" s="347">
        <f>IF(InpOverride!K675="",F_Inputs!K675,InpOverride!K675)</f>
        <v>0</v>
      </c>
      <c r="L675" s="347">
        <f>IF(InpOverride!L675="",F_Inputs!L675,InpOverride!L675)</f>
        <v>0</v>
      </c>
      <c r="M675" s="347">
        <f>IF(InpOverride!M675="",F_Inputs!M675,InpOverride!M675)</f>
        <v>0</v>
      </c>
    </row>
    <row r="676" spans="1:13" x14ac:dyDescent="0.35">
      <c r="A676" t="s">
        <v>124</v>
      </c>
      <c r="B676" t="s">
        <v>548</v>
      </c>
      <c r="C676" t="s">
        <v>549</v>
      </c>
      <c r="D676" t="s">
        <v>170</v>
      </c>
      <c r="E676" t="s">
        <v>292</v>
      </c>
      <c r="F676" s="347">
        <f>IF(InpOverride!F676="",F_Inputs!F676,InpOverride!F676)</f>
        <v>0</v>
      </c>
      <c r="G676" s="347">
        <f>IF(InpOverride!G676="",F_Inputs!G676,InpOverride!G676)</f>
        <v>0</v>
      </c>
      <c r="H676" s="347">
        <f>IF(InpOverride!H676="",F_Inputs!H676,InpOverride!H676)</f>
        <v>0</v>
      </c>
      <c r="I676" s="347">
        <f>IF(InpOverride!I676="",F_Inputs!I676,InpOverride!I676)</f>
        <v>229.38200000000001</v>
      </c>
      <c r="J676" s="347">
        <f>IF(InpOverride!J676="",F_Inputs!J676,InpOverride!J676)</f>
        <v>0</v>
      </c>
      <c r="K676" s="347">
        <f>IF(InpOverride!K676="",F_Inputs!K676,InpOverride!K676)</f>
        <v>0</v>
      </c>
      <c r="L676" s="347">
        <f>IF(InpOverride!L676="",F_Inputs!L676,InpOverride!L676)</f>
        <v>0</v>
      </c>
      <c r="M676" s="347">
        <f>IF(InpOverride!M676="",F_Inputs!M676,InpOverride!M676)</f>
        <v>0</v>
      </c>
    </row>
    <row r="677" spans="1:13" x14ac:dyDescent="0.35">
      <c r="A677" t="s">
        <v>124</v>
      </c>
      <c r="B677" t="s">
        <v>550</v>
      </c>
      <c r="C677" t="s">
        <v>551</v>
      </c>
      <c r="D677" t="s">
        <v>170</v>
      </c>
      <c r="E677" t="s">
        <v>292</v>
      </c>
      <c r="F677" s="347">
        <f>IF(InpOverride!F677="",F_Inputs!F677,InpOverride!F677)</f>
        <v>0</v>
      </c>
      <c r="G677" s="347">
        <f>IF(InpOverride!G677="",F_Inputs!G677,InpOverride!G677)</f>
        <v>0</v>
      </c>
      <c r="H677" s="347">
        <f>IF(InpOverride!H677="",F_Inputs!H677,InpOverride!H677)</f>
        <v>0</v>
      </c>
      <c r="I677" s="347">
        <f>IF(InpOverride!I677="",F_Inputs!I677,InpOverride!I677)</f>
        <v>162.87799999999999</v>
      </c>
      <c r="J677" s="347">
        <f>IF(InpOverride!J677="",F_Inputs!J677,InpOverride!J677)</f>
        <v>0</v>
      </c>
      <c r="K677" s="347">
        <f>IF(InpOverride!K677="",F_Inputs!K677,InpOverride!K677)</f>
        <v>0</v>
      </c>
      <c r="L677" s="347">
        <f>IF(InpOverride!L677="",F_Inputs!L677,InpOverride!L677)</f>
        <v>0</v>
      </c>
      <c r="M677" s="347">
        <f>IF(InpOverride!M677="",F_Inputs!M677,InpOverride!M677)</f>
        <v>0</v>
      </c>
    </row>
    <row r="678" spans="1:13" x14ac:dyDescent="0.35">
      <c r="A678" t="s">
        <v>124</v>
      </c>
      <c r="B678" t="s">
        <v>552</v>
      </c>
      <c r="C678" t="s">
        <v>553</v>
      </c>
      <c r="D678" t="s">
        <v>170</v>
      </c>
      <c r="E678" t="s">
        <v>292</v>
      </c>
      <c r="F678" s="347">
        <f>IF(InpOverride!F678="",F_Inputs!F678,InpOverride!F678)</f>
        <v>0</v>
      </c>
      <c r="G678" s="347">
        <f>IF(InpOverride!G678="",F_Inputs!G678,InpOverride!G678)</f>
        <v>0</v>
      </c>
      <c r="H678" s="347">
        <f>IF(InpOverride!H678="",F_Inputs!H678,InpOverride!H678)</f>
        <v>0</v>
      </c>
      <c r="I678" s="347">
        <f>IF(InpOverride!I678="",F_Inputs!I678,InpOverride!I678)</f>
        <v>2.52</v>
      </c>
      <c r="J678" s="347">
        <f>IF(InpOverride!J678="",F_Inputs!J678,InpOverride!J678)</f>
        <v>0</v>
      </c>
      <c r="K678" s="347">
        <f>IF(InpOverride!K678="",F_Inputs!K678,InpOverride!K678)</f>
        <v>0</v>
      </c>
      <c r="L678" s="347">
        <f>IF(InpOverride!L678="",F_Inputs!L678,InpOverride!L678)</f>
        <v>0</v>
      </c>
      <c r="M678" s="347">
        <f>IF(InpOverride!M678="",F_Inputs!M678,InpOverride!M678)</f>
        <v>0</v>
      </c>
    </row>
    <row r="679" spans="1:13" x14ac:dyDescent="0.35">
      <c r="A679" t="s">
        <v>124</v>
      </c>
      <c r="B679" t="s">
        <v>554</v>
      </c>
      <c r="C679" t="s">
        <v>555</v>
      </c>
      <c r="D679" t="s">
        <v>170</v>
      </c>
      <c r="E679" t="s">
        <v>292</v>
      </c>
      <c r="F679" s="347">
        <f>IF(InpOverride!F679="",F_Inputs!F679,InpOverride!F679)</f>
        <v>0</v>
      </c>
      <c r="G679" s="347">
        <f>IF(InpOverride!G679="",F_Inputs!G679,InpOverride!G679)</f>
        <v>0</v>
      </c>
      <c r="H679" s="347">
        <f>IF(InpOverride!H679="",F_Inputs!H679,InpOverride!H679)</f>
        <v>0</v>
      </c>
      <c r="I679" s="347">
        <f>IF(InpOverride!I679="",F_Inputs!I679,InpOverride!I679)</f>
        <v>0</v>
      </c>
      <c r="J679" s="347">
        <f>IF(InpOverride!J679="",F_Inputs!J679,InpOverride!J679)</f>
        <v>0</v>
      </c>
      <c r="K679" s="347">
        <f>IF(InpOverride!K679="",F_Inputs!K679,InpOverride!K679)</f>
        <v>0</v>
      </c>
      <c r="L679" s="347">
        <f>IF(InpOverride!L679="",F_Inputs!L679,InpOverride!L679)</f>
        <v>0</v>
      </c>
      <c r="M679" s="347">
        <f>IF(InpOverride!M679="",F_Inputs!M679,InpOverride!M679)</f>
        <v>0</v>
      </c>
    </row>
    <row r="680" spans="1:13" x14ac:dyDescent="0.35">
      <c r="A680" t="s">
        <v>124</v>
      </c>
      <c r="B680" t="s">
        <v>556</v>
      </c>
      <c r="C680" t="s">
        <v>557</v>
      </c>
      <c r="D680" t="s">
        <v>170</v>
      </c>
      <c r="E680" t="s">
        <v>292</v>
      </c>
      <c r="F680" s="347">
        <f>IF(InpOverride!F680="",F_Inputs!F680,InpOverride!F680)</f>
        <v>0</v>
      </c>
      <c r="G680" s="347">
        <f>IF(InpOverride!G680="",F_Inputs!G680,InpOverride!G680)</f>
        <v>0</v>
      </c>
      <c r="H680" s="347">
        <f>IF(InpOverride!H680="",F_Inputs!H680,InpOverride!H680)</f>
        <v>0</v>
      </c>
      <c r="I680" s="347">
        <f>IF(InpOverride!I680="",F_Inputs!I680,InpOverride!I680)</f>
        <v>8.2010000000000005</v>
      </c>
      <c r="J680" s="347">
        <f>IF(InpOverride!J680="",F_Inputs!J680,InpOverride!J680)</f>
        <v>0</v>
      </c>
      <c r="K680" s="347">
        <f>IF(InpOverride!K680="",F_Inputs!K680,InpOverride!K680)</f>
        <v>0</v>
      </c>
      <c r="L680" s="347">
        <f>IF(InpOverride!L680="",F_Inputs!L680,InpOverride!L680)</f>
        <v>0</v>
      </c>
      <c r="M680" s="347">
        <f>IF(InpOverride!M680="",F_Inputs!M680,InpOverride!M680)</f>
        <v>0</v>
      </c>
    </row>
    <row r="681" spans="1:13" x14ac:dyDescent="0.35">
      <c r="A681" t="s">
        <v>124</v>
      </c>
      <c r="B681" t="s">
        <v>558</v>
      </c>
      <c r="C681" t="s">
        <v>559</v>
      </c>
      <c r="D681" t="s">
        <v>170</v>
      </c>
      <c r="E681" t="s">
        <v>292</v>
      </c>
      <c r="F681" s="347">
        <f>IF(InpOverride!F681="",F_Inputs!F681,InpOverride!F681)</f>
        <v>0</v>
      </c>
      <c r="G681" s="347">
        <f>IF(InpOverride!G681="",F_Inputs!G681,InpOverride!G681)</f>
        <v>0</v>
      </c>
      <c r="H681" s="347">
        <f>IF(InpOverride!H681="",F_Inputs!H681,InpOverride!H681)</f>
        <v>0</v>
      </c>
      <c r="I681" s="347">
        <f>IF(InpOverride!I681="",F_Inputs!I681,InpOverride!I681)</f>
        <v>-20.074000000000002</v>
      </c>
      <c r="J681" s="347">
        <f>IF(InpOverride!J681="",F_Inputs!J681,InpOverride!J681)</f>
        <v>0</v>
      </c>
      <c r="K681" s="347">
        <f>IF(InpOverride!K681="",F_Inputs!K681,InpOverride!K681)</f>
        <v>0</v>
      </c>
      <c r="L681" s="347">
        <f>IF(InpOverride!L681="",F_Inputs!L681,InpOverride!L681)</f>
        <v>0</v>
      </c>
      <c r="M681" s="347">
        <f>IF(InpOverride!M681="",F_Inputs!M681,InpOverride!M681)</f>
        <v>0</v>
      </c>
    </row>
    <row r="682" spans="1:13" x14ac:dyDescent="0.35">
      <c r="A682" t="s">
        <v>124</v>
      </c>
      <c r="B682" t="s">
        <v>560</v>
      </c>
      <c r="C682" t="s">
        <v>561</v>
      </c>
      <c r="D682" t="s">
        <v>170</v>
      </c>
      <c r="E682" t="s">
        <v>292</v>
      </c>
      <c r="F682" s="347">
        <f>IF(InpOverride!F682="",F_Inputs!F682,InpOverride!F682)</f>
        <v>0</v>
      </c>
      <c r="G682" s="347">
        <f>IF(InpOverride!G682="",F_Inputs!G682,InpOverride!G682)</f>
        <v>0</v>
      </c>
      <c r="H682" s="347">
        <f>IF(InpOverride!H682="",F_Inputs!H682,InpOverride!H682)</f>
        <v>0</v>
      </c>
      <c r="I682" s="347">
        <f>IF(InpOverride!I682="",F_Inputs!I682,InpOverride!I682)</f>
        <v>9.6489999999999991</v>
      </c>
      <c r="J682" s="347">
        <f>IF(InpOverride!J682="",F_Inputs!J682,InpOverride!J682)</f>
        <v>0</v>
      </c>
      <c r="K682" s="347">
        <f>IF(InpOverride!K682="",F_Inputs!K682,InpOverride!K682)</f>
        <v>0</v>
      </c>
      <c r="L682" s="347">
        <f>IF(InpOverride!L682="",F_Inputs!L682,InpOverride!L682)</f>
        <v>0</v>
      </c>
      <c r="M682" s="347">
        <f>IF(InpOverride!M682="",F_Inputs!M682,InpOverride!M682)</f>
        <v>0</v>
      </c>
    </row>
    <row r="683" spans="1:13" x14ac:dyDescent="0.35">
      <c r="A683" t="s">
        <v>124</v>
      </c>
      <c r="B683" t="s">
        <v>562</v>
      </c>
      <c r="C683" t="s">
        <v>563</v>
      </c>
      <c r="D683" t="s">
        <v>170</v>
      </c>
      <c r="E683" t="s">
        <v>292</v>
      </c>
      <c r="F683" s="347">
        <f>IF(InpOverride!F683="",F_Inputs!F683,InpOverride!F683)</f>
        <v>0</v>
      </c>
      <c r="G683" s="347">
        <f>IF(InpOverride!G683="",F_Inputs!G683,InpOverride!G683)</f>
        <v>0</v>
      </c>
      <c r="H683" s="347">
        <f>IF(InpOverride!H683="",F_Inputs!H683,InpOverride!H683)</f>
        <v>0</v>
      </c>
      <c r="I683" s="347">
        <f>IF(InpOverride!I683="",F_Inputs!I683,InpOverride!I683)</f>
        <v>-13.66</v>
      </c>
      <c r="J683" s="347">
        <f>IF(InpOverride!J683="",F_Inputs!J683,InpOverride!J683)</f>
        <v>0</v>
      </c>
      <c r="K683" s="347">
        <f>IF(InpOverride!K683="",F_Inputs!K683,InpOverride!K683)</f>
        <v>0</v>
      </c>
      <c r="L683" s="347">
        <f>IF(InpOverride!L683="",F_Inputs!L683,InpOverride!L683)</f>
        <v>0</v>
      </c>
      <c r="M683" s="347">
        <f>IF(InpOverride!M683="",F_Inputs!M683,InpOverride!M683)</f>
        <v>0</v>
      </c>
    </row>
    <row r="684" spans="1:13" x14ac:dyDescent="0.35">
      <c r="A684" t="s">
        <v>124</v>
      </c>
      <c r="B684" t="s">
        <v>564</v>
      </c>
      <c r="C684" t="s">
        <v>565</v>
      </c>
      <c r="D684" t="s">
        <v>170</v>
      </c>
      <c r="E684" t="s">
        <v>292</v>
      </c>
      <c r="F684" s="347">
        <f>IF(InpOverride!F684="",F_Inputs!F684,InpOverride!F684)</f>
        <v>0</v>
      </c>
      <c r="G684" s="347">
        <f>IF(InpOverride!G684="",F_Inputs!G684,InpOverride!G684)</f>
        <v>0</v>
      </c>
      <c r="H684" s="347">
        <f>IF(InpOverride!H684="",F_Inputs!H684,InpOverride!H684)</f>
        <v>0</v>
      </c>
      <c r="I684" s="347">
        <f>IF(InpOverride!I684="",F_Inputs!I684,InpOverride!I684)</f>
        <v>0</v>
      </c>
      <c r="J684" s="347">
        <f>IF(InpOverride!J684="",F_Inputs!J684,InpOverride!J684)</f>
        <v>0</v>
      </c>
      <c r="K684" s="347">
        <f>IF(InpOverride!K684="",F_Inputs!K684,InpOverride!K684)</f>
        <v>0</v>
      </c>
      <c r="L684" s="347">
        <f>IF(InpOverride!L684="",F_Inputs!L684,InpOverride!L684)</f>
        <v>0</v>
      </c>
      <c r="M684" s="347">
        <f>IF(InpOverride!M684="",F_Inputs!M684,InpOverride!M684)</f>
        <v>0</v>
      </c>
    </row>
    <row r="685" spans="1:13" x14ac:dyDescent="0.35">
      <c r="A685" t="s">
        <v>124</v>
      </c>
      <c r="B685" t="s">
        <v>566</v>
      </c>
      <c r="C685" t="s">
        <v>567</v>
      </c>
      <c r="D685" t="s">
        <v>170</v>
      </c>
      <c r="E685" t="s">
        <v>292</v>
      </c>
      <c r="F685" s="347">
        <f>IF(InpOverride!F685="",F_Inputs!F685,InpOverride!F685)</f>
        <v>0</v>
      </c>
      <c r="G685" s="347">
        <f>IF(InpOverride!G685="",F_Inputs!G685,InpOverride!G685)</f>
        <v>0</v>
      </c>
      <c r="H685" s="347">
        <f>IF(InpOverride!H685="",F_Inputs!H685,InpOverride!H685)</f>
        <v>0</v>
      </c>
      <c r="I685" s="347">
        <f>IF(InpOverride!I685="",F_Inputs!I685,InpOverride!I685)</f>
        <v>8.2010000000000005</v>
      </c>
      <c r="J685" s="347">
        <f>IF(InpOverride!J685="",F_Inputs!J685,InpOverride!J685)</f>
        <v>0</v>
      </c>
      <c r="K685" s="347">
        <f>IF(InpOverride!K685="",F_Inputs!K685,InpOverride!K685)</f>
        <v>0</v>
      </c>
      <c r="L685" s="347">
        <f>IF(InpOverride!L685="",F_Inputs!L685,InpOverride!L685)</f>
        <v>0</v>
      </c>
      <c r="M685" s="347">
        <f>IF(InpOverride!M685="",F_Inputs!M685,InpOverride!M685)</f>
        <v>0</v>
      </c>
    </row>
    <row r="686" spans="1:13" x14ac:dyDescent="0.35">
      <c r="A686" t="s">
        <v>124</v>
      </c>
      <c r="B686" t="s">
        <v>568</v>
      </c>
      <c r="C686" t="s">
        <v>569</v>
      </c>
      <c r="D686" t="s">
        <v>170</v>
      </c>
      <c r="E686" t="s">
        <v>292</v>
      </c>
      <c r="F686" s="347">
        <f>IF(InpOverride!F686="",F_Inputs!F686,InpOverride!F686)</f>
        <v>0</v>
      </c>
      <c r="G686" s="347">
        <f>IF(InpOverride!G686="",F_Inputs!G686,InpOverride!G686)</f>
        <v>0</v>
      </c>
      <c r="H686" s="347">
        <f>IF(InpOverride!H686="",F_Inputs!H686,InpOverride!H686)</f>
        <v>0</v>
      </c>
      <c r="I686" s="347">
        <f>IF(InpOverride!I686="",F_Inputs!I686,InpOverride!I686)</f>
        <v>-20.074000000000002</v>
      </c>
      <c r="J686" s="347">
        <f>IF(InpOverride!J686="",F_Inputs!J686,InpOverride!J686)</f>
        <v>0</v>
      </c>
      <c r="K686" s="347">
        <f>IF(InpOverride!K686="",F_Inputs!K686,InpOverride!K686)</f>
        <v>0</v>
      </c>
      <c r="L686" s="347">
        <f>IF(InpOverride!L686="",F_Inputs!L686,InpOverride!L686)</f>
        <v>0</v>
      </c>
      <c r="M686" s="347">
        <f>IF(InpOverride!M686="",F_Inputs!M686,InpOverride!M686)</f>
        <v>0</v>
      </c>
    </row>
    <row r="687" spans="1:13" x14ac:dyDescent="0.35">
      <c r="A687" t="s">
        <v>124</v>
      </c>
      <c r="B687" t="s">
        <v>570</v>
      </c>
      <c r="C687" t="s">
        <v>571</v>
      </c>
      <c r="D687" t="s">
        <v>170</v>
      </c>
      <c r="E687" t="s">
        <v>292</v>
      </c>
      <c r="F687" s="347">
        <f>IF(InpOverride!F687="",F_Inputs!F687,InpOverride!F687)</f>
        <v>0</v>
      </c>
      <c r="G687" s="347">
        <f>IF(InpOverride!G687="",F_Inputs!G687,InpOverride!G687)</f>
        <v>0</v>
      </c>
      <c r="H687" s="347">
        <f>IF(InpOverride!H687="",F_Inputs!H687,InpOverride!H687)</f>
        <v>0</v>
      </c>
      <c r="I687" s="347">
        <f>IF(InpOverride!I687="",F_Inputs!I687,InpOverride!I687)</f>
        <v>9.6489999999999991</v>
      </c>
      <c r="J687" s="347">
        <f>IF(InpOverride!J687="",F_Inputs!J687,InpOverride!J687)</f>
        <v>0</v>
      </c>
      <c r="K687" s="347">
        <f>IF(InpOverride!K687="",F_Inputs!K687,InpOverride!K687)</f>
        <v>0</v>
      </c>
      <c r="L687" s="347">
        <f>IF(InpOverride!L687="",F_Inputs!L687,InpOverride!L687)</f>
        <v>0</v>
      </c>
      <c r="M687" s="347">
        <f>IF(InpOverride!M687="",F_Inputs!M687,InpOverride!M687)</f>
        <v>0</v>
      </c>
    </row>
    <row r="688" spans="1:13" x14ac:dyDescent="0.35">
      <c r="A688" t="s">
        <v>124</v>
      </c>
      <c r="B688" t="s">
        <v>572</v>
      </c>
      <c r="C688" t="s">
        <v>573</v>
      </c>
      <c r="D688" t="s">
        <v>170</v>
      </c>
      <c r="E688" t="s">
        <v>292</v>
      </c>
      <c r="F688" s="347">
        <f>IF(InpOverride!F688="",F_Inputs!F688,InpOverride!F688)</f>
        <v>0</v>
      </c>
      <c r="G688" s="347">
        <f>IF(InpOverride!G688="",F_Inputs!G688,InpOverride!G688)</f>
        <v>0</v>
      </c>
      <c r="H688" s="347">
        <f>IF(InpOverride!H688="",F_Inputs!H688,InpOverride!H688)</f>
        <v>0</v>
      </c>
      <c r="I688" s="347">
        <f>IF(InpOverride!I688="",F_Inputs!I688,InpOverride!I688)</f>
        <v>-13.66</v>
      </c>
      <c r="J688" s="347">
        <f>IF(InpOverride!J688="",F_Inputs!J688,InpOverride!J688)</f>
        <v>0</v>
      </c>
      <c r="K688" s="347">
        <f>IF(InpOverride!K688="",F_Inputs!K688,InpOverride!K688)</f>
        <v>0</v>
      </c>
      <c r="L688" s="347">
        <f>IF(InpOverride!L688="",F_Inputs!L688,InpOverride!L688)</f>
        <v>0</v>
      </c>
      <c r="M688" s="347">
        <f>IF(InpOverride!M688="",F_Inputs!M688,InpOverride!M688)</f>
        <v>0</v>
      </c>
    </row>
    <row r="689" spans="1:13" x14ac:dyDescent="0.35">
      <c r="A689" t="s">
        <v>124</v>
      </c>
      <c r="B689" t="s">
        <v>574</v>
      </c>
      <c r="C689" t="s">
        <v>575</v>
      </c>
      <c r="D689" t="s">
        <v>170</v>
      </c>
      <c r="E689" t="s">
        <v>292</v>
      </c>
      <c r="F689" s="347">
        <f>IF(InpOverride!F689="",F_Inputs!F689,InpOverride!F689)</f>
        <v>0</v>
      </c>
      <c r="G689" s="347">
        <f>IF(InpOverride!G689="",F_Inputs!G689,InpOverride!G689)</f>
        <v>0</v>
      </c>
      <c r="H689" s="347">
        <f>IF(InpOverride!H689="",F_Inputs!H689,InpOverride!H689)</f>
        <v>0</v>
      </c>
      <c r="I689" s="347">
        <f>IF(InpOverride!I689="",F_Inputs!I689,InpOverride!I689)</f>
        <v>0</v>
      </c>
      <c r="J689" s="347">
        <f>IF(InpOverride!J689="",F_Inputs!J689,InpOverride!J689)</f>
        <v>0</v>
      </c>
      <c r="K689" s="347">
        <f>IF(InpOverride!K689="",F_Inputs!K689,InpOverride!K689)</f>
        <v>0</v>
      </c>
      <c r="L689" s="347">
        <f>IF(InpOverride!L689="",F_Inputs!L689,InpOverride!L689)</f>
        <v>0</v>
      </c>
      <c r="M689" s="347">
        <f>IF(InpOverride!M689="",F_Inputs!M689,InpOverride!M689)</f>
        <v>0</v>
      </c>
    </row>
    <row r="690" spans="1:13" x14ac:dyDescent="0.35">
      <c r="A690" t="s">
        <v>124</v>
      </c>
      <c r="B690" t="s">
        <v>576</v>
      </c>
      <c r="C690" t="s">
        <v>577</v>
      </c>
      <c r="D690" t="s">
        <v>170</v>
      </c>
      <c r="E690" t="s">
        <v>292</v>
      </c>
      <c r="F690" s="347">
        <f>IF(InpOverride!F690="",F_Inputs!F690,InpOverride!F690)</f>
        <v>0</v>
      </c>
      <c r="G690" s="347">
        <f>IF(InpOverride!G690="",F_Inputs!G690,InpOverride!G690)</f>
        <v>0</v>
      </c>
      <c r="H690" s="347">
        <f>IF(InpOverride!H690="",F_Inputs!H690,InpOverride!H690)</f>
        <v>0</v>
      </c>
      <c r="I690" s="347">
        <f>IF(InpOverride!I690="",F_Inputs!I690,InpOverride!I690)</f>
        <v>8.2010000000000005</v>
      </c>
      <c r="J690" s="347">
        <f>IF(InpOverride!J690="",F_Inputs!J690,InpOverride!J690)</f>
        <v>0</v>
      </c>
      <c r="K690" s="347">
        <f>IF(InpOverride!K690="",F_Inputs!K690,InpOverride!K690)</f>
        <v>0</v>
      </c>
      <c r="L690" s="347">
        <f>IF(InpOverride!L690="",F_Inputs!L690,InpOverride!L690)</f>
        <v>0</v>
      </c>
      <c r="M690" s="347">
        <f>IF(InpOverride!M690="",F_Inputs!M690,InpOverride!M690)</f>
        <v>0</v>
      </c>
    </row>
    <row r="691" spans="1:13" x14ac:dyDescent="0.35">
      <c r="A691" t="s">
        <v>124</v>
      </c>
      <c r="B691" t="s">
        <v>578</v>
      </c>
      <c r="C691" t="s">
        <v>579</v>
      </c>
      <c r="D691" t="s">
        <v>170</v>
      </c>
      <c r="E691" t="s">
        <v>292</v>
      </c>
      <c r="F691" s="347">
        <f>IF(InpOverride!F691="",F_Inputs!F691,InpOverride!F691)</f>
        <v>0</v>
      </c>
      <c r="G691" s="347">
        <f>IF(InpOverride!G691="",F_Inputs!G691,InpOverride!G691)</f>
        <v>0</v>
      </c>
      <c r="H691" s="347">
        <f>IF(InpOverride!H691="",F_Inputs!H691,InpOverride!H691)</f>
        <v>0</v>
      </c>
      <c r="I691" s="347">
        <f>IF(InpOverride!I691="",F_Inputs!I691,InpOverride!I691)</f>
        <v>-20.074000000000002</v>
      </c>
      <c r="J691" s="347">
        <f>IF(InpOverride!J691="",F_Inputs!J691,InpOverride!J691)</f>
        <v>0</v>
      </c>
      <c r="K691" s="347">
        <f>IF(InpOverride!K691="",F_Inputs!K691,InpOverride!K691)</f>
        <v>0</v>
      </c>
      <c r="L691" s="347">
        <f>IF(InpOverride!L691="",F_Inputs!L691,InpOverride!L691)</f>
        <v>0</v>
      </c>
      <c r="M691" s="347">
        <f>IF(InpOverride!M691="",F_Inputs!M691,InpOverride!M691)</f>
        <v>0</v>
      </c>
    </row>
    <row r="692" spans="1:13" x14ac:dyDescent="0.35">
      <c r="A692" t="s">
        <v>124</v>
      </c>
      <c r="B692" t="s">
        <v>580</v>
      </c>
      <c r="C692" t="s">
        <v>581</v>
      </c>
      <c r="D692" t="s">
        <v>170</v>
      </c>
      <c r="E692" t="s">
        <v>292</v>
      </c>
      <c r="F692" s="347">
        <f>IF(InpOverride!F692="",F_Inputs!F692,InpOverride!F692)</f>
        <v>0</v>
      </c>
      <c r="G692" s="347">
        <f>IF(InpOverride!G692="",F_Inputs!G692,InpOverride!G692)</f>
        <v>0</v>
      </c>
      <c r="H692" s="347">
        <f>IF(InpOverride!H692="",F_Inputs!H692,InpOverride!H692)</f>
        <v>0</v>
      </c>
      <c r="I692" s="347">
        <f>IF(InpOverride!I692="",F_Inputs!I692,InpOverride!I692)</f>
        <v>9.6489999999999991</v>
      </c>
      <c r="J692" s="347">
        <f>IF(InpOverride!J692="",F_Inputs!J692,InpOverride!J692)</f>
        <v>0</v>
      </c>
      <c r="K692" s="347">
        <f>IF(InpOverride!K692="",F_Inputs!K692,InpOverride!K692)</f>
        <v>0</v>
      </c>
      <c r="L692" s="347">
        <f>IF(InpOverride!L692="",F_Inputs!L692,InpOverride!L692)</f>
        <v>0</v>
      </c>
      <c r="M692" s="347">
        <f>IF(InpOverride!M692="",F_Inputs!M692,InpOverride!M692)</f>
        <v>0</v>
      </c>
    </row>
    <row r="693" spans="1:13" x14ac:dyDescent="0.35">
      <c r="A693" t="s">
        <v>124</v>
      </c>
      <c r="B693" t="s">
        <v>582</v>
      </c>
      <c r="C693" t="s">
        <v>583</v>
      </c>
      <c r="D693" t="s">
        <v>170</v>
      </c>
      <c r="E693" t="s">
        <v>292</v>
      </c>
      <c r="F693" s="347">
        <f>IF(InpOverride!F693="",F_Inputs!F693,InpOverride!F693)</f>
        <v>0</v>
      </c>
      <c r="G693" s="347">
        <f>IF(InpOverride!G693="",F_Inputs!G693,InpOverride!G693)</f>
        <v>0</v>
      </c>
      <c r="H693" s="347">
        <f>IF(InpOverride!H693="",F_Inputs!H693,InpOverride!H693)</f>
        <v>0</v>
      </c>
      <c r="I693" s="347">
        <f>IF(InpOverride!I693="",F_Inputs!I693,InpOverride!I693)</f>
        <v>0</v>
      </c>
      <c r="J693" s="347">
        <f>IF(InpOverride!J693="",F_Inputs!J693,InpOverride!J693)</f>
        <v>0</v>
      </c>
      <c r="K693" s="347">
        <f>IF(InpOverride!K693="",F_Inputs!K693,InpOverride!K693)</f>
        <v>0</v>
      </c>
      <c r="L693" s="347">
        <f>IF(InpOverride!L693="",F_Inputs!L693,InpOverride!L693)</f>
        <v>0</v>
      </c>
      <c r="M693" s="347">
        <f>IF(InpOverride!M693="",F_Inputs!M693,InpOverride!M693)</f>
        <v>0</v>
      </c>
    </row>
    <row r="694" spans="1:13" x14ac:dyDescent="0.35">
      <c r="A694" t="s">
        <v>124</v>
      </c>
      <c r="B694" t="s">
        <v>584</v>
      </c>
      <c r="C694" t="s">
        <v>585</v>
      </c>
      <c r="D694" t="s">
        <v>170</v>
      </c>
      <c r="E694" t="s">
        <v>292</v>
      </c>
      <c r="F694" s="347">
        <f>IF(InpOverride!F694="",F_Inputs!F694,InpOverride!F694)</f>
        <v>0</v>
      </c>
      <c r="G694" s="347">
        <f>IF(InpOverride!G694="",F_Inputs!G694,InpOverride!G694)</f>
        <v>0</v>
      </c>
      <c r="H694" s="347">
        <f>IF(InpOverride!H694="",F_Inputs!H694,InpOverride!H694)</f>
        <v>0</v>
      </c>
      <c r="I694" s="347">
        <f>IF(InpOverride!I694="",F_Inputs!I694,InpOverride!I694)</f>
        <v>0</v>
      </c>
      <c r="J694" s="347">
        <f>IF(InpOverride!J694="",F_Inputs!J694,InpOverride!J694)</f>
        <v>0</v>
      </c>
      <c r="K694" s="347">
        <f>IF(InpOverride!K694="",F_Inputs!K694,InpOverride!K694)</f>
        <v>0</v>
      </c>
      <c r="L694" s="347">
        <f>IF(InpOverride!L694="",F_Inputs!L694,InpOverride!L694)</f>
        <v>0</v>
      </c>
      <c r="M694" s="347">
        <f>IF(InpOverride!M694="",F_Inputs!M694,InpOverride!M694)</f>
        <v>0</v>
      </c>
    </row>
    <row r="695" spans="1:13" x14ac:dyDescent="0.35">
      <c r="A695" t="s">
        <v>124</v>
      </c>
      <c r="B695" t="s">
        <v>586</v>
      </c>
      <c r="C695" t="s">
        <v>587</v>
      </c>
      <c r="D695" t="s">
        <v>170</v>
      </c>
      <c r="E695" t="s">
        <v>292</v>
      </c>
      <c r="F695" s="347">
        <f>IF(InpOverride!F695="",F_Inputs!F695,InpOverride!F695)</f>
        <v>0</v>
      </c>
      <c r="G695" s="347">
        <f>IF(InpOverride!G695="",F_Inputs!G695,InpOverride!G695)</f>
        <v>0</v>
      </c>
      <c r="H695" s="347">
        <f>IF(InpOverride!H695="",F_Inputs!H695,InpOverride!H695)</f>
        <v>0</v>
      </c>
      <c r="I695" s="347">
        <f>IF(InpOverride!I695="",F_Inputs!I695,InpOverride!I695)</f>
        <v>8.2010000000000005</v>
      </c>
      <c r="J695" s="347">
        <f>IF(InpOverride!J695="",F_Inputs!J695,InpOverride!J695)</f>
        <v>0</v>
      </c>
      <c r="K695" s="347">
        <f>IF(InpOverride!K695="",F_Inputs!K695,InpOverride!K695)</f>
        <v>0</v>
      </c>
      <c r="L695" s="347">
        <f>IF(InpOverride!L695="",F_Inputs!L695,InpOverride!L695)</f>
        <v>0</v>
      </c>
      <c r="M695" s="347">
        <f>IF(InpOverride!M695="",F_Inputs!M695,InpOverride!M695)</f>
        <v>0</v>
      </c>
    </row>
    <row r="696" spans="1:13" x14ac:dyDescent="0.35">
      <c r="A696" t="s">
        <v>124</v>
      </c>
      <c r="B696" t="s">
        <v>588</v>
      </c>
      <c r="C696" t="s">
        <v>589</v>
      </c>
      <c r="D696" t="s">
        <v>170</v>
      </c>
      <c r="E696" t="s">
        <v>292</v>
      </c>
      <c r="F696" s="347">
        <f>IF(InpOverride!F696="",F_Inputs!F696,InpOverride!F696)</f>
        <v>0</v>
      </c>
      <c r="G696" s="347">
        <f>IF(InpOverride!G696="",F_Inputs!G696,InpOverride!G696)</f>
        <v>0</v>
      </c>
      <c r="H696" s="347">
        <f>IF(InpOverride!H696="",F_Inputs!H696,InpOverride!H696)</f>
        <v>0</v>
      </c>
      <c r="I696" s="347">
        <f>IF(InpOverride!I696="",F_Inputs!I696,InpOverride!I696)</f>
        <v>-20.074000000000002</v>
      </c>
      <c r="J696" s="347">
        <f>IF(InpOverride!J696="",F_Inputs!J696,InpOverride!J696)</f>
        <v>0</v>
      </c>
      <c r="K696" s="347">
        <f>IF(InpOverride!K696="",F_Inputs!K696,InpOverride!K696)</f>
        <v>0</v>
      </c>
      <c r="L696" s="347">
        <f>IF(InpOverride!L696="",F_Inputs!L696,InpOverride!L696)</f>
        <v>0</v>
      </c>
      <c r="M696" s="347">
        <f>IF(InpOverride!M696="",F_Inputs!M696,InpOverride!M696)</f>
        <v>0</v>
      </c>
    </row>
    <row r="697" spans="1:13" x14ac:dyDescent="0.35">
      <c r="A697" t="s">
        <v>124</v>
      </c>
      <c r="B697" t="s">
        <v>590</v>
      </c>
      <c r="C697" t="s">
        <v>591</v>
      </c>
      <c r="D697" t="s">
        <v>170</v>
      </c>
      <c r="E697" t="s">
        <v>292</v>
      </c>
      <c r="F697" s="347">
        <f>IF(InpOverride!F697="",F_Inputs!F697,InpOverride!F697)</f>
        <v>0</v>
      </c>
      <c r="G697" s="347">
        <f>IF(InpOverride!G697="",F_Inputs!G697,InpOverride!G697)</f>
        <v>0</v>
      </c>
      <c r="H697" s="347">
        <f>IF(InpOverride!H697="",F_Inputs!H697,InpOverride!H697)</f>
        <v>0</v>
      </c>
      <c r="I697" s="347">
        <f>IF(InpOverride!I697="",F_Inputs!I697,InpOverride!I697)</f>
        <v>9.6489999999999991</v>
      </c>
      <c r="J697" s="347">
        <f>IF(InpOverride!J697="",F_Inputs!J697,InpOverride!J697)</f>
        <v>0</v>
      </c>
      <c r="K697" s="347">
        <f>IF(InpOverride!K697="",F_Inputs!K697,InpOverride!K697)</f>
        <v>0</v>
      </c>
      <c r="L697" s="347">
        <f>IF(InpOverride!L697="",F_Inputs!L697,InpOverride!L697)</f>
        <v>0</v>
      </c>
      <c r="M697" s="347">
        <f>IF(InpOverride!M697="",F_Inputs!M697,InpOverride!M697)</f>
        <v>0</v>
      </c>
    </row>
    <row r="698" spans="1:13" x14ac:dyDescent="0.35">
      <c r="A698" t="s">
        <v>124</v>
      </c>
      <c r="B698" t="s">
        <v>592</v>
      </c>
      <c r="C698" t="s">
        <v>593</v>
      </c>
      <c r="D698" t="s">
        <v>170</v>
      </c>
      <c r="E698" t="s">
        <v>292</v>
      </c>
      <c r="F698" s="347">
        <f>IF(InpOverride!F698="",F_Inputs!F698,InpOverride!F698)</f>
        <v>0</v>
      </c>
      <c r="G698" s="347">
        <f>IF(InpOverride!G698="",F_Inputs!G698,InpOverride!G698)</f>
        <v>0</v>
      </c>
      <c r="H698" s="347">
        <f>IF(InpOverride!H698="",F_Inputs!H698,InpOverride!H698)</f>
        <v>0</v>
      </c>
      <c r="I698" s="347">
        <f>IF(InpOverride!I698="",F_Inputs!I698,InpOverride!I698)</f>
        <v>0</v>
      </c>
      <c r="J698" s="347">
        <f>IF(InpOverride!J698="",F_Inputs!J698,InpOverride!J698)</f>
        <v>0</v>
      </c>
      <c r="K698" s="347">
        <f>IF(InpOverride!K698="",F_Inputs!K698,InpOverride!K698)</f>
        <v>0</v>
      </c>
      <c r="L698" s="347">
        <f>IF(InpOverride!L698="",F_Inputs!L698,InpOverride!L698)</f>
        <v>0</v>
      </c>
      <c r="M698" s="347">
        <f>IF(InpOverride!M698="",F_Inputs!M698,InpOverride!M698)</f>
        <v>0</v>
      </c>
    </row>
    <row r="699" spans="1:13" x14ac:dyDescent="0.35">
      <c r="A699" t="s">
        <v>124</v>
      </c>
      <c r="B699" t="s">
        <v>594</v>
      </c>
      <c r="C699" t="s">
        <v>595</v>
      </c>
      <c r="D699" t="s">
        <v>170</v>
      </c>
      <c r="E699" t="s">
        <v>292</v>
      </c>
      <c r="F699" s="347">
        <f>IF(InpOverride!F699="",F_Inputs!F699,InpOverride!F699)</f>
        <v>0</v>
      </c>
      <c r="G699" s="347">
        <f>IF(InpOverride!G699="",F_Inputs!G699,InpOverride!G699)</f>
        <v>0</v>
      </c>
      <c r="H699" s="347">
        <f>IF(InpOverride!H699="",F_Inputs!H699,InpOverride!H699)</f>
        <v>0</v>
      </c>
      <c r="I699" s="347">
        <f>IF(InpOverride!I699="",F_Inputs!I699,InpOverride!I699)</f>
        <v>0</v>
      </c>
      <c r="J699" s="347">
        <f>IF(InpOverride!J699="",F_Inputs!J699,InpOverride!J699)</f>
        <v>0</v>
      </c>
      <c r="K699" s="347">
        <f>IF(InpOverride!K699="",F_Inputs!K699,InpOverride!K699)</f>
        <v>0</v>
      </c>
      <c r="L699" s="347">
        <f>IF(InpOverride!L699="",F_Inputs!L699,InpOverride!L699)</f>
        <v>0</v>
      </c>
      <c r="M699" s="347">
        <f>IF(InpOverride!M699="",F_Inputs!M699,InpOverride!M699)</f>
        <v>0</v>
      </c>
    </row>
    <row r="700" spans="1:13" x14ac:dyDescent="0.35">
      <c r="A700" t="s">
        <v>124</v>
      </c>
      <c r="B700" t="s">
        <v>596</v>
      </c>
      <c r="C700" t="s">
        <v>597</v>
      </c>
      <c r="D700" t="s">
        <v>170</v>
      </c>
      <c r="E700" t="s">
        <v>292</v>
      </c>
      <c r="F700" s="347">
        <f>IF(InpOverride!F700="",F_Inputs!F700,InpOverride!F700)</f>
        <v>0</v>
      </c>
      <c r="G700" s="347">
        <f>IF(InpOverride!G700="",F_Inputs!G700,InpOverride!G700)</f>
        <v>0</v>
      </c>
      <c r="H700" s="347">
        <f>IF(InpOverride!H700="",F_Inputs!H700,InpOverride!H700)</f>
        <v>0</v>
      </c>
      <c r="I700" s="347">
        <f>IF(InpOverride!I700="",F_Inputs!I700,InpOverride!I700)</f>
        <v>-3.5527136788005001E-15</v>
      </c>
      <c r="J700" s="347">
        <f>IF(InpOverride!J700="",F_Inputs!J700,InpOverride!J700)</f>
        <v>0</v>
      </c>
      <c r="K700" s="347">
        <f>IF(InpOverride!K700="",F_Inputs!K700,InpOverride!K700)</f>
        <v>0</v>
      </c>
      <c r="L700" s="347">
        <f>IF(InpOverride!L700="",F_Inputs!L700,InpOverride!L700)</f>
        <v>0</v>
      </c>
      <c r="M700" s="347">
        <f>IF(InpOverride!M700="",F_Inputs!M700,InpOverride!M700)</f>
        <v>0</v>
      </c>
    </row>
    <row r="701" spans="1:13" x14ac:dyDescent="0.35">
      <c r="A701" t="s">
        <v>124</v>
      </c>
      <c r="B701" t="s">
        <v>598</v>
      </c>
      <c r="C701" t="s">
        <v>599</v>
      </c>
      <c r="D701" t="s">
        <v>170</v>
      </c>
      <c r="E701" t="s">
        <v>292</v>
      </c>
      <c r="F701" s="347">
        <f>IF(InpOverride!F701="",F_Inputs!F701,InpOverride!F701)</f>
        <v>0</v>
      </c>
      <c r="G701" s="347">
        <f>IF(InpOverride!G701="",F_Inputs!G701,InpOverride!G701)</f>
        <v>0</v>
      </c>
      <c r="H701" s="347">
        <f>IF(InpOverride!H701="",F_Inputs!H701,InpOverride!H701)</f>
        <v>0</v>
      </c>
      <c r="I701" s="347">
        <f>IF(InpOverride!I701="",F_Inputs!I701,InpOverride!I701)</f>
        <v>1.7763568394002501E-14</v>
      </c>
      <c r="J701" s="347">
        <f>IF(InpOverride!J701="",F_Inputs!J701,InpOverride!J701)</f>
        <v>0</v>
      </c>
      <c r="K701" s="347">
        <f>IF(InpOverride!K701="",F_Inputs!K701,InpOverride!K701)</f>
        <v>0</v>
      </c>
      <c r="L701" s="347">
        <f>IF(InpOverride!L701="",F_Inputs!L701,InpOverride!L701)</f>
        <v>0</v>
      </c>
      <c r="M701" s="347">
        <f>IF(InpOverride!M701="",F_Inputs!M701,InpOverride!M701)</f>
        <v>0</v>
      </c>
    </row>
    <row r="702" spans="1:13" x14ac:dyDescent="0.35">
      <c r="A702" t="s">
        <v>124</v>
      </c>
      <c r="B702" t="s">
        <v>600</v>
      </c>
      <c r="C702" t="s">
        <v>601</v>
      </c>
      <c r="D702" t="s">
        <v>170</v>
      </c>
      <c r="E702" t="s">
        <v>292</v>
      </c>
      <c r="F702" s="347">
        <f>IF(InpOverride!F702="",F_Inputs!F702,InpOverride!F702)</f>
        <v>0</v>
      </c>
      <c r="G702" s="347">
        <f>IF(InpOverride!G702="",F_Inputs!G702,InpOverride!G702)</f>
        <v>0</v>
      </c>
      <c r="H702" s="347">
        <f>IF(InpOverride!H702="",F_Inputs!H702,InpOverride!H702)</f>
        <v>0</v>
      </c>
      <c r="I702" s="347">
        <f>IF(InpOverride!I702="",F_Inputs!I702,InpOverride!I702)</f>
        <v>1.7763568394002501E-15</v>
      </c>
      <c r="J702" s="347">
        <f>IF(InpOverride!J702="",F_Inputs!J702,InpOverride!J702)</f>
        <v>0</v>
      </c>
      <c r="K702" s="347">
        <f>IF(InpOverride!K702="",F_Inputs!K702,InpOverride!K702)</f>
        <v>0</v>
      </c>
      <c r="L702" s="347">
        <f>IF(InpOverride!L702="",F_Inputs!L702,InpOverride!L702)</f>
        <v>0</v>
      </c>
      <c r="M702" s="347">
        <f>IF(InpOverride!M702="",F_Inputs!M702,InpOverride!M702)</f>
        <v>0</v>
      </c>
    </row>
    <row r="703" spans="1:13" x14ac:dyDescent="0.35">
      <c r="A703" t="s">
        <v>124</v>
      </c>
      <c r="B703" t="s">
        <v>602</v>
      </c>
      <c r="C703" t="s">
        <v>603</v>
      </c>
      <c r="D703" t="s">
        <v>170</v>
      </c>
      <c r="E703" t="s">
        <v>292</v>
      </c>
      <c r="F703" s="347">
        <f>IF(InpOverride!F703="",F_Inputs!F703,InpOverride!F703)</f>
        <v>0</v>
      </c>
      <c r="G703" s="347">
        <f>IF(InpOverride!G703="",F_Inputs!G703,InpOverride!G703)</f>
        <v>0</v>
      </c>
      <c r="H703" s="347">
        <f>IF(InpOverride!H703="",F_Inputs!H703,InpOverride!H703)</f>
        <v>0</v>
      </c>
      <c r="I703" s="347">
        <f>IF(InpOverride!I703="",F_Inputs!I703,InpOverride!I703)</f>
        <v>-13.66</v>
      </c>
      <c r="J703" s="347">
        <f>IF(InpOverride!J703="",F_Inputs!J703,InpOverride!J703)</f>
        <v>0</v>
      </c>
      <c r="K703" s="347">
        <f>IF(InpOverride!K703="",F_Inputs!K703,InpOverride!K703)</f>
        <v>0</v>
      </c>
      <c r="L703" s="347">
        <f>IF(InpOverride!L703="",F_Inputs!L703,InpOverride!L703)</f>
        <v>0</v>
      </c>
      <c r="M703" s="347">
        <f>IF(InpOverride!M703="",F_Inputs!M703,InpOverride!M703)</f>
        <v>0</v>
      </c>
    </row>
    <row r="704" spans="1:13" x14ac:dyDescent="0.35">
      <c r="A704" t="s">
        <v>124</v>
      </c>
      <c r="B704" t="s">
        <v>604</v>
      </c>
      <c r="C704" t="s">
        <v>605</v>
      </c>
      <c r="D704" t="s">
        <v>170</v>
      </c>
      <c r="E704" t="s">
        <v>292</v>
      </c>
      <c r="F704" s="347">
        <f>IF(InpOverride!F704="",F_Inputs!F704,InpOverride!F704)</f>
        <v>0</v>
      </c>
      <c r="G704" s="347">
        <f>IF(InpOverride!G704="",F_Inputs!G704,InpOverride!G704)</f>
        <v>0</v>
      </c>
      <c r="H704" s="347">
        <f>IF(InpOverride!H704="",F_Inputs!H704,InpOverride!H704)</f>
        <v>0</v>
      </c>
      <c r="I704" s="347">
        <f>IF(InpOverride!I704="",F_Inputs!I704,InpOverride!I704)</f>
        <v>0</v>
      </c>
      <c r="J704" s="347">
        <f>IF(InpOverride!J704="",F_Inputs!J704,InpOverride!J704)</f>
        <v>0</v>
      </c>
      <c r="K704" s="347">
        <f>IF(InpOverride!K704="",F_Inputs!K704,InpOverride!K704)</f>
        <v>0</v>
      </c>
      <c r="L704" s="347">
        <f>IF(InpOverride!L704="",F_Inputs!L704,InpOverride!L704)</f>
        <v>0</v>
      </c>
      <c r="M704" s="347">
        <f>IF(InpOverride!M704="",F_Inputs!M704,InpOverride!M704)</f>
        <v>0</v>
      </c>
    </row>
    <row r="705" spans="1:13" x14ac:dyDescent="0.35">
      <c r="A705" t="s">
        <v>124</v>
      </c>
      <c r="B705" t="s">
        <v>606</v>
      </c>
      <c r="C705" t="s">
        <v>607</v>
      </c>
      <c r="D705" t="s">
        <v>170</v>
      </c>
      <c r="E705" t="s">
        <v>292</v>
      </c>
      <c r="F705" s="347">
        <f>IF(InpOverride!F705="",F_Inputs!F705,InpOverride!F705)</f>
        <v>0</v>
      </c>
      <c r="G705" s="347">
        <f>IF(InpOverride!G705="",F_Inputs!G705,InpOverride!G705)</f>
        <v>0</v>
      </c>
      <c r="H705" s="347">
        <f>IF(InpOverride!H705="",F_Inputs!H705,InpOverride!H705)</f>
        <v>0</v>
      </c>
      <c r="I705" s="347">
        <f>IF(InpOverride!I705="",F_Inputs!I705,InpOverride!I705)</f>
        <v>-3.5527136788005001E-15</v>
      </c>
      <c r="J705" s="347">
        <f>IF(InpOverride!J705="",F_Inputs!J705,InpOverride!J705)</f>
        <v>0</v>
      </c>
      <c r="K705" s="347">
        <f>IF(InpOverride!K705="",F_Inputs!K705,InpOverride!K705)</f>
        <v>0</v>
      </c>
      <c r="L705" s="347">
        <f>IF(InpOverride!L705="",F_Inputs!L705,InpOverride!L705)</f>
        <v>0</v>
      </c>
      <c r="M705" s="347">
        <f>IF(InpOverride!M705="",F_Inputs!M705,InpOverride!M705)</f>
        <v>0</v>
      </c>
    </row>
    <row r="706" spans="1:13" x14ac:dyDescent="0.35">
      <c r="A706" t="s">
        <v>124</v>
      </c>
      <c r="B706" t="s">
        <v>608</v>
      </c>
      <c r="C706" t="s">
        <v>609</v>
      </c>
      <c r="D706" t="s">
        <v>170</v>
      </c>
      <c r="E706" t="s">
        <v>292</v>
      </c>
      <c r="F706" s="347">
        <f>IF(InpOverride!F706="",F_Inputs!F706,InpOverride!F706)</f>
        <v>0</v>
      </c>
      <c r="G706" s="347">
        <f>IF(InpOverride!G706="",F_Inputs!G706,InpOverride!G706)</f>
        <v>0</v>
      </c>
      <c r="H706" s="347">
        <f>IF(InpOverride!H706="",F_Inputs!H706,InpOverride!H706)</f>
        <v>0</v>
      </c>
      <c r="I706" s="347">
        <f>IF(InpOverride!I706="",F_Inputs!I706,InpOverride!I706)</f>
        <v>1.7763568394002501E-14</v>
      </c>
      <c r="J706" s="347">
        <f>IF(InpOverride!J706="",F_Inputs!J706,InpOverride!J706)</f>
        <v>0</v>
      </c>
      <c r="K706" s="347">
        <f>IF(InpOverride!K706="",F_Inputs!K706,InpOverride!K706)</f>
        <v>0</v>
      </c>
      <c r="L706" s="347">
        <f>IF(InpOverride!L706="",F_Inputs!L706,InpOverride!L706)</f>
        <v>0</v>
      </c>
      <c r="M706" s="347">
        <f>IF(InpOverride!M706="",F_Inputs!M706,InpOverride!M706)</f>
        <v>0</v>
      </c>
    </row>
    <row r="707" spans="1:13" ht="25.5" x14ac:dyDescent="0.35">
      <c r="A707" t="s">
        <v>124</v>
      </c>
      <c r="B707" t="s">
        <v>610</v>
      </c>
      <c r="C707" s="327" t="s">
        <v>611</v>
      </c>
      <c r="D707" t="s">
        <v>170</v>
      </c>
      <c r="E707" t="s">
        <v>292</v>
      </c>
      <c r="F707" s="347">
        <f>IF(InpOverride!F707="",F_Inputs!F707,InpOverride!F707)</f>
        <v>0</v>
      </c>
      <c r="G707" s="347">
        <f>IF(InpOverride!G707="",F_Inputs!G707,InpOverride!G707)</f>
        <v>0</v>
      </c>
      <c r="H707" s="347">
        <f>IF(InpOverride!H707="",F_Inputs!H707,InpOverride!H707)</f>
        <v>0</v>
      </c>
      <c r="I707" s="347">
        <f>IF(InpOverride!I707="",F_Inputs!I707,InpOverride!I707)</f>
        <v>1.7763568394002501E-15</v>
      </c>
      <c r="J707" s="347">
        <f>IF(InpOverride!J707="",F_Inputs!J707,InpOverride!J707)</f>
        <v>0</v>
      </c>
      <c r="K707" s="347">
        <f>IF(InpOverride!K707="",F_Inputs!K707,InpOverride!K707)</f>
        <v>0</v>
      </c>
      <c r="L707" s="347">
        <f>IF(InpOverride!L707="",F_Inputs!L707,InpOverride!L707)</f>
        <v>0</v>
      </c>
      <c r="M707" s="347">
        <f>IF(InpOverride!M707="",F_Inputs!M707,InpOverride!M707)</f>
        <v>0</v>
      </c>
    </row>
    <row r="708" spans="1:13" ht="25.5" x14ac:dyDescent="0.35">
      <c r="A708" t="s">
        <v>124</v>
      </c>
      <c r="B708" t="s">
        <v>612</v>
      </c>
      <c r="C708" s="327" t="s">
        <v>613</v>
      </c>
      <c r="D708" t="s">
        <v>170</v>
      </c>
      <c r="E708" t="s">
        <v>292</v>
      </c>
      <c r="F708" s="347">
        <f>IF(InpOverride!F708="",F_Inputs!F708,InpOverride!F708)</f>
        <v>0</v>
      </c>
      <c r="G708" s="347">
        <f>IF(InpOverride!G708="",F_Inputs!G708,InpOverride!G708)</f>
        <v>0</v>
      </c>
      <c r="H708" s="347">
        <f>IF(InpOverride!H708="",F_Inputs!H708,InpOverride!H708)</f>
        <v>0</v>
      </c>
      <c r="I708" s="347">
        <f>IF(InpOverride!I708="",F_Inputs!I708,InpOverride!I708)</f>
        <v>-13.66</v>
      </c>
      <c r="J708" s="347">
        <f>IF(InpOverride!J708="",F_Inputs!J708,InpOverride!J708)</f>
        <v>0</v>
      </c>
      <c r="K708" s="347">
        <f>IF(InpOverride!K708="",F_Inputs!K708,InpOverride!K708)</f>
        <v>0</v>
      </c>
      <c r="L708" s="347">
        <f>IF(InpOverride!L708="",F_Inputs!L708,InpOverride!L708)</f>
        <v>0</v>
      </c>
      <c r="M708" s="347">
        <f>IF(InpOverride!M708="",F_Inputs!M708,InpOverride!M708)</f>
        <v>0</v>
      </c>
    </row>
    <row r="709" spans="1:13" ht="38.25" x14ac:dyDescent="0.35">
      <c r="A709" t="s">
        <v>124</v>
      </c>
      <c r="B709" t="s">
        <v>614</v>
      </c>
      <c r="C709" s="327" t="s">
        <v>615</v>
      </c>
      <c r="D709" t="s">
        <v>170</v>
      </c>
      <c r="E709" t="s">
        <v>292</v>
      </c>
      <c r="F709" s="347">
        <f>IF(InpOverride!F709="",F_Inputs!F709,InpOverride!F709)</f>
        <v>0</v>
      </c>
      <c r="G709" s="347">
        <f>IF(InpOverride!G709="",F_Inputs!G709,InpOverride!G709)</f>
        <v>0</v>
      </c>
      <c r="H709" s="347">
        <f>IF(InpOverride!H709="",F_Inputs!H709,InpOverride!H709)</f>
        <v>0</v>
      </c>
      <c r="I709" s="347">
        <f>IF(InpOverride!I709="",F_Inputs!I709,InpOverride!I709)</f>
        <v>0</v>
      </c>
      <c r="J709" s="347">
        <f>IF(InpOverride!J709="",F_Inputs!J709,InpOverride!J709)</f>
        <v>0</v>
      </c>
      <c r="K709" s="347">
        <f>IF(InpOverride!K709="",F_Inputs!K709,InpOverride!K709)</f>
        <v>0</v>
      </c>
      <c r="L709" s="347">
        <f>IF(InpOverride!L709="",F_Inputs!L709,InpOverride!L709)</f>
        <v>0</v>
      </c>
      <c r="M709" s="347">
        <f>IF(InpOverride!M709="",F_Inputs!M709,InpOverride!M709)</f>
        <v>0</v>
      </c>
    </row>
    <row r="710" spans="1:13" x14ac:dyDescent="0.35">
      <c r="A710" t="s">
        <v>124</v>
      </c>
      <c r="B710" t="s">
        <v>616</v>
      </c>
      <c r="C710" t="s">
        <v>617</v>
      </c>
      <c r="D710" t="s">
        <v>424</v>
      </c>
      <c r="E710" t="s">
        <v>292</v>
      </c>
      <c r="F710" s="347">
        <f>IF(InpOverride!F710="",F_Inputs!F710,InpOverride!F710)</f>
        <v>0</v>
      </c>
      <c r="G710" s="347">
        <f>IF(InpOverride!G710="",F_Inputs!G710,InpOverride!G710)</f>
        <v>0</v>
      </c>
      <c r="H710" s="347">
        <f>IF(InpOverride!H710="",F_Inputs!H710,InpOverride!H710)</f>
        <v>0</v>
      </c>
      <c r="I710" s="347">
        <f>IF(InpOverride!I710="",F_Inputs!I710,InpOverride!I710)</f>
        <v>1532.38</v>
      </c>
      <c r="J710" s="347">
        <f>IF(InpOverride!J710="",F_Inputs!J710,InpOverride!J710)</f>
        <v>0</v>
      </c>
      <c r="K710" s="347">
        <f>IF(InpOverride!K710="",F_Inputs!K710,InpOverride!K710)</f>
        <v>0</v>
      </c>
      <c r="L710" s="347">
        <f>IF(InpOverride!L710="",F_Inputs!L710,InpOverride!L710)</f>
        <v>0</v>
      </c>
      <c r="M710" s="347">
        <f>IF(InpOverride!M710="",F_Inputs!M710,InpOverride!M710)</f>
        <v>0</v>
      </c>
    </row>
    <row r="711" spans="1:13" x14ac:dyDescent="0.35">
      <c r="A711" t="s">
        <v>124</v>
      </c>
      <c r="B711" t="s">
        <v>618</v>
      </c>
      <c r="C711" t="s">
        <v>619</v>
      </c>
      <c r="D711" t="s">
        <v>424</v>
      </c>
      <c r="E711" t="s">
        <v>292</v>
      </c>
      <c r="F711" s="347">
        <f>IF(InpOverride!F711="",F_Inputs!F711,InpOverride!F711)</f>
        <v>0</v>
      </c>
      <c r="G711" s="347">
        <f>IF(InpOverride!G711="",F_Inputs!G711,InpOverride!G711)</f>
        <v>0</v>
      </c>
      <c r="H711" s="347">
        <f>IF(InpOverride!H711="",F_Inputs!H711,InpOverride!H711)</f>
        <v>0</v>
      </c>
      <c r="I711" s="347">
        <f>IF(InpOverride!I711="",F_Inputs!I711,InpOverride!I711)</f>
        <v>204.51</v>
      </c>
      <c r="J711" s="347">
        <f>IF(InpOverride!J711="",F_Inputs!J711,InpOverride!J711)</f>
        <v>0</v>
      </c>
      <c r="K711" s="347">
        <f>IF(InpOverride!K711="",F_Inputs!K711,InpOverride!K711)</f>
        <v>0</v>
      </c>
      <c r="L711" s="347">
        <f>IF(InpOverride!L711="",F_Inputs!L711,InpOverride!L711)</f>
        <v>0</v>
      </c>
      <c r="M711" s="347">
        <f>IF(InpOverride!M711="",F_Inputs!M711,InpOverride!M711)</f>
        <v>0</v>
      </c>
    </row>
    <row r="712" spans="1:13" x14ac:dyDescent="0.35">
      <c r="A712" t="s">
        <v>124</v>
      </c>
      <c r="B712" t="s">
        <v>620</v>
      </c>
      <c r="C712" t="s">
        <v>621</v>
      </c>
      <c r="D712" t="s">
        <v>176</v>
      </c>
      <c r="E712" t="s">
        <v>292</v>
      </c>
      <c r="F712" s="347">
        <f>IF(InpOverride!F712="",F_Inputs!F712,InpOverride!F712)</f>
        <v>0</v>
      </c>
      <c r="G712" s="347">
        <f>IF(InpOverride!G712="",F_Inputs!G712,InpOverride!G712)</f>
        <v>0</v>
      </c>
      <c r="H712" s="347">
        <f>IF(InpOverride!H712="",F_Inputs!H712,InpOverride!H712)</f>
        <v>0</v>
      </c>
      <c r="I712" s="347">
        <f>IF(InpOverride!I712="",F_Inputs!I712,InpOverride!I712)</f>
        <v>0.13345906367872201</v>
      </c>
      <c r="J712" s="347">
        <f>IF(InpOverride!J712="",F_Inputs!J712,InpOverride!J712)</f>
        <v>0</v>
      </c>
      <c r="K712" s="347">
        <f>IF(InpOverride!K712="",F_Inputs!K712,InpOverride!K712)</f>
        <v>0</v>
      </c>
      <c r="L712" s="347">
        <f>IF(InpOverride!L712="",F_Inputs!L712,InpOverride!L712)</f>
        <v>0</v>
      </c>
      <c r="M712" s="347">
        <f>IF(InpOverride!M712="",F_Inputs!M712,InpOverride!M712)</f>
        <v>0</v>
      </c>
    </row>
    <row r="713" spans="1:13" x14ac:dyDescent="0.35">
      <c r="A713" t="s">
        <v>124</v>
      </c>
      <c r="B713" t="s">
        <v>622</v>
      </c>
      <c r="C713" t="s">
        <v>623</v>
      </c>
      <c r="D713" t="s">
        <v>424</v>
      </c>
      <c r="E713" t="s">
        <v>292</v>
      </c>
      <c r="F713" s="347">
        <f>IF(InpOverride!F713="",F_Inputs!F713,InpOverride!F713)</f>
        <v>0</v>
      </c>
      <c r="G713" s="347">
        <f>IF(InpOverride!G713="",F_Inputs!G713,InpOverride!G713)</f>
        <v>0</v>
      </c>
      <c r="H713" s="347">
        <f>IF(InpOverride!H713="",F_Inputs!H713,InpOverride!H713)</f>
        <v>0</v>
      </c>
      <c r="I713" s="347">
        <f>IF(InpOverride!I713="",F_Inputs!I713,InpOverride!I713)</f>
        <v>1407.42</v>
      </c>
      <c r="J713" s="347">
        <f>IF(InpOverride!J713="",F_Inputs!J713,InpOverride!J713)</f>
        <v>0</v>
      </c>
      <c r="K713" s="347">
        <f>IF(InpOverride!K713="",F_Inputs!K713,InpOverride!K713)</f>
        <v>0</v>
      </c>
      <c r="L713" s="347">
        <f>IF(InpOverride!L713="",F_Inputs!L713,InpOverride!L713)</f>
        <v>0</v>
      </c>
      <c r="M713" s="347">
        <f>IF(InpOverride!M713="",F_Inputs!M713,InpOverride!M713)</f>
        <v>0</v>
      </c>
    </row>
    <row r="714" spans="1:13" x14ac:dyDescent="0.35">
      <c r="A714" t="s">
        <v>124</v>
      </c>
      <c r="B714" t="s">
        <v>624</v>
      </c>
      <c r="C714" t="s">
        <v>625</v>
      </c>
      <c r="D714" t="s">
        <v>424</v>
      </c>
      <c r="E714" t="s">
        <v>292</v>
      </c>
      <c r="F714" s="347">
        <f>IF(InpOverride!F714="",F_Inputs!F714,InpOverride!F714)</f>
        <v>0</v>
      </c>
      <c r="G714" s="347">
        <f>IF(InpOverride!G714="",F_Inputs!G714,InpOverride!G714)</f>
        <v>0</v>
      </c>
      <c r="H714" s="347">
        <f>IF(InpOverride!H714="",F_Inputs!H714,InpOverride!H714)</f>
        <v>0</v>
      </c>
      <c r="I714" s="347">
        <f>IF(InpOverride!I714="",F_Inputs!I714,InpOverride!I714)</f>
        <v>90.56</v>
      </c>
      <c r="J714" s="347">
        <f>IF(InpOverride!J714="",F_Inputs!J714,InpOverride!J714)</f>
        <v>0</v>
      </c>
      <c r="K714" s="347">
        <f>IF(InpOverride!K714="",F_Inputs!K714,InpOverride!K714)</f>
        <v>0</v>
      </c>
      <c r="L714" s="347">
        <f>IF(InpOverride!L714="",F_Inputs!L714,InpOverride!L714)</f>
        <v>0</v>
      </c>
      <c r="M714" s="347">
        <f>IF(InpOverride!M714="",F_Inputs!M714,InpOverride!M714)</f>
        <v>0</v>
      </c>
    </row>
    <row r="715" spans="1:13" x14ac:dyDescent="0.35">
      <c r="A715" t="s">
        <v>124</v>
      </c>
      <c r="B715" t="s">
        <v>626</v>
      </c>
      <c r="C715" t="s">
        <v>627</v>
      </c>
      <c r="D715" t="s">
        <v>424</v>
      </c>
      <c r="E715" t="s">
        <v>292</v>
      </c>
      <c r="F715" s="347">
        <f>IF(InpOverride!F715="",F_Inputs!F715,InpOverride!F715)</f>
        <v>0</v>
      </c>
      <c r="G715" s="347">
        <f>IF(InpOverride!G715="",F_Inputs!G715,InpOverride!G715)</f>
        <v>0</v>
      </c>
      <c r="H715" s="347">
        <f>IF(InpOverride!H715="",F_Inputs!H715,InpOverride!H715)</f>
        <v>0</v>
      </c>
      <c r="I715" s="347">
        <f>IF(InpOverride!I715="",F_Inputs!I715,InpOverride!I715)</f>
        <v>1116.28</v>
      </c>
      <c r="J715" s="347">
        <f>IF(InpOverride!J715="",F_Inputs!J715,InpOverride!J715)</f>
        <v>0</v>
      </c>
      <c r="K715" s="347">
        <f>IF(InpOverride!K715="",F_Inputs!K715,InpOverride!K715)</f>
        <v>0</v>
      </c>
      <c r="L715" s="347">
        <f>IF(InpOverride!L715="",F_Inputs!L715,InpOverride!L715)</f>
        <v>0</v>
      </c>
      <c r="M715" s="347">
        <f>IF(InpOverride!M715="",F_Inputs!M715,InpOverride!M715)</f>
        <v>0</v>
      </c>
    </row>
    <row r="716" spans="1:13" x14ac:dyDescent="0.35">
      <c r="A716" t="s">
        <v>124</v>
      </c>
      <c r="B716" t="s">
        <v>628</v>
      </c>
      <c r="C716" t="s">
        <v>629</v>
      </c>
      <c r="D716" t="s">
        <v>424</v>
      </c>
      <c r="E716" t="s">
        <v>292</v>
      </c>
      <c r="F716" s="347">
        <f>IF(InpOverride!F716="",F_Inputs!F716,InpOverride!F716)</f>
        <v>0</v>
      </c>
      <c r="G716" s="347">
        <f>IF(InpOverride!G716="",F_Inputs!G716,InpOverride!G716)</f>
        <v>0</v>
      </c>
      <c r="H716" s="347">
        <f>IF(InpOverride!H716="",F_Inputs!H716,InpOverride!H716)</f>
        <v>0</v>
      </c>
      <c r="I716" s="347">
        <f>IF(InpOverride!I716="",F_Inputs!I716,InpOverride!I716)</f>
        <v>85.27</v>
      </c>
      <c r="J716" s="347">
        <f>IF(InpOverride!J716="",F_Inputs!J716,InpOverride!J716)</f>
        <v>0</v>
      </c>
      <c r="K716" s="347">
        <f>IF(InpOverride!K716="",F_Inputs!K716,InpOverride!K716)</f>
        <v>0</v>
      </c>
      <c r="L716" s="347">
        <f>IF(InpOverride!L716="",F_Inputs!L716,InpOverride!L716)</f>
        <v>0</v>
      </c>
      <c r="M716" s="347">
        <f>IF(InpOverride!M716="",F_Inputs!M716,InpOverride!M716)</f>
        <v>0</v>
      </c>
    </row>
    <row r="717" spans="1:13" x14ac:dyDescent="0.35">
      <c r="A717" t="s">
        <v>124</v>
      </c>
      <c r="B717" t="s">
        <v>630</v>
      </c>
      <c r="C717" t="s">
        <v>631</v>
      </c>
      <c r="D717" t="s">
        <v>188</v>
      </c>
      <c r="E717" t="s">
        <v>292</v>
      </c>
      <c r="F717" s="347">
        <f>IF(InpOverride!F717="",F_Inputs!F717,InpOverride!F717)</f>
        <v>0</v>
      </c>
      <c r="G717" s="347">
        <f>IF(InpOverride!G717="",F_Inputs!G717,InpOverride!G717)</f>
        <v>0</v>
      </c>
      <c r="H717" s="347">
        <f>IF(InpOverride!H717="",F_Inputs!H717,InpOverride!H717)</f>
        <v>0</v>
      </c>
      <c r="I717" s="347">
        <f>IF(InpOverride!I717="",F_Inputs!I717,InpOverride!I717)</f>
        <v>4955.0600000000004</v>
      </c>
      <c r="J717" s="347">
        <f>IF(InpOverride!J717="",F_Inputs!J717,InpOverride!J717)</f>
        <v>0</v>
      </c>
      <c r="K717" s="347">
        <f>IF(InpOverride!K717="",F_Inputs!K717,InpOverride!K717)</f>
        <v>0</v>
      </c>
      <c r="L717" s="347">
        <f>IF(InpOverride!L717="",F_Inputs!L717,InpOverride!L717)</f>
        <v>0</v>
      </c>
      <c r="M717" s="347">
        <f>IF(InpOverride!M717="",F_Inputs!M717,InpOverride!M717)</f>
        <v>0</v>
      </c>
    </row>
    <row r="718" spans="1:13" x14ac:dyDescent="0.35">
      <c r="A718" t="s">
        <v>124</v>
      </c>
      <c r="B718" t="s">
        <v>632</v>
      </c>
      <c r="C718" t="s">
        <v>633</v>
      </c>
      <c r="D718" t="s">
        <v>188</v>
      </c>
      <c r="E718" t="s">
        <v>292</v>
      </c>
      <c r="F718" s="347">
        <f>IF(InpOverride!F718="",F_Inputs!F718,InpOverride!F718)</f>
        <v>0</v>
      </c>
      <c r="G718" s="347">
        <f>IF(InpOverride!G718="",F_Inputs!G718,InpOverride!G718)</f>
        <v>0</v>
      </c>
      <c r="H718" s="347">
        <f>IF(InpOverride!H718="",F_Inputs!H718,InpOverride!H718)</f>
        <v>0</v>
      </c>
      <c r="I718" s="347">
        <f>IF(InpOverride!I718="",F_Inputs!I718,InpOverride!I718)</f>
        <v>0</v>
      </c>
      <c r="J718" s="347">
        <f>IF(InpOverride!J718="",F_Inputs!J718,InpOverride!J718)</f>
        <v>0</v>
      </c>
      <c r="K718" s="347">
        <f>IF(InpOverride!K718="",F_Inputs!K718,InpOverride!K718)</f>
        <v>0</v>
      </c>
      <c r="L718" s="347">
        <f>IF(InpOverride!L718="",F_Inputs!L718,InpOverride!L718)</f>
        <v>0</v>
      </c>
      <c r="M718" s="347">
        <f>IF(InpOverride!M718="",F_Inputs!M718,InpOverride!M718)</f>
        <v>0</v>
      </c>
    </row>
    <row r="719" spans="1:13" x14ac:dyDescent="0.35">
      <c r="A719" t="s">
        <v>124</v>
      </c>
      <c r="B719" t="s">
        <v>634</v>
      </c>
      <c r="C719" t="s">
        <v>635</v>
      </c>
      <c r="D719" t="s">
        <v>636</v>
      </c>
      <c r="E719" t="s">
        <v>292</v>
      </c>
      <c r="F719" s="347">
        <f>IF(InpOverride!F719="",F_Inputs!F719,InpOverride!F719)</f>
        <v>0</v>
      </c>
      <c r="G719" s="347">
        <f>IF(InpOverride!G719="",F_Inputs!G719,InpOverride!G719)</f>
        <v>0</v>
      </c>
      <c r="H719" s="347">
        <f>IF(InpOverride!H719="",F_Inputs!H719,InpOverride!H719)</f>
        <v>0</v>
      </c>
      <c r="I719" s="347">
        <f>IF(InpOverride!I719="",F_Inputs!I719,InpOverride!I719)</f>
        <v>2795145</v>
      </c>
      <c r="J719" s="347">
        <f>IF(InpOverride!J719="",F_Inputs!J719,InpOverride!J719)</f>
        <v>0</v>
      </c>
      <c r="K719" s="347">
        <f>IF(InpOverride!K719="",F_Inputs!K719,InpOverride!K719)</f>
        <v>0</v>
      </c>
      <c r="L719" s="347">
        <f>IF(InpOverride!L719="",F_Inputs!L719,InpOverride!L719)</f>
        <v>0</v>
      </c>
      <c r="M719" s="347">
        <f>IF(InpOverride!M719="",F_Inputs!M719,InpOverride!M719)</f>
        <v>0</v>
      </c>
    </row>
    <row r="720" spans="1:13" x14ac:dyDescent="0.35">
      <c r="A720" t="s">
        <v>124</v>
      </c>
      <c r="B720" t="s">
        <v>637</v>
      </c>
      <c r="C720" t="s">
        <v>638</v>
      </c>
      <c r="D720" t="s">
        <v>636</v>
      </c>
      <c r="E720" t="s">
        <v>292</v>
      </c>
      <c r="F720" s="347">
        <f>IF(InpOverride!F720="",F_Inputs!F720,InpOverride!F720)</f>
        <v>0</v>
      </c>
      <c r="G720" s="347">
        <f>IF(InpOverride!G720="",F_Inputs!G720,InpOverride!G720)</f>
        <v>0</v>
      </c>
      <c r="H720" s="347">
        <f>IF(InpOverride!H720="",F_Inputs!H720,InpOverride!H720)</f>
        <v>0</v>
      </c>
      <c r="I720" s="347">
        <f>IF(InpOverride!I720="",F_Inputs!I720,InpOverride!I720)</f>
        <v>0</v>
      </c>
      <c r="J720" s="347">
        <f>IF(InpOverride!J720="",F_Inputs!J720,InpOverride!J720)</f>
        <v>0</v>
      </c>
      <c r="K720" s="347">
        <f>IF(InpOverride!K720="",F_Inputs!K720,InpOverride!K720)</f>
        <v>0</v>
      </c>
      <c r="L720" s="347">
        <f>IF(InpOverride!L720="",F_Inputs!L720,InpOverride!L720)</f>
        <v>0</v>
      </c>
      <c r="M720" s="347">
        <f>IF(InpOverride!M720="",F_Inputs!M720,InpOverride!M720)</f>
        <v>0</v>
      </c>
    </row>
    <row r="721" spans="1:13" x14ac:dyDescent="0.35">
      <c r="A721" t="s">
        <v>124</v>
      </c>
      <c r="B721" t="s">
        <v>639</v>
      </c>
      <c r="C721" t="s">
        <v>640</v>
      </c>
      <c r="D721" t="s">
        <v>176</v>
      </c>
      <c r="E721" t="s">
        <v>292</v>
      </c>
      <c r="F721" s="347">
        <f>IF(InpOverride!F721="",F_Inputs!F721,InpOverride!F721)</f>
        <v>0</v>
      </c>
      <c r="G721" s="347">
        <f>IF(InpOverride!G721="",F_Inputs!G721,InpOverride!G721)</f>
        <v>0</v>
      </c>
      <c r="H721" s="347">
        <f>IF(InpOverride!H721="",F_Inputs!H721,InpOverride!H721)</f>
        <v>0</v>
      </c>
      <c r="I721" s="347">
        <f>IF(InpOverride!I721="",F_Inputs!I721,InpOverride!I721)</f>
        <v>0</v>
      </c>
      <c r="J721" s="347">
        <f>IF(InpOverride!J721="",F_Inputs!J721,InpOverride!J721)</f>
        <v>0</v>
      </c>
      <c r="K721" s="347">
        <f>IF(InpOverride!K721="",F_Inputs!K721,InpOverride!K721)</f>
        <v>0</v>
      </c>
      <c r="L721" s="347">
        <f>IF(InpOverride!L721="",F_Inputs!L721,InpOverride!L721)</f>
        <v>0</v>
      </c>
      <c r="M721" s="347">
        <f>IF(InpOverride!M721="",F_Inputs!M721,InpOverride!M721)</f>
        <v>0</v>
      </c>
    </row>
    <row r="722" spans="1:13" x14ac:dyDescent="0.35">
      <c r="A722" t="s">
        <v>124</v>
      </c>
      <c r="B722" t="s">
        <v>641</v>
      </c>
      <c r="C722" t="s">
        <v>642</v>
      </c>
      <c r="D722" t="s">
        <v>636</v>
      </c>
      <c r="E722" t="s">
        <v>292</v>
      </c>
      <c r="F722" s="347">
        <f>IF(InpOverride!F722="",F_Inputs!F722,InpOverride!F722)</f>
        <v>0</v>
      </c>
      <c r="G722" s="347">
        <f>IF(InpOverride!G722="",F_Inputs!G722,InpOverride!G722)</f>
        <v>0</v>
      </c>
      <c r="H722" s="347">
        <f>IF(InpOverride!H722="",F_Inputs!H722,InpOverride!H722)</f>
        <v>0</v>
      </c>
      <c r="I722" s="347">
        <f>IF(InpOverride!I722="",F_Inputs!I722,InpOverride!I722)</f>
        <v>35982</v>
      </c>
      <c r="J722" s="347">
        <f>IF(InpOverride!J722="",F_Inputs!J722,InpOverride!J722)</f>
        <v>0</v>
      </c>
      <c r="K722" s="347">
        <f>IF(InpOverride!K722="",F_Inputs!K722,InpOverride!K722)</f>
        <v>0</v>
      </c>
      <c r="L722" s="347">
        <f>IF(InpOverride!L722="",F_Inputs!L722,InpOverride!L722)</f>
        <v>0</v>
      </c>
      <c r="M722" s="347">
        <f>IF(InpOverride!M722="",F_Inputs!M722,InpOverride!M722)</f>
        <v>0</v>
      </c>
    </row>
    <row r="723" spans="1:13" x14ac:dyDescent="0.35">
      <c r="A723" t="s">
        <v>124</v>
      </c>
      <c r="B723" t="s">
        <v>643</v>
      </c>
      <c r="C723" t="s">
        <v>644</v>
      </c>
      <c r="D723" t="s">
        <v>176</v>
      </c>
      <c r="E723" t="s">
        <v>292</v>
      </c>
      <c r="F723" s="347">
        <f>IF(InpOverride!F723="",F_Inputs!F723,InpOverride!F723)</f>
        <v>0</v>
      </c>
      <c r="G723" s="347">
        <f>IF(InpOverride!G723="",F_Inputs!G723,InpOverride!G723)</f>
        <v>0</v>
      </c>
      <c r="H723" s="347">
        <f>IF(InpOverride!H723="",F_Inputs!H723,InpOverride!H723)</f>
        <v>0</v>
      </c>
      <c r="I723" s="347">
        <f>IF(InpOverride!I723="",F_Inputs!I723,InpOverride!I723)</f>
        <v>1.28730352092646E-2</v>
      </c>
      <c r="J723" s="347">
        <f>IF(InpOverride!J723="",F_Inputs!J723,InpOverride!J723)</f>
        <v>0</v>
      </c>
      <c r="K723" s="347">
        <f>IF(InpOverride!K723="",F_Inputs!K723,InpOverride!K723)</f>
        <v>0</v>
      </c>
      <c r="L723" s="347">
        <f>IF(InpOverride!L723="",F_Inputs!L723,InpOverride!L723)</f>
        <v>0</v>
      </c>
      <c r="M723" s="347">
        <f>IF(InpOverride!M723="",F_Inputs!M723,InpOverride!M723)</f>
        <v>0</v>
      </c>
    </row>
    <row r="724" spans="1:13" x14ac:dyDescent="0.35">
      <c r="A724" t="s">
        <v>124</v>
      </c>
      <c r="B724" t="s">
        <v>645</v>
      </c>
      <c r="C724" t="s">
        <v>646</v>
      </c>
      <c r="D724" t="s">
        <v>636</v>
      </c>
      <c r="E724" t="s">
        <v>292</v>
      </c>
      <c r="F724" s="347">
        <f>IF(InpOverride!F724="",F_Inputs!F724,InpOverride!F724)</f>
        <v>0</v>
      </c>
      <c r="G724" s="347">
        <f>IF(InpOverride!G724="",F_Inputs!G724,InpOverride!G724)</f>
        <v>0</v>
      </c>
      <c r="H724" s="347">
        <f>IF(InpOverride!H724="",F_Inputs!H724,InpOverride!H724)</f>
        <v>0</v>
      </c>
      <c r="I724" s="347">
        <f>IF(InpOverride!I724="",F_Inputs!I724,InpOverride!I724)</f>
        <v>2759163</v>
      </c>
      <c r="J724" s="347">
        <f>IF(InpOverride!J724="",F_Inputs!J724,InpOverride!J724)</f>
        <v>0</v>
      </c>
      <c r="K724" s="347">
        <f>IF(InpOverride!K724="",F_Inputs!K724,InpOverride!K724)</f>
        <v>0</v>
      </c>
      <c r="L724" s="347">
        <f>IF(InpOverride!L724="",F_Inputs!L724,InpOverride!L724)</f>
        <v>0</v>
      </c>
      <c r="M724" s="347">
        <f>IF(InpOverride!M724="",F_Inputs!M724,InpOverride!M724)</f>
        <v>0</v>
      </c>
    </row>
    <row r="725" spans="1:13" x14ac:dyDescent="0.35">
      <c r="A725" t="s">
        <v>124</v>
      </c>
      <c r="B725" t="s">
        <v>647</v>
      </c>
      <c r="C725" t="s">
        <v>648</v>
      </c>
      <c r="D725" t="s">
        <v>176</v>
      </c>
      <c r="E725" t="s">
        <v>292</v>
      </c>
      <c r="F725" s="347">
        <f>IF(InpOverride!F725="",F_Inputs!F725,InpOverride!F725)</f>
        <v>0</v>
      </c>
      <c r="G725" s="347">
        <f>IF(InpOverride!G725="",F_Inputs!G725,InpOverride!G725)</f>
        <v>0</v>
      </c>
      <c r="H725" s="347">
        <f>IF(InpOverride!H725="",F_Inputs!H725,InpOverride!H725)</f>
        <v>0</v>
      </c>
      <c r="I725" s="347">
        <f>IF(InpOverride!I725="",F_Inputs!I725,InpOverride!I725)</f>
        <v>0.98712696479073503</v>
      </c>
      <c r="J725" s="347">
        <f>IF(InpOverride!J725="",F_Inputs!J725,InpOverride!J725)</f>
        <v>0</v>
      </c>
      <c r="K725" s="347">
        <f>IF(InpOverride!K725="",F_Inputs!K725,InpOverride!K725)</f>
        <v>0</v>
      </c>
      <c r="L725" s="347">
        <f>IF(InpOverride!L725="",F_Inputs!L725,InpOverride!L725)</f>
        <v>0</v>
      </c>
      <c r="M725" s="347">
        <f>IF(InpOverride!M725="",F_Inputs!M725,InpOverride!M725)</f>
        <v>0</v>
      </c>
    </row>
    <row r="726" spans="1:13" x14ac:dyDescent="0.35">
      <c r="A726" t="s">
        <v>124</v>
      </c>
      <c r="B726" t="s">
        <v>649</v>
      </c>
      <c r="C726" t="s">
        <v>650</v>
      </c>
      <c r="D726" t="s">
        <v>176</v>
      </c>
      <c r="E726" t="s">
        <v>292</v>
      </c>
      <c r="F726" s="347">
        <f>IF(InpOverride!F726="",F_Inputs!F726,InpOverride!F726)</f>
        <v>0</v>
      </c>
      <c r="G726" s="347">
        <f>IF(InpOverride!G726="",F_Inputs!G726,InpOverride!G726)</f>
        <v>0</v>
      </c>
      <c r="H726" s="347">
        <f>IF(InpOverride!H726="",F_Inputs!H726,InpOverride!H726)</f>
        <v>0</v>
      </c>
      <c r="I726" s="347">
        <f>IF(InpOverride!I726="",F_Inputs!I726,InpOverride!I726)</f>
        <v>0.83889999999999998</v>
      </c>
      <c r="J726" s="347">
        <f>IF(InpOverride!J726="",F_Inputs!J726,InpOverride!J726)</f>
        <v>0</v>
      </c>
      <c r="K726" s="347">
        <f>IF(InpOverride!K726="",F_Inputs!K726,InpOverride!K726)</f>
        <v>0</v>
      </c>
      <c r="L726" s="347">
        <f>IF(InpOverride!L726="",F_Inputs!L726,InpOverride!L726)</f>
        <v>0</v>
      </c>
      <c r="M726" s="347">
        <f>IF(InpOverride!M726="",F_Inputs!M726,InpOverride!M726)</f>
        <v>0</v>
      </c>
    </row>
    <row r="727" spans="1:13" x14ac:dyDescent="0.35">
      <c r="A727" t="s">
        <v>124</v>
      </c>
      <c r="B727" t="s">
        <v>651</v>
      </c>
      <c r="C727" t="s">
        <v>652</v>
      </c>
      <c r="D727" t="s">
        <v>176</v>
      </c>
      <c r="E727" t="s">
        <v>292</v>
      </c>
      <c r="F727" s="347">
        <f>IF(InpOverride!F727="",F_Inputs!F727,InpOverride!F727)</f>
        <v>0</v>
      </c>
      <c r="G727" s="347">
        <f>IF(InpOverride!G727="",F_Inputs!G727,InpOverride!G727)</f>
        <v>0</v>
      </c>
      <c r="H727" s="347">
        <f>IF(InpOverride!H727="",F_Inputs!H727,InpOverride!H727)</f>
        <v>0</v>
      </c>
      <c r="I727" s="347">
        <f>IF(InpOverride!I727="",F_Inputs!I727,InpOverride!I727)</f>
        <v>1.5E-3</v>
      </c>
      <c r="J727" s="347">
        <f>IF(InpOverride!J727="",F_Inputs!J727,InpOverride!J727)</f>
        <v>0</v>
      </c>
      <c r="K727" s="347">
        <f>IF(InpOverride!K727="",F_Inputs!K727,InpOverride!K727)</f>
        <v>0</v>
      </c>
      <c r="L727" s="347">
        <f>IF(InpOverride!L727="",F_Inputs!L727,InpOverride!L727)</f>
        <v>0</v>
      </c>
      <c r="M727" s="347">
        <f>IF(InpOverride!M727="",F_Inputs!M727,InpOverride!M727)</f>
        <v>0</v>
      </c>
    </row>
    <row r="728" spans="1:13" x14ac:dyDescent="0.35">
      <c r="A728" t="s">
        <v>124</v>
      </c>
      <c r="B728" t="s">
        <v>653</v>
      </c>
      <c r="C728" t="s">
        <v>654</v>
      </c>
      <c r="D728" t="s">
        <v>176</v>
      </c>
      <c r="E728" t="s">
        <v>292</v>
      </c>
      <c r="F728" s="347">
        <f>IF(InpOverride!F728="",F_Inputs!F728,InpOverride!F728)</f>
        <v>0</v>
      </c>
      <c r="G728" s="347">
        <f>IF(InpOverride!G728="",F_Inputs!G728,InpOverride!G728)</f>
        <v>0</v>
      </c>
      <c r="H728" s="347">
        <f>IF(InpOverride!H728="",F_Inputs!H728,InpOverride!H728)</f>
        <v>0</v>
      </c>
      <c r="I728" s="347">
        <f>IF(InpOverride!I728="",F_Inputs!I728,InpOverride!I728)</f>
        <v>0.15959999999999999</v>
      </c>
      <c r="J728" s="347">
        <f>IF(InpOverride!J728="",F_Inputs!J728,InpOverride!J728)</f>
        <v>0</v>
      </c>
      <c r="K728" s="347">
        <f>IF(InpOverride!K728="",F_Inputs!K728,InpOverride!K728)</f>
        <v>0</v>
      </c>
      <c r="L728" s="347">
        <f>IF(InpOverride!L728="",F_Inputs!L728,InpOverride!L728)</f>
        <v>0</v>
      </c>
      <c r="M728" s="347">
        <f>IF(InpOverride!M728="",F_Inputs!M728,InpOverride!M728)</f>
        <v>0</v>
      </c>
    </row>
    <row r="729" spans="1:13" x14ac:dyDescent="0.35">
      <c r="A729" t="s">
        <v>124</v>
      </c>
      <c r="B729" t="s">
        <v>655</v>
      </c>
      <c r="C729" t="s">
        <v>656</v>
      </c>
      <c r="D729" t="s">
        <v>189</v>
      </c>
      <c r="E729" t="s">
        <v>292</v>
      </c>
      <c r="F729" s="347">
        <f>IF(InpOverride!F729="",F_Inputs!F729,InpOverride!F729)</f>
        <v>0</v>
      </c>
      <c r="G729" s="347">
        <f>IF(InpOverride!G729="",F_Inputs!G729,InpOverride!G729)</f>
        <v>0</v>
      </c>
      <c r="H729" s="347">
        <f>IF(InpOverride!H729="",F_Inputs!H729,InpOverride!H729)</f>
        <v>0</v>
      </c>
      <c r="I729" s="347">
        <f>IF(InpOverride!I729="",F_Inputs!I729,InpOverride!I729)</f>
        <v>1342</v>
      </c>
      <c r="J729" s="347">
        <f>IF(InpOverride!J729="",F_Inputs!J729,InpOverride!J729)</f>
        <v>0</v>
      </c>
      <c r="K729" s="347">
        <f>IF(InpOverride!K729="",F_Inputs!K729,InpOverride!K729)</f>
        <v>0</v>
      </c>
      <c r="L729" s="347">
        <f>IF(InpOverride!L729="",F_Inputs!L729,InpOverride!L729)</f>
        <v>0</v>
      </c>
      <c r="M729" s="347">
        <f>IF(InpOverride!M729="",F_Inputs!M729,InpOverride!M729)</f>
        <v>0</v>
      </c>
    </row>
    <row r="730" spans="1:13" x14ac:dyDescent="0.35">
      <c r="A730" t="s">
        <v>124</v>
      </c>
      <c r="B730" t="s">
        <v>657</v>
      </c>
      <c r="C730" t="s">
        <v>658</v>
      </c>
      <c r="D730" t="s">
        <v>170</v>
      </c>
      <c r="E730" t="s">
        <v>292</v>
      </c>
      <c r="F730" s="347">
        <f>IF(InpOverride!F730="",F_Inputs!F730,InpOverride!F730)</f>
        <v>0</v>
      </c>
      <c r="G730" s="347">
        <f>IF(InpOverride!G730="",F_Inputs!G730,InpOverride!G730)</f>
        <v>0</v>
      </c>
      <c r="H730" s="347">
        <f>IF(InpOverride!H730="",F_Inputs!H730,InpOverride!H730)</f>
        <v>0</v>
      </c>
      <c r="I730" s="347">
        <f>IF(InpOverride!I730="",F_Inputs!I730,InpOverride!I730)</f>
        <v>1.532</v>
      </c>
      <c r="J730" s="347">
        <f>IF(InpOverride!J730="",F_Inputs!J730,InpOverride!J730)</f>
        <v>0</v>
      </c>
      <c r="K730" s="347">
        <f>IF(InpOverride!K730="",F_Inputs!K730,InpOverride!K730)</f>
        <v>0</v>
      </c>
      <c r="L730" s="347">
        <f>IF(InpOverride!L730="",F_Inputs!L730,InpOverride!L730)</f>
        <v>0</v>
      </c>
      <c r="M730" s="347">
        <f>IF(InpOverride!M730="",F_Inputs!M730,InpOverride!M730)</f>
        <v>0</v>
      </c>
    </row>
    <row r="731" spans="1:13" x14ac:dyDescent="0.35">
      <c r="A731" t="s">
        <v>124</v>
      </c>
      <c r="B731" t="s">
        <v>659</v>
      </c>
      <c r="C731" t="s">
        <v>660</v>
      </c>
      <c r="D731" t="s">
        <v>170</v>
      </c>
      <c r="E731" t="s">
        <v>292</v>
      </c>
      <c r="F731" s="347">
        <f>IF(InpOverride!F731="",F_Inputs!F731,InpOverride!F731)</f>
        <v>0</v>
      </c>
      <c r="G731" s="347">
        <f>IF(InpOverride!G731="",F_Inputs!G731,InpOverride!G731)</f>
        <v>0</v>
      </c>
      <c r="H731" s="347">
        <f>IF(InpOverride!H731="",F_Inputs!H731,InpOverride!H731)</f>
        <v>0</v>
      </c>
      <c r="I731" s="347">
        <f>IF(InpOverride!I731="",F_Inputs!I731,InpOverride!I731)</f>
        <v>1.254</v>
      </c>
      <c r="J731" s="347">
        <f>IF(InpOverride!J731="",F_Inputs!J731,InpOverride!J731)</f>
        <v>0</v>
      </c>
      <c r="K731" s="347">
        <f>IF(InpOverride!K731="",F_Inputs!K731,InpOverride!K731)</f>
        <v>0</v>
      </c>
      <c r="L731" s="347">
        <f>IF(InpOverride!L731="",F_Inputs!L731,InpOverride!L731)</f>
        <v>0</v>
      </c>
      <c r="M731" s="347">
        <f>IF(InpOverride!M731="",F_Inputs!M731,InpOverride!M731)</f>
        <v>0</v>
      </c>
    </row>
    <row r="732" spans="1:13" x14ac:dyDescent="0.35">
      <c r="A732" t="s">
        <v>155</v>
      </c>
      <c r="B732" t="s">
        <v>290</v>
      </c>
      <c r="C732" t="s">
        <v>291</v>
      </c>
      <c r="D732" t="s">
        <v>170</v>
      </c>
      <c r="E732" t="s">
        <v>292</v>
      </c>
      <c r="F732" s="347">
        <f>IF(InpOverride!F732="",F_Inputs!F732,InpOverride!F732)</f>
        <v>0</v>
      </c>
      <c r="G732" s="347">
        <f>IF(InpOverride!G732="",F_Inputs!G732,InpOverride!G732)</f>
        <v>0</v>
      </c>
      <c r="H732" s="347">
        <f>IF(InpOverride!H732="",F_Inputs!H732,InpOverride!H732)</f>
        <v>0</v>
      </c>
      <c r="I732" s="347">
        <f>IF(InpOverride!I732="",F_Inputs!I732,InpOverride!I732)</f>
        <v>0</v>
      </c>
      <c r="J732" s="347">
        <f>IF(InpOverride!J732="",F_Inputs!J732,InpOverride!J732)</f>
        <v>0</v>
      </c>
      <c r="K732" s="347">
        <f>IF(InpOverride!K732="",F_Inputs!K732,InpOverride!K732)</f>
        <v>0</v>
      </c>
      <c r="L732" s="347">
        <f>IF(InpOverride!L732="",F_Inputs!L732,InpOverride!L732)</f>
        <v>0</v>
      </c>
      <c r="M732" s="347">
        <f>IF(InpOverride!M732="",F_Inputs!M732,InpOverride!M732)</f>
        <v>0</v>
      </c>
    </row>
    <row r="733" spans="1:13" x14ac:dyDescent="0.35">
      <c r="A733" t="s">
        <v>155</v>
      </c>
      <c r="B733" t="s">
        <v>293</v>
      </c>
      <c r="C733" t="s">
        <v>294</v>
      </c>
      <c r="D733" t="s">
        <v>172</v>
      </c>
      <c r="E733" t="s">
        <v>292</v>
      </c>
      <c r="F733" s="347">
        <f>IF(InpOverride!F733="",F_Inputs!F733,InpOverride!F733)</f>
        <v>0</v>
      </c>
      <c r="G733" s="347">
        <f>IF(InpOverride!G733="",F_Inputs!G733,InpOverride!G733)</f>
        <v>0</v>
      </c>
      <c r="H733" s="347">
        <f>IF(InpOverride!H733="",F_Inputs!H733,InpOverride!H733)</f>
        <v>0</v>
      </c>
      <c r="I733" s="347">
        <f>IF(InpOverride!I733="",F_Inputs!I733,InpOverride!I733)</f>
        <v>0</v>
      </c>
      <c r="J733" s="347">
        <f>IF(InpOverride!J733="",F_Inputs!J733,InpOverride!J733)</f>
        <v>0</v>
      </c>
      <c r="K733" s="347">
        <f>IF(InpOverride!K733="",F_Inputs!K733,InpOverride!K733)</f>
        <v>0</v>
      </c>
      <c r="L733" s="347">
        <f>IF(InpOverride!L733="",F_Inputs!L733,InpOverride!L733)</f>
        <v>0</v>
      </c>
      <c r="M733" s="347">
        <f>IF(InpOverride!M733="",F_Inputs!M733,InpOverride!M733)</f>
        <v>0</v>
      </c>
    </row>
    <row r="734" spans="1:13" x14ac:dyDescent="0.35">
      <c r="A734" t="s">
        <v>155</v>
      </c>
      <c r="B734" t="s">
        <v>295</v>
      </c>
      <c r="C734" t="s">
        <v>296</v>
      </c>
      <c r="D734" t="s">
        <v>188</v>
      </c>
      <c r="E734" t="s">
        <v>292</v>
      </c>
      <c r="F734" s="347">
        <f>IF(InpOverride!F734="",F_Inputs!F734,InpOverride!F734)</f>
        <v>0</v>
      </c>
      <c r="G734" s="347">
        <f>IF(InpOverride!G734="",F_Inputs!G734,InpOverride!G734)</f>
        <v>0</v>
      </c>
      <c r="H734" s="347">
        <f>IF(InpOverride!H734="",F_Inputs!H734,InpOverride!H734)</f>
        <v>0</v>
      </c>
      <c r="I734" s="347">
        <f>IF(InpOverride!I734="",F_Inputs!I734,InpOverride!I734)</f>
        <v>0</v>
      </c>
      <c r="J734" s="347">
        <f>IF(InpOverride!J734="",F_Inputs!J734,InpOverride!J734)</f>
        <v>0</v>
      </c>
      <c r="K734" s="347">
        <f>IF(InpOverride!K734="",F_Inputs!K734,InpOverride!K734)</f>
        <v>0</v>
      </c>
      <c r="L734" s="347">
        <f>IF(InpOverride!L734="",F_Inputs!L734,InpOverride!L734)</f>
        <v>0</v>
      </c>
      <c r="M734" s="347">
        <f>IF(InpOverride!M734="",F_Inputs!M734,InpOverride!M734)</f>
        <v>0</v>
      </c>
    </row>
    <row r="735" spans="1:13" x14ac:dyDescent="0.35">
      <c r="A735" t="s">
        <v>155</v>
      </c>
      <c r="B735" t="s">
        <v>297</v>
      </c>
      <c r="C735" t="s">
        <v>298</v>
      </c>
      <c r="D735" t="s">
        <v>205</v>
      </c>
      <c r="E735" t="s">
        <v>292</v>
      </c>
      <c r="F735" s="347">
        <f>IF(InpOverride!F735="",F_Inputs!F735,InpOverride!F735)</f>
        <v>0</v>
      </c>
      <c r="G735" s="347">
        <f>IF(InpOverride!G735="",F_Inputs!G735,InpOverride!G735)</f>
        <v>0</v>
      </c>
      <c r="H735" s="347">
        <f>IF(InpOverride!H735="",F_Inputs!H735,InpOverride!H735)</f>
        <v>0</v>
      </c>
      <c r="I735" s="347">
        <f>IF(InpOverride!I735="",F_Inputs!I735,InpOverride!I735)</f>
        <v>0</v>
      </c>
      <c r="J735" s="347">
        <f>IF(InpOverride!J735="",F_Inputs!J735,InpOverride!J735)</f>
        <v>0</v>
      </c>
      <c r="K735" s="347">
        <f>IF(InpOverride!K735="",F_Inputs!K735,InpOverride!K735)</f>
        <v>0</v>
      </c>
      <c r="L735" s="347">
        <f>IF(InpOverride!L735="",F_Inputs!L735,InpOverride!L735)</f>
        <v>0</v>
      </c>
      <c r="M735" s="347">
        <f>IF(InpOverride!M735="",F_Inputs!M735,InpOverride!M735)</f>
        <v>0</v>
      </c>
    </row>
    <row r="736" spans="1:13" x14ac:dyDescent="0.35">
      <c r="A736" t="s">
        <v>155</v>
      </c>
      <c r="B736" t="s">
        <v>300</v>
      </c>
      <c r="C736" t="s">
        <v>301</v>
      </c>
      <c r="D736" t="s">
        <v>170</v>
      </c>
      <c r="E736" t="s">
        <v>292</v>
      </c>
      <c r="F736" s="347">
        <f>IF(InpOverride!F736="",F_Inputs!F736,InpOverride!F736)</f>
        <v>0</v>
      </c>
      <c r="G736" s="347">
        <f>IF(InpOverride!G736="",F_Inputs!G736,InpOverride!G736)</f>
        <v>0</v>
      </c>
      <c r="H736" s="347">
        <f>IF(InpOverride!H736="",F_Inputs!H736,InpOverride!H736)</f>
        <v>0</v>
      </c>
      <c r="I736" s="347">
        <f>IF(InpOverride!I736="",F_Inputs!I736,InpOverride!I736)</f>
        <v>0</v>
      </c>
      <c r="J736" s="347">
        <f>IF(InpOverride!J736="",F_Inputs!J736,InpOverride!J736)</f>
        <v>0</v>
      </c>
      <c r="K736" s="347">
        <f>IF(InpOverride!K736="",F_Inputs!K736,InpOverride!K736)</f>
        <v>0</v>
      </c>
      <c r="L736" s="347">
        <f>IF(InpOverride!L736="",F_Inputs!L736,InpOverride!L736)</f>
        <v>0</v>
      </c>
      <c r="M736" s="347">
        <f>IF(InpOverride!M736="",F_Inputs!M736,InpOverride!M736)</f>
        <v>0</v>
      </c>
    </row>
    <row r="737" spans="1:13" x14ac:dyDescent="0.35">
      <c r="A737" t="s">
        <v>155</v>
      </c>
      <c r="B737" t="s">
        <v>302</v>
      </c>
      <c r="C737" t="s">
        <v>303</v>
      </c>
      <c r="D737" t="s">
        <v>170</v>
      </c>
      <c r="E737" t="s">
        <v>292</v>
      </c>
      <c r="F737" s="347">
        <f>IF(InpOverride!F737="",F_Inputs!F737,InpOverride!F737)</f>
        <v>0</v>
      </c>
      <c r="G737" s="347">
        <f>IF(InpOverride!G737="",F_Inputs!G737,InpOverride!G737)</f>
        <v>0</v>
      </c>
      <c r="H737" s="347">
        <f>IF(InpOverride!H737="",F_Inputs!H737,InpOverride!H737)</f>
        <v>0</v>
      </c>
      <c r="I737" s="347">
        <f>IF(InpOverride!I737="",F_Inputs!I737,InpOverride!I737)</f>
        <v>0</v>
      </c>
      <c r="J737" s="347">
        <f>IF(InpOverride!J737="",F_Inputs!J737,InpOverride!J737)</f>
        <v>0</v>
      </c>
      <c r="K737" s="347">
        <f>IF(InpOverride!K737="",F_Inputs!K737,InpOverride!K737)</f>
        <v>0</v>
      </c>
      <c r="L737" s="347">
        <f>IF(InpOverride!L737="",F_Inputs!L737,InpOverride!L737)</f>
        <v>0</v>
      </c>
      <c r="M737" s="347">
        <f>IF(InpOverride!M737="",F_Inputs!M737,InpOverride!M737)</f>
        <v>0</v>
      </c>
    </row>
    <row r="738" spans="1:13" x14ac:dyDescent="0.35">
      <c r="A738" t="s">
        <v>155</v>
      </c>
      <c r="B738" t="s">
        <v>304</v>
      </c>
      <c r="C738" t="s">
        <v>305</v>
      </c>
      <c r="D738" t="s">
        <v>186</v>
      </c>
      <c r="E738" t="s">
        <v>292</v>
      </c>
      <c r="F738" s="347">
        <f>IF(InpOverride!F738="",F_Inputs!F738,InpOverride!F738)</f>
        <v>0</v>
      </c>
      <c r="G738" s="347">
        <f>IF(InpOverride!G738="",F_Inputs!G738,InpOverride!G738)</f>
        <v>0</v>
      </c>
      <c r="H738" s="347">
        <f>IF(InpOverride!H738="",F_Inputs!H738,InpOverride!H738)</f>
        <v>0</v>
      </c>
      <c r="I738" s="347">
        <f>IF(InpOverride!I738="",F_Inputs!I738,InpOverride!I738)</f>
        <v>0</v>
      </c>
      <c r="J738" s="347">
        <f>IF(InpOverride!J738="",F_Inputs!J738,InpOverride!J738)</f>
        <v>0</v>
      </c>
      <c r="K738" s="347">
        <f>IF(InpOverride!K738="",F_Inputs!K738,InpOverride!K738)</f>
        <v>0</v>
      </c>
      <c r="L738" s="347">
        <f>IF(InpOverride!L738="",F_Inputs!L738,InpOverride!L738)</f>
        <v>0</v>
      </c>
      <c r="M738" s="347">
        <f>IF(InpOverride!M738="",F_Inputs!M738,InpOverride!M738)</f>
        <v>0</v>
      </c>
    </row>
    <row r="739" spans="1:13" x14ac:dyDescent="0.35">
      <c r="A739" t="s">
        <v>155</v>
      </c>
      <c r="B739" t="s">
        <v>306</v>
      </c>
      <c r="C739" t="s">
        <v>307</v>
      </c>
      <c r="D739" t="s">
        <v>205</v>
      </c>
      <c r="E739" t="s">
        <v>292</v>
      </c>
      <c r="F739" s="347">
        <f>IF(InpOverride!F739="",F_Inputs!F739,InpOverride!F739)</f>
        <v>0</v>
      </c>
      <c r="G739" s="347">
        <f>IF(InpOverride!G739="",F_Inputs!G739,InpOverride!G739)</f>
        <v>0</v>
      </c>
      <c r="H739" s="347">
        <f>IF(InpOverride!H739="",F_Inputs!H739,InpOverride!H739)</f>
        <v>0</v>
      </c>
      <c r="I739" s="347">
        <f>IF(InpOverride!I739="",F_Inputs!I739,InpOverride!I739)</f>
        <v>0</v>
      </c>
      <c r="J739" s="347">
        <f>IF(InpOverride!J739="",F_Inputs!J739,InpOverride!J739)</f>
        <v>0</v>
      </c>
      <c r="K739" s="347">
        <f>IF(InpOverride!K739="",F_Inputs!K739,InpOverride!K739)</f>
        <v>0</v>
      </c>
      <c r="L739" s="347">
        <f>IF(InpOverride!L739="",F_Inputs!L739,InpOverride!L739)</f>
        <v>0</v>
      </c>
      <c r="M739" s="347">
        <f>IF(InpOverride!M739="",F_Inputs!M739,InpOverride!M739)</f>
        <v>0</v>
      </c>
    </row>
    <row r="740" spans="1:13" x14ac:dyDescent="0.35">
      <c r="A740" t="s">
        <v>155</v>
      </c>
      <c r="B740" t="s">
        <v>309</v>
      </c>
      <c r="C740" t="s">
        <v>310</v>
      </c>
      <c r="D740" t="s">
        <v>170</v>
      </c>
      <c r="E740" t="s">
        <v>292</v>
      </c>
      <c r="F740" s="347">
        <f>IF(InpOverride!F740="",F_Inputs!F740,InpOverride!F740)</f>
        <v>0</v>
      </c>
      <c r="G740" s="347">
        <f>IF(InpOverride!G740="",F_Inputs!G740,InpOverride!G740)</f>
        <v>0</v>
      </c>
      <c r="H740" s="347">
        <f>IF(InpOverride!H740="",F_Inputs!H740,InpOverride!H740)</f>
        <v>0</v>
      </c>
      <c r="I740" s="347">
        <f>IF(InpOverride!I740="",F_Inputs!I740,InpOverride!I740)</f>
        <v>0</v>
      </c>
      <c r="J740" s="347">
        <f>IF(InpOverride!J740="",F_Inputs!J740,InpOverride!J740)</f>
        <v>0</v>
      </c>
      <c r="K740" s="347">
        <f>IF(InpOverride!K740="",F_Inputs!K740,InpOverride!K740)</f>
        <v>0</v>
      </c>
      <c r="L740" s="347">
        <f>IF(InpOverride!L740="",F_Inputs!L740,InpOverride!L740)</f>
        <v>0</v>
      </c>
      <c r="M740" s="347">
        <f>IF(InpOverride!M740="",F_Inputs!M740,InpOverride!M740)</f>
        <v>0</v>
      </c>
    </row>
    <row r="741" spans="1:13" x14ac:dyDescent="0.35">
      <c r="A741" t="s">
        <v>155</v>
      </c>
      <c r="B741" t="s">
        <v>311</v>
      </c>
      <c r="C741" t="s">
        <v>312</v>
      </c>
      <c r="D741" t="s">
        <v>170</v>
      </c>
      <c r="E741" t="s">
        <v>292</v>
      </c>
      <c r="F741" s="347">
        <f>IF(InpOverride!F741="",F_Inputs!F741,InpOverride!F741)</f>
        <v>0</v>
      </c>
      <c r="G741" s="347">
        <f>IF(InpOverride!G741="",F_Inputs!G741,InpOverride!G741)</f>
        <v>0</v>
      </c>
      <c r="H741" s="347">
        <f>IF(InpOverride!H741="",F_Inputs!H741,InpOverride!H741)</f>
        <v>0</v>
      </c>
      <c r="I741" s="347">
        <f>IF(InpOverride!I741="",F_Inputs!I741,InpOverride!I741)</f>
        <v>0</v>
      </c>
      <c r="J741" s="347">
        <f>IF(InpOverride!J741="",F_Inputs!J741,InpOverride!J741)</f>
        <v>0</v>
      </c>
      <c r="K741" s="347">
        <f>IF(InpOverride!K741="",F_Inputs!K741,InpOverride!K741)</f>
        <v>0</v>
      </c>
      <c r="L741" s="347">
        <f>IF(InpOverride!L741="",F_Inputs!L741,InpOverride!L741)</f>
        <v>0</v>
      </c>
      <c r="M741" s="347">
        <f>IF(InpOverride!M741="",F_Inputs!M741,InpOverride!M741)</f>
        <v>0</v>
      </c>
    </row>
    <row r="742" spans="1:13" x14ac:dyDescent="0.35">
      <c r="A742" t="s">
        <v>155</v>
      </c>
      <c r="B742" t="s">
        <v>313</v>
      </c>
      <c r="C742" t="s">
        <v>314</v>
      </c>
      <c r="D742" t="s">
        <v>189</v>
      </c>
      <c r="E742" t="s">
        <v>292</v>
      </c>
      <c r="F742" s="347">
        <f>IF(InpOverride!F742="",F_Inputs!F742,InpOverride!F742)</f>
        <v>0</v>
      </c>
      <c r="G742" s="347">
        <f>IF(InpOverride!G742="",F_Inputs!G742,InpOverride!G742)</f>
        <v>0</v>
      </c>
      <c r="H742" s="347">
        <f>IF(InpOverride!H742="",F_Inputs!H742,InpOverride!H742)</f>
        <v>0</v>
      </c>
      <c r="I742" s="347">
        <f>IF(InpOverride!I742="",F_Inputs!I742,InpOverride!I742)</f>
        <v>-1.03857566765577</v>
      </c>
      <c r="J742" s="347">
        <f>IF(InpOverride!J742="",F_Inputs!J742,InpOverride!J742)</f>
        <v>0</v>
      </c>
      <c r="K742" s="347">
        <f>IF(InpOverride!K742="",F_Inputs!K742,InpOverride!K742)</f>
        <v>0</v>
      </c>
      <c r="L742" s="347">
        <f>IF(InpOverride!L742="",F_Inputs!L742,InpOverride!L742)</f>
        <v>0</v>
      </c>
      <c r="M742" s="347">
        <f>IF(InpOverride!M742="",F_Inputs!M742,InpOverride!M742)</f>
        <v>0</v>
      </c>
    </row>
    <row r="743" spans="1:13" x14ac:dyDescent="0.35">
      <c r="A743" t="s">
        <v>155</v>
      </c>
      <c r="B743" t="s">
        <v>315</v>
      </c>
      <c r="C743" t="s">
        <v>316</v>
      </c>
      <c r="D743" t="s">
        <v>205</v>
      </c>
      <c r="E743" t="s">
        <v>292</v>
      </c>
      <c r="F743" s="347">
        <f>IF(InpOverride!F743="",F_Inputs!F743,InpOverride!F743)</f>
        <v>0</v>
      </c>
      <c r="G743" s="347">
        <f>IF(InpOverride!G743="",F_Inputs!G743,InpOverride!G743)</f>
        <v>0</v>
      </c>
      <c r="H743" s="347">
        <f>IF(InpOverride!H743="",F_Inputs!H743,InpOverride!H743)</f>
        <v>0</v>
      </c>
      <c r="I743" s="347" t="str">
        <f>IF(InpOverride!I743="",F_Inputs!I743,InpOverride!I743)</f>
        <v>No</v>
      </c>
      <c r="J743" s="347">
        <f>IF(InpOverride!J743="",F_Inputs!J743,InpOverride!J743)</f>
        <v>0</v>
      </c>
      <c r="K743" s="347">
        <f>IF(InpOverride!K743="",F_Inputs!K743,InpOverride!K743)</f>
        <v>0</v>
      </c>
      <c r="L743" s="347">
        <f>IF(InpOverride!L743="",F_Inputs!L743,InpOverride!L743)</f>
        <v>0</v>
      </c>
      <c r="M743" s="347">
        <f>IF(InpOverride!M743="",F_Inputs!M743,InpOverride!M743)</f>
        <v>0</v>
      </c>
    </row>
    <row r="744" spans="1:13" x14ac:dyDescent="0.35">
      <c r="A744" t="s">
        <v>155</v>
      </c>
      <c r="B744" t="s">
        <v>317</v>
      </c>
      <c r="C744" t="s">
        <v>318</v>
      </c>
      <c r="D744" t="s">
        <v>170</v>
      </c>
      <c r="E744" t="s">
        <v>292</v>
      </c>
      <c r="F744" s="347">
        <f>IF(InpOverride!F744="",F_Inputs!F744,InpOverride!F744)</f>
        <v>0</v>
      </c>
      <c r="G744" s="347">
        <f>IF(InpOverride!G744="",F_Inputs!G744,InpOverride!G744)</f>
        <v>0</v>
      </c>
      <c r="H744" s="347">
        <f>IF(InpOverride!H744="",F_Inputs!H744,InpOverride!H744)</f>
        <v>0</v>
      </c>
      <c r="I744" s="347">
        <f>IF(InpOverride!I744="",F_Inputs!I744,InpOverride!I744)</f>
        <v>-0.47249999999999998</v>
      </c>
      <c r="J744" s="347">
        <f>IF(InpOverride!J744="",F_Inputs!J744,InpOverride!J744)</f>
        <v>0</v>
      </c>
      <c r="K744" s="347">
        <f>IF(InpOverride!K744="",F_Inputs!K744,InpOverride!K744)</f>
        <v>0</v>
      </c>
      <c r="L744" s="347">
        <f>IF(InpOverride!L744="",F_Inputs!L744,InpOverride!L744)</f>
        <v>0</v>
      </c>
      <c r="M744" s="347">
        <f>IF(InpOverride!M744="",F_Inputs!M744,InpOverride!M744)</f>
        <v>0</v>
      </c>
    </row>
    <row r="745" spans="1:13" x14ac:dyDescent="0.35">
      <c r="A745" t="s">
        <v>155</v>
      </c>
      <c r="B745" t="s">
        <v>319</v>
      </c>
      <c r="C745" t="s">
        <v>320</v>
      </c>
      <c r="D745" t="s">
        <v>170</v>
      </c>
      <c r="E745" t="s">
        <v>292</v>
      </c>
      <c r="F745" s="347">
        <f>IF(InpOverride!F745="",F_Inputs!F745,InpOverride!F745)</f>
        <v>0</v>
      </c>
      <c r="G745" s="347">
        <f>IF(InpOverride!G745="",F_Inputs!G745,InpOverride!G745)</f>
        <v>0</v>
      </c>
      <c r="H745" s="347">
        <f>IF(InpOverride!H745="",F_Inputs!H745,InpOverride!H745)</f>
        <v>0</v>
      </c>
      <c r="I745" s="347">
        <f>IF(InpOverride!I745="",F_Inputs!I745,InpOverride!I745)</f>
        <v>-4.83</v>
      </c>
      <c r="J745" s="347">
        <f>IF(InpOverride!J745="",F_Inputs!J745,InpOverride!J745)</f>
        <v>0</v>
      </c>
      <c r="K745" s="347">
        <f>IF(InpOverride!K745="",F_Inputs!K745,InpOverride!K745)</f>
        <v>0</v>
      </c>
      <c r="L745" s="347">
        <f>IF(InpOverride!L745="",F_Inputs!L745,InpOverride!L745)</f>
        <v>0</v>
      </c>
      <c r="M745" s="347">
        <f>IF(InpOverride!M745="",F_Inputs!M745,InpOverride!M745)</f>
        <v>0</v>
      </c>
    </row>
    <row r="746" spans="1:13" x14ac:dyDescent="0.35">
      <c r="A746" t="s">
        <v>155</v>
      </c>
      <c r="B746" t="s">
        <v>321</v>
      </c>
      <c r="C746" t="s">
        <v>322</v>
      </c>
      <c r="D746" t="s">
        <v>189</v>
      </c>
      <c r="E746" t="s">
        <v>292</v>
      </c>
      <c r="F746" s="347">
        <f>IF(InpOverride!F746="",F_Inputs!F746,InpOverride!F746)</f>
        <v>0</v>
      </c>
      <c r="G746" s="347">
        <f>IF(InpOverride!G746="",F_Inputs!G746,InpOverride!G746)</f>
        <v>0</v>
      </c>
      <c r="H746" s="347">
        <f>IF(InpOverride!H746="",F_Inputs!H746,InpOverride!H746)</f>
        <v>0</v>
      </c>
      <c r="I746" s="347">
        <f>IF(InpOverride!I746="",F_Inputs!I746,InpOverride!I746)</f>
        <v>0</v>
      </c>
      <c r="J746" s="347">
        <f>IF(InpOverride!J746="",F_Inputs!J746,InpOverride!J746)</f>
        <v>0</v>
      </c>
      <c r="K746" s="347">
        <f>IF(InpOverride!K746="",F_Inputs!K746,InpOverride!K746)</f>
        <v>0</v>
      </c>
      <c r="L746" s="347">
        <f>IF(InpOverride!L746="",F_Inputs!L746,InpOverride!L746)</f>
        <v>0</v>
      </c>
      <c r="M746" s="347">
        <f>IF(InpOverride!M746="",F_Inputs!M746,InpOverride!M746)</f>
        <v>0</v>
      </c>
    </row>
    <row r="747" spans="1:13" x14ac:dyDescent="0.35">
      <c r="A747" t="s">
        <v>155</v>
      </c>
      <c r="B747" t="s">
        <v>323</v>
      </c>
      <c r="C747" t="s">
        <v>324</v>
      </c>
      <c r="D747" t="s">
        <v>205</v>
      </c>
      <c r="E747" t="s">
        <v>292</v>
      </c>
      <c r="F747" s="347">
        <f>IF(InpOverride!F747="",F_Inputs!F747,InpOverride!F747)</f>
        <v>0</v>
      </c>
      <c r="G747" s="347">
        <f>IF(InpOverride!G747="",F_Inputs!G747,InpOverride!G747)</f>
        <v>0</v>
      </c>
      <c r="H747" s="347">
        <f>IF(InpOverride!H747="",F_Inputs!H747,InpOverride!H747)</f>
        <v>0</v>
      </c>
      <c r="I747" s="347">
        <f>IF(InpOverride!I747="",F_Inputs!I747,InpOverride!I747)</f>
        <v>0</v>
      </c>
      <c r="J747" s="347">
        <f>IF(InpOverride!J747="",F_Inputs!J747,InpOverride!J747)</f>
        <v>0</v>
      </c>
      <c r="K747" s="347">
        <f>IF(InpOverride!K747="",F_Inputs!K747,InpOverride!K747)</f>
        <v>0</v>
      </c>
      <c r="L747" s="347">
        <f>IF(InpOverride!L747="",F_Inputs!L747,InpOverride!L747)</f>
        <v>0</v>
      </c>
      <c r="M747" s="347">
        <f>IF(InpOverride!M747="",F_Inputs!M747,InpOverride!M747)</f>
        <v>0</v>
      </c>
    </row>
    <row r="748" spans="1:13" x14ac:dyDescent="0.35">
      <c r="A748" t="s">
        <v>155</v>
      </c>
      <c r="B748" t="s">
        <v>325</v>
      </c>
      <c r="C748" t="s">
        <v>326</v>
      </c>
      <c r="D748" t="s">
        <v>170</v>
      </c>
      <c r="E748" t="s">
        <v>292</v>
      </c>
      <c r="F748" s="347">
        <f>IF(InpOverride!F748="",F_Inputs!F748,InpOverride!F748)</f>
        <v>0</v>
      </c>
      <c r="G748" s="347">
        <f>IF(InpOverride!G748="",F_Inputs!G748,InpOverride!G748)</f>
        <v>0</v>
      </c>
      <c r="H748" s="347">
        <f>IF(InpOverride!H748="",F_Inputs!H748,InpOverride!H748)</f>
        <v>0</v>
      </c>
      <c r="I748" s="347">
        <f>IF(InpOverride!I748="",F_Inputs!I748,InpOverride!I748)</f>
        <v>0</v>
      </c>
      <c r="J748" s="347">
        <f>IF(InpOverride!J748="",F_Inputs!J748,InpOverride!J748)</f>
        <v>0</v>
      </c>
      <c r="K748" s="347">
        <f>IF(InpOverride!K748="",F_Inputs!K748,InpOverride!K748)</f>
        <v>0</v>
      </c>
      <c r="L748" s="347">
        <f>IF(InpOverride!L748="",F_Inputs!L748,InpOverride!L748)</f>
        <v>0</v>
      </c>
      <c r="M748" s="347">
        <f>IF(InpOverride!M748="",F_Inputs!M748,InpOverride!M748)</f>
        <v>0</v>
      </c>
    </row>
    <row r="749" spans="1:13" x14ac:dyDescent="0.35">
      <c r="A749" t="s">
        <v>155</v>
      </c>
      <c r="B749" t="s">
        <v>327</v>
      </c>
      <c r="C749" t="s">
        <v>328</v>
      </c>
      <c r="D749" t="s">
        <v>170</v>
      </c>
      <c r="E749" t="s">
        <v>292</v>
      </c>
      <c r="F749" s="347">
        <f>IF(InpOverride!F749="",F_Inputs!F749,InpOverride!F749)</f>
        <v>0</v>
      </c>
      <c r="G749" s="347">
        <f>IF(InpOverride!G749="",F_Inputs!G749,InpOverride!G749)</f>
        <v>0</v>
      </c>
      <c r="H749" s="347">
        <f>IF(InpOverride!H749="",F_Inputs!H749,InpOverride!H749)</f>
        <v>0</v>
      </c>
      <c r="I749" s="347">
        <f>IF(InpOverride!I749="",F_Inputs!I749,InpOverride!I749)</f>
        <v>0</v>
      </c>
      <c r="J749" s="347">
        <f>IF(InpOverride!J749="",F_Inputs!J749,InpOverride!J749)</f>
        <v>0</v>
      </c>
      <c r="K749" s="347">
        <f>IF(InpOverride!K749="",F_Inputs!K749,InpOverride!K749)</f>
        <v>0</v>
      </c>
      <c r="L749" s="347">
        <f>IF(InpOverride!L749="",F_Inputs!L749,InpOverride!L749)</f>
        <v>0</v>
      </c>
      <c r="M749" s="347">
        <f>IF(InpOverride!M749="",F_Inputs!M749,InpOverride!M749)</f>
        <v>0</v>
      </c>
    </row>
    <row r="750" spans="1:13" x14ac:dyDescent="0.35">
      <c r="A750" t="s">
        <v>155</v>
      </c>
      <c r="B750" t="s">
        <v>329</v>
      </c>
      <c r="C750" t="s">
        <v>330</v>
      </c>
      <c r="D750" t="s">
        <v>188</v>
      </c>
      <c r="E750" t="s">
        <v>292</v>
      </c>
      <c r="F750" s="347">
        <f>IF(InpOverride!F750="",F_Inputs!F750,InpOverride!F750)</f>
        <v>0</v>
      </c>
      <c r="G750" s="347">
        <f>IF(InpOverride!G750="",F_Inputs!G750,InpOverride!G750)</f>
        <v>0</v>
      </c>
      <c r="H750" s="347">
        <f>IF(InpOverride!H750="",F_Inputs!H750,InpOverride!H750)</f>
        <v>0</v>
      </c>
      <c r="I750" s="347">
        <f>IF(InpOverride!I750="",F_Inputs!I750,InpOverride!I750)</f>
        <v>0</v>
      </c>
      <c r="J750" s="347">
        <f>IF(InpOverride!J750="",F_Inputs!J750,InpOverride!J750)</f>
        <v>0</v>
      </c>
      <c r="K750" s="347">
        <f>IF(InpOverride!K750="",F_Inputs!K750,InpOverride!K750)</f>
        <v>0</v>
      </c>
      <c r="L750" s="347">
        <f>IF(InpOverride!L750="",F_Inputs!L750,InpOverride!L750)</f>
        <v>0</v>
      </c>
      <c r="M750" s="347">
        <f>IF(InpOverride!M750="",F_Inputs!M750,InpOverride!M750)</f>
        <v>0</v>
      </c>
    </row>
    <row r="751" spans="1:13" x14ac:dyDescent="0.35">
      <c r="A751" t="s">
        <v>155</v>
      </c>
      <c r="B751" t="s">
        <v>331</v>
      </c>
      <c r="C751" t="s">
        <v>332</v>
      </c>
      <c r="D751" t="s">
        <v>205</v>
      </c>
      <c r="E751" t="s">
        <v>292</v>
      </c>
      <c r="F751" s="347">
        <f>IF(InpOverride!F751="",F_Inputs!F751,InpOverride!F751)</f>
        <v>0</v>
      </c>
      <c r="G751" s="347">
        <f>IF(InpOverride!G751="",F_Inputs!G751,InpOverride!G751)</f>
        <v>0</v>
      </c>
      <c r="H751" s="347">
        <f>IF(InpOverride!H751="",F_Inputs!H751,InpOverride!H751)</f>
        <v>0</v>
      </c>
      <c r="I751" s="347">
        <f>IF(InpOverride!I751="",F_Inputs!I751,InpOverride!I751)</f>
        <v>0</v>
      </c>
      <c r="J751" s="347">
        <f>IF(InpOverride!J751="",F_Inputs!J751,InpOverride!J751)</f>
        <v>0</v>
      </c>
      <c r="K751" s="347">
        <f>IF(InpOverride!K751="",F_Inputs!K751,InpOverride!K751)</f>
        <v>0</v>
      </c>
      <c r="L751" s="347">
        <f>IF(InpOverride!L751="",F_Inputs!L751,InpOverride!L751)</f>
        <v>0</v>
      </c>
      <c r="M751" s="347">
        <f>IF(InpOverride!M751="",F_Inputs!M751,InpOverride!M751)</f>
        <v>0</v>
      </c>
    </row>
    <row r="752" spans="1:13" x14ac:dyDescent="0.35">
      <c r="A752" t="s">
        <v>155</v>
      </c>
      <c r="B752" t="s">
        <v>333</v>
      </c>
      <c r="C752" t="s">
        <v>334</v>
      </c>
      <c r="D752" t="s">
        <v>170</v>
      </c>
      <c r="E752" t="s">
        <v>292</v>
      </c>
      <c r="F752" s="347">
        <f>IF(InpOverride!F752="",F_Inputs!F752,InpOverride!F752)</f>
        <v>0</v>
      </c>
      <c r="G752" s="347">
        <f>IF(InpOverride!G752="",F_Inputs!G752,InpOverride!G752)</f>
        <v>0</v>
      </c>
      <c r="H752" s="347">
        <f>IF(InpOverride!H752="",F_Inputs!H752,InpOverride!H752)</f>
        <v>0</v>
      </c>
      <c r="I752" s="347">
        <f>IF(InpOverride!I752="",F_Inputs!I752,InpOverride!I752)</f>
        <v>0</v>
      </c>
      <c r="J752" s="347">
        <f>IF(InpOverride!J752="",F_Inputs!J752,InpOverride!J752)</f>
        <v>0</v>
      </c>
      <c r="K752" s="347">
        <f>IF(InpOverride!K752="",F_Inputs!K752,InpOverride!K752)</f>
        <v>0</v>
      </c>
      <c r="L752" s="347">
        <f>IF(InpOverride!L752="",F_Inputs!L752,InpOverride!L752)</f>
        <v>0</v>
      </c>
      <c r="M752" s="347">
        <f>IF(InpOverride!M752="",F_Inputs!M752,InpOverride!M752)</f>
        <v>0</v>
      </c>
    </row>
    <row r="753" spans="1:13" x14ac:dyDescent="0.35">
      <c r="A753" t="s">
        <v>155</v>
      </c>
      <c r="B753" t="s">
        <v>335</v>
      </c>
      <c r="C753" t="s">
        <v>336</v>
      </c>
      <c r="D753" t="s">
        <v>170</v>
      </c>
      <c r="E753" t="s">
        <v>292</v>
      </c>
      <c r="F753" s="347">
        <f>IF(InpOverride!F753="",F_Inputs!F753,InpOverride!F753)</f>
        <v>0</v>
      </c>
      <c r="G753" s="347">
        <f>IF(InpOverride!G753="",F_Inputs!G753,InpOverride!G753)</f>
        <v>0</v>
      </c>
      <c r="H753" s="347">
        <f>IF(InpOverride!H753="",F_Inputs!H753,InpOverride!H753)</f>
        <v>0</v>
      </c>
      <c r="I753" s="347">
        <f>IF(InpOverride!I753="",F_Inputs!I753,InpOverride!I753)</f>
        <v>0</v>
      </c>
      <c r="J753" s="347">
        <f>IF(InpOverride!J753="",F_Inputs!J753,InpOverride!J753)</f>
        <v>0</v>
      </c>
      <c r="K753" s="347">
        <f>IF(InpOverride!K753="",F_Inputs!K753,InpOverride!K753)</f>
        <v>0</v>
      </c>
      <c r="L753" s="347">
        <f>IF(InpOverride!L753="",F_Inputs!L753,InpOverride!L753)</f>
        <v>0</v>
      </c>
      <c r="M753" s="347">
        <f>IF(InpOverride!M753="",F_Inputs!M753,InpOverride!M753)</f>
        <v>0</v>
      </c>
    </row>
    <row r="754" spans="1:13" x14ac:dyDescent="0.35">
      <c r="A754" t="s">
        <v>155</v>
      </c>
      <c r="B754" t="s">
        <v>337</v>
      </c>
      <c r="C754" t="s">
        <v>338</v>
      </c>
      <c r="D754" t="s">
        <v>189</v>
      </c>
      <c r="E754" t="s">
        <v>292</v>
      </c>
      <c r="F754" s="347">
        <f>IF(InpOverride!F754="",F_Inputs!F754,InpOverride!F754)</f>
        <v>0</v>
      </c>
      <c r="G754" s="347">
        <f>IF(InpOverride!G754="",F_Inputs!G754,InpOverride!G754)</f>
        <v>0</v>
      </c>
      <c r="H754" s="347">
        <f>IF(InpOverride!H754="",F_Inputs!H754,InpOverride!H754)</f>
        <v>0</v>
      </c>
      <c r="I754" s="347">
        <f>IF(InpOverride!I754="",F_Inputs!I754,InpOverride!I754)</f>
        <v>0</v>
      </c>
      <c r="J754" s="347">
        <f>IF(InpOverride!J754="",F_Inputs!J754,InpOverride!J754)</f>
        <v>0</v>
      </c>
      <c r="K754" s="347">
        <f>IF(InpOverride!K754="",F_Inputs!K754,InpOverride!K754)</f>
        <v>0</v>
      </c>
      <c r="L754" s="347">
        <f>IF(InpOverride!L754="",F_Inputs!L754,InpOverride!L754)</f>
        <v>0</v>
      </c>
      <c r="M754" s="347">
        <f>IF(InpOverride!M754="",F_Inputs!M754,InpOverride!M754)</f>
        <v>0</v>
      </c>
    </row>
    <row r="755" spans="1:13" x14ac:dyDescent="0.35">
      <c r="A755" t="s">
        <v>155</v>
      </c>
      <c r="B755" t="s">
        <v>339</v>
      </c>
      <c r="C755" t="s">
        <v>340</v>
      </c>
      <c r="D755" t="s">
        <v>205</v>
      </c>
      <c r="E755" t="s">
        <v>292</v>
      </c>
      <c r="F755" s="347">
        <f>IF(InpOverride!F755="",F_Inputs!F755,InpOverride!F755)</f>
        <v>0</v>
      </c>
      <c r="G755" s="347">
        <f>IF(InpOverride!G755="",F_Inputs!G755,InpOverride!G755)</f>
        <v>0</v>
      </c>
      <c r="H755" s="347">
        <f>IF(InpOverride!H755="",F_Inputs!H755,InpOverride!H755)</f>
        <v>0</v>
      </c>
      <c r="I755" s="347">
        <f>IF(InpOverride!I755="",F_Inputs!I755,InpOverride!I755)</f>
        <v>0</v>
      </c>
      <c r="J755" s="347">
        <f>IF(InpOverride!J755="",F_Inputs!J755,InpOverride!J755)</f>
        <v>0</v>
      </c>
      <c r="K755" s="347">
        <f>IF(InpOverride!K755="",F_Inputs!K755,InpOverride!K755)</f>
        <v>0</v>
      </c>
      <c r="L755" s="347">
        <f>IF(InpOverride!L755="",F_Inputs!L755,InpOverride!L755)</f>
        <v>0</v>
      </c>
      <c r="M755" s="347">
        <f>IF(InpOverride!M755="",F_Inputs!M755,InpOverride!M755)</f>
        <v>0</v>
      </c>
    </row>
    <row r="756" spans="1:13" x14ac:dyDescent="0.35">
      <c r="A756" t="s">
        <v>155</v>
      </c>
      <c r="B756" t="s">
        <v>341</v>
      </c>
      <c r="C756" t="s">
        <v>342</v>
      </c>
      <c r="D756" t="s">
        <v>170</v>
      </c>
      <c r="E756" t="s">
        <v>292</v>
      </c>
      <c r="F756" s="347">
        <f>IF(InpOverride!F756="",F_Inputs!F756,InpOverride!F756)</f>
        <v>0</v>
      </c>
      <c r="G756" s="347">
        <f>IF(InpOverride!G756="",F_Inputs!G756,InpOverride!G756)</f>
        <v>0</v>
      </c>
      <c r="H756" s="347">
        <f>IF(InpOverride!H756="",F_Inputs!H756,InpOverride!H756)</f>
        <v>0</v>
      </c>
      <c r="I756" s="347">
        <f>IF(InpOverride!I756="",F_Inputs!I756,InpOverride!I756)</f>
        <v>0</v>
      </c>
      <c r="J756" s="347">
        <f>IF(InpOverride!J756="",F_Inputs!J756,InpOverride!J756)</f>
        <v>0</v>
      </c>
      <c r="K756" s="347">
        <f>IF(InpOverride!K756="",F_Inputs!K756,InpOverride!K756)</f>
        <v>0</v>
      </c>
      <c r="L756" s="347">
        <f>IF(InpOverride!L756="",F_Inputs!L756,InpOverride!L756)</f>
        <v>0</v>
      </c>
      <c r="M756" s="347">
        <f>IF(InpOverride!M756="",F_Inputs!M756,InpOverride!M756)</f>
        <v>0</v>
      </c>
    </row>
    <row r="757" spans="1:13" x14ac:dyDescent="0.35">
      <c r="A757" t="s">
        <v>155</v>
      </c>
      <c r="B757" t="s">
        <v>343</v>
      </c>
      <c r="C757" t="s">
        <v>344</v>
      </c>
      <c r="D757" t="s">
        <v>170</v>
      </c>
      <c r="E757" t="s">
        <v>292</v>
      </c>
      <c r="F757" s="347">
        <f>IF(InpOverride!F757="",F_Inputs!F757,InpOverride!F757)</f>
        <v>0</v>
      </c>
      <c r="G757" s="347">
        <f>IF(InpOverride!G757="",F_Inputs!G757,InpOverride!G757)</f>
        <v>0</v>
      </c>
      <c r="H757" s="347">
        <f>IF(InpOverride!H757="",F_Inputs!H757,InpOverride!H757)</f>
        <v>0</v>
      </c>
      <c r="I757" s="347">
        <f>IF(InpOverride!I757="",F_Inputs!I757,InpOverride!I757)</f>
        <v>0</v>
      </c>
      <c r="J757" s="347">
        <f>IF(InpOverride!J757="",F_Inputs!J757,InpOverride!J757)</f>
        <v>0</v>
      </c>
      <c r="K757" s="347">
        <f>IF(InpOverride!K757="",F_Inputs!K757,InpOverride!K757)</f>
        <v>0</v>
      </c>
      <c r="L757" s="347">
        <f>IF(InpOverride!L757="",F_Inputs!L757,InpOverride!L757)</f>
        <v>0</v>
      </c>
      <c r="M757" s="347">
        <f>IF(InpOverride!M757="",F_Inputs!M757,InpOverride!M757)</f>
        <v>0</v>
      </c>
    </row>
    <row r="758" spans="1:13" x14ac:dyDescent="0.35">
      <c r="A758" t="s">
        <v>155</v>
      </c>
      <c r="B758" t="s">
        <v>345</v>
      </c>
      <c r="C758" t="s">
        <v>346</v>
      </c>
      <c r="D758" t="s">
        <v>188</v>
      </c>
      <c r="E758" t="s">
        <v>292</v>
      </c>
      <c r="F758" s="347">
        <f>IF(InpOverride!F758="",F_Inputs!F758,InpOverride!F758)</f>
        <v>0</v>
      </c>
      <c r="G758" s="347">
        <f>IF(InpOverride!G758="",F_Inputs!G758,InpOverride!G758)</f>
        <v>0</v>
      </c>
      <c r="H758" s="347">
        <f>IF(InpOverride!H758="",F_Inputs!H758,InpOverride!H758)</f>
        <v>0</v>
      </c>
      <c r="I758" s="347">
        <f>IF(InpOverride!I758="",F_Inputs!I758,InpOverride!I758)</f>
        <v>0</v>
      </c>
      <c r="J758" s="347">
        <f>IF(InpOverride!J758="",F_Inputs!J758,InpOverride!J758)</f>
        <v>0</v>
      </c>
      <c r="K758" s="347">
        <f>IF(InpOverride!K758="",F_Inputs!K758,InpOverride!K758)</f>
        <v>0</v>
      </c>
      <c r="L758" s="347">
        <f>IF(InpOverride!L758="",F_Inputs!L758,InpOverride!L758)</f>
        <v>0</v>
      </c>
      <c r="M758" s="347">
        <f>IF(InpOverride!M758="",F_Inputs!M758,InpOverride!M758)</f>
        <v>0</v>
      </c>
    </row>
    <row r="759" spans="1:13" x14ac:dyDescent="0.35">
      <c r="A759" t="s">
        <v>155</v>
      </c>
      <c r="B759" t="s">
        <v>347</v>
      </c>
      <c r="C759" t="s">
        <v>348</v>
      </c>
      <c r="D759" t="s">
        <v>188</v>
      </c>
      <c r="E759" t="s">
        <v>292</v>
      </c>
      <c r="F759" s="347">
        <f>IF(InpOverride!F759="",F_Inputs!F759,InpOverride!F759)</f>
        <v>0</v>
      </c>
      <c r="G759" s="347">
        <f>IF(InpOverride!G759="",F_Inputs!G759,InpOverride!G759)</f>
        <v>0</v>
      </c>
      <c r="H759" s="347">
        <f>IF(InpOverride!H759="",F_Inputs!H759,InpOverride!H759)</f>
        <v>0</v>
      </c>
      <c r="I759" s="347">
        <f>IF(InpOverride!I759="",F_Inputs!I759,InpOverride!I759)</f>
        <v>0</v>
      </c>
      <c r="J759" s="347">
        <f>IF(InpOverride!J759="",F_Inputs!J759,InpOverride!J759)</f>
        <v>0</v>
      </c>
      <c r="K759" s="347">
        <f>IF(InpOverride!K759="",F_Inputs!K759,InpOverride!K759)</f>
        <v>0</v>
      </c>
      <c r="L759" s="347">
        <f>IF(InpOverride!L759="",F_Inputs!L759,InpOverride!L759)</f>
        <v>0</v>
      </c>
      <c r="M759" s="347">
        <f>IF(InpOverride!M759="",F_Inputs!M759,InpOverride!M759)</f>
        <v>0</v>
      </c>
    </row>
    <row r="760" spans="1:13" x14ac:dyDescent="0.35">
      <c r="A760" t="s">
        <v>155</v>
      </c>
      <c r="B760" t="s">
        <v>349</v>
      </c>
      <c r="C760" t="s">
        <v>350</v>
      </c>
      <c r="D760" t="s">
        <v>188</v>
      </c>
      <c r="E760" t="s">
        <v>292</v>
      </c>
      <c r="F760" s="347">
        <f>IF(InpOverride!F760="",F_Inputs!F760,InpOverride!F760)</f>
        <v>0</v>
      </c>
      <c r="G760" s="347">
        <f>IF(InpOverride!G760="",F_Inputs!G760,InpOverride!G760)</f>
        <v>0</v>
      </c>
      <c r="H760" s="347">
        <f>IF(InpOverride!H760="",F_Inputs!H760,InpOverride!H760)</f>
        <v>0</v>
      </c>
      <c r="I760" s="347">
        <f>IF(InpOverride!I760="",F_Inputs!I760,InpOverride!I760)</f>
        <v>0</v>
      </c>
      <c r="J760" s="347">
        <f>IF(InpOverride!J760="",F_Inputs!J760,InpOverride!J760)</f>
        <v>0</v>
      </c>
      <c r="K760" s="347">
        <f>IF(InpOverride!K760="",F_Inputs!K760,InpOverride!K760)</f>
        <v>0</v>
      </c>
      <c r="L760" s="347">
        <f>IF(InpOverride!L760="",F_Inputs!L760,InpOverride!L760)</f>
        <v>0</v>
      </c>
      <c r="M760" s="347">
        <f>IF(InpOverride!M760="",F_Inputs!M760,InpOverride!M760)</f>
        <v>0</v>
      </c>
    </row>
    <row r="761" spans="1:13" x14ac:dyDescent="0.35">
      <c r="A761" t="s">
        <v>155</v>
      </c>
      <c r="B761" t="s">
        <v>351</v>
      </c>
      <c r="C761" t="s">
        <v>352</v>
      </c>
      <c r="D761" t="s">
        <v>205</v>
      </c>
      <c r="E761" t="s">
        <v>292</v>
      </c>
      <c r="F761" s="347">
        <f>IF(InpOverride!F761="",F_Inputs!F761,InpOverride!F761)</f>
        <v>0</v>
      </c>
      <c r="G761" s="347">
        <f>IF(InpOverride!G761="",F_Inputs!G761,InpOverride!G761)</f>
        <v>0</v>
      </c>
      <c r="H761" s="347">
        <f>IF(InpOverride!H761="",F_Inputs!H761,InpOverride!H761)</f>
        <v>0</v>
      </c>
      <c r="I761" s="347">
        <f>IF(InpOverride!I761="",F_Inputs!I761,InpOverride!I761)</f>
        <v>0</v>
      </c>
      <c r="J761" s="347">
        <f>IF(InpOverride!J761="",F_Inputs!J761,InpOverride!J761)</f>
        <v>0</v>
      </c>
      <c r="K761" s="347">
        <f>IF(InpOverride!K761="",F_Inputs!K761,InpOverride!K761)</f>
        <v>0</v>
      </c>
      <c r="L761" s="347">
        <f>IF(InpOverride!L761="",F_Inputs!L761,InpOverride!L761)</f>
        <v>0</v>
      </c>
      <c r="M761" s="347">
        <f>IF(InpOverride!M761="",F_Inputs!M761,InpOverride!M761)</f>
        <v>0</v>
      </c>
    </row>
    <row r="762" spans="1:13" x14ac:dyDescent="0.35">
      <c r="A762" t="s">
        <v>155</v>
      </c>
      <c r="B762" t="s">
        <v>353</v>
      </c>
      <c r="C762" t="s">
        <v>354</v>
      </c>
      <c r="D762" t="s">
        <v>170</v>
      </c>
      <c r="E762" t="s">
        <v>292</v>
      </c>
      <c r="F762" s="347">
        <f>IF(InpOverride!F762="",F_Inputs!F762,InpOverride!F762)</f>
        <v>0</v>
      </c>
      <c r="G762" s="347">
        <f>IF(InpOverride!G762="",F_Inputs!G762,InpOverride!G762)</f>
        <v>0</v>
      </c>
      <c r="H762" s="347">
        <f>IF(InpOverride!H762="",F_Inputs!H762,InpOverride!H762)</f>
        <v>0</v>
      </c>
      <c r="I762" s="347">
        <f>IF(InpOverride!I762="",F_Inputs!I762,InpOverride!I762)</f>
        <v>0</v>
      </c>
      <c r="J762" s="347">
        <f>IF(InpOverride!J762="",F_Inputs!J762,InpOverride!J762)</f>
        <v>0</v>
      </c>
      <c r="K762" s="347">
        <f>IF(InpOverride!K762="",F_Inputs!K762,InpOverride!K762)</f>
        <v>0</v>
      </c>
      <c r="L762" s="347">
        <f>IF(InpOverride!L762="",F_Inputs!L762,InpOverride!L762)</f>
        <v>0</v>
      </c>
      <c r="M762" s="347">
        <f>IF(InpOverride!M762="",F_Inputs!M762,InpOverride!M762)</f>
        <v>0</v>
      </c>
    </row>
    <row r="763" spans="1:13" x14ac:dyDescent="0.35">
      <c r="A763" t="s">
        <v>155</v>
      </c>
      <c r="B763" t="s">
        <v>355</v>
      </c>
      <c r="C763" t="s">
        <v>356</v>
      </c>
      <c r="D763" t="s">
        <v>170</v>
      </c>
      <c r="E763" t="s">
        <v>292</v>
      </c>
      <c r="F763" s="347">
        <f>IF(InpOverride!F763="",F_Inputs!F763,InpOverride!F763)</f>
        <v>0</v>
      </c>
      <c r="G763" s="347">
        <f>IF(InpOverride!G763="",F_Inputs!G763,InpOverride!G763)</f>
        <v>0</v>
      </c>
      <c r="H763" s="347">
        <f>IF(InpOverride!H763="",F_Inputs!H763,InpOverride!H763)</f>
        <v>0</v>
      </c>
      <c r="I763" s="347">
        <f>IF(InpOverride!I763="",F_Inputs!I763,InpOverride!I763)</f>
        <v>0</v>
      </c>
      <c r="J763" s="347">
        <f>IF(InpOverride!J763="",F_Inputs!J763,InpOverride!J763)</f>
        <v>0</v>
      </c>
      <c r="K763" s="347">
        <f>IF(InpOverride!K763="",F_Inputs!K763,InpOverride!K763)</f>
        <v>0</v>
      </c>
      <c r="L763" s="347">
        <f>IF(InpOverride!L763="",F_Inputs!L763,InpOverride!L763)</f>
        <v>0</v>
      </c>
      <c r="M763" s="347">
        <f>IF(InpOverride!M763="",F_Inputs!M763,InpOverride!M763)</f>
        <v>0</v>
      </c>
    </row>
    <row r="764" spans="1:13" x14ac:dyDescent="0.35">
      <c r="A764" t="s">
        <v>155</v>
      </c>
      <c r="B764" t="s">
        <v>357</v>
      </c>
      <c r="C764" t="s">
        <v>358</v>
      </c>
      <c r="D764" t="s">
        <v>188</v>
      </c>
      <c r="E764" t="s">
        <v>292</v>
      </c>
      <c r="F764" s="347">
        <f>IF(InpOverride!F764="",F_Inputs!F764,InpOverride!F764)</f>
        <v>0</v>
      </c>
      <c r="G764" s="347">
        <f>IF(InpOverride!G764="",F_Inputs!G764,InpOverride!G764)</f>
        <v>0</v>
      </c>
      <c r="H764" s="347">
        <f>IF(InpOverride!H764="",F_Inputs!H764,InpOverride!H764)</f>
        <v>0</v>
      </c>
      <c r="I764" s="347">
        <f>IF(InpOverride!I764="",F_Inputs!I764,InpOverride!I764)</f>
        <v>0</v>
      </c>
      <c r="J764" s="347">
        <f>IF(InpOverride!J764="",F_Inputs!J764,InpOverride!J764)</f>
        <v>0</v>
      </c>
      <c r="K764" s="347">
        <f>IF(InpOverride!K764="",F_Inputs!K764,InpOverride!K764)</f>
        <v>0</v>
      </c>
      <c r="L764" s="347">
        <f>IF(InpOverride!L764="",F_Inputs!L764,InpOverride!L764)</f>
        <v>0</v>
      </c>
      <c r="M764" s="347">
        <f>IF(InpOverride!M764="",F_Inputs!M764,InpOverride!M764)</f>
        <v>0</v>
      </c>
    </row>
    <row r="765" spans="1:13" x14ac:dyDescent="0.35">
      <c r="A765" t="s">
        <v>155</v>
      </c>
      <c r="B765" t="s">
        <v>359</v>
      </c>
      <c r="C765" t="s">
        <v>360</v>
      </c>
      <c r="D765" t="s">
        <v>205</v>
      </c>
      <c r="E765" t="s">
        <v>292</v>
      </c>
      <c r="F765" s="347">
        <f>IF(InpOverride!F765="",F_Inputs!F765,InpOverride!F765)</f>
        <v>0</v>
      </c>
      <c r="G765" s="347">
        <f>IF(InpOverride!G765="",F_Inputs!G765,InpOverride!G765)</f>
        <v>0</v>
      </c>
      <c r="H765" s="347">
        <f>IF(InpOverride!H765="",F_Inputs!H765,InpOverride!H765)</f>
        <v>0</v>
      </c>
      <c r="I765" s="347">
        <f>IF(InpOverride!I765="",F_Inputs!I765,InpOverride!I765)</f>
        <v>0</v>
      </c>
      <c r="J765" s="347">
        <f>IF(InpOverride!J765="",F_Inputs!J765,InpOverride!J765)</f>
        <v>0</v>
      </c>
      <c r="K765" s="347">
        <f>IF(InpOverride!K765="",F_Inputs!K765,InpOverride!K765)</f>
        <v>0</v>
      </c>
      <c r="L765" s="347">
        <f>IF(InpOverride!L765="",F_Inputs!L765,InpOverride!L765)</f>
        <v>0</v>
      </c>
      <c r="M765" s="347">
        <f>IF(InpOverride!M765="",F_Inputs!M765,InpOverride!M765)</f>
        <v>0</v>
      </c>
    </row>
    <row r="766" spans="1:13" x14ac:dyDescent="0.35">
      <c r="A766" t="s">
        <v>155</v>
      </c>
      <c r="B766" t="s">
        <v>361</v>
      </c>
      <c r="C766" t="s">
        <v>362</v>
      </c>
      <c r="D766" t="s">
        <v>170</v>
      </c>
      <c r="E766" t="s">
        <v>292</v>
      </c>
      <c r="F766" s="347">
        <f>IF(InpOverride!F766="",F_Inputs!F766,InpOverride!F766)</f>
        <v>0</v>
      </c>
      <c r="G766" s="347">
        <f>IF(InpOverride!G766="",F_Inputs!G766,InpOverride!G766)</f>
        <v>0</v>
      </c>
      <c r="H766" s="347">
        <f>IF(InpOverride!H766="",F_Inputs!H766,InpOverride!H766)</f>
        <v>0</v>
      </c>
      <c r="I766" s="347">
        <f>IF(InpOverride!I766="",F_Inputs!I766,InpOverride!I766)</f>
        <v>0</v>
      </c>
      <c r="J766" s="347">
        <f>IF(InpOverride!J766="",F_Inputs!J766,InpOverride!J766)</f>
        <v>0</v>
      </c>
      <c r="K766" s="347">
        <f>IF(InpOverride!K766="",F_Inputs!K766,InpOverride!K766)</f>
        <v>0</v>
      </c>
      <c r="L766" s="347">
        <f>IF(InpOverride!L766="",F_Inputs!L766,InpOverride!L766)</f>
        <v>0</v>
      </c>
      <c r="M766" s="347">
        <f>IF(InpOverride!M766="",F_Inputs!M766,InpOverride!M766)</f>
        <v>0</v>
      </c>
    </row>
    <row r="767" spans="1:13" x14ac:dyDescent="0.35">
      <c r="A767" t="s">
        <v>155</v>
      </c>
      <c r="B767" t="s">
        <v>363</v>
      </c>
      <c r="C767" t="s">
        <v>364</v>
      </c>
      <c r="D767" t="s">
        <v>170</v>
      </c>
      <c r="E767" t="s">
        <v>292</v>
      </c>
      <c r="F767" s="347">
        <f>IF(InpOverride!F767="",F_Inputs!F767,InpOverride!F767)</f>
        <v>0</v>
      </c>
      <c r="G767" s="347">
        <f>IF(InpOverride!G767="",F_Inputs!G767,InpOverride!G767)</f>
        <v>0</v>
      </c>
      <c r="H767" s="347">
        <f>IF(InpOverride!H767="",F_Inputs!H767,InpOverride!H767)</f>
        <v>0</v>
      </c>
      <c r="I767" s="347">
        <f>IF(InpOverride!I767="",F_Inputs!I767,InpOverride!I767)</f>
        <v>0</v>
      </c>
      <c r="J767" s="347">
        <f>IF(InpOverride!J767="",F_Inputs!J767,InpOverride!J767)</f>
        <v>0</v>
      </c>
      <c r="K767" s="347">
        <f>IF(InpOverride!K767="",F_Inputs!K767,InpOverride!K767)</f>
        <v>0</v>
      </c>
      <c r="L767" s="347">
        <f>IF(InpOverride!L767="",F_Inputs!L767,InpOverride!L767)</f>
        <v>0</v>
      </c>
      <c r="M767" s="347">
        <f>IF(InpOverride!M767="",F_Inputs!M767,InpOverride!M767)</f>
        <v>0</v>
      </c>
    </row>
    <row r="768" spans="1:13" x14ac:dyDescent="0.35">
      <c r="A768" t="s">
        <v>155</v>
      </c>
      <c r="B768" t="s">
        <v>365</v>
      </c>
      <c r="C768" t="s">
        <v>366</v>
      </c>
      <c r="D768" t="s">
        <v>188</v>
      </c>
      <c r="E768" t="s">
        <v>292</v>
      </c>
      <c r="F768" s="347">
        <f>IF(InpOverride!F768="",F_Inputs!F768,InpOverride!F768)</f>
        <v>0</v>
      </c>
      <c r="G768" s="347">
        <f>IF(InpOverride!G768="",F_Inputs!G768,InpOverride!G768)</f>
        <v>0</v>
      </c>
      <c r="H768" s="347">
        <f>IF(InpOverride!H768="",F_Inputs!H768,InpOverride!H768)</f>
        <v>0</v>
      </c>
      <c r="I768" s="347">
        <f>IF(InpOverride!I768="",F_Inputs!I768,InpOverride!I768)</f>
        <v>0</v>
      </c>
      <c r="J768" s="347">
        <f>IF(InpOverride!J768="",F_Inputs!J768,InpOverride!J768)</f>
        <v>0</v>
      </c>
      <c r="K768" s="347">
        <f>IF(InpOverride!K768="",F_Inputs!K768,InpOverride!K768)</f>
        <v>0</v>
      </c>
      <c r="L768" s="347">
        <f>IF(InpOverride!L768="",F_Inputs!L768,InpOverride!L768)</f>
        <v>0</v>
      </c>
      <c r="M768" s="347">
        <f>IF(InpOverride!M768="",F_Inputs!M768,InpOverride!M768)</f>
        <v>0</v>
      </c>
    </row>
    <row r="769" spans="1:13" x14ac:dyDescent="0.35">
      <c r="A769" t="s">
        <v>155</v>
      </c>
      <c r="B769" t="s">
        <v>367</v>
      </c>
      <c r="C769" t="s">
        <v>368</v>
      </c>
      <c r="D769" t="s">
        <v>205</v>
      </c>
      <c r="E769" t="s">
        <v>292</v>
      </c>
      <c r="F769" s="347">
        <f>IF(InpOverride!F769="",F_Inputs!F769,InpOverride!F769)</f>
        <v>0</v>
      </c>
      <c r="G769" s="347">
        <f>IF(InpOverride!G769="",F_Inputs!G769,InpOverride!G769)</f>
        <v>0</v>
      </c>
      <c r="H769" s="347">
        <f>IF(InpOverride!H769="",F_Inputs!H769,InpOverride!H769)</f>
        <v>0</v>
      </c>
      <c r="I769" s="347">
        <f>IF(InpOverride!I769="",F_Inputs!I769,InpOverride!I769)</f>
        <v>0</v>
      </c>
      <c r="J769" s="347">
        <f>IF(InpOverride!J769="",F_Inputs!J769,InpOverride!J769)</f>
        <v>0</v>
      </c>
      <c r="K769" s="347">
        <f>IF(InpOverride!K769="",F_Inputs!K769,InpOverride!K769)</f>
        <v>0</v>
      </c>
      <c r="L769" s="347">
        <f>IF(InpOverride!L769="",F_Inputs!L769,InpOverride!L769)</f>
        <v>0</v>
      </c>
      <c r="M769" s="347">
        <f>IF(InpOverride!M769="",F_Inputs!M769,InpOverride!M769)</f>
        <v>0</v>
      </c>
    </row>
    <row r="770" spans="1:13" x14ac:dyDescent="0.35">
      <c r="A770" t="s">
        <v>155</v>
      </c>
      <c r="B770" t="s">
        <v>369</v>
      </c>
      <c r="C770" t="s">
        <v>370</v>
      </c>
      <c r="D770" t="s">
        <v>170</v>
      </c>
      <c r="E770" t="s">
        <v>292</v>
      </c>
      <c r="F770" s="347">
        <f>IF(InpOverride!F770="",F_Inputs!F770,InpOverride!F770)</f>
        <v>0</v>
      </c>
      <c r="G770" s="347">
        <f>IF(InpOverride!G770="",F_Inputs!G770,InpOverride!G770)</f>
        <v>0</v>
      </c>
      <c r="H770" s="347">
        <f>IF(InpOverride!H770="",F_Inputs!H770,InpOverride!H770)</f>
        <v>0</v>
      </c>
      <c r="I770" s="347">
        <f>IF(InpOverride!I770="",F_Inputs!I770,InpOverride!I770)</f>
        <v>0</v>
      </c>
      <c r="J770" s="347">
        <f>IF(InpOverride!J770="",F_Inputs!J770,InpOverride!J770)</f>
        <v>0</v>
      </c>
      <c r="K770" s="347">
        <f>IF(InpOverride!K770="",F_Inputs!K770,InpOverride!K770)</f>
        <v>0</v>
      </c>
      <c r="L770" s="347">
        <f>IF(InpOverride!L770="",F_Inputs!L770,InpOverride!L770)</f>
        <v>0</v>
      </c>
      <c r="M770" s="347">
        <f>IF(InpOverride!M770="",F_Inputs!M770,InpOverride!M770)</f>
        <v>0</v>
      </c>
    </row>
    <row r="771" spans="1:13" x14ac:dyDescent="0.35">
      <c r="A771" t="s">
        <v>155</v>
      </c>
      <c r="B771" t="s">
        <v>371</v>
      </c>
      <c r="C771" t="s">
        <v>372</v>
      </c>
      <c r="D771" t="s">
        <v>170</v>
      </c>
      <c r="E771" t="s">
        <v>292</v>
      </c>
      <c r="F771" s="347">
        <f>IF(InpOverride!F771="",F_Inputs!F771,InpOverride!F771)</f>
        <v>0</v>
      </c>
      <c r="G771" s="347">
        <f>IF(InpOverride!G771="",F_Inputs!G771,InpOverride!G771)</f>
        <v>0</v>
      </c>
      <c r="H771" s="347">
        <f>IF(InpOverride!H771="",F_Inputs!H771,InpOverride!H771)</f>
        <v>0</v>
      </c>
      <c r="I771" s="347">
        <f>IF(InpOverride!I771="",F_Inputs!I771,InpOverride!I771)</f>
        <v>0</v>
      </c>
      <c r="J771" s="347">
        <f>IF(InpOverride!J771="",F_Inputs!J771,InpOverride!J771)</f>
        <v>0</v>
      </c>
      <c r="K771" s="347">
        <f>IF(InpOverride!K771="",F_Inputs!K771,InpOverride!K771)</f>
        <v>0</v>
      </c>
      <c r="L771" s="347">
        <f>IF(InpOverride!L771="",F_Inputs!L771,InpOverride!L771)</f>
        <v>0</v>
      </c>
      <c r="M771" s="347">
        <f>IF(InpOverride!M771="",F_Inputs!M771,InpOverride!M771)</f>
        <v>0</v>
      </c>
    </row>
    <row r="772" spans="1:13" x14ac:dyDescent="0.35">
      <c r="A772" t="s">
        <v>155</v>
      </c>
      <c r="B772" t="s">
        <v>373</v>
      </c>
      <c r="C772" t="s">
        <v>374</v>
      </c>
      <c r="D772" t="s">
        <v>188</v>
      </c>
      <c r="E772" t="s">
        <v>292</v>
      </c>
      <c r="F772" s="347">
        <f>IF(InpOverride!F772="",F_Inputs!F772,InpOverride!F772)</f>
        <v>0</v>
      </c>
      <c r="G772" s="347">
        <f>IF(InpOverride!G772="",F_Inputs!G772,InpOverride!G772)</f>
        <v>0</v>
      </c>
      <c r="H772" s="347">
        <f>IF(InpOverride!H772="",F_Inputs!H772,InpOverride!H772)</f>
        <v>0</v>
      </c>
      <c r="I772" s="347">
        <f>IF(InpOverride!I772="",F_Inputs!I772,InpOverride!I772)</f>
        <v>0</v>
      </c>
      <c r="J772" s="347">
        <f>IF(InpOverride!J772="",F_Inputs!J772,InpOverride!J772)</f>
        <v>0</v>
      </c>
      <c r="K772" s="347">
        <f>IF(InpOverride!K772="",F_Inputs!K772,InpOverride!K772)</f>
        <v>0</v>
      </c>
      <c r="L772" s="347">
        <f>IF(InpOverride!L772="",F_Inputs!L772,InpOverride!L772)</f>
        <v>0</v>
      </c>
      <c r="M772" s="347">
        <f>IF(InpOverride!M772="",F_Inputs!M772,InpOverride!M772)</f>
        <v>0</v>
      </c>
    </row>
    <row r="773" spans="1:13" x14ac:dyDescent="0.35">
      <c r="A773" t="s">
        <v>155</v>
      </c>
      <c r="B773" t="s">
        <v>375</v>
      </c>
      <c r="C773" t="s">
        <v>376</v>
      </c>
      <c r="D773" t="s">
        <v>205</v>
      </c>
      <c r="E773" t="s">
        <v>292</v>
      </c>
      <c r="F773" s="347">
        <f>IF(InpOverride!F773="",F_Inputs!F773,InpOverride!F773)</f>
        <v>0</v>
      </c>
      <c r="G773" s="347">
        <f>IF(InpOverride!G773="",F_Inputs!G773,InpOverride!G773)</f>
        <v>0</v>
      </c>
      <c r="H773" s="347">
        <f>IF(InpOverride!H773="",F_Inputs!H773,InpOverride!H773)</f>
        <v>0</v>
      </c>
      <c r="I773" s="347">
        <f>IF(InpOverride!I773="",F_Inputs!I773,InpOverride!I773)</f>
        <v>0</v>
      </c>
      <c r="J773" s="347">
        <f>IF(InpOverride!J773="",F_Inputs!J773,InpOverride!J773)</f>
        <v>0</v>
      </c>
      <c r="K773" s="347">
        <f>IF(InpOverride!K773="",F_Inputs!K773,InpOverride!K773)</f>
        <v>0</v>
      </c>
      <c r="L773" s="347">
        <f>IF(InpOverride!L773="",F_Inputs!L773,InpOverride!L773)</f>
        <v>0</v>
      </c>
      <c r="M773" s="347">
        <f>IF(InpOverride!M773="",F_Inputs!M773,InpOverride!M773)</f>
        <v>0</v>
      </c>
    </row>
    <row r="774" spans="1:13" x14ac:dyDescent="0.35">
      <c r="A774" t="s">
        <v>155</v>
      </c>
      <c r="B774" t="s">
        <v>377</v>
      </c>
      <c r="C774" t="s">
        <v>378</v>
      </c>
      <c r="D774" t="s">
        <v>170</v>
      </c>
      <c r="E774" t="s">
        <v>292</v>
      </c>
      <c r="F774" s="347">
        <f>IF(InpOverride!F774="",F_Inputs!F774,InpOverride!F774)</f>
        <v>0</v>
      </c>
      <c r="G774" s="347">
        <f>IF(InpOverride!G774="",F_Inputs!G774,InpOverride!G774)</f>
        <v>0</v>
      </c>
      <c r="H774" s="347">
        <f>IF(InpOverride!H774="",F_Inputs!H774,InpOverride!H774)</f>
        <v>0</v>
      </c>
      <c r="I774" s="347">
        <f>IF(InpOverride!I774="",F_Inputs!I774,InpOverride!I774)</f>
        <v>0</v>
      </c>
      <c r="J774" s="347">
        <f>IF(InpOverride!J774="",F_Inputs!J774,InpOverride!J774)</f>
        <v>0</v>
      </c>
      <c r="K774" s="347">
        <f>IF(InpOverride!K774="",F_Inputs!K774,InpOverride!K774)</f>
        <v>0</v>
      </c>
      <c r="L774" s="347">
        <f>IF(InpOverride!L774="",F_Inputs!L774,InpOverride!L774)</f>
        <v>0</v>
      </c>
      <c r="M774" s="347">
        <f>IF(InpOverride!M774="",F_Inputs!M774,InpOverride!M774)</f>
        <v>0</v>
      </c>
    </row>
    <row r="775" spans="1:13" x14ac:dyDescent="0.35">
      <c r="A775" t="s">
        <v>155</v>
      </c>
      <c r="B775" t="s">
        <v>379</v>
      </c>
      <c r="C775" t="s">
        <v>380</v>
      </c>
      <c r="D775" t="s">
        <v>170</v>
      </c>
      <c r="E775" t="s">
        <v>292</v>
      </c>
      <c r="F775" s="347">
        <f>IF(InpOverride!F775="",F_Inputs!F775,InpOverride!F775)</f>
        <v>0</v>
      </c>
      <c r="G775" s="347">
        <f>IF(InpOverride!G775="",F_Inputs!G775,InpOverride!G775)</f>
        <v>0</v>
      </c>
      <c r="H775" s="347">
        <f>IF(InpOverride!H775="",F_Inputs!H775,InpOverride!H775)</f>
        <v>0</v>
      </c>
      <c r="I775" s="347">
        <f>IF(InpOverride!I775="",F_Inputs!I775,InpOverride!I775)</f>
        <v>0</v>
      </c>
      <c r="J775" s="347">
        <f>IF(InpOverride!J775="",F_Inputs!J775,InpOverride!J775)</f>
        <v>0</v>
      </c>
      <c r="K775" s="347">
        <f>IF(InpOverride!K775="",F_Inputs!K775,InpOverride!K775)</f>
        <v>0</v>
      </c>
      <c r="L775" s="347">
        <f>IF(InpOverride!L775="",F_Inputs!L775,InpOverride!L775)</f>
        <v>0</v>
      </c>
      <c r="M775" s="347">
        <f>IF(InpOverride!M775="",F_Inputs!M775,InpOverride!M775)</f>
        <v>0</v>
      </c>
    </row>
    <row r="776" spans="1:13" x14ac:dyDescent="0.35">
      <c r="A776" t="s">
        <v>155</v>
      </c>
      <c r="B776" t="s">
        <v>381</v>
      </c>
      <c r="C776" t="s">
        <v>382</v>
      </c>
      <c r="D776" t="s">
        <v>188</v>
      </c>
      <c r="E776" t="s">
        <v>292</v>
      </c>
      <c r="F776" s="347">
        <f>IF(InpOverride!F776="",F_Inputs!F776,InpOverride!F776)</f>
        <v>0</v>
      </c>
      <c r="G776" s="347">
        <f>IF(InpOverride!G776="",F_Inputs!G776,InpOverride!G776)</f>
        <v>0</v>
      </c>
      <c r="H776" s="347">
        <f>IF(InpOverride!H776="",F_Inputs!H776,InpOverride!H776)</f>
        <v>0</v>
      </c>
      <c r="I776" s="347">
        <f>IF(InpOverride!I776="",F_Inputs!I776,InpOverride!I776)</f>
        <v>0</v>
      </c>
      <c r="J776" s="347">
        <f>IF(InpOverride!J776="",F_Inputs!J776,InpOverride!J776)</f>
        <v>0</v>
      </c>
      <c r="K776" s="347">
        <f>IF(InpOverride!K776="",F_Inputs!K776,InpOverride!K776)</f>
        <v>0</v>
      </c>
      <c r="L776" s="347">
        <f>IF(InpOverride!L776="",F_Inputs!L776,InpOverride!L776)</f>
        <v>0</v>
      </c>
      <c r="M776" s="347">
        <f>IF(InpOverride!M776="",F_Inputs!M776,InpOverride!M776)</f>
        <v>0</v>
      </c>
    </row>
    <row r="777" spans="1:13" x14ac:dyDescent="0.35">
      <c r="A777" t="s">
        <v>155</v>
      </c>
      <c r="B777" t="s">
        <v>383</v>
      </c>
      <c r="C777" t="s">
        <v>384</v>
      </c>
      <c r="D777" t="s">
        <v>385</v>
      </c>
      <c r="E777" t="s">
        <v>292</v>
      </c>
      <c r="F777" s="347">
        <f>IF(InpOverride!F777="",F_Inputs!F777,InpOverride!F777)</f>
        <v>0</v>
      </c>
      <c r="G777" s="347">
        <f>IF(InpOverride!G777="",F_Inputs!G777,InpOverride!G777)</f>
        <v>0</v>
      </c>
      <c r="H777" s="347">
        <f>IF(InpOverride!H777="",F_Inputs!H777,InpOverride!H777)</f>
        <v>0</v>
      </c>
      <c r="I777" s="347">
        <f>IF(InpOverride!I777="",F_Inputs!I777,InpOverride!I777)</f>
        <v>0</v>
      </c>
      <c r="J777" s="347">
        <f>IF(InpOverride!J777="",F_Inputs!J777,InpOverride!J777)</f>
        <v>0</v>
      </c>
      <c r="K777" s="347">
        <f>IF(InpOverride!K777="",F_Inputs!K777,InpOverride!K777)</f>
        <v>0</v>
      </c>
      <c r="L777" s="347">
        <f>IF(InpOverride!L777="",F_Inputs!L777,InpOverride!L777)</f>
        <v>0</v>
      </c>
      <c r="M777" s="347">
        <f>IF(InpOverride!M777="",F_Inputs!M777,InpOverride!M777)</f>
        <v>0</v>
      </c>
    </row>
    <row r="778" spans="1:13" x14ac:dyDescent="0.35">
      <c r="A778" t="s">
        <v>155</v>
      </c>
      <c r="B778" t="s">
        <v>386</v>
      </c>
      <c r="C778" t="s">
        <v>387</v>
      </c>
      <c r="D778" t="s">
        <v>189</v>
      </c>
      <c r="E778" t="s">
        <v>292</v>
      </c>
      <c r="F778" s="347">
        <f>IF(InpOverride!F778="",F_Inputs!F778,InpOverride!F778)</f>
        <v>0</v>
      </c>
      <c r="G778" s="347">
        <f>IF(InpOverride!G778="",F_Inputs!G778,InpOverride!G778)</f>
        <v>0</v>
      </c>
      <c r="H778" s="347">
        <f>IF(InpOverride!H778="",F_Inputs!H778,InpOverride!H778)</f>
        <v>0</v>
      </c>
      <c r="I778" s="347">
        <f>IF(InpOverride!I778="",F_Inputs!I778,InpOverride!I778)</f>
        <v>0</v>
      </c>
      <c r="J778" s="347">
        <f>IF(InpOverride!J778="",F_Inputs!J778,InpOverride!J778)</f>
        <v>0</v>
      </c>
      <c r="K778" s="347">
        <f>IF(InpOverride!K778="",F_Inputs!K778,InpOverride!K778)</f>
        <v>0</v>
      </c>
      <c r="L778" s="347">
        <f>IF(InpOverride!L778="",F_Inputs!L778,InpOverride!L778)</f>
        <v>0</v>
      </c>
      <c r="M778" s="347">
        <f>IF(InpOverride!M778="",F_Inputs!M778,InpOverride!M778)</f>
        <v>0</v>
      </c>
    </row>
    <row r="779" spans="1:13" x14ac:dyDescent="0.35">
      <c r="A779" t="s">
        <v>155</v>
      </c>
      <c r="B779" t="s">
        <v>388</v>
      </c>
      <c r="C779" t="s">
        <v>389</v>
      </c>
      <c r="D779" t="s">
        <v>205</v>
      </c>
      <c r="E779" t="s">
        <v>292</v>
      </c>
      <c r="F779" s="347">
        <f>IF(InpOverride!F779="",F_Inputs!F779,InpOverride!F779)</f>
        <v>0</v>
      </c>
      <c r="G779" s="347">
        <f>IF(InpOverride!G779="",F_Inputs!G779,InpOverride!G779)</f>
        <v>0</v>
      </c>
      <c r="H779" s="347">
        <f>IF(InpOverride!H779="",F_Inputs!H779,InpOverride!H779)</f>
        <v>0</v>
      </c>
      <c r="I779" s="347">
        <f>IF(InpOverride!I779="",F_Inputs!I779,InpOverride!I779)</f>
        <v>0</v>
      </c>
      <c r="J779" s="347">
        <f>IF(InpOverride!J779="",F_Inputs!J779,InpOverride!J779)</f>
        <v>0</v>
      </c>
      <c r="K779" s="347">
        <f>IF(InpOverride!K779="",F_Inputs!K779,InpOverride!K779)</f>
        <v>0</v>
      </c>
      <c r="L779" s="347">
        <f>IF(InpOverride!L779="",F_Inputs!L779,InpOverride!L779)</f>
        <v>0</v>
      </c>
      <c r="M779" s="347">
        <f>IF(InpOverride!M779="",F_Inputs!M779,InpOverride!M779)</f>
        <v>0</v>
      </c>
    </row>
    <row r="780" spans="1:13" x14ac:dyDescent="0.35">
      <c r="A780" t="s">
        <v>155</v>
      </c>
      <c r="B780" t="s">
        <v>390</v>
      </c>
      <c r="C780" t="s">
        <v>391</v>
      </c>
      <c r="D780" t="s">
        <v>176</v>
      </c>
      <c r="E780" t="s">
        <v>292</v>
      </c>
      <c r="F780" s="347">
        <f>IF(InpOverride!F780="",F_Inputs!F780,InpOverride!F780)</f>
        <v>0</v>
      </c>
      <c r="G780" s="347">
        <f>IF(InpOverride!G780="",F_Inputs!G780,InpOverride!G780)</f>
        <v>0</v>
      </c>
      <c r="H780" s="347">
        <f>IF(InpOverride!H780="",F_Inputs!H780,InpOverride!H780)</f>
        <v>0</v>
      </c>
      <c r="I780" s="347">
        <f>IF(InpOverride!I780="",F_Inputs!I780,InpOverride!I780)</f>
        <v>0</v>
      </c>
      <c r="J780" s="347">
        <f>IF(InpOverride!J780="",F_Inputs!J780,InpOverride!J780)</f>
        <v>0</v>
      </c>
      <c r="K780" s="347">
        <f>IF(InpOverride!K780="",F_Inputs!K780,InpOverride!K780)</f>
        <v>0</v>
      </c>
      <c r="L780" s="347">
        <f>IF(InpOverride!L780="",F_Inputs!L780,InpOverride!L780)</f>
        <v>0</v>
      </c>
      <c r="M780" s="347">
        <f>IF(InpOverride!M780="",F_Inputs!M780,InpOverride!M780)</f>
        <v>0</v>
      </c>
    </row>
    <row r="781" spans="1:13" x14ac:dyDescent="0.35">
      <c r="A781" t="s">
        <v>155</v>
      </c>
      <c r="B781" t="s">
        <v>392</v>
      </c>
      <c r="C781" t="s">
        <v>393</v>
      </c>
      <c r="D781" t="s">
        <v>205</v>
      </c>
      <c r="E781" t="s">
        <v>292</v>
      </c>
      <c r="F781" s="347">
        <f>IF(InpOverride!F781="",F_Inputs!F781,InpOverride!F781)</f>
        <v>0</v>
      </c>
      <c r="G781" s="347">
        <f>IF(InpOverride!G781="",F_Inputs!G781,InpOverride!G781)</f>
        <v>0</v>
      </c>
      <c r="H781" s="347">
        <f>IF(InpOverride!H781="",F_Inputs!H781,InpOverride!H781)</f>
        <v>0</v>
      </c>
      <c r="I781" s="347">
        <f>IF(InpOverride!I781="",F_Inputs!I781,InpOverride!I781)</f>
        <v>0</v>
      </c>
      <c r="J781" s="347">
        <f>IF(InpOverride!J781="",F_Inputs!J781,InpOverride!J781)</f>
        <v>0</v>
      </c>
      <c r="K781" s="347">
        <f>IF(InpOverride!K781="",F_Inputs!K781,InpOverride!K781)</f>
        <v>0</v>
      </c>
      <c r="L781" s="347">
        <f>IF(InpOverride!L781="",F_Inputs!L781,InpOverride!L781)</f>
        <v>0</v>
      </c>
      <c r="M781" s="347">
        <f>IF(InpOverride!M781="",F_Inputs!M781,InpOverride!M781)</f>
        <v>0</v>
      </c>
    </row>
    <row r="782" spans="1:13" x14ac:dyDescent="0.35">
      <c r="A782" t="s">
        <v>155</v>
      </c>
      <c r="B782" t="s">
        <v>394</v>
      </c>
      <c r="C782" t="s">
        <v>395</v>
      </c>
      <c r="D782" t="s">
        <v>188</v>
      </c>
      <c r="E782" t="s">
        <v>292</v>
      </c>
      <c r="F782" s="347">
        <f>IF(InpOverride!F782="",F_Inputs!F782,InpOverride!F782)</f>
        <v>0</v>
      </c>
      <c r="G782" s="347">
        <f>IF(InpOverride!G782="",F_Inputs!G782,InpOverride!G782)</f>
        <v>0</v>
      </c>
      <c r="H782" s="347">
        <f>IF(InpOverride!H782="",F_Inputs!H782,InpOverride!H782)</f>
        <v>0</v>
      </c>
      <c r="I782" s="347">
        <f>IF(InpOverride!I782="",F_Inputs!I782,InpOverride!I782)</f>
        <v>0</v>
      </c>
      <c r="J782" s="347">
        <f>IF(InpOverride!J782="",F_Inputs!J782,InpOverride!J782)</f>
        <v>0</v>
      </c>
      <c r="K782" s="347">
        <f>IF(InpOverride!K782="",F_Inputs!K782,InpOverride!K782)</f>
        <v>0</v>
      </c>
      <c r="L782" s="347">
        <f>IF(InpOverride!L782="",F_Inputs!L782,InpOverride!L782)</f>
        <v>0</v>
      </c>
      <c r="M782" s="347">
        <f>IF(InpOverride!M782="",F_Inputs!M782,InpOverride!M782)</f>
        <v>0</v>
      </c>
    </row>
    <row r="783" spans="1:13" x14ac:dyDescent="0.35">
      <c r="A783" t="s">
        <v>155</v>
      </c>
      <c r="B783" t="s">
        <v>396</v>
      </c>
      <c r="C783" t="s">
        <v>397</v>
      </c>
      <c r="D783" t="s">
        <v>205</v>
      </c>
      <c r="E783" t="s">
        <v>292</v>
      </c>
      <c r="F783" s="347">
        <f>IF(InpOverride!F783="",F_Inputs!F783,InpOverride!F783)</f>
        <v>0</v>
      </c>
      <c r="G783" s="347">
        <f>IF(InpOverride!G783="",F_Inputs!G783,InpOverride!G783)</f>
        <v>0</v>
      </c>
      <c r="H783" s="347">
        <f>IF(InpOverride!H783="",F_Inputs!H783,InpOverride!H783)</f>
        <v>0</v>
      </c>
      <c r="I783" s="347">
        <f>IF(InpOverride!I783="",F_Inputs!I783,InpOverride!I783)</f>
        <v>0</v>
      </c>
      <c r="J783" s="347">
        <f>IF(InpOverride!J783="",F_Inputs!J783,InpOverride!J783)</f>
        <v>0</v>
      </c>
      <c r="K783" s="347">
        <f>IF(InpOverride!K783="",F_Inputs!K783,InpOverride!K783)</f>
        <v>0</v>
      </c>
      <c r="L783" s="347">
        <f>IF(InpOverride!L783="",F_Inputs!L783,InpOverride!L783)</f>
        <v>0</v>
      </c>
      <c r="M783" s="347">
        <f>IF(InpOverride!M783="",F_Inputs!M783,InpOverride!M783)</f>
        <v>0</v>
      </c>
    </row>
    <row r="784" spans="1:13" x14ac:dyDescent="0.35">
      <c r="A784" t="s">
        <v>155</v>
      </c>
      <c r="B784" t="s">
        <v>398</v>
      </c>
      <c r="C784" t="s">
        <v>399</v>
      </c>
      <c r="D784" t="s">
        <v>188</v>
      </c>
      <c r="E784" t="s">
        <v>292</v>
      </c>
      <c r="F784" s="347">
        <f>IF(InpOverride!F784="",F_Inputs!F784,InpOverride!F784)</f>
        <v>0</v>
      </c>
      <c r="G784" s="347">
        <f>IF(InpOverride!G784="",F_Inputs!G784,InpOverride!G784)</f>
        <v>0</v>
      </c>
      <c r="H784" s="347">
        <f>IF(InpOverride!H784="",F_Inputs!H784,InpOverride!H784)</f>
        <v>0</v>
      </c>
      <c r="I784" s="347">
        <f>IF(InpOverride!I784="",F_Inputs!I784,InpOverride!I784)</f>
        <v>0</v>
      </c>
      <c r="J784" s="347">
        <f>IF(InpOverride!J784="",F_Inputs!J784,InpOverride!J784)</f>
        <v>0</v>
      </c>
      <c r="K784" s="347">
        <f>IF(InpOverride!K784="",F_Inputs!K784,InpOverride!K784)</f>
        <v>0</v>
      </c>
      <c r="L784" s="347">
        <f>IF(InpOverride!L784="",F_Inputs!L784,InpOverride!L784)</f>
        <v>0</v>
      </c>
      <c r="M784" s="347">
        <f>IF(InpOverride!M784="",F_Inputs!M784,InpOverride!M784)</f>
        <v>0</v>
      </c>
    </row>
    <row r="785" spans="1:13" x14ac:dyDescent="0.35">
      <c r="A785" t="s">
        <v>155</v>
      </c>
      <c r="B785" t="s">
        <v>400</v>
      </c>
      <c r="C785" t="s">
        <v>401</v>
      </c>
      <c r="D785" t="s">
        <v>205</v>
      </c>
      <c r="E785" t="s">
        <v>292</v>
      </c>
      <c r="F785" s="347">
        <f>IF(InpOverride!F785="",F_Inputs!F785,InpOverride!F785)</f>
        <v>0</v>
      </c>
      <c r="G785" s="347">
        <f>IF(InpOverride!G785="",F_Inputs!G785,InpOverride!G785)</f>
        <v>0</v>
      </c>
      <c r="H785" s="347">
        <f>IF(InpOverride!H785="",F_Inputs!H785,InpOverride!H785)</f>
        <v>0</v>
      </c>
      <c r="I785" s="347">
        <f>IF(InpOverride!I785="",F_Inputs!I785,InpOverride!I785)</f>
        <v>0</v>
      </c>
      <c r="J785" s="347">
        <f>IF(InpOverride!J785="",F_Inputs!J785,InpOverride!J785)</f>
        <v>0</v>
      </c>
      <c r="K785" s="347">
        <f>IF(InpOverride!K785="",F_Inputs!K785,InpOverride!K785)</f>
        <v>0</v>
      </c>
      <c r="L785" s="347">
        <f>IF(InpOverride!L785="",F_Inputs!L785,InpOverride!L785)</f>
        <v>0</v>
      </c>
      <c r="M785" s="347">
        <f>IF(InpOverride!M785="",F_Inputs!M785,InpOverride!M785)</f>
        <v>0</v>
      </c>
    </row>
    <row r="786" spans="1:13" x14ac:dyDescent="0.35">
      <c r="A786" t="s">
        <v>155</v>
      </c>
      <c r="B786" t="s">
        <v>402</v>
      </c>
      <c r="C786" t="s">
        <v>403</v>
      </c>
      <c r="D786" t="s">
        <v>189</v>
      </c>
      <c r="E786" t="s">
        <v>292</v>
      </c>
      <c r="F786" s="347">
        <f>IF(InpOverride!F786="",F_Inputs!F786,InpOverride!F786)</f>
        <v>0</v>
      </c>
      <c r="G786" s="347">
        <f>IF(InpOverride!G786="",F_Inputs!G786,InpOverride!G786)</f>
        <v>0</v>
      </c>
      <c r="H786" s="347">
        <f>IF(InpOverride!H786="",F_Inputs!H786,InpOverride!H786)</f>
        <v>0</v>
      </c>
      <c r="I786" s="347">
        <f>IF(InpOverride!I786="",F_Inputs!I786,InpOverride!I786)</f>
        <v>0</v>
      </c>
      <c r="J786" s="347">
        <f>IF(InpOverride!J786="",F_Inputs!J786,InpOverride!J786)</f>
        <v>0</v>
      </c>
      <c r="K786" s="347">
        <f>IF(InpOverride!K786="",F_Inputs!K786,InpOverride!K786)</f>
        <v>0</v>
      </c>
      <c r="L786" s="347">
        <f>IF(InpOverride!L786="",F_Inputs!L786,InpOverride!L786)</f>
        <v>0</v>
      </c>
      <c r="M786" s="347">
        <f>IF(InpOverride!M786="",F_Inputs!M786,InpOverride!M786)</f>
        <v>0</v>
      </c>
    </row>
    <row r="787" spans="1:13" x14ac:dyDescent="0.35">
      <c r="A787" t="s">
        <v>155</v>
      </c>
      <c r="B787" t="s">
        <v>404</v>
      </c>
      <c r="C787" t="s">
        <v>405</v>
      </c>
      <c r="D787" t="s">
        <v>205</v>
      </c>
      <c r="E787" t="s">
        <v>292</v>
      </c>
      <c r="F787" s="347">
        <f>IF(InpOverride!F787="",F_Inputs!F787,InpOverride!F787)</f>
        <v>0</v>
      </c>
      <c r="G787" s="347">
        <f>IF(InpOverride!G787="",F_Inputs!G787,InpOverride!G787)</f>
        <v>0</v>
      </c>
      <c r="H787" s="347">
        <f>IF(InpOverride!H787="",F_Inputs!H787,InpOverride!H787)</f>
        <v>0</v>
      </c>
      <c r="I787" s="347">
        <f>IF(InpOverride!I787="",F_Inputs!I787,InpOverride!I787)</f>
        <v>0</v>
      </c>
      <c r="J787" s="347">
        <f>IF(InpOverride!J787="",F_Inputs!J787,InpOverride!J787)</f>
        <v>0</v>
      </c>
      <c r="K787" s="347">
        <f>IF(InpOverride!K787="",F_Inputs!K787,InpOverride!K787)</f>
        <v>0</v>
      </c>
      <c r="L787" s="347">
        <f>IF(InpOverride!L787="",F_Inputs!L787,InpOverride!L787)</f>
        <v>0</v>
      </c>
      <c r="M787" s="347">
        <f>IF(InpOverride!M787="",F_Inputs!M787,InpOverride!M787)</f>
        <v>0</v>
      </c>
    </row>
    <row r="788" spans="1:13" x14ac:dyDescent="0.35">
      <c r="A788" t="s">
        <v>155</v>
      </c>
      <c r="B788" t="s">
        <v>406</v>
      </c>
      <c r="C788" t="s">
        <v>407</v>
      </c>
      <c r="D788" t="s">
        <v>188</v>
      </c>
      <c r="E788" t="s">
        <v>292</v>
      </c>
      <c r="F788" s="347">
        <f>IF(InpOverride!F788="",F_Inputs!F788,InpOverride!F788)</f>
        <v>0</v>
      </c>
      <c r="G788" s="347">
        <f>IF(InpOverride!G788="",F_Inputs!G788,InpOverride!G788)</f>
        <v>0</v>
      </c>
      <c r="H788" s="347">
        <f>IF(InpOverride!H788="",F_Inputs!H788,InpOverride!H788)</f>
        <v>0</v>
      </c>
      <c r="I788" s="347">
        <f>IF(InpOverride!I788="",F_Inputs!I788,InpOverride!I788)</f>
        <v>0</v>
      </c>
      <c r="J788" s="347">
        <f>IF(InpOverride!J788="",F_Inputs!J788,InpOverride!J788)</f>
        <v>0</v>
      </c>
      <c r="K788" s="347">
        <f>IF(InpOverride!K788="",F_Inputs!K788,InpOverride!K788)</f>
        <v>0</v>
      </c>
      <c r="L788" s="347">
        <f>IF(InpOverride!L788="",F_Inputs!L788,InpOverride!L788)</f>
        <v>0</v>
      </c>
      <c r="M788" s="347">
        <f>IF(InpOverride!M788="",F_Inputs!M788,InpOverride!M788)</f>
        <v>0</v>
      </c>
    </row>
    <row r="789" spans="1:13" x14ac:dyDescent="0.35">
      <c r="A789" t="s">
        <v>155</v>
      </c>
      <c r="B789" t="s">
        <v>408</v>
      </c>
      <c r="C789" t="s">
        <v>409</v>
      </c>
      <c r="D789" t="s">
        <v>182</v>
      </c>
      <c r="E789" t="s">
        <v>292</v>
      </c>
      <c r="F789" s="347">
        <f>IF(InpOverride!F789="",F_Inputs!F789,InpOverride!F789)</f>
        <v>17184.3</v>
      </c>
      <c r="G789" s="347">
        <f>IF(InpOverride!G789="",F_Inputs!G789,InpOverride!G789)</f>
        <v>17262.3</v>
      </c>
      <c r="H789" s="347">
        <f>IF(InpOverride!H789="",F_Inputs!H789,InpOverride!H789)</f>
        <v>17382.900000000001</v>
      </c>
      <c r="I789" s="347">
        <f>IF(InpOverride!I789="",F_Inputs!I789,InpOverride!I789)</f>
        <v>17404.7</v>
      </c>
      <c r="J789" s="347">
        <f>IF(InpOverride!J789="",F_Inputs!J789,InpOverride!J789)</f>
        <v>0</v>
      </c>
      <c r="K789" s="347">
        <f>IF(InpOverride!K789="",F_Inputs!K789,InpOverride!K789)</f>
        <v>0</v>
      </c>
      <c r="L789" s="347">
        <f>IF(InpOverride!L789="",F_Inputs!L789,InpOverride!L789)</f>
        <v>0</v>
      </c>
      <c r="M789" s="347">
        <f>IF(InpOverride!M789="",F_Inputs!M789,InpOverride!M789)</f>
        <v>0</v>
      </c>
    </row>
    <row r="790" spans="1:13" x14ac:dyDescent="0.35">
      <c r="A790" t="s">
        <v>155</v>
      </c>
      <c r="B790" t="s">
        <v>410</v>
      </c>
      <c r="C790" t="s">
        <v>411</v>
      </c>
      <c r="D790" t="s">
        <v>188</v>
      </c>
      <c r="E790" t="s">
        <v>292</v>
      </c>
      <c r="F790" s="347">
        <f>IF(InpOverride!F790="",F_Inputs!F790,InpOverride!F790)</f>
        <v>0</v>
      </c>
      <c r="G790" s="347">
        <f>IF(InpOverride!G790="",F_Inputs!G790,InpOverride!G790)</f>
        <v>0</v>
      </c>
      <c r="H790" s="347">
        <f>IF(InpOverride!H790="",F_Inputs!H790,InpOverride!H790)</f>
        <v>0</v>
      </c>
      <c r="I790" s="347">
        <f>IF(InpOverride!I790="",F_Inputs!I790,InpOverride!I790)</f>
        <v>0</v>
      </c>
      <c r="J790" s="347">
        <f>IF(InpOverride!J790="",F_Inputs!J790,InpOverride!J790)</f>
        <v>0</v>
      </c>
      <c r="K790" s="347">
        <f>IF(InpOverride!K790="",F_Inputs!K790,InpOverride!K790)</f>
        <v>0</v>
      </c>
      <c r="L790" s="347">
        <f>IF(InpOverride!L790="",F_Inputs!L790,InpOverride!L790)</f>
        <v>0</v>
      </c>
      <c r="M790" s="347">
        <f>IF(InpOverride!M790="",F_Inputs!M790,InpOverride!M790)</f>
        <v>0</v>
      </c>
    </row>
    <row r="791" spans="1:13" x14ac:dyDescent="0.35">
      <c r="A791" t="s">
        <v>155</v>
      </c>
      <c r="B791" t="s">
        <v>412</v>
      </c>
      <c r="C791" t="s">
        <v>413</v>
      </c>
      <c r="D791" t="s">
        <v>188</v>
      </c>
      <c r="E791" t="s">
        <v>292</v>
      </c>
      <c r="F791" s="347">
        <f>IF(InpOverride!F791="",F_Inputs!F791,InpOverride!F791)</f>
        <v>0</v>
      </c>
      <c r="G791" s="347">
        <f>IF(InpOverride!G791="",F_Inputs!G791,InpOverride!G791)</f>
        <v>0</v>
      </c>
      <c r="H791" s="347">
        <f>IF(InpOverride!H791="",F_Inputs!H791,InpOverride!H791)</f>
        <v>0</v>
      </c>
      <c r="I791" s="347">
        <f>IF(InpOverride!I791="",F_Inputs!I791,InpOverride!I791)</f>
        <v>0</v>
      </c>
      <c r="J791" s="347">
        <f>IF(InpOverride!J791="",F_Inputs!J791,InpOverride!J791)</f>
        <v>0</v>
      </c>
      <c r="K791" s="347">
        <f>IF(InpOverride!K791="",F_Inputs!K791,InpOverride!K791)</f>
        <v>0</v>
      </c>
      <c r="L791" s="347">
        <f>IF(InpOverride!L791="",F_Inputs!L791,InpOverride!L791)</f>
        <v>0</v>
      </c>
      <c r="M791" s="347">
        <f>IF(InpOverride!M791="",F_Inputs!M791,InpOverride!M791)</f>
        <v>0</v>
      </c>
    </row>
    <row r="792" spans="1:13" x14ac:dyDescent="0.35">
      <c r="A792" t="s">
        <v>155</v>
      </c>
      <c r="B792" t="s">
        <v>414</v>
      </c>
      <c r="C792" t="s">
        <v>415</v>
      </c>
      <c r="D792" t="s">
        <v>188</v>
      </c>
      <c r="E792" t="s">
        <v>292</v>
      </c>
      <c r="F792" s="347">
        <f>IF(InpOverride!F792="",F_Inputs!F792,InpOverride!F792)</f>
        <v>0</v>
      </c>
      <c r="G792" s="347">
        <f>IF(InpOverride!G792="",F_Inputs!G792,InpOverride!G792)</f>
        <v>0</v>
      </c>
      <c r="H792" s="347">
        <f>IF(InpOverride!H792="",F_Inputs!H792,InpOverride!H792)</f>
        <v>0</v>
      </c>
      <c r="I792" s="347">
        <f>IF(InpOverride!I792="",F_Inputs!I792,InpOverride!I792)</f>
        <v>0</v>
      </c>
      <c r="J792" s="347">
        <f>IF(InpOverride!J792="",F_Inputs!J792,InpOverride!J792)</f>
        <v>0</v>
      </c>
      <c r="K792" s="347">
        <f>IF(InpOverride!K792="",F_Inputs!K792,InpOverride!K792)</f>
        <v>0</v>
      </c>
      <c r="L792" s="347">
        <f>IF(InpOverride!L792="",F_Inputs!L792,InpOverride!L792)</f>
        <v>0</v>
      </c>
      <c r="M792" s="347">
        <f>IF(InpOverride!M792="",F_Inputs!M792,InpOverride!M792)</f>
        <v>0</v>
      </c>
    </row>
    <row r="793" spans="1:13" x14ac:dyDescent="0.35">
      <c r="A793" t="s">
        <v>155</v>
      </c>
      <c r="B793" t="s">
        <v>416</v>
      </c>
      <c r="C793" t="s">
        <v>417</v>
      </c>
      <c r="D793" t="s">
        <v>188</v>
      </c>
      <c r="E793" t="s">
        <v>292</v>
      </c>
      <c r="F793" s="347">
        <f>IF(InpOverride!F793="",F_Inputs!F793,InpOverride!F793)</f>
        <v>0</v>
      </c>
      <c r="G793" s="347">
        <f>IF(InpOverride!G793="",F_Inputs!G793,InpOverride!G793)</f>
        <v>0</v>
      </c>
      <c r="H793" s="347">
        <f>IF(InpOverride!H793="",F_Inputs!H793,InpOverride!H793)</f>
        <v>0</v>
      </c>
      <c r="I793" s="347">
        <f>IF(InpOverride!I793="",F_Inputs!I793,InpOverride!I793)</f>
        <v>0</v>
      </c>
      <c r="J793" s="347">
        <f>IF(InpOverride!J793="",F_Inputs!J793,InpOverride!J793)</f>
        <v>0</v>
      </c>
      <c r="K793" s="347">
        <f>IF(InpOverride!K793="",F_Inputs!K793,InpOverride!K793)</f>
        <v>0</v>
      </c>
      <c r="L793" s="347">
        <f>IF(InpOverride!L793="",F_Inputs!L793,InpOverride!L793)</f>
        <v>0</v>
      </c>
      <c r="M793" s="347">
        <f>IF(InpOverride!M793="",F_Inputs!M793,InpOverride!M793)</f>
        <v>0</v>
      </c>
    </row>
    <row r="794" spans="1:13" x14ac:dyDescent="0.35">
      <c r="A794" t="s">
        <v>155</v>
      </c>
      <c r="B794" t="s">
        <v>418</v>
      </c>
      <c r="C794" t="s">
        <v>419</v>
      </c>
      <c r="D794" t="s">
        <v>188</v>
      </c>
      <c r="E794" t="s">
        <v>292</v>
      </c>
      <c r="F794" s="347">
        <f>IF(InpOverride!F794="",F_Inputs!F794,InpOverride!F794)</f>
        <v>0</v>
      </c>
      <c r="G794" s="347">
        <f>IF(InpOverride!G794="",F_Inputs!G794,InpOverride!G794)</f>
        <v>0</v>
      </c>
      <c r="H794" s="347">
        <f>IF(InpOverride!H794="",F_Inputs!H794,InpOverride!H794)</f>
        <v>0</v>
      </c>
      <c r="I794" s="347">
        <f>IF(InpOverride!I794="",F_Inputs!I794,InpOverride!I794)</f>
        <v>0</v>
      </c>
      <c r="J794" s="347">
        <f>IF(InpOverride!J794="",F_Inputs!J794,InpOverride!J794)</f>
        <v>0</v>
      </c>
      <c r="K794" s="347">
        <f>IF(InpOverride!K794="",F_Inputs!K794,InpOverride!K794)</f>
        <v>0</v>
      </c>
      <c r="L794" s="347">
        <f>IF(InpOverride!L794="",F_Inputs!L794,InpOverride!L794)</f>
        <v>0</v>
      </c>
      <c r="M794" s="347">
        <f>IF(InpOverride!M794="",F_Inputs!M794,InpOverride!M794)</f>
        <v>0</v>
      </c>
    </row>
    <row r="795" spans="1:13" x14ac:dyDescent="0.35">
      <c r="A795" t="s">
        <v>155</v>
      </c>
      <c r="B795" t="s">
        <v>420</v>
      </c>
      <c r="C795" t="s">
        <v>421</v>
      </c>
      <c r="D795">
        <v>0</v>
      </c>
      <c r="E795" t="s">
        <v>292</v>
      </c>
      <c r="F795" s="347">
        <f>IF(InpOverride!F795="",F_Inputs!F795,InpOverride!F795)</f>
        <v>0</v>
      </c>
      <c r="G795" s="347">
        <f>IF(InpOverride!G795="",F_Inputs!G795,InpOverride!G795)</f>
        <v>0</v>
      </c>
      <c r="H795" s="347">
        <f>IF(InpOverride!H795="",F_Inputs!H795,InpOverride!H795)</f>
        <v>0</v>
      </c>
      <c r="I795" s="347">
        <f>IF(InpOverride!I795="",F_Inputs!I795,InpOverride!I795)</f>
        <v>0</v>
      </c>
      <c r="J795" s="347">
        <f>IF(InpOverride!J795="",F_Inputs!J795,InpOverride!J795)</f>
        <v>0</v>
      </c>
      <c r="K795" s="347">
        <f>IF(InpOverride!K795="",F_Inputs!K795,InpOverride!K795)</f>
        <v>0</v>
      </c>
      <c r="L795" s="347">
        <f>IF(InpOverride!L795="",F_Inputs!L795,InpOverride!L795)</f>
        <v>0</v>
      </c>
      <c r="M795" s="347">
        <f>IF(InpOverride!M795="",F_Inputs!M795,InpOverride!M795)</f>
        <v>0</v>
      </c>
    </row>
    <row r="796" spans="1:13" x14ac:dyDescent="0.35">
      <c r="A796" t="s">
        <v>155</v>
      </c>
      <c r="B796" t="s">
        <v>422</v>
      </c>
      <c r="C796" t="s">
        <v>423</v>
      </c>
      <c r="D796" t="s">
        <v>424</v>
      </c>
      <c r="E796" t="s">
        <v>292</v>
      </c>
      <c r="F796" s="347">
        <f>IF(InpOverride!F796="",F_Inputs!F796,InpOverride!F796)</f>
        <v>0</v>
      </c>
      <c r="G796" s="347">
        <f>IF(InpOverride!G796="",F_Inputs!G796,InpOverride!G796)</f>
        <v>0</v>
      </c>
      <c r="H796" s="347">
        <f>IF(InpOverride!H796="",F_Inputs!H796,InpOverride!H796)</f>
        <v>0</v>
      </c>
      <c r="I796" s="347">
        <f>IF(InpOverride!I796="",F_Inputs!I796,InpOverride!I796)</f>
        <v>0</v>
      </c>
      <c r="J796" s="347">
        <f>IF(InpOverride!J796="",F_Inputs!J796,InpOverride!J796)</f>
        <v>0</v>
      </c>
      <c r="K796" s="347">
        <f>IF(InpOverride!K796="",F_Inputs!K796,InpOverride!K796)</f>
        <v>0</v>
      </c>
      <c r="L796" s="347">
        <f>IF(InpOverride!L796="",F_Inputs!L796,InpOverride!L796)</f>
        <v>0</v>
      </c>
      <c r="M796" s="347">
        <f>IF(InpOverride!M796="",F_Inputs!M796,InpOverride!M796)</f>
        <v>0</v>
      </c>
    </row>
    <row r="797" spans="1:13" x14ac:dyDescent="0.35">
      <c r="A797" t="s">
        <v>155</v>
      </c>
      <c r="B797" t="s">
        <v>425</v>
      </c>
      <c r="C797" t="s">
        <v>426</v>
      </c>
      <c r="D797" t="s">
        <v>427</v>
      </c>
      <c r="E797" t="s">
        <v>292</v>
      </c>
      <c r="F797" s="347">
        <f>IF(InpOverride!F797="",F_Inputs!F797,InpOverride!F797)</f>
        <v>0</v>
      </c>
      <c r="G797" s="347">
        <f>IF(InpOverride!G797="",F_Inputs!G797,InpOverride!G797)</f>
        <v>0</v>
      </c>
      <c r="H797" s="347">
        <f>IF(InpOverride!H797="",F_Inputs!H797,InpOverride!H797)</f>
        <v>0</v>
      </c>
      <c r="I797" s="347">
        <f>IF(InpOverride!I797="",F_Inputs!I797,InpOverride!I797)</f>
        <v>0</v>
      </c>
      <c r="J797" s="347">
        <f>IF(InpOverride!J797="",F_Inputs!J797,InpOverride!J797)</f>
        <v>0</v>
      </c>
      <c r="K797" s="347">
        <f>IF(InpOverride!K797="",F_Inputs!K797,InpOverride!K797)</f>
        <v>0</v>
      </c>
      <c r="L797" s="347">
        <f>IF(InpOverride!L797="",F_Inputs!L797,InpOverride!L797)</f>
        <v>0</v>
      </c>
      <c r="M797" s="347">
        <f>IF(InpOverride!M797="",F_Inputs!M797,InpOverride!M797)</f>
        <v>0</v>
      </c>
    </row>
    <row r="798" spans="1:13" x14ac:dyDescent="0.35">
      <c r="A798" t="s">
        <v>155</v>
      </c>
      <c r="B798" t="s">
        <v>428</v>
      </c>
      <c r="C798" t="s">
        <v>429</v>
      </c>
      <c r="D798" t="s">
        <v>424</v>
      </c>
      <c r="E798" t="s">
        <v>292</v>
      </c>
      <c r="F798" s="347">
        <f>IF(InpOverride!F798="",F_Inputs!F798,InpOverride!F798)</f>
        <v>135.80000000000001</v>
      </c>
      <c r="G798" s="347">
        <f>IF(InpOverride!G798="",F_Inputs!G798,InpOverride!G798)</f>
        <v>135</v>
      </c>
      <c r="H798" s="347">
        <f>IF(InpOverride!H798="",F_Inputs!H798,InpOverride!H798)</f>
        <v>133.6</v>
      </c>
      <c r="I798" s="347">
        <f>IF(InpOverride!I798="",F_Inputs!I798,InpOverride!I798)</f>
        <v>140</v>
      </c>
      <c r="J798" s="347">
        <f>IF(InpOverride!J798="",F_Inputs!J798,InpOverride!J798)</f>
        <v>0</v>
      </c>
      <c r="K798" s="347">
        <f>IF(InpOverride!K798="",F_Inputs!K798,InpOverride!K798)</f>
        <v>0</v>
      </c>
      <c r="L798" s="347">
        <f>IF(InpOverride!L798="",F_Inputs!L798,InpOverride!L798)</f>
        <v>0</v>
      </c>
      <c r="M798" s="347">
        <f>IF(InpOverride!M798="",F_Inputs!M798,InpOverride!M798)</f>
        <v>0</v>
      </c>
    </row>
    <row r="799" spans="1:13" x14ac:dyDescent="0.35">
      <c r="A799" t="s">
        <v>155</v>
      </c>
      <c r="B799" t="s">
        <v>430</v>
      </c>
      <c r="C799" t="s">
        <v>431</v>
      </c>
      <c r="D799" t="s">
        <v>424</v>
      </c>
      <c r="E799" t="s">
        <v>292</v>
      </c>
      <c r="F799" s="347">
        <f>IF(InpOverride!F799="",F_Inputs!F799,InpOverride!F799)</f>
        <v>0</v>
      </c>
      <c r="G799" s="347">
        <f>IF(InpOverride!G799="",F_Inputs!G799,InpOverride!G799)</f>
        <v>0</v>
      </c>
      <c r="H799" s="347">
        <f>IF(InpOverride!H799="",F_Inputs!H799,InpOverride!H799)</f>
        <v>0</v>
      </c>
      <c r="I799" s="347">
        <f>IF(InpOverride!I799="",F_Inputs!I799,InpOverride!I799)</f>
        <v>134.80000000000001</v>
      </c>
      <c r="J799" s="347">
        <f>IF(InpOverride!J799="",F_Inputs!J799,InpOverride!J799)</f>
        <v>0</v>
      </c>
      <c r="K799" s="347">
        <f>IF(InpOverride!K799="",F_Inputs!K799,InpOverride!K799)</f>
        <v>0</v>
      </c>
      <c r="L799" s="347">
        <f>IF(InpOverride!L799="",F_Inputs!L799,InpOverride!L799)</f>
        <v>0</v>
      </c>
      <c r="M799" s="347">
        <f>IF(InpOverride!M799="",F_Inputs!M799,InpOverride!M799)</f>
        <v>0</v>
      </c>
    </row>
    <row r="800" spans="1:13" x14ac:dyDescent="0.35">
      <c r="A800" t="s">
        <v>155</v>
      </c>
      <c r="B800" t="s">
        <v>432</v>
      </c>
      <c r="C800" t="s">
        <v>433</v>
      </c>
      <c r="D800" t="s">
        <v>424</v>
      </c>
      <c r="E800" t="s">
        <v>292</v>
      </c>
      <c r="F800" s="347">
        <f>IF(InpOverride!F800="",F_Inputs!F800,InpOverride!F800)</f>
        <v>0</v>
      </c>
      <c r="G800" s="347">
        <f>IF(InpOverride!G800="",F_Inputs!G800,InpOverride!G800)</f>
        <v>0</v>
      </c>
      <c r="H800" s="347">
        <f>IF(InpOverride!H800="",F_Inputs!H800,InpOverride!H800)</f>
        <v>0</v>
      </c>
      <c r="I800" s="347">
        <f>IF(InpOverride!I800="",F_Inputs!I800,InpOverride!I800)</f>
        <v>136.19999999999999</v>
      </c>
      <c r="J800" s="347">
        <f>IF(InpOverride!J800="",F_Inputs!J800,InpOverride!J800)</f>
        <v>0</v>
      </c>
      <c r="K800" s="347">
        <f>IF(InpOverride!K800="",F_Inputs!K800,InpOverride!K800)</f>
        <v>0</v>
      </c>
      <c r="L800" s="347">
        <f>IF(InpOverride!L800="",F_Inputs!L800,InpOverride!L800)</f>
        <v>0</v>
      </c>
      <c r="M800" s="347">
        <f>IF(InpOverride!M800="",F_Inputs!M800,InpOverride!M800)</f>
        <v>0</v>
      </c>
    </row>
    <row r="801" spans="1:13" x14ac:dyDescent="0.35">
      <c r="A801" t="s">
        <v>155</v>
      </c>
      <c r="B801" t="s">
        <v>434</v>
      </c>
      <c r="C801" t="s">
        <v>435</v>
      </c>
      <c r="D801" t="s">
        <v>427</v>
      </c>
      <c r="E801" t="s">
        <v>292</v>
      </c>
      <c r="F801" s="347">
        <f>IF(InpOverride!F801="",F_Inputs!F801,InpOverride!F801)</f>
        <v>0</v>
      </c>
      <c r="G801" s="347">
        <f>IF(InpOverride!G801="",F_Inputs!G801,InpOverride!G801)</f>
        <v>0</v>
      </c>
      <c r="H801" s="347">
        <f>IF(InpOverride!H801="",F_Inputs!H801,InpOverride!H801)</f>
        <v>0</v>
      </c>
      <c r="I801" s="347">
        <f>IF(InpOverride!I801="",F_Inputs!I801,InpOverride!I801)</f>
        <v>0</v>
      </c>
      <c r="J801" s="347">
        <f>IF(InpOverride!J801="",F_Inputs!J801,InpOverride!J801)</f>
        <v>0</v>
      </c>
      <c r="K801" s="347">
        <f>IF(InpOverride!K801="",F_Inputs!K801,InpOverride!K801)</f>
        <v>0</v>
      </c>
      <c r="L801" s="347">
        <f>IF(InpOverride!L801="",F_Inputs!L801,InpOverride!L801)</f>
        <v>0</v>
      </c>
      <c r="M801" s="347">
        <f>IF(InpOverride!M801="",F_Inputs!M801,InpOverride!M801)</f>
        <v>0</v>
      </c>
    </row>
    <row r="802" spans="1:13" x14ac:dyDescent="0.35">
      <c r="A802" t="s">
        <v>155</v>
      </c>
      <c r="B802" t="s">
        <v>436</v>
      </c>
      <c r="C802" s="327" t="s">
        <v>437</v>
      </c>
      <c r="D802" t="s">
        <v>427</v>
      </c>
      <c r="E802" t="s">
        <v>292</v>
      </c>
      <c r="F802" s="347">
        <f>IF(InpOverride!F802="",F_Inputs!F802,InpOverride!F802)</f>
        <v>0</v>
      </c>
      <c r="G802" s="347">
        <f>IF(InpOverride!G802="",F_Inputs!G802,InpOverride!G802)</f>
        <v>0</v>
      </c>
      <c r="H802" s="347">
        <f>IF(InpOverride!H802="",F_Inputs!H802,InpOverride!H802)</f>
        <v>0</v>
      </c>
      <c r="I802" s="347">
        <f>IF(InpOverride!I802="",F_Inputs!I802,InpOverride!I802)</f>
        <v>0</v>
      </c>
      <c r="J802" s="347">
        <f>IF(InpOverride!J802="",F_Inputs!J802,InpOverride!J802)</f>
        <v>0</v>
      </c>
      <c r="K802" s="347">
        <f>IF(InpOverride!K802="",F_Inputs!K802,InpOverride!K802)</f>
        <v>0</v>
      </c>
      <c r="L802" s="347">
        <f>IF(InpOverride!L802="",F_Inputs!L802,InpOverride!L802)</f>
        <v>0</v>
      </c>
      <c r="M802" s="347">
        <f>IF(InpOverride!M802="",F_Inputs!M802,InpOverride!M802)</f>
        <v>0</v>
      </c>
    </row>
    <row r="803" spans="1:13" ht="25.5" x14ac:dyDescent="0.35">
      <c r="A803" t="s">
        <v>155</v>
      </c>
      <c r="B803" t="s">
        <v>438</v>
      </c>
      <c r="C803" s="327" t="s">
        <v>439</v>
      </c>
      <c r="D803">
        <v>0</v>
      </c>
      <c r="E803" t="s">
        <v>292</v>
      </c>
      <c r="F803" s="347">
        <f>IF(InpOverride!F803="",F_Inputs!F803,InpOverride!F803)</f>
        <v>1211.259</v>
      </c>
      <c r="G803" s="347">
        <f>IF(InpOverride!G803="",F_Inputs!G803,InpOverride!G803)</f>
        <v>1218.335</v>
      </c>
      <c r="H803" s="347">
        <f>IF(InpOverride!H803="",F_Inputs!H803,InpOverride!H803)</f>
        <v>1230.367</v>
      </c>
      <c r="I803" s="347">
        <f>IF(InpOverride!I803="",F_Inputs!I803,InpOverride!I803)</f>
        <v>1237.0730000000001</v>
      </c>
      <c r="J803" s="347">
        <f>IF(InpOverride!J803="",F_Inputs!J803,InpOverride!J803)</f>
        <v>0</v>
      </c>
      <c r="K803" s="347">
        <f>IF(InpOverride!K803="",F_Inputs!K803,InpOverride!K803)</f>
        <v>0</v>
      </c>
      <c r="L803" s="347">
        <f>IF(InpOverride!L803="",F_Inputs!L803,InpOverride!L803)</f>
        <v>0</v>
      </c>
      <c r="M803" s="347">
        <f>IF(InpOverride!M803="",F_Inputs!M803,InpOverride!M803)</f>
        <v>0</v>
      </c>
    </row>
    <row r="804" spans="1:13" x14ac:dyDescent="0.35">
      <c r="A804" t="s">
        <v>155</v>
      </c>
      <c r="B804" t="s">
        <v>440</v>
      </c>
      <c r="C804" t="s">
        <v>441</v>
      </c>
      <c r="D804" t="s">
        <v>188</v>
      </c>
      <c r="E804" t="s">
        <v>292</v>
      </c>
      <c r="F804" s="347">
        <f>IF(InpOverride!F804="",F_Inputs!F804,InpOverride!F804)</f>
        <v>0</v>
      </c>
      <c r="G804" s="347">
        <f>IF(InpOverride!G804="",F_Inputs!G804,InpOverride!G804)</f>
        <v>0</v>
      </c>
      <c r="H804" s="347">
        <f>IF(InpOverride!H804="",F_Inputs!H804,InpOverride!H804)</f>
        <v>0</v>
      </c>
      <c r="I804" s="347">
        <f>IF(InpOverride!I804="",F_Inputs!I804,InpOverride!I804)</f>
        <v>0</v>
      </c>
      <c r="J804" s="347">
        <f>IF(InpOverride!J804="",F_Inputs!J804,InpOverride!J804)</f>
        <v>0</v>
      </c>
      <c r="K804" s="347">
        <f>IF(InpOverride!K804="",F_Inputs!K804,InpOverride!K804)</f>
        <v>0</v>
      </c>
      <c r="L804" s="347">
        <f>IF(InpOverride!L804="",F_Inputs!L804,InpOverride!L804)</f>
        <v>0</v>
      </c>
      <c r="M804" s="347">
        <f>IF(InpOverride!M804="",F_Inputs!M804,InpOverride!M804)</f>
        <v>0</v>
      </c>
    </row>
    <row r="805" spans="1:13" x14ac:dyDescent="0.35">
      <c r="A805" t="s">
        <v>155</v>
      </c>
      <c r="B805" t="s">
        <v>442</v>
      </c>
      <c r="C805" t="s">
        <v>443</v>
      </c>
      <c r="D805" t="s">
        <v>188</v>
      </c>
      <c r="E805" t="s">
        <v>292</v>
      </c>
      <c r="F805" s="347">
        <f>IF(InpOverride!F805="",F_Inputs!F805,InpOverride!F805)</f>
        <v>0</v>
      </c>
      <c r="G805" s="347">
        <f>IF(InpOverride!G805="",F_Inputs!G805,InpOverride!G805)</f>
        <v>0</v>
      </c>
      <c r="H805" s="347">
        <f>IF(InpOverride!H805="",F_Inputs!H805,InpOverride!H805)</f>
        <v>0</v>
      </c>
      <c r="I805" s="347">
        <f>IF(InpOverride!I805="",F_Inputs!I805,InpOverride!I805)</f>
        <v>0</v>
      </c>
      <c r="J805" s="347">
        <f>IF(InpOverride!J805="",F_Inputs!J805,InpOverride!J805)</f>
        <v>0</v>
      </c>
      <c r="K805" s="347">
        <f>IF(InpOverride!K805="",F_Inputs!K805,InpOverride!K805)</f>
        <v>0</v>
      </c>
      <c r="L805" s="347">
        <f>IF(InpOverride!L805="",F_Inputs!L805,InpOverride!L805)</f>
        <v>0</v>
      </c>
      <c r="M805" s="347">
        <f>IF(InpOverride!M805="",F_Inputs!M805,InpOverride!M805)</f>
        <v>0</v>
      </c>
    </row>
    <row r="806" spans="1:13" x14ac:dyDescent="0.35">
      <c r="A806" t="s">
        <v>155</v>
      </c>
      <c r="B806" t="s">
        <v>444</v>
      </c>
      <c r="C806" t="s">
        <v>445</v>
      </c>
      <c r="D806" t="s">
        <v>424</v>
      </c>
      <c r="E806" t="s">
        <v>292</v>
      </c>
      <c r="F806" s="347">
        <f>IF(InpOverride!F806="",F_Inputs!F806,InpOverride!F806)</f>
        <v>0</v>
      </c>
      <c r="G806" s="347">
        <f>IF(InpOverride!G806="",F_Inputs!G806,InpOverride!G806)</f>
        <v>0</v>
      </c>
      <c r="H806" s="347">
        <f>IF(InpOverride!H806="",F_Inputs!H806,InpOverride!H806)</f>
        <v>0</v>
      </c>
      <c r="I806" s="347">
        <f>IF(InpOverride!I806="",F_Inputs!I806,InpOverride!I806)</f>
        <v>0</v>
      </c>
      <c r="J806" s="347">
        <f>IF(InpOverride!J806="",F_Inputs!J806,InpOverride!J806)</f>
        <v>0</v>
      </c>
      <c r="K806" s="347">
        <f>IF(InpOverride!K806="",F_Inputs!K806,InpOverride!K806)</f>
        <v>0</v>
      </c>
      <c r="L806" s="347">
        <f>IF(InpOverride!L806="",F_Inputs!L806,InpOverride!L806)</f>
        <v>0</v>
      </c>
      <c r="M806" s="347">
        <f>IF(InpOverride!M806="",F_Inputs!M806,InpOverride!M806)</f>
        <v>0</v>
      </c>
    </row>
    <row r="807" spans="1:13" x14ac:dyDescent="0.35">
      <c r="A807" t="s">
        <v>155</v>
      </c>
      <c r="B807" t="s">
        <v>446</v>
      </c>
      <c r="C807" t="s">
        <v>447</v>
      </c>
      <c r="D807" t="s">
        <v>424</v>
      </c>
      <c r="E807" t="s">
        <v>292</v>
      </c>
      <c r="F807" s="347">
        <f>IF(InpOverride!F807="",F_Inputs!F807,InpOverride!F807)</f>
        <v>0</v>
      </c>
      <c r="G807" s="347">
        <f>IF(InpOverride!G807="",F_Inputs!G807,InpOverride!G807)</f>
        <v>0</v>
      </c>
      <c r="H807" s="347">
        <f>IF(InpOverride!H807="",F_Inputs!H807,InpOverride!H807)</f>
        <v>0</v>
      </c>
      <c r="I807" s="347">
        <f>IF(InpOverride!I807="",F_Inputs!I807,InpOverride!I807)</f>
        <v>0</v>
      </c>
      <c r="J807" s="347">
        <f>IF(InpOverride!J807="",F_Inputs!J807,InpOverride!J807)</f>
        <v>0</v>
      </c>
      <c r="K807" s="347">
        <f>IF(InpOverride!K807="",F_Inputs!K807,InpOverride!K807)</f>
        <v>0</v>
      </c>
      <c r="L807" s="347">
        <f>IF(InpOverride!L807="",F_Inputs!L807,InpOverride!L807)</f>
        <v>0</v>
      </c>
      <c r="M807" s="347">
        <f>IF(InpOverride!M807="",F_Inputs!M807,InpOverride!M807)</f>
        <v>0</v>
      </c>
    </row>
    <row r="808" spans="1:13" x14ac:dyDescent="0.35">
      <c r="A808" t="s">
        <v>155</v>
      </c>
      <c r="B808" t="s">
        <v>448</v>
      </c>
      <c r="C808" t="s">
        <v>449</v>
      </c>
      <c r="D808">
        <v>0</v>
      </c>
      <c r="E808" t="s">
        <v>292</v>
      </c>
      <c r="F808" s="347">
        <f>IF(InpOverride!F808="",F_Inputs!F808,InpOverride!F808)</f>
        <v>0</v>
      </c>
      <c r="G808" s="347">
        <f>IF(InpOverride!G808="",F_Inputs!G808,InpOverride!G808)</f>
        <v>0</v>
      </c>
      <c r="H808" s="347">
        <f>IF(InpOverride!H808="",F_Inputs!H808,InpOverride!H808)</f>
        <v>0</v>
      </c>
      <c r="I808" s="347">
        <f>IF(InpOverride!I808="",F_Inputs!I808,InpOverride!I808)</f>
        <v>0</v>
      </c>
      <c r="J808" s="347">
        <f>IF(InpOverride!J808="",F_Inputs!J808,InpOverride!J808)</f>
        <v>0</v>
      </c>
      <c r="K808" s="347">
        <f>IF(InpOverride!K808="",F_Inputs!K808,InpOverride!K808)</f>
        <v>0</v>
      </c>
      <c r="L808" s="347">
        <f>IF(InpOverride!L808="",F_Inputs!L808,InpOverride!L808)</f>
        <v>0</v>
      </c>
      <c r="M808" s="347">
        <f>IF(InpOverride!M808="",F_Inputs!M808,InpOverride!M808)</f>
        <v>0</v>
      </c>
    </row>
    <row r="809" spans="1:13" x14ac:dyDescent="0.35">
      <c r="A809" t="s">
        <v>155</v>
      </c>
      <c r="B809" t="s">
        <v>450</v>
      </c>
      <c r="C809" t="s">
        <v>451</v>
      </c>
      <c r="D809" t="s">
        <v>188</v>
      </c>
      <c r="E809" t="s">
        <v>292</v>
      </c>
      <c r="F809" s="347">
        <f>IF(InpOverride!F809="",F_Inputs!F809,InpOverride!F809)</f>
        <v>0</v>
      </c>
      <c r="G809" s="347">
        <f>IF(InpOverride!G809="",F_Inputs!G809,InpOverride!G809)</f>
        <v>0</v>
      </c>
      <c r="H809" s="347">
        <f>IF(InpOverride!H809="",F_Inputs!H809,InpOverride!H809)</f>
        <v>0</v>
      </c>
      <c r="I809" s="347">
        <f>IF(InpOverride!I809="",F_Inputs!I809,InpOverride!I809)</f>
        <v>0</v>
      </c>
      <c r="J809" s="347">
        <f>IF(InpOverride!J809="",F_Inputs!J809,InpOverride!J809)</f>
        <v>0</v>
      </c>
      <c r="K809" s="347">
        <f>IF(InpOverride!K809="",F_Inputs!K809,InpOverride!K809)</f>
        <v>0</v>
      </c>
      <c r="L809" s="347">
        <f>IF(InpOverride!L809="",F_Inputs!L809,InpOverride!L809)</f>
        <v>0</v>
      </c>
      <c r="M809" s="347">
        <f>IF(InpOverride!M809="",F_Inputs!M809,InpOverride!M809)</f>
        <v>0</v>
      </c>
    </row>
    <row r="810" spans="1:13" x14ac:dyDescent="0.35">
      <c r="A810" t="s">
        <v>155</v>
      </c>
      <c r="B810" t="s">
        <v>452</v>
      </c>
      <c r="C810" t="s">
        <v>453</v>
      </c>
      <c r="D810" t="s">
        <v>188</v>
      </c>
      <c r="E810" t="s">
        <v>292</v>
      </c>
      <c r="F810" s="347">
        <f>IF(InpOverride!F810="",F_Inputs!F810,InpOverride!F810)</f>
        <v>0</v>
      </c>
      <c r="G810" s="347">
        <f>IF(InpOverride!G810="",F_Inputs!G810,InpOverride!G810)</f>
        <v>0</v>
      </c>
      <c r="H810" s="347">
        <f>IF(InpOverride!H810="",F_Inputs!H810,InpOverride!H810)</f>
        <v>0</v>
      </c>
      <c r="I810" s="347">
        <f>IF(InpOverride!I810="",F_Inputs!I810,InpOverride!I810)</f>
        <v>0</v>
      </c>
      <c r="J810" s="347">
        <f>IF(InpOverride!J810="",F_Inputs!J810,InpOverride!J810)</f>
        <v>0</v>
      </c>
      <c r="K810" s="347">
        <f>IF(InpOverride!K810="",F_Inputs!K810,InpOverride!K810)</f>
        <v>0</v>
      </c>
      <c r="L810" s="347">
        <f>IF(InpOverride!L810="",F_Inputs!L810,InpOverride!L810)</f>
        <v>0</v>
      </c>
      <c r="M810" s="347">
        <f>IF(InpOverride!M810="",F_Inputs!M810,InpOverride!M810)</f>
        <v>0</v>
      </c>
    </row>
    <row r="811" spans="1:13" x14ac:dyDescent="0.35">
      <c r="A811" t="s">
        <v>155</v>
      </c>
      <c r="B811" t="s">
        <v>454</v>
      </c>
      <c r="C811" t="s">
        <v>455</v>
      </c>
      <c r="D811" t="s">
        <v>188</v>
      </c>
      <c r="E811" t="s">
        <v>292</v>
      </c>
      <c r="F811" s="347">
        <f>IF(InpOverride!F811="",F_Inputs!F811,InpOverride!F811)</f>
        <v>0</v>
      </c>
      <c r="G811" s="347">
        <f>IF(InpOverride!G811="",F_Inputs!G811,InpOverride!G811)</f>
        <v>0</v>
      </c>
      <c r="H811" s="347">
        <f>IF(InpOverride!H811="",F_Inputs!H811,InpOverride!H811)</f>
        <v>0</v>
      </c>
      <c r="I811" s="347">
        <f>IF(InpOverride!I811="",F_Inputs!I811,InpOverride!I811)</f>
        <v>0</v>
      </c>
      <c r="J811" s="347">
        <f>IF(InpOverride!J811="",F_Inputs!J811,InpOverride!J811)</f>
        <v>0</v>
      </c>
      <c r="K811" s="347">
        <f>IF(InpOverride!K811="",F_Inputs!K811,InpOverride!K811)</f>
        <v>0</v>
      </c>
      <c r="L811" s="347">
        <f>IF(InpOverride!L811="",F_Inputs!L811,InpOverride!L811)</f>
        <v>0</v>
      </c>
      <c r="M811" s="347">
        <f>IF(InpOverride!M811="",F_Inputs!M811,InpOverride!M811)</f>
        <v>0</v>
      </c>
    </row>
    <row r="812" spans="1:13" x14ac:dyDescent="0.35">
      <c r="A812" t="s">
        <v>155</v>
      </c>
      <c r="B812" t="s">
        <v>456</v>
      </c>
      <c r="C812" t="s">
        <v>457</v>
      </c>
      <c r="D812" t="s">
        <v>188</v>
      </c>
      <c r="E812" t="s">
        <v>292</v>
      </c>
      <c r="F812" s="347">
        <f>IF(InpOverride!F812="",F_Inputs!F812,InpOverride!F812)</f>
        <v>0</v>
      </c>
      <c r="G812" s="347">
        <f>IF(InpOverride!G812="",F_Inputs!G812,InpOverride!G812)</f>
        <v>0</v>
      </c>
      <c r="H812" s="347">
        <f>IF(InpOverride!H812="",F_Inputs!H812,InpOverride!H812)</f>
        <v>0</v>
      </c>
      <c r="I812" s="347">
        <f>IF(InpOverride!I812="",F_Inputs!I812,InpOverride!I812)</f>
        <v>0</v>
      </c>
      <c r="J812" s="347">
        <f>IF(InpOverride!J812="",F_Inputs!J812,InpOverride!J812)</f>
        <v>0</v>
      </c>
      <c r="K812" s="347">
        <f>IF(InpOverride!K812="",F_Inputs!K812,InpOverride!K812)</f>
        <v>0</v>
      </c>
      <c r="L812" s="347">
        <f>IF(InpOverride!L812="",F_Inputs!L812,InpOverride!L812)</f>
        <v>0</v>
      </c>
      <c r="M812" s="347">
        <f>IF(InpOverride!M812="",F_Inputs!M812,InpOverride!M812)</f>
        <v>0</v>
      </c>
    </row>
    <row r="813" spans="1:13" x14ac:dyDescent="0.35">
      <c r="A813" t="s">
        <v>155</v>
      </c>
      <c r="B813" t="s">
        <v>458</v>
      </c>
      <c r="C813" t="s">
        <v>459</v>
      </c>
      <c r="D813" t="s">
        <v>172</v>
      </c>
      <c r="E813" t="s">
        <v>292</v>
      </c>
      <c r="F813" s="347">
        <f>IF(InpOverride!F813="",F_Inputs!F813,InpOverride!F813)</f>
        <v>0</v>
      </c>
      <c r="G813" s="347">
        <f>IF(InpOverride!G813="",F_Inputs!G813,InpOverride!G813)</f>
        <v>0</v>
      </c>
      <c r="H813" s="347">
        <f>IF(InpOverride!H813="",F_Inputs!H813,InpOverride!H813)</f>
        <v>0</v>
      </c>
      <c r="I813" s="347">
        <f>IF(InpOverride!I813="",F_Inputs!I813,InpOverride!I813)</f>
        <v>0</v>
      </c>
      <c r="J813" s="347">
        <f>IF(InpOverride!J813="",F_Inputs!J813,InpOverride!J813)</f>
        <v>0</v>
      </c>
      <c r="K813" s="347">
        <f>IF(InpOverride!K813="",F_Inputs!K813,InpOverride!K813)</f>
        <v>0</v>
      </c>
      <c r="L813" s="347">
        <f>IF(InpOverride!L813="",F_Inputs!L813,InpOverride!L813)</f>
        <v>0</v>
      </c>
      <c r="M813" s="347">
        <f>IF(InpOverride!M813="",F_Inputs!M813,InpOverride!M813)</f>
        <v>0</v>
      </c>
    </row>
    <row r="814" spans="1:13" x14ac:dyDescent="0.35">
      <c r="A814" t="s">
        <v>155</v>
      </c>
      <c r="B814" t="s">
        <v>460</v>
      </c>
      <c r="C814" t="s">
        <v>461</v>
      </c>
      <c r="D814" t="s">
        <v>188</v>
      </c>
      <c r="E814" t="s">
        <v>292</v>
      </c>
      <c r="F814" s="347">
        <f>IF(InpOverride!F814="",F_Inputs!F814,InpOverride!F814)</f>
        <v>0</v>
      </c>
      <c r="G814" s="347">
        <f>IF(InpOverride!G814="",F_Inputs!G814,InpOverride!G814)</f>
        <v>0</v>
      </c>
      <c r="H814" s="347">
        <f>IF(InpOverride!H814="",F_Inputs!H814,InpOverride!H814)</f>
        <v>0</v>
      </c>
      <c r="I814" s="347">
        <f>IF(InpOverride!I814="",F_Inputs!I814,InpOverride!I814)</f>
        <v>0</v>
      </c>
      <c r="J814" s="347">
        <f>IF(InpOverride!J814="",F_Inputs!J814,InpOverride!J814)</f>
        <v>0</v>
      </c>
      <c r="K814" s="347">
        <f>IF(InpOverride!K814="",F_Inputs!K814,InpOverride!K814)</f>
        <v>0</v>
      </c>
      <c r="L814" s="347">
        <f>IF(InpOverride!L814="",F_Inputs!L814,InpOverride!L814)</f>
        <v>0</v>
      </c>
      <c r="M814" s="347">
        <f>IF(InpOverride!M814="",F_Inputs!M814,InpOverride!M814)</f>
        <v>0</v>
      </c>
    </row>
    <row r="815" spans="1:13" x14ac:dyDescent="0.35">
      <c r="A815" t="s">
        <v>155</v>
      </c>
      <c r="B815" t="s">
        <v>462</v>
      </c>
      <c r="C815" t="s">
        <v>463</v>
      </c>
      <c r="D815" t="s">
        <v>188</v>
      </c>
      <c r="E815" t="s">
        <v>292</v>
      </c>
      <c r="F815" s="347">
        <f>IF(InpOverride!F815="",F_Inputs!F815,InpOverride!F815)</f>
        <v>0</v>
      </c>
      <c r="G815" s="347">
        <f>IF(InpOverride!G815="",F_Inputs!G815,InpOverride!G815)</f>
        <v>0</v>
      </c>
      <c r="H815" s="347">
        <f>IF(InpOverride!H815="",F_Inputs!H815,InpOverride!H815)</f>
        <v>0</v>
      </c>
      <c r="I815" s="347">
        <f>IF(InpOverride!I815="",F_Inputs!I815,InpOverride!I815)</f>
        <v>0</v>
      </c>
      <c r="J815" s="347">
        <f>IF(InpOverride!J815="",F_Inputs!J815,InpOverride!J815)</f>
        <v>0</v>
      </c>
      <c r="K815" s="347">
        <f>IF(InpOverride!K815="",F_Inputs!K815,InpOverride!K815)</f>
        <v>0</v>
      </c>
      <c r="L815" s="347">
        <f>IF(InpOverride!L815="",F_Inputs!L815,InpOverride!L815)</f>
        <v>0</v>
      </c>
      <c r="M815" s="347">
        <f>IF(InpOverride!M815="",F_Inputs!M815,InpOverride!M815)</f>
        <v>0</v>
      </c>
    </row>
    <row r="816" spans="1:13" x14ac:dyDescent="0.35">
      <c r="A816" t="s">
        <v>155</v>
      </c>
      <c r="B816" t="s">
        <v>464</v>
      </c>
      <c r="C816" t="s">
        <v>465</v>
      </c>
      <c r="D816" t="s">
        <v>188</v>
      </c>
      <c r="E816" t="s">
        <v>292</v>
      </c>
      <c r="F816" s="347">
        <f>IF(InpOverride!F816="",F_Inputs!F816,InpOverride!F816)</f>
        <v>0</v>
      </c>
      <c r="G816" s="347">
        <f>IF(InpOverride!G816="",F_Inputs!G816,InpOverride!G816)</f>
        <v>0</v>
      </c>
      <c r="H816" s="347">
        <f>IF(InpOverride!H816="",F_Inputs!H816,InpOverride!H816)</f>
        <v>0</v>
      </c>
      <c r="I816" s="347">
        <f>IF(InpOverride!I816="",F_Inputs!I816,InpOverride!I816)</f>
        <v>0</v>
      </c>
      <c r="J816" s="347">
        <f>IF(InpOverride!J816="",F_Inputs!J816,InpOverride!J816)</f>
        <v>0</v>
      </c>
      <c r="K816" s="347">
        <f>IF(InpOverride!K816="",F_Inputs!K816,InpOverride!K816)</f>
        <v>0</v>
      </c>
      <c r="L816" s="347">
        <f>IF(InpOverride!L816="",F_Inputs!L816,InpOverride!L816)</f>
        <v>0</v>
      </c>
      <c r="M816" s="347">
        <f>IF(InpOverride!M816="",F_Inputs!M816,InpOverride!M816)</f>
        <v>0</v>
      </c>
    </row>
    <row r="817" spans="1:13" x14ac:dyDescent="0.35">
      <c r="A817" t="s">
        <v>155</v>
      </c>
      <c r="B817" t="s">
        <v>466</v>
      </c>
      <c r="C817" t="s">
        <v>467</v>
      </c>
      <c r="D817" t="s">
        <v>182</v>
      </c>
      <c r="E817" t="s">
        <v>292</v>
      </c>
      <c r="F817" s="347">
        <f>IF(InpOverride!F817="",F_Inputs!F817,InpOverride!F817)</f>
        <v>0</v>
      </c>
      <c r="G817" s="347">
        <f>IF(InpOverride!G817="",F_Inputs!G817,InpOverride!G817)</f>
        <v>0</v>
      </c>
      <c r="H817" s="347">
        <f>IF(InpOverride!H817="",F_Inputs!H817,InpOverride!H817)</f>
        <v>0</v>
      </c>
      <c r="I817" s="347">
        <f>IF(InpOverride!I817="",F_Inputs!I817,InpOverride!I817)</f>
        <v>0</v>
      </c>
      <c r="J817" s="347">
        <f>IF(InpOverride!J817="",F_Inputs!J817,InpOverride!J817)</f>
        <v>0</v>
      </c>
      <c r="K817" s="347">
        <f>IF(InpOverride!K817="",F_Inputs!K817,InpOverride!K817)</f>
        <v>0</v>
      </c>
      <c r="L817" s="347">
        <f>IF(InpOverride!L817="",F_Inputs!L817,InpOverride!L817)</f>
        <v>0</v>
      </c>
      <c r="M817" s="347">
        <f>IF(InpOverride!M817="",F_Inputs!M817,InpOverride!M817)</f>
        <v>0</v>
      </c>
    </row>
    <row r="818" spans="1:13" x14ac:dyDescent="0.35">
      <c r="A818" t="s">
        <v>155</v>
      </c>
      <c r="B818" t="s">
        <v>468</v>
      </c>
      <c r="C818" t="s">
        <v>469</v>
      </c>
      <c r="D818" t="s">
        <v>188</v>
      </c>
      <c r="E818" t="s">
        <v>292</v>
      </c>
      <c r="F818" s="347">
        <f>IF(InpOverride!F818="",F_Inputs!F818,InpOverride!F818)</f>
        <v>0</v>
      </c>
      <c r="G818" s="347">
        <f>IF(InpOverride!G818="",F_Inputs!G818,InpOverride!G818)</f>
        <v>0</v>
      </c>
      <c r="H818" s="347">
        <f>IF(InpOverride!H818="",F_Inputs!H818,InpOverride!H818)</f>
        <v>0</v>
      </c>
      <c r="I818" s="347">
        <f>IF(InpOverride!I818="",F_Inputs!I818,InpOverride!I818)</f>
        <v>0</v>
      </c>
      <c r="J818" s="347">
        <f>IF(InpOverride!J818="",F_Inputs!J818,InpOverride!J818)</f>
        <v>0</v>
      </c>
      <c r="K818" s="347">
        <f>IF(InpOverride!K818="",F_Inputs!K818,InpOverride!K818)</f>
        <v>0</v>
      </c>
      <c r="L818" s="347">
        <f>IF(InpOverride!L818="",F_Inputs!L818,InpOverride!L818)</f>
        <v>0</v>
      </c>
      <c r="M818" s="347">
        <f>IF(InpOverride!M818="",F_Inputs!M818,InpOverride!M818)</f>
        <v>0</v>
      </c>
    </row>
    <row r="819" spans="1:13" x14ac:dyDescent="0.35">
      <c r="A819" t="s">
        <v>155</v>
      </c>
      <c r="B819" t="s">
        <v>470</v>
      </c>
      <c r="C819" t="s">
        <v>471</v>
      </c>
      <c r="D819" t="s">
        <v>182</v>
      </c>
      <c r="E819" t="s">
        <v>292</v>
      </c>
      <c r="F819" s="347">
        <f>IF(InpOverride!F819="",F_Inputs!F819,InpOverride!F819)</f>
        <v>0</v>
      </c>
      <c r="G819" s="347">
        <f>IF(InpOverride!G819="",F_Inputs!G819,InpOverride!G819)</f>
        <v>0</v>
      </c>
      <c r="H819" s="347">
        <f>IF(InpOverride!H819="",F_Inputs!H819,InpOverride!H819)</f>
        <v>0</v>
      </c>
      <c r="I819" s="347">
        <f>IF(InpOverride!I819="",F_Inputs!I819,InpOverride!I819)</f>
        <v>0</v>
      </c>
      <c r="J819" s="347">
        <f>IF(InpOverride!J819="",F_Inputs!J819,InpOverride!J819)</f>
        <v>0</v>
      </c>
      <c r="K819" s="347">
        <f>IF(InpOverride!K819="",F_Inputs!K819,InpOverride!K819)</f>
        <v>0</v>
      </c>
      <c r="L819" s="347">
        <f>IF(InpOverride!L819="",F_Inputs!L819,InpOverride!L819)</f>
        <v>0</v>
      </c>
      <c r="M819" s="347">
        <f>IF(InpOverride!M819="",F_Inputs!M819,InpOverride!M819)</f>
        <v>0</v>
      </c>
    </row>
    <row r="820" spans="1:13" x14ac:dyDescent="0.35">
      <c r="A820" t="s">
        <v>155</v>
      </c>
      <c r="B820" t="s">
        <v>472</v>
      </c>
      <c r="C820" t="s">
        <v>473</v>
      </c>
      <c r="D820" t="s">
        <v>188</v>
      </c>
      <c r="E820" t="s">
        <v>292</v>
      </c>
      <c r="F820" s="347">
        <f>IF(InpOverride!F820="",F_Inputs!F820,InpOverride!F820)</f>
        <v>0</v>
      </c>
      <c r="G820" s="347">
        <f>IF(InpOverride!G820="",F_Inputs!G820,InpOverride!G820)</f>
        <v>0</v>
      </c>
      <c r="H820" s="347">
        <f>IF(InpOverride!H820="",F_Inputs!H820,InpOverride!H820)</f>
        <v>0</v>
      </c>
      <c r="I820" s="347">
        <f>IF(InpOverride!I820="",F_Inputs!I820,InpOverride!I820)</f>
        <v>0</v>
      </c>
      <c r="J820" s="347">
        <f>IF(InpOverride!J820="",F_Inputs!J820,InpOverride!J820)</f>
        <v>0</v>
      </c>
      <c r="K820" s="347">
        <f>IF(InpOverride!K820="",F_Inputs!K820,InpOverride!K820)</f>
        <v>0</v>
      </c>
      <c r="L820" s="347">
        <f>IF(InpOverride!L820="",F_Inputs!L820,InpOverride!L820)</f>
        <v>0</v>
      </c>
      <c r="M820" s="347">
        <f>IF(InpOverride!M820="",F_Inputs!M820,InpOverride!M820)</f>
        <v>0</v>
      </c>
    </row>
    <row r="821" spans="1:13" x14ac:dyDescent="0.35">
      <c r="A821" t="s">
        <v>155</v>
      </c>
      <c r="B821" t="s">
        <v>474</v>
      </c>
      <c r="C821" t="s">
        <v>475</v>
      </c>
      <c r="D821" t="s">
        <v>170</v>
      </c>
      <c r="E821" t="s">
        <v>292</v>
      </c>
      <c r="F821" s="347">
        <f>IF(InpOverride!F821="",F_Inputs!F821,InpOverride!F821)</f>
        <v>0</v>
      </c>
      <c r="G821" s="347">
        <f>IF(InpOverride!G821="",F_Inputs!G821,InpOverride!G821)</f>
        <v>0</v>
      </c>
      <c r="H821" s="347">
        <f>IF(InpOverride!H821="",F_Inputs!H821,InpOverride!H821)</f>
        <v>0</v>
      </c>
      <c r="I821" s="347">
        <f>IF(InpOverride!I821="",F_Inputs!I821,InpOverride!I821)</f>
        <v>0</v>
      </c>
      <c r="J821" s="347">
        <f>IF(InpOverride!J821="",F_Inputs!J821,InpOverride!J821)</f>
        <v>0</v>
      </c>
      <c r="K821" s="347">
        <f>IF(InpOverride!K821="",F_Inputs!K821,InpOverride!K821)</f>
        <v>0</v>
      </c>
      <c r="L821" s="347">
        <f>IF(InpOverride!L821="",F_Inputs!L821,InpOverride!L821)</f>
        <v>0</v>
      </c>
      <c r="M821" s="347">
        <f>IF(InpOverride!M821="",F_Inputs!M821,InpOverride!M821)</f>
        <v>0</v>
      </c>
    </row>
    <row r="822" spans="1:13" x14ac:dyDescent="0.35">
      <c r="A822" t="s">
        <v>155</v>
      </c>
      <c r="B822" t="s">
        <v>476</v>
      </c>
      <c r="C822" t="s">
        <v>477</v>
      </c>
      <c r="D822" t="s">
        <v>170</v>
      </c>
      <c r="E822" t="s">
        <v>292</v>
      </c>
      <c r="F822" s="347">
        <f>IF(InpOverride!F822="",F_Inputs!F822,InpOverride!F822)</f>
        <v>0</v>
      </c>
      <c r="G822" s="347">
        <f>IF(InpOverride!G822="",F_Inputs!G822,InpOverride!G822)</f>
        <v>0</v>
      </c>
      <c r="H822" s="347">
        <f>IF(InpOverride!H822="",F_Inputs!H822,InpOverride!H822)</f>
        <v>0</v>
      </c>
      <c r="I822" s="347">
        <f>IF(InpOverride!I822="",F_Inputs!I822,InpOverride!I822)</f>
        <v>0</v>
      </c>
      <c r="J822" s="347">
        <f>IF(InpOverride!J822="",F_Inputs!J822,InpOverride!J822)</f>
        <v>0</v>
      </c>
      <c r="K822" s="347">
        <f>IF(InpOverride!K822="",F_Inputs!K822,InpOverride!K822)</f>
        <v>0</v>
      </c>
      <c r="L822" s="347">
        <f>IF(InpOverride!L822="",F_Inputs!L822,InpOverride!L822)</f>
        <v>0</v>
      </c>
      <c r="M822" s="347">
        <f>IF(InpOverride!M822="",F_Inputs!M822,InpOverride!M822)</f>
        <v>0</v>
      </c>
    </row>
    <row r="823" spans="1:13" x14ac:dyDescent="0.35">
      <c r="A823" t="s">
        <v>155</v>
      </c>
      <c r="B823" t="s">
        <v>478</v>
      </c>
      <c r="C823" t="s">
        <v>479</v>
      </c>
      <c r="D823" t="s">
        <v>170</v>
      </c>
      <c r="E823" t="s">
        <v>292</v>
      </c>
      <c r="F823" s="347">
        <f>IF(InpOverride!F823="",F_Inputs!F823,InpOverride!F823)</f>
        <v>0</v>
      </c>
      <c r="G823" s="347">
        <f>IF(InpOverride!G823="",F_Inputs!G823,InpOverride!G823)</f>
        <v>0</v>
      </c>
      <c r="H823" s="347">
        <f>IF(InpOverride!H823="",F_Inputs!H823,InpOverride!H823)</f>
        <v>0</v>
      </c>
      <c r="I823" s="347">
        <f>IF(InpOverride!I823="",F_Inputs!I823,InpOverride!I823)</f>
        <v>0</v>
      </c>
      <c r="J823" s="347">
        <f>IF(InpOverride!J823="",F_Inputs!J823,InpOverride!J823)</f>
        <v>0</v>
      </c>
      <c r="K823" s="347">
        <f>IF(InpOverride!K823="",F_Inputs!K823,InpOverride!K823)</f>
        <v>0</v>
      </c>
      <c r="L823" s="347">
        <f>IF(InpOverride!L823="",F_Inputs!L823,InpOverride!L823)</f>
        <v>0</v>
      </c>
      <c r="M823" s="347">
        <f>IF(InpOverride!M823="",F_Inputs!M823,InpOverride!M823)</f>
        <v>0</v>
      </c>
    </row>
    <row r="824" spans="1:13" x14ac:dyDescent="0.35">
      <c r="A824" t="s">
        <v>155</v>
      </c>
      <c r="B824" t="s">
        <v>480</v>
      </c>
      <c r="C824" t="s">
        <v>481</v>
      </c>
      <c r="D824" t="s">
        <v>170</v>
      </c>
      <c r="E824" t="s">
        <v>292</v>
      </c>
      <c r="F824" s="347">
        <f>IF(InpOverride!F824="",F_Inputs!F824,InpOverride!F824)</f>
        <v>0</v>
      </c>
      <c r="G824" s="347">
        <f>IF(InpOverride!G824="",F_Inputs!G824,InpOverride!G824)</f>
        <v>0</v>
      </c>
      <c r="H824" s="347">
        <f>IF(InpOverride!H824="",F_Inputs!H824,InpOverride!H824)</f>
        <v>0</v>
      </c>
      <c r="I824" s="347">
        <f>IF(InpOverride!I824="",F_Inputs!I824,InpOverride!I824)</f>
        <v>0</v>
      </c>
      <c r="J824" s="347">
        <f>IF(InpOverride!J824="",F_Inputs!J824,InpOverride!J824)</f>
        <v>0</v>
      </c>
      <c r="K824" s="347">
        <f>IF(InpOverride!K824="",F_Inputs!K824,InpOverride!K824)</f>
        <v>0</v>
      </c>
      <c r="L824" s="347">
        <f>IF(InpOverride!L824="",F_Inputs!L824,InpOverride!L824)</f>
        <v>0</v>
      </c>
      <c r="M824" s="347">
        <f>IF(InpOverride!M824="",F_Inputs!M824,InpOverride!M824)</f>
        <v>0</v>
      </c>
    </row>
    <row r="825" spans="1:13" x14ac:dyDescent="0.35">
      <c r="A825" t="s">
        <v>155</v>
      </c>
      <c r="B825" t="s">
        <v>482</v>
      </c>
      <c r="C825" t="s">
        <v>483</v>
      </c>
      <c r="D825" t="s">
        <v>170</v>
      </c>
      <c r="E825" t="s">
        <v>292</v>
      </c>
      <c r="F825" s="347">
        <f>IF(InpOverride!F825="",F_Inputs!F825,InpOverride!F825)</f>
        <v>0</v>
      </c>
      <c r="G825" s="347">
        <f>IF(InpOverride!G825="",F_Inputs!G825,InpOverride!G825)</f>
        <v>0</v>
      </c>
      <c r="H825" s="347">
        <f>IF(InpOverride!H825="",F_Inputs!H825,InpOverride!H825)</f>
        <v>0</v>
      </c>
      <c r="I825" s="347">
        <f>IF(InpOverride!I825="",F_Inputs!I825,InpOverride!I825)</f>
        <v>0</v>
      </c>
      <c r="J825" s="347">
        <f>IF(InpOverride!J825="",F_Inputs!J825,InpOverride!J825)</f>
        <v>0</v>
      </c>
      <c r="K825" s="347">
        <f>IF(InpOverride!K825="",F_Inputs!K825,InpOverride!K825)</f>
        <v>0</v>
      </c>
      <c r="L825" s="347">
        <f>IF(InpOverride!L825="",F_Inputs!L825,InpOverride!L825)</f>
        <v>0</v>
      </c>
      <c r="M825" s="347">
        <f>IF(InpOverride!M825="",F_Inputs!M825,InpOverride!M825)</f>
        <v>0</v>
      </c>
    </row>
    <row r="826" spans="1:13" x14ac:dyDescent="0.35">
      <c r="A826" t="s">
        <v>155</v>
      </c>
      <c r="B826" t="s">
        <v>484</v>
      </c>
      <c r="C826" t="s">
        <v>485</v>
      </c>
      <c r="D826" t="s">
        <v>170</v>
      </c>
      <c r="E826" t="s">
        <v>292</v>
      </c>
      <c r="F826" s="347">
        <f>IF(InpOverride!F826="",F_Inputs!F826,InpOverride!F826)</f>
        <v>0</v>
      </c>
      <c r="G826" s="347">
        <f>IF(InpOverride!G826="",F_Inputs!G826,InpOverride!G826)</f>
        <v>0</v>
      </c>
      <c r="H826" s="347">
        <f>IF(InpOverride!H826="",F_Inputs!H826,InpOverride!H826)</f>
        <v>0</v>
      </c>
      <c r="I826" s="347">
        <f>IF(InpOverride!I826="",F_Inputs!I826,InpOverride!I826)</f>
        <v>0</v>
      </c>
      <c r="J826" s="347">
        <f>IF(InpOverride!J826="",F_Inputs!J826,InpOverride!J826)</f>
        <v>0</v>
      </c>
      <c r="K826" s="347">
        <f>IF(InpOverride!K826="",F_Inputs!K826,InpOverride!K826)</f>
        <v>0</v>
      </c>
      <c r="L826" s="347">
        <f>IF(InpOverride!L826="",F_Inputs!L826,InpOverride!L826)</f>
        <v>0</v>
      </c>
      <c r="M826" s="347">
        <f>IF(InpOverride!M826="",F_Inputs!M826,InpOverride!M826)</f>
        <v>0</v>
      </c>
    </row>
    <row r="827" spans="1:13" x14ac:dyDescent="0.35">
      <c r="A827" t="s">
        <v>155</v>
      </c>
      <c r="B827" t="s">
        <v>486</v>
      </c>
      <c r="C827" t="s">
        <v>487</v>
      </c>
      <c r="D827" t="s">
        <v>170</v>
      </c>
      <c r="E827" t="s">
        <v>292</v>
      </c>
      <c r="F827" s="347">
        <f>IF(InpOverride!F827="",F_Inputs!F827,InpOverride!F827)</f>
        <v>0</v>
      </c>
      <c r="G827" s="347">
        <f>IF(InpOverride!G827="",F_Inputs!G827,InpOverride!G827)</f>
        <v>0</v>
      </c>
      <c r="H827" s="347">
        <f>IF(InpOverride!H827="",F_Inputs!H827,InpOverride!H827)</f>
        <v>0</v>
      </c>
      <c r="I827" s="347">
        <f>IF(InpOverride!I827="",F_Inputs!I827,InpOverride!I827)</f>
        <v>0</v>
      </c>
      <c r="J827" s="347">
        <f>IF(InpOverride!J827="",F_Inputs!J827,InpOverride!J827)</f>
        <v>0</v>
      </c>
      <c r="K827" s="347">
        <f>IF(InpOverride!K827="",F_Inputs!K827,InpOverride!K827)</f>
        <v>0</v>
      </c>
      <c r="L827" s="347">
        <f>IF(InpOverride!L827="",F_Inputs!L827,InpOverride!L827)</f>
        <v>0</v>
      </c>
      <c r="M827" s="347">
        <f>IF(InpOverride!M827="",F_Inputs!M827,InpOverride!M827)</f>
        <v>0</v>
      </c>
    </row>
    <row r="828" spans="1:13" x14ac:dyDescent="0.35">
      <c r="A828" t="s">
        <v>155</v>
      </c>
      <c r="B828" t="s">
        <v>488</v>
      </c>
      <c r="C828" t="s">
        <v>489</v>
      </c>
      <c r="D828" t="s">
        <v>170</v>
      </c>
      <c r="E828" t="s">
        <v>292</v>
      </c>
      <c r="F828" s="347">
        <f>IF(InpOverride!F828="",F_Inputs!F828,InpOverride!F828)</f>
        <v>0</v>
      </c>
      <c r="G828" s="347">
        <f>IF(InpOverride!G828="",F_Inputs!G828,InpOverride!G828)</f>
        <v>0</v>
      </c>
      <c r="H828" s="347">
        <f>IF(InpOverride!H828="",F_Inputs!H828,InpOverride!H828)</f>
        <v>0</v>
      </c>
      <c r="I828" s="347">
        <f>IF(InpOverride!I828="",F_Inputs!I828,InpOverride!I828)</f>
        <v>0</v>
      </c>
      <c r="J828" s="347">
        <f>IF(InpOverride!J828="",F_Inputs!J828,InpOverride!J828)</f>
        <v>0</v>
      </c>
      <c r="K828" s="347">
        <f>IF(InpOverride!K828="",F_Inputs!K828,InpOverride!K828)</f>
        <v>0</v>
      </c>
      <c r="L828" s="347">
        <f>IF(InpOverride!L828="",F_Inputs!L828,InpOverride!L828)</f>
        <v>0</v>
      </c>
      <c r="M828" s="347">
        <f>IF(InpOverride!M828="",F_Inputs!M828,InpOverride!M828)</f>
        <v>0</v>
      </c>
    </row>
    <row r="829" spans="1:13" x14ac:dyDescent="0.35">
      <c r="A829" t="s">
        <v>155</v>
      </c>
      <c r="B829" t="s">
        <v>490</v>
      </c>
      <c r="C829" t="s">
        <v>491</v>
      </c>
      <c r="D829" t="s">
        <v>170</v>
      </c>
      <c r="E829" t="s">
        <v>292</v>
      </c>
      <c r="F829" s="347">
        <f>IF(InpOverride!F829="",F_Inputs!F829,InpOverride!F829)</f>
        <v>0</v>
      </c>
      <c r="G829" s="347">
        <f>IF(InpOverride!G829="",F_Inputs!G829,InpOverride!G829)</f>
        <v>0</v>
      </c>
      <c r="H829" s="347">
        <f>IF(InpOverride!H829="",F_Inputs!H829,InpOverride!H829)</f>
        <v>0</v>
      </c>
      <c r="I829" s="347">
        <f>IF(InpOverride!I829="",F_Inputs!I829,InpOverride!I829)</f>
        <v>0</v>
      </c>
      <c r="J829" s="347">
        <f>IF(InpOverride!J829="",F_Inputs!J829,InpOverride!J829)</f>
        <v>0</v>
      </c>
      <c r="K829" s="347">
        <f>IF(InpOverride!K829="",F_Inputs!K829,InpOverride!K829)</f>
        <v>0</v>
      </c>
      <c r="L829" s="347">
        <f>IF(InpOverride!L829="",F_Inputs!L829,InpOverride!L829)</f>
        <v>0</v>
      </c>
      <c r="M829" s="347">
        <f>IF(InpOverride!M829="",F_Inputs!M829,InpOverride!M829)</f>
        <v>0</v>
      </c>
    </row>
    <row r="830" spans="1:13" x14ac:dyDescent="0.35">
      <c r="A830" t="s">
        <v>155</v>
      </c>
      <c r="B830" t="s">
        <v>492</v>
      </c>
      <c r="C830" t="s">
        <v>493</v>
      </c>
      <c r="D830" t="s">
        <v>170</v>
      </c>
      <c r="E830" t="s">
        <v>292</v>
      </c>
      <c r="F830" s="347">
        <f>IF(InpOverride!F830="",F_Inputs!F830,InpOverride!F830)</f>
        <v>0</v>
      </c>
      <c r="G830" s="347">
        <f>IF(InpOverride!G830="",F_Inputs!G830,InpOverride!G830)</f>
        <v>0</v>
      </c>
      <c r="H830" s="347">
        <f>IF(InpOverride!H830="",F_Inputs!H830,InpOverride!H830)</f>
        <v>0</v>
      </c>
      <c r="I830" s="347">
        <f>IF(InpOverride!I830="",F_Inputs!I830,InpOverride!I830)</f>
        <v>0</v>
      </c>
      <c r="J830" s="347">
        <f>IF(InpOverride!J830="",F_Inputs!J830,InpOverride!J830)</f>
        <v>0</v>
      </c>
      <c r="K830" s="347">
        <f>IF(InpOverride!K830="",F_Inputs!K830,InpOverride!K830)</f>
        <v>0</v>
      </c>
      <c r="L830" s="347">
        <f>IF(InpOverride!L830="",F_Inputs!L830,InpOverride!L830)</f>
        <v>0</v>
      </c>
      <c r="M830" s="347">
        <f>IF(InpOverride!M830="",F_Inputs!M830,InpOverride!M830)</f>
        <v>0</v>
      </c>
    </row>
    <row r="831" spans="1:13" x14ac:dyDescent="0.35">
      <c r="A831" t="s">
        <v>155</v>
      </c>
      <c r="B831" t="s">
        <v>494</v>
      </c>
      <c r="C831" t="s">
        <v>495</v>
      </c>
      <c r="D831" t="s">
        <v>170</v>
      </c>
      <c r="E831" t="s">
        <v>292</v>
      </c>
      <c r="F831" s="347">
        <f>IF(InpOverride!F831="",F_Inputs!F831,InpOverride!F831)</f>
        <v>0</v>
      </c>
      <c r="G831" s="347">
        <f>IF(InpOverride!G831="",F_Inputs!G831,InpOverride!G831)</f>
        <v>0</v>
      </c>
      <c r="H831" s="347">
        <f>IF(InpOverride!H831="",F_Inputs!H831,InpOverride!H831)</f>
        <v>0</v>
      </c>
      <c r="I831" s="347">
        <f>IF(InpOverride!I831="",F_Inputs!I831,InpOverride!I831)</f>
        <v>0</v>
      </c>
      <c r="J831" s="347">
        <f>IF(InpOverride!J831="",F_Inputs!J831,InpOverride!J831)</f>
        <v>0</v>
      </c>
      <c r="K831" s="347">
        <f>IF(InpOverride!K831="",F_Inputs!K831,InpOverride!K831)</f>
        <v>0</v>
      </c>
      <c r="L831" s="347">
        <f>IF(InpOverride!L831="",F_Inputs!L831,InpOverride!L831)</f>
        <v>0</v>
      </c>
      <c r="M831" s="347">
        <f>IF(InpOverride!M831="",F_Inputs!M831,InpOverride!M831)</f>
        <v>0</v>
      </c>
    </row>
    <row r="832" spans="1:13" x14ac:dyDescent="0.35">
      <c r="A832" t="s">
        <v>155</v>
      </c>
      <c r="B832" t="s">
        <v>496</v>
      </c>
      <c r="C832" t="s">
        <v>497</v>
      </c>
      <c r="D832" t="s">
        <v>170</v>
      </c>
      <c r="E832" t="s">
        <v>292</v>
      </c>
      <c r="F832" s="347">
        <f>IF(InpOverride!F832="",F_Inputs!F832,InpOverride!F832)</f>
        <v>0</v>
      </c>
      <c r="G832" s="347">
        <f>IF(InpOverride!G832="",F_Inputs!G832,InpOverride!G832)</f>
        <v>0</v>
      </c>
      <c r="H832" s="347">
        <f>IF(InpOverride!H832="",F_Inputs!H832,InpOverride!H832)</f>
        <v>0</v>
      </c>
      <c r="I832" s="347">
        <f>IF(InpOverride!I832="",F_Inputs!I832,InpOverride!I832)</f>
        <v>0</v>
      </c>
      <c r="J832" s="347">
        <f>IF(InpOverride!J832="",F_Inputs!J832,InpOverride!J832)</f>
        <v>0</v>
      </c>
      <c r="K832" s="347">
        <f>IF(InpOverride!K832="",F_Inputs!K832,InpOverride!K832)</f>
        <v>0</v>
      </c>
      <c r="L832" s="347">
        <f>IF(InpOverride!L832="",F_Inputs!L832,InpOverride!L832)</f>
        <v>0</v>
      </c>
      <c r="M832" s="347">
        <f>IF(InpOverride!M832="",F_Inputs!M832,InpOverride!M832)</f>
        <v>0</v>
      </c>
    </row>
    <row r="833" spans="1:13" x14ac:dyDescent="0.35">
      <c r="A833" t="s">
        <v>155</v>
      </c>
      <c r="B833" t="s">
        <v>498</v>
      </c>
      <c r="C833" t="s">
        <v>499</v>
      </c>
      <c r="D833" t="s">
        <v>170</v>
      </c>
      <c r="E833" t="s">
        <v>292</v>
      </c>
      <c r="F833" s="347">
        <f>IF(InpOverride!F833="",F_Inputs!F833,InpOverride!F833)</f>
        <v>0</v>
      </c>
      <c r="G833" s="347">
        <f>IF(InpOverride!G833="",F_Inputs!G833,InpOverride!G833)</f>
        <v>0</v>
      </c>
      <c r="H833" s="347">
        <f>IF(InpOverride!H833="",F_Inputs!H833,InpOverride!H833)</f>
        <v>0</v>
      </c>
      <c r="I833" s="347">
        <f>IF(InpOverride!I833="",F_Inputs!I833,InpOverride!I833)</f>
        <v>0</v>
      </c>
      <c r="J833" s="347">
        <f>IF(InpOverride!J833="",F_Inputs!J833,InpOverride!J833)</f>
        <v>0</v>
      </c>
      <c r="K833" s="347">
        <f>IF(InpOverride!K833="",F_Inputs!K833,InpOverride!K833)</f>
        <v>0</v>
      </c>
      <c r="L833" s="347">
        <f>IF(InpOverride!L833="",F_Inputs!L833,InpOverride!L833)</f>
        <v>0</v>
      </c>
      <c r="M833" s="347">
        <f>IF(InpOverride!M833="",F_Inputs!M833,InpOverride!M833)</f>
        <v>0</v>
      </c>
    </row>
    <row r="834" spans="1:13" x14ac:dyDescent="0.35">
      <c r="A834" t="s">
        <v>155</v>
      </c>
      <c r="B834" t="s">
        <v>500</v>
      </c>
      <c r="C834" t="s">
        <v>501</v>
      </c>
      <c r="D834" t="s">
        <v>170</v>
      </c>
      <c r="E834" t="s">
        <v>292</v>
      </c>
      <c r="F834" s="347">
        <f>IF(InpOverride!F834="",F_Inputs!F834,InpOverride!F834)</f>
        <v>0</v>
      </c>
      <c r="G834" s="347">
        <f>IF(InpOverride!G834="",F_Inputs!G834,InpOverride!G834)</f>
        <v>0</v>
      </c>
      <c r="H834" s="347">
        <f>IF(InpOverride!H834="",F_Inputs!H834,InpOverride!H834)</f>
        <v>0</v>
      </c>
      <c r="I834" s="347">
        <f>IF(InpOverride!I834="",F_Inputs!I834,InpOverride!I834)</f>
        <v>0</v>
      </c>
      <c r="J834" s="347">
        <f>IF(InpOverride!J834="",F_Inputs!J834,InpOverride!J834)</f>
        <v>0</v>
      </c>
      <c r="K834" s="347">
        <f>IF(InpOverride!K834="",F_Inputs!K834,InpOverride!K834)</f>
        <v>0</v>
      </c>
      <c r="L834" s="347">
        <f>IF(InpOverride!L834="",F_Inputs!L834,InpOverride!L834)</f>
        <v>0</v>
      </c>
      <c r="M834" s="347">
        <f>IF(InpOverride!M834="",F_Inputs!M834,InpOverride!M834)</f>
        <v>0</v>
      </c>
    </row>
    <row r="835" spans="1:13" x14ac:dyDescent="0.35">
      <c r="A835" t="s">
        <v>155</v>
      </c>
      <c r="B835" t="s">
        <v>502</v>
      </c>
      <c r="C835" t="s">
        <v>503</v>
      </c>
      <c r="D835" t="s">
        <v>170</v>
      </c>
      <c r="E835" t="s">
        <v>292</v>
      </c>
      <c r="F835" s="347">
        <f>IF(InpOverride!F835="",F_Inputs!F835,InpOverride!F835)</f>
        <v>0</v>
      </c>
      <c r="G835" s="347">
        <f>IF(InpOverride!G835="",F_Inputs!G835,InpOverride!G835)</f>
        <v>0</v>
      </c>
      <c r="H835" s="347">
        <f>IF(InpOverride!H835="",F_Inputs!H835,InpOverride!H835)</f>
        <v>0</v>
      </c>
      <c r="I835" s="347">
        <f>IF(InpOverride!I835="",F_Inputs!I835,InpOverride!I835)</f>
        <v>0</v>
      </c>
      <c r="J835" s="347">
        <f>IF(InpOverride!J835="",F_Inputs!J835,InpOverride!J835)</f>
        <v>0</v>
      </c>
      <c r="K835" s="347">
        <f>IF(InpOverride!K835="",F_Inputs!K835,InpOverride!K835)</f>
        <v>0</v>
      </c>
      <c r="L835" s="347">
        <f>IF(InpOverride!L835="",F_Inputs!L835,InpOverride!L835)</f>
        <v>0</v>
      </c>
      <c r="M835" s="347">
        <f>IF(InpOverride!M835="",F_Inputs!M835,InpOverride!M835)</f>
        <v>0</v>
      </c>
    </row>
    <row r="836" spans="1:13" x14ac:dyDescent="0.35">
      <c r="A836" t="s">
        <v>155</v>
      </c>
      <c r="B836" t="s">
        <v>504</v>
      </c>
      <c r="C836" t="s">
        <v>505</v>
      </c>
      <c r="D836" t="s">
        <v>170</v>
      </c>
      <c r="E836" t="s">
        <v>292</v>
      </c>
      <c r="F836" s="347">
        <f>IF(InpOverride!F836="",F_Inputs!F836,InpOverride!F836)</f>
        <v>0</v>
      </c>
      <c r="G836" s="347">
        <f>IF(InpOverride!G836="",F_Inputs!G836,InpOverride!G836)</f>
        <v>0</v>
      </c>
      <c r="H836" s="347">
        <f>IF(InpOverride!H836="",F_Inputs!H836,InpOverride!H836)</f>
        <v>0</v>
      </c>
      <c r="I836" s="347">
        <f>IF(InpOverride!I836="",F_Inputs!I836,InpOverride!I836)</f>
        <v>0</v>
      </c>
      <c r="J836" s="347">
        <f>IF(InpOverride!J836="",F_Inputs!J836,InpOverride!J836)</f>
        <v>0</v>
      </c>
      <c r="K836" s="347">
        <f>IF(InpOverride!K836="",F_Inputs!K836,InpOverride!K836)</f>
        <v>0</v>
      </c>
      <c r="L836" s="347">
        <f>IF(InpOverride!L836="",F_Inputs!L836,InpOverride!L836)</f>
        <v>0</v>
      </c>
      <c r="M836" s="347">
        <f>IF(InpOverride!M836="",F_Inputs!M836,InpOverride!M836)</f>
        <v>0</v>
      </c>
    </row>
    <row r="837" spans="1:13" x14ac:dyDescent="0.35">
      <c r="A837" t="s">
        <v>155</v>
      </c>
      <c r="B837" t="s">
        <v>506</v>
      </c>
      <c r="C837" t="s">
        <v>507</v>
      </c>
      <c r="D837" t="s">
        <v>170</v>
      </c>
      <c r="E837" t="s">
        <v>292</v>
      </c>
      <c r="F837" s="347">
        <f>IF(InpOverride!F837="",F_Inputs!F837,InpOverride!F837)</f>
        <v>0</v>
      </c>
      <c r="G837" s="347">
        <f>IF(InpOverride!G837="",F_Inputs!G837,InpOverride!G837)</f>
        <v>0</v>
      </c>
      <c r="H837" s="347">
        <f>IF(InpOverride!H837="",F_Inputs!H837,InpOverride!H837)</f>
        <v>0</v>
      </c>
      <c r="I837" s="347">
        <f>IF(InpOverride!I837="",F_Inputs!I837,InpOverride!I837)</f>
        <v>0</v>
      </c>
      <c r="J837" s="347">
        <f>IF(InpOverride!J837="",F_Inputs!J837,InpOverride!J837)</f>
        <v>0</v>
      </c>
      <c r="K837" s="347">
        <f>IF(InpOverride!K837="",F_Inputs!K837,InpOverride!K837)</f>
        <v>0</v>
      </c>
      <c r="L837" s="347">
        <f>IF(InpOverride!L837="",F_Inputs!L837,InpOverride!L837)</f>
        <v>0</v>
      </c>
      <c r="M837" s="347">
        <f>IF(InpOverride!M837="",F_Inputs!M837,InpOverride!M837)</f>
        <v>0</v>
      </c>
    </row>
    <row r="838" spans="1:13" x14ac:dyDescent="0.35">
      <c r="A838" t="s">
        <v>155</v>
      </c>
      <c r="B838" t="s">
        <v>508</v>
      </c>
      <c r="C838" t="s">
        <v>509</v>
      </c>
      <c r="D838" t="s">
        <v>170</v>
      </c>
      <c r="E838" t="s">
        <v>292</v>
      </c>
      <c r="F838" s="347">
        <f>IF(InpOverride!F838="",F_Inputs!F838,InpOverride!F838)</f>
        <v>0</v>
      </c>
      <c r="G838" s="347">
        <f>IF(InpOverride!G838="",F_Inputs!G838,InpOverride!G838)</f>
        <v>0</v>
      </c>
      <c r="H838" s="347">
        <f>IF(InpOverride!H838="",F_Inputs!H838,InpOverride!H838)</f>
        <v>0</v>
      </c>
      <c r="I838" s="347">
        <f>IF(InpOverride!I838="",F_Inputs!I838,InpOverride!I838)</f>
        <v>0</v>
      </c>
      <c r="J838" s="347">
        <f>IF(InpOverride!J838="",F_Inputs!J838,InpOverride!J838)</f>
        <v>0</v>
      </c>
      <c r="K838" s="347">
        <f>IF(InpOverride!K838="",F_Inputs!K838,InpOverride!K838)</f>
        <v>0</v>
      </c>
      <c r="L838" s="347">
        <f>IF(InpOverride!L838="",F_Inputs!L838,InpOverride!L838)</f>
        <v>0</v>
      </c>
      <c r="M838" s="347">
        <f>IF(InpOverride!M838="",F_Inputs!M838,InpOverride!M838)</f>
        <v>0</v>
      </c>
    </row>
    <row r="839" spans="1:13" x14ac:dyDescent="0.35">
      <c r="A839" t="s">
        <v>155</v>
      </c>
      <c r="B839" t="s">
        <v>510</v>
      </c>
      <c r="C839" t="s">
        <v>511</v>
      </c>
      <c r="D839" t="s">
        <v>170</v>
      </c>
      <c r="E839" t="s">
        <v>292</v>
      </c>
      <c r="F839" s="347">
        <f>IF(InpOverride!F839="",F_Inputs!F839,InpOverride!F839)</f>
        <v>0</v>
      </c>
      <c r="G839" s="347">
        <f>IF(InpOverride!G839="",F_Inputs!G839,InpOverride!G839)</f>
        <v>0</v>
      </c>
      <c r="H839" s="347">
        <f>IF(InpOverride!H839="",F_Inputs!H839,InpOverride!H839)</f>
        <v>0</v>
      </c>
      <c r="I839" s="347">
        <f>IF(InpOverride!I839="",F_Inputs!I839,InpOverride!I839)</f>
        <v>0</v>
      </c>
      <c r="J839" s="347">
        <f>IF(InpOverride!J839="",F_Inputs!J839,InpOverride!J839)</f>
        <v>0</v>
      </c>
      <c r="K839" s="347">
        <f>IF(InpOverride!K839="",F_Inputs!K839,InpOverride!K839)</f>
        <v>0</v>
      </c>
      <c r="L839" s="347">
        <f>IF(InpOverride!L839="",F_Inputs!L839,InpOverride!L839)</f>
        <v>0</v>
      </c>
      <c r="M839" s="347">
        <f>IF(InpOverride!M839="",F_Inputs!M839,InpOverride!M839)</f>
        <v>0</v>
      </c>
    </row>
    <row r="840" spans="1:13" x14ac:dyDescent="0.35">
      <c r="A840" t="s">
        <v>155</v>
      </c>
      <c r="B840" t="s">
        <v>512</v>
      </c>
      <c r="C840" t="s">
        <v>513</v>
      </c>
      <c r="D840" t="s">
        <v>170</v>
      </c>
      <c r="E840" t="s">
        <v>292</v>
      </c>
      <c r="F840" s="347">
        <f>IF(InpOverride!F840="",F_Inputs!F840,InpOverride!F840)</f>
        <v>0</v>
      </c>
      <c r="G840" s="347">
        <f>IF(InpOverride!G840="",F_Inputs!G840,InpOverride!G840)</f>
        <v>0</v>
      </c>
      <c r="H840" s="347">
        <f>IF(InpOverride!H840="",F_Inputs!H840,InpOverride!H840)</f>
        <v>0</v>
      </c>
      <c r="I840" s="347">
        <f>IF(InpOverride!I840="",F_Inputs!I840,InpOverride!I840)</f>
        <v>0</v>
      </c>
      <c r="J840" s="347">
        <f>IF(InpOverride!J840="",F_Inputs!J840,InpOverride!J840)</f>
        <v>0</v>
      </c>
      <c r="K840" s="347">
        <f>IF(InpOverride!K840="",F_Inputs!K840,InpOverride!K840)</f>
        <v>0</v>
      </c>
      <c r="L840" s="347">
        <f>IF(InpOverride!L840="",F_Inputs!L840,InpOverride!L840)</f>
        <v>0</v>
      </c>
      <c r="M840" s="347">
        <f>IF(InpOverride!M840="",F_Inputs!M840,InpOverride!M840)</f>
        <v>0</v>
      </c>
    </row>
    <row r="841" spans="1:13" x14ac:dyDescent="0.35">
      <c r="A841" t="s">
        <v>155</v>
      </c>
      <c r="B841" t="s">
        <v>514</v>
      </c>
      <c r="C841" t="s">
        <v>515</v>
      </c>
      <c r="D841" t="s">
        <v>170</v>
      </c>
      <c r="E841" t="s">
        <v>292</v>
      </c>
      <c r="F841" s="347">
        <f>IF(InpOverride!F841="",F_Inputs!F841,InpOverride!F841)</f>
        <v>0</v>
      </c>
      <c r="G841" s="347">
        <f>IF(InpOverride!G841="",F_Inputs!G841,InpOverride!G841)</f>
        <v>0</v>
      </c>
      <c r="H841" s="347">
        <f>IF(InpOverride!H841="",F_Inputs!H841,InpOverride!H841)</f>
        <v>0</v>
      </c>
      <c r="I841" s="347">
        <f>IF(InpOverride!I841="",F_Inputs!I841,InpOverride!I841)</f>
        <v>0</v>
      </c>
      <c r="J841" s="347">
        <f>IF(InpOverride!J841="",F_Inputs!J841,InpOverride!J841)</f>
        <v>0</v>
      </c>
      <c r="K841" s="347">
        <f>IF(InpOverride!K841="",F_Inputs!K841,InpOverride!K841)</f>
        <v>0</v>
      </c>
      <c r="L841" s="347">
        <f>IF(InpOverride!L841="",F_Inputs!L841,InpOverride!L841)</f>
        <v>0</v>
      </c>
      <c r="M841" s="347">
        <f>IF(InpOverride!M841="",F_Inputs!M841,InpOverride!M841)</f>
        <v>0</v>
      </c>
    </row>
    <row r="842" spans="1:13" x14ac:dyDescent="0.35">
      <c r="A842" t="s">
        <v>155</v>
      </c>
      <c r="B842" t="s">
        <v>516</v>
      </c>
      <c r="C842" t="s">
        <v>517</v>
      </c>
      <c r="D842" t="s">
        <v>170</v>
      </c>
      <c r="E842" t="s">
        <v>292</v>
      </c>
      <c r="F842" s="347">
        <f>IF(InpOverride!F842="",F_Inputs!F842,InpOverride!F842)</f>
        <v>0</v>
      </c>
      <c r="G842" s="347">
        <f>IF(InpOverride!G842="",F_Inputs!G842,InpOverride!G842)</f>
        <v>0</v>
      </c>
      <c r="H842" s="347">
        <f>IF(InpOverride!H842="",F_Inputs!H842,InpOverride!H842)</f>
        <v>0</v>
      </c>
      <c r="I842" s="347">
        <f>IF(InpOverride!I842="",F_Inputs!I842,InpOverride!I842)</f>
        <v>0</v>
      </c>
      <c r="J842" s="347">
        <f>IF(InpOverride!J842="",F_Inputs!J842,InpOverride!J842)</f>
        <v>0</v>
      </c>
      <c r="K842" s="347">
        <f>IF(InpOverride!K842="",F_Inputs!K842,InpOverride!K842)</f>
        <v>0</v>
      </c>
      <c r="L842" s="347">
        <f>IF(InpOverride!L842="",F_Inputs!L842,InpOverride!L842)</f>
        <v>0</v>
      </c>
      <c r="M842" s="347">
        <f>IF(InpOverride!M842="",F_Inputs!M842,InpOverride!M842)</f>
        <v>0</v>
      </c>
    </row>
    <row r="843" spans="1:13" x14ac:dyDescent="0.35">
      <c r="A843" t="s">
        <v>155</v>
      </c>
      <c r="B843" t="s">
        <v>518</v>
      </c>
      <c r="C843" t="s">
        <v>519</v>
      </c>
      <c r="D843" t="s">
        <v>170</v>
      </c>
      <c r="E843" t="s">
        <v>292</v>
      </c>
      <c r="F843" s="347">
        <f>IF(InpOverride!F843="",F_Inputs!F843,InpOverride!F843)</f>
        <v>0</v>
      </c>
      <c r="G843" s="347">
        <f>IF(InpOverride!G843="",F_Inputs!G843,InpOverride!G843)</f>
        <v>0</v>
      </c>
      <c r="H843" s="347">
        <f>IF(InpOverride!H843="",F_Inputs!H843,InpOverride!H843)</f>
        <v>0</v>
      </c>
      <c r="I843" s="347">
        <f>IF(InpOverride!I843="",F_Inputs!I843,InpOverride!I843)</f>
        <v>0</v>
      </c>
      <c r="J843" s="347">
        <f>IF(InpOverride!J843="",F_Inputs!J843,InpOverride!J843)</f>
        <v>0</v>
      </c>
      <c r="K843" s="347">
        <f>IF(InpOverride!K843="",F_Inputs!K843,InpOverride!K843)</f>
        <v>0</v>
      </c>
      <c r="L843" s="347">
        <f>IF(InpOverride!L843="",F_Inputs!L843,InpOverride!L843)</f>
        <v>0</v>
      </c>
      <c r="M843" s="347">
        <f>IF(InpOverride!M843="",F_Inputs!M843,InpOverride!M843)</f>
        <v>0</v>
      </c>
    </row>
    <row r="844" spans="1:13" x14ac:dyDescent="0.35">
      <c r="A844" t="s">
        <v>155</v>
      </c>
      <c r="B844" t="s">
        <v>520</v>
      </c>
      <c r="C844" t="s">
        <v>521</v>
      </c>
      <c r="D844" t="s">
        <v>170</v>
      </c>
      <c r="E844" t="s">
        <v>292</v>
      </c>
      <c r="F844" s="347">
        <f>IF(InpOverride!F844="",F_Inputs!F844,InpOverride!F844)</f>
        <v>0</v>
      </c>
      <c r="G844" s="347">
        <f>IF(InpOverride!G844="",F_Inputs!G844,InpOverride!G844)</f>
        <v>0</v>
      </c>
      <c r="H844" s="347">
        <f>IF(InpOverride!H844="",F_Inputs!H844,InpOverride!H844)</f>
        <v>0</v>
      </c>
      <c r="I844" s="347">
        <f>IF(InpOverride!I844="",F_Inputs!I844,InpOverride!I844)</f>
        <v>0</v>
      </c>
      <c r="J844" s="347">
        <f>IF(InpOverride!J844="",F_Inputs!J844,InpOverride!J844)</f>
        <v>0</v>
      </c>
      <c r="K844" s="347">
        <f>IF(InpOverride!K844="",F_Inputs!K844,InpOverride!K844)</f>
        <v>0</v>
      </c>
      <c r="L844" s="347">
        <f>IF(InpOverride!L844="",F_Inputs!L844,InpOverride!L844)</f>
        <v>0</v>
      </c>
      <c r="M844" s="347">
        <f>IF(InpOverride!M844="",F_Inputs!M844,InpOverride!M844)</f>
        <v>0</v>
      </c>
    </row>
    <row r="845" spans="1:13" x14ac:dyDescent="0.35">
      <c r="A845" t="s">
        <v>155</v>
      </c>
      <c r="B845" t="s">
        <v>522</v>
      </c>
      <c r="C845" t="s">
        <v>523</v>
      </c>
      <c r="D845" t="s">
        <v>170</v>
      </c>
      <c r="E845" t="s">
        <v>292</v>
      </c>
      <c r="F845" s="347">
        <f>IF(InpOverride!F845="",F_Inputs!F845,InpOverride!F845)</f>
        <v>0</v>
      </c>
      <c r="G845" s="347">
        <f>IF(InpOverride!G845="",F_Inputs!G845,InpOverride!G845)</f>
        <v>0</v>
      </c>
      <c r="H845" s="347">
        <f>IF(InpOverride!H845="",F_Inputs!H845,InpOverride!H845)</f>
        <v>0</v>
      </c>
      <c r="I845" s="347">
        <f>IF(InpOverride!I845="",F_Inputs!I845,InpOverride!I845)</f>
        <v>0</v>
      </c>
      <c r="J845" s="347">
        <f>IF(InpOverride!J845="",F_Inputs!J845,InpOverride!J845)</f>
        <v>0</v>
      </c>
      <c r="K845" s="347">
        <f>IF(InpOverride!K845="",F_Inputs!K845,InpOverride!K845)</f>
        <v>0</v>
      </c>
      <c r="L845" s="347">
        <f>IF(InpOverride!L845="",F_Inputs!L845,InpOverride!L845)</f>
        <v>0</v>
      </c>
      <c r="M845" s="347">
        <f>IF(InpOverride!M845="",F_Inputs!M845,InpOverride!M845)</f>
        <v>0</v>
      </c>
    </row>
    <row r="846" spans="1:13" x14ac:dyDescent="0.35">
      <c r="A846" t="s">
        <v>155</v>
      </c>
      <c r="B846" t="s">
        <v>524</v>
      </c>
      <c r="C846" t="s">
        <v>525</v>
      </c>
      <c r="D846" t="s">
        <v>170</v>
      </c>
      <c r="E846" t="s">
        <v>292</v>
      </c>
      <c r="F846" s="347">
        <f>IF(InpOverride!F846="",F_Inputs!F846,InpOverride!F846)</f>
        <v>0</v>
      </c>
      <c r="G846" s="347">
        <f>IF(InpOverride!G846="",F_Inputs!G846,InpOverride!G846)</f>
        <v>0</v>
      </c>
      <c r="H846" s="347">
        <f>IF(InpOverride!H846="",F_Inputs!H846,InpOverride!H846)</f>
        <v>0</v>
      </c>
      <c r="I846" s="347">
        <f>IF(InpOverride!I846="",F_Inputs!I846,InpOverride!I846)</f>
        <v>0</v>
      </c>
      <c r="J846" s="347">
        <f>IF(InpOverride!J846="",F_Inputs!J846,InpOverride!J846)</f>
        <v>0</v>
      </c>
      <c r="K846" s="347">
        <f>IF(InpOverride!K846="",F_Inputs!K846,InpOverride!K846)</f>
        <v>0</v>
      </c>
      <c r="L846" s="347">
        <f>IF(InpOverride!L846="",F_Inputs!L846,InpOverride!L846)</f>
        <v>0</v>
      </c>
      <c r="M846" s="347">
        <f>IF(InpOverride!M846="",F_Inputs!M846,InpOverride!M846)</f>
        <v>0</v>
      </c>
    </row>
    <row r="847" spans="1:13" x14ac:dyDescent="0.35">
      <c r="A847" t="s">
        <v>155</v>
      </c>
      <c r="B847" t="s">
        <v>526</v>
      </c>
      <c r="C847" t="s">
        <v>527</v>
      </c>
      <c r="D847" t="s">
        <v>170</v>
      </c>
      <c r="E847" t="s">
        <v>292</v>
      </c>
      <c r="F847" s="347">
        <f>IF(InpOverride!F847="",F_Inputs!F847,InpOverride!F847)</f>
        <v>0</v>
      </c>
      <c r="G847" s="347">
        <f>IF(InpOverride!G847="",F_Inputs!G847,InpOverride!G847)</f>
        <v>0</v>
      </c>
      <c r="H847" s="347">
        <f>IF(InpOverride!H847="",F_Inputs!H847,InpOverride!H847)</f>
        <v>0</v>
      </c>
      <c r="I847" s="347">
        <f>IF(InpOverride!I847="",F_Inputs!I847,InpOverride!I847)</f>
        <v>0</v>
      </c>
      <c r="J847" s="347">
        <f>IF(InpOverride!J847="",F_Inputs!J847,InpOverride!J847)</f>
        <v>0</v>
      </c>
      <c r="K847" s="347">
        <f>IF(InpOverride!K847="",F_Inputs!K847,InpOverride!K847)</f>
        <v>0</v>
      </c>
      <c r="L847" s="347">
        <f>IF(InpOverride!L847="",F_Inputs!L847,InpOverride!L847)</f>
        <v>0</v>
      </c>
      <c r="M847" s="347">
        <f>IF(InpOverride!M847="",F_Inputs!M847,InpOverride!M847)</f>
        <v>0</v>
      </c>
    </row>
    <row r="848" spans="1:13" x14ac:dyDescent="0.35">
      <c r="A848" t="s">
        <v>155</v>
      </c>
      <c r="B848" t="s">
        <v>528</v>
      </c>
      <c r="C848" t="s">
        <v>529</v>
      </c>
      <c r="D848" t="s">
        <v>170</v>
      </c>
      <c r="E848" t="s">
        <v>292</v>
      </c>
      <c r="F848" s="347">
        <f>IF(InpOverride!F848="",F_Inputs!F848,InpOverride!F848)</f>
        <v>0</v>
      </c>
      <c r="G848" s="347">
        <f>IF(InpOverride!G848="",F_Inputs!G848,InpOverride!G848)</f>
        <v>0</v>
      </c>
      <c r="H848" s="347">
        <f>IF(InpOverride!H848="",F_Inputs!H848,InpOverride!H848)</f>
        <v>0</v>
      </c>
      <c r="I848" s="347">
        <f>IF(InpOverride!I848="",F_Inputs!I848,InpOverride!I848)</f>
        <v>0</v>
      </c>
      <c r="J848" s="347">
        <f>IF(InpOverride!J848="",F_Inputs!J848,InpOverride!J848)</f>
        <v>0</v>
      </c>
      <c r="K848" s="347">
        <f>IF(InpOverride!K848="",F_Inputs!K848,InpOverride!K848)</f>
        <v>0</v>
      </c>
      <c r="L848" s="347">
        <f>IF(InpOverride!L848="",F_Inputs!L848,InpOverride!L848)</f>
        <v>0</v>
      </c>
      <c r="M848" s="347">
        <f>IF(InpOverride!M848="",F_Inputs!M848,InpOverride!M848)</f>
        <v>0</v>
      </c>
    </row>
    <row r="849" spans="1:13" x14ac:dyDescent="0.35">
      <c r="A849" t="s">
        <v>155</v>
      </c>
      <c r="B849" t="s">
        <v>530</v>
      </c>
      <c r="C849" t="s">
        <v>531</v>
      </c>
      <c r="D849" t="s">
        <v>170</v>
      </c>
      <c r="E849" t="s">
        <v>292</v>
      </c>
      <c r="F849" s="347">
        <f>IF(InpOverride!F849="",F_Inputs!F849,InpOverride!F849)</f>
        <v>0</v>
      </c>
      <c r="G849" s="347">
        <f>IF(InpOverride!G849="",F_Inputs!G849,InpOverride!G849)</f>
        <v>0</v>
      </c>
      <c r="H849" s="347">
        <f>IF(InpOverride!H849="",F_Inputs!H849,InpOverride!H849)</f>
        <v>0</v>
      </c>
      <c r="I849" s="347">
        <f>IF(InpOverride!I849="",F_Inputs!I849,InpOverride!I849)</f>
        <v>0</v>
      </c>
      <c r="J849" s="347">
        <f>IF(InpOverride!J849="",F_Inputs!J849,InpOverride!J849)</f>
        <v>0</v>
      </c>
      <c r="K849" s="347">
        <f>IF(InpOverride!K849="",F_Inputs!K849,InpOverride!K849)</f>
        <v>0</v>
      </c>
      <c r="L849" s="347">
        <f>IF(InpOverride!L849="",F_Inputs!L849,InpOverride!L849)</f>
        <v>0</v>
      </c>
      <c r="M849" s="347">
        <f>IF(InpOverride!M849="",F_Inputs!M849,InpOverride!M849)</f>
        <v>0</v>
      </c>
    </row>
    <row r="850" spans="1:13" x14ac:dyDescent="0.35">
      <c r="A850" t="s">
        <v>155</v>
      </c>
      <c r="B850" t="s">
        <v>532</v>
      </c>
      <c r="C850" t="s">
        <v>533</v>
      </c>
      <c r="D850" t="s">
        <v>170</v>
      </c>
      <c r="E850" t="s">
        <v>292</v>
      </c>
      <c r="F850" s="347">
        <f>IF(InpOverride!F850="",F_Inputs!F850,InpOverride!F850)</f>
        <v>0</v>
      </c>
      <c r="G850" s="347">
        <f>IF(InpOverride!G850="",F_Inputs!G850,InpOverride!G850)</f>
        <v>0</v>
      </c>
      <c r="H850" s="347">
        <f>IF(InpOverride!H850="",F_Inputs!H850,InpOverride!H850)</f>
        <v>0</v>
      </c>
      <c r="I850" s="347">
        <f>IF(InpOverride!I850="",F_Inputs!I850,InpOverride!I850)</f>
        <v>0</v>
      </c>
      <c r="J850" s="347">
        <f>IF(InpOverride!J850="",F_Inputs!J850,InpOverride!J850)</f>
        <v>0</v>
      </c>
      <c r="K850" s="347">
        <f>IF(InpOverride!K850="",F_Inputs!K850,InpOverride!K850)</f>
        <v>0</v>
      </c>
      <c r="L850" s="347">
        <f>IF(InpOverride!L850="",F_Inputs!L850,InpOverride!L850)</f>
        <v>0</v>
      </c>
      <c r="M850" s="347">
        <f>IF(InpOverride!M850="",F_Inputs!M850,InpOverride!M850)</f>
        <v>0</v>
      </c>
    </row>
    <row r="851" spans="1:13" x14ac:dyDescent="0.35">
      <c r="A851" t="s">
        <v>155</v>
      </c>
      <c r="B851" t="s">
        <v>534</v>
      </c>
      <c r="C851" t="s">
        <v>535</v>
      </c>
      <c r="D851" t="s">
        <v>170</v>
      </c>
      <c r="E851" t="s">
        <v>292</v>
      </c>
      <c r="F851" s="347">
        <f>IF(InpOverride!F851="",F_Inputs!F851,InpOverride!F851)</f>
        <v>0</v>
      </c>
      <c r="G851" s="347">
        <f>IF(InpOverride!G851="",F_Inputs!G851,InpOverride!G851)</f>
        <v>0</v>
      </c>
      <c r="H851" s="347">
        <f>IF(InpOverride!H851="",F_Inputs!H851,InpOverride!H851)</f>
        <v>0</v>
      </c>
      <c r="I851" s="347">
        <f>IF(InpOverride!I851="",F_Inputs!I851,InpOverride!I851)</f>
        <v>0</v>
      </c>
      <c r="J851" s="347">
        <f>IF(InpOverride!J851="",F_Inputs!J851,InpOverride!J851)</f>
        <v>0</v>
      </c>
      <c r="K851" s="347">
        <f>IF(InpOverride!K851="",F_Inputs!K851,InpOverride!K851)</f>
        <v>0</v>
      </c>
      <c r="L851" s="347">
        <f>IF(InpOverride!L851="",F_Inputs!L851,InpOverride!L851)</f>
        <v>0</v>
      </c>
      <c r="M851" s="347">
        <f>IF(InpOverride!M851="",F_Inputs!M851,InpOverride!M851)</f>
        <v>0</v>
      </c>
    </row>
    <row r="852" spans="1:13" x14ac:dyDescent="0.35">
      <c r="A852" t="s">
        <v>155</v>
      </c>
      <c r="B852" t="s">
        <v>536</v>
      </c>
      <c r="C852" t="s">
        <v>537</v>
      </c>
      <c r="D852" t="s">
        <v>170</v>
      </c>
      <c r="E852" t="s">
        <v>292</v>
      </c>
      <c r="F852" s="347">
        <f>IF(InpOverride!F852="",F_Inputs!F852,InpOverride!F852)</f>
        <v>0</v>
      </c>
      <c r="G852" s="347">
        <f>IF(InpOverride!G852="",F_Inputs!G852,InpOverride!G852)</f>
        <v>0</v>
      </c>
      <c r="H852" s="347">
        <f>IF(InpOverride!H852="",F_Inputs!H852,InpOverride!H852)</f>
        <v>0</v>
      </c>
      <c r="I852" s="347">
        <f>IF(InpOverride!I852="",F_Inputs!I852,InpOverride!I852)</f>
        <v>0</v>
      </c>
      <c r="J852" s="347">
        <f>IF(InpOverride!J852="",F_Inputs!J852,InpOverride!J852)</f>
        <v>0</v>
      </c>
      <c r="K852" s="347">
        <f>IF(InpOverride!K852="",F_Inputs!K852,InpOverride!K852)</f>
        <v>0</v>
      </c>
      <c r="L852" s="347">
        <f>IF(InpOverride!L852="",F_Inputs!L852,InpOverride!L852)</f>
        <v>0</v>
      </c>
      <c r="M852" s="347">
        <f>IF(InpOverride!M852="",F_Inputs!M852,InpOverride!M852)</f>
        <v>0</v>
      </c>
    </row>
    <row r="853" spans="1:13" x14ac:dyDescent="0.35">
      <c r="A853" t="s">
        <v>155</v>
      </c>
      <c r="B853" t="s">
        <v>538</v>
      </c>
      <c r="C853" t="s">
        <v>539</v>
      </c>
      <c r="D853" t="s">
        <v>170</v>
      </c>
      <c r="E853" t="s">
        <v>292</v>
      </c>
      <c r="F853" s="347">
        <f>IF(InpOverride!F853="",F_Inputs!F853,InpOverride!F853)</f>
        <v>0</v>
      </c>
      <c r="G853" s="347">
        <f>IF(InpOverride!G853="",F_Inputs!G853,InpOverride!G853)</f>
        <v>0</v>
      </c>
      <c r="H853" s="347">
        <f>IF(InpOverride!H853="",F_Inputs!H853,InpOverride!H853)</f>
        <v>0</v>
      </c>
      <c r="I853" s="347">
        <f>IF(InpOverride!I853="",F_Inputs!I853,InpOverride!I853)</f>
        <v>0</v>
      </c>
      <c r="J853" s="347">
        <f>IF(InpOverride!J853="",F_Inputs!J853,InpOverride!J853)</f>
        <v>0</v>
      </c>
      <c r="K853" s="347">
        <f>IF(InpOverride!K853="",F_Inputs!K853,InpOverride!K853)</f>
        <v>0</v>
      </c>
      <c r="L853" s="347">
        <f>IF(InpOverride!L853="",F_Inputs!L853,InpOverride!L853)</f>
        <v>0</v>
      </c>
      <c r="M853" s="347">
        <f>IF(InpOverride!M853="",F_Inputs!M853,InpOverride!M853)</f>
        <v>0</v>
      </c>
    </row>
    <row r="854" spans="1:13" x14ac:dyDescent="0.35">
      <c r="A854" t="s">
        <v>155</v>
      </c>
      <c r="B854" t="s">
        <v>540</v>
      </c>
      <c r="C854" t="s">
        <v>541</v>
      </c>
      <c r="D854" t="s">
        <v>170</v>
      </c>
      <c r="E854" t="s">
        <v>292</v>
      </c>
      <c r="F854" s="347">
        <f>IF(InpOverride!F854="",F_Inputs!F854,InpOverride!F854)</f>
        <v>0</v>
      </c>
      <c r="G854" s="347">
        <f>IF(InpOverride!G854="",F_Inputs!G854,InpOverride!G854)</f>
        <v>0</v>
      </c>
      <c r="H854" s="347">
        <f>IF(InpOverride!H854="",F_Inputs!H854,InpOverride!H854)</f>
        <v>0</v>
      </c>
      <c r="I854" s="347">
        <f>IF(InpOverride!I854="",F_Inputs!I854,InpOverride!I854)</f>
        <v>0</v>
      </c>
      <c r="J854" s="347">
        <f>IF(InpOverride!J854="",F_Inputs!J854,InpOverride!J854)</f>
        <v>0</v>
      </c>
      <c r="K854" s="347">
        <f>IF(InpOverride!K854="",F_Inputs!K854,InpOverride!K854)</f>
        <v>0</v>
      </c>
      <c r="L854" s="347">
        <f>IF(InpOverride!L854="",F_Inputs!L854,InpOverride!L854)</f>
        <v>0</v>
      </c>
      <c r="M854" s="347">
        <f>IF(InpOverride!M854="",F_Inputs!M854,InpOverride!M854)</f>
        <v>0</v>
      </c>
    </row>
    <row r="855" spans="1:13" x14ac:dyDescent="0.35">
      <c r="A855" t="s">
        <v>155</v>
      </c>
      <c r="B855" t="s">
        <v>542</v>
      </c>
      <c r="C855" t="s">
        <v>543</v>
      </c>
      <c r="D855" t="s">
        <v>170</v>
      </c>
      <c r="E855" t="s">
        <v>292</v>
      </c>
      <c r="F855" s="347">
        <f>IF(InpOverride!F855="",F_Inputs!F855,InpOverride!F855)</f>
        <v>0</v>
      </c>
      <c r="G855" s="347">
        <f>IF(InpOverride!G855="",F_Inputs!G855,InpOverride!G855)</f>
        <v>0</v>
      </c>
      <c r="H855" s="347">
        <f>IF(InpOverride!H855="",F_Inputs!H855,InpOverride!H855)</f>
        <v>0</v>
      </c>
      <c r="I855" s="347">
        <f>IF(InpOverride!I855="",F_Inputs!I855,InpOverride!I855)</f>
        <v>0</v>
      </c>
      <c r="J855" s="347">
        <f>IF(InpOverride!J855="",F_Inputs!J855,InpOverride!J855)</f>
        <v>0</v>
      </c>
      <c r="K855" s="347">
        <f>IF(InpOverride!K855="",F_Inputs!K855,InpOverride!K855)</f>
        <v>0</v>
      </c>
      <c r="L855" s="347">
        <f>IF(InpOverride!L855="",F_Inputs!L855,InpOverride!L855)</f>
        <v>0</v>
      </c>
      <c r="M855" s="347">
        <f>IF(InpOverride!M855="",F_Inputs!M855,InpOverride!M855)</f>
        <v>0</v>
      </c>
    </row>
    <row r="856" spans="1:13" x14ac:dyDescent="0.35">
      <c r="A856" t="s">
        <v>155</v>
      </c>
      <c r="B856" t="s">
        <v>544</v>
      </c>
      <c r="C856" t="s">
        <v>545</v>
      </c>
      <c r="D856" t="s">
        <v>170</v>
      </c>
      <c r="E856" t="s">
        <v>292</v>
      </c>
      <c r="F856" s="347">
        <f>IF(InpOverride!F856="",F_Inputs!F856,InpOverride!F856)</f>
        <v>0</v>
      </c>
      <c r="G856" s="347">
        <f>IF(InpOverride!G856="",F_Inputs!G856,InpOverride!G856)</f>
        <v>0</v>
      </c>
      <c r="H856" s="347">
        <f>IF(InpOverride!H856="",F_Inputs!H856,InpOverride!H856)</f>
        <v>0</v>
      </c>
      <c r="I856" s="347">
        <f>IF(InpOverride!I856="",F_Inputs!I856,InpOverride!I856)</f>
        <v>0</v>
      </c>
      <c r="J856" s="347">
        <f>IF(InpOverride!J856="",F_Inputs!J856,InpOverride!J856)</f>
        <v>0</v>
      </c>
      <c r="K856" s="347">
        <f>IF(InpOverride!K856="",F_Inputs!K856,InpOverride!K856)</f>
        <v>0</v>
      </c>
      <c r="L856" s="347">
        <f>IF(InpOverride!L856="",F_Inputs!L856,InpOverride!L856)</f>
        <v>0</v>
      </c>
      <c r="M856" s="347">
        <f>IF(InpOverride!M856="",F_Inputs!M856,InpOverride!M856)</f>
        <v>0</v>
      </c>
    </row>
    <row r="857" spans="1:13" x14ac:dyDescent="0.35">
      <c r="A857" t="s">
        <v>155</v>
      </c>
      <c r="B857" t="s">
        <v>546</v>
      </c>
      <c r="C857" t="s">
        <v>547</v>
      </c>
      <c r="D857" t="s">
        <v>170</v>
      </c>
      <c r="E857" t="s">
        <v>292</v>
      </c>
      <c r="F857" s="347">
        <f>IF(InpOverride!F857="",F_Inputs!F857,InpOverride!F857)</f>
        <v>0</v>
      </c>
      <c r="G857" s="347">
        <f>IF(InpOverride!G857="",F_Inputs!G857,InpOverride!G857)</f>
        <v>0</v>
      </c>
      <c r="H857" s="347">
        <f>IF(InpOverride!H857="",F_Inputs!H857,InpOverride!H857)</f>
        <v>0</v>
      </c>
      <c r="I857" s="347">
        <f>IF(InpOverride!I857="",F_Inputs!I857,InpOverride!I857)</f>
        <v>0</v>
      </c>
      <c r="J857" s="347">
        <f>IF(InpOverride!J857="",F_Inputs!J857,InpOverride!J857)</f>
        <v>0</v>
      </c>
      <c r="K857" s="347">
        <f>IF(InpOverride!K857="",F_Inputs!K857,InpOverride!K857)</f>
        <v>0</v>
      </c>
      <c r="L857" s="347">
        <f>IF(InpOverride!L857="",F_Inputs!L857,InpOverride!L857)</f>
        <v>0</v>
      </c>
      <c r="M857" s="347">
        <f>IF(InpOverride!M857="",F_Inputs!M857,InpOverride!M857)</f>
        <v>0</v>
      </c>
    </row>
    <row r="858" spans="1:13" x14ac:dyDescent="0.35">
      <c r="A858" t="s">
        <v>155</v>
      </c>
      <c r="B858" t="s">
        <v>548</v>
      </c>
      <c r="C858" t="s">
        <v>549</v>
      </c>
      <c r="D858" t="s">
        <v>170</v>
      </c>
      <c r="E858" t="s">
        <v>292</v>
      </c>
      <c r="F858" s="347">
        <f>IF(InpOverride!F858="",F_Inputs!F858,InpOverride!F858)</f>
        <v>0</v>
      </c>
      <c r="G858" s="347">
        <f>IF(InpOverride!G858="",F_Inputs!G858,InpOverride!G858)</f>
        <v>0</v>
      </c>
      <c r="H858" s="347">
        <f>IF(InpOverride!H858="",F_Inputs!H858,InpOverride!H858)</f>
        <v>0</v>
      </c>
      <c r="I858" s="347">
        <f>IF(InpOverride!I858="",F_Inputs!I858,InpOverride!I858)</f>
        <v>0</v>
      </c>
      <c r="J858" s="347">
        <f>IF(InpOverride!J858="",F_Inputs!J858,InpOverride!J858)</f>
        <v>0</v>
      </c>
      <c r="K858" s="347">
        <f>IF(InpOverride!K858="",F_Inputs!K858,InpOverride!K858)</f>
        <v>0</v>
      </c>
      <c r="L858" s="347">
        <f>IF(InpOverride!L858="",F_Inputs!L858,InpOverride!L858)</f>
        <v>0</v>
      </c>
      <c r="M858" s="347">
        <f>IF(InpOverride!M858="",F_Inputs!M858,InpOverride!M858)</f>
        <v>0</v>
      </c>
    </row>
    <row r="859" spans="1:13" x14ac:dyDescent="0.35">
      <c r="A859" t="s">
        <v>155</v>
      </c>
      <c r="B859" t="s">
        <v>550</v>
      </c>
      <c r="C859" t="s">
        <v>551</v>
      </c>
      <c r="D859" t="s">
        <v>170</v>
      </c>
      <c r="E859" t="s">
        <v>292</v>
      </c>
      <c r="F859" s="347">
        <f>IF(InpOverride!F859="",F_Inputs!F859,InpOverride!F859)</f>
        <v>0</v>
      </c>
      <c r="G859" s="347">
        <f>IF(InpOverride!G859="",F_Inputs!G859,InpOverride!G859)</f>
        <v>0</v>
      </c>
      <c r="H859" s="347">
        <f>IF(InpOverride!H859="",F_Inputs!H859,InpOverride!H859)</f>
        <v>0</v>
      </c>
      <c r="I859" s="347">
        <f>IF(InpOverride!I859="",F_Inputs!I859,InpOverride!I859)</f>
        <v>0</v>
      </c>
      <c r="J859" s="347">
        <f>IF(InpOverride!J859="",F_Inputs!J859,InpOverride!J859)</f>
        <v>0</v>
      </c>
      <c r="K859" s="347">
        <f>IF(InpOverride!K859="",F_Inputs!K859,InpOverride!K859)</f>
        <v>0</v>
      </c>
      <c r="L859" s="347">
        <f>IF(InpOverride!L859="",F_Inputs!L859,InpOverride!L859)</f>
        <v>0</v>
      </c>
      <c r="M859" s="347">
        <f>IF(InpOverride!M859="",F_Inputs!M859,InpOverride!M859)</f>
        <v>0</v>
      </c>
    </row>
    <row r="860" spans="1:13" x14ac:dyDescent="0.35">
      <c r="A860" t="s">
        <v>155</v>
      </c>
      <c r="B860" t="s">
        <v>552</v>
      </c>
      <c r="C860" t="s">
        <v>553</v>
      </c>
      <c r="D860" t="s">
        <v>170</v>
      </c>
      <c r="E860" t="s">
        <v>292</v>
      </c>
      <c r="F860" s="347">
        <f>IF(InpOverride!F860="",F_Inputs!F860,InpOverride!F860)</f>
        <v>0</v>
      </c>
      <c r="G860" s="347">
        <f>IF(InpOverride!G860="",F_Inputs!G860,InpOverride!G860)</f>
        <v>0</v>
      </c>
      <c r="H860" s="347">
        <f>IF(InpOverride!H860="",F_Inputs!H860,InpOverride!H860)</f>
        <v>0</v>
      </c>
      <c r="I860" s="347">
        <f>IF(InpOverride!I860="",F_Inputs!I860,InpOverride!I860)</f>
        <v>0</v>
      </c>
      <c r="J860" s="347">
        <f>IF(InpOverride!J860="",F_Inputs!J860,InpOverride!J860)</f>
        <v>0</v>
      </c>
      <c r="K860" s="347">
        <f>IF(InpOverride!K860="",F_Inputs!K860,InpOverride!K860)</f>
        <v>0</v>
      </c>
      <c r="L860" s="347">
        <f>IF(InpOverride!L860="",F_Inputs!L860,InpOverride!L860)</f>
        <v>0</v>
      </c>
      <c r="M860" s="347">
        <f>IF(InpOverride!M860="",F_Inputs!M860,InpOverride!M860)</f>
        <v>0</v>
      </c>
    </row>
    <row r="861" spans="1:13" x14ac:dyDescent="0.35">
      <c r="A861" t="s">
        <v>155</v>
      </c>
      <c r="B861" t="s">
        <v>554</v>
      </c>
      <c r="C861" t="s">
        <v>555</v>
      </c>
      <c r="D861" t="s">
        <v>170</v>
      </c>
      <c r="E861" t="s">
        <v>292</v>
      </c>
      <c r="F861" s="347">
        <f>IF(InpOverride!F861="",F_Inputs!F861,InpOverride!F861)</f>
        <v>0</v>
      </c>
      <c r="G861" s="347">
        <f>IF(InpOverride!G861="",F_Inputs!G861,InpOverride!G861)</f>
        <v>0</v>
      </c>
      <c r="H861" s="347">
        <f>IF(InpOverride!H861="",F_Inputs!H861,InpOverride!H861)</f>
        <v>0</v>
      </c>
      <c r="I861" s="347">
        <f>IF(InpOverride!I861="",F_Inputs!I861,InpOverride!I861)</f>
        <v>0</v>
      </c>
      <c r="J861" s="347">
        <f>IF(InpOverride!J861="",F_Inputs!J861,InpOverride!J861)</f>
        <v>0</v>
      </c>
      <c r="K861" s="347">
        <f>IF(InpOverride!K861="",F_Inputs!K861,InpOverride!K861)</f>
        <v>0</v>
      </c>
      <c r="L861" s="347">
        <f>IF(InpOverride!L861="",F_Inputs!L861,InpOverride!L861)</f>
        <v>0</v>
      </c>
      <c r="M861" s="347">
        <f>IF(InpOverride!M861="",F_Inputs!M861,InpOverride!M861)</f>
        <v>0</v>
      </c>
    </row>
    <row r="862" spans="1:13" x14ac:dyDescent="0.35">
      <c r="A862" t="s">
        <v>155</v>
      </c>
      <c r="B862" t="s">
        <v>556</v>
      </c>
      <c r="C862" t="s">
        <v>557</v>
      </c>
      <c r="D862" t="s">
        <v>170</v>
      </c>
      <c r="E862" t="s">
        <v>292</v>
      </c>
      <c r="F862" s="347">
        <f>IF(InpOverride!F862="",F_Inputs!F862,InpOverride!F862)</f>
        <v>0</v>
      </c>
      <c r="G862" s="347">
        <f>IF(InpOverride!G862="",F_Inputs!G862,InpOverride!G862)</f>
        <v>0</v>
      </c>
      <c r="H862" s="347">
        <f>IF(InpOverride!H862="",F_Inputs!H862,InpOverride!H862)</f>
        <v>0</v>
      </c>
      <c r="I862" s="347">
        <f>IF(InpOverride!I862="",F_Inputs!I862,InpOverride!I862)</f>
        <v>0</v>
      </c>
      <c r="J862" s="347">
        <f>IF(InpOverride!J862="",F_Inputs!J862,InpOverride!J862)</f>
        <v>0</v>
      </c>
      <c r="K862" s="347">
        <f>IF(InpOverride!K862="",F_Inputs!K862,InpOverride!K862)</f>
        <v>0</v>
      </c>
      <c r="L862" s="347">
        <f>IF(InpOverride!L862="",F_Inputs!L862,InpOverride!L862)</f>
        <v>0</v>
      </c>
      <c r="M862" s="347">
        <f>IF(InpOverride!M862="",F_Inputs!M862,InpOverride!M862)</f>
        <v>0</v>
      </c>
    </row>
    <row r="863" spans="1:13" x14ac:dyDescent="0.35">
      <c r="A863" t="s">
        <v>155</v>
      </c>
      <c r="B863" t="s">
        <v>558</v>
      </c>
      <c r="C863" t="s">
        <v>559</v>
      </c>
      <c r="D863" t="s">
        <v>170</v>
      </c>
      <c r="E863" t="s">
        <v>292</v>
      </c>
      <c r="F863" s="347">
        <f>IF(InpOverride!F863="",F_Inputs!F863,InpOverride!F863)</f>
        <v>0</v>
      </c>
      <c r="G863" s="347">
        <f>IF(InpOverride!G863="",F_Inputs!G863,InpOverride!G863)</f>
        <v>0</v>
      </c>
      <c r="H863" s="347">
        <f>IF(InpOverride!H863="",F_Inputs!H863,InpOverride!H863)</f>
        <v>0</v>
      </c>
      <c r="I863" s="347">
        <f>IF(InpOverride!I863="",F_Inputs!I863,InpOverride!I863)</f>
        <v>0</v>
      </c>
      <c r="J863" s="347">
        <f>IF(InpOverride!J863="",F_Inputs!J863,InpOverride!J863)</f>
        <v>0</v>
      </c>
      <c r="K863" s="347">
        <f>IF(InpOverride!K863="",F_Inputs!K863,InpOverride!K863)</f>
        <v>0</v>
      </c>
      <c r="L863" s="347">
        <f>IF(InpOverride!L863="",F_Inputs!L863,InpOverride!L863)</f>
        <v>0</v>
      </c>
      <c r="M863" s="347">
        <f>IF(InpOverride!M863="",F_Inputs!M863,InpOverride!M863)</f>
        <v>0</v>
      </c>
    </row>
    <row r="864" spans="1:13" x14ac:dyDescent="0.35">
      <c r="A864" t="s">
        <v>155</v>
      </c>
      <c r="B864" t="s">
        <v>560</v>
      </c>
      <c r="C864" t="s">
        <v>561</v>
      </c>
      <c r="D864" t="s">
        <v>170</v>
      </c>
      <c r="E864" t="s">
        <v>292</v>
      </c>
      <c r="F864" s="347">
        <f>IF(InpOverride!F864="",F_Inputs!F864,InpOverride!F864)</f>
        <v>0</v>
      </c>
      <c r="G864" s="347">
        <f>IF(InpOverride!G864="",F_Inputs!G864,InpOverride!G864)</f>
        <v>0</v>
      </c>
      <c r="H864" s="347">
        <f>IF(InpOverride!H864="",F_Inputs!H864,InpOverride!H864)</f>
        <v>0</v>
      </c>
      <c r="I864" s="347">
        <f>IF(InpOverride!I864="",F_Inputs!I864,InpOverride!I864)</f>
        <v>0</v>
      </c>
      <c r="J864" s="347">
        <f>IF(InpOverride!J864="",F_Inputs!J864,InpOverride!J864)</f>
        <v>0</v>
      </c>
      <c r="K864" s="347">
        <f>IF(InpOverride!K864="",F_Inputs!K864,InpOverride!K864)</f>
        <v>0</v>
      </c>
      <c r="L864" s="347">
        <f>IF(InpOverride!L864="",F_Inputs!L864,InpOverride!L864)</f>
        <v>0</v>
      </c>
      <c r="M864" s="347">
        <f>IF(InpOverride!M864="",F_Inputs!M864,InpOverride!M864)</f>
        <v>0</v>
      </c>
    </row>
    <row r="865" spans="1:13" x14ac:dyDescent="0.35">
      <c r="A865" t="s">
        <v>155</v>
      </c>
      <c r="B865" t="s">
        <v>562</v>
      </c>
      <c r="C865" t="s">
        <v>563</v>
      </c>
      <c r="D865" t="s">
        <v>170</v>
      </c>
      <c r="E865" t="s">
        <v>292</v>
      </c>
      <c r="F865" s="347">
        <f>IF(InpOverride!F865="",F_Inputs!F865,InpOverride!F865)</f>
        <v>0</v>
      </c>
      <c r="G865" s="347">
        <f>IF(InpOverride!G865="",F_Inputs!G865,InpOverride!G865)</f>
        <v>0</v>
      </c>
      <c r="H865" s="347">
        <f>IF(InpOverride!H865="",F_Inputs!H865,InpOverride!H865)</f>
        <v>0</v>
      </c>
      <c r="I865" s="347">
        <f>IF(InpOverride!I865="",F_Inputs!I865,InpOverride!I865)</f>
        <v>0</v>
      </c>
      <c r="J865" s="347">
        <f>IF(InpOverride!J865="",F_Inputs!J865,InpOverride!J865)</f>
        <v>0</v>
      </c>
      <c r="K865" s="347">
        <f>IF(InpOverride!K865="",F_Inputs!K865,InpOverride!K865)</f>
        <v>0</v>
      </c>
      <c r="L865" s="347">
        <f>IF(InpOverride!L865="",F_Inputs!L865,InpOverride!L865)</f>
        <v>0</v>
      </c>
      <c r="M865" s="347">
        <f>IF(InpOverride!M865="",F_Inputs!M865,InpOverride!M865)</f>
        <v>0</v>
      </c>
    </row>
    <row r="866" spans="1:13" x14ac:dyDescent="0.35">
      <c r="A866" t="s">
        <v>155</v>
      </c>
      <c r="B866" t="s">
        <v>564</v>
      </c>
      <c r="C866" t="s">
        <v>565</v>
      </c>
      <c r="D866" t="s">
        <v>170</v>
      </c>
      <c r="E866" t="s">
        <v>292</v>
      </c>
      <c r="F866" s="347">
        <f>IF(InpOverride!F866="",F_Inputs!F866,InpOverride!F866)</f>
        <v>0</v>
      </c>
      <c r="G866" s="347">
        <f>IF(InpOverride!G866="",F_Inputs!G866,InpOverride!G866)</f>
        <v>0</v>
      </c>
      <c r="H866" s="347">
        <f>IF(InpOverride!H866="",F_Inputs!H866,InpOverride!H866)</f>
        <v>0</v>
      </c>
      <c r="I866" s="347">
        <f>IF(InpOverride!I866="",F_Inputs!I866,InpOverride!I866)</f>
        <v>0</v>
      </c>
      <c r="J866" s="347">
        <f>IF(InpOverride!J866="",F_Inputs!J866,InpOverride!J866)</f>
        <v>0</v>
      </c>
      <c r="K866" s="347">
        <f>IF(InpOverride!K866="",F_Inputs!K866,InpOverride!K866)</f>
        <v>0</v>
      </c>
      <c r="L866" s="347">
        <f>IF(InpOverride!L866="",F_Inputs!L866,InpOverride!L866)</f>
        <v>0</v>
      </c>
      <c r="M866" s="347">
        <f>IF(InpOverride!M866="",F_Inputs!M866,InpOverride!M866)</f>
        <v>0</v>
      </c>
    </row>
    <row r="867" spans="1:13" x14ac:dyDescent="0.35">
      <c r="A867" t="s">
        <v>155</v>
      </c>
      <c r="B867" t="s">
        <v>566</v>
      </c>
      <c r="C867" t="s">
        <v>567</v>
      </c>
      <c r="D867" t="s">
        <v>170</v>
      </c>
      <c r="E867" t="s">
        <v>292</v>
      </c>
      <c r="F867" s="347">
        <f>IF(InpOverride!F867="",F_Inputs!F867,InpOverride!F867)</f>
        <v>0</v>
      </c>
      <c r="G867" s="347">
        <f>IF(InpOverride!G867="",F_Inputs!G867,InpOverride!G867)</f>
        <v>0</v>
      </c>
      <c r="H867" s="347">
        <f>IF(InpOverride!H867="",F_Inputs!H867,InpOverride!H867)</f>
        <v>0</v>
      </c>
      <c r="I867" s="347">
        <f>IF(InpOverride!I867="",F_Inputs!I867,InpOverride!I867)</f>
        <v>0</v>
      </c>
      <c r="J867" s="347">
        <f>IF(InpOverride!J867="",F_Inputs!J867,InpOverride!J867)</f>
        <v>0</v>
      </c>
      <c r="K867" s="347">
        <f>IF(InpOverride!K867="",F_Inputs!K867,InpOverride!K867)</f>
        <v>0</v>
      </c>
      <c r="L867" s="347">
        <f>IF(InpOverride!L867="",F_Inputs!L867,InpOverride!L867)</f>
        <v>0</v>
      </c>
      <c r="M867" s="347">
        <f>IF(InpOverride!M867="",F_Inputs!M867,InpOverride!M867)</f>
        <v>0</v>
      </c>
    </row>
    <row r="868" spans="1:13" x14ac:dyDescent="0.35">
      <c r="A868" t="s">
        <v>155</v>
      </c>
      <c r="B868" t="s">
        <v>568</v>
      </c>
      <c r="C868" t="s">
        <v>569</v>
      </c>
      <c r="D868" t="s">
        <v>170</v>
      </c>
      <c r="E868" t="s">
        <v>292</v>
      </c>
      <c r="F868" s="347">
        <f>IF(InpOverride!F868="",F_Inputs!F868,InpOverride!F868)</f>
        <v>0</v>
      </c>
      <c r="G868" s="347">
        <f>IF(InpOverride!G868="",F_Inputs!G868,InpOverride!G868)</f>
        <v>0</v>
      </c>
      <c r="H868" s="347">
        <f>IF(InpOverride!H868="",F_Inputs!H868,InpOverride!H868)</f>
        <v>0</v>
      </c>
      <c r="I868" s="347">
        <f>IF(InpOverride!I868="",F_Inputs!I868,InpOverride!I868)</f>
        <v>0</v>
      </c>
      <c r="J868" s="347">
        <f>IF(InpOverride!J868="",F_Inputs!J868,InpOverride!J868)</f>
        <v>0</v>
      </c>
      <c r="K868" s="347">
        <f>IF(InpOverride!K868="",F_Inputs!K868,InpOverride!K868)</f>
        <v>0</v>
      </c>
      <c r="L868" s="347">
        <f>IF(InpOverride!L868="",F_Inputs!L868,InpOverride!L868)</f>
        <v>0</v>
      </c>
      <c r="M868" s="347">
        <f>IF(InpOverride!M868="",F_Inputs!M868,InpOverride!M868)</f>
        <v>0</v>
      </c>
    </row>
    <row r="869" spans="1:13" x14ac:dyDescent="0.35">
      <c r="A869" t="s">
        <v>155</v>
      </c>
      <c r="B869" t="s">
        <v>570</v>
      </c>
      <c r="C869" t="s">
        <v>571</v>
      </c>
      <c r="D869" t="s">
        <v>170</v>
      </c>
      <c r="E869" t="s">
        <v>292</v>
      </c>
      <c r="F869" s="347">
        <f>IF(InpOverride!F869="",F_Inputs!F869,InpOverride!F869)</f>
        <v>0</v>
      </c>
      <c r="G869" s="347">
        <f>IF(InpOverride!G869="",F_Inputs!G869,InpOverride!G869)</f>
        <v>0</v>
      </c>
      <c r="H869" s="347">
        <f>IF(InpOverride!H869="",F_Inputs!H869,InpOverride!H869)</f>
        <v>0</v>
      </c>
      <c r="I869" s="347">
        <f>IF(InpOverride!I869="",F_Inputs!I869,InpOverride!I869)</f>
        <v>0</v>
      </c>
      <c r="J869" s="347">
        <f>IF(InpOverride!J869="",F_Inputs!J869,InpOverride!J869)</f>
        <v>0</v>
      </c>
      <c r="K869" s="347">
        <f>IF(InpOverride!K869="",F_Inputs!K869,InpOverride!K869)</f>
        <v>0</v>
      </c>
      <c r="L869" s="347">
        <f>IF(InpOverride!L869="",F_Inputs!L869,InpOverride!L869)</f>
        <v>0</v>
      </c>
      <c r="M869" s="347">
        <f>IF(InpOverride!M869="",F_Inputs!M869,InpOverride!M869)</f>
        <v>0</v>
      </c>
    </row>
    <row r="870" spans="1:13" x14ac:dyDescent="0.35">
      <c r="A870" t="s">
        <v>155</v>
      </c>
      <c r="B870" t="s">
        <v>572</v>
      </c>
      <c r="C870" t="s">
        <v>573</v>
      </c>
      <c r="D870" t="s">
        <v>170</v>
      </c>
      <c r="E870" t="s">
        <v>292</v>
      </c>
      <c r="F870" s="347">
        <f>IF(InpOverride!F870="",F_Inputs!F870,InpOverride!F870)</f>
        <v>0</v>
      </c>
      <c r="G870" s="347">
        <f>IF(InpOverride!G870="",F_Inputs!G870,InpOverride!G870)</f>
        <v>0</v>
      </c>
      <c r="H870" s="347">
        <f>IF(InpOverride!H870="",F_Inputs!H870,InpOverride!H870)</f>
        <v>0</v>
      </c>
      <c r="I870" s="347">
        <f>IF(InpOverride!I870="",F_Inputs!I870,InpOverride!I870)</f>
        <v>0</v>
      </c>
      <c r="J870" s="347">
        <f>IF(InpOverride!J870="",F_Inputs!J870,InpOverride!J870)</f>
        <v>0</v>
      </c>
      <c r="K870" s="347">
        <f>IF(InpOverride!K870="",F_Inputs!K870,InpOverride!K870)</f>
        <v>0</v>
      </c>
      <c r="L870" s="347">
        <f>IF(InpOverride!L870="",F_Inputs!L870,InpOverride!L870)</f>
        <v>0</v>
      </c>
      <c r="M870" s="347">
        <f>IF(InpOverride!M870="",F_Inputs!M870,InpOverride!M870)</f>
        <v>0</v>
      </c>
    </row>
    <row r="871" spans="1:13" x14ac:dyDescent="0.35">
      <c r="A871" t="s">
        <v>155</v>
      </c>
      <c r="B871" t="s">
        <v>574</v>
      </c>
      <c r="C871" t="s">
        <v>575</v>
      </c>
      <c r="D871" t="s">
        <v>170</v>
      </c>
      <c r="E871" t="s">
        <v>292</v>
      </c>
      <c r="F871" s="347">
        <f>IF(InpOverride!F871="",F_Inputs!F871,InpOverride!F871)</f>
        <v>0</v>
      </c>
      <c r="G871" s="347">
        <f>IF(InpOverride!G871="",F_Inputs!G871,InpOverride!G871)</f>
        <v>0</v>
      </c>
      <c r="H871" s="347">
        <f>IF(InpOverride!H871="",F_Inputs!H871,InpOverride!H871)</f>
        <v>0</v>
      </c>
      <c r="I871" s="347">
        <f>IF(InpOverride!I871="",F_Inputs!I871,InpOverride!I871)</f>
        <v>0</v>
      </c>
      <c r="J871" s="347">
        <f>IF(InpOverride!J871="",F_Inputs!J871,InpOverride!J871)</f>
        <v>0</v>
      </c>
      <c r="K871" s="347">
        <f>IF(InpOverride!K871="",F_Inputs!K871,InpOverride!K871)</f>
        <v>0</v>
      </c>
      <c r="L871" s="347">
        <f>IF(InpOverride!L871="",F_Inputs!L871,InpOverride!L871)</f>
        <v>0</v>
      </c>
      <c r="M871" s="347">
        <f>IF(InpOverride!M871="",F_Inputs!M871,InpOverride!M871)</f>
        <v>0</v>
      </c>
    </row>
    <row r="872" spans="1:13" x14ac:dyDescent="0.35">
      <c r="A872" t="s">
        <v>155</v>
      </c>
      <c r="B872" t="s">
        <v>576</v>
      </c>
      <c r="C872" t="s">
        <v>577</v>
      </c>
      <c r="D872" t="s">
        <v>170</v>
      </c>
      <c r="E872" t="s">
        <v>292</v>
      </c>
      <c r="F872" s="347">
        <f>IF(InpOverride!F872="",F_Inputs!F872,InpOverride!F872)</f>
        <v>0</v>
      </c>
      <c r="G872" s="347">
        <f>IF(InpOverride!G872="",F_Inputs!G872,InpOverride!G872)</f>
        <v>0</v>
      </c>
      <c r="H872" s="347">
        <f>IF(InpOverride!H872="",F_Inputs!H872,InpOverride!H872)</f>
        <v>0</v>
      </c>
      <c r="I872" s="347">
        <f>IF(InpOverride!I872="",F_Inputs!I872,InpOverride!I872)</f>
        <v>0</v>
      </c>
      <c r="J872" s="347">
        <f>IF(InpOverride!J872="",F_Inputs!J872,InpOverride!J872)</f>
        <v>0</v>
      </c>
      <c r="K872" s="347">
        <f>IF(InpOverride!K872="",F_Inputs!K872,InpOverride!K872)</f>
        <v>0</v>
      </c>
      <c r="L872" s="347">
        <f>IF(InpOverride!L872="",F_Inputs!L872,InpOverride!L872)</f>
        <v>0</v>
      </c>
      <c r="M872" s="347">
        <f>IF(InpOverride!M872="",F_Inputs!M872,InpOverride!M872)</f>
        <v>0</v>
      </c>
    </row>
    <row r="873" spans="1:13" x14ac:dyDescent="0.35">
      <c r="A873" t="s">
        <v>155</v>
      </c>
      <c r="B873" t="s">
        <v>578</v>
      </c>
      <c r="C873" t="s">
        <v>579</v>
      </c>
      <c r="D873" t="s">
        <v>170</v>
      </c>
      <c r="E873" t="s">
        <v>292</v>
      </c>
      <c r="F873" s="347">
        <f>IF(InpOverride!F873="",F_Inputs!F873,InpOverride!F873)</f>
        <v>0</v>
      </c>
      <c r="G873" s="347">
        <f>IF(InpOverride!G873="",F_Inputs!G873,InpOverride!G873)</f>
        <v>0</v>
      </c>
      <c r="H873" s="347">
        <f>IF(InpOverride!H873="",F_Inputs!H873,InpOverride!H873)</f>
        <v>0</v>
      </c>
      <c r="I873" s="347">
        <f>IF(InpOverride!I873="",F_Inputs!I873,InpOverride!I873)</f>
        <v>0</v>
      </c>
      <c r="J873" s="347">
        <f>IF(InpOverride!J873="",F_Inputs!J873,InpOverride!J873)</f>
        <v>0</v>
      </c>
      <c r="K873" s="347">
        <f>IF(InpOverride!K873="",F_Inputs!K873,InpOverride!K873)</f>
        <v>0</v>
      </c>
      <c r="L873" s="347">
        <f>IF(InpOverride!L873="",F_Inputs!L873,InpOverride!L873)</f>
        <v>0</v>
      </c>
      <c r="M873" s="347">
        <f>IF(InpOverride!M873="",F_Inputs!M873,InpOverride!M873)</f>
        <v>0</v>
      </c>
    </row>
    <row r="874" spans="1:13" x14ac:dyDescent="0.35">
      <c r="A874" t="s">
        <v>155</v>
      </c>
      <c r="B874" t="s">
        <v>580</v>
      </c>
      <c r="C874" t="s">
        <v>581</v>
      </c>
      <c r="D874" t="s">
        <v>170</v>
      </c>
      <c r="E874" t="s">
        <v>292</v>
      </c>
      <c r="F874" s="347">
        <f>IF(InpOverride!F874="",F_Inputs!F874,InpOverride!F874)</f>
        <v>0</v>
      </c>
      <c r="G874" s="347">
        <f>IF(InpOverride!G874="",F_Inputs!G874,InpOverride!G874)</f>
        <v>0</v>
      </c>
      <c r="H874" s="347">
        <f>IF(InpOverride!H874="",F_Inputs!H874,InpOverride!H874)</f>
        <v>0</v>
      </c>
      <c r="I874" s="347">
        <f>IF(InpOverride!I874="",F_Inputs!I874,InpOverride!I874)</f>
        <v>0</v>
      </c>
      <c r="J874" s="347">
        <f>IF(InpOverride!J874="",F_Inputs!J874,InpOverride!J874)</f>
        <v>0</v>
      </c>
      <c r="K874" s="347">
        <f>IF(InpOverride!K874="",F_Inputs!K874,InpOverride!K874)</f>
        <v>0</v>
      </c>
      <c r="L874" s="347">
        <f>IF(InpOverride!L874="",F_Inputs!L874,InpOverride!L874)</f>
        <v>0</v>
      </c>
      <c r="M874" s="347">
        <f>IF(InpOverride!M874="",F_Inputs!M874,InpOverride!M874)</f>
        <v>0</v>
      </c>
    </row>
    <row r="875" spans="1:13" x14ac:dyDescent="0.35">
      <c r="A875" t="s">
        <v>155</v>
      </c>
      <c r="B875" t="s">
        <v>582</v>
      </c>
      <c r="C875" t="s">
        <v>583</v>
      </c>
      <c r="D875" t="s">
        <v>170</v>
      </c>
      <c r="E875" t="s">
        <v>292</v>
      </c>
      <c r="F875" s="347">
        <f>IF(InpOverride!F875="",F_Inputs!F875,InpOverride!F875)</f>
        <v>0</v>
      </c>
      <c r="G875" s="347">
        <f>IF(InpOverride!G875="",F_Inputs!G875,InpOverride!G875)</f>
        <v>0</v>
      </c>
      <c r="H875" s="347">
        <f>IF(InpOverride!H875="",F_Inputs!H875,InpOverride!H875)</f>
        <v>0</v>
      </c>
      <c r="I875" s="347">
        <f>IF(InpOverride!I875="",F_Inputs!I875,InpOverride!I875)</f>
        <v>0</v>
      </c>
      <c r="J875" s="347">
        <f>IF(InpOverride!J875="",F_Inputs!J875,InpOverride!J875)</f>
        <v>0</v>
      </c>
      <c r="K875" s="347">
        <f>IF(InpOverride!K875="",F_Inputs!K875,InpOverride!K875)</f>
        <v>0</v>
      </c>
      <c r="L875" s="347">
        <f>IF(InpOverride!L875="",F_Inputs!L875,InpOverride!L875)</f>
        <v>0</v>
      </c>
      <c r="M875" s="347">
        <f>IF(InpOverride!M875="",F_Inputs!M875,InpOverride!M875)</f>
        <v>0</v>
      </c>
    </row>
    <row r="876" spans="1:13" x14ac:dyDescent="0.35">
      <c r="A876" t="s">
        <v>155</v>
      </c>
      <c r="B876" t="s">
        <v>584</v>
      </c>
      <c r="C876" t="s">
        <v>585</v>
      </c>
      <c r="D876" t="s">
        <v>170</v>
      </c>
      <c r="E876" t="s">
        <v>292</v>
      </c>
      <c r="F876" s="347">
        <f>IF(InpOverride!F876="",F_Inputs!F876,InpOverride!F876)</f>
        <v>0</v>
      </c>
      <c r="G876" s="347">
        <f>IF(InpOverride!G876="",F_Inputs!G876,InpOverride!G876)</f>
        <v>0</v>
      </c>
      <c r="H876" s="347">
        <f>IF(InpOverride!H876="",F_Inputs!H876,InpOverride!H876)</f>
        <v>0</v>
      </c>
      <c r="I876" s="347">
        <f>IF(InpOverride!I876="",F_Inputs!I876,InpOverride!I876)</f>
        <v>0</v>
      </c>
      <c r="J876" s="347">
        <f>IF(InpOverride!J876="",F_Inputs!J876,InpOverride!J876)</f>
        <v>0</v>
      </c>
      <c r="K876" s="347">
        <f>IF(InpOverride!K876="",F_Inputs!K876,InpOverride!K876)</f>
        <v>0</v>
      </c>
      <c r="L876" s="347">
        <f>IF(InpOverride!L876="",F_Inputs!L876,InpOverride!L876)</f>
        <v>0</v>
      </c>
      <c r="M876" s="347">
        <f>IF(InpOverride!M876="",F_Inputs!M876,InpOverride!M876)</f>
        <v>0</v>
      </c>
    </row>
    <row r="877" spans="1:13" x14ac:dyDescent="0.35">
      <c r="A877" t="s">
        <v>155</v>
      </c>
      <c r="B877" t="s">
        <v>586</v>
      </c>
      <c r="C877" t="s">
        <v>587</v>
      </c>
      <c r="D877" t="s">
        <v>170</v>
      </c>
      <c r="E877" t="s">
        <v>292</v>
      </c>
      <c r="F877" s="347">
        <f>IF(InpOverride!F877="",F_Inputs!F877,InpOverride!F877)</f>
        <v>0</v>
      </c>
      <c r="G877" s="347">
        <f>IF(InpOverride!G877="",F_Inputs!G877,InpOverride!G877)</f>
        <v>0</v>
      </c>
      <c r="H877" s="347">
        <f>IF(InpOverride!H877="",F_Inputs!H877,InpOverride!H877)</f>
        <v>0</v>
      </c>
      <c r="I877" s="347">
        <f>IF(InpOverride!I877="",F_Inputs!I877,InpOverride!I877)</f>
        <v>0</v>
      </c>
      <c r="J877" s="347">
        <f>IF(InpOverride!J877="",F_Inputs!J877,InpOverride!J877)</f>
        <v>0</v>
      </c>
      <c r="K877" s="347">
        <f>IF(InpOverride!K877="",F_Inputs!K877,InpOverride!K877)</f>
        <v>0</v>
      </c>
      <c r="L877" s="347">
        <f>IF(InpOverride!L877="",F_Inputs!L877,InpOverride!L877)</f>
        <v>0</v>
      </c>
      <c r="M877" s="347">
        <f>IF(InpOverride!M877="",F_Inputs!M877,InpOverride!M877)</f>
        <v>0</v>
      </c>
    </row>
    <row r="878" spans="1:13" x14ac:dyDescent="0.35">
      <c r="A878" t="s">
        <v>155</v>
      </c>
      <c r="B878" t="s">
        <v>588</v>
      </c>
      <c r="C878" t="s">
        <v>589</v>
      </c>
      <c r="D878" t="s">
        <v>170</v>
      </c>
      <c r="E878" t="s">
        <v>292</v>
      </c>
      <c r="F878" s="347">
        <f>IF(InpOverride!F878="",F_Inputs!F878,InpOverride!F878)</f>
        <v>0</v>
      </c>
      <c r="G878" s="347">
        <f>IF(InpOverride!G878="",F_Inputs!G878,InpOverride!G878)</f>
        <v>0</v>
      </c>
      <c r="H878" s="347">
        <f>IF(InpOverride!H878="",F_Inputs!H878,InpOverride!H878)</f>
        <v>0</v>
      </c>
      <c r="I878" s="347">
        <f>IF(InpOverride!I878="",F_Inputs!I878,InpOverride!I878)</f>
        <v>0</v>
      </c>
      <c r="J878" s="347">
        <f>IF(InpOverride!J878="",F_Inputs!J878,InpOverride!J878)</f>
        <v>0</v>
      </c>
      <c r="K878" s="347">
        <f>IF(InpOverride!K878="",F_Inputs!K878,InpOverride!K878)</f>
        <v>0</v>
      </c>
      <c r="L878" s="347">
        <f>IF(InpOverride!L878="",F_Inputs!L878,InpOverride!L878)</f>
        <v>0</v>
      </c>
      <c r="M878" s="347">
        <f>IF(InpOverride!M878="",F_Inputs!M878,InpOverride!M878)</f>
        <v>0</v>
      </c>
    </row>
    <row r="879" spans="1:13" x14ac:dyDescent="0.35">
      <c r="A879" t="s">
        <v>155</v>
      </c>
      <c r="B879" t="s">
        <v>590</v>
      </c>
      <c r="C879" t="s">
        <v>591</v>
      </c>
      <c r="D879" t="s">
        <v>170</v>
      </c>
      <c r="E879" t="s">
        <v>292</v>
      </c>
      <c r="F879" s="347">
        <f>IF(InpOverride!F879="",F_Inputs!F879,InpOverride!F879)</f>
        <v>0</v>
      </c>
      <c r="G879" s="347">
        <f>IF(InpOverride!G879="",F_Inputs!G879,InpOverride!G879)</f>
        <v>0</v>
      </c>
      <c r="H879" s="347">
        <f>IF(InpOverride!H879="",F_Inputs!H879,InpOverride!H879)</f>
        <v>0</v>
      </c>
      <c r="I879" s="347">
        <f>IF(InpOverride!I879="",F_Inputs!I879,InpOverride!I879)</f>
        <v>0</v>
      </c>
      <c r="J879" s="347">
        <f>IF(InpOverride!J879="",F_Inputs!J879,InpOverride!J879)</f>
        <v>0</v>
      </c>
      <c r="K879" s="347">
        <f>IF(InpOverride!K879="",F_Inputs!K879,InpOverride!K879)</f>
        <v>0</v>
      </c>
      <c r="L879" s="347">
        <f>IF(InpOverride!L879="",F_Inputs!L879,InpOverride!L879)</f>
        <v>0</v>
      </c>
      <c r="M879" s="347">
        <f>IF(InpOverride!M879="",F_Inputs!M879,InpOverride!M879)</f>
        <v>0</v>
      </c>
    </row>
    <row r="880" spans="1:13" x14ac:dyDescent="0.35">
      <c r="A880" t="s">
        <v>155</v>
      </c>
      <c r="B880" t="s">
        <v>592</v>
      </c>
      <c r="C880" t="s">
        <v>593</v>
      </c>
      <c r="D880" t="s">
        <v>170</v>
      </c>
      <c r="E880" t="s">
        <v>292</v>
      </c>
      <c r="F880" s="347">
        <f>IF(InpOverride!F880="",F_Inputs!F880,InpOverride!F880)</f>
        <v>0</v>
      </c>
      <c r="G880" s="347">
        <f>IF(InpOverride!G880="",F_Inputs!G880,InpOverride!G880)</f>
        <v>0</v>
      </c>
      <c r="H880" s="347">
        <f>IF(InpOverride!H880="",F_Inputs!H880,InpOverride!H880)</f>
        <v>0</v>
      </c>
      <c r="I880" s="347">
        <f>IF(InpOverride!I880="",F_Inputs!I880,InpOverride!I880)</f>
        <v>0</v>
      </c>
      <c r="J880" s="347">
        <f>IF(InpOverride!J880="",F_Inputs!J880,InpOverride!J880)</f>
        <v>0</v>
      </c>
      <c r="K880" s="347">
        <f>IF(InpOverride!K880="",F_Inputs!K880,InpOverride!K880)</f>
        <v>0</v>
      </c>
      <c r="L880" s="347">
        <f>IF(InpOverride!L880="",F_Inputs!L880,InpOverride!L880)</f>
        <v>0</v>
      </c>
      <c r="M880" s="347">
        <f>IF(InpOverride!M880="",F_Inputs!M880,InpOverride!M880)</f>
        <v>0</v>
      </c>
    </row>
    <row r="881" spans="1:13" x14ac:dyDescent="0.35">
      <c r="A881" t="s">
        <v>155</v>
      </c>
      <c r="B881" t="s">
        <v>594</v>
      </c>
      <c r="C881" t="s">
        <v>595</v>
      </c>
      <c r="D881" t="s">
        <v>170</v>
      </c>
      <c r="E881" t="s">
        <v>292</v>
      </c>
      <c r="F881" s="347">
        <f>IF(InpOverride!F881="",F_Inputs!F881,InpOverride!F881)</f>
        <v>0</v>
      </c>
      <c r="G881" s="347">
        <f>IF(InpOverride!G881="",F_Inputs!G881,InpOverride!G881)</f>
        <v>0</v>
      </c>
      <c r="H881" s="347">
        <f>IF(InpOverride!H881="",F_Inputs!H881,InpOverride!H881)</f>
        <v>0</v>
      </c>
      <c r="I881" s="347">
        <f>IF(InpOverride!I881="",F_Inputs!I881,InpOverride!I881)</f>
        <v>0</v>
      </c>
      <c r="J881" s="347">
        <f>IF(InpOverride!J881="",F_Inputs!J881,InpOverride!J881)</f>
        <v>0</v>
      </c>
      <c r="K881" s="347">
        <f>IF(InpOverride!K881="",F_Inputs!K881,InpOverride!K881)</f>
        <v>0</v>
      </c>
      <c r="L881" s="347">
        <f>IF(InpOverride!L881="",F_Inputs!L881,InpOverride!L881)</f>
        <v>0</v>
      </c>
      <c r="M881" s="347">
        <f>IF(InpOverride!M881="",F_Inputs!M881,InpOverride!M881)</f>
        <v>0</v>
      </c>
    </row>
    <row r="882" spans="1:13" x14ac:dyDescent="0.35">
      <c r="A882" t="s">
        <v>155</v>
      </c>
      <c r="B882" t="s">
        <v>596</v>
      </c>
      <c r="C882" t="s">
        <v>597</v>
      </c>
      <c r="D882" t="s">
        <v>170</v>
      </c>
      <c r="E882" t="s">
        <v>292</v>
      </c>
      <c r="F882" s="347">
        <f>IF(InpOverride!F882="",F_Inputs!F882,InpOverride!F882)</f>
        <v>0</v>
      </c>
      <c r="G882" s="347">
        <f>IF(InpOverride!G882="",F_Inputs!G882,InpOverride!G882)</f>
        <v>0</v>
      </c>
      <c r="H882" s="347">
        <f>IF(InpOverride!H882="",F_Inputs!H882,InpOverride!H882)</f>
        <v>0</v>
      </c>
      <c r="I882" s="347">
        <f>IF(InpOverride!I882="",F_Inputs!I882,InpOverride!I882)</f>
        <v>0</v>
      </c>
      <c r="J882" s="347">
        <f>IF(InpOverride!J882="",F_Inputs!J882,InpOverride!J882)</f>
        <v>0</v>
      </c>
      <c r="K882" s="347">
        <f>IF(InpOverride!K882="",F_Inputs!K882,InpOverride!K882)</f>
        <v>0</v>
      </c>
      <c r="L882" s="347">
        <f>IF(InpOverride!L882="",F_Inputs!L882,InpOverride!L882)</f>
        <v>0</v>
      </c>
      <c r="M882" s="347">
        <f>IF(InpOverride!M882="",F_Inputs!M882,InpOverride!M882)</f>
        <v>0</v>
      </c>
    </row>
    <row r="883" spans="1:13" x14ac:dyDescent="0.35">
      <c r="A883" t="s">
        <v>155</v>
      </c>
      <c r="B883" t="s">
        <v>598</v>
      </c>
      <c r="C883" t="s">
        <v>599</v>
      </c>
      <c r="D883" t="s">
        <v>170</v>
      </c>
      <c r="E883" t="s">
        <v>292</v>
      </c>
      <c r="F883" s="347">
        <f>IF(InpOverride!F883="",F_Inputs!F883,InpOverride!F883)</f>
        <v>0</v>
      </c>
      <c r="G883" s="347">
        <f>IF(InpOverride!G883="",F_Inputs!G883,InpOverride!G883)</f>
        <v>0</v>
      </c>
      <c r="H883" s="347">
        <f>IF(InpOverride!H883="",F_Inputs!H883,InpOverride!H883)</f>
        <v>0</v>
      </c>
      <c r="I883" s="347">
        <f>IF(InpOverride!I883="",F_Inputs!I883,InpOverride!I883)</f>
        <v>0</v>
      </c>
      <c r="J883" s="347">
        <f>IF(InpOverride!J883="",F_Inputs!J883,InpOverride!J883)</f>
        <v>0</v>
      </c>
      <c r="K883" s="347">
        <f>IF(InpOverride!K883="",F_Inputs!K883,InpOverride!K883)</f>
        <v>0</v>
      </c>
      <c r="L883" s="347">
        <f>IF(InpOverride!L883="",F_Inputs!L883,InpOverride!L883)</f>
        <v>0</v>
      </c>
      <c r="M883" s="347">
        <f>IF(InpOverride!M883="",F_Inputs!M883,InpOverride!M883)</f>
        <v>0</v>
      </c>
    </row>
    <row r="884" spans="1:13" x14ac:dyDescent="0.35">
      <c r="A884" t="s">
        <v>155</v>
      </c>
      <c r="B884" t="s">
        <v>600</v>
      </c>
      <c r="C884" t="s">
        <v>601</v>
      </c>
      <c r="D884" t="s">
        <v>170</v>
      </c>
      <c r="E884" t="s">
        <v>292</v>
      </c>
      <c r="F884" s="347">
        <f>IF(InpOverride!F884="",F_Inputs!F884,InpOverride!F884)</f>
        <v>0</v>
      </c>
      <c r="G884" s="347">
        <f>IF(InpOverride!G884="",F_Inputs!G884,InpOverride!G884)</f>
        <v>0</v>
      </c>
      <c r="H884" s="347">
        <f>IF(InpOverride!H884="",F_Inputs!H884,InpOverride!H884)</f>
        <v>0</v>
      </c>
      <c r="I884" s="347">
        <f>IF(InpOverride!I884="",F_Inputs!I884,InpOverride!I884)</f>
        <v>0</v>
      </c>
      <c r="J884" s="347">
        <f>IF(InpOverride!J884="",F_Inputs!J884,InpOverride!J884)</f>
        <v>0</v>
      </c>
      <c r="K884" s="347">
        <f>IF(InpOverride!K884="",F_Inputs!K884,InpOverride!K884)</f>
        <v>0</v>
      </c>
      <c r="L884" s="347">
        <f>IF(InpOverride!L884="",F_Inputs!L884,InpOverride!L884)</f>
        <v>0</v>
      </c>
      <c r="M884" s="347">
        <f>IF(InpOverride!M884="",F_Inputs!M884,InpOverride!M884)</f>
        <v>0</v>
      </c>
    </row>
    <row r="885" spans="1:13" x14ac:dyDescent="0.35">
      <c r="A885" t="s">
        <v>155</v>
      </c>
      <c r="B885" t="s">
        <v>602</v>
      </c>
      <c r="C885" t="s">
        <v>603</v>
      </c>
      <c r="D885" t="s">
        <v>170</v>
      </c>
      <c r="E885" t="s">
        <v>292</v>
      </c>
      <c r="F885" s="347">
        <f>IF(InpOverride!F885="",F_Inputs!F885,InpOverride!F885)</f>
        <v>0</v>
      </c>
      <c r="G885" s="347">
        <f>IF(InpOverride!G885="",F_Inputs!G885,InpOverride!G885)</f>
        <v>0</v>
      </c>
      <c r="H885" s="347">
        <f>IF(InpOverride!H885="",F_Inputs!H885,InpOverride!H885)</f>
        <v>0</v>
      </c>
      <c r="I885" s="347">
        <f>IF(InpOverride!I885="",F_Inputs!I885,InpOverride!I885)</f>
        <v>0</v>
      </c>
      <c r="J885" s="347">
        <f>IF(InpOverride!J885="",F_Inputs!J885,InpOverride!J885)</f>
        <v>0</v>
      </c>
      <c r="K885" s="347">
        <f>IF(InpOverride!K885="",F_Inputs!K885,InpOverride!K885)</f>
        <v>0</v>
      </c>
      <c r="L885" s="347">
        <f>IF(InpOverride!L885="",F_Inputs!L885,InpOverride!L885)</f>
        <v>0</v>
      </c>
      <c r="M885" s="347">
        <f>IF(InpOverride!M885="",F_Inputs!M885,InpOverride!M885)</f>
        <v>0</v>
      </c>
    </row>
    <row r="886" spans="1:13" x14ac:dyDescent="0.35">
      <c r="A886" t="s">
        <v>155</v>
      </c>
      <c r="B886" t="s">
        <v>604</v>
      </c>
      <c r="C886" t="s">
        <v>605</v>
      </c>
      <c r="D886" t="s">
        <v>170</v>
      </c>
      <c r="E886" t="s">
        <v>292</v>
      </c>
      <c r="F886" s="347">
        <f>IF(InpOverride!F886="",F_Inputs!F886,InpOverride!F886)</f>
        <v>0</v>
      </c>
      <c r="G886" s="347">
        <f>IF(InpOverride!G886="",F_Inputs!G886,InpOverride!G886)</f>
        <v>0</v>
      </c>
      <c r="H886" s="347">
        <f>IF(InpOverride!H886="",F_Inputs!H886,InpOverride!H886)</f>
        <v>0</v>
      </c>
      <c r="I886" s="347">
        <f>IF(InpOverride!I886="",F_Inputs!I886,InpOverride!I886)</f>
        <v>0</v>
      </c>
      <c r="J886" s="347">
        <f>IF(InpOverride!J886="",F_Inputs!J886,InpOverride!J886)</f>
        <v>0</v>
      </c>
      <c r="K886" s="347">
        <f>IF(InpOverride!K886="",F_Inputs!K886,InpOverride!K886)</f>
        <v>0</v>
      </c>
      <c r="L886" s="347">
        <f>IF(InpOverride!L886="",F_Inputs!L886,InpOverride!L886)</f>
        <v>0</v>
      </c>
      <c r="M886" s="347">
        <f>IF(InpOverride!M886="",F_Inputs!M886,InpOverride!M886)</f>
        <v>0</v>
      </c>
    </row>
    <row r="887" spans="1:13" x14ac:dyDescent="0.35">
      <c r="A887" t="s">
        <v>155</v>
      </c>
      <c r="B887" t="s">
        <v>606</v>
      </c>
      <c r="C887" t="s">
        <v>607</v>
      </c>
      <c r="D887" t="s">
        <v>170</v>
      </c>
      <c r="E887" t="s">
        <v>292</v>
      </c>
      <c r="F887" s="347">
        <f>IF(InpOverride!F887="",F_Inputs!F887,InpOverride!F887)</f>
        <v>0</v>
      </c>
      <c r="G887" s="347">
        <f>IF(InpOverride!G887="",F_Inputs!G887,InpOverride!G887)</f>
        <v>0</v>
      </c>
      <c r="H887" s="347">
        <f>IF(InpOverride!H887="",F_Inputs!H887,InpOverride!H887)</f>
        <v>0</v>
      </c>
      <c r="I887" s="347">
        <f>IF(InpOverride!I887="",F_Inputs!I887,InpOverride!I887)</f>
        <v>0</v>
      </c>
      <c r="J887" s="347">
        <f>IF(InpOverride!J887="",F_Inputs!J887,InpOverride!J887)</f>
        <v>0</v>
      </c>
      <c r="K887" s="347">
        <f>IF(InpOverride!K887="",F_Inputs!K887,InpOverride!K887)</f>
        <v>0</v>
      </c>
      <c r="L887" s="347">
        <f>IF(InpOverride!L887="",F_Inputs!L887,InpOverride!L887)</f>
        <v>0</v>
      </c>
      <c r="M887" s="347">
        <f>IF(InpOverride!M887="",F_Inputs!M887,InpOverride!M887)</f>
        <v>0</v>
      </c>
    </row>
    <row r="888" spans="1:13" ht="25.5" x14ac:dyDescent="0.35">
      <c r="A888" t="s">
        <v>155</v>
      </c>
      <c r="B888" t="s">
        <v>608</v>
      </c>
      <c r="C888" s="327" t="s">
        <v>609</v>
      </c>
      <c r="D888" t="s">
        <v>170</v>
      </c>
      <c r="E888" t="s">
        <v>292</v>
      </c>
      <c r="F888" s="347">
        <f>IF(InpOverride!F888="",F_Inputs!F888,InpOverride!F888)</f>
        <v>0</v>
      </c>
      <c r="G888" s="347">
        <f>IF(InpOverride!G888="",F_Inputs!G888,InpOverride!G888)</f>
        <v>0</v>
      </c>
      <c r="H888" s="347">
        <f>IF(InpOverride!H888="",F_Inputs!H888,InpOverride!H888)</f>
        <v>0</v>
      </c>
      <c r="I888" s="347">
        <f>IF(InpOverride!I888="",F_Inputs!I888,InpOverride!I888)</f>
        <v>0</v>
      </c>
      <c r="J888" s="347">
        <f>IF(InpOverride!J888="",F_Inputs!J888,InpOverride!J888)</f>
        <v>0</v>
      </c>
      <c r="K888" s="347">
        <f>IF(InpOverride!K888="",F_Inputs!K888,InpOverride!K888)</f>
        <v>0</v>
      </c>
      <c r="L888" s="347">
        <f>IF(InpOverride!L888="",F_Inputs!L888,InpOverride!L888)</f>
        <v>0</v>
      </c>
      <c r="M888" s="347">
        <f>IF(InpOverride!M888="",F_Inputs!M888,InpOverride!M888)</f>
        <v>0</v>
      </c>
    </row>
    <row r="889" spans="1:13" ht="25.5" x14ac:dyDescent="0.35">
      <c r="A889" t="s">
        <v>155</v>
      </c>
      <c r="B889" t="s">
        <v>610</v>
      </c>
      <c r="C889" s="327" t="s">
        <v>611</v>
      </c>
      <c r="D889" t="s">
        <v>170</v>
      </c>
      <c r="E889" t="s">
        <v>292</v>
      </c>
      <c r="F889" s="347">
        <f>IF(InpOverride!F889="",F_Inputs!F889,InpOverride!F889)</f>
        <v>0</v>
      </c>
      <c r="G889" s="347">
        <f>IF(InpOverride!G889="",F_Inputs!G889,InpOverride!G889)</f>
        <v>0</v>
      </c>
      <c r="H889" s="347">
        <f>IF(InpOverride!H889="",F_Inputs!H889,InpOverride!H889)</f>
        <v>0</v>
      </c>
      <c r="I889" s="347">
        <f>IF(InpOverride!I889="",F_Inputs!I889,InpOverride!I889)</f>
        <v>0</v>
      </c>
      <c r="J889" s="347">
        <f>IF(InpOverride!J889="",F_Inputs!J889,InpOverride!J889)</f>
        <v>0</v>
      </c>
      <c r="K889" s="347">
        <f>IF(InpOverride!K889="",F_Inputs!K889,InpOverride!K889)</f>
        <v>0</v>
      </c>
      <c r="L889" s="347">
        <f>IF(InpOverride!L889="",F_Inputs!L889,InpOverride!L889)</f>
        <v>0</v>
      </c>
      <c r="M889" s="347">
        <f>IF(InpOverride!M889="",F_Inputs!M889,InpOverride!M889)</f>
        <v>0</v>
      </c>
    </row>
    <row r="890" spans="1:13" ht="25.5" x14ac:dyDescent="0.35">
      <c r="A890" t="s">
        <v>155</v>
      </c>
      <c r="B890" t="s">
        <v>612</v>
      </c>
      <c r="C890" s="327" t="s">
        <v>613</v>
      </c>
      <c r="D890" t="s">
        <v>170</v>
      </c>
      <c r="E890" t="s">
        <v>292</v>
      </c>
      <c r="F890" s="347">
        <f>IF(InpOverride!F890="",F_Inputs!F890,InpOverride!F890)</f>
        <v>0</v>
      </c>
      <c r="G890" s="347">
        <f>IF(InpOverride!G890="",F_Inputs!G890,InpOverride!G890)</f>
        <v>0</v>
      </c>
      <c r="H890" s="347">
        <f>IF(InpOverride!H890="",F_Inputs!H890,InpOverride!H890)</f>
        <v>0</v>
      </c>
      <c r="I890" s="347">
        <f>IF(InpOverride!I890="",F_Inputs!I890,InpOverride!I890)</f>
        <v>0</v>
      </c>
      <c r="J890" s="347">
        <f>IF(InpOverride!J890="",F_Inputs!J890,InpOverride!J890)</f>
        <v>0</v>
      </c>
      <c r="K890" s="347">
        <f>IF(InpOverride!K890="",F_Inputs!K890,InpOverride!K890)</f>
        <v>0</v>
      </c>
      <c r="L890" s="347">
        <f>IF(InpOverride!L890="",F_Inputs!L890,InpOverride!L890)</f>
        <v>0</v>
      </c>
      <c r="M890" s="347">
        <f>IF(InpOverride!M890="",F_Inputs!M890,InpOverride!M890)</f>
        <v>0</v>
      </c>
    </row>
    <row r="891" spans="1:13" x14ac:dyDescent="0.35">
      <c r="A891" t="s">
        <v>155</v>
      </c>
      <c r="B891" t="s">
        <v>614</v>
      </c>
      <c r="C891" t="s">
        <v>615</v>
      </c>
      <c r="D891" t="s">
        <v>170</v>
      </c>
      <c r="E891" t="s">
        <v>292</v>
      </c>
      <c r="F891" s="347">
        <f>IF(InpOverride!F891="",F_Inputs!F891,InpOverride!F891)</f>
        <v>0</v>
      </c>
      <c r="G891" s="347">
        <f>IF(InpOverride!G891="",F_Inputs!G891,InpOverride!G891)</f>
        <v>0</v>
      </c>
      <c r="H891" s="347">
        <f>IF(InpOverride!H891="",F_Inputs!H891,InpOverride!H891)</f>
        <v>0</v>
      </c>
      <c r="I891" s="347">
        <f>IF(InpOverride!I891="",F_Inputs!I891,InpOverride!I891)</f>
        <v>0</v>
      </c>
      <c r="J891" s="347">
        <f>IF(InpOverride!J891="",F_Inputs!J891,InpOverride!J891)</f>
        <v>0</v>
      </c>
      <c r="K891" s="347">
        <f>IF(InpOverride!K891="",F_Inputs!K891,InpOverride!K891)</f>
        <v>0</v>
      </c>
      <c r="L891" s="347">
        <f>IF(InpOverride!L891="",F_Inputs!L891,InpOverride!L891)</f>
        <v>0</v>
      </c>
      <c r="M891" s="347">
        <f>IF(InpOverride!M891="",F_Inputs!M891,InpOverride!M891)</f>
        <v>0</v>
      </c>
    </row>
    <row r="892" spans="1:13" x14ac:dyDescent="0.35">
      <c r="A892" t="s">
        <v>155</v>
      </c>
      <c r="B892" t="s">
        <v>616</v>
      </c>
      <c r="C892" t="s">
        <v>617</v>
      </c>
      <c r="D892" t="s">
        <v>424</v>
      </c>
      <c r="E892" t="s">
        <v>292</v>
      </c>
      <c r="F892" s="347">
        <f>IF(InpOverride!F892="",F_Inputs!F892,InpOverride!F892)</f>
        <v>0</v>
      </c>
      <c r="G892" s="347">
        <f>IF(InpOverride!G892="",F_Inputs!G892,InpOverride!G892)</f>
        <v>0</v>
      </c>
      <c r="H892" s="347">
        <f>IF(InpOverride!H892="",F_Inputs!H892,InpOverride!H892)</f>
        <v>0</v>
      </c>
      <c r="I892" s="347">
        <f>IF(InpOverride!I892="",F_Inputs!I892,InpOverride!I892)</f>
        <v>0</v>
      </c>
      <c r="J892" s="347">
        <f>IF(InpOverride!J892="",F_Inputs!J892,InpOverride!J892)</f>
        <v>0</v>
      </c>
      <c r="K892" s="347">
        <f>IF(InpOverride!K892="",F_Inputs!K892,InpOverride!K892)</f>
        <v>0</v>
      </c>
      <c r="L892" s="347">
        <f>IF(InpOverride!L892="",F_Inputs!L892,InpOverride!L892)</f>
        <v>0</v>
      </c>
      <c r="M892" s="347">
        <f>IF(InpOverride!M892="",F_Inputs!M892,InpOverride!M892)</f>
        <v>0</v>
      </c>
    </row>
    <row r="893" spans="1:13" x14ac:dyDescent="0.35">
      <c r="A893" t="s">
        <v>155</v>
      </c>
      <c r="B893" t="s">
        <v>618</v>
      </c>
      <c r="C893" t="s">
        <v>619</v>
      </c>
      <c r="D893" t="s">
        <v>424</v>
      </c>
      <c r="E893" t="s">
        <v>292</v>
      </c>
      <c r="F893" s="347">
        <f>IF(InpOverride!F893="",F_Inputs!F893,InpOverride!F893)</f>
        <v>0</v>
      </c>
      <c r="G893" s="347">
        <f>IF(InpOverride!G893="",F_Inputs!G893,InpOverride!G893)</f>
        <v>0</v>
      </c>
      <c r="H893" s="347">
        <f>IF(InpOverride!H893="",F_Inputs!H893,InpOverride!H893)</f>
        <v>0</v>
      </c>
      <c r="I893" s="347">
        <f>IF(InpOverride!I893="",F_Inputs!I893,InpOverride!I893)</f>
        <v>0</v>
      </c>
      <c r="J893" s="347">
        <f>IF(InpOverride!J893="",F_Inputs!J893,InpOverride!J893)</f>
        <v>0</v>
      </c>
      <c r="K893" s="347">
        <f>IF(InpOverride!K893="",F_Inputs!K893,InpOverride!K893)</f>
        <v>0</v>
      </c>
      <c r="L893" s="347">
        <f>IF(InpOverride!L893="",F_Inputs!L893,InpOverride!L893)</f>
        <v>0</v>
      </c>
      <c r="M893" s="347">
        <f>IF(InpOverride!M893="",F_Inputs!M893,InpOverride!M893)</f>
        <v>0</v>
      </c>
    </row>
    <row r="894" spans="1:13" x14ac:dyDescent="0.35">
      <c r="A894" t="s">
        <v>155</v>
      </c>
      <c r="B894" t="s">
        <v>620</v>
      </c>
      <c r="C894" t="s">
        <v>621</v>
      </c>
      <c r="D894" t="s">
        <v>176</v>
      </c>
      <c r="E894" t="s">
        <v>292</v>
      </c>
      <c r="F894" s="347">
        <f>IF(InpOverride!F894="",F_Inputs!F894,InpOverride!F894)</f>
        <v>0</v>
      </c>
      <c r="G894" s="347">
        <f>IF(InpOverride!G894="",F_Inputs!G894,InpOverride!G894)</f>
        <v>0</v>
      </c>
      <c r="H894" s="347">
        <f>IF(InpOverride!H894="",F_Inputs!H894,InpOverride!H894)</f>
        <v>0</v>
      </c>
      <c r="I894" s="347">
        <f>IF(InpOverride!I894="",F_Inputs!I894,InpOverride!I894)</f>
        <v>0</v>
      </c>
      <c r="J894" s="347">
        <f>IF(InpOverride!J894="",F_Inputs!J894,InpOverride!J894)</f>
        <v>0</v>
      </c>
      <c r="K894" s="347">
        <f>IF(InpOverride!K894="",F_Inputs!K894,InpOverride!K894)</f>
        <v>0</v>
      </c>
      <c r="L894" s="347">
        <f>IF(InpOverride!L894="",F_Inputs!L894,InpOverride!L894)</f>
        <v>0</v>
      </c>
      <c r="M894" s="347">
        <f>IF(InpOverride!M894="",F_Inputs!M894,InpOverride!M894)</f>
        <v>0</v>
      </c>
    </row>
    <row r="895" spans="1:13" x14ac:dyDescent="0.35">
      <c r="A895" t="s">
        <v>155</v>
      </c>
      <c r="B895" t="s">
        <v>622</v>
      </c>
      <c r="C895" t="s">
        <v>623</v>
      </c>
      <c r="D895" t="s">
        <v>424</v>
      </c>
      <c r="E895" t="s">
        <v>292</v>
      </c>
      <c r="F895" s="347">
        <f>IF(InpOverride!F895="",F_Inputs!F895,InpOverride!F895)</f>
        <v>0</v>
      </c>
      <c r="G895" s="347">
        <f>IF(InpOverride!G895="",F_Inputs!G895,InpOverride!G895)</f>
        <v>0</v>
      </c>
      <c r="H895" s="347">
        <f>IF(InpOverride!H895="",F_Inputs!H895,InpOverride!H895)</f>
        <v>0</v>
      </c>
      <c r="I895" s="347">
        <f>IF(InpOverride!I895="",F_Inputs!I895,InpOverride!I895)</f>
        <v>0</v>
      </c>
      <c r="J895" s="347">
        <f>IF(InpOverride!J895="",F_Inputs!J895,InpOverride!J895)</f>
        <v>0</v>
      </c>
      <c r="K895" s="347">
        <f>IF(InpOverride!K895="",F_Inputs!K895,InpOverride!K895)</f>
        <v>0</v>
      </c>
      <c r="L895" s="347">
        <f>IF(InpOverride!L895="",F_Inputs!L895,InpOverride!L895)</f>
        <v>0</v>
      </c>
      <c r="M895" s="347">
        <f>IF(InpOverride!M895="",F_Inputs!M895,InpOverride!M895)</f>
        <v>0</v>
      </c>
    </row>
    <row r="896" spans="1:13" x14ac:dyDescent="0.35">
      <c r="A896" t="s">
        <v>155</v>
      </c>
      <c r="B896" t="s">
        <v>624</v>
      </c>
      <c r="C896" t="s">
        <v>625</v>
      </c>
      <c r="D896" t="s">
        <v>424</v>
      </c>
      <c r="E896" t="s">
        <v>292</v>
      </c>
      <c r="F896" s="347">
        <f>IF(InpOverride!F896="",F_Inputs!F896,InpOverride!F896)</f>
        <v>0</v>
      </c>
      <c r="G896" s="347">
        <f>IF(InpOverride!G896="",F_Inputs!G896,InpOverride!G896)</f>
        <v>0</v>
      </c>
      <c r="H896" s="347">
        <f>IF(InpOverride!H896="",F_Inputs!H896,InpOverride!H896)</f>
        <v>0</v>
      </c>
      <c r="I896" s="347">
        <f>IF(InpOverride!I896="",F_Inputs!I896,InpOverride!I896)</f>
        <v>0</v>
      </c>
      <c r="J896" s="347">
        <f>IF(InpOverride!J896="",F_Inputs!J896,InpOverride!J896)</f>
        <v>0</v>
      </c>
      <c r="K896" s="347">
        <f>IF(InpOverride!K896="",F_Inputs!K896,InpOverride!K896)</f>
        <v>0</v>
      </c>
      <c r="L896" s="347">
        <f>IF(InpOverride!L896="",F_Inputs!L896,InpOverride!L896)</f>
        <v>0</v>
      </c>
      <c r="M896" s="347">
        <f>IF(InpOverride!M896="",F_Inputs!M896,InpOverride!M896)</f>
        <v>0</v>
      </c>
    </row>
    <row r="897" spans="1:13" x14ac:dyDescent="0.35">
      <c r="A897" t="s">
        <v>155</v>
      </c>
      <c r="B897" t="s">
        <v>626</v>
      </c>
      <c r="C897" t="s">
        <v>627</v>
      </c>
      <c r="D897" t="s">
        <v>424</v>
      </c>
      <c r="E897" t="s">
        <v>292</v>
      </c>
      <c r="F897" s="347">
        <f>IF(InpOverride!F897="",F_Inputs!F897,InpOverride!F897)</f>
        <v>0</v>
      </c>
      <c r="G897" s="347">
        <f>IF(InpOverride!G897="",F_Inputs!G897,InpOverride!G897)</f>
        <v>0</v>
      </c>
      <c r="H897" s="347">
        <f>IF(InpOverride!H897="",F_Inputs!H897,InpOverride!H897)</f>
        <v>0</v>
      </c>
      <c r="I897" s="347">
        <f>IF(InpOverride!I897="",F_Inputs!I897,InpOverride!I897)</f>
        <v>0</v>
      </c>
      <c r="J897" s="347">
        <f>IF(InpOverride!J897="",F_Inputs!J897,InpOverride!J897)</f>
        <v>0</v>
      </c>
      <c r="K897" s="347">
        <f>IF(InpOverride!K897="",F_Inputs!K897,InpOverride!K897)</f>
        <v>0</v>
      </c>
      <c r="L897" s="347">
        <f>IF(InpOverride!L897="",F_Inputs!L897,InpOverride!L897)</f>
        <v>0</v>
      </c>
      <c r="M897" s="347">
        <f>IF(InpOverride!M897="",F_Inputs!M897,InpOverride!M897)</f>
        <v>0</v>
      </c>
    </row>
    <row r="898" spans="1:13" x14ac:dyDescent="0.35">
      <c r="A898" t="s">
        <v>155</v>
      </c>
      <c r="B898" t="s">
        <v>628</v>
      </c>
      <c r="C898" t="s">
        <v>629</v>
      </c>
      <c r="D898" t="s">
        <v>424</v>
      </c>
      <c r="E898" t="s">
        <v>292</v>
      </c>
      <c r="F898" s="347">
        <f>IF(InpOverride!F898="",F_Inputs!F898,InpOverride!F898)</f>
        <v>0</v>
      </c>
      <c r="G898" s="347">
        <f>IF(InpOverride!G898="",F_Inputs!G898,InpOverride!G898)</f>
        <v>0</v>
      </c>
      <c r="H898" s="347">
        <f>IF(InpOverride!H898="",F_Inputs!H898,InpOverride!H898)</f>
        <v>0</v>
      </c>
      <c r="I898" s="347">
        <f>IF(InpOverride!I898="",F_Inputs!I898,InpOverride!I898)</f>
        <v>0</v>
      </c>
      <c r="J898" s="347">
        <f>IF(InpOverride!J898="",F_Inputs!J898,InpOverride!J898)</f>
        <v>0</v>
      </c>
      <c r="K898" s="347">
        <f>IF(InpOverride!K898="",F_Inputs!K898,InpOverride!K898)</f>
        <v>0</v>
      </c>
      <c r="L898" s="347">
        <f>IF(InpOverride!L898="",F_Inputs!L898,InpOverride!L898)</f>
        <v>0</v>
      </c>
      <c r="M898" s="347">
        <f>IF(InpOverride!M898="",F_Inputs!M898,InpOverride!M898)</f>
        <v>0</v>
      </c>
    </row>
    <row r="899" spans="1:13" x14ac:dyDescent="0.35">
      <c r="A899" t="s">
        <v>155</v>
      </c>
      <c r="B899" t="s">
        <v>630</v>
      </c>
      <c r="C899" t="s">
        <v>631</v>
      </c>
      <c r="D899" t="s">
        <v>188</v>
      </c>
      <c r="E899" t="s">
        <v>292</v>
      </c>
      <c r="F899" s="347">
        <f>IF(InpOverride!F899="",F_Inputs!F899,InpOverride!F899)</f>
        <v>0</v>
      </c>
      <c r="G899" s="347">
        <f>IF(InpOverride!G899="",F_Inputs!G899,InpOverride!G899)</f>
        <v>0</v>
      </c>
      <c r="H899" s="347">
        <f>IF(InpOverride!H899="",F_Inputs!H899,InpOverride!H899)</f>
        <v>0</v>
      </c>
      <c r="I899" s="347">
        <f>IF(InpOverride!I899="",F_Inputs!I899,InpOverride!I899)</f>
        <v>0</v>
      </c>
      <c r="J899" s="347">
        <f>IF(InpOverride!J899="",F_Inputs!J899,InpOverride!J899)</f>
        <v>0</v>
      </c>
      <c r="K899" s="347">
        <f>IF(InpOverride!K899="",F_Inputs!K899,InpOverride!K899)</f>
        <v>0</v>
      </c>
      <c r="L899" s="347">
        <f>IF(InpOverride!L899="",F_Inputs!L899,InpOverride!L899)</f>
        <v>0</v>
      </c>
      <c r="M899" s="347">
        <f>IF(InpOverride!M899="",F_Inputs!M899,InpOverride!M899)</f>
        <v>0</v>
      </c>
    </row>
    <row r="900" spans="1:13" x14ac:dyDescent="0.35">
      <c r="A900" t="s">
        <v>155</v>
      </c>
      <c r="B900" t="s">
        <v>632</v>
      </c>
      <c r="C900" t="s">
        <v>633</v>
      </c>
      <c r="D900" t="s">
        <v>188</v>
      </c>
      <c r="E900" t="s">
        <v>292</v>
      </c>
      <c r="F900" s="347">
        <f>IF(InpOverride!F900="",F_Inputs!F900,InpOverride!F900)</f>
        <v>0</v>
      </c>
      <c r="G900" s="347">
        <f>IF(InpOverride!G900="",F_Inputs!G900,InpOverride!G900)</f>
        <v>0</v>
      </c>
      <c r="H900" s="347">
        <f>IF(InpOverride!H900="",F_Inputs!H900,InpOverride!H900)</f>
        <v>0</v>
      </c>
      <c r="I900" s="347">
        <f>IF(InpOverride!I900="",F_Inputs!I900,InpOverride!I900)</f>
        <v>0</v>
      </c>
      <c r="J900" s="347">
        <f>IF(InpOverride!J900="",F_Inputs!J900,InpOverride!J900)</f>
        <v>0</v>
      </c>
      <c r="K900" s="347">
        <f>IF(InpOverride!K900="",F_Inputs!K900,InpOverride!K900)</f>
        <v>0</v>
      </c>
      <c r="L900" s="347">
        <f>IF(InpOverride!L900="",F_Inputs!L900,InpOverride!L900)</f>
        <v>0</v>
      </c>
      <c r="M900" s="347">
        <f>IF(InpOverride!M900="",F_Inputs!M900,InpOverride!M900)</f>
        <v>0</v>
      </c>
    </row>
    <row r="901" spans="1:13" x14ac:dyDescent="0.35">
      <c r="A901" t="s">
        <v>155</v>
      </c>
      <c r="B901" t="s">
        <v>634</v>
      </c>
      <c r="C901" t="s">
        <v>635</v>
      </c>
      <c r="D901" t="s">
        <v>636</v>
      </c>
      <c r="E901" t="s">
        <v>292</v>
      </c>
      <c r="F901" s="347">
        <f>IF(InpOverride!F901="",F_Inputs!F901,InpOverride!F901)</f>
        <v>0</v>
      </c>
      <c r="G901" s="347">
        <f>IF(InpOverride!G901="",F_Inputs!G901,InpOverride!G901)</f>
        <v>0</v>
      </c>
      <c r="H901" s="347">
        <f>IF(InpOverride!H901="",F_Inputs!H901,InpOverride!H901)</f>
        <v>0</v>
      </c>
      <c r="I901" s="347">
        <f>IF(InpOverride!I901="",F_Inputs!I901,InpOverride!I901)</f>
        <v>0</v>
      </c>
      <c r="J901" s="347">
        <f>IF(InpOverride!J901="",F_Inputs!J901,InpOverride!J901)</f>
        <v>0</v>
      </c>
      <c r="K901" s="347">
        <f>IF(InpOverride!K901="",F_Inputs!K901,InpOverride!K901)</f>
        <v>0</v>
      </c>
      <c r="L901" s="347">
        <f>IF(InpOverride!L901="",F_Inputs!L901,InpOverride!L901)</f>
        <v>0</v>
      </c>
      <c r="M901" s="347">
        <f>IF(InpOverride!M901="",F_Inputs!M901,InpOverride!M901)</f>
        <v>0</v>
      </c>
    </row>
    <row r="902" spans="1:13" x14ac:dyDescent="0.35">
      <c r="A902" t="s">
        <v>155</v>
      </c>
      <c r="B902" t="s">
        <v>637</v>
      </c>
      <c r="C902" t="s">
        <v>638</v>
      </c>
      <c r="D902" t="s">
        <v>636</v>
      </c>
      <c r="E902" t="s">
        <v>292</v>
      </c>
      <c r="F902" s="347">
        <f>IF(InpOverride!F902="",F_Inputs!F902,InpOverride!F902)</f>
        <v>0</v>
      </c>
      <c r="G902" s="347">
        <f>IF(InpOverride!G902="",F_Inputs!G902,InpOverride!G902)</f>
        <v>0</v>
      </c>
      <c r="H902" s="347">
        <f>IF(InpOverride!H902="",F_Inputs!H902,InpOverride!H902)</f>
        <v>0</v>
      </c>
      <c r="I902" s="347">
        <f>IF(InpOverride!I902="",F_Inputs!I902,InpOverride!I902)</f>
        <v>0</v>
      </c>
      <c r="J902" s="347">
        <f>IF(InpOverride!J902="",F_Inputs!J902,InpOverride!J902)</f>
        <v>0</v>
      </c>
      <c r="K902" s="347">
        <f>IF(InpOverride!K902="",F_Inputs!K902,InpOverride!K902)</f>
        <v>0</v>
      </c>
      <c r="L902" s="347">
        <f>IF(InpOverride!L902="",F_Inputs!L902,InpOverride!L902)</f>
        <v>0</v>
      </c>
      <c r="M902" s="347">
        <f>IF(InpOverride!M902="",F_Inputs!M902,InpOverride!M902)</f>
        <v>0</v>
      </c>
    </row>
    <row r="903" spans="1:13" x14ac:dyDescent="0.35">
      <c r="A903" t="s">
        <v>155</v>
      </c>
      <c r="B903" t="s">
        <v>639</v>
      </c>
      <c r="C903" t="s">
        <v>640</v>
      </c>
      <c r="D903" t="s">
        <v>176</v>
      </c>
      <c r="E903" t="s">
        <v>292</v>
      </c>
      <c r="F903" s="347">
        <f>IF(InpOverride!F903="",F_Inputs!F903,InpOverride!F903)</f>
        <v>0</v>
      </c>
      <c r="G903" s="347">
        <f>IF(InpOverride!G903="",F_Inputs!G903,InpOverride!G903)</f>
        <v>0</v>
      </c>
      <c r="H903" s="347">
        <f>IF(InpOverride!H903="",F_Inputs!H903,InpOverride!H903)</f>
        <v>0</v>
      </c>
      <c r="I903" s="347">
        <f>IF(InpOverride!I903="",F_Inputs!I903,InpOverride!I903)</f>
        <v>0</v>
      </c>
      <c r="J903" s="347">
        <f>IF(InpOverride!J903="",F_Inputs!J903,InpOverride!J903)</f>
        <v>0</v>
      </c>
      <c r="K903" s="347">
        <f>IF(InpOverride!K903="",F_Inputs!K903,InpOverride!K903)</f>
        <v>0</v>
      </c>
      <c r="L903" s="347">
        <f>IF(InpOverride!L903="",F_Inputs!L903,InpOverride!L903)</f>
        <v>0</v>
      </c>
      <c r="M903" s="347">
        <f>IF(InpOverride!M903="",F_Inputs!M903,InpOverride!M903)</f>
        <v>0</v>
      </c>
    </row>
    <row r="904" spans="1:13" x14ac:dyDescent="0.35">
      <c r="A904" t="s">
        <v>155</v>
      </c>
      <c r="B904" t="s">
        <v>641</v>
      </c>
      <c r="C904" t="s">
        <v>642</v>
      </c>
      <c r="D904" t="s">
        <v>636</v>
      </c>
      <c r="E904" t="s">
        <v>292</v>
      </c>
      <c r="F904" s="347">
        <f>IF(InpOverride!F904="",F_Inputs!F904,InpOverride!F904)</f>
        <v>0</v>
      </c>
      <c r="G904" s="347">
        <f>IF(InpOverride!G904="",F_Inputs!G904,InpOverride!G904)</f>
        <v>0</v>
      </c>
      <c r="H904" s="347">
        <f>IF(InpOverride!H904="",F_Inputs!H904,InpOverride!H904)</f>
        <v>0</v>
      </c>
      <c r="I904" s="347">
        <f>IF(InpOverride!I904="",F_Inputs!I904,InpOverride!I904)</f>
        <v>0</v>
      </c>
      <c r="J904" s="347">
        <f>IF(InpOverride!J904="",F_Inputs!J904,InpOverride!J904)</f>
        <v>0</v>
      </c>
      <c r="K904" s="347">
        <f>IF(InpOverride!K904="",F_Inputs!K904,InpOverride!K904)</f>
        <v>0</v>
      </c>
      <c r="L904" s="347">
        <f>IF(InpOverride!L904="",F_Inputs!L904,InpOverride!L904)</f>
        <v>0</v>
      </c>
      <c r="M904" s="347">
        <f>IF(InpOverride!M904="",F_Inputs!M904,InpOverride!M904)</f>
        <v>0</v>
      </c>
    </row>
    <row r="905" spans="1:13" x14ac:dyDescent="0.35">
      <c r="A905" t="s">
        <v>155</v>
      </c>
      <c r="B905" t="s">
        <v>643</v>
      </c>
      <c r="C905" t="s">
        <v>644</v>
      </c>
      <c r="D905" t="s">
        <v>176</v>
      </c>
      <c r="E905" t="s">
        <v>292</v>
      </c>
      <c r="F905" s="347">
        <f>IF(InpOverride!F905="",F_Inputs!F905,InpOverride!F905)</f>
        <v>0</v>
      </c>
      <c r="G905" s="347">
        <f>IF(InpOverride!G905="",F_Inputs!G905,InpOverride!G905)</f>
        <v>0</v>
      </c>
      <c r="H905" s="347">
        <f>IF(InpOverride!H905="",F_Inputs!H905,InpOverride!H905)</f>
        <v>0</v>
      </c>
      <c r="I905" s="347">
        <f>IF(InpOverride!I905="",F_Inputs!I905,InpOverride!I905)</f>
        <v>0</v>
      </c>
      <c r="J905" s="347">
        <f>IF(InpOverride!J905="",F_Inputs!J905,InpOverride!J905)</f>
        <v>0</v>
      </c>
      <c r="K905" s="347">
        <f>IF(InpOverride!K905="",F_Inputs!K905,InpOverride!K905)</f>
        <v>0</v>
      </c>
      <c r="L905" s="347">
        <f>IF(InpOverride!L905="",F_Inputs!L905,InpOverride!L905)</f>
        <v>0</v>
      </c>
      <c r="M905" s="347">
        <f>IF(InpOverride!M905="",F_Inputs!M905,InpOverride!M905)</f>
        <v>0</v>
      </c>
    </row>
    <row r="906" spans="1:13" x14ac:dyDescent="0.35">
      <c r="A906" t="s">
        <v>155</v>
      </c>
      <c r="B906" t="s">
        <v>645</v>
      </c>
      <c r="C906" t="s">
        <v>646</v>
      </c>
      <c r="D906" t="s">
        <v>636</v>
      </c>
      <c r="E906" t="s">
        <v>292</v>
      </c>
      <c r="F906" s="347">
        <f>IF(InpOverride!F906="",F_Inputs!F906,InpOverride!F906)</f>
        <v>0</v>
      </c>
      <c r="G906" s="347">
        <f>IF(InpOverride!G906="",F_Inputs!G906,InpOverride!G906)</f>
        <v>0</v>
      </c>
      <c r="H906" s="347">
        <f>IF(InpOverride!H906="",F_Inputs!H906,InpOverride!H906)</f>
        <v>0</v>
      </c>
      <c r="I906" s="347">
        <f>IF(InpOverride!I906="",F_Inputs!I906,InpOverride!I906)</f>
        <v>0</v>
      </c>
      <c r="J906" s="347">
        <f>IF(InpOverride!J906="",F_Inputs!J906,InpOverride!J906)</f>
        <v>0</v>
      </c>
      <c r="K906" s="347">
        <f>IF(InpOverride!K906="",F_Inputs!K906,InpOverride!K906)</f>
        <v>0</v>
      </c>
      <c r="L906" s="347">
        <f>IF(InpOverride!L906="",F_Inputs!L906,InpOverride!L906)</f>
        <v>0</v>
      </c>
      <c r="M906" s="347">
        <f>IF(InpOverride!M906="",F_Inputs!M906,InpOverride!M906)</f>
        <v>0</v>
      </c>
    </row>
    <row r="907" spans="1:13" x14ac:dyDescent="0.35">
      <c r="A907" t="s">
        <v>155</v>
      </c>
      <c r="B907" t="s">
        <v>647</v>
      </c>
      <c r="C907" t="s">
        <v>648</v>
      </c>
      <c r="D907" t="s">
        <v>176</v>
      </c>
      <c r="E907" t="s">
        <v>292</v>
      </c>
      <c r="F907" s="347">
        <f>IF(InpOverride!F907="",F_Inputs!F907,InpOverride!F907)</f>
        <v>0</v>
      </c>
      <c r="G907" s="347">
        <f>IF(InpOverride!G907="",F_Inputs!G907,InpOverride!G907)</f>
        <v>0</v>
      </c>
      <c r="H907" s="347">
        <f>IF(InpOverride!H907="",F_Inputs!H907,InpOverride!H907)</f>
        <v>0</v>
      </c>
      <c r="I907" s="347">
        <f>IF(InpOverride!I907="",F_Inputs!I907,InpOverride!I907)</f>
        <v>0</v>
      </c>
      <c r="J907" s="347">
        <f>IF(InpOverride!J907="",F_Inputs!J907,InpOverride!J907)</f>
        <v>0</v>
      </c>
      <c r="K907" s="347">
        <f>IF(InpOverride!K907="",F_Inputs!K907,InpOverride!K907)</f>
        <v>0</v>
      </c>
      <c r="L907" s="347">
        <f>IF(InpOverride!L907="",F_Inputs!L907,InpOverride!L907)</f>
        <v>0</v>
      </c>
      <c r="M907" s="347">
        <f>IF(InpOverride!M907="",F_Inputs!M907,InpOverride!M907)</f>
        <v>0</v>
      </c>
    </row>
    <row r="908" spans="1:13" x14ac:dyDescent="0.35">
      <c r="A908" t="s">
        <v>155</v>
      </c>
      <c r="B908" t="s">
        <v>649</v>
      </c>
      <c r="C908" t="s">
        <v>650</v>
      </c>
      <c r="D908" t="s">
        <v>176</v>
      </c>
      <c r="E908" t="s">
        <v>292</v>
      </c>
      <c r="F908" s="347">
        <f>IF(InpOverride!F908="",F_Inputs!F908,InpOverride!F908)</f>
        <v>0</v>
      </c>
      <c r="G908" s="347">
        <f>IF(InpOverride!G908="",F_Inputs!G908,InpOverride!G908)</f>
        <v>0</v>
      </c>
      <c r="H908" s="347">
        <f>IF(InpOverride!H908="",F_Inputs!H908,InpOverride!H908)</f>
        <v>0</v>
      </c>
      <c r="I908" s="347">
        <f>IF(InpOverride!I908="",F_Inputs!I908,InpOverride!I908)</f>
        <v>0</v>
      </c>
      <c r="J908" s="347">
        <f>IF(InpOverride!J908="",F_Inputs!J908,InpOverride!J908)</f>
        <v>0</v>
      </c>
      <c r="K908" s="347">
        <f>IF(InpOverride!K908="",F_Inputs!K908,InpOverride!K908)</f>
        <v>0</v>
      </c>
      <c r="L908" s="347">
        <f>IF(InpOverride!L908="",F_Inputs!L908,InpOverride!L908)</f>
        <v>0</v>
      </c>
      <c r="M908" s="347">
        <f>IF(InpOverride!M908="",F_Inputs!M908,InpOverride!M908)</f>
        <v>0</v>
      </c>
    </row>
    <row r="909" spans="1:13" x14ac:dyDescent="0.35">
      <c r="A909" t="s">
        <v>155</v>
      </c>
      <c r="B909" t="s">
        <v>651</v>
      </c>
      <c r="C909" t="s">
        <v>652</v>
      </c>
      <c r="D909" t="s">
        <v>176</v>
      </c>
      <c r="E909" t="s">
        <v>292</v>
      </c>
      <c r="F909" s="347">
        <f>IF(InpOverride!F909="",F_Inputs!F909,InpOverride!F909)</f>
        <v>0</v>
      </c>
      <c r="G909" s="347">
        <f>IF(InpOverride!G909="",F_Inputs!G909,InpOverride!G909)</f>
        <v>0</v>
      </c>
      <c r="H909" s="347">
        <f>IF(InpOverride!H909="",F_Inputs!H909,InpOverride!H909)</f>
        <v>0</v>
      </c>
      <c r="I909" s="347">
        <f>IF(InpOverride!I909="",F_Inputs!I909,InpOverride!I909)</f>
        <v>0</v>
      </c>
      <c r="J909" s="347">
        <f>IF(InpOverride!J909="",F_Inputs!J909,InpOverride!J909)</f>
        <v>0</v>
      </c>
      <c r="K909" s="347">
        <f>IF(InpOverride!K909="",F_Inputs!K909,InpOverride!K909)</f>
        <v>0</v>
      </c>
      <c r="L909" s="347">
        <f>IF(InpOverride!L909="",F_Inputs!L909,InpOverride!L909)</f>
        <v>0</v>
      </c>
      <c r="M909" s="347">
        <f>IF(InpOverride!M909="",F_Inputs!M909,InpOverride!M909)</f>
        <v>0</v>
      </c>
    </row>
    <row r="910" spans="1:13" x14ac:dyDescent="0.35">
      <c r="A910" t="s">
        <v>155</v>
      </c>
      <c r="B910" t="s">
        <v>653</v>
      </c>
      <c r="C910" t="s">
        <v>654</v>
      </c>
      <c r="D910" t="s">
        <v>176</v>
      </c>
      <c r="E910" t="s">
        <v>292</v>
      </c>
      <c r="F910" s="347">
        <f>IF(InpOverride!F910="",F_Inputs!F910,InpOverride!F910)</f>
        <v>0</v>
      </c>
      <c r="G910" s="347">
        <f>IF(InpOverride!G910="",F_Inputs!G910,InpOverride!G910)</f>
        <v>0</v>
      </c>
      <c r="H910" s="347">
        <f>IF(InpOverride!H910="",F_Inputs!H910,InpOverride!H910)</f>
        <v>0</v>
      </c>
      <c r="I910" s="347">
        <f>IF(InpOverride!I910="",F_Inputs!I910,InpOverride!I910)</f>
        <v>0</v>
      </c>
      <c r="J910" s="347">
        <f>IF(InpOverride!J910="",F_Inputs!J910,InpOverride!J910)</f>
        <v>0</v>
      </c>
      <c r="K910" s="347">
        <f>IF(InpOverride!K910="",F_Inputs!K910,InpOverride!K910)</f>
        <v>0</v>
      </c>
      <c r="L910" s="347">
        <f>IF(InpOverride!L910="",F_Inputs!L910,InpOverride!L910)</f>
        <v>0</v>
      </c>
      <c r="M910" s="347">
        <f>IF(InpOverride!M910="",F_Inputs!M910,InpOverride!M910)</f>
        <v>0</v>
      </c>
    </row>
    <row r="911" spans="1:13" x14ac:dyDescent="0.35">
      <c r="A911" t="s">
        <v>155</v>
      </c>
      <c r="B911" t="s">
        <v>655</v>
      </c>
      <c r="C911" t="s">
        <v>656</v>
      </c>
      <c r="D911" t="s">
        <v>189</v>
      </c>
      <c r="E911" t="s">
        <v>292</v>
      </c>
      <c r="F911" s="347">
        <f>IF(InpOverride!F911="",F_Inputs!F911,InpOverride!F911)</f>
        <v>0</v>
      </c>
      <c r="G911" s="347">
        <f>IF(InpOverride!G911="",F_Inputs!G911,InpOverride!G911)</f>
        <v>0</v>
      </c>
      <c r="H911" s="347">
        <f>IF(InpOverride!H911="",F_Inputs!H911,InpOverride!H911)</f>
        <v>0</v>
      </c>
      <c r="I911" s="347">
        <f>IF(InpOverride!I911="",F_Inputs!I911,InpOverride!I911)</f>
        <v>0</v>
      </c>
      <c r="J911" s="347">
        <f>IF(InpOverride!J911="",F_Inputs!J911,InpOverride!J911)</f>
        <v>0</v>
      </c>
      <c r="K911" s="347">
        <f>IF(InpOverride!K911="",F_Inputs!K911,InpOverride!K911)</f>
        <v>0</v>
      </c>
      <c r="L911" s="347">
        <f>IF(InpOverride!L911="",F_Inputs!L911,InpOverride!L911)</f>
        <v>0</v>
      </c>
      <c r="M911" s="347">
        <f>IF(InpOverride!M911="",F_Inputs!M911,InpOverride!M911)</f>
        <v>0</v>
      </c>
    </row>
    <row r="912" spans="1:13" x14ac:dyDescent="0.35">
      <c r="A912" t="s">
        <v>155</v>
      </c>
      <c r="B912" t="s">
        <v>657</v>
      </c>
      <c r="C912" t="s">
        <v>658</v>
      </c>
      <c r="D912" t="s">
        <v>170</v>
      </c>
      <c r="E912" t="s">
        <v>292</v>
      </c>
      <c r="F912" s="347">
        <f>IF(InpOverride!F912="",F_Inputs!F912,InpOverride!F912)</f>
        <v>0</v>
      </c>
      <c r="G912" s="347">
        <f>IF(InpOverride!G912="",F_Inputs!G912,InpOverride!G912)</f>
        <v>0</v>
      </c>
      <c r="H912" s="347">
        <f>IF(InpOverride!H912="",F_Inputs!H912,InpOverride!H912)</f>
        <v>0</v>
      </c>
      <c r="I912" s="347">
        <f>IF(InpOverride!I912="",F_Inputs!I912,InpOverride!I912)</f>
        <v>0</v>
      </c>
      <c r="J912" s="347">
        <f>IF(InpOverride!J912="",F_Inputs!J912,InpOverride!J912)</f>
        <v>0</v>
      </c>
      <c r="K912" s="347">
        <f>IF(InpOverride!K912="",F_Inputs!K912,InpOverride!K912)</f>
        <v>0</v>
      </c>
      <c r="L912" s="347">
        <f>IF(InpOverride!L912="",F_Inputs!L912,InpOverride!L912)</f>
        <v>0</v>
      </c>
      <c r="M912" s="347">
        <f>IF(InpOverride!M912="",F_Inputs!M912,InpOverride!M912)</f>
        <v>0</v>
      </c>
    </row>
    <row r="913" spans="1:13" x14ac:dyDescent="0.35">
      <c r="A913" t="s">
        <v>155</v>
      </c>
      <c r="B913" t="s">
        <v>659</v>
      </c>
      <c r="C913" t="s">
        <v>660</v>
      </c>
      <c r="D913" t="s">
        <v>170</v>
      </c>
      <c r="E913" t="s">
        <v>292</v>
      </c>
      <c r="F913" s="347">
        <f>IF(InpOverride!F913="",F_Inputs!F913,InpOverride!F913)</f>
        <v>0</v>
      </c>
      <c r="G913" s="347">
        <f>IF(InpOverride!G913="",F_Inputs!G913,InpOverride!G913)</f>
        <v>0</v>
      </c>
      <c r="H913" s="347">
        <f>IF(InpOverride!H913="",F_Inputs!H913,InpOverride!H913)</f>
        <v>0</v>
      </c>
      <c r="I913" s="347">
        <f>IF(InpOverride!I913="",F_Inputs!I913,InpOverride!I913)</f>
        <v>0</v>
      </c>
      <c r="J913" s="347">
        <f>IF(InpOverride!J913="",F_Inputs!J913,InpOverride!J913)</f>
        <v>0</v>
      </c>
      <c r="K913" s="347">
        <f>IF(InpOverride!K913="",F_Inputs!K913,InpOverride!K913)</f>
        <v>0</v>
      </c>
      <c r="L913" s="347">
        <f>IF(InpOverride!L913="",F_Inputs!L913,InpOverride!L913)</f>
        <v>0</v>
      </c>
      <c r="M913" s="347">
        <f>IF(InpOverride!M913="",F_Inputs!M913,InpOverride!M913)</f>
        <v>0</v>
      </c>
    </row>
    <row r="914" spans="1:13" x14ac:dyDescent="0.35">
      <c r="A914" t="s">
        <v>158</v>
      </c>
      <c r="B914" t="s">
        <v>290</v>
      </c>
      <c r="C914" t="s">
        <v>291</v>
      </c>
      <c r="D914" t="s">
        <v>170</v>
      </c>
      <c r="E914" t="s">
        <v>292</v>
      </c>
      <c r="F914" s="347">
        <f>IF(InpOverride!F914="",F_Inputs!F914,InpOverride!F914)</f>
        <v>0</v>
      </c>
      <c r="G914" s="347">
        <f>IF(InpOverride!G914="",F_Inputs!G914,InpOverride!G914)</f>
        <v>0</v>
      </c>
      <c r="H914" s="347">
        <f>IF(InpOverride!H914="",F_Inputs!H914,InpOverride!H914)</f>
        <v>0</v>
      </c>
      <c r="I914" s="347">
        <f>IF(InpOverride!I914="",F_Inputs!I914,InpOverride!I914)</f>
        <v>0</v>
      </c>
      <c r="J914" s="347">
        <f>IF(InpOverride!J914="",F_Inputs!J914,InpOverride!J914)</f>
        <v>0</v>
      </c>
      <c r="K914" s="347">
        <f>IF(InpOverride!K914="",F_Inputs!K914,InpOverride!K914)</f>
        <v>0</v>
      </c>
      <c r="L914" s="347">
        <f>IF(InpOverride!L914="",F_Inputs!L914,InpOverride!L914)</f>
        <v>0</v>
      </c>
      <c r="M914" s="347">
        <f>IF(InpOverride!M914="",F_Inputs!M914,InpOverride!M914)</f>
        <v>0</v>
      </c>
    </row>
    <row r="915" spans="1:13" x14ac:dyDescent="0.35">
      <c r="A915" t="s">
        <v>158</v>
      </c>
      <c r="B915" t="s">
        <v>293</v>
      </c>
      <c r="C915" t="s">
        <v>294</v>
      </c>
      <c r="D915" t="s">
        <v>172</v>
      </c>
      <c r="E915" t="s">
        <v>292</v>
      </c>
      <c r="F915" s="347">
        <f>IF(InpOverride!F915="",F_Inputs!F915,InpOverride!F915)</f>
        <v>0</v>
      </c>
      <c r="G915" s="347">
        <f>IF(InpOverride!G915="",F_Inputs!G915,InpOverride!G915)</f>
        <v>0</v>
      </c>
      <c r="H915" s="347">
        <f>IF(InpOverride!H915="",F_Inputs!H915,InpOverride!H915)</f>
        <v>0</v>
      </c>
      <c r="I915" s="347">
        <f>IF(InpOverride!I915="",F_Inputs!I915,InpOverride!I915)</f>
        <v>0</v>
      </c>
      <c r="J915" s="347">
        <f>IF(InpOverride!J915="",F_Inputs!J915,InpOverride!J915)</f>
        <v>0</v>
      </c>
      <c r="K915" s="347">
        <f>IF(InpOverride!K915="",F_Inputs!K915,InpOverride!K915)</f>
        <v>0</v>
      </c>
      <c r="L915" s="347">
        <f>IF(InpOverride!L915="",F_Inputs!L915,InpOverride!L915)</f>
        <v>0</v>
      </c>
      <c r="M915" s="347">
        <f>IF(InpOverride!M915="",F_Inputs!M915,InpOverride!M915)</f>
        <v>0</v>
      </c>
    </row>
    <row r="916" spans="1:13" x14ac:dyDescent="0.35">
      <c r="A916" t="s">
        <v>158</v>
      </c>
      <c r="B916" t="s">
        <v>295</v>
      </c>
      <c r="C916" t="s">
        <v>296</v>
      </c>
      <c r="D916" t="s">
        <v>188</v>
      </c>
      <c r="E916" t="s">
        <v>292</v>
      </c>
      <c r="F916" s="347">
        <f>IF(InpOverride!F916="",F_Inputs!F916,InpOverride!F916)</f>
        <v>0</v>
      </c>
      <c r="G916" s="347">
        <f>IF(InpOverride!G916="",F_Inputs!G916,InpOverride!G916)</f>
        <v>0</v>
      </c>
      <c r="H916" s="347">
        <f>IF(InpOverride!H916="",F_Inputs!H916,InpOverride!H916)</f>
        <v>0</v>
      </c>
      <c r="I916" s="347">
        <f>IF(InpOverride!I916="",F_Inputs!I916,InpOverride!I916)</f>
        <v>0</v>
      </c>
      <c r="J916" s="347">
        <f>IF(InpOverride!J916="",F_Inputs!J916,InpOverride!J916)</f>
        <v>0</v>
      </c>
      <c r="K916" s="347">
        <f>IF(InpOverride!K916="",F_Inputs!K916,InpOverride!K916)</f>
        <v>0</v>
      </c>
      <c r="L916" s="347">
        <f>IF(InpOverride!L916="",F_Inputs!L916,InpOverride!L916)</f>
        <v>0</v>
      </c>
      <c r="M916" s="347">
        <f>IF(InpOverride!M916="",F_Inputs!M916,InpOverride!M916)</f>
        <v>0</v>
      </c>
    </row>
    <row r="917" spans="1:13" x14ac:dyDescent="0.35">
      <c r="A917" t="s">
        <v>158</v>
      </c>
      <c r="B917" t="s">
        <v>297</v>
      </c>
      <c r="C917" t="s">
        <v>298</v>
      </c>
      <c r="D917" t="s">
        <v>205</v>
      </c>
      <c r="E917" t="s">
        <v>292</v>
      </c>
      <c r="F917" s="347">
        <f>IF(InpOverride!F917="",F_Inputs!F917,InpOverride!F917)</f>
        <v>0</v>
      </c>
      <c r="G917" s="347">
        <f>IF(InpOverride!G917="",F_Inputs!G917,InpOverride!G917)</f>
        <v>0</v>
      </c>
      <c r="H917" s="347">
        <f>IF(InpOverride!H917="",F_Inputs!H917,InpOverride!H917)</f>
        <v>0</v>
      </c>
      <c r="I917" s="347">
        <f>IF(InpOverride!I917="",F_Inputs!I917,InpOverride!I917)</f>
        <v>0</v>
      </c>
      <c r="J917" s="347">
        <f>IF(InpOverride!J917="",F_Inputs!J917,InpOverride!J917)</f>
        <v>0</v>
      </c>
      <c r="K917" s="347">
        <f>IF(InpOverride!K917="",F_Inputs!K917,InpOverride!K917)</f>
        <v>0</v>
      </c>
      <c r="L917" s="347">
        <f>IF(InpOverride!L917="",F_Inputs!L917,InpOverride!L917)</f>
        <v>0</v>
      </c>
      <c r="M917" s="347">
        <f>IF(InpOverride!M917="",F_Inputs!M917,InpOverride!M917)</f>
        <v>0</v>
      </c>
    </row>
    <row r="918" spans="1:13" x14ac:dyDescent="0.35">
      <c r="A918" t="s">
        <v>158</v>
      </c>
      <c r="B918" t="s">
        <v>300</v>
      </c>
      <c r="C918" t="s">
        <v>301</v>
      </c>
      <c r="D918" t="s">
        <v>170</v>
      </c>
      <c r="E918" t="s">
        <v>292</v>
      </c>
      <c r="F918" s="347">
        <f>IF(InpOverride!F918="",F_Inputs!F918,InpOverride!F918)</f>
        <v>0</v>
      </c>
      <c r="G918" s="347">
        <f>IF(InpOverride!G918="",F_Inputs!G918,InpOverride!G918)</f>
        <v>0</v>
      </c>
      <c r="H918" s="347">
        <f>IF(InpOverride!H918="",F_Inputs!H918,InpOverride!H918)</f>
        <v>0</v>
      </c>
      <c r="I918" s="347">
        <f>IF(InpOverride!I918="",F_Inputs!I918,InpOverride!I918)</f>
        <v>0</v>
      </c>
      <c r="J918" s="347">
        <f>IF(InpOverride!J918="",F_Inputs!J918,InpOverride!J918)</f>
        <v>0</v>
      </c>
      <c r="K918" s="347">
        <f>IF(InpOverride!K918="",F_Inputs!K918,InpOverride!K918)</f>
        <v>0</v>
      </c>
      <c r="L918" s="347">
        <f>IF(InpOverride!L918="",F_Inputs!L918,InpOverride!L918)</f>
        <v>0</v>
      </c>
      <c r="M918" s="347">
        <f>IF(InpOverride!M918="",F_Inputs!M918,InpOverride!M918)</f>
        <v>0</v>
      </c>
    </row>
    <row r="919" spans="1:13" x14ac:dyDescent="0.35">
      <c r="A919" t="s">
        <v>158</v>
      </c>
      <c r="B919" t="s">
        <v>302</v>
      </c>
      <c r="C919" t="s">
        <v>303</v>
      </c>
      <c r="D919" t="s">
        <v>170</v>
      </c>
      <c r="E919" t="s">
        <v>292</v>
      </c>
      <c r="F919" s="347">
        <f>IF(InpOverride!F919="",F_Inputs!F919,InpOverride!F919)</f>
        <v>0</v>
      </c>
      <c r="G919" s="347">
        <f>IF(InpOverride!G919="",F_Inputs!G919,InpOverride!G919)</f>
        <v>0</v>
      </c>
      <c r="H919" s="347">
        <f>IF(InpOverride!H919="",F_Inputs!H919,InpOverride!H919)</f>
        <v>0</v>
      </c>
      <c r="I919" s="347">
        <f>IF(InpOverride!I919="",F_Inputs!I919,InpOverride!I919)</f>
        <v>0</v>
      </c>
      <c r="J919" s="347">
        <f>IF(InpOverride!J919="",F_Inputs!J919,InpOverride!J919)</f>
        <v>0</v>
      </c>
      <c r="K919" s="347">
        <f>IF(InpOverride!K919="",F_Inputs!K919,InpOverride!K919)</f>
        <v>0</v>
      </c>
      <c r="L919" s="347">
        <f>IF(InpOverride!L919="",F_Inputs!L919,InpOverride!L919)</f>
        <v>0</v>
      </c>
      <c r="M919" s="347">
        <f>IF(InpOverride!M919="",F_Inputs!M919,InpOverride!M919)</f>
        <v>0</v>
      </c>
    </row>
    <row r="920" spans="1:13" x14ac:dyDescent="0.35">
      <c r="A920" t="s">
        <v>158</v>
      </c>
      <c r="B920" t="s">
        <v>304</v>
      </c>
      <c r="C920" t="s">
        <v>305</v>
      </c>
      <c r="D920" t="s">
        <v>186</v>
      </c>
      <c r="E920" t="s">
        <v>292</v>
      </c>
      <c r="F920" s="347">
        <f>IF(InpOverride!F920="",F_Inputs!F920,InpOverride!F920)</f>
        <v>0</v>
      </c>
      <c r="G920" s="347">
        <f>IF(InpOverride!G920="",F_Inputs!G920,InpOverride!G920)</f>
        <v>0</v>
      </c>
      <c r="H920" s="347">
        <f>IF(InpOverride!H920="",F_Inputs!H920,InpOverride!H920)</f>
        <v>0</v>
      </c>
      <c r="I920" s="347">
        <f>IF(InpOverride!I920="",F_Inputs!I920,InpOverride!I920)</f>
        <v>0</v>
      </c>
      <c r="J920" s="347">
        <f>IF(InpOverride!J920="",F_Inputs!J920,InpOverride!J920)</f>
        <v>0</v>
      </c>
      <c r="K920" s="347">
        <f>IF(InpOverride!K920="",F_Inputs!K920,InpOverride!K920)</f>
        <v>0</v>
      </c>
      <c r="L920" s="347">
        <f>IF(InpOverride!L920="",F_Inputs!L920,InpOverride!L920)</f>
        <v>0</v>
      </c>
      <c r="M920" s="347">
        <f>IF(InpOverride!M920="",F_Inputs!M920,InpOverride!M920)</f>
        <v>0</v>
      </c>
    </row>
    <row r="921" spans="1:13" x14ac:dyDescent="0.35">
      <c r="A921" t="s">
        <v>158</v>
      </c>
      <c r="B921" t="s">
        <v>306</v>
      </c>
      <c r="C921" t="s">
        <v>307</v>
      </c>
      <c r="D921" t="s">
        <v>205</v>
      </c>
      <c r="E921" t="s">
        <v>292</v>
      </c>
      <c r="F921" s="347">
        <f>IF(InpOverride!F921="",F_Inputs!F921,InpOverride!F921)</f>
        <v>0</v>
      </c>
      <c r="G921" s="347">
        <f>IF(InpOverride!G921="",F_Inputs!G921,InpOverride!G921)</f>
        <v>0</v>
      </c>
      <c r="H921" s="347">
        <f>IF(InpOverride!H921="",F_Inputs!H921,InpOverride!H921)</f>
        <v>0</v>
      </c>
      <c r="I921" s="347">
        <f>IF(InpOverride!I921="",F_Inputs!I921,InpOverride!I921)</f>
        <v>0</v>
      </c>
      <c r="J921" s="347">
        <f>IF(InpOverride!J921="",F_Inputs!J921,InpOverride!J921)</f>
        <v>0</v>
      </c>
      <c r="K921" s="347">
        <f>IF(InpOverride!K921="",F_Inputs!K921,InpOverride!K921)</f>
        <v>0</v>
      </c>
      <c r="L921" s="347">
        <f>IF(InpOverride!L921="",F_Inputs!L921,InpOverride!L921)</f>
        <v>0</v>
      </c>
      <c r="M921" s="347">
        <f>IF(InpOverride!M921="",F_Inputs!M921,InpOverride!M921)</f>
        <v>0</v>
      </c>
    </row>
    <row r="922" spans="1:13" x14ac:dyDescent="0.35">
      <c r="A922" t="s">
        <v>158</v>
      </c>
      <c r="B922" t="s">
        <v>309</v>
      </c>
      <c r="C922" t="s">
        <v>310</v>
      </c>
      <c r="D922" t="s">
        <v>170</v>
      </c>
      <c r="E922" t="s">
        <v>292</v>
      </c>
      <c r="F922" s="347">
        <f>IF(InpOverride!F922="",F_Inputs!F922,InpOverride!F922)</f>
        <v>0</v>
      </c>
      <c r="G922" s="347">
        <f>IF(InpOverride!G922="",F_Inputs!G922,InpOverride!G922)</f>
        <v>0</v>
      </c>
      <c r="H922" s="347">
        <f>IF(InpOverride!H922="",F_Inputs!H922,InpOverride!H922)</f>
        <v>0</v>
      </c>
      <c r="I922" s="347">
        <f>IF(InpOverride!I922="",F_Inputs!I922,InpOverride!I922)</f>
        <v>0</v>
      </c>
      <c r="J922" s="347">
        <f>IF(InpOverride!J922="",F_Inputs!J922,InpOverride!J922)</f>
        <v>0</v>
      </c>
      <c r="K922" s="347">
        <f>IF(InpOverride!K922="",F_Inputs!K922,InpOverride!K922)</f>
        <v>0</v>
      </c>
      <c r="L922" s="347">
        <f>IF(InpOverride!L922="",F_Inputs!L922,InpOverride!L922)</f>
        <v>0</v>
      </c>
      <c r="M922" s="347">
        <f>IF(InpOverride!M922="",F_Inputs!M922,InpOverride!M922)</f>
        <v>0</v>
      </c>
    </row>
    <row r="923" spans="1:13" x14ac:dyDescent="0.35">
      <c r="A923" t="s">
        <v>158</v>
      </c>
      <c r="B923" t="s">
        <v>311</v>
      </c>
      <c r="C923" t="s">
        <v>312</v>
      </c>
      <c r="D923" t="s">
        <v>170</v>
      </c>
      <c r="E923" t="s">
        <v>292</v>
      </c>
      <c r="F923" s="347">
        <f>IF(InpOverride!F923="",F_Inputs!F923,InpOverride!F923)</f>
        <v>0</v>
      </c>
      <c r="G923" s="347">
        <f>IF(InpOverride!G923="",F_Inputs!G923,InpOverride!G923)</f>
        <v>0</v>
      </c>
      <c r="H923" s="347">
        <f>IF(InpOverride!H923="",F_Inputs!H923,InpOverride!H923)</f>
        <v>0</v>
      </c>
      <c r="I923" s="347">
        <f>IF(InpOverride!I923="",F_Inputs!I923,InpOverride!I923)</f>
        <v>0</v>
      </c>
      <c r="J923" s="347">
        <f>IF(InpOverride!J923="",F_Inputs!J923,InpOverride!J923)</f>
        <v>0</v>
      </c>
      <c r="K923" s="347">
        <f>IF(InpOverride!K923="",F_Inputs!K923,InpOverride!K923)</f>
        <v>0</v>
      </c>
      <c r="L923" s="347">
        <f>IF(InpOverride!L923="",F_Inputs!L923,InpOverride!L923)</f>
        <v>0</v>
      </c>
      <c r="M923" s="347">
        <f>IF(InpOverride!M923="",F_Inputs!M923,InpOverride!M923)</f>
        <v>0</v>
      </c>
    </row>
    <row r="924" spans="1:13" x14ac:dyDescent="0.35">
      <c r="A924" t="s">
        <v>158</v>
      </c>
      <c r="B924" t="s">
        <v>313</v>
      </c>
      <c r="C924" t="s">
        <v>314</v>
      </c>
      <c r="D924" t="s">
        <v>189</v>
      </c>
      <c r="E924" t="s">
        <v>292</v>
      </c>
      <c r="F924" s="347">
        <f>IF(InpOverride!F924="",F_Inputs!F924,InpOverride!F924)</f>
        <v>0</v>
      </c>
      <c r="G924" s="347">
        <f>IF(InpOverride!G924="",F_Inputs!G924,InpOverride!G924)</f>
        <v>0</v>
      </c>
      <c r="H924" s="347">
        <f>IF(InpOverride!H924="",F_Inputs!H924,InpOverride!H924)</f>
        <v>0</v>
      </c>
      <c r="I924" s="347">
        <f>IF(InpOverride!I924="",F_Inputs!I924,InpOverride!I924)</f>
        <v>0.46012269938650002</v>
      </c>
      <c r="J924" s="347">
        <f>IF(InpOverride!J924="",F_Inputs!J924,InpOverride!J924)</f>
        <v>0</v>
      </c>
      <c r="K924" s="347">
        <f>IF(InpOverride!K924="",F_Inputs!K924,InpOverride!K924)</f>
        <v>0</v>
      </c>
      <c r="L924" s="347">
        <f>IF(InpOverride!L924="",F_Inputs!L924,InpOverride!L924)</f>
        <v>0</v>
      </c>
      <c r="M924" s="347">
        <f>IF(InpOverride!M924="",F_Inputs!M924,InpOverride!M924)</f>
        <v>0</v>
      </c>
    </row>
    <row r="925" spans="1:13" x14ac:dyDescent="0.35">
      <c r="A925" t="s">
        <v>158</v>
      </c>
      <c r="B925" t="s">
        <v>315</v>
      </c>
      <c r="C925" t="s">
        <v>316</v>
      </c>
      <c r="D925" t="s">
        <v>205</v>
      </c>
      <c r="E925" t="s">
        <v>292</v>
      </c>
      <c r="F925" s="347">
        <f>IF(InpOverride!F925="",F_Inputs!F925,InpOverride!F925)</f>
        <v>0</v>
      </c>
      <c r="G925" s="347">
        <f>IF(InpOverride!G925="",F_Inputs!G925,InpOverride!G925)</f>
        <v>0</v>
      </c>
      <c r="H925" s="347">
        <f>IF(InpOverride!H925="",F_Inputs!H925,InpOverride!H925)</f>
        <v>0</v>
      </c>
      <c r="I925" s="347" t="str">
        <f>IF(InpOverride!I925="",F_Inputs!I925,InpOverride!I925)</f>
        <v>No</v>
      </c>
      <c r="J925" s="347">
        <f>IF(InpOverride!J925="",F_Inputs!J925,InpOverride!J925)</f>
        <v>0</v>
      </c>
      <c r="K925" s="347">
        <f>IF(InpOverride!K925="",F_Inputs!K925,InpOverride!K925)</f>
        <v>0</v>
      </c>
      <c r="L925" s="347">
        <f>IF(InpOverride!L925="",F_Inputs!L925,InpOverride!L925)</f>
        <v>0</v>
      </c>
      <c r="M925" s="347">
        <f>IF(InpOverride!M925="",F_Inputs!M925,InpOverride!M925)</f>
        <v>0</v>
      </c>
    </row>
    <row r="926" spans="1:13" x14ac:dyDescent="0.35">
      <c r="A926" t="s">
        <v>158</v>
      </c>
      <c r="B926" t="s">
        <v>317</v>
      </c>
      <c r="C926" t="s">
        <v>318</v>
      </c>
      <c r="D926" t="s">
        <v>170</v>
      </c>
      <c r="E926" t="s">
        <v>292</v>
      </c>
      <c r="F926" s="347">
        <f>IF(InpOverride!F926="",F_Inputs!F926,InpOverride!F926)</f>
        <v>0</v>
      </c>
      <c r="G926" s="347">
        <f>IF(InpOverride!G926="",F_Inputs!G926,InpOverride!G926)</f>
        <v>0</v>
      </c>
      <c r="H926" s="347">
        <f>IF(InpOverride!H926="",F_Inputs!H926,InpOverride!H926)</f>
        <v>0</v>
      </c>
      <c r="I926" s="347">
        <f>IF(InpOverride!I926="",F_Inputs!I926,InpOverride!I926)</f>
        <v>-0.09</v>
      </c>
      <c r="J926" s="347">
        <f>IF(InpOverride!J926="",F_Inputs!J926,InpOverride!J926)</f>
        <v>0</v>
      </c>
      <c r="K926" s="347">
        <f>IF(InpOverride!K926="",F_Inputs!K926,InpOverride!K926)</f>
        <v>0</v>
      </c>
      <c r="L926" s="347">
        <f>IF(InpOverride!L926="",F_Inputs!L926,InpOverride!L926)</f>
        <v>0</v>
      </c>
      <c r="M926" s="347">
        <f>IF(InpOverride!M926="",F_Inputs!M926,InpOverride!M926)</f>
        <v>0</v>
      </c>
    </row>
    <row r="927" spans="1:13" x14ac:dyDescent="0.35">
      <c r="A927" t="s">
        <v>158</v>
      </c>
      <c r="B927" t="s">
        <v>319</v>
      </c>
      <c r="C927" t="s">
        <v>320</v>
      </c>
      <c r="D927" t="s">
        <v>170</v>
      </c>
      <c r="E927" t="s">
        <v>292</v>
      </c>
      <c r="F927" s="347">
        <f>IF(InpOverride!F927="",F_Inputs!F927,InpOverride!F927)</f>
        <v>0</v>
      </c>
      <c r="G927" s="347">
        <f>IF(InpOverride!G927="",F_Inputs!G927,InpOverride!G927)</f>
        <v>0</v>
      </c>
      <c r="H927" s="347">
        <f>IF(InpOverride!H927="",F_Inputs!H927,InpOverride!H927)</f>
        <v>0</v>
      </c>
      <c r="I927" s="347">
        <f>IF(InpOverride!I927="",F_Inputs!I927,InpOverride!I927)</f>
        <v>-1.4710000000000001</v>
      </c>
      <c r="J927" s="347">
        <f>IF(InpOverride!J927="",F_Inputs!J927,InpOverride!J927)</f>
        <v>0</v>
      </c>
      <c r="K927" s="347">
        <f>IF(InpOverride!K927="",F_Inputs!K927,InpOverride!K927)</f>
        <v>0</v>
      </c>
      <c r="L927" s="347">
        <f>IF(InpOverride!L927="",F_Inputs!L927,InpOverride!L927)</f>
        <v>0</v>
      </c>
      <c r="M927" s="347">
        <f>IF(InpOverride!M927="",F_Inputs!M927,InpOverride!M927)</f>
        <v>0</v>
      </c>
    </row>
    <row r="928" spans="1:13" x14ac:dyDescent="0.35">
      <c r="A928" t="s">
        <v>158</v>
      </c>
      <c r="B928" t="s">
        <v>321</v>
      </c>
      <c r="C928" t="s">
        <v>322</v>
      </c>
      <c r="D928" t="s">
        <v>189</v>
      </c>
      <c r="E928" t="s">
        <v>292</v>
      </c>
      <c r="F928" s="347">
        <f>IF(InpOverride!F928="",F_Inputs!F928,InpOverride!F928)</f>
        <v>0</v>
      </c>
      <c r="G928" s="347">
        <f>IF(InpOverride!G928="",F_Inputs!G928,InpOverride!G928)</f>
        <v>0</v>
      </c>
      <c r="H928" s="347">
        <f>IF(InpOverride!H928="",F_Inputs!H928,InpOverride!H928)</f>
        <v>0</v>
      </c>
      <c r="I928" s="347">
        <f>IF(InpOverride!I928="",F_Inputs!I928,InpOverride!I928)</f>
        <v>0</v>
      </c>
      <c r="J928" s="347">
        <f>IF(InpOverride!J928="",F_Inputs!J928,InpOverride!J928)</f>
        <v>0</v>
      </c>
      <c r="K928" s="347">
        <f>IF(InpOverride!K928="",F_Inputs!K928,InpOverride!K928)</f>
        <v>0</v>
      </c>
      <c r="L928" s="347">
        <f>IF(InpOverride!L928="",F_Inputs!L928,InpOverride!L928)</f>
        <v>0</v>
      </c>
      <c r="M928" s="347">
        <f>IF(InpOverride!M928="",F_Inputs!M928,InpOverride!M928)</f>
        <v>0</v>
      </c>
    </row>
    <row r="929" spans="1:13" x14ac:dyDescent="0.35">
      <c r="A929" t="s">
        <v>158</v>
      </c>
      <c r="B929" t="s">
        <v>323</v>
      </c>
      <c r="C929" t="s">
        <v>324</v>
      </c>
      <c r="D929" t="s">
        <v>205</v>
      </c>
      <c r="E929" t="s">
        <v>292</v>
      </c>
      <c r="F929" s="347">
        <f>IF(InpOverride!F929="",F_Inputs!F929,InpOverride!F929)</f>
        <v>0</v>
      </c>
      <c r="G929" s="347">
        <f>IF(InpOverride!G929="",F_Inputs!G929,InpOverride!G929)</f>
        <v>0</v>
      </c>
      <c r="H929" s="347">
        <f>IF(InpOverride!H929="",F_Inputs!H929,InpOverride!H929)</f>
        <v>0</v>
      </c>
      <c r="I929" s="347">
        <f>IF(InpOverride!I929="",F_Inputs!I929,InpOverride!I929)</f>
        <v>0</v>
      </c>
      <c r="J929" s="347">
        <f>IF(InpOverride!J929="",F_Inputs!J929,InpOverride!J929)</f>
        <v>0</v>
      </c>
      <c r="K929" s="347">
        <f>IF(InpOverride!K929="",F_Inputs!K929,InpOverride!K929)</f>
        <v>0</v>
      </c>
      <c r="L929" s="347">
        <f>IF(InpOverride!L929="",F_Inputs!L929,InpOverride!L929)</f>
        <v>0</v>
      </c>
      <c r="M929" s="347">
        <f>IF(InpOverride!M929="",F_Inputs!M929,InpOverride!M929)</f>
        <v>0</v>
      </c>
    </row>
    <row r="930" spans="1:13" x14ac:dyDescent="0.35">
      <c r="A930" t="s">
        <v>158</v>
      </c>
      <c r="B930" t="s">
        <v>325</v>
      </c>
      <c r="C930" t="s">
        <v>326</v>
      </c>
      <c r="D930" t="s">
        <v>170</v>
      </c>
      <c r="E930" t="s">
        <v>292</v>
      </c>
      <c r="F930" s="347">
        <f>IF(InpOverride!F930="",F_Inputs!F930,InpOverride!F930)</f>
        <v>0</v>
      </c>
      <c r="G930" s="347">
        <f>IF(InpOverride!G930="",F_Inputs!G930,InpOverride!G930)</f>
        <v>0</v>
      </c>
      <c r="H930" s="347">
        <f>IF(InpOverride!H930="",F_Inputs!H930,InpOverride!H930)</f>
        <v>0</v>
      </c>
      <c r="I930" s="347">
        <f>IF(InpOverride!I930="",F_Inputs!I930,InpOverride!I930)</f>
        <v>0</v>
      </c>
      <c r="J930" s="347">
        <f>IF(InpOverride!J930="",F_Inputs!J930,InpOverride!J930)</f>
        <v>0</v>
      </c>
      <c r="K930" s="347">
        <f>IF(InpOverride!K930="",F_Inputs!K930,InpOverride!K930)</f>
        <v>0</v>
      </c>
      <c r="L930" s="347">
        <f>IF(InpOverride!L930="",F_Inputs!L930,InpOverride!L930)</f>
        <v>0</v>
      </c>
      <c r="M930" s="347">
        <f>IF(InpOverride!M930="",F_Inputs!M930,InpOverride!M930)</f>
        <v>0</v>
      </c>
    </row>
    <row r="931" spans="1:13" x14ac:dyDescent="0.35">
      <c r="A931" t="s">
        <v>158</v>
      </c>
      <c r="B931" t="s">
        <v>327</v>
      </c>
      <c r="C931" t="s">
        <v>328</v>
      </c>
      <c r="D931" t="s">
        <v>170</v>
      </c>
      <c r="E931" t="s">
        <v>292</v>
      </c>
      <c r="F931" s="347">
        <f>IF(InpOverride!F931="",F_Inputs!F931,InpOverride!F931)</f>
        <v>0</v>
      </c>
      <c r="G931" s="347">
        <f>IF(InpOverride!G931="",F_Inputs!G931,InpOverride!G931)</f>
        <v>0</v>
      </c>
      <c r="H931" s="347">
        <f>IF(InpOverride!H931="",F_Inputs!H931,InpOverride!H931)</f>
        <v>0</v>
      </c>
      <c r="I931" s="347">
        <f>IF(InpOverride!I931="",F_Inputs!I931,InpOverride!I931)</f>
        <v>0</v>
      </c>
      <c r="J931" s="347">
        <f>IF(InpOverride!J931="",F_Inputs!J931,InpOverride!J931)</f>
        <v>0</v>
      </c>
      <c r="K931" s="347">
        <f>IF(InpOverride!K931="",F_Inputs!K931,InpOverride!K931)</f>
        <v>0</v>
      </c>
      <c r="L931" s="347">
        <f>IF(InpOverride!L931="",F_Inputs!L931,InpOverride!L931)</f>
        <v>0</v>
      </c>
      <c r="M931" s="347">
        <f>IF(InpOverride!M931="",F_Inputs!M931,InpOverride!M931)</f>
        <v>0</v>
      </c>
    </row>
    <row r="932" spans="1:13" x14ac:dyDescent="0.35">
      <c r="A932" t="s">
        <v>158</v>
      </c>
      <c r="B932" t="s">
        <v>329</v>
      </c>
      <c r="C932" t="s">
        <v>330</v>
      </c>
      <c r="D932" t="s">
        <v>188</v>
      </c>
      <c r="E932" t="s">
        <v>292</v>
      </c>
      <c r="F932" s="347">
        <f>IF(InpOverride!F932="",F_Inputs!F932,InpOverride!F932)</f>
        <v>0</v>
      </c>
      <c r="G932" s="347">
        <f>IF(InpOverride!G932="",F_Inputs!G932,InpOverride!G932)</f>
        <v>0</v>
      </c>
      <c r="H932" s="347">
        <f>IF(InpOverride!H932="",F_Inputs!H932,InpOverride!H932)</f>
        <v>0</v>
      </c>
      <c r="I932" s="347">
        <f>IF(InpOverride!I932="",F_Inputs!I932,InpOverride!I932)</f>
        <v>0</v>
      </c>
      <c r="J932" s="347">
        <f>IF(InpOverride!J932="",F_Inputs!J932,InpOverride!J932)</f>
        <v>0</v>
      </c>
      <c r="K932" s="347">
        <f>IF(InpOverride!K932="",F_Inputs!K932,InpOverride!K932)</f>
        <v>0</v>
      </c>
      <c r="L932" s="347">
        <f>IF(InpOverride!L932="",F_Inputs!L932,InpOverride!L932)</f>
        <v>0</v>
      </c>
      <c r="M932" s="347">
        <f>IF(InpOverride!M932="",F_Inputs!M932,InpOverride!M932)</f>
        <v>0</v>
      </c>
    </row>
    <row r="933" spans="1:13" x14ac:dyDescent="0.35">
      <c r="A933" t="s">
        <v>158</v>
      </c>
      <c r="B933" t="s">
        <v>331</v>
      </c>
      <c r="C933" t="s">
        <v>332</v>
      </c>
      <c r="D933" t="s">
        <v>205</v>
      </c>
      <c r="E933" t="s">
        <v>292</v>
      </c>
      <c r="F933" s="347">
        <f>IF(InpOverride!F933="",F_Inputs!F933,InpOverride!F933)</f>
        <v>0</v>
      </c>
      <c r="G933" s="347">
        <f>IF(InpOverride!G933="",F_Inputs!G933,InpOverride!G933)</f>
        <v>0</v>
      </c>
      <c r="H933" s="347">
        <f>IF(InpOverride!H933="",F_Inputs!H933,InpOverride!H933)</f>
        <v>0</v>
      </c>
      <c r="I933" s="347">
        <f>IF(InpOverride!I933="",F_Inputs!I933,InpOverride!I933)</f>
        <v>0</v>
      </c>
      <c r="J933" s="347">
        <f>IF(InpOverride!J933="",F_Inputs!J933,InpOverride!J933)</f>
        <v>0</v>
      </c>
      <c r="K933" s="347">
        <f>IF(InpOverride!K933="",F_Inputs!K933,InpOverride!K933)</f>
        <v>0</v>
      </c>
      <c r="L933" s="347">
        <f>IF(InpOverride!L933="",F_Inputs!L933,InpOverride!L933)</f>
        <v>0</v>
      </c>
      <c r="M933" s="347">
        <f>IF(InpOverride!M933="",F_Inputs!M933,InpOverride!M933)</f>
        <v>0</v>
      </c>
    </row>
    <row r="934" spans="1:13" x14ac:dyDescent="0.35">
      <c r="A934" t="s">
        <v>158</v>
      </c>
      <c r="B934" t="s">
        <v>333</v>
      </c>
      <c r="C934" t="s">
        <v>334</v>
      </c>
      <c r="D934" t="s">
        <v>170</v>
      </c>
      <c r="E934" t="s">
        <v>292</v>
      </c>
      <c r="F934" s="347">
        <f>IF(InpOverride!F934="",F_Inputs!F934,InpOverride!F934)</f>
        <v>0</v>
      </c>
      <c r="G934" s="347">
        <f>IF(InpOverride!G934="",F_Inputs!G934,InpOverride!G934)</f>
        <v>0</v>
      </c>
      <c r="H934" s="347">
        <f>IF(InpOverride!H934="",F_Inputs!H934,InpOverride!H934)</f>
        <v>0</v>
      </c>
      <c r="I934" s="347">
        <f>IF(InpOverride!I934="",F_Inputs!I934,InpOverride!I934)</f>
        <v>0</v>
      </c>
      <c r="J934" s="347">
        <f>IF(InpOverride!J934="",F_Inputs!J934,InpOverride!J934)</f>
        <v>0</v>
      </c>
      <c r="K934" s="347">
        <f>IF(InpOverride!K934="",F_Inputs!K934,InpOverride!K934)</f>
        <v>0</v>
      </c>
      <c r="L934" s="347">
        <f>IF(InpOverride!L934="",F_Inputs!L934,InpOverride!L934)</f>
        <v>0</v>
      </c>
      <c r="M934" s="347">
        <f>IF(InpOverride!M934="",F_Inputs!M934,InpOverride!M934)</f>
        <v>0</v>
      </c>
    </row>
    <row r="935" spans="1:13" x14ac:dyDescent="0.35">
      <c r="A935" t="s">
        <v>158</v>
      </c>
      <c r="B935" t="s">
        <v>335</v>
      </c>
      <c r="C935" t="s">
        <v>336</v>
      </c>
      <c r="D935" t="s">
        <v>170</v>
      </c>
      <c r="E935" t="s">
        <v>292</v>
      </c>
      <c r="F935" s="347">
        <f>IF(InpOverride!F935="",F_Inputs!F935,InpOverride!F935)</f>
        <v>0</v>
      </c>
      <c r="G935" s="347">
        <f>IF(InpOverride!G935="",F_Inputs!G935,InpOverride!G935)</f>
        <v>0</v>
      </c>
      <c r="H935" s="347">
        <f>IF(InpOverride!H935="",F_Inputs!H935,InpOverride!H935)</f>
        <v>0</v>
      </c>
      <c r="I935" s="347">
        <f>IF(InpOverride!I935="",F_Inputs!I935,InpOverride!I935)</f>
        <v>0</v>
      </c>
      <c r="J935" s="347">
        <f>IF(InpOverride!J935="",F_Inputs!J935,InpOverride!J935)</f>
        <v>0</v>
      </c>
      <c r="K935" s="347">
        <f>IF(InpOverride!K935="",F_Inputs!K935,InpOverride!K935)</f>
        <v>0</v>
      </c>
      <c r="L935" s="347">
        <f>IF(InpOverride!L935="",F_Inputs!L935,InpOverride!L935)</f>
        <v>0</v>
      </c>
      <c r="M935" s="347">
        <f>IF(InpOverride!M935="",F_Inputs!M935,InpOverride!M935)</f>
        <v>0</v>
      </c>
    </row>
    <row r="936" spans="1:13" x14ac:dyDescent="0.35">
      <c r="A936" t="s">
        <v>158</v>
      </c>
      <c r="B936" t="s">
        <v>337</v>
      </c>
      <c r="C936" t="s">
        <v>338</v>
      </c>
      <c r="D936" t="s">
        <v>189</v>
      </c>
      <c r="E936" t="s">
        <v>292</v>
      </c>
      <c r="F936" s="347">
        <f>IF(InpOverride!F936="",F_Inputs!F936,InpOverride!F936)</f>
        <v>0</v>
      </c>
      <c r="G936" s="347">
        <f>IF(InpOverride!G936="",F_Inputs!G936,InpOverride!G936)</f>
        <v>0</v>
      </c>
      <c r="H936" s="347">
        <f>IF(InpOverride!H936="",F_Inputs!H936,InpOverride!H936)</f>
        <v>0</v>
      </c>
      <c r="I936" s="347">
        <f>IF(InpOverride!I936="",F_Inputs!I936,InpOverride!I936)</f>
        <v>0</v>
      </c>
      <c r="J936" s="347">
        <f>IF(InpOverride!J936="",F_Inputs!J936,InpOverride!J936)</f>
        <v>0</v>
      </c>
      <c r="K936" s="347">
        <f>IF(InpOverride!K936="",F_Inputs!K936,InpOverride!K936)</f>
        <v>0</v>
      </c>
      <c r="L936" s="347">
        <f>IF(InpOverride!L936="",F_Inputs!L936,InpOverride!L936)</f>
        <v>0</v>
      </c>
      <c r="M936" s="347">
        <f>IF(InpOverride!M936="",F_Inputs!M936,InpOverride!M936)</f>
        <v>0</v>
      </c>
    </row>
    <row r="937" spans="1:13" x14ac:dyDescent="0.35">
      <c r="A937" t="s">
        <v>158</v>
      </c>
      <c r="B937" t="s">
        <v>339</v>
      </c>
      <c r="C937" t="s">
        <v>340</v>
      </c>
      <c r="D937" t="s">
        <v>205</v>
      </c>
      <c r="E937" t="s">
        <v>292</v>
      </c>
      <c r="F937" s="347">
        <f>IF(InpOverride!F937="",F_Inputs!F937,InpOverride!F937)</f>
        <v>0</v>
      </c>
      <c r="G937" s="347">
        <f>IF(InpOverride!G937="",F_Inputs!G937,InpOverride!G937)</f>
        <v>0</v>
      </c>
      <c r="H937" s="347">
        <f>IF(InpOverride!H937="",F_Inputs!H937,InpOverride!H937)</f>
        <v>0</v>
      </c>
      <c r="I937" s="347">
        <f>IF(InpOverride!I937="",F_Inputs!I937,InpOverride!I937)</f>
        <v>0</v>
      </c>
      <c r="J937" s="347">
        <f>IF(InpOverride!J937="",F_Inputs!J937,InpOverride!J937)</f>
        <v>0</v>
      </c>
      <c r="K937" s="347">
        <f>IF(InpOverride!K937="",F_Inputs!K937,InpOverride!K937)</f>
        <v>0</v>
      </c>
      <c r="L937" s="347">
        <f>IF(InpOverride!L937="",F_Inputs!L937,InpOverride!L937)</f>
        <v>0</v>
      </c>
      <c r="M937" s="347">
        <f>IF(InpOverride!M937="",F_Inputs!M937,InpOverride!M937)</f>
        <v>0</v>
      </c>
    </row>
    <row r="938" spans="1:13" x14ac:dyDescent="0.35">
      <c r="A938" t="s">
        <v>158</v>
      </c>
      <c r="B938" t="s">
        <v>341</v>
      </c>
      <c r="C938" t="s">
        <v>342</v>
      </c>
      <c r="D938" t="s">
        <v>170</v>
      </c>
      <c r="E938" t="s">
        <v>292</v>
      </c>
      <c r="F938" s="347">
        <f>IF(InpOverride!F938="",F_Inputs!F938,InpOverride!F938)</f>
        <v>0</v>
      </c>
      <c r="G938" s="347">
        <f>IF(InpOverride!G938="",F_Inputs!G938,InpOverride!G938)</f>
        <v>0</v>
      </c>
      <c r="H938" s="347">
        <f>IF(InpOverride!H938="",F_Inputs!H938,InpOverride!H938)</f>
        <v>0</v>
      </c>
      <c r="I938" s="347">
        <f>IF(InpOverride!I938="",F_Inputs!I938,InpOverride!I938)</f>
        <v>0</v>
      </c>
      <c r="J938" s="347">
        <f>IF(InpOverride!J938="",F_Inputs!J938,InpOverride!J938)</f>
        <v>0</v>
      </c>
      <c r="K938" s="347">
        <f>IF(InpOverride!K938="",F_Inputs!K938,InpOverride!K938)</f>
        <v>0</v>
      </c>
      <c r="L938" s="347">
        <f>IF(InpOverride!L938="",F_Inputs!L938,InpOverride!L938)</f>
        <v>0</v>
      </c>
      <c r="M938" s="347">
        <f>IF(InpOverride!M938="",F_Inputs!M938,InpOverride!M938)</f>
        <v>0</v>
      </c>
    </row>
    <row r="939" spans="1:13" x14ac:dyDescent="0.35">
      <c r="A939" t="s">
        <v>158</v>
      </c>
      <c r="B939" t="s">
        <v>343</v>
      </c>
      <c r="C939" t="s">
        <v>344</v>
      </c>
      <c r="D939" t="s">
        <v>170</v>
      </c>
      <c r="E939" t="s">
        <v>292</v>
      </c>
      <c r="F939" s="347">
        <f>IF(InpOverride!F939="",F_Inputs!F939,InpOverride!F939)</f>
        <v>0</v>
      </c>
      <c r="G939" s="347">
        <f>IF(InpOverride!G939="",F_Inputs!G939,InpOverride!G939)</f>
        <v>0</v>
      </c>
      <c r="H939" s="347">
        <f>IF(InpOverride!H939="",F_Inputs!H939,InpOverride!H939)</f>
        <v>0</v>
      </c>
      <c r="I939" s="347">
        <f>IF(InpOverride!I939="",F_Inputs!I939,InpOverride!I939)</f>
        <v>0</v>
      </c>
      <c r="J939" s="347">
        <f>IF(InpOverride!J939="",F_Inputs!J939,InpOverride!J939)</f>
        <v>0</v>
      </c>
      <c r="K939" s="347">
        <f>IF(InpOverride!K939="",F_Inputs!K939,InpOverride!K939)</f>
        <v>0</v>
      </c>
      <c r="L939" s="347">
        <f>IF(InpOverride!L939="",F_Inputs!L939,InpOverride!L939)</f>
        <v>0</v>
      </c>
      <c r="M939" s="347">
        <f>IF(InpOverride!M939="",F_Inputs!M939,InpOverride!M939)</f>
        <v>0</v>
      </c>
    </row>
    <row r="940" spans="1:13" x14ac:dyDescent="0.35">
      <c r="A940" t="s">
        <v>158</v>
      </c>
      <c r="B940" t="s">
        <v>345</v>
      </c>
      <c r="C940" t="s">
        <v>346</v>
      </c>
      <c r="D940" t="s">
        <v>188</v>
      </c>
      <c r="E940" t="s">
        <v>292</v>
      </c>
      <c r="F940" s="347">
        <f>IF(InpOverride!F940="",F_Inputs!F940,InpOverride!F940)</f>
        <v>0</v>
      </c>
      <c r="G940" s="347">
        <f>IF(InpOverride!G940="",F_Inputs!G940,InpOverride!G940)</f>
        <v>0</v>
      </c>
      <c r="H940" s="347">
        <f>IF(InpOverride!H940="",F_Inputs!H940,InpOverride!H940)</f>
        <v>0</v>
      </c>
      <c r="I940" s="347">
        <f>IF(InpOverride!I940="",F_Inputs!I940,InpOverride!I940)</f>
        <v>0</v>
      </c>
      <c r="J940" s="347">
        <f>IF(InpOverride!J940="",F_Inputs!J940,InpOverride!J940)</f>
        <v>0</v>
      </c>
      <c r="K940" s="347">
        <f>IF(InpOverride!K940="",F_Inputs!K940,InpOverride!K940)</f>
        <v>0</v>
      </c>
      <c r="L940" s="347">
        <f>IF(InpOverride!L940="",F_Inputs!L940,InpOverride!L940)</f>
        <v>0</v>
      </c>
      <c r="M940" s="347">
        <f>IF(InpOverride!M940="",F_Inputs!M940,InpOverride!M940)</f>
        <v>0</v>
      </c>
    </row>
    <row r="941" spans="1:13" x14ac:dyDescent="0.35">
      <c r="A941" t="s">
        <v>158</v>
      </c>
      <c r="B941" t="s">
        <v>347</v>
      </c>
      <c r="C941" t="s">
        <v>348</v>
      </c>
      <c r="D941" t="s">
        <v>188</v>
      </c>
      <c r="E941" t="s">
        <v>292</v>
      </c>
      <c r="F941" s="347">
        <f>IF(InpOverride!F941="",F_Inputs!F941,InpOverride!F941)</f>
        <v>0</v>
      </c>
      <c r="G941" s="347">
        <f>IF(InpOverride!G941="",F_Inputs!G941,InpOverride!G941)</f>
        <v>0</v>
      </c>
      <c r="H941" s="347">
        <f>IF(InpOverride!H941="",F_Inputs!H941,InpOverride!H941)</f>
        <v>0</v>
      </c>
      <c r="I941" s="347">
        <f>IF(InpOverride!I941="",F_Inputs!I941,InpOverride!I941)</f>
        <v>0</v>
      </c>
      <c r="J941" s="347">
        <f>IF(InpOverride!J941="",F_Inputs!J941,InpOverride!J941)</f>
        <v>0</v>
      </c>
      <c r="K941" s="347">
        <f>IF(InpOverride!K941="",F_Inputs!K941,InpOverride!K941)</f>
        <v>0</v>
      </c>
      <c r="L941" s="347">
        <f>IF(InpOverride!L941="",F_Inputs!L941,InpOverride!L941)</f>
        <v>0</v>
      </c>
      <c r="M941" s="347">
        <f>IF(InpOverride!M941="",F_Inputs!M941,InpOverride!M941)</f>
        <v>0</v>
      </c>
    </row>
    <row r="942" spans="1:13" x14ac:dyDescent="0.35">
      <c r="A942" t="s">
        <v>158</v>
      </c>
      <c r="B942" t="s">
        <v>349</v>
      </c>
      <c r="C942" t="s">
        <v>350</v>
      </c>
      <c r="D942" t="s">
        <v>188</v>
      </c>
      <c r="E942" t="s">
        <v>292</v>
      </c>
      <c r="F942" s="347">
        <f>IF(InpOverride!F942="",F_Inputs!F942,InpOverride!F942)</f>
        <v>0</v>
      </c>
      <c r="G942" s="347">
        <f>IF(InpOverride!G942="",F_Inputs!G942,InpOverride!G942)</f>
        <v>0</v>
      </c>
      <c r="H942" s="347">
        <f>IF(InpOverride!H942="",F_Inputs!H942,InpOverride!H942)</f>
        <v>0</v>
      </c>
      <c r="I942" s="347">
        <f>IF(InpOverride!I942="",F_Inputs!I942,InpOverride!I942)</f>
        <v>0</v>
      </c>
      <c r="J942" s="347">
        <f>IF(InpOverride!J942="",F_Inputs!J942,InpOverride!J942)</f>
        <v>0</v>
      </c>
      <c r="K942" s="347">
        <f>IF(InpOverride!K942="",F_Inputs!K942,InpOverride!K942)</f>
        <v>0</v>
      </c>
      <c r="L942" s="347">
        <f>IF(InpOverride!L942="",F_Inputs!L942,InpOverride!L942)</f>
        <v>0</v>
      </c>
      <c r="M942" s="347">
        <f>IF(InpOverride!M942="",F_Inputs!M942,InpOverride!M942)</f>
        <v>0</v>
      </c>
    </row>
    <row r="943" spans="1:13" x14ac:dyDescent="0.35">
      <c r="A943" t="s">
        <v>158</v>
      </c>
      <c r="B943" t="s">
        <v>351</v>
      </c>
      <c r="C943" t="s">
        <v>352</v>
      </c>
      <c r="D943" t="s">
        <v>205</v>
      </c>
      <c r="E943" t="s">
        <v>292</v>
      </c>
      <c r="F943" s="347">
        <f>IF(InpOverride!F943="",F_Inputs!F943,InpOverride!F943)</f>
        <v>0</v>
      </c>
      <c r="G943" s="347">
        <f>IF(InpOverride!G943="",F_Inputs!G943,InpOverride!G943)</f>
        <v>0</v>
      </c>
      <c r="H943" s="347">
        <f>IF(InpOverride!H943="",F_Inputs!H943,InpOverride!H943)</f>
        <v>0</v>
      </c>
      <c r="I943" s="347">
        <f>IF(InpOverride!I943="",F_Inputs!I943,InpOverride!I943)</f>
        <v>0</v>
      </c>
      <c r="J943" s="347">
        <f>IF(InpOverride!J943="",F_Inputs!J943,InpOverride!J943)</f>
        <v>0</v>
      </c>
      <c r="K943" s="347">
        <f>IF(InpOverride!K943="",F_Inputs!K943,InpOverride!K943)</f>
        <v>0</v>
      </c>
      <c r="L943" s="347">
        <f>IF(InpOverride!L943="",F_Inputs!L943,InpOverride!L943)</f>
        <v>0</v>
      </c>
      <c r="M943" s="347">
        <f>IF(InpOverride!M943="",F_Inputs!M943,InpOverride!M943)</f>
        <v>0</v>
      </c>
    </row>
    <row r="944" spans="1:13" x14ac:dyDescent="0.35">
      <c r="A944" t="s">
        <v>158</v>
      </c>
      <c r="B944" t="s">
        <v>353</v>
      </c>
      <c r="C944" t="s">
        <v>354</v>
      </c>
      <c r="D944" t="s">
        <v>170</v>
      </c>
      <c r="E944" t="s">
        <v>292</v>
      </c>
      <c r="F944" s="347">
        <f>IF(InpOverride!F944="",F_Inputs!F944,InpOverride!F944)</f>
        <v>0</v>
      </c>
      <c r="G944" s="347">
        <f>IF(InpOverride!G944="",F_Inputs!G944,InpOverride!G944)</f>
        <v>0</v>
      </c>
      <c r="H944" s="347">
        <f>IF(InpOverride!H944="",F_Inputs!H944,InpOverride!H944)</f>
        <v>0</v>
      </c>
      <c r="I944" s="347">
        <f>IF(InpOverride!I944="",F_Inputs!I944,InpOverride!I944)</f>
        <v>0</v>
      </c>
      <c r="J944" s="347">
        <f>IF(InpOverride!J944="",F_Inputs!J944,InpOverride!J944)</f>
        <v>0</v>
      </c>
      <c r="K944" s="347">
        <f>IF(InpOverride!K944="",F_Inputs!K944,InpOverride!K944)</f>
        <v>0</v>
      </c>
      <c r="L944" s="347">
        <f>IF(InpOverride!L944="",F_Inputs!L944,InpOverride!L944)</f>
        <v>0</v>
      </c>
      <c r="M944" s="347">
        <f>IF(InpOverride!M944="",F_Inputs!M944,InpOverride!M944)</f>
        <v>0</v>
      </c>
    </row>
    <row r="945" spans="1:13" x14ac:dyDescent="0.35">
      <c r="A945" t="s">
        <v>158</v>
      </c>
      <c r="B945" t="s">
        <v>355</v>
      </c>
      <c r="C945" t="s">
        <v>356</v>
      </c>
      <c r="D945" t="s">
        <v>170</v>
      </c>
      <c r="E945" t="s">
        <v>292</v>
      </c>
      <c r="F945" s="347">
        <f>IF(InpOverride!F945="",F_Inputs!F945,InpOverride!F945)</f>
        <v>0</v>
      </c>
      <c r="G945" s="347">
        <f>IF(InpOverride!G945="",F_Inputs!G945,InpOverride!G945)</f>
        <v>0</v>
      </c>
      <c r="H945" s="347">
        <f>IF(InpOverride!H945="",F_Inputs!H945,InpOverride!H945)</f>
        <v>0</v>
      </c>
      <c r="I945" s="347">
        <f>IF(InpOverride!I945="",F_Inputs!I945,InpOverride!I945)</f>
        <v>0</v>
      </c>
      <c r="J945" s="347">
        <f>IF(InpOverride!J945="",F_Inputs!J945,InpOverride!J945)</f>
        <v>0</v>
      </c>
      <c r="K945" s="347">
        <f>IF(InpOverride!K945="",F_Inputs!K945,InpOverride!K945)</f>
        <v>0</v>
      </c>
      <c r="L945" s="347">
        <f>IF(InpOverride!L945="",F_Inputs!L945,InpOverride!L945)</f>
        <v>0</v>
      </c>
      <c r="M945" s="347">
        <f>IF(InpOverride!M945="",F_Inputs!M945,InpOverride!M945)</f>
        <v>0</v>
      </c>
    </row>
    <row r="946" spans="1:13" x14ac:dyDescent="0.35">
      <c r="A946" t="s">
        <v>158</v>
      </c>
      <c r="B946" t="s">
        <v>357</v>
      </c>
      <c r="C946" t="s">
        <v>358</v>
      </c>
      <c r="D946" t="s">
        <v>188</v>
      </c>
      <c r="E946" t="s">
        <v>292</v>
      </c>
      <c r="F946" s="347">
        <f>IF(InpOverride!F946="",F_Inputs!F946,InpOverride!F946)</f>
        <v>0</v>
      </c>
      <c r="G946" s="347">
        <f>IF(InpOverride!G946="",F_Inputs!G946,InpOverride!G946)</f>
        <v>0</v>
      </c>
      <c r="H946" s="347">
        <f>IF(InpOverride!H946="",F_Inputs!H946,InpOverride!H946)</f>
        <v>0</v>
      </c>
      <c r="I946" s="347">
        <f>IF(InpOverride!I946="",F_Inputs!I946,InpOverride!I946)</f>
        <v>0</v>
      </c>
      <c r="J946" s="347">
        <f>IF(InpOverride!J946="",F_Inputs!J946,InpOverride!J946)</f>
        <v>0</v>
      </c>
      <c r="K946" s="347">
        <f>IF(InpOverride!K946="",F_Inputs!K946,InpOverride!K946)</f>
        <v>0</v>
      </c>
      <c r="L946" s="347">
        <f>IF(InpOverride!L946="",F_Inputs!L946,InpOverride!L946)</f>
        <v>0</v>
      </c>
      <c r="M946" s="347">
        <f>IF(InpOverride!M946="",F_Inputs!M946,InpOverride!M946)</f>
        <v>0</v>
      </c>
    </row>
    <row r="947" spans="1:13" x14ac:dyDescent="0.35">
      <c r="A947" t="s">
        <v>158</v>
      </c>
      <c r="B947" t="s">
        <v>359</v>
      </c>
      <c r="C947" t="s">
        <v>360</v>
      </c>
      <c r="D947" t="s">
        <v>205</v>
      </c>
      <c r="E947" t="s">
        <v>292</v>
      </c>
      <c r="F947" s="347">
        <f>IF(InpOverride!F947="",F_Inputs!F947,InpOverride!F947)</f>
        <v>0</v>
      </c>
      <c r="G947" s="347">
        <f>IF(InpOverride!G947="",F_Inputs!G947,InpOverride!G947)</f>
        <v>0</v>
      </c>
      <c r="H947" s="347">
        <f>IF(InpOverride!H947="",F_Inputs!H947,InpOverride!H947)</f>
        <v>0</v>
      </c>
      <c r="I947" s="347">
        <f>IF(InpOverride!I947="",F_Inputs!I947,InpOverride!I947)</f>
        <v>0</v>
      </c>
      <c r="J947" s="347">
        <f>IF(InpOverride!J947="",F_Inputs!J947,InpOverride!J947)</f>
        <v>0</v>
      </c>
      <c r="K947" s="347">
        <f>IF(InpOverride!K947="",F_Inputs!K947,InpOverride!K947)</f>
        <v>0</v>
      </c>
      <c r="L947" s="347">
        <f>IF(InpOverride!L947="",F_Inputs!L947,InpOverride!L947)</f>
        <v>0</v>
      </c>
      <c r="M947" s="347">
        <f>IF(InpOverride!M947="",F_Inputs!M947,InpOverride!M947)</f>
        <v>0</v>
      </c>
    </row>
    <row r="948" spans="1:13" x14ac:dyDescent="0.35">
      <c r="A948" t="s">
        <v>158</v>
      </c>
      <c r="B948" t="s">
        <v>361</v>
      </c>
      <c r="C948" t="s">
        <v>362</v>
      </c>
      <c r="D948" t="s">
        <v>170</v>
      </c>
      <c r="E948" t="s">
        <v>292</v>
      </c>
      <c r="F948" s="347">
        <f>IF(InpOverride!F948="",F_Inputs!F948,InpOverride!F948)</f>
        <v>0</v>
      </c>
      <c r="G948" s="347">
        <f>IF(InpOverride!G948="",F_Inputs!G948,InpOverride!G948)</f>
        <v>0</v>
      </c>
      <c r="H948" s="347">
        <f>IF(InpOverride!H948="",F_Inputs!H948,InpOverride!H948)</f>
        <v>0</v>
      </c>
      <c r="I948" s="347">
        <f>IF(InpOverride!I948="",F_Inputs!I948,InpOverride!I948)</f>
        <v>0</v>
      </c>
      <c r="J948" s="347">
        <f>IF(InpOverride!J948="",F_Inputs!J948,InpOverride!J948)</f>
        <v>0</v>
      </c>
      <c r="K948" s="347">
        <f>IF(InpOverride!K948="",F_Inputs!K948,InpOverride!K948)</f>
        <v>0</v>
      </c>
      <c r="L948" s="347">
        <f>IF(InpOverride!L948="",F_Inputs!L948,InpOverride!L948)</f>
        <v>0</v>
      </c>
      <c r="M948" s="347">
        <f>IF(InpOverride!M948="",F_Inputs!M948,InpOverride!M948)</f>
        <v>0</v>
      </c>
    </row>
    <row r="949" spans="1:13" x14ac:dyDescent="0.35">
      <c r="A949" t="s">
        <v>158</v>
      </c>
      <c r="B949" t="s">
        <v>363</v>
      </c>
      <c r="C949" t="s">
        <v>364</v>
      </c>
      <c r="D949" t="s">
        <v>170</v>
      </c>
      <c r="E949" t="s">
        <v>292</v>
      </c>
      <c r="F949" s="347">
        <f>IF(InpOverride!F949="",F_Inputs!F949,InpOverride!F949)</f>
        <v>0</v>
      </c>
      <c r="G949" s="347">
        <f>IF(InpOverride!G949="",F_Inputs!G949,InpOverride!G949)</f>
        <v>0</v>
      </c>
      <c r="H949" s="347">
        <f>IF(InpOverride!H949="",F_Inputs!H949,InpOverride!H949)</f>
        <v>0</v>
      </c>
      <c r="I949" s="347">
        <f>IF(InpOverride!I949="",F_Inputs!I949,InpOverride!I949)</f>
        <v>0</v>
      </c>
      <c r="J949" s="347">
        <f>IF(InpOverride!J949="",F_Inputs!J949,InpOverride!J949)</f>
        <v>0</v>
      </c>
      <c r="K949" s="347">
        <f>IF(InpOverride!K949="",F_Inputs!K949,InpOverride!K949)</f>
        <v>0</v>
      </c>
      <c r="L949" s="347">
        <f>IF(InpOverride!L949="",F_Inputs!L949,InpOverride!L949)</f>
        <v>0</v>
      </c>
      <c r="M949" s="347">
        <f>IF(InpOverride!M949="",F_Inputs!M949,InpOverride!M949)</f>
        <v>0</v>
      </c>
    </row>
    <row r="950" spans="1:13" x14ac:dyDescent="0.35">
      <c r="A950" t="s">
        <v>158</v>
      </c>
      <c r="B950" t="s">
        <v>365</v>
      </c>
      <c r="C950" t="s">
        <v>366</v>
      </c>
      <c r="D950" t="s">
        <v>188</v>
      </c>
      <c r="E950" t="s">
        <v>292</v>
      </c>
      <c r="F950" s="347">
        <f>IF(InpOverride!F950="",F_Inputs!F950,InpOverride!F950)</f>
        <v>0</v>
      </c>
      <c r="G950" s="347">
        <f>IF(InpOverride!G950="",F_Inputs!G950,InpOverride!G950)</f>
        <v>0</v>
      </c>
      <c r="H950" s="347">
        <f>IF(InpOverride!H950="",F_Inputs!H950,InpOverride!H950)</f>
        <v>0</v>
      </c>
      <c r="I950" s="347">
        <f>IF(InpOverride!I950="",F_Inputs!I950,InpOverride!I950)</f>
        <v>0</v>
      </c>
      <c r="J950" s="347">
        <f>IF(InpOverride!J950="",F_Inputs!J950,InpOverride!J950)</f>
        <v>0</v>
      </c>
      <c r="K950" s="347">
        <f>IF(InpOverride!K950="",F_Inputs!K950,InpOverride!K950)</f>
        <v>0</v>
      </c>
      <c r="L950" s="347">
        <f>IF(InpOverride!L950="",F_Inputs!L950,InpOverride!L950)</f>
        <v>0</v>
      </c>
      <c r="M950" s="347">
        <f>IF(InpOverride!M950="",F_Inputs!M950,InpOverride!M950)</f>
        <v>0</v>
      </c>
    </row>
    <row r="951" spans="1:13" x14ac:dyDescent="0.35">
      <c r="A951" t="s">
        <v>158</v>
      </c>
      <c r="B951" t="s">
        <v>367</v>
      </c>
      <c r="C951" t="s">
        <v>368</v>
      </c>
      <c r="D951" t="s">
        <v>205</v>
      </c>
      <c r="E951" t="s">
        <v>292</v>
      </c>
      <c r="F951" s="347">
        <f>IF(InpOverride!F951="",F_Inputs!F951,InpOverride!F951)</f>
        <v>0</v>
      </c>
      <c r="G951" s="347">
        <f>IF(InpOverride!G951="",F_Inputs!G951,InpOverride!G951)</f>
        <v>0</v>
      </c>
      <c r="H951" s="347">
        <f>IF(InpOverride!H951="",F_Inputs!H951,InpOverride!H951)</f>
        <v>0</v>
      </c>
      <c r="I951" s="347">
        <f>IF(InpOverride!I951="",F_Inputs!I951,InpOverride!I951)</f>
        <v>0</v>
      </c>
      <c r="J951" s="347">
        <f>IF(InpOverride!J951="",F_Inputs!J951,InpOverride!J951)</f>
        <v>0</v>
      </c>
      <c r="K951" s="347">
        <f>IF(InpOverride!K951="",F_Inputs!K951,InpOverride!K951)</f>
        <v>0</v>
      </c>
      <c r="L951" s="347">
        <f>IF(InpOverride!L951="",F_Inputs!L951,InpOverride!L951)</f>
        <v>0</v>
      </c>
      <c r="M951" s="347">
        <f>IF(InpOverride!M951="",F_Inputs!M951,InpOverride!M951)</f>
        <v>0</v>
      </c>
    </row>
    <row r="952" spans="1:13" x14ac:dyDescent="0.35">
      <c r="A952" t="s">
        <v>158</v>
      </c>
      <c r="B952" t="s">
        <v>369</v>
      </c>
      <c r="C952" t="s">
        <v>370</v>
      </c>
      <c r="D952" t="s">
        <v>170</v>
      </c>
      <c r="E952" t="s">
        <v>292</v>
      </c>
      <c r="F952" s="347">
        <f>IF(InpOverride!F952="",F_Inputs!F952,InpOverride!F952)</f>
        <v>0</v>
      </c>
      <c r="G952" s="347">
        <f>IF(InpOverride!G952="",F_Inputs!G952,InpOverride!G952)</f>
        <v>0</v>
      </c>
      <c r="H952" s="347">
        <f>IF(InpOverride!H952="",F_Inputs!H952,InpOverride!H952)</f>
        <v>0</v>
      </c>
      <c r="I952" s="347">
        <f>IF(InpOverride!I952="",F_Inputs!I952,InpOverride!I952)</f>
        <v>0</v>
      </c>
      <c r="J952" s="347">
        <f>IF(InpOverride!J952="",F_Inputs!J952,InpOverride!J952)</f>
        <v>0</v>
      </c>
      <c r="K952" s="347">
        <f>IF(InpOverride!K952="",F_Inputs!K952,InpOverride!K952)</f>
        <v>0</v>
      </c>
      <c r="L952" s="347">
        <f>IF(InpOverride!L952="",F_Inputs!L952,InpOverride!L952)</f>
        <v>0</v>
      </c>
      <c r="M952" s="347">
        <f>IF(InpOverride!M952="",F_Inputs!M952,InpOverride!M952)</f>
        <v>0</v>
      </c>
    </row>
    <row r="953" spans="1:13" x14ac:dyDescent="0.35">
      <c r="A953" t="s">
        <v>158</v>
      </c>
      <c r="B953" t="s">
        <v>371</v>
      </c>
      <c r="C953" t="s">
        <v>372</v>
      </c>
      <c r="D953" t="s">
        <v>170</v>
      </c>
      <c r="E953" t="s">
        <v>292</v>
      </c>
      <c r="F953" s="347">
        <f>IF(InpOverride!F953="",F_Inputs!F953,InpOverride!F953)</f>
        <v>0</v>
      </c>
      <c r="G953" s="347">
        <f>IF(InpOverride!G953="",F_Inputs!G953,InpOverride!G953)</f>
        <v>0</v>
      </c>
      <c r="H953" s="347">
        <f>IF(InpOverride!H953="",F_Inputs!H953,InpOverride!H953)</f>
        <v>0</v>
      </c>
      <c r="I953" s="347">
        <f>IF(InpOverride!I953="",F_Inputs!I953,InpOverride!I953)</f>
        <v>0</v>
      </c>
      <c r="J953" s="347">
        <f>IF(InpOverride!J953="",F_Inputs!J953,InpOverride!J953)</f>
        <v>0</v>
      </c>
      <c r="K953" s="347">
        <f>IF(InpOverride!K953="",F_Inputs!K953,InpOverride!K953)</f>
        <v>0</v>
      </c>
      <c r="L953" s="347">
        <f>IF(InpOverride!L953="",F_Inputs!L953,InpOverride!L953)</f>
        <v>0</v>
      </c>
      <c r="M953" s="347">
        <f>IF(InpOverride!M953="",F_Inputs!M953,InpOverride!M953)</f>
        <v>0</v>
      </c>
    </row>
    <row r="954" spans="1:13" x14ac:dyDescent="0.35">
      <c r="A954" t="s">
        <v>158</v>
      </c>
      <c r="B954" t="s">
        <v>373</v>
      </c>
      <c r="C954" t="s">
        <v>374</v>
      </c>
      <c r="D954" t="s">
        <v>188</v>
      </c>
      <c r="E954" t="s">
        <v>292</v>
      </c>
      <c r="F954" s="347">
        <f>IF(InpOverride!F954="",F_Inputs!F954,InpOverride!F954)</f>
        <v>0</v>
      </c>
      <c r="G954" s="347">
        <f>IF(InpOverride!G954="",F_Inputs!G954,InpOverride!G954)</f>
        <v>0</v>
      </c>
      <c r="H954" s="347">
        <f>IF(InpOverride!H954="",F_Inputs!H954,InpOverride!H954)</f>
        <v>0</v>
      </c>
      <c r="I954" s="347">
        <f>IF(InpOverride!I954="",F_Inputs!I954,InpOverride!I954)</f>
        <v>0</v>
      </c>
      <c r="J954" s="347">
        <f>IF(InpOverride!J954="",F_Inputs!J954,InpOverride!J954)</f>
        <v>0</v>
      </c>
      <c r="K954" s="347">
        <f>IF(InpOverride!K954="",F_Inputs!K954,InpOverride!K954)</f>
        <v>0</v>
      </c>
      <c r="L954" s="347">
        <f>IF(InpOverride!L954="",F_Inputs!L954,InpOverride!L954)</f>
        <v>0</v>
      </c>
      <c r="M954" s="347">
        <f>IF(InpOverride!M954="",F_Inputs!M954,InpOverride!M954)</f>
        <v>0</v>
      </c>
    </row>
    <row r="955" spans="1:13" x14ac:dyDescent="0.35">
      <c r="A955" t="s">
        <v>158</v>
      </c>
      <c r="B955" t="s">
        <v>375</v>
      </c>
      <c r="C955" t="s">
        <v>376</v>
      </c>
      <c r="D955" t="s">
        <v>205</v>
      </c>
      <c r="E955" t="s">
        <v>292</v>
      </c>
      <c r="F955" s="347">
        <f>IF(InpOverride!F955="",F_Inputs!F955,InpOverride!F955)</f>
        <v>0</v>
      </c>
      <c r="G955" s="347">
        <f>IF(InpOverride!G955="",F_Inputs!G955,InpOverride!G955)</f>
        <v>0</v>
      </c>
      <c r="H955" s="347">
        <f>IF(InpOverride!H955="",F_Inputs!H955,InpOverride!H955)</f>
        <v>0</v>
      </c>
      <c r="I955" s="347">
        <f>IF(InpOverride!I955="",F_Inputs!I955,InpOverride!I955)</f>
        <v>0</v>
      </c>
      <c r="J955" s="347">
        <f>IF(InpOverride!J955="",F_Inputs!J955,InpOverride!J955)</f>
        <v>0</v>
      </c>
      <c r="K955" s="347">
        <f>IF(InpOverride!K955="",F_Inputs!K955,InpOverride!K955)</f>
        <v>0</v>
      </c>
      <c r="L955" s="347">
        <f>IF(InpOverride!L955="",F_Inputs!L955,InpOverride!L955)</f>
        <v>0</v>
      </c>
      <c r="M955" s="347">
        <f>IF(InpOverride!M955="",F_Inputs!M955,InpOverride!M955)</f>
        <v>0</v>
      </c>
    </row>
    <row r="956" spans="1:13" x14ac:dyDescent="0.35">
      <c r="A956" t="s">
        <v>158</v>
      </c>
      <c r="B956" t="s">
        <v>377</v>
      </c>
      <c r="C956" t="s">
        <v>378</v>
      </c>
      <c r="D956" t="s">
        <v>170</v>
      </c>
      <c r="E956" t="s">
        <v>292</v>
      </c>
      <c r="F956" s="347">
        <f>IF(InpOverride!F956="",F_Inputs!F956,InpOverride!F956)</f>
        <v>0</v>
      </c>
      <c r="G956" s="347">
        <f>IF(InpOverride!G956="",F_Inputs!G956,InpOverride!G956)</f>
        <v>0</v>
      </c>
      <c r="H956" s="347">
        <f>IF(InpOverride!H956="",F_Inputs!H956,InpOverride!H956)</f>
        <v>0</v>
      </c>
      <c r="I956" s="347">
        <f>IF(InpOverride!I956="",F_Inputs!I956,InpOverride!I956)</f>
        <v>0</v>
      </c>
      <c r="J956" s="347">
        <f>IF(InpOverride!J956="",F_Inputs!J956,InpOverride!J956)</f>
        <v>0</v>
      </c>
      <c r="K956" s="347">
        <f>IF(InpOverride!K956="",F_Inputs!K956,InpOverride!K956)</f>
        <v>0</v>
      </c>
      <c r="L956" s="347">
        <f>IF(InpOverride!L956="",F_Inputs!L956,InpOverride!L956)</f>
        <v>0</v>
      </c>
      <c r="M956" s="347">
        <f>IF(InpOverride!M956="",F_Inputs!M956,InpOverride!M956)</f>
        <v>0</v>
      </c>
    </row>
    <row r="957" spans="1:13" x14ac:dyDescent="0.35">
      <c r="A957" t="s">
        <v>158</v>
      </c>
      <c r="B957" t="s">
        <v>379</v>
      </c>
      <c r="C957" t="s">
        <v>380</v>
      </c>
      <c r="D957" t="s">
        <v>170</v>
      </c>
      <c r="E957" t="s">
        <v>292</v>
      </c>
      <c r="F957" s="347">
        <f>IF(InpOverride!F957="",F_Inputs!F957,InpOverride!F957)</f>
        <v>0</v>
      </c>
      <c r="G957" s="347">
        <f>IF(InpOverride!G957="",F_Inputs!G957,InpOverride!G957)</f>
        <v>0</v>
      </c>
      <c r="H957" s="347">
        <f>IF(InpOverride!H957="",F_Inputs!H957,InpOverride!H957)</f>
        <v>0</v>
      </c>
      <c r="I957" s="347">
        <f>IF(InpOverride!I957="",F_Inputs!I957,InpOverride!I957)</f>
        <v>0</v>
      </c>
      <c r="J957" s="347">
        <f>IF(InpOverride!J957="",F_Inputs!J957,InpOverride!J957)</f>
        <v>0</v>
      </c>
      <c r="K957" s="347">
        <f>IF(InpOverride!K957="",F_Inputs!K957,InpOverride!K957)</f>
        <v>0</v>
      </c>
      <c r="L957" s="347">
        <f>IF(InpOverride!L957="",F_Inputs!L957,InpOverride!L957)</f>
        <v>0</v>
      </c>
      <c r="M957" s="347">
        <f>IF(InpOverride!M957="",F_Inputs!M957,InpOverride!M957)</f>
        <v>0</v>
      </c>
    </row>
    <row r="958" spans="1:13" x14ac:dyDescent="0.35">
      <c r="A958" t="s">
        <v>158</v>
      </c>
      <c r="B958" t="s">
        <v>381</v>
      </c>
      <c r="C958" t="s">
        <v>382</v>
      </c>
      <c r="D958" t="s">
        <v>188</v>
      </c>
      <c r="E958" t="s">
        <v>292</v>
      </c>
      <c r="F958" s="347">
        <f>IF(InpOverride!F958="",F_Inputs!F958,InpOverride!F958)</f>
        <v>0</v>
      </c>
      <c r="G958" s="347">
        <f>IF(InpOverride!G958="",F_Inputs!G958,InpOverride!G958)</f>
        <v>0</v>
      </c>
      <c r="H958" s="347">
        <f>IF(InpOverride!H958="",F_Inputs!H958,InpOverride!H958)</f>
        <v>0</v>
      </c>
      <c r="I958" s="347">
        <f>IF(InpOverride!I958="",F_Inputs!I958,InpOverride!I958)</f>
        <v>0</v>
      </c>
      <c r="J958" s="347">
        <f>IF(InpOverride!J958="",F_Inputs!J958,InpOverride!J958)</f>
        <v>0</v>
      </c>
      <c r="K958" s="347">
        <f>IF(InpOverride!K958="",F_Inputs!K958,InpOverride!K958)</f>
        <v>0</v>
      </c>
      <c r="L958" s="347">
        <f>IF(InpOverride!L958="",F_Inputs!L958,InpOverride!L958)</f>
        <v>0</v>
      </c>
      <c r="M958" s="347">
        <f>IF(InpOverride!M958="",F_Inputs!M958,InpOverride!M958)</f>
        <v>0</v>
      </c>
    </row>
    <row r="959" spans="1:13" x14ac:dyDescent="0.35">
      <c r="A959" t="s">
        <v>158</v>
      </c>
      <c r="B959" t="s">
        <v>383</v>
      </c>
      <c r="C959" t="s">
        <v>384</v>
      </c>
      <c r="D959" t="s">
        <v>385</v>
      </c>
      <c r="E959" t="s">
        <v>292</v>
      </c>
      <c r="F959" s="347">
        <f>IF(InpOverride!F959="",F_Inputs!F959,InpOverride!F959)</f>
        <v>0</v>
      </c>
      <c r="G959" s="347">
        <f>IF(InpOverride!G959="",F_Inputs!G959,InpOverride!G959)</f>
        <v>0</v>
      </c>
      <c r="H959" s="347">
        <f>IF(InpOverride!H959="",F_Inputs!H959,InpOverride!H959)</f>
        <v>0</v>
      </c>
      <c r="I959" s="347">
        <f>IF(InpOverride!I959="",F_Inputs!I959,InpOverride!I959)</f>
        <v>0</v>
      </c>
      <c r="J959" s="347">
        <f>IF(InpOverride!J959="",F_Inputs!J959,InpOverride!J959)</f>
        <v>0</v>
      </c>
      <c r="K959" s="347">
        <f>IF(InpOverride!K959="",F_Inputs!K959,InpOverride!K959)</f>
        <v>0</v>
      </c>
      <c r="L959" s="347">
        <f>IF(InpOverride!L959="",F_Inputs!L959,InpOverride!L959)</f>
        <v>0</v>
      </c>
      <c r="M959" s="347">
        <f>IF(InpOverride!M959="",F_Inputs!M959,InpOverride!M959)</f>
        <v>0</v>
      </c>
    </row>
    <row r="960" spans="1:13" x14ac:dyDescent="0.35">
      <c r="A960" t="s">
        <v>158</v>
      </c>
      <c r="B960" t="s">
        <v>386</v>
      </c>
      <c r="C960" t="s">
        <v>387</v>
      </c>
      <c r="D960" t="s">
        <v>189</v>
      </c>
      <c r="E960" t="s">
        <v>292</v>
      </c>
      <c r="F960" s="347">
        <f>IF(InpOverride!F960="",F_Inputs!F960,InpOverride!F960)</f>
        <v>0</v>
      </c>
      <c r="G960" s="347">
        <f>IF(InpOverride!G960="",F_Inputs!G960,InpOverride!G960)</f>
        <v>0</v>
      </c>
      <c r="H960" s="347">
        <f>IF(InpOverride!H960="",F_Inputs!H960,InpOverride!H960)</f>
        <v>0</v>
      </c>
      <c r="I960" s="347">
        <f>IF(InpOverride!I960="",F_Inputs!I960,InpOverride!I960)</f>
        <v>0</v>
      </c>
      <c r="J960" s="347">
        <f>IF(InpOverride!J960="",F_Inputs!J960,InpOverride!J960)</f>
        <v>0</v>
      </c>
      <c r="K960" s="347">
        <f>IF(InpOverride!K960="",F_Inputs!K960,InpOverride!K960)</f>
        <v>0</v>
      </c>
      <c r="L960" s="347">
        <f>IF(InpOverride!L960="",F_Inputs!L960,InpOverride!L960)</f>
        <v>0</v>
      </c>
      <c r="M960" s="347">
        <f>IF(InpOverride!M960="",F_Inputs!M960,InpOverride!M960)</f>
        <v>0</v>
      </c>
    </row>
    <row r="961" spans="1:13" x14ac:dyDescent="0.35">
      <c r="A961" t="s">
        <v>158</v>
      </c>
      <c r="B961" t="s">
        <v>388</v>
      </c>
      <c r="C961" t="s">
        <v>389</v>
      </c>
      <c r="D961" t="s">
        <v>205</v>
      </c>
      <c r="E961" t="s">
        <v>292</v>
      </c>
      <c r="F961" s="347">
        <f>IF(InpOverride!F961="",F_Inputs!F961,InpOverride!F961)</f>
        <v>0</v>
      </c>
      <c r="G961" s="347">
        <f>IF(InpOverride!G961="",F_Inputs!G961,InpOverride!G961)</f>
        <v>0</v>
      </c>
      <c r="H961" s="347">
        <f>IF(InpOverride!H961="",F_Inputs!H961,InpOverride!H961)</f>
        <v>0</v>
      </c>
      <c r="I961" s="347">
        <f>IF(InpOverride!I961="",F_Inputs!I961,InpOverride!I961)</f>
        <v>0</v>
      </c>
      <c r="J961" s="347">
        <f>IF(InpOverride!J961="",F_Inputs!J961,InpOverride!J961)</f>
        <v>0</v>
      </c>
      <c r="K961" s="347">
        <f>IF(InpOverride!K961="",F_Inputs!K961,InpOverride!K961)</f>
        <v>0</v>
      </c>
      <c r="L961" s="347">
        <f>IF(InpOverride!L961="",F_Inputs!L961,InpOverride!L961)</f>
        <v>0</v>
      </c>
      <c r="M961" s="347">
        <f>IF(InpOverride!M961="",F_Inputs!M961,InpOverride!M961)</f>
        <v>0</v>
      </c>
    </row>
    <row r="962" spans="1:13" x14ac:dyDescent="0.35">
      <c r="A962" t="s">
        <v>158</v>
      </c>
      <c r="B962" t="s">
        <v>390</v>
      </c>
      <c r="C962" t="s">
        <v>391</v>
      </c>
      <c r="D962" t="s">
        <v>176</v>
      </c>
      <c r="E962" t="s">
        <v>292</v>
      </c>
      <c r="F962" s="347">
        <f>IF(InpOverride!F962="",F_Inputs!F962,InpOverride!F962)</f>
        <v>0</v>
      </c>
      <c r="G962" s="347">
        <f>IF(InpOverride!G962="",F_Inputs!G962,InpOverride!G962)</f>
        <v>0</v>
      </c>
      <c r="H962" s="347">
        <f>IF(InpOverride!H962="",F_Inputs!H962,InpOverride!H962)</f>
        <v>0</v>
      </c>
      <c r="I962" s="347">
        <f>IF(InpOverride!I962="",F_Inputs!I962,InpOverride!I962)</f>
        <v>0</v>
      </c>
      <c r="J962" s="347">
        <f>IF(InpOverride!J962="",F_Inputs!J962,InpOverride!J962)</f>
        <v>0</v>
      </c>
      <c r="K962" s="347">
        <f>IF(InpOverride!K962="",F_Inputs!K962,InpOverride!K962)</f>
        <v>0</v>
      </c>
      <c r="L962" s="347">
        <f>IF(InpOverride!L962="",F_Inputs!L962,InpOverride!L962)</f>
        <v>0</v>
      </c>
      <c r="M962" s="347">
        <f>IF(InpOverride!M962="",F_Inputs!M962,InpOverride!M962)</f>
        <v>0</v>
      </c>
    </row>
    <row r="963" spans="1:13" x14ac:dyDescent="0.35">
      <c r="A963" t="s">
        <v>158</v>
      </c>
      <c r="B963" t="s">
        <v>392</v>
      </c>
      <c r="C963" t="s">
        <v>393</v>
      </c>
      <c r="D963" t="s">
        <v>205</v>
      </c>
      <c r="E963" t="s">
        <v>292</v>
      </c>
      <c r="F963" s="347">
        <f>IF(InpOverride!F963="",F_Inputs!F963,InpOverride!F963)</f>
        <v>0</v>
      </c>
      <c r="G963" s="347">
        <f>IF(InpOverride!G963="",F_Inputs!G963,InpOverride!G963)</f>
        <v>0</v>
      </c>
      <c r="H963" s="347">
        <f>IF(InpOverride!H963="",F_Inputs!H963,InpOverride!H963)</f>
        <v>0</v>
      </c>
      <c r="I963" s="347">
        <f>IF(InpOverride!I963="",F_Inputs!I963,InpOverride!I963)</f>
        <v>0</v>
      </c>
      <c r="J963" s="347">
        <f>IF(InpOverride!J963="",F_Inputs!J963,InpOverride!J963)</f>
        <v>0</v>
      </c>
      <c r="K963" s="347">
        <f>IF(InpOverride!K963="",F_Inputs!K963,InpOverride!K963)</f>
        <v>0</v>
      </c>
      <c r="L963" s="347">
        <f>IF(InpOverride!L963="",F_Inputs!L963,InpOverride!L963)</f>
        <v>0</v>
      </c>
      <c r="M963" s="347">
        <f>IF(InpOverride!M963="",F_Inputs!M963,InpOverride!M963)</f>
        <v>0</v>
      </c>
    </row>
    <row r="964" spans="1:13" x14ac:dyDescent="0.35">
      <c r="A964" t="s">
        <v>158</v>
      </c>
      <c r="B964" t="s">
        <v>394</v>
      </c>
      <c r="C964" t="s">
        <v>395</v>
      </c>
      <c r="D964" t="s">
        <v>188</v>
      </c>
      <c r="E964" t="s">
        <v>292</v>
      </c>
      <c r="F964" s="347">
        <f>IF(InpOverride!F964="",F_Inputs!F964,InpOverride!F964)</f>
        <v>0</v>
      </c>
      <c r="G964" s="347">
        <f>IF(InpOverride!G964="",F_Inputs!G964,InpOverride!G964)</f>
        <v>0</v>
      </c>
      <c r="H964" s="347">
        <f>IF(InpOverride!H964="",F_Inputs!H964,InpOverride!H964)</f>
        <v>0</v>
      </c>
      <c r="I964" s="347">
        <f>IF(InpOverride!I964="",F_Inputs!I964,InpOverride!I964)</f>
        <v>0</v>
      </c>
      <c r="J964" s="347">
        <f>IF(InpOverride!J964="",F_Inputs!J964,InpOverride!J964)</f>
        <v>0</v>
      </c>
      <c r="K964" s="347">
        <f>IF(InpOverride!K964="",F_Inputs!K964,InpOverride!K964)</f>
        <v>0</v>
      </c>
      <c r="L964" s="347">
        <f>IF(InpOverride!L964="",F_Inputs!L964,InpOverride!L964)</f>
        <v>0</v>
      </c>
      <c r="M964" s="347">
        <f>IF(InpOverride!M964="",F_Inputs!M964,InpOverride!M964)</f>
        <v>0</v>
      </c>
    </row>
    <row r="965" spans="1:13" x14ac:dyDescent="0.35">
      <c r="A965" t="s">
        <v>158</v>
      </c>
      <c r="B965" t="s">
        <v>396</v>
      </c>
      <c r="C965" t="s">
        <v>397</v>
      </c>
      <c r="D965" t="s">
        <v>205</v>
      </c>
      <c r="E965" t="s">
        <v>292</v>
      </c>
      <c r="F965" s="347">
        <f>IF(InpOverride!F965="",F_Inputs!F965,InpOverride!F965)</f>
        <v>0</v>
      </c>
      <c r="G965" s="347">
        <f>IF(InpOverride!G965="",F_Inputs!G965,InpOverride!G965)</f>
        <v>0</v>
      </c>
      <c r="H965" s="347">
        <f>IF(InpOverride!H965="",F_Inputs!H965,InpOverride!H965)</f>
        <v>0</v>
      </c>
      <c r="I965" s="347">
        <f>IF(InpOverride!I965="",F_Inputs!I965,InpOverride!I965)</f>
        <v>0</v>
      </c>
      <c r="J965" s="347">
        <f>IF(InpOverride!J965="",F_Inputs!J965,InpOverride!J965)</f>
        <v>0</v>
      </c>
      <c r="K965" s="347">
        <f>IF(InpOverride!K965="",F_Inputs!K965,InpOverride!K965)</f>
        <v>0</v>
      </c>
      <c r="L965" s="347">
        <f>IF(InpOverride!L965="",F_Inputs!L965,InpOverride!L965)</f>
        <v>0</v>
      </c>
      <c r="M965" s="347">
        <f>IF(InpOverride!M965="",F_Inputs!M965,InpOverride!M965)</f>
        <v>0</v>
      </c>
    </row>
    <row r="966" spans="1:13" x14ac:dyDescent="0.35">
      <c r="A966" t="s">
        <v>158</v>
      </c>
      <c r="B966" t="s">
        <v>398</v>
      </c>
      <c r="C966" t="s">
        <v>399</v>
      </c>
      <c r="D966" t="s">
        <v>188</v>
      </c>
      <c r="E966" t="s">
        <v>292</v>
      </c>
      <c r="F966" s="347">
        <f>IF(InpOverride!F966="",F_Inputs!F966,InpOverride!F966)</f>
        <v>0</v>
      </c>
      <c r="G966" s="347">
        <f>IF(InpOverride!G966="",F_Inputs!G966,InpOverride!G966)</f>
        <v>0</v>
      </c>
      <c r="H966" s="347">
        <f>IF(InpOverride!H966="",F_Inputs!H966,InpOverride!H966)</f>
        <v>0</v>
      </c>
      <c r="I966" s="347">
        <f>IF(InpOverride!I966="",F_Inputs!I966,InpOverride!I966)</f>
        <v>0</v>
      </c>
      <c r="J966" s="347">
        <f>IF(InpOverride!J966="",F_Inputs!J966,InpOverride!J966)</f>
        <v>0</v>
      </c>
      <c r="K966" s="347">
        <f>IF(InpOverride!K966="",F_Inputs!K966,InpOverride!K966)</f>
        <v>0</v>
      </c>
      <c r="L966" s="347">
        <f>IF(InpOverride!L966="",F_Inputs!L966,InpOverride!L966)</f>
        <v>0</v>
      </c>
      <c r="M966" s="347">
        <f>IF(InpOverride!M966="",F_Inputs!M966,InpOverride!M966)</f>
        <v>0</v>
      </c>
    </row>
    <row r="967" spans="1:13" x14ac:dyDescent="0.35">
      <c r="A967" t="s">
        <v>158</v>
      </c>
      <c r="B967" t="s">
        <v>400</v>
      </c>
      <c r="C967" t="s">
        <v>401</v>
      </c>
      <c r="D967" t="s">
        <v>205</v>
      </c>
      <c r="E967" t="s">
        <v>292</v>
      </c>
      <c r="F967" s="347">
        <f>IF(InpOverride!F967="",F_Inputs!F967,InpOverride!F967)</f>
        <v>0</v>
      </c>
      <c r="G967" s="347">
        <f>IF(InpOverride!G967="",F_Inputs!G967,InpOverride!G967)</f>
        <v>0</v>
      </c>
      <c r="H967" s="347">
        <f>IF(InpOverride!H967="",F_Inputs!H967,InpOverride!H967)</f>
        <v>0</v>
      </c>
      <c r="I967" s="347">
        <f>IF(InpOverride!I967="",F_Inputs!I967,InpOverride!I967)</f>
        <v>0</v>
      </c>
      <c r="J967" s="347">
        <f>IF(InpOverride!J967="",F_Inputs!J967,InpOverride!J967)</f>
        <v>0</v>
      </c>
      <c r="K967" s="347">
        <f>IF(InpOverride!K967="",F_Inputs!K967,InpOverride!K967)</f>
        <v>0</v>
      </c>
      <c r="L967" s="347">
        <f>IF(InpOverride!L967="",F_Inputs!L967,InpOverride!L967)</f>
        <v>0</v>
      </c>
      <c r="M967" s="347">
        <f>IF(InpOverride!M967="",F_Inputs!M967,InpOverride!M967)</f>
        <v>0</v>
      </c>
    </row>
    <row r="968" spans="1:13" x14ac:dyDescent="0.35">
      <c r="A968" t="s">
        <v>158</v>
      </c>
      <c r="B968" t="s">
        <v>402</v>
      </c>
      <c r="C968" t="s">
        <v>403</v>
      </c>
      <c r="D968" t="s">
        <v>189</v>
      </c>
      <c r="E968" t="s">
        <v>292</v>
      </c>
      <c r="F968" s="347">
        <f>IF(InpOverride!F968="",F_Inputs!F968,InpOverride!F968)</f>
        <v>0</v>
      </c>
      <c r="G968" s="347">
        <f>IF(InpOverride!G968="",F_Inputs!G968,InpOverride!G968)</f>
        <v>0</v>
      </c>
      <c r="H968" s="347">
        <f>IF(InpOverride!H968="",F_Inputs!H968,InpOverride!H968)</f>
        <v>0</v>
      </c>
      <c r="I968" s="347">
        <f>IF(InpOverride!I968="",F_Inputs!I968,InpOverride!I968)</f>
        <v>0</v>
      </c>
      <c r="J968" s="347">
        <f>IF(InpOverride!J968="",F_Inputs!J968,InpOverride!J968)</f>
        <v>0</v>
      </c>
      <c r="K968" s="347">
        <f>IF(InpOverride!K968="",F_Inputs!K968,InpOverride!K968)</f>
        <v>0</v>
      </c>
      <c r="L968" s="347">
        <f>IF(InpOverride!L968="",F_Inputs!L968,InpOverride!L968)</f>
        <v>0</v>
      </c>
      <c r="M968" s="347">
        <f>IF(InpOverride!M968="",F_Inputs!M968,InpOverride!M968)</f>
        <v>0</v>
      </c>
    </row>
    <row r="969" spans="1:13" x14ac:dyDescent="0.35">
      <c r="A969" t="s">
        <v>158</v>
      </c>
      <c r="B969" t="s">
        <v>404</v>
      </c>
      <c r="C969" t="s">
        <v>405</v>
      </c>
      <c r="D969" t="s">
        <v>205</v>
      </c>
      <c r="E969" t="s">
        <v>292</v>
      </c>
      <c r="F969" s="347">
        <f>IF(InpOverride!F969="",F_Inputs!F969,InpOverride!F969)</f>
        <v>0</v>
      </c>
      <c r="G969" s="347">
        <f>IF(InpOverride!G969="",F_Inputs!G969,InpOverride!G969)</f>
        <v>0</v>
      </c>
      <c r="H969" s="347">
        <f>IF(InpOverride!H969="",F_Inputs!H969,InpOverride!H969)</f>
        <v>0</v>
      </c>
      <c r="I969" s="347">
        <f>IF(InpOverride!I969="",F_Inputs!I969,InpOverride!I969)</f>
        <v>0</v>
      </c>
      <c r="J969" s="347">
        <f>IF(InpOverride!J969="",F_Inputs!J969,InpOverride!J969)</f>
        <v>0</v>
      </c>
      <c r="K969" s="347">
        <f>IF(InpOverride!K969="",F_Inputs!K969,InpOverride!K969)</f>
        <v>0</v>
      </c>
      <c r="L969" s="347">
        <f>IF(InpOverride!L969="",F_Inputs!L969,InpOverride!L969)</f>
        <v>0</v>
      </c>
      <c r="M969" s="347">
        <f>IF(InpOverride!M969="",F_Inputs!M969,InpOverride!M969)</f>
        <v>0</v>
      </c>
    </row>
    <row r="970" spans="1:13" x14ac:dyDescent="0.35">
      <c r="A970" t="s">
        <v>158</v>
      </c>
      <c r="B970" t="s">
        <v>406</v>
      </c>
      <c r="C970" t="s">
        <v>407</v>
      </c>
      <c r="D970" t="s">
        <v>188</v>
      </c>
      <c r="E970" t="s">
        <v>292</v>
      </c>
      <c r="F970" s="347">
        <f>IF(InpOverride!F970="",F_Inputs!F970,InpOverride!F970)</f>
        <v>0</v>
      </c>
      <c r="G970" s="347">
        <f>IF(InpOverride!G970="",F_Inputs!G970,InpOverride!G970)</f>
        <v>0</v>
      </c>
      <c r="H970" s="347">
        <f>IF(InpOverride!H970="",F_Inputs!H970,InpOverride!H970)</f>
        <v>0</v>
      </c>
      <c r="I970" s="347">
        <f>IF(InpOverride!I970="",F_Inputs!I970,InpOverride!I970)</f>
        <v>0</v>
      </c>
      <c r="J970" s="347">
        <f>IF(InpOverride!J970="",F_Inputs!J970,InpOverride!J970)</f>
        <v>0</v>
      </c>
      <c r="K970" s="347">
        <f>IF(InpOverride!K970="",F_Inputs!K970,InpOverride!K970)</f>
        <v>0</v>
      </c>
      <c r="L970" s="347">
        <f>IF(InpOverride!L970="",F_Inputs!L970,InpOverride!L970)</f>
        <v>0</v>
      </c>
      <c r="M970" s="347">
        <f>IF(InpOverride!M970="",F_Inputs!M970,InpOverride!M970)</f>
        <v>0</v>
      </c>
    </row>
    <row r="971" spans="1:13" x14ac:dyDescent="0.35">
      <c r="A971" t="s">
        <v>158</v>
      </c>
      <c r="B971" t="s">
        <v>408</v>
      </c>
      <c r="C971" t="s">
        <v>409</v>
      </c>
      <c r="D971" t="s">
        <v>182</v>
      </c>
      <c r="E971" t="s">
        <v>292</v>
      </c>
      <c r="F971" s="347">
        <f>IF(InpOverride!F971="",F_Inputs!F971,InpOverride!F971)</f>
        <v>8727.7999999999993</v>
      </c>
      <c r="G971" s="347">
        <f>IF(InpOverride!G971="",F_Inputs!G971,InpOverride!G971)</f>
        <v>8770</v>
      </c>
      <c r="H971" s="347">
        <f>IF(InpOverride!H971="",F_Inputs!H971,InpOverride!H971)</f>
        <v>8817.2999999999993</v>
      </c>
      <c r="I971" s="347">
        <f>IF(InpOverride!I971="",F_Inputs!I971,InpOverride!I971)</f>
        <v>8848.1</v>
      </c>
      <c r="J971" s="347">
        <f>IF(InpOverride!J971="",F_Inputs!J971,InpOverride!J971)</f>
        <v>0</v>
      </c>
      <c r="K971" s="347">
        <f>IF(InpOverride!K971="",F_Inputs!K971,InpOverride!K971)</f>
        <v>0</v>
      </c>
      <c r="L971" s="347">
        <f>IF(InpOverride!L971="",F_Inputs!L971,InpOverride!L971)</f>
        <v>0</v>
      </c>
      <c r="M971" s="347">
        <f>IF(InpOverride!M971="",F_Inputs!M971,InpOverride!M971)</f>
        <v>0</v>
      </c>
    </row>
    <row r="972" spans="1:13" x14ac:dyDescent="0.35">
      <c r="A972" t="s">
        <v>158</v>
      </c>
      <c r="B972" t="s">
        <v>410</v>
      </c>
      <c r="C972" t="s">
        <v>411</v>
      </c>
      <c r="D972" t="s">
        <v>188</v>
      </c>
      <c r="E972" t="s">
        <v>292</v>
      </c>
      <c r="F972" s="347">
        <f>IF(InpOverride!F972="",F_Inputs!F972,InpOverride!F972)</f>
        <v>0</v>
      </c>
      <c r="G972" s="347">
        <f>IF(InpOverride!G972="",F_Inputs!G972,InpOverride!G972)</f>
        <v>0</v>
      </c>
      <c r="H972" s="347">
        <f>IF(InpOverride!H972="",F_Inputs!H972,InpOverride!H972)</f>
        <v>0</v>
      </c>
      <c r="I972" s="347">
        <f>IF(InpOverride!I972="",F_Inputs!I972,InpOverride!I972)</f>
        <v>0</v>
      </c>
      <c r="J972" s="347">
        <f>IF(InpOverride!J972="",F_Inputs!J972,InpOverride!J972)</f>
        <v>0</v>
      </c>
      <c r="K972" s="347">
        <f>IF(InpOverride!K972="",F_Inputs!K972,InpOverride!K972)</f>
        <v>0</v>
      </c>
      <c r="L972" s="347">
        <f>IF(InpOverride!L972="",F_Inputs!L972,InpOverride!L972)</f>
        <v>0</v>
      </c>
      <c r="M972" s="347">
        <f>IF(InpOverride!M972="",F_Inputs!M972,InpOverride!M972)</f>
        <v>0</v>
      </c>
    </row>
    <row r="973" spans="1:13" x14ac:dyDescent="0.35">
      <c r="A973" t="s">
        <v>158</v>
      </c>
      <c r="B973" t="s">
        <v>412</v>
      </c>
      <c r="C973" t="s">
        <v>413</v>
      </c>
      <c r="D973" t="s">
        <v>188</v>
      </c>
      <c r="E973" t="s">
        <v>292</v>
      </c>
      <c r="F973" s="347">
        <f>IF(InpOverride!F973="",F_Inputs!F973,InpOverride!F973)</f>
        <v>0</v>
      </c>
      <c r="G973" s="347">
        <f>IF(InpOverride!G973="",F_Inputs!G973,InpOverride!G973)</f>
        <v>0</v>
      </c>
      <c r="H973" s="347">
        <f>IF(InpOverride!H973="",F_Inputs!H973,InpOverride!H973)</f>
        <v>0</v>
      </c>
      <c r="I973" s="347">
        <f>IF(InpOverride!I973="",F_Inputs!I973,InpOverride!I973)</f>
        <v>0</v>
      </c>
      <c r="J973" s="347">
        <f>IF(InpOverride!J973="",F_Inputs!J973,InpOverride!J973)</f>
        <v>0</v>
      </c>
      <c r="K973" s="347">
        <f>IF(InpOverride!K973="",F_Inputs!K973,InpOverride!K973)</f>
        <v>0</v>
      </c>
      <c r="L973" s="347">
        <f>IF(InpOverride!L973="",F_Inputs!L973,InpOverride!L973)</f>
        <v>0</v>
      </c>
      <c r="M973" s="347">
        <f>IF(InpOverride!M973="",F_Inputs!M973,InpOverride!M973)</f>
        <v>0</v>
      </c>
    </row>
    <row r="974" spans="1:13" x14ac:dyDescent="0.35">
      <c r="A974" t="s">
        <v>158</v>
      </c>
      <c r="B974" t="s">
        <v>414</v>
      </c>
      <c r="C974" t="s">
        <v>415</v>
      </c>
      <c r="D974" t="s">
        <v>188</v>
      </c>
      <c r="E974" t="s">
        <v>292</v>
      </c>
      <c r="F974" s="347">
        <f>IF(InpOverride!F974="",F_Inputs!F974,InpOverride!F974)</f>
        <v>0</v>
      </c>
      <c r="G974" s="347">
        <f>IF(InpOverride!G974="",F_Inputs!G974,InpOverride!G974)</f>
        <v>0</v>
      </c>
      <c r="H974" s="347">
        <f>IF(InpOverride!H974="",F_Inputs!H974,InpOverride!H974)</f>
        <v>0</v>
      </c>
      <c r="I974" s="347">
        <f>IF(InpOverride!I974="",F_Inputs!I974,InpOverride!I974)</f>
        <v>0</v>
      </c>
      <c r="J974" s="347">
        <f>IF(InpOverride!J974="",F_Inputs!J974,InpOverride!J974)</f>
        <v>0</v>
      </c>
      <c r="K974" s="347">
        <f>IF(InpOverride!K974="",F_Inputs!K974,InpOverride!K974)</f>
        <v>0</v>
      </c>
      <c r="L974" s="347">
        <f>IF(InpOverride!L974="",F_Inputs!L974,InpOverride!L974)</f>
        <v>0</v>
      </c>
      <c r="M974" s="347">
        <f>IF(InpOverride!M974="",F_Inputs!M974,InpOverride!M974)</f>
        <v>0</v>
      </c>
    </row>
    <row r="975" spans="1:13" x14ac:dyDescent="0.35">
      <c r="A975" t="s">
        <v>158</v>
      </c>
      <c r="B975" t="s">
        <v>416</v>
      </c>
      <c r="C975" t="s">
        <v>417</v>
      </c>
      <c r="D975" t="s">
        <v>188</v>
      </c>
      <c r="E975" t="s">
        <v>292</v>
      </c>
      <c r="F975" s="347">
        <f>IF(InpOverride!F975="",F_Inputs!F975,InpOverride!F975)</f>
        <v>0</v>
      </c>
      <c r="G975" s="347">
        <f>IF(InpOverride!G975="",F_Inputs!G975,InpOverride!G975)</f>
        <v>0</v>
      </c>
      <c r="H975" s="347">
        <f>IF(InpOverride!H975="",F_Inputs!H975,InpOverride!H975)</f>
        <v>0</v>
      </c>
      <c r="I975" s="347">
        <f>IF(InpOverride!I975="",F_Inputs!I975,InpOverride!I975)</f>
        <v>0</v>
      </c>
      <c r="J975" s="347">
        <f>IF(InpOverride!J975="",F_Inputs!J975,InpOverride!J975)</f>
        <v>0</v>
      </c>
      <c r="K975" s="347">
        <f>IF(InpOverride!K975="",F_Inputs!K975,InpOverride!K975)</f>
        <v>0</v>
      </c>
      <c r="L975" s="347">
        <f>IF(InpOverride!L975="",F_Inputs!L975,InpOverride!L975)</f>
        <v>0</v>
      </c>
      <c r="M975" s="347">
        <f>IF(InpOverride!M975="",F_Inputs!M975,InpOverride!M975)</f>
        <v>0</v>
      </c>
    </row>
    <row r="976" spans="1:13" x14ac:dyDescent="0.35">
      <c r="A976" t="s">
        <v>158</v>
      </c>
      <c r="B976" t="s">
        <v>418</v>
      </c>
      <c r="C976" t="s">
        <v>419</v>
      </c>
      <c r="D976" t="s">
        <v>188</v>
      </c>
      <c r="E976" t="s">
        <v>292</v>
      </c>
      <c r="F976" s="347">
        <f>IF(InpOverride!F976="",F_Inputs!F976,InpOverride!F976)</f>
        <v>0</v>
      </c>
      <c r="G976" s="347">
        <f>IF(InpOverride!G976="",F_Inputs!G976,InpOverride!G976)</f>
        <v>0</v>
      </c>
      <c r="H976" s="347">
        <f>IF(InpOverride!H976="",F_Inputs!H976,InpOverride!H976)</f>
        <v>0</v>
      </c>
      <c r="I976" s="347">
        <f>IF(InpOverride!I976="",F_Inputs!I976,InpOverride!I976)</f>
        <v>0</v>
      </c>
      <c r="J976" s="347">
        <f>IF(InpOverride!J976="",F_Inputs!J976,InpOverride!J976)</f>
        <v>0</v>
      </c>
      <c r="K976" s="347">
        <f>IF(InpOverride!K976="",F_Inputs!K976,InpOverride!K976)</f>
        <v>0</v>
      </c>
      <c r="L976" s="347">
        <f>IF(InpOverride!L976="",F_Inputs!L976,InpOverride!L976)</f>
        <v>0</v>
      </c>
      <c r="M976" s="347">
        <f>IF(InpOverride!M976="",F_Inputs!M976,InpOverride!M976)</f>
        <v>0</v>
      </c>
    </row>
    <row r="977" spans="1:13" x14ac:dyDescent="0.35">
      <c r="A977" t="s">
        <v>158</v>
      </c>
      <c r="B977" t="s">
        <v>420</v>
      </c>
      <c r="C977" t="s">
        <v>421</v>
      </c>
      <c r="D977">
        <v>0</v>
      </c>
      <c r="E977" t="s">
        <v>292</v>
      </c>
      <c r="F977" s="347">
        <f>IF(InpOverride!F977="",F_Inputs!F977,InpOverride!F977)</f>
        <v>0</v>
      </c>
      <c r="G977" s="347">
        <f>IF(InpOverride!G977="",F_Inputs!G977,InpOverride!G977)</f>
        <v>0</v>
      </c>
      <c r="H977" s="347">
        <f>IF(InpOverride!H977="",F_Inputs!H977,InpOverride!H977)</f>
        <v>0</v>
      </c>
      <c r="I977" s="347">
        <f>IF(InpOverride!I977="",F_Inputs!I977,InpOverride!I977)</f>
        <v>0</v>
      </c>
      <c r="J977" s="347">
        <f>IF(InpOverride!J977="",F_Inputs!J977,InpOverride!J977)</f>
        <v>0</v>
      </c>
      <c r="K977" s="347">
        <f>IF(InpOverride!K977="",F_Inputs!K977,InpOverride!K977)</f>
        <v>0</v>
      </c>
      <c r="L977" s="347">
        <f>IF(InpOverride!L977="",F_Inputs!L977,InpOverride!L977)</f>
        <v>0</v>
      </c>
      <c r="M977" s="347">
        <f>IF(InpOverride!M977="",F_Inputs!M977,InpOverride!M977)</f>
        <v>0</v>
      </c>
    </row>
    <row r="978" spans="1:13" x14ac:dyDescent="0.35">
      <c r="A978" t="s">
        <v>158</v>
      </c>
      <c r="B978" t="s">
        <v>422</v>
      </c>
      <c r="C978" t="s">
        <v>423</v>
      </c>
      <c r="D978" t="s">
        <v>424</v>
      </c>
      <c r="E978" t="s">
        <v>292</v>
      </c>
      <c r="F978" s="347">
        <f>IF(InpOverride!F978="",F_Inputs!F978,InpOverride!F978)</f>
        <v>0</v>
      </c>
      <c r="G978" s="347">
        <f>IF(InpOverride!G978="",F_Inputs!G978,InpOverride!G978)</f>
        <v>0</v>
      </c>
      <c r="H978" s="347">
        <f>IF(InpOverride!H978="",F_Inputs!H978,InpOverride!H978)</f>
        <v>0</v>
      </c>
      <c r="I978" s="347">
        <f>IF(InpOverride!I978="",F_Inputs!I978,InpOverride!I978)</f>
        <v>0</v>
      </c>
      <c r="J978" s="347">
        <f>IF(InpOverride!J978="",F_Inputs!J978,InpOverride!J978)</f>
        <v>0</v>
      </c>
      <c r="K978" s="347">
        <f>IF(InpOverride!K978="",F_Inputs!K978,InpOverride!K978)</f>
        <v>0</v>
      </c>
      <c r="L978" s="347">
        <f>IF(InpOverride!L978="",F_Inputs!L978,InpOverride!L978)</f>
        <v>0</v>
      </c>
      <c r="M978" s="347">
        <f>IF(InpOverride!M978="",F_Inputs!M978,InpOverride!M978)</f>
        <v>0</v>
      </c>
    </row>
    <row r="979" spans="1:13" x14ac:dyDescent="0.35">
      <c r="A979" t="s">
        <v>158</v>
      </c>
      <c r="B979" t="s">
        <v>425</v>
      </c>
      <c r="C979" t="s">
        <v>426</v>
      </c>
      <c r="D979" t="s">
        <v>427</v>
      </c>
      <c r="E979" t="s">
        <v>292</v>
      </c>
      <c r="F979" s="347">
        <f>IF(InpOverride!F979="",F_Inputs!F979,InpOverride!F979)</f>
        <v>0</v>
      </c>
      <c r="G979" s="347">
        <f>IF(InpOverride!G979="",F_Inputs!G979,InpOverride!G979)</f>
        <v>0</v>
      </c>
      <c r="H979" s="347">
        <f>IF(InpOverride!H979="",F_Inputs!H979,InpOverride!H979)</f>
        <v>0</v>
      </c>
      <c r="I979" s="347">
        <f>IF(InpOverride!I979="",F_Inputs!I979,InpOverride!I979)</f>
        <v>0</v>
      </c>
      <c r="J979" s="347">
        <f>IF(InpOverride!J979="",F_Inputs!J979,InpOverride!J979)</f>
        <v>0</v>
      </c>
      <c r="K979" s="347">
        <f>IF(InpOverride!K979="",F_Inputs!K979,InpOverride!K979)</f>
        <v>0</v>
      </c>
      <c r="L979" s="347">
        <f>IF(InpOverride!L979="",F_Inputs!L979,InpOverride!L979)</f>
        <v>0</v>
      </c>
      <c r="M979" s="347">
        <f>IF(InpOverride!M979="",F_Inputs!M979,InpOverride!M979)</f>
        <v>0</v>
      </c>
    </row>
    <row r="980" spans="1:13" x14ac:dyDescent="0.35">
      <c r="A980" t="s">
        <v>158</v>
      </c>
      <c r="B980" t="s">
        <v>428</v>
      </c>
      <c r="C980" t="s">
        <v>429</v>
      </c>
      <c r="D980" t="s">
        <v>424</v>
      </c>
      <c r="E980" t="s">
        <v>292</v>
      </c>
      <c r="F980" s="347">
        <f>IF(InpOverride!F980="",F_Inputs!F980,InpOverride!F980)</f>
        <v>66.900000000000006</v>
      </c>
      <c r="G980" s="347">
        <f>IF(InpOverride!G980="",F_Inputs!G980,InpOverride!G980)</f>
        <v>64.900000000000006</v>
      </c>
      <c r="H980" s="347">
        <f>IF(InpOverride!H980="",F_Inputs!H980,InpOverride!H980)</f>
        <v>63.9</v>
      </c>
      <c r="I980" s="347">
        <f>IF(InpOverride!I980="",F_Inputs!I980,InpOverride!I980)</f>
        <v>66</v>
      </c>
      <c r="J980" s="347">
        <f>IF(InpOverride!J980="",F_Inputs!J980,InpOverride!J980)</f>
        <v>0</v>
      </c>
      <c r="K980" s="347">
        <f>IF(InpOverride!K980="",F_Inputs!K980,InpOverride!K980)</f>
        <v>0</v>
      </c>
      <c r="L980" s="347">
        <f>IF(InpOverride!L980="",F_Inputs!L980,InpOverride!L980)</f>
        <v>0</v>
      </c>
      <c r="M980" s="347">
        <f>IF(InpOverride!M980="",F_Inputs!M980,InpOverride!M980)</f>
        <v>0</v>
      </c>
    </row>
    <row r="981" spans="1:13" x14ac:dyDescent="0.35">
      <c r="A981" t="s">
        <v>158</v>
      </c>
      <c r="B981" t="s">
        <v>430</v>
      </c>
      <c r="C981" t="s">
        <v>431</v>
      </c>
      <c r="D981" t="s">
        <v>424</v>
      </c>
      <c r="E981" t="s">
        <v>292</v>
      </c>
      <c r="F981" s="347">
        <f>IF(InpOverride!F981="",F_Inputs!F981,InpOverride!F981)</f>
        <v>0</v>
      </c>
      <c r="G981" s="347">
        <f>IF(InpOverride!G981="",F_Inputs!G981,InpOverride!G981)</f>
        <v>0</v>
      </c>
      <c r="H981" s="347">
        <f>IF(InpOverride!H981="",F_Inputs!H981,InpOverride!H981)</f>
        <v>0</v>
      </c>
      <c r="I981" s="347">
        <f>IF(InpOverride!I981="",F_Inputs!I981,InpOverride!I981)</f>
        <v>65.2</v>
      </c>
      <c r="J981" s="347">
        <f>IF(InpOverride!J981="",F_Inputs!J981,InpOverride!J981)</f>
        <v>0</v>
      </c>
      <c r="K981" s="347">
        <f>IF(InpOverride!K981="",F_Inputs!K981,InpOverride!K981)</f>
        <v>0</v>
      </c>
      <c r="L981" s="347">
        <f>IF(InpOverride!L981="",F_Inputs!L981,InpOverride!L981)</f>
        <v>0</v>
      </c>
      <c r="M981" s="347">
        <f>IF(InpOverride!M981="",F_Inputs!M981,InpOverride!M981)</f>
        <v>0</v>
      </c>
    </row>
    <row r="982" spans="1:13" x14ac:dyDescent="0.35">
      <c r="A982" t="s">
        <v>158</v>
      </c>
      <c r="B982" t="s">
        <v>432</v>
      </c>
      <c r="C982" t="s">
        <v>433</v>
      </c>
      <c r="D982" t="s">
        <v>424</v>
      </c>
      <c r="E982" t="s">
        <v>292</v>
      </c>
      <c r="F982" s="347">
        <f>IF(InpOverride!F982="",F_Inputs!F982,InpOverride!F982)</f>
        <v>0</v>
      </c>
      <c r="G982" s="347">
        <f>IF(InpOverride!G982="",F_Inputs!G982,InpOverride!G982)</f>
        <v>0</v>
      </c>
      <c r="H982" s="347">
        <f>IF(InpOverride!H982="",F_Inputs!H982,InpOverride!H982)</f>
        <v>0</v>
      </c>
      <c r="I982" s="347">
        <f>IF(InpOverride!I982="",F_Inputs!I982,InpOverride!I982)</f>
        <v>64.900000000000006</v>
      </c>
      <c r="J982" s="347">
        <f>IF(InpOverride!J982="",F_Inputs!J982,InpOverride!J982)</f>
        <v>0</v>
      </c>
      <c r="K982" s="347">
        <f>IF(InpOverride!K982="",F_Inputs!K982,InpOverride!K982)</f>
        <v>0</v>
      </c>
      <c r="L982" s="347">
        <f>IF(InpOverride!L982="",F_Inputs!L982,InpOverride!L982)</f>
        <v>0</v>
      </c>
      <c r="M982" s="347">
        <f>IF(InpOverride!M982="",F_Inputs!M982,InpOverride!M982)</f>
        <v>0</v>
      </c>
    </row>
    <row r="983" spans="1:13" x14ac:dyDescent="0.35">
      <c r="A983" t="s">
        <v>158</v>
      </c>
      <c r="B983" t="s">
        <v>434</v>
      </c>
      <c r="C983" s="327" t="s">
        <v>435</v>
      </c>
      <c r="D983" t="s">
        <v>427</v>
      </c>
      <c r="E983" t="s">
        <v>292</v>
      </c>
      <c r="F983" s="347">
        <f>IF(InpOverride!F983="",F_Inputs!F983,InpOverride!F983)</f>
        <v>0</v>
      </c>
      <c r="G983" s="347">
        <f>IF(InpOverride!G983="",F_Inputs!G983,InpOverride!G983)</f>
        <v>0</v>
      </c>
      <c r="H983" s="347">
        <f>IF(InpOverride!H983="",F_Inputs!H983,InpOverride!H983)</f>
        <v>0</v>
      </c>
      <c r="I983" s="347">
        <f>IF(InpOverride!I983="",F_Inputs!I983,InpOverride!I983)</f>
        <v>0</v>
      </c>
      <c r="J983" s="347">
        <f>IF(InpOverride!J983="",F_Inputs!J983,InpOverride!J983)</f>
        <v>0</v>
      </c>
      <c r="K983" s="347">
        <f>IF(InpOverride!K983="",F_Inputs!K983,InpOverride!K983)</f>
        <v>0</v>
      </c>
      <c r="L983" s="347">
        <f>IF(InpOverride!L983="",F_Inputs!L983,InpOverride!L983)</f>
        <v>0</v>
      </c>
      <c r="M983" s="347">
        <f>IF(InpOverride!M983="",F_Inputs!M983,InpOverride!M983)</f>
        <v>0</v>
      </c>
    </row>
    <row r="984" spans="1:13" x14ac:dyDescent="0.35">
      <c r="A984" t="s">
        <v>158</v>
      </c>
      <c r="B984" t="s">
        <v>436</v>
      </c>
      <c r="C984" s="327" t="s">
        <v>437</v>
      </c>
      <c r="D984" t="s">
        <v>427</v>
      </c>
      <c r="E984" t="s">
        <v>292</v>
      </c>
      <c r="F984" s="347">
        <f>IF(InpOverride!F984="",F_Inputs!F984,InpOverride!F984)</f>
        <v>0</v>
      </c>
      <c r="G984" s="347">
        <f>IF(InpOverride!G984="",F_Inputs!G984,InpOverride!G984)</f>
        <v>0</v>
      </c>
      <c r="H984" s="347">
        <f>IF(InpOverride!H984="",F_Inputs!H984,InpOverride!H984)</f>
        <v>0</v>
      </c>
      <c r="I984" s="347">
        <f>IF(InpOverride!I984="",F_Inputs!I984,InpOverride!I984)</f>
        <v>0</v>
      </c>
      <c r="J984" s="347">
        <f>IF(InpOverride!J984="",F_Inputs!J984,InpOverride!J984)</f>
        <v>0</v>
      </c>
      <c r="K984" s="347">
        <f>IF(InpOverride!K984="",F_Inputs!K984,InpOverride!K984)</f>
        <v>0</v>
      </c>
      <c r="L984" s="347">
        <f>IF(InpOverride!L984="",F_Inputs!L984,InpOverride!L984)</f>
        <v>0</v>
      </c>
      <c r="M984" s="347">
        <f>IF(InpOverride!M984="",F_Inputs!M984,InpOverride!M984)</f>
        <v>0</v>
      </c>
    </row>
    <row r="985" spans="1:13" x14ac:dyDescent="0.35">
      <c r="A985" t="s">
        <v>158</v>
      </c>
      <c r="B985" t="s">
        <v>438</v>
      </c>
      <c r="C985" t="s">
        <v>439</v>
      </c>
      <c r="D985">
        <v>0</v>
      </c>
      <c r="E985" t="s">
        <v>292</v>
      </c>
      <c r="F985" s="347">
        <f>IF(InpOverride!F985="",F_Inputs!F985,InpOverride!F985)</f>
        <v>807.41399999999999</v>
      </c>
      <c r="G985" s="347">
        <f>IF(InpOverride!G985="",F_Inputs!G985,InpOverride!G985)</f>
        <v>811.25699999999995</v>
      </c>
      <c r="H985" s="347">
        <f>IF(InpOverride!H985="",F_Inputs!H985,InpOverride!H985)</f>
        <v>817.346</v>
      </c>
      <c r="I985" s="347">
        <f>IF(InpOverride!I985="",F_Inputs!I985,InpOverride!I985)</f>
        <v>821.00199999999995</v>
      </c>
      <c r="J985" s="347">
        <f>IF(InpOverride!J985="",F_Inputs!J985,InpOverride!J985)</f>
        <v>0</v>
      </c>
      <c r="K985" s="347">
        <f>IF(InpOverride!K985="",F_Inputs!K985,InpOverride!K985)</f>
        <v>0</v>
      </c>
      <c r="L985" s="347">
        <f>IF(InpOverride!L985="",F_Inputs!L985,InpOverride!L985)</f>
        <v>0</v>
      </c>
      <c r="M985" s="347">
        <f>IF(InpOverride!M985="",F_Inputs!M985,InpOverride!M985)</f>
        <v>0</v>
      </c>
    </row>
    <row r="986" spans="1:13" x14ac:dyDescent="0.35">
      <c r="A986" t="s">
        <v>158</v>
      </c>
      <c r="B986" t="s">
        <v>440</v>
      </c>
      <c r="C986" t="s">
        <v>441</v>
      </c>
      <c r="D986" t="s">
        <v>188</v>
      </c>
      <c r="E986" t="s">
        <v>292</v>
      </c>
      <c r="F986" s="347">
        <f>IF(InpOverride!F986="",F_Inputs!F986,InpOverride!F986)</f>
        <v>0</v>
      </c>
      <c r="G986" s="347">
        <f>IF(InpOverride!G986="",F_Inputs!G986,InpOverride!G986)</f>
        <v>0</v>
      </c>
      <c r="H986" s="347">
        <f>IF(InpOverride!H986="",F_Inputs!H986,InpOverride!H986)</f>
        <v>0</v>
      </c>
      <c r="I986" s="347">
        <f>IF(InpOverride!I986="",F_Inputs!I986,InpOverride!I986)</f>
        <v>0</v>
      </c>
      <c r="J986" s="347">
        <f>IF(InpOverride!J986="",F_Inputs!J986,InpOverride!J986)</f>
        <v>0</v>
      </c>
      <c r="K986" s="347">
        <f>IF(InpOverride!K986="",F_Inputs!K986,InpOverride!K986)</f>
        <v>0</v>
      </c>
      <c r="L986" s="347">
        <f>IF(InpOverride!L986="",F_Inputs!L986,InpOverride!L986)</f>
        <v>0</v>
      </c>
      <c r="M986" s="347">
        <f>IF(InpOverride!M986="",F_Inputs!M986,InpOverride!M986)</f>
        <v>0</v>
      </c>
    </row>
    <row r="987" spans="1:13" x14ac:dyDescent="0.35">
      <c r="A987" t="s">
        <v>158</v>
      </c>
      <c r="B987" t="s">
        <v>442</v>
      </c>
      <c r="C987" t="s">
        <v>443</v>
      </c>
      <c r="D987" t="s">
        <v>188</v>
      </c>
      <c r="E987" t="s">
        <v>292</v>
      </c>
      <c r="F987" s="347">
        <f>IF(InpOverride!F987="",F_Inputs!F987,InpOverride!F987)</f>
        <v>0</v>
      </c>
      <c r="G987" s="347">
        <f>IF(InpOverride!G987="",F_Inputs!G987,InpOverride!G987)</f>
        <v>0</v>
      </c>
      <c r="H987" s="347">
        <f>IF(InpOverride!H987="",F_Inputs!H987,InpOverride!H987)</f>
        <v>0</v>
      </c>
      <c r="I987" s="347">
        <f>IF(InpOverride!I987="",F_Inputs!I987,InpOverride!I987)</f>
        <v>0</v>
      </c>
      <c r="J987" s="347">
        <f>IF(InpOverride!J987="",F_Inputs!J987,InpOverride!J987)</f>
        <v>0</v>
      </c>
      <c r="K987" s="347">
        <f>IF(InpOverride!K987="",F_Inputs!K987,InpOverride!K987)</f>
        <v>0</v>
      </c>
      <c r="L987" s="347">
        <f>IF(InpOverride!L987="",F_Inputs!L987,InpOverride!L987)</f>
        <v>0</v>
      </c>
      <c r="M987" s="347">
        <f>IF(InpOverride!M987="",F_Inputs!M987,InpOverride!M987)</f>
        <v>0</v>
      </c>
    </row>
    <row r="988" spans="1:13" x14ac:dyDescent="0.35">
      <c r="A988" t="s">
        <v>158</v>
      </c>
      <c r="B988" t="s">
        <v>444</v>
      </c>
      <c r="C988" t="s">
        <v>445</v>
      </c>
      <c r="D988" t="s">
        <v>424</v>
      </c>
      <c r="E988" t="s">
        <v>292</v>
      </c>
      <c r="F988" s="347">
        <f>IF(InpOverride!F988="",F_Inputs!F988,InpOverride!F988)</f>
        <v>0</v>
      </c>
      <c r="G988" s="347">
        <f>IF(InpOverride!G988="",F_Inputs!G988,InpOverride!G988)</f>
        <v>0</v>
      </c>
      <c r="H988" s="347">
        <f>IF(InpOverride!H988="",F_Inputs!H988,InpOverride!H988)</f>
        <v>0</v>
      </c>
      <c r="I988" s="347">
        <f>IF(InpOverride!I988="",F_Inputs!I988,InpOverride!I988)</f>
        <v>0</v>
      </c>
      <c r="J988" s="347">
        <f>IF(InpOverride!J988="",F_Inputs!J988,InpOverride!J988)</f>
        <v>0</v>
      </c>
      <c r="K988" s="347">
        <f>IF(InpOverride!K988="",F_Inputs!K988,InpOverride!K988)</f>
        <v>0</v>
      </c>
      <c r="L988" s="347">
        <f>IF(InpOverride!L988="",F_Inputs!L988,InpOverride!L988)</f>
        <v>0</v>
      </c>
      <c r="M988" s="347">
        <f>IF(InpOverride!M988="",F_Inputs!M988,InpOverride!M988)</f>
        <v>0</v>
      </c>
    </row>
    <row r="989" spans="1:13" x14ac:dyDescent="0.35">
      <c r="A989" t="s">
        <v>158</v>
      </c>
      <c r="B989" t="s">
        <v>446</v>
      </c>
      <c r="C989" t="s">
        <v>447</v>
      </c>
      <c r="D989" t="s">
        <v>424</v>
      </c>
      <c r="E989" t="s">
        <v>292</v>
      </c>
      <c r="F989" s="347">
        <f>IF(InpOverride!F989="",F_Inputs!F989,InpOverride!F989)</f>
        <v>0</v>
      </c>
      <c r="G989" s="347">
        <f>IF(InpOverride!G989="",F_Inputs!G989,InpOverride!G989)</f>
        <v>0</v>
      </c>
      <c r="H989" s="347">
        <f>IF(InpOverride!H989="",F_Inputs!H989,InpOverride!H989)</f>
        <v>0</v>
      </c>
      <c r="I989" s="347">
        <f>IF(InpOverride!I989="",F_Inputs!I989,InpOverride!I989)</f>
        <v>0</v>
      </c>
      <c r="J989" s="347">
        <f>IF(InpOverride!J989="",F_Inputs!J989,InpOverride!J989)</f>
        <v>0</v>
      </c>
      <c r="K989" s="347">
        <f>IF(InpOverride!K989="",F_Inputs!K989,InpOverride!K989)</f>
        <v>0</v>
      </c>
      <c r="L989" s="347">
        <f>IF(InpOverride!L989="",F_Inputs!L989,InpOverride!L989)</f>
        <v>0</v>
      </c>
      <c r="M989" s="347">
        <f>IF(InpOverride!M989="",F_Inputs!M989,InpOverride!M989)</f>
        <v>0</v>
      </c>
    </row>
    <row r="990" spans="1:13" x14ac:dyDescent="0.35">
      <c r="A990" t="s">
        <v>158</v>
      </c>
      <c r="B990" t="s">
        <v>448</v>
      </c>
      <c r="C990" t="s">
        <v>449</v>
      </c>
      <c r="D990">
        <v>0</v>
      </c>
      <c r="E990" t="s">
        <v>292</v>
      </c>
      <c r="F990" s="347">
        <f>IF(InpOverride!F990="",F_Inputs!F990,InpOverride!F990)</f>
        <v>0</v>
      </c>
      <c r="G990" s="347">
        <f>IF(InpOverride!G990="",F_Inputs!G990,InpOverride!G990)</f>
        <v>0</v>
      </c>
      <c r="H990" s="347">
        <f>IF(InpOverride!H990="",F_Inputs!H990,InpOverride!H990)</f>
        <v>0</v>
      </c>
      <c r="I990" s="347">
        <f>IF(InpOverride!I990="",F_Inputs!I990,InpOverride!I990)</f>
        <v>0</v>
      </c>
      <c r="J990" s="347">
        <f>IF(InpOverride!J990="",F_Inputs!J990,InpOverride!J990)</f>
        <v>0</v>
      </c>
      <c r="K990" s="347">
        <f>IF(InpOverride!K990="",F_Inputs!K990,InpOverride!K990)</f>
        <v>0</v>
      </c>
      <c r="L990" s="347">
        <f>IF(InpOverride!L990="",F_Inputs!L990,InpOverride!L990)</f>
        <v>0</v>
      </c>
      <c r="M990" s="347">
        <f>IF(InpOverride!M990="",F_Inputs!M990,InpOverride!M990)</f>
        <v>0</v>
      </c>
    </row>
    <row r="991" spans="1:13" x14ac:dyDescent="0.35">
      <c r="A991" t="s">
        <v>158</v>
      </c>
      <c r="B991" t="s">
        <v>450</v>
      </c>
      <c r="C991" t="s">
        <v>451</v>
      </c>
      <c r="D991" t="s">
        <v>188</v>
      </c>
      <c r="E991" t="s">
        <v>292</v>
      </c>
      <c r="F991" s="347">
        <f>IF(InpOverride!F991="",F_Inputs!F991,InpOverride!F991)</f>
        <v>0</v>
      </c>
      <c r="G991" s="347">
        <f>IF(InpOverride!G991="",F_Inputs!G991,InpOverride!G991)</f>
        <v>0</v>
      </c>
      <c r="H991" s="347">
        <f>IF(InpOverride!H991="",F_Inputs!H991,InpOverride!H991)</f>
        <v>0</v>
      </c>
      <c r="I991" s="347">
        <f>IF(InpOverride!I991="",F_Inputs!I991,InpOverride!I991)</f>
        <v>0</v>
      </c>
      <c r="J991" s="347">
        <f>IF(InpOverride!J991="",F_Inputs!J991,InpOverride!J991)</f>
        <v>0</v>
      </c>
      <c r="K991" s="347">
        <f>IF(InpOverride!K991="",F_Inputs!K991,InpOverride!K991)</f>
        <v>0</v>
      </c>
      <c r="L991" s="347">
        <f>IF(InpOverride!L991="",F_Inputs!L991,InpOverride!L991)</f>
        <v>0</v>
      </c>
      <c r="M991" s="347">
        <f>IF(InpOverride!M991="",F_Inputs!M991,InpOverride!M991)</f>
        <v>0</v>
      </c>
    </row>
    <row r="992" spans="1:13" x14ac:dyDescent="0.35">
      <c r="A992" t="s">
        <v>158</v>
      </c>
      <c r="B992" t="s">
        <v>452</v>
      </c>
      <c r="C992" t="s">
        <v>453</v>
      </c>
      <c r="D992" t="s">
        <v>188</v>
      </c>
      <c r="E992" t="s">
        <v>292</v>
      </c>
      <c r="F992" s="347">
        <f>IF(InpOverride!F992="",F_Inputs!F992,InpOverride!F992)</f>
        <v>0</v>
      </c>
      <c r="G992" s="347">
        <f>IF(InpOverride!G992="",F_Inputs!G992,InpOverride!G992)</f>
        <v>0</v>
      </c>
      <c r="H992" s="347">
        <f>IF(InpOverride!H992="",F_Inputs!H992,InpOverride!H992)</f>
        <v>0</v>
      </c>
      <c r="I992" s="347">
        <f>IF(InpOverride!I992="",F_Inputs!I992,InpOverride!I992)</f>
        <v>0</v>
      </c>
      <c r="J992" s="347">
        <f>IF(InpOverride!J992="",F_Inputs!J992,InpOverride!J992)</f>
        <v>0</v>
      </c>
      <c r="K992" s="347">
        <f>IF(InpOverride!K992="",F_Inputs!K992,InpOverride!K992)</f>
        <v>0</v>
      </c>
      <c r="L992" s="347">
        <f>IF(InpOverride!L992="",F_Inputs!L992,InpOverride!L992)</f>
        <v>0</v>
      </c>
      <c r="M992" s="347">
        <f>IF(InpOverride!M992="",F_Inputs!M992,InpOverride!M992)</f>
        <v>0</v>
      </c>
    </row>
    <row r="993" spans="1:13" x14ac:dyDescent="0.35">
      <c r="A993" t="s">
        <v>158</v>
      </c>
      <c r="B993" t="s">
        <v>454</v>
      </c>
      <c r="C993" t="s">
        <v>455</v>
      </c>
      <c r="D993" t="s">
        <v>188</v>
      </c>
      <c r="E993" t="s">
        <v>292</v>
      </c>
      <c r="F993" s="347">
        <f>IF(InpOverride!F993="",F_Inputs!F993,InpOverride!F993)</f>
        <v>0</v>
      </c>
      <c r="G993" s="347">
        <f>IF(InpOverride!G993="",F_Inputs!G993,InpOverride!G993)</f>
        <v>0</v>
      </c>
      <c r="H993" s="347">
        <f>IF(InpOverride!H993="",F_Inputs!H993,InpOverride!H993)</f>
        <v>0</v>
      </c>
      <c r="I993" s="347">
        <f>IF(InpOverride!I993="",F_Inputs!I993,InpOverride!I993)</f>
        <v>0</v>
      </c>
      <c r="J993" s="347">
        <f>IF(InpOverride!J993="",F_Inputs!J993,InpOverride!J993)</f>
        <v>0</v>
      </c>
      <c r="K993" s="347">
        <f>IF(InpOverride!K993="",F_Inputs!K993,InpOverride!K993)</f>
        <v>0</v>
      </c>
      <c r="L993" s="347">
        <f>IF(InpOverride!L993="",F_Inputs!L993,InpOverride!L993)</f>
        <v>0</v>
      </c>
      <c r="M993" s="347">
        <f>IF(InpOverride!M993="",F_Inputs!M993,InpOverride!M993)</f>
        <v>0</v>
      </c>
    </row>
    <row r="994" spans="1:13" x14ac:dyDescent="0.35">
      <c r="A994" t="s">
        <v>158</v>
      </c>
      <c r="B994" t="s">
        <v>456</v>
      </c>
      <c r="C994" t="s">
        <v>457</v>
      </c>
      <c r="D994" t="s">
        <v>188</v>
      </c>
      <c r="E994" t="s">
        <v>292</v>
      </c>
      <c r="F994" s="347">
        <f>IF(InpOverride!F994="",F_Inputs!F994,InpOverride!F994)</f>
        <v>0</v>
      </c>
      <c r="G994" s="347">
        <f>IF(InpOverride!G994="",F_Inputs!G994,InpOverride!G994)</f>
        <v>0</v>
      </c>
      <c r="H994" s="347">
        <f>IF(InpOverride!H994="",F_Inputs!H994,InpOverride!H994)</f>
        <v>0</v>
      </c>
      <c r="I994" s="347">
        <f>IF(InpOverride!I994="",F_Inputs!I994,InpOverride!I994)</f>
        <v>0</v>
      </c>
      <c r="J994" s="347">
        <f>IF(InpOverride!J994="",F_Inputs!J994,InpOverride!J994)</f>
        <v>0</v>
      </c>
      <c r="K994" s="347">
        <f>IF(InpOverride!K994="",F_Inputs!K994,InpOverride!K994)</f>
        <v>0</v>
      </c>
      <c r="L994" s="347">
        <f>IF(InpOverride!L994="",F_Inputs!L994,InpOverride!L994)</f>
        <v>0</v>
      </c>
      <c r="M994" s="347">
        <f>IF(InpOverride!M994="",F_Inputs!M994,InpOverride!M994)</f>
        <v>0</v>
      </c>
    </row>
    <row r="995" spans="1:13" x14ac:dyDescent="0.35">
      <c r="A995" t="s">
        <v>158</v>
      </c>
      <c r="B995" t="s">
        <v>458</v>
      </c>
      <c r="C995" t="s">
        <v>459</v>
      </c>
      <c r="D995" t="s">
        <v>172</v>
      </c>
      <c r="E995" t="s">
        <v>292</v>
      </c>
      <c r="F995" s="347">
        <f>IF(InpOverride!F995="",F_Inputs!F995,InpOverride!F995)</f>
        <v>0</v>
      </c>
      <c r="G995" s="347">
        <f>IF(InpOverride!G995="",F_Inputs!G995,InpOverride!G995)</f>
        <v>0</v>
      </c>
      <c r="H995" s="347">
        <f>IF(InpOverride!H995="",F_Inputs!H995,InpOverride!H995)</f>
        <v>0</v>
      </c>
      <c r="I995" s="347">
        <f>IF(InpOverride!I995="",F_Inputs!I995,InpOverride!I995)</f>
        <v>0</v>
      </c>
      <c r="J995" s="347">
        <f>IF(InpOverride!J995="",F_Inputs!J995,InpOverride!J995)</f>
        <v>0</v>
      </c>
      <c r="K995" s="347">
        <f>IF(InpOverride!K995="",F_Inputs!K995,InpOverride!K995)</f>
        <v>0</v>
      </c>
      <c r="L995" s="347">
        <f>IF(InpOverride!L995="",F_Inputs!L995,InpOverride!L995)</f>
        <v>0</v>
      </c>
      <c r="M995" s="347">
        <f>IF(InpOverride!M995="",F_Inputs!M995,InpOverride!M995)</f>
        <v>0</v>
      </c>
    </row>
    <row r="996" spans="1:13" x14ac:dyDescent="0.35">
      <c r="A996" t="s">
        <v>158</v>
      </c>
      <c r="B996" t="s">
        <v>460</v>
      </c>
      <c r="C996" t="s">
        <v>461</v>
      </c>
      <c r="D996" t="s">
        <v>188</v>
      </c>
      <c r="E996" t="s">
        <v>292</v>
      </c>
      <c r="F996" s="347">
        <f>IF(InpOverride!F996="",F_Inputs!F996,InpOverride!F996)</f>
        <v>0</v>
      </c>
      <c r="G996" s="347">
        <f>IF(InpOverride!G996="",F_Inputs!G996,InpOverride!G996)</f>
        <v>0</v>
      </c>
      <c r="H996" s="347">
        <f>IF(InpOverride!H996="",F_Inputs!H996,InpOverride!H996)</f>
        <v>0</v>
      </c>
      <c r="I996" s="347">
        <f>IF(InpOverride!I996="",F_Inputs!I996,InpOverride!I996)</f>
        <v>0</v>
      </c>
      <c r="J996" s="347">
        <f>IF(InpOverride!J996="",F_Inputs!J996,InpOverride!J996)</f>
        <v>0</v>
      </c>
      <c r="K996" s="347">
        <f>IF(InpOverride!K996="",F_Inputs!K996,InpOverride!K996)</f>
        <v>0</v>
      </c>
      <c r="L996" s="347">
        <f>IF(InpOverride!L996="",F_Inputs!L996,InpOverride!L996)</f>
        <v>0</v>
      </c>
      <c r="M996" s="347">
        <f>IF(InpOverride!M996="",F_Inputs!M996,InpOverride!M996)</f>
        <v>0</v>
      </c>
    </row>
    <row r="997" spans="1:13" x14ac:dyDescent="0.35">
      <c r="A997" t="s">
        <v>158</v>
      </c>
      <c r="B997" t="s">
        <v>462</v>
      </c>
      <c r="C997" t="s">
        <v>463</v>
      </c>
      <c r="D997" t="s">
        <v>188</v>
      </c>
      <c r="E997" t="s">
        <v>292</v>
      </c>
      <c r="F997" s="347">
        <f>IF(InpOverride!F997="",F_Inputs!F997,InpOverride!F997)</f>
        <v>0</v>
      </c>
      <c r="G997" s="347">
        <f>IF(InpOverride!G997="",F_Inputs!G997,InpOverride!G997)</f>
        <v>0</v>
      </c>
      <c r="H997" s="347">
        <f>IF(InpOverride!H997="",F_Inputs!H997,InpOverride!H997)</f>
        <v>0</v>
      </c>
      <c r="I997" s="347">
        <f>IF(InpOverride!I997="",F_Inputs!I997,InpOverride!I997)</f>
        <v>0</v>
      </c>
      <c r="J997" s="347">
        <f>IF(InpOverride!J997="",F_Inputs!J997,InpOverride!J997)</f>
        <v>0</v>
      </c>
      <c r="K997" s="347">
        <f>IF(InpOverride!K997="",F_Inputs!K997,InpOverride!K997)</f>
        <v>0</v>
      </c>
      <c r="L997" s="347">
        <f>IF(InpOverride!L997="",F_Inputs!L997,InpOverride!L997)</f>
        <v>0</v>
      </c>
      <c r="M997" s="347">
        <f>IF(InpOverride!M997="",F_Inputs!M997,InpOverride!M997)</f>
        <v>0</v>
      </c>
    </row>
    <row r="998" spans="1:13" x14ac:dyDescent="0.35">
      <c r="A998" t="s">
        <v>158</v>
      </c>
      <c r="B998" t="s">
        <v>464</v>
      </c>
      <c r="C998" t="s">
        <v>465</v>
      </c>
      <c r="D998" t="s">
        <v>188</v>
      </c>
      <c r="E998" t="s">
        <v>292</v>
      </c>
      <c r="F998" s="347">
        <f>IF(InpOverride!F998="",F_Inputs!F998,InpOverride!F998)</f>
        <v>0</v>
      </c>
      <c r="G998" s="347">
        <f>IF(InpOverride!G998="",F_Inputs!G998,InpOverride!G998)</f>
        <v>0</v>
      </c>
      <c r="H998" s="347">
        <f>IF(InpOverride!H998="",F_Inputs!H998,InpOverride!H998)</f>
        <v>0</v>
      </c>
      <c r="I998" s="347">
        <f>IF(InpOverride!I998="",F_Inputs!I998,InpOverride!I998)</f>
        <v>0</v>
      </c>
      <c r="J998" s="347">
        <f>IF(InpOverride!J998="",F_Inputs!J998,InpOverride!J998)</f>
        <v>0</v>
      </c>
      <c r="K998" s="347">
        <f>IF(InpOverride!K998="",F_Inputs!K998,InpOverride!K998)</f>
        <v>0</v>
      </c>
      <c r="L998" s="347">
        <f>IF(InpOverride!L998="",F_Inputs!L998,InpOverride!L998)</f>
        <v>0</v>
      </c>
      <c r="M998" s="347">
        <f>IF(InpOverride!M998="",F_Inputs!M998,InpOverride!M998)</f>
        <v>0</v>
      </c>
    </row>
    <row r="999" spans="1:13" x14ac:dyDescent="0.35">
      <c r="A999" t="s">
        <v>158</v>
      </c>
      <c r="B999" t="s">
        <v>466</v>
      </c>
      <c r="C999" t="s">
        <v>467</v>
      </c>
      <c r="D999" t="s">
        <v>182</v>
      </c>
      <c r="E999" t="s">
        <v>292</v>
      </c>
      <c r="F999" s="347">
        <f>IF(InpOverride!F999="",F_Inputs!F999,InpOverride!F999)</f>
        <v>0</v>
      </c>
      <c r="G999" s="347">
        <f>IF(InpOverride!G999="",F_Inputs!G999,InpOverride!G999)</f>
        <v>0</v>
      </c>
      <c r="H999" s="347">
        <f>IF(InpOverride!H999="",F_Inputs!H999,InpOverride!H999)</f>
        <v>0</v>
      </c>
      <c r="I999" s="347">
        <f>IF(InpOverride!I999="",F_Inputs!I999,InpOverride!I999)</f>
        <v>0</v>
      </c>
      <c r="J999" s="347">
        <f>IF(InpOverride!J999="",F_Inputs!J999,InpOverride!J999)</f>
        <v>0</v>
      </c>
      <c r="K999" s="347">
        <f>IF(InpOverride!K999="",F_Inputs!K999,InpOverride!K999)</f>
        <v>0</v>
      </c>
      <c r="L999" s="347">
        <f>IF(InpOverride!L999="",F_Inputs!L999,InpOverride!L999)</f>
        <v>0</v>
      </c>
      <c r="M999" s="347">
        <f>IF(InpOverride!M999="",F_Inputs!M999,InpOverride!M999)</f>
        <v>0</v>
      </c>
    </row>
    <row r="1000" spans="1:13" x14ac:dyDescent="0.35">
      <c r="A1000" t="s">
        <v>158</v>
      </c>
      <c r="B1000" t="s">
        <v>468</v>
      </c>
      <c r="C1000" t="s">
        <v>469</v>
      </c>
      <c r="D1000" t="s">
        <v>188</v>
      </c>
      <c r="E1000" t="s">
        <v>292</v>
      </c>
      <c r="F1000" s="347">
        <f>IF(InpOverride!F1000="",F_Inputs!F1000,InpOverride!F1000)</f>
        <v>0</v>
      </c>
      <c r="G1000" s="347">
        <f>IF(InpOverride!G1000="",F_Inputs!G1000,InpOverride!G1000)</f>
        <v>0</v>
      </c>
      <c r="H1000" s="347">
        <f>IF(InpOverride!H1000="",F_Inputs!H1000,InpOverride!H1000)</f>
        <v>0</v>
      </c>
      <c r="I1000" s="347">
        <f>IF(InpOverride!I1000="",F_Inputs!I1000,InpOverride!I1000)</f>
        <v>0</v>
      </c>
      <c r="J1000" s="347">
        <f>IF(InpOverride!J1000="",F_Inputs!J1000,InpOverride!J1000)</f>
        <v>0</v>
      </c>
      <c r="K1000" s="347">
        <f>IF(InpOverride!K1000="",F_Inputs!K1000,InpOverride!K1000)</f>
        <v>0</v>
      </c>
      <c r="L1000" s="347">
        <f>IF(InpOverride!L1000="",F_Inputs!L1000,InpOverride!L1000)</f>
        <v>0</v>
      </c>
      <c r="M1000" s="347">
        <f>IF(InpOverride!M1000="",F_Inputs!M1000,InpOverride!M1000)</f>
        <v>0</v>
      </c>
    </row>
    <row r="1001" spans="1:13" x14ac:dyDescent="0.35">
      <c r="A1001" t="s">
        <v>158</v>
      </c>
      <c r="B1001" t="s">
        <v>470</v>
      </c>
      <c r="C1001" t="s">
        <v>471</v>
      </c>
      <c r="D1001" t="s">
        <v>182</v>
      </c>
      <c r="E1001" t="s">
        <v>292</v>
      </c>
      <c r="F1001" s="347">
        <f>IF(InpOverride!F1001="",F_Inputs!F1001,InpOverride!F1001)</f>
        <v>0</v>
      </c>
      <c r="G1001" s="347">
        <f>IF(InpOverride!G1001="",F_Inputs!G1001,InpOverride!G1001)</f>
        <v>0</v>
      </c>
      <c r="H1001" s="347">
        <f>IF(InpOverride!H1001="",F_Inputs!H1001,InpOverride!H1001)</f>
        <v>0</v>
      </c>
      <c r="I1001" s="347">
        <f>IF(InpOverride!I1001="",F_Inputs!I1001,InpOverride!I1001)</f>
        <v>0</v>
      </c>
      <c r="J1001" s="347">
        <f>IF(InpOverride!J1001="",F_Inputs!J1001,InpOverride!J1001)</f>
        <v>0</v>
      </c>
      <c r="K1001" s="347">
        <f>IF(InpOverride!K1001="",F_Inputs!K1001,InpOverride!K1001)</f>
        <v>0</v>
      </c>
      <c r="L1001" s="347">
        <f>IF(InpOverride!L1001="",F_Inputs!L1001,InpOverride!L1001)</f>
        <v>0</v>
      </c>
      <c r="M1001" s="347">
        <f>IF(InpOverride!M1001="",F_Inputs!M1001,InpOverride!M1001)</f>
        <v>0</v>
      </c>
    </row>
    <row r="1002" spans="1:13" x14ac:dyDescent="0.35">
      <c r="A1002" t="s">
        <v>158</v>
      </c>
      <c r="B1002" t="s">
        <v>472</v>
      </c>
      <c r="C1002" t="s">
        <v>473</v>
      </c>
      <c r="D1002" t="s">
        <v>188</v>
      </c>
      <c r="E1002" t="s">
        <v>292</v>
      </c>
      <c r="F1002" s="347">
        <f>IF(InpOverride!F1002="",F_Inputs!F1002,InpOverride!F1002)</f>
        <v>0</v>
      </c>
      <c r="G1002" s="347">
        <f>IF(InpOverride!G1002="",F_Inputs!G1002,InpOverride!G1002)</f>
        <v>0</v>
      </c>
      <c r="H1002" s="347">
        <f>IF(InpOverride!H1002="",F_Inputs!H1002,InpOverride!H1002)</f>
        <v>0</v>
      </c>
      <c r="I1002" s="347">
        <f>IF(InpOverride!I1002="",F_Inputs!I1002,InpOverride!I1002)</f>
        <v>0</v>
      </c>
      <c r="J1002" s="347">
        <f>IF(InpOverride!J1002="",F_Inputs!J1002,InpOverride!J1002)</f>
        <v>0</v>
      </c>
      <c r="K1002" s="347">
        <f>IF(InpOverride!K1002="",F_Inputs!K1002,InpOverride!K1002)</f>
        <v>0</v>
      </c>
      <c r="L1002" s="347">
        <f>IF(InpOverride!L1002="",F_Inputs!L1002,InpOverride!L1002)</f>
        <v>0</v>
      </c>
      <c r="M1002" s="347">
        <f>IF(InpOverride!M1002="",F_Inputs!M1002,InpOverride!M1002)</f>
        <v>0</v>
      </c>
    </row>
    <row r="1003" spans="1:13" x14ac:dyDescent="0.35">
      <c r="A1003" t="s">
        <v>158</v>
      </c>
      <c r="B1003" t="s">
        <v>474</v>
      </c>
      <c r="C1003" t="s">
        <v>475</v>
      </c>
      <c r="D1003" t="s">
        <v>170</v>
      </c>
      <c r="E1003" t="s">
        <v>292</v>
      </c>
      <c r="F1003" s="347">
        <f>IF(InpOverride!F1003="",F_Inputs!F1003,InpOverride!F1003)</f>
        <v>0</v>
      </c>
      <c r="G1003" s="347">
        <f>IF(InpOverride!G1003="",F_Inputs!G1003,InpOverride!G1003)</f>
        <v>0</v>
      </c>
      <c r="H1003" s="347">
        <f>IF(InpOverride!H1003="",F_Inputs!H1003,InpOverride!H1003)</f>
        <v>0</v>
      </c>
      <c r="I1003" s="347">
        <f>IF(InpOverride!I1003="",F_Inputs!I1003,InpOverride!I1003)</f>
        <v>0</v>
      </c>
      <c r="J1003" s="347">
        <f>IF(InpOverride!J1003="",F_Inputs!J1003,InpOverride!J1003)</f>
        <v>0</v>
      </c>
      <c r="K1003" s="347">
        <f>IF(InpOverride!K1003="",F_Inputs!K1003,InpOverride!K1003)</f>
        <v>0</v>
      </c>
      <c r="L1003" s="347">
        <f>IF(InpOverride!L1003="",F_Inputs!L1003,InpOverride!L1003)</f>
        <v>0</v>
      </c>
      <c r="M1003" s="347">
        <f>IF(InpOverride!M1003="",F_Inputs!M1003,InpOverride!M1003)</f>
        <v>0</v>
      </c>
    </row>
    <row r="1004" spans="1:13" x14ac:dyDescent="0.35">
      <c r="A1004" t="s">
        <v>158</v>
      </c>
      <c r="B1004" t="s">
        <v>476</v>
      </c>
      <c r="C1004" t="s">
        <v>477</v>
      </c>
      <c r="D1004" t="s">
        <v>170</v>
      </c>
      <c r="E1004" t="s">
        <v>292</v>
      </c>
      <c r="F1004" s="347">
        <f>IF(InpOverride!F1004="",F_Inputs!F1004,InpOverride!F1004)</f>
        <v>0</v>
      </c>
      <c r="G1004" s="347">
        <f>IF(InpOverride!G1004="",F_Inputs!G1004,InpOverride!G1004)</f>
        <v>0</v>
      </c>
      <c r="H1004" s="347">
        <f>IF(InpOverride!H1004="",F_Inputs!H1004,InpOverride!H1004)</f>
        <v>0</v>
      </c>
      <c r="I1004" s="347">
        <f>IF(InpOverride!I1004="",F_Inputs!I1004,InpOverride!I1004)</f>
        <v>0</v>
      </c>
      <c r="J1004" s="347">
        <f>IF(InpOverride!J1004="",F_Inputs!J1004,InpOverride!J1004)</f>
        <v>0</v>
      </c>
      <c r="K1004" s="347">
        <f>IF(InpOverride!K1004="",F_Inputs!K1004,InpOverride!K1004)</f>
        <v>0</v>
      </c>
      <c r="L1004" s="347">
        <f>IF(InpOverride!L1004="",F_Inputs!L1004,InpOverride!L1004)</f>
        <v>0</v>
      </c>
      <c r="M1004" s="347">
        <f>IF(InpOverride!M1004="",F_Inputs!M1004,InpOverride!M1004)</f>
        <v>0</v>
      </c>
    </row>
    <row r="1005" spans="1:13" x14ac:dyDescent="0.35">
      <c r="A1005" t="s">
        <v>158</v>
      </c>
      <c r="B1005" t="s">
        <v>478</v>
      </c>
      <c r="C1005" t="s">
        <v>479</v>
      </c>
      <c r="D1005" t="s">
        <v>170</v>
      </c>
      <c r="E1005" t="s">
        <v>292</v>
      </c>
      <c r="F1005" s="347">
        <f>IF(InpOverride!F1005="",F_Inputs!F1005,InpOverride!F1005)</f>
        <v>0</v>
      </c>
      <c r="G1005" s="347">
        <f>IF(InpOverride!G1005="",F_Inputs!G1005,InpOverride!G1005)</f>
        <v>0</v>
      </c>
      <c r="H1005" s="347">
        <f>IF(InpOverride!H1005="",F_Inputs!H1005,InpOverride!H1005)</f>
        <v>0</v>
      </c>
      <c r="I1005" s="347">
        <f>IF(InpOverride!I1005="",F_Inputs!I1005,InpOverride!I1005)</f>
        <v>0</v>
      </c>
      <c r="J1005" s="347">
        <f>IF(InpOverride!J1005="",F_Inputs!J1005,InpOverride!J1005)</f>
        <v>0</v>
      </c>
      <c r="K1005" s="347">
        <f>IF(InpOverride!K1005="",F_Inputs!K1005,InpOverride!K1005)</f>
        <v>0</v>
      </c>
      <c r="L1005" s="347">
        <f>IF(InpOverride!L1005="",F_Inputs!L1005,InpOverride!L1005)</f>
        <v>0</v>
      </c>
      <c r="M1005" s="347">
        <f>IF(InpOverride!M1005="",F_Inputs!M1005,InpOverride!M1005)</f>
        <v>0</v>
      </c>
    </row>
    <row r="1006" spans="1:13" x14ac:dyDescent="0.35">
      <c r="A1006" t="s">
        <v>158</v>
      </c>
      <c r="B1006" t="s">
        <v>480</v>
      </c>
      <c r="C1006" t="s">
        <v>481</v>
      </c>
      <c r="D1006" t="s">
        <v>170</v>
      </c>
      <c r="E1006" t="s">
        <v>292</v>
      </c>
      <c r="F1006" s="347">
        <f>IF(InpOverride!F1006="",F_Inputs!F1006,InpOverride!F1006)</f>
        <v>0</v>
      </c>
      <c r="G1006" s="347">
        <f>IF(InpOverride!G1006="",F_Inputs!G1006,InpOverride!G1006)</f>
        <v>0</v>
      </c>
      <c r="H1006" s="347">
        <f>IF(InpOverride!H1006="",F_Inputs!H1006,InpOverride!H1006)</f>
        <v>0</v>
      </c>
      <c r="I1006" s="347">
        <f>IF(InpOverride!I1006="",F_Inputs!I1006,InpOverride!I1006)</f>
        <v>0</v>
      </c>
      <c r="J1006" s="347">
        <f>IF(InpOverride!J1006="",F_Inputs!J1006,InpOverride!J1006)</f>
        <v>0</v>
      </c>
      <c r="K1006" s="347">
        <f>IF(InpOverride!K1006="",F_Inputs!K1006,InpOverride!K1006)</f>
        <v>0</v>
      </c>
      <c r="L1006" s="347">
        <f>IF(InpOverride!L1006="",F_Inputs!L1006,InpOverride!L1006)</f>
        <v>0</v>
      </c>
      <c r="M1006" s="347">
        <f>IF(InpOverride!M1006="",F_Inputs!M1006,InpOverride!M1006)</f>
        <v>0</v>
      </c>
    </row>
    <row r="1007" spans="1:13" x14ac:dyDescent="0.35">
      <c r="A1007" t="s">
        <v>158</v>
      </c>
      <c r="B1007" t="s">
        <v>482</v>
      </c>
      <c r="C1007" t="s">
        <v>483</v>
      </c>
      <c r="D1007" t="s">
        <v>170</v>
      </c>
      <c r="E1007" t="s">
        <v>292</v>
      </c>
      <c r="F1007" s="347">
        <f>IF(InpOverride!F1007="",F_Inputs!F1007,InpOverride!F1007)</f>
        <v>0</v>
      </c>
      <c r="G1007" s="347">
        <f>IF(InpOverride!G1007="",F_Inputs!G1007,InpOverride!G1007)</f>
        <v>0</v>
      </c>
      <c r="H1007" s="347">
        <f>IF(InpOverride!H1007="",F_Inputs!H1007,InpOverride!H1007)</f>
        <v>0</v>
      </c>
      <c r="I1007" s="347">
        <f>IF(InpOverride!I1007="",F_Inputs!I1007,InpOverride!I1007)</f>
        <v>0</v>
      </c>
      <c r="J1007" s="347">
        <f>IF(InpOverride!J1007="",F_Inputs!J1007,InpOverride!J1007)</f>
        <v>0</v>
      </c>
      <c r="K1007" s="347">
        <f>IF(InpOverride!K1007="",F_Inputs!K1007,InpOverride!K1007)</f>
        <v>0</v>
      </c>
      <c r="L1007" s="347">
        <f>IF(InpOverride!L1007="",F_Inputs!L1007,InpOverride!L1007)</f>
        <v>0</v>
      </c>
      <c r="M1007" s="347">
        <f>IF(InpOverride!M1007="",F_Inputs!M1007,InpOverride!M1007)</f>
        <v>0</v>
      </c>
    </row>
    <row r="1008" spans="1:13" x14ac:dyDescent="0.35">
      <c r="A1008" t="s">
        <v>158</v>
      </c>
      <c r="B1008" t="s">
        <v>484</v>
      </c>
      <c r="C1008" t="s">
        <v>485</v>
      </c>
      <c r="D1008" t="s">
        <v>170</v>
      </c>
      <c r="E1008" t="s">
        <v>292</v>
      </c>
      <c r="F1008" s="347">
        <f>IF(InpOverride!F1008="",F_Inputs!F1008,InpOverride!F1008)</f>
        <v>0</v>
      </c>
      <c r="G1008" s="347">
        <f>IF(InpOverride!G1008="",F_Inputs!G1008,InpOverride!G1008)</f>
        <v>0</v>
      </c>
      <c r="H1008" s="347">
        <f>IF(InpOverride!H1008="",F_Inputs!H1008,InpOverride!H1008)</f>
        <v>0</v>
      </c>
      <c r="I1008" s="347">
        <f>IF(InpOverride!I1008="",F_Inputs!I1008,InpOverride!I1008)</f>
        <v>0</v>
      </c>
      <c r="J1008" s="347">
        <f>IF(InpOverride!J1008="",F_Inputs!J1008,InpOverride!J1008)</f>
        <v>0</v>
      </c>
      <c r="K1008" s="347">
        <f>IF(InpOverride!K1008="",F_Inputs!K1008,InpOverride!K1008)</f>
        <v>0</v>
      </c>
      <c r="L1008" s="347">
        <f>IF(InpOverride!L1008="",F_Inputs!L1008,InpOverride!L1008)</f>
        <v>0</v>
      </c>
      <c r="M1008" s="347">
        <f>IF(InpOverride!M1008="",F_Inputs!M1008,InpOverride!M1008)</f>
        <v>0</v>
      </c>
    </row>
    <row r="1009" spans="1:13" x14ac:dyDescent="0.35">
      <c r="A1009" t="s">
        <v>158</v>
      </c>
      <c r="B1009" t="s">
        <v>486</v>
      </c>
      <c r="C1009" t="s">
        <v>487</v>
      </c>
      <c r="D1009" t="s">
        <v>170</v>
      </c>
      <c r="E1009" t="s">
        <v>292</v>
      </c>
      <c r="F1009" s="347">
        <f>IF(InpOverride!F1009="",F_Inputs!F1009,InpOverride!F1009)</f>
        <v>0</v>
      </c>
      <c r="G1009" s="347">
        <f>IF(InpOverride!G1009="",F_Inputs!G1009,InpOverride!G1009)</f>
        <v>0</v>
      </c>
      <c r="H1009" s="347">
        <f>IF(InpOverride!H1009="",F_Inputs!H1009,InpOverride!H1009)</f>
        <v>0</v>
      </c>
      <c r="I1009" s="347">
        <f>IF(InpOverride!I1009="",F_Inputs!I1009,InpOverride!I1009)</f>
        <v>0</v>
      </c>
      <c r="J1009" s="347">
        <f>IF(InpOverride!J1009="",F_Inputs!J1009,InpOverride!J1009)</f>
        <v>0</v>
      </c>
      <c r="K1009" s="347">
        <f>IF(InpOverride!K1009="",F_Inputs!K1009,InpOverride!K1009)</f>
        <v>0</v>
      </c>
      <c r="L1009" s="347">
        <f>IF(InpOverride!L1009="",F_Inputs!L1009,InpOverride!L1009)</f>
        <v>0</v>
      </c>
      <c r="M1009" s="347">
        <f>IF(InpOverride!M1009="",F_Inputs!M1009,InpOverride!M1009)</f>
        <v>0</v>
      </c>
    </row>
    <row r="1010" spans="1:13" x14ac:dyDescent="0.35">
      <c r="A1010" t="s">
        <v>158</v>
      </c>
      <c r="B1010" t="s">
        <v>488</v>
      </c>
      <c r="C1010" t="s">
        <v>489</v>
      </c>
      <c r="D1010" t="s">
        <v>170</v>
      </c>
      <c r="E1010" t="s">
        <v>292</v>
      </c>
      <c r="F1010" s="347">
        <f>IF(InpOverride!F1010="",F_Inputs!F1010,InpOverride!F1010)</f>
        <v>0</v>
      </c>
      <c r="G1010" s="347">
        <f>IF(InpOverride!G1010="",F_Inputs!G1010,InpOverride!G1010)</f>
        <v>0</v>
      </c>
      <c r="H1010" s="347">
        <f>IF(InpOverride!H1010="",F_Inputs!H1010,InpOverride!H1010)</f>
        <v>0</v>
      </c>
      <c r="I1010" s="347">
        <f>IF(InpOverride!I1010="",F_Inputs!I1010,InpOverride!I1010)</f>
        <v>0</v>
      </c>
      <c r="J1010" s="347">
        <f>IF(InpOverride!J1010="",F_Inputs!J1010,InpOverride!J1010)</f>
        <v>0</v>
      </c>
      <c r="K1010" s="347">
        <f>IF(InpOverride!K1010="",F_Inputs!K1010,InpOverride!K1010)</f>
        <v>0</v>
      </c>
      <c r="L1010" s="347">
        <f>IF(InpOverride!L1010="",F_Inputs!L1010,InpOverride!L1010)</f>
        <v>0</v>
      </c>
      <c r="M1010" s="347">
        <f>IF(InpOverride!M1010="",F_Inputs!M1010,InpOverride!M1010)</f>
        <v>0</v>
      </c>
    </row>
    <row r="1011" spans="1:13" x14ac:dyDescent="0.35">
      <c r="A1011" t="s">
        <v>158</v>
      </c>
      <c r="B1011" t="s">
        <v>490</v>
      </c>
      <c r="C1011" t="s">
        <v>491</v>
      </c>
      <c r="D1011" t="s">
        <v>170</v>
      </c>
      <c r="E1011" t="s">
        <v>292</v>
      </c>
      <c r="F1011" s="347">
        <f>IF(InpOverride!F1011="",F_Inputs!F1011,InpOverride!F1011)</f>
        <v>0</v>
      </c>
      <c r="G1011" s="347">
        <f>IF(InpOverride!G1011="",F_Inputs!G1011,InpOverride!G1011)</f>
        <v>0</v>
      </c>
      <c r="H1011" s="347">
        <f>IF(InpOverride!H1011="",F_Inputs!H1011,InpOverride!H1011)</f>
        <v>0</v>
      </c>
      <c r="I1011" s="347">
        <f>IF(InpOverride!I1011="",F_Inputs!I1011,InpOverride!I1011)</f>
        <v>0</v>
      </c>
      <c r="J1011" s="347">
        <f>IF(InpOverride!J1011="",F_Inputs!J1011,InpOverride!J1011)</f>
        <v>0</v>
      </c>
      <c r="K1011" s="347">
        <f>IF(InpOverride!K1011="",F_Inputs!K1011,InpOverride!K1011)</f>
        <v>0</v>
      </c>
      <c r="L1011" s="347">
        <f>IF(InpOverride!L1011="",F_Inputs!L1011,InpOverride!L1011)</f>
        <v>0</v>
      </c>
      <c r="M1011" s="347">
        <f>IF(InpOverride!M1011="",F_Inputs!M1011,InpOverride!M1011)</f>
        <v>0</v>
      </c>
    </row>
    <row r="1012" spans="1:13" x14ac:dyDescent="0.35">
      <c r="A1012" t="s">
        <v>158</v>
      </c>
      <c r="B1012" t="s">
        <v>492</v>
      </c>
      <c r="C1012" t="s">
        <v>493</v>
      </c>
      <c r="D1012" t="s">
        <v>170</v>
      </c>
      <c r="E1012" t="s">
        <v>292</v>
      </c>
      <c r="F1012" s="347">
        <f>IF(InpOverride!F1012="",F_Inputs!F1012,InpOverride!F1012)</f>
        <v>0</v>
      </c>
      <c r="G1012" s="347">
        <f>IF(InpOverride!G1012="",F_Inputs!G1012,InpOverride!G1012)</f>
        <v>0</v>
      </c>
      <c r="H1012" s="347">
        <f>IF(InpOverride!H1012="",F_Inputs!H1012,InpOverride!H1012)</f>
        <v>0</v>
      </c>
      <c r="I1012" s="347">
        <f>IF(InpOverride!I1012="",F_Inputs!I1012,InpOverride!I1012)</f>
        <v>0</v>
      </c>
      <c r="J1012" s="347">
        <f>IF(InpOverride!J1012="",F_Inputs!J1012,InpOverride!J1012)</f>
        <v>0</v>
      </c>
      <c r="K1012" s="347">
        <f>IF(InpOverride!K1012="",F_Inputs!K1012,InpOverride!K1012)</f>
        <v>0</v>
      </c>
      <c r="L1012" s="347">
        <f>IF(InpOverride!L1012="",F_Inputs!L1012,InpOverride!L1012)</f>
        <v>0</v>
      </c>
      <c r="M1012" s="347">
        <f>IF(InpOverride!M1012="",F_Inputs!M1012,InpOverride!M1012)</f>
        <v>0</v>
      </c>
    </row>
    <row r="1013" spans="1:13" x14ac:dyDescent="0.35">
      <c r="A1013" t="s">
        <v>158</v>
      </c>
      <c r="B1013" t="s">
        <v>494</v>
      </c>
      <c r="C1013" t="s">
        <v>495</v>
      </c>
      <c r="D1013" t="s">
        <v>170</v>
      </c>
      <c r="E1013" t="s">
        <v>292</v>
      </c>
      <c r="F1013" s="347">
        <f>IF(InpOverride!F1013="",F_Inputs!F1013,InpOverride!F1013)</f>
        <v>0</v>
      </c>
      <c r="G1013" s="347">
        <f>IF(InpOverride!G1013="",F_Inputs!G1013,InpOverride!G1013)</f>
        <v>0</v>
      </c>
      <c r="H1013" s="347">
        <f>IF(InpOverride!H1013="",F_Inputs!H1013,InpOverride!H1013)</f>
        <v>0</v>
      </c>
      <c r="I1013" s="347">
        <f>IF(InpOverride!I1013="",F_Inputs!I1013,InpOverride!I1013)</f>
        <v>0</v>
      </c>
      <c r="J1013" s="347">
        <f>IF(InpOverride!J1013="",F_Inputs!J1013,InpOverride!J1013)</f>
        <v>0</v>
      </c>
      <c r="K1013" s="347">
        <f>IF(InpOverride!K1013="",F_Inputs!K1013,InpOverride!K1013)</f>
        <v>0</v>
      </c>
      <c r="L1013" s="347">
        <f>IF(InpOverride!L1013="",F_Inputs!L1013,InpOverride!L1013)</f>
        <v>0</v>
      </c>
      <c r="M1013" s="347">
        <f>IF(InpOverride!M1013="",F_Inputs!M1013,InpOverride!M1013)</f>
        <v>0</v>
      </c>
    </row>
    <row r="1014" spans="1:13" x14ac:dyDescent="0.35">
      <c r="A1014" t="s">
        <v>158</v>
      </c>
      <c r="B1014" t="s">
        <v>496</v>
      </c>
      <c r="C1014" t="s">
        <v>497</v>
      </c>
      <c r="D1014" t="s">
        <v>170</v>
      </c>
      <c r="E1014" t="s">
        <v>292</v>
      </c>
      <c r="F1014" s="347">
        <f>IF(InpOverride!F1014="",F_Inputs!F1014,InpOverride!F1014)</f>
        <v>0</v>
      </c>
      <c r="G1014" s="347">
        <f>IF(InpOverride!G1014="",F_Inputs!G1014,InpOverride!G1014)</f>
        <v>0</v>
      </c>
      <c r="H1014" s="347">
        <f>IF(InpOverride!H1014="",F_Inputs!H1014,InpOverride!H1014)</f>
        <v>0</v>
      </c>
      <c r="I1014" s="347">
        <f>IF(InpOverride!I1014="",F_Inputs!I1014,InpOverride!I1014)</f>
        <v>0</v>
      </c>
      <c r="J1014" s="347">
        <f>IF(InpOverride!J1014="",F_Inputs!J1014,InpOverride!J1014)</f>
        <v>0</v>
      </c>
      <c r="K1014" s="347">
        <f>IF(InpOverride!K1014="",F_Inputs!K1014,InpOverride!K1014)</f>
        <v>0</v>
      </c>
      <c r="L1014" s="347">
        <f>IF(InpOverride!L1014="",F_Inputs!L1014,InpOverride!L1014)</f>
        <v>0</v>
      </c>
      <c r="M1014" s="347">
        <f>IF(InpOverride!M1014="",F_Inputs!M1014,InpOverride!M1014)</f>
        <v>0</v>
      </c>
    </row>
    <row r="1015" spans="1:13" x14ac:dyDescent="0.35">
      <c r="A1015" t="s">
        <v>158</v>
      </c>
      <c r="B1015" t="s">
        <v>498</v>
      </c>
      <c r="C1015" t="s">
        <v>499</v>
      </c>
      <c r="D1015" t="s">
        <v>170</v>
      </c>
      <c r="E1015" t="s">
        <v>292</v>
      </c>
      <c r="F1015" s="347">
        <f>IF(InpOverride!F1015="",F_Inputs!F1015,InpOverride!F1015)</f>
        <v>0</v>
      </c>
      <c r="G1015" s="347">
        <f>IF(InpOverride!G1015="",F_Inputs!G1015,InpOverride!G1015)</f>
        <v>0</v>
      </c>
      <c r="H1015" s="347">
        <f>IF(InpOverride!H1015="",F_Inputs!H1015,InpOverride!H1015)</f>
        <v>0</v>
      </c>
      <c r="I1015" s="347">
        <f>IF(InpOverride!I1015="",F_Inputs!I1015,InpOverride!I1015)</f>
        <v>0</v>
      </c>
      <c r="J1015" s="347">
        <f>IF(InpOverride!J1015="",F_Inputs!J1015,InpOverride!J1015)</f>
        <v>0</v>
      </c>
      <c r="K1015" s="347">
        <f>IF(InpOverride!K1015="",F_Inputs!K1015,InpOverride!K1015)</f>
        <v>0</v>
      </c>
      <c r="L1015" s="347">
        <f>IF(InpOverride!L1015="",F_Inputs!L1015,InpOverride!L1015)</f>
        <v>0</v>
      </c>
      <c r="M1015" s="347">
        <f>IF(InpOverride!M1015="",F_Inputs!M1015,InpOverride!M1015)</f>
        <v>0</v>
      </c>
    </row>
    <row r="1016" spans="1:13" x14ac:dyDescent="0.35">
      <c r="A1016" t="s">
        <v>158</v>
      </c>
      <c r="B1016" t="s">
        <v>500</v>
      </c>
      <c r="C1016" t="s">
        <v>501</v>
      </c>
      <c r="D1016" t="s">
        <v>170</v>
      </c>
      <c r="E1016" t="s">
        <v>292</v>
      </c>
      <c r="F1016" s="347">
        <f>IF(InpOverride!F1016="",F_Inputs!F1016,InpOverride!F1016)</f>
        <v>0</v>
      </c>
      <c r="G1016" s="347">
        <f>IF(InpOverride!G1016="",F_Inputs!G1016,InpOverride!G1016)</f>
        <v>0</v>
      </c>
      <c r="H1016" s="347">
        <f>IF(InpOverride!H1016="",F_Inputs!H1016,InpOverride!H1016)</f>
        <v>0</v>
      </c>
      <c r="I1016" s="347">
        <f>IF(InpOverride!I1016="",F_Inputs!I1016,InpOverride!I1016)</f>
        <v>0</v>
      </c>
      <c r="J1016" s="347">
        <f>IF(InpOverride!J1016="",F_Inputs!J1016,InpOverride!J1016)</f>
        <v>0</v>
      </c>
      <c r="K1016" s="347">
        <f>IF(InpOverride!K1016="",F_Inputs!K1016,InpOverride!K1016)</f>
        <v>0</v>
      </c>
      <c r="L1016" s="347">
        <f>IF(InpOverride!L1016="",F_Inputs!L1016,InpOverride!L1016)</f>
        <v>0</v>
      </c>
      <c r="M1016" s="347">
        <f>IF(InpOverride!M1016="",F_Inputs!M1016,InpOverride!M1016)</f>
        <v>0</v>
      </c>
    </row>
    <row r="1017" spans="1:13" x14ac:dyDescent="0.35">
      <c r="A1017" t="s">
        <v>158</v>
      </c>
      <c r="B1017" t="s">
        <v>502</v>
      </c>
      <c r="C1017" t="s">
        <v>503</v>
      </c>
      <c r="D1017" t="s">
        <v>170</v>
      </c>
      <c r="E1017" t="s">
        <v>292</v>
      </c>
      <c r="F1017" s="347">
        <f>IF(InpOverride!F1017="",F_Inputs!F1017,InpOverride!F1017)</f>
        <v>0</v>
      </c>
      <c r="G1017" s="347">
        <f>IF(InpOverride!G1017="",F_Inputs!G1017,InpOverride!G1017)</f>
        <v>0</v>
      </c>
      <c r="H1017" s="347">
        <f>IF(InpOverride!H1017="",F_Inputs!H1017,InpOverride!H1017)</f>
        <v>0</v>
      </c>
      <c r="I1017" s="347">
        <f>IF(InpOverride!I1017="",F_Inputs!I1017,InpOverride!I1017)</f>
        <v>0</v>
      </c>
      <c r="J1017" s="347">
        <f>IF(InpOverride!J1017="",F_Inputs!J1017,InpOverride!J1017)</f>
        <v>0</v>
      </c>
      <c r="K1017" s="347">
        <f>IF(InpOverride!K1017="",F_Inputs!K1017,InpOverride!K1017)</f>
        <v>0</v>
      </c>
      <c r="L1017" s="347">
        <f>IF(InpOverride!L1017="",F_Inputs!L1017,InpOverride!L1017)</f>
        <v>0</v>
      </c>
      <c r="M1017" s="347">
        <f>IF(InpOverride!M1017="",F_Inputs!M1017,InpOverride!M1017)</f>
        <v>0</v>
      </c>
    </row>
    <row r="1018" spans="1:13" x14ac:dyDescent="0.35">
      <c r="A1018" t="s">
        <v>158</v>
      </c>
      <c r="B1018" t="s">
        <v>504</v>
      </c>
      <c r="C1018" t="s">
        <v>505</v>
      </c>
      <c r="D1018" t="s">
        <v>170</v>
      </c>
      <c r="E1018" t="s">
        <v>292</v>
      </c>
      <c r="F1018" s="347">
        <f>IF(InpOverride!F1018="",F_Inputs!F1018,InpOverride!F1018)</f>
        <v>0</v>
      </c>
      <c r="G1018" s="347">
        <f>IF(InpOverride!G1018="",F_Inputs!G1018,InpOverride!G1018)</f>
        <v>0</v>
      </c>
      <c r="H1018" s="347">
        <f>IF(InpOverride!H1018="",F_Inputs!H1018,InpOverride!H1018)</f>
        <v>0</v>
      </c>
      <c r="I1018" s="347">
        <f>IF(InpOverride!I1018="",F_Inputs!I1018,InpOverride!I1018)</f>
        <v>0</v>
      </c>
      <c r="J1018" s="347">
        <f>IF(InpOverride!J1018="",F_Inputs!J1018,InpOverride!J1018)</f>
        <v>0</v>
      </c>
      <c r="K1018" s="347">
        <f>IF(InpOverride!K1018="",F_Inputs!K1018,InpOverride!K1018)</f>
        <v>0</v>
      </c>
      <c r="L1018" s="347">
        <f>IF(InpOverride!L1018="",F_Inputs!L1018,InpOverride!L1018)</f>
        <v>0</v>
      </c>
      <c r="M1018" s="347">
        <f>IF(InpOverride!M1018="",F_Inputs!M1018,InpOverride!M1018)</f>
        <v>0</v>
      </c>
    </row>
    <row r="1019" spans="1:13" x14ac:dyDescent="0.35">
      <c r="A1019" t="s">
        <v>158</v>
      </c>
      <c r="B1019" t="s">
        <v>506</v>
      </c>
      <c r="C1019" t="s">
        <v>507</v>
      </c>
      <c r="D1019" t="s">
        <v>170</v>
      </c>
      <c r="E1019" t="s">
        <v>292</v>
      </c>
      <c r="F1019" s="347">
        <f>IF(InpOverride!F1019="",F_Inputs!F1019,InpOverride!F1019)</f>
        <v>0</v>
      </c>
      <c r="G1019" s="347">
        <f>IF(InpOverride!G1019="",F_Inputs!G1019,InpOverride!G1019)</f>
        <v>0</v>
      </c>
      <c r="H1019" s="347">
        <f>IF(InpOverride!H1019="",F_Inputs!H1019,InpOverride!H1019)</f>
        <v>0</v>
      </c>
      <c r="I1019" s="347">
        <f>IF(InpOverride!I1019="",F_Inputs!I1019,InpOverride!I1019)</f>
        <v>0</v>
      </c>
      <c r="J1019" s="347">
        <f>IF(InpOverride!J1019="",F_Inputs!J1019,InpOverride!J1019)</f>
        <v>0</v>
      </c>
      <c r="K1019" s="347">
        <f>IF(InpOverride!K1019="",F_Inputs!K1019,InpOverride!K1019)</f>
        <v>0</v>
      </c>
      <c r="L1019" s="347">
        <f>IF(InpOverride!L1019="",F_Inputs!L1019,InpOverride!L1019)</f>
        <v>0</v>
      </c>
      <c r="M1019" s="347">
        <f>IF(InpOverride!M1019="",F_Inputs!M1019,InpOverride!M1019)</f>
        <v>0</v>
      </c>
    </row>
    <row r="1020" spans="1:13" x14ac:dyDescent="0.35">
      <c r="A1020" t="s">
        <v>158</v>
      </c>
      <c r="B1020" t="s">
        <v>508</v>
      </c>
      <c r="C1020" t="s">
        <v>509</v>
      </c>
      <c r="D1020" t="s">
        <v>170</v>
      </c>
      <c r="E1020" t="s">
        <v>292</v>
      </c>
      <c r="F1020" s="347">
        <f>IF(InpOverride!F1020="",F_Inputs!F1020,InpOverride!F1020)</f>
        <v>0</v>
      </c>
      <c r="G1020" s="347">
        <f>IF(InpOverride!G1020="",F_Inputs!G1020,InpOverride!G1020)</f>
        <v>0</v>
      </c>
      <c r="H1020" s="347">
        <f>IF(InpOverride!H1020="",F_Inputs!H1020,InpOverride!H1020)</f>
        <v>0</v>
      </c>
      <c r="I1020" s="347">
        <f>IF(InpOverride!I1020="",F_Inputs!I1020,InpOverride!I1020)</f>
        <v>0</v>
      </c>
      <c r="J1020" s="347">
        <f>IF(InpOverride!J1020="",F_Inputs!J1020,InpOverride!J1020)</f>
        <v>0</v>
      </c>
      <c r="K1020" s="347">
        <f>IF(InpOverride!K1020="",F_Inputs!K1020,InpOverride!K1020)</f>
        <v>0</v>
      </c>
      <c r="L1020" s="347">
        <f>IF(InpOverride!L1020="",F_Inputs!L1020,InpOverride!L1020)</f>
        <v>0</v>
      </c>
      <c r="M1020" s="347">
        <f>IF(InpOverride!M1020="",F_Inputs!M1020,InpOverride!M1020)</f>
        <v>0</v>
      </c>
    </row>
    <row r="1021" spans="1:13" x14ac:dyDescent="0.35">
      <c r="A1021" t="s">
        <v>158</v>
      </c>
      <c r="B1021" t="s">
        <v>510</v>
      </c>
      <c r="C1021" t="s">
        <v>511</v>
      </c>
      <c r="D1021" t="s">
        <v>170</v>
      </c>
      <c r="E1021" t="s">
        <v>292</v>
      </c>
      <c r="F1021" s="347">
        <f>IF(InpOverride!F1021="",F_Inputs!F1021,InpOverride!F1021)</f>
        <v>0</v>
      </c>
      <c r="G1021" s="347">
        <f>IF(InpOverride!G1021="",F_Inputs!G1021,InpOverride!G1021)</f>
        <v>0</v>
      </c>
      <c r="H1021" s="347">
        <f>IF(InpOverride!H1021="",F_Inputs!H1021,InpOverride!H1021)</f>
        <v>0</v>
      </c>
      <c r="I1021" s="347">
        <f>IF(InpOverride!I1021="",F_Inputs!I1021,InpOverride!I1021)</f>
        <v>0</v>
      </c>
      <c r="J1021" s="347">
        <f>IF(InpOverride!J1021="",F_Inputs!J1021,InpOverride!J1021)</f>
        <v>0</v>
      </c>
      <c r="K1021" s="347">
        <f>IF(InpOverride!K1021="",F_Inputs!K1021,InpOverride!K1021)</f>
        <v>0</v>
      </c>
      <c r="L1021" s="347">
        <f>IF(InpOverride!L1021="",F_Inputs!L1021,InpOverride!L1021)</f>
        <v>0</v>
      </c>
      <c r="M1021" s="347">
        <f>IF(InpOverride!M1021="",F_Inputs!M1021,InpOverride!M1021)</f>
        <v>0</v>
      </c>
    </row>
    <row r="1022" spans="1:13" x14ac:dyDescent="0.35">
      <c r="A1022" t="s">
        <v>158</v>
      </c>
      <c r="B1022" t="s">
        <v>512</v>
      </c>
      <c r="C1022" t="s">
        <v>513</v>
      </c>
      <c r="D1022" t="s">
        <v>170</v>
      </c>
      <c r="E1022" t="s">
        <v>292</v>
      </c>
      <c r="F1022" s="347">
        <f>IF(InpOverride!F1022="",F_Inputs!F1022,InpOverride!F1022)</f>
        <v>0</v>
      </c>
      <c r="G1022" s="347">
        <f>IF(InpOverride!G1022="",F_Inputs!G1022,InpOverride!G1022)</f>
        <v>0</v>
      </c>
      <c r="H1022" s="347">
        <f>IF(InpOverride!H1022="",F_Inputs!H1022,InpOverride!H1022)</f>
        <v>0</v>
      </c>
      <c r="I1022" s="347">
        <f>IF(InpOverride!I1022="",F_Inputs!I1022,InpOverride!I1022)</f>
        <v>0</v>
      </c>
      <c r="J1022" s="347">
        <f>IF(InpOverride!J1022="",F_Inputs!J1022,InpOverride!J1022)</f>
        <v>0</v>
      </c>
      <c r="K1022" s="347">
        <f>IF(InpOverride!K1022="",F_Inputs!K1022,InpOverride!K1022)</f>
        <v>0</v>
      </c>
      <c r="L1022" s="347">
        <f>IF(InpOverride!L1022="",F_Inputs!L1022,InpOverride!L1022)</f>
        <v>0</v>
      </c>
      <c r="M1022" s="347">
        <f>IF(InpOverride!M1022="",F_Inputs!M1022,InpOverride!M1022)</f>
        <v>0</v>
      </c>
    </row>
    <row r="1023" spans="1:13" x14ac:dyDescent="0.35">
      <c r="A1023" t="s">
        <v>158</v>
      </c>
      <c r="B1023" t="s">
        <v>514</v>
      </c>
      <c r="C1023" t="s">
        <v>515</v>
      </c>
      <c r="D1023" t="s">
        <v>170</v>
      </c>
      <c r="E1023" t="s">
        <v>292</v>
      </c>
      <c r="F1023" s="347">
        <f>IF(InpOverride!F1023="",F_Inputs!F1023,InpOverride!F1023)</f>
        <v>0</v>
      </c>
      <c r="G1023" s="347">
        <f>IF(InpOverride!G1023="",F_Inputs!G1023,InpOverride!G1023)</f>
        <v>0</v>
      </c>
      <c r="H1023" s="347">
        <f>IF(InpOverride!H1023="",F_Inputs!H1023,InpOverride!H1023)</f>
        <v>0</v>
      </c>
      <c r="I1023" s="347">
        <f>IF(InpOverride!I1023="",F_Inputs!I1023,InpOverride!I1023)</f>
        <v>0</v>
      </c>
      <c r="J1023" s="347">
        <f>IF(InpOverride!J1023="",F_Inputs!J1023,InpOverride!J1023)</f>
        <v>0</v>
      </c>
      <c r="K1023" s="347">
        <f>IF(InpOverride!K1023="",F_Inputs!K1023,InpOverride!K1023)</f>
        <v>0</v>
      </c>
      <c r="L1023" s="347">
        <f>IF(InpOverride!L1023="",F_Inputs!L1023,InpOverride!L1023)</f>
        <v>0</v>
      </c>
      <c r="M1023" s="347">
        <f>IF(InpOverride!M1023="",F_Inputs!M1023,InpOverride!M1023)</f>
        <v>0</v>
      </c>
    </row>
    <row r="1024" spans="1:13" x14ac:dyDescent="0.35">
      <c r="A1024" t="s">
        <v>158</v>
      </c>
      <c r="B1024" t="s">
        <v>516</v>
      </c>
      <c r="C1024" t="s">
        <v>517</v>
      </c>
      <c r="D1024" t="s">
        <v>170</v>
      </c>
      <c r="E1024" t="s">
        <v>292</v>
      </c>
      <c r="F1024" s="347">
        <f>IF(InpOverride!F1024="",F_Inputs!F1024,InpOverride!F1024)</f>
        <v>0</v>
      </c>
      <c r="G1024" s="347">
        <f>IF(InpOverride!G1024="",F_Inputs!G1024,InpOverride!G1024)</f>
        <v>0</v>
      </c>
      <c r="H1024" s="347">
        <f>IF(InpOverride!H1024="",F_Inputs!H1024,InpOverride!H1024)</f>
        <v>0</v>
      </c>
      <c r="I1024" s="347">
        <f>IF(InpOverride!I1024="",F_Inputs!I1024,InpOverride!I1024)</f>
        <v>0</v>
      </c>
      <c r="J1024" s="347">
        <f>IF(InpOverride!J1024="",F_Inputs!J1024,InpOverride!J1024)</f>
        <v>0</v>
      </c>
      <c r="K1024" s="347">
        <f>IF(InpOverride!K1024="",F_Inputs!K1024,InpOverride!K1024)</f>
        <v>0</v>
      </c>
      <c r="L1024" s="347">
        <f>IF(InpOverride!L1024="",F_Inputs!L1024,InpOverride!L1024)</f>
        <v>0</v>
      </c>
      <c r="M1024" s="347">
        <f>IF(InpOverride!M1024="",F_Inputs!M1024,InpOverride!M1024)</f>
        <v>0</v>
      </c>
    </row>
    <row r="1025" spans="1:13" x14ac:dyDescent="0.35">
      <c r="A1025" t="s">
        <v>158</v>
      </c>
      <c r="B1025" t="s">
        <v>518</v>
      </c>
      <c r="C1025" t="s">
        <v>519</v>
      </c>
      <c r="D1025" t="s">
        <v>170</v>
      </c>
      <c r="E1025" t="s">
        <v>292</v>
      </c>
      <c r="F1025" s="347">
        <f>IF(InpOverride!F1025="",F_Inputs!F1025,InpOverride!F1025)</f>
        <v>0</v>
      </c>
      <c r="G1025" s="347">
        <f>IF(InpOverride!G1025="",F_Inputs!G1025,InpOverride!G1025)</f>
        <v>0</v>
      </c>
      <c r="H1025" s="347">
        <f>IF(InpOverride!H1025="",F_Inputs!H1025,InpOverride!H1025)</f>
        <v>0</v>
      </c>
      <c r="I1025" s="347">
        <f>IF(InpOverride!I1025="",F_Inputs!I1025,InpOverride!I1025)</f>
        <v>0</v>
      </c>
      <c r="J1025" s="347">
        <f>IF(InpOverride!J1025="",F_Inputs!J1025,InpOverride!J1025)</f>
        <v>0</v>
      </c>
      <c r="K1025" s="347">
        <f>IF(InpOverride!K1025="",F_Inputs!K1025,InpOverride!K1025)</f>
        <v>0</v>
      </c>
      <c r="L1025" s="347">
        <f>IF(InpOverride!L1025="",F_Inputs!L1025,InpOverride!L1025)</f>
        <v>0</v>
      </c>
      <c r="M1025" s="347">
        <f>IF(InpOverride!M1025="",F_Inputs!M1025,InpOverride!M1025)</f>
        <v>0</v>
      </c>
    </row>
    <row r="1026" spans="1:13" x14ac:dyDescent="0.35">
      <c r="A1026" t="s">
        <v>158</v>
      </c>
      <c r="B1026" t="s">
        <v>520</v>
      </c>
      <c r="C1026" t="s">
        <v>521</v>
      </c>
      <c r="D1026" t="s">
        <v>170</v>
      </c>
      <c r="E1026" t="s">
        <v>292</v>
      </c>
      <c r="F1026" s="347">
        <f>IF(InpOverride!F1026="",F_Inputs!F1026,InpOverride!F1026)</f>
        <v>0</v>
      </c>
      <c r="G1026" s="347">
        <f>IF(InpOverride!G1026="",F_Inputs!G1026,InpOverride!G1026)</f>
        <v>0</v>
      </c>
      <c r="H1026" s="347">
        <f>IF(InpOverride!H1026="",F_Inputs!H1026,InpOverride!H1026)</f>
        <v>0</v>
      </c>
      <c r="I1026" s="347">
        <f>IF(InpOverride!I1026="",F_Inputs!I1026,InpOverride!I1026)</f>
        <v>0</v>
      </c>
      <c r="J1026" s="347">
        <f>IF(InpOverride!J1026="",F_Inputs!J1026,InpOverride!J1026)</f>
        <v>0</v>
      </c>
      <c r="K1026" s="347">
        <f>IF(InpOverride!K1026="",F_Inputs!K1026,InpOverride!K1026)</f>
        <v>0</v>
      </c>
      <c r="L1026" s="347">
        <f>IF(InpOverride!L1026="",F_Inputs!L1026,InpOverride!L1026)</f>
        <v>0</v>
      </c>
      <c r="M1026" s="347">
        <f>IF(InpOverride!M1026="",F_Inputs!M1026,InpOverride!M1026)</f>
        <v>0</v>
      </c>
    </row>
    <row r="1027" spans="1:13" x14ac:dyDescent="0.35">
      <c r="A1027" t="s">
        <v>158</v>
      </c>
      <c r="B1027" t="s">
        <v>522</v>
      </c>
      <c r="C1027" t="s">
        <v>523</v>
      </c>
      <c r="D1027" t="s">
        <v>170</v>
      </c>
      <c r="E1027" t="s">
        <v>292</v>
      </c>
      <c r="F1027" s="347">
        <f>IF(InpOverride!F1027="",F_Inputs!F1027,InpOverride!F1027)</f>
        <v>0</v>
      </c>
      <c r="G1027" s="347">
        <f>IF(InpOverride!G1027="",F_Inputs!G1027,InpOverride!G1027)</f>
        <v>0</v>
      </c>
      <c r="H1027" s="347">
        <f>IF(InpOverride!H1027="",F_Inputs!H1027,InpOverride!H1027)</f>
        <v>0</v>
      </c>
      <c r="I1027" s="347">
        <f>IF(InpOverride!I1027="",F_Inputs!I1027,InpOverride!I1027)</f>
        <v>0</v>
      </c>
      <c r="J1027" s="347">
        <f>IF(InpOverride!J1027="",F_Inputs!J1027,InpOverride!J1027)</f>
        <v>0</v>
      </c>
      <c r="K1027" s="347">
        <f>IF(InpOverride!K1027="",F_Inputs!K1027,InpOverride!K1027)</f>
        <v>0</v>
      </c>
      <c r="L1027" s="347">
        <f>IF(InpOverride!L1027="",F_Inputs!L1027,InpOverride!L1027)</f>
        <v>0</v>
      </c>
      <c r="M1027" s="347">
        <f>IF(InpOverride!M1027="",F_Inputs!M1027,InpOverride!M1027)</f>
        <v>0</v>
      </c>
    </row>
    <row r="1028" spans="1:13" x14ac:dyDescent="0.35">
      <c r="A1028" t="s">
        <v>158</v>
      </c>
      <c r="B1028" t="s">
        <v>524</v>
      </c>
      <c r="C1028" t="s">
        <v>525</v>
      </c>
      <c r="D1028" t="s">
        <v>170</v>
      </c>
      <c r="E1028" t="s">
        <v>292</v>
      </c>
      <c r="F1028" s="347">
        <f>IF(InpOverride!F1028="",F_Inputs!F1028,InpOverride!F1028)</f>
        <v>0</v>
      </c>
      <c r="G1028" s="347">
        <f>IF(InpOverride!G1028="",F_Inputs!G1028,InpOverride!G1028)</f>
        <v>0</v>
      </c>
      <c r="H1028" s="347">
        <f>IF(InpOverride!H1028="",F_Inputs!H1028,InpOverride!H1028)</f>
        <v>0</v>
      </c>
      <c r="I1028" s="347">
        <f>IF(InpOverride!I1028="",F_Inputs!I1028,InpOverride!I1028)</f>
        <v>0</v>
      </c>
      <c r="J1028" s="347">
        <f>IF(InpOverride!J1028="",F_Inputs!J1028,InpOverride!J1028)</f>
        <v>0</v>
      </c>
      <c r="K1028" s="347">
        <f>IF(InpOverride!K1028="",F_Inputs!K1028,InpOverride!K1028)</f>
        <v>0</v>
      </c>
      <c r="L1028" s="347">
        <f>IF(InpOverride!L1028="",F_Inputs!L1028,InpOverride!L1028)</f>
        <v>0</v>
      </c>
      <c r="M1028" s="347">
        <f>IF(InpOverride!M1028="",F_Inputs!M1028,InpOverride!M1028)</f>
        <v>0</v>
      </c>
    </row>
    <row r="1029" spans="1:13" x14ac:dyDescent="0.35">
      <c r="A1029" t="s">
        <v>158</v>
      </c>
      <c r="B1029" t="s">
        <v>526</v>
      </c>
      <c r="C1029" t="s">
        <v>527</v>
      </c>
      <c r="D1029" t="s">
        <v>170</v>
      </c>
      <c r="E1029" t="s">
        <v>292</v>
      </c>
      <c r="F1029" s="347">
        <f>IF(InpOverride!F1029="",F_Inputs!F1029,InpOverride!F1029)</f>
        <v>0</v>
      </c>
      <c r="G1029" s="347">
        <f>IF(InpOverride!G1029="",F_Inputs!G1029,InpOverride!G1029)</f>
        <v>0</v>
      </c>
      <c r="H1029" s="347">
        <f>IF(InpOverride!H1029="",F_Inputs!H1029,InpOverride!H1029)</f>
        <v>0</v>
      </c>
      <c r="I1029" s="347">
        <f>IF(InpOverride!I1029="",F_Inputs!I1029,InpOverride!I1029)</f>
        <v>0</v>
      </c>
      <c r="J1029" s="347">
        <f>IF(InpOverride!J1029="",F_Inputs!J1029,InpOverride!J1029)</f>
        <v>0</v>
      </c>
      <c r="K1029" s="347">
        <f>IF(InpOverride!K1029="",F_Inputs!K1029,InpOverride!K1029)</f>
        <v>0</v>
      </c>
      <c r="L1029" s="347">
        <f>IF(InpOverride!L1029="",F_Inputs!L1029,InpOverride!L1029)</f>
        <v>0</v>
      </c>
      <c r="M1029" s="347">
        <f>IF(InpOverride!M1029="",F_Inputs!M1029,InpOverride!M1029)</f>
        <v>0</v>
      </c>
    </row>
    <row r="1030" spans="1:13" x14ac:dyDescent="0.35">
      <c r="A1030" t="s">
        <v>158</v>
      </c>
      <c r="B1030" t="s">
        <v>528</v>
      </c>
      <c r="C1030" t="s">
        <v>529</v>
      </c>
      <c r="D1030" t="s">
        <v>170</v>
      </c>
      <c r="E1030" t="s">
        <v>292</v>
      </c>
      <c r="F1030" s="347">
        <f>IF(InpOverride!F1030="",F_Inputs!F1030,InpOverride!F1030)</f>
        <v>0</v>
      </c>
      <c r="G1030" s="347">
        <f>IF(InpOverride!G1030="",F_Inputs!G1030,InpOverride!G1030)</f>
        <v>0</v>
      </c>
      <c r="H1030" s="347">
        <f>IF(InpOverride!H1030="",F_Inputs!H1030,InpOverride!H1030)</f>
        <v>0</v>
      </c>
      <c r="I1030" s="347">
        <f>IF(InpOverride!I1030="",F_Inputs!I1030,InpOverride!I1030)</f>
        <v>0</v>
      </c>
      <c r="J1030" s="347">
        <f>IF(InpOverride!J1030="",F_Inputs!J1030,InpOverride!J1030)</f>
        <v>0</v>
      </c>
      <c r="K1030" s="347">
        <f>IF(InpOverride!K1030="",F_Inputs!K1030,InpOverride!K1030)</f>
        <v>0</v>
      </c>
      <c r="L1030" s="347">
        <f>IF(InpOverride!L1030="",F_Inputs!L1030,InpOverride!L1030)</f>
        <v>0</v>
      </c>
      <c r="M1030" s="347">
        <f>IF(InpOverride!M1030="",F_Inputs!M1030,InpOverride!M1030)</f>
        <v>0</v>
      </c>
    </row>
    <row r="1031" spans="1:13" x14ac:dyDescent="0.35">
      <c r="A1031" t="s">
        <v>158</v>
      </c>
      <c r="B1031" t="s">
        <v>530</v>
      </c>
      <c r="C1031" t="s">
        <v>531</v>
      </c>
      <c r="D1031" t="s">
        <v>170</v>
      </c>
      <c r="E1031" t="s">
        <v>292</v>
      </c>
      <c r="F1031" s="347">
        <f>IF(InpOverride!F1031="",F_Inputs!F1031,InpOverride!F1031)</f>
        <v>0</v>
      </c>
      <c r="G1031" s="347">
        <f>IF(InpOverride!G1031="",F_Inputs!G1031,InpOverride!G1031)</f>
        <v>0</v>
      </c>
      <c r="H1031" s="347">
        <f>IF(InpOverride!H1031="",F_Inputs!H1031,InpOverride!H1031)</f>
        <v>0</v>
      </c>
      <c r="I1031" s="347">
        <f>IF(InpOverride!I1031="",F_Inputs!I1031,InpOverride!I1031)</f>
        <v>0</v>
      </c>
      <c r="J1031" s="347">
        <f>IF(InpOverride!J1031="",F_Inputs!J1031,InpOverride!J1031)</f>
        <v>0</v>
      </c>
      <c r="K1031" s="347">
        <f>IF(InpOverride!K1031="",F_Inputs!K1031,InpOverride!K1031)</f>
        <v>0</v>
      </c>
      <c r="L1031" s="347">
        <f>IF(InpOverride!L1031="",F_Inputs!L1031,InpOverride!L1031)</f>
        <v>0</v>
      </c>
      <c r="M1031" s="347">
        <f>IF(InpOverride!M1031="",F_Inputs!M1031,InpOverride!M1031)</f>
        <v>0</v>
      </c>
    </row>
    <row r="1032" spans="1:13" x14ac:dyDescent="0.35">
      <c r="A1032" t="s">
        <v>158</v>
      </c>
      <c r="B1032" t="s">
        <v>532</v>
      </c>
      <c r="C1032" t="s">
        <v>533</v>
      </c>
      <c r="D1032" t="s">
        <v>170</v>
      </c>
      <c r="E1032" t="s">
        <v>292</v>
      </c>
      <c r="F1032" s="347">
        <f>IF(InpOverride!F1032="",F_Inputs!F1032,InpOverride!F1032)</f>
        <v>0</v>
      </c>
      <c r="G1032" s="347">
        <f>IF(InpOverride!G1032="",F_Inputs!G1032,InpOverride!G1032)</f>
        <v>0</v>
      </c>
      <c r="H1032" s="347">
        <f>IF(InpOverride!H1032="",F_Inputs!H1032,InpOverride!H1032)</f>
        <v>0</v>
      </c>
      <c r="I1032" s="347">
        <f>IF(InpOverride!I1032="",F_Inputs!I1032,InpOverride!I1032)</f>
        <v>0</v>
      </c>
      <c r="J1032" s="347">
        <f>IF(InpOverride!J1032="",F_Inputs!J1032,InpOverride!J1032)</f>
        <v>0</v>
      </c>
      <c r="K1032" s="347">
        <f>IF(InpOverride!K1032="",F_Inputs!K1032,InpOverride!K1032)</f>
        <v>0</v>
      </c>
      <c r="L1032" s="347">
        <f>IF(InpOverride!L1032="",F_Inputs!L1032,InpOverride!L1032)</f>
        <v>0</v>
      </c>
      <c r="M1032" s="347">
        <f>IF(InpOverride!M1032="",F_Inputs!M1032,InpOverride!M1032)</f>
        <v>0</v>
      </c>
    </row>
    <row r="1033" spans="1:13" x14ac:dyDescent="0.35">
      <c r="A1033" t="s">
        <v>158</v>
      </c>
      <c r="B1033" t="s">
        <v>534</v>
      </c>
      <c r="C1033" t="s">
        <v>535</v>
      </c>
      <c r="D1033" t="s">
        <v>170</v>
      </c>
      <c r="E1033" t="s">
        <v>292</v>
      </c>
      <c r="F1033" s="347">
        <f>IF(InpOverride!F1033="",F_Inputs!F1033,InpOverride!F1033)</f>
        <v>0</v>
      </c>
      <c r="G1033" s="347">
        <f>IF(InpOverride!G1033="",F_Inputs!G1033,InpOverride!G1033)</f>
        <v>0</v>
      </c>
      <c r="H1033" s="347">
        <f>IF(InpOverride!H1033="",F_Inputs!H1033,InpOverride!H1033)</f>
        <v>0</v>
      </c>
      <c r="I1033" s="347">
        <f>IF(InpOverride!I1033="",F_Inputs!I1033,InpOverride!I1033)</f>
        <v>0</v>
      </c>
      <c r="J1033" s="347">
        <f>IF(InpOverride!J1033="",F_Inputs!J1033,InpOverride!J1033)</f>
        <v>0</v>
      </c>
      <c r="K1033" s="347">
        <f>IF(InpOverride!K1033="",F_Inputs!K1033,InpOverride!K1033)</f>
        <v>0</v>
      </c>
      <c r="L1033" s="347">
        <f>IF(InpOverride!L1033="",F_Inputs!L1033,InpOverride!L1033)</f>
        <v>0</v>
      </c>
      <c r="M1033" s="347">
        <f>IF(InpOverride!M1033="",F_Inputs!M1033,InpOverride!M1033)</f>
        <v>0</v>
      </c>
    </row>
    <row r="1034" spans="1:13" x14ac:dyDescent="0.35">
      <c r="A1034" t="s">
        <v>158</v>
      </c>
      <c r="B1034" t="s">
        <v>536</v>
      </c>
      <c r="C1034" t="s">
        <v>537</v>
      </c>
      <c r="D1034" t="s">
        <v>170</v>
      </c>
      <c r="E1034" t="s">
        <v>292</v>
      </c>
      <c r="F1034" s="347">
        <f>IF(InpOverride!F1034="",F_Inputs!F1034,InpOverride!F1034)</f>
        <v>0</v>
      </c>
      <c r="G1034" s="347">
        <f>IF(InpOverride!G1034="",F_Inputs!G1034,InpOverride!G1034)</f>
        <v>0</v>
      </c>
      <c r="H1034" s="347">
        <f>IF(InpOverride!H1034="",F_Inputs!H1034,InpOverride!H1034)</f>
        <v>0</v>
      </c>
      <c r="I1034" s="347">
        <f>IF(InpOverride!I1034="",F_Inputs!I1034,InpOverride!I1034)</f>
        <v>0</v>
      </c>
      <c r="J1034" s="347">
        <f>IF(InpOverride!J1034="",F_Inputs!J1034,InpOverride!J1034)</f>
        <v>0</v>
      </c>
      <c r="K1034" s="347">
        <f>IF(InpOverride!K1034="",F_Inputs!K1034,InpOverride!K1034)</f>
        <v>0</v>
      </c>
      <c r="L1034" s="347">
        <f>IF(InpOverride!L1034="",F_Inputs!L1034,InpOverride!L1034)</f>
        <v>0</v>
      </c>
      <c r="M1034" s="347">
        <f>IF(InpOverride!M1034="",F_Inputs!M1034,InpOverride!M1034)</f>
        <v>0</v>
      </c>
    </row>
    <row r="1035" spans="1:13" x14ac:dyDescent="0.35">
      <c r="A1035" t="s">
        <v>158</v>
      </c>
      <c r="B1035" t="s">
        <v>538</v>
      </c>
      <c r="C1035" t="s">
        <v>539</v>
      </c>
      <c r="D1035" t="s">
        <v>170</v>
      </c>
      <c r="E1035" t="s">
        <v>292</v>
      </c>
      <c r="F1035" s="347">
        <f>IF(InpOverride!F1035="",F_Inputs!F1035,InpOverride!F1035)</f>
        <v>0</v>
      </c>
      <c r="G1035" s="347">
        <f>IF(InpOverride!G1035="",F_Inputs!G1035,InpOverride!G1035)</f>
        <v>0</v>
      </c>
      <c r="H1035" s="347">
        <f>IF(InpOverride!H1035="",F_Inputs!H1035,InpOverride!H1035)</f>
        <v>0</v>
      </c>
      <c r="I1035" s="347">
        <f>IF(InpOverride!I1035="",F_Inputs!I1035,InpOverride!I1035)</f>
        <v>0</v>
      </c>
      <c r="J1035" s="347">
        <f>IF(InpOverride!J1035="",F_Inputs!J1035,InpOverride!J1035)</f>
        <v>0</v>
      </c>
      <c r="K1035" s="347">
        <f>IF(InpOverride!K1035="",F_Inputs!K1035,InpOverride!K1035)</f>
        <v>0</v>
      </c>
      <c r="L1035" s="347">
        <f>IF(InpOverride!L1035="",F_Inputs!L1035,InpOverride!L1035)</f>
        <v>0</v>
      </c>
      <c r="M1035" s="347">
        <f>IF(InpOverride!M1035="",F_Inputs!M1035,InpOverride!M1035)</f>
        <v>0</v>
      </c>
    </row>
    <row r="1036" spans="1:13" x14ac:dyDescent="0.35">
      <c r="A1036" t="s">
        <v>158</v>
      </c>
      <c r="B1036" t="s">
        <v>540</v>
      </c>
      <c r="C1036" t="s">
        <v>541</v>
      </c>
      <c r="D1036" t="s">
        <v>170</v>
      </c>
      <c r="E1036" t="s">
        <v>292</v>
      </c>
      <c r="F1036" s="347">
        <f>IF(InpOverride!F1036="",F_Inputs!F1036,InpOverride!F1036)</f>
        <v>0</v>
      </c>
      <c r="G1036" s="347">
        <f>IF(InpOverride!G1036="",F_Inputs!G1036,InpOverride!G1036)</f>
        <v>0</v>
      </c>
      <c r="H1036" s="347">
        <f>IF(InpOverride!H1036="",F_Inputs!H1036,InpOverride!H1036)</f>
        <v>0</v>
      </c>
      <c r="I1036" s="347">
        <f>IF(InpOverride!I1036="",F_Inputs!I1036,InpOverride!I1036)</f>
        <v>0</v>
      </c>
      <c r="J1036" s="347">
        <f>IF(InpOverride!J1036="",F_Inputs!J1036,InpOverride!J1036)</f>
        <v>0</v>
      </c>
      <c r="K1036" s="347">
        <f>IF(InpOverride!K1036="",F_Inputs!K1036,InpOverride!K1036)</f>
        <v>0</v>
      </c>
      <c r="L1036" s="347">
        <f>IF(InpOverride!L1036="",F_Inputs!L1036,InpOverride!L1036)</f>
        <v>0</v>
      </c>
      <c r="M1036" s="347">
        <f>IF(InpOverride!M1036="",F_Inputs!M1036,InpOverride!M1036)</f>
        <v>0</v>
      </c>
    </row>
    <row r="1037" spans="1:13" x14ac:dyDescent="0.35">
      <c r="A1037" t="s">
        <v>158</v>
      </c>
      <c r="B1037" t="s">
        <v>542</v>
      </c>
      <c r="C1037" t="s">
        <v>543</v>
      </c>
      <c r="D1037" t="s">
        <v>170</v>
      </c>
      <c r="E1037" t="s">
        <v>292</v>
      </c>
      <c r="F1037" s="347">
        <f>IF(InpOverride!F1037="",F_Inputs!F1037,InpOverride!F1037)</f>
        <v>0</v>
      </c>
      <c r="G1037" s="347">
        <f>IF(InpOverride!G1037="",F_Inputs!G1037,InpOverride!G1037)</f>
        <v>0</v>
      </c>
      <c r="H1037" s="347">
        <f>IF(InpOverride!H1037="",F_Inputs!H1037,InpOverride!H1037)</f>
        <v>0</v>
      </c>
      <c r="I1037" s="347">
        <f>IF(InpOverride!I1037="",F_Inputs!I1037,InpOverride!I1037)</f>
        <v>0</v>
      </c>
      <c r="J1037" s="347">
        <f>IF(InpOverride!J1037="",F_Inputs!J1037,InpOverride!J1037)</f>
        <v>0</v>
      </c>
      <c r="K1037" s="347">
        <f>IF(InpOverride!K1037="",F_Inputs!K1037,InpOverride!K1037)</f>
        <v>0</v>
      </c>
      <c r="L1037" s="347">
        <f>IF(InpOverride!L1037="",F_Inputs!L1037,InpOverride!L1037)</f>
        <v>0</v>
      </c>
      <c r="M1037" s="347">
        <f>IF(InpOverride!M1037="",F_Inputs!M1037,InpOverride!M1037)</f>
        <v>0</v>
      </c>
    </row>
    <row r="1038" spans="1:13" x14ac:dyDescent="0.35">
      <c r="A1038" t="s">
        <v>158</v>
      </c>
      <c r="B1038" t="s">
        <v>544</v>
      </c>
      <c r="C1038" t="s">
        <v>545</v>
      </c>
      <c r="D1038" t="s">
        <v>170</v>
      </c>
      <c r="E1038" t="s">
        <v>292</v>
      </c>
      <c r="F1038" s="347">
        <f>IF(InpOverride!F1038="",F_Inputs!F1038,InpOverride!F1038)</f>
        <v>0</v>
      </c>
      <c r="G1038" s="347">
        <f>IF(InpOverride!G1038="",F_Inputs!G1038,InpOverride!G1038)</f>
        <v>0</v>
      </c>
      <c r="H1038" s="347">
        <f>IF(InpOverride!H1038="",F_Inputs!H1038,InpOverride!H1038)</f>
        <v>0</v>
      </c>
      <c r="I1038" s="347">
        <f>IF(InpOverride!I1038="",F_Inputs!I1038,InpOverride!I1038)</f>
        <v>0</v>
      </c>
      <c r="J1038" s="347">
        <f>IF(InpOverride!J1038="",F_Inputs!J1038,InpOverride!J1038)</f>
        <v>0</v>
      </c>
      <c r="K1038" s="347">
        <f>IF(InpOverride!K1038="",F_Inputs!K1038,InpOverride!K1038)</f>
        <v>0</v>
      </c>
      <c r="L1038" s="347">
        <f>IF(InpOverride!L1038="",F_Inputs!L1038,InpOverride!L1038)</f>
        <v>0</v>
      </c>
      <c r="M1038" s="347">
        <f>IF(InpOverride!M1038="",F_Inputs!M1038,InpOverride!M1038)</f>
        <v>0</v>
      </c>
    </row>
    <row r="1039" spans="1:13" x14ac:dyDescent="0.35">
      <c r="A1039" t="s">
        <v>158</v>
      </c>
      <c r="B1039" t="s">
        <v>546</v>
      </c>
      <c r="C1039" t="s">
        <v>547</v>
      </c>
      <c r="D1039" t="s">
        <v>170</v>
      </c>
      <c r="E1039" t="s">
        <v>292</v>
      </c>
      <c r="F1039" s="347">
        <f>IF(InpOverride!F1039="",F_Inputs!F1039,InpOverride!F1039)</f>
        <v>0</v>
      </c>
      <c r="G1039" s="347">
        <f>IF(InpOverride!G1039="",F_Inputs!G1039,InpOverride!G1039)</f>
        <v>0</v>
      </c>
      <c r="H1039" s="347">
        <f>IF(InpOverride!H1039="",F_Inputs!H1039,InpOverride!H1039)</f>
        <v>0</v>
      </c>
      <c r="I1039" s="347">
        <f>IF(InpOverride!I1039="",F_Inputs!I1039,InpOverride!I1039)</f>
        <v>0</v>
      </c>
      <c r="J1039" s="347">
        <f>IF(InpOverride!J1039="",F_Inputs!J1039,InpOverride!J1039)</f>
        <v>0</v>
      </c>
      <c r="K1039" s="347">
        <f>IF(InpOverride!K1039="",F_Inputs!K1039,InpOverride!K1039)</f>
        <v>0</v>
      </c>
      <c r="L1039" s="347">
        <f>IF(InpOverride!L1039="",F_Inputs!L1039,InpOverride!L1039)</f>
        <v>0</v>
      </c>
      <c r="M1039" s="347">
        <f>IF(InpOverride!M1039="",F_Inputs!M1039,InpOverride!M1039)</f>
        <v>0</v>
      </c>
    </row>
    <row r="1040" spans="1:13" x14ac:dyDescent="0.35">
      <c r="A1040" t="s">
        <v>158</v>
      </c>
      <c r="B1040" t="s">
        <v>548</v>
      </c>
      <c r="C1040" t="s">
        <v>549</v>
      </c>
      <c r="D1040" t="s">
        <v>170</v>
      </c>
      <c r="E1040" t="s">
        <v>292</v>
      </c>
      <c r="F1040" s="347">
        <f>IF(InpOverride!F1040="",F_Inputs!F1040,InpOverride!F1040)</f>
        <v>0</v>
      </c>
      <c r="G1040" s="347">
        <f>IF(InpOverride!G1040="",F_Inputs!G1040,InpOverride!G1040)</f>
        <v>0</v>
      </c>
      <c r="H1040" s="347">
        <f>IF(InpOverride!H1040="",F_Inputs!H1040,InpOverride!H1040)</f>
        <v>0</v>
      </c>
      <c r="I1040" s="347">
        <f>IF(InpOverride!I1040="",F_Inputs!I1040,InpOverride!I1040)</f>
        <v>0</v>
      </c>
      <c r="J1040" s="347">
        <f>IF(InpOverride!J1040="",F_Inputs!J1040,InpOverride!J1040)</f>
        <v>0</v>
      </c>
      <c r="K1040" s="347">
        <f>IF(InpOverride!K1040="",F_Inputs!K1040,InpOverride!K1040)</f>
        <v>0</v>
      </c>
      <c r="L1040" s="347">
        <f>IF(InpOverride!L1040="",F_Inputs!L1040,InpOverride!L1040)</f>
        <v>0</v>
      </c>
      <c r="M1040" s="347">
        <f>IF(InpOverride!M1040="",F_Inputs!M1040,InpOverride!M1040)</f>
        <v>0</v>
      </c>
    </row>
    <row r="1041" spans="1:13" x14ac:dyDescent="0.35">
      <c r="A1041" t="s">
        <v>158</v>
      </c>
      <c r="B1041" t="s">
        <v>550</v>
      </c>
      <c r="C1041" t="s">
        <v>551</v>
      </c>
      <c r="D1041" t="s">
        <v>170</v>
      </c>
      <c r="E1041" t="s">
        <v>292</v>
      </c>
      <c r="F1041" s="347">
        <f>IF(InpOverride!F1041="",F_Inputs!F1041,InpOverride!F1041)</f>
        <v>0</v>
      </c>
      <c r="G1041" s="347">
        <f>IF(InpOverride!G1041="",F_Inputs!G1041,InpOverride!G1041)</f>
        <v>0</v>
      </c>
      <c r="H1041" s="347">
        <f>IF(InpOverride!H1041="",F_Inputs!H1041,InpOverride!H1041)</f>
        <v>0</v>
      </c>
      <c r="I1041" s="347">
        <f>IF(InpOverride!I1041="",F_Inputs!I1041,InpOverride!I1041)</f>
        <v>0</v>
      </c>
      <c r="J1041" s="347">
        <f>IF(InpOverride!J1041="",F_Inputs!J1041,InpOverride!J1041)</f>
        <v>0</v>
      </c>
      <c r="K1041" s="347">
        <f>IF(InpOverride!K1041="",F_Inputs!K1041,InpOverride!K1041)</f>
        <v>0</v>
      </c>
      <c r="L1041" s="347">
        <f>IF(InpOverride!L1041="",F_Inputs!L1041,InpOverride!L1041)</f>
        <v>0</v>
      </c>
      <c r="M1041" s="347">
        <f>IF(InpOverride!M1041="",F_Inputs!M1041,InpOverride!M1041)</f>
        <v>0</v>
      </c>
    </row>
    <row r="1042" spans="1:13" x14ac:dyDescent="0.35">
      <c r="A1042" t="s">
        <v>158</v>
      </c>
      <c r="B1042" t="s">
        <v>552</v>
      </c>
      <c r="C1042" t="s">
        <v>553</v>
      </c>
      <c r="D1042" t="s">
        <v>170</v>
      </c>
      <c r="E1042" t="s">
        <v>292</v>
      </c>
      <c r="F1042" s="347">
        <f>IF(InpOverride!F1042="",F_Inputs!F1042,InpOverride!F1042)</f>
        <v>0</v>
      </c>
      <c r="G1042" s="347">
        <f>IF(InpOverride!G1042="",F_Inputs!G1042,InpOverride!G1042)</f>
        <v>0</v>
      </c>
      <c r="H1042" s="347">
        <f>IF(InpOverride!H1042="",F_Inputs!H1042,InpOverride!H1042)</f>
        <v>0</v>
      </c>
      <c r="I1042" s="347">
        <f>IF(InpOverride!I1042="",F_Inputs!I1042,InpOverride!I1042)</f>
        <v>0</v>
      </c>
      <c r="J1042" s="347">
        <f>IF(InpOverride!J1042="",F_Inputs!J1042,InpOverride!J1042)</f>
        <v>0</v>
      </c>
      <c r="K1042" s="347">
        <f>IF(InpOverride!K1042="",F_Inputs!K1042,InpOverride!K1042)</f>
        <v>0</v>
      </c>
      <c r="L1042" s="347">
        <f>IF(InpOverride!L1042="",F_Inputs!L1042,InpOverride!L1042)</f>
        <v>0</v>
      </c>
      <c r="M1042" s="347">
        <f>IF(InpOverride!M1042="",F_Inputs!M1042,InpOverride!M1042)</f>
        <v>0</v>
      </c>
    </row>
    <row r="1043" spans="1:13" x14ac:dyDescent="0.35">
      <c r="A1043" t="s">
        <v>158</v>
      </c>
      <c r="B1043" t="s">
        <v>554</v>
      </c>
      <c r="C1043" t="s">
        <v>555</v>
      </c>
      <c r="D1043" t="s">
        <v>170</v>
      </c>
      <c r="E1043" t="s">
        <v>292</v>
      </c>
      <c r="F1043" s="347">
        <f>IF(InpOverride!F1043="",F_Inputs!F1043,InpOverride!F1043)</f>
        <v>0</v>
      </c>
      <c r="G1043" s="347">
        <f>IF(InpOverride!G1043="",F_Inputs!G1043,InpOverride!G1043)</f>
        <v>0</v>
      </c>
      <c r="H1043" s="347">
        <f>IF(InpOverride!H1043="",F_Inputs!H1043,InpOverride!H1043)</f>
        <v>0</v>
      </c>
      <c r="I1043" s="347">
        <f>IF(InpOverride!I1043="",F_Inputs!I1043,InpOverride!I1043)</f>
        <v>0</v>
      </c>
      <c r="J1043" s="347">
        <f>IF(InpOverride!J1043="",F_Inputs!J1043,InpOverride!J1043)</f>
        <v>0</v>
      </c>
      <c r="K1043" s="347">
        <f>IF(InpOverride!K1043="",F_Inputs!K1043,InpOverride!K1043)</f>
        <v>0</v>
      </c>
      <c r="L1043" s="347">
        <f>IF(InpOverride!L1043="",F_Inputs!L1043,InpOverride!L1043)</f>
        <v>0</v>
      </c>
      <c r="M1043" s="347">
        <f>IF(InpOverride!M1043="",F_Inputs!M1043,InpOverride!M1043)</f>
        <v>0</v>
      </c>
    </row>
    <row r="1044" spans="1:13" x14ac:dyDescent="0.35">
      <c r="A1044" t="s">
        <v>158</v>
      </c>
      <c r="B1044" t="s">
        <v>556</v>
      </c>
      <c r="C1044" t="s">
        <v>557</v>
      </c>
      <c r="D1044" t="s">
        <v>170</v>
      </c>
      <c r="E1044" t="s">
        <v>292</v>
      </c>
      <c r="F1044" s="347">
        <f>IF(InpOverride!F1044="",F_Inputs!F1044,InpOverride!F1044)</f>
        <v>0</v>
      </c>
      <c r="G1044" s="347">
        <f>IF(InpOverride!G1044="",F_Inputs!G1044,InpOverride!G1044)</f>
        <v>0</v>
      </c>
      <c r="H1044" s="347">
        <f>IF(InpOverride!H1044="",F_Inputs!H1044,InpOverride!H1044)</f>
        <v>0</v>
      </c>
      <c r="I1044" s="347">
        <f>IF(InpOverride!I1044="",F_Inputs!I1044,InpOverride!I1044)</f>
        <v>0</v>
      </c>
      <c r="J1044" s="347">
        <f>IF(InpOverride!J1044="",F_Inputs!J1044,InpOverride!J1044)</f>
        <v>0</v>
      </c>
      <c r="K1044" s="347">
        <f>IF(InpOverride!K1044="",F_Inputs!K1044,InpOverride!K1044)</f>
        <v>0</v>
      </c>
      <c r="L1044" s="347">
        <f>IF(InpOverride!L1044="",F_Inputs!L1044,InpOverride!L1044)</f>
        <v>0</v>
      </c>
      <c r="M1044" s="347">
        <f>IF(InpOverride!M1044="",F_Inputs!M1044,InpOverride!M1044)</f>
        <v>0</v>
      </c>
    </row>
    <row r="1045" spans="1:13" x14ac:dyDescent="0.35">
      <c r="A1045" t="s">
        <v>158</v>
      </c>
      <c r="B1045" t="s">
        <v>558</v>
      </c>
      <c r="C1045" t="s">
        <v>559</v>
      </c>
      <c r="D1045" t="s">
        <v>170</v>
      </c>
      <c r="E1045" t="s">
        <v>292</v>
      </c>
      <c r="F1045" s="347">
        <f>IF(InpOverride!F1045="",F_Inputs!F1045,InpOverride!F1045)</f>
        <v>0</v>
      </c>
      <c r="G1045" s="347">
        <f>IF(InpOverride!G1045="",F_Inputs!G1045,InpOverride!G1045)</f>
        <v>0</v>
      </c>
      <c r="H1045" s="347">
        <f>IF(InpOverride!H1045="",F_Inputs!H1045,InpOverride!H1045)</f>
        <v>0</v>
      </c>
      <c r="I1045" s="347">
        <f>IF(InpOverride!I1045="",F_Inputs!I1045,InpOverride!I1045)</f>
        <v>0</v>
      </c>
      <c r="J1045" s="347">
        <f>IF(InpOverride!J1045="",F_Inputs!J1045,InpOverride!J1045)</f>
        <v>0</v>
      </c>
      <c r="K1045" s="347">
        <f>IF(InpOverride!K1045="",F_Inputs!K1045,InpOverride!K1045)</f>
        <v>0</v>
      </c>
      <c r="L1045" s="347">
        <f>IF(InpOverride!L1045="",F_Inputs!L1045,InpOverride!L1045)</f>
        <v>0</v>
      </c>
      <c r="M1045" s="347">
        <f>IF(InpOverride!M1045="",F_Inputs!M1045,InpOverride!M1045)</f>
        <v>0</v>
      </c>
    </row>
    <row r="1046" spans="1:13" x14ac:dyDescent="0.35">
      <c r="A1046" t="s">
        <v>158</v>
      </c>
      <c r="B1046" t="s">
        <v>560</v>
      </c>
      <c r="C1046" t="s">
        <v>561</v>
      </c>
      <c r="D1046" t="s">
        <v>170</v>
      </c>
      <c r="E1046" t="s">
        <v>292</v>
      </c>
      <c r="F1046" s="347">
        <f>IF(InpOverride!F1046="",F_Inputs!F1046,InpOverride!F1046)</f>
        <v>0</v>
      </c>
      <c r="G1046" s="347">
        <f>IF(InpOverride!G1046="",F_Inputs!G1046,InpOverride!G1046)</f>
        <v>0</v>
      </c>
      <c r="H1046" s="347">
        <f>IF(InpOverride!H1046="",F_Inputs!H1046,InpOverride!H1046)</f>
        <v>0</v>
      </c>
      <c r="I1046" s="347">
        <f>IF(InpOverride!I1046="",F_Inputs!I1046,InpOverride!I1046)</f>
        <v>0</v>
      </c>
      <c r="J1046" s="347">
        <f>IF(InpOverride!J1046="",F_Inputs!J1046,InpOverride!J1046)</f>
        <v>0</v>
      </c>
      <c r="K1046" s="347">
        <f>IF(InpOverride!K1046="",F_Inputs!K1046,InpOverride!K1046)</f>
        <v>0</v>
      </c>
      <c r="L1046" s="347">
        <f>IF(InpOverride!L1046="",F_Inputs!L1046,InpOverride!L1046)</f>
        <v>0</v>
      </c>
      <c r="M1046" s="347">
        <f>IF(InpOverride!M1046="",F_Inputs!M1046,InpOverride!M1046)</f>
        <v>0</v>
      </c>
    </row>
    <row r="1047" spans="1:13" x14ac:dyDescent="0.35">
      <c r="A1047" t="s">
        <v>158</v>
      </c>
      <c r="B1047" t="s">
        <v>562</v>
      </c>
      <c r="C1047" t="s">
        <v>563</v>
      </c>
      <c r="D1047" t="s">
        <v>170</v>
      </c>
      <c r="E1047" t="s">
        <v>292</v>
      </c>
      <c r="F1047" s="347">
        <f>IF(InpOverride!F1047="",F_Inputs!F1047,InpOverride!F1047)</f>
        <v>0</v>
      </c>
      <c r="G1047" s="347">
        <f>IF(InpOverride!G1047="",F_Inputs!G1047,InpOverride!G1047)</f>
        <v>0</v>
      </c>
      <c r="H1047" s="347">
        <f>IF(InpOverride!H1047="",F_Inputs!H1047,InpOverride!H1047)</f>
        <v>0</v>
      </c>
      <c r="I1047" s="347">
        <f>IF(InpOverride!I1047="",F_Inputs!I1047,InpOverride!I1047)</f>
        <v>0</v>
      </c>
      <c r="J1047" s="347">
        <f>IF(InpOverride!J1047="",F_Inputs!J1047,InpOverride!J1047)</f>
        <v>0</v>
      </c>
      <c r="K1047" s="347">
        <f>IF(InpOverride!K1047="",F_Inputs!K1047,InpOverride!K1047)</f>
        <v>0</v>
      </c>
      <c r="L1047" s="347">
        <f>IF(InpOverride!L1047="",F_Inputs!L1047,InpOverride!L1047)</f>
        <v>0</v>
      </c>
      <c r="M1047" s="347">
        <f>IF(InpOverride!M1047="",F_Inputs!M1047,InpOverride!M1047)</f>
        <v>0</v>
      </c>
    </row>
    <row r="1048" spans="1:13" x14ac:dyDescent="0.35">
      <c r="A1048" t="s">
        <v>158</v>
      </c>
      <c r="B1048" t="s">
        <v>564</v>
      </c>
      <c r="C1048" t="s">
        <v>565</v>
      </c>
      <c r="D1048" t="s">
        <v>170</v>
      </c>
      <c r="E1048" t="s">
        <v>292</v>
      </c>
      <c r="F1048" s="347">
        <f>IF(InpOverride!F1048="",F_Inputs!F1048,InpOverride!F1048)</f>
        <v>0</v>
      </c>
      <c r="G1048" s="347">
        <f>IF(InpOverride!G1048="",F_Inputs!G1048,InpOverride!G1048)</f>
        <v>0</v>
      </c>
      <c r="H1048" s="347">
        <f>IF(InpOverride!H1048="",F_Inputs!H1048,InpOverride!H1048)</f>
        <v>0</v>
      </c>
      <c r="I1048" s="347">
        <f>IF(InpOverride!I1048="",F_Inputs!I1048,InpOverride!I1048)</f>
        <v>0</v>
      </c>
      <c r="J1048" s="347">
        <f>IF(InpOverride!J1048="",F_Inputs!J1048,InpOverride!J1048)</f>
        <v>0</v>
      </c>
      <c r="K1048" s="347">
        <f>IF(InpOverride!K1048="",F_Inputs!K1048,InpOverride!K1048)</f>
        <v>0</v>
      </c>
      <c r="L1048" s="347">
        <f>IF(InpOverride!L1048="",F_Inputs!L1048,InpOverride!L1048)</f>
        <v>0</v>
      </c>
      <c r="M1048" s="347">
        <f>IF(InpOverride!M1048="",F_Inputs!M1048,InpOverride!M1048)</f>
        <v>0</v>
      </c>
    </row>
    <row r="1049" spans="1:13" x14ac:dyDescent="0.35">
      <c r="A1049" t="s">
        <v>158</v>
      </c>
      <c r="B1049" t="s">
        <v>566</v>
      </c>
      <c r="C1049" t="s">
        <v>567</v>
      </c>
      <c r="D1049" t="s">
        <v>170</v>
      </c>
      <c r="E1049" t="s">
        <v>292</v>
      </c>
      <c r="F1049" s="347">
        <f>IF(InpOverride!F1049="",F_Inputs!F1049,InpOverride!F1049)</f>
        <v>0</v>
      </c>
      <c r="G1049" s="347">
        <f>IF(InpOverride!G1049="",F_Inputs!G1049,InpOverride!G1049)</f>
        <v>0</v>
      </c>
      <c r="H1049" s="347">
        <f>IF(InpOverride!H1049="",F_Inputs!H1049,InpOverride!H1049)</f>
        <v>0</v>
      </c>
      <c r="I1049" s="347">
        <f>IF(InpOverride!I1049="",F_Inputs!I1049,InpOverride!I1049)</f>
        <v>0</v>
      </c>
      <c r="J1049" s="347">
        <f>IF(InpOverride!J1049="",F_Inputs!J1049,InpOverride!J1049)</f>
        <v>0</v>
      </c>
      <c r="K1049" s="347">
        <f>IF(InpOverride!K1049="",F_Inputs!K1049,InpOverride!K1049)</f>
        <v>0</v>
      </c>
      <c r="L1049" s="347">
        <f>IF(InpOverride!L1049="",F_Inputs!L1049,InpOverride!L1049)</f>
        <v>0</v>
      </c>
      <c r="M1049" s="347">
        <f>IF(InpOverride!M1049="",F_Inputs!M1049,InpOverride!M1049)</f>
        <v>0</v>
      </c>
    </row>
    <row r="1050" spans="1:13" x14ac:dyDescent="0.35">
      <c r="A1050" t="s">
        <v>158</v>
      </c>
      <c r="B1050" t="s">
        <v>568</v>
      </c>
      <c r="C1050" t="s">
        <v>569</v>
      </c>
      <c r="D1050" t="s">
        <v>170</v>
      </c>
      <c r="E1050" t="s">
        <v>292</v>
      </c>
      <c r="F1050" s="347">
        <f>IF(InpOverride!F1050="",F_Inputs!F1050,InpOverride!F1050)</f>
        <v>0</v>
      </c>
      <c r="G1050" s="347">
        <f>IF(InpOverride!G1050="",F_Inputs!G1050,InpOverride!G1050)</f>
        <v>0</v>
      </c>
      <c r="H1050" s="347">
        <f>IF(InpOverride!H1050="",F_Inputs!H1050,InpOverride!H1050)</f>
        <v>0</v>
      </c>
      <c r="I1050" s="347">
        <f>IF(InpOverride!I1050="",F_Inputs!I1050,InpOverride!I1050)</f>
        <v>0</v>
      </c>
      <c r="J1050" s="347">
        <f>IF(InpOverride!J1050="",F_Inputs!J1050,InpOverride!J1050)</f>
        <v>0</v>
      </c>
      <c r="K1050" s="347">
        <f>IF(InpOverride!K1050="",F_Inputs!K1050,InpOverride!K1050)</f>
        <v>0</v>
      </c>
      <c r="L1050" s="347">
        <f>IF(InpOverride!L1050="",F_Inputs!L1050,InpOverride!L1050)</f>
        <v>0</v>
      </c>
      <c r="M1050" s="347">
        <f>IF(InpOverride!M1050="",F_Inputs!M1050,InpOverride!M1050)</f>
        <v>0</v>
      </c>
    </row>
    <row r="1051" spans="1:13" x14ac:dyDescent="0.35">
      <c r="A1051" t="s">
        <v>158</v>
      </c>
      <c r="B1051" t="s">
        <v>570</v>
      </c>
      <c r="C1051" t="s">
        <v>571</v>
      </c>
      <c r="D1051" t="s">
        <v>170</v>
      </c>
      <c r="E1051" t="s">
        <v>292</v>
      </c>
      <c r="F1051" s="347">
        <f>IF(InpOverride!F1051="",F_Inputs!F1051,InpOverride!F1051)</f>
        <v>0</v>
      </c>
      <c r="G1051" s="347">
        <f>IF(InpOverride!G1051="",F_Inputs!G1051,InpOverride!G1051)</f>
        <v>0</v>
      </c>
      <c r="H1051" s="347">
        <f>IF(InpOverride!H1051="",F_Inputs!H1051,InpOverride!H1051)</f>
        <v>0</v>
      </c>
      <c r="I1051" s="347">
        <f>IF(InpOverride!I1051="",F_Inputs!I1051,InpOverride!I1051)</f>
        <v>0</v>
      </c>
      <c r="J1051" s="347">
        <f>IF(InpOverride!J1051="",F_Inputs!J1051,InpOverride!J1051)</f>
        <v>0</v>
      </c>
      <c r="K1051" s="347">
        <f>IF(InpOverride!K1051="",F_Inputs!K1051,InpOverride!K1051)</f>
        <v>0</v>
      </c>
      <c r="L1051" s="347">
        <f>IF(InpOverride!L1051="",F_Inputs!L1051,InpOverride!L1051)</f>
        <v>0</v>
      </c>
      <c r="M1051" s="347">
        <f>IF(InpOverride!M1051="",F_Inputs!M1051,InpOverride!M1051)</f>
        <v>0</v>
      </c>
    </row>
    <row r="1052" spans="1:13" x14ac:dyDescent="0.35">
      <c r="A1052" t="s">
        <v>158</v>
      </c>
      <c r="B1052" t="s">
        <v>572</v>
      </c>
      <c r="C1052" t="s">
        <v>573</v>
      </c>
      <c r="D1052" t="s">
        <v>170</v>
      </c>
      <c r="E1052" t="s">
        <v>292</v>
      </c>
      <c r="F1052" s="347">
        <f>IF(InpOverride!F1052="",F_Inputs!F1052,InpOverride!F1052)</f>
        <v>0</v>
      </c>
      <c r="G1052" s="347">
        <f>IF(InpOverride!G1052="",F_Inputs!G1052,InpOverride!G1052)</f>
        <v>0</v>
      </c>
      <c r="H1052" s="347">
        <f>IF(InpOverride!H1052="",F_Inputs!H1052,InpOverride!H1052)</f>
        <v>0</v>
      </c>
      <c r="I1052" s="347">
        <f>IF(InpOverride!I1052="",F_Inputs!I1052,InpOverride!I1052)</f>
        <v>0</v>
      </c>
      <c r="J1052" s="347">
        <f>IF(InpOverride!J1052="",F_Inputs!J1052,InpOverride!J1052)</f>
        <v>0</v>
      </c>
      <c r="K1052" s="347">
        <f>IF(InpOverride!K1052="",F_Inputs!K1052,InpOverride!K1052)</f>
        <v>0</v>
      </c>
      <c r="L1052" s="347">
        <f>IF(InpOverride!L1052="",F_Inputs!L1052,InpOverride!L1052)</f>
        <v>0</v>
      </c>
      <c r="M1052" s="347">
        <f>IF(InpOverride!M1052="",F_Inputs!M1052,InpOverride!M1052)</f>
        <v>0</v>
      </c>
    </row>
    <row r="1053" spans="1:13" x14ac:dyDescent="0.35">
      <c r="A1053" t="s">
        <v>158</v>
      </c>
      <c r="B1053" t="s">
        <v>574</v>
      </c>
      <c r="C1053" t="s">
        <v>575</v>
      </c>
      <c r="D1053" t="s">
        <v>170</v>
      </c>
      <c r="E1053" t="s">
        <v>292</v>
      </c>
      <c r="F1053" s="347">
        <f>IF(InpOverride!F1053="",F_Inputs!F1053,InpOverride!F1053)</f>
        <v>0</v>
      </c>
      <c r="G1053" s="347">
        <f>IF(InpOverride!G1053="",F_Inputs!G1053,InpOverride!G1053)</f>
        <v>0</v>
      </c>
      <c r="H1053" s="347">
        <f>IF(InpOverride!H1053="",F_Inputs!H1053,InpOverride!H1053)</f>
        <v>0</v>
      </c>
      <c r="I1053" s="347">
        <f>IF(InpOverride!I1053="",F_Inputs!I1053,InpOverride!I1053)</f>
        <v>0</v>
      </c>
      <c r="J1053" s="347">
        <f>IF(InpOverride!J1053="",F_Inputs!J1053,InpOverride!J1053)</f>
        <v>0</v>
      </c>
      <c r="K1053" s="347">
        <f>IF(InpOverride!K1053="",F_Inputs!K1053,InpOverride!K1053)</f>
        <v>0</v>
      </c>
      <c r="L1053" s="347">
        <f>IF(InpOverride!L1053="",F_Inputs!L1053,InpOverride!L1053)</f>
        <v>0</v>
      </c>
      <c r="M1053" s="347">
        <f>IF(InpOverride!M1053="",F_Inputs!M1053,InpOverride!M1053)</f>
        <v>0</v>
      </c>
    </row>
    <row r="1054" spans="1:13" x14ac:dyDescent="0.35">
      <c r="A1054" t="s">
        <v>158</v>
      </c>
      <c r="B1054" t="s">
        <v>576</v>
      </c>
      <c r="C1054" t="s">
        <v>577</v>
      </c>
      <c r="D1054" t="s">
        <v>170</v>
      </c>
      <c r="E1054" t="s">
        <v>292</v>
      </c>
      <c r="F1054" s="347">
        <f>IF(InpOverride!F1054="",F_Inputs!F1054,InpOverride!F1054)</f>
        <v>0</v>
      </c>
      <c r="G1054" s="347">
        <f>IF(InpOverride!G1054="",F_Inputs!G1054,InpOverride!G1054)</f>
        <v>0</v>
      </c>
      <c r="H1054" s="347">
        <f>IF(InpOverride!H1054="",F_Inputs!H1054,InpOverride!H1054)</f>
        <v>0</v>
      </c>
      <c r="I1054" s="347">
        <f>IF(InpOverride!I1054="",F_Inputs!I1054,InpOverride!I1054)</f>
        <v>0</v>
      </c>
      <c r="J1054" s="347">
        <f>IF(InpOverride!J1054="",F_Inputs!J1054,InpOverride!J1054)</f>
        <v>0</v>
      </c>
      <c r="K1054" s="347">
        <f>IF(InpOverride!K1054="",F_Inputs!K1054,InpOverride!K1054)</f>
        <v>0</v>
      </c>
      <c r="L1054" s="347">
        <f>IF(InpOverride!L1054="",F_Inputs!L1054,InpOverride!L1054)</f>
        <v>0</v>
      </c>
      <c r="M1054" s="347">
        <f>IF(InpOverride!M1054="",F_Inputs!M1054,InpOverride!M1054)</f>
        <v>0</v>
      </c>
    </row>
    <row r="1055" spans="1:13" x14ac:dyDescent="0.35">
      <c r="A1055" t="s">
        <v>158</v>
      </c>
      <c r="B1055" t="s">
        <v>578</v>
      </c>
      <c r="C1055" t="s">
        <v>579</v>
      </c>
      <c r="D1055" t="s">
        <v>170</v>
      </c>
      <c r="E1055" t="s">
        <v>292</v>
      </c>
      <c r="F1055" s="347">
        <f>IF(InpOverride!F1055="",F_Inputs!F1055,InpOverride!F1055)</f>
        <v>0</v>
      </c>
      <c r="G1055" s="347">
        <f>IF(InpOverride!G1055="",F_Inputs!G1055,InpOverride!G1055)</f>
        <v>0</v>
      </c>
      <c r="H1055" s="347">
        <f>IF(InpOverride!H1055="",F_Inputs!H1055,InpOverride!H1055)</f>
        <v>0</v>
      </c>
      <c r="I1055" s="347">
        <f>IF(InpOverride!I1055="",F_Inputs!I1055,InpOverride!I1055)</f>
        <v>0</v>
      </c>
      <c r="J1055" s="347">
        <f>IF(InpOverride!J1055="",F_Inputs!J1055,InpOverride!J1055)</f>
        <v>0</v>
      </c>
      <c r="K1055" s="347">
        <f>IF(InpOverride!K1055="",F_Inputs!K1055,InpOverride!K1055)</f>
        <v>0</v>
      </c>
      <c r="L1055" s="347">
        <f>IF(InpOverride!L1055="",F_Inputs!L1055,InpOverride!L1055)</f>
        <v>0</v>
      </c>
      <c r="M1055" s="347">
        <f>IF(InpOverride!M1055="",F_Inputs!M1055,InpOverride!M1055)</f>
        <v>0</v>
      </c>
    </row>
    <row r="1056" spans="1:13" x14ac:dyDescent="0.35">
      <c r="A1056" t="s">
        <v>158</v>
      </c>
      <c r="B1056" t="s">
        <v>580</v>
      </c>
      <c r="C1056" t="s">
        <v>581</v>
      </c>
      <c r="D1056" t="s">
        <v>170</v>
      </c>
      <c r="E1056" t="s">
        <v>292</v>
      </c>
      <c r="F1056" s="347">
        <f>IF(InpOverride!F1056="",F_Inputs!F1056,InpOverride!F1056)</f>
        <v>0</v>
      </c>
      <c r="G1056" s="347">
        <f>IF(InpOverride!G1056="",F_Inputs!G1056,InpOverride!G1056)</f>
        <v>0</v>
      </c>
      <c r="H1056" s="347">
        <f>IF(InpOverride!H1056="",F_Inputs!H1056,InpOverride!H1056)</f>
        <v>0</v>
      </c>
      <c r="I1056" s="347">
        <f>IF(InpOverride!I1056="",F_Inputs!I1056,InpOverride!I1056)</f>
        <v>0</v>
      </c>
      <c r="J1056" s="347">
        <f>IF(InpOverride!J1056="",F_Inputs!J1056,InpOverride!J1056)</f>
        <v>0</v>
      </c>
      <c r="K1056" s="347">
        <f>IF(InpOverride!K1056="",F_Inputs!K1056,InpOverride!K1056)</f>
        <v>0</v>
      </c>
      <c r="L1056" s="347">
        <f>IF(InpOverride!L1056="",F_Inputs!L1056,InpOverride!L1056)</f>
        <v>0</v>
      </c>
      <c r="M1056" s="347">
        <f>IF(InpOverride!M1056="",F_Inputs!M1056,InpOverride!M1056)</f>
        <v>0</v>
      </c>
    </row>
    <row r="1057" spans="1:13" x14ac:dyDescent="0.35">
      <c r="A1057" t="s">
        <v>158</v>
      </c>
      <c r="B1057" t="s">
        <v>582</v>
      </c>
      <c r="C1057" t="s">
        <v>583</v>
      </c>
      <c r="D1057" t="s">
        <v>170</v>
      </c>
      <c r="E1057" t="s">
        <v>292</v>
      </c>
      <c r="F1057" s="347">
        <f>IF(InpOverride!F1057="",F_Inputs!F1057,InpOverride!F1057)</f>
        <v>0</v>
      </c>
      <c r="G1057" s="347">
        <f>IF(InpOverride!G1057="",F_Inputs!G1057,InpOverride!G1057)</f>
        <v>0</v>
      </c>
      <c r="H1057" s="347">
        <f>IF(InpOverride!H1057="",F_Inputs!H1057,InpOverride!H1057)</f>
        <v>0</v>
      </c>
      <c r="I1057" s="347">
        <f>IF(InpOverride!I1057="",F_Inputs!I1057,InpOverride!I1057)</f>
        <v>0</v>
      </c>
      <c r="J1057" s="347">
        <f>IF(InpOverride!J1057="",F_Inputs!J1057,InpOverride!J1057)</f>
        <v>0</v>
      </c>
      <c r="K1057" s="347">
        <f>IF(InpOverride!K1057="",F_Inputs!K1057,InpOverride!K1057)</f>
        <v>0</v>
      </c>
      <c r="L1057" s="347">
        <f>IF(InpOverride!L1057="",F_Inputs!L1057,InpOverride!L1057)</f>
        <v>0</v>
      </c>
      <c r="M1057" s="347">
        <f>IF(InpOverride!M1057="",F_Inputs!M1057,InpOverride!M1057)</f>
        <v>0</v>
      </c>
    </row>
    <row r="1058" spans="1:13" x14ac:dyDescent="0.35">
      <c r="A1058" t="s">
        <v>158</v>
      </c>
      <c r="B1058" t="s">
        <v>584</v>
      </c>
      <c r="C1058" t="s">
        <v>585</v>
      </c>
      <c r="D1058" t="s">
        <v>170</v>
      </c>
      <c r="E1058" t="s">
        <v>292</v>
      </c>
      <c r="F1058" s="347">
        <f>IF(InpOverride!F1058="",F_Inputs!F1058,InpOverride!F1058)</f>
        <v>0</v>
      </c>
      <c r="G1058" s="347">
        <f>IF(InpOverride!G1058="",F_Inputs!G1058,InpOverride!G1058)</f>
        <v>0</v>
      </c>
      <c r="H1058" s="347">
        <f>IF(InpOverride!H1058="",F_Inputs!H1058,InpOverride!H1058)</f>
        <v>0</v>
      </c>
      <c r="I1058" s="347">
        <f>IF(InpOverride!I1058="",F_Inputs!I1058,InpOverride!I1058)</f>
        <v>0</v>
      </c>
      <c r="J1058" s="347">
        <f>IF(InpOverride!J1058="",F_Inputs!J1058,InpOverride!J1058)</f>
        <v>0</v>
      </c>
      <c r="K1058" s="347">
        <f>IF(InpOverride!K1058="",F_Inputs!K1058,InpOverride!K1058)</f>
        <v>0</v>
      </c>
      <c r="L1058" s="347">
        <f>IF(InpOverride!L1058="",F_Inputs!L1058,InpOverride!L1058)</f>
        <v>0</v>
      </c>
      <c r="M1058" s="347">
        <f>IF(InpOverride!M1058="",F_Inputs!M1058,InpOverride!M1058)</f>
        <v>0</v>
      </c>
    </row>
    <row r="1059" spans="1:13" x14ac:dyDescent="0.35">
      <c r="A1059" t="s">
        <v>158</v>
      </c>
      <c r="B1059" t="s">
        <v>586</v>
      </c>
      <c r="C1059" t="s">
        <v>587</v>
      </c>
      <c r="D1059" t="s">
        <v>170</v>
      </c>
      <c r="E1059" t="s">
        <v>292</v>
      </c>
      <c r="F1059" s="347">
        <f>IF(InpOverride!F1059="",F_Inputs!F1059,InpOverride!F1059)</f>
        <v>0</v>
      </c>
      <c r="G1059" s="347">
        <f>IF(InpOverride!G1059="",F_Inputs!G1059,InpOverride!G1059)</f>
        <v>0</v>
      </c>
      <c r="H1059" s="347">
        <f>IF(InpOverride!H1059="",F_Inputs!H1059,InpOverride!H1059)</f>
        <v>0</v>
      </c>
      <c r="I1059" s="347">
        <f>IF(InpOverride!I1059="",F_Inputs!I1059,InpOverride!I1059)</f>
        <v>0</v>
      </c>
      <c r="J1059" s="347">
        <f>IF(InpOverride!J1059="",F_Inputs!J1059,InpOverride!J1059)</f>
        <v>0</v>
      </c>
      <c r="K1059" s="347">
        <f>IF(InpOverride!K1059="",F_Inputs!K1059,InpOverride!K1059)</f>
        <v>0</v>
      </c>
      <c r="L1059" s="347">
        <f>IF(InpOverride!L1059="",F_Inputs!L1059,InpOverride!L1059)</f>
        <v>0</v>
      </c>
      <c r="M1059" s="347">
        <f>IF(InpOverride!M1059="",F_Inputs!M1059,InpOverride!M1059)</f>
        <v>0</v>
      </c>
    </row>
    <row r="1060" spans="1:13" x14ac:dyDescent="0.35">
      <c r="A1060" t="s">
        <v>158</v>
      </c>
      <c r="B1060" t="s">
        <v>588</v>
      </c>
      <c r="C1060" t="s">
        <v>589</v>
      </c>
      <c r="D1060" t="s">
        <v>170</v>
      </c>
      <c r="E1060" t="s">
        <v>292</v>
      </c>
      <c r="F1060" s="347">
        <f>IF(InpOverride!F1060="",F_Inputs!F1060,InpOverride!F1060)</f>
        <v>0</v>
      </c>
      <c r="G1060" s="347">
        <f>IF(InpOverride!G1060="",F_Inputs!G1060,InpOverride!G1060)</f>
        <v>0</v>
      </c>
      <c r="H1060" s="347">
        <f>IF(InpOverride!H1060="",F_Inputs!H1060,InpOverride!H1060)</f>
        <v>0</v>
      </c>
      <c r="I1060" s="347">
        <f>IF(InpOverride!I1060="",F_Inputs!I1060,InpOverride!I1060)</f>
        <v>0</v>
      </c>
      <c r="J1060" s="347">
        <f>IF(InpOverride!J1060="",F_Inputs!J1060,InpOverride!J1060)</f>
        <v>0</v>
      </c>
      <c r="K1060" s="347">
        <f>IF(InpOverride!K1060="",F_Inputs!K1060,InpOverride!K1060)</f>
        <v>0</v>
      </c>
      <c r="L1060" s="347">
        <f>IF(InpOverride!L1060="",F_Inputs!L1060,InpOverride!L1060)</f>
        <v>0</v>
      </c>
      <c r="M1060" s="347">
        <f>IF(InpOverride!M1060="",F_Inputs!M1060,InpOverride!M1060)</f>
        <v>0</v>
      </c>
    </row>
    <row r="1061" spans="1:13" x14ac:dyDescent="0.35">
      <c r="A1061" t="s">
        <v>158</v>
      </c>
      <c r="B1061" t="s">
        <v>590</v>
      </c>
      <c r="C1061" t="s">
        <v>591</v>
      </c>
      <c r="D1061" t="s">
        <v>170</v>
      </c>
      <c r="E1061" t="s">
        <v>292</v>
      </c>
      <c r="F1061" s="347">
        <f>IF(InpOverride!F1061="",F_Inputs!F1061,InpOverride!F1061)</f>
        <v>0</v>
      </c>
      <c r="G1061" s="347">
        <f>IF(InpOverride!G1061="",F_Inputs!G1061,InpOverride!G1061)</f>
        <v>0</v>
      </c>
      <c r="H1061" s="347">
        <f>IF(InpOverride!H1061="",F_Inputs!H1061,InpOverride!H1061)</f>
        <v>0</v>
      </c>
      <c r="I1061" s="347">
        <f>IF(InpOverride!I1061="",F_Inputs!I1061,InpOverride!I1061)</f>
        <v>0</v>
      </c>
      <c r="J1061" s="347">
        <f>IF(InpOverride!J1061="",F_Inputs!J1061,InpOverride!J1061)</f>
        <v>0</v>
      </c>
      <c r="K1061" s="347">
        <f>IF(InpOverride!K1061="",F_Inputs!K1061,InpOverride!K1061)</f>
        <v>0</v>
      </c>
      <c r="L1061" s="347">
        <f>IF(InpOverride!L1061="",F_Inputs!L1061,InpOverride!L1061)</f>
        <v>0</v>
      </c>
      <c r="M1061" s="347">
        <f>IF(InpOverride!M1061="",F_Inputs!M1061,InpOverride!M1061)</f>
        <v>0</v>
      </c>
    </row>
    <row r="1062" spans="1:13" x14ac:dyDescent="0.35">
      <c r="A1062" t="s">
        <v>158</v>
      </c>
      <c r="B1062" t="s">
        <v>592</v>
      </c>
      <c r="C1062" t="s">
        <v>593</v>
      </c>
      <c r="D1062" t="s">
        <v>170</v>
      </c>
      <c r="E1062" t="s">
        <v>292</v>
      </c>
      <c r="F1062" s="347">
        <f>IF(InpOverride!F1062="",F_Inputs!F1062,InpOverride!F1062)</f>
        <v>0</v>
      </c>
      <c r="G1062" s="347">
        <f>IF(InpOverride!G1062="",F_Inputs!G1062,InpOverride!G1062)</f>
        <v>0</v>
      </c>
      <c r="H1062" s="347">
        <f>IF(InpOverride!H1062="",F_Inputs!H1062,InpOverride!H1062)</f>
        <v>0</v>
      </c>
      <c r="I1062" s="347">
        <f>IF(InpOverride!I1062="",F_Inputs!I1062,InpOverride!I1062)</f>
        <v>0</v>
      </c>
      <c r="J1062" s="347">
        <f>IF(InpOverride!J1062="",F_Inputs!J1062,InpOverride!J1062)</f>
        <v>0</v>
      </c>
      <c r="K1062" s="347">
        <f>IF(InpOverride!K1062="",F_Inputs!K1062,InpOverride!K1062)</f>
        <v>0</v>
      </c>
      <c r="L1062" s="347">
        <f>IF(InpOverride!L1062="",F_Inputs!L1062,InpOverride!L1062)</f>
        <v>0</v>
      </c>
      <c r="M1062" s="347">
        <f>IF(InpOverride!M1062="",F_Inputs!M1062,InpOverride!M1062)</f>
        <v>0</v>
      </c>
    </row>
    <row r="1063" spans="1:13" x14ac:dyDescent="0.35">
      <c r="A1063" t="s">
        <v>158</v>
      </c>
      <c r="B1063" t="s">
        <v>594</v>
      </c>
      <c r="C1063" t="s">
        <v>595</v>
      </c>
      <c r="D1063" t="s">
        <v>170</v>
      </c>
      <c r="E1063" t="s">
        <v>292</v>
      </c>
      <c r="F1063" s="347">
        <f>IF(InpOverride!F1063="",F_Inputs!F1063,InpOverride!F1063)</f>
        <v>0</v>
      </c>
      <c r="G1063" s="347">
        <f>IF(InpOverride!G1063="",F_Inputs!G1063,InpOverride!G1063)</f>
        <v>0</v>
      </c>
      <c r="H1063" s="347">
        <f>IF(InpOverride!H1063="",F_Inputs!H1063,InpOverride!H1063)</f>
        <v>0</v>
      </c>
      <c r="I1063" s="347">
        <f>IF(InpOverride!I1063="",F_Inputs!I1063,InpOverride!I1063)</f>
        <v>0</v>
      </c>
      <c r="J1063" s="347">
        <f>IF(InpOverride!J1063="",F_Inputs!J1063,InpOverride!J1063)</f>
        <v>0</v>
      </c>
      <c r="K1063" s="347">
        <f>IF(InpOverride!K1063="",F_Inputs!K1063,InpOverride!K1063)</f>
        <v>0</v>
      </c>
      <c r="L1063" s="347">
        <f>IF(InpOverride!L1063="",F_Inputs!L1063,InpOverride!L1063)</f>
        <v>0</v>
      </c>
      <c r="M1063" s="347">
        <f>IF(InpOverride!M1063="",F_Inputs!M1063,InpOverride!M1063)</f>
        <v>0</v>
      </c>
    </row>
    <row r="1064" spans="1:13" x14ac:dyDescent="0.35">
      <c r="A1064" t="s">
        <v>158</v>
      </c>
      <c r="B1064" t="s">
        <v>596</v>
      </c>
      <c r="C1064" t="s">
        <v>597</v>
      </c>
      <c r="D1064" t="s">
        <v>170</v>
      </c>
      <c r="E1064" t="s">
        <v>292</v>
      </c>
      <c r="F1064" s="347">
        <f>IF(InpOverride!F1064="",F_Inputs!F1064,InpOverride!F1064)</f>
        <v>0</v>
      </c>
      <c r="G1064" s="347">
        <f>IF(InpOverride!G1064="",F_Inputs!G1064,InpOverride!G1064)</f>
        <v>0</v>
      </c>
      <c r="H1064" s="347">
        <f>IF(InpOverride!H1064="",F_Inputs!H1064,InpOverride!H1064)</f>
        <v>0</v>
      </c>
      <c r="I1064" s="347">
        <f>IF(InpOverride!I1064="",F_Inputs!I1064,InpOverride!I1064)</f>
        <v>0</v>
      </c>
      <c r="J1064" s="347">
        <f>IF(InpOverride!J1064="",F_Inputs!J1064,InpOverride!J1064)</f>
        <v>0</v>
      </c>
      <c r="K1064" s="347">
        <f>IF(InpOverride!K1064="",F_Inputs!K1064,InpOverride!K1064)</f>
        <v>0</v>
      </c>
      <c r="L1064" s="347">
        <f>IF(InpOverride!L1064="",F_Inputs!L1064,InpOverride!L1064)</f>
        <v>0</v>
      </c>
      <c r="M1064" s="347">
        <f>IF(InpOverride!M1064="",F_Inputs!M1064,InpOverride!M1064)</f>
        <v>0</v>
      </c>
    </row>
    <row r="1065" spans="1:13" x14ac:dyDescent="0.35">
      <c r="A1065" t="s">
        <v>158</v>
      </c>
      <c r="B1065" t="s">
        <v>598</v>
      </c>
      <c r="C1065" t="s">
        <v>599</v>
      </c>
      <c r="D1065" t="s">
        <v>170</v>
      </c>
      <c r="E1065" t="s">
        <v>292</v>
      </c>
      <c r="F1065" s="347">
        <f>IF(InpOverride!F1065="",F_Inputs!F1065,InpOverride!F1065)</f>
        <v>0</v>
      </c>
      <c r="G1065" s="347">
        <f>IF(InpOverride!G1065="",F_Inputs!G1065,InpOverride!G1065)</f>
        <v>0</v>
      </c>
      <c r="H1065" s="347">
        <f>IF(InpOverride!H1065="",F_Inputs!H1065,InpOverride!H1065)</f>
        <v>0</v>
      </c>
      <c r="I1065" s="347">
        <f>IF(InpOverride!I1065="",F_Inputs!I1065,InpOverride!I1065)</f>
        <v>0</v>
      </c>
      <c r="J1065" s="347">
        <f>IF(InpOverride!J1065="",F_Inputs!J1065,InpOverride!J1065)</f>
        <v>0</v>
      </c>
      <c r="K1065" s="347">
        <f>IF(InpOverride!K1065="",F_Inputs!K1065,InpOverride!K1065)</f>
        <v>0</v>
      </c>
      <c r="L1065" s="347">
        <f>IF(InpOverride!L1065="",F_Inputs!L1065,InpOverride!L1065)</f>
        <v>0</v>
      </c>
      <c r="M1065" s="347">
        <f>IF(InpOverride!M1065="",F_Inputs!M1065,InpOverride!M1065)</f>
        <v>0</v>
      </c>
    </row>
    <row r="1066" spans="1:13" x14ac:dyDescent="0.35">
      <c r="A1066" t="s">
        <v>158</v>
      </c>
      <c r="B1066" t="s">
        <v>600</v>
      </c>
      <c r="C1066" t="s">
        <v>601</v>
      </c>
      <c r="D1066" t="s">
        <v>170</v>
      </c>
      <c r="E1066" t="s">
        <v>292</v>
      </c>
      <c r="F1066" s="347">
        <f>IF(InpOverride!F1066="",F_Inputs!F1066,InpOverride!F1066)</f>
        <v>0</v>
      </c>
      <c r="G1066" s="347">
        <f>IF(InpOverride!G1066="",F_Inputs!G1066,InpOverride!G1066)</f>
        <v>0</v>
      </c>
      <c r="H1066" s="347">
        <f>IF(InpOverride!H1066="",F_Inputs!H1066,InpOverride!H1066)</f>
        <v>0</v>
      </c>
      <c r="I1066" s="347">
        <f>IF(InpOverride!I1066="",F_Inputs!I1066,InpOverride!I1066)</f>
        <v>0</v>
      </c>
      <c r="J1066" s="347">
        <f>IF(InpOverride!J1066="",F_Inputs!J1066,InpOverride!J1066)</f>
        <v>0</v>
      </c>
      <c r="K1066" s="347">
        <f>IF(InpOverride!K1066="",F_Inputs!K1066,InpOverride!K1066)</f>
        <v>0</v>
      </c>
      <c r="L1066" s="347">
        <f>IF(InpOverride!L1066="",F_Inputs!L1066,InpOverride!L1066)</f>
        <v>0</v>
      </c>
      <c r="M1066" s="347">
        <f>IF(InpOverride!M1066="",F_Inputs!M1066,InpOverride!M1066)</f>
        <v>0</v>
      </c>
    </row>
    <row r="1067" spans="1:13" x14ac:dyDescent="0.35">
      <c r="A1067" t="s">
        <v>158</v>
      </c>
      <c r="B1067" t="s">
        <v>602</v>
      </c>
      <c r="C1067" t="s">
        <v>603</v>
      </c>
      <c r="D1067" t="s">
        <v>170</v>
      </c>
      <c r="E1067" t="s">
        <v>292</v>
      </c>
      <c r="F1067" s="347">
        <f>IF(InpOverride!F1067="",F_Inputs!F1067,InpOverride!F1067)</f>
        <v>0</v>
      </c>
      <c r="G1067" s="347">
        <f>IF(InpOverride!G1067="",F_Inputs!G1067,InpOverride!G1067)</f>
        <v>0</v>
      </c>
      <c r="H1067" s="347">
        <f>IF(InpOverride!H1067="",F_Inputs!H1067,InpOverride!H1067)</f>
        <v>0</v>
      </c>
      <c r="I1067" s="347">
        <f>IF(InpOverride!I1067="",F_Inputs!I1067,InpOverride!I1067)</f>
        <v>0</v>
      </c>
      <c r="J1067" s="347">
        <f>IF(InpOverride!J1067="",F_Inputs!J1067,InpOverride!J1067)</f>
        <v>0</v>
      </c>
      <c r="K1067" s="347">
        <f>IF(InpOverride!K1067="",F_Inputs!K1067,InpOverride!K1067)</f>
        <v>0</v>
      </c>
      <c r="L1067" s="347">
        <f>IF(InpOverride!L1067="",F_Inputs!L1067,InpOverride!L1067)</f>
        <v>0</v>
      </c>
      <c r="M1067" s="347">
        <f>IF(InpOverride!M1067="",F_Inputs!M1067,InpOverride!M1067)</f>
        <v>0</v>
      </c>
    </row>
    <row r="1068" spans="1:13" x14ac:dyDescent="0.35">
      <c r="A1068" t="s">
        <v>158</v>
      </c>
      <c r="B1068" t="s">
        <v>604</v>
      </c>
      <c r="C1068" t="s">
        <v>605</v>
      </c>
      <c r="D1068" t="s">
        <v>170</v>
      </c>
      <c r="E1068" t="s">
        <v>292</v>
      </c>
      <c r="F1068" s="347">
        <f>IF(InpOverride!F1068="",F_Inputs!F1068,InpOverride!F1068)</f>
        <v>0</v>
      </c>
      <c r="G1068" s="347">
        <f>IF(InpOverride!G1068="",F_Inputs!G1068,InpOverride!G1068)</f>
        <v>0</v>
      </c>
      <c r="H1068" s="347">
        <f>IF(InpOverride!H1068="",F_Inputs!H1068,InpOverride!H1068)</f>
        <v>0</v>
      </c>
      <c r="I1068" s="347">
        <f>IF(InpOverride!I1068="",F_Inputs!I1068,InpOverride!I1068)</f>
        <v>0</v>
      </c>
      <c r="J1068" s="347">
        <f>IF(InpOverride!J1068="",F_Inputs!J1068,InpOverride!J1068)</f>
        <v>0</v>
      </c>
      <c r="K1068" s="347">
        <f>IF(InpOverride!K1068="",F_Inputs!K1068,InpOverride!K1068)</f>
        <v>0</v>
      </c>
      <c r="L1068" s="347">
        <f>IF(InpOverride!L1068="",F_Inputs!L1068,InpOverride!L1068)</f>
        <v>0</v>
      </c>
      <c r="M1068" s="347">
        <f>IF(InpOverride!M1068="",F_Inputs!M1068,InpOverride!M1068)</f>
        <v>0</v>
      </c>
    </row>
    <row r="1069" spans="1:13" ht="25.5" x14ac:dyDescent="0.35">
      <c r="A1069" t="s">
        <v>158</v>
      </c>
      <c r="B1069" t="s">
        <v>606</v>
      </c>
      <c r="C1069" s="327" t="s">
        <v>607</v>
      </c>
      <c r="D1069" t="s">
        <v>170</v>
      </c>
      <c r="E1069" t="s">
        <v>292</v>
      </c>
      <c r="F1069" s="347">
        <f>IF(InpOverride!F1069="",F_Inputs!F1069,InpOverride!F1069)</f>
        <v>0</v>
      </c>
      <c r="G1069" s="347">
        <f>IF(InpOverride!G1069="",F_Inputs!G1069,InpOverride!G1069)</f>
        <v>0</v>
      </c>
      <c r="H1069" s="347">
        <f>IF(InpOverride!H1069="",F_Inputs!H1069,InpOverride!H1069)</f>
        <v>0</v>
      </c>
      <c r="I1069" s="347">
        <f>IF(InpOverride!I1069="",F_Inputs!I1069,InpOverride!I1069)</f>
        <v>0</v>
      </c>
      <c r="J1069" s="347">
        <f>IF(InpOverride!J1069="",F_Inputs!J1069,InpOverride!J1069)</f>
        <v>0</v>
      </c>
      <c r="K1069" s="347">
        <f>IF(InpOverride!K1069="",F_Inputs!K1069,InpOverride!K1069)</f>
        <v>0</v>
      </c>
      <c r="L1069" s="347">
        <f>IF(InpOverride!L1069="",F_Inputs!L1069,InpOverride!L1069)</f>
        <v>0</v>
      </c>
      <c r="M1069" s="347">
        <f>IF(InpOverride!M1069="",F_Inputs!M1069,InpOverride!M1069)</f>
        <v>0</v>
      </c>
    </row>
    <row r="1070" spans="1:13" ht="25.5" x14ac:dyDescent="0.35">
      <c r="A1070" t="s">
        <v>158</v>
      </c>
      <c r="B1070" t="s">
        <v>608</v>
      </c>
      <c r="C1070" s="327" t="s">
        <v>609</v>
      </c>
      <c r="D1070" t="s">
        <v>170</v>
      </c>
      <c r="E1070" t="s">
        <v>292</v>
      </c>
      <c r="F1070" s="347">
        <f>IF(InpOverride!F1070="",F_Inputs!F1070,InpOverride!F1070)</f>
        <v>0</v>
      </c>
      <c r="G1070" s="347">
        <f>IF(InpOverride!G1070="",F_Inputs!G1070,InpOverride!G1070)</f>
        <v>0</v>
      </c>
      <c r="H1070" s="347">
        <f>IF(InpOverride!H1070="",F_Inputs!H1070,InpOverride!H1070)</f>
        <v>0</v>
      </c>
      <c r="I1070" s="347">
        <f>IF(InpOverride!I1070="",F_Inputs!I1070,InpOverride!I1070)</f>
        <v>0</v>
      </c>
      <c r="J1070" s="347">
        <f>IF(InpOverride!J1070="",F_Inputs!J1070,InpOverride!J1070)</f>
        <v>0</v>
      </c>
      <c r="K1070" s="347">
        <f>IF(InpOverride!K1070="",F_Inputs!K1070,InpOverride!K1070)</f>
        <v>0</v>
      </c>
      <c r="L1070" s="347">
        <f>IF(InpOverride!L1070="",F_Inputs!L1070,InpOverride!L1070)</f>
        <v>0</v>
      </c>
      <c r="M1070" s="347">
        <f>IF(InpOverride!M1070="",F_Inputs!M1070,InpOverride!M1070)</f>
        <v>0</v>
      </c>
    </row>
    <row r="1071" spans="1:13" ht="25.5" x14ac:dyDescent="0.35">
      <c r="A1071" t="s">
        <v>158</v>
      </c>
      <c r="B1071" t="s">
        <v>610</v>
      </c>
      <c r="C1071" s="327" t="s">
        <v>611</v>
      </c>
      <c r="D1071" t="s">
        <v>170</v>
      </c>
      <c r="E1071" t="s">
        <v>292</v>
      </c>
      <c r="F1071" s="347">
        <f>IF(InpOverride!F1071="",F_Inputs!F1071,InpOverride!F1071)</f>
        <v>0</v>
      </c>
      <c r="G1071" s="347">
        <f>IF(InpOverride!G1071="",F_Inputs!G1071,InpOverride!G1071)</f>
        <v>0</v>
      </c>
      <c r="H1071" s="347">
        <f>IF(InpOverride!H1071="",F_Inputs!H1071,InpOverride!H1071)</f>
        <v>0</v>
      </c>
      <c r="I1071" s="347">
        <f>IF(InpOverride!I1071="",F_Inputs!I1071,InpOverride!I1071)</f>
        <v>0</v>
      </c>
      <c r="J1071" s="347">
        <f>IF(InpOverride!J1071="",F_Inputs!J1071,InpOverride!J1071)</f>
        <v>0</v>
      </c>
      <c r="K1071" s="347">
        <f>IF(InpOverride!K1071="",F_Inputs!K1071,InpOverride!K1071)</f>
        <v>0</v>
      </c>
      <c r="L1071" s="347">
        <f>IF(InpOverride!L1071="",F_Inputs!L1071,InpOverride!L1071)</f>
        <v>0</v>
      </c>
      <c r="M1071" s="347">
        <f>IF(InpOverride!M1071="",F_Inputs!M1071,InpOverride!M1071)</f>
        <v>0</v>
      </c>
    </row>
    <row r="1072" spans="1:13" x14ac:dyDescent="0.35">
      <c r="A1072" t="s">
        <v>158</v>
      </c>
      <c r="B1072" t="s">
        <v>612</v>
      </c>
      <c r="C1072" t="s">
        <v>613</v>
      </c>
      <c r="D1072" t="s">
        <v>170</v>
      </c>
      <c r="E1072" t="s">
        <v>292</v>
      </c>
      <c r="F1072" s="347">
        <f>IF(InpOverride!F1072="",F_Inputs!F1072,InpOverride!F1072)</f>
        <v>0</v>
      </c>
      <c r="G1072" s="347">
        <f>IF(InpOverride!G1072="",F_Inputs!G1072,InpOverride!G1072)</f>
        <v>0</v>
      </c>
      <c r="H1072" s="347">
        <f>IF(InpOverride!H1072="",F_Inputs!H1072,InpOverride!H1072)</f>
        <v>0</v>
      </c>
      <c r="I1072" s="347">
        <f>IF(InpOverride!I1072="",F_Inputs!I1072,InpOverride!I1072)</f>
        <v>0</v>
      </c>
      <c r="J1072" s="347">
        <f>IF(InpOverride!J1072="",F_Inputs!J1072,InpOverride!J1072)</f>
        <v>0</v>
      </c>
      <c r="K1072" s="347">
        <f>IF(InpOverride!K1072="",F_Inputs!K1072,InpOverride!K1072)</f>
        <v>0</v>
      </c>
      <c r="L1072" s="347">
        <f>IF(InpOverride!L1072="",F_Inputs!L1072,InpOverride!L1072)</f>
        <v>0</v>
      </c>
      <c r="M1072" s="347">
        <f>IF(InpOverride!M1072="",F_Inputs!M1072,InpOverride!M1072)</f>
        <v>0</v>
      </c>
    </row>
    <row r="1073" spans="1:13" x14ac:dyDescent="0.35">
      <c r="A1073" t="s">
        <v>158</v>
      </c>
      <c r="B1073" t="s">
        <v>614</v>
      </c>
      <c r="C1073" t="s">
        <v>615</v>
      </c>
      <c r="D1073" t="s">
        <v>170</v>
      </c>
      <c r="E1073" t="s">
        <v>292</v>
      </c>
      <c r="F1073" s="347">
        <f>IF(InpOverride!F1073="",F_Inputs!F1073,InpOverride!F1073)</f>
        <v>0</v>
      </c>
      <c r="G1073" s="347">
        <f>IF(InpOverride!G1073="",F_Inputs!G1073,InpOverride!G1073)</f>
        <v>0</v>
      </c>
      <c r="H1073" s="347">
        <f>IF(InpOverride!H1073="",F_Inputs!H1073,InpOverride!H1073)</f>
        <v>0</v>
      </c>
      <c r="I1073" s="347">
        <f>IF(InpOverride!I1073="",F_Inputs!I1073,InpOverride!I1073)</f>
        <v>0</v>
      </c>
      <c r="J1073" s="347">
        <f>IF(InpOverride!J1073="",F_Inputs!J1073,InpOverride!J1073)</f>
        <v>0</v>
      </c>
      <c r="K1073" s="347">
        <f>IF(InpOverride!K1073="",F_Inputs!K1073,InpOverride!K1073)</f>
        <v>0</v>
      </c>
      <c r="L1073" s="347">
        <f>IF(InpOverride!L1073="",F_Inputs!L1073,InpOverride!L1073)</f>
        <v>0</v>
      </c>
      <c r="M1073" s="347">
        <f>IF(InpOverride!M1073="",F_Inputs!M1073,InpOverride!M1073)</f>
        <v>0</v>
      </c>
    </row>
    <row r="1074" spans="1:13" x14ac:dyDescent="0.35">
      <c r="A1074" t="s">
        <v>158</v>
      </c>
      <c r="B1074" t="s">
        <v>616</v>
      </c>
      <c r="C1074" t="s">
        <v>617</v>
      </c>
      <c r="D1074" t="s">
        <v>424</v>
      </c>
      <c r="E1074" t="s">
        <v>292</v>
      </c>
      <c r="F1074" s="347">
        <f>IF(InpOverride!F1074="",F_Inputs!F1074,InpOverride!F1074)</f>
        <v>0</v>
      </c>
      <c r="G1074" s="347">
        <f>IF(InpOverride!G1074="",F_Inputs!G1074,InpOverride!G1074)</f>
        <v>0</v>
      </c>
      <c r="H1074" s="347">
        <f>IF(InpOverride!H1074="",F_Inputs!H1074,InpOverride!H1074)</f>
        <v>0</v>
      </c>
      <c r="I1074" s="347">
        <f>IF(InpOverride!I1074="",F_Inputs!I1074,InpOverride!I1074)</f>
        <v>0</v>
      </c>
      <c r="J1074" s="347">
        <f>IF(InpOverride!J1074="",F_Inputs!J1074,InpOverride!J1074)</f>
        <v>0</v>
      </c>
      <c r="K1074" s="347">
        <f>IF(InpOverride!K1074="",F_Inputs!K1074,InpOverride!K1074)</f>
        <v>0</v>
      </c>
      <c r="L1074" s="347">
        <f>IF(InpOverride!L1074="",F_Inputs!L1074,InpOverride!L1074)</f>
        <v>0</v>
      </c>
      <c r="M1074" s="347">
        <f>IF(InpOverride!M1074="",F_Inputs!M1074,InpOverride!M1074)</f>
        <v>0</v>
      </c>
    </row>
    <row r="1075" spans="1:13" x14ac:dyDescent="0.35">
      <c r="A1075" t="s">
        <v>158</v>
      </c>
      <c r="B1075" t="s">
        <v>618</v>
      </c>
      <c r="C1075" t="s">
        <v>619</v>
      </c>
      <c r="D1075" t="s">
        <v>424</v>
      </c>
      <c r="E1075" t="s">
        <v>292</v>
      </c>
      <c r="F1075" s="347">
        <f>IF(InpOverride!F1075="",F_Inputs!F1075,InpOverride!F1075)</f>
        <v>0</v>
      </c>
      <c r="G1075" s="347">
        <f>IF(InpOverride!G1075="",F_Inputs!G1075,InpOverride!G1075)</f>
        <v>0</v>
      </c>
      <c r="H1075" s="347">
        <f>IF(InpOverride!H1075="",F_Inputs!H1075,InpOverride!H1075)</f>
        <v>0</v>
      </c>
      <c r="I1075" s="347">
        <f>IF(InpOverride!I1075="",F_Inputs!I1075,InpOverride!I1075)</f>
        <v>0</v>
      </c>
      <c r="J1075" s="347">
        <f>IF(InpOverride!J1075="",F_Inputs!J1075,InpOverride!J1075)</f>
        <v>0</v>
      </c>
      <c r="K1075" s="347">
        <f>IF(InpOverride!K1075="",F_Inputs!K1075,InpOverride!K1075)</f>
        <v>0</v>
      </c>
      <c r="L1075" s="347">
        <f>IF(InpOverride!L1075="",F_Inputs!L1075,InpOverride!L1075)</f>
        <v>0</v>
      </c>
      <c r="M1075" s="347">
        <f>IF(InpOverride!M1075="",F_Inputs!M1075,InpOverride!M1075)</f>
        <v>0</v>
      </c>
    </row>
    <row r="1076" spans="1:13" x14ac:dyDescent="0.35">
      <c r="A1076" t="s">
        <v>158</v>
      </c>
      <c r="B1076" t="s">
        <v>620</v>
      </c>
      <c r="C1076" t="s">
        <v>621</v>
      </c>
      <c r="D1076" t="s">
        <v>176</v>
      </c>
      <c r="E1076" t="s">
        <v>292</v>
      </c>
      <c r="F1076" s="347">
        <f>IF(InpOverride!F1076="",F_Inputs!F1076,InpOverride!F1076)</f>
        <v>0</v>
      </c>
      <c r="G1076" s="347">
        <f>IF(InpOverride!G1076="",F_Inputs!G1076,InpOverride!G1076)</f>
        <v>0</v>
      </c>
      <c r="H1076" s="347">
        <f>IF(InpOverride!H1076="",F_Inputs!H1076,InpOverride!H1076)</f>
        <v>0</v>
      </c>
      <c r="I1076" s="347">
        <f>IF(InpOverride!I1076="",F_Inputs!I1076,InpOverride!I1076)</f>
        <v>0</v>
      </c>
      <c r="J1076" s="347">
        <f>IF(InpOverride!J1076="",F_Inputs!J1076,InpOverride!J1076)</f>
        <v>0</v>
      </c>
      <c r="K1076" s="347">
        <f>IF(InpOverride!K1076="",F_Inputs!K1076,InpOverride!K1076)</f>
        <v>0</v>
      </c>
      <c r="L1076" s="347">
        <f>IF(InpOverride!L1076="",F_Inputs!L1076,InpOverride!L1076)</f>
        <v>0</v>
      </c>
      <c r="M1076" s="347">
        <f>IF(InpOverride!M1076="",F_Inputs!M1076,InpOverride!M1076)</f>
        <v>0</v>
      </c>
    </row>
    <row r="1077" spans="1:13" x14ac:dyDescent="0.35">
      <c r="A1077" t="s">
        <v>158</v>
      </c>
      <c r="B1077" t="s">
        <v>622</v>
      </c>
      <c r="C1077" t="s">
        <v>623</v>
      </c>
      <c r="D1077" t="s">
        <v>424</v>
      </c>
      <c r="E1077" t="s">
        <v>292</v>
      </c>
      <c r="F1077" s="347">
        <f>IF(InpOverride!F1077="",F_Inputs!F1077,InpOverride!F1077)</f>
        <v>0</v>
      </c>
      <c r="G1077" s="347">
        <f>IF(InpOverride!G1077="",F_Inputs!G1077,InpOverride!G1077)</f>
        <v>0</v>
      </c>
      <c r="H1077" s="347">
        <f>IF(InpOverride!H1077="",F_Inputs!H1077,InpOverride!H1077)</f>
        <v>0</v>
      </c>
      <c r="I1077" s="347">
        <f>IF(InpOverride!I1077="",F_Inputs!I1077,InpOverride!I1077)</f>
        <v>0</v>
      </c>
      <c r="J1077" s="347">
        <f>IF(InpOverride!J1077="",F_Inputs!J1077,InpOverride!J1077)</f>
        <v>0</v>
      </c>
      <c r="K1077" s="347">
        <f>IF(InpOverride!K1077="",F_Inputs!K1077,InpOverride!K1077)</f>
        <v>0</v>
      </c>
      <c r="L1077" s="347">
        <f>IF(InpOverride!L1077="",F_Inputs!L1077,InpOverride!L1077)</f>
        <v>0</v>
      </c>
      <c r="M1077" s="347">
        <f>IF(InpOverride!M1077="",F_Inputs!M1077,InpOverride!M1077)</f>
        <v>0</v>
      </c>
    </row>
    <row r="1078" spans="1:13" x14ac:dyDescent="0.35">
      <c r="A1078" t="s">
        <v>158</v>
      </c>
      <c r="B1078" t="s">
        <v>624</v>
      </c>
      <c r="C1078" t="s">
        <v>625</v>
      </c>
      <c r="D1078" t="s">
        <v>424</v>
      </c>
      <c r="E1078" t="s">
        <v>292</v>
      </c>
      <c r="F1078" s="347">
        <f>IF(InpOverride!F1078="",F_Inputs!F1078,InpOverride!F1078)</f>
        <v>0</v>
      </c>
      <c r="G1078" s="347">
        <f>IF(InpOverride!G1078="",F_Inputs!G1078,InpOverride!G1078)</f>
        <v>0</v>
      </c>
      <c r="H1078" s="347">
        <f>IF(InpOverride!H1078="",F_Inputs!H1078,InpOverride!H1078)</f>
        <v>0</v>
      </c>
      <c r="I1078" s="347">
        <f>IF(InpOverride!I1078="",F_Inputs!I1078,InpOverride!I1078)</f>
        <v>0</v>
      </c>
      <c r="J1078" s="347">
        <f>IF(InpOverride!J1078="",F_Inputs!J1078,InpOverride!J1078)</f>
        <v>0</v>
      </c>
      <c r="K1078" s="347">
        <f>IF(InpOverride!K1078="",F_Inputs!K1078,InpOverride!K1078)</f>
        <v>0</v>
      </c>
      <c r="L1078" s="347">
        <f>IF(InpOverride!L1078="",F_Inputs!L1078,InpOverride!L1078)</f>
        <v>0</v>
      </c>
      <c r="M1078" s="347">
        <f>IF(InpOverride!M1078="",F_Inputs!M1078,InpOverride!M1078)</f>
        <v>0</v>
      </c>
    </row>
    <row r="1079" spans="1:13" x14ac:dyDescent="0.35">
      <c r="A1079" t="s">
        <v>158</v>
      </c>
      <c r="B1079" t="s">
        <v>626</v>
      </c>
      <c r="C1079" t="s">
        <v>627</v>
      </c>
      <c r="D1079" t="s">
        <v>424</v>
      </c>
      <c r="E1079" t="s">
        <v>292</v>
      </c>
      <c r="F1079" s="347">
        <f>IF(InpOverride!F1079="",F_Inputs!F1079,InpOverride!F1079)</f>
        <v>0</v>
      </c>
      <c r="G1079" s="347">
        <f>IF(InpOverride!G1079="",F_Inputs!G1079,InpOverride!G1079)</f>
        <v>0</v>
      </c>
      <c r="H1079" s="347">
        <f>IF(InpOverride!H1079="",F_Inputs!H1079,InpOverride!H1079)</f>
        <v>0</v>
      </c>
      <c r="I1079" s="347">
        <f>IF(InpOverride!I1079="",F_Inputs!I1079,InpOverride!I1079)</f>
        <v>0</v>
      </c>
      <c r="J1079" s="347">
        <f>IF(InpOverride!J1079="",F_Inputs!J1079,InpOverride!J1079)</f>
        <v>0</v>
      </c>
      <c r="K1079" s="347">
        <f>IF(InpOverride!K1079="",F_Inputs!K1079,InpOverride!K1079)</f>
        <v>0</v>
      </c>
      <c r="L1079" s="347">
        <f>IF(InpOverride!L1079="",F_Inputs!L1079,InpOverride!L1079)</f>
        <v>0</v>
      </c>
      <c r="M1079" s="347">
        <f>IF(InpOverride!M1079="",F_Inputs!M1079,InpOverride!M1079)</f>
        <v>0</v>
      </c>
    </row>
    <row r="1080" spans="1:13" x14ac:dyDescent="0.35">
      <c r="A1080" t="s">
        <v>158</v>
      </c>
      <c r="B1080" t="s">
        <v>628</v>
      </c>
      <c r="C1080" t="s">
        <v>629</v>
      </c>
      <c r="D1080" t="s">
        <v>424</v>
      </c>
      <c r="E1080" t="s">
        <v>292</v>
      </c>
      <c r="F1080" s="347">
        <f>IF(InpOverride!F1080="",F_Inputs!F1080,InpOverride!F1080)</f>
        <v>0</v>
      </c>
      <c r="G1080" s="347">
        <f>IF(InpOverride!G1080="",F_Inputs!G1080,InpOverride!G1080)</f>
        <v>0</v>
      </c>
      <c r="H1080" s="347">
        <f>IF(InpOverride!H1080="",F_Inputs!H1080,InpOverride!H1080)</f>
        <v>0</v>
      </c>
      <c r="I1080" s="347">
        <f>IF(InpOverride!I1080="",F_Inputs!I1080,InpOverride!I1080)</f>
        <v>0</v>
      </c>
      <c r="J1080" s="347">
        <f>IF(InpOverride!J1080="",F_Inputs!J1080,InpOverride!J1080)</f>
        <v>0</v>
      </c>
      <c r="K1080" s="347">
        <f>IF(InpOverride!K1080="",F_Inputs!K1080,InpOverride!K1080)</f>
        <v>0</v>
      </c>
      <c r="L1080" s="347">
        <f>IF(InpOverride!L1080="",F_Inputs!L1080,InpOverride!L1080)</f>
        <v>0</v>
      </c>
      <c r="M1080" s="347">
        <f>IF(InpOverride!M1080="",F_Inputs!M1080,InpOverride!M1080)</f>
        <v>0</v>
      </c>
    </row>
    <row r="1081" spans="1:13" x14ac:dyDescent="0.35">
      <c r="A1081" t="s">
        <v>158</v>
      </c>
      <c r="B1081" t="s">
        <v>630</v>
      </c>
      <c r="C1081" t="s">
        <v>631</v>
      </c>
      <c r="D1081" t="s">
        <v>188</v>
      </c>
      <c r="E1081" t="s">
        <v>292</v>
      </c>
      <c r="F1081" s="347">
        <f>IF(InpOverride!F1081="",F_Inputs!F1081,InpOverride!F1081)</f>
        <v>0</v>
      </c>
      <c r="G1081" s="347">
        <f>IF(InpOverride!G1081="",F_Inputs!G1081,InpOverride!G1081)</f>
        <v>0</v>
      </c>
      <c r="H1081" s="347">
        <f>IF(InpOverride!H1081="",F_Inputs!H1081,InpOverride!H1081)</f>
        <v>0</v>
      </c>
      <c r="I1081" s="347">
        <f>IF(InpOverride!I1081="",F_Inputs!I1081,InpOverride!I1081)</f>
        <v>0</v>
      </c>
      <c r="J1081" s="347">
        <f>IF(InpOverride!J1081="",F_Inputs!J1081,InpOverride!J1081)</f>
        <v>0</v>
      </c>
      <c r="K1081" s="347">
        <f>IF(InpOverride!K1081="",F_Inputs!K1081,InpOverride!K1081)</f>
        <v>0</v>
      </c>
      <c r="L1081" s="347">
        <f>IF(InpOverride!L1081="",F_Inputs!L1081,InpOverride!L1081)</f>
        <v>0</v>
      </c>
      <c r="M1081" s="347">
        <f>IF(InpOverride!M1081="",F_Inputs!M1081,InpOverride!M1081)</f>
        <v>0</v>
      </c>
    </row>
    <row r="1082" spans="1:13" x14ac:dyDescent="0.35">
      <c r="A1082" t="s">
        <v>158</v>
      </c>
      <c r="B1082" t="s">
        <v>632</v>
      </c>
      <c r="C1082" t="s">
        <v>633</v>
      </c>
      <c r="D1082" t="s">
        <v>188</v>
      </c>
      <c r="E1082" t="s">
        <v>292</v>
      </c>
      <c r="F1082" s="347">
        <f>IF(InpOverride!F1082="",F_Inputs!F1082,InpOverride!F1082)</f>
        <v>0</v>
      </c>
      <c r="G1082" s="347">
        <f>IF(InpOverride!G1082="",F_Inputs!G1082,InpOverride!G1082)</f>
        <v>0</v>
      </c>
      <c r="H1082" s="347">
        <f>IF(InpOverride!H1082="",F_Inputs!H1082,InpOverride!H1082)</f>
        <v>0</v>
      </c>
      <c r="I1082" s="347">
        <f>IF(InpOverride!I1082="",F_Inputs!I1082,InpOverride!I1082)</f>
        <v>0</v>
      </c>
      <c r="J1082" s="347">
        <f>IF(InpOverride!J1082="",F_Inputs!J1082,InpOverride!J1082)</f>
        <v>0</v>
      </c>
      <c r="K1082" s="347">
        <f>IF(InpOverride!K1082="",F_Inputs!K1082,InpOverride!K1082)</f>
        <v>0</v>
      </c>
      <c r="L1082" s="347">
        <f>IF(InpOverride!L1082="",F_Inputs!L1082,InpOverride!L1082)</f>
        <v>0</v>
      </c>
      <c r="M1082" s="347">
        <f>IF(InpOverride!M1082="",F_Inputs!M1082,InpOverride!M1082)</f>
        <v>0</v>
      </c>
    </row>
    <row r="1083" spans="1:13" x14ac:dyDescent="0.35">
      <c r="A1083" t="s">
        <v>158</v>
      </c>
      <c r="B1083" t="s">
        <v>634</v>
      </c>
      <c r="C1083" t="s">
        <v>635</v>
      </c>
      <c r="D1083" t="s">
        <v>636</v>
      </c>
      <c r="E1083" t="s">
        <v>292</v>
      </c>
      <c r="F1083" s="347">
        <f>IF(InpOverride!F1083="",F_Inputs!F1083,InpOverride!F1083)</f>
        <v>0</v>
      </c>
      <c r="G1083" s="347">
        <f>IF(InpOverride!G1083="",F_Inputs!G1083,InpOverride!G1083)</f>
        <v>0</v>
      </c>
      <c r="H1083" s="347">
        <f>IF(InpOverride!H1083="",F_Inputs!H1083,InpOverride!H1083)</f>
        <v>0</v>
      </c>
      <c r="I1083" s="347">
        <f>IF(InpOverride!I1083="",F_Inputs!I1083,InpOverride!I1083)</f>
        <v>0</v>
      </c>
      <c r="J1083" s="347">
        <f>IF(InpOverride!J1083="",F_Inputs!J1083,InpOverride!J1083)</f>
        <v>0</v>
      </c>
      <c r="K1083" s="347">
        <f>IF(InpOverride!K1083="",F_Inputs!K1083,InpOverride!K1083)</f>
        <v>0</v>
      </c>
      <c r="L1083" s="347">
        <f>IF(InpOverride!L1083="",F_Inputs!L1083,InpOverride!L1083)</f>
        <v>0</v>
      </c>
      <c r="M1083" s="347">
        <f>IF(InpOverride!M1083="",F_Inputs!M1083,InpOverride!M1083)</f>
        <v>0</v>
      </c>
    </row>
    <row r="1084" spans="1:13" x14ac:dyDescent="0.35">
      <c r="A1084" t="s">
        <v>158</v>
      </c>
      <c r="B1084" t="s">
        <v>637</v>
      </c>
      <c r="C1084" t="s">
        <v>638</v>
      </c>
      <c r="D1084" t="s">
        <v>636</v>
      </c>
      <c r="E1084" t="s">
        <v>292</v>
      </c>
      <c r="F1084" s="347">
        <f>IF(InpOverride!F1084="",F_Inputs!F1084,InpOverride!F1084)</f>
        <v>0</v>
      </c>
      <c r="G1084" s="347">
        <f>IF(InpOverride!G1084="",F_Inputs!G1084,InpOverride!G1084)</f>
        <v>0</v>
      </c>
      <c r="H1084" s="347">
        <f>IF(InpOverride!H1084="",F_Inputs!H1084,InpOverride!H1084)</f>
        <v>0</v>
      </c>
      <c r="I1084" s="347">
        <f>IF(InpOverride!I1084="",F_Inputs!I1084,InpOverride!I1084)</f>
        <v>0</v>
      </c>
      <c r="J1084" s="347">
        <f>IF(InpOverride!J1084="",F_Inputs!J1084,InpOverride!J1084)</f>
        <v>0</v>
      </c>
      <c r="K1084" s="347">
        <f>IF(InpOverride!K1084="",F_Inputs!K1084,InpOverride!K1084)</f>
        <v>0</v>
      </c>
      <c r="L1084" s="347">
        <f>IF(InpOverride!L1084="",F_Inputs!L1084,InpOverride!L1084)</f>
        <v>0</v>
      </c>
      <c r="M1084" s="347">
        <f>IF(InpOverride!M1084="",F_Inputs!M1084,InpOverride!M1084)</f>
        <v>0</v>
      </c>
    </row>
    <row r="1085" spans="1:13" x14ac:dyDescent="0.35">
      <c r="A1085" t="s">
        <v>158</v>
      </c>
      <c r="B1085" t="s">
        <v>639</v>
      </c>
      <c r="C1085" t="s">
        <v>640</v>
      </c>
      <c r="D1085" t="s">
        <v>176</v>
      </c>
      <c r="E1085" t="s">
        <v>292</v>
      </c>
      <c r="F1085" s="347">
        <f>IF(InpOverride!F1085="",F_Inputs!F1085,InpOverride!F1085)</f>
        <v>0</v>
      </c>
      <c r="G1085" s="347">
        <f>IF(InpOverride!G1085="",F_Inputs!G1085,InpOverride!G1085)</f>
        <v>0</v>
      </c>
      <c r="H1085" s="347">
        <f>IF(InpOverride!H1085="",F_Inputs!H1085,InpOverride!H1085)</f>
        <v>0</v>
      </c>
      <c r="I1085" s="347">
        <f>IF(InpOverride!I1085="",F_Inputs!I1085,InpOverride!I1085)</f>
        <v>0</v>
      </c>
      <c r="J1085" s="347">
        <f>IF(InpOverride!J1085="",F_Inputs!J1085,InpOverride!J1085)</f>
        <v>0</v>
      </c>
      <c r="K1085" s="347">
        <f>IF(InpOverride!K1085="",F_Inputs!K1085,InpOverride!K1085)</f>
        <v>0</v>
      </c>
      <c r="L1085" s="347">
        <f>IF(InpOverride!L1085="",F_Inputs!L1085,InpOverride!L1085)</f>
        <v>0</v>
      </c>
      <c r="M1085" s="347">
        <f>IF(InpOverride!M1085="",F_Inputs!M1085,InpOverride!M1085)</f>
        <v>0</v>
      </c>
    </row>
    <row r="1086" spans="1:13" x14ac:dyDescent="0.35">
      <c r="A1086" t="s">
        <v>158</v>
      </c>
      <c r="B1086" t="s">
        <v>641</v>
      </c>
      <c r="C1086" t="s">
        <v>642</v>
      </c>
      <c r="D1086" t="s">
        <v>636</v>
      </c>
      <c r="E1086" t="s">
        <v>292</v>
      </c>
      <c r="F1086" s="347">
        <f>IF(InpOverride!F1086="",F_Inputs!F1086,InpOverride!F1086)</f>
        <v>0</v>
      </c>
      <c r="G1086" s="347">
        <f>IF(InpOverride!G1086="",F_Inputs!G1086,InpOverride!G1086)</f>
        <v>0</v>
      </c>
      <c r="H1086" s="347">
        <f>IF(InpOverride!H1086="",F_Inputs!H1086,InpOverride!H1086)</f>
        <v>0</v>
      </c>
      <c r="I1086" s="347">
        <f>IF(InpOverride!I1086="",F_Inputs!I1086,InpOverride!I1086)</f>
        <v>0</v>
      </c>
      <c r="J1086" s="347">
        <f>IF(InpOverride!J1086="",F_Inputs!J1086,InpOverride!J1086)</f>
        <v>0</v>
      </c>
      <c r="K1086" s="347">
        <f>IF(InpOverride!K1086="",F_Inputs!K1086,InpOverride!K1086)</f>
        <v>0</v>
      </c>
      <c r="L1086" s="347">
        <f>IF(InpOverride!L1086="",F_Inputs!L1086,InpOverride!L1086)</f>
        <v>0</v>
      </c>
      <c r="M1086" s="347">
        <f>IF(InpOverride!M1086="",F_Inputs!M1086,InpOverride!M1086)</f>
        <v>0</v>
      </c>
    </row>
    <row r="1087" spans="1:13" x14ac:dyDescent="0.35">
      <c r="A1087" t="s">
        <v>158</v>
      </c>
      <c r="B1087" t="s">
        <v>643</v>
      </c>
      <c r="C1087" t="s">
        <v>644</v>
      </c>
      <c r="D1087" t="s">
        <v>176</v>
      </c>
      <c r="E1087" t="s">
        <v>292</v>
      </c>
      <c r="F1087" s="347">
        <f>IF(InpOverride!F1087="",F_Inputs!F1087,InpOverride!F1087)</f>
        <v>0</v>
      </c>
      <c r="G1087" s="347">
        <f>IF(InpOverride!G1087="",F_Inputs!G1087,InpOverride!G1087)</f>
        <v>0</v>
      </c>
      <c r="H1087" s="347">
        <f>IF(InpOverride!H1087="",F_Inputs!H1087,InpOverride!H1087)</f>
        <v>0</v>
      </c>
      <c r="I1087" s="347">
        <f>IF(InpOverride!I1087="",F_Inputs!I1087,InpOverride!I1087)</f>
        <v>0</v>
      </c>
      <c r="J1087" s="347">
        <f>IF(InpOverride!J1087="",F_Inputs!J1087,InpOverride!J1087)</f>
        <v>0</v>
      </c>
      <c r="K1087" s="347">
        <f>IF(InpOverride!K1087="",F_Inputs!K1087,InpOverride!K1087)</f>
        <v>0</v>
      </c>
      <c r="L1087" s="347">
        <f>IF(InpOverride!L1087="",F_Inputs!L1087,InpOverride!L1087)</f>
        <v>0</v>
      </c>
      <c r="M1087" s="347">
        <f>IF(InpOverride!M1087="",F_Inputs!M1087,InpOverride!M1087)</f>
        <v>0</v>
      </c>
    </row>
    <row r="1088" spans="1:13" x14ac:dyDescent="0.35">
      <c r="A1088" t="s">
        <v>158</v>
      </c>
      <c r="B1088" t="s">
        <v>645</v>
      </c>
      <c r="C1088" t="s">
        <v>646</v>
      </c>
      <c r="D1088" t="s">
        <v>636</v>
      </c>
      <c r="E1088" t="s">
        <v>292</v>
      </c>
      <c r="F1088" s="347">
        <f>IF(InpOverride!F1088="",F_Inputs!F1088,InpOverride!F1088)</f>
        <v>0</v>
      </c>
      <c r="G1088" s="347">
        <f>IF(InpOverride!G1088="",F_Inputs!G1088,InpOverride!G1088)</f>
        <v>0</v>
      </c>
      <c r="H1088" s="347">
        <f>IF(InpOverride!H1088="",F_Inputs!H1088,InpOverride!H1088)</f>
        <v>0</v>
      </c>
      <c r="I1088" s="347">
        <f>IF(InpOverride!I1088="",F_Inputs!I1088,InpOverride!I1088)</f>
        <v>0</v>
      </c>
      <c r="J1088" s="347">
        <f>IF(InpOverride!J1088="",F_Inputs!J1088,InpOverride!J1088)</f>
        <v>0</v>
      </c>
      <c r="K1088" s="347">
        <f>IF(InpOverride!K1088="",F_Inputs!K1088,InpOverride!K1088)</f>
        <v>0</v>
      </c>
      <c r="L1088" s="347">
        <f>IF(InpOverride!L1088="",F_Inputs!L1088,InpOverride!L1088)</f>
        <v>0</v>
      </c>
      <c r="M1088" s="347">
        <f>IF(InpOverride!M1088="",F_Inputs!M1088,InpOverride!M1088)</f>
        <v>0</v>
      </c>
    </row>
    <row r="1089" spans="1:13" x14ac:dyDescent="0.35">
      <c r="A1089" t="s">
        <v>158</v>
      </c>
      <c r="B1089" t="s">
        <v>647</v>
      </c>
      <c r="C1089" t="s">
        <v>648</v>
      </c>
      <c r="D1089" t="s">
        <v>176</v>
      </c>
      <c r="E1089" t="s">
        <v>292</v>
      </c>
      <c r="F1089" s="347">
        <f>IF(InpOverride!F1089="",F_Inputs!F1089,InpOverride!F1089)</f>
        <v>0</v>
      </c>
      <c r="G1089" s="347">
        <f>IF(InpOverride!G1089="",F_Inputs!G1089,InpOverride!G1089)</f>
        <v>0</v>
      </c>
      <c r="H1089" s="347">
        <f>IF(InpOverride!H1089="",F_Inputs!H1089,InpOverride!H1089)</f>
        <v>0</v>
      </c>
      <c r="I1089" s="347">
        <f>IF(InpOverride!I1089="",F_Inputs!I1089,InpOverride!I1089)</f>
        <v>0</v>
      </c>
      <c r="J1089" s="347">
        <f>IF(InpOverride!J1089="",F_Inputs!J1089,InpOverride!J1089)</f>
        <v>0</v>
      </c>
      <c r="K1089" s="347">
        <f>IF(InpOverride!K1089="",F_Inputs!K1089,InpOverride!K1089)</f>
        <v>0</v>
      </c>
      <c r="L1089" s="347">
        <f>IF(InpOverride!L1089="",F_Inputs!L1089,InpOverride!L1089)</f>
        <v>0</v>
      </c>
      <c r="M1089" s="347">
        <f>IF(InpOverride!M1089="",F_Inputs!M1089,InpOverride!M1089)</f>
        <v>0</v>
      </c>
    </row>
    <row r="1090" spans="1:13" x14ac:dyDescent="0.35">
      <c r="A1090" t="s">
        <v>158</v>
      </c>
      <c r="B1090" t="s">
        <v>649</v>
      </c>
      <c r="C1090" t="s">
        <v>650</v>
      </c>
      <c r="D1090" t="s">
        <v>176</v>
      </c>
      <c r="E1090" t="s">
        <v>292</v>
      </c>
      <c r="F1090" s="347">
        <f>IF(InpOverride!F1090="",F_Inputs!F1090,InpOverride!F1090)</f>
        <v>0</v>
      </c>
      <c r="G1090" s="347">
        <f>IF(InpOverride!G1090="",F_Inputs!G1090,InpOverride!G1090)</f>
        <v>0</v>
      </c>
      <c r="H1090" s="347">
        <f>IF(InpOverride!H1090="",F_Inputs!H1090,InpOverride!H1090)</f>
        <v>0</v>
      </c>
      <c r="I1090" s="347">
        <f>IF(InpOverride!I1090="",F_Inputs!I1090,InpOverride!I1090)</f>
        <v>0</v>
      </c>
      <c r="J1090" s="347">
        <f>IF(InpOverride!J1090="",F_Inputs!J1090,InpOverride!J1090)</f>
        <v>0</v>
      </c>
      <c r="K1090" s="347">
        <f>IF(InpOverride!K1090="",F_Inputs!K1090,InpOverride!K1090)</f>
        <v>0</v>
      </c>
      <c r="L1090" s="347">
        <f>IF(InpOverride!L1090="",F_Inputs!L1090,InpOverride!L1090)</f>
        <v>0</v>
      </c>
      <c r="M1090" s="347">
        <f>IF(InpOverride!M1090="",F_Inputs!M1090,InpOverride!M1090)</f>
        <v>0</v>
      </c>
    </row>
    <row r="1091" spans="1:13" x14ac:dyDescent="0.35">
      <c r="A1091" t="s">
        <v>158</v>
      </c>
      <c r="B1091" t="s">
        <v>651</v>
      </c>
      <c r="C1091" t="s">
        <v>652</v>
      </c>
      <c r="D1091" t="s">
        <v>176</v>
      </c>
      <c r="E1091" t="s">
        <v>292</v>
      </c>
      <c r="F1091" s="347">
        <f>IF(InpOverride!F1091="",F_Inputs!F1091,InpOverride!F1091)</f>
        <v>0</v>
      </c>
      <c r="G1091" s="347">
        <f>IF(InpOverride!G1091="",F_Inputs!G1091,InpOverride!G1091)</f>
        <v>0</v>
      </c>
      <c r="H1091" s="347">
        <f>IF(InpOverride!H1091="",F_Inputs!H1091,InpOverride!H1091)</f>
        <v>0</v>
      </c>
      <c r="I1091" s="347">
        <f>IF(InpOverride!I1091="",F_Inputs!I1091,InpOverride!I1091)</f>
        <v>0</v>
      </c>
      <c r="J1091" s="347">
        <f>IF(InpOverride!J1091="",F_Inputs!J1091,InpOverride!J1091)</f>
        <v>0</v>
      </c>
      <c r="K1091" s="347">
        <f>IF(InpOverride!K1091="",F_Inputs!K1091,InpOverride!K1091)</f>
        <v>0</v>
      </c>
      <c r="L1091" s="347">
        <f>IF(InpOverride!L1091="",F_Inputs!L1091,InpOverride!L1091)</f>
        <v>0</v>
      </c>
      <c r="M1091" s="347">
        <f>IF(InpOverride!M1091="",F_Inputs!M1091,InpOverride!M1091)</f>
        <v>0</v>
      </c>
    </row>
    <row r="1092" spans="1:13" x14ac:dyDescent="0.35">
      <c r="A1092" t="s">
        <v>158</v>
      </c>
      <c r="B1092" t="s">
        <v>653</v>
      </c>
      <c r="C1092" t="s">
        <v>654</v>
      </c>
      <c r="D1092" t="s">
        <v>176</v>
      </c>
      <c r="E1092" t="s">
        <v>292</v>
      </c>
      <c r="F1092" s="347">
        <f>IF(InpOverride!F1092="",F_Inputs!F1092,InpOverride!F1092)</f>
        <v>0</v>
      </c>
      <c r="G1092" s="347">
        <f>IF(InpOverride!G1092="",F_Inputs!G1092,InpOverride!G1092)</f>
        <v>0</v>
      </c>
      <c r="H1092" s="347">
        <f>IF(InpOverride!H1092="",F_Inputs!H1092,InpOverride!H1092)</f>
        <v>0</v>
      </c>
      <c r="I1092" s="347">
        <f>IF(InpOverride!I1092="",F_Inputs!I1092,InpOverride!I1092)</f>
        <v>0</v>
      </c>
      <c r="J1092" s="347">
        <f>IF(InpOverride!J1092="",F_Inputs!J1092,InpOverride!J1092)</f>
        <v>0</v>
      </c>
      <c r="K1092" s="347">
        <f>IF(InpOverride!K1092="",F_Inputs!K1092,InpOverride!K1092)</f>
        <v>0</v>
      </c>
      <c r="L1092" s="347">
        <f>IF(InpOverride!L1092="",F_Inputs!L1092,InpOverride!L1092)</f>
        <v>0</v>
      </c>
      <c r="M1092" s="347">
        <f>IF(InpOverride!M1092="",F_Inputs!M1092,InpOverride!M1092)</f>
        <v>0</v>
      </c>
    </row>
    <row r="1093" spans="1:13" x14ac:dyDescent="0.35">
      <c r="A1093" t="s">
        <v>158</v>
      </c>
      <c r="B1093" t="s">
        <v>655</v>
      </c>
      <c r="C1093" t="s">
        <v>656</v>
      </c>
      <c r="D1093" t="s">
        <v>189</v>
      </c>
      <c r="E1093" t="s">
        <v>292</v>
      </c>
      <c r="F1093" s="347">
        <f>IF(InpOverride!F1093="",F_Inputs!F1093,InpOverride!F1093)</f>
        <v>0</v>
      </c>
      <c r="G1093" s="347">
        <f>IF(InpOverride!G1093="",F_Inputs!G1093,InpOverride!G1093)</f>
        <v>0</v>
      </c>
      <c r="H1093" s="347">
        <f>IF(InpOverride!H1093="",F_Inputs!H1093,InpOverride!H1093)</f>
        <v>0</v>
      </c>
      <c r="I1093" s="347">
        <f>IF(InpOverride!I1093="",F_Inputs!I1093,InpOverride!I1093)</f>
        <v>0</v>
      </c>
      <c r="J1093" s="347">
        <f>IF(InpOverride!J1093="",F_Inputs!J1093,InpOverride!J1093)</f>
        <v>0</v>
      </c>
      <c r="K1093" s="347">
        <f>IF(InpOverride!K1093="",F_Inputs!K1093,InpOverride!K1093)</f>
        <v>0</v>
      </c>
      <c r="L1093" s="347">
        <f>IF(InpOverride!L1093="",F_Inputs!L1093,InpOverride!L1093)</f>
        <v>0</v>
      </c>
      <c r="M1093" s="347">
        <f>IF(InpOverride!M1093="",F_Inputs!M1093,InpOverride!M1093)</f>
        <v>0</v>
      </c>
    </row>
    <row r="1094" spans="1:13" x14ac:dyDescent="0.35">
      <c r="A1094" t="s">
        <v>158</v>
      </c>
      <c r="B1094" t="s">
        <v>657</v>
      </c>
      <c r="C1094" t="s">
        <v>658</v>
      </c>
      <c r="D1094" t="s">
        <v>170</v>
      </c>
      <c r="E1094" t="s">
        <v>292</v>
      </c>
      <c r="F1094" s="347">
        <f>IF(InpOverride!F1094="",F_Inputs!F1094,InpOverride!F1094)</f>
        <v>0</v>
      </c>
      <c r="G1094" s="347">
        <f>IF(InpOverride!G1094="",F_Inputs!G1094,InpOverride!G1094)</f>
        <v>0</v>
      </c>
      <c r="H1094" s="347">
        <f>IF(InpOverride!H1094="",F_Inputs!H1094,InpOverride!H1094)</f>
        <v>0</v>
      </c>
      <c r="I1094" s="347">
        <f>IF(InpOverride!I1094="",F_Inputs!I1094,InpOverride!I1094)</f>
        <v>0</v>
      </c>
      <c r="J1094" s="347">
        <f>IF(InpOverride!J1094="",F_Inputs!J1094,InpOverride!J1094)</f>
        <v>0</v>
      </c>
      <c r="K1094" s="347">
        <f>IF(InpOverride!K1094="",F_Inputs!K1094,InpOverride!K1094)</f>
        <v>0</v>
      </c>
      <c r="L1094" s="347">
        <f>IF(InpOverride!L1094="",F_Inputs!L1094,InpOverride!L1094)</f>
        <v>0</v>
      </c>
      <c r="M1094" s="347">
        <f>IF(InpOverride!M1094="",F_Inputs!M1094,InpOverride!M1094)</f>
        <v>0</v>
      </c>
    </row>
    <row r="1095" spans="1:13" x14ac:dyDescent="0.35">
      <c r="A1095" t="s">
        <v>158</v>
      </c>
      <c r="B1095" t="s">
        <v>659</v>
      </c>
      <c r="C1095" t="s">
        <v>660</v>
      </c>
      <c r="D1095" t="s">
        <v>170</v>
      </c>
      <c r="E1095" t="s">
        <v>292</v>
      </c>
      <c r="F1095" s="347">
        <f>IF(InpOverride!F1095="",F_Inputs!F1095,InpOverride!F1095)</f>
        <v>0</v>
      </c>
      <c r="G1095" s="347">
        <f>IF(InpOverride!G1095="",F_Inputs!G1095,InpOverride!G1095)</f>
        <v>0</v>
      </c>
      <c r="H1095" s="347">
        <f>IF(InpOverride!H1095="",F_Inputs!H1095,InpOverride!H1095)</f>
        <v>0</v>
      </c>
      <c r="I1095" s="347">
        <f>IF(InpOverride!I1095="",F_Inputs!I1095,InpOverride!I1095)</f>
        <v>0</v>
      </c>
      <c r="J1095" s="347">
        <f>IF(InpOverride!J1095="",F_Inputs!J1095,InpOverride!J1095)</f>
        <v>0</v>
      </c>
      <c r="K1095" s="347">
        <f>IF(InpOverride!K1095="",F_Inputs!K1095,InpOverride!K1095)</f>
        <v>0</v>
      </c>
      <c r="L1095" s="347">
        <f>IF(InpOverride!L1095="",F_Inputs!L1095,InpOverride!L1095)</f>
        <v>0</v>
      </c>
      <c r="M1095" s="347">
        <f>IF(InpOverride!M1095="",F_Inputs!M1095,InpOverride!M1095)</f>
        <v>0</v>
      </c>
    </row>
    <row r="1096" spans="1:13" x14ac:dyDescent="0.35">
      <c r="A1096" t="s">
        <v>126</v>
      </c>
      <c r="B1096" t="s">
        <v>290</v>
      </c>
      <c r="C1096" t="s">
        <v>291</v>
      </c>
      <c r="D1096" t="s">
        <v>170</v>
      </c>
      <c r="E1096" t="s">
        <v>292</v>
      </c>
      <c r="F1096" s="347">
        <f>IF(InpOverride!F1096="",F_Inputs!F1096,InpOverride!F1096)</f>
        <v>0</v>
      </c>
      <c r="G1096" s="347">
        <f>IF(InpOverride!G1096="",F_Inputs!G1096,InpOverride!G1096)</f>
        <v>0</v>
      </c>
      <c r="H1096" s="347">
        <f>IF(InpOverride!H1096="",F_Inputs!H1096,InpOverride!H1096)</f>
        <v>0</v>
      </c>
      <c r="I1096" s="347">
        <f>IF(InpOverride!I1096="",F_Inputs!I1096,InpOverride!I1096)</f>
        <v>116.373</v>
      </c>
      <c r="J1096" s="347">
        <f>IF(InpOverride!J1096="",F_Inputs!J1096,InpOverride!J1096)</f>
        <v>0</v>
      </c>
      <c r="K1096" s="347">
        <f>IF(InpOverride!K1096="",F_Inputs!K1096,InpOverride!K1096)</f>
        <v>0</v>
      </c>
      <c r="L1096" s="347">
        <f>IF(InpOverride!L1096="",F_Inputs!L1096,InpOverride!L1096)</f>
        <v>0</v>
      </c>
      <c r="M1096" s="347">
        <f>IF(InpOverride!M1096="",F_Inputs!M1096,InpOverride!M1096)</f>
        <v>0</v>
      </c>
    </row>
    <row r="1097" spans="1:13" x14ac:dyDescent="0.35">
      <c r="A1097" t="s">
        <v>126</v>
      </c>
      <c r="B1097" t="s">
        <v>293</v>
      </c>
      <c r="C1097" t="s">
        <v>294</v>
      </c>
      <c r="D1097" t="s">
        <v>172</v>
      </c>
      <c r="E1097" t="s">
        <v>292</v>
      </c>
      <c r="F1097" s="347">
        <f>IF(InpOverride!F1097="",F_Inputs!F1097,InpOverride!F1097)</f>
        <v>0</v>
      </c>
      <c r="G1097" s="347">
        <f>IF(InpOverride!G1097="",F_Inputs!G1097,InpOverride!G1097)</f>
        <v>0</v>
      </c>
      <c r="H1097" s="347">
        <f>IF(InpOverride!H1097="",F_Inputs!H1097,InpOverride!H1097)</f>
        <v>0</v>
      </c>
      <c r="I1097" s="347">
        <f>IF(InpOverride!I1097="",F_Inputs!I1097,InpOverride!I1097)</f>
        <v>4074.3919999999998</v>
      </c>
      <c r="J1097" s="347">
        <f>IF(InpOverride!J1097="",F_Inputs!J1097,InpOverride!J1097)</f>
        <v>0</v>
      </c>
      <c r="K1097" s="347">
        <f>IF(InpOverride!K1097="",F_Inputs!K1097,InpOverride!K1097)</f>
        <v>0</v>
      </c>
      <c r="L1097" s="347">
        <f>IF(InpOverride!L1097="",F_Inputs!L1097,InpOverride!L1097)</f>
        <v>0</v>
      </c>
      <c r="M1097" s="347">
        <f>IF(InpOverride!M1097="",F_Inputs!M1097,InpOverride!M1097)</f>
        <v>0</v>
      </c>
    </row>
    <row r="1098" spans="1:13" x14ac:dyDescent="0.35">
      <c r="A1098" t="s">
        <v>126</v>
      </c>
      <c r="B1098" t="s">
        <v>295</v>
      </c>
      <c r="C1098" t="s">
        <v>296</v>
      </c>
      <c r="D1098" t="s">
        <v>188</v>
      </c>
      <c r="E1098" t="s">
        <v>292</v>
      </c>
      <c r="F1098" s="347">
        <f>IF(InpOverride!F1098="",F_Inputs!F1098,InpOverride!F1098)</f>
        <v>0</v>
      </c>
      <c r="G1098" s="347">
        <f>IF(InpOverride!G1098="",F_Inputs!G1098,InpOverride!G1098)</f>
        <v>0</v>
      </c>
      <c r="H1098" s="347">
        <f>IF(InpOverride!H1098="",F_Inputs!H1098,InpOverride!H1098)</f>
        <v>0</v>
      </c>
      <c r="I1098" s="347">
        <f>IF(InpOverride!I1098="",F_Inputs!I1098,InpOverride!I1098)</f>
        <v>1.53</v>
      </c>
      <c r="J1098" s="347">
        <f>IF(InpOverride!J1098="",F_Inputs!J1098,InpOverride!J1098)</f>
        <v>0</v>
      </c>
      <c r="K1098" s="347">
        <f>IF(InpOverride!K1098="",F_Inputs!K1098,InpOverride!K1098)</f>
        <v>0</v>
      </c>
      <c r="L1098" s="347">
        <f>IF(InpOverride!L1098="",F_Inputs!L1098,InpOverride!L1098)</f>
        <v>0</v>
      </c>
      <c r="M1098" s="347">
        <f>IF(InpOverride!M1098="",F_Inputs!M1098,InpOverride!M1098)</f>
        <v>0</v>
      </c>
    </row>
    <row r="1099" spans="1:13" x14ac:dyDescent="0.35">
      <c r="A1099" t="s">
        <v>126</v>
      </c>
      <c r="B1099" t="s">
        <v>297</v>
      </c>
      <c r="C1099" t="s">
        <v>298</v>
      </c>
      <c r="D1099" t="s">
        <v>205</v>
      </c>
      <c r="E1099" t="s">
        <v>292</v>
      </c>
      <c r="F1099" s="347">
        <f>IF(InpOverride!F1099="",F_Inputs!F1099,InpOverride!F1099)</f>
        <v>0</v>
      </c>
      <c r="G1099" s="347">
        <f>IF(InpOverride!G1099="",F_Inputs!G1099,InpOverride!G1099)</f>
        <v>0</v>
      </c>
      <c r="H1099" s="347">
        <f>IF(InpOverride!H1099="",F_Inputs!H1099,InpOverride!H1099)</f>
        <v>0</v>
      </c>
      <c r="I1099" s="347" t="str">
        <f>IF(InpOverride!I1099="",F_Inputs!I1099,InpOverride!I1099)</f>
        <v>Yes</v>
      </c>
      <c r="J1099" s="347">
        <f>IF(InpOverride!J1099="",F_Inputs!J1099,InpOverride!J1099)</f>
        <v>0</v>
      </c>
      <c r="K1099" s="347">
        <f>IF(InpOverride!K1099="",F_Inputs!K1099,InpOverride!K1099)</f>
        <v>0</v>
      </c>
      <c r="L1099" s="347">
        <f>IF(InpOverride!L1099="",F_Inputs!L1099,InpOverride!L1099)</f>
        <v>0</v>
      </c>
      <c r="M1099" s="347">
        <f>IF(InpOverride!M1099="",F_Inputs!M1099,InpOverride!M1099)</f>
        <v>0</v>
      </c>
    </row>
    <row r="1100" spans="1:13" x14ac:dyDescent="0.35">
      <c r="A1100" t="s">
        <v>126</v>
      </c>
      <c r="B1100" t="s">
        <v>300</v>
      </c>
      <c r="C1100" t="s">
        <v>301</v>
      </c>
      <c r="D1100" t="s">
        <v>170</v>
      </c>
      <c r="E1100" t="s">
        <v>292</v>
      </c>
      <c r="F1100" s="347">
        <f>IF(InpOverride!F1100="",F_Inputs!F1100,InpOverride!F1100)</f>
        <v>0</v>
      </c>
      <c r="G1100" s="347">
        <f>IF(InpOverride!G1100="",F_Inputs!G1100,InpOverride!G1100)</f>
        <v>0</v>
      </c>
      <c r="H1100" s="347">
        <f>IF(InpOverride!H1100="",F_Inputs!H1100,InpOverride!H1100)</f>
        <v>0</v>
      </c>
      <c r="I1100" s="347">
        <f>IF(InpOverride!I1100="",F_Inputs!I1100,InpOverride!I1100)</f>
        <v>0</v>
      </c>
      <c r="J1100" s="347">
        <f>IF(InpOverride!J1100="",F_Inputs!J1100,InpOverride!J1100)</f>
        <v>0</v>
      </c>
      <c r="K1100" s="347">
        <f>IF(InpOverride!K1100="",F_Inputs!K1100,InpOverride!K1100)</f>
        <v>0</v>
      </c>
      <c r="L1100" s="347">
        <f>IF(InpOverride!L1100="",F_Inputs!L1100,InpOverride!L1100)</f>
        <v>0</v>
      </c>
      <c r="M1100" s="347">
        <f>IF(InpOverride!M1100="",F_Inputs!M1100,InpOverride!M1100)</f>
        <v>0</v>
      </c>
    </row>
    <row r="1101" spans="1:13" x14ac:dyDescent="0.35">
      <c r="A1101" t="s">
        <v>126</v>
      </c>
      <c r="B1101" t="s">
        <v>302</v>
      </c>
      <c r="C1101" t="s">
        <v>303</v>
      </c>
      <c r="D1101" t="s">
        <v>170</v>
      </c>
      <c r="E1101" t="s">
        <v>292</v>
      </c>
      <c r="F1101" s="347">
        <f>IF(InpOverride!F1101="",F_Inputs!F1101,InpOverride!F1101)</f>
        <v>0</v>
      </c>
      <c r="G1101" s="347">
        <f>IF(InpOverride!G1101="",F_Inputs!G1101,InpOverride!G1101)</f>
        <v>0</v>
      </c>
      <c r="H1101" s="347">
        <f>IF(InpOverride!H1101="",F_Inputs!H1101,InpOverride!H1101)</f>
        <v>0</v>
      </c>
      <c r="I1101" s="347">
        <f>IF(InpOverride!I1101="",F_Inputs!I1101,InpOverride!I1101)</f>
        <v>0</v>
      </c>
      <c r="J1101" s="347">
        <f>IF(InpOverride!J1101="",F_Inputs!J1101,InpOverride!J1101)</f>
        <v>0</v>
      </c>
      <c r="K1101" s="347">
        <f>IF(InpOverride!K1101="",F_Inputs!K1101,InpOverride!K1101)</f>
        <v>0</v>
      </c>
      <c r="L1101" s="347">
        <f>IF(InpOverride!L1101="",F_Inputs!L1101,InpOverride!L1101)</f>
        <v>0</v>
      </c>
      <c r="M1101" s="347">
        <f>IF(InpOverride!M1101="",F_Inputs!M1101,InpOverride!M1101)</f>
        <v>0</v>
      </c>
    </row>
    <row r="1102" spans="1:13" x14ac:dyDescent="0.35">
      <c r="A1102" t="s">
        <v>126</v>
      </c>
      <c r="B1102" t="s">
        <v>304</v>
      </c>
      <c r="C1102" t="s">
        <v>305</v>
      </c>
      <c r="D1102" t="s">
        <v>186</v>
      </c>
      <c r="E1102" t="s">
        <v>292</v>
      </c>
      <c r="F1102" s="347">
        <f>IF(InpOverride!F1102="",F_Inputs!F1102,InpOverride!F1102)</f>
        <v>0</v>
      </c>
      <c r="G1102" s="347">
        <f>IF(InpOverride!G1102="",F_Inputs!G1102,InpOverride!G1102)</f>
        <v>0</v>
      </c>
      <c r="H1102" s="347">
        <f>IF(InpOverride!H1102="",F_Inputs!H1102,InpOverride!H1102)</f>
        <v>0</v>
      </c>
      <c r="I1102" s="347">
        <f>IF(InpOverride!I1102="",F_Inputs!I1102,InpOverride!I1102)</f>
        <v>7.8859770701218603E-3</v>
      </c>
      <c r="J1102" s="347">
        <f>IF(InpOverride!J1102="",F_Inputs!J1102,InpOverride!J1102)</f>
        <v>0</v>
      </c>
      <c r="K1102" s="347">
        <f>IF(InpOverride!K1102="",F_Inputs!K1102,InpOverride!K1102)</f>
        <v>0</v>
      </c>
      <c r="L1102" s="347">
        <f>IF(InpOverride!L1102="",F_Inputs!L1102,InpOverride!L1102)</f>
        <v>0</v>
      </c>
      <c r="M1102" s="347">
        <f>IF(InpOverride!M1102="",F_Inputs!M1102,InpOverride!M1102)</f>
        <v>0</v>
      </c>
    </row>
    <row r="1103" spans="1:13" x14ac:dyDescent="0.35">
      <c r="A1103" t="s">
        <v>126</v>
      </c>
      <c r="B1103" t="s">
        <v>306</v>
      </c>
      <c r="C1103" t="s">
        <v>307</v>
      </c>
      <c r="D1103" t="s">
        <v>205</v>
      </c>
      <c r="E1103" t="s">
        <v>292</v>
      </c>
      <c r="F1103" s="347">
        <f>IF(InpOverride!F1103="",F_Inputs!F1103,InpOverride!F1103)</f>
        <v>0</v>
      </c>
      <c r="G1103" s="347">
        <f>IF(InpOverride!G1103="",F_Inputs!G1103,InpOverride!G1103)</f>
        <v>0</v>
      </c>
      <c r="H1103" s="347">
        <f>IF(InpOverride!H1103="",F_Inputs!H1103,InpOverride!H1103)</f>
        <v>0</v>
      </c>
      <c r="I1103" s="347" t="str">
        <f>IF(InpOverride!I1103="",F_Inputs!I1103,InpOverride!I1103)</f>
        <v>No</v>
      </c>
      <c r="J1103" s="347">
        <f>IF(InpOverride!J1103="",F_Inputs!J1103,InpOverride!J1103)</f>
        <v>0</v>
      </c>
      <c r="K1103" s="347">
        <f>IF(InpOverride!K1103="",F_Inputs!K1103,InpOverride!K1103)</f>
        <v>0</v>
      </c>
      <c r="L1103" s="347">
        <f>IF(InpOverride!L1103="",F_Inputs!L1103,InpOverride!L1103)</f>
        <v>0</v>
      </c>
      <c r="M1103" s="347">
        <f>IF(InpOverride!M1103="",F_Inputs!M1103,InpOverride!M1103)</f>
        <v>0</v>
      </c>
    </row>
    <row r="1104" spans="1:13" x14ac:dyDescent="0.35">
      <c r="A1104" t="s">
        <v>126</v>
      </c>
      <c r="B1104" t="s">
        <v>309</v>
      </c>
      <c r="C1104" t="s">
        <v>310</v>
      </c>
      <c r="D1104" t="s">
        <v>170</v>
      </c>
      <c r="E1104" t="s">
        <v>292</v>
      </c>
      <c r="F1104" s="347">
        <f>IF(InpOverride!F1104="",F_Inputs!F1104,InpOverride!F1104)</f>
        <v>0</v>
      </c>
      <c r="G1104" s="347">
        <f>IF(InpOverride!G1104="",F_Inputs!G1104,InpOverride!G1104)</f>
        <v>0</v>
      </c>
      <c r="H1104" s="347">
        <f>IF(InpOverride!H1104="",F_Inputs!H1104,InpOverride!H1104)</f>
        <v>0</v>
      </c>
      <c r="I1104" s="347">
        <f>IF(InpOverride!I1104="",F_Inputs!I1104,InpOverride!I1104)</f>
        <v>-5.2491273464344896</v>
      </c>
      <c r="J1104" s="347">
        <f>IF(InpOverride!J1104="",F_Inputs!J1104,InpOverride!J1104)</f>
        <v>0</v>
      </c>
      <c r="K1104" s="347">
        <f>IF(InpOverride!K1104="",F_Inputs!K1104,InpOverride!K1104)</f>
        <v>0</v>
      </c>
      <c r="L1104" s="347">
        <f>IF(InpOverride!L1104="",F_Inputs!L1104,InpOverride!L1104)</f>
        <v>0</v>
      </c>
      <c r="M1104" s="347">
        <f>IF(InpOverride!M1104="",F_Inputs!M1104,InpOverride!M1104)</f>
        <v>0</v>
      </c>
    </row>
    <row r="1105" spans="1:13" x14ac:dyDescent="0.35">
      <c r="A1105" t="s">
        <v>126</v>
      </c>
      <c r="B1105" t="s">
        <v>311</v>
      </c>
      <c r="C1105" t="s">
        <v>312</v>
      </c>
      <c r="D1105" t="s">
        <v>170</v>
      </c>
      <c r="E1105" t="s">
        <v>292</v>
      </c>
      <c r="F1105" s="347">
        <f>IF(InpOverride!F1105="",F_Inputs!F1105,InpOverride!F1105)</f>
        <v>0</v>
      </c>
      <c r="G1105" s="347">
        <f>IF(InpOverride!G1105="",F_Inputs!G1105,InpOverride!G1105)</f>
        <v>0</v>
      </c>
      <c r="H1105" s="347">
        <f>IF(InpOverride!H1105="",F_Inputs!H1105,InpOverride!H1105)</f>
        <v>0</v>
      </c>
      <c r="I1105" s="347">
        <f>IF(InpOverride!I1105="",F_Inputs!I1105,InpOverride!I1105)</f>
        <v>0</v>
      </c>
      <c r="J1105" s="347">
        <f>IF(InpOverride!J1105="",F_Inputs!J1105,InpOverride!J1105)</f>
        <v>0</v>
      </c>
      <c r="K1105" s="347">
        <f>IF(InpOverride!K1105="",F_Inputs!K1105,InpOverride!K1105)</f>
        <v>0</v>
      </c>
      <c r="L1105" s="347">
        <f>IF(InpOverride!L1105="",F_Inputs!L1105,InpOverride!L1105)</f>
        <v>0</v>
      </c>
      <c r="M1105" s="347">
        <f>IF(InpOverride!M1105="",F_Inputs!M1105,InpOverride!M1105)</f>
        <v>0</v>
      </c>
    </row>
    <row r="1106" spans="1:13" x14ac:dyDescent="0.35">
      <c r="A1106" t="s">
        <v>126</v>
      </c>
      <c r="B1106" t="s">
        <v>313</v>
      </c>
      <c r="C1106" t="s">
        <v>314</v>
      </c>
      <c r="D1106" t="s">
        <v>189</v>
      </c>
      <c r="E1106" t="s">
        <v>292</v>
      </c>
      <c r="F1106" s="347">
        <f>IF(InpOverride!F1106="",F_Inputs!F1106,InpOverride!F1106)</f>
        <v>0</v>
      </c>
      <c r="G1106" s="347">
        <f>IF(InpOverride!G1106="",F_Inputs!G1106,InpOverride!G1106)</f>
        <v>0</v>
      </c>
      <c r="H1106" s="347">
        <f>IF(InpOverride!H1106="",F_Inputs!H1106,InpOverride!H1106)</f>
        <v>0</v>
      </c>
      <c r="I1106" s="347">
        <f>IF(InpOverride!I1106="",F_Inputs!I1106,InpOverride!I1106)</f>
        <v>2.24003772695119</v>
      </c>
      <c r="J1106" s="347">
        <f>IF(InpOverride!J1106="",F_Inputs!J1106,InpOverride!J1106)</f>
        <v>0</v>
      </c>
      <c r="K1106" s="347">
        <f>IF(InpOverride!K1106="",F_Inputs!K1106,InpOverride!K1106)</f>
        <v>0</v>
      </c>
      <c r="L1106" s="347">
        <f>IF(InpOverride!L1106="",F_Inputs!L1106,InpOverride!L1106)</f>
        <v>0</v>
      </c>
      <c r="M1106" s="347">
        <f>IF(InpOverride!M1106="",F_Inputs!M1106,InpOverride!M1106)</f>
        <v>0</v>
      </c>
    </row>
    <row r="1107" spans="1:13" x14ac:dyDescent="0.35">
      <c r="A1107" t="s">
        <v>126</v>
      </c>
      <c r="B1107" t="s">
        <v>315</v>
      </c>
      <c r="C1107" t="s">
        <v>316</v>
      </c>
      <c r="D1107" t="s">
        <v>205</v>
      </c>
      <c r="E1107" t="s">
        <v>292</v>
      </c>
      <c r="F1107" s="347">
        <f>IF(InpOverride!F1107="",F_Inputs!F1107,InpOverride!F1107)</f>
        <v>0</v>
      </c>
      <c r="G1107" s="347">
        <f>IF(InpOverride!G1107="",F_Inputs!G1107,InpOverride!G1107)</f>
        <v>0</v>
      </c>
      <c r="H1107" s="347">
        <f>IF(InpOverride!H1107="",F_Inputs!H1107,InpOverride!H1107)</f>
        <v>0</v>
      </c>
      <c r="I1107" s="347" t="str">
        <f>IF(InpOverride!I1107="",F_Inputs!I1107,InpOverride!I1107)</f>
        <v>Yes</v>
      </c>
      <c r="J1107" s="347">
        <f>IF(InpOverride!J1107="",F_Inputs!J1107,InpOverride!J1107)</f>
        <v>0</v>
      </c>
      <c r="K1107" s="347">
        <f>IF(InpOverride!K1107="",F_Inputs!K1107,InpOverride!K1107)</f>
        <v>0</v>
      </c>
      <c r="L1107" s="347">
        <f>IF(InpOverride!L1107="",F_Inputs!L1107,InpOverride!L1107)</f>
        <v>0</v>
      </c>
      <c r="M1107" s="347">
        <f>IF(InpOverride!M1107="",F_Inputs!M1107,InpOverride!M1107)</f>
        <v>0</v>
      </c>
    </row>
    <row r="1108" spans="1:13" x14ac:dyDescent="0.35">
      <c r="A1108" t="s">
        <v>126</v>
      </c>
      <c r="B1108" t="s">
        <v>317</v>
      </c>
      <c r="C1108" t="s">
        <v>318</v>
      </c>
      <c r="D1108" t="s">
        <v>170</v>
      </c>
      <c r="E1108" t="s">
        <v>292</v>
      </c>
      <c r="F1108" s="347">
        <f>IF(InpOverride!F1108="",F_Inputs!F1108,InpOverride!F1108)</f>
        <v>0</v>
      </c>
      <c r="G1108" s="347">
        <f>IF(InpOverride!G1108="",F_Inputs!G1108,InpOverride!G1108)</f>
        <v>0</v>
      </c>
      <c r="H1108" s="347">
        <f>IF(InpOverride!H1108="",F_Inputs!H1108,InpOverride!H1108)</f>
        <v>0</v>
      </c>
      <c r="I1108" s="347">
        <f>IF(InpOverride!I1108="",F_Inputs!I1108,InpOverride!I1108)</f>
        <v>1.17</v>
      </c>
      <c r="J1108" s="347">
        <f>IF(InpOverride!J1108="",F_Inputs!J1108,InpOverride!J1108)</f>
        <v>0</v>
      </c>
      <c r="K1108" s="347">
        <f>IF(InpOverride!K1108="",F_Inputs!K1108,InpOverride!K1108)</f>
        <v>0</v>
      </c>
      <c r="L1108" s="347">
        <f>IF(InpOverride!L1108="",F_Inputs!L1108,InpOverride!L1108)</f>
        <v>0</v>
      </c>
      <c r="M1108" s="347">
        <f>IF(InpOverride!M1108="",F_Inputs!M1108,InpOverride!M1108)</f>
        <v>0</v>
      </c>
    </row>
    <row r="1109" spans="1:13" x14ac:dyDescent="0.35">
      <c r="A1109" t="s">
        <v>126</v>
      </c>
      <c r="B1109" t="s">
        <v>319</v>
      </c>
      <c r="C1109" t="s">
        <v>320</v>
      </c>
      <c r="D1109" t="s">
        <v>170</v>
      </c>
      <c r="E1109" t="s">
        <v>292</v>
      </c>
      <c r="F1109" s="347">
        <f>IF(InpOverride!F1109="",F_Inputs!F1109,InpOverride!F1109)</f>
        <v>0</v>
      </c>
      <c r="G1109" s="347">
        <f>IF(InpOverride!G1109="",F_Inputs!G1109,InpOverride!G1109)</f>
        <v>0</v>
      </c>
      <c r="H1109" s="347">
        <f>IF(InpOverride!H1109="",F_Inputs!H1109,InpOverride!H1109)</f>
        <v>0</v>
      </c>
      <c r="I1109" s="347">
        <f>IF(InpOverride!I1109="",F_Inputs!I1109,InpOverride!I1109)</f>
        <v>0</v>
      </c>
      <c r="J1109" s="347">
        <f>IF(InpOverride!J1109="",F_Inputs!J1109,InpOverride!J1109)</f>
        <v>0</v>
      </c>
      <c r="K1109" s="347">
        <f>IF(InpOverride!K1109="",F_Inputs!K1109,InpOverride!K1109)</f>
        <v>0</v>
      </c>
      <c r="L1109" s="347">
        <f>IF(InpOverride!L1109="",F_Inputs!L1109,InpOverride!L1109)</f>
        <v>0</v>
      </c>
      <c r="M1109" s="347">
        <f>IF(InpOverride!M1109="",F_Inputs!M1109,InpOverride!M1109)</f>
        <v>0</v>
      </c>
    </row>
    <row r="1110" spans="1:13" x14ac:dyDescent="0.35">
      <c r="A1110" t="s">
        <v>126</v>
      </c>
      <c r="B1110" t="s">
        <v>321</v>
      </c>
      <c r="C1110" t="s">
        <v>322</v>
      </c>
      <c r="D1110" t="s">
        <v>189</v>
      </c>
      <c r="E1110" t="s">
        <v>292</v>
      </c>
      <c r="F1110" s="347">
        <f>IF(InpOverride!F1110="",F_Inputs!F1110,InpOverride!F1110)</f>
        <v>0</v>
      </c>
      <c r="G1110" s="347">
        <f>IF(InpOverride!G1110="",F_Inputs!G1110,InpOverride!G1110)</f>
        <v>0</v>
      </c>
      <c r="H1110" s="347">
        <f>IF(InpOverride!H1110="",F_Inputs!H1110,InpOverride!H1110)</f>
        <v>0</v>
      </c>
      <c r="I1110" s="347">
        <f>IF(InpOverride!I1110="",F_Inputs!I1110,InpOverride!I1110)</f>
        <v>-3.3307513555383501</v>
      </c>
      <c r="J1110" s="347">
        <f>IF(InpOverride!J1110="",F_Inputs!J1110,InpOverride!J1110)</f>
        <v>0</v>
      </c>
      <c r="K1110" s="347">
        <f>IF(InpOverride!K1110="",F_Inputs!K1110,InpOverride!K1110)</f>
        <v>0</v>
      </c>
      <c r="L1110" s="347">
        <f>IF(InpOverride!L1110="",F_Inputs!L1110,InpOverride!L1110)</f>
        <v>0</v>
      </c>
      <c r="M1110" s="347">
        <f>IF(InpOverride!M1110="",F_Inputs!M1110,InpOverride!M1110)</f>
        <v>0</v>
      </c>
    </row>
    <row r="1111" spans="1:13" x14ac:dyDescent="0.35">
      <c r="A1111" t="s">
        <v>126</v>
      </c>
      <c r="B1111" t="s">
        <v>323</v>
      </c>
      <c r="C1111" t="s">
        <v>324</v>
      </c>
      <c r="D1111" t="s">
        <v>205</v>
      </c>
      <c r="E1111" t="s">
        <v>292</v>
      </c>
      <c r="F1111" s="347">
        <f>IF(InpOverride!F1111="",F_Inputs!F1111,InpOverride!F1111)</f>
        <v>0</v>
      </c>
      <c r="G1111" s="347">
        <f>IF(InpOverride!G1111="",F_Inputs!G1111,InpOverride!G1111)</f>
        <v>0</v>
      </c>
      <c r="H1111" s="347">
        <f>IF(InpOverride!H1111="",F_Inputs!H1111,InpOverride!H1111)</f>
        <v>0</v>
      </c>
      <c r="I1111" s="347" t="str">
        <f>IF(InpOverride!I1111="",F_Inputs!I1111,InpOverride!I1111)</f>
        <v>No</v>
      </c>
      <c r="J1111" s="347">
        <f>IF(InpOverride!J1111="",F_Inputs!J1111,InpOverride!J1111)</f>
        <v>0</v>
      </c>
      <c r="K1111" s="347">
        <f>IF(InpOverride!K1111="",F_Inputs!K1111,InpOverride!K1111)</f>
        <v>0</v>
      </c>
      <c r="L1111" s="347">
        <f>IF(InpOverride!L1111="",F_Inputs!L1111,InpOverride!L1111)</f>
        <v>0</v>
      </c>
      <c r="M1111" s="347">
        <f>IF(InpOverride!M1111="",F_Inputs!M1111,InpOverride!M1111)</f>
        <v>0</v>
      </c>
    </row>
    <row r="1112" spans="1:13" x14ac:dyDescent="0.35">
      <c r="A1112" t="s">
        <v>126</v>
      </c>
      <c r="B1112" t="s">
        <v>325</v>
      </c>
      <c r="C1112" t="s">
        <v>326</v>
      </c>
      <c r="D1112" t="s">
        <v>170</v>
      </c>
      <c r="E1112" t="s">
        <v>292</v>
      </c>
      <c r="F1112" s="347">
        <f>IF(InpOverride!F1112="",F_Inputs!F1112,InpOverride!F1112)</f>
        <v>0</v>
      </c>
      <c r="G1112" s="347">
        <f>IF(InpOverride!G1112="",F_Inputs!G1112,InpOverride!G1112)</f>
        <v>0</v>
      </c>
      <c r="H1112" s="347">
        <f>IF(InpOverride!H1112="",F_Inputs!H1112,InpOverride!H1112)</f>
        <v>0</v>
      </c>
      <c r="I1112" s="347">
        <f>IF(InpOverride!I1112="",F_Inputs!I1112,InpOverride!I1112)</f>
        <v>-1.82</v>
      </c>
      <c r="J1112" s="347">
        <f>IF(InpOverride!J1112="",F_Inputs!J1112,InpOverride!J1112)</f>
        <v>0</v>
      </c>
      <c r="K1112" s="347">
        <f>IF(InpOverride!K1112="",F_Inputs!K1112,InpOverride!K1112)</f>
        <v>0</v>
      </c>
      <c r="L1112" s="347">
        <f>IF(InpOverride!L1112="",F_Inputs!L1112,InpOverride!L1112)</f>
        <v>0</v>
      </c>
      <c r="M1112" s="347">
        <f>IF(InpOverride!M1112="",F_Inputs!M1112,InpOverride!M1112)</f>
        <v>0</v>
      </c>
    </row>
    <row r="1113" spans="1:13" x14ac:dyDescent="0.35">
      <c r="A1113" t="s">
        <v>126</v>
      </c>
      <c r="B1113" t="s">
        <v>327</v>
      </c>
      <c r="C1113" t="s">
        <v>328</v>
      </c>
      <c r="D1113" t="s">
        <v>170</v>
      </c>
      <c r="E1113" t="s">
        <v>292</v>
      </c>
      <c r="F1113" s="347">
        <f>IF(InpOverride!F1113="",F_Inputs!F1113,InpOverride!F1113)</f>
        <v>0</v>
      </c>
      <c r="G1113" s="347">
        <f>IF(InpOverride!G1113="",F_Inputs!G1113,InpOverride!G1113)</f>
        <v>0</v>
      </c>
      <c r="H1113" s="347">
        <f>IF(InpOverride!H1113="",F_Inputs!H1113,InpOverride!H1113)</f>
        <v>0</v>
      </c>
      <c r="I1113" s="347">
        <f>IF(InpOverride!I1113="",F_Inputs!I1113,InpOverride!I1113)</f>
        <v>0</v>
      </c>
      <c r="J1113" s="347">
        <f>IF(InpOverride!J1113="",F_Inputs!J1113,InpOverride!J1113)</f>
        <v>0</v>
      </c>
      <c r="K1113" s="347">
        <f>IF(InpOverride!K1113="",F_Inputs!K1113,InpOverride!K1113)</f>
        <v>0</v>
      </c>
      <c r="L1113" s="347">
        <f>IF(InpOverride!L1113="",F_Inputs!L1113,InpOverride!L1113)</f>
        <v>0</v>
      </c>
      <c r="M1113" s="347">
        <f>IF(InpOverride!M1113="",F_Inputs!M1113,InpOverride!M1113)</f>
        <v>0</v>
      </c>
    </row>
    <row r="1114" spans="1:13" x14ac:dyDescent="0.35">
      <c r="A1114" t="s">
        <v>126</v>
      </c>
      <c r="B1114" t="s">
        <v>329</v>
      </c>
      <c r="C1114" t="s">
        <v>330</v>
      </c>
      <c r="D1114" t="s">
        <v>188</v>
      </c>
      <c r="E1114" t="s">
        <v>292</v>
      </c>
      <c r="F1114" s="347">
        <f>IF(InpOverride!F1114="",F_Inputs!F1114,InpOverride!F1114)</f>
        <v>0</v>
      </c>
      <c r="G1114" s="347">
        <f>IF(InpOverride!G1114="",F_Inputs!G1114,InpOverride!G1114)</f>
        <v>0</v>
      </c>
      <c r="H1114" s="347">
        <f>IF(InpOverride!H1114="",F_Inputs!H1114,InpOverride!H1114)</f>
        <v>0</v>
      </c>
      <c r="I1114" s="347">
        <f>IF(InpOverride!I1114="",F_Inputs!I1114,InpOverride!I1114)</f>
        <v>121.996029902437</v>
      </c>
      <c r="J1114" s="347">
        <f>IF(InpOverride!J1114="",F_Inputs!J1114,InpOverride!J1114)</f>
        <v>0</v>
      </c>
      <c r="K1114" s="347">
        <f>IF(InpOverride!K1114="",F_Inputs!K1114,InpOverride!K1114)</f>
        <v>0</v>
      </c>
      <c r="L1114" s="347">
        <f>IF(InpOverride!L1114="",F_Inputs!L1114,InpOverride!L1114)</f>
        <v>0</v>
      </c>
      <c r="M1114" s="347">
        <f>IF(InpOverride!M1114="",F_Inputs!M1114,InpOverride!M1114)</f>
        <v>0</v>
      </c>
    </row>
    <row r="1115" spans="1:13" x14ac:dyDescent="0.35">
      <c r="A1115" t="s">
        <v>126</v>
      </c>
      <c r="B1115" t="s">
        <v>331</v>
      </c>
      <c r="C1115" t="s">
        <v>332</v>
      </c>
      <c r="D1115" t="s">
        <v>205</v>
      </c>
      <c r="E1115" t="s">
        <v>292</v>
      </c>
      <c r="F1115" s="347">
        <f>IF(InpOverride!F1115="",F_Inputs!F1115,InpOverride!F1115)</f>
        <v>0</v>
      </c>
      <c r="G1115" s="347">
        <f>IF(InpOverride!G1115="",F_Inputs!G1115,InpOverride!G1115)</f>
        <v>0</v>
      </c>
      <c r="H1115" s="347">
        <f>IF(InpOverride!H1115="",F_Inputs!H1115,InpOverride!H1115)</f>
        <v>0</v>
      </c>
      <c r="I1115" s="347" t="str">
        <f>IF(InpOverride!I1115="",F_Inputs!I1115,InpOverride!I1115)</f>
        <v>Yes</v>
      </c>
      <c r="J1115" s="347">
        <f>IF(InpOverride!J1115="",F_Inputs!J1115,InpOverride!J1115)</f>
        <v>0</v>
      </c>
      <c r="K1115" s="347">
        <f>IF(InpOverride!K1115="",F_Inputs!K1115,InpOverride!K1115)</f>
        <v>0</v>
      </c>
      <c r="L1115" s="347">
        <f>IF(InpOverride!L1115="",F_Inputs!L1115,InpOverride!L1115)</f>
        <v>0</v>
      </c>
      <c r="M1115" s="347">
        <f>IF(InpOverride!M1115="",F_Inputs!M1115,InpOverride!M1115)</f>
        <v>0</v>
      </c>
    </row>
    <row r="1116" spans="1:13" x14ac:dyDescent="0.35">
      <c r="A1116" t="s">
        <v>126</v>
      </c>
      <c r="B1116" t="s">
        <v>333</v>
      </c>
      <c r="C1116" t="s">
        <v>334</v>
      </c>
      <c r="D1116" t="s">
        <v>170</v>
      </c>
      <c r="E1116" t="s">
        <v>292</v>
      </c>
      <c r="F1116" s="347">
        <f>IF(InpOverride!F1116="",F_Inputs!F1116,InpOverride!F1116)</f>
        <v>0</v>
      </c>
      <c r="G1116" s="347">
        <f>IF(InpOverride!G1116="",F_Inputs!G1116,InpOverride!G1116)</f>
        <v>0</v>
      </c>
      <c r="H1116" s="347">
        <f>IF(InpOverride!H1116="",F_Inputs!H1116,InpOverride!H1116)</f>
        <v>0</v>
      </c>
      <c r="I1116" s="347">
        <f>IF(InpOverride!I1116="",F_Inputs!I1116,InpOverride!I1116)</f>
        <v>0.27750000000000002</v>
      </c>
      <c r="J1116" s="347">
        <f>IF(InpOverride!J1116="",F_Inputs!J1116,InpOverride!J1116)</f>
        <v>0</v>
      </c>
      <c r="K1116" s="347">
        <f>IF(InpOverride!K1116="",F_Inputs!K1116,InpOverride!K1116)</f>
        <v>0</v>
      </c>
      <c r="L1116" s="347">
        <f>IF(InpOverride!L1116="",F_Inputs!L1116,InpOverride!L1116)</f>
        <v>0</v>
      </c>
      <c r="M1116" s="347">
        <f>IF(InpOverride!M1116="",F_Inputs!M1116,InpOverride!M1116)</f>
        <v>0</v>
      </c>
    </row>
    <row r="1117" spans="1:13" x14ac:dyDescent="0.35">
      <c r="A1117" t="s">
        <v>126</v>
      </c>
      <c r="B1117" t="s">
        <v>335</v>
      </c>
      <c r="C1117" t="s">
        <v>336</v>
      </c>
      <c r="D1117" t="s">
        <v>170</v>
      </c>
      <c r="E1117" t="s">
        <v>292</v>
      </c>
      <c r="F1117" s="347">
        <f>IF(InpOverride!F1117="",F_Inputs!F1117,InpOverride!F1117)</f>
        <v>0</v>
      </c>
      <c r="G1117" s="347">
        <f>IF(InpOverride!G1117="",F_Inputs!G1117,InpOverride!G1117)</f>
        <v>0</v>
      </c>
      <c r="H1117" s="347">
        <f>IF(InpOverride!H1117="",F_Inputs!H1117,InpOverride!H1117)</f>
        <v>0</v>
      </c>
      <c r="I1117" s="347">
        <f>IF(InpOverride!I1117="",F_Inputs!I1117,InpOverride!I1117)</f>
        <v>0</v>
      </c>
      <c r="J1117" s="347">
        <f>IF(InpOverride!J1117="",F_Inputs!J1117,InpOverride!J1117)</f>
        <v>0</v>
      </c>
      <c r="K1117" s="347">
        <f>IF(InpOverride!K1117="",F_Inputs!K1117,InpOverride!K1117)</f>
        <v>0</v>
      </c>
      <c r="L1117" s="347">
        <f>IF(InpOverride!L1117="",F_Inputs!L1117,InpOverride!L1117)</f>
        <v>0</v>
      </c>
      <c r="M1117" s="347">
        <f>IF(InpOverride!M1117="",F_Inputs!M1117,InpOverride!M1117)</f>
        <v>0</v>
      </c>
    </row>
    <row r="1118" spans="1:13" x14ac:dyDescent="0.35">
      <c r="A1118" t="s">
        <v>126</v>
      </c>
      <c r="B1118" t="s">
        <v>337</v>
      </c>
      <c r="C1118" t="s">
        <v>338</v>
      </c>
      <c r="D1118" t="s">
        <v>189</v>
      </c>
      <c r="E1118" t="s">
        <v>292</v>
      </c>
      <c r="F1118" s="347">
        <f>IF(InpOverride!F1118="",F_Inputs!F1118,InpOverride!F1118)</f>
        <v>0</v>
      </c>
      <c r="G1118" s="347">
        <f>IF(InpOverride!G1118="",F_Inputs!G1118,InpOverride!G1118)</f>
        <v>0</v>
      </c>
      <c r="H1118" s="347">
        <f>IF(InpOverride!H1118="",F_Inputs!H1118,InpOverride!H1118)</f>
        <v>0</v>
      </c>
      <c r="I1118" s="347">
        <f>IF(InpOverride!I1118="",F_Inputs!I1118,InpOverride!I1118)</f>
        <v>1.04986337394449</v>
      </c>
      <c r="J1118" s="347">
        <f>IF(InpOverride!J1118="",F_Inputs!J1118,InpOverride!J1118)</f>
        <v>0</v>
      </c>
      <c r="K1118" s="347">
        <f>IF(InpOverride!K1118="",F_Inputs!K1118,InpOverride!K1118)</f>
        <v>0</v>
      </c>
      <c r="L1118" s="347">
        <f>IF(InpOverride!L1118="",F_Inputs!L1118,InpOverride!L1118)</f>
        <v>0</v>
      </c>
      <c r="M1118" s="347">
        <f>IF(InpOverride!M1118="",F_Inputs!M1118,InpOverride!M1118)</f>
        <v>0</v>
      </c>
    </row>
    <row r="1119" spans="1:13" x14ac:dyDescent="0.35">
      <c r="A1119" t="s">
        <v>126</v>
      </c>
      <c r="B1119" t="s">
        <v>339</v>
      </c>
      <c r="C1119" t="s">
        <v>340</v>
      </c>
      <c r="D1119" t="s">
        <v>205</v>
      </c>
      <c r="E1119" t="s">
        <v>292</v>
      </c>
      <c r="F1119" s="347">
        <f>IF(InpOverride!F1119="",F_Inputs!F1119,InpOverride!F1119)</f>
        <v>0</v>
      </c>
      <c r="G1119" s="347">
        <f>IF(InpOverride!G1119="",F_Inputs!G1119,InpOverride!G1119)</f>
        <v>0</v>
      </c>
      <c r="H1119" s="347">
        <f>IF(InpOverride!H1119="",F_Inputs!H1119,InpOverride!H1119)</f>
        <v>0</v>
      </c>
      <c r="I1119" s="347" t="str">
        <f>IF(InpOverride!I1119="",F_Inputs!I1119,InpOverride!I1119)</f>
        <v>Yes</v>
      </c>
      <c r="J1119" s="347">
        <f>IF(InpOverride!J1119="",F_Inputs!J1119,InpOverride!J1119)</f>
        <v>0</v>
      </c>
      <c r="K1119" s="347">
        <f>IF(InpOverride!K1119="",F_Inputs!K1119,InpOverride!K1119)</f>
        <v>0</v>
      </c>
      <c r="L1119" s="347">
        <f>IF(InpOverride!L1119="",F_Inputs!L1119,InpOverride!L1119)</f>
        <v>0</v>
      </c>
      <c r="M1119" s="347">
        <f>IF(InpOverride!M1119="",F_Inputs!M1119,InpOverride!M1119)</f>
        <v>0</v>
      </c>
    </row>
    <row r="1120" spans="1:13" x14ac:dyDescent="0.35">
      <c r="A1120" t="s">
        <v>126</v>
      </c>
      <c r="B1120" t="s">
        <v>341</v>
      </c>
      <c r="C1120" t="s">
        <v>342</v>
      </c>
      <c r="D1120" t="s">
        <v>170</v>
      </c>
      <c r="E1120" t="s">
        <v>292</v>
      </c>
      <c r="F1120" s="347">
        <f>IF(InpOverride!F1120="",F_Inputs!F1120,InpOverride!F1120)</f>
        <v>0</v>
      </c>
      <c r="G1120" s="347">
        <f>IF(InpOverride!G1120="",F_Inputs!G1120,InpOverride!G1120)</f>
        <v>0</v>
      </c>
      <c r="H1120" s="347">
        <f>IF(InpOverride!H1120="",F_Inputs!H1120,InpOverride!H1120)</f>
        <v>0</v>
      </c>
      <c r="I1120" s="347">
        <f>IF(InpOverride!I1120="",F_Inputs!I1120,InpOverride!I1120)</f>
        <v>0</v>
      </c>
      <c r="J1120" s="347">
        <f>IF(InpOverride!J1120="",F_Inputs!J1120,InpOverride!J1120)</f>
        <v>0</v>
      </c>
      <c r="K1120" s="347">
        <f>IF(InpOverride!K1120="",F_Inputs!K1120,InpOverride!K1120)</f>
        <v>0</v>
      </c>
      <c r="L1120" s="347">
        <f>IF(InpOverride!L1120="",F_Inputs!L1120,InpOverride!L1120)</f>
        <v>0</v>
      </c>
      <c r="M1120" s="347">
        <f>IF(InpOverride!M1120="",F_Inputs!M1120,InpOverride!M1120)</f>
        <v>0</v>
      </c>
    </row>
    <row r="1121" spans="1:13" x14ac:dyDescent="0.35">
      <c r="A1121" t="s">
        <v>126</v>
      </c>
      <c r="B1121" t="s">
        <v>343</v>
      </c>
      <c r="C1121" t="s">
        <v>344</v>
      </c>
      <c r="D1121" t="s">
        <v>170</v>
      </c>
      <c r="E1121" t="s">
        <v>292</v>
      </c>
      <c r="F1121" s="347">
        <f>IF(InpOverride!F1121="",F_Inputs!F1121,InpOverride!F1121)</f>
        <v>0</v>
      </c>
      <c r="G1121" s="347">
        <f>IF(InpOverride!G1121="",F_Inputs!G1121,InpOverride!G1121)</f>
        <v>0</v>
      </c>
      <c r="H1121" s="347">
        <f>IF(InpOverride!H1121="",F_Inputs!H1121,InpOverride!H1121)</f>
        <v>0</v>
      </c>
      <c r="I1121" s="347">
        <f>IF(InpOverride!I1121="",F_Inputs!I1121,InpOverride!I1121)</f>
        <v>0</v>
      </c>
      <c r="J1121" s="347">
        <f>IF(InpOverride!J1121="",F_Inputs!J1121,InpOverride!J1121)</f>
        <v>0</v>
      </c>
      <c r="K1121" s="347">
        <f>IF(InpOverride!K1121="",F_Inputs!K1121,InpOverride!K1121)</f>
        <v>0</v>
      </c>
      <c r="L1121" s="347">
        <f>IF(InpOverride!L1121="",F_Inputs!L1121,InpOverride!L1121)</f>
        <v>0</v>
      </c>
      <c r="M1121" s="347">
        <f>IF(InpOverride!M1121="",F_Inputs!M1121,InpOverride!M1121)</f>
        <v>0</v>
      </c>
    </row>
    <row r="1122" spans="1:13" x14ac:dyDescent="0.35">
      <c r="A1122" t="s">
        <v>126</v>
      </c>
      <c r="B1122" t="s">
        <v>345</v>
      </c>
      <c r="C1122" t="s">
        <v>346</v>
      </c>
      <c r="D1122" t="s">
        <v>188</v>
      </c>
      <c r="E1122" t="s">
        <v>292</v>
      </c>
      <c r="F1122" s="347">
        <f>IF(InpOverride!F1122="",F_Inputs!F1122,InpOverride!F1122)</f>
        <v>0</v>
      </c>
      <c r="G1122" s="347">
        <f>IF(InpOverride!G1122="",F_Inputs!G1122,InpOverride!G1122)</f>
        <v>0</v>
      </c>
      <c r="H1122" s="347">
        <f>IF(InpOverride!H1122="",F_Inputs!H1122,InpOverride!H1122)</f>
        <v>0</v>
      </c>
      <c r="I1122" s="347">
        <f>IF(InpOverride!I1122="",F_Inputs!I1122,InpOverride!I1122)</f>
        <v>75</v>
      </c>
      <c r="J1122" s="347">
        <f>IF(InpOverride!J1122="",F_Inputs!J1122,InpOverride!J1122)</f>
        <v>0</v>
      </c>
      <c r="K1122" s="347">
        <f>IF(InpOverride!K1122="",F_Inputs!K1122,InpOverride!K1122)</f>
        <v>0</v>
      </c>
      <c r="L1122" s="347">
        <f>IF(InpOverride!L1122="",F_Inputs!L1122,InpOverride!L1122)</f>
        <v>0</v>
      </c>
      <c r="M1122" s="347">
        <f>IF(InpOverride!M1122="",F_Inputs!M1122,InpOverride!M1122)</f>
        <v>0</v>
      </c>
    </row>
    <row r="1123" spans="1:13" x14ac:dyDescent="0.35">
      <c r="A1123" t="s">
        <v>126</v>
      </c>
      <c r="B1123" t="s">
        <v>347</v>
      </c>
      <c r="C1123" t="s">
        <v>348</v>
      </c>
      <c r="D1123" t="s">
        <v>188</v>
      </c>
      <c r="E1123" t="s">
        <v>292</v>
      </c>
      <c r="F1123" s="347">
        <f>IF(InpOverride!F1123="",F_Inputs!F1123,InpOverride!F1123)</f>
        <v>0</v>
      </c>
      <c r="G1123" s="347">
        <f>IF(InpOverride!G1123="",F_Inputs!G1123,InpOverride!G1123)</f>
        <v>0</v>
      </c>
      <c r="H1123" s="347">
        <f>IF(InpOverride!H1123="",F_Inputs!H1123,InpOverride!H1123)</f>
        <v>0</v>
      </c>
      <c r="I1123" s="347">
        <f>IF(InpOverride!I1123="",F_Inputs!I1123,InpOverride!I1123)</f>
        <v>79.411764705882305</v>
      </c>
      <c r="J1123" s="347">
        <f>IF(InpOverride!J1123="",F_Inputs!J1123,InpOverride!J1123)</f>
        <v>0</v>
      </c>
      <c r="K1123" s="347">
        <f>IF(InpOverride!K1123="",F_Inputs!K1123,InpOverride!K1123)</f>
        <v>0</v>
      </c>
      <c r="L1123" s="347">
        <f>IF(InpOverride!L1123="",F_Inputs!L1123,InpOverride!L1123)</f>
        <v>0</v>
      </c>
      <c r="M1123" s="347">
        <f>IF(InpOverride!M1123="",F_Inputs!M1123,InpOverride!M1123)</f>
        <v>0</v>
      </c>
    </row>
    <row r="1124" spans="1:13" x14ac:dyDescent="0.35">
      <c r="A1124" t="s">
        <v>126</v>
      </c>
      <c r="B1124" t="s">
        <v>349</v>
      </c>
      <c r="C1124" t="s">
        <v>350</v>
      </c>
      <c r="D1124" t="s">
        <v>188</v>
      </c>
      <c r="E1124" t="s">
        <v>292</v>
      </c>
      <c r="F1124" s="347">
        <f>IF(InpOverride!F1124="",F_Inputs!F1124,InpOverride!F1124)</f>
        <v>0</v>
      </c>
      <c r="G1124" s="347">
        <f>IF(InpOverride!G1124="",F_Inputs!G1124,InpOverride!G1124)</f>
        <v>0</v>
      </c>
      <c r="H1124" s="347">
        <f>IF(InpOverride!H1124="",F_Inputs!H1124,InpOverride!H1124)</f>
        <v>0</v>
      </c>
      <c r="I1124" s="347">
        <f>IF(InpOverride!I1124="",F_Inputs!I1124,InpOverride!I1124)</f>
        <v>1.8616213863064901</v>
      </c>
      <c r="J1124" s="347">
        <f>IF(InpOverride!J1124="",F_Inputs!J1124,InpOverride!J1124)</f>
        <v>0</v>
      </c>
      <c r="K1124" s="347">
        <f>IF(InpOverride!K1124="",F_Inputs!K1124,InpOverride!K1124)</f>
        <v>0</v>
      </c>
      <c r="L1124" s="347">
        <f>IF(InpOverride!L1124="",F_Inputs!L1124,InpOverride!L1124)</f>
        <v>0</v>
      </c>
      <c r="M1124" s="347">
        <f>IF(InpOverride!M1124="",F_Inputs!M1124,InpOverride!M1124)</f>
        <v>0</v>
      </c>
    </row>
    <row r="1125" spans="1:13" x14ac:dyDescent="0.35">
      <c r="A1125" t="s">
        <v>126</v>
      </c>
      <c r="B1125" t="s">
        <v>351</v>
      </c>
      <c r="C1125" t="s">
        <v>352</v>
      </c>
      <c r="D1125" t="s">
        <v>205</v>
      </c>
      <c r="E1125" t="s">
        <v>292</v>
      </c>
      <c r="F1125" s="347">
        <f>IF(InpOverride!F1125="",F_Inputs!F1125,InpOverride!F1125)</f>
        <v>0</v>
      </c>
      <c r="G1125" s="347">
        <f>IF(InpOverride!G1125="",F_Inputs!G1125,InpOverride!G1125)</f>
        <v>0</v>
      </c>
      <c r="H1125" s="347">
        <f>IF(InpOverride!H1125="",F_Inputs!H1125,InpOverride!H1125)</f>
        <v>0</v>
      </c>
      <c r="I1125" s="347" t="str">
        <f>IF(InpOverride!I1125="",F_Inputs!I1125,InpOverride!I1125)</f>
        <v>No</v>
      </c>
      <c r="J1125" s="347">
        <f>IF(InpOverride!J1125="",F_Inputs!J1125,InpOverride!J1125)</f>
        <v>0</v>
      </c>
      <c r="K1125" s="347">
        <f>IF(InpOverride!K1125="",F_Inputs!K1125,InpOverride!K1125)</f>
        <v>0</v>
      </c>
      <c r="L1125" s="347">
        <f>IF(InpOverride!L1125="",F_Inputs!L1125,InpOverride!L1125)</f>
        <v>0</v>
      </c>
      <c r="M1125" s="347">
        <f>IF(InpOverride!M1125="",F_Inputs!M1125,InpOverride!M1125)</f>
        <v>0</v>
      </c>
    </row>
    <row r="1126" spans="1:13" x14ac:dyDescent="0.35">
      <c r="A1126" t="s">
        <v>126</v>
      </c>
      <c r="B1126" t="s">
        <v>353</v>
      </c>
      <c r="C1126" t="s">
        <v>354</v>
      </c>
      <c r="D1126" t="s">
        <v>170</v>
      </c>
      <c r="E1126" t="s">
        <v>292</v>
      </c>
      <c r="F1126" s="347">
        <f>IF(InpOverride!F1126="",F_Inputs!F1126,InpOverride!F1126)</f>
        <v>0</v>
      </c>
      <c r="G1126" s="347">
        <f>IF(InpOverride!G1126="",F_Inputs!G1126,InpOverride!G1126)</f>
        <v>0</v>
      </c>
      <c r="H1126" s="347">
        <f>IF(InpOverride!H1126="",F_Inputs!H1126,InpOverride!H1126)</f>
        <v>0</v>
      </c>
      <c r="I1126" s="347">
        <f>IF(InpOverride!I1126="",F_Inputs!I1126,InpOverride!I1126)</f>
        <v>-4.0683600000000002</v>
      </c>
      <c r="J1126" s="347">
        <f>IF(InpOverride!J1126="",F_Inputs!J1126,InpOverride!J1126)</f>
        <v>0</v>
      </c>
      <c r="K1126" s="347">
        <f>IF(InpOverride!K1126="",F_Inputs!K1126,InpOverride!K1126)</f>
        <v>0</v>
      </c>
      <c r="L1126" s="347">
        <f>IF(InpOverride!L1126="",F_Inputs!L1126,InpOverride!L1126)</f>
        <v>0</v>
      </c>
      <c r="M1126" s="347">
        <f>IF(InpOverride!M1126="",F_Inputs!M1126,InpOverride!M1126)</f>
        <v>0</v>
      </c>
    </row>
    <row r="1127" spans="1:13" x14ac:dyDescent="0.35">
      <c r="A1127" t="s">
        <v>126</v>
      </c>
      <c r="B1127" t="s">
        <v>355</v>
      </c>
      <c r="C1127" t="s">
        <v>356</v>
      </c>
      <c r="D1127" t="s">
        <v>170</v>
      </c>
      <c r="E1127" t="s">
        <v>292</v>
      </c>
      <c r="F1127" s="347">
        <f>IF(InpOverride!F1127="",F_Inputs!F1127,InpOverride!F1127)</f>
        <v>0</v>
      </c>
      <c r="G1127" s="347">
        <f>IF(InpOverride!G1127="",F_Inputs!G1127,InpOverride!G1127)</f>
        <v>0</v>
      </c>
      <c r="H1127" s="347">
        <f>IF(InpOverride!H1127="",F_Inputs!H1127,InpOverride!H1127)</f>
        <v>0</v>
      </c>
      <c r="I1127" s="347">
        <f>IF(InpOverride!I1127="",F_Inputs!I1127,InpOverride!I1127)</f>
        <v>0</v>
      </c>
      <c r="J1127" s="347">
        <f>IF(InpOverride!J1127="",F_Inputs!J1127,InpOverride!J1127)</f>
        <v>0</v>
      </c>
      <c r="K1127" s="347">
        <f>IF(InpOverride!K1127="",F_Inputs!K1127,InpOverride!K1127)</f>
        <v>0</v>
      </c>
      <c r="L1127" s="347">
        <f>IF(InpOverride!L1127="",F_Inputs!L1127,InpOverride!L1127)</f>
        <v>0</v>
      </c>
      <c r="M1127" s="347">
        <f>IF(InpOverride!M1127="",F_Inputs!M1127,InpOverride!M1127)</f>
        <v>0</v>
      </c>
    </row>
    <row r="1128" spans="1:13" x14ac:dyDescent="0.35">
      <c r="A1128" t="s">
        <v>126</v>
      </c>
      <c r="B1128" t="s">
        <v>357</v>
      </c>
      <c r="C1128" t="s">
        <v>358</v>
      </c>
      <c r="D1128" t="s">
        <v>188</v>
      </c>
      <c r="E1128" t="s">
        <v>292</v>
      </c>
      <c r="F1128" s="347">
        <f>IF(InpOverride!F1128="",F_Inputs!F1128,InpOverride!F1128)</f>
        <v>0</v>
      </c>
      <c r="G1128" s="347">
        <f>IF(InpOverride!G1128="",F_Inputs!G1128,InpOverride!G1128)</f>
        <v>0</v>
      </c>
      <c r="H1128" s="347">
        <f>IF(InpOverride!H1128="",F_Inputs!H1128,InpOverride!H1128)</f>
        <v>0</v>
      </c>
      <c r="I1128" s="347">
        <f>IF(InpOverride!I1128="",F_Inputs!I1128,InpOverride!I1128)</f>
        <v>20.597768936396299</v>
      </c>
      <c r="J1128" s="347">
        <f>IF(InpOverride!J1128="",F_Inputs!J1128,InpOverride!J1128)</f>
        <v>0</v>
      </c>
      <c r="K1128" s="347">
        <f>IF(InpOverride!K1128="",F_Inputs!K1128,InpOverride!K1128)</f>
        <v>0</v>
      </c>
      <c r="L1128" s="347">
        <f>IF(InpOverride!L1128="",F_Inputs!L1128,InpOverride!L1128)</f>
        <v>0</v>
      </c>
      <c r="M1128" s="347">
        <f>IF(InpOverride!M1128="",F_Inputs!M1128,InpOverride!M1128)</f>
        <v>0</v>
      </c>
    </row>
    <row r="1129" spans="1:13" x14ac:dyDescent="0.35">
      <c r="A1129" t="s">
        <v>126</v>
      </c>
      <c r="B1129" t="s">
        <v>359</v>
      </c>
      <c r="C1129" t="s">
        <v>360</v>
      </c>
      <c r="D1129" t="s">
        <v>205</v>
      </c>
      <c r="E1129" t="s">
        <v>292</v>
      </c>
      <c r="F1129" s="347">
        <f>IF(InpOverride!F1129="",F_Inputs!F1129,InpOverride!F1129)</f>
        <v>0</v>
      </c>
      <c r="G1129" s="347">
        <f>IF(InpOverride!G1129="",F_Inputs!G1129,InpOverride!G1129)</f>
        <v>0</v>
      </c>
      <c r="H1129" s="347">
        <f>IF(InpOverride!H1129="",F_Inputs!H1129,InpOverride!H1129)</f>
        <v>0</v>
      </c>
      <c r="I1129" s="347" t="str">
        <f>IF(InpOverride!I1129="",F_Inputs!I1129,InpOverride!I1129)</f>
        <v>Yes</v>
      </c>
      <c r="J1129" s="347">
        <f>IF(InpOverride!J1129="",F_Inputs!J1129,InpOverride!J1129)</f>
        <v>0</v>
      </c>
      <c r="K1129" s="347">
        <f>IF(InpOverride!K1129="",F_Inputs!K1129,InpOverride!K1129)</f>
        <v>0</v>
      </c>
      <c r="L1129" s="347">
        <f>IF(InpOverride!L1129="",F_Inputs!L1129,InpOverride!L1129)</f>
        <v>0</v>
      </c>
      <c r="M1129" s="347">
        <f>IF(InpOverride!M1129="",F_Inputs!M1129,InpOverride!M1129)</f>
        <v>0</v>
      </c>
    </row>
    <row r="1130" spans="1:13" x14ac:dyDescent="0.35">
      <c r="A1130" t="s">
        <v>126</v>
      </c>
      <c r="B1130" t="s">
        <v>361</v>
      </c>
      <c r="C1130" t="s">
        <v>362</v>
      </c>
      <c r="D1130" t="s">
        <v>170</v>
      </c>
      <c r="E1130" t="s">
        <v>292</v>
      </c>
      <c r="F1130" s="347">
        <f>IF(InpOverride!F1130="",F_Inputs!F1130,InpOverride!F1130)</f>
        <v>0</v>
      </c>
      <c r="G1130" s="347">
        <f>IF(InpOverride!G1130="",F_Inputs!G1130,InpOverride!G1130)</f>
        <v>0</v>
      </c>
      <c r="H1130" s="347">
        <f>IF(InpOverride!H1130="",F_Inputs!H1130,InpOverride!H1130)</f>
        <v>0</v>
      </c>
      <c r="I1130" s="347">
        <f>IF(InpOverride!I1130="",F_Inputs!I1130,InpOverride!I1130)</f>
        <v>2.3342700000000001</v>
      </c>
      <c r="J1130" s="347">
        <f>IF(InpOverride!J1130="",F_Inputs!J1130,InpOverride!J1130)</f>
        <v>0</v>
      </c>
      <c r="K1130" s="347">
        <f>IF(InpOverride!K1130="",F_Inputs!K1130,InpOverride!K1130)</f>
        <v>0</v>
      </c>
      <c r="L1130" s="347">
        <f>IF(InpOverride!L1130="",F_Inputs!L1130,InpOverride!L1130)</f>
        <v>0</v>
      </c>
      <c r="M1130" s="347">
        <f>IF(InpOverride!M1130="",F_Inputs!M1130,InpOverride!M1130)</f>
        <v>0</v>
      </c>
    </row>
    <row r="1131" spans="1:13" x14ac:dyDescent="0.35">
      <c r="A1131" t="s">
        <v>126</v>
      </c>
      <c r="B1131" t="s">
        <v>363</v>
      </c>
      <c r="C1131" t="s">
        <v>364</v>
      </c>
      <c r="D1131" t="s">
        <v>170</v>
      </c>
      <c r="E1131" t="s">
        <v>292</v>
      </c>
      <c r="F1131" s="347">
        <f>IF(InpOverride!F1131="",F_Inputs!F1131,InpOverride!F1131)</f>
        <v>0</v>
      </c>
      <c r="G1131" s="347">
        <f>IF(InpOverride!G1131="",F_Inputs!G1131,InpOverride!G1131)</f>
        <v>0</v>
      </c>
      <c r="H1131" s="347">
        <f>IF(InpOverride!H1131="",F_Inputs!H1131,InpOverride!H1131)</f>
        <v>0</v>
      </c>
      <c r="I1131" s="347">
        <f>IF(InpOverride!I1131="",F_Inputs!I1131,InpOverride!I1131)</f>
        <v>0</v>
      </c>
      <c r="J1131" s="347">
        <f>IF(InpOverride!J1131="",F_Inputs!J1131,InpOverride!J1131)</f>
        <v>0</v>
      </c>
      <c r="K1131" s="347">
        <f>IF(InpOverride!K1131="",F_Inputs!K1131,InpOverride!K1131)</f>
        <v>0</v>
      </c>
      <c r="L1131" s="347">
        <f>IF(InpOverride!L1131="",F_Inputs!L1131,InpOverride!L1131)</f>
        <v>0</v>
      </c>
      <c r="M1131" s="347">
        <f>IF(InpOverride!M1131="",F_Inputs!M1131,InpOverride!M1131)</f>
        <v>0</v>
      </c>
    </row>
    <row r="1132" spans="1:13" x14ac:dyDescent="0.35">
      <c r="A1132" t="s">
        <v>126</v>
      </c>
      <c r="B1132" t="s">
        <v>365</v>
      </c>
      <c r="C1132" t="s">
        <v>366</v>
      </c>
      <c r="D1132" t="s">
        <v>188</v>
      </c>
      <c r="E1132" t="s">
        <v>292</v>
      </c>
      <c r="F1132" s="347">
        <f>IF(InpOverride!F1132="",F_Inputs!F1132,InpOverride!F1132)</f>
        <v>0</v>
      </c>
      <c r="G1132" s="347">
        <f>IF(InpOverride!G1132="",F_Inputs!G1132,InpOverride!G1132)</f>
        <v>0</v>
      </c>
      <c r="H1132" s="347">
        <f>IF(InpOverride!H1132="",F_Inputs!H1132,InpOverride!H1132)</f>
        <v>0</v>
      </c>
      <c r="I1132" s="347">
        <f>IF(InpOverride!I1132="",F_Inputs!I1132,InpOverride!I1132)</f>
        <v>7.7378440093936298</v>
      </c>
      <c r="J1132" s="347">
        <f>IF(InpOverride!J1132="",F_Inputs!J1132,InpOverride!J1132)</f>
        <v>0</v>
      </c>
      <c r="K1132" s="347">
        <f>IF(InpOverride!K1132="",F_Inputs!K1132,InpOverride!K1132)</f>
        <v>0</v>
      </c>
      <c r="L1132" s="347">
        <f>IF(InpOverride!L1132="",F_Inputs!L1132,InpOverride!L1132)</f>
        <v>0</v>
      </c>
      <c r="M1132" s="347">
        <f>IF(InpOverride!M1132="",F_Inputs!M1132,InpOverride!M1132)</f>
        <v>0</v>
      </c>
    </row>
    <row r="1133" spans="1:13" x14ac:dyDescent="0.35">
      <c r="A1133" t="s">
        <v>126</v>
      </c>
      <c r="B1133" t="s">
        <v>367</v>
      </c>
      <c r="C1133" t="s">
        <v>368</v>
      </c>
      <c r="D1133" t="s">
        <v>205</v>
      </c>
      <c r="E1133" t="s">
        <v>292</v>
      </c>
      <c r="F1133" s="347">
        <f>IF(InpOverride!F1133="",F_Inputs!F1133,InpOverride!F1133)</f>
        <v>0</v>
      </c>
      <c r="G1133" s="347">
        <f>IF(InpOverride!G1133="",F_Inputs!G1133,InpOverride!G1133)</f>
        <v>0</v>
      </c>
      <c r="H1133" s="347">
        <f>IF(InpOverride!H1133="",F_Inputs!H1133,InpOverride!H1133)</f>
        <v>0</v>
      </c>
      <c r="I1133" s="347" t="str">
        <f>IF(InpOverride!I1133="",F_Inputs!I1133,InpOverride!I1133)</f>
        <v>Yes</v>
      </c>
      <c r="J1133" s="347">
        <f>IF(InpOverride!J1133="",F_Inputs!J1133,InpOverride!J1133)</f>
        <v>0</v>
      </c>
      <c r="K1133" s="347">
        <f>IF(InpOverride!K1133="",F_Inputs!K1133,InpOverride!K1133)</f>
        <v>0</v>
      </c>
      <c r="L1133" s="347">
        <f>IF(InpOverride!L1133="",F_Inputs!L1133,InpOverride!L1133)</f>
        <v>0</v>
      </c>
      <c r="M1133" s="347">
        <f>IF(InpOverride!M1133="",F_Inputs!M1133,InpOverride!M1133)</f>
        <v>0</v>
      </c>
    </row>
    <row r="1134" spans="1:13" x14ac:dyDescent="0.35">
      <c r="A1134" t="s">
        <v>126</v>
      </c>
      <c r="B1134" t="s">
        <v>369</v>
      </c>
      <c r="C1134" t="s">
        <v>370</v>
      </c>
      <c r="D1134" t="s">
        <v>170</v>
      </c>
      <c r="E1134" t="s">
        <v>292</v>
      </c>
      <c r="F1134" s="347">
        <f>IF(InpOverride!F1134="",F_Inputs!F1134,InpOverride!F1134)</f>
        <v>0</v>
      </c>
      <c r="G1134" s="347">
        <f>IF(InpOverride!G1134="",F_Inputs!G1134,InpOverride!G1134)</f>
        <v>0</v>
      </c>
      <c r="H1134" s="347">
        <f>IF(InpOverride!H1134="",F_Inputs!H1134,InpOverride!H1134)</f>
        <v>0</v>
      </c>
      <c r="I1134" s="347">
        <f>IF(InpOverride!I1134="",F_Inputs!I1134,InpOverride!I1134)</f>
        <v>8.9699999999999905E-2</v>
      </c>
      <c r="J1134" s="347">
        <f>IF(InpOverride!J1134="",F_Inputs!J1134,InpOverride!J1134)</f>
        <v>0</v>
      </c>
      <c r="K1134" s="347">
        <f>IF(InpOverride!K1134="",F_Inputs!K1134,InpOverride!K1134)</f>
        <v>0</v>
      </c>
      <c r="L1134" s="347">
        <f>IF(InpOverride!L1134="",F_Inputs!L1134,InpOverride!L1134)</f>
        <v>0</v>
      </c>
      <c r="M1134" s="347">
        <f>IF(InpOverride!M1134="",F_Inputs!M1134,InpOverride!M1134)</f>
        <v>0</v>
      </c>
    </row>
    <row r="1135" spans="1:13" x14ac:dyDescent="0.35">
      <c r="A1135" t="s">
        <v>126</v>
      </c>
      <c r="B1135" t="s">
        <v>371</v>
      </c>
      <c r="C1135" t="s">
        <v>372</v>
      </c>
      <c r="D1135" t="s">
        <v>170</v>
      </c>
      <c r="E1135" t="s">
        <v>292</v>
      </c>
      <c r="F1135" s="347">
        <f>IF(InpOverride!F1135="",F_Inputs!F1135,InpOverride!F1135)</f>
        <v>0</v>
      </c>
      <c r="G1135" s="347">
        <f>IF(InpOverride!G1135="",F_Inputs!G1135,InpOverride!G1135)</f>
        <v>0</v>
      </c>
      <c r="H1135" s="347">
        <f>IF(InpOverride!H1135="",F_Inputs!H1135,InpOverride!H1135)</f>
        <v>0</v>
      </c>
      <c r="I1135" s="347">
        <f>IF(InpOverride!I1135="",F_Inputs!I1135,InpOverride!I1135)</f>
        <v>0</v>
      </c>
      <c r="J1135" s="347">
        <f>IF(InpOverride!J1135="",F_Inputs!J1135,InpOverride!J1135)</f>
        <v>0</v>
      </c>
      <c r="K1135" s="347">
        <f>IF(InpOverride!K1135="",F_Inputs!K1135,InpOverride!K1135)</f>
        <v>0</v>
      </c>
      <c r="L1135" s="347">
        <f>IF(InpOverride!L1135="",F_Inputs!L1135,InpOverride!L1135)</f>
        <v>0</v>
      </c>
      <c r="M1135" s="347">
        <f>IF(InpOverride!M1135="",F_Inputs!M1135,InpOverride!M1135)</f>
        <v>0</v>
      </c>
    </row>
    <row r="1136" spans="1:13" x14ac:dyDescent="0.35">
      <c r="A1136" t="s">
        <v>126</v>
      </c>
      <c r="B1136" t="s">
        <v>373</v>
      </c>
      <c r="C1136" t="s">
        <v>374</v>
      </c>
      <c r="D1136" t="s">
        <v>188</v>
      </c>
      <c r="E1136" t="s">
        <v>292</v>
      </c>
      <c r="F1136" s="347">
        <f>IF(InpOverride!F1136="",F_Inputs!F1136,InpOverride!F1136)</f>
        <v>0</v>
      </c>
      <c r="G1136" s="347">
        <f>IF(InpOverride!G1136="",F_Inputs!G1136,InpOverride!G1136)</f>
        <v>0</v>
      </c>
      <c r="H1136" s="347">
        <f>IF(InpOverride!H1136="",F_Inputs!H1136,InpOverride!H1136)</f>
        <v>0</v>
      </c>
      <c r="I1136" s="347">
        <f>IF(InpOverride!I1136="",F_Inputs!I1136,InpOverride!I1136)</f>
        <v>99.6</v>
      </c>
      <c r="J1136" s="347">
        <f>IF(InpOverride!J1136="",F_Inputs!J1136,InpOverride!J1136)</f>
        <v>0</v>
      </c>
      <c r="K1136" s="347">
        <f>IF(InpOverride!K1136="",F_Inputs!K1136,InpOverride!K1136)</f>
        <v>0</v>
      </c>
      <c r="L1136" s="347">
        <f>IF(InpOverride!L1136="",F_Inputs!L1136,InpOverride!L1136)</f>
        <v>0</v>
      </c>
      <c r="M1136" s="347">
        <f>IF(InpOverride!M1136="",F_Inputs!M1136,InpOverride!M1136)</f>
        <v>0</v>
      </c>
    </row>
    <row r="1137" spans="1:13" x14ac:dyDescent="0.35">
      <c r="A1137" t="s">
        <v>126</v>
      </c>
      <c r="B1137" t="s">
        <v>375</v>
      </c>
      <c r="C1137" t="s">
        <v>376</v>
      </c>
      <c r="D1137" t="s">
        <v>205</v>
      </c>
      <c r="E1137" t="s">
        <v>292</v>
      </c>
      <c r="F1137" s="347">
        <f>IF(InpOverride!F1137="",F_Inputs!F1137,InpOverride!F1137)</f>
        <v>0</v>
      </c>
      <c r="G1137" s="347">
        <f>IF(InpOverride!G1137="",F_Inputs!G1137,InpOverride!G1137)</f>
        <v>0</v>
      </c>
      <c r="H1137" s="347">
        <f>IF(InpOverride!H1137="",F_Inputs!H1137,InpOverride!H1137)</f>
        <v>0</v>
      </c>
      <c r="I1137" s="347" t="str">
        <f>IF(InpOverride!I1137="",F_Inputs!I1137,InpOverride!I1137)</f>
        <v>Yes</v>
      </c>
      <c r="J1137" s="347">
        <f>IF(InpOverride!J1137="",F_Inputs!J1137,InpOverride!J1137)</f>
        <v>0</v>
      </c>
      <c r="K1137" s="347">
        <f>IF(InpOverride!K1137="",F_Inputs!K1137,InpOverride!K1137)</f>
        <v>0</v>
      </c>
      <c r="L1137" s="347">
        <f>IF(InpOverride!L1137="",F_Inputs!L1137,InpOverride!L1137)</f>
        <v>0</v>
      </c>
      <c r="M1137" s="347">
        <f>IF(InpOverride!M1137="",F_Inputs!M1137,InpOverride!M1137)</f>
        <v>0</v>
      </c>
    </row>
    <row r="1138" spans="1:13" x14ac:dyDescent="0.35">
      <c r="A1138" t="s">
        <v>126</v>
      </c>
      <c r="B1138" t="s">
        <v>377</v>
      </c>
      <c r="C1138" t="s">
        <v>378</v>
      </c>
      <c r="D1138" t="s">
        <v>170</v>
      </c>
      <c r="E1138" t="s">
        <v>292</v>
      </c>
      <c r="F1138" s="347">
        <f>IF(InpOverride!F1138="",F_Inputs!F1138,InpOverride!F1138)</f>
        <v>0</v>
      </c>
      <c r="G1138" s="347">
        <f>IF(InpOverride!G1138="",F_Inputs!G1138,InpOverride!G1138)</f>
        <v>0</v>
      </c>
      <c r="H1138" s="347">
        <f>IF(InpOverride!H1138="",F_Inputs!H1138,InpOverride!H1138)</f>
        <v>0</v>
      </c>
      <c r="I1138" s="347">
        <f>IF(InpOverride!I1138="",F_Inputs!I1138,InpOverride!I1138)</f>
        <v>0</v>
      </c>
      <c r="J1138" s="347">
        <f>IF(InpOverride!J1138="",F_Inputs!J1138,InpOverride!J1138)</f>
        <v>0</v>
      </c>
      <c r="K1138" s="347">
        <f>IF(InpOverride!K1138="",F_Inputs!K1138,InpOverride!K1138)</f>
        <v>0</v>
      </c>
      <c r="L1138" s="347">
        <f>IF(InpOverride!L1138="",F_Inputs!L1138,InpOverride!L1138)</f>
        <v>0</v>
      </c>
      <c r="M1138" s="347">
        <f>IF(InpOverride!M1138="",F_Inputs!M1138,InpOverride!M1138)</f>
        <v>0</v>
      </c>
    </row>
    <row r="1139" spans="1:13" x14ac:dyDescent="0.35">
      <c r="A1139" t="s">
        <v>126</v>
      </c>
      <c r="B1139" t="s">
        <v>379</v>
      </c>
      <c r="C1139" t="s">
        <v>380</v>
      </c>
      <c r="D1139" t="s">
        <v>170</v>
      </c>
      <c r="E1139" t="s">
        <v>292</v>
      </c>
      <c r="F1139" s="347">
        <f>IF(InpOverride!F1139="",F_Inputs!F1139,InpOverride!F1139)</f>
        <v>0</v>
      </c>
      <c r="G1139" s="347">
        <f>IF(InpOverride!G1139="",F_Inputs!G1139,InpOverride!G1139)</f>
        <v>0</v>
      </c>
      <c r="H1139" s="347">
        <f>IF(InpOverride!H1139="",F_Inputs!H1139,InpOverride!H1139)</f>
        <v>0</v>
      </c>
      <c r="I1139" s="347">
        <f>IF(InpOverride!I1139="",F_Inputs!I1139,InpOverride!I1139)</f>
        <v>0</v>
      </c>
      <c r="J1139" s="347">
        <f>IF(InpOverride!J1139="",F_Inputs!J1139,InpOverride!J1139)</f>
        <v>0</v>
      </c>
      <c r="K1139" s="347">
        <f>IF(InpOverride!K1139="",F_Inputs!K1139,InpOverride!K1139)</f>
        <v>0</v>
      </c>
      <c r="L1139" s="347">
        <f>IF(InpOverride!L1139="",F_Inputs!L1139,InpOverride!L1139)</f>
        <v>0</v>
      </c>
      <c r="M1139" s="347">
        <f>IF(InpOverride!M1139="",F_Inputs!M1139,InpOverride!M1139)</f>
        <v>0</v>
      </c>
    </row>
    <row r="1140" spans="1:13" x14ac:dyDescent="0.35">
      <c r="A1140" t="s">
        <v>126</v>
      </c>
      <c r="B1140" t="s">
        <v>381</v>
      </c>
      <c r="C1140" t="s">
        <v>382</v>
      </c>
      <c r="D1140" t="s">
        <v>188</v>
      </c>
      <c r="E1140" t="s">
        <v>292</v>
      </c>
      <c r="F1140" s="347">
        <f>IF(InpOverride!F1140="",F_Inputs!F1140,InpOverride!F1140)</f>
        <v>0</v>
      </c>
      <c r="G1140" s="347">
        <f>IF(InpOverride!G1140="",F_Inputs!G1140,InpOverride!G1140)</f>
        <v>0</v>
      </c>
      <c r="H1140" s="347">
        <f>IF(InpOverride!H1140="",F_Inputs!H1140,InpOverride!H1140)</f>
        <v>0</v>
      </c>
      <c r="I1140" s="347">
        <f>IF(InpOverride!I1140="",F_Inputs!I1140,InpOverride!I1140)</f>
        <v>80</v>
      </c>
      <c r="J1140" s="347">
        <f>IF(InpOverride!J1140="",F_Inputs!J1140,InpOverride!J1140)</f>
        <v>0</v>
      </c>
      <c r="K1140" s="347">
        <f>IF(InpOverride!K1140="",F_Inputs!K1140,InpOverride!K1140)</f>
        <v>0</v>
      </c>
      <c r="L1140" s="347">
        <f>IF(InpOverride!L1140="",F_Inputs!L1140,InpOverride!L1140)</f>
        <v>0</v>
      </c>
      <c r="M1140" s="347">
        <f>IF(InpOverride!M1140="",F_Inputs!M1140,InpOverride!M1140)</f>
        <v>0</v>
      </c>
    </row>
    <row r="1141" spans="1:13" x14ac:dyDescent="0.35">
      <c r="A1141" t="s">
        <v>126</v>
      </c>
      <c r="B1141" t="s">
        <v>383</v>
      </c>
      <c r="C1141" t="s">
        <v>384</v>
      </c>
      <c r="D1141" t="s">
        <v>385</v>
      </c>
      <c r="E1141" t="s">
        <v>292</v>
      </c>
      <c r="F1141" s="347">
        <f>IF(InpOverride!F1141="",F_Inputs!F1141,InpOverride!F1141)</f>
        <v>0</v>
      </c>
      <c r="G1141" s="347">
        <f>IF(InpOverride!G1141="",F_Inputs!G1141,InpOverride!G1141)</f>
        <v>0</v>
      </c>
      <c r="H1141" s="347">
        <f>IF(InpOverride!H1141="",F_Inputs!H1141,InpOverride!H1141)</f>
        <v>0</v>
      </c>
      <c r="I1141" s="347">
        <f>IF(InpOverride!I1141="",F_Inputs!I1141,InpOverride!I1141)</f>
        <v>82.346000000000004</v>
      </c>
      <c r="J1141" s="347">
        <f>IF(InpOverride!J1141="",F_Inputs!J1141,InpOverride!J1141)</f>
        <v>0</v>
      </c>
      <c r="K1141" s="347">
        <f>IF(InpOverride!K1141="",F_Inputs!K1141,InpOverride!K1141)</f>
        <v>0</v>
      </c>
      <c r="L1141" s="347">
        <f>IF(InpOverride!L1141="",F_Inputs!L1141,InpOverride!L1141)</f>
        <v>0</v>
      </c>
      <c r="M1141" s="347">
        <f>IF(InpOverride!M1141="",F_Inputs!M1141,InpOverride!M1141)</f>
        <v>0</v>
      </c>
    </row>
    <row r="1142" spans="1:13" x14ac:dyDescent="0.35">
      <c r="A1142" t="s">
        <v>126</v>
      </c>
      <c r="B1142" t="s">
        <v>386</v>
      </c>
      <c r="C1142" t="s">
        <v>387</v>
      </c>
      <c r="D1142" t="s">
        <v>189</v>
      </c>
      <c r="E1142" t="s">
        <v>292</v>
      </c>
      <c r="F1142" s="347">
        <f>IF(InpOverride!F1142="",F_Inputs!F1142,InpOverride!F1142)</f>
        <v>0</v>
      </c>
      <c r="G1142" s="347">
        <f>IF(InpOverride!G1142="",F_Inputs!G1142,InpOverride!G1142)</f>
        <v>0</v>
      </c>
      <c r="H1142" s="347">
        <f>IF(InpOverride!H1142="",F_Inputs!H1142,InpOverride!H1142)</f>
        <v>0</v>
      </c>
      <c r="I1142" s="347">
        <f>IF(InpOverride!I1142="",F_Inputs!I1142,InpOverride!I1142)</f>
        <v>56.2</v>
      </c>
      <c r="J1142" s="347">
        <f>IF(InpOverride!J1142="",F_Inputs!J1142,InpOverride!J1142)</f>
        <v>0</v>
      </c>
      <c r="K1142" s="347">
        <f>IF(InpOverride!K1142="",F_Inputs!K1142,InpOverride!K1142)</f>
        <v>0</v>
      </c>
      <c r="L1142" s="347">
        <f>IF(InpOverride!L1142="",F_Inputs!L1142,InpOverride!L1142)</f>
        <v>0</v>
      </c>
      <c r="M1142" s="347">
        <f>IF(InpOverride!M1142="",F_Inputs!M1142,InpOverride!M1142)</f>
        <v>0</v>
      </c>
    </row>
    <row r="1143" spans="1:13" x14ac:dyDescent="0.35">
      <c r="A1143" t="s">
        <v>126</v>
      </c>
      <c r="B1143" t="s">
        <v>388</v>
      </c>
      <c r="C1143" t="s">
        <v>389</v>
      </c>
      <c r="D1143" t="s">
        <v>205</v>
      </c>
      <c r="E1143" t="s">
        <v>292</v>
      </c>
      <c r="F1143" s="347">
        <f>IF(InpOverride!F1143="",F_Inputs!F1143,InpOverride!F1143)</f>
        <v>0</v>
      </c>
      <c r="G1143" s="347">
        <f>IF(InpOverride!G1143="",F_Inputs!G1143,InpOverride!G1143)</f>
        <v>0</v>
      </c>
      <c r="H1143" s="347">
        <f>IF(InpOverride!H1143="",F_Inputs!H1143,InpOverride!H1143)</f>
        <v>0</v>
      </c>
      <c r="I1143" s="347" t="str">
        <f>IF(InpOverride!I1143="",F_Inputs!I1143,InpOverride!I1143)</f>
        <v>Yes</v>
      </c>
      <c r="J1143" s="347">
        <f>IF(InpOverride!J1143="",F_Inputs!J1143,InpOverride!J1143)</f>
        <v>0</v>
      </c>
      <c r="K1143" s="347">
        <f>IF(InpOverride!K1143="",F_Inputs!K1143,InpOverride!K1143)</f>
        <v>0</v>
      </c>
      <c r="L1143" s="347">
        <f>IF(InpOverride!L1143="",F_Inputs!L1143,InpOverride!L1143)</f>
        <v>0</v>
      </c>
      <c r="M1143" s="347">
        <f>IF(InpOverride!M1143="",F_Inputs!M1143,InpOverride!M1143)</f>
        <v>0</v>
      </c>
    </row>
    <row r="1144" spans="1:13" x14ac:dyDescent="0.35">
      <c r="A1144" t="s">
        <v>126</v>
      </c>
      <c r="B1144" t="s">
        <v>390</v>
      </c>
      <c r="C1144" t="s">
        <v>391</v>
      </c>
      <c r="D1144" t="s">
        <v>176</v>
      </c>
      <c r="E1144" t="s">
        <v>292</v>
      </c>
      <c r="F1144" s="347">
        <f>IF(InpOverride!F1144="",F_Inputs!F1144,InpOverride!F1144)</f>
        <v>0</v>
      </c>
      <c r="G1144" s="347">
        <f>IF(InpOverride!G1144="",F_Inputs!G1144,InpOverride!G1144)</f>
        <v>0</v>
      </c>
      <c r="H1144" s="347">
        <f>IF(InpOverride!H1144="",F_Inputs!H1144,InpOverride!H1144)</f>
        <v>0</v>
      </c>
      <c r="I1144" s="347">
        <f>IF(InpOverride!I1144="",F_Inputs!I1144,InpOverride!I1144)</f>
        <v>2.5717820265922401E-2</v>
      </c>
      <c r="J1144" s="347">
        <f>IF(InpOverride!J1144="",F_Inputs!J1144,InpOverride!J1144)</f>
        <v>0</v>
      </c>
      <c r="K1144" s="347">
        <f>IF(InpOverride!K1144="",F_Inputs!K1144,InpOverride!K1144)</f>
        <v>0</v>
      </c>
      <c r="L1144" s="347">
        <f>IF(InpOverride!L1144="",F_Inputs!L1144,InpOverride!L1144)</f>
        <v>0</v>
      </c>
      <c r="M1144" s="347">
        <f>IF(InpOverride!M1144="",F_Inputs!M1144,InpOverride!M1144)</f>
        <v>0</v>
      </c>
    </row>
    <row r="1145" spans="1:13" x14ac:dyDescent="0.35">
      <c r="A1145" t="s">
        <v>126</v>
      </c>
      <c r="B1145" t="s">
        <v>392</v>
      </c>
      <c r="C1145" t="s">
        <v>393</v>
      </c>
      <c r="D1145" t="s">
        <v>205</v>
      </c>
      <c r="E1145" t="s">
        <v>292</v>
      </c>
      <c r="F1145" s="347">
        <f>IF(InpOverride!F1145="",F_Inputs!F1145,InpOverride!F1145)</f>
        <v>0</v>
      </c>
      <c r="G1145" s="347">
        <f>IF(InpOverride!G1145="",F_Inputs!G1145,InpOverride!G1145)</f>
        <v>0</v>
      </c>
      <c r="H1145" s="347">
        <f>IF(InpOverride!H1145="",F_Inputs!H1145,InpOverride!H1145)</f>
        <v>0</v>
      </c>
      <c r="I1145" s="347" t="str">
        <f>IF(InpOverride!I1145="",F_Inputs!I1145,InpOverride!I1145)</f>
        <v>Yes</v>
      </c>
      <c r="J1145" s="347">
        <f>IF(InpOverride!J1145="",F_Inputs!J1145,InpOverride!J1145)</f>
        <v>0</v>
      </c>
      <c r="K1145" s="347">
        <f>IF(InpOverride!K1145="",F_Inputs!K1145,InpOverride!K1145)</f>
        <v>0</v>
      </c>
      <c r="L1145" s="347">
        <f>IF(InpOverride!L1145="",F_Inputs!L1145,InpOverride!L1145)</f>
        <v>0</v>
      </c>
      <c r="M1145" s="347">
        <f>IF(InpOverride!M1145="",F_Inputs!M1145,InpOverride!M1145)</f>
        <v>0</v>
      </c>
    </row>
    <row r="1146" spans="1:13" x14ac:dyDescent="0.35">
      <c r="A1146" t="s">
        <v>126</v>
      </c>
      <c r="B1146" t="s">
        <v>394</v>
      </c>
      <c r="C1146" t="s">
        <v>395</v>
      </c>
      <c r="D1146" t="s">
        <v>188</v>
      </c>
      <c r="E1146" t="s">
        <v>292</v>
      </c>
      <c r="F1146" s="347">
        <f>IF(InpOverride!F1146="",F_Inputs!F1146,InpOverride!F1146)</f>
        <v>0</v>
      </c>
      <c r="G1146" s="347">
        <f>IF(InpOverride!G1146="",F_Inputs!G1146,InpOverride!G1146)</f>
        <v>0</v>
      </c>
      <c r="H1146" s="347">
        <f>IF(InpOverride!H1146="",F_Inputs!H1146,InpOverride!H1146)</f>
        <v>0</v>
      </c>
      <c r="I1146" s="347">
        <f>IF(InpOverride!I1146="",F_Inputs!I1146,InpOverride!I1146)</f>
        <v>48.365135093878799</v>
      </c>
      <c r="J1146" s="347">
        <f>IF(InpOverride!J1146="",F_Inputs!J1146,InpOverride!J1146)</f>
        <v>0</v>
      </c>
      <c r="K1146" s="347">
        <f>IF(InpOverride!K1146="",F_Inputs!K1146,InpOverride!K1146)</f>
        <v>0</v>
      </c>
      <c r="L1146" s="347">
        <f>IF(InpOverride!L1146="",F_Inputs!L1146,InpOverride!L1146)</f>
        <v>0</v>
      </c>
      <c r="M1146" s="347">
        <f>IF(InpOverride!M1146="",F_Inputs!M1146,InpOverride!M1146)</f>
        <v>0</v>
      </c>
    </row>
    <row r="1147" spans="1:13" x14ac:dyDescent="0.35">
      <c r="A1147" t="s">
        <v>126</v>
      </c>
      <c r="B1147" t="s">
        <v>396</v>
      </c>
      <c r="C1147" t="s">
        <v>397</v>
      </c>
      <c r="D1147" t="s">
        <v>205</v>
      </c>
      <c r="E1147" t="s">
        <v>292</v>
      </c>
      <c r="F1147" s="347">
        <f>IF(InpOverride!F1147="",F_Inputs!F1147,InpOverride!F1147)</f>
        <v>0</v>
      </c>
      <c r="G1147" s="347">
        <f>IF(InpOverride!G1147="",F_Inputs!G1147,InpOverride!G1147)</f>
        <v>0</v>
      </c>
      <c r="H1147" s="347">
        <f>IF(InpOverride!H1147="",F_Inputs!H1147,InpOverride!H1147)</f>
        <v>0</v>
      </c>
      <c r="I1147" s="347" t="str">
        <f>IF(InpOverride!I1147="",F_Inputs!I1147,InpOverride!I1147)</f>
        <v>Yes</v>
      </c>
      <c r="J1147" s="347">
        <f>IF(InpOverride!J1147="",F_Inputs!J1147,InpOverride!J1147)</f>
        <v>0</v>
      </c>
      <c r="K1147" s="347">
        <f>IF(InpOverride!K1147="",F_Inputs!K1147,InpOverride!K1147)</f>
        <v>0</v>
      </c>
      <c r="L1147" s="347">
        <f>IF(InpOverride!L1147="",F_Inputs!L1147,InpOverride!L1147)</f>
        <v>0</v>
      </c>
      <c r="M1147" s="347">
        <f>IF(InpOverride!M1147="",F_Inputs!M1147,InpOverride!M1147)</f>
        <v>0</v>
      </c>
    </row>
    <row r="1148" spans="1:13" x14ac:dyDescent="0.35">
      <c r="A1148" t="s">
        <v>126</v>
      </c>
      <c r="B1148" t="s">
        <v>398</v>
      </c>
      <c r="C1148" t="s">
        <v>399</v>
      </c>
      <c r="D1148" t="s">
        <v>188</v>
      </c>
      <c r="E1148" t="s">
        <v>292</v>
      </c>
      <c r="F1148" s="347">
        <f>IF(InpOverride!F1148="",F_Inputs!F1148,InpOverride!F1148)</f>
        <v>0</v>
      </c>
      <c r="G1148" s="347">
        <f>IF(InpOverride!G1148="",F_Inputs!G1148,InpOverride!G1148)</f>
        <v>0</v>
      </c>
      <c r="H1148" s="347">
        <f>IF(InpOverride!H1148="",F_Inputs!H1148,InpOverride!H1148)</f>
        <v>0</v>
      </c>
      <c r="I1148" s="347">
        <f>IF(InpOverride!I1148="",F_Inputs!I1148,InpOverride!I1148)</f>
        <v>24.411540222866702</v>
      </c>
      <c r="J1148" s="347">
        <f>IF(InpOverride!J1148="",F_Inputs!J1148,InpOverride!J1148)</f>
        <v>0</v>
      </c>
      <c r="K1148" s="347">
        <f>IF(InpOverride!K1148="",F_Inputs!K1148,InpOverride!K1148)</f>
        <v>0</v>
      </c>
      <c r="L1148" s="347">
        <f>IF(InpOverride!L1148="",F_Inputs!L1148,InpOverride!L1148)</f>
        <v>0</v>
      </c>
      <c r="M1148" s="347">
        <f>IF(InpOverride!M1148="",F_Inputs!M1148,InpOverride!M1148)</f>
        <v>0</v>
      </c>
    </row>
    <row r="1149" spans="1:13" x14ac:dyDescent="0.35">
      <c r="A1149" t="s">
        <v>126</v>
      </c>
      <c r="B1149" t="s">
        <v>400</v>
      </c>
      <c r="C1149" t="s">
        <v>401</v>
      </c>
      <c r="D1149" t="s">
        <v>205</v>
      </c>
      <c r="E1149" t="s">
        <v>292</v>
      </c>
      <c r="F1149" s="347">
        <f>IF(InpOverride!F1149="",F_Inputs!F1149,InpOverride!F1149)</f>
        <v>0</v>
      </c>
      <c r="G1149" s="347">
        <f>IF(InpOverride!G1149="",F_Inputs!G1149,InpOverride!G1149)</f>
        <v>0</v>
      </c>
      <c r="H1149" s="347">
        <f>IF(InpOverride!H1149="",F_Inputs!H1149,InpOverride!H1149)</f>
        <v>0</v>
      </c>
      <c r="I1149" s="347" t="str">
        <f>IF(InpOverride!I1149="",F_Inputs!I1149,InpOverride!I1149)</f>
        <v>Yes</v>
      </c>
      <c r="J1149" s="347">
        <f>IF(InpOverride!J1149="",F_Inputs!J1149,InpOverride!J1149)</f>
        <v>0</v>
      </c>
      <c r="K1149" s="347">
        <f>IF(InpOverride!K1149="",F_Inputs!K1149,InpOverride!K1149)</f>
        <v>0</v>
      </c>
      <c r="L1149" s="347">
        <f>IF(InpOverride!L1149="",F_Inputs!L1149,InpOverride!L1149)</f>
        <v>0</v>
      </c>
      <c r="M1149" s="347">
        <f>IF(InpOverride!M1149="",F_Inputs!M1149,InpOverride!M1149)</f>
        <v>0</v>
      </c>
    </row>
    <row r="1150" spans="1:13" x14ac:dyDescent="0.35">
      <c r="A1150" t="s">
        <v>126</v>
      </c>
      <c r="B1150" t="s">
        <v>402</v>
      </c>
      <c r="C1150" t="s">
        <v>403</v>
      </c>
      <c r="D1150" t="s">
        <v>189</v>
      </c>
      <c r="E1150" t="s">
        <v>292</v>
      </c>
      <c r="F1150" s="347">
        <f>IF(InpOverride!F1150="",F_Inputs!F1150,InpOverride!F1150)</f>
        <v>0</v>
      </c>
      <c r="G1150" s="347">
        <f>IF(InpOverride!G1150="",F_Inputs!G1150,InpOverride!G1150)</f>
        <v>0</v>
      </c>
      <c r="H1150" s="347">
        <f>IF(InpOverride!H1150="",F_Inputs!H1150,InpOverride!H1150)</f>
        <v>0</v>
      </c>
      <c r="I1150" s="347">
        <f>IF(InpOverride!I1150="",F_Inputs!I1150,InpOverride!I1150)</f>
        <v>6.28</v>
      </c>
      <c r="J1150" s="347">
        <f>IF(InpOverride!J1150="",F_Inputs!J1150,InpOverride!J1150)</f>
        <v>0</v>
      </c>
      <c r="K1150" s="347">
        <f>IF(InpOverride!K1150="",F_Inputs!K1150,InpOverride!K1150)</f>
        <v>0</v>
      </c>
      <c r="L1150" s="347">
        <f>IF(InpOverride!L1150="",F_Inputs!L1150,InpOverride!L1150)</f>
        <v>0</v>
      </c>
      <c r="M1150" s="347">
        <f>IF(InpOverride!M1150="",F_Inputs!M1150,InpOverride!M1150)</f>
        <v>0</v>
      </c>
    </row>
    <row r="1151" spans="1:13" x14ac:dyDescent="0.35">
      <c r="A1151" t="s">
        <v>126</v>
      </c>
      <c r="B1151" t="s">
        <v>404</v>
      </c>
      <c r="C1151" t="s">
        <v>405</v>
      </c>
      <c r="D1151" t="s">
        <v>205</v>
      </c>
      <c r="E1151" t="s">
        <v>292</v>
      </c>
      <c r="F1151" s="347">
        <f>IF(InpOverride!F1151="",F_Inputs!F1151,InpOverride!F1151)</f>
        <v>0</v>
      </c>
      <c r="G1151" s="347">
        <f>IF(InpOverride!G1151="",F_Inputs!G1151,InpOverride!G1151)</f>
        <v>0</v>
      </c>
      <c r="H1151" s="347">
        <f>IF(InpOverride!H1151="",F_Inputs!H1151,InpOverride!H1151)</f>
        <v>0</v>
      </c>
      <c r="I1151" s="347" t="str">
        <f>IF(InpOverride!I1151="",F_Inputs!I1151,InpOverride!I1151)</f>
        <v>No</v>
      </c>
      <c r="J1151" s="347">
        <f>IF(InpOverride!J1151="",F_Inputs!J1151,InpOverride!J1151)</f>
        <v>0</v>
      </c>
      <c r="K1151" s="347">
        <f>IF(InpOverride!K1151="",F_Inputs!K1151,InpOverride!K1151)</f>
        <v>0</v>
      </c>
      <c r="L1151" s="347">
        <f>IF(InpOverride!L1151="",F_Inputs!L1151,InpOverride!L1151)</f>
        <v>0</v>
      </c>
      <c r="M1151" s="347">
        <f>IF(InpOverride!M1151="",F_Inputs!M1151,InpOverride!M1151)</f>
        <v>0</v>
      </c>
    </row>
    <row r="1152" spans="1:13" x14ac:dyDescent="0.35">
      <c r="A1152" t="s">
        <v>126</v>
      </c>
      <c r="B1152" t="s">
        <v>406</v>
      </c>
      <c r="C1152" t="s">
        <v>407</v>
      </c>
      <c r="D1152" t="s">
        <v>188</v>
      </c>
      <c r="E1152" t="s">
        <v>292</v>
      </c>
      <c r="F1152" s="347">
        <f>IF(InpOverride!F1152="",F_Inputs!F1152,InpOverride!F1152)</f>
        <v>0</v>
      </c>
      <c r="G1152" s="347">
        <f>IF(InpOverride!G1152="",F_Inputs!G1152,InpOverride!G1152)</f>
        <v>0</v>
      </c>
      <c r="H1152" s="347">
        <f>IF(InpOverride!H1152="",F_Inputs!H1152,InpOverride!H1152)</f>
        <v>0</v>
      </c>
      <c r="I1152" s="347">
        <f>IF(InpOverride!I1152="",F_Inputs!I1152,InpOverride!I1152)</f>
        <v>87.5</v>
      </c>
      <c r="J1152" s="347">
        <f>IF(InpOverride!J1152="",F_Inputs!J1152,InpOverride!J1152)</f>
        <v>0</v>
      </c>
      <c r="K1152" s="347">
        <f>IF(InpOverride!K1152="",F_Inputs!K1152,InpOverride!K1152)</f>
        <v>0</v>
      </c>
      <c r="L1152" s="347">
        <f>IF(InpOverride!L1152="",F_Inputs!L1152,InpOverride!L1152)</f>
        <v>0</v>
      </c>
      <c r="M1152" s="347">
        <f>IF(InpOverride!M1152="",F_Inputs!M1152,InpOverride!M1152)</f>
        <v>0</v>
      </c>
    </row>
    <row r="1153" spans="1:13" x14ac:dyDescent="0.35">
      <c r="A1153" t="s">
        <v>126</v>
      </c>
      <c r="B1153" t="s">
        <v>408</v>
      </c>
      <c r="C1153" t="s">
        <v>409</v>
      </c>
      <c r="D1153" t="s">
        <v>182</v>
      </c>
      <c r="E1153" t="s">
        <v>292</v>
      </c>
      <c r="F1153" s="347">
        <f>IF(InpOverride!F1153="",F_Inputs!F1153,InpOverride!F1153)</f>
        <v>46539.848021002996</v>
      </c>
      <c r="G1153" s="347">
        <f>IF(InpOverride!G1153="",F_Inputs!G1153,InpOverride!G1153)</f>
        <v>46814.915666002998</v>
      </c>
      <c r="H1153" s="347">
        <f>IF(InpOverride!H1153="",F_Inputs!H1153,InpOverride!H1153)</f>
        <v>47064.410355004002</v>
      </c>
      <c r="I1153" s="347">
        <f>IF(InpOverride!I1153="",F_Inputs!I1153,InpOverride!I1153)</f>
        <v>47354</v>
      </c>
      <c r="J1153" s="347">
        <f>IF(InpOverride!J1153="",F_Inputs!J1153,InpOverride!J1153)</f>
        <v>0</v>
      </c>
      <c r="K1153" s="347">
        <f>IF(InpOverride!K1153="",F_Inputs!K1153,InpOverride!K1153)</f>
        <v>0</v>
      </c>
      <c r="L1153" s="347">
        <f>IF(InpOverride!L1153="",F_Inputs!L1153,InpOverride!L1153)</f>
        <v>0</v>
      </c>
      <c r="M1153" s="347">
        <f>IF(InpOverride!M1153="",F_Inputs!M1153,InpOverride!M1153)</f>
        <v>0</v>
      </c>
    </row>
    <row r="1154" spans="1:13" x14ac:dyDescent="0.35">
      <c r="A1154" t="s">
        <v>126</v>
      </c>
      <c r="B1154" t="s">
        <v>410</v>
      </c>
      <c r="C1154" t="s">
        <v>411</v>
      </c>
      <c r="D1154" t="s">
        <v>188</v>
      </c>
      <c r="E1154" t="s">
        <v>292</v>
      </c>
      <c r="F1154" s="347">
        <f>IF(InpOverride!F1154="",F_Inputs!F1154,InpOverride!F1154)</f>
        <v>0</v>
      </c>
      <c r="G1154" s="347">
        <f>IF(InpOverride!G1154="",F_Inputs!G1154,InpOverride!G1154)</f>
        <v>0</v>
      </c>
      <c r="H1154" s="347">
        <f>IF(InpOverride!H1154="",F_Inputs!H1154,InpOverride!H1154)</f>
        <v>0</v>
      </c>
      <c r="I1154" s="347">
        <f>IF(InpOverride!I1154="",F_Inputs!I1154,InpOverride!I1154)</f>
        <v>3268</v>
      </c>
      <c r="J1154" s="347">
        <f>IF(InpOverride!J1154="",F_Inputs!J1154,InpOverride!J1154)</f>
        <v>0</v>
      </c>
      <c r="K1154" s="347">
        <f>IF(InpOverride!K1154="",F_Inputs!K1154,InpOverride!K1154)</f>
        <v>0</v>
      </c>
      <c r="L1154" s="347">
        <f>IF(InpOverride!L1154="",F_Inputs!L1154,InpOverride!L1154)</f>
        <v>0</v>
      </c>
      <c r="M1154" s="347">
        <f>IF(InpOverride!M1154="",F_Inputs!M1154,InpOverride!M1154)</f>
        <v>0</v>
      </c>
    </row>
    <row r="1155" spans="1:13" x14ac:dyDescent="0.35">
      <c r="A1155" t="s">
        <v>126</v>
      </c>
      <c r="B1155" t="s">
        <v>412</v>
      </c>
      <c r="C1155" t="s">
        <v>413</v>
      </c>
      <c r="D1155" t="s">
        <v>188</v>
      </c>
      <c r="E1155" t="s">
        <v>292</v>
      </c>
      <c r="F1155" s="347">
        <f>IF(InpOverride!F1155="",F_Inputs!F1155,InpOverride!F1155)</f>
        <v>0</v>
      </c>
      <c r="G1155" s="347">
        <f>IF(InpOverride!G1155="",F_Inputs!G1155,InpOverride!G1155)</f>
        <v>0</v>
      </c>
      <c r="H1155" s="347">
        <f>IF(InpOverride!H1155="",F_Inputs!H1155,InpOverride!H1155)</f>
        <v>0</v>
      </c>
      <c r="I1155" s="347">
        <f>IF(InpOverride!I1155="",F_Inputs!I1155,InpOverride!I1155)</f>
        <v>69.012121468091394</v>
      </c>
      <c r="J1155" s="347">
        <f>IF(InpOverride!J1155="",F_Inputs!J1155,InpOverride!J1155)</f>
        <v>0</v>
      </c>
      <c r="K1155" s="347">
        <f>IF(InpOverride!K1155="",F_Inputs!K1155,InpOverride!K1155)</f>
        <v>0</v>
      </c>
      <c r="L1155" s="347">
        <f>IF(InpOverride!L1155="",F_Inputs!L1155,InpOverride!L1155)</f>
        <v>0</v>
      </c>
      <c r="M1155" s="347">
        <f>IF(InpOverride!M1155="",F_Inputs!M1155,InpOverride!M1155)</f>
        <v>0</v>
      </c>
    </row>
    <row r="1156" spans="1:13" x14ac:dyDescent="0.35">
      <c r="A1156" t="s">
        <v>126</v>
      </c>
      <c r="B1156" t="s">
        <v>414</v>
      </c>
      <c r="C1156" t="s">
        <v>415</v>
      </c>
      <c r="D1156" t="s">
        <v>188</v>
      </c>
      <c r="E1156" t="s">
        <v>292</v>
      </c>
      <c r="F1156" s="347">
        <f>IF(InpOverride!F1156="",F_Inputs!F1156,InpOverride!F1156)</f>
        <v>0</v>
      </c>
      <c r="G1156" s="347">
        <f>IF(InpOverride!G1156="",F_Inputs!G1156,InpOverride!G1156)</f>
        <v>0</v>
      </c>
      <c r="H1156" s="347">
        <f>IF(InpOverride!H1156="",F_Inputs!H1156,InpOverride!H1156)</f>
        <v>0</v>
      </c>
      <c r="I1156" s="347">
        <f>IF(InpOverride!I1156="",F_Inputs!I1156,InpOverride!I1156)</f>
        <v>2509</v>
      </c>
      <c r="J1156" s="347">
        <f>IF(InpOverride!J1156="",F_Inputs!J1156,InpOverride!J1156)</f>
        <v>0</v>
      </c>
      <c r="K1156" s="347">
        <f>IF(InpOverride!K1156="",F_Inputs!K1156,InpOverride!K1156)</f>
        <v>0</v>
      </c>
      <c r="L1156" s="347">
        <f>IF(InpOverride!L1156="",F_Inputs!L1156,InpOverride!L1156)</f>
        <v>0</v>
      </c>
      <c r="M1156" s="347">
        <f>IF(InpOverride!M1156="",F_Inputs!M1156,InpOverride!M1156)</f>
        <v>0</v>
      </c>
    </row>
    <row r="1157" spans="1:13" x14ac:dyDescent="0.35">
      <c r="A1157" t="s">
        <v>126</v>
      </c>
      <c r="B1157" t="s">
        <v>416</v>
      </c>
      <c r="C1157" t="s">
        <v>417</v>
      </c>
      <c r="D1157" t="s">
        <v>188</v>
      </c>
      <c r="E1157" t="s">
        <v>292</v>
      </c>
      <c r="F1157" s="347">
        <f>IF(InpOverride!F1157="",F_Inputs!F1157,InpOverride!F1157)</f>
        <v>0</v>
      </c>
      <c r="G1157" s="347">
        <f>IF(InpOverride!G1157="",F_Inputs!G1157,InpOverride!G1157)</f>
        <v>0</v>
      </c>
      <c r="H1157" s="347">
        <f>IF(InpOverride!H1157="",F_Inputs!H1157,InpOverride!H1157)</f>
        <v>0</v>
      </c>
      <c r="I1157" s="347">
        <f>IF(InpOverride!I1157="",F_Inputs!I1157,InpOverride!I1157)</f>
        <v>52.983908434345601</v>
      </c>
      <c r="J1157" s="347">
        <f>IF(InpOverride!J1157="",F_Inputs!J1157,InpOverride!J1157)</f>
        <v>0</v>
      </c>
      <c r="K1157" s="347">
        <f>IF(InpOverride!K1157="",F_Inputs!K1157,InpOverride!K1157)</f>
        <v>0</v>
      </c>
      <c r="L1157" s="347">
        <f>IF(InpOverride!L1157="",F_Inputs!L1157,InpOverride!L1157)</f>
        <v>0</v>
      </c>
      <c r="M1157" s="347">
        <f>IF(InpOverride!M1157="",F_Inputs!M1157,InpOverride!M1157)</f>
        <v>0</v>
      </c>
    </row>
    <row r="1158" spans="1:13" x14ac:dyDescent="0.35">
      <c r="A1158" t="s">
        <v>126</v>
      </c>
      <c r="B1158" t="s">
        <v>418</v>
      </c>
      <c r="C1158" t="s">
        <v>419</v>
      </c>
      <c r="D1158" t="s">
        <v>188</v>
      </c>
      <c r="E1158" t="s">
        <v>292</v>
      </c>
      <c r="F1158" s="347">
        <f>IF(InpOverride!F1158="",F_Inputs!F1158,InpOverride!F1158)</f>
        <v>0</v>
      </c>
      <c r="G1158" s="347">
        <f>IF(InpOverride!G1158="",F_Inputs!G1158,InpOverride!G1158)</f>
        <v>0</v>
      </c>
      <c r="H1158" s="347">
        <f>IF(InpOverride!H1158="",F_Inputs!H1158,InpOverride!H1158)</f>
        <v>0</v>
      </c>
      <c r="I1158" s="347">
        <f>IF(InpOverride!I1158="",F_Inputs!I1158,InpOverride!I1158)</f>
        <v>5777</v>
      </c>
      <c r="J1158" s="347">
        <f>IF(InpOverride!J1158="",F_Inputs!J1158,InpOverride!J1158)</f>
        <v>0</v>
      </c>
      <c r="K1158" s="347">
        <f>IF(InpOverride!K1158="",F_Inputs!K1158,InpOverride!K1158)</f>
        <v>0</v>
      </c>
      <c r="L1158" s="347">
        <f>IF(InpOverride!L1158="",F_Inputs!L1158,InpOverride!L1158)</f>
        <v>0</v>
      </c>
      <c r="M1158" s="347">
        <f>IF(InpOverride!M1158="",F_Inputs!M1158,InpOverride!M1158)</f>
        <v>0</v>
      </c>
    </row>
    <row r="1159" spans="1:13" x14ac:dyDescent="0.35">
      <c r="A1159" t="s">
        <v>126</v>
      </c>
      <c r="B1159" t="s">
        <v>420</v>
      </c>
      <c r="C1159" t="s">
        <v>421</v>
      </c>
      <c r="D1159">
        <v>0</v>
      </c>
      <c r="E1159" t="s">
        <v>292</v>
      </c>
      <c r="F1159" s="347">
        <f>IF(InpOverride!F1159="",F_Inputs!F1159,InpOverride!F1159)</f>
        <v>0</v>
      </c>
      <c r="G1159" s="347">
        <f>IF(InpOverride!G1159="",F_Inputs!G1159,InpOverride!G1159)</f>
        <v>0</v>
      </c>
      <c r="H1159" s="347">
        <f>IF(InpOverride!H1159="",F_Inputs!H1159,InpOverride!H1159)</f>
        <v>0</v>
      </c>
      <c r="I1159" s="347">
        <f>IF(InpOverride!I1159="",F_Inputs!I1159,InpOverride!I1159)</f>
        <v>8380.33</v>
      </c>
      <c r="J1159" s="347">
        <f>IF(InpOverride!J1159="",F_Inputs!J1159,InpOverride!J1159)</f>
        <v>0</v>
      </c>
      <c r="K1159" s="347">
        <f>IF(InpOverride!K1159="",F_Inputs!K1159,InpOverride!K1159)</f>
        <v>0</v>
      </c>
      <c r="L1159" s="347">
        <f>IF(InpOverride!L1159="",F_Inputs!L1159,InpOverride!L1159)</f>
        <v>0</v>
      </c>
      <c r="M1159" s="347">
        <f>IF(InpOverride!M1159="",F_Inputs!M1159,InpOverride!M1159)</f>
        <v>0</v>
      </c>
    </row>
    <row r="1160" spans="1:13" x14ac:dyDescent="0.35">
      <c r="A1160" t="s">
        <v>126</v>
      </c>
      <c r="B1160" t="s">
        <v>422</v>
      </c>
      <c r="C1160" t="s">
        <v>423</v>
      </c>
      <c r="D1160" t="s">
        <v>424</v>
      </c>
      <c r="E1160" t="s">
        <v>292</v>
      </c>
      <c r="F1160" s="347">
        <f>IF(InpOverride!F1160="",F_Inputs!F1160,InpOverride!F1160)</f>
        <v>0</v>
      </c>
      <c r="G1160" s="347">
        <f>IF(InpOverride!G1160="",F_Inputs!G1160,InpOverride!G1160)</f>
        <v>0</v>
      </c>
      <c r="H1160" s="347">
        <f>IF(InpOverride!H1160="",F_Inputs!H1160,InpOverride!H1160)</f>
        <v>0</v>
      </c>
      <c r="I1160" s="347">
        <f>IF(InpOverride!I1160="",F_Inputs!I1160,InpOverride!I1160)</f>
        <v>1192.8</v>
      </c>
      <c r="J1160" s="347">
        <f>IF(InpOverride!J1160="",F_Inputs!J1160,InpOverride!J1160)</f>
        <v>0</v>
      </c>
      <c r="K1160" s="347">
        <f>IF(InpOverride!K1160="",F_Inputs!K1160,InpOverride!K1160)</f>
        <v>0</v>
      </c>
      <c r="L1160" s="347">
        <f>IF(InpOverride!L1160="",F_Inputs!L1160,InpOverride!L1160)</f>
        <v>0</v>
      </c>
      <c r="M1160" s="347">
        <f>IF(InpOverride!M1160="",F_Inputs!M1160,InpOverride!M1160)</f>
        <v>0</v>
      </c>
    </row>
    <row r="1161" spans="1:13" x14ac:dyDescent="0.35">
      <c r="A1161" t="s">
        <v>126</v>
      </c>
      <c r="B1161" t="s">
        <v>425</v>
      </c>
      <c r="C1161" t="s">
        <v>426</v>
      </c>
      <c r="D1161" t="s">
        <v>427</v>
      </c>
      <c r="E1161" t="s">
        <v>292</v>
      </c>
      <c r="F1161" s="347">
        <f>IF(InpOverride!F1161="",F_Inputs!F1161,InpOverride!F1161)</f>
        <v>129.4</v>
      </c>
      <c r="G1161" s="347">
        <f>IF(InpOverride!G1161="",F_Inputs!G1161,InpOverride!G1161)</f>
        <v>128.5</v>
      </c>
      <c r="H1161" s="347">
        <f>IF(InpOverride!H1161="",F_Inputs!H1161,InpOverride!H1161)</f>
        <v>129.30000000000001</v>
      </c>
      <c r="I1161" s="347">
        <f>IF(InpOverride!I1161="",F_Inputs!I1161,InpOverride!I1161)</f>
        <v>142.333297137464</v>
      </c>
      <c r="J1161" s="347">
        <f>IF(InpOverride!J1161="",F_Inputs!J1161,InpOverride!J1161)</f>
        <v>0</v>
      </c>
      <c r="K1161" s="347">
        <f>IF(InpOverride!K1161="",F_Inputs!K1161,InpOverride!K1161)</f>
        <v>0</v>
      </c>
      <c r="L1161" s="347">
        <f>IF(InpOverride!L1161="",F_Inputs!L1161,InpOverride!L1161)</f>
        <v>0</v>
      </c>
      <c r="M1161" s="347">
        <f>IF(InpOverride!M1161="",F_Inputs!M1161,InpOverride!M1161)</f>
        <v>0</v>
      </c>
    </row>
    <row r="1162" spans="1:13" x14ac:dyDescent="0.35">
      <c r="A1162" t="s">
        <v>126</v>
      </c>
      <c r="B1162" t="s">
        <v>428</v>
      </c>
      <c r="C1162" t="s">
        <v>429</v>
      </c>
      <c r="D1162" t="s">
        <v>424</v>
      </c>
      <c r="E1162" t="s">
        <v>292</v>
      </c>
      <c r="F1162" s="347">
        <f>IF(InpOverride!F1162="",F_Inputs!F1162,InpOverride!F1162)</f>
        <v>440</v>
      </c>
      <c r="G1162" s="347">
        <f>IF(InpOverride!G1162="",F_Inputs!G1162,InpOverride!G1162)</f>
        <v>445.3</v>
      </c>
      <c r="H1162" s="347">
        <f>IF(InpOverride!H1162="",F_Inputs!H1162,InpOverride!H1162)</f>
        <v>387</v>
      </c>
      <c r="I1162" s="347">
        <f>IF(InpOverride!I1162="",F_Inputs!I1162,InpOverride!I1162)</f>
        <v>411.5</v>
      </c>
      <c r="J1162" s="347">
        <f>IF(InpOverride!J1162="",F_Inputs!J1162,InpOverride!J1162)</f>
        <v>0</v>
      </c>
      <c r="K1162" s="347">
        <f>IF(InpOverride!K1162="",F_Inputs!K1162,InpOverride!K1162)</f>
        <v>0</v>
      </c>
      <c r="L1162" s="347">
        <f>IF(InpOverride!L1162="",F_Inputs!L1162,InpOverride!L1162)</f>
        <v>0</v>
      </c>
      <c r="M1162" s="347">
        <f>IF(InpOverride!M1162="",F_Inputs!M1162,InpOverride!M1162)</f>
        <v>0</v>
      </c>
    </row>
    <row r="1163" spans="1:13" x14ac:dyDescent="0.35">
      <c r="A1163" t="s">
        <v>126</v>
      </c>
      <c r="B1163" t="s">
        <v>430</v>
      </c>
      <c r="C1163" t="s">
        <v>431</v>
      </c>
      <c r="D1163" t="s">
        <v>424</v>
      </c>
      <c r="E1163" t="s">
        <v>292</v>
      </c>
      <c r="F1163" s="347">
        <f>IF(InpOverride!F1163="",F_Inputs!F1163,InpOverride!F1163)</f>
        <v>0</v>
      </c>
      <c r="G1163" s="347">
        <f>IF(InpOverride!G1163="",F_Inputs!G1163,InpOverride!G1163)</f>
        <v>0</v>
      </c>
      <c r="H1163" s="347">
        <f>IF(InpOverride!H1163="",F_Inputs!H1163,InpOverride!H1163)</f>
        <v>0</v>
      </c>
      <c r="I1163" s="347">
        <f>IF(InpOverride!I1163="",F_Inputs!I1163,InpOverride!I1163)</f>
        <v>424.1</v>
      </c>
      <c r="J1163" s="347">
        <f>IF(InpOverride!J1163="",F_Inputs!J1163,InpOverride!J1163)</f>
        <v>0</v>
      </c>
      <c r="K1163" s="347">
        <f>IF(InpOverride!K1163="",F_Inputs!K1163,InpOverride!K1163)</f>
        <v>0</v>
      </c>
      <c r="L1163" s="347">
        <f>IF(InpOverride!L1163="",F_Inputs!L1163,InpOverride!L1163)</f>
        <v>0</v>
      </c>
      <c r="M1163" s="347">
        <f>IF(InpOverride!M1163="",F_Inputs!M1163,InpOverride!M1163)</f>
        <v>0</v>
      </c>
    </row>
    <row r="1164" spans="1:13" x14ac:dyDescent="0.35">
      <c r="A1164" t="s">
        <v>126</v>
      </c>
      <c r="B1164" t="s">
        <v>432</v>
      </c>
      <c r="C1164" s="327" t="s">
        <v>433</v>
      </c>
      <c r="D1164" t="s">
        <v>424</v>
      </c>
      <c r="E1164" t="s">
        <v>292</v>
      </c>
      <c r="F1164" s="347">
        <f>IF(InpOverride!F1164="",F_Inputs!F1164,InpOverride!F1164)</f>
        <v>0</v>
      </c>
      <c r="G1164" s="347">
        <f>IF(InpOverride!G1164="",F_Inputs!G1164,InpOverride!G1164)</f>
        <v>0</v>
      </c>
      <c r="H1164" s="347">
        <f>IF(InpOverride!H1164="",F_Inputs!H1164,InpOverride!H1164)</f>
        <v>0</v>
      </c>
      <c r="I1164" s="347">
        <f>IF(InpOverride!I1164="",F_Inputs!I1164,InpOverride!I1164)</f>
        <v>414.6</v>
      </c>
      <c r="J1164" s="347">
        <f>IF(InpOverride!J1164="",F_Inputs!J1164,InpOverride!J1164)</f>
        <v>0</v>
      </c>
      <c r="K1164" s="347">
        <f>IF(InpOverride!K1164="",F_Inputs!K1164,InpOverride!K1164)</f>
        <v>0</v>
      </c>
      <c r="L1164" s="347">
        <f>IF(InpOverride!L1164="",F_Inputs!L1164,InpOverride!L1164)</f>
        <v>0</v>
      </c>
      <c r="M1164" s="347">
        <f>IF(InpOverride!M1164="",F_Inputs!M1164,InpOverride!M1164)</f>
        <v>0</v>
      </c>
    </row>
    <row r="1165" spans="1:13" x14ac:dyDescent="0.35">
      <c r="A1165" t="s">
        <v>126</v>
      </c>
      <c r="B1165" t="s">
        <v>434</v>
      </c>
      <c r="C1165" s="327" t="s">
        <v>435</v>
      </c>
      <c r="D1165" t="s">
        <v>427</v>
      </c>
      <c r="E1165" t="s">
        <v>292</v>
      </c>
      <c r="F1165" s="347">
        <f>IF(InpOverride!F1165="",F_Inputs!F1165,InpOverride!F1165)</f>
        <v>0</v>
      </c>
      <c r="G1165" s="347">
        <f>IF(InpOverride!G1165="",F_Inputs!G1165,InpOverride!G1165)</f>
        <v>0</v>
      </c>
      <c r="H1165" s="347">
        <f>IF(InpOverride!H1165="",F_Inputs!H1165,InpOverride!H1165)</f>
        <v>0</v>
      </c>
      <c r="I1165" s="347">
        <f>IF(InpOverride!I1165="",F_Inputs!I1165,InpOverride!I1165)</f>
        <v>129.1</v>
      </c>
      <c r="J1165" s="347">
        <f>IF(InpOverride!J1165="",F_Inputs!J1165,InpOverride!J1165)</f>
        <v>0</v>
      </c>
      <c r="K1165" s="347">
        <f>IF(InpOverride!K1165="",F_Inputs!K1165,InpOverride!K1165)</f>
        <v>0</v>
      </c>
      <c r="L1165" s="347">
        <f>IF(InpOverride!L1165="",F_Inputs!L1165,InpOverride!L1165)</f>
        <v>0</v>
      </c>
      <c r="M1165" s="347">
        <f>IF(InpOverride!M1165="",F_Inputs!M1165,InpOverride!M1165)</f>
        <v>0</v>
      </c>
    </row>
    <row r="1166" spans="1:13" x14ac:dyDescent="0.35">
      <c r="A1166" t="s">
        <v>126</v>
      </c>
      <c r="B1166" t="s">
        <v>436</v>
      </c>
      <c r="C1166" t="s">
        <v>437</v>
      </c>
      <c r="D1166" t="s">
        <v>427</v>
      </c>
      <c r="E1166" t="s">
        <v>292</v>
      </c>
      <c r="F1166" s="347">
        <f>IF(InpOverride!F1166="",F_Inputs!F1166,InpOverride!F1166)</f>
        <v>0</v>
      </c>
      <c r="G1166" s="347">
        <f>IF(InpOverride!G1166="",F_Inputs!G1166,InpOverride!G1166)</f>
        <v>0</v>
      </c>
      <c r="H1166" s="347">
        <f>IF(InpOverride!H1166="",F_Inputs!H1166,InpOverride!H1166)</f>
        <v>0</v>
      </c>
      <c r="I1166" s="347">
        <f>IF(InpOverride!I1166="",F_Inputs!I1166,InpOverride!I1166)</f>
        <v>133.4</v>
      </c>
      <c r="J1166" s="347">
        <f>IF(InpOverride!J1166="",F_Inputs!J1166,InpOverride!J1166)</f>
        <v>0</v>
      </c>
      <c r="K1166" s="347">
        <f>IF(InpOverride!K1166="",F_Inputs!K1166,InpOverride!K1166)</f>
        <v>0</v>
      </c>
      <c r="L1166" s="347">
        <f>IF(InpOverride!L1166="",F_Inputs!L1166,InpOverride!L1166)</f>
        <v>0</v>
      </c>
      <c r="M1166" s="347">
        <f>IF(InpOverride!M1166="",F_Inputs!M1166,InpOverride!M1166)</f>
        <v>0</v>
      </c>
    </row>
    <row r="1167" spans="1:13" x14ac:dyDescent="0.35">
      <c r="A1167" t="s">
        <v>126</v>
      </c>
      <c r="B1167" t="s">
        <v>438</v>
      </c>
      <c r="C1167" t="s">
        <v>439</v>
      </c>
      <c r="D1167">
        <v>0</v>
      </c>
      <c r="E1167" t="s">
        <v>292</v>
      </c>
      <c r="F1167" s="347">
        <f>IF(InpOverride!F1167="",F_Inputs!F1167,InpOverride!F1167)</f>
        <v>3588.7159999999999</v>
      </c>
      <c r="G1167" s="347">
        <f>IF(InpOverride!G1167="",F_Inputs!G1167,InpOverride!G1167)</f>
        <v>3636.96</v>
      </c>
      <c r="H1167" s="347">
        <f>IF(InpOverride!H1167="",F_Inputs!H1167,InpOverride!H1167)</f>
        <v>3669.9960000000001</v>
      </c>
      <c r="I1167" s="347">
        <f>IF(InpOverride!I1167="",F_Inputs!I1167,InpOverride!I1167)</f>
        <v>3698.91</v>
      </c>
      <c r="J1167" s="347">
        <f>IF(InpOverride!J1167="",F_Inputs!J1167,InpOverride!J1167)</f>
        <v>0</v>
      </c>
      <c r="K1167" s="347">
        <f>IF(InpOverride!K1167="",F_Inputs!K1167,InpOverride!K1167)</f>
        <v>0</v>
      </c>
      <c r="L1167" s="347">
        <f>IF(InpOverride!L1167="",F_Inputs!L1167,InpOverride!L1167)</f>
        <v>0</v>
      </c>
      <c r="M1167" s="347">
        <f>IF(InpOverride!M1167="",F_Inputs!M1167,InpOverride!M1167)</f>
        <v>0</v>
      </c>
    </row>
    <row r="1168" spans="1:13" x14ac:dyDescent="0.35">
      <c r="A1168" t="s">
        <v>126</v>
      </c>
      <c r="B1168" t="s">
        <v>440</v>
      </c>
      <c r="C1168" t="s">
        <v>441</v>
      </c>
      <c r="D1168" t="s">
        <v>188</v>
      </c>
      <c r="E1168" t="s">
        <v>292</v>
      </c>
      <c r="F1168" s="347">
        <f>IF(InpOverride!F1168="",F_Inputs!F1168,InpOverride!F1168)</f>
        <v>0</v>
      </c>
      <c r="G1168" s="347">
        <f>IF(InpOverride!G1168="",F_Inputs!G1168,InpOverride!G1168)</f>
        <v>0</v>
      </c>
      <c r="H1168" s="347">
        <f>IF(InpOverride!H1168="",F_Inputs!H1168,InpOverride!H1168)</f>
        <v>0</v>
      </c>
      <c r="I1168" s="347">
        <f>IF(InpOverride!I1168="",F_Inputs!I1168,InpOverride!I1168)</f>
        <v>29169.519444444399</v>
      </c>
      <c r="J1168" s="347">
        <f>IF(InpOverride!J1168="",F_Inputs!J1168,InpOverride!J1168)</f>
        <v>0</v>
      </c>
      <c r="K1168" s="347">
        <f>IF(InpOverride!K1168="",F_Inputs!K1168,InpOverride!K1168)</f>
        <v>0</v>
      </c>
      <c r="L1168" s="347">
        <f>IF(InpOverride!L1168="",F_Inputs!L1168,InpOverride!L1168)</f>
        <v>0</v>
      </c>
      <c r="M1168" s="347">
        <f>IF(InpOverride!M1168="",F_Inputs!M1168,InpOverride!M1168)</f>
        <v>0</v>
      </c>
    </row>
    <row r="1169" spans="1:13" x14ac:dyDescent="0.35">
      <c r="A1169" t="s">
        <v>126</v>
      </c>
      <c r="B1169" t="s">
        <v>442</v>
      </c>
      <c r="C1169" t="s">
        <v>443</v>
      </c>
      <c r="D1169" t="s">
        <v>188</v>
      </c>
      <c r="E1169" t="s">
        <v>292</v>
      </c>
      <c r="F1169" s="347">
        <f>IF(InpOverride!F1169="",F_Inputs!F1169,InpOverride!F1169)</f>
        <v>0</v>
      </c>
      <c r="G1169" s="347">
        <f>IF(InpOverride!G1169="",F_Inputs!G1169,InpOverride!G1169)</f>
        <v>0</v>
      </c>
      <c r="H1169" s="347">
        <f>IF(InpOverride!H1169="",F_Inputs!H1169,InpOverride!H1169)</f>
        <v>0</v>
      </c>
      <c r="I1169" s="347">
        <f>IF(InpOverride!I1169="",F_Inputs!I1169,InpOverride!I1169)</f>
        <v>773123</v>
      </c>
      <c r="J1169" s="347">
        <f>IF(InpOverride!J1169="",F_Inputs!J1169,InpOverride!J1169)</f>
        <v>0</v>
      </c>
      <c r="K1169" s="347">
        <f>IF(InpOverride!K1169="",F_Inputs!K1169,InpOverride!K1169)</f>
        <v>0</v>
      </c>
      <c r="L1169" s="347">
        <f>IF(InpOverride!L1169="",F_Inputs!L1169,InpOverride!L1169)</f>
        <v>0</v>
      </c>
      <c r="M1169" s="347">
        <f>IF(InpOverride!M1169="",F_Inputs!M1169,InpOverride!M1169)</f>
        <v>0</v>
      </c>
    </row>
    <row r="1170" spans="1:13" x14ac:dyDescent="0.35">
      <c r="A1170" t="s">
        <v>126</v>
      </c>
      <c r="B1170" t="s">
        <v>444</v>
      </c>
      <c r="C1170" t="s">
        <v>445</v>
      </c>
      <c r="D1170" t="s">
        <v>424</v>
      </c>
      <c r="E1170" t="s">
        <v>292</v>
      </c>
      <c r="F1170" s="347">
        <f>IF(InpOverride!F1170="",F_Inputs!F1170,InpOverride!F1170)</f>
        <v>0</v>
      </c>
      <c r="G1170" s="347">
        <f>IF(InpOverride!G1170="",F_Inputs!G1170,InpOverride!G1170)</f>
        <v>0</v>
      </c>
      <c r="H1170" s="347">
        <f>IF(InpOverride!H1170="",F_Inputs!H1170,InpOverride!H1170)</f>
        <v>0</v>
      </c>
      <c r="I1170" s="347">
        <f>IF(InpOverride!I1170="",F_Inputs!I1170,InpOverride!I1170)</f>
        <v>2433.65</v>
      </c>
      <c r="J1170" s="347">
        <f>IF(InpOverride!J1170="",F_Inputs!J1170,InpOverride!J1170)</f>
        <v>0</v>
      </c>
      <c r="K1170" s="347">
        <f>IF(InpOverride!K1170="",F_Inputs!K1170,InpOverride!K1170)</f>
        <v>0</v>
      </c>
      <c r="L1170" s="347">
        <f>IF(InpOverride!L1170="",F_Inputs!L1170,InpOverride!L1170)</f>
        <v>0</v>
      </c>
      <c r="M1170" s="347">
        <f>IF(InpOverride!M1170="",F_Inputs!M1170,InpOverride!M1170)</f>
        <v>0</v>
      </c>
    </row>
    <row r="1171" spans="1:13" x14ac:dyDescent="0.35">
      <c r="A1171" t="s">
        <v>126</v>
      </c>
      <c r="B1171" t="s">
        <v>446</v>
      </c>
      <c r="C1171" t="s">
        <v>447</v>
      </c>
      <c r="D1171" t="s">
        <v>424</v>
      </c>
      <c r="E1171" t="s">
        <v>292</v>
      </c>
      <c r="F1171" s="347">
        <f>IF(InpOverride!F1171="",F_Inputs!F1171,InpOverride!F1171)</f>
        <v>0</v>
      </c>
      <c r="G1171" s="347">
        <f>IF(InpOverride!G1171="",F_Inputs!G1171,InpOverride!G1171)</f>
        <v>0</v>
      </c>
      <c r="H1171" s="347">
        <f>IF(InpOverride!H1171="",F_Inputs!H1171,InpOverride!H1171)</f>
        <v>0</v>
      </c>
      <c r="I1171" s="347">
        <f>IF(InpOverride!I1171="",F_Inputs!I1171,InpOverride!I1171)</f>
        <v>25.55</v>
      </c>
      <c r="J1171" s="347">
        <f>IF(InpOverride!J1171="",F_Inputs!J1171,InpOverride!J1171)</f>
        <v>0</v>
      </c>
      <c r="K1171" s="347">
        <f>IF(InpOverride!K1171="",F_Inputs!K1171,InpOverride!K1171)</f>
        <v>0</v>
      </c>
      <c r="L1171" s="347">
        <f>IF(InpOverride!L1171="",F_Inputs!L1171,InpOverride!L1171)</f>
        <v>0</v>
      </c>
      <c r="M1171" s="347">
        <f>IF(InpOverride!M1171="",F_Inputs!M1171,InpOverride!M1171)</f>
        <v>0</v>
      </c>
    </row>
    <row r="1172" spans="1:13" x14ac:dyDescent="0.35">
      <c r="A1172" t="s">
        <v>126</v>
      </c>
      <c r="B1172" t="s">
        <v>448</v>
      </c>
      <c r="C1172" t="s">
        <v>449</v>
      </c>
      <c r="D1172">
        <v>0</v>
      </c>
      <c r="E1172" t="s">
        <v>292</v>
      </c>
      <c r="F1172" s="347">
        <f>IF(InpOverride!F1172="",F_Inputs!F1172,InpOverride!F1172)</f>
        <v>0</v>
      </c>
      <c r="G1172" s="347">
        <f>IF(InpOverride!G1172="",F_Inputs!G1172,InpOverride!G1172)</f>
        <v>0</v>
      </c>
      <c r="H1172" s="347">
        <f>IF(InpOverride!H1172="",F_Inputs!H1172,InpOverride!H1172)</f>
        <v>0</v>
      </c>
      <c r="I1172" s="347">
        <f>IF(InpOverride!I1172="",F_Inputs!I1172,InpOverride!I1172)</f>
        <v>4097.509</v>
      </c>
      <c r="J1172" s="347">
        <f>IF(InpOverride!J1172="",F_Inputs!J1172,InpOverride!J1172)</f>
        <v>0</v>
      </c>
      <c r="K1172" s="347">
        <f>IF(InpOverride!K1172="",F_Inputs!K1172,InpOverride!K1172)</f>
        <v>0</v>
      </c>
      <c r="L1172" s="347">
        <f>IF(InpOverride!L1172="",F_Inputs!L1172,InpOverride!L1172)</f>
        <v>0</v>
      </c>
      <c r="M1172" s="347">
        <f>IF(InpOverride!M1172="",F_Inputs!M1172,InpOverride!M1172)</f>
        <v>0</v>
      </c>
    </row>
    <row r="1173" spans="1:13" x14ac:dyDescent="0.35">
      <c r="A1173" t="s">
        <v>126</v>
      </c>
      <c r="B1173" t="s">
        <v>450</v>
      </c>
      <c r="C1173" t="s">
        <v>451</v>
      </c>
      <c r="D1173" t="s">
        <v>188</v>
      </c>
      <c r="E1173" t="s">
        <v>292</v>
      </c>
      <c r="F1173" s="347">
        <f>IF(InpOverride!F1173="",F_Inputs!F1173,InpOverride!F1173)</f>
        <v>0</v>
      </c>
      <c r="G1173" s="347">
        <f>IF(InpOverride!G1173="",F_Inputs!G1173,InpOverride!G1173)</f>
        <v>0</v>
      </c>
      <c r="H1173" s="347">
        <f>IF(InpOverride!H1173="",F_Inputs!H1173,InpOverride!H1173)</f>
        <v>0</v>
      </c>
      <c r="I1173" s="347">
        <f>IF(InpOverride!I1173="",F_Inputs!I1173,InpOverride!I1173)</f>
        <v>105379</v>
      </c>
      <c r="J1173" s="347">
        <f>IF(InpOverride!J1173="",F_Inputs!J1173,InpOverride!J1173)</f>
        <v>0</v>
      </c>
      <c r="K1173" s="347">
        <f>IF(InpOverride!K1173="",F_Inputs!K1173,InpOverride!K1173)</f>
        <v>0</v>
      </c>
      <c r="L1173" s="347">
        <f>IF(InpOverride!L1173="",F_Inputs!L1173,InpOverride!L1173)</f>
        <v>0</v>
      </c>
      <c r="M1173" s="347">
        <f>IF(InpOverride!M1173="",F_Inputs!M1173,InpOverride!M1173)</f>
        <v>0</v>
      </c>
    </row>
    <row r="1174" spans="1:13" x14ac:dyDescent="0.35">
      <c r="A1174" t="s">
        <v>126</v>
      </c>
      <c r="B1174" t="s">
        <v>452</v>
      </c>
      <c r="C1174" t="s">
        <v>453</v>
      </c>
      <c r="D1174" t="s">
        <v>188</v>
      </c>
      <c r="E1174" t="s">
        <v>292</v>
      </c>
      <c r="F1174" s="347">
        <f>IF(InpOverride!F1174="",F_Inputs!F1174,InpOverride!F1174)</f>
        <v>0</v>
      </c>
      <c r="G1174" s="347">
        <f>IF(InpOverride!G1174="",F_Inputs!G1174,InpOverride!G1174)</f>
        <v>0</v>
      </c>
      <c r="H1174" s="347">
        <f>IF(InpOverride!H1174="",F_Inputs!H1174,InpOverride!H1174)</f>
        <v>0</v>
      </c>
      <c r="I1174" s="347">
        <f>IF(InpOverride!I1174="",F_Inputs!I1174,InpOverride!I1174)</f>
        <v>32755</v>
      </c>
      <c r="J1174" s="347">
        <f>IF(InpOverride!J1174="",F_Inputs!J1174,InpOverride!J1174)</f>
        <v>0</v>
      </c>
      <c r="K1174" s="347">
        <f>IF(InpOverride!K1174="",F_Inputs!K1174,InpOverride!K1174)</f>
        <v>0</v>
      </c>
      <c r="L1174" s="347">
        <f>IF(InpOverride!L1174="",F_Inputs!L1174,InpOverride!L1174)</f>
        <v>0</v>
      </c>
      <c r="M1174" s="347">
        <f>IF(InpOverride!M1174="",F_Inputs!M1174,InpOverride!M1174)</f>
        <v>0</v>
      </c>
    </row>
    <row r="1175" spans="1:13" x14ac:dyDescent="0.35">
      <c r="A1175" t="s">
        <v>126</v>
      </c>
      <c r="B1175" t="s">
        <v>454</v>
      </c>
      <c r="C1175" t="s">
        <v>455</v>
      </c>
      <c r="D1175" t="s">
        <v>188</v>
      </c>
      <c r="E1175" t="s">
        <v>292</v>
      </c>
      <c r="F1175" s="347">
        <f>IF(InpOverride!F1175="",F_Inputs!F1175,InpOverride!F1175)</f>
        <v>0</v>
      </c>
      <c r="G1175" s="347">
        <f>IF(InpOverride!G1175="",F_Inputs!G1175,InpOverride!G1175)</f>
        <v>0</v>
      </c>
      <c r="H1175" s="347">
        <f>IF(InpOverride!H1175="",F_Inputs!H1175,InpOverride!H1175)</f>
        <v>0</v>
      </c>
      <c r="I1175" s="347">
        <f>IF(InpOverride!I1175="",F_Inputs!I1175,InpOverride!I1175)</f>
        <v>15842</v>
      </c>
      <c r="J1175" s="347">
        <f>IF(InpOverride!J1175="",F_Inputs!J1175,InpOverride!J1175)</f>
        <v>0</v>
      </c>
      <c r="K1175" s="347">
        <f>IF(InpOverride!K1175="",F_Inputs!K1175,InpOverride!K1175)</f>
        <v>0</v>
      </c>
      <c r="L1175" s="347">
        <f>IF(InpOverride!L1175="",F_Inputs!L1175,InpOverride!L1175)</f>
        <v>0</v>
      </c>
      <c r="M1175" s="347">
        <f>IF(InpOverride!M1175="",F_Inputs!M1175,InpOverride!M1175)</f>
        <v>0</v>
      </c>
    </row>
    <row r="1176" spans="1:13" x14ac:dyDescent="0.35">
      <c r="A1176" t="s">
        <v>126</v>
      </c>
      <c r="B1176" t="s">
        <v>456</v>
      </c>
      <c r="C1176" t="s">
        <v>457</v>
      </c>
      <c r="D1176" t="s">
        <v>188</v>
      </c>
      <c r="E1176" t="s">
        <v>292</v>
      </c>
      <c r="F1176" s="347">
        <f>IF(InpOverride!F1176="",F_Inputs!F1176,InpOverride!F1176)</f>
        <v>0</v>
      </c>
      <c r="G1176" s="347">
        <f>IF(InpOverride!G1176="",F_Inputs!G1176,InpOverride!G1176)</f>
        <v>0</v>
      </c>
      <c r="H1176" s="347">
        <f>IF(InpOverride!H1176="",F_Inputs!H1176,InpOverride!H1176)</f>
        <v>0</v>
      </c>
      <c r="I1176" s="347">
        <f>IF(InpOverride!I1176="",F_Inputs!I1176,InpOverride!I1176)</f>
        <v>7996</v>
      </c>
      <c r="J1176" s="347">
        <f>IF(InpOverride!J1176="",F_Inputs!J1176,InpOverride!J1176)</f>
        <v>0</v>
      </c>
      <c r="K1176" s="347">
        <f>IF(InpOverride!K1176="",F_Inputs!K1176,InpOverride!K1176)</f>
        <v>0</v>
      </c>
      <c r="L1176" s="347">
        <f>IF(InpOverride!L1176="",F_Inputs!L1176,InpOverride!L1176)</f>
        <v>0</v>
      </c>
      <c r="M1176" s="347">
        <f>IF(InpOverride!M1176="",F_Inputs!M1176,InpOverride!M1176)</f>
        <v>0</v>
      </c>
    </row>
    <row r="1177" spans="1:13" x14ac:dyDescent="0.35">
      <c r="A1177" t="s">
        <v>126</v>
      </c>
      <c r="B1177" t="s">
        <v>458</v>
      </c>
      <c r="C1177" t="s">
        <v>459</v>
      </c>
      <c r="D1177" t="s">
        <v>172</v>
      </c>
      <c r="E1177" t="s">
        <v>292</v>
      </c>
      <c r="F1177" s="347">
        <f>IF(InpOverride!F1177="",F_Inputs!F1177,InpOverride!F1177)</f>
        <v>0</v>
      </c>
      <c r="G1177" s="347">
        <f>IF(InpOverride!G1177="",F_Inputs!G1177,InpOverride!G1177)</f>
        <v>0</v>
      </c>
      <c r="H1177" s="347">
        <f>IF(InpOverride!H1177="",F_Inputs!H1177,InpOverride!H1177)</f>
        <v>0</v>
      </c>
      <c r="I1177" s="347">
        <f>IF(InpOverride!I1177="",F_Inputs!I1177,InpOverride!I1177)</f>
        <v>4189.8959999999997</v>
      </c>
      <c r="J1177" s="347">
        <f>IF(InpOverride!J1177="",F_Inputs!J1177,InpOverride!J1177)</f>
        <v>0</v>
      </c>
      <c r="K1177" s="347">
        <f>IF(InpOverride!K1177="",F_Inputs!K1177,InpOverride!K1177)</f>
        <v>0</v>
      </c>
      <c r="L1177" s="347">
        <f>IF(InpOverride!L1177="",F_Inputs!L1177,InpOverride!L1177)</f>
        <v>0</v>
      </c>
      <c r="M1177" s="347">
        <f>IF(InpOverride!M1177="",F_Inputs!M1177,InpOverride!M1177)</f>
        <v>0</v>
      </c>
    </row>
    <row r="1178" spans="1:13" x14ac:dyDescent="0.35">
      <c r="A1178" t="s">
        <v>126</v>
      </c>
      <c r="B1178" t="s">
        <v>460</v>
      </c>
      <c r="C1178" t="s">
        <v>461</v>
      </c>
      <c r="D1178" t="s">
        <v>188</v>
      </c>
      <c r="E1178" t="s">
        <v>292</v>
      </c>
      <c r="F1178" s="347">
        <f>IF(InpOverride!F1178="",F_Inputs!F1178,InpOverride!F1178)</f>
        <v>0</v>
      </c>
      <c r="G1178" s="347">
        <f>IF(InpOverride!G1178="",F_Inputs!G1178,InpOverride!G1178)</f>
        <v>0</v>
      </c>
      <c r="H1178" s="347">
        <f>IF(InpOverride!H1178="",F_Inputs!H1178,InpOverride!H1178)</f>
        <v>0</v>
      </c>
      <c r="I1178" s="347">
        <f>IF(InpOverride!I1178="",F_Inputs!I1178,InpOverride!I1178)</f>
        <v>591</v>
      </c>
      <c r="J1178" s="347">
        <f>IF(InpOverride!J1178="",F_Inputs!J1178,InpOverride!J1178)</f>
        <v>0</v>
      </c>
      <c r="K1178" s="347">
        <f>IF(InpOverride!K1178="",F_Inputs!K1178,InpOverride!K1178)</f>
        <v>0</v>
      </c>
      <c r="L1178" s="347">
        <f>IF(InpOverride!L1178="",F_Inputs!L1178,InpOverride!L1178)</f>
        <v>0</v>
      </c>
      <c r="M1178" s="347">
        <f>IF(InpOverride!M1178="",F_Inputs!M1178,InpOverride!M1178)</f>
        <v>0</v>
      </c>
    </row>
    <row r="1179" spans="1:13" x14ac:dyDescent="0.35">
      <c r="A1179" t="s">
        <v>126</v>
      </c>
      <c r="B1179" t="s">
        <v>462</v>
      </c>
      <c r="C1179" t="s">
        <v>463</v>
      </c>
      <c r="D1179" t="s">
        <v>188</v>
      </c>
      <c r="E1179" t="s">
        <v>292</v>
      </c>
      <c r="F1179" s="347">
        <f>IF(InpOverride!F1179="",F_Inputs!F1179,InpOverride!F1179)</f>
        <v>0</v>
      </c>
      <c r="G1179" s="347">
        <f>IF(InpOverride!G1179="",F_Inputs!G1179,InpOverride!G1179)</f>
        <v>0</v>
      </c>
      <c r="H1179" s="347">
        <f>IF(InpOverride!H1179="",F_Inputs!H1179,InpOverride!H1179)</f>
        <v>0</v>
      </c>
      <c r="I1179" s="347">
        <f>IF(InpOverride!I1179="",F_Inputs!I1179,InpOverride!I1179)</f>
        <v>189</v>
      </c>
      <c r="J1179" s="347">
        <f>IF(InpOverride!J1179="",F_Inputs!J1179,InpOverride!J1179)</f>
        <v>0</v>
      </c>
      <c r="K1179" s="347">
        <f>IF(InpOverride!K1179="",F_Inputs!K1179,InpOverride!K1179)</f>
        <v>0</v>
      </c>
      <c r="L1179" s="347">
        <f>IF(InpOverride!L1179="",F_Inputs!L1179,InpOverride!L1179)</f>
        <v>0</v>
      </c>
      <c r="M1179" s="347">
        <f>IF(InpOverride!M1179="",F_Inputs!M1179,InpOverride!M1179)</f>
        <v>0</v>
      </c>
    </row>
    <row r="1180" spans="1:13" x14ac:dyDescent="0.35">
      <c r="A1180" t="s">
        <v>126</v>
      </c>
      <c r="B1180" t="s">
        <v>464</v>
      </c>
      <c r="C1180" t="s">
        <v>465</v>
      </c>
      <c r="D1180" t="s">
        <v>188</v>
      </c>
      <c r="E1180" t="s">
        <v>292</v>
      </c>
      <c r="F1180" s="347">
        <f>IF(InpOverride!F1180="",F_Inputs!F1180,InpOverride!F1180)</f>
        <v>0</v>
      </c>
      <c r="G1180" s="347">
        <f>IF(InpOverride!G1180="",F_Inputs!G1180,InpOverride!G1180)</f>
        <v>0</v>
      </c>
      <c r="H1180" s="347">
        <f>IF(InpOverride!H1180="",F_Inputs!H1180,InpOverride!H1180)</f>
        <v>0</v>
      </c>
      <c r="I1180" s="347">
        <f>IF(InpOverride!I1180="",F_Inputs!I1180,InpOverride!I1180)</f>
        <v>780</v>
      </c>
      <c r="J1180" s="347">
        <f>IF(InpOverride!J1180="",F_Inputs!J1180,InpOverride!J1180)</f>
        <v>0</v>
      </c>
      <c r="K1180" s="347">
        <f>IF(InpOverride!K1180="",F_Inputs!K1180,InpOverride!K1180)</f>
        <v>0</v>
      </c>
      <c r="L1180" s="347">
        <f>IF(InpOverride!L1180="",F_Inputs!L1180,InpOverride!L1180)</f>
        <v>0</v>
      </c>
      <c r="M1180" s="347">
        <f>IF(InpOverride!M1180="",F_Inputs!M1180,InpOverride!M1180)</f>
        <v>0</v>
      </c>
    </row>
    <row r="1181" spans="1:13" x14ac:dyDescent="0.35">
      <c r="A1181" t="s">
        <v>126</v>
      </c>
      <c r="B1181" t="s">
        <v>466</v>
      </c>
      <c r="C1181" t="s">
        <v>467</v>
      </c>
      <c r="D1181" t="s">
        <v>182</v>
      </c>
      <c r="E1181" t="s">
        <v>292</v>
      </c>
      <c r="F1181" s="347">
        <f>IF(InpOverride!F1181="",F_Inputs!F1181,InpOverride!F1181)</f>
        <v>0</v>
      </c>
      <c r="G1181" s="347">
        <f>IF(InpOverride!G1181="",F_Inputs!G1181,InpOverride!G1181)</f>
        <v>0</v>
      </c>
      <c r="H1181" s="347">
        <f>IF(InpOverride!H1181="",F_Inputs!H1181,InpOverride!H1181)</f>
        <v>0</v>
      </c>
      <c r="I1181" s="347">
        <f>IF(InpOverride!I1181="",F_Inputs!I1181,InpOverride!I1181)</f>
        <v>92243</v>
      </c>
      <c r="J1181" s="347">
        <f>IF(InpOverride!J1181="",F_Inputs!J1181,InpOverride!J1181)</f>
        <v>0</v>
      </c>
      <c r="K1181" s="347">
        <f>IF(InpOverride!K1181="",F_Inputs!K1181,InpOverride!K1181)</f>
        <v>0</v>
      </c>
      <c r="L1181" s="347">
        <f>IF(InpOverride!L1181="",F_Inputs!L1181,InpOverride!L1181)</f>
        <v>0</v>
      </c>
      <c r="M1181" s="347">
        <f>IF(InpOverride!M1181="",F_Inputs!M1181,InpOverride!M1181)</f>
        <v>0</v>
      </c>
    </row>
    <row r="1182" spans="1:13" x14ac:dyDescent="0.35">
      <c r="A1182" t="s">
        <v>126</v>
      </c>
      <c r="B1182" t="s">
        <v>468</v>
      </c>
      <c r="C1182" t="s">
        <v>469</v>
      </c>
      <c r="D1182" t="s">
        <v>188</v>
      </c>
      <c r="E1182" t="s">
        <v>292</v>
      </c>
      <c r="F1182" s="347">
        <f>IF(InpOverride!F1182="",F_Inputs!F1182,InpOverride!F1182)</f>
        <v>0</v>
      </c>
      <c r="G1182" s="347">
        <f>IF(InpOverride!G1182="",F_Inputs!G1182,InpOverride!G1182)</f>
        <v>0</v>
      </c>
      <c r="H1182" s="347">
        <f>IF(InpOverride!H1182="",F_Inputs!H1182,InpOverride!H1182)</f>
        <v>0</v>
      </c>
      <c r="I1182" s="347">
        <f>IF(InpOverride!I1182="",F_Inputs!I1182,InpOverride!I1182)</f>
        <v>190</v>
      </c>
      <c r="J1182" s="347">
        <f>IF(InpOverride!J1182="",F_Inputs!J1182,InpOverride!J1182)</f>
        <v>0</v>
      </c>
      <c r="K1182" s="347">
        <f>IF(InpOverride!K1182="",F_Inputs!K1182,InpOverride!K1182)</f>
        <v>0</v>
      </c>
      <c r="L1182" s="347">
        <f>IF(InpOverride!L1182="",F_Inputs!L1182,InpOverride!L1182)</f>
        <v>0</v>
      </c>
      <c r="M1182" s="347">
        <f>IF(InpOverride!M1182="",F_Inputs!M1182,InpOverride!M1182)</f>
        <v>0</v>
      </c>
    </row>
    <row r="1183" spans="1:13" x14ac:dyDescent="0.35">
      <c r="A1183" t="s">
        <v>126</v>
      </c>
      <c r="B1183" t="s">
        <v>470</v>
      </c>
      <c r="C1183" t="s">
        <v>471</v>
      </c>
      <c r="D1183" t="s">
        <v>182</v>
      </c>
      <c r="E1183" t="s">
        <v>292</v>
      </c>
      <c r="F1183" s="347">
        <f>IF(InpOverride!F1183="",F_Inputs!F1183,InpOverride!F1183)</f>
        <v>0</v>
      </c>
      <c r="G1183" s="347">
        <f>IF(InpOverride!G1183="",F_Inputs!G1183,InpOverride!G1183)</f>
        <v>0</v>
      </c>
      <c r="H1183" s="347">
        <f>IF(InpOverride!H1183="",F_Inputs!H1183,InpOverride!H1183)</f>
        <v>0</v>
      </c>
      <c r="I1183" s="347">
        <f>IF(InpOverride!I1183="",F_Inputs!I1183,InpOverride!I1183)</f>
        <v>92403</v>
      </c>
      <c r="J1183" s="347">
        <f>IF(InpOverride!J1183="",F_Inputs!J1183,InpOverride!J1183)</f>
        <v>0</v>
      </c>
      <c r="K1183" s="347">
        <f>IF(InpOverride!K1183="",F_Inputs!K1183,InpOverride!K1183)</f>
        <v>0</v>
      </c>
      <c r="L1183" s="347">
        <f>IF(InpOverride!L1183="",F_Inputs!L1183,InpOverride!L1183)</f>
        <v>0</v>
      </c>
      <c r="M1183" s="347">
        <f>IF(InpOverride!M1183="",F_Inputs!M1183,InpOverride!M1183)</f>
        <v>0</v>
      </c>
    </row>
    <row r="1184" spans="1:13" x14ac:dyDescent="0.35">
      <c r="A1184" t="s">
        <v>126</v>
      </c>
      <c r="B1184" t="s">
        <v>472</v>
      </c>
      <c r="C1184" t="s">
        <v>473</v>
      </c>
      <c r="D1184" t="s">
        <v>188</v>
      </c>
      <c r="E1184" t="s">
        <v>292</v>
      </c>
      <c r="F1184" s="347">
        <f>IF(InpOverride!F1184="",F_Inputs!F1184,InpOverride!F1184)</f>
        <v>0</v>
      </c>
      <c r="G1184" s="347">
        <f>IF(InpOverride!G1184="",F_Inputs!G1184,InpOverride!G1184)</f>
        <v>0</v>
      </c>
      <c r="H1184" s="347">
        <f>IF(InpOverride!H1184="",F_Inputs!H1184,InpOverride!H1184)</f>
        <v>0</v>
      </c>
      <c r="I1184" s="347">
        <f>IF(InpOverride!I1184="",F_Inputs!I1184,InpOverride!I1184)</f>
        <v>715</v>
      </c>
      <c r="J1184" s="347">
        <f>IF(InpOverride!J1184="",F_Inputs!J1184,InpOverride!J1184)</f>
        <v>0</v>
      </c>
      <c r="K1184" s="347">
        <f>IF(InpOverride!K1184="",F_Inputs!K1184,InpOverride!K1184)</f>
        <v>0</v>
      </c>
      <c r="L1184" s="347">
        <f>IF(InpOverride!L1184="",F_Inputs!L1184,InpOverride!L1184)</f>
        <v>0</v>
      </c>
      <c r="M1184" s="347">
        <f>IF(InpOverride!M1184="",F_Inputs!M1184,InpOverride!M1184)</f>
        <v>0</v>
      </c>
    </row>
    <row r="1185" spans="1:13" x14ac:dyDescent="0.35">
      <c r="A1185" t="s">
        <v>126</v>
      </c>
      <c r="B1185" t="s">
        <v>474</v>
      </c>
      <c r="C1185" t="s">
        <v>475</v>
      </c>
      <c r="D1185" t="s">
        <v>170</v>
      </c>
      <c r="E1185" t="s">
        <v>292</v>
      </c>
      <c r="F1185" s="347">
        <f>IF(InpOverride!F1185="",F_Inputs!F1185,InpOverride!F1185)</f>
        <v>0</v>
      </c>
      <c r="G1185" s="347">
        <f>IF(InpOverride!G1185="",F_Inputs!G1185,InpOverride!G1185)</f>
        <v>0</v>
      </c>
      <c r="H1185" s="347">
        <f>IF(InpOverride!H1185="",F_Inputs!H1185,InpOverride!H1185)</f>
        <v>0</v>
      </c>
      <c r="I1185" s="347">
        <f>IF(InpOverride!I1185="",F_Inputs!I1185,InpOverride!I1185)</f>
        <v>9.6391910000000003</v>
      </c>
      <c r="J1185" s="347">
        <f>IF(InpOverride!J1185="",F_Inputs!J1185,InpOverride!J1185)</f>
        <v>0</v>
      </c>
      <c r="K1185" s="347">
        <f>IF(InpOverride!K1185="",F_Inputs!K1185,InpOverride!K1185)</f>
        <v>0</v>
      </c>
      <c r="L1185" s="347">
        <f>IF(InpOverride!L1185="",F_Inputs!L1185,InpOverride!L1185)</f>
        <v>0</v>
      </c>
      <c r="M1185" s="347">
        <f>IF(InpOverride!M1185="",F_Inputs!M1185,InpOverride!M1185)</f>
        <v>0</v>
      </c>
    </row>
    <row r="1186" spans="1:13" x14ac:dyDescent="0.35">
      <c r="A1186" t="s">
        <v>126</v>
      </c>
      <c r="B1186" t="s">
        <v>476</v>
      </c>
      <c r="C1186" t="s">
        <v>477</v>
      </c>
      <c r="D1186" t="s">
        <v>170</v>
      </c>
      <c r="E1186" t="s">
        <v>292</v>
      </c>
      <c r="F1186" s="347">
        <f>IF(InpOverride!F1186="",F_Inputs!F1186,InpOverride!F1186)</f>
        <v>0</v>
      </c>
      <c r="G1186" s="347">
        <f>IF(InpOverride!G1186="",F_Inputs!G1186,InpOverride!G1186)</f>
        <v>0</v>
      </c>
      <c r="H1186" s="347">
        <f>IF(InpOverride!H1186="",F_Inputs!H1186,InpOverride!H1186)</f>
        <v>0</v>
      </c>
      <c r="I1186" s="347">
        <f>IF(InpOverride!I1186="",F_Inputs!I1186,InpOverride!I1186)</f>
        <v>1.3374246435655115</v>
      </c>
      <c r="J1186" s="347">
        <f>IF(InpOverride!J1186="",F_Inputs!J1186,InpOverride!J1186)</f>
        <v>0</v>
      </c>
      <c r="K1186" s="347">
        <f>IF(InpOverride!K1186="",F_Inputs!K1186,InpOverride!K1186)</f>
        <v>0</v>
      </c>
      <c r="L1186" s="347">
        <f>IF(InpOverride!L1186="",F_Inputs!L1186,InpOverride!L1186)</f>
        <v>0</v>
      </c>
      <c r="M1186" s="347">
        <f>IF(InpOverride!M1186="",F_Inputs!M1186,InpOverride!M1186)</f>
        <v>0</v>
      </c>
    </row>
    <row r="1187" spans="1:13" x14ac:dyDescent="0.35">
      <c r="A1187" t="s">
        <v>126</v>
      </c>
      <c r="B1187" t="s">
        <v>478</v>
      </c>
      <c r="C1187" t="s">
        <v>479</v>
      </c>
      <c r="D1187" t="s">
        <v>170</v>
      </c>
      <c r="E1187" t="s">
        <v>292</v>
      </c>
      <c r="F1187" s="347">
        <f>IF(InpOverride!F1187="",F_Inputs!F1187,InpOverride!F1187)</f>
        <v>0</v>
      </c>
      <c r="G1187" s="347">
        <f>IF(InpOverride!G1187="",F_Inputs!G1187,InpOverride!G1187)</f>
        <v>0</v>
      </c>
      <c r="H1187" s="347">
        <f>IF(InpOverride!H1187="",F_Inputs!H1187,InpOverride!H1187)</f>
        <v>0</v>
      </c>
      <c r="I1187" s="347">
        <f>IF(InpOverride!I1187="",F_Inputs!I1187,InpOverride!I1187)</f>
        <v>48.225014989999998</v>
      </c>
      <c r="J1187" s="347">
        <f>IF(InpOverride!J1187="",F_Inputs!J1187,InpOverride!J1187)</f>
        <v>0</v>
      </c>
      <c r="K1187" s="347">
        <f>IF(InpOverride!K1187="",F_Inputs!K1187,InpOverride!K1187)</f>
        <v>0</v>
      </c>
      <c r="L1187" s="347">
        <f>IF(InpOverride!L1187="",F_Inputs!L1187,InpOverride!L1187)</f>
        <v>0</v>
      </c>
      <c r="M1187" s="347">
        <f>IF(InpOverride!M1187="",F_Inputs!M1187,InpOverride!M1187)</f>
        <v>0</v>
      </c>
    </row>
    <row r="1188" spans="1:13" x14ac:dyDescent="0.35">
      <c r="A1188" t="s">
        <v>126</v>
      </c>
      <c r="B1188" t="s">
        <v>480</v>
      </c>
      <c r="C1188" t="s">
        <v>481</v>
      </c>
      <c r="D1188" t="s">
        <v>170</v>
      </c>
      <c r="E1188" t="s">
        <v>292</v>
      </c>
      <c r="F1188" s="347">
        <f>IF(InpOverride!F1188="",F_Inputs!F1188,InpOverride!F1188)</f>
        <v>0</v>
      </c>
      <c r="G1188" s="347">
        <f>IF(InpOverride!G1188="",F_Inputs!G1188,InpOverride!G1188)</f>
        <v>0</v>
      </c>
      <c r="H1188" s="347">
        <f>IF(InpOverride!H1188="",F_Inputs!H1188,InpOverride!H1188)</f>
        <v>0</v>
      </c>
      <c r="I1188" s="347">
        <f>IF(InpOverride!I1188="",F_Inputs!I1188,InpOverride!I1188)</f>
        <v>0</v>
      </c>
      <c r="J1188" s="347">
        <f>IF(InpOverride!J1188="",F_Inputs!J1188,InpOverride!J1188)</f>
        <v>0</v>
      </c>
      <c r="K1188" s="347">
        <f>IF(InpOverride!K1188="",F_Inputs!K1188,InpOverride!K1188)</f>
        <v>0</v>
      </c>
      <c r="L1188" s="347">
        <f>IF(InpOverride!L1188="",F_Inputs!L1188,InpOverride!L1188)</f>
        <v>0</v>
      </c>
      <c r="M1188" s="347">
        <f>IF(InpOverride!M1188="",F_Inputs!M1188,InpOverride!M1188)</f>
        <v>0</v>
      </c>
    </row>
    <row r="1189" spans="1:13" x14ac:dyDescent="0.35">
      <c r="A1189" t="s">
        <v>126</v>
      </c>
      <c r="B1189" t="s">
        <v>482</v>
      </c>
      <c r="C1189" t="s">
        <v>483</v>
      </c>
      <c r="D1189" t="s">
        <v>170</v>
      </c>
      <c r="E1189" t="s">
        <v>292</v>
      </c>
      <c r="F1189" s="347">
        <f>IF(InpOverride!F1189="",F_Inputs!F1189,InpOverride!F1189)</f>
        <v>0</v>
      </c>
      <c r="G1189" s="347">
        <f>IF(InpOverride!G1189="",F_Inputs!G1189,InpOverride!G1189)</f>
        <v>0</v>
      </c>
      <c r="H1189" s="347">
        <f>IF(InpOverride!H1189="",F_Inputs!H1189,InpOverride!H1189)</f>
        <v>0</v>
      </c>
      <c r="I1189" s="347">
        <f>IF(InpOverride!I1189="",F_Inputs!I1189,InpOverride!I1189)</f>
        <v>1.8749999999999999E-2</v>
      </c>
      <c r="J1189" s="347">
        <f>IF(InpOverride!J1189="",F_Inputs!J1189,InpOverride!J1189)</f>
        <v>0</v>
      </c>
      <c r="K1189" s="347">
        <f>IF(InpOverride!K1189="",F_Inputs!K1189,InpOverride!K1189)</f>
        <v>0</v>
      </c>
      <c r="L1189" s="347">
        <f>IF(InpOverride!L1189="",F_Inputs!L1189,InpOverride!L1189)</f>
        <v>0</v>
      </c>
      <c r="M1189" s="347">
        <f>IF(InpOverride!M1189="",F_Inputs!M1189,InpOverride!M1189)</f>
        <v>0</v>
      </c>
    </row>
    <row r="1190" spans="1:13" x14ac:dyDescent="0.35">
      <c r="A1190" t="s">
        <v>126</v>
      </c>
      <c r="B1190" t="s">
        <v>484</v>
      </c>
      <c r="C1190" t="s">
        <v>485</v>
      </c>
      <c r="D1190" t="s">
        <v>170</v>
      </c>
      <c r="E1190" t="s">
        <v>292</v>
      </c>
      <c r="F1190" s="347">
        <f>IF(InpOverride!F1190="",F_Inputs!F1190,InpOverride!F1190)</f>
        <v>0</v>
      </c>
      <c r="G1190" s="347">
        <f>IF(InpOverride!G1190="",F_Inputs!G1190,InpOverride!G1190)</f>
        <v>0</v>
      </c>
      <c r="H1190" s="347">
        <f>IF(InpOverride!H1190="",F_Inputs!H1190,InpOverride!H1190)</f>
        <v>0</v>
      </c>
      <c r="I1190" s="347">
        <f>IF(InpOverride!I1190="",F_Inputs!I1190,InpOverride!I1190)</f>
        <v>0</v>
      </c>
      <c r="J1190" s="347">
        <f>IF(InpOverride!J1190="",F_Inputs!J1190,InpOverride!J1190)</f>
        <v>0</v>
      </c>
      <c r="K1190" s="347">
        <f>IF(InpOverride!K1190="",F_Inputs!K1190,InpOverride!K1190)</f>
        <v>0</v>
      </c>
      <c r="L1190" s="347">
        <f>IF(InpOverride!L1190="",F_Inputs!L1190,InpOverride!L1190)</f>
        <v>0</v>
      </c>
      <c r="M1190" s="347">
        <f>IF(InpOverride!M1190="",F_Inputs!M1190,InpOverride!M1190)</f>
        <v>0</v>
      </c>
    </row>
    <row r="1191" spans="1:13" x14ac:dyDescent="0.35">
      <c r="A1191" t="s">
        <v>126</v>
      </c>
      <c r="B1191" t="s">
        <v>486</v>
      </c>
      <c r="C1191" t="s">
        <v>487</v>
      </c>
      <c r="D1191" t="s">
        <v>170</v>
      </c>
      <c r="E1191" t="s">
        <v>292</v>
      </c>
      <c r="F1191" s="347">
        <f>IF(InpOverride!F1191="",F_Inputs!F1191,InpOverride!F1191)</f>
        <v>0</v>
      </c>
      <c r="G1191" s="347">
        <f>IF(InpOverride!G1191="",F_Inputs!G1191,InpOverride!G1191)</f>
        <v>0</v>
      </c>
      <c r="H1191" s="347">
        <f>IF(InpOverride!H1191="",F_Inputs!H1191,InpOverride!H1191)</f>
        <v>0</v>
      </c>
      <c r="I1191" s="347">
        <f>IF(InpOverride!I1191="",F_Inputs!I1191,InpOverride!I1191)</f>
        <v>0</v>
      </c>
      <c r="J1191" s="347">
        <f>IF(InpOverride!J1191="",F_Inputs!J1191,InpOverride!J1191)</f>
        <v>0</v>
      </c>
      <c r="K1191" s="347">
        <f>IF(InpOverride!K1191="",F_Inputs!K1191,InpOverride!K1191)</f>
        <v>0</v>
      </c>
      <c r="L1191" s="347">
        <f>IF(InpOverride!L1191="",F_Inputs!L1191,InpOverride!L1191)</f>
        <v>0</v>
      </c>
      <c r="M1191" s="347">
        <f>IF(InpOverride!M1191="",F_Inputs!M1191,InpOverride!M1191)</f>
        <v>0</v>
      </c>
    </row>
    <row r="1192" spans="1:13" x14ac:dyDescent="0.35">
      <c r="A1192" t="s">
        <v>126</v>
      </c>
      <c r="B1192" t="s">
        <v>488</v>
      </c>
      <c r="C1192" t="s">
        <v>489</v>
      </c>
      <c r="D1192" t="s">
        <v>170</v>
      </c>
      <c r="E1192" t="s">
        <v>292</v>
      </c>
      <c r="F1192" s="347">
        <f>IF(InpOverride!F1192="",F_Inputs!F1192,InpOverride!F1192)</f>
        <v>0</v>
      </c>
      <c r="G1192" s="347">
        <f>IF(InpOverride!G1192="",F_Inputs!G1192,InpOverride!G1192)</f>
        <v>0</v>
      </c>
      <c r="H1192" s="347">
        <f>IF(InpOverride!H1192="",F_Inputs!H1192,InpOverride!H1192)</f>
        <v>0</v>
      </c>
      <c r="I1192" s="347">
        <f>IF(InpOverride!I1192="",F_Inputs!I1192,InpOverride!I1192)</f>
        <v>-1.8199999999999998</v>
      </c>
      <c r="J1192" s="347">
        <f>IF(InpOverride!J1192="",F_Inputs!J1192,InpOverride!J1192)</f>
        <v>0</v>
      </c>
      <c r="K1192" s="347">
        <f>IF(InpOverride!K1192="",F_Inputs!K1192,InpOverride!K1192)</f>
        <v>0</v>
      </c>
      <c r="L1192" s="347">
        <f>IF(InpOverride!L1192="",F_Inputs!L1192,InpOverride!L1192)</f>
        <v>0</v>
      </c>
      <c r="M1192" s="347">
        <f>IF(InpOverride!M1192="",F_Inputs!M1192,InpOverride!M1192)</f>
        <v>0</v>
      </c>
    </row>
    <row r="1193" spans="1:13" x14ac:dyDescent="0.35">
      <c r="A1193" t="s">
        <v>126</v>
      </c>
      <c r="B1193" t="s">
        <v>490</v>
      </c>
      <c r="C1193" t="s">
        <v>491</v>
      </c>
      <c r="D1193" t="s">
        <v>170</v>
      </c>
      <c r="E1193" t="s">
        <v>292</v>
      </c>
      <c r="F1193" s="347">
        <f>IF(InpOverride!F1193="",F_Inputs!F1193,InpOverride!F1193)</f>
        <v>0</v>
      </c>
      <c r="G1193" s="347">
        <f>IF(InpOverride!G1193="",F_Inputs!G1193,InpOverride!G1193)</f>
        <v>0</v>
      </c>
      <c r="H1193" s="347">
        <f>IF(InpOverride!H1193="",F_Inputs!H1193,InpOverride!H1193)</f>
        <v>0</v>
      </c>
      <c r="I1193" s="347">
        <f>IF(InpOverride!I1193="",F_Inputs!I1193,InpOverride!I1193)</f>
        <v>0</v>
      </c>
      <c r="J1193" s="347">
        <f>IF(InpOverride!J1193="",F_Inputs!J1193,InpOverride!J1193)</f>
        <v>0</v>
      </c>
      <c r="K1193" s="347">
        <f>IF(InpOverride!K1193="",F_Inputs!K1193,InpOverride!K1193)</f>
        <v>0</v>
      </c>
      <c r="L1193" s="347">
        <f>IF(InpOverride!L1193="",F_Inputs!L1193,InpOverride!L1193)</f>
        <v>0</v>
      </c>
      <c r="M1193" s="347">
        <f>IF(InpOverride!M1193="",F_Inputs!M1193,InpOverride!M1193)</f>
        <v>0</v>
      </c>
    </row>
    <row r="1194" spans="1:13" x14ac:dyDescent="0.35">
      <c r="A1194" t="s">
        <v>126</v>
      </c>
      <c r="B1194" t="s">
        <v>492</v>
      </c>
      <c r="C1194" t="s">
        <v>493</v>
      </c>
      <c r="D1194" t="s">
        <v>170</v>
      </c>
      <c r="E1194" t="s">
        <v>292</v>
      </c>
      <c r="F1194" s="347">
        <f>IF(InpOverride!F1194="",F_Inputs!F1194,InpOverride!F1194)</f>
        <v>0</v>
      </c>
      <c r="G1194" s="347">
        <f>IF(InpOverride!G1194="",F_Inputs!G1194,InpOverride!G1194)</f>
        <v>0</v>
      </c>
      <c r="H1194" s="347">
        <f>IF(InpOverride!H1194="",F_Inputs!H1194,InpOverride!H1194)</f>
        <v>0</v>
      </c>
      <c r="I1194" s="347">
        <f>IF(InpOverride!I1194="",F_Inputs!I1194,InpOverride!I1194)</f>
        <v>0</v>
      </c>
      <c r="J1194" s="347">
        <f>IF(InpOverride!J1194="",F_Inputs!J1194,InpOverride!J1194)</f>
        <v>0</v>
      </c>
      <c r="K1194" s="347">
        <f>IF(InpOverride!K1194="",F_Inputs!K1194,InpOverride!K1194)</f>
        <v>0</v>
      </c>
      <c r="L1194" s="347">
        <f>IF(InpOverride!L1194="",F_Inputs!L1194,InpOverride!L1194)</f>
        <v>0</v>
      </c>
      <c r="M1194" s="347">
        <f>IF(InpOverride!M1194="",F_Inputs!M1194,InpOverride!M1194)</f>
        <v>0</v>
      </c>
    </row>
    <row r="1195" spans="1:13" x14ac:dyDescent="0.35">
      <c r="A1195" t="s">
        <v>126</v>
      </c>
      <c r="B1195" t="s">
        <v>494</v>
      </c>
      <c r="C1195" t="s">
        <v>495</v>
      </c>
      <c r="D1195" t="s">
        <v>170</v>
      </c>
      <c r="E1195" t="s">
        <v>292</v>
      </c>
      <c r="F1195" s="347">
        <f>IF(InpOverride!F1195="",F_Inputs!F1195,InpOverride!F1195)</f>
        <v>0</v>
      </c>
      <c r="G1195" s="347">
        <f>IF(InpOverride!G1195="",F_Inputs!G1195,InpOverride!G1195)</f>
        <v>0</v>
      </c>
      <c r="H1195" s="347">
        <f>IF(InpOverride!H1195="",F_Inputs!H1195,InpOverride!H1195)</f>
        <v>0</v>
      </c>
      <c r="I1195" s="347">
        <f>IF(InpOverride!I1195="",F_Inputs!I1195,InpOverride!I1195)</f>
        <v>0</v>
      </c>
      <c r="J1195" s="347">
        <f>IF(InpOverride!J1195="",F_Inputs!J1195,InpOverride!J1195)</f>
        <v>0</v>
      </c>
      <c r="K1195" s="347">
        <f>IF(InpOverride!K1195="",F_Inputs!K1195,InpOverride!K1195)</f>
        <v>0</v>
      </c>
      <c r="L1195" s="347">
        <f>IF(InpOverride!L1195="",F_Inputs!L1195,InpOverride!L1195)</f>
        <v>0</v>
      </c>
      <c r="M1195" s="347">
        <f>IF(InpOverride!M1195="",F_Inputs!M1195,InpOverride!M1195)</f>
        <v>0</v>
      </c>
    </row>
    <row r="1196" spans="1:13" x14ac:dyDescent="0.35">
      <c r="A1196" t="s">
        <v>126</v>
      </c>
      <c r="B1196" t="s">
        <v>496</v>
      </c>
      <c r="C1196" t="s">
        <v>497</v>
      </c>
      <c r="D1196" t="s">
        <v>170</v>
      </c>
      <c r="E1196" t="s">
        <v>292</v>
      </c>
      <c r="F1196" s="347">
        <f>IF(InpOverride!F1196="",F_Inputs!F1196,InpOverride!F1196)</f>
        <v>0</v>
      </c>
      <c r="G1196" s="347">
        <f>IF(InpOverride!G1196="",F_Inputs!G1196,InpOverride!G1196)</f>
        <v>0</v>
      </c>
      <c r="H1196" s="347">
        <f>IF(InpOverride!H1196="",F_Inputs!H1196,InpOverride!H1196)</f>
        <v>0</v>
      </c>
      <c r="I1196" s="347">
        <f>IF(InpOverride!I1196="",F_Inputs!I1196,InpOverride!I1196)</f>
        <v>0</v>
      </c>
      <c r="J1196" s="347">
        <f>IF(InpOverride!J1196="",F_Inputs!J1196,InpOverride!J1196)</f>
        <v>0</v>
      </c>
      <c r="K1196" s="347">
        <f>IF(InpOverride!K1196="",F_Inputs!K1196,InpOverride!K1196)</f>
        <v>0</v>
      </c>
      <c r="L1196" s="347">
        <f>IF(InpOverride!L1196="",F_Inputs!L1196,InpOverride!L1196)</f>
        <v>0</v>
      </c>
      <c r="M1196" s="347">
        <f>IF(InpOverride!M1196="",F_Inputs!M1196,InpOverride!M1196)</f>
        <v>0</v>
      </c>
    </row>
    <row r="1197" spans="1:13" x14ac:dyDescent="0.35">
      <c r="A1197" t="s">
        <v>126</v>
      </c>
      <c r="B1197" t="s">
        <v>498</v>
      </c>
      <c r="C1197" t="s">
        <v>499</v>
      </c>
      <c r="D1197" t="s">
        <v>170</v>
      </c>
      <c r="E1197" t="s">
        <v>292</v>
      </c>
      <c r="F1197" s="347">
        <f>IF(InpOverride!F1197="",F_Inputs!F1197,InpOverride!F1197)</f>
        <v>0</v>
      </c>
      <c r="G1197" s="347">
        <f>IF(InpOverride!G1197="",F_Inputs!G1197,InpOverride!G1197)</f>
        <v>0</v>
      </c>
      <c r="H1197" s="347">
        <f>IF(InpOverride!H1197="",F_Inputs!H1197,InpOverride!H1197)</f>
        <v>0</v>
      </c>
      <c r="I1197" s="347">
        <f>IF(InpOverride!I1197="",F_Inputs!I1197,InpOverride!I1197)</f>
        <v>0</v>
      </c>
      <c r="J1197" s="347">
        <f>IF(InpOverride!J1197="",F_Inputs!J1197,InpOverride!J1197)</f>
        <v>0</v>
      </c>
      <c r="K1197" s="347">
        <f>IF(InpOverride!K1197="",F_Inputs!K1197,InpOverride!K1197)</f>
        <v>0</v>
      </c>
      <c r="L1197" s="347">
        <f>IF(InpOverride!L1197="",F_Inputs!L1197,InpOverride!L1197)</f>
        <v>0</v>
      </c>
      <c r="M1197" s="347">
        <f>IF(InpOverride!M1197="",F_Inputs!M1197,InpOverride!M1197)</f>
        <v>0</v>
      </c>
    </row>
    <row r="1198" spans="1:13" x14ac:dyDescent="0.35">
      <c r="A1198" t="s">
        <v>126</v>
      </c>
      <c r="B1198" t="s">
        <v>500</v>
      </c>
      <c r="C1198" t="s">
        <v>501</v>
      </c>
      <c r="D1198" t="s">
        <v>170</v>
      </c>
      <c r="E1198" t="s">
        <v>292</v>
      </c>
      <c r="F1198" s="347">
        <f>IF(InpOverride!F1198="",F_Inputs!F1198,InpOverride!F1198)</f>
        <v>0</v>
      </c>
      <c r="G1198" s="347">
        <f>IF(InpOverride!G1198="",F_Inputs!G1198,InpOverride!G1198)</f>
        <v>0</v>
      </c>
      <c r="H1198" s="347">
        <f>IF(InpOverride!H1198="",F_Inputs!H1198,InpOverride!H1198)</f>
        <v>0</v>
      </c>
      <c r="I1198" s="347">
        <f>IF(InpOverride!I1198="",F_Inputs!I1198,InpOverride!I1198)</f>
        <v>0</v>
      </c>
      <c r="J1198" s="347">
        <f>IF(InpOverride!J1198="",F_Inputs!J1198,InpOverride!J1198)</f>
        <v>0</v>
      </c>
      <c r="K1198" s="347">
        <f>IF(InpOverride!K1198="",F_Inputs!K1198,InpOverride!K1198)</f>
        <v>0</v>
      </c>
      <c r="L1198" s="347">
        <f>IF(InpOverride!L1198="",F_Inputs!L1198,InpOverride!L1198)</f>
        <v>0</v>
      </c>
      <c r="M1198" s="347">
        <f>IF(InpOverride!M1198="",F_Inputs!M1198,InpOverride!M1198)</f>
        <v>0</v>
      </c>
    </row>
    <row r="1199" spans="1:13" x14ac:dyDescent="0.35">
      <c r="A1199" t="s">
        <v>126</v>
      </c>
      <c r="B1199" t="s">
        <v>502</v>
      </c>
      <c r="C1199" t="s">
        <v>503</v>
      </c>
      <c r="D1199" t="s">
        <v>170</v>
      </c>
      <c r="E1199" t="s">
        <v>292</v>
      </c>
      <c r="F1199" s="347">
        <f>IF(InpOverride!F1199="",F_Inputs!F1199,InpOverride!F1199)</f>
        <v>0</v>
      </c>
      <c r="G1199" s="347">
        <f>IF(InpOverride!G1199="",F_Inputs!G1199,InpOverride!G1199)</f>
        <v>0</v>
      </c>
      <c r="H1199" s="347">
        <f>IF(InpOverride!H1199="",F_Inputs!H1199,InpOverride!H1199)</f>
        <v>0</v>
      </c>
      <c r="I1199" s="347">
        <f>IF(InpOverride!I1199="",F_Inputs!I1199,InpOverride!I1199)</f>
        <v>0</v>
      </c>
      <c r="J1199" s="347">
        <f>IF(InpOverride!J1199="",F_Inputs!J1199,InpOverride!J1199)</f>
        <v>0</v>
      </c>
      <c r="K1199" s="347">
        <f>IF(InpOverride!K1199="",F_Inputs!K1199,InpOverride!K1199)</f>
        <v>0</v>
      </c>
      <c r="L1199" s="347">
        <f>IF(InpOverride!L1199="",F_Inputs!L1199,InpOverride!L1199)</f>
        <v>0</v>
      </c>
      <c r="M1199" s="347">
        <f>IF(InpOverride!M1199="",F_Inputs!M1199,InpOverride!M1199)</f>
        <v>0</v>
      </c>
    </row>
    <row r="1200" spans="1:13" x14ac:dyDescent="0.35">
      <c r="A1200" t="s">
        <v>126</v>
      </c>
      <c r="B1200" t="s">
        <v>504</v>
      </c>
      <c r="C1200" t="s">
        <v>505</v>
      </c>
      <c r="D1200" t="s">
        <v>170</v>
      </c>
      <c r="E1200" t="s">
        <v>292</v>
      </c>
      <c r="F1200" s="347">
        <f>IF(InpOverride!F1200="",F_Inputs!F1200,InpOverride!F1200)</f>
        <v>0</v>
      </c>
      <c r="G1200" s="347">
        <f>IF(InpOverride!G1200="",F_Inputs!G1200,InpOverride!G1200)</f>
        <v>0</v>
      </c>
      <c r="H1200" s="347">
        <f>IF(InpOverride!H1200="",F_Inputs!H1200,InpOverride!H1200)</f>
        <v>0</v>
      </c>
      <c r="I1200" s="347">
        <f>IF(InpOverride!I1200="",F_Inputs!I1200,InpOverride!I1200)</f>
        <v>0</v>
      </c>
      <c r="J1200" s="347">
        <f>IF(InpOverride!J1200="",F_Inputs!J1200,InpOverride!J1200)</f>
        <v>0</v>
      </c>
      <c r="K1200" s="347">
        <f>IF(InpOverride!K1200="",F_Inputs!K1200,InpOverride!K1200)</f>
        <v>0</v>
      </c>
      <c r="L1200" s="347">
        <f>IF(InpOverride!L1200="",F_Inputs!L1200,InpOverride!L1200)</f>
        <v>0</v>
      </c>
      <c r="M1200" s="347">
        <f>IF(InpOverride!M1200="",F_Inputs!M1200,InpOverride!M1200)</f>
        <v>0</v>
      </c>
    </row>
    <row r="1201" spans="1:13" x14ac:dyDescent="0.35">
      <c r="A1201" t="s">
        <v>126</v>
      </c>
      <c r="B1201" t="s">
        <v>506</v>
      </c>
      <c r="C1201" t="s">
        <v>507</v>
      </c>
      <c r="D1201" t="s">
        <v>170</v>
      </c>
      <c r="E1201" t="s">
        <v>292</v>
      </c>
      <c r="F1201" s="347">
        <f>IF(InpOverride!F1201="",F_Inputs!F1201,InpOverride!F1201)</f>
        <v>0</v>
      </c>
      <c r="G1201" s="347">
        <f>IF(InpOverride!G1201="",F_Inputs!G1201,InpOverride!G1201)</f>
        <v>0</v>
      </c>
      <c r="H1201" s="347">
        <f>IF(InpOverride!H1201="",F_Inputs!H1201,InpOverride!H1201)</f>
        <v>0</v>
      </c>
      <c r="I1201" s="347">
        <f>IF(InpOverride!I1201="",F_Inputs!I1201,InpOverride!I1201)</f>
        <v>0</v>
      </c>
      <c r="J1201" s="347">
        <f>IF(InpOverride!J1201="",F_Inputs!J1201,InpOverride!J1201)</f>
        <v>0</v>
      </c>
      <c r="K1201" s="347">
        <f>IF(InpOverride!K1201="",F_Inputs!K1201,InpOverride!K1201)</f>
        <v>0</v>
      </c>
      <c r="L1201" s="347">
        <f>IF(InpOverride!L1201="",F_Inputs!L1201,InpOverride!L1201)</f>
        <v>0</v>
      </c>
      <c r="M1201" s="347">
        <f>IF(InpOverride!M1201="",F_Inputs!M1201,InpOverride!M1201)</f>
        <v>0</v>
      </c>
    </row>
    <row r="1202" spans="1:13" x14ac:dyDescent="0.35">
      <c r="A1202" t="s">
        <v>126</v>
      </c>
      <c r="B1202" t="s">
        <v>508</v>
      </c>
      <c r="C1202" t="s">
        <v>509</v>
      </c>
      <c r="D1202" t="s">
        <v>170</v>
      </c>
      <c r="E1202" t="s">
        <v>292</v>
      </c>
      <c r="F1202" s="347">
        <f>IF(InpOverride!F1202="",F_Inputs!F1202,InpOverride!F1202)</f>
        <v>0</v>
      </c>
      <c r="G1202" s="347">
        <f>IF(InpOverride!G1202="",F_Inputs!G1202,InpOverride!G1202)</f>
        <v>0</v>
      </c>
      <c r="H1202" s="347">
        <f>IF(InpOverride!H1202="",F_Inputs!H1202,InpOverride!H1202)</f>
        <v>0</v>
      </c>
      <c r="I1202" s="347">
        <f>IF(InpOverride!I1202="",F_Inputs!I1202,InpOverride!I1202)</f>
        <v>0</v>
      </c>
      <c r="J1202" s="347">
        <f>IF(InpOverride!J1202="",F_Inputs!J1202,InpOverride!J1202)</f>
        <v>0</v>
      </c>
      <c r="K1202" s="347">
        <f>IF(InpOverride!K1202="",F_Inputs!K1202,InpOverride!K1202)</f>
        <v>0</v>
      </c>
      <c r="L1202" s="347">
        <f>IF(InpOverride!L1202="",F_Inputs!L1202,InpOverride!L1202)</f>
        <v>0</v>
      </c>
      <c r="M1202" s="347">
        <f>IF(InpOverride!M1202="",F_Inputs!M1202,InpOverride!M1202)</f>
        <v>0</v>
      </c>
    </row>
    <row r="1203" spans="1:13" x14ac:dyDescent="0.35">
      <c r="A1203" t="s">
        <v>126</v>
      </c>
      <c r="B1203" t="s">
        <v>510</v>
      </c>
      <c r="C1203" t="s">
        <v>511</v>
      </c>
      <c r="D1203" t="s">
        <v>170</v>
      </c>
      <c r="E1203" t="s">
        <v>292</v>
      </c>
      <c r="F1203" s="347">
        <f>IF(InpOverride!F1203="",F_Inputs!F1203,InpOverride!F1203)</f>
        <v>0</v>
      </c>
      <c r="G1203" s="347">
        <f>IF(InpOverride!G1203="",F_Inputs!G1203,InpOverride!G1203)</f>
        <v>0</v>
      </c>
      <c r="H1203" s="347">
        <f>IF(InpOverride!H1203="",F_Inputs!H1203,InpOverride!H1203)</f>
        <v>0</v>
      </c>
      <c r="I1203" s="347">
        <f>IF(InpOverride!I1203="",F_Inputs!I1203,InpOverride!I1203)</f>
        <v>0</v>
      </c>
      <c r="J1203" s="347">
        <f>IF(InpOverride!J1203="",F_Inputs!J1203,InpOverride!J1203)</f>
        <v>0</v>
      </c>
      <c r="K1203" s="347">
        <f>IF(InpOverride!K1203="",F_Inputs!K1203,InpOverride!K1203)</f>
        <v>0</v>
      </c>
      <c r="L1203" s="347">
        <f>IF(InpOverride!L1203="",F_Inputs!L1203,InpOverride!L1203)</f>
        <v>0</v>
      </c>
      <c r="M1203" s="347">
        <f>IF(InpOverride!M1203="",F_Inputs!M1203,InpOverride!M1203)</f>
        <v>0</v>
      </c>
    </row>
    <row r="1204" spans="1:13" x14ac:dyDescent="0.35">
      <c r="A1204" t="s">
        <v>126</v>
      </c>
      <c r="B1204" t="s">
        <v>512</v>
      </c>
      <c r="C1204" t="s">
        <v>513</v>
      </c>
      <c r="D1204" t="s">
        <v>170</v>
      </c>
      <c r="E1204" t="s">
        <v>292</v>
      </c>
      <c r="F1204" s="347">
        <f>IF(InpOverride!F1204="",F_Inputs!F1204,InpOverride!F1204)</f>
        <v>0</v>
      </c>
      <c r="G1204" s="347">
        <f>IF(InpOverride!G1204="",F_Inputs!G1204,InpOverride!G1204)</f>
        <v>0</v>
      </c>
      <c r="H1204" s="347">
        <f>IF(InpOverride!H1204="",F_Inputs!H1204,InpOverride!H1204)</f>
        <v>0</v>
      </c>
      <c r="I1204" s="347">
        <f>IF(InpOverride!I1204="",F_Inputs!I1204,InpOverride!I1204)</f>
        <v>0</v>
      </c>
      <c r="J1204" s="347">
        <f>IF(InpOverride!J1204="",F_Inputs!J1204,InpOverride!J1204)</f>
        <v>0</v>
      </c>
      <c r="K1204" s="347">
        <f>IF(InpOverride!K1204="",F_Inputs!K1204,InpOverride!K1204)</f>
        <v>0</v>
      </c>
      <c r="L1204" s="347">
        <f>IF(InpOverride!L1204="",F_Inputs!L1204,InpOverride!L1204)</f>
        <v>0</v>
      </c>
      <c r="M1204" s="347">
        <f>IF(InpOverride!M1204="",F_Inputs!M1204,InpOverride!M1204)</f>
        <v>0</v>
      </c>
    </row>
    <row r="1205" spans="1:13" x14ac:dyDescent="0.35">
      <c r="A1205" t="s">
        <v>126</v>
      </c>
      <c r="B1205" t="s">
        <v>514</v>
      </c>
      <c r="C1205" t="s">
        <v>515</v>
      </c>
      <c r="D1205" t="s">
        <v>170</v>
      </c>
      <c r="E1205" t="s">
        <v>292</v>
      </c>
      <c r="F1205" s="347">
        <f>IF(InpOverride!F1205="",F_Inputs!F1205,InpOverride!F1205)</f>
        <v>0</v>
      </c>
      <c r="G1205" s="347">
        <f>IF(InpOverride!G1205="",F_Inputs!G1205,InpOverride!G1205)</f>
        <v>0</v>
      </c>
      <c r="H1205" s="347">
        <f>IF(InpOverride!H1205="",F_Inputs!H1205,InpOverride!H1205)</f>
        <v>0</v>
      </c>
      <c r="I1205" s="347">
        <f>IF(InpOverride!I1205="",F_Inputs!I1205,InpOverride!I1205)</f>
        <v>0</v>
      </c>
      <c r="J1205" s="347">
        <f>IF(InpOverride!J1205="",F_Inputs!J1205,InpOverride!J1205)</f>
        <v>0</v>
      </c>
      <c r="K1205" s="347">
        <f>IF(InpOverride!K1205="",F_Inputs!K1205,InpOverride!K1205)</f>
        <v>0</v>
      </c>
      <c r="L1205" s="347">
        <f>IF(InpOverride!L1205="",F_Inputs!L1205,InpOverride!L1205)</f>
        <v>0</v>
      </c>
      <c r="M1205" s="347">
        <f>IF(InpOverride!M1205="",F_Inputs!M1205,InpOverride!M1205)</f>
        <v>0</v>
      </c>
    </row>
    <row r="1206" spans="1:13" x14ac:dyDescent="0.35">
      <c r="A1206" t="s">
        <v>126</v>
      </c>
      <c r="B1206" t="s">
        <v>516</v>
      </c>
      <c r="C1206" t="s">
        <v>517</v>
      </c>
      <c r="D1206" t="s">
        <v>170</v>
      </c>
      <c r="E1206" t="s">
        <v>292</v>
      </c>
      <c r="F1206" s="347">
        <f>IF(InpOverride!F1206="",F_Inputs!F1206,InpOverride!F1206)</f>
        <v>0</v>
      </c>
      <c r="G1206" s="347">
        <f>IF(InpOverride!G1206="",F_Inputs!G1206,InpOverride!G1206)</f>
        <v>0</v>
      </c>
      <c r="H1206" s="347">
        <f>IF(InpOverride!H1206="",F_Inputs!H1206,InpOverride!H1206)</f>
        <v>0</v>
      </c>
      <c r="I1206" s="347">
        <f>IF(InpOverride!I1206="",F_Inputs!I1206,InpOverride!I1206)</f>
        <v>51.253999999999998</v>
      </c>
      <c r="J1206" s="347">
        <f>IF(InpOverride!J1206="",F_Inputs!J1206,InpOverride!J1206)</f>
        <v>0</v>
      </c>
      <c r="K1206" s="347">
        <f>IF(InpOverride!K1206="",F_Inputs!K1206,InpOverride!K1206)</f>
        <v>0</v>
      </c>
      <c r="L1206" s="347">
        <f>IF(InpOverride!L1206="",F_Inputs!L1206,InpOverride!L1206)</f>
        <v>0</v>
      </c>
      <c r="M1206" s="347">
        <f>IF(InpOverride!M1206="",F_Inputs!M1206,InpOverride!M1206)</f>
        <v>0</v>
      </c>
    </row>
    <row r="1207" spans="1:13" x14ac:dyDescent="0.35">
      <c r="A1207" t="s">
        <v>126</v>
      </c>
      <c r="B1207" t="s">
        <v>518</v>
      </c>
      <c r="C1207" t="s">
        <v>519</v>
      </c>
      <c r="D1207" t="s">
        <v>170</v>
      </c>
      <c r="E1207" t="s">
        <v>292</v>
      </c>
      <c r="F1207" s="347">
        <f>IF(InpOverride!F1207="",F_Inputs!F1207,InpOverride!F1207)</f>
        <v>0</v>
      </c>
      <c r="G1207" s="347">
        <f>IF(InpOverride!G1207="",F_Inputs!G1207,InpOverride!G1207)</f>
        <v>0</v>
      </c>
      <c r="H1207" s="347">
        <f>IF(InpOverride!H1207="",F_Inputs!H1207,InpOverride!H1207)</f>
        <v>0</v>
      </c>
      <c r="I1207" s="347">
        <f>IF(InpOverride!I1207="",F_Inputs!I1207,InpOverride!I1207)</f>
        <v>418.04</v>
      </c>
      <c r="J1207" s="347">
        <f>IF(InpOverride!J1207="",F_Inputs!J1207,InpOverride!J1207)</f>
        <v>0</v>
      </c>
      <c r="K1207" s="347">
        <f>IF(InpOverride!K1207="",F_Inputs!K1207,InpOverride!K1207)</f>
        <v>0</v>
      </c>
      <c r="L1207" s="347">
        <f>IF(InpOverride!L1207="",F_Inputs!L1207,InpOverride!L1207)</f>
        <v>0</v>
      </c>
      <c r="M1207" s="347">
        <f>IF(InpOverride!M1207="",F_Inputs!M1207,InpOverride!M1207)</f>
        <v>0</v>
      </c>
    </row>
    <row r="1208" spans="1:13" x14ac:dyDescent="0.35">
      <c r="A1208" t="s">
        <v>126</v>
      </c>
      <c r="B1208" t="s">
        <v>520</v>
      </c>
      <c r="C1208" t="s">
        <v>521</v>
      </c>
      <c r="D1208" t="s">
        <v>170</v>
      </c>
      <c r="E1208" t="s">
        <v>292</v>
      </c>
      <c r="F1208" s="347">
        <f>IF(InpOverride!F1208="",F_Inputs!F1208,InpOverride!F1208)</f>
        <v>0</v>
      </c>
      <c r="G1208" s="347">
        <f>IF(InpOverride!G1208="",F_Inputs!G1208,InpOverride!G1208)</f>
        <v>0</v>
      </c>
      <c r="H1208" s="347">
        <f>IF(InpOverride!H1208="",F_Inputs!H1208,InpOverride!H1208)</f>
        <v>0</v>
      </c>
      <c r="I1208" s="347">
        <f>IF(InpOverride!I1208="",F_Inputs!I1208,InpOverride!I1208)</f>
        <v>524.96199999999999</v>
      </c>
      <c r="J1208" s="347">
        <f>IF(InpOverride!J1208="",F_Inputs!J1208,InpOverride!J1208)</f>
        <v>0</v>
      </c>
      <c r="K1208" s="347">
        <f>IF(InpOverride!K1208="",F_Inputs!K1208,InpOverride!K1208)</f>
        <v>0</v>
      </c>
      <c r="L1208" s="347">
        <f>IF(InpOverride!L1208="",F_Inputs!L1208,InpOverride!L1208)</f>
        <v>0</v>
      </c>
      <c r="M1208" s="347">
        <f>IF(InpOverride!M1208="",F_Inputs!M1208,InpOverride!M1208)</f>
        <v>0</v>
      </c>
    </row>
    <row r="1209" spans="1:13" x14ac:dyDescent="0.35">
      <c r="A1209" t="s">
        <v>126</v>
      </c>
      <c r="B1209" t="s">
        <v>522</v>
      </c>
      <c r="C1209" t="s">
        <v>523</v>
      </c>
      <c r="D1209" t="s">
        <v>170</v>
      </c>
      <c r="E1209" t="s">
        <v>292</v>
      </c>
      <c r="F1209" s="347">
        <f>IF(InpOverride!F1209="",F_Inputs!F1209,InpOverride!F1209)</f>
        <v>0</v>
      </c>
      <c r="G1209" s="347">
        <f>IF(InpOverride!G1209="",F_Inputs!G1209,InpOverride!G1209)</f>
        <v>0</v>
      </c>
      <c r="H1209" s="347">
        <f>IF(InpOverride!H1209="",F_Inputs!H1209,InpOverride!H1209)</f>
        <v>0</v>
      </c>
      <c r="I1209" s="347">
        <f>IF(InpOverride!I1209="",F_Inputs!I1209,InpOverride!I1209)</f>
        <v>64.674999999999997</v>
      </c>
      <c r="J1209" s="347">
        <f>IF(InpOverride!J1209="",F_Inputs!J1209,InpOverride!J1209)</f>
        <v>0</v>
      </c>
      <c r="K1209" s="347">
        <f>IF(InpOverride!K1209="",F_Inputs!K1209,InpOverride!K1209)</f>
        <v>0</v>
      </c>
      <c r="L1209" s="347">
        <f>IF(InpOverride!L1209="",F_Inputs!L1209,InpOverride!L1209)</f>
        <v>0</v>
      </c>
      <c r="M1209" s="347">
        <f>IF(InpOverride!M1209="",F_Inputs!M1209,InpOverride!M1209)</f>
        <v>0</v>
      </c>
    </row>
    <row r="1210" spans="1:13" x14ac:dyDescent="0.35">
      <c r="A1210" t="s">
        <v>126</v>
      </c>
      <c r="B1210" t="s">
        <v>524</v>
      </c>
      <c r="C1210" t="s">
        <v>525</v>
      </c>
      <c r="D1210" t="s">
        <v>170</v>
      </c>
      <c r="E1210" t="s">
        <v>292</v>
      </c>
      <c r="F1210" s="347">
        <f>IF(InpOverride!F1210="",F_Inputs!F1210,InpOverride!F1210)</f>
        <v>0</v>
      </c>
      <c r="G1210" s="347">
        <f>IF(InpOverride!G1210="",F_Inputs!G1210,InpOverride!G1210)</f>
        <v>0</v>
      </c>
      <c r="H1210" s="347">
        <f>IF(InpOverride!H1210="",F_Inputs!H1210,InpOverride!H1210)</f>
        <v>0</v>
      </c>
      <c r="I1210" s="347">
        <f>IF(InpOverride!I1210="",F_Inputs!I1210,InpOverride!I1210)</f>
        <v>0</v>
      </c>
      <c r="J1210" s="347">
        <f>IF(InpOverride!J1210="",F_Inputs!J1210,InpOverride!J1210)</f>
        <v>0</v>
      </c>
      <c r="K1210" s="347">
        <f>IF(InpOverride!K1210="",F_Inputs!K1210,InpOverride!K1210)</f>
        <v>0</v>
      </c>
      <c r="L1210" s="347">
        <f>IF(InpOverride!L1210="",F_Inputs!L1210,InpOverride!L1210)</f>
        <v>0</v>
      </c>
      <c r="M1210" s="347">
        <f>IF(InpOverride!M1210="",F_Inputs!M1210,InpOverride!M1210)</f>
        <v>0</v>
      </c>
    </row>
    <row r="1211" spans="1:13" x14ac:dyDescent="0.35">
      <c r="A1211" t="s">
        <v>126</v>
      </c>
      <c r="B1211" t="s">
        <v>526</v>
      </c>
      <c r="C1211" t="s">
        <v>527</v>
      </c>
      <c r="D1211" t="s">
        <v>170</v>
      </c>
      <c r="E1211" t="s">
        <v>292</v>
      </c>
      <c r="F1211" s="347">
        <f>IF(InpOverride!F1211="",F_Inputs!F1211,InpOverride!F1211)</f>
        <v>0</v>
      </c>
      <c r="G1211" s="347">
        <f>IF(InpOverride!G1211="",F_Inputs!G1211,InpOverride!G1211)</f>
        <v>0</v>
      </c>
      <c r="H1211" s="347">
        <f>IF(InpOverride!H1211="",F_Inputs!H1211,InpOverride!H1211)</f>
        <v>0</v>
      </c>
      <c r="I1211" s="347">
        <f>IF(InpOverride!I1211="",F_Inputs!I1211,InpOverride!I1211)</f>
        <v>51.253999999999998</v>
      </c>
      <c r="J1211" s="347">
        <f>IF(InpOverride!J1211="",F_Inputs!J1211,InpOverride!J1211)</f>
        <v>0</v>
      </c>
      <c r="K1211" s="347">
        <f>IF(InpOverride!K1211="",F_Inputs!K1211,InpOverride!K1211)</f>
        <v>0</v>
      </c>
      <c r="L1211" s="347">
        <f>IF(InpOverride!L1211="",F_Inputs!L1211,InpOverride!L1211)</f>
        <v>0</v>
      </c>
      <c r="M1211" s="347">
        <f>IF(InpOverride!M1211="",F_Inputs!M1211,InpOverride!M1211)</f>
        <v>0</v>
      </c>
    </row>
    <row r="1212" spans="1:13" x14ac:dyDescent="0.35">
      <c r="A1212" t="s">
        <v>126</v>
      </c>
      <c r="B1212" t="s">
        <v>528</v>
      </c>
      <c r="C1212" t="s">
        <v>529</v>
      </c>
      <c r="D1212" t="s">
        <v>170</v>
      </c>
      <c r="E1212" t="s">
        <v>292</v>
      </c>
      <c r="F1212" s="347">
        <f>IF(InpOverride!F1212="",F_Inputs!F1212,InpOverride!F1212)</f>
        <v>0</v>
      </c>
      <c r="G1212" s="347">
        <f>IF(InpOverride!G1212="",F_Inputs!G1212,InpOverride!G1212)</f>
        <v>0</v>
      </c>
      <c r="H1212" s="347">
        <f>IF(InpOverride!H1212="",F_Inputs!H1212,InpOverride!H1212)</f>
        <v>0</v>
      </c>
      <c r="I1212" s="347">
        <f>IF(InpOverride!I1212="",F_Inputs!I1212,InpOverride!I1212)</f>
        <v>418.04</v>
      </c>
      <c r="J1212" s="347">
        <f>IF(InpOverride!J1212="",F_Inputs!J1212,InpOverride!J1212)</f>
        <v>0</v>
      </c>
      <c r="K1212" s="347">
        <f>IF(InpOverride!K1212="",F_Inputs!K1212,InpOverride!K1212)</f>
        <v>0</v>
      </c>
      <c r="L1212" s="347">
        <f>IF(InpOverride!L1212="",F_Inputs!L1212,InpOverride!L1212)</f>
        <v>0</v>
      </c>
      <c r="M1212" s="347">
        <f>IF(InpOverride!M1212="",F_Inputs!M1212,InpOverride!M1212)</f>
        <v>0</v>
      </c>
    </row>
    <row r="1213" spans="1:13" x14ac:dyDescent="0.35">
      <c r="A1213" t="s">
        <v>126</v>
      </c>
      <c r="B1213" t="s">
        <v>530</v>
      </c>
      <c r="C1213" t="s">
        <v>531</v>
      </c>
      <c r="D1213" t="s">
        <v>170</v>
      </c>
      <c r="E1213" t="s">
        <v>292</v>
      </c>
      <c r="F1213" s="347">
        <f>IF(InpOverride!F1213="",F_Inputs!F1213,InpOverride!F1213)</f>
        <v>0</v>
      </c>
      <c r="G1213" s="347">
        <f>IF(InpOverride!G1213="",F_Inputs!G1213,InpOverride!G1213)</f>
        <v>0</v>
      </c>
      <c r="H1213" s="347">
        <f>IF(InpOverride!H1213="",F_Inputs!H1213,InpOverride!H1213)</f>
        <v>0</v>
      </c>
      <c r="I1213" s="347">
        <f>IF(InpOverride!I1213="",F_Inputs!I1213,InpOverride!I1213)</f>
        <v>524.96199999999999</v>
      </c>
      <c r="J1213" s="347">
        <f>IF(InpOverride!J1213="",F_Inputs!J1213,InpOverride!J1213)</f>
        <v>0</v>
      </c>
      <c r="K1213" s="347">
        <f>IF(InpOverride!K1213="",F_Inputs!K1213,InpOverride!K1213)</f>
        <v>0</v>
      </c>
      <c r="L1213" s="347">
        <f>IF(InpOverride!L1213="",F_Inputs!L1213,InpOverride!L1213)</f>
        <v>0</v>
      </c>
      <c r="M1213" s="347">
        <f>IF(InpOverride!M1213="",F_Inputs!M1213,InpOverride!M1213)</f>
        <v>0</v>
      </c>
    </row>
    <row r="1214" spans="1:13" x14ac:dyDescent="0.35">
      <c r="A1214" t="s">
        <v>126</v>
      </c>
      <c r="B1214" t="s">
        <v>532</v>
      </c>
      <c r="C1214" t="s">
        <v>533</v>
      </c>
      <c r="D1214" t="s">
        <v>170</v>
      </c>
      <c r="E1214" t="s">
        <v>292</v>
      </c>
      <c r="F1214" s="347">
        <f>IF(InpOverride!F1214="",F_Inputs!F1214,InpOverride!F1214)</f>
        <v>0</v>
      </c>
      <c r="G1214" s="347">
        <f>IF(InpOverride!G1214="",F_Inputs!G1214,InpOverride!G1214)</f>
        <v>0</v>
      </c>
      <c r="H1214" s="347">
        <f>IF(InpOverride!H1214="",F_Inputs!H1214,InpOverride!H1214)</f>
        <v>0</v>
      </c>
      <c r="I1214" s="347">
        <f>IF(InpOverride!I1214="",F_Inputs!I1214,InpOverride!I1214)</f>
        <v>64.674999999999997</v>
      </c>
      <c r="J1214" s="347">
        <f>IF(InpOverride!J1214="",F_Inputs!J1214,InpOverride!J1214)</f>
        <v>0</v>
      </c>
      <c r="K1214" s="347">
        <f>IF(InpOverride!K1214="",F_Inputs!K1214,InpOverride!K1214)</f>
        <v>0</v>
      </c>
      <c r="L1214" s="347">
        <f>IF(InpOverride!L1214="",F_Inputs!L1214,InpOverride!L1214)</f>
        <v>0</v>
      </c>
      <c r="M1214" s="347">
        <f>IF(InpOverride!M1214="",F_Inputs!M1214,InpOverride!M1214)</f>
        <v>0</v>
      </c>
    </row>
    <row r="1215" spans="1:13" x14ac:dyDescent="0.35">
      <c r="A1215" t="s">
        <v>126</v>
      </c>
      <c r="B1215" t="s">
        <v>534</v>
      </c>
      <c r="C1215" t="s">
        <v>535</v>
      </c>
      <c r="D1215" t="s">
        <v>170</v>
      </c>
      <c r="E1215" t="s">
        <v>292</v>
      </c>
      <c r="F1215" s="347">
        <f>IF(InpOverride!F1215="",F_Inputs!F1215,InpOverride!F1215)</f>
        <v>0</v>
      </c>
      <c r="G1215" s="347">
        <f>IF(InpOverride!G1215="",F_Inputs!G1215,InpOverride!G1215)</f>
        <v>0</v>
      </c>
      <c r="H1215" s="347">
        <f>IF(InpOverride!H1215="",F_Inputs!H1215,InpOverride!H1215)</f>
        <v>0</v>
      </c>
      <c r="I1215" s="347">
        <f>IF(InpOverride!I1215="",F_Inputs!I1215,InpOverride!I1215)</f>
        <v>0</v>
      </c>
      <c r="J1215" s="347">
        <f>IF(InpOverride!J1215="",F_Inputs!J1215,InpOverride!J1215)</f>
        <v>0</v>
      </c>
      <c r="K1215" s="347">
        <f>IF(InpOverride!K1215="",F_Inputs!K1215,InpOverride!K1215)</f>
        <v>0</v>
      </c>
      <c r="L1215" s="347">
        <f>IF(InpOverride!L1215="",F_Inputs!L1215,InpOverride!L1215)</f>
        <v>0</v>
      </c>
      <c r="M1215" s="347">
        <f>IF(InpOverride!M1215="",F_Inputs!M1215,InpOverride!M1215)</f>
        <v>0</v>
      </c>
    </row>
    <row r="1216" spans="1:13" x14ac:dyDescent="0.35">
      <c r="A1216" t="s">
        <v>126</v>
      </c>
      <c r="B1216" t="s">
        <v>536</v>
      </c>
      <c r="C1216" t="s">
        <v>537</v>
      </c>
      <c r="D1216" t="s">
        <v>170</v>
      </c>
      <c r="E1216" t="s">
        <v>292</v>
      </c>
      <c r="F1216" s="347">
        <f>IF(InpOverride!F1216="",F_Inputs!F1216,InpOverride!F1216)</f>
        <v>0</v>
      </c>
      <c r="G1216" s="347">
        <f>IF(InpOverride!G1216="",F_Inputs!G1216,InpOverride!G1216)</f>
        <v>0</v>
      </c>
      <c r="H1216" s="347">
        <f>IF(InpOverride!H1216="",F_Inputs!H1216,InpOverride!H1216)</f>
        <v>0</v>
      </c>
      <c r="I1216" s="347">
        <f>IF(InpOverride!I1216="",F_Inputs!I1216,InpOverride!I1216)</f>
        <v>76.906999999999996</v>
      </c>
      <c r="J1216" s="347">
        <f>IF(InpOverride!J1216="",F_Inputs!J1216,InpOverride!J1216)</f>
        <v>0</v>
      </c>
      <c r="K1216" s="347">
        <f>IF(InpOverride!K1216="",F_Inputs!K1216,InpOverride!K1216)</f>
        <v>0</v>
      </c>
      <c r="L1216" s="347">
        <f>IF(InpOverride!L1216="",F_Inputs!L1216,InpOverride!L1216)</f>
        <v>0</v>
      </c>
      <c r="M1216" s="347">
        <f>IF(InpOverride!M1216="",F_Inputs!M1216,InpOverride!M1216)</f>
        <v>0</v>
      </c>
    </row>
    <row r="1217" spans="1:13" x14ac:dyDescent="0.35">
      <c r="A1217" t="s">
        <v>126</v>
      </c>
      <c r="B1217" t="s">
        <v>538</v>
      </c>
      <c r="C1217" t="s">
        <v>539</v>
      </c>
      <c r="D1217" t="s">
        <v>170</v>
      </c>
      <c r="E1217" t="s">
        <v>292</v>
      </c>
      <c r="F1217" s="347">
        <f>IF(InpOverride!F1217="",F_Inputs!F1217,InpOverride!F1217)</f>
        <v>0</v>
      </c>
      <c r="G1217" s="347">
        <f>IF(InpOverride!G1217="",F_Inputs!G1217,InpOverride!G1217)</f>
        <v>0</v>
      </c>
      <c r="H1217" s="347">
        <f>IF(InpOverride!H1217="",F_Inputs!H1217,InpOverride!H1217)</f>
        <v>0</v>
      </c>
      <c r="I1217" s="347">
        <f>IF(InpOverride!I1217="",F_Inputs!I1217,InpOverride!I1217)</f>
        <v>480.90511744520001</v>
      </c>
      <c r="J1217" s="347">
        <f>IF(InpOverride!J1217="",F_Inputs!J1217,InpOverride!J1217)</f>
        <v>0</v>
      </c>
      <c r="K1217" s="347">
        <f>IF(InpOverride!K1217="",F_Inputs!K1217,InpOverride!K1217)</f>
        <v>0</v>
      </c>
      <c r="L1217" s="347">
        <f>IF(InpOverride!L1217="",F_Inputs!L1217,InpOverride!L1217)</f>
        <v>0</v>
      </c>
      <c r="M1217" s="347">
        <f>IF(InpOverride!M1217="",F_Inputs!M1217,InpOverride!M1217)</f>
        <v>0</v>
      </c>
    </row>
    <row r="1218" spans="1:13" x14ac:dyDescent="0.35">
      <c r="A1218" t="s">
        <v>126</v>
      </c>
      <c r="B1218" t="s">
        <v>540</v>
      </c>
      <c r="C1218" t="s">
        <v>541</v>
      </c>
      <c r="D1218" t="s">
        <v>170</v>
      </c>
      <c r="E1218" t="s">
        <v>292</v>
      </c>
      <c r="F1218" s="347">
        <f>IF(InpOverride!F1218="",F_Inputs!F1218,InpOverride!F1218)</f>
        <v>0</v>
      </c>
      <c r="G1218" s="347">
        <f>IF(InpOverride!G1218="",F_Inputs!G1218,InpOverride!G1218)</f>
        <v>0</v>
      </c>
      <c r="H1218" s="347">
        <f>IF(InpOverride!H1218="",F_Inputs!H1218,InpOverride!H1218)</f>
        <v>0</v>
      </c>
      <c r="I1218" s="347">
        <f>IF(InpOverride!I1218="",F_Inputs!I1218,InpOverride!I1218)</f>
        <v>452.62898146499998</v>
      </c>
      <c r="J1218" s="347">
        <f>IF(InpOverride!J1218="",F_Inputs!J1218,InpOverride!J1218)</f>
        <v>0</v>
      </c>
      <c r="K1218" s="347">
        <f>IF(InpOverride!K1218="",F_Inputs!K1218,InpOverride!K1218)</f>
        <v>0</v>
      </c>
      <c r="L1218" s="347">
        <f>IF(InpOverride!L1218="",F_Inputs!L1218,InpOverride!L1218)</f>
        <v>0</v>
      </c>
      <c r="M1218" s="347">
        <f>IF(InpOverride!M1218="",F_Inputs!M1218,InpOverride!M1218)</f>
        <v>0</v>
      </c>
    </row>
    <row r="1219" spans="1:13" x14ac:dyDescent="0.35">
      <c r="A1219" t="s">
        <v>126</v>
      </c>
      <c r="B1219" t="s">
        <v>542</v>
      </c>
      <c r="C1219" t="s">
        <v>543</v>
      </c>
      <c r="D1219" t="s">
        <v>170</v>
      </c>
      <c r="E1219" t="s">
        <v>292</v>
      </c>
      <c r="F1219" s="347">
        <f>IF(InpOverride!F1219="",F_Inputs!F1219,InpOverride!F1219)</f>
        <v>0</v>
      </c>
      <c r="G1219" s="347">
        <f>IF(InpOverride!G1219="",F_Inputs!G1219,InpOverride!G1219)</f>
        <v>0</v>
      </c>
      <c r="H1219" s="347">
        <f>IF(InpOverride!H1219="",F_Inputs!H1219,InpOverride!H1219)</f>
        <v>0</v>
      </c>
      <c r="I1219" s="347">
        <f>IF(InpOverride!I1219="",F_Inputs!I1219,InpOverride!I1219)</f>
        <v>108.011</v>
      </c>
      <c r="J1219" s="347">
        <f>IF(InpOverride!J1219="",F_Inputs!J1219,InpOverride!J1219)</f>
        <v>0</v>
      </c>
      <c r="K1219" s="347">
        <f>IF(InpOverride!K1219="",F_Inputs!K1219,InpOverride!K1219)</f>
        <v>0</v>
      </c>
      <c r="L1219" s="347">
        <f>IF(InpOverride!L1219="",F_Inputs!L1219,InpOverride!L1219)</f>
        <v>0</v>
      </c>
      <c r="M1219" s="347">
        <f>IF(InpOverride!M1219="",F_Inputs!M1219,InpOverride!M1219)</f>
        <v>0</v>
      </c>
    </row>
    <row r="1220" spans="1:13" x14ac:dyDescent="0.35">
      <c r="A1220" t="s">
        <v>126</v>
      </c>
      <c r="B1220" t="s">
        <v>544</v>
      </c>
      <c r="C1220" t="s">
        <v>545</v>
      </c>
      <c r="D1220" t="s">
        <v>170</v>
      </c>
      <c r="E1220" t="s">
        <v>292</v>
      </c>
      <c r="F1220" s="347">
        <f>IF(InpOverride!F1220="",F_Inputs!F1220,InpOverride!F1220)</f>
        <v>0</v>
      </c>
      <c r="G1220" s="347">
        <f>IF(InpOverride!G1220="",F_Inputs!G1220,InpOverride!G1220)</f>
        <v>0</v>
      </c>
      <c r="H1220" s="347">
        <f>IF(InpOverride!H1220="",F_Inputs!H1220,InpOverride!H1220)</f>
        <v>0</v>
      </c>
      <c r="I1220" s="347">
        <f>IF(InpOverride!I1220="",F_Inputs!I1220,InpOverride!I1220)</f>
        <v>0</v>
      </c>
      <c r="J1220" s="347">
        <f>IF(InpOverride!J1220="",F_Inputs!J1220,InpOverride!J1220)</f>
        <v>0</v>
      </c>
      <c r="K1220" s="347">
        <f>IF(InpOverride!K1220="",F_Inputs!K1220,InpOverride!K1220)</f>
        <v>0</v>
      </c>
      <c r="L1220" s="347">
        <f>IF(InpOverride!L1220="",F_Inputs!L1220,InpOverride!L1220)</f>
        <v>0</v>
      </c>
      <c r="M1220" s="347">
        <f>IF(InpOverride!M1220="",F_Inputs!M1220,InpOverride!M1220)</f>
        <v>0</v>
      </c>
    </row>
    <row r="1221" spans="1:13" x14ac:dyDescent="0.35">
      <c r="A1221" t="s">
        <v>126</v>
      </c>
      <c r="B1221" t="s">
        <v>546</v>
      </c>
      <c r="C1221" t="s">
        <v>547</v>
      </c>
      <c r="D1221" t="s">
        <v>170</v>
      </c>
      <c r="E1221" t="s">
        <v>292</v>
      </c>
      <c r="F1221" s="347">
        <f>IF(InpOverride!F1221="",F_Inputs!F1221,InpOverride!F1221)</f>
        <v>0</v>
      </c>
      <c r="G1221" s="347">
        <f>IF(InpOverride!G1221="",F_Inputs!G1221,InpOverride!G1221)</f>
        <v>0</v>
      </c>
      <c r="H1221" s="347">
        <f>IF(InpOverride!H1221="",F_Inputs!H1221,InpOverride!H1221)</f>
        <v>0</v>
      </c>
      <c r="I1221" s="347">
        <f>IF(InpOverride!I1221="",F_Inputs!I1221,InpOverride!I1221)</f>
        <v>76.906999999999996</v>
      </c>
      <c r="J1221" s="347">
        <f>IF(InpOverride!J1221="",F_Inputs!J1221,InpOverride!J1221)</f>
        <v>0</v>
      </c>
      <c r="K1221" s="347">
        <f>IF(InpOverride!K1221="",F_Inputs!K1221,InpOverride!K1221)</f>
        <v>0</v>
      </c>
      <c r="L1221" s="347">
        <f>IF(InpOverride!L1221="",F_Inputs!L1221,InpOverride!L1221)</f>
        <v>0</v>
      </c>
      <c r="M1221" s="347">
        <f>IF(InpOverride!M1221="",F_Inputs!M1221,InpOverride!M1221)</f>
        <v>0</v>
      </c>
    </row>
    <row r="1222" spans="1:13" x14ac:dyDescent="0.35">
      <c r="A1222" t="s">
        <v>126</v>
      </c>
      <c r="B1222" t="s">
        <v>548</v>
      </c>
      <c r="C1222" t="s">
        <v>549</v>
      </c>
      <c r="D1222" t="s">
        <v>170</v>
      </c>
      <c r="E1222" t="s">
        <v>292</v>
      </c>
      <c r="F1222" s="347">
        <f>IF(InpOverride!F1222="",F_Inputs!F1222,InpOverride!F1222)</f>
        <v>0</v>
      </c>
      <c r="G1222" s="347">
        <f>IF(InpOverride!G1222="",F_Inputs!G1222,InpOverride!G1222)</f>
        <v>0</v>
      </c>
      <c r="H1222" s="347">
        <f>IF(InpOverride!H1222="",F_Inputs!H1222,InpOverride!H1222)</f>
        <v>0</v>
      </c>
      <c r="I1222" s="347">
        <f>IF(InpOverride!I1222="",F_Inputs!I1222,InpOverride!I1222)</f>
        <v>480.90511744520001</v>
      </c>
      <c r="J1222" s="347">
        <f>IF(InpOverride!J1222="",F_Inputs!J1222,InpOverride!J1222)</f>
        <v>0</v>
      </c>
      <c r="K1222" s="347">
        <f>IF(InpOverride!K1222="",F_Inputs!K1222,InpOverride!K1222)</f>
        <v>0</v>
      </c>
      <c r="L1222" s="347">
        <f>IF(InpOverride!L1222="",F_Inputs!L1222,InpOverride!L1222)</f>
        <v>0</v>
      </c>
      <c r="M1222" s="347">
        <f>IF(InpOverride!M1222="",F_Inputs!M1222,InpOverride!M1222)</f>
        <v>0</v>
      </c>
    </row>
    <row r="1223" spans="1:13" x14ac:dyDescent="0.35">
      <c r="A1223" t="s">
        <v>126</v>
      </c>
      <c r="B1223" t="s">
        <v>550</v>
      </c>
      <c r="C1223" t="s">
        <v>551</v>
      </c>
      <c r="D1223" t="s">
        <v>170</v>
      </c>
      <c r="E1223" t="s">
        <v>292</v>
      </c>
      <c r="F1223" s="347">
        <f>IF(InpOverride!F1223="",F_Inputs!F1223,InpOverride!F1223)</f>
        <v>0</v>
      </c>
      <c r="G1223" s="347">
        <f>IF(InpOverride!G1223="",F_Inputs!G1223,InpOverride!G1223)</f>
        <v>0</v>
      </c>
      <c r="H1223" s="347">
        <f>IF(InpOverride!H1223="",F_Inputs!H1223,InpOverride!H1223)</f>
        <v>0</v>
      </c>
      <c r="I1223" s="347">
        <f>IF(InpOverride!I1223="",F_Inputs!I1223,InpOverride!I1223)</f>
        <v>452.62898146499998</v>
      </c>
      <c r="J1223" s="347">
        <f>IF(InpOverride!J1223="",F_Inputs!J1223,InpOverride!J1223)</f>
        <v>0</v>
      </c>
      <c r="K1223" s="347">
        <f>IF(InpOverride!K1223="",F_Inputs!K1223,InpOverride!K1223)</f>
        <v>0</v>
      </c>
      <c r="L1223" s="347">
        <f>IF(InpOverride!L1223="",F_Inputs!L1223,InpOverride!L1223)</f>
        <v>0</v>
      </c>
      <c r="M1223" s="347">
        <f>IF(InpOverride!M1223="",F_Inputs!M1223,InpOverride!M1223)</f>
        <v>0</v>
      </c>
    </row>
    <row r="1224" spans="1:13" x14ac:dyDescent="0.35">
      <c r="A1224" t="s">
        <v>126</v>
      </c>
      <c r="B1224" t="s">
        <v>552</v>
      </c>
      <c r="C1224" t="s">
        <v>553</v>
      </c>
      <c r="D1224" t="s">
        <v>170</v>
      </c>
      <c r="E1224" t="s">
        <v>292</v>
      </c>
      <c r="F1224" s="347">
        <f>IF(InpOverride!F1224="",F_Inputs!F1224,InpOverride!F1224)</f>
        <v>0</v>
      </c>
      <c r="G1224" s="347">
        <f>IF(InpOverride!G1224="",F_Inputs!G1224,InpOverride!G1224)</f>
        <v>0</v>
      </c>
      <c r="H1224" s="347">
        <f>IF(InpOverride!H1224="",F_Inputs!H1224,InpOverride!H1224)</f>
        <v>0</v>
      </c>
      <c r="I1224" s="347">
        <f>IF(InpOverride!I1224="",F_Inputs!I1224,InpOverride!I1224)</f>
        <v>108.011</v>
      </c>
      <c r="J1224" s="347">
        <f>IF(InpOverride!J1224="",F_Inputs!J1224,InpOverride!J1224)</f>
        <v>0</v>
      </c>
      <c r="K1224" s="347">
        <f>IF(InpOverride!K1224="",F_Inputs!K1224,InpOverride!K1224)</f>
        <v>0</v>
      </c>
      <c r="L1224" s="347">
        <f>IF(InpOverride!L1224="",F_Inputs!L1224,InpOverride!L1224)</f>
        <v>0</v>
      </c>
      <c r="M1224" s="347">
        <f>IF(InpOverride!M1224="",F_Inputs!M1224,InpOverride!M1224)</f>
        <v>0</v>
      </c>
    </row>
    <row r="1225" spans="1:13" x14ac:dyDescent="0.35">
      <c r="A1225" t="s">
        <v>126</v>
      </c>
      <c r="B1225" t="s">
        <v>554</v>
      </c>
      <c r="C1225" t="s">
        <v>555</v>
      </c>
      <c r="D1225" t="s">
        <v>170</v>
      </c>
      <c r="E1225" t="s">
        <v>292</v>
      </c>
      <c r="F1225" s="347">
        <f>IF(InpOverride!F1225="",F_Inputs!F1225,InpOverride!F1225)</f>
        <v>0</v>
      </c>
      <c r="G1225" s="347">
        <f>IF(InpOverride!G1225="",F_Inputs!G1225,InpOverride!G1225)</f>
        <v>0</v>
      </c>
      <c r="H1225" s="347">
        <f>IF(InpOverride!H1225="",F_Inputs!H1225,InpOverride!H1225)</f>
        <v>0</v>
      </c>
      <c r="I1225" s="347">
        <f>IF(InpOverride!I1225="",F_Inputs!I1225,InpOverride!I1225)</f>
        <v>0</v>
      </c>
      <c r="J1225" s="347">
        <f>IF(InpOverride!J1225="",F_Inputs!J1225,InpOverride!J1225)</f>
        <v>0</v>
      </c>
      <c r="K1225" s="347">
        <f>IF(InpOverride!K1225="",F_Inputs!K1225,InpOverride!K1225)</f>
        <v>0</v>
      </c>
      <c r="L1225" s="347">
        <f>IF(InpOverride!L1225="",F_Inputs!L1225,InpOverride!L1225)</f>
        <v>0</v>
      </c>
      <c r="M1225" s="347">
        <f>IF(InpOverride!M1225="",F_Inputs!M1225,InpOverride!M1225)</f>
        <v>0</v>
      </c>
    </row>
    <row r="1226" spans="1:13" x14ac:dyDescent="0.35">
      <c r="A1226" t="s">
        <v>126</v>
      </c>
      <c r="B1226" t="s">
        <v>556</v>
      </c>
      <c r="C1226" t="s">
        <v>557</v>
      </c>
      <c r="D1226" t="s">
        <v>170</v>
      </c>
      <c r="E1226" t="s">
        <v>292</v>
      </c>
      <c r="F1226" s="347">
        <f>IF(InpOverride!F1226="",F_Inputs!F1226,InpOverride!F1226)</f>
        <v>0</v>
      </c>
      <c r="G1226" s="347">
        <f>IF(InpOverride!G1226="",F_Inputs!G1226,InpOverride!G1226)</f>
        <v>0</v>
      </c>
      <c r="H1226" s="347">
        <f>IF(InpOverride!H1226="",F_Inputs!H1226,InpOverride!H1226)</f>
        <v>0</v>
      </c>
      <c r="I1226" s="347">
        <f>IF(InpOverride!I1226="",F_Inputs!I1226,InpOverride!I1226)</f>
        <v>25.652999999999999</v>
      </c>
      <c r="J1226" s="347">
        <f>IF(InpOverride!J1226="",F_Inputs!J1226,InpOverride!J1226)</f>
        <v>0</v>
      </c>
      <c r="K1226" s="347">
        <f>IF(InpOverride!K1226="",F_Inputs!K1226,InpOverride!K1226)</f>
        <v>0</v>
      </c>
      <c r="L1226" s="347">
        <f>IF(InpOverride!L1226="",F_Inputs!L1226,InpOverride!L1226)</f>
        <v>0</v>
      </c>
      <c r="M1226" s="347">
        <f>IF(InpOverride!M1226="",F_Inputs!M1226,InpOverride!M1226)</f>
        <v>0</v>
      </c>
    </row>
    <row r="1227" spans="1:13" x14ac:dyDescent="0.35">
      <c r="A1227" t="s">
        <v>126</v>
      </c>
      <c r="B1227" t="s">
        <v>558</v>
      </c>
      <c r="C1227" t="s">
        <v>559</v>
      </c>
      <c r="D1227" t="s">
        <v>170</v>
      </c>
      <c r="E1227" t="s">
        <v>292</v>
      </c>
      <c r="F1227" s="347">
        <f>IF(InpOverride!F1227="",F_Inputs!F1227,InpOverride!F1227)</f>
        <v>0</v>
      </c>
      <c r="G1227" s="347">
        <f>IF(InpOverride!G1227="",F_Inputs!G1227,InpOverride!G1227)</f>
        <v>0</v>
      </c>
      <c r="H1227" s="347">
        <f>IF(InpOverride!H1227="",F_Inputs!H1227,InpOverride!H1227)</f>
        <v>0</v>
      </c>
      <c r="I1227" s="347">
        <f>IF(InpOverride!I1227="",F_Inputs!I1227,InpOverride!I1227)</f>
        <v>62.865117445200397</v>
      </c>
      <c r="J1227" s="347">
        <f>IF(InpOverride!J1227="",F_Inputs!J1227,InpOverride!J1227)</f>
        <v>0</v>
      </c>
      <c r="K1227" s="347">
        <f>IF(InpOverride!K1227="",F_Inputs!K1227,InpOverride!K1227)</f>
        <v>0</v>
      </c>
      <c r="L1227" s="347">
        <f>IF(InpOverride!L1227="",F_Inputs!L1227,InpOverride!L1227)</f>
        <v>0</v>
      </c>
      <c r="M1227" s="347">
        <f>IF(InpOverride!M1227="",F_Inputs!M1227,InpOverride!M1227)</f>
        <v>0</v>
      </c>
    </row>
    <row r="1228" spans="1:13" x14ac:dyDescent="0.35">
      <c r="A1228" t="s">
        <v>126</v>
      </c>
      <c r="B1228" t="s">
        <v>560</v>
      </c>
      <c r="C1228" t="s">
        <v>561</v>
      </c>
      <c r="D1228" t="s">
        <v>170</v>
      </c>
      <c r="E1228" t="s">
        <v>292</v>
      </c>
      <c r="F1228" s="347">
        <f>IF(InpOverride!F1228="",F_Inputs!F1228,InpOverride!F1228)</f>
        <v>0</v>
      </c>
      <c r="G1228" s="347">
        <f>IF(InpOverride!G1228="",F_Inputs!G1228,InpOverride!G1228)</f>
        <v>0</v>
      </c>
      <c r="H1228" s="347">
        <f>IF(InpOverride!H1228="",F_Inputs!H1228,InpOverride!H1228)</f>
        <v>0</v>
      </c>
      <c r="I1228" s="347">
        <f>IF(InpOverride!I1228="",F_Inputs!I1228,InpOverride!I1228)</f>
        <v>-72.333018534999795</v>
      </c>
      <c r="J1228" s="347">
        <f>IF(InpOverride!J1228="",F_Inputs!J1228,InpOverride!J1228)</f>
        <v>0</v>
      </c>
      <c r="K1228" s="347">
        <f>IF(InpOverride!K1228="",F_Inputs!K1228,InpOverride!K1228)</f>
        <v>0</v>
      </c>
      <c r="L1228" s="347">
        <f>IF(InpOverride!L1228="",F_Inputs!L1228,InpOverride!L1228)</f>
        <v>0</v>
      </c>
      <c r="M1228" s="347">
        <f>IF(InpOverride!M1228="",F_Inputs!M1228,InpOverride!M1228)</f>
        <v>0</v>
      </c>
    </row>
    <row r="1229" spans="1:13" x14ac:dyDescent="0.35">
      <c r="A1229" t="s">
        <v>126</v>
      </c>
      <c r="B1229" t="s">
        <v>562</v>
      </c>
      <c r="C1229" t="s">
        <v>563</v>
      </c>
      <c r="D1229" t="s">
        <v>170</v>
      </c>
      <c r="E1229" t="s">
        <v>292</v>
      </c>
      <c r="F1229" s="347">
        <f>IF(InpOverride!F1229="",F_Inputs!F1229,InpOverride!F1229)</f>
        <v>0</v>
      </c>
      <c r="G1229" s="347">
        <f>IF(InpOverride!G1229="",F_Inputs!G1229,InpOverride!G1229)</f>
        <v>0</v>
      </c>
      <c r="H1229" s="347">
        <f>IF(InpOverride!H1229="",F_Inputs!H1229,InpOverride!H1229)</f>
        <v>0</v>
      </c>
      <c r="I1229" s="347">
        <f>IF(InpOverride!I1229="",F_Inputs!I1229,InpOverride!I1229)</f>
        <v>43.335999999999999</v>
      </c>
      <c r="J1229" s="347">
        <f>IF(InpOverride!J1229="",F_Inputs!J1229,InpOverride!J1229)</f>
        <v>0</v>
      </c>
      <c r="K1229" s="347">
        <f>IF(InpOverride!K1229="",F_Inputs!K1229,InpOverride!K1229)</f>
        <v>0</v>
      </c>
      <c r="L1229" s="347">
        <f>IF(InpOverride!L1229="",F_Inputs!L1229,InpOverride!L1229)</f>
        <v>0</v>
      </c>
      <c r="M1229" s="347">
        <f>IF(InpOverride!M1229="",F_Inputs!M1229,InpOverride!M1229)</f>
        <v>0</v>
      </c>
    </row>
    <row r="1230" spans="1:13" x14ac:dyDescent="0.35">
      <c r="A1230" t="s">
        <v>126</v>
      </c>
      <c r="B1230" t="s">
        <v>564</v>
      </c>
      <c r="C1230" t="s">
        <v>565</v>
      </c>
      <c r="D1230" t="s">
        <v>170</v>
      </c>
      <c r="E1230" t="s">
        <v>292</v>
      </c>
      <c r="F1230" s="347">
        <f>IF(InpOverride!F1230="",F_Inputs!F1230,InpOverride!F1230)</f>
        <v>0</v>
      </c>
      <c r="G1230" s="347">
        <f>IF(InpOverride!G1230="",F_Inputs!G1230,InpOverride!G1230)</f>
        <v>0</v>
      </c>
      <c r="H1230" s="347">
        <f>IF(InpOverride!H1230="",F_Inputs!H1230,InpOverride!H1230)</f>
        <v>0</v>
      </c>
      <c r="I1230" s="347">
        <f>IF(InpOverride!I1230="",F_Inputs!I1230,InpOverride!I1230)</f>
        <v>0</v>
      </c>
      <c r="J1230" s="347">
        <f>IF(InpOverride!J1230="",F_Inputs!J1230,InpOverride!J1230)</f>
        <v>0</v>
      </c>
      <c r="K1230" s="347">
        <f>IF(InpOverride!K1230="",F_Inputs!K1230,InpOverride!K1230)</f>
        <v>0</v>
      </c>
      <c r="L1230" s="347">
        <f>IF(InpOverride!L1230="",F_Inputs!L1230,InpOverride!L1230)</f>
        <v>0</v>
      </c>
      <c r="M1230" s="347">
        <f>IF(InpOverride!M1230="",F_Inputs!M1230,InpOverride!M1230)</f>
        <v>0</v>
      </c>
    </row>
    <row r="1231" spans="1:13" x14ac:dyDescent="0.35">
      <c r="A1231" t="s">
        <v>126</v>
      </c>
      <c r="B1231" t="s">
        <v>566</v>
      </c>
      <c r="C1231" t="s">
        <v>567</v>
      </c>
      <c r="D1231" t="s">
        <v>170</v>
      </c>
      <c r="E1231" t="s">
        <v>292</v>
      </c>
      <c r="F1231" s="347">
        <f>IF(InpOverride!F1231="",F_Inputs!F1231,InpOverride!F1231)</f>
        <v>0</v>
      </c>
      <c r="G1231" s="347">
        <f>IF(InpOverride!G1231="",F_Inputs!G1231,InpOverride!G1231)</f>
        <v>0</v>
      </c>
      <c r="H1231" s="347">
        <f>IF(InpOverride!H1231="",F_Inputs!H1231,InpOverride!H1231)</f>
        <v>0</v>
      </c>
      <c r="I1231" s="347">
        <f>IF(InpOverride!I1231="",F_Inputs!I1231,InpOverride!I1231)</f>
        <v>25.652999999999999</v>
      </c>
      <c r="J1231" s="347">
        <f>IF(InpOverride!J1231="",F_Inputs!J1231,InpOverride!J1231)</f>
        <v>0</v>
      </c>
      <c r="K1231" s="347">
        <f>IF(InpOverride!K1231="",F_Inputs!K1231,InpOverride!K1231)</f>
        <v>0</v>
      </c>
      <c r="L1231" s="347">
        <f>IF(InpOverride!L1231="",F_Inputs!L1231,InpOverride!L1231)</f>
        <v>0</v>
      </c>
      <c r="M1231" s="347">
        <f>IF(InpOverride!M1231="",F_Inputs!M1231,InpOverride!M1231)</f>
        <v>0</v>
      </c>
    </row>
    <row r="1232" spans="1:13" x14ac:dyDescent="0.35">
      <c r="A1232" t="s">
        <v>126</v>
      </c>
      <c r="B1232" t="s">
        <v>568</v>
      </c>
      <c r="C1232" t="s">
        <v>569</v>
      </c>
      <c r="D1232" t="s">
        <v>170</v>
      </c>
      <c r="E1232" t="s">
        <v>292</v>
      </c>
      <c r="F1232" s="347">
        <f>IF(InpOverride!F1232="",F_Inputs!F1232,InpOverride!F1232)</f>
        <v>0</v>
      </c>
      <c r="G1232" s="347">
        <f>IF(InpOverride!G1232="",F_Inputs!G1232,InpOverride!G1232)</f>
        <v>0</v>
      </c>
      <c r="H1232" s="347">
        <f>IF(InpOverride!H1232="",F_Inputs!H1232,InpOverride!H1232)</f>
        <v>0</v>
      </c>
      <c r="I1232" s="347">
        <f>IF(InpOverride!I1232="",F_Inputs!I1232,InpOverride!I1232)</f>
        <v>62.865117445200397</v>
      </c>
      <c r="J1232" s="347">
        <f>IF(InpOverride!J1232="",F_Inputs!J1232,InpOverride!J1232)</f>
        <v>0</v>
      </c>
      <c r="K1232" s="347">
        <f>IF(InpOverride!K1232="",F_Inputs!K1232,InpOverride!K1232)</f>
        <v>0</v>
      </c>
      <c r="L1232" s="347">
        <f>IF(InpOverride!L1232="",F_Inputs!L1232,InpOverride!L1232)</f>
        <v>0</v>
      </c>
      <c r="M1232" s="347">
        <f>IF(InpOverride!M1232="",F_Inputs!M1232,InpOverride!M1232)</f>
        <v>0</v>
      </c>
    </row>
    <row r="1233" spans="1:13" x14ac:dyDescent="0.35">
      <c r="A1233" t="s">
        <v>126</v>
      </c>
      <c r="B1233" t="s">
        <v>570</v>
      </c>
      <c r="C1233" t="s">
        <v>571</v>
      </c>
      <c r="D1233" t="s">
        <v>170</v>
      </c>
      <c r="E1233" t="s">
        <v>292</v>
      </c>
      <c r="F1233" s="347">
        <f>IF(InpOverride!F1233="",F_Inputs!F1233,InpOverride!F1233)</f>
        <v>0</v>
      </c>
      <c r="G1233" s="347">
        <f>IF(InpOverride!G1233="",F_Inputs!G1233,InpOverride!G1233)</f>
        <v>0</v>
      </c>
      <c r="H1233" s="347">
        <f>IF(InpOverride!H1233="",F_Inputs!H1233,InpOverride!H1233)</f>
        <v>0</v>
      </c>
      <c r="I1233" s="347">
        <f>IF(InpOverride!I1233="",F_Inputs!I1233,InpOverride!I1233)</f>
        <v>-72.333018534999795</v>
      </c>
      <c r="J1233" s="347">
        <f>IF(InpOverride!J1233="",F_Inputs!J1233,InpOverride!J1233)</f>
        <v>0</v>
      </c>
      <c r="K1233" s="347">
        <f>IF(InpOverride!K1233="",F_Inputs!K1233,InpOverride!K1233)</f>
        <v>0</v>
      </c>
      <c r="L1233" s="347">
        <f>IF(InpOverride!L1233="",F_Inputs!L1233,InpOverride!L1233)</f>
        <v>0</v>
      </c>
      <c r="M1233" s="347">
        <f>IF(InpOverride!M1233="",F_Inputs!M1233,InpOverride!M1233)</f>
        <v>0</v>
      </c>
    </row>
    <row r="1234" spans="1:13" x14ac:dyDescent="0.35">
      <c r="A1234" t="s">
        <v>126</v>
      </c>
      <c r="B1234" t="s">
        <v>572</v>
      </c>
      <c r="C1234" t="s">
        <v>573</v>
      </c>
      <c r="D1234" t="s">
        <v>170</v>
      </c>
      <c r="E1234" t="s">
        <v>292</v>
      </c>
      <c r="F1234" s="347">
        <f>IF(InpOverride!F1234="",F_Inputs!F1234,InpOverride!F1234)</f>
        <v>0</v>
      </c>
      <c r="G1234" s="347">
        <f>IF(InpOverride!G1234="",F_Inputs!G1234,InpOverride!G1234)</f>
        <v>0</v>
      </c>
      <c r="H1234" s="347">
        <f>IF(InpOverride!H1234="",F_Inputs!H1234,InpOverride!H1234)</f>
        <v>0</v>
      </c>
      <c r="I1234" s="347">
        <f>IF(InpOverride!I1234="",F_Inputs!I1234,InpOverride!I1234)</f>
        <v>43.335999999999999</v>
      </c>
      <c r="J1234" s="347">
        <f>IF(InpOverride!J1234="",F_Inputs!J1234,InpOverride!J1234)</f>
        <v>0</v>
      </c>
      <c r="K1234" s="347">
        <f>IF(InpOverride!K1234="",F_Inputs!K1234,InpOverride!K1234)</f>
        <v>0</v>
      </c>
      <c r="L1234" s="347">
        <f>IF(InpOverride!L1234="",F_Inputs!L1234,InpOverride!L1234)</f>
        <v>0</v>
      </c>
      <c r="M1234" s="347">
        <f>IF(InpOverride!M1234="",F_Inputs!M1234,InpOverride!M1234)</f>
        <v>0</v>
      </c>
    </row>
    <row r="1235" spans="1:13" x14ac:dyDescent="0.35">
      <c r="A1235" t="s">
        <v>126</v>
      </c>
      <c r="B1235" t="s">
        <v>574</v>
      </c>
      <c r="C1235" t="s">
        <v>575</v>
      </c>
      <c r="D1235" t="s">
        <v>170</v>
      </c>
      <c r="E1235" t="s">
        <v>292</v>
      </c>
      <c r="F1235" s="347">
        <f>IF(InpOverride!F1235="",F_Inputs!F1235,InpOverride!F1235)</f>
        <v>0</v>
      </c>
      <c r="G1235" s="347">
        <f>IF(InpOverride!G1235="",F_Inputs!G1235,InpOverride!G1235)</f>
        <v>0</v>
      </c>
      <c r="H1235" s="347">
        <f>IF(InpOverride!H1235="",F_Inputs!H1235,InpOverride!H1235)</f>
        <v>0</v>
      </c>
      <c r="I1235" s="347">
        <f>IF(InpOverride!I1235="",F_Inputs!I1235,InpOverride!I1235)</f>
        <v>0</v>
      </c>
      <c r="J1235" s="347">
        <f>IF(InpOverride!J1235="",F_Inputs!J1235,InpOverride!J1235)</f>
        <v>0</v>
      </c>
      <c r="K1235" s="347">
        <f>IF(InpOverride!K1235="",F_Inputs!K1235,InpOverride!K1235)</f>
        <v>0</v>
      </c>
      <c r="L1235" s="347">
        <f>IF(InpOverride!L1235="",F_Inputs!L1235,InpOverride!L1235)</f>
        <v>0</v>
      </c>
      <c r="M1235" s="347">
        <f>IF(InpOverride!M1235="",F_Inputs!M1235,InpOverride!M1235)</f>
        <v>0</v>
      </c>
    </row>
    <row r="1236" spans="1:13" x14ac:dyDescent="0.35">
      <c r="A1236" t="s">
        <v>126</v>
      </c>
      <c r="B1236" t="s">
        <v>576</v>
      </c>
      <c r="C1236" t="s">
        <v>577</v>
      </c>
      <c r="D1236" t="s">
        <v>170</v>
      </c>
      <c r="E1236" t="s">
        <v>292</v>
      </c>
      <c r="F1236" s="347">
        <f>IF(InpOverride!F1236="",F_Inputs!F1236,InpOverride!F1236)</f>
        <v>0</v>
      </c>
      <c r="G1236" s="347">
        <f>IF(InpOverride!G1236="",F_Inputs!G1236,InpOverride!G1236)</f>
        <v>0</v>
      </c>
      <c r="H1236" s="347">
        <f>IF(InpOverride!H1236="",F_Inputs!H1236,InpOverride!H1236)</f>
        <v>0</v>
      </c>
      <c r="I1236" s="347">
        <f>IF(InpOverride!I1236="",F_Inputs!I1236,InpOverride!I1236)</f>
        <v>0</v>
      </c>
      <c r="J1236" s="347">
        <f>IF(InpOverride!J1236="",F_Inputs!J1236,InpOverride!J1236)</f>
        <v>0</v>
      </c>
      <c r="K1236" s="347">
        <f>IF(InpOverride!K1236="",F_Inputs!K1236,InpOverride!K1236)</f>
        <v>0</v>
      </c>
      <c r="L1236" s="347">
        <f>IF(InpOverride!L1236="",F_Inputs!L1236,InpOverride!L1236)</f>
        <v>0</v>
      </c>
      <c r="M1236" s="347">
        <f>IF(InpOverride!M1236="",F_Inputs!M1236,InpOverride!M1236)</f>
        <v>0</v>
      </c>
    </row>
    <row r="1237" spans="1:13" x14ac:dyDescent="0.35">
      <c r="A1237" t="s">
        <v>126</v>
      </c>
      <c r="B1237" t="s">
        <v>578</v>
      </c>
      <c r="C1237" t="s">
        <v>579</v>
      </c>
      <c r="D1237" t="s">
        <v>170</v>
      </c>
      <c r="E1237" t="s">
        <v>292</v>
      </c>
      <c r="F1237" s="347">
        <f>IF(InpOverride!F1237="",F_Inputs!F1237,InpOverride!F1237)</f>
        <v>0</v>
      </c>
      <c r="G1237" s="347">
        <f>IF(InpOverride!G1237="",F_Inputs!G1237,InpOverride!G1237)</f>
        <v>0</v>
      </c>
      <c r="H1237" s="347">
        <f>IF(InpOverride!H1237="",F_Inputs!H1237,InpOverride!H1237)</f>
        <v>0</v>
      </c>
      <c r="I1237" s="347">
        <f>IF(InpOverride!I1237="",F_Inputs!I1237,InpOverride!I1237)</f>
        <v>0</v>
      </c>
      <c r="J1237" s="347">
        <f>IF(InpOverride!J1237="",F_Inputs!J1237,InpOverride!J1237)</f>
        <v>0</v>
      </c>
      <c r="K1237" s="347">
        <f>IF(InpOverride!K1237="",F_Inputs!K1237,InpOverride!K1237)</f>
        <v>0</v>
      </c>
      <c r="L1237" s="347">
        <f>IF(InpOverride!L1237="",F_Inputs!L1237,InpOverride!L1237)</f>
        <v>0</v>
      </c>
      <c r="M1237" s="347">
        <f>IF(InpOverride!M1237="",F_Inputs!M1237,InpOverride!M1237)</f>
        <v>0</v>
      </c>
    </row>
    <row r="1238" spans="1:13" x14ac:dyDescent="0.35">
      <c r="A1238" t="s">
        <v>126</v>
      </c>
      <c r="B1238" t="s">
        <v>580</v>
      </c>
      <c r="C1238" t="s">
        <v>581</v>
      </c>
      <c r="D1238" t="s">
        <v>170</v>
      </c>
      <c r="E1238" t="s">
        <v>292</v>
      </c>
      <c r="F1238" s="347">
        <f>IF(InpOverride!F1238="",F_Inputs!F1238,InpOverride!F1238)</f>
        <v>0</v>
      </c>
      <c r="G1238" s="347">
        <f>IF(InpOverride!G1238="",F_Inputs!G1238,InpOverride!G1238)</f>
        <v>0</v>
      </c>
      <c r="H1238" s="347">
        <f>IF(InpOverride!H1238="",F_Inputs!H1238,InpOverride!H1238)</f>
        <v>0</v>
      </c>
      <c r="I1238" s="347">
        <f>IF(InpOverride!I1238="",F_Inputs!I1238,InpOverride!I1238)</f>
        <v>3.6269999999999998</v>
      </c>
      <c r="J1238" s="347">
        <f>IF(InpOverride!J1238="",F_Inputs!J1238,InpOverride!J1238)</f>
        <v>0</v>
      </c>
      <c r="K1238" s="347">
        <f>IF(InpOverride!K1238="",F_Inputs!K1238,InpOverride!K1238)</f>
        <v>0</v>
      </c>
      <c r="L1238" s="347">
        <f>IF(InpOverride!L1238="",F_Inputs!L1238,InpOverride!L1238)</f>
        <v>0</v>
      </c>
      <c r="M1238" s="347">
        <f>IF(InpOverride!M1238="",F_Inputs!M1238,InpOverride!M1238)</f>
        <v>0</v>
      </c>
    </row>
    <row r="1239" spans="1:13" x14ac:dyDescent="0.35">
      <c r="A1239" t="s">
        <v>126</v>
      </c>
      <c r="B1239" t="s">
        <v>582</v>
      </c>
      <c r="C1239" t="s">
        <v>583</v>
      </c>
      <c r="D1239" t="s">
        <v>170</v>
      </c>
      <c r="E1239" t="s">
        <v>292</v>
      </c>
      <c r="F1239" s="347">
        <f>IF(InpOverride!F1239="",F_Inputs!F1239,InpOverride!F1239)</f>
        <v>0</v>
      </c>
      <c r="G1239" s="347">
        <f>IF(InpOverride!G1239="",F_Inputs!G1239,InpOverride!G1239)</f>
        <v>0</v>
      </c>
      <c r="H1239" s="347">
        <f>IF(InpOverride!H1239="",F_Inputs!H1239,InpOverride!H1239)</f>
        <v>0</v>
      </c>
      <c r="I1239" s="347">
        <f>IF(InpOverride!I1239="",F_Inputs!I1239,InpOverride!I1239)</f>
        <v>38.814999999999998</v>
      </c>
      <c r="J1239" s="347">
        <f>IF(InpOverride!J1239="",F_Inputs!J1239,InpOverride!J1239)</f>
        <v>0</v>
      </c>
      <c r="K1239" s="347">
        <f>IF(InpOverride!K1239="",F_Inputs!K1239,InpOverride!K1239)</f>
        <v>0</v>
      </c>
      <c r="L1239" s="347">
        <f>IF(InpOverride!L1239="",F_Inputs!L1239,InpOverride!L1239)</f>
        <v>0</v>
      </c>
      <c r="M1239" s="347">
        <f>IF(InpOverride!M1239="",F_Inputs!M1239,InpOverride!M1239)</f>
        <v>0</v>
      </c>
    </row>
    <row r="1240" spans="1:13" x14ac:dyDescent="0.35">
      <c r="A1240" t="s">
        <v>126</v>
      </c>
      <c r="B1240" t="s">
        <v>584</v>
      </c>
      <c r="C1240" t="s">
        <v>585</v>
      </c>
      <c r="D1240" t="s">
        <v>170</v>
      </c>
      <c r="E1240" t="s">
        <v>292</v>
      </c>
      <c r="F1240" s="347">
        <f>IF(InpOverride!F1240="",F_Inputs!F1240,InpOverride!F1240)</f>
        <v>0</v>
      </c>
      <c r="G1240" s="347">
        <f>IF(InpOverride!G1240="",F_Inputs!G1240,InpOverride!G1240)</f>
        <v>0</v>
      </c>
      <c r="H1240" s="347">
        <f>IF(InpOverride!H1240="",F_Inputs!H1240,InpOverride!H1240)</f>
        <v>0</v>
      </c>
      <c r="I1240" s="347">
        <f>IF(InpOverride!I1240="",F_Inputs!I1240,InpOverride!I1240)</f>
        <v>0</v>
      </c>
      <c r="J1240" s="347">
        <f>IF(InpOverride!J1240="",F_Inputs!J1240,InpOverride!J1240)</f>
        <v>0</v>
      </c>
      <c r="K1240" s="347">
        <f>IF(InpOverride!K1240="",F_Inputs!K1240,InpOverride!K1240)</f>
        <v>0</v>
      </c>
      <c r="L1240" s="347">
        <f>IF(InpOverride!L1240="",F_Inputs!L1240,InpOverride!L1240)</f>
        <v>0</v>
      </c>
      <c r="M1240" s="347">
        <f>IF(InpOverride!M1240="",F_Inputs!M1240,InpOverride!M1240)</f>
        <v>0</v>
      </c>
    </row>
    <row r="1241" spans="1:13" x14ac:dyDescent="0.35">
      <c r="A1241" t="s">
        <v>126</v>
      </c>
      <c r="B1241" t="s">
        <v>586</v>
      </c>
      <c r="C1241" t="s">
        <v>587</v>
      </c>
      <c r="D1241" t="s">
        <v>170</v>
      </c>
      <c r="E1241" t="s">
        <v>292</v>
      </c>
      <c r="F1241" s="347">
        <f>IF(InpOverride!F1241="",F_Inputs!F1241,InpOverride!F1241)</f>
        <v>0</v>
      </c>
      <c r="G1241" s="347">
        <f>IF(InpOverride!G1241="",F_Inputs!G1241,InpOverride!G1241)</f>
        <v>0</v>
      </c>
      <c r="H1241" s="347">
        <f>IF(InpOverride!H1241="",F_Inputs!H1241,InpOverride!H1241)</f>
        <v>0</v>
      </c>
      <c r="I1241" s="347">
        <f>IF(InpOverride!I1241="",F_Inputs!I1241,InpOverride!I1241)</f>
        <v>0</v>
      </c>
      <c r="J1241" s="347">
        <f>IF(InpOverride!J1241="",F_Inputs!J1241,InpOverride!J1241)</f>
        <v>0</v>
      </c>
      <c r="K1241" s="347">
        <f>IF(InpOverride!K1241="",F_Inputs!K1241,InpOverride!K1241)</f>
        <v>0</v>
      </c>
      <c r="L1241" s="347">
        <f>IF(InpOverride!L1241="",F_Inputs!L1241,InpOverride!L1241)</f>
        <v>0</v>
      </c>
      <c r="M1241" s="347">
        <f>IF(InpOverride!M1241="",F_Inputs!M1241,InpOverride!M1241)</f>
        <v>0</v>
      </c>
    </row>
    <row r="1242" spans="1:13" x14ac:dyDescent="0.35">
      <c r="A1242" t="s">
        <v>126</v>
      </c>
      <c r="B1242" t="s">
        <v>588</v>
      </c>
      <c r="C1242" t="s">
        <v>589</v>
      </c>
      <c r="D1242" t="s">
        <v>170</v>
      </c>
      <c r="E1242" t="s">
        <v>292</v>
      </c>
      <c r="F1242" s="347">
        <f>IF(InpOverride!F1242="",F_Inputs!F1242,InpOverride!F1242)</f>
        <v>0</v>
      </c>
      <c r="G1242" s="347">
        <f>IF(InpOverride!G1242="",F_Inputs!G1242,InpOverride!G1242)</f>
        <v>0</v>
      </c>
      <c r="H1242" s="347">
        <f>IF(InpOverride!H1242="",F_Inputs!H1242,InpOverride!H1242)</f>
        <v>0</v>
      </c>
      <c r="I1242" s="347">
        <f>IF(InpOverride!I1242="",F_Inputs!I1242,InpOverride!I1242)</f>
        <v>0</v>
      </c>
      <c r="J1242" s="347">
        <f>IF(InpOverride!J1242="",F_Inputs!J1242,InpOverride!J1242)</f>
        <v>0</v>
      </c>
      <c r="K1242" s="347">
        <f>IF(InpOverride!K1242="",F_Inputs!K1242,InpOverride!K1242)</f>
        <v>0</v>
      </c>
      <c r="L1242" s="347">
        <f>IF(InpOverride!L1242="",F_Inputs!L1242,InpOverride!L1242)</f>
        <v>0</v>
      </c>
      <c r="M1242" s="347">
        <f>IF(InpOverride!M1242="",F_Inputs!M1242,InpOverride!M1242)</f>
        <v>0</v>
      </c>
    </row>
    <row r="1243" spans="1:13" x14ac:dyDescent="0.35">
      <c r="A1243" t="s">
        <v>126</v>
      </c>
      <c r="B1243" t="s">
        <v>590</v>
      </c>
      <c r="C1243" t="s">
        <v>591</v>
      </c>
      <c r="D1243" t="s">
        <v>170</v>
      </c>
      <c r="E1243" t="s">
        <v>292</v>
      </c>
      <c r="F1243" s="347">
        <f>IF(InpOverride!F1243="",F_Inputs!F1243,InpOverride!F1243)</f>
        <v>0</v>
      </c>
      <c r="G1243" s="347">
        <f>IF(InpOverride!G1243="",F_Inputs!G1243,InpOverride!G1243)</f>
        <v>0</v>
      </c>
      <c r="H1243" s="347">
        <f>IF(InpOverride!H1243="",F_Inputs!H1243,InpOverride!H1243)</f>
        <v>0</v>
      </c>
      <c r="I1243" s="347">
        <f>IF(InpOverride!I1243="",F_Inputs!I1243,InpOverride!I1243)</f>
        <v>3.6269999999999998</v>
      </c>
      <c r="J1243" s="347">
        <f>IF(InpOverride!J1243="",F_Inputs!J1243,InpOverride!J1243)</f>
        <v>0</v>
      </c>
      <c r="K1243" s="347">
        <f>IF(InpOverride!K1243="",F_Inputs!K1243,InpOverride!K1243)</f>
        <v>0</v>
      </c>
      <c r="L1243" s="347">
        <f>IF(InpOverride!L1243="",F_Inputs!L1243,InpOverride!L1243)</f>
        <v>0</v>
      </c>
      <c r="M1243" s="347">
        <f>IF(InpOverride!M1243="",F_Inputs!M1243,InpOverride!M1243)</f>
        <v>0</v>
      </c>
    </row>
    <row r="1244" spans="1:13" x14ac:dyDescent="0.35">
      <c r="A1244" t="s">
        <v>126</v>
      </c>
      <c r="B1244" t="s">
        <v>592</v>
      </c>
      <c r="C1244" t="s">
        <v>593</v>
      </c>
      <c r="D1244" t="s">
        <v>170</v>
      </c>
      <c r="E1244" t="s">
        <v>292</v>
      </c>
      <c r="F1244" s="347">
        <f>IF(InpOverride!F1244="",F_Inputs!F1244,InpOverride!F1244)</f>
        <v>0</v>
      </c>
      <c r="G1244" s="347">
        <f>IF(InpOverride!G1244="",F_Inputs!G1244,InpOverride!G1244)</f>
        <v>0</v>
      </c>
      <c r="H1244" s="347">
        <f>IF(InpOverride!H1244="",F_Inputs!H1244,InpOverride!H1244)</f>
        <v>0</v>
      </c>
      <c r="I1244" s="347">
        <f>IF(InpOverride!I1244="",F_Inputs!I1244,InpOverride!I1244)</f>
        <v>38.814999999999998</v>
      </c>
      <c r="J1244" s="347">
        <f>IF(InpOverride!J1244="",F_Inputs!J1244,InpOverride!J1244)</f>
        <v>0</v>
      </c>
      <c r="K1244" s="347">
        <f>IF(InpOverride!K1244="",F_Inputs!K1244,InpOverride!K1244)</f>
        <v>0</v>
      </c>
      <c r="L1244" s="347">
        <f>IF(InpOverride!L1244="",F_Inputs!L1244,InpOverride!L1244)</f>
        <v>0</v>
      </c>
      <c r="M1244" s="347">
        <f>IF(InpOverride!M1244="",F_Inputs!M1244,InpOverride!M1244)</f>
        <v>0</v>
      </c>
    </row>
    <row r="1245" spans="1:13" x14ac:dyDescent="0.35">
      <c r="A1245" t="s">
        <v>126</v>
      </c>
      <c r="B1245" t="s">
        <v>594</v>
      </c>
      <c r="C1245" t="s">
        <v>595</v>
      </c>
      <c r="D1245" t="s">
        <v>170</v>
      </c>
      <c r="E1245" t="s">
        <v>292</v>
      </c>
      <c r="F1245" s="347">
        <f>IF(InpOverride!F1245="",F_Inputs!F1245,InpOverride!F1245)</f>
        <v>0</v>
      </c>
      <c r="G1245" s="347">
        <f>IF(InpOverride!G1245="",F_Inputs!G1245,InpOverride!G1245)</f>
        <v>0</v>
      </c>
      <c r="H1245" s="347">
        <f>IF(InpOverride!H1245="",F_Inputs!H1245,InpOverride!H1245)</f>
        <v>0</v>
      </c>
      <c r="I1245" s="347">
        <f>IF(InpOverride!I1245="",F_Inputs!I1245,InpOverride!I1245)</f>
        <v>0</v>
      </c>
      <c r="J1245" s="347">
        <f>IF(InpOverride!J1245="",F_Inputs!J1245,InpOverride!J1245)</f>
        <v>0</v>
      </c>
      <c r="K1245" s="347">
        <f>IF(InpOverride!K1245="",F_Inputs!K1245,InpOverride!K1245)</f>
        <v>0</v>
      </c>
      <c r="L1245" s="347">
        <f>IF(InpOverride!L1245="",F_Inputs!L1245,InpOverride!L1245)</f>
        <v>0</v>
      </c>
      <c r="M1245" s="347">
        <f>IF(InpOverride!M1245="",F_Inputs!M1245,InpOverride!M1245)</f>
        <v>0</v>
      </c>
    </row>
    <row r="1246" spans="1:13" x14ac:dyDescent="0.35">
      <c r="A1246" t="s">
        <v>126</v>
      </c>
      <c r="B1246" t="s">
        <v>596</v>
      </c>
      <c r="C1246" t="s">
        <v>597</v>
      </c>
      <c r="D1246" t="s">
        <v>170</v>
      </c>
      <c r="E1246" t="s">
        <v>292</v>
      </c>
      <c r="F1246" s="347">
        <f>IF(InpOverride!F1246="",F_Inputs!F1246,InpOverride!F1246)</f>
        <v>0</v>
      </c>
      <c r="G1246" s="347">
        <f>IF(InpOverride!G1246="",F_Inputs!G1246,InpOverride!G1246)</f>
        <v>0</v>
      </c>
      <c r="H1246" s="347">
        <f>IF(InpOverride!H1246="",F_Inputs!H1246,InpOverride!H1246)</f>
        <v>0</v>
      </c>
      <c r="I1246" s="347">
        <f>IF(InpOverride!I1246="",F_Inputs!I1246,InpOverride!I1246)</f>
        <v>25.652999999999999</v>
      </c>
      <c r="J1246" s="347">
        <f>IF(InpOverride!J1246="",F_Inputs!J1246,InpOverride!J1246)</f>
        <v>0</v>
      </c>
      <c r="K1246" s="347">
        <f>IF(InpOverride!K1246="",F_Inputs!K1246,InpOverride!K1246)</f>
        <v>0</v>
      </c>
      <c r="L1246" s="347">
        <f>IF(InpOverride!L1246="",F_Inputs!L1246,InpOverride!L1246)</f>
        <v>0</v>
      </c>
      <c r="M1246" s="347">
        <f>IF(InpOverride!M1246="",F_Inputs!M1246,InpOverride!M1246)</f>
        <v>0</v>
      </c>
    </row>
    <row r="1247" spans="1:13" x14ac:dyDescent="0.35">
      <c r="A1247" t="s">
        <v>126</v>
      </c>
      <c r="B1247" t="s">
        <v>598</v>
      </c>
      <c r="C1247" t="s">
        <v>599</v>
      </c>
      <c r="D1247" t="s">
        <v>170</v>
      </c>
      <c r="E1247" t="s">
        <v>292</v>
      </c>
      <c r="F1247" s="347">
        <f>IF(InpOverride!F1247="",F_Inputs!F1247,InpOverride!F1247)</f>
        <v>0</v>
      </c>
      <c r="G1247" s="347">
        <f>IF(InpOverride!G1247="",F_Inputs!G1247,InpOverride!G1247)</f>
        <v>0</v>
      </c>
      <c r="H1247" s="347">
        <f>IF(InpOverride!H1247="",F_Inputs!H1247,InpOverride!H1247)</f>
        <v>0</v>
      </c>
      <c r="I1247" s="347">
        <f>IF(InpOverride!I1247="",F_Inputs!I1247,InpOverride!I1247)</f>
        <v>62.865117445200397</v>
      </c>
      <c r="J1247" s="347">
        <f>IF(InpOverride!J1247="",F_Inputs!J1247,InpOverride!J1247)</f>
        <v>0</v>
      </c>
      <c r="K1247" s="347">
        <f>IF(InpOverride!K1247="",F_Inputs!K1247,InpOverride!K1247)</f>
        <v>0</v>
      </c>
      <c r="L1247" s="347">
        <f>IF(InpOverride!L1247="",F_Inputs!L1247,InpOverride!L1247)</f>
        <v>0</v>
      </c>
      <c r="M1247" s="347">
        <f>IF(InpOverride!M1247="",F_Inputs!M1247,InpOverride!M1247)</f>
        <v>0</v>
      </c>
    </row>
    <row r="1248" spans="1:13" x14ac:dyDescent="0.35">
      <c r="A1248" t="s">
        <v>126</v>
      </c>
      <c r="B1248" t="s">
        <v>600</v>
      </c>
      <c r="C1248" t="s">
        <v>601</v>
      </c>
      <c r="D1248" t="s">
        <v>170</v>
      </c>
      <c r="E1248" t="s">
        <v>292</v>
      </c>
      <c r="F1248" s="347">
        <f>IF(InpOverride!F1248="",F_Inputs!F1248,InpOverride!F1248)</f>
        <v>0</v>
      </c>
      <c r="G1248" s="347">
        <f>IF(InpOverride!G1248="",F_Inputs!G1248,InpOverride!G1248)</f>
        <v>0</v>
      </c>
      <c r="H1248" s="347">
        <f>IF(InpOverride!H1248="",F_Inputs!H1248,InpOverride!H1248)</f>
        <v>0</v>
      </c>
      <c r="I1248" s="347">
        <f>IF(InpOverride!I1248="",F_Inputs!I1248,InpOverride!I1248)</f>
        <v>-75.960018534999804</v>
      </c>
      <c r="J1248" s="347">
        <f>IF(InpOverride!J1248="",F_Inputs!J1248,InpOverride!J1248)</f>
        <v>0</v>
      </c>
      <c r="K1248" s="347">
        <f>IF(InpOverride!K1248="",F_Inputs!K1248,InpOverride!K1248)</f>
        <v>0</v>
      </c>
      <c r="L1248" s="347">
        <f>IF(InpOverride!L1248="",F_Inputs!L1248,InpOverride!L1248)</f>
        <v>0</v>
      </c>
      <c r="M1248" s="347">
        <f>IF(InpOverride!M1248="",F_Inputs!M1248,InpOverride!M1248)</f>
        <v>0</v>
      </c>
    </row>
    <row r="1249" spans="1:13" x14ac:dyDescent="0.35">
      <c r="A1249" t="s">
        <v>126</v>
      </c>
      <c r="B1249" t="s">
        <v>602</v>
      </c>
      <c r="C1249" t="s">
        <v>603</v>
      </c>
      <c r="D1249" t="s">
        <v>170</v>
      </c>
      <c r="E1249" t="s">
        <v>292</v>
      </c>
      <c r="F1249" s="347">
        <f>IF(InpOverride!F1249="",F_Inputs!F1249,InpOverride!F1249)</f>
        <v>0</v>
      </c>
      <c r="G1249" s="347">
        <f>IF(InpOverride!G1249="",F_Inputs!G1249,InpOverride!G1249)</f>
        <v>0</v>
      </c>
      <c r="H1249" s="347">
        <f>IF(InpOverride!H1249="",F_Inputs!H1249,InpOverride!H1249)</f>
        <v>0</v>
      </c>
      <c r="I1249" s="347">
        <f>IF(InpOverride!I1249="",F_Inputs!I1249,InpOverride!I1249)</f>
        <v>4.5210000000000203</v>
      </c>
      <c r="J1249" s="347">
        <f>IF(InpOverride!J1249="",F_Inputs!J1249,InpOverride!J1249)</f>
        <v>0</v>
      </c>
      <c r="K1249" s="347">
        <f>IF(InpOverride!K1249="",F_Inputs!K1249,InpOverride!K1249)</f>
        <v>0</v>
      </c>
      <c r="L1249" s="347">
        <f>IF(InpOverride!L1249="",F_Inputs!L1249,InpOverride!L1249)</f>
        <v>0</v>
      </c>
      <c r="M1249" s="347">
        <f>IF(InpOverride!M1249="",F_Inputs!M1249,InpOverride!M1249)</f>
        <v>0</v>
      </c>
    </row>
    <row r="1250" spans="1:13" ht="38.25" x14ac:dyDescent="0.35">
      <c r="A1250" t="s">
        <v>126</v>
      </c>
      <c r="B1250" t="s">
        <v>604</v>
      </c>
      <c r="C1250" s="327" t="s">
        <v>605</v>
      </c>
      <c r="D1250" t="s">
        <v>170</v>
      </c>
      <c r="E1250" t="s">
        <v>292</v>
      </c>
      <c r="F1250" s="347">
        <f>IF(InpOverride!F1250="",F_Inputs!F1250,InpOverride!F1250)</f>
        <v>0</v>
      </c>
      <c r="G1250" s="347">
        <f>IF(InpOverride!G1250="",F_Inputs!G1250,InpOverride!G1250)</f>
        <v>0</v>
      </c>
      <c r="H1250" s="347">
        <f>IF(InpOverride!H1250="",F_Inputs!H1250,InpOverride!H1250)</f>
        <v>0</v>
      </c>
      <c r="I1250" s="347">
        <f>IF(InpOverride!I1250="",F_Inputs!I1250,InpOverride!I1250)</f>
        <v>0</v>
      </c>
      <c r="J1250" s="347">
        <f>IF(InpOverride!J1250="",F_Inputs!J1250,InpOverride!J1250)</f>
        <v>0</v>
      </c>
      <c r="K1250" s="347">
        <f>IF(InpOverride!K1250="",F_Inputs!K1250,InpOverride!K1250)</f>
        <v>0</v>
      </c>
      <c r="L1250" s="347">
        <f>IF(InpOverride!L1250="",F_Inputs!L1250,InpOverride!L1250)</f>
        <v>0</v>
      </c>
      <c r="M1250" s="347">
        <f>IF(InpOverride!M1250="",F_Inputs!M1250,InpOverride!M1250)</f>
        <v>0</v>
      </c>
    </row>
    <row r="1251" spans="1:13" ht="25.5" x14ac:dyDescent="0.35">
      <c r="A1251" t="s">
        <v>126</v>
      </c>
      <c r="B1251" t="s">
        <v>606</v>
      </c>
      <c r="C1251" s="327" t="s">
        <v>607</v>
      </c>
      <c r="D1251" t="s">
        <v>170</v>
      </c>
      <c r="E1251" t="s">
        <v>292</v>
      </c>
      <c r="F1251" s="347">
        <f>IF(InpOverride!F1251="",F_Inputs!F1251,InpOverride!F1251)</f>
        <v>0</v>
      </c>
      <c r="G1251" s="347">
        <f>IF(InpOverride!G1251="",F_Inputs!G1251,InpOverride!G1251)</f>
        <v>0</v>
      </c>
      <c r="H1251" s="347">
        <f>IF(InpOverride!H1251="",F_Inputs!H1251,InpOverride!H1251)</f>
        <v>0</v>
      </c>
      <c r="I1251" s="347">
        <f>IF(InpOverride!I1251="",F_Inputs!I1251,InpOverride!I1251)</f>
        <v>25.652999999999999</v>
      </c>
      <c r="J1251" s="347">
        <f>IF(InpOverride!J1251="",F_Inputs!J1251,InpOverride!J1251)</f>
        <v>0</v>
      </c>
      <c r="K1251" s="347">
        <f>IF(InpOverride!K1251="",F_Inputs!K1251,InpOverride!K1251)</f>
        <v>0</v>
      </c>
      <c r="L1251" s="347">
        <f>IF(InpOverride!L1251="",F_Inputs!L1251,InpOverride!L1251)</f>
        <v>0</v>
      </c>
      <c r="M1251" s="347">
        <f>IF(InpOverride!M1251="",F_Inputs!M1251,InpOverride!M1251)</f>
        <v>0</v>
      </c>
    </row>
    <row r="1252" spans="1:13" ht="25.5" x14ac:dyDescent="0.35">
      <c r="A1252" t="s">
        <v>126</v>
      </c>
      <c r="B1252" t="s">
        <v>608</v>
      </c>
      <c r="C1252" s="327" t="s">
        <v>609</v>
      </c>
      <c r="D1252" t="s">
        <v>170</v>
      </c>
      <c r="E1252" t="s">
        <v>292</v>
      </c>
      <c r="F1252" s="347">
        <f>IF(InpOverride!F1252="",F_Inputs!F1252,InpOverride!F1252)</f>
        <v>0</v>
      </c>
      <c r="G1252" s="347">
        <f>IF(InpOverride!G1252="",F_Inputs!G1252,InpOverride!G1252)</f>
        <v>0</v>
      </c>
      <c r="H1252" s="347">
        <f>IF(InpOverride!H1252="",F_Inputs!H1252,InpOverride!H1252)</f>
        <v>0</v>
      </c>
      <c r="I1252" s="347">
        <f>IF(InpOverride!I1252="",F_Inputs!I1252,InpOverride!I1252)</f>
        <v>62.865117445200397</v>
      </c>
      <c r="J1252" s="347">
        <f>IF(InpOverride!J1252="",F_Inputs!J1252,InpOverride!J1252)</f>
        <v>0</v>
      </c>
      <c r="K1252" s="347">
        <f>IF(InpOverride!K1252="",F_Inputs!K1252,InpOverride!K1252)</f>
        <v>0</v>
      </c>
      <c r="L1252" s="347">
        <f>IF(InpOverride!L1252="",F_Inputs!L1252,InpOverride!L1252)</f>
        <v>0</v>
      </c>
      <c r="M1252" s="347">
        <f>IF(InpOverride!M1252="",F_Inputs!M1252,InpOverride!M1252)</f>
        <v>0</v>
      </c>
    </row>
    <row r="1253" spans="1:13" x14ac:dyDescent="0.35">
      <c r="A1253" t="s">
        <v>126</v>
      </c>
      <c r="B1253" t="s">
        <v>610</v>
      </c>
      <c r="C1253" t="s">
        <v>611</v>
      </c>
      <c r="D1253" t="s">
        <v>170</v>
      </c>
      <c r="E1253" t="s">
        <v>292</v>
      </c>
      <c r="F1253" s="347">
        <f>IF(InpOverride!F1253="",F_Inputs!F1253,InpOverride!F1253)</f>
        <v>0</v>
      </c>
      <c r="G1253" s="347">
        <f>IF(InpOverride!G1253="",F_Inputs!G1253,InpOverride!G1253)</f>
        <v>0</v>
      </c>
      <c r="H1253" s="347">
        <f>IF(InpOverride!H1253="",F_Inputs!H1253,InpOverride!H1253)</f>
        <v>0</v>
      </c>
      <c r="I1253" s="347">
        <f>IF(InpOverride!I1253="",F_Inputs!I1253,InpOverride!I1253)</f>
        <v>-75.960018534999804</v>
      </c>
      <c r="J1253" s="347">
        <f>IF(InpOverride!J1253="",F_Inputs!J1253,InpOverride!J1253)</f>
        <v>0</v>
      </c>
      <c r="K1253" s="347">
        <f>IF(InpOverride!K1253="",F_Inputs!K1253,InpOverride!K1253)</f>
        <v>0</v>
      </c>
      <c r="L1253" s="347">
        <f>IF(InpOverride!L1253="",F_Inputs!L1253,InpOverride!L1253)</f>
        <v>0</v>
      </c>
      <c r="M1253" s="347">
        <f>IF(InpOverride!M1253="",F_Inputs!M1253,InpOverride!M1253)</f>
        <v>0</v>
      </c>
    </row>
    <row r="1254" spans="1:13" x14ac:dyDescent="0.35">
      <c r="A1254" t="s">
        <v>126</v>
      </c>
      <c r="B1254" t="s">
        <v>612</v>
      </c>
      <c r="C1254" t="s">
        <v>613</v>
      </c>
      <c r="D1254" t="s">
        <v>170</v>
      </c>
      <c r="E1254" t="s">
        <v>292</v>
      </c>
      <c r="F1254" s="347">
        <f>IF(InpOverride!F1254="",F_Inputs!F1254,InpOverride!F1254)</f>
        <v>0</v>
      </c>
      <c r="G1254" s="347">
        <f>IF(InpOverride!G1254="",F_Inputs!G1254,InpOverride!G1254)</f>
        <v>0</v>
      </c>
      <c r="H1254" s="347">
        <f>IF(InpOverride!H1254="",F_Inputs!H1254,InpOverride!H1254)</f>
        <v>0</v>
      </c>
      <c r="I1254" s="347">
        <f>IF(InpOverride!I1254="",F_Inputs!I1254,InpOverride!I1254)</f>
        <v>4.5210000000000203</v>
      </c>
      <c r="J1254" s="347">
        <f>IF(InpOverride!J1254="",F_Inputs!J1254,InpOverride!J1254)</f>
        <v>0</v>
      </c>
      <c r="K1254" s="347">
        <f>IF(InpOverride!K1254="",F_Inputs!K1254,InpOverride!K1254)</f>
        <v>0</v>
      </c>
      <c r="L1254" s="347">
        <f>IF(InpOverride!L1254="",F_Inputs!L1254,InpOverride!L1254)</f>
        <v>0</v>
      </c>
      <c r="M1254" s="347">
        <f>IF(InpOverride!M1254="",F_Inputs!M1254,InpOverride!M1254)</f>
        <v>0</v>
      </c>
    </row>
    <row r="1255" spans="1:13" x14ac:dyDescent="0.35">
      <c r="A1255" t="s">
        <v>126</v>
      </c>
      <c r="B1255" t="s">
        <v>614</v>
      </c>
      <c r="C1255" t="s">
        <v>615</v>
      </c>
      <c r="D1255" t="s">
        <v>170</v>
      </c>
      <c r="E1255" t="s">
        <v>292</v>
      </c>
      <c r="F1255" s="347">
        <f>IF(InpOverride!F1255="",F_Inputs!F1255,InpOverride!F1255)</f>
        <v>0</v>
      </c>
      <c r="G1255" s="347">
        <f>IF(InpOverride!G1255="",F_Inputs!G1255,InpOverride!G1255)</f>
        <v>0</v>
      </c>
      <c r="H1255" s="347">
        <f>IF(InpOverride!H1255="",F_Inputs!H1255,InpOverride!H1255)</f>
        <v>0</v>
      </c>
      <c r="I1255" s="347">
        <f>IF(InpOverride!I1255="",F_Inputs!I1255,InpOverride!I1255)</f>
        <v>0</v>
      </c>
      <c r="J1255" s="347">
        <f>IF(InpOverride!J1255="",F_Inputs!J1255,InpOverride!J1255)</f>
        <v>0</v>
      </c>
      <c r="K1255" s="347">
        <f>IF(InpOverride!K1255="",F_Inputs!K1255,InpOverride!K1255)</f>
        <v>0</v>
      </c>
      <c r="L1255" s="347">
        <f>IF(InpOverride!L1255="",F_Inputs!L1255,InpOverride!L1255)</f>
        <v>0</v>
      </c>
      <c r="M1255" s="347">
        <f>IF(InpOverride!M1255="",F_Inputs!M1255,InpOverride!M1255)</f>
        <v>0</v>
      </c>
    </row>
    <row r="1256" spans="1:13" x14ac:dyDescent="0.35">
      <c r="A1256" t="s">
        <v>126</v>
      </c>
      <c r="B1256" t="s">
        <v>616</v>
      </c>
      <c r="C1256" t="s">
        <v>617</v>
      </c>
      <c r="D1256" t="s">
        <v>424</v>
      </c>
      <c r="E1256" t="s">
        <v>292</v>
      </c>
      <c r="F1256" s="347">
        <f>IF(InpOverride!F1256="",F_Inputs!F1256,InpOverride!F1256)</f>
        <v>0</v>
      </c>
      <c r="G1256" s="347">
        <f>IF(InpOverride!G1256="",F_Inputs!G1256,InpOverride!G1256)</f>
        <v>0</v>
      </c>
      <c r="H1256" s="347">
        <f>IF(InpOverride!H1256="",F_Inputs!H1256,InpOverride!H1256)</f>
        <v>0</v>
      </c>
      <c r="I1256" s="347">
        <f>IF(InpOverride!I1256="",F_Inputs!I1256,InpOverride!I1256)</f>
        <v>2433.65</v>
      </c>
      <c r="J1256" s="347">
        <f>IF(InpOverride!J1256="",F_Inputs!J1256,InpOverride!J1256)</f>
        <v>0</v>
      </c>
      <c r="K1256" s="347">
        <f>IF(InpOverride!K1256="",F_Inputs!K1256,InpOverride!K1256)</f>
        <v>0</v>
      </c>
      <c r="L1256" s="347">
        <f>IF(InpOverride!L1256="",F_Inputs!L1256,InpOverride!L1256)</f>
        <v>0</v>
      </c>
      <c r="M1256" s="347">
        <f>IF(InpOverride!M1256="",F_Inputs!M1256,InpOverride!M1256)</f>
        <v>0</v>
      </c>
    </row>
    <row r="1257" spans="1:13" x14ac:dyDescent="0.35">
      <c r="A1257" t="s">
        <v>126</v>
      </c>
      <c r="B1257" t="s">
        <v>618</v>
      </c>
      <c r="C1257" t="s">
        <v>619</v>
      </c>
      <c r="D1257" t="s">
        <v>424</v>
      </c>
      <c r="E1257" t="s">
        <v>292</v>
      </c>
      <c r="F1257" s="347">
        <f>IF(InpOverride!F1257="",F_Inputs!F1257,InpOverride!F1257)</f>
        <v>0</v>
      </c>
      <c r="G1257" s="347">
        <f>IF(InpOverride!G1257="",F_Inputs!G1257,InpOverride!G1257)</f>
        <v>0</v>
      </c>
      <c r="H1257" s="347">
        <f>IF(InpOverride!H1257="",F_Inputs!H1257,InpOverride!H1257)</f>
        <v>0</v>
      </c>
      <c r="I1257" s="347">
        <f>IF(InpOverride!I1257="",F_Inputs!I1257,InpOverride!I1257)</f>
        <v>102.7</v>
      </c>
      <c r="J1257" s="347">
        <f>IF(InpOverride!J1257="",F_Inputs!J1257,InpOverride!J1257)</f>
        <v>0</v>
      </c>
      <c r="K1257" s="347">
        <f>IF(InpOverride!K1257="",F_Inputs!K1257,InpOverride!K1257)</f>
        <v>0</v>
      </c>
      <c r="L1257" s="347">
        <f>IF(InpOverride!L1257="",F_Inputs!L1257,InpOverride!L1257)</f>
        <v>0</v>
      </c>
      <c r="M1257" s="347">
        <f>IF(InpOverride!M1257="",F_Inputs!M1257,InpOverride!M1257)</f>
        <v>0</v>
      </c>
    </row>
    <row r="1258" spans="1:13" x14ac:dyDescent="0.35">
      <c r="A1258" t="s">
        <v>126</v>
      </c>
      <c r="B1258" t="s">
        <v>620</v>
      </c>
      <c r="C1258" t="s">
        <v>621</v>
      </c>
      <c r="D1258" t="s">
        <v>176</v>
      </c>
      <c r="E1258" t="s">
        <v>292</v>
      </c>
      <c r="F1258" s="347">
        <f>IF(InpOverride!F1258="",F_Inputs!F1258,InpOverride!F1258)</f>
        <v>0</v>
      </c>
      <c r="G1258" s="347">
        <f>IF(InpOverride!G1258="",F_Inputs!G1258,InpOverride!G1258)</f>
        <v>0</v>
      </c>
      <c r="H1258" s="347">
        <f>IF(InpOverride!H1258="",F_Inputs!H1258,InpOverride!H1258)</f>
        <v>0</v>
      </c>
      <c r="I1258" s="347">
        <f>IF(InpOverride!I1258="",F_Inputs!I1258,InpOverride!I1258)</f>
        <v>4.21999876728371E-2</v>
      </c>
      <c r="J1258" s="347">
        <f>IF(InpOverride!J1258="",F_Inputs!J1258,InpOverride!J1258)</f>
        <v>0</v>
      </c>
      <c r="K1258" s="347">
        <f>IF(InpOverride!K1258="",F_Inputs!K1258,InpOverride!K1258)</f>
        <v>0</v>
      </c>
      <c r="L1258" s="347">
        <f>IF(InpOverride!L1258="",F_Inputs!L1258,InpOverride!L1258)</f>
        <v>0</v>
      </c>
      <c r="M1258" s="347">
        <f>IF(InpOverride!M1258="",F_Inputs!M1258,InpOverride!M1258)</f>
        <v>0</v>
      </c>
    </row>
    <row r="1259" spans="1:13" x14ac:dyDescent="0.35">
      <c r="A1259" t="s">
        <v>126</v>
      </c>
      <c r="B1259" t="s">
        <v>622</v>
      </c>
      <c r="C1259" t="s">
        <v>623</v>
      </c>
      <c r="D1259" t="s">
        <v>424</v>
      </c>
      <c r="E1259" t="s">
        <v>292</v>
      </c>
      <c r="F1259" s="347">
        <f>IF(InpOverride!F1259="",F_Inputs!F1259,InpOverride!F1259)</f>
        <v>0</v>
      </c>
      <c r="G1259" s="347">
        <f>IF(InpOverride!G1259="",F_Inputs!G1259,InpOverride!G1259)</f>
        <v>0</v>
      </c>
      <c r="H1259" s="347">
        <f>IF(InpOverride!H1259="",F_Inputs!H1259,InpOverride!H1259)</f>
        <v>0</v>
      </c>
      <c r="I1259" s="347">
        <f>IF(InpOverride!I1259="",F_Inputs!I1259,InpOverride!I1259)</f>
        <v>2028.54</v>
      </c>
      <c r="J1259" s="347">
        <f>IF(InpOverride!J1259="",F_Inputs!J1259,InpOverride!J1259)</f>
        <v>0</v>
      </c>
      <c r="K1259" s="347">
        <f>IF(InpOverride!K1259="",F_Inputs!K1259,InpOverride!K1259)</f>
        <v>0</v>
      </c>
      <c r="L1259" s="347">
        <f>IF(InpOverride!L1259="",F_Inputs!L1259,InpOverride!L1259)</f>
        <v>0</v>
      </c>
      <c r="M1259" s="347">
        <f>IF(InpOverride!M1259="",F_Inputs!M1259,InpOverride!M1259)</f>
        <v>0</v>
      </c>
    </row>
    <row r="1260" spans="1:13" x14ac:dyDescent="0.35">
      <c r="A1260" t="s">
        <v>126</v>
      </c>
      <c r="B1260" t="s">
        <v>624</v>
      </c>
      <c r="C1260" t="s">
        <v>625</v>
      </c>
      <c r="D1260" t="s">
        <v>424</v>
      </c>
      <c r="E1260" t="s">
        <v>292</v>
      </c>
      <c r="F1260" s="347">
        <f>IF(InpOverride!F1260="",F_Inputs!F1260,InpOverride!F1260)</f>
        <v>0</v>
      </c>
      <c r="G1260" s="347">
        <f>IF(InpOverride!G1260="",F_Inputs!G1260,InpOverride!G1260)</f>
        <v>0</v>
      </c>
      <c r="H1260" s="347">
        <f>IF(InpOverride!H1260="",F_Inputs!H1260,InpOverride!H1260)</f>
        <v>0</v>
      </c>
      <c r="I1260" s="347">
        <f>IF(InpOverride!I1260="",F_Inputs!I1260,InpOverride!I1260)</f>
        <v>135.35</v>
      </c>
      <c r="J1260" s="347">
        <f>IF(InpOverride!J1260="",F_Inputs!J1260,InpOverride!J1260)</f>
        <v>0</v>
      </c>
      <c r="K1260" s="347">
        <f>IF(InpOverride!K1260="",F_Inputs!K1260,InpOverride!K1260)</f>
        <v>0</v>
      </c>
      <c r="L1260" s="347">
        <f>IF(InpOverride!L1260="",F_Inputs!L1260,InpOverride!L1260)</f>
        <v>0</v>
      </c>
      <c r="M1260" s="347">
        <f>IF(InpOverride!M1260="",F_Inputs!M1260,InpOverride!M1260)</f>
        <v>0</v>
      </c>
    </row>
    <row r="1261" spans="1:13" x14ac:dyDescent="0.35">
      <c r="A1261" t="s">
        <v>126</v>
      </c>
      <c r="B1261" t="s">
        <v>626</v>
      </c>
      <c r="C1261" t="s">
        <v>627</v>
      </c>
      <c r="D1261" t="s">
        <v>424</v>
      </c>
      <c r="E1261" t="s">
        <v>292</v>
      </c>
      <c r="F1261" s="347">
        <f>IF(InpOverride!F1261="",F_Inputs!F1261,InpOverride!F1261)</f>
        <v>0</v>
      </c>
      <c r="G1261" s="347">
        <f>IF(InpOverride!G1261="",F_Inputs!G1261,InpOverride!G1261)</f>
        <v>0</v>
      </c>
      <c r="H1261" s="347">
        <f>IF(InpOverride!H1261="",F_Inputs!H1261,InpOverride!H1261)</f>
        <v>0</v>
      </c>
      <c r="I1261" s="347">
        <f>IF(InpOverride!I1261="",F_Inputs!I1261,InpOverride!I1261)</f>
        <v>1865.53</v>
      </c>
      <c r="J1261" s="347">
        <f>IF(InpOverride!J1261="",F_Inputs!J1261,InpOverride!J1261)</f>
        <v>0</v>
      </c>
      <c r="K1261" s="347">
        <f>IF(InpOverride!K1261="",F_Inputs!K1261,InpOverride!K1261)</f>
        <v>0</v>
      </c>
      <c r="L1261" s="347">
        <f>IF(InpOverride!L1261="",F_Inputs!L1261,InpOverride!L1261)</f>
        <v>0</v>
      </c>
      <c r="M1261" s="347">
        <f>IF(InpOverride!M1261="",F_Inputs!M1261,InpOverride!M1261)</f>
        <v>0</v>
      </c>
    </row>
    <row r="1262" spans="1:13" x14ac:dyDescent="0.35">
      <c r="A1262" t="s">
        <v>126</v>
      </c>
      <c r="B1262" t="s">
        <v>628</v>
      </c>
      <c r="C1262" t="s">
        <v>629</v>
      </c>
      <c r="D1262" t="s">
        <v>424</v>
      </c>
      <c r="E1262" t="s">
        <v>292</v>
      </c>
      <c r="F1262" s="347">
        <f>IF(InpOverride!F1262="",F_Inputs!F1262,InpOverride!F1262)</f>
        <v>0</v>
      </c>
      <c r="G1262" s="347">
        <f>IF(InpOverride!G1262="",F_Inputs!G1262,InpOverride!G1262)</f>
        <v>0</v>
      </c>
      <c r="H1262" s="347">
        <f>IF(InpOverride!H1262="",F_Inputs!H1262,InpOverride!H1262)</f>
        <v>0</v>
      </c>
      <c r="I1262" s="347">
        <f>IF(InpOverride!I1262="",F_Inputs!I1262,InpOverride!I1262)</f>
        <v>102.46</v>
      </c>
      <c r="J1262" s="347">
        <f>IF(InpOverride!J1262="",F_Inputs!J1262,InpOverride!J1262)</f>
        <v>0</v>
      </c>
      <c r="K1262" s="347">
        <f>IF(InpOverride!K1262="",F_Inputs!K1262,InpOverride!K1262)</f>
        <v>0</v>
      </c>
      <c r="L1262" s="347">
        <f>IF(InpOverride!L1262="",F_Inputs!L1262,InpOverride!L1262)</f>
        <v>0</v>
      </c>
      <c r="M1262" s="347">
        <f>IF(InpOverride!M1262="",F_Inputs!M1262,InpOverride!M1262)</f>
        <v>0</v>
      </c>
    </row>
    <row r="1263" spans="1:13" x14ac:dyDescent="0.35">
      <c r="A1263" t="s">
        <v>126</v>
      </c>
      <c r="B1263" t="s">
        <v>630</v>
      </c>
      <c r="C1263" t="s">
        <v>631</v>
      </c>
      <c r="D1263" t="s">
        <v>188</v>
      </c>
      <c r="E1263" t="s">
        <v>292</v>
      </c>
      <c r="F1263" s="347">
        <f>IF(InpOverride!F1263="",F_Inputs!F1263,InpOverride!F1263)</f>
        <v>0</v>
      </c>
      <c r="G1263" s="347">
        <f>IF(InpOverride!G1263="",F_Inputs!G1263,InpOverride!G1263)</f>
        <v>0</v>
      </c>
      <c r="H1263" s="347">
        <f>IF(InpOverride!H1263="",F_Inputs!H1263,InpOverride!H1263)</f>
        <v>0</v>
      </c>
      <c r="I1263" s="347">
        <f>IF(InpOverride!I1263="",F_Inputs!I1263,InpOverride!I1263)</f>
        <v>8007542</v>
      </c>
      <c r="J1263" s="347">
        <f>IF(InpOverride!J1263="",F_Inputs!J1263,InpOverride!J1263)</f>
        <v>0</v>
      </c>
      <c r="K1263" s="347">
        <f>IF(InpOverride!K1263="",F_Inputs!K1263,InpOverride!K1263)</f>
        <v>0</v>
      </c>
      <c r="L1263" s="347">
        <f>IF(InpOverride!L1263="",F_Inputs!L1263,InpOverride!L1263)</f>
        <v>0</v>
      </c>
      <c r="M1263" s="347">
        <f>IF(InpOverride!M1263="",F_Inputs!M1263,InpOverride!M1263)</f>
        <v>0</v>
      </c>
    </row>
    <row r="1264" spans="1:13" x14ac:dyDescent="0.35">
      <c r="A1264" t="s">
        <v>126</v>
      </c>
      <c r="B1264" t="s">
        <v>632</v>
      </c>
      <c r="C1264" t="s">
        <v>633</v>
      </c>
      <c r="D1264" t="s">
        <v>188</v>
      </c>
      <c r="E1264" t="s">
        <v>292</v>
      </c>
      <c r="F1264" s="347">
        <f>IF(InpOverride!F1264="",F_Inputs!F1264,InpOverride!F1264)</f>
        <v>0</v>
      </c>
      <c r="G1264" s="347">
        <f>IF(InpOverride!G1264="",F_Inputs!G1264,InpOverride!G1264)</f>
        <v>0</v>
      </c>
      <c r="H1264" s="347">
        <f>IF(InpOverride!H1264="",F_Inputs!H1264,InpOverride!H1264)</f>
        <v>0</v>
      </c>
      <c r="I1264" s="347">
        <f>IF(InpOverride!I1264="",F_Inputs!I1264,InpOverride!I1264)</f>
        <v>56.2</v>
      </c>
      <c r="J1264" s="347">
        <f>IF(InpOverride!J1264="",F_Inputs!J1264,InpOverride!J1264)</f>
        <v>0</v>
      </c>
      <c r="K1264" s="347">
        <f>IF(InpOverride!K1264="",F_Inputs!K1264,InpOverride!K1264)</f>
        <v>0</v>
      </c>
      <c r="L1264" s="347">
        <f>IF(InpOverride!L1264="",F_Inputs!L1264,InpOverride!L1264)</f>
        <v>0</v>
      </c>
      <c r="M1264" s="347">
        <f>IF(InpOverride!M1264="",F_Inputs!M1264,InpOverride!M1264)</f>
        <v>0</v>
      </c>
    </row>
    <row r="1265" spans="1:13" x14ac:dyDescent="0.35">
      <c r="A1265" t="s">
        <v>126</v>
      </c>
      <c r="B1265" t="s">
        <v>634</v>
      </c>
      <c r="C1265" t="s">
        <v>635</v>
      </c>
      <c r="D1265" t="s">
        <v>636</v>
      </c>
      <c r="E1265" t="s">
        <v>292</v>
      </c>
      <c r="F1265" s="347">
        <f>IF(InpOverride!F1265="",F_Inputs!F1265,InpOverride!F1265)</f>
        <v>0</v>
      </c>
      <c r="G1265" s="347">
        <f>IF(InpOverride!G1265="",F_Inputs!G1265,InpOverride!G1265)</f>
        <v>0</v>
      </c>
      <c r="H1265" s="347">
        <f>IF(InpOverride!H1265="",F_Inputs!H1265,InpOverride!H1265)</f>
        <v>0</v>
      </c>
      <c r="I1265" s="347">
        <f>IF(InpOverride!I1265="",F_Inputs!I1265,InpOverride!I1265)</f>
        <v>9296705.3660881706</v>
      </c>
      <c r="J1265" s="347">
        <f>IF(InpOverride!J1265="",F_Inputs!J1265,InpOverride!J1265)</f>
        <v>0</v>
      </c>
      <c r="K1265" s="347">
        <f>IF(InpOverride!K1265="",F_Inputs!K1265,InpOverride!K1265)</f>
        <v>0</v>
      </c>
      <c r="L1265" s="347">
        <f>IF(InpOverride!L1265="",F_Inputs!L1265,InpOverride!L1265)</f>
        <v>0</v>
      </c>
      <c r="M1265" s="347">
        <f>IF(InpOverride!M1265="",F_Inputs!M1265,InpOverride!M1265)</f>
        <v>0</v>
      </c>
    </row>
    <row r="1266" spans="1:13" x14ac:dyDescent="0.35">
      <c r="A1266" t="s">
        <v>126</v>
      </c>
      <c r="B1266" t="s">
        <v>637</v>
      </c>
      <c r="C1266" t="s">
        <v>638</v>
      </c>
      <c r="D1266" t="s">
        <v>636</v>
      </c>
      <c r="E1266" t="s">
        <v>292</v>
      </c>
      <c r="F1266" s="347">
        <f>IF(InpOverride!F1266="",F_Inputs!F1266,InpOverride!F1266)</f>
        <v>0</v>
      </c>
      <c r="G1266" s="347">
        <f>IF(InpOverride!G1266="",F_Inputs!G1266,InpOverride!G1266)</f>
        <v>0</v>
      </c>
      <c r="H1266" s="347">
        <f>IF(InpOverride!H1266="",F_Inputs!H1266,InpOverride!H1266)</f>
        <v>0</v>
      </c>
      <c r="I1266" s="347">
        <f>IF(InpOverride!I1266="",F_Inputs!I1266,InpOverride!I1266)</f>
        <v>241523.310403001</v>
      </c>
      <c r="J1266" s="347">
        <f>IF(InpOverride!J1266="",F_Inputs!J1266,InpOverride!J1266)</f>
        <v>0</v>
      </c>
      <c r="K1266" s="347">
        <f>IF(InpOverride!K1266="",F_Inputs!K1266,InpOverride!K1266)</f>
        <v>0</v>
      </c>
      <c r="L1266" s="347">
        <f>IF(InpOverride!L1266="",F_Inputs!L1266,InpOverride!L1266)</f>
        <v>0</v>
      </c>
      <c r="M1266" s="347">
        <f>IF(InpOverride!M1266="",F_Inputs!M1266,InpOverride!M1266)</f>
        <v>0</v>
      </c>
    </row>
    <row r="1267" spans="1:13" x14ac:dyDescent="0.35">
      <c r="A1267" t="s">
        <v>126</v>
      </c>
      <c r="B1267" t="s">
        <v>639</v>
      </c>
      <c r="C1267" t="s">
        <v>640</v>
      </c>
      <c r="D1267" t="s">
        <v>176</v>
      </c>
      <c r="E1267" t="s">
        <v>292</v>
      </c>
      <c r="F1267" s="347">
        <f>IF(InpOverride!F1267="",F_Inputs!F1267,InpOverride!F1267)</f>
        <v>0</v>
      </c>
      <c r="G1267" s="347">
        <f>IF(InpOverride!G1267="",F_Inputs!G1267,InpOverride!G1267)</f>
        <v>0</v>
      </c>
      <c r="H1267" s="347">
        <f>IF(InpOverride!H1267="",F_Inputs!H1267,InpOverride!H1267)</f>
        <v>0</v>
      </c>
      <c r="I1267" s="347">
        <f>IF(InpOverride!I1267="",F_Inputs!I1267,InpOverride!I1267)</f>
        <v>2.59794519555295E-2</v>
      </c>
      <c r="J1267" s="347">
        <f>IF(InpOverride!J1267="",F_Inputs!J1267,InpOverride!J1267)</f>
        <v>0</v>
      </c>
      <c r="K1267" s="347">
        <f>IF(InpOverride!K1267="",F_Inputs!K1267,InpOverride!K1267)</f>
        <v>0</v>
      </c>
      <c r="L1267" s="347">
        <f>IF(InpOverride!L1267="",F_Inputs!L1267,InpOverride!L1267)</f>
        <v>0</v>
      </c>
      <c r="M1267" s="347">
        <f>IF(InpOverride!M1267="",F_Inputs!M1267,InpOverride!M1267)</f>
        <v>0</v>
      </c>
    </row>
    <row r="1268" spans="1:13" x14ac:dyDescent="0.35">
      <c r="A1268" t="s">
        <v>126</v>
      </c>
      <c r="B1268" t="s">
        <v>641</v>
      </c>
      <c r="C1268" t="s">
        <v>642</v>
      </c>
      <c r="D1268" t="s">
        <v>636</v>
      </c>
      <c r="E1268" t="s">
        <v>292</v>
      </c>
      <c r="F1268" s="347">
        <f>IF(InpOverride!F1268="",F_Inputs!F1268,InpOverride!F1268)</f>
        <v>0</v>
      </c>
      <c r="G1268" s="347">
        <f>IF(InpOverride!G1268="",F_Inputs!G1268,InpOverride!G1268)</f>
        <v>0</v>
      </c>
      <c r="H1268" s="347">
        <f>IF(InpOverride!H1268="",F_Inputs!H1268,InpOverride!H1268)</f>
        <v>0</v>
      </c>
      <c r="I1268" s="347">
        <f>IF(InpOverride!I1268="",F_Inputs!I1268,InpOverride!I1268)</f>
        <v>0</v>
      </c>
      <c r="J1268" s="347">
        <f>IF(InpOverride!J1268="",F_Inputs!J1268,InpOverride!J1268)</f>
        <v>0</v>
      </c>
      <c r="K1268" s="347">
        <f>IF(InpOverride!K1268="",F_Inputs!K1268,InpOverride!K1268)</f>
        <v>0</v>
      </c>
      <c r="L1268" s="347">
        <f>IF(InpOverride!L1268="",F_Inputs!L1268,InpOverride!L1268)</f>
        <v>0</v>
      </c>
      <c r="M1268" s="347">
        <f>IF(InpOverride!M1268="",F_Inputs!M1268,InpOverride!M1268)</f>
        <v>0</v>
      </c>
    </row>
    <row r="1269" spans="1:13" x14ac:dyDescent="0.35">
      <c r="A1269" t="s">
        <v>126</v>
      </c>
      <c r="B1269" t="s">
        <v>643</v>
      </c>
      <c r="C1269" t="s">
        <v>644</v>
      </c>
      <c r="D1269" t="s">
        <v>176</v>
      </c>
      <c r="E1269" t="s">
        <v>292</v>
      </c>
      <c r="F1269" s="347">
        <f>IF(InpOverride!F1269="",F_Inputs!F1269,InpOverride!F1269)</f>
        <v>0</v>
      </c>
      <c r="G1269" s="347">
        <f>IF(InpOverride!G1269="",F_Inputs!G1269,InpOverride!G1269)</f>
        <v>0</v>
      </c>
      <c r="H1269" s="347">
        <f>IF(InpOverride!H1269="",F_Inputs!H1269,InpOverride!H1269)</f>
        <v>0</v>
      </c>
      <c r="I1269" s="347">
        <f>IF(InpOverride!I1269="",F_Inputs!I1269,InpOverride!I1269)</f>
        <v>0</v>
      </c>
      <c r="J1269" s="347">
        <f>IF(InpOverride!J1269="",F_Inputs!J1269,InpOverride!J1269)</f>
        <v>0</v>
      </c>
      <c r="K1269" s="347">
        <f>IF(InpOverride!K1269="",F_Inputs!K1269,InpOverride!K1269)</f>
        <v>0</v>
      </c>
      <c r="L1269" s="347">
        <f>IF(InpOverride!L1269="",F_Inputs!L1269,InpOverride!L1269)</f>
        <v>0</v>
      </c>
      <c r="M1269" s="347">
        <f>IF(InpOverride!M1269="",F_Inputs!M1269,InpOverride!M1269)</f>
        <v>0</v>
      </c>
    </row>
    <row r="1270" spans="1:13" x14ac:dyDescent="0.35">
      <c r="A1270" t="s">
        <v>126</v>
      </c>
      <c r="B1270" t="s">
        <v>645</v>
      </c>
      <c r="C1270" t="s">
        <v>646</v>
      </c>
      <c r="D1270" t="s">
        <v>636</v>
      </c>
      <c r="E1270" t="s">
        <v>292</v>
      </c>
      <c r="F1270" s="347">
        <f>IF(InpOverride!F1270="",F_Inputs!F1270,InpOverride!F1270)</f>
        <v>0</v>
      </c>
      <c r="G1270" s="347">
        <f>IF(InpOverride!G1270="",F_Inputs!G1270,InpOverride!G1270)</f>
        <v>0</v>
      </c>
      <c r="H1270" s="347">
        <f>IF(InpOverride!H1270="",F_Inputs!H1270,InpOverride!H1270)</f>
        <v>0</v>
      </c>
      <c r="I1270" s="347">
        <f>IF(InpOverride!I1270="",F_Inputs!I1270,InpOverride!I1270)</f>
        <v>9055182.0556851607</v>
      </c>
      <c r="J1270" s="347">
        <f>IF(InpOverride!J1270="",F_Inputs!J1270,InpOverride!J1270)</f>
        <v>0</v>
      </c>
      <c r="K1270" s="347">
        <f>IF(InpOverride!K1270="",F_Inputs!K1270,InpOverride!K1270)</f>
        <v>0</v>
      </c>
      <c r="L1270" s="347">
        <f>IF(InpOverride!L1270="",F_Inputs!L1270,InpOverride!L1270)</f>
        <v>0</v>
      </c>
      <c r="M1270" s="347">
        <f>IF(InpOverride!M1270="",F_Inputs!M1270,InpOverride!M1270)</f>
        <v>0</v>
      </c>
    </row>
    <row r="1271" spans="1:13" x14ac:dyDescent="0.35">
      <c r="A1271" t="s">
        <v>126</v>
      </c>
      <c r="B1271" t="s">
        <v>647</v>
      </c>
      <c r="C1271" t="s">
        <v>648</v>
      </c>
      <c r="D1271" t="s">
        <v>176</v>
      </c>
      <c r="E1271" t="s">
        <v>292</v>
      </c>
      <c r="F1271" s="347">
        <f>IF(InpOverride!F1271="",F_Inputs!F1271,InpOverride!F1271)</f>
        <v>0</v>
      </c>
      <c r="G1271" s="347">
        <f>IF(InpOverride!G1271="",F_Inputs!G1271,InpOverride!G1271)</f>
        <v>0</v>
      </c>
      <c r="H1271" s="347">
        <f>IF(InpOverride!H1271="",F_Inputs!H1271,InpOverride!H1271)</f>
        <v>0</v>
      </c>
      <c r="I1271" s="347">
        <f>IF(InpOverride!I1271="",F_Inputs!I1271,InpOverride!I1271)</f>
        <v>0.97402054804447002</v>
      </c>
      <c r="J1271" s="347">
        <f>IF(InpOverride!J1271="",F_Inputs!J1271,InpOverride!J1271)</f>
        <v>0</v>
      </c>
      <c r="K1271" s="347">
        <f>IF(InpOverride!K1271="",F_Inputs!K1271,InpOverride!K1271)</f>
        <v>0</v>
      </c>
      <c r="L1271" s="347">
        <f>IF(InpOverride!L1271="",F_Inputs!L1271,InpOverride!L1271)</f>
        <v>0</v>
      </c>
      <c r="M1271" s="347">
        <f>IF(InpOverride!M1271="",F_Inputs!M1271,InpOverride!M1271)</f>
        <v>0</v>
      </c>
    </row>
    <row r="1272" spans="1:13" x14ac:dyDescent="0.35">
      <c r="A1272" t="s">
        <v>126</v>
      </c>
      <c r="B1272" t="s">
        <v>649</v>
      </c>
      <c r="C1272" t="s">
        <v>650</v>
      </c>
      <c r="D1272" t="s">
        <v>176</v>
      </c>
      <c r="E1272" t="s">
        <v>292</v>
      </c>
      <c r="F1272" s="347">
        <f>IF(InpOverride!F1272="",F_Inputs!F1272,InpOverride!F1272)</f>
        <v>0</v>
      </c>
      <c r="G1272" s="347">
        <f>IF(InpOverride!G1272="",F_Inputs!G1272,InpOverride!G1272)</f>
        <v>0</v>
      </c>
      <c r="H1272" s="347">
        <f>IF(InpOverride!H1272="",F_Inputs!H1272,InpOverride!H1272)</f>
        <v>0</v>
      </c>
      <c r="I1272" s="347">
        <f>IF(InpOverride!I1272="",F_Inputs!I1272,InpOverride!I1272)</f>
        <v>0.93723730560210905</v>
      </c>
      <c r="J1272" s="347">
        <f>IF(InpOverride!J1272="",F_Inputs!J1272,InpOverride!J1272)</f>
        <v>0</v>
      </c>
      <c r="K1272" s="347">
        <f>IF(InpOverride!K1272="",F_Inputs!K1272,InpOverride!K1272)</f>
        <v>0</v>
      </c>
      <c r="L1272" s="347">
        <f>IF(InpOverride!L1272="",F_Inputs!L1272,InpOverride!L1272)</f>
        <v>0</v>
      </c>
      <c r="M1272" s="347">
        <f>IF(InpOverride!M1272="",F_Inputs!M1272,InpOverride!M1272)</f>
        <v>0</v>
      </c>
    </row>
    <row r="1273" spans="1:13" x14ac:dyDescent="0.35">
      <c r="A1273" t="s">
        <v>126</v>
      </c>
      <c r="B1273" t="s">
        <v>651</v>
      </c>
      <c r="C1273" t="s">
        <v>652</v>
      </c>
      <c r="D1273" t="s">
        <v>176</v>
      </c>
      <c r="E1273" t="s">
        <v>292</v>
      </c>
      <c r="F1273" s="347">
        <f>IF(InpOverride!F1273="",F_Inputs!F1273,InpOverride!F1273)</f>
        <v>0</v>
      </c>
      <c r="G1273" s="347">
        <f>IF(InpOverride!G1273="",F_Inputs!G1273,InpOverride!G1273)</f>
        <v>0</v>
      </c>
      <c r="H1273" s="347">
        <f>IF(InpOverride!H1273="",F_Inputs!H1273,InpOverride!H1273)</f>
        <v>0</v>
      </c>
      <c r="I1273" s="347">
        <f>IF(InpOverride!I1273="",F_Inputs!I1273,InpOverride!I1273)</f>
        <v>5.4454657165861398E-2</v>
      </c>
      <c r="J1273" s="347">
        <f>IF(InpOverride!J1273="",F_Inputs!J1273,InpOverride!J1273)</f>
        <v>0</v>
      </c>
      <c r="K1273" s="347">
        <f>IF(InpOverride!K1273="",F_Inputs!K1273,InpOverride!K1273)</f>
        <v>0</v>
      </c>
      <c r="L1273" s="347">
        <f>IF(InpOverride!L1273="",F_Inputs!L1273,InpOverride!L1273)</f>
        <v>0</v>
      </c>
      <c r="M1273" s="347">
        <f>IF(InpOverride!M1273="",F_Inputs!M1273,InpOverride!M1273)</f>
        <v>0</v>
      </c>
    </row>
    <row r="1274" spans="1:13" x14ac:dyDescent="0.35">
      <c r="A1274" t="s">
        <v>126</v>
      </c>
      <c r="B1274" t="s">
        <v>653</v>
      </c>
      <c r="C1274" t="s">
        <v>654</v>
      </c>
      <c r="D1274" t="s">
        <v>176</v>
      </c>
      <c r="E1274" t="s">
        <v>292</v>
      </c>
      <c r="F1274" s="347">
        <f>IF(InpOverride!F1274="",F_Inputs!F1274,InpOverride!F1274)</f>
        <v>0</v>
      </c>
      <c r="G1274" s="347">
        <f>IF(InpOverride!G1274="",F_Inputs!G1274,InpOverride!G1274)</f>
        <v>0</v>
      </c>
      <c r="H1274" s="347">
        <f>IF(InpOverride!H1274="",F_Inputs!H1274,InpOverride!H1274)</f>
        <v>0</v>
      </c>
      <c r="I1274" s="347">
        <f>IF(InpOverride!I1274="",F_Inputs!I1274,InpOverride!I1274)</f>
        <v>8.3080372320298492E-3</v>
      </c>
      <c r="J1274" s="347">
        <f>IF(InpOverride!J1274="",F_Inputs!J1274,InpOverride!J1274)</f>
        <v>0</v>
      </c>
      <c r="K1274" s="347">
        <f>IF(InpOverride!K1274="",F_Inputs!K1274,InpOverride!K1274)</f>
        <v>0</v>
      </c>
      <c r="L1274" s="347">
        <f>IF(InpOverride!L1274="",F_Inputs!L1274,InpOverride!L1274)</f>
        <v>0</v>
      </c>
      <c r="M1274" s="347">
        <f>IF(InpOverride!M1274="",F_Inputs!M1274,InpOverride!M1274)</f>
        <v>0</v>
      </c>
    </row>
    <row r="1275" spans="1:13" x14ac:dyDescent="0.35">
      <c r="A1275" t="s">
        <v>126</v>
      </c>
      <c r="B1275" t="s">
        <v>655</v>
      </c>
      <c r="C1275" t="s">
        <v>656</v>
      </c>
      <c r="D1275" t="s">
        <v>189</v>
      </c>
      <c r="E1275" t="s">
        <v>292</v>
      </c>
      <c r="F1275" s="347">
        <f>IF(InpOverride!F1275="",F_Inputs!F1275,InpOverride!F1275)</f>
        <v>0</v>
      </c>
      <c r="G1275" s="347">
        <f>IF(InpOverride!G1275="",F_Inputs!G1275,InpOverride!G1275)</f>
        <v>0</v>
      </c>
      <c r="H1275" s="347">
        <f>IF(InpOverride!H1275="",F_Inputs!H1275,InpOverride!H1275)</f>
        <v>0</v>
      </c>
      <c r="I1275" s="347">
        <f>IF(InpOverride!I1275="",F_Inputs!I1275,InpOverride!I1275)</f>
        <v>37</v>
      </c>
      <c r="J1275" s="347">
        <f>IF(InpOverride!J1275="",F_Inputs!J1275,InpOverride!J1275)</f>
        <v>0</v>
      </c>
      <c r="K1275" s="347">
        <f>IF(InpOverride!K1275="",F_Inputs!K1275,InpOverride!K1275)</f>
        <v>0</v>
      </c>
      <c r="L1275" s="347">
        <f>IF(InpOverride!L1275="",F_Inputs!L1275,InpOverride!L1275)</f>
        <v>0</v>
      </c>
      <c r="M1275" s="347">
        <f>IF(InpOverride!M1275="",F_Inputs!M1275,InpOverride!M1275)</f>
        <v>0</v>
      </c>
    </row>
    <row r="1276" spans="1:13" x14ac:dyDescent="0.35">
      <c r="A1276" t="s">
        <v>126</v>
      </c>
      <c r="B1276" t="s">
        <v>657</v>
      </c>
      <c r="C1276" t="s">
        <v>658</v>
      </c>
      <c r="D1276" t="s">
        <v>170</v>
      </c>
      <c r="E1276" t="s">
        <v>292</v>
      </c>
      <c r="F1276" s="347">
        <f>IF(InpOverride!F1276="",F_Inputs!F1276,InpOverride!F1276)</f>
        <v>0</v>
      </c>
      <c r="G1276" s="347">
        <f>IF(InpOverride!G1276="",F_Inputs!G1276,InpOverride!G1276)</f>
        <v>0</v>
      </c>
      <c r="H1276" s="347">
        <f>IF(InpOverride!H1276="",F_Inputs!H1276,InpOverride!H1276)</f>
        <v>0</v>
      </c>
      <c r="I1276" s="347">
        <f>IF(InpOverride!I1276="",F_Inputs!I1276,InpOverride!I1276)</f>
        <v>0.85</v>
      </c>
      <c r="J1276" s="347">
        <f>IF(InpOverride!J1276="",F_Inputs!J1276,InpOverride!J1276)</f>
        <v>0</v>
      </c>
      <c r="K1276" s="347">
        <f>IF(InpOverride!K1276="",F_Inputs!K1276,InpOverride!K1276)</f>
        <v>0</v>
      </c>
      <c r="L1276" s="347">
        <f>IF(InpOverride!L1276="",F_Inputs!L1276,InpOverride!L1276)</f>
        <v>0</v>
      </c>
      <c r="M1276" s="347">
        <f>IF(InpOverride!M1276="",F_Inputs!M1276,InpOverride!M1276)</f>
        <v>0</v>
      </c>
    </row>
    <row r="1277" spans="1:13" x14ac:dyDescent="0.35">
      <c r="A1277" t="s">
        <v>126</v>
      </c>
      <c r="B1277" t="s">
        <v>659</v>
      </c>
      <c r="C1277" t="s">
        <v>660</v>
      </c>
      <c r="D1277" t="s">
        <v>170</v>
      </c>
      <c r="E1277" t="s">
        <v>292</v>
      </c>
      <c r="F1277" s="347">
        <f>IF(InpOverride!F1277="",F_Inputs!F1277,InpOverride!F1277)</f>
        <v>0</v>
      </c>
      <c r="G1277" s="347">
        <f>IF(InpOverride!G1277="",F_Inputs!G1277,InpOverride!G1277)</f>
        <v>0</v>
      </c>
      <c r="H1277" s="347">
        <f>IF(InpOverride!H1277="",F_Inputs!H1277,InpOverride!H1277)</f>
        <v>0</v>
      </c>
      <c r="I1277" s="347">
        <f>IF(InpOverride!I1277="",F_Inputs!I1277,InpOverride!I1277)</f>
        <v>0</v>
      </c>
      <c r="J1277" s="347">
        <f>IF(InpOverride!J1277="",F_Inputs!J1277,InpOverride!J1277)</f>
        <v>0</v>
      </c>
      <c r="K1277" s="347">
        <f>IF(InpOverride!K1277="",F_Inputs!K1277,InpOverride!K1277)</f>
        <v>0</v>
      </c>
      <c r="L1277" s="347">
        <f>IF(InpOverride!L1277="",F_Inputs!L1277,InpOverride!L1277)</f>
        <v>0</v>
      </c>
      <c r="M1277" s="347">
        <f>IF(InpOverride!M1277="",F_Inputs!M1277,InpOverride!M1277)</f>
        <v>0</v>
      </c>
    </row>
    <row r="1278" spans="1:13" x14ac:dyDescent="0.35">
      <c r="A1278" t="s">
        <v>128</v>
      </c>
      <c r="B1278" t="s">
        <v>290</v>
      </c>
      <c r="C1278" t="s">
        <v>291</v>
      </c>
      <c r="D1278" t="s">
        <v>170</v>
      </c>
      <c r="E1278" t="s">
        <v>292</v>
      </c>
      <c r="F1278" s="347">
        <f>IF(InpOverride!F1278="",F_Inputs!F1278,InpOverride!F1278)</f>
        <v>0</v>
      </c>
      <c r="G1278" s="347">
        <f>IF(InpOverride!G1278="",F_Inputs!G1278,InpOverride!G1278)</f>
        <v>0</v>
      </c>
      <c r="H1278" s="347">
        <f>IF(InpOverride!H1278="",F_Inputs!H1278,InpOverride!H1278)</f>
        <v>0</v>
      </c>
      <c r="I1278" s="347">
        <f>IF(InpOverride!I1278="",F_Inputs!I1278,InpOverride!I1278)</f>
        <v>26.053000000000001</v>
      </c>
      <c r="J1278" s="347">
        <f>IF(InpOverride!J1278="",F_Inputs!J1278,InpOverride!J1278)</f>
        <v>0</v>
      </c>
      <c r="K1278" s="347">
        <f>IF(InpOverride!K1278="",F_Inputs!K1278,InpOverride!K1278)</f>
        <v>0</v>
      </c>
      <c r="L1278" s="347">
        <f>IF(InpOverride!L1278="",F_Inputs!L1278,InpOverride!L1278)</f>
        <v>0</v>
      </c>
      <c r="M1278" s="347">
        <f>IF(InpOverride!M1278="",F_Inputs!M1278,InpOverride!M1278)</f>
        <v>0</v>
      </c>
    </row>
    <row r="1279" spans="1:13" x14ac:dyDescent="0.35">
      <c r="A1279" t="s">
        <v>128</v>
      </c>
      <c r="B1279" t="s">
        <v>293</v>
      </c>
      <c r="C1279" t="s">
        <v>294</v>
      </c>
      <c r="D1279" t="s">
        <v>172</v>
      </c>
      <c r="E1279" t="s">
        <v>292</v>
      </c>
      <c r="F1279" s="347">
        <f>IF(InpOverride!F1279="",F_Inputs!F1279,InpOverride!F1279)</f>
        <v>0</v>
      </c>
      <c r="G1279" s="347">
        <f>IF(InpOverride!G1279="",F_Inputs!G1279,InpOverride!G1279)</f>
        <v>0</v>
      </c>
      <c r="H1279" s="347">
        <f>IF(InpOverride!H1279="",F_Inputs!H1279,InpOverride!H1279)</f>
        <v>0</v>
      </c>
      <c r="I1279" s="347">
        <f>IF(InpOverride!I1279="",F_Inputs!I1279,InpOverride!I1279)</f>
        <v>986</v>
      </c>
      <c r="J1279" s="347">
        <f>IF(InpOverride!J1279="",F_Inputs!J1279,InpOverride!J1279)</f>
        <v>0</v>
      </c>
      <c r="K1279" s="347">
        <f>IF(InpOverride!K1279="",F_Inputs!K1279,InpOverride!K1279)</f>
        <v>0</v>
      </c>
      <c r="L1279" s="347">
        <f>IF(InpOverride!L1279="",F_Inputs!L1279,InpOverride!L1279)</f>
        <v>0</v>
      </c>
      <c r="M1279" s="347">
        <f>IF(InpOverride!M1279="",F_Inputs!M1279,InpOverride!M1279)</f>
        <v>0</v>
      </c>
    </row>
    <row r="1280" spans="1:13" x14ac:dyDescent="0.35">
      <c r="A1280" t="s">
        <v>128</v>
      </c>
      <c r="B1280" t="s">
        <v>295</v>
      </c>
      <c r="C1280" t="s">
        <v>296</v>
      </c>
      <c r="D1280" t="s">
        <v>188</v>
      </c>
      <c r="E1280" t="s">
        <v>292</v>
      </c>
      <c r="F1280" s="347">
        <f>IF(InpOverride!F1280="",F_Inputs!F1280,InpOverride!F1280)</f>
        <v>0</v>
      </c>
      <c r="G1280" s="347">
        <f>IF(InpOverride!G1280="",F_Inputs!G1280,InpOverride!G1280)</f>
        <v>0</v>
      </c>
      <c r="H1280" s="347">
        <f>IF(InpOverride!H1280="",F_Inputs!H1280,InpOverride!H1280)</f>
        <v>3.64</v>
      </c>
      <c r="I1280" s="347">
        <f>IF(InpOverride!I1280="",F_Inputs!I1280,InpOverride!I1280)</f>
        <v>2.06</v>
      </c>
      <c r="J1280" s="347">
        <f>IF(InpOverride!J1280="",F_Inputs!J1280,InpOverride!J1280)</f>
        <v>0</v>
      </c>
      <c r="K1280" s="347">
        <f>IF(InpOverride!K1280="",F_Inputs!K1280,InpOverride!K1280)</f>
        <v>0</v>
      </c>
      <c r="L1280" s="347">
        <f>IF(InpOverride!L1280="",F_Inputs!L1280,InpOverride!L1280)</f>
        <v>0</v>
      </c>
      <c r="M1280" s="347">
        <f>IF(InpOverride!M1280="",F_Inputs!M1280,InpOverride!M1280)</f>
        <v>0</v>
      </c>
    </row>
    <row r="1281" spans="1:13" x14ac:dyDescent="0.35">
      <c r="A1281" t="s">
        <v>128</v>
      </c>
      <c r="B1281" t="s">
        <v>297</v>
      </c>
      <c r="C1281" t="s">
        <v>298</v>
      </c>
      <c r="D1281" t="s">
        <v>205</v>
      </c>
      <c r="E1281" t="s">
        <v>292</v>
      </c>
      <c r="F1281" s="347">
        <f>IF(InpOverride!F1281="",F_Inputs!F1281,InpOverride!F1281)</f>
        <v>0</v>
      </c>
      <c r="G1281" s="347">
        <f>IF(InpOverride!G1281="",F_Inputs!G1281,InpOverride!G1281)</f>
        <v>0</v>
      </c>
      <c r="H1281" s="347">
        <f>IF(InpOverride!H1281="",F_Inputs!H1281,InpOverride!H1281)</f>
        <v>0</v>
      </c>
      <c r="I1281" s="347" t="str">
        <f>IF(InpOverride!I1281="",F_Inputs!I1281,InpOverride!I1281)</f>
        <v>No</v>
      </c>
      <c r="J1281" s="347">
        <f>IF(InpOverride!J1281="",F_Inputs!J1281,InpOverride!J1281)</f>
        <v>0</v>
      </c>
      <c r="K1281" s="347">
        <f>IF(InpOverride!K1281="",F_Inputs!K1281,InpOverride!K1281)</f>
        <v>0</v>
      </c>
      <c r="L1281" s="347">
        <f>IF(InpOverride!L1281="",F_Inputs!L1281,InpOverride!L1281)</f>
        <v>0</v>
      </c>
      <c r="M1281" s="347">
        <f>IF(InpOverride!M1281="",F_Inputs!M1281,InpOverride!M1281)</f>
        <v>0</v>
      </c>
    </row>
    <row r="1282" spans="1:13" x14ac:dyDescent="0.35">
      <c r="A1282" t="s">
        <v>128</v>
      </c>
      <c r="B1282" t="s">
        <v>300</v>
      </c>
      <c r="C1282" t="s">
        <v>301</v>
      </c>
      <c r="D1282" t="s">
        <v>170</v>
      </c>
      <c r="E1282" t="s">
        <v>292</v>
      </c>
      <c r="F1282" s="347">
        <f>IF(InpOverride!F1282="",F_Inputs!F1282,InpOverride!F1282)</f>
        <v>0</v>
      </c>
      <c r="G1282" s="347">
        <f>IF(InpOverride!G1282="",F_Inputs!G1282,InpOverride!G1282)</f>
        <v>0</v>
      </c>
      <c r="H1282" s="347">
        <f>IF(InpOverride!H1282="",F_Inputs!H1282,InpOverride!H1282)</f>
        <v>0</v>
      </c>
      <c r="I1282" s="347">
        <f>IF(InpOverride!I1282="",F_Inputs!I1282,InpOverride!I1282)</f>
        <v>-2.2200000000000001E-2</v>
      </c>
      <c r="J1282" s="347">
        <f>IF(InpOverride!J1282="",F_Inputs!J1282,InpOverride!J1282)</f>
        <v>0</v>
      </c>
      <c r="K1282" s="347">
        <f>IF(InpOverride!K1282="",F_Inputs!K1282,InpOverride!K1282)</f>
        <v>0</v>
      </c>
      <c r="L1282" s="347">
        <f>IF(InpOverride!L1282="",F_Inputs!L1282,InpOverride!L1282)</f>
        <v>0</v>
      </c>
      <c r="M1282" s="347">
        <f>IF(InpOverride!M1282="",F_Inputs!M1282,InpOverride!M1282)</f>
        <v>0</v>
      </c>
    </row>
    <row r="1283" spans="1:13" x14ac:dyDescent="0.35">
      <c r="A1283" t="s">
        <v>128</v>
      </c>
      <c r="B1283" t="s">
        <v>302</v>
      </c>
      <c r="C1283" t="s">
        <v>303</v>
      </c>
      <c r="D1283" t="s">
        <v>170</v>
      </c>
      <c r="E1283" t="s">
        <v>292</v>
      </c>
      <c r="F1283" s="347">
        <f>IF(InpOverride!F1283="",F_Inputs!F1283,InpOverride!F1283)</f>
        <v>0</v>
      </c>
      <c r="G1283" s="347">
        <f>IF(InpOverride!G1283="",F_Inputs!G1283,InpOverride!G1283)</f>
        <v>0</v>
      </c>
      <c r="H1283" s="347">
        <f>IF(InpOverride!H1283="",F_Inputs!H1283,InpOverride!H1283)</f>
        <v>0</v>
      </c>
      <c r="I1283" s="347">
        <f>IF(InpOverride!I1283="",F_Inputs!I1283,InpOverride!I1283)</f>
        <v>0</v>
      </c>
      <c r="J1283" s="347">
        <f>IF(InpOverride!J1283="",F_Inputs!J1283,InpOverride!J1283)</f>
        <v>0</v>
      </c>
      <c r="K1283" s="347">
        <f>IF(InpOverride!K1283="",F_Inputs!K1283,InpOverride!K1283)</f>
        <v>0</v>
      </c>
      <c r="L1283" s="347">
        <f>IF(InpOverride!L1283="",F_Inputs!L1283,InpOverride!L1283)</f>
        <v>0</v>
      </c>
      <c r="M1283" s="347">
        <f>IF(InpOverride!M1283="",F_Inputs!M1283,InpOverride!M1283)</f>
        <v>0</v>
      </c>
    </row>
    <row r="1284" spans="1:13" x14ac:dyDescent="0.35">
      <c r="A1284" t="s">
        <v>128</v>
      </c>
      <c r="B1284" t="s">
        <v>304</v>
      </c>
      <c r="C1284" t="s">
        <v>305</v>
      </c>
      <c r="D1284" t="s">
        <v>186</v>
      </c>
      <c r="E1284" t="s">
        <v>292</v>
      </c>
      <c r="F1284" s="347">
        <f>IF(InpOverride!F1284="",F_Inputs!F1284,InpOverride!F1284)</f>
        <v>0</v>
      </c>
      <c r="G1284" s="347">
        <f>IF(InpOverride!G1284="",F_Inputs!G1284,InpOverride!G1284)</f>
        <v>0</v>
      </c>
      <c r="H1284" s="347">
        <f>IF(InpOverride!H1284="",F_Inputs!H1284,InpOverride!H1284)</f>
        <v>6.3657407407407404E-3</v>
      </c>
      <c r="I1284" s="347">
        <f>IF(InpOverride!I1284="",F_Inputs!I1284,InpOverride!I1284)</f>
        <v>3.9166634089314104E-3</v>
      </c>
      <c r="J1284" s="347">
        <f>IF(InpOverride!J1284="",F_Inputs!J1284,InpOverride!J1284)</f>
        <v>0</v>
      </c>
      <c r="K1284" s="347">
        <f>IF(InpOverride!K1284="",F_Inputs!K1284,InpOverride!K1284)</f>
        <v>0</v>
      </c>
      <c r="L1284" s="347">
        <f>IF(InpOverride!L1284="",F_Inputs!L1284,InpOverride!L1284)</f>
        <v>0</v>
      </c>
      <c r="M1284" s="347">
        <f>IF(InpOverride!M1284="",F_Inputs!M1284,InpOverride!M1284)</f>
        <v>0</v>
      </c>
    </row>
    <row r="1285" spans="1:13" x14ac:dyDescent="0.35">
      <c r="A1285" t="s">
        <v>128</v>
      </c>
      <c r="B1285" t="s">
        <v>306</v>
      </c>
      <c r="C1285" t="s">
        <v>307</v>
      </c>
      <c r="D1285" t="s">
        <v>205</v>
      </c>
      <c r="E1285" t="s">
        <v>292</v>
      </c>
      <c r="F1285" s="347">
        <f>IF(InpOverride!F1285="",F_Inputs!F1285,InpOverride!F1285)</f>
        <v>0</v>
      </c>
      <c r="G1285" s="347">
        <f>IF(InpOverride!G1285="",F_Inputs!G1285,InpOverride!G1285)</f>
        <v>0</v>
      </c>
      <c r="H1285" s="347">
        <f>IF(InpOverride!H1285="",F_Inputs!H1285,InpOverride!H1285)</f>
        <v>0</v>
      </c>
      <c r="I1285" s="347" t="str">
        <f>IF(InpOverride!I1285="",F_Inputs!I1285,InpOverride!I1285)</f>
        <v>Yes</v>
      </c>
      <c r="J1285" s="347">
        <f>IF(InpOverride!J1285="",F_Inputs!J1285,InpOverride!J1285)</f>
        <v>0</v>
      </c>
      <c r="K1285" s="347">
        <f>IF(InpOverride!K1285="",F_Inputs!K1285,InpOverride!K1285)</f>
        <v>0</v>
      </c>
      <c r="L1285" s="347">
        <f>IF(InpOverride!L1285="",F_Inputs!L1285,InpOverride!L1285)</f>
        <v>0</v>
      </c>
      <c r="M1285" s="347">
        <f>IF(InpOverride!M1285="",F_Inputs!M1285,InpOverride!M1285)</f>
        <v>0</v>
      </c>
    </row>
    <row r="1286" spans="1:13" x14ac:dyDescent="0.35">
      <c r="A1286" t="s">
        <v>128</v>
      </c>
      <c r="B1286" t="s">
        <v>309</v>
      </c>
      <c r="C1286" t="s">
        <v>310</v>
      </c>
      <c r="D1286" t="s">
        <v>170</v>
      </c>
      <c r="E1286" t="s">
        <v>292</v>
      </c>
      <c r="F1286" s="347">
        <f>IF(InpOverride!F1286="",F_Inputs!F1286,InpOverride!F1286)</f>
        <v>0</v>
      </c>
      <c r="G1286" s="347">
        <f>IF(InpOverride!G1286="",F_Inputs!G1286,InpOverride!G1286)</f>
        <v>0</v>
      </c>
      <c r="H1286" s="347">
        <f>IF(InpOverride!H1286="",F_Inputs!H1286,InpOverride!H1286)</f>
        <v>0</v>
      </c>
      <c r="I1286" s="347">
        <f>IF(InpOverride!I1286="",F_Inputs!I1286,InpOverride!I1286)</f>
        <v>7.9120431584767295E-2</v>
      </c>
      <c r="J1286" s="347">
        <f>IF(InpOverride!J1286="",F_Inputs!J1286,InpOverride!J1286)</f>
        <v>0</v>
      </c>
      <c r="K1286" s="347">
        <f>IF(InpOverride!K1286="",F_Inputs!K1286,InpOverride!K1286)</f>
        <v>0</v>
      </c>
      <c r="L1286" s="347">
        <f>IF(InpOverride!L1286="",F_Inputs!L1286,InpOverride!L1286)</f>
        <v>0</v>
      </c>
      <c r="M1286" s="347">
        <f>IF(InpOverride!M1286="",F_Inputs!M1286,InpOverride!M1286)</f>
        <v>0</v>
      </c>
    </row>
    <row r="1287" spans="1:13" x14ac:dyDescent="0.35">
      <c r="A1287" t="s">
        <v>128</v>
      </c>
      <c r="B1287" t="s">
        <v>311</v>
      </c>
      <c r="C1287" t="s">
        <v>312</v>
      </c>
      <c r="D1287" t="s">
        <v>170</v>
      </c>
      <c r="E1287" t="s">
        <v>292</v>
      </c>
      <c r="F1287" s="347">
        <f>IF(InpOverride!F1287="",F_Inputs!F1287,InpOverride!F1287)</f>
        <v>0</v>
      </c>
      <c r="G1287" s="347">
        <f>IF(InpOverride!G1287="",F_Inputs!G1287,InpOverride!G1287)</f>
        <v>0</v>
      </c>
      <c r="H1287" s="347">
        <f>IF(InpOverride!H1287="",F_Inputs!H1287,InpOverride!H1287)</f>
        <v>0</v>
      </c>
      <c r="I1287" s="347">
        <f>IF(InpOverride!I1287="",F_Inputs!I1287,InpOverride!I1287)</f>
        <v>0</v>
      </c>
      <c r="J1287" s="347">
        <f>IF(InpOverride!J1287="",F_Inputs!J1287,InpOverride!J1287)</f>
        <v>0</v>
      </c>
      <c r="K1287" s="347">
        <f>IF(InpOverride!K1287="",F_Inputs!K1287,InpOverride!K1287)</f>
        <v>0</v>
      </c>
      <c r="L1287" s="347">
        <f>IF(InpOverride!L1287="",F_Inputs!L1287,InpOverride!L1287)</f>
        <v>0</v>
      </c>
      <c r="M1287" s="347">
        <f>IF(InpOverride!M1287="",F_Inputs!M1287,InpOverride!M1287)</f>
        <v>0</v>
      </c>
    </row>
    <row r="1288" spans="1:13" x14ac:dyDescent="0.35">
      <c r="A1288" t="s">
        <v>128</v>
      </c>
      <c r="B1288" t="s">
        <v>313</v>
      </c>
      <c r="C1288" t="s">
        <v>314</v>
      </c>
      <c r="D1288" t="s">
        <v>189</v>
      </c>
      <c r="E1288" t="s">
        <v>292</v>
      </c>
      <c r="F1288" s="347">
        <f>IF(InpOverride!F1288="",F_Inputs!F1288,InpOverride!F1288)</f>
        <v>0</v>
      </c>
      <c r="G1288" s="347">
        <f>IF(InpOverride!G1288="",F_Inputs!G1288,InpOverride!G1288)</f>
        <v>0</v>
      </c>
      <c r="H1288" s="347" t="str">
        <f>IF(InpOverride!H1288="",F_Inputs!H1288,InpOverride!H1288)</f>
        <v>n/a</v>
      </c>
      <c r="I1288" s="347">
        <f>IF(InpOverride!I1288="",F_Inputs!I1288,InpOverride!I1288)</f>
        <v>-2.0933977455716501</v>
      </c>
      <c r="J1288" s="347">
        <f>IF(InpOverride!J1288="",F_Inputs!J1288,InpOverride!J1288)</f>
        <v>0</v>
      </c>
      <c r="K1288" s="347">
        <f>IF(InpOverride!K1288="",F_Inputs!K1288,InpOverride!K1288)</f>
        <v>0</v>
      </c>
      <c r="L1288" s="347">
        <f>IF(InpOverride!L1288="",F_Inputs!L1288,InpOverride!L1288)</f>
        <v>0</v>
      </c>
      <c r="M1288" s="347">
        <f>IF(InpOverride!M1288="",F_Inputs!M1288,InpOverride!M1288)</f>
        <v>0</v>
      </c>
    </row>
    <row r="1289" spans="1:13" x14ac:dyDescent="0.35">
      <c r="A1289" t="s">
        <v>128</v>
      </c>
      <c r="B1289" t="s">
        <v>315</v>
      </c>
      <c r="C1289" t="s">
        <v>316</v>
      </c>
      <c r="D1289" t="s">
        <v>205</v>
      </c>
      <c r="E1289" t="s">
        <v>292</v>
      </c>
      <c r="F1289" s="347">
        <f>IF(InpOverride!F1289="",F_Inputs!F1289,InpOverride!F1289)</f>
        <v>0</v>
      </c>
      <c r="G1289" s="347">
        <f>IF(InpOverride!G1289="",F_Inputs!G1289,InpOverride!G1289)</f>
        <v>0</v>
      </c>
      <c r="H1289" s="347">
        <f>IF(InpOverride!H1289="",F_Inputs!H1289,InpOverride!H1289)</f>
        <v>0</v>
      </c>
      <c r="I1289" s="347" t="str">
        <f>IF(InpOverride!I1289="",F_Inputs!I1289,InpOverride!I1289)</f>
        <v>No</v>
      </c>
      <c r="J1289" s="347">
        <f>IF(InpOverride!J1289="",F_Inputs!J1289,InpOverride!J1289)</f>
        <v>0</v>
      </c>
      <c r="K1289" s="347">
        <f>IF(InpOverride!K1289="",F_Inputs!K1289,InpOverride!K1289)</f>
        <v>0</v>
      </c>
      <c r="L1289" s="347">
        <f>IF(InpOverride!L1289="",F_Inputs!L1289,InpOverride!L1289)</f>
        <v>0</v>
      </c>
      <c r="M1289" s="347">
        <f>IF(InpOverride!M1289="",F_Inputs!M1289,InpOverride!M1289)</f>
        <v>0</v>
      </c>
    </row>
    <row r="1290" spans="1:13" x14ac:dyDescent="0.35">
      <c r="A1290" t="s">
        <v>128</v>
      </c>
      <c r="B1290" t="s">
        <v>317</v>
      </c>
      <c r="C1290" t="s">
        <v>318</v>
      </c>
      <c r="D1290" t="s">
        <v>170</v>
      </c>
      <c r="E1290" t="s">
        <v>292</v>
      </c>
      <c r="F1290" s="347">
        <f>IF(InpOverride!F1290="",F_Inputs!F1290,InpOverride!F1290)</f>
        <v>0</v>
      </c>
      <c r="G1290" s="347">
        <f>IF(InpOverride!G1290="",F_Inputs!G1290,InpOverride!G1290)</f>
        <v>0</v>
      </c>
      <c r="H1290" s="347">
        <f>IF(InpOverride!H1290="",F_Inputs!H1290,InpOverride!H1290)</f>
        <v>0</v>
      </c>
      <c r="I1290" s="347">
        <f>IF(InpOverride!I1290="",F_Inputs!I1290,InpOverride!I1290)</f>
        <v>-3.8744999999999998</v>
      </c>
      <c r="J1290" s="347">
        <f>IF(InpOverride!J1290="",F_Inputs!J1290,InpOverride!J1290)</f>
        <v>0</v>
      </c>
      <c r="K1290" s="347">
        <f>IF(InpOverride!K1290="",F_Inputs!K1290,InpOverride!K1290)</f>
        <v>0</v>
      </c>
      <c r="L1290" s="347">
        <f>IF(InpOverride!L1290="",F_Inputs!L1290,InpOverride!L1290)</f>
        <v>0</v>
      </c>
      <c r="M1290" s="347">
        <f>IF(InpOverride!M1290="",F_Inputs!M1290,InpOverride!M1290)</f>
        <v>0</v>
      </c>
    </row>
    <row r="1291" spans="1:13" x14ac:dyDescent="0.35">
      <c r="A1291" t="s">
        <v>128</v>
      </c>
      <c r="B1291" t="s">
        <v>319</v>
      </c>
      <c r="C1291" t="s">
        <v>320</v>
      </c>
      <c r="D1291" t="s">
        <v>170</v>
      </c>
      <c r="E1291" t="s">
        <v>292</v>
      </c>
      <c r="F1291" s="347">
        <f>IF(InpOverride!F1291="",F_Inputs!F1291,InpOverride!F1291)</f>
        <v>0</v>
      </c>
      <c r="G1291" s="347">
        <f>IF(InpOverride!G1291="",F_Inputs!G1291,InpOverride!G1291)</f>
        <v>0</v>
      </c>
      <c r="H1291" s="347">
        <f>IF(InpOverride!H1291="",F_Inputs!H1291,InpOverride!H1291)</f>
        <v>0</v>
      </c>
      <c r="I1291" s="347">
        <f>IF(InpOverride!I1291="",F_Inputs!I1291,InpOverride!I1291)</f>
        <v>0</v>
      </c>
      <c r="J1291" s="347">
        <f>IF(InpOverride!J1291="",F_Inputs!J1291,InpOverride!J1291)</f>
        <v>0</v>
      </c>
      <c r="K1291" s="347">
        <f>IF(InpOverride!K1291="",F_Inputs!K1291,InpOverride!K1291)</f>
        <v>0</v>
      </c>
      <c r="L1291" s="347">
        <f>IF(InpOverride!L1291="",F_Inputs!L1291,InpOverride!L1291)</f>
        <v>0</v>
      </c>
      <c r="M1291" s="347">
        <f>IF(InpOverride!M1291="",F_Inputs!M1291,InpOverride!M1291)</f>
        <v>0</v>
      </c>
    </row>
    <row r="1292" spans="1:13" x14ac:dyDescent="0.35">
      <c r="A1292" t="s">
        <v>128</v>
      </c>
      <c r="B1292" t="s">
        <v>321</v>
      </c>
      <c r="C1292" t="s">
        <v>322</v>
      </c>
      <c r="D1292" t="s">
        <v>189</v>
      </c>
      <c r="E1292" t="s">
        <v>292</v>
      </c>
      <c r="F1292" s="347">
        <f>IF(InpOverride!F1292="",F_Inputs!F1292,InpOverride!F1292)</f>
        <v>0</v>
      </c>
      <c r="G1292" s="347">
        <f>IF(InpOverride!G1292="",F_Inputs!G1292,InpOverride!G1292)</f>
        <v>0</v>
      </c>
      <c r="H1292" s="347" t="str">
        <f>IF(InpOverride!H1292="",F_Inputs!H1292,InpOverride!H1292)</f>
        <v>n/a</v>
      </c>
      <c r="I1292" s="347">
        <f>IF(InpOverride!I1292="",F_Inputs!I1292,InpOverride!I1292)</f>
        <v>0.75342465753424104</v>
      </c>
      <c r="J1292" s="347">
        <f>IF(InpOverride!J1292="",F_Inputs!J1292,InpOverride!J1292)</f>
        <v>0</v>
      </c>
      <c r="K1292" s="347">
        <f>IF(InpOverride!K1292="",F_Inputs!K1292,InpOverride!K1292)</f>
        <v>0</v>
      </c>
      <c r="L1292" s="347">
        <f>IF(InpOverride!L1292="",F_Inputs!L1292,InpOverride!L1292)</f>
        <v>0</v>
      </c>
      <c r="M1292" s="347">
        <f>IF(InpOverride!M1292="",F_Inputs!M1292,InpOverride!M1292)</f>
        <v>0</v>
      </c>
    </row>
    <row r="1293" spans="1:13" x14ac:dyDescent="0.35">
      <c r="A1293" t="s">
        <v>128</v>
      </c>
      <c r="B1293" t="s">
        <v>323</v>
      </c>
      <c r="C1293" t="s">
        <v>324</v>
      </c>
      <c r="D1293" t="s">
        <v>205</v>
      </c>
      <c r="E1293" t="s">
        <v>292</v>
      </c>
      <c r="F1293" s="347">
        <f>IF(InpOverride!F1293="",F_Inputs!F1293,InpOverride!F1293)</f>
        <v>0</v>
      </c>
      <c r="G1293" s="347">
        <f>IF(InpOverride!G1293="",F_Inputs!G1293,InpOverride!G1293)</f>
        <v>0</v>
      </c>
      <c r="H1293" s="347">
        <f>IF(InpOverride!H1293="",F_Inputs!H1293,InpOverride!H1293)</f>
        <v>0</v>
      </c>
      <c r="I1293" s="347" t="str">
        <f>IF(InpOverride!I1293="",F_Inputs!I1293,InpOverride!I1293)</f>
        <v>No</v>
      </c>
      <c r="J1293" s="347">
        <f>IF(InpOverride!J1293="",F_Inputs!J1293,InpOverride!J1293)</f>
        <v>0</v>
      </c>
      <c r="K1293" s="347">
        <f>IF(InpOverride!K1293="",F_Inputs!K1293,InpOverride!K1293)</f>
        <v>0</v>
      </c>
      <c r="L1293" s="347">
        <f>IF(InpOverride!L1293="",F_Inputs!L1293,InpOverride!L1293)</f>
        <v>0</v>
      </c>
      <c r="M1293" s="347">
        <f>IF(InpOverride!M1293="",F_Inputs!M1293,InpOverride!M1293)</f>
        <v>0</v>
      </c>
    </row>
    <row r="1294" spans="1:13" x14ac:dyDescent="0.35">
      <c r="A1294" t="s">
        <v>128</v>
      </c>
      <c r="B1294" t="s">
        <v>325</v>
      </c>
      <c r="C1294" t="s">
        <v>326</v>
      </c>
      <c r="D1294" t="s">
        <v>170</v>
      </c>
      <c r="E1294" t="s">
        <v>292</v>
      </c>
      <c r="F1294" s="347">
        <f>IF(InpOverride!F1294="",F_Inputs!F1294,InpOverride!F1294)</f>
        <v>0</v>
      </c>
      <c r="G1294" s="347">
        <f>IF(InpOverride!G1294="",F_Inputs!G1294,InpOverride!G1294)</f>
        <v>0</v>
      </c>
      <c r="H1294" s="347">
        <f>IF(InpOverride!H1294="",F_Inputs!H1294,InpOverride!H1294)</f>
        <v>0</v>
      </c>
      <c r="I1294" s="347">
        <f>IF(InpOverride!I1294="",F_Inputs!I1294,InpOverride!I1294)</f>
        <v>0</v>
      </c>
      <c r="J1294" s="347">
        <f>IF(InpOverride!J1294="",F_Inputs!J1294,InpOverride!J1294)</f>
        <v>0</v>
      </c>
      <c r="K1294" s="347">
        <f>IF(InpOverride!K1294="",F_Inputs!K1294,InpOverride!K1294)</f>
        <v>0</v>
      </c>
      <c r="L1294" s="347">
        <f>IF(InpOverride!L1294="",F_Inputs!L1294,InpOverride!L1294)</f>
        <v>0</v>
      </c>
      <c r="M1294" s="347">
        <f>IF(InpOverride!M1294="",F_Inputs!M1294,InpOverride!M1294)</f>
        <v>0</v>
      </c>
    </row>
    <row r="1295" spans="1:13" x14ac:dyDescent="0.35">
      <c r="A1295" t="s">
        <v>128</v>
      </c>
      <c r="B1295" t="s">
        <v>327</v>
      </c>
      <c r="C1295" t="s">
        <v>328</v>
      </c>
      <c r="D1295" t="s">
        <v>170</v>
      </c>
      <c r="E1295" t="s">
        <v>292</v>
      </c>
      <c r="F1295" s="347">
        <f>IF(InpOverride!F1295="",F_Inputs!F1295,InpOverride!F1295)</f>
        <v>0</v>
      </c>
      <c r="G1295" s="347">
        <f>IF(InpOverride!G1295="",F_Inputs!G1295,InpOverride!G1295)</f>
        <v>0</v>
      </c>
      <c r="H1295" s="347">
        <f>IF(InpOverride!H1295="",F_Inputs!H1295,InpOverride!H1295)</f>
        <v>0</v>
      </c>
      <c r="I1295" s="347">
        <f>IF(InpOverride!I1295="",F_Inputs!I1295,InpOverride!I1295)</f>
        <v>0</v>
      </c>
      <c r="J1295" s="347">
        <f>IF(InpOverride!J1295="",F_Inputs!J1295,InpOverride!J1295)</f>
        <v>0</v>
      </c>
      <c r="K1295" s="347">
        <f>IF(InpOverride!K1295="",F_Inputs!K1295,InpOverride!K1295)</f>
        <v>0</v>
      </c>
      <c r="L1295" s="347">
        <f>IF(InpOverride!L1295="",F_Inputs!L1295,InpOverride!L1295)</f>
        <v>0</v>
      </c>
      <c r="M1295" s="347">
        <f>IF(InpOverride!M1295="",F_Inputs!M1295,InpOverride!M1295)</f>
        <v>0</v>
      </c>
    </row>
    <row r="1296" spans="1:13" x14ac:dyDescent="0.35">
      <c r="A1296" t="s">
        <v>128</v>
      </c>
      <c r="B1296" t="s">
        <v>329</v>
      </c>
      <c r="C1296" t="s">
        <v>330</v>
      </c>
      <c r="D1296" t="s">
        <v>188</v>
      </c>
      <c r="E1296" t="s">
        <v>292</v>
      </c>
      <c r="F1296" s="347">
        <f>IF(InpOverride!F1296="",F_Inputs!F1296,InpOverride!F1296)</f>
        <v>0</v>
      </c>
      <c r="G1296" s="347">
        <f>IF(InpOverride!G1296="",F_Inputs!G1296,InpOverride!G1296)</f>
        <v>0</v>
      </c>
      <c r="H1296" s="347">
        <f>IF(InpOverride!H1296="",F_Inputs!H1296,InpOverride!H1296)</f>
        <v>119.2</v>
      </c>
      <c r="I1296" s="347">
        <f>IF(InpOverride!I1296="",F_Inputs!I1296,InpOverride!I1296)</f>
        <v>151.79536812546826</v>
      </c>
      <c r="J1296" s="347">
        <f>IF(InpOverride!J1296="",F_Inputs!J1296,InpOverride!J1296)</f>
        <v>0</v>
      </c>
      <c r="K1296" s="347">
        <f>IF(InpOverride!K1296="",F_Inputs!K1296,InpOverride!K1296)</f>
        <v>0</v>
      </c>
      <c r="L1296" s="347">
        <f>IF(InpOverride!L1296="",F_Inputs!L1296,InpOverride!L1296)</f>
        <v>0</v>
      </c>
      <c r="M1296" s="347">
        <f>IF(InpOverride!M1296="",F_Inputs!M1296,InpOverride!M1296)</f>
        <v>0</v>
      </c>
    </row>
    <row r="1297" spans="1:13" x14ac:dyDescent="0.35">
      <c r="A1297" t="s">
        <v>128</v>
      </c>
      <c r="B1297" t="s">
        <v>331</v>
      </c>
      <c r="C1297" t="s">
        <v>332</v>
      </c>
      <c r="D1297" t="s">
        <v>205</v>
      </c>
      <c r="E1297" t="s">
        <v>292</v>
      </c>
      <c r="F1297" s="347">
        <f>IF(InpOverride!F1297="",F_Inputs!F1297,InpOverride!F1297)</f>
        <v>0</v>
      </c>
      <c r="G1297" s="347">
        <f>IF(InpOverride!G1297="",F_Inputs!G1297,InpOverride!G1297)</f>
        <v>0</v>
      </c>
      <c r="H1297" s="347">
        <f>IF(InpOverride!H1297="",F_Inputs!H1297,InpOverride!H1297)</f>
        <v>0</v>
      </c>
      <c r="I1297" s="347" t="str">
        <f>IF(InpOverride!I1297="",F_Inputs!I1297,InpOverride!I1297)</f>
        <v>Yes</v>
      </c>
      <c r="J1297" s="347">
        <f>IF(InpOverride!J1297="",F_Inputs!J1297,InpOverride!J1297)</f>
        <v>0</v>
      </c>
      <c r="K1297" s="347">
        <f>IF(InpOverride!K1297="",F_Inputs!K1297,InpOverride!K1297)</f>
        <v>0</v>
      </c>
      <c r="L1297" s="347">
        <f>IF(InpOverride!L1297="",F_Inputs!L1297,InpOverride!L1297)</f>
        <v>0</v>
      </c>
      <c r="M1297" s="347">
        <f>IF(InpOverride!M1297="",F_Inputs!M1297,InpOverride!M1297)</f>
        <v>0</v>
      </c>
    </row>
    <row r="1298" spans="1:13" x14ac:dyDescent="0.35">
      <c r="A1298" t="s">
        <v>128</v>
      </c>
      <c r="B1298" t="s">
        <v>333</v>
      </c>
      <c r="C1298" t="s">
        <v>334</v>
      </c>
      <c r="D1298" t="s">
        <v>170</v>
      </c>
      <c r="E1298" t="s">
        <v>292</v>
      </c>
      <c r="F1298" s="347">
        <f>IF(InpOverride!F1298="",F_Inputs!F1298,InpOverride!F1298)</f>
        <v>0</v>
      </c>
      <c r="G1298" s="347">
        <f>IF(InpOverride!G1298="",F_Inputs!G1298,InpOverride!G1298)</f>
        <v>0</v>
      </c>
      <c r="H1298" s="347">
        <f>IF(InpOverride!H1298="",F_Inputs!H1298,InpOverride!H1298)</f>
        <v>0</v>
      </c>
      <c r="I1298" s="347">
        <f>IF(InpOverride!I1298="",F_Inputs!I1298,InpOverride!I1298)</f>
        <v>3.0000000000000001E-3</v>
      </c>
      <c r="J1298" s="347">
        <f>IF(InpOverride!J1298="",F_Inputs!J1298,InpOverride!J1298)</f>
        <v>0</v>
      </c>
      <c r="K1298" s="347">
        <f>IF(InpOverride!K1298="",F_Inputs!K1298,InpOverride!K1298)</f>
        <v>0</v>
      </c>
      <c r="L1298" s="347">
        <f>IF(InpOverride!L1298="",F_Inputs!L1298,InpOverride!L1298)</f>
        <v>0</v>
      </c>
      <c r="M1298" s="347">
        <f>IF(InpOverride!M1298="",F_Inputs!M1298,InpOverride!M1298)</f>
        <v>0</v>
      </c>
    </row>
    <row r="1299" spans="1:13" x14ac:dyDescent="0.35">
      <c r="A1299" t="s">
        <v>128</v>
      </c>
      <c r="B1299" t="s">
        <v>335</v>
      </c>
      <c r="C1299" t="s">
        <v>336</v>
      </c>
      <c r="D1299" t="s">
        <v>170</v>
      </c>
      <c r="E1299" t="s">
        <v>292</v>
      </c>
      <c r="F1299" s="347">
        <f>IF(InpOverride!F1299="",F_Inputs!F1299,InpOverride!F1299)</f>
        <v>0</v>
      </c>
      <c r="G1299" s="347">
        <f>IF(InpOverride!G1299="",F_Inputs!G1299,InpOverride!G1299)</f>
        <v>0</v>
      </c>
      <c r="H1299" s="347">
        <f>IF(InpOverride!H1299="",F_Inputs!H1299,InpOverride!H1299)</f>
        <v>0</v>
      </c>
      <c r="I1299" s="347">
        <f>IF(InpOverride!I1299="",F_Inputs!I1299,InpOverride!I1299)</f>
        <v>0</v>
      </c>
      <c r="J1299" s="347">
        <f>IF(InpOverride!J1299="",F_Inputs!J1299,InpOverride!J1299)</f>
        <v>0</v>
      </c>
      <c r="K1299" s="347">
        <f>IF(InpOverride!K1299="",F_Inputs!K1299,InpOverride!K1299)</f>
        <v>0</v>
      </c>
      <c r="L1299" s="347">
        <f>IF(InpOverride!L1299="",F_Inputs!L1299,InpOverride!L1299)</f>
        <v>0</v>
      </c>
      <c r="M1299" s="347">
        <f>IF(InpOverride!M1299="",F_Inputs!M1299,InpOverride!M1299)</f>
        <v>0</v>
      </c>
    </row>
    <row r="1300" spans="1:13" x14ac:dyDescent="0.35">
      <c r="A1300" t="s">
        <v>128</v>
      </c>
      <c r="B1300" t="s">
        <v>337</v>
      </c>
      <c r="C1300" t="s">
        <v>338</v>
      </c>
      <c r="D1300" t="s">
        <v>189</v>
      </c>
      <c r="E1300" t="s">
        <v>292</v>
      </c>
      <c r="F1300" s="347">
        <f>IF(InpOverride!F1300="",F_Inputs!F1300,InpOverride!F1300)</f>
        <v>0</v>
      </c>
      <c r="G1300" s="347">
        <f>IF(InpOverride!G1300="",F_Inputs!G1300,InpOverride!G1300)</f>
        <v>0</v>
      </c>
      <c r="H1300" s="347" t="str">
        <f>IF(InpOverride!H1300="",F_Inputs!H1300,InpOverride!H1300)</f>
        <v>n/a</v>
      </c>
      <c r="I1300" s="347">
        <f>IF(InpOverride!I1300="",F_Inputs!I1300,InpOverride!I1300)</f>
        <v>1.01013381837079</v>
      </c>
      <c r="J1300" s="347">
        <f>IF(InpOverride!J1300="",F_Inputs!J1300,InpOverride!J1300)</f>
        <v>0</v>
      </c>
      <c r="K1300" s="347">
        <f>IF(InpOverride!K1300="",F_Inputs!K1300,InpOverride!K1300)</f>
        <v>0</v>
      </c>
      <c r="L1300" s="347">
        <f>IF(InpOverride!L1300="",F_Inputs!L1300,InpOverride!L1300)</f>
        <v>0</v>
      </c>
      <c r="M1300" s="347">
        <f>IF(InpOverride!M1300="",F_Inputs!M1300,InpOverride!M1300)</f>
        <v>0</v>
      </c>
    </row>
    <row r="1301" spans="1:13" x14ac:dyDescent="0.35">
      <c r="A1301" t="s">
        <v>128</v>
      </c>
      <c r="B1301" t="s">
        <v>339</v>
      </c>
      <c r="C1301" t="s">
        <v>340</v>
      </c>
      <c r="D1301" t="s">
        <v>205</v>
      </c>
      <c r="E1301" t="s">
        <v>292</v>
      </c>
      <c r="F1301" s="347">
        <f>IF(InpOverride!F1301="",F_Inputs!F1301,InpOverride!F1301)</f>
        <v>0</v>
      </c>
      <c r="G1301" s="347">
        <f>IF(InpOverride!G1301="",F_Inputs!G1301,InpOverride!G1301)</f>
        <v>0</v>
      </c>
      <c r="H1301" s="347">
        <f>IF(InpOverride!H1301="",F_Inputs!H1301,InpOverride!H1301)</f>
        <v>0</v>
      </c>
      <c r="I1301" s="347" t="str">
        <f>IF(InpOverride!I1301="",F_Inputs!I1301,InpOverride!I1301)</f>
        <v>Yes</v>
      </c>
      <c r="J1301" s="347">
        <f>IF(InpOverride!J1301="",F_Inputs!J1301,InpOverride!J1301)</f>
        <v>0</v>
      </c>
      <c r="K1301" s="347">
        <f>IF(InpOverride!K1301="",F_Inputs!K1301,InpOverride!K1301)</f>
        <v>0</v>
      </c>
      <c r="L1301" s="347">
        <f>IF(InpOverride!L1301="",F_Inputs!L1301,InpOverride!L1301)</f>
        <v>0</v>
      </c>
      <c r="M1301" s="347">
        <f>IF(InpOverride!M1301="",F_Inputs!M1301,InpOverride!M1301)</f>
        <v>0</v>
      </c>
    </row>
    <row r="1302" spans="1:13" x14ac:dyDescent="0.35">
      <c r="A1302" t="s">
        <v>128</v>
      </c>
      <c r="B1302" t="s">
        <v>341</v>
      </c>
      <c r="C1302" t="s">
        <v>342</v>
      </c>
      <c r="D1302" t="s">
        <v>170</v>
      </c>
      <c r="E1302" t="s">
        <v>292</v>
      </c>
      <c r="F1302" s="347">
        <f>IF(InpOverride!F1302="",F_Inputs!F1302,InpOverride!F1302)</f>
        <v>0</v>
      </c>
      <c r="G1302" s="347">
        <f>IF(InpOverride!G1302="",F_Inputs!G1302,InpOverride!G1302)</f>
        <v>0</v>
      </c>
      <c r="H1302" s="347">
        <f>IF(InpOverride!H1302="",F_Inputs!H1302,InpOverride!H1302)</f>
        <v>0</v>
      </c>
      <c r="I1302" s="347">
        <f>IF(InpOverride!I1302="",F_Inputs!I1302,InpOverride!I1302)</f>
        <v>0</v>
      </c>
      <c r="J1302" s="347">
        <f>IF(InpOverride!J1302="",F_Inputs!J1302,InpOverride!J1302)</f>
        <v>0</v>
      </c>
      <c r="K1302" s="347">
        <f>IF(InpOverride!K1302="",F_Inputs!K1302,InpOverride!K1302)</f>
        <v>0</v>
      </c>
      <c r="L1302" s="347">
        <f>IF(InpOverride!L1302="",F_Inputs!L1302,InpOverride!L1302)</f>
        <v>0</v>
      </c>
      <c r="M1302" s="347">
        <f>IF(InpOverride!M1302="",F_Inputs!M1302,InpOverride!M1302)</f>
        <v>0</v>
      </c>
    </row>
    <row r="1303" spans="1:13" x14ac:dyDescent="0.35">
      <c r="A1303" t="s">
        <v>128</v>
      </c>
      <c r="B1303" t="s">
        <v>343</v>
      </c>
      <c r="C1303" t="s">
        <v>344</v>
      </c>
      <c r="D1303" t="s">
        <v>170</v>
      </c>
      <c r="E1303" t="s">
        <v>292</v>
      </c>
      <c r="F1303" s="347">
        <f>IF(InpOverride!F1303="",F_Inputs!F1303,InpOverride!F1303)</f>
        <v>0</v>
      </c>
      <c r="G1303" s="347">
        <f>IF(InpOverride!G1303="",F_Inputs!G1303,InpOverride!G1303)</f>
        <v>0</v>
      </c>
      <c r="H1303" s="347">
        <f>IF(InpOverride!H1303="",F_Inputs!H1303,InpOverride!H1303)</f>
        <v>0</v>
      </c>
      <c r="I1303" s="347">
        <f>IF(InpOverride!I1303="",F_Inputs!I1303,InpOverride!I1303)</f>
        <v>0</v>
      </c>
      <c r="J1303" s="347">
        <f>IF(InpOverride!J1303="",F_Inputs!J1303,InpOverride!J1303)</f>
        <v>0</v>
      </c>
      <c r="K1303" s="347">
        <f>IF(InpOverride!K1303="",F_Inputs!K1303,InpOverride!K1303)</f>
        <v>0</v>
      </c>
      <c r="L1303" s="347">
        <f>IF(InpOverride!L1303="",F_Inputs!L1303,InpOverride!L1303)</f>
        <v>0</v>
      </c>
      <c r="M1303" s="347">
        <f>IF(InpOverride!M1303="",F_Inputs!M1303,InpOverride!M1303)</f>
        <v>0</v>
      </c>
    </row>
    <row r="1304" spans="1:13" x14ac:dyDescent="0.35">
      <c r="A1304" t="s">
        <v>128</v>
      </c>
      <c r="B1304" t="s">
        <v>345</v>
      </c>
      <c r="C1304" t="s">
        <v>346</v>
      </c>
      <c r="D1304" t="s">
        <v>188</v>
      </c>
      <c r="E1304" t="s">
        <v>292</v>
      </c>
      <c r="F1304" s="347">
        <f>IF(InpOverride!F1304="",F_Inputs!F1304,InpOverride!F1304)</f>
        <v>0</v>
      </c>
      <c r="G1304" s="347">
        <f>IF(InpOverride!G1304="",F_Inputs!G1304,InpOverride!G1304)</f>
        <v>0</v>
      </c>
      <c r="H1304" s="347">
        <f>IF(InpOverride!H1304="",F_Inputs!H1304,InpOverride!H1304)</f>
        <v>0</v>
      </c>
      <c r="I1304" s="347">
        <f>IF(InpOverride!I1304="",F_Inputs!I1304,InpOverride!I1304)</f>
        <v>69.230769230769198</v>
      </c>
      <c r="J1304" s="347">
        <f>IF(InpOverride!J1304="",F_Inputs!J1304,InpOverride!J1304)</f>
        <v>0</v>
      </c>
      <c r="K1304" s="347">
        <f>IF(InpOverride!K1304="",F_Inputs!K1304,InpOverride!K1304)</f>
        <v>0</v>
      </c>
      <c r="L1304" s="347">
        <f>IF(InpOverride!L1304="",F_Inputs!L1304,InpOverride!L1304)</f>
        <v>0</v>
      </c>
      <c r="M1304" s="347">
        <f>IF(InpOverride!M1304="",F_Inputs!M1304,InpOverride!M1304)</f>
        <v>0</v>
      </c>
    </row>
    <row r="1305" spans="1:13" x14ac:dyDescent="0.35">
      <c r="A1305" t="s">
        <v>128</v>
      </c>
      <c r="B1305" t="s">
        <v>347</v>
      </c>
      <c r="C1305" t="s">
        <v>348</v>
      </c>
      <c r="D1305" t="s">
        <v>188</v>
      </c>
      <c r="E1305" t="s">
        <v>292</v>
      </c>
      <c r="F1305" s="347">
        <f>IF(InpOverride!F1305="",F_Inputs!F1305,InpOverride!F1305)</f>
        <v>0</v>
      </c>
      <c r="G1305" s="347">
        <f>IF(InpOverride!G1305="",F_Inputs!G1305,InpOverride!G1305)</f>
        <v>0</v>
      </c>
      <c r="H1305" s="347">
        <f>IF(InpOverride!H1305="",F_Inputs!H1305,InpOverride!H1305)</f>
        <v>0</v>
      </c>
      <c r="I1305" s="347">
        <f>IF(InpOverride!I1305="",F_Inputs!I1305,InpOverride!I1305)</f>
        <v>75.609756097561004</v>
      </c>
      <c r="J1305" s="347">
        <f>IF(InpOverride!J1305="",F_Inputs!J1305,InpOverride!J1305)</f>
        <v>0</v>
      </c>
      <c r="K1305" s="347">
        <f>IF(InpOverride!K1305="",F_Inputs!K1305,InpOverride!K1305)</f>
        <v>0</v>
      </c>
      <c r="L1305" s="347">
        <f>IF(InpOverride!L1305="",F_Inputs!L1305,InpOverride!L1305)</f>
        <v>0</v>
      </c>
      <c r="M1305" s="347">
        <f>IF(InpOverride!M1305="",F_Inputs!M1305,InpOverride!M1305)</f>
        <v>0</v>
      </c>
    </row>
    <row r="1306" spans="1:13" x14ac:dyDescent="0.35">
      <c r="A1306" t="s">
        <v>128</v>
      </c>
      <c r="B1306" t="s">
        <v>349</v>
      </c>
      <c r="C1306" t="s">
        <v>350</v>
      </c>
      <c r="D1306" t="s">
        <v>188</v>
      </c>
      <c r="E1306" t="s">
        <v>292</v>
      </c>
      <c r="F1306" s="347">
        <f>IF(InpOverride!F1306="",F_Inputs!F1306,InpOverride!F1306)</f>
        <v>0</v>
      </c>
      <c r="G1306" s="347">
        <f>IF(InpOverride!G1306="",F_Inputs!G1306,InpOverride!G1306)</f>
        <v>0</v>
      </c>
      <c r="H1306" s="347">
        <f>IF(InpOverride!H1306="",F_Inputs!H1306,InpOverride!H1306)</f>
        <v>2.12</v>
      </c>
      <c r="I1306" s="347">
        <f>IF(InpOverride!I1306="",F_Inputs!I1306,InpOverride!I1306)</f>
        <v>1.33783525514429</v>
      </c>
      <c r="J1306" s="347">
        <f>IF(InpOverride!J1306="",F_Inputs!J1306,InpOverride!J1306)</f>
        <v>0</v>
      </c>
      <c r="K1306" s="347">
        <f>IF(InpOverride!K1306="",F_Inputs!K1306,InpOverride!K1306)</f>
        <v>0</v>
      </c>
      <c r="L1306" s="347">
        <f>IF(InpOverride!L1306="",F_Inputs!L1306,InpOverride!L1306)</f>
        <v>0</v>
      </c>
      <c r="M1306" s="347">
        <f>IF(InpOverride!M1306="",F_Inputs!M1306,InpOverride!M1306)</f>
        <v>0</v>
      </c>
    </row>
    <row r="1307" spans="1:13" x14ac:dyDescent="0.35">
      <c r="A1307" t="s">
        <v>128</v>
      </c>
      <c r="B1307" t="s">
        <v>351</v>
      </c>
      <c r="C1307" t="s">
        <v>352</v>
      </c>
      <c r="D1307" t="s">
        <v>205</v>
      </c>
      <c r="E1307" t="s">
        <v>292</v>
      </c>
      <c r="F1307" s="347">
        <f>IF(InpOverride!F1307="",F_Inputs!F1307,InpOverride!F1307)</f>
        <v>0</v>
      </c>
      <c r="G1307" s="347">
        <f>IF(InpOverride!G1307="",F_Inputs!G1307,InpOverride!G1307)</f>
        <v>0</v>
      </c>
      <c r="H1307" s="347">
        <f>IF(InpOverride!H1307="",F_Inputs!H1307,InpOverride!H1307)</f>
        <v>0</v>
      </c>
      <c r="I1307" s="347" t="str">
        <f>IF(InpOverride!I1307="",F_Inputs!I1307,InpOverride!I1307)</f>
        <v>Yes</v>
      </c>
      <c r="J1307" s="347">
        <f>IF(InpOverride!J1307="",F_Inputs!J1307,InpOverride!J1307)</f>
        <v>0</v>
      </c>
      <c r="K1307" s="347">
        <f>IF(InpOverride!K1307="",F_Inputs!K1307,InpOverride!K1307)</f>
        <v>0</v>
      </c>
      <c r="L1307" s="347">
        <f>IF(InpOverride!L1307="",F_Inputs!L1307,InpOverride!L1307)</f>
        <v>0</v>
      </c>
      <c r="M1307" s="347">
        <f>IF(InpOverride!M1307="",F_Inputs!M1307,InpOverride!M1307)</f>
        <v>0</v>
      </c>
    </row>
    <row r="1308" spans="1:13" x14ac:dyDescent="0.35">
      <c r="A1308" t="s">
        <v>128</v>
      </c>
      <c r="B1308" t="s">
        <v>353</v>
      </c>
      <c r="C1308" t="s">
        <v>354</v>
      </c>
      <c r="D1308" t="s">
        <v>170</v>
      </c>
      <c r="E1308" t="s">
        <v>292</v>
      </c>
      <c r="F1308" s="347">
        <f>IF(InpOverride!F1308="",F_Inputs!F1308,InpOverride!F1308)</f>
        <v>0</v>
      </c>
      <c r="G1308" s="347">
        <f>IF(InpOverride!G1308="",F_Inputs!G1308,InpOverride!G1308)</f>
        <v>0</v>
      </c>
      <c r="H1308" s="347">
        <f>IF(InpOverride!H1308="",F_Inputs!H1308,InpOverride!H1308)</f>
        <v>0</v>
      </c>
      <c r="I1308" s="347">
        <f>IF(InpOverride!I1308="",F_Inputs!I1308,InpOverride!I1308)</f>
        <v>1.1968000000000001</v>
      </c>
      <c r="J1308" s="347">
        <f>IF(InpOverride!J1308="",F_Inputs!J1308,InpOverride!J1308)</f>
        <v>0</v>
      </c>
      <c r="K1308" s="347">
        <f>IF(InpOverride!K1308="",F_Inputs!K1308,InpOverride!K1308)</f>
        <v>0</v>
      </c>
      <c r="L1308" s="347">
        <f>IF(InpOverride!L1308="",F_Inputs!L1308,InpOverride!L1308)</f>
        <v>0</v>
      </c>
      <c r="M1308" s="347">
        <f>IF(InpOverride!M1308="",F_Inputs!M1308,InpOverride!M1308)</f>
        <v>0</v>
      </c>
    </row>
    <row r="1309" spans="1:13" x14ac:dyDescent="0.35">
      <c r="A1309" t="s">
        <v>128</v>
      </c>
      <c r="B1309" t="s">
        <v>355</v>
      </c>
      <c r="C1309" t="s">
        <v>356</v>
      </c>
      <c r="D1309" t="s">
        <v>170</v>
      </c>
      <c r="E1309" t="s">
        <v>292</v>
      </c>
      <c r="F1309" s="347">
        <f>IF(InpOverride!F1309="",F_Inputs!F1309,InpOverride!F1309)</f>
        <v>0</v>
      </c>
      <c r="G1309" s="347">
        <f>IF(InpOverride!G1309="",F_Inputs!G1309,InpOverride!G1309)</f>
        <v>0</v>
      </c>
      <c r="H1309" s="347">
        <f>IF(InpOverride!H1309="",F_Inputs!H1309,InpOverride!H1309)</f>
        <v>0</v>
      </c>
      <c r="I1309" s="347">
        <f>IF(InpOverride!I1309="",F_Inputs!I1309,InpOverride!I1309)</f>
        <v>0</v>
      </c>
      <c r="J1309" s="347">
        <f>IF(InpOverride!J1309="",F_Inputs!J1309,InpOverride!J1309)</f>
        <v>0</v>
      </c>
      <c r="K1309" s="347">
        <f>IF(InpOverride!K1309="",F_Inputs!K1309,InpOverride!K1309)</f>
        <v>0</v>
      </c>
      <c r="L1309" s="347">
        <f>IF(InpOverride!L1309="",F_Inputs!L1309,InpOverride!L1309)</f>
        <v>0</v>
      </c>
      <c r="M1309" s="347">
        <f>IF(InpOverride!M1309="",F_Inputs!M1309,InpOverride!M1309)</f>
        <v>0</v>
      </c>
    </row>
    <row r="1310" spans="1:13" x14ac:dyDescent="0.35">
      <c r="A1310" t="s">
        <v>128</v>
      </c>
      <c r="B1310" t="s">
        <v>357</v>
      </c>
      <c r="C1310" t="s">
        <v>358</v>
      </c>
      <c r="D1310" t="s">
        <v>188</v>
      </c>
      <c r="E1310" t="s">
        <v>292</v>
      </c>
      <c r="F1310" s="347">
        <f>IF(InpOverride!F1310="",F_Inputs!F1310,InpOverride!F1310)</f>
        <v>0</v>
      </c>
      <c r="G1310" s="347">
        <f>IF(InpOverride!G1310="",F_Inputs!G1310,InpOverride!G1310)</f>
        <v>0</v>
      </c>
      <c r="H1310" s="347">
        <f>IF(InpOverride!H1310="",F_Inputs!H1310,InpOverride!H1310)</f>
        <v>115.4</v>
      </c>
      <c r="I1310" s="347">
        <f>IF(InpOverride!I1310="",F_Inputs!I1310,InpOverride!I1310)</f>
        <v>144.29551721926501</v>
      </c>
      <c r="J1310" s="347">
        <f>IF(InpOverride!J1310="",F_Inputs!J1310,InpOverride!J1310)</f>
        <v>0</v>
      </c>
      <c r="K1310" s="347">
        <f>IF(InpOverride!K1310="",F_Inputs!K1310,InpOverride!K1310)</f>
        <v>0</v>
      </c>
      <c r="L1310" s="347">
        <f>IF(InpOverride!L1310="",F_Inputs!L1310,InpOverride!L1310)</f>
        <v>0</v>
      </c>
      <c r="M1310" s="347">
        <f>IF(InpOverride!M1310="",F_Inputs!M1310,InpOverride!M1310)</f>
        <v>0</v>
      </c>
    </row>
    <row r="1311" spans="1:13" x14ac:dyDescent="0.35">
      <c r="A1311" t="s">
        <v>128</v>
      </c>
      <c r="B1311" t="s">
        <v>359</v>
      </c>
      <c r="C1311" t="s">
        <v>360</v>
      </c>
      <c r="D1311" t="s">
        <v>205</v>
      </c>
      <c r="E1311" t="s">
        <v>292</v>
      </c>
      <c r="F1311" s="347">
        <f>IF(InpOverride!F1311="",F_Inputs!F1311,InpOverride!F1311)</f>
        <v>0</v>
      </c>
      <c r="G1311" s="347">
        <f>IF(InpOverride!G1311="",F_Inputs!G1311,InpOverride!G1311)</f>
        <v>0</v>
      </c>
      <c r="H1311" s="347">
        <f>IF(InpOverride!H1311="",F_Inputs!H1311,InpOverride!H1311)</f>
        <v>0</v>
      </c>
      <c r="I1311" s="347" t="str">
        <f>IF(InpOverride!I1311="",F_Inputs!I1311,InpOverride!I1311)</f>
        <v>No</v>
      </c>
      <c r="J1311" s="347">
        <f>IF(InpOverride!J1311="",F_Inputs!J1311,InpOverride!J1311)</f>
        <v>0</v>
      </c>
      <c r="K1311" s="347">
        <f>IF(InpOverride!K1311="",F_Inputs!K1311,InpOverride!K1311)</f>
        <v>0</v>
      </c>
      <c r="L1311" s="347">
        <f>IF(InpOverride!L1311="",F_Inputs!L1311,InpOverride!L1311)</f>
        <v>0</v>
      </c>
      <c r="M1311" s="347">
        <f>IF(InpOverride!M1311="",F_Inputs!M1311,InpOverride!M1311)</f>
        <v>0</v>
      </c>
    </row>
    <row r="1312" spans="1:13" x14ac:dyDescent="0.35">
      <c r="A1312" t="s">
        <v>128</v>
      </c>
      <c r="B1312" t="s">
        <v>361</v>
      </c>
      <c r="C1312" t="s">
        <v>362</v>
      </c>
      <c r="D1312" t="s">
        <v>170</v>
      </c>
      <c r="E1312" t="s">
        <v>292</v>
      </c>
      <c r="F1312" s="347">
        <f>IF(InpOverride!F1312="",F_Inputs!F1312,InpOverride!F1312)</f>
        <v>0</v>
      </c>
      <c r="G1312" s="347">
        <f>IF(InpOverride!G1312="",F_Inputs!G1312,InpOverride!G1312)</f>
        <v>0</v>
      </c>
      <c r="H1312" s="347">
        <f>IF(InpOverride!H1312="",F_Inputs!H1312,InpOverride!H1312)</f>
        <v>0</v>
      </c>
      <c r="I1312" s="347">
        <f>IF(InpOverride!I1312="",F_Inputs!I1312,InpOverride!I1312)</f>
        <v>-13.77585</v>
      </c>
      <c r="J1312" s="347">
        <f>IF(InpOverride!J1312="",F_Inputs!J1312,InpOverride!J1312)</f>
        <v>0</v>
      </c>
      <c r="K1312" s="347">
        <f>IF(InpOverride!K1312="",F_Inputs!K1312,InpOverride!K1312)</f>
        <v>0</v>
      </c>
      <c r="L1312" s="347">
        <f>IF(InpOverride!L1312="",F_Inputs!L1312,InpOverride!L1312)</f>
        <v>0</v>
      </c>
      <c r="M1312" s="347">
        <f>IF(InpOverride!M1312="",F_Inputs!M1312,InpOverride!M1312)</f>
        <v>0</v>
      </c>
    </row>
    <row r="1313" spans="1:13" x14ac:dyDescent="0.35">
      <c r="A1313" t="s">
        <v>128</v>
      </c>
      <c r="B1313" t="s">
        <v>363</v>
      </c>
      <c r="C1313" t="s">
        <v>364</v>
      </c>
      <c r="D1313" t="s">
        <v>170</v>
      </c>
      <c r="E1313" t="s">
        <v>292</v>
      </c>
      <c r="F1313" s="347">
        <f>IF(InpOverride!F1313="",F_Inputs!F1313,InpOverride!F1313)</f>
        <v>0</v>
      </c>
      <c r="G1313" s="347">
        <f>IF(InpOverride!G1313="",F_Inputs!G1313,InpOverride!G1313)</f>
        <v>0</v>
      </c>
      <c r="H1313" s="347">
        <f>IF(InpOverride!H1313="",F_Inputs!H1313,InpOverride!H1313)</f>
        <v>0</v>
      </c>
      <c r="I1313" s="347">
        <f>IF(InpOverride!I1313="",F_Inputs!I1313,InpOverride!I1313)</f>
        <v>0</v>
      </c>
      <c r="J1313" s="347">
        <f>IF(InpOverride!J1313="",F_Inputs!J1313,InpOverride!J1313)</f>
        <v>0</v>
      </c>
      <c r="K1313" s="347">
        <f>IF(InpOverride!K1313="",F_Inputs!K1313,InpOverride!K1313)</f>
        <v>0</v>
      </c>
      <c r="L1313" s="347">
        <f>IF(InpOverride!L1313="",F_Inputs!L1313,InpOverride!L1313)</f>
        <v>0</v>
      </c>
      <c r="M1313" s="347">
        <f>IF(InpOverride!M1313="",F_Inputs!M1313,InpOverride!M1313)</f>
        <v>0</v>
      </c>
    </row>
    <row r="1314" spans="1:13" x14ac:dyDescent="0.35">
      <c r="A1314" t="s">
        <v>128</v>
      </c>
      <c r="B1314" t="s">
        <v>365</v>
      </c>
      <c r="C1314" t="s">
        <v>366</v>
      </c>
      <c r="D1314" t="s">
        <v>188</v>
      </c>
      <c r="E1314" t="s">
        <v>292</v>
      </c>
      <c r="F1314" s="347">
        <f>IF(InpOverride!F1314="",F_Inputs!F1314,InpOverride!F1314)</f>
        <v>0</v>
      </c>
      <c r="G1314" s="347">
        <f>IF(InpOverride!G1314="",F_Inputs!G1314,InpOverride!G1314)</f>
        <v>0</v>
      </c>
      <c r="H1314" s="347">
        <f>IF(InpOverride!H1314="",F_Inputs!H1314,InpOverride!H1314)</f>
        <v>12.8</v>
      </c>
      <c r="I1314" s="347">
        <f>IF(InpOverride!I1314="",F_Inputs!I1314,InpOverride!I1314)</f>
        <v>9.76480470390592</v>
      </c>
      <c r="J1314" s="347">
        <f>IF(InpOverride!J1314="",F_Inputs!J1314,InpOverride!J1314)</f>
        <v>0</v>
      </c>
      <c r="K1314" s="347">
        <f>IF(InpOverride!K1314="",F_Inputs!K1314,InpOverride!K1314)</f>
        <v>0</v>
      </c>
      <c r="L1314" s="347">
        <f>IF(InpOverride!L1314="",F_Inputs!L1314,InpOverride!L1314)</f>
        <v>0</v>
      </c>
      <c r="M1314" s="347">
        <f>IF(InpOverride!M1314="",F_Inputs!M1314,InpOverride!M1314)</f>
        <v>0</v>
      </c>
    </row>
    <row r="1315" spans="1:13" x14ac:dyDescent="0.35">
      <c r="A1315" t="s">
        <v>128</v>
      </c>
      <c r="B1315" t="s">
        <v>367</v>
      </c>
      <c r="C1315" t="s">
        <v>368</v>
      </c>
      <c r="D1315" t="s">
        <v>205</v>
      </c>
      <c r="E1315" t="s">
        <v>292</v>
      </c>
      <c r="F1315" s="347">
        <f>IF(InpOverride!F1315="",F_Inputs!F1315,InpOverride!F1315)</f>
        <v>0</v>
      </c>
      <c r="G1315" s="347">
        <f>IF(InpOverride!G1315="",F_Inputs!G1315,InpOverride!G1315)</f>
        <v>0</v>
      </c>
      <c r="H1315" s="347">
        <f>IF(InpOverride!H1315="",F_Inputs!H1315,InpOverride!H1315)</f>
        <v>0</v>
      </c>
      <c r="I1315" s="347" t="str">
        <f>IF(InpOverride!I1315="",F_Inputs!I1315,InpOverride!I1315)</f>
        <v>Yes</v>
      </c>
      <c r="J1315" s="347">
        <f>IF(InpOverride!J1315="",F_Inputs!J1315,InpOverride!J1315)</f>
        <v>0</v>
      </c>
      <c r="K1315" s="347">
        <f>IF(InpOverride!K1315="",F_Inputs!K1315,InpOverride!K1315)</f>
        <v>0</v>
      </c>
      <c r="L1315" s="347">
        <f>IF(InpOverride!L1315="",F_Inputs!L1315,InpOverride!L1315)</f>
        <v>0</v>
      </c>
      <c r="M1315" s="347">
        <f>IF(InpOverride!M1315="",F_Inputs!M1315,InpOverride!M1315)</f>
        <v>0</v>
      </c>
    </row>
    <row r="1316" spans="1:13" x14ac:dyDescent="0.35">
      <c r="A1316" t="s">
        <v>128</v>
      </c>
      <c r="B1316" t="s">
        <v>369</v>
      </c>
      <c r="C1316" t="s">
        <v>370</v>
      </c>
      <c r="D1316" t="s">
        <v>170</v>
      </c>
      <c r="E1316" t="s">
        <v>292</v>
      </c>
      <c r="F1316" s="347">
        <f>IF(InpOverride!F1316="",F_Inputs!F1316,InpOverride!F1316)</f>
        <v>0</v>
      </c>
      <c r="G1316" s="347">
        <f>IF(InpOverride!G1316="",F_Inputs!G1316,InpOverride!G1316)</f>
        <v>0</v>
      </c>
      <c r="H1316" s="347">
        <f>IF(InpOverride!H1316="",F_Inputs!H1316,InpOverride!H1316)</f>
        <v>0</v>
      </c>
      <c r="I1316" s="347">
        <f>IF(InpOverride!I1316="",F_Inputs!I1316,InpOverride!I1316)</f>
        <v>0.29199999999999998</v>
      </c>
      <c r="J1316" s="347">
        <f>IF(InpOverride!J1316="",F_Inputs!J1316,InpOverride!J1316)</f>
        <v>0</v>
      </c>
      <c r="K1316" s="347">
        <f>IF(InpOverride!K1316="",F_Inputs!K1316,InpOverride!K1316)</f>
        <v>0</v>
      </c>
      <c r="L1316" s="347">
        <f>IF(InpOverride!L1316="",F_Inputs!L1316,InpOverride!L1316)</f>
        <v>0</v>
      </c>
      <c r="M1316" s="347">
        <f>IF(InpOverride!M1316="",F_Inputs!M1316,InpOverride!M1316)</f>
        <v>0</v>
      </c>
    </row>
    <row r="1317" spans="1:13" x14ac:dyDescent="0.35">
      <c r="A1317" t="s">
        <v>128</v>
      </c>
      <c r="B1317" t="s">
        <v>371</v>
      </c>
      <c r="C1317" t="s">
        <v>372</v>
      </c>
      <c r="D1317" t="s">
        <v>170</v>
      </c>
      <c r="E1317" t="s">
        <v>292</v>
      </c>
      <c r="F1317" s="347">
        <f>IF(InpOverride!F1317="",F_Inputs!F1317,InpOverride!F1317)</f>
        <v>0</v>
      </c>
      <c r="G1317" s="347">
        <f>IF(InpOverride!G1317="",F_Inputs!G1317,InpOverride!G1317)</f>
        <v>0</v>
      </c>
      <c r="H1317" s="347">
        <f>IF(InpOverride!H1317="",F_Inputs!H1317,InpOverride!H1317)</f>
        <v>0</v>
      </c>
      <c r="I1317" s="347">
        <f>IF(InpOverride!I1317="",F_Inputs!I1317,InpOverride!I1317)</f>
        <v>0</v>
      </c>
      <c r="J1317" s="347">
        <f>IF(InpOverride!J1317="",F_Inputs!J1317,InpOverride!J1317)</f>
        <v>0</v>
      </c>
      <c r="K1317" s="347">
        <f>IF(InpOverride!K1317="",F_Inputs!K1317,InpOverride!K1317)</f>
        <v>0</v>
      </c>
      <c r="L1317" s="347">
        <f>IF(InpOverride!L1317="",F_Inputs!L1317,InpOverride!L1317)</f>
        <v>0</v>
      </c>
      <c r="M1317" s="347">
        <f>IF(InpOverride!M1317="",F_Inputs!M1317,InpOverride!M1317)</f>
        <v>0</v>
      </c>
    </row>
    <row r="1318" spans="1:13" x14ac:dyDescent="0.35">
      <c r="A1318" t="s">
        <v>128</v>
      </c>
      <c r="B1318" t="s">
        <v>373</v>
      </c>
      <c r="C1318" t="s">
        <v>374</v>
      </c>
      <c r="D1318" t="s">
        <v>188</v>
      </c>
      <c r="E1318" t="s">
        <v>292</v>
      </c>
      <c r="F1318" s="347">
        <f>IF(InpOverride!F1318="",F_Inputs!F1318,InpOverride!F1318)</f>
        <v>0</v>
      </c>
      <c r="G1318" s="347">
        <f>IF(InpOverride!G1318="",F_Inputs!G1318,InpOverride!G1318)</f>
        <v>0</v>
      </c>
      <c r="H1318" s="347">
        <f>IF(InpOverride!H1318="",F_Inputs!H1318,InpOverride!H1318)</f>
        <v>98.7</v>
      </c>
      <c r="I1318" s="347">
        <f>IF(InpOverride!I1318="",F_Inputs!I1318,InpOverride!I1318)</f>
        <v>99.04</v>
      </c>
      <c r="J1318" s="347">
        <f>IF(InpOverride!J1318="",F_Inputs!J1318,InpOverride!J1318)</f>
        <v>0</v>
      </c>
      <c r="K1318" s="347">
        <f>IF(InpOverride!K1318="",F_Inputs!K1318,InpOverride!K1318)</f>
        <v>0</v>
      </c>
      <c r="L1318" s="347">
        <f>IF(InpOverride!L1318="",F_Inputs!L1318,InpOverride!L1318)</f>
        <v>0</v>
      </c>
      <c r="M1318" s="347">
        <f>IF(InpOverride!M1318="",F_Inputs!M1318,InpOverride!M1318)</f>
        <v>0</v>
      </c>
    </row>
    <row r="1319" spans="1:13" x14ac:dyDescent="0.35">
      <c r="A1319" t="s">
        <v>128</v>
      </c>
      <c r="B1319" t="s">
        <v>375</v>
      </c>
      <c r="C1319" t="s">
        <v>376</v>
      </c>
      <c r="D1319" t="s">
        <v>205</v>
      </c>
      <c r="E1319" t="s">
        <v>292</v>
      </c>
      <c r="F1319" s="347">
        <f>IF(InpOverride!F1319="",F_Inputs!F1319,InpOverride!F1319)</f>
        <v>0</v>
      </c>
      <c r="G1319" s="347">
        <f>IF(InpOverride!G1319="",F_Inputs!G1319,InpOverride!G1319)</f>
        <v>0</v>
      </c>
      <c r="H1319" s="347">
        <f>IF(InpOverride!H1319="",F_Inputs!H1319,InpOverride!H1319)</f>
        <v>0</v>
      </c>
      <c r="I1319" s="347" t="str">
        <f>IF(InpOverride!I1319="",F_Inputs!I1319,InpOverride!I1319)</f>
        <v>No</v>
      </c>
      <c r="J1319" s="347">
        <f>IF(InpOverride!J1319="",F_Inputs!J1319,InpOverride!J1319)</f>
        <v>0</v>
      </c>
      <c r="K1319" s="347">
        <f>IF(InpOverride!K1319="",F_Inputs!K1319,InpOverride!K1319)</f>
        <v>0</v>
      </c>
      <c r="L1319" s="347">
        <f>IF(InpOverride!L1319="",F_Inputs!L1319,InpOverride!L1319)</f>
        <v>0</v>
      </c>
      <c r="M1319" s="347">
        <f>IF(InpOverride!M1319="",F_Inputs!M1319,InpOverride!M1319)</f>
        <v>0</v>
      </c>
    </row>
    <row r="1320" spans="1:13" x14ac:dyDescent="0.35">
      <c r="A1320" t="s">
        <v>128</v>
      </c>
      <c r="B1320" t="s">
        <v>377</v>
      </c>
      <c r="C1320" t="s">
        <v>378</v>
      </c>
      <c r="D1320" t="s">
        <v>170</v>
      </c>
      <c r="E1320" t="s">
        <v>292</v>
      </c>
      <c r="F1320" s="347">
        <f>IF(InpOverride!F1320="",F_Inputs!F1320,InpOverride!F1320)</f>
        <v>0</v>
      </c>
      <c r="G1320" s="347">
        <f>IF(InpOverride!G1320="",F_Inputs!G1320,InpOverride!G1320)</f>
        <v>0</v>
      </c>
      <c r="H1320" s="347">
        <f>IF(InpOverride!H1320="",F_Inputs!H1320,InpOverride!H1320)</f>
        <v>0</v>
      </c>
      <c r="I1320" s="347">
        <f>IF(InpOverride!I1320="",F_Inputs!I1320,InpOverride!I1320)</f>
        <v>0</v>
      </c>
      <c r="J1320" s="347">
        <f>IF(InpOverride!J1320="",F_Inputs!J1320,InpOverride!J1320)</f>
        <v>0</v>
      </c>
      <c r="K1320" s="347">
        <f>IF(InpOverride!K1320="",F_Inputs!K1320,InpOverride!K1320)</f>
        <v>0</v>
      </c>
      <c r="L1320" s="347">
        <f>IF(InpOverride!L1320="",F_Inputs!L1320,InpOverride!L1320)</f>
        <v>0</v>
      </c>
      <c r="M1320" s="347">
        <f>IF(InpOverride!M1320="",F_Inputs!M1320,InpOverride!M1320)</f>
        <v>0</v>
      </c>
    </row>
    <row r="1321" spans="1:13" x14ac:dyDescent="0.35">
      <c r="A1321" t="s">
        <v>128</v>
      </c>
      <c r="B1321" t="s">
        <v>379</v>
      </c>
      <c r="C1321" t="s">
        <v>380</v>
      </c>
      <c r="D1321" t="s">
        <v>170</v>
      </c>
      <c r="E1321" t="s">
        <v>292</v>
      </c>
      <c r="F1321" s="347">
        <f>IF(InpOverride!F1321="",F_Inputs!F1321,InpOverride!F1321)</f>
        <v>0</v>
      </c>
      <c r="G1321" s="347">
        <f>IF(InpOverride!G1321="",F_Inputs!G1321,InpOverride!G1321)</f>
        <v>0</v>
      </c>
      <c r="H1321" s="347">
        <f>IF(InpOverride!H1321="",F_Inputs!H1321,InpOverride!H1321)</f>
        <v>0</v>
      </c>
      <c r="I1321" s="347">
        <f>IF(InpOverride!I1321="",F_Inputs!I1321,InpOverride!I1321)</f>
        <v>0</v>
      </c>
      <c r="J1321" s="347">
        <f>IF(InpOverride!J1321="",F_Inputs!J1321,InpOverride!J1321)</f>
        <v>0</v>
      </c>
      <c r="K1321" s="347">
        <f>IF(InpOverride!K1321="",F_Inputs!K1321,InpOverride!K1321)</f>
        <v>0</v>
      </c>
      <c r="L1321" s="347">
        <f>IF(InpOverride!L1321="",F_Inputs!L1321,InpOverride!L1321)</f>
        <v>0</v>
      </c>
      <c r="M1321" s="347">
        <f>IF(InpOverride!M1321="",F_Inputs!M1321,InpOverride!M1321)</f>
        <v>0</v>
      </c>
    </row>
    <row r="1322" spans="1:13" x14ac:dyDescent="0.35">
      <c r="A1322" t="s">
        <v>128</v>
      </c>
      <c r="B1322" t="s">
        <v>381</v>
      </c>
      <c r="C1322" t="s">
        <v>382</v>
      </c>
      <c r="D1322" t="s">
        <v>188</v>
      </c>
      <c r="E1322" t="s">
        <v>292</v>
      </c>
      <c r="F1322" s="347">
        <f>IF(InpOverride!F1322="",F_Inputs!F1322,InpOverride!F1322)</f>
        <v>0</v>
      </c>
      <c r="G1322" s="347">
        <f>IF(InpOverride!G1322="",F_Inputs!G1322,InpOverride!G1322)</f>
        <v>0</v>
      </c>
      <c r="H1322" s="347">
        <f>IF(InpOverride!H1322="",F_Inputs!H1322,InpOverride!H1322)</f>
        <v>0</v>
      </c>
      <c r="I1322" s="347">
        <f>IF(InpOverride!I1322="",F_Inputs!I1322,InpOverride!I1322)</f>
        <v>61.538461538461497</v>
      </c>
      <c r="J1322" s="347">
        <f>IF(InpOverride!J1322="",F_Inputs!J1322,InpOverride!J1322)</f>
        <v>0</v>
      </c>
      <c r="K1322" s="347">
        <f>IF(InpOverride!K1322="",F_Inputs!K1322,InpOverride!K1322)</f>
        <v>0</v>
      </c>
      <c r="L1322" s="347">
        <f>IF(InpOverride!L1322="",F_Inputs!L1322,InpOverride!L1322)</f>
        <v>0</v>
      </c>
      <c r="M1322" s="347">
        <f>IF(InpOverride!M1322="",F_Inputs!M1322,InpOverride!M1322)</f>
        <v>0</v>
      </c>
    </row>
    <row r="1323" spans="1:13" x14ac:dyDescent="0.35">
      <c r="A1323" t="s">
        <v>128</v>
      </c>
      <c r="B1323" t="s">
        <v>383</v>
      </c>
      <c r="C1323" t="s">
        <v>384</v>
      </c>
      <c r="D1323" t="s">
        <v>385</v>
      </c>
      <c r="E1323" t="s">
        <v>292</v>
      </c>
      <c r="F1323" s="347">
        <f>IF(InpOverride!F1323="",F_Inputs!F1323,InpOverride!F1323)</f>
        <v>0</v>
      </c>
      <c r="G1323" s="347">
        <f>IF(InpOverride!G1323="",F_Inputs!G1323,InpOverride!G1323)</f>
        <v>0</v>
      </c>
      <c r="H1323" s="347">
        <f>IF(InpOverride!H1323="",F_Inputs!H1323,InpOverride!H1323)</f>
        <v>0</v>
      </c>
      <c r="I1323" s="347">
        <f>IF(InpOverride!I1323="",F_Inputs!I1323,InpOverride!I1323)</f>
        <v>80.954999999999998</v>
      </c>
      <c r="J1323" s="347">
        <f>IF(InpOverride!J1323="",F_Inputs!J1323,InpOverride!J1323)</f>
        <v>0</v>
      </c>
      <c r="K1323" s="347">
        <f>IF(InpOverride!K1323="",F_Inputs!K1323,InpOverride!K1323)</f>
        <v>0</v>
      </c>
      <c r="L1323" s="347">
        <f>IF(InpOverride!L1323="",F_Inputs!L1323,InpOverride!L1323)</f>
        <v>0</v>
      </c>
      <c r="M1323" s="347">
        <f>IF(InpOverride!M1323="",F_Inputs!M1323,InpOverride!M1323)</f>
        <v>0</v>
      </c>
    </row>
    <row r="1324" spans="1:13" x14ac:dyDescent="0.35">
      <c r="A1324" t="s">
        <v>128</v>
      </c>
      <c r="B1324" t="s">
        <v>386</v>
      </c>
      <c r="C1324" t="s">
        <v>387</v>
      </c>
      <c r="D1324" t="s">
        <v>189</v>
      </c>
      <c r="E1324" t="s">
        <v>292</v>
      </c>
      <c r="F1324" s="347">
        <f>IF(InpOverride!F1324="",F_Inputs!F1324,InpOverride!F1324)</f>
        <v>0</v>
      </c>
      <c r="G1324" s="347">
        <f>IF(InpOverride!G1324="",F_Inputs!G1324,InpOverride!G1324)</f>
        <v>0</v>
      </c>
      <c r="H1324" s="347" t="str">
        <f>IF(InpOverride!H1324="",F_Inputs!H1324,InpOverride!H1324)</f>
        <v>n/a</v>
      </c>
      <c r="I1324" s="347">
        <f>IF(InpOverride!I1324="",F_Inputs!I1324,InpOverride!I1324)</f>
        <v>0</v>
      </c>
      <c r="J1324" s="347">
        <f>IF(InpOverride!J1324="",F_Inputs!J1324,InpOverride!J1324)</f>
        <v>0</v>
      </c>
      <c r="K1324" s="347">
        <f>IF(InpOverride!K1324="",F_Inputs!K1324,InpOverride!K1324)</f>
        <v>0</v>
      </c>
      <c r="L1324" s="347">
        <f>IF(InpOverride!L1324="",F_Inputs!L1324,InpOverride!L1324)</f>
        <v>0</v>
      </c>
      <c r="M1324" s="347">
        <f>IF(InpOverride!M1324="",F_Inputs!M1324,InpOverride!M1324)</f>
        <v>0</v>
      </c>
    </row>
    <row r="1325" spans="1:13" x14ac:dyDescent="0.35">
      <c r="A1325" t="s">
        <v>128</v>
      </c>
      <c r="B1325" t="s">
        <v>388</v>
      </c>
      <c r="C1325" t="s">
        <v>389</v>
      </c>
      <c r="D1325" t="s">
        <v>205</v>
      </c>
      <c r="E1325" t="s">
        <v>292</v>
      </c>
      <c r="F1325" s="347">
        <f>IF(InpOverride!F1325="",F_Inputs!F1325,InpOverride!F1325)</f>
        <v>0</v>
      </c>
      <c r="G1325" s="347">
        <f>IF(InpOverride!G1325="",F_Inputs!G1325,InpOverride!G1325)</f>
        <v>0</v>
      </c>
      <c r="H1325" s="347">
        <f>IF(InpOverride!H1325="",F_Inputs!H1325,InpOverride!H1325)</f>
        <v>0</v>
      </c>
      <c r="I1325" s="347" t="str">
        <f>IF(InpOverride!I1325="",F_Inputs!I1325,InpOverride!I1325)</f>
        <v>Yes</v>
      </c>
      <c r="J1325" s="347">
        <f>IF(InpOverride!J1325="",F_Inputs!J1325,InpOverride!J1325)</f>
        <v>0</v>
      </c>
      <c r="K1325" s="347">
        <f>IF(InpOverride!K1325="",F_Inputs!K1325,InpOverride!K1325)</f>
        <v>0</v>
      </c>
      <c r="L1325" s="347">
        <f>IF(InpOverride!L1325="",F_Inputs!L1325,InpOverride!L1325)</f>
        <v>0</v>
      </c>
      <c r="M1325" s="347">
        <f>IF(InpOverride!M1325="",F_Inputs!M1325,InpOverride!M1325)</f>
        <v>0</v>
      </c>
    </row>
    <row r="1326" spans="1:13" x14ac:dyDescent="0.35">
      <c r="A1326" t="s">
        <v>128</v>
      </c>
      <c r="B1326" t="s">
        <v>390</v>
      </c>
      <c r="C1326" t="s">
        <v>391</v>
      </c>
      <c r="D1326" t="s">
        <v>176</v>
      </c>
      <c r="E1326" t="s">
        <v>292</v>
      </c>
      <c r="F1326" s="347">
        <f>IF(InpOverride!F1326="",F_Inputs!F1326,InpOverride!F1326)</f>
        <v>0</v>
      </c>
      <c r="G1326" s="347">
        <f>IF(InpOverride!G1326="",F_Inputs!G1326,InpOverride!G1326)</f>
        <v>0</v>
      </c>
      <c r="H1326" s="347">
        <f>IF(InpOverride!H1326="",F_Inputs!H1326,InpOverride!H1326)</f>
        <v>0</v>
      </c>
      <c r="I1326" s="347">
        <f>IF(InpOverride!I1326="",F_Inputs!I1326,InpOverride!I1326)</f>
        <v>4.5594539939332601E-2</v>
      </c>
      <c r="J1326" s="347">
        <f>IF(InpOverride!J1326="",F_Inputs!J1326,InpOverride!J1326)</f>
        <v>0</v>
      </c>
      <c r="K1326" s="347">
        <f>IF(InpOverride!K1326="",F_Inputs!K1326,InpOverride!K1326)</f>
        <v>0</v>
      </c>
      <c r="L1326" s="347">
        <f>IF(InpOverride!L1326="",F_Inputs!L1326,InpOverride!L1326)</f>
        <v>0</v>
      </c>
      <c r="M1326" s="347">
        <f>IF(InpOverride!M1326="",F_Inputs!M1326,InpOverride!M1326)</f>
        <v>0</v>
      </c>
    </row>
    <row r="1327" spans="1:13" x14ac:dyDescent="0.35">
      <c r="A1327" t="s">
        <v>128</v>
      </c>
      <c r="B1327" t="s">
        <v>392</v>
      </c>
      <c r="C1327" t="s">
        <v>393</v>
      </c>
      <c r="D1327" t="s">
        <v>205</v>
      </c>
      <c r="E1327" t="s">
        <v>292</v>
      </c>
      <c r="F1327" s="347">
        <f>IF(InpOverride!F1327="",F_Inputs!F1327,InpOverride!F1327)</f>
        <v>0</v>
      </c>
      <c r="G1327" s="347">
        <f>IF(InpOverride!G1327="",F_Inputs!G1327,InpOverride!G1327)</f>
        <v>0</v>
      </c>
      <c r="H1327" s="347">
        <f>IF(InpOverride!H1327="",F_Inputs!H1327,InpOverride!H1327)</f>
        <v>0</v>
      </c>
      <c r="I1327" s="347" t="str">
        <f>IF(InpOverride!I1327="",F_Inputs!I1327,InpOverride!I1327)</f>
        <v>Yes</v>
      </c>
      <c r="J1327" s="347">
        <f>IF(InpOverride!J1327="",F_Inputs!J1327,InpOverride!J1327)</f>
        <v>0</v>
      </c>
      <c r="K1327" s="347">
        <f>IF(InpOverride!K1327="",F_Inputs!K1327,InpOverride!K1327)</f>
        <v>0</v>
      </c>
      <c r="L1327" s="347">
        <f>IF(InpOverride!L1327="",F_Inputs!L1327,InpOverride!L1327)</f>
        <v>0</v>
      </c>
      <c r="M1327" s="347">
        <f>IF(InpOverride!M1327="",F_Inputs!M1327,InpOverride!M1327)</f>
        <v>0</v>
      </c>
    </row>
    <row r="1328" spans="1:13" x14ac:dyDescent="0.35">
      <c r="A1328" t="s">
        <v>128</v>
      </c>
      <c r="B1328" t="s">
        <v>394</v>
      </c>
      <c r="C1328" t="s">
        <v>395</v>
      </c>
      <c r="D1328" t="s">
        <v>188</v>
      </c>
      <c r="E1328" t="s">
        <v>292</v>
      </c>
      <c r="F1328" s="347">
        <f>IF(InpOverride!F1328="",F_Inputs!F1328,InpOverride!F1328)</f>
        <v>0</v>
      </c>
      <c r="G1328" s="347">
        <f>IF(InpOverride!G1328="",F_Inputs!G1328,InpOverride!G1328)</f>
        <v>0</v>
      </c>
      <c r="H1328" s="347" t="str">
        <f>IF(InpOverride!H1328="",F_Inputs!H1328,InpOverride!H1328)</f>
        <v>n/a</v>
      </c>
      <c r="I1328" s="347">
        <f>IF(InpOverride!I1328="",F_Inputs!I1328,InpOverride!I1328)</f>
        <v>51.195529525549397</v>
      </c>
      <c r="J1328" s="347">
        <f>IF(InpOverride!J1328="",F_Inputs!J1328,InpOverride!J1328)</f>
        <v>0</v>
      </c>
      <c r="K1328" s="347">
        <f>IF(InpOverride!K1328="",F_Inputs!K1328,InpOverride!K1328)</f>
        <v>0</v>
      </c>
      <c r="L1328" s="347">
        <f>IF(InpOverride!L1328="",F_Inputs!L1328,InpOverride!L1328)</f>
        <v>0</v>
      </c>
      <c r="M1328" s="347">
        <f>IF(InpOverride!M1328="",F_Inputs!M1328,InpOverride!M1328)</f>
        <v>0</v>
      </c>
    </row>
    <row r="1329" spans="1:13" x14ac:dyDescent="0.35">
      <c r="A1329" t="s">
        <v>128</v>
      </c>
      <c r="B1329" t="s">
        <v>396</v>
      </c>
      <c r="C1329" t="s">
        <v>397</v>
      </c>
      <c r="D1329" t="s">
        <v>205</v>
      </c>
      <c r="E1329" t="s">
        <v>292</v>
      </c>
      <c r="F1329" s="347">
        <f>IF(InpOverride!F1329="",F_Inputs!F1329,InpOverride!F1329)</f>
        <v>0</v>
      </c>
      <c r="G1329" s="347">
        <f>IF(InpOverride!G1329="",F_Inputs!G1329,InpOverride!G1329)</f>
        <v>0</v>
      </c>
      <c r="H1329" s="347">
        <f>IF(InpOverride!H1329="",F_Inputs!H1329,InpOverride!H1329)</f>
        <v>0</v>
      </c>
      <c r="I1329" s="347" t="str">
        <f>IF(InpOverride!I1329="",F_Inputs!I1329,InpOverride!I1329)</f>
        <v>Yes</v>
      </c>
      <c r="J1329" s="347">
        <f>IF(InpOverride!J1329="",F_Inputs!J1329,InpOverride!J1329)</f>
        <v>0</v>
      </c>
      <c r="K1329" s="347">
        <f>IF(InpOverride!K1329="",F_Inputs!K1329,InpOverride!K1329)</f>
        <v>0</v>
      </c>
      <c r="L1329" s="347">
        <f>IF(InpOverride!L1329="",F_Inputs!L1329,InpOverride!L1329)</f>
        <v>0</v>
      </c>
      <c r="M1329" s="347">
        <f>IF(InpOverride!M1329="",F_Inputs!M1329,InpOverride!M1329)</f>
        <v>0</v>
      </c>
    </row>
    <row r="1330" spans="1:13" x14ac:dyDescent="0.35">
      <c r="A1330" t="s">
        <v>128</v>
      </c>
      <c r="B1330" t="s">
        <v>398</v>
      </c>
      <c r="C1330" t="s">
        <v>399</v>
      </c>
      <c r="D1330" t="s">
        <v>188</v>
      </c>
      <c r="E1330" t="s">
        <v>292</v>
      </c>
      <c r="F1330" s="347">
        <f>IF(InpOverride!F1330="",F_Inputs!F1330,InpOverride!F1330)</f>
        <v>0</v>
      </c>
      <c r="G1330" s="347">
        <f>IF(InpOverride!G1330="",F_Inputs!G1330,InpOverride!G1330)</f>
        <v>0</v>
      </c>
      <c r="H1330" s="347" t="str">
        <f>IF(InpOverride!H1330="",F_Inputs!H1330,InpOverride!H1330)</f>
        <v>n/a</v>
      </c>
      <c r="I1330" s="347">
        <f>IF(InpOverride!I1330="",F_Inputs!I1330,InpOverride!I1330)</f>
        <v>39.079039277846398</v>
      </c>
      <c r="J1330" s="347">
        <f>IF(InpOverride!J1330="",F_Inputs!J1330,InpOverride!J1330)</f>
        <v>0</v>
      </c>
      <c r="K1330" s="347">
        <f>IF(InpOverride!K1330="",F_Inputs!K1330,InpOverride!K1330)</f>
        <v>0</v>
      </c>
      <c r="L1330" s="347">
        <f>IF(InpOverride!L1330="",F_Inputs!L1330,InpOverride!L1330)</f>
        <v>0</v>
      </c>
      <c r="M1330" s="347">
        <f>IF(InpOverride!M1330="",F_Inputs!M1330,InpOverride!M1330)</f>
        <v>0</v>
      </c>
    </row>
    <row r="1331" spans="1:13" x14ac:dyDescent="0.35">
      <c r="A1331" t="s">
        <v>128</v>
      </c>
      <c r="B1331" t="s">
        <v>400</v>
      </c>
      <c r="C1331" t="s">
        <v>401</v>
      </c>
      <c r="D1331" t="s">
        <v>205</v>
      </c>
      <c r="E1331" t="s">
        <v>292</v>
      </c>
      <c r="F1331" s="347">
        <f>IF(InpOverride!F1331="",F_Inputs!F1331,InpOverride!F1331)</f>
        <v>0</v>
      </c>
      <c r="G1331" s="347">
        <f>IF(InpOverride!G1331="",F_Inputs!G1331,InpOverride!G1331)</f>
        <v>0</v>
      </c>
      <c r="H1331" s="347">
        <f>IF(InpOverride!H1331="",F_Inputs!H1331,InpOverride!H1331)</f>
        <v>0</v>
      </c>
      <c r="I1331" s="347" t="str">
        <f>IF(InpOverride!I1331="",F_Inputs!I1331,InpOverride!I1331)</f>
        <v>Yes</v>
      </c>
      <c r="J1331" s="347">
        <f>IF(InpOverride!J1331="",F_Inputs!J1331,InpOverride!J1331)</f>
        <v>0</v>
      </c>
      <c r="K1331" s="347">
        <f>IF(InpOverride!K1331="",F_Inputs!K1331,InpOverride!K1331)</f>
        <v>0</v>
      </c>
      <c r="L1331" s="347">
        <f>IF(InpOverride!L1331="",F_Inputs!L1331,InpOverride!L1331)</f>
        <v>0</v>
      </c>
      <c r="M1331" s="347">
        <f>IF(InpOverride!M1331="",F_Inputs!M1331,InpOverride!M1331)</f>
        <v>0</v>
      </c>
    </row>
    <row r="1332" spans="1:13" x14ac:dyDescent="0.35">
      <c r="A1332" t="s">
        <v>128</v>
      </c>
      <c r="B1332" t="s">
        <v>402</v>
      </c>
      <c r="C1332" t="s">
        <v>403</v>
      </c>
      <c r="D1332" t="s">
        <v>189</v>
      </c>
      <c r="E1332" t="s">
        <v>292</v>
      </c>
      <c r="F1332" s="347">
        <f>IF(InpOverride!F1332="",F_Inputs!F1332,InpOverride!F1332)</f>
        <v>0</v>
      </c>
      <c r="G1332" s="347">
        <f>IF(InpOverride!G1332="",F_Inputs!G1332,InpOverride!G1332)</f>
        <v>0</v>
      </c>
      <c r="H1332" s="347">
        <f>IF(InpOverride!H1332="",F_Inputs!H1332,InpOverride!H1332)</f>
        <v>14.74</v>
      </c>
      <c r="I1332" s="347">
        <f>IF(InpOverride!I1332="",F_Inputs!I1332,InpOverride!I1332)</f>
        <v>14.61</v>
      </c>
      <c r="J1332" s="347">
        <f>IF(InpOverride!J1332="",F_Inputs!J1332,InpOverride!J1332)</f>
        <v>0</v>
      </c>
      <c r="K1332" s="347">
        <f>IF(InpOverride!K1332="",F_Inputs!K1332,InpOverride!K1332)</f>
        <v>0</v>
      </c>
      <c r="L1332" s="347">
        <f>IF(InpOverride!L1332="",F_Inputs!L1332,InpOverride!L1332)</f>
        <v>0</v>
      </c>
      <c r="M1332" s="347">
        <f>IF(InpOverride!M1332="",F_Inputs!M1332,InpOverride!M1332)</f>
        <v>0</v>
      </c>
    </row>
    <row r="1333" spans="1:13" x14ac:dyDescent="0.35">
      <c r="A1333" t="s">
        <v>128</v>
      </c>
      <c r="B1333" t="s">
        <v>404</v>
      </c>
      <c r="C1333" t="s">
        <v>405</v>
      </c>
      <c r="D1333" t="s">
        <v>205</v>
      </c>
      <c r="E1333" t="s">
        <v>292</v>
      </c>
      <c r="F1333" s="347">
        <f>IF(InpOverride!F1333="",F_Inputs!F1333,InpOverride!F1333)</f>
        <v>0</v>
      </c>
      <c r="G1333" s="347">
        <f>IF(InpOverride!G1333="",F_Inputs!G1333,InpOverride!G1333)</f>
        <v>0</v>
      </c>
      <c r="H1333" s="347">
        <f>IF(InpOverride!H1333="",F_Inputs!H1333,InpOverride!H1333)</f>
        <v>0</v>
      </c>
      <c r="I1333" s="347" t="str">
        <f>IF(InpOverride!I1333="",F_Inputs!I1333,InpOverride!I1333)</f>
        <v>Yes</v>
      </c>
      <c r="J1333" s="347">
        <f>IF(InpOverride!J1333="",F_Inputs!J1333,InpOverride!J1333)</f>
        <v>0</v>
      </c>
      <c r="K1333" s="347">
        <f>IF(InpOverride!K1333="",F_Inputs!K1333,InpOverride!K1333)</f>
        <v>0</v>
      </c>
      <c r="L1333" s="347">
        <f>IF(InpOverride!L1333="",F_Inputs!L1333,InpOverride!L1333)</f>
        <v>0</v>
      </c>
      <c r="M1333" s="347">
        <f>IF(InpOverride!M1333="",F_Inputs!M1333,InpOverride!M1333)</f>
        <v>0</v>
      </c>
    </row>
    <row r="1334" spans="1:13" x14ac:dyDescent="0.35">
      <c r="A1334" t="s">
        <v>128</v>
      </c>
      <c r="B1334" t="s">
        <v>406</v>
      </c>
      <c r="C1334" t="s">
        <v>407</v>
      </c>
      <c r="D1334" t="s">
        <v>188</v>
      </c>
      <c r="E1334" t="s">
        <v>292</v>
      </c>
      <c r="F1334" s="347">
        <f>IF(InpOverride!F1334="",F_Inputs!F1334,InpOverride!F1334)</f>
        <v>0</v>
      </c>
      <c r="G1334" s="347">
        <f>IF(InpOverride!G1334="",F_Inputs!G1334,InpOverride!G1334)</f>
        <v>0</v>
      </c>
      <c r="H1334" s="347">
        <f>IF(InpOverride!H1334="",F_Inputs!H1334,InpOverride!H1334)</f>
        <v>0</v>
      </c>
      <c r="I1334" s="347">
        <f>IF(InpOverride!I1334="",F_Inputs!I1334,InpOverride!I1334)</f>
        <v>93.3333333333333</v>
      </c>
      <c r="J1334" s="347">
        <f>IF(InpOverride!J1334="",F_Inputs!J1334,InpOverride!J1334)</f>
        <v>0</v>
      </c>
      <c r="K1334" s="347">
        <f>IF(InpOverride!K1334="",F_Inputs!K1334,InpOverride!K1334)</f>
        <v>0</v>
      </c>
      <c r="L1334" s="347">
        <f>IF(InpOverride!L1334="",F_Inputs!L1334,InpOverride!L1334)</f>
        <v>0</v>
      </c>
      <c r="M1334" s="347">
        <f>IF(InpOverride!M1334="",F_Inputs!M1334,InpOverride!M1334)</f>
        <v>0</v>
      </c>
    </row>
    <row r="1335" spans="1:13" x14ac:dyDescent="0.35">
      <c r="A1335" t="s">
        <v>128</v>
      </c>
      <c r="B1335" t="s">
        <v>408</v>
      </c>
      <c r="C1335" t="s">
        <v>409</v>
      </c>
      <c r="D1335" t="s">
        <v>182</v>
      </c>
      <c r="E1335" t="s">
        <v>292</v>
      </c>
      <c r="F1335" s="347">
        <f>IF(InpOverride!F1335="",F_Inputs!F1335,InpOverride!F1335)</f>
        <v>18233</v>
      </c>
      <c r="G1335" s="347">
        <f>IF(InpOverride!G1335="",F_Inputs!G1335,InpOverride!G1335)</f>
        <v>18300.34</v>
      </c>
      <c r="H1335" s="347">
        <f>IF(InpOverride!H1335="",F_Inputs!H1335,InpOverride!H1335)</f>
        <v>18369.64</v>
      </c>
      <c r="I1335" s="347">
        <f>IF(InpOverride!I1335="",F_Inputs!I1335,InpOverride!I1335)</f>
        <v>18432.71</v>
      </c>
      <c r="J1335" s="347">
        <f>IF(InpOverride!J1335="",F_Inputs!J1335,InpOverride!J1335)</f>
        <v>0</v>
      </c>
      <c r="K1335" s="347">
        <f>IF(InpOverride!K1335="",F_Inputs!K1335,InpOverride!K1335)</f>
        <v>0</v>
      </c>
      <c r="L1335" s="347">
        <f>IF(InpOverride!L1335="",F_Inputs!L1335,InpOverride!L1335)</f>
        <v>0</v>
      </c>
      <c r="M1335" s="347">
        <f>IF(InpOverride!M1335="",F_Inputs!M1335,InpOverride!M1335)</f>
        <v>0</v>
      </c>
    </row>
    <row r="1336" spans="1:13" x14ac:dyDescent="0.35">
      <c r="A1336" t="s">
        <v>128</v>
      </c>
      <c r="B1336" t="s">
        <v>410</v>
      </c>
      <c r="C1336" t="s">
        <v>411</v>
      </c>
      <c r="D1336" t="s">
        <v>188</v>
      </c>
      <c r="E1336" t="s">
        <v>292</v>
      </c>
      <c r="F1336" s="347">
        <f>IF(InpOverride!F1336="",F_Inputs!F1336,InpOverride!F1336)</f>
        <v>0</v>
      </c>
      <c r="G1336" s="347">
        <f>IF(InpOverride!G1336="",F_Inputs!G1336,InpOverride!G1336)</f>
        <v>0</v>
      </c>
      <c r="H1336" s="347">
        <f>IF(InpOverride!H1336="",F_Inputs!H1336,InpOverride!H1336)</f>
        <v>0</v>
      </c>
      <c r="I1336" s="347">
        <f>IF(InpOverride!I1336="",F_Inputs!I1336,InpOverride!I1336)</f>
        <v>1860</v>
      </c>
      <c r="J1336" s="347">
        <f>IF(InpOverride!J1336="",F_Inputs!J1336,InpOverride!J1336)</f>
        <v>0</v>
      </c>
      <c r="K1336" s="347">
        <f>IF(InpOverride!K1336="",F_Inputs!K1336,InpOverride!K1336)</f>
        <v>0</v>
      </c>
      <c r="L1336" s="347">
        <f>IF(InpOverride!L1336="",F_Inputs!L1336,InpOverride!L1336)</f>
        <v>0</v>
      </c>
      <c r="M1336" s="347">
        <f>IF(InpOverride!M1336="",F_Inputs!M1336,InpOverride!M1336)</f>
        <v>0</v>
      </c>
    </row>
    <row r="1337" spans="1:13" x14ac:dyDescent="0.35">
      <c r="A1337" t="s">
        <v>128</v>
      </c>
      <c r="B1337" t="s">
        <v>412</v>
      </c>
      <c r="C1337" t="s">
        <v>413</v>
      </c>
      <c r="D1337" t="s">
        <v>188</v>
      </c>
      <c r="E1337" t="s">
        <v>292</v>
      </c>
      <c r="F1337" s="347">
        <f>IF(InpOverride!F1337="",F_Inputs!F1337,InpOverride!F1337)</f>
        <v>0</v>
      </c>
      <c r="G1337" s="347">
        <f>IF(InpOverride!G1337="",F_Inputs!G1337,InpOverride!G1337)</f>
        <v>0</v>
      </c>
      <c r="H1337" s="347">
        <f>IF(InpOverride!H1337="",F_Inputs!H1337,InpOverride!H1337)</f>
        <v>0</v>
      </c>
      <c r="I1337" s="347">
        <f>IF(InpOverride!I1337="",F_Inputs!I1337,InpOverride!I1337)</f>
        <v>100.90757137718801</v>
      </c>
      <c r="J1337" s="347">
        <f>IF(InpOverride!J1337="",F_Inputs!J1337,InpOverride!J1337)</f>
        <v>0</v>
      </c>
      <c r="K1337" s="347">
        <f>IF(InpOverride!K1337="",F_Inputs!K1337,InpOverride!K1337)</f>
        <v>0</v>
      </c>
      <c r="L1337" s="347">
        <f>IF(InpOverride!L1337="",F_Inputs!L1337,InpOverride!L1337)</f>
        <v>0</v>
      </c>
      <c r="M1337" s="347">
        <f>IF(InpOverride!M1337="",F_Inputs!M1337,InpOverride!M1337)</f>
        <v>0</v>
      </c>
    </row>
    <row r="1338" spans="1:13" x14ac:dyDescent="0.35">
      <c r="A1338" t="s">
        <v>128</v>
      </c>
      <c r="B1338" t="s">
        <v>414</v>
      </c>
      <c r="C1338" t="s">
        <v>415</v>
      </c>
      <c r="D1338" t="s">
        <v>188</v>
      </c>
      <c r="E1338" t="s">
        <v>292</v>
      </c>
      <c r="F1338" s="347">
        <f>IF(InpOverride!F1338="",F_Inputs!F1338,InpOverride!F1338)</f>
        <v>0</v>
      </c>
      <c r="G1338" s="347">
        <f>IF(InpOverride!G1338="",F_Inputs!G1338,InpOverride!G1338)</f>
        <v>0</v>
      </c>
      <c r="H1338" s="347">
        <f>IF(InpOverride!H1338="",F_Inputs!H1338,InpOverride!H1338)</f>
        <v>0</v>
      </c>
      <c r="I1338" s="347">
        <f>IF(InpOverride!I1338="",F_Inputs!I1338,InpOverride!I1338)</f>
        <v>938</v>
      </c>
      <c r="J1338" s="347">
        <f>IF(InpOverride!J1338="",F_Inputs!J1338,InpOverride!J1338)</f>
        <v>0</v>
      </c>
      <c r="K1338" s="347">
        <f>IF(InpOverride!K1338="",F_Inputs!K1338,InpOverride!K1338)</f>
        <v>0</v>
      </c>
      <c r="L1338" s="347">
        <f>IF(InpOverride!L1338="",F_Inputs!L1338,InpOverride!L1338)</f>
        <v>0</v>
      </c>
      <c r="M1338" s="347">
        <f>IF(InpOverride!M1338="",F_Inputs!M1338,InpOverride!M1338)</f>
        <v>0</v>
      </c>
    </row>
    <row r="1339" spans="1:13" x14ac:dyDescent="0.35">
      <c r="A1339" t="s">
        <v>128</v>
      </c>
      <c r="B1339" t="s">
        <v>416</v>
      </c>
      <c r="C1339" t="s">
        <v>417</v>
      </c>
      <c r="D1339" t="s">
        <v>188</v>
      </c>
      <c r="E1339" t="s">
        <v>292</v>
      </c>
      <c r="F1339" s="347">
        <f>IF(InpOverride!F1339="",F_Inputs!F1339,InpOverride!F1339)</f>
        <v>0</v>
      </c>
      <c r="G1339" s="347">
        <f>IF(InpOverride!G1339="",F_Inputs!G1339,InpOverride!G1339)</f>
        <v>0</v>
      </c>
      <c r="H1339" s="347">
        <f>IF(InpOverride!H1339="",F_Inputs!H1339,InpOverride!H1339)</f>
        <v>0</v>
      </c>
      <c r="I1339" s="347">
        <f>IF(InpOverride!I1339="",F_Inputs!I1339,InpOverride!I1339)</f>
        <v>50.887796748280635</v>
      </c>
      <c r="J1339" s="347">
        <f>IF(InpOverride!J1339="",F_Inputs!J1339,InpOverride!J1339)</f>
        <v>0</v>
      </c>
      <c r="K1339" s="347">
        <f>IF(InpOverride!K1339="",F_Inputs!K1339,InpOverride!K1339)</f>
        <v>0</v>
      </c>
      <c r="L1339" s="347">
        <f>IF(InpOverride!L1339="",F_Inputs!L1339,InpOverride!L1339)</f>
        <v>0</v>
      </c>
      <c r="M1339" s="347">
        <f>IF(InpOverride!M1339="",F_Inputs!M1339,InpOverride!M1339)</f>
        <v>0</v>
      </c>
    </row>
    <row r="1340" spans="1:13" x14ac:dyDescent="0.35">
      <c r="A1340" t="s">
        <v>128</v>
      </c>
      <c r="B1340" t="s">
        <v>418</v>
      </c>
      <c r="C1340" t="s">
        <v>419</v>
      </c>
      <c r="D1340" t="s">
        <v>188</v>
      </c>
      <c r="E1340" t="s">
        <v>292</v>
      </c>
      <c r="F1340" s="347">
        <f>IF(InpOverride!F1340="",F_Inputs!F1340,InpOverride!F1340)</f>
        <v>0</v>
      </c>
      <c r="G1340" s="347">
        <f>IF(InpOverride!G1340="",F_Inputs!G1340,InpOverride!G1340)</f>
        <v>0</v>
      </c>
      <c r="H1340" s="347">
        <f>IF(InpOverride!H1340="",F_Inputs!H1340,InpOverride!H1340)</f>
        <v>0</v>
      </c>
      <c r="I1340" s="347">
        <f>IF(InpOverride!I1340="",F_Inputs!I1340,InpOverride!I1340)</f>
        <v>2798</v>
      </c>
      <c r="J1340" s="347">
        <f>IF(InpOverride!J1340="",F_Inputs!J1340,InpOverride!J1340)</f>
        <v>0</v>
      </c>
      <c r="K1340" s="347">
        <f>IF(InpOverride!K1340="",F_Inputs!K1340,InpOverride!K1340)</f>
        <v>0</v>
      </c>
      <c r="L1340" s="347">
        <f>IF(InpOverride!L1340="",F_Inputs!L1340,InpOverride!L1340)</f>
        <v>0</v>
      </c>
      <c r="M1340" s="347">
        <f>IF(InpOverride!M1340="",F_Inputs!M1340,InpOverride!M1340)</f>
        <v>0</v>
      </c>
    </row>
    <row r="1341" spans="1:13" x14ac:dyDescent="0.35">
      <c r="A1341" t="s">
        <v>128</v>
      </c>
      <c r="B1341" t="s">
        <v>420</v>
      </c>
      <c r="C1341" t="s">
        <v>421</v>
      </c>
      <c r="D1341">
        <v>0</v>
      </c>
      <c r="E1341" t="s">
        <v>292</v>
      </c>
      <c r="F1341" s="347">
        <f>IF(InpOverride!F1341="",F_Inputs!F1341,InpOverride!F1341)</f>
        <v>0</v>
      </c>
      <c r="G1341" s="347">
        <f>IF(InpOverride!G1341="",F_Inputs!G1341,InpOverride!G1341)</f>
        <v>0</v>
      </c>
      <c r="H1341" s="347">
        <f>IF(InpOverride!H1341="",F_Inputs!H1341,InpOverride!H1341)</f>
        <v>0</v>
      </c>
      <c r="I1341" s="347">
        <f>IF(InpOverride!I1341="",F_Inputs!I1341,InpOverride!I1341)</f>
        <v>2418.1999999999998</v>
      </c>
      <c r="J1341" s="347">
        <f>IF(InpOverride!J1341="",F_Inputs!J1341,InpOverride!J1341)</f>
        <v>0</v>
      </c>
      <c r="K1341" s="347">
        <f>IF(InpOverride!K1341="",F_Inputs!K1341,InpOverride!K1341)</f>
        <v>0</v>
      </c>
      <c r="L1341" s="347">
        <f>IF(InpOverride!L1341="",F_Inputs!L1341,InpOverride!L1341)</f>
        <v>0</v>
      </c>
      <c r="M1341" s="347">
        <f>IF(InpOverride!M1341="",F_Inputs!M1341,InpOverride!M1341)</f>
        <v>0</v>
      </c>
    </row>
    <row r="1342" spans="1:13" x14ac:dyDescent="0.35">
      <c r="A1342" t="s">
        <v>128</v>
      </c>
      <c r="B1342" t="s">
        <v>422</v>
      </c>
      <c r="C1342" t="s">
        <v>423</v>
      </c>
      <c r="D1342" t="s">
        <v>424</v>
      </c>
      <c r="E1342" t="s">
        <v>292</v>
      </c>
      <c r="F1342" s="347">
        <f>IF(InpOverride!F1342="",F_Inputs!F1342,InpOverride!F1342)</f>
        <v>0</v>
      </c>
      <c r="G1342" s="347">
        <f>IF(InpOverride!G1342="",F_Inputs!G1342,InpOverride!G1342)</f>
        <v>0</v>
      </c>
      <c r="H1342" s="347">
        <f>IF(InpOverride!H1342="",F_Inputs!H1342,InpOverride!H1342)</f>
        <v>0</v>
      </c>
      <c r="I1342" s="347">
        <f>IF(InpOverride!I1342="",F_Inputs!I1342,InpOverride!I1342)</f>
        <v>335.26</v>
      </c>
      <c r="J1342" s="347">
        <f>IF(InpOverride!J1342="",F_Inputs!J1342,InpOverride!J1342)</f>
        <v>0</v>
      </c>
      <c r="K1342" s="347">
        <f>IF(InpOverride!K1342="",F_Inputs!K1342,InpOverride!K1342)</f>
        <v>0</v>
      </c>
      <c r="L1342" s="347">
        <f>IF(InpOverride!L1342="",F_Inputs!L1342,InpOverride!L1342)</f>
        <v>0</v>
      </c>
      <c r="M1342" s="347">
        <f>IF(InpOverride!M1342="",F_Inputs!M1342,InpOverride!M1342)</f>
        <v>0</v>
      </c>
    </row>
    <row r="1343" spans="1:13" x14ac:dyDescent="0.35">
      <c r="A1343" t="s">
        <v>128</v>
      </c>
      <c r="B1343" t="s">
        <v>425</v>
      </c>
      <c r="C1343" t="s">
        <v>426</v>
      </c>
      <c r="D1343" t="s">
        <v>427</v>
      </c>
      <c r="E1343" t="s">
        <v>292</v>
      </c>
      <c r="F1343" s="347">
        <f>IF(InpOverride!F1343="",F_Inputs!F1343,InpOverride!F1343)</f>
        <v>141.9</v>
      </c>
      <c r="G1343" s="347">
        <f>IF(InpOverride!G1343="",F_Inputs!G1343,InpOverride!G1343)</f>
        <v>152.1</v>
      </c>
      <c r="H1343" s="347">
        <f>IF(InpOverride!H1343="",F_Inputs!H1343,InpOverride!H1343)</f>
        <v>144</v>
      </c>
      <c r="I1343" s="347">
        <f>IF(InpOverride!I1343="",F_Inputs!I1343,InpOverride!I1343)</f>
        <v>138.640310975105</v>
      </c>
      <c r="J1343" s="347">
        <f>IF(InpOverride!J1343="",F_Inputs!J1343,InpOverride!J1343)</f>
        <v>0</v>
      </c>
      <c r="K1343" s="347">
        <f>IF(InpOverride!K1343="",F_Inputs!K1343,InpOverride!K1343)</f>
        <v>0</v>
      </c>
      <c r="L1343" s="347">
        <f>IF(InpOverride!L1343="",F_Inputs!L1343,InpOverride!L1343)</f>
        <v>0</v>
      </c>
      <c r="M1343" s="347">
        <f>IF(InpOverride!M1343="",F_Inputs!M1343,InpOverride!M1343)</f>
        <v>0</v>
      </c>
    </row>
    <row r="1344" spans="1:13" x14ac:dyDescent="0.35">
      <c r="A1344" t="s">
        <v>128</v>
      </c>
      <c r="B1344" t="s">
        <v>428</v>
      </c>
      <c r="C1344" t="s">
        <v>429</v>
      </c>
      <c r="D1344" t="s">
        <v>424</v>
      </c>
      <c r="E1344" t="s">
        <v>292</v>
      </c>
      <c r="F1344" s="347">
        <f>IF(InpOverride!F1344="",F_Inputs!F1344,InpOverride!F1344)</f>
        <v>128.30000000000001</v>
      </c>
      <c r="G1344" s="347">
        <f>IF(InpOverride!G1344="",F_Inputs!G1344,InpOverride!G1344)</f>
        <v>120.8</v>
      </c>
      <c r="H1344" s="347">
        <f>IF(InpOverride!H1344="",F_Inputs!H1344,InpOverride!H1344)</f>
        <v>123.5</v>
      </c>
      <c r="I1344" s="347">
        <f>IF(InpOverride!I1344="",F_Inputs!I1344,InpOverride!I1344)</f>
        <v>136</v>
      </c>
      <c r="J1344" s="347">
        <f>IF(InpOverride!J1344="",F_Inputs!J1344,InpOverride!J1344)</f>
        <v>0</v>
      </c>
      <c r="K1344" s="347">
        <f>IF(InpOverride!K1344="",F_Inputs!K1344,InpOverride!K1344)</f>
        <v>0</v>
      </c>
      <c r="L1344" s="347">
        <f>IF(InpOverride!L1344="",F_Inputs!L1344,InpOverride!L1344)</f>
        <v>0</v>
      </c>
      <c r="M1344" s="347">
        <f>IF(InpOverride!M1344="",F_Inputs!M1344,InpOverride!M1344)</f>
        <v>0</v>
      </c>
    </row>
    <row r="1345" spans="1:13" x14ac:dyDescent="0.35">
      <c r="A1345" t="s">
        <v>128</v>
      </c>
      <c r="B1345" t="s">
        <v>430</v>
      </c>
      <c r="C1345" s="327" t="s">
        <v>431</v>
      </c>
      <c r="D1345" t="s">
        <v>424</v>
      </c>
      <c r="E1345" t="s">
        <v>292</v>
      </c>
      <c r="F1345" s="347">
        <f>IF(InpOverride!F1345="",F_Inputs!F1345,InpOverride!F1345)</f>
        <v>0</v>
      </c>
      <c r="G1345" s="347">
        <f>IF(InpOverride!G1345="",F_Inputs!G1345,InpOverride!G1345)</f>
        <v>0</v>
      </c>
      <c r="H1345" s="347">
        <f>IF(InpOverride!H1345="",F_Inputs!H1345,InpOverride!H1345)</f>
        <v>0</v>
      </c>
      <c r="I1345" s="347">
        <f>IF(InpOverride!I1345="",F_Inputs!I1345,InpOverride!I1345)</f>
        <v>124.2</v>
      </c>
      <c r="J1345" s="347">
        <f>IF(InpOverride!J1345="",F_Inputs!J1345,InpOverride!J1345)</f>
        <v>0</v>
      </c>
      <c r="K1345" s="347">
        <f>IF(InpOverride!K1345="",F_Inputs!K1345,InpOverride!K1345)</f>
        <v>0</v>
      </c>
      <c r="L1345" s="347">
        <f>IF(InpOverride!L1345="",F_Inputs!L1345,InpOverride!L1345)</f>
        <v>0</v>
      </c>
      <c r="M1345" s="347">
        <f>IF(InpOverride!M1345="",F_Inputs!M1345,InpOverride!M1345)</f>
        <v>0</v>
      </c>
    </row>
    <row r="1346" spans="1:13" x14ac:dyDescent="0.35">
      <c r="A1346" t="s">
        <v>128</v>
      </c>
      <c r="B1346" t="s">
        <v>432</v>
      </c>
      <c r="C1346" s="327" t="s">
        <v>433</v>
      </c>
      <c r="D1346" t="s">
        <v>424</v>
      </c>
      <c r="E1346" t="s">
        <v>292</v>
      </c>
      <c r="F1346" s="347">
        <f>IF(InpOverride!F1346="",F_Inputs!F1346,InpOverride!F1346)</f>
        <v>0</v>
      </c>
      <c r="G1346" s="347">
        <f>IF(InpOverride!G1346="",F_Inputs!G1346,InpOverride!G1346)</f>
        <v>0</v>
      </c>
      <c r="H1346" s="347">
        <f>IF(InpOverride!H1346="",F_Inputs!H1346,InpOverride!H1346)</f>
        <v>0</v>
      </c>
      <c r="I1346" s="347">
        <f>IF(InpOverride!I1346="",F_Inputs!I1346,InpOverride!I1346)</f>
        <v>126.8</v>
      </c>
      <c r="J1346" s="347">
        <f>IF(InpOverride!J1346="",F_Inputs!J1346,InpOverride!J1346)</f>
        <v>0</v>
      </c>
      <c r="K1346" s="347">
        <f>IF(InpOverride!K1346="",F_Inputs!K1346,InpOverride!K1346)</f>
        <v>0</v>
      </c>
      <c r="L1346" s="347">
        <f>IF(InpOverride!L1346="",F_Inputs!L1346,InpOverride!L1346)</f>
        <v>0</v>
      </c>
      <c r="M1346" s="347">
        <f>IF(InpOverride!M1346="",F_Inputs!M1346,InpOverride!M1346)</f>
        <v>0</v>
      </c>
    </row>
    <row r="1347" spans="1:13" x14ac:dyDescent="0.35">
      <c r="A1347" t="s">
        <v>128</v>
      </c>
      <c r="B1347" t="s">
        <v>434</v>
      </c>
      <c r="C1347" t="s">
        <v>435</v>
      </c>
      <c r="D1347" t="s">
        <v>427</v>
      </c>
      <c r="E1347" t="s">
        <v>292</v>
      </c>
      <c r="F1347" s="347">
        <f>IF(InpOverride!F1347="",F_Inputs!F1347,InpOverride!F1347)</f>
        <v>0</v>
      </c>
      <c r="G1347" s="347">
        <f>IF(InpOverride!G1347="",F_Inputs!G1347,InpOverride!G1347)</f>
        <v>0</v>
      </c>
      <c r="H1347" s="347">
        <f>IF(InpOverride!H1347="",F_Inputs!H1347,InpOverride!H1347)</f>
        <v>0</v>
      </c>
      <c r="I1347" s="347">
        <f>IF(InpOverride!I1347="",F_Inputs!I1347,InpOverride!I1347)</f>
        <v>146</v>
      </c>
      <c r="J1347" s="347">
        <f>IF(InpOverride!J1347="",F_Inputs!J1347,InpOverride!J1347)</f>
        <v>0</v>
      </c>
      <c r="K1347" s="347">
        <f>IF(InpOverride!K1347="",F_Inputs!K1347,InpOverride!K1347)</f>
        <v>0</v>
      </c>
      <c r="L1347" s="347">
        <f>IF(InpOverride!L1347="",F_Inputs!L1347,InpOverride!L1347)</f>
        <v>0</v>
      </c>
      <c r="M1347" s="347">
        <f>IF(InpOverride!M1347="",F_Inputs!M1347,InpOverride!M1347)</f>
        <v>0</v>
      </c>
    </row>
    <row r="1348" spans="1:13" x14ac:dyDescent="0.35">
      <c r="A1348" t="s">
        <v>128</v>
      </c>
      <c r="B1348" t="s">
        <v>436</v>
      </c>
      <c r="C1348" t="s">
        <v>437</v>
      </c>
      <c r="D1348" t="s">
        <v>427</v>
      </c>
      <c r="E1348" t="s">
        <v>292</v>
      </c>
      <c r="F1348" s="347">
        <f>IF(InpOverride!F1348="",F_Inputs!F1348,InpOverride!F1348)</f>
        <v>0</v>
      </c>
      <c r="G1348" s="347">
        <f>IF(InpOverride!G1348="",F_Inputs!G1348,InpOverride!G1348)</f>
        <v>0</v>
      </c>
      <c r="H1348" s="347">
        <f>IF(InpOverride!H1348="",F_Inputs!H1348,InpOverride!H1348)</f>
        <v>0</v>
      </c>
      <c r="I1348" s="347">
        <f>IF(InpOverride!I1348="",F_Inputs!I1348,InpOverride!I1348)</f>
        <v>144.9</v>
      </c>
      <c r="J1348" s="347">
        <f>IF(InpOverride!J1348="",F_Inputs!J1348,InpOverride!J1348)</f>
        <v>0</v>
      </c>
      <c r="K1348" s="347">
        <f>IF(InpOverride!K1348="",F_Inputs!K1348,InpOverride!K1348)</f>
        <v>0</v>
      </c>
      <c r="L1348" s="347">
        <f>IF(InpOverride!L1348="",F_Inputs!L1348,InpOverride!L1348)</f>
        <v>0</v>
      </c>
      <c r="M1348" s="347">
        <f>IF(InpOverride!M1348="",F_Inputs!M1348,InpOverride!M1348)</f>
        <v>0</v>
      </c>
    </row>
    <row r="1349" spans="1:13" x14ac:dyDescent="0.35">
      <c r="A1349" t="s">
        <v>128</v>
      </c>
      <c r="B1349" t="s">
        <v>438</v>
      </c>
      <c r="C1349" t="s">
        <v>439</v>
      </c>
      <c r="D1349">
        <v>0</v>
      </c>
      <c r="E1349" t="s">
        <v>292</v>
      </c>
      <c r="F1349" s="347">
        <f>IF(InpOverride!F1349="",F_Inputs!F1349,InpOverride!F1349)</f>
        <v>1044.357</v>
      </c>
      <c r="G1349" s="347">
        <f>IF(InpOverride!G1349="",F_Inputs!G1349,InpOverride!G1349)</f>
        <v>1059.2550000000001</v>
      </c>
      <c r="H1349" s="347">
        <f>IF(InpOverride!H1349="",F_Inputs!H1349,InpOverride!H1349)</f>
        <v>1062.873</v>
      </c>
      <c r="I1349" s="347">
        <f>IF(InpOverride!I1349="",F_Inputs!I1349,InpOverride!I1349)</f>
        <v>1074.366</v>
      </c>
      <c r="J1349" s="347">
        <f>IF(InpOverride!J1349="",F_Inputs!J1349,InpOverride!J1349)</f>
        <v>0</v>
      </c>
      <c r="K1349" s="347">
        <f>IF(InpOverride!K1349="",F_Inputs!K1349,InpOverride!K1349)</f>
        <v>0</v>
      </c>
      <c r="L1349" s="347">
        <f>IF(InpOverride!L1349="",F_Inputs!L1349,InpOverride!L1349)</f>
        <v>0</v>
      </c>
      <c r="M1349" s="347">
        <f>IF(InpOverride!M1349="",F_Inputs!M1349,InpOverride!M1349)</f>
        <v>0</v>
      </c>
    </row>
    <row r="1350" spans="1:13" x14ac:dyDescent="0.35">
      <c r="A1350" t="s">
        <v>128</v>
      </c>
      <c r="B1350" t="s">
        <v>440</v>
      </c>
      <c r="C1350" t="s">
        <v>441</v>
      </c>
      <c r="D1350" t="s">
        <v>188</v>
      </c>
      <c r="E1350" t="s">
        <v>292</v>
      </c>
      <c r="F1350" s="347">
        <f>IF(InpOverride!F1350="",F_Inputs!F1350,InpOverride!F1350)</f>
        <v>0</v>
      </c>
      <c r="G1350" s="347">
        <f>IF(InpOverride!G1350="",F_Inputs!G1350,InpOverride!G1350)</f>
        <v>0</v>
      </c>
      <c r="H1350" s="347">
        <f>IF(InpOverride!H1350="",F_Inputs!H1350,InpOverride!H1350)</f>
        <v>0</v>
      </c>
      <c r="I1350" s="347">
        <f>IF(InpOverride!I1350="",F_Inputs!I1350,InpOverride!I1350)</f>
        <v>4207.93</v>
      </c>
      <c r="J1350" s="347">
        <f>IF(InpOverride!J1350="",F_Inputs!J1350,InpOverride!J1350)</f>
        <v>0</v>
      </c>
      <c r="K1350" s="347">
        <f>IF(InpOverride!K1350="",F_Inputs!K1350,InpOverride!K1350)</f>
        <v>0</v>
      </c>
      <c r="L1350" s="347">
        <f>IF(InpOverride!L1350="",F_Inputs!L1350,InpOverride!L1350)</f>
        <v>0</v>
      </c>
      <c r="M1350" s="347">
        <f>IF(InpOverride!M1350="",F_Inputs!M1350,InpOverride!M1350)</f>
        <v>0</v>
      </c>
    </row>
    <row r="1351" spans="1:13" x14ac:dyDescent="0.35">
      <c r="A1351" t="s">
        <v>128</v>
      </c>
      <c r="B1351" t="s">
        <v>442</v>
      </c>
      <c r="C1351" t="s">
        <v>443</v>
      </c>
      <c r="D1351" t="s">
        <v>188</v>
      </c>
      <c r="E1351" t="s">
        <v>292</v>
      </c>
      <c r="F1351" s="347">
        <f>IF(InpOverride!F1351="",F_Inputs!F1351,InpOverride!F1351)</f>
        <v>0</v>
      </c>
      <c r="G1351" s="347">
        <f>IF(InpOverride!G1351="",F_Inputs!G1351,InpOverride!G1351)</f>
        <v>0</v>
      </c>
      <c r="H1351" s="347">
        <f>IF(InpOverride!H1351="",F_Inputs!H1351,InpOverride!H1351)</f>
        <v>0</v>
      </c>
      <c r="I1351" s="347">
        <f>IF(InpOverride!I1351="",F_Inputs!I1351,InpOverride!I1351)</f>
        <v>19755</v>
      </c>
      <c r="J1351" s="347">
        <f>IF(InpOverride!J1351="",F_Inputs!J1351,InpOverride!J1351)</f>
        <v>0</v>
      </c>
      <c r="K1351" s="347">
        <f>IF(InpOverride!K1351="",F_Inputs!K1351,InpOverride!K1351)</f>
        <v>0</v>
      </c>
      <c r="L1351" s="347">
        <f>IF(InpOverride!L1351="",F_Inputs!L1351,InpOverride!L1351)</f>
        <v>0</v>
      </c>
      <c r="M1351" s="347">
        <f>IF(InpOverride!M1351="",F_Inputs!M1351,InpOverride!M1351)</f>
        <v>0</v>
      </c>
    </row>
    <row r="1352" spans="1:13" x14ac:dyDescent="0.35">
      <c r="A1352" t="s">
        <v>128</v>
      </c>
      <c r="B1352" t="s">
        <v>444</v>
      </c>
      <c r="C1352" t="s">
        <v>445</v>
      </c>
      <c r="D1352" t="s">
        <v>424</v>
      </c>
      <c r="E1352" t="s">
        <v>292</v>
      </c>
      <c r="F1352" s="347">
        <f>IF(InpOverride!F1352="",F_Inputs!F1352,InpOverride!F1352)</f>
        <v>0</v>
      </c>
      <c r="G1352" s="347">
        <f>IF(InpOverride!G1352="",F_Inputs!G1352,InpOverride!G1352)</f>
        <v>0</v>
      </c>
      <c r="H1352" s="347">
        <f>IF(InpOverride!H1352="",F_Inputs!H1352,InpOverride!H1352)</f>
        <v>0</v>
      </c>
      <c r="I1352" s="347">
        <f>IF(InpOverride!I1352="",F_Inputs!I1352,InpOverride!I1352)</f>
        <v>923.64</v>
      </c>
      <c r="J1352" s="347">
        <f>IF(InpOverride!J1352="",F_Inputs!J1352,InpOverride!J1352)</f>
        <v>0</v>
      </c>
      <c r="K1352" s="347">
        <f>IF(InpOverride!K1352="",F_Inputs!K1352,InpOverride!K1352)</f>
        <v>0</v>
      </c>
      <c r="L1352" s="347">
        <f>IF(InpOverride!L1352="",F_Inputs!L1352,InpOverride!L1352)</f>
        <v>0</v>
      </c>
      <c r="M1352" s="347">
        <f>IF(InpOverride!M1352="",F_Inputs!M1352,InpOverride!M1352)</f>
        <v>0</v>
      </c>
    </row>
    <row r="1353" spans="1:13" x14ac:dyDescent="0.35">
      <c r="A1353" t="s">
        <v>128</v>
      </c>
      <c r="B1353" t="s">
        <v>446</v>
      </c>
      <c r="C1353" t="s">
        <v>447</v>
      </c>
      <c r="D1353" t="s">
        <v>424</v>
      </c>
      <c r="E1353" t="s">
        <v>292</v>
      </c>
      <c r="F1353" s="347">
        <f>IF(InpOverride!F1353="",F_Inputs!F1353,InpOverride!F1353)</f>
        <v>0</v>
      </c>
      <c r="G1353" s="347">
        <f>IF(InpOverride!G1353="",F_Inputs!G1353,InpOverride!G1353)</f>
        <v>0</v>
      </c>
      <c r="H1353" s="347">
        <f>IF(InpOverride!H1353="",F_Inputs!H1353,InpOverride!H1353)</f>
        <v>0</v>
      </c>
      <c r="I1353" s="347">
        <f>IF(InpOverride!I1353="",F_Inputs!I1353,InpOverride!I1353)</f>
        <v>9.33</v>
      </c>
      <c r="J1353" s="347">
        <f>IF(InpOverride!J1353="",F_Inputs!J1353,InpOverride!J1353)</f>
        <v>0</v>
      </c>
      <c r="K1353" s="347">
        <f>IF(InpOverride!K1353="",F_Inputs!K1353,InpOverride!K1353)</f>
        <v>0</v>
      </c>
      <c r="L1353" s="347">
        <f>IF(InpOverride!L1353="",F_Inputs!L1353,InpOverride!L1353)</f>
        <v>0</v>
      </c>
      <c r="M1353" s="347">
        <f>IF(InpOverride!M1353="",F_Inputs!M1353,InpOverride!M1353)</f>
        <v>0</v>
      </c>
    </row>
    <row r="1354" spans="1:13" x14ac:dyDescent="0.35">
      <c r="A1354" t="s">
        <v>128</v>
      </c>
      <c r="B1354" t="s">
        <v>448</v>
      </c>
      <c r="C1354" t="s">
        <v>449</v>
      </c>
      <c r="D1354">
        <v>0</v>
      </c>
      <c r="E1354" t="s">
        <v>292</v>
      </c>
      <c r="F1354" s="347">
        <f>IF(InpOverride!F1354="",F_Inputs!F1354,InpOverride!F1354)</f>
        <v>0</v>
      </c>
      <c r="G1354" s="347">
        <f>IF(InpOverride!G1354="",F_Inputs!G1354,InpOverride!G1354)</f>
        <v>0</v>
      </c>
      <c r="H1354" s="347">
        <f>IF(InpOverride!H1354="",F_Inputs!H1354,InpOverride!H1354)</f>
        <v>0</v>
      </c>
      <c r="I1354" s="347">
        <f>IF(InpOverride!I1354="",F_Inputs!I1354,InpOverride!I1354)</f>
        <v>989</v>
      </c>
      <c r="J1354" s="347">
        <f>IF(InpOverride!J1354="",F_Inputs!J1354,InpOverride!J1354)</f>
        <v>0</v>
      </c>
      <c r="K1354" s="347">
        <f>IF(InpOverride!K1354="",F_Inputs!K1354,InpOverride!K1354)</f>
        <v>0</v>
      </c>
      <c r="L1354" s="347">
        <f>IF(InpOverride!L1354="",F_Inputs!L1354,InpOverride!L1354)</f>
        <v>0</v>
      </c>
      <c r="M1354" s="347">
        <f>IF(InpOverride!M1354="",F_Inputs!M1354,InpOverride!M1354)</f>
        <v>0</v>
      </c>
    </row>
    <row r="1355" spans="1:13" x14ac:dyDescent="0.35">
      <c r="A1355" t="s">
        <v>128</v>
      </c>
      <c r="B1355" t="s">
        <v>450</v>
      </c>
      <c r="C1355" t="s">
        <v>451</v>
      </c>
      <c r="D1355" t="s">
        <v>188</v>
      </c>
      <c r="E1355" t="s">
        <v>292</v>
      </c>
      <c r="F1355" s="347">
        <f>IF(InpOverride!F1355="",F_Inputs!F1355,InpOverride!F1355)</f>
        <v>0</v>
      </c>
      <c r="G1355" s="347">
        <f>IF(InpOverride!G1355="",F_Inputs!G1355,InpOverride!G1355)</f>
        <v>0</v>
      </c>
      <c r="H1355" s="347">
        <f>IF(InpOverride!H1355="",F_Inputs!H1355,InpOverride!H1355)</f>
        <v>0</v>
      </c>
      <c r="I1355" s="347">
        <f>IF(InpOverride!I1355="",F_Inputs!I1355,InpOverride!I1355)</f>
        <v>45093</v>
      </c>
      <c r="J1355" s="347">
        <f>IF(InpOverride!J1355="",F_Inputs!J1355,InpOverride!J1355)</f>
        <v>0</v>
      </c>
      <c r="K1355" s="347">
        <f>IF(InpOverride!K1355="",F_Inputs!K1355,InpOverride!K1355)</f>
        <v>0</v>
      </c>
      <c r="L1355" s="347">
        <f>IF(InpOverride!L1355="",F_Inputs!L1355,InpOverride!L1355)</f>
        <v>0</v>
      </c>
      <c r="M1355" s="347">
        <f>IF(InpOverride!M1355="",F_Inputs!M1355,InpOverride!M1355)</f>
        <v>0</v>
      </c>
    </row>
    <row r="1356" spans="1:13" x14ac:dyDescent="0.35">
      <c r="A1356" t="s">
        <v>128</v>
      </c>
      <c r="B1356" t="s">
        <v>452</v>
      </c>
      <c r="C1356" t="s">
        <v>453</v>
      </c>
      <c r="D1356" t="s">
        <v>188</v>
      </c>
      <c r="E1356" t="s">
        <v>292</v>
      </c>
      <c r="F1356" s="347">
        <f>IF(InpOverride!F1356="",F_Inputs!F1356,InpOverride!F1356)</f>
        <v>0</v>
      </c>
      <c r="G1356" s="347">
        <f>IF(InpOverride!G1356="",F_Inputs!G1356,InpOverride!G1356)</f>
        <v>0</v>
      </c>
      <c r="H1356" s="347">
        <f>IF(InpOverride!H1356="",F_Inputs!H1356,InpOverride!H1356)</f>
        <v>0</v>
      </c>
      <c r="I1356" s="347">
        <f>IF(InpOverride!I1356="",F_Inputs!I1356,InpOverride!I1356)</f>
        <v>18611</v>
      </c>
      <c r="J1356" s="347">
        <f>IF(InpOverride!J1356="",F_Inputs!J1356,InpOverride!J1356)</f>
        <v>0</v>
      </c>
      <c r="K1356" s="347">
        <f>IF(InpOverride!K1356="",F_Inputs!K1356,InpOverride!K1356)</f>
        <v>0</v>
      </c>
      <c r="L1356" s="347">
        <f>IF(InpOverride!L1356="",F_Inputs!L1356,InpOverride!L1356)</f>
        <v>0</v>
      </c>
      <c r="M1356" s="347">
        <f>IF(InpOverride!M1356="",F_Inputs!M1356,InpOverride!M1356)</f>
        <v>0</v>
      </c>
    </row>
    <row r="1357" spans="1:13" x14ac:dyDescent="0.35">
      <c r="A1357" t="s">
        <v>128</v>
      </c>
      <c r="B1357" t="s">
        <v>454</v>
      </c>
      <c r="C1357" t="s">
        <v>455</v>
      </c>
      <c r="D1357" t="s">
        <v>188</v>
      </c>
      <c r="E1357" t="s">
        <v>292</v>
      </c>
      <c r="F1357" s="347">
        <f>IF(InpOverride!F1357="",F_Inputs!F1357,InpOverride!F1357)</f>
        <v>0</v>
      </c>
      <c r="G1357" s="347">
        <f>IF(InpOverride!G1357="",F_Inputs!G1357,InpOverride!G1357)</f>
        <v>0</v>
      </c>
      <c r="H1357" s="347">
        <f>IF(InpOverride!H1357="",F_Inputs!H1357,InpOverride!H1357)</f>
        <v>0</v>
      </c>
      <c r="I1357" s="347">
        <f>IF(InpOverride!I1357="",F_Inputs!I1357,InpOverride!I1357)</f>
        <v>9528</v>
      </c>
      <c r="J1357" s="347">
        <f>IF(InpOverride!J1357="",F_Inputs!J1357,InpOverride!J1357)</f>
        <v>0</v>
      </c>
      <c r="K1357" s="347">
        <f>IF(InpOverride!K1357="",F_Inputs!K1357,InpOverride!K1357)</f>
        <v>0</v>
      </c>
      <c r="L1357" s="347">
        <f>IF(InpOverride!L1357="",F_Inputs!L1357,InpOverride!L1357)</f>
        <v>0</v>
      </c>
      <c r="M1357" s="347">
        <f>IF(InpOverride!M1357="",F_Inputs!M1357,InpOverride!M1357)</f>
        <v>0</v>
      </c>
    </row>
    <row r="1358" spans="1:13" x14ac:dyDescent="0.35">
      <c r="A1358" t="s">
        <v>128</v>
      </c>
      <c r="B1358" t="s">
        <v>456</v>
      </c>
      <c r="C1358" t="s">
        <v>457</v>
      </c>
      <c r="D1358" t="s">
        <v>188</v>
      </c>
      <c r="E1358" t="s">
        <v>292</v>
      </c>
      <c r="F1358" s="347">
        <f>IF(InpOverride!F1358="",F_Inputs!F1358,InpOverride!F1358)</f>
        <v>0</v>
      </c>
      <c r="G1358" s="347">
        <f>IF(InpOverride!G1358="",F_Inputs!G1358,InpOverride!G1358)</f>
        <v>0</v>
      </c>
      <c r="H1358" s="347">
        <f>IF(InpOverride!H1358="",F_Inputs!H1358,InpOverride!H1358)</f>
        <v>0</v>
      </c>
      <c r="I1358" s="347">
        <f>IF(InpOverride!I1358="",F_Inputs!I1358,InpOverride!I1358)</f>
        <v>7273</v>
      </c>
      <c r="J1358" s="347">
        <f>IF(InpOverride!J1358="",F_Inputs!J1358,InpOverride!J1358)</f>
        <v>0</v>
      </c>
      <c r="K1358" s="347">
        <f>IF(InpOverride!K1358="",F_Inputs!K1358,InpOverride!K1358)</f>
        <v>0</v>
      </c>
      <c r="L1358" s="347">
        <f>IF(InpOverride!L1358="",F_Inputs!L1358,InpOverride!L1358)</f>
        <v>0</v>
      </c>
      <c r="M1358" s="347">
        <f>IF(InpOverride!M1358="",F_Inputs!M1358,InpOverride!M1358)</f>
        <v>0</v>
      </c>
    </row>
    <row r="1359" spans="1:13" x14ac:dyDescent="0.35">
      <c r="A1359" t="s">
        <v>128</v>
      </c>
      <c r="B1359" t="s">
        <v>458</v>
      </c>
      <c r="C1359" t="s">
        <v>459</v>
      </c>
      <c r="D1359" t="s">
        <v>172</v>
      </c>
      <c r="E1359" t="s">
        <v>292</v>
      </c>
      <c r="F1359" s="347">
        <f>IF(InpOverride!F1359="",F_Inputs!F1359,InpOverride!F1359)</f>
        <v>0</v>
      </c>
      <c r="G1359" s="347">
        <f>IF(InpOverride!G1359="",F_Inputs!G1359,InpOverride!G1359)</f>
        <v>0</v>
      </c>
      <c r="H1359" s="347">
        <f>IF(InpOverride!H1359="",F_Inputs!H1359,InpOverride!H1359)</f>
        <v>0</v>
      </c>
      <c r="I1359" s="347">
        <f>IF(InpOverride!I1359="",F_Inputs!I1359,InpOverride!I1359)</f>
        <v>769.28599999999994</v>
      </c>
      <c r="J1359" s="347">
        <f>IF(InpOverride!J1359="",F_Inputs!J1359,InpOverride!J1359)</f>
        <v>0</v>
      </c>
      <c r="K1359" s="347">
        <f>IF(InpOverride!K1359="",F_Inputs!K1359,InpOverride!K1359)</f>
        <v>0</v>
      </c>
      <c r="L1359" s="347">
        <f>IF(InpOverride!L1359="",F_Inputs!L1359,InpOverride!L1359)</f>
        <v>0</v>
      </c>
      <c r="M1359" s="347">
        <f>IF(InpOverride!M1359="",F_Inputs!M1359,InpOverride!M1359)</f>
        <v>0</v>
      </c>
    </row>
    <row r="1360" spans="1:13" x14ac:dyDescent="0.35">
      <c r="A1360" t="s">
        <v>128</v>
      </c>
      <c r="B1360" t="s">
        <v>460</v>
      </c>
      <c r="C1360" t="s">
        <v>461</v>
      </c>
      <c r="D1360" t="s">
        <v>188</v>
      </c>
      <c r="E1360" t="s">
        <v>292</v>
      </c>
      <c r="F1360" s="347">
        <f>IF(InpOverride!F1360="",F_Inputs!F1360,InpOverride!F1360)</f>
        <v>0</v>
      </c>
      <c r="G1360" s="347">
        <f>IF(InpOverride!G1360="",F_Inputs!G1360,InpOverride!G1360)</f>
        <v>0</v>
      </c>
      <c r="H1360" s="347">
        <f>IF(InpOverride!H1360="",F_Inputs!H1360,InpOverride!H1360)</f>
        <v>0</v>
      </c>
      <c r="I1360" s="347">
        <f>IF(InpOverride!I1360="",F_Inputs!I1360,InpOverride!I1360)</f>
        <v>99</v>
      </c>
      <c r="J1360" s="347">
        <f>IF(InpOverride!J1360="",F_Inputs!J1360,InpOverride!J1360)</f>
        <v>0</v>
      </c>
      <c r="K1360" s="347">
        <f>IF(InpOverride!K1360="",F_Inputs!K1360,InpOverride!K1360)</f>
        <v>0</v>
      </c>
      <c r="L1360" s="347">
        <f>IF(InpOverride!L1360="",F_Inputs!L1360,InpOverride!L1360)</f>
        <v>0</v>
      </c>
      <c r="M1360" s="347">
        <f>IF(InpOverride!M1360="",F_Inputs!M1360,InpOverride!M1360)</f>
        <v>0</v>
      </c>
    </row>
    <row r="1361" spans="1:13" x14ac:dyDescent="0.35">
      <c r="A1361" t="s">
        <v>128</v>
      </c>
      <c r="B1361" t="s">
        <v>462</v>
      </c>
      <c r="C1361" t="s">
        <v>463</v>
      </c>
      <c r="D1361" t="s">
        <v>188</v>
      </c>
      <c r="E1361" t="s">
        <v>292</v>
      </c>
      <c r="F1361" s="347">
        <f>IF(InpOverride!F1361="",F_Inputs!F1361,InpOverride!F1361)</f>
        <v>0</v>
      </c>
      <c r="G1361" s="347">
        <f>IF(InpOverride!G1361="",F_Inputs!G1361,InpOverride!G1361)</f>
        <v>0</v>
      </c>
      <c r="H1361" s="347">
        <f>IF(InpOverride!H1361="",F_Inputs!H1361,InpOverride!H1361)</f>
        <v>0</v>
      </c>
      <c r="I1361" s="347">
        <f>IF(InpOverride!I1361="",F_Inputs!I1361,InpOverride!I1361)</f>
        <v>6</v>
      </c>
      <c r="J1361" s="347">
        <f>IF(InpOverride!J1361="",F_Inputs!J1361,InpOverride!J1361)</f>
        <v>0</v>
      </c>
      <c r="K1361" s="347">
        <f>IF(InpOverride!K1361="",F_Inputs!K1361,InpOverride!K1361)</f>
        <v>0</v>
      </c>
      <c r="L1361" s="347">
        <f>IF(InpOverride!L1361="",F_Inputs!L1361,InpOverride!L1361)</f>
        <v>0</v>
      </c>
      <c r="M1361" s="347">
        <f>IF(InpOverride!M1361="",F_Inputs!M1361,InpOverride!M1361)</f>
        <v>0</v>
      </c>
    </row>
    <row r="1362" spans="1:13" x14ac:dyDescent="0.35">
      <c r="A1362" t="s">
        <v>128</v>
      </c>
      <c r="B1362" t="s">
        <v>464</v>
      </c>
      <c r="C1362" t="s">
        <v>465</v>
      </c>
      <c r="D1362" t="s">
        <v>188</v>
      </c>
      <c r="E1362" t="s">
        <v>292</v>
      </c>
      <c r="F1362" s="347">
        <f>IF(InpOverride!F1362="",F_Inputs!F1362,InpOverride!F1362)</f>
        <v>0</v>
      </c>
      <c r="G1362" s="347">
        <f>IF(InpOverride!G1362="",F_Inputs!G1362,InpOverride!G1362)</f>
        <v>0</v>
      </c>
      <c r="H1362" s="347">
        <f>IF(InpOverride!H1362="",F_Inputs!H1362,InpOverride!H1362)</f>
        <v>0</v>
      </c>
      <c r="I1362" s="347">
        <f>IF(InpOverride!I1362="",F_Inputs!I1362,InpOverride!I1362)</f>
        <v>105</v>
      </c>
      <c r="J1362" s="347">
        <f>IF(InpOverride!J1362="",F_Inputs!J1362,InpOverride!J1362)</f>
        <v>0</v>
      </c>
      <c r="K1362" s="347">
        <f>IF(InpOverride!K1362="",F_Inputs!K1362,InpOverride!K1362)</f>
        <v>0</v>
      </c>
      <c r="L1362" s="347">
        <f>IF(InpOverride!L1362="",F_Inputs!L1362,InpOverride!L1362)</f>
        <v>0</v>
      </c>
      <c r="M1362" s="347">
        <f>IF(InpOverride!M1362="",F_Inputs!M1362,InpOverride!M1362)</f>
        <v>0</v>
      </c>
    </row>
    <row r="1363" spans="1:13" x14ac:dyDescent="0.35">
      <c r="A1363" t="s">
        <v>128</v>
      </c>
      <c r="B1363" t="s">
        <v>466</v>
      </c>
      <c r="C1363" t="s">
        <v>467</v>
      </c>
      <c r="D1363" t="s">
        <v>182</v>
      </c>
      <c r="E1363" t="s">
        <v>292</v>
      </c>
      <c r="F1363" s="347">
        <f>IF(InpOverride!F1363="",F_Inputs!F1363,InpOverride!F1363)</f>
        <v>0</v>
      </c>
      <c r="G1363" s="347">
        <f>IF(InpOverride!G1363="",F_Inputs!G1363,InpOverride!G1363)</f>
        <v>0</v>
      </c>
      <c r="H1363" s="347">
        <f>IF(InpOverride!H1363="",F_Inputs!H1363,InpOverride!H1363)</f>
        <v>0</v>
      </c>
      <c r="I1363" s="347">
        <f>IF(InpOverride!I1363="",F_Inputs!I1363,InpOverride!I1363)</f>
        <v>15593</v>
      </c>
      <c r="J1363" s="347">
        <f>IF(InpOverride!J1363="",F_Inputs!J1363,InpOverride!J1363)</f>
        <v>0</v>
      </c>
      <c r="K1363" s="347">
        <f>IF(InpOverride!K1363="",F_Inputs!K1363,InpOverride!K1363)</f>
        <v>0</v>
      </c>
      <c r="L1363" s="347">
        <f>IF(InpOverride!L1363="",F_Inputs!L1363,InpOverride!L1363)</f>
        <v>0</v>
      </c>
      <c r="M1363" s="347">
        <f>IF(InpOverride!M1363="",F_Inputs!M1363,InpOverride!M1363)</f>
        <v>0</v>
      </c>
    </row>
    <row r="1364" spans="1:13" x14ac:dyDescent="0.35">
      <c r="A1364" t="s">
        <v>128</v>
      </c>
      <c r="B1364" t="s">
        <v>468</v>
      </c>
      <c r="C1364" t="s">
        <v>469</v>
      </c>
      <c r="D1364" t="s">
        <v>188</v>
      </c>
      <c r="E1364" t="s">
        <v>292</v>
      </c>
      <c r="F1364" s="347">
        <f>IF(InpOverride!F1364="",F_Inputs!F1364,InpOverride!F1364)</f>
        <v>0</v>
      </c>
      <c r="G1364" s="347">
        <f>IF(InpOverride!G1364="",F_Inputs!G1364,InpOverride!G1364)</f>
        <v>0</v>
      </c>
      <c r="H1364" s="347">
        <f>IF(InpOverride!H1364="",F_Inputs!H1364,InpOverride!H1364)</f>
        <v>0</v>
      </c>
      <c r="I1364" s="347">
        <f>IF(InpOverride!I1364="",F_Inputs!I1364,InpOverride!I1364)</f>
        <v>225</v>
      </c>
      <c r="J1364" s="347">
        <f>IF(InpOverride!J1364="",F_Inputs!J1364,InpOverride!J1364)</f>
        <v>0</v>
      </c>
      <c r="K1364" s="347">
        <f>IF(InpOverride!K1364="",F_Inputs!K1364,InpOverride!K1364)</f>
        <v>0</v>
      </c>
      <c r="L1364" s="347">
        <f>IF(InpOverride!L1364="",F_Inputs!L1364,InpOverride!L1364)</f>
        <v>0</v>
      </c>
      <c r="M1364" s="347">
        <f>IF(InpOverride!M1364="",F_Inputs!M1364,InpOverride!M1364)</f>
        <v>0</v>
      </c>
    </row>
    <row r="1365" spans="1:13" x14ac:dyDescent="0.35">
      <c r="A1365" t="s">
        <v>128</v>
      </c>
      <c r="B1365" t="s">
        <v>470</v>
      </c>
      <c r="C1365" t="s">
        <v>471</v>
      </c>
      <c r="D1365" t="s">
        <v>182</v>
      </c>
      <c r="E1365" t="s">
        <v>292</v>
      </c>
      <c r="F1365" s="347">
        <f>IF(InpOverride!F1365="",F_Inputs!F1365,InpOverride!F1365)</f>
        <v>0</v>
      </c>
      <c r="G1365" s="347">
        <f>IF(InpOverride!G1365="",F_Inputs!G1365,InpOverride!G1365)</f>
        <v>0</v>
      </c>
      <c r="H1365" s="347">
        <f>IF(InpOverride!H1365="",F_Inputs!H1365,InpOverride!H1365)</f>
        <v>0</v>
      </c>
      <c r="I1365" s="347">
        <f>IF(InpOverride!I1365="",F_Inputs!I1365,InpOverride!I1365)</f>
        <v>19048</v>
      </c>
      <c r="J1365" s="347">
        <f>IF(InpOverride!J1365="",F_Inputs!J1365,InpOverride!J1365)</f>
        <v>0</v>
      </c>
      <c r="K1365" s="347">
        <f>IF(InpOverride!K1365="",F_Inputs!K1365,InpOverride!K1365)</f>
        <v>0</v>
      </c>
      <c r="L1365" s="347">
        <f>IF(InpOverride!L1365="",F_Inputs!L1365,InpOverride!L1365)</f>
        <v>0</v>
      </c>
      <c r="M1365" s="347">
        <f>IF(InpOverride!M1365="",F_Inputs!M1365,InpOverride!M1365)</f>
        <v>0</v>
      </c>
    </row>
    <row r="1366" spans="1:13" x14ac:dyDescent="0.35">
      <c r="A1366" t="s">
        <v>128</v>
      </c>
      <c r="B1366" t="s">
        <v>472</v>
      </c>
      <c r="C1366" t="s">
        <v>473</v>
      </c>
      <c r="D1366" t="s">
        <v>188</v>
      </c>
      <c r="E1366" t="s">
        <v>292</v>
      </c>
      <c r="F1366" s="347">
        <f>IF(InpOverride!F1366="",F_Inputs!F1366,InpOverride!F1366)</f>
        <v>0</v>
      </c>
      <c r="G1366" s="347">
        <f>IF(InpOverride!G1366="",F_Inputs!G1366,InpOverride!G1366)</f>
        <v>0</v>
      </c>
      <c r="H1366" s="347">
        <f>IF(InpOverride!H1366="",F_Inputs!H1366,InpOverride!H1366)</f>
        <v>0</v>
      </c>
      <c r="I1366" s="347">
        <f>IF(InpOverride!I1366="",F_Inputs!I1366,InpOverride!I1366)</f>
        <v>186</v>
      </c>
      <c r="J1366" s="347">
        <f>IF(InpOverride!J1366="",F_Inputs!J1366,InpOverride!J1366)</f>
        <v>0</v>
      </c>
      <c r="K1366" s="347">
        <f>IF(InpOverride!K1366="",F_Inputs!K1366,InpOverride!K1366)</f>
        <v>0</v>
      </c>
      <c r="L1366" s="347">
        <f>IF(InpOverride!L1366="",F_Inputs!L1366,InpOverride!L1366)</f>
        <v>0</v>
      </c>
      <c r="M1366" s="347">
        <f>IF(InpOverride!M1366="",F_Inputs!M1366,InpOverride!M1366)</f>
        <v>0</v>
      </c>
    </row>
    <row r="1367" spans="1:13" x14ac:dyDescent="0.35">
      <c r="A1367" t="s">
        <v>128</v>
      </c>
      <c r="B1367" t="s">
        <v>474</v>
      </c>
      <c r="C1367" t="s">
        <v>475</v>
      </c>
      <c r="D1367" t="s">
        <v>170</v>
      </c>
      <c r="E1367" t="s">
        <v>292</v>
      </c>
      <c r="F1367" s="347">
        <f>IF(InpOverride!F1367="",F_Inputs!F1367,InpOverride!F1367)</f>
        <v>0</v>
      </c>
      <c r="G1367" s="347">
        <f>IF(InpOverride!G1367="",F_Inputs!G1367,InpOverride!G1367)</f>
        <v>0</v>
      </c>
      <c r="H1367" s="347">
        <f>IF(InpOverride!H1367="",F_Inputs!H1367,InpOverride!H1367)</f>
        <v>0</v>
      </c>
      <c r="I1367" s="347">
        <f>IF(InpOverride!I1367="",F_Inputs!I1367,InpOverride!I1367)</f>
        <v>-0.15</v>
      </c>
      <c r="J1367" s="347">
        <f>IF(InpOverride!J1367="",F_Inputs!J1367,InpOverride!J1367)</f>
        <v>0</v>
      </c>
      <c r="K1367" s="347">
        <f>IF(InpOverride!K1367="",F_Inputs!K1367,InpOverride!K1367)</f>
        <v>0</v>
      </c>
      <c r="L1367" s="347">
        <f>IF(InpOverride!L1367="",F_Inputs!L1367,InpOverride!L1367)</f>
        <v>0</v>
      </c>
      <c r="M1367" s="347">
        <f>IF(InpOverride!M1367="",F_Inputs!M1367,InpOverride!M1367)</f>
        <v>0</v>
      </c>
    </row>
    <row r="1368" spans="1:13" x14ac:dyDescent="0.35">
      <c r="A1368" t="s">
        <v>128</v>
      </c>
      <c r="B1368" t="s">
        <v>476</v>
      </c>
      <c r="C1368" t="s">
        <v>477</v>
      </c>
      <c r="D1368" t="s">
        <v>170</v>
      </c>
      <c r="E1368" t="s">
        <v>292</v>
      </c>
      <c r="F1368" s="347">
        <f>IF(InpOverride!F1368="",F_Inputs!F1368,InpOverride!F1368)</f>
        <v>0</v>
      </c>
      <c r="G1368" s="347">
        <f>IF(InpOverride!G1368="",F_Inputs!G1368,InpOverride!G1368)</f>
        <v>0</v>
      </c>
      <c r="H1368" s="347">
        <f>IF(InpOverride!H1368="",F_Inputs!H1368,InpOverride!H1368)</f>
        <v>0</v>
      </c>
      <c r="I1368" s="347">
        <f>IF(InpOverride!I1368="",F_Inputs!I1368,InpOverride!I1368)</f>
        <v>-3.7141895684152328</v>
      </c>
      <c r="J1368" s="347">
        <f>IF(InpOverride!J1368="",F_Inputs!J1368,InpOverride!J1368)</f>
        <v>0</v>
      </c>
      <c r="K1368" s="347">
        <f>IF(InpOverride!K1368="",F_Inputs!K1368,InpOverride!K1368)</f>
        <v>0</v>
      </c>
      <c r="L1368" s="347">
        <f>IF(InpOverride!L1368="",F_Inputs!L1368,InpOverride!L1368)</f>
        <v>0</v>
      </c>
      <c r="M1368" s="347">
        <f>IF(InpOverride!M1368="",F_Inputs!M1368,InpOverride!M1368)</f>
        <v>0</v>
      </c>
    </row>
    <row r="1369" spans="1:13" x14ac:dyDescent="0.35">
      <c r="A1369" t="s">
        <v>128</v>
      </c>
      <c r="B1369" t="s">
        <v>478</v>
      </c>
      <c r="C1369" t="s">
        <v>479</v>
      </c>
      <c r="D1369" t="s">
        <v>170</v>
      </c>
      <c r="E1369" t="s">
        <v>292</v>
      </c>
      <c r="F1369" s="347">
        <f>IF(InpOverride!F1369="",F_Inputs!F1369,InpOverride!F1369)</f>
        <v>0</v>
      </c>
      <c r="G1369" s="347">
        <f>IF(InpOverride!G1369="",F_Inputs!G1369,InpOverride!G1369)</f>
        <v>0</v>
      </c>
      <c r="H1369" s="347">
        <f>IF(InpOverride!H1369="",F_Inputs!H1369,InpOverride!H1369)</f>
        <v>0</v>
      </c>
      <c r="I1369" s="347">
        <f>IF(InpOverride!I1369="",F_Inputs!I1369,InpOverride!I1369)</f>
        <v>-10.920120000000001</v>
      </c>
      <c r="J1369" s="347">
        <f>IF(InpOverride!J1369="",F_Inputs!J1369,InpOverride!J1369)</f>
        <v>0</v>
      </c>
      <c r="K1369" s="347">
        <f>IF(InpOverride!K1369="",F_Inputs!K1369,InpOverride!K1369)</f>
        <v>0</v>
      </c>
      <c r="L1369" s="347">
        <f>IF(InpOverride!L1369="",F_Inputs!L1369,InpOverride!L1369)</f>
        <v>0</v>
      </c>
      <c r="M1369" s="347">
        <f>IF(InpOverride!M1369="",F_Inputs!M1369,InpOverride!M1369)</f>
        <v>0</v>
      </c>
    </row>
    <row r="1370" spans="1:13" x14ac:dyDescent="0.35">
      <c r="A1370" t="s">
        <v>128</v>
      </c>
      <c r="B1370" t="s">
        <v>480</v>
      </c>
      <c r="C1370" t="s">
        <v>481</v>
      </c>
      <c r="D1370" t="s">
        <v>170</v>
      </c>
      <c r="E1370" t="s">
        <v>292</v>
      </c>
      <c r="F1370" s="347">
        <f>IF(InpOverride!F1370="",F_Inputs!F1370,InpOverride!F1370)</f>
        <v>0</v>
      </c>
      <c r="G1370" s="347">
        <f>IF(InpOverride!G1370="",F_Inputs!G1370,InpOverride!G1370)</f>
        <v>0</v>
      </c>
      <c r="H1370" s="347">
        <f>IF(InpOverride!H1370="",F_Inputs!H1370,InpOverride!H1370)</f>
        <v>0</v>
      </c>
      <c r="I1370" s="347">
        <f>IF(InpOverride!I1370="",F_Inputs!I1370,InpOverride!I1370)</f>
        <v>-0.124</v>
      </c>
      <c r="J1370" s="347">
        <f>IF(InpOverride!J1370="",F_Inputs!J1370,InpOverride!J1370)</f>
        <v>0</v>
      </c>
      <c r="K1370" s="347">
        <f>IF(InpOverride!K1370="",F_Inputs!K1370,InpOverride!K1370)</f>
        <v>0</v>
      </c>
      <c r="L1370" s="347">
        <f>IF(InpOverride!L1370="",F_Inputs!L1370,InpOverride!L1370)</f>
        <v>0</v>
      </c>
      <c r="M1370" s="347">
        <f>IF(InpOverride!M1370="",F_Inputs!M1370,InpOverride!M1370)</f>
        <v>0</v>
      </c>
    </row>
    <row r="1371" spans="1:13" x14ac:dyDescent="0.35">
      <c r="A1371" t="s">
        <v>128</v>
      </c>
      <c r="B1371" t="s">
        <v>482</v>
      </c>
      <c r="C1371" t="s">
        <v>483</v>
      </c>
      <c r="D1371" t="s">
        <v>170</v>
      </c>
      <c r="E1371" t="s">
        <v>292</v>
      </c>
      <c r="F1371" s="347">
        <f>IF(InpOverride!F1371="",F_Inputs!F1371,InpOverride!F1371)</f>
        <v>0</v>
      </c>
      <c r="G1371" s="347">
        <f>IF(InpOverride!G1371="",F_Inputs!G1371,InpOverride!G1371)</f>
        <v>0</v>
      </c>
      <c r="H1371" s="347">
        <f>IF(InpOverride!H1371="",F_Inputs!H1371,InpOverride!H1371)</f>
        <v>0</v>
      </c>
      <c r="I1371" s="347">
        <f>IF(InpOverride!I1371="",F_Inputs!I1371,InpOverride!I1371)</f>
        <v>0</v>
      </c>
      <c r="J1371" s="347">
        <f>IF(InpOverride!J1371="",F_Inputs!J1371,InpOverride!J1371)</f>
        <v>0</v>
      </c>
      <c r="K1371" s="347">
        <f>IF(InpOverride!K1371="",F_Inputs!K1371,InpOverride!K1371)</f>
        <v>0</v>
      </c>
      <c r="L1371" s="347">
        <f>IF(InpOverride!L1371="",F_Inputs!L1371,InpOverride!L1371)</f>
        <v>0</v>
      </c>
      <c r="M1371" s="347">
        <f>IF(InpOverride!M1371="",F_Inputs!M1371,InpOverride!M1371)</f>
        <v>0</v>
      </c>
    </row>
    <row r="1372" spans="1:13" x14ac:dyDescent="0.35">
      <c r="A1372" t="s">
        <v>128</v>
      </c>
      <c r="B1372" t="s">
        <v>484</v>
      </c>
      <c r="C1372" t="s">
        <v>485</v>
      </c>
      <c r="D1372" t="s">
        <v>170</v>
      </c>
      <c r="E1372" t="s">
        <v>292</v>
      </c>
      <c r="F1372" s="347">
        <f>IF(InpOverride!F1372="",F_Inputs!F1372,InpOverride!F1372)</f>
        <v>0</v>
      </c>
      <c r="G1372" s="347">
        <f>IF(InpOverride!G1372="",F_Inputs!G1372,InpOverride!G1372)</f>
        <v>0</v>
      </c>
      <c r="H1372" s="347">
        <f>IF(InpOverride!H1372="",F_Inputs!H1372,InpOverride!H1372)</f>
        <v>0</v>
      </c>
      <c r="I1372" s="347">
        <f>IF(InpOverride!I1372="",F_Inputs!I1372,InpOverride!I1372)</f>
        <v>0</v>
      </c>
      <c r="J1372" s="347">
        <f>IF(InpOverride!J1372="",F_Inputs!J1372,InpOverride!J1372)</f>
        <v>0</v>
      </c>
      <c r="K1372" s="347">
        <f>IF(InpOverride!K1372="",F_Inputs!K1372,InpOverride!K1372)</f>
        <v>0</v>
      </c>
      <c r="L1372" s="347">
        <f>IF(InpOverride!L1372="",F_Inputs!L1372,InpOverride!L1372)</f>
        <v>0</v>
      </c>
      <c r="M1372" s="347">
        <f>IF(InpOverride!M1372="",F_Inputs!M1372,InpOverride!M1372)</f>
        <v>0</v>
      </c>
    </row>
    <row r="1373" spans="1:13" x14ac:dyDescent="0.35">
      <c r="A1373" t="s">
        <v>128</v>
      </c>
      <c r="B1373" t="s">
        <v>486</v>
      </c>
      <c r="C1373" t="s">
        <v>487</v>
      </c>
      <c r="D1373" t="s">
        <v>170</v>
      </c>
      <c r="E1373" t="s">
        <v>292</v>
      </c>
      <c r="F1373" s="347">
        <f>IF(InpOverride!F1373="",F_Inputs!F1373,InpOverride!F1373)</f>
        <v>0</v>
      </c>
      <c r="G1373" s="347">
        <f>IF(InpOverride!G1373="",F_Inputs!G1373,InpOverride!G1373)</f>
        <v>0</v>
      </c>
      <c r="H1373" s="347">
        <f>IF(InpOverride!H1373="",F_Inputs!H1373,InpOverride!H1373)</f>
        <v>0</v>
      </c>
      <c r="I1373" s="347">
        <f>IF(InpOverride!I1373="",F_Inputs!I1373,InpOverride!I1373)</f>
        <v>0</v>
      </c>
      <c r="J1373" s="347">
        <f>IF(InpOverride!J1373="",F_Inputs!J1373,InpOverride!J1373)</f>
        <v>0</v>
      </c>
      <c r="K1373" s="347">
        <f>IF(InpOverride!K1373="",F_Inputs!K1373,InpOverride!K1373)</f>
        <v>0</v>
      </c>
      <c r="L1373" s="347">
        <f>IF(InpOverride!L1373="",F_Inputs!L1373,InpOverride!L1373)</f>
        <v>0</v>
      </c>
      <c r="M1373" s="347">
        <f>IF(InpOverride!M1373="",F_Inputs!M1373,InpOverride!M1373)</f>
        <v>0</v>
      </c>
    </row>
    <row r="1374" spans="1:13" x14ac:dyDescent="0.35">
      <c r="A1374" t="s">
        <v>128</v>
      </c>
      <c r="B1374" t="s">
        <v>488</v>
      </c>
      <c r="C1374" t="s">
        <v>489</v>
      </c>
      <c r="D1374" t="s">
        <v>170</v>
      </c>
      <c r="E1374" t="s">
        <v>292</v>
      </c>
      <c r="F1374" s="347">
        <f>IF(InpOverride!F1374="",F_Inputs!F1374,InpOverride!F1374)</f>
        <v>0</v>
      </c>
      <c r="G1374" s="347">
        <f>IF(InpOverride!G1374="",F_Inputs!G1374,InpOverride!G1374)</f>
        <v>0</v>
      </c>
      <c r="H1374" s="347">
        <f>IF(InpOverride!H1374="",F_Inputs!H1374,InpOverride!H1374)</f>
        <v>0</v>
      </c>
      <c r="I1374" s="347">
        <f>IF(InpOverride!I1374="",F_Inputs!I1374,InpOverride!I1374)</f>
        <v>0</v>
      </c>
      <c r="J1374" s="347">
        <f>IF(InpOverride!J1374="",F_Inputs!J1374,InpOverride!J1374)</f>
        <v>0</v>
      </c>
      <c r="K1374" s="347">
        <f>IF(InpOverride!K1374="",F_Inputs!K1374,InpOverride!K1374)</f>
        <v>0</v>
      </c>
      <c r="L1374" s="347">
        <f>IF(InpOverride!L1374="",F_Inputs!L1374,InpOverride!L1374)</f>
        <v>0</v>
      </c>
      <c r="M1374" s="347">
        <f>IF(InpOverride!M1374="",F_Inputs!M1374,InpOverride!M1374)</f>
        <v>0</v>
      </c>
    </row>
    <row r="1375" spans="1:13" x14ac:dyDescent="0.35">
      <c r="A1375" t="s">
        <v>128</v>
      </c>
      <c r="B1375" t="s">
        <v>490</v>
      </c>
      <c r="C1375" t="s">
        <v>491</v>
      </c>
      <c r="D1375" t="s">
        <v>170</v>
      </c>
      <c r="E1375" t="s">
        <v>292</v>
      </c>
      <c r="F1375" s="347">
        <f>IF(InpOverride!F1375="",F_Inputs!F1375,InpOverride!F1375)</f>
        <v>0</v>
      </c>
      <c r="G1375" s="347">
        <f>IF(InpOverride!G1375="",F_Inputs!G1375,InpOverride!G1375)</f>
        <v>0</v>
      </c>
      <c r="H1375" s="347">
        <f>IF(InpOverride!H1375="",F_Inputs!H1375,InpOverride!H1375)</f>
        <v>0</v>
      </c>
      <c r="I1375" s="347">
        <f>IF(InpOverride!I1375="",F_Inputs!I1375,InpOverride!I1375)</f>
        <v>6.1950444774083716E-17</v>
      </c>
      <c r="J1375" s="347">
        <f>IF(InpOverride!J1375="",F_Inputs!J1375,InpOverride!J1375)</f>
        <v>0</v>
      </c>
      <c r="K1375" s="347">
        <f>IF(InpOverride!K1375="",F_Inputs!K1375,InpOverride!K1375)</f>
        <v>0</v>
      </c>
      <c r="L1375" s="347">
        <f>IF(InpOverride!L1375="",F_Inputs!L1375,InpOverride!L1375)</f>
        <v>0</v>
      </c>
      <c r="M1375" s="347">
        <f>IF(InpOverride!M1375="",F_Inputs!M1375,InpOverride!M1375)</f>
        <v>0</v>
      </c>
    </row>
    <row r="1376" spans="1:13" x14ac:dyDescent="0.35">
      <c r="A1376" t="s">
        <v>128</v>
      </c>
      <c r="B1376" t="s">
        <v>492</v>
      </c>
      <c r="C1376" t="s">
        <v>493</v>
      </c>
      <c r="D1376" t="s">
        <v>170</v>
      </c>
      <c r="E1376" t="s">
        <v>292</v>
      </c>
      <c r="F1376" s="347">
        <f>IF(InpOverride!F1376="",F_Inputs!F1376,InpOverride!F1376)</f>
        <v>0</v>
      </c>
      <c r="G1376" s="347">
        <f>IF(InpOverride!G1376="",F_Inputs!G1376,InpOverride!G1376)</f>
        <v>0</v>
      </c>
      <c r="H1376" s="347">
        <f>IF(InpOverride!H1376="",F_Inputs!H1376,InpOverride!H1376)</f>
        <v>0</v>
      </c>
      <c r="I1376" s="347">
        <f>IF(InpOverride!I1376="",F_Inputs!I1376,InpOverride!I1376)</f>
        <v>0</v>
      </c>
      <c r="J1376" s="347">
        <f>IF(InpOverride!J1376="",F_Inputs!J1376,InpOverride!J1376)</f>
        <v>0</v>
      </c>
      <c r="K1376" s="347">
        <f>IF(InpOverride!K1376="",F_Inputs!K1376,InpOverride!K1376)</f>
        <v>0</v>
      </c>
      <c r="L1376" s="347">
        <f>IF(InpOverride!L1376="",F_Inputs!L1376,InpOverride!L1376)</f>
        <v>0</v>
      </c>
      <c r="M1376" s="347">
        <f>IF(InpOverride!M1376="",F_Inputs!M1376,InpOverride!M1376)</f>
        <v>0</v>
      </c>
    </row>
    <row r="1377" spans="1:13" x14ac:dyDescent="0.35">
      <c r="A1377" t="s">
        <v>128</v>
      </c>
      <c r="B1377" t="s">
        <v>494</v>
      </c>
      <c r="C1377" t="s">
        <v>495</v>
      </c>
      <c r="D1377" t="s">
        <v>170</v>
      </c>
      <c r="E1377" t="s">
        <v>292</v>
      </c>
      <c r="F1377" s="347">
        <f>IF(InpOverride!F1377="",F_Inputs!F1377,InpOverride!F1377)</f>
        <v>0</v>
      </c>
      <c r="G1377" s="347">
        <f>IF(InpOverride!G1377="",F_Inputs!G1377,InpOverride!G1377)</f>
        <v>0</v>
      </c>
      <c r="H1377" s="347">
        <f>IF(InpOverride!H1377="",F_Inputs!H1377,InpOverride!H1377)</f>
        <v>0</v>
      </c>
      <c r="I1377" s="347">
        <f>IF(InpOverride!I1377="",F_Inputs!I1377,InpOverride!I1377)</f>
        <v>0</v>
      </c>
      <c r="J1377" s="347">
        <f>IF(InpOverride!J1377="",F_Inputs!J1377,InpOverride!J1377)</f>
        <v>0</v>
      </c>
      <c r="K1377" s="347">
        <f>IF(InpOverride!K1377="",F_Inputs!K1377,InpOverride!K1377)</f>
        <v>0</v>
      </c>
      <c r="L1377" s="347">
        <f>IF(InpOverride!L1377="",F_Inputs!L1377,InpOverride!L1377)</f>
        <v>0</v>
      </c>
      <c r="M1377" s="347">
        <f>IF(InpOverride!M1377="",F_Inputs!M1377,InpOverride!M1377)</f>
        <v>0</v>
      </c>
    </row>
    <row r="1378" spans="1:13" x14ac:dyDescent="0.35">
      <c r="A1378" t="s">
        <v>128</v>
      </c>
      <c r="B1378" t="s">
        <v>496</v>
      </c>
      <c r="C1378" t="s">
        <v>497</v>
      </c>
      <c r="D1378" t="s">
        <v>170</v>
      </c>
      <c r="E1378" t="s">
        <v>292</v>
      </c>
      <c r="F1378" s="347">
        <f>IF(InpOverride!F1378="",F_Inputs!F1378,InpOverride!F1378)</f>
        <v>0</v>
      </c>
      <c r="G1378" s="347">
        <f>IF(InpOverride!G1378="",F_Inputs!G1378,InpOverride!G1378)</f>
        <v>0</v>
      </c>
      <c r="H1378" s="347">
        <f>IF(InpOverride!H1378="",F_Inputs!H1378,InpOverride!H1378)</f>
        <v>0</v>
      </c>
      <c r="I1378" s="347">
        <f>IF(InpOverride!I1378="",F_Inputs!I1378,InpOverride!I1378)</f>
        <v>0</v>
      </c>
      <c r="J1378" s="347">
        <f>IF(InpOverride!J1378="",F_Inputs!J1378,InpOverride!J1378)</f>
        <v>0</v>
      </c>
      <c r="K1378" s="347">
        <f>IF(InpOverride!K1378="",F_Inputs!K1378,InpOverride!K1378)</f>
        <v>0</v>
      </c>
      <c r="L1378" s="347">
        <f>IF(InpOverride!L1378="",F_Inputs!L1378,InpOverride!L1378)</f>
        <v>0</v>
      </c>
      <c r="M1378" s="347">
        <f>IF(InpOverride!M1378="",F_Inputs!M1378,InpOverride!M1378)</f>
        <v>0</v>
      </c>
    </row>
    <row r="1379" spans="1:13" x14ac:dyDescent="0.35">
      <c r="A1379" t="s">
        <v>128</v>
      </c>
      <c r="B1379" t="s">
        <v>498</v>
      </c>
      <c r="C1379" t="s">
        <v>499</v>
      </c>
      <c r="D1379" t="s">
        <v>170</v>
      </c>
      <c r="E1379" t="s">
        <v>292</v>
      </c>
      <c r="F1379" s="347">
        <f>IF(InpOverride!F1379="",F_Inputs!F1379,InpOverride!F1379)</f>
        <v>0</v>
      </c>
      <c r="G1379" s="347">
        <f>IF(InpOverride!G1379="",F_Inputs!G1379,InpOverride!G1379)</f>
        <v>0</v>
      </c>
      <c r="H1379" s="347">
        <f>IF(InpOverride!H1379="",F_Inputs!H1379,InpOverride!H1379)</f>
        <v>0</v>
      </c>
      <c r="I1379" s="347">
        <f>IF(InpOverride!I1379="",F_Inputs!I1379,InpOverride!I1379)</f>
        <v>0</v>
      </c>
      <c r="J1379" s="347">
        <f>IF(InpOverride!J1379="",F_Inputs!J1379,InpOverride!J1379)</f>
        <v>0</v>
      </c>
      <c r="K1379" s="347">
        <f>IF(InpOverride!K1379="",F_Inputs!K1379,InpOverride!K1379)</f>
        <v>0</v>
      </c>
      <c r="L1379" s="347">
        <f>IF(InpOverride!L1379="",F_Inputs!L1379,InpOverride!L1379)</f>
        <v>0</v>
      </c>
      <c r="M1379" s="347">
        <f>IF(InpOverride!M1379="",F_Inputs!M1379,InpOverride!M1379)</f>
        <v>0</v>
      </c>
    </row>
    <row r="1380" spans="1:13" x14ac:dyDescent="0.35">
      <c r="A1380" t="s">
        <v>128</v>
      </c>
      <c r="B1380" t="s">
        <v>500</v>
      </c>
      <c r="C1380" t="s">
        <v>501</v>
      </c>
      <c r="D1380" t="s">
        <v>170</v>
      </c>
      <c r="E1380" t="s">
        <v>292</v>
      </c>
      <c r="F1380" s="347">
        <f>IF(InpOverride!F1380="",F_Inputs!F1380,InpOverride!F1380)</f>
        <v>0</v>
      </c>
      <c r="G1380" s="347">
        <f>IF(InpOverride!G1380="",F_Inputs!G1380,InpOverride!G1380)</f>
        <v>0</v>
      </c>
      <c r="H1380" s="347">
        <f>IF(InpOverride!H1380="",F_Inputs!H1380,InpOverride!H1380)</f>
        <v>0</v>
      </c>
      <c r="I1380" s="347">
        <f>IF(InpOverride!I1380="",F_Inputs!I1380,InpOverride!I1380)</f>
        <v>0</v>
      </c>
      <c r="J1380" s="347">
        <f>IF(InpOverride!J1380="",F_Inputs!J1380,InpOverride!J1380)</f>
        <v>0</v>
      </c>
      <c r="K1380" s="347">
        <f>IF(InpOverride!K1380="",F_Inputs!K1380,InpOverride!K1380)</f>
        <v>0</v>
      </c>
      <c r="L1380" s="347">
        <f>IF(InpOverride!L1380="",F_Inputs!L1380,InpOverride!L1380)</f>
        <v>0</v>
      </c>
      <c r="M1380" s="347">
        <f>IF(InpOverride!M1380="",F_Inputs!M1380,InpOverride!M1380)</f>
        <v>0</v>
      </c>
    </row>
    <row r="1381" spans="1:13" x14ac:dyDescent="0.35">
      <c r="A1381" t="s">
        <v>128</v>
      </c>
      <c r="B1381" t="s">
        <v>502</v>
      </c>
      <c r="C1381" t="s">
        <v>503</v>
      </c>
      <c r="D1381" t="s">
        <v>170</v>
      </c>
      <c r="E1381" t="s">
        <v>292</v>
      </c>
      <c r="F1381" s="347">
        <f>IF(InpOverride!F1381="",F_Inputs!F1381,InpOverride!F1381)</f>
        <v>0</v>
      </c>
      <c r="G1381" s="347">
        <f>IF(InpOverride!G1381="",F_Inputs!G1381,InpOverride!G1381)</f>
        <v>0</v>
      </c>
      <c r="H1381" s="347">
        <f>IF(InpOverride!H1381="",F_Inputs!H1381,InpOverride!H1381)</f>
        <v>0</v>
      </c>
      <c r="I1381" s="347">
        <f>IF(InpOverride!I1381="",F_Inputs!I1381,InpOverride!I1381)</f>
        <v>1.8225</v>
      </c>
      <c r="J1381" s="347">
        <f>IF(InpOverride!J1381="",F_Inputs!J1381,InpOverride!J1381)</f>
        <v>0</v>
      </c>
      <c r="K1381" s="347">
        <f>IF(InpOverride!K1381="",F_Inputs!K1381,InpOverride!K1381)</f>
        <v>0</v>
      </c>
      <c r="L1381" s="347">
        <f>IF(InpOverride!L1381="",F_Inputs!L1381,InpOverride!L1381)</f>
        <v>0</v>
      </c>
      <c r="M1381" s="347">
        <f>IF(InpOverride!M1381="",F_Inputs!M1381,InpOverride!M1381)</f>
        <v>0</v>
      </c>
    </row>
    <row r="1382" spans="1:13" x14ac:dyDescent="0.35">
      <c r="A1382" t="s">
        <v>128</v>
      </c>
      <c r="B1382" t="s">
        <v>504</v>
      </c>
      <c r="C1382" t="s">
        <v>505</v>
      </c>
      <c r="D1382" t="s">
        <v>170</v>
      </c>
      <c r="E1382" t="s">
        <v>292</v>
      </c>
      <c r="F1382" s="347">
        <f>IF(InpOverride!F1382="",F_Inputs!F1382,InpOverride!F1382)</f>
        <v>0</v>
      </c>
      <c r="G1382" s="347">
        <f>IF(InpOverride!G1382="",F_Inputs!G1382,InpOverride!G1382)</f>
        <v>0</v>
      </c>
      <c r="H1382" s="347">
        <f>IF(InpOverride!H1382="",F_Inputs!H1382,InpOverride!H1382)</f>
        <v>0</v>
      </c>
      <c r="I1382" s="347">
        <f>IF(InpOverride!I1382="",F_Inputs!I1382,InpOverride!I1382)</f>
        <v>2.0880000000000001</v>
      </c>
      <c r="J1382" s="347">
        <f>IF(InpOverride!J1382="",F_Inputs!J1382,InpOverride!J1382)</f>
        <v>0</v>
      </c>
      <c r="K1382" s="347">
        <f>IF(InpOverride!K1382="",F_Inputs!K1382,InpOverride!K1382)</f>
        <v>0</v>
      </c>
      <c r="L1382" s="347">
        <f>IF(InpOverride!L1382="",F_Inputs!L1382,InpOverride!L1382)</f>
        <v>0</v>
      </c>
      <c r="M1382" s="347">
        <f>IF(InpOverride!M1382="",F_Inputs!M1382,InpOverride!M1382)</f>
        <v>0</v>
      </c>
    </row>
    <row r="1383" spans="1:13" x14ac:dyDescent="0.35">
      <c r="A1383" t="s">
        <v>128</v>
      </c>
      <c r="B1383" t="s">
        <v>506</v>
      </c>
      <c r="C1383" t="s">
        <v>507</v>
      </c>
      <c r="D1383" t="s">
        <v>170</v>
      </c>
      <c r="E1383" t="s">
        <v>292</v>
      </c>
      <c r="F1383" s="347">
        <f>IF(InpOverride!F1383="",F_Inputs!F1383,InpOverride!F1383)</f>
        <v>0</v>
      </c>
      <c r="G1383" s="347">
        <f>IF(InpOverride!G1383="",F_Inputs!G1383,InpOverride!G1383)</f>
        <v>0</v>
      </c>
      <c r="H1383" s="347">
        <f>IF(InpOverride!H1383="",F_Inputs!H1383,InpOverride!H1383)</f>
        <v>0</v>
      </c>
      <c r="I1383" s="347">
        <f>IF(InpOverride!I1383="",F_Inputs!I1383,InpOverride!I1383)</f>
        <v>0</v>
      </c>
      <c r="J1383" s="347">
        <f>IF(InpOverride!J1383="",F_Inputs!J1383,InpOverride!J1383)</f>
        <v>0</v>
      </c>
      <c r="K1383" s="347">
        <f>IF(InpOverride!K1383="",F_Inputs!K1383,InpOverride!K1383)</f>
        <v>0</v>
      </c>
      <c r="L1383" s="347">
        <f>IF(InpOverride!L1383="",F_Inputs!L1383,InpOverride!L1383)</f>
        <v>0</v>
      </c>
      <c r="M1383" s="347">
        <f>IF(InpOverride!M1383="",F_Inputs!M1383,InpOverride!M1383)</f>
        <v>0</v>
      </c>
    </row>
    <row r="1384" spans="1:13" x14ac:dyDescent="0.35">
      <c r="A1384" t="s">
        <v>128</v>
      </c>
      <c r="B1384" t="s">
        <v>508</v>
      </c>
      <c r="C1384" t="s">
        <v>509</v>
      </c>
      <c r="D1384" t="s">
        <v>170</v>
      </c>
      <c r="E1384" t="s">
        <v>292</v>
      </c>
      <c r="F1384" s="347">
        <f>IF(InpOverride!F1384="",F_Inputs!F1384,InpOverride!F1384)</f>
        <v>0</v>
      </c>
      <c r="G1384" s="347">
        <f>IF(InpOverride!G1384="",F_Inputs!G1384,InpOverride!G1384)</f>
        <v>0</v>
      </c>
      <c r="H1384" s="347">
        <f>IF(InpOverride!H1384="",F_Inputs!H1384,InpOverride!H1384)</f>
        <v>0</v>
      </c>
      <c r="I1384" s="347">
        <f>IF(InpOverride!I1384="",F_Inputs!I1384,InpOverride!I1384)</f>
        <v>0</v>
      </c>
      <c r="J1384" s="347">
        <f>IF(InpOverride!J1384="",F_Inputs!J1384,InpOverride!J1384)</f>
        <v>0</v>
      </c>
      <c r="K1384" s="347">
        <f>IF(InpOverride!K1384="",F_Inputs!K1384,InpOverride!K1384)</f>
        <v>0</v>
      </c>
      <c r="L1384" s="347">
        <f>IF(InpOverride!L1384="",F_Inputs!L1384,InpOverride!L1384)</f>
        <v>0</v>
      </c>
      <c r="M1384" s="347">
        <f>IF(InpOverride!M1384="",F_Inputs!M1384,InpOverride!M1384)</f>
        <v>0</v>
      </c>
    </row>
    <row r="1385" spans="1:13" x14ac:dyDescent="0.35">
      <c r="A1385" t="s">
        <v>128</v>
      </c>
      <c r="B1385" t="s">
        <v>510</v>
      </c>
      <c r="C1385" t="s">
        <v>511</v>
      </c>
      <c r="D1385" t="s">
        <v>170</v>
      </c>
      <c r="E1385" t="s">
        <v>292</v>
      </c>
      <c r="F1385" s="347">
        <f>IF(InpOverride!F1385="",F_Inputs!F1385,InpOverride!F1385)</f>
        <v>0</v>
      </c>
      <c r="G1385" s="347">
        <f>IF(InpOverride!G1385="",F_Inputs!G1385,InpOverride!G1385)</f>
        <v>0</v>
      </c>
      <c r="H1385" s="347">
        <f>IF(InpOverride!H1385="",F_Inputs!H1385,InpOverride!H1385)</f>
        <v>0</v>
      </c>
      <c r="I1385" s="347">
        <f>IF(InpOverride!I1385="",F_Inputs!I1385,InpOverride!I1385)</f>
        <v>0</v>
      </c>
      <c r="J1385" s="347">
        <f>IF(InpOverride!J1385="",F_Inputs!J1385,InpOverride!J1385)</f>
        <v>0</v>
      </c>
      <c r="K1385" s="347">
        <f>IF(InpOverride!K1385="",F_Inputs!K1385,InpOverride!K1385)</f>
        <v>0</v>
      </c>
      <c r="L1385" s="347">
        <f>IF(InpOverride!L1385="",F_Inputs!L1385,InpOverride!L1385)</f>
        <v>0</v>
      </c>
      <c r="M1385" s="347">
        <f>IF(InpOverride!M1385="",F_Inputs!M1385,InpOverride!M1385)</f>
        <v>0</v>
      </c>
    </row>
    <row r="1386" spans="1:13" x14ac:dyDescent="0.35">
      <c r="A1386" t="s">
        <v>128</v>
      </c>
      <c r="B1386" t="s">
        <v>512</v>
      </c>
      <c r="C1386" t="s">
        <v>513</v>
      </c>
      <c r="D1386" t="s">
        <v>170</v>
      </c>
      <c r="E1386" t="s">
        <v>292</v>
      </c>
      <c r="F1386" s="347">
        <f>IF(InpOverride!F1386="",F_Inputs!F1386,InpOverride!F1386)</f>
        <v>0</v>
      </c>
      <c r="G1386" s="347">
        <f>IF(InpOverride!G1386="",F_Inputs!G1386,InpOverride!G1386)</f>
        <v>0</v>
      </c>
      <c r="H1386" s="347">
        <f>IF(InpOverride!H1386="",F_Inputs!H1386,InpOverride!H1386)</f>
        <v>0</v>
      </c>
      <c r="I1386" s="347">
        <f>IF(InpOverride!I1386="",F_Inputs!I1386,InpOverride!I1386)</f>
        <v>0</v>
      </c>
      <c r="J1386" s="347">
        <f>IF(InpOverride!J1386="",F_Inputs!J1386,InpOverride!J1386)</f>
        <v>0</v>
      </c>
      <c r="K1386" s="347">
        <f>IF(InpOverride!K1386="",F_Inputs!K1386,InpOverride!K1386)</f>
        <v>0</v>
      </c>
      <c r="L1386" s="347">
        <f>IF(InpOverride!L1386="",F_Inputs!L1386,InpOverride!L1386)</f>
        <v>0</v>
      </c>
      <c r="M1386" s="347">
        <f>IF(InpOverride!M1386="",F_Inputs!M1386,InpOverride!M1386)</f>
        <v>0</v>
      </c>
    </row>
    <row r="1387" spans="1:13" x14ac:dyDescent="0.35">
      <c r="A1387" t="s">
        <v>128</v>
      </c>
      <c r="B1387" t="s">
        <v>514</v>
      </c>
      <c r="C1387" t="s">
        <v>515</v>
      </c>
      <c r="D1387" t="s">
        <v>170</v>
      </c>
      <c r="E1387" t="s">
        <v>292</v>
      </c>
      <c r="F1387" s="347">
        <f>IF(InpOverride!F1387="",F_Inputs!F1387,InpOverride!F1387)</f>
        <v>0</v>
      </c>
      <c r="G1387" s="347">
        <f>IF(InpOverride!G1387="",F_Inputs!G1387,InpOverride!G1387)</f>
        <v>0</v>
      </c>
      <c r="H1387" s="347">
        <f>IF(InpOverride!H1387="",F_Inputs!H1387,InpOverride!H1387)</f>
        <v>0</v>
      </c>
      <c r="I1387" s="347">
        <f>IF(InpOverride!I1387="",F_Inputs!I1387,InpOverride!I1387)</f>
        <v>0</v>
      </c>
      <c r="J1387" s="347">
        <f>IF(InpOverride!J1387="",F_Inputs!J1387,InpOverride!J1387)</f>
        <v>0</v>
      </c>
      <c r="K1387" s="347">
        <f>IF(InpOverride!K1387="",F_Inputs!K1387,InpOverride!K1387)</f>
        <v>0</v>
      </c>
      <c r="L1387" s="347">
        <f>IF(InpOverride!L1387="",F_Inputs!L1387,InpOverride!L1387)</f>
        <v>0</v>
      </c>
      <c r="M1387" s="347">
        <f>IF(InpOverride!M1387="",F_Inputs!M1387,InpOverride!M1387)</f>
        <v>0</v>
      </c>
    </row>
    <row r="1388" spans="1:13" x14ac:dyDescent="0.35">
      <c r="A1388" t="s">
        <v>128</v>
      </c>
      <c r="B1388" t="s">
        <v>516</v>
      </c>
      <c r="C1388" t="s">
        <v>517</v>
      </c>
      <c r="D1388" t="s">
        <v>170</v>
      </c>
      <c r="E1388" t="s">
        <v>292</v>
      </c>
      <c r="F1388" s="347">
        <f>IF(InpOverride!F1388="",F_Inputs!F1388,InpOverride!F1388)</f>
        <v>0</v>
      </c>
      <c r="G1388" s="347">
        <f>IF(InpOverride!G1388="",F_Inputs!G1388,InpOverride!G1388)</f>
        <v>0</v>
      </c>
      <c r="H1388" s="347">
        <f>IF(InpOverride!H1388="",F_Inputs!H1388,InpOverride!H1388)</f>
        <v>0</v>
      </c>
      <c r="I1388" s="347">
        <f>IF(InpOverride!I1388="",F_Inputs!I1388,InpOverride!I1388)</f>
        <v>9.5510000000000002</v>
      </c>
      <c r="J1388" s="347">
        <f>IF(InpOverride!J1388="",F_Inputs!J1388,InpOverride!J1388)</f>
        <v>0</v>
      </c>
      <c r="K1388" s="347">
        <f>IF(InpOverride!K1388="",F_Inputs!K1388,InpOverride!K1388)</f>
        <v>0</v>
      </c>
      <c r="L1388" s="347">
        <f>IF(InpOverride!L1388="",F_Inputs!L1388,InpOverride!L1388)</f>
        <v>0</v>
      </c>
      <c r="M1388" s="347">
        <f>IF(InpOverride!M1388="",F_Inputs!M1388,InpOverride!M1388)</f>
        <v>0</v>
      </c>
    </row>
    <row r="1389" spans="1:13" x14ac:dyDescent="0.35">
      <c r="A1389" t="s">
        <v>128</v>
      </c>
      <c r="B1389" t="s">
        <v>518</v>
      </c>
      <c r="C1389" t="s">
        <v>519</v>
      </c>
      <c r="D1389" t="s">
        <v>170</v>
      </c>
      <c r="E1389" t="s">
        <v>292</v>
      </c>
      <c r="F1389" s="347">
        <f>IF(InpOverride!F1389="",F_Inputs!F1389,InpOverride!F1389)</f>
        <v>0</v>
      </c>
      <c r="G1389" s="347">
        <f>IF(InpOverride!G1389="",F_Inputs!G1389,InpOverride!G1389)</f>
        <v>0</v>
      </c>
      <c r="H1389" s="347">
        <f>IF(InpOverride!H1389="",F_Inputs!H1389,InpOverride!H1389)</f>
        <v>0</v>
      </c>
      <c r="I1389" s="347">
        <f>IF(InpOverride!I1389="",F_Inputs!I1389,InpOverride!I1389)</f>
        <v>130.952</v>
      </c>
      <c r="J1389" s="347">
        <f>IF(InpOverride!J1389="",F_Inputs!J1389,InpOverride!J1389)</f>
        <v>0</v>
      </c>
      <c r="K1389" s="347">
        <f>IF(InpOverride!K1389="",F_Inputs!K1389,InpOverride!K1389)</f>
        <v>0</v>
      </c>
      <c r="L1389" s="347">
        <f>IF(InpOverride!L1389="",F_Inputs!L1389,InpOverride!L1389)</f>
        <v>0</v>
      </c>
      <c r="M1389" s="347">
        <f>IF(InpOverride!M1389="",F_Inputs!M1389,InpOverride!M1389)</f>
        <v>0</v>
      </c>
    </row>
    <row r="1390" spans="1:13" x14ac:dyDescent="0.35">
      <c r="A1390" t="s">
        <v>128</v>
      </c>
      <c r="B1390" t="s">
        <v>520</v>
      </c>
      <c r="C1390" t="s">
        <v>521</v>
      </c>
      <c r="D1390" t="s">
        <v>170</v>
      </c>
      <c r="E1390" t="s">
        <v>292</v>
      </c>
      <c r="F1390" s="347">
        <f>IF(InpOverride!F1390="",F_Inputs!F1390,InpOverride!F1390)</f>
        <v>0</v>
      </c>
      <c r="G1390" s="347">
        <f>IF(InpOverride!G1390="",F_Inputs!G1390,InpOverride!G1390)</f>
        <v>0</v>
      </c>
      <c r="H1390" s="347">
        <f>IF(InpOverride!H1390="",F_Inputs!H1390,InpOverride!H1390)</f>
        <v>0</v>
      </c>
      <c r="I1390" s="347">
        <f>IF(InpOverride!I1390="",F_Inputs!I1390,InpOverride!I1390)</f>
        <v>173.96600000000001</v>
      </c>
      <c r="J1390" s="347">
        <f>IF(InpOverride!J1390="",F_Inputs!J1390,InpOverride!J1390)</f>
        <v>0</v>
      </c>
      <c r="K1390" s="347">
        <f>IF(InpOverride!K1390="",F_Inputs!K1390,InpOverride!K1390)</f>
        <v>0</v>
      </c>
      <c r="L1390" s="347">
        <f>IF(InpOverride!L1390="",F_Inputs!L1390,InpOverride!L1390)</f>
        <v>0</v>
      </c>
      <c r="M1390" s="347">
        <f>IF(InpOverride!M1390="",F_Inputs!M1390,InpOverride!M1390)</f>
        <v>0</v>
      </c>
    </row>
    <row r="1391" spans="1:13" x14ac:dyDescent="0.35">
      <c r="A1391" t="s">
        <v>128</v>
      </c>
      <c r="B1391" t="s">
        <v>522</v>
      </c>
      <c r="C1391" t="s">
        <v>523</v>
      </c>
      <c r="D1391" t="s">
        <v>170</v>
      </c>
      <c r="E1391" t="s">
        <v>292</v>
      </c>
      <c r="F1391" s="347">
        <f>IF(InpOverride!F1391="",F_Inputs!F1391,InpOverride!F1391)</f>
        <v>0</v>
      </c>
      <c r="G1391" s="347">
        <f>IF(InpOverride!G1391="",F_Inputs!G1391,InpOverride!G1391)</f>
        <v>0</v>
      </c>
      <c r="H1391" s="347">
        <f>IF(InpOverride!H1391="",F_Inputs!H1391,InpOverride!H1391)</f>
        <v>0</v>
      </c>
      <c r="I1391" s="347">
        <f>IF(InpOverride!I1391="",F_Inputs!I1391,InpOverride!I1391)</f>
        <v>18.404</v>
      </c>
      <c r="J1391" s="347">
        <f>IF(InpOverride!J1391="",F_Inputs!J1391,InpOverride!J1391)</f>
        <v>0</v>
      </c>
      <c r="K1391" s="347">
        <f>IF(InpOverride!K1391="",F_Inputs!K1391,InpOverride!K1391)</f>
        <v>0</v>
      </c>
      <c r="L1391" s="347">
        <f>IF(InpOverride!L1391="",F_Inputs!L1391,InpOverride!L1391)</f>
        <v>0</v>
      </c>
      <c r="M1391" s="347">
        <f>IF(InpOverride!M1391="",F_Inputs!M1391,InpOverride!M1391)</f>
        <v>0</v>
      </c>
    </row>
    <row r="1392" spans="1:13" x14ac:dyDescent="0.35">
      <c r="A1392" t="s">
        <v>128</v>
      </c>
      <c r="B1392" t="s">
        <v>524</v>
      </c>
      <c r="C1392" t="s">
        <v>525</v>
      </c>
      <c r="D1392" t="s">
        <v>170</v>
      </c>
      <c r="E1392" t="s">
        <v>292</v>
      </c>
      <c r="F1392" s="347">
        <f>IF(InpOverride!F1392="",F_Inputs!F1392,InpOverride!F1392)</f>
        <v>0</v>
      </c>
      <c r="G1392" s="347">
        <f>IF(InpOverride!G1392="",F_Inputs!G1392,InpOverride!G1392)</f>
        <v>0</v>
      </c>
      <c r="H1392" s="347">
        <f>IF(InpOverride!H1392="",F_Inputs!H1392,InpOverride!H1392)</f>
        <v>0</v>
      </c>
      <c r="I1392" s="347">
        <f>IF(InpOverride!I1392="",F_Inputs!I1392,InpOverride!I1392)</f>
        <v>0</v>
      </c>
      <c r="J1392" s="347">
        <f>IF(InpOverride!J1392="",F_Inputs!J1392,InpOverride!J1392)</f>
        <v>0</v>
      </c>
      <c r="K1392" s="347">
        <f>IF(InpOverride!K1392="",F_Inputs!K1392,InpOverride!K1392)</f>
        <v>0</v>
      </c>
      <c r="L1392" s="347">
        <f>IF(InpOverride!L1392="",F_Inputs!L1392,InpOverride!L1392)</f>
        <v>0</v>
      </c>
      <c r="M1392" s="347">
        <f>IF(InpOverride!M1392="",F_Inputs!M1392,InpOverride!M1392)</f>
        <v>0</v>
      </c>
    </row>
    <row r="1393" spans="1:13" x14ac:dyDescent="0.35">
      <c r="A1393" t="s">
        <v>128</v>
      </c>
      <c r="B1393" t="s">
        <v>526</v>
      </c>
      <c r="C1393" t="s">
        <v>527</v>
      </c>
      <c r="D1393" t="s">
        <v>170</v>
      </c>
      <c r="E1393" t="s">
        <v>292</v>
      </c>
      <c r="F1393" s="347">
        <f>IF(InpOverride!F1393="",F_Inputs!F1393,InpOverride!F1393)</f>
        <v>0</v>
      </c>
      <c r="G1393" s="347">
        <f>IF(InpOverride!G1393="",F_Inputs!G1393,InpOverride!G1393)</f>
        <v>0</v>
      </c>
      <c r="H1393" s="347">
        <f>IF(InpOverride!H1393="",F_Inputs!H1393,InpOverride!H1393)</f>
        <v>0</v>
      </c>
      <c r="I1393" s="347">
        <f>IF(InpOverride!I1393="",F_Inputs!I1393,InpOverride!I1393)</f>
        <v>9.5510000000000002</v>
      </c>
      <c r="J1393" s="347">
        <f>IF(InpOverride!J1393="",F_Inputs!J1393,InpOverride!J1393)</f>
        <v>0</v>
      </c>
      <c r="K1393" s="347">
        <f>IF(InpOverride!K1393="",F_Inputs!K1393,InpOverride!K1393)</f>
        <v>0</v>
      </c>
      <c r="L1393" s="347">
        <f>IF(InpOverride!L1393="",F_Inputs!L1393,InpOverride!L1393)</f>
        <v>0</v>
      </c>
      <c r="M1393" s="347">
        <f>IF(InpOverride!M1393="",F_Inputs!M1393,InpOverride!M1393)</f>
        <v>0</v>
      </c>
    </row>
    <row r="1394" spans="1:13" x14ac:dyDescent="0.35">
      <c r="A1394" t="s">
        <v>128</v>
      </c>
      <c r="B1394" t="s">
        <v>528</v>
      </c>
      <c r="C1394" t="s">
        <v>529</v>
      </c>
      <c r="D1394" t="s">
        <v>170</v>
      </c>
      <c r="E1394" t="s">
        <v>292</v>
      </c>
      <c r="F1394" s="347">
        <f>IF(InpOverride!F1394="",F_Inputs!F1394,InpOverride!F1394)</f>
        <v>0</v>
      </c>
      <c r="G1394" s="347">
        <f>IF(InpOverride!G1394="",F_Inputs!G1394,InpOverride!G1394)</f>
        <v>0</v>
      </c>
      <c r="H1394" s="347">
        <f>IF(InpOverride!H1394="",F_Inputs!H1394,InpOverride!H1394)</f>
        <v>0</v>
      </c>
      <c r="I1394" s="347">
        <f>IF(InpOverride!I1394="",F_Inputs!I1394,InpOverride!I1394)</f>
        <v>130.952</v>
      </c>
      <c r="J1394" s="347">
        <f>IF(InpOverride!J1394="",F_Inputs!J1394,InpOverride!J1394)</f>
        <v>0</v>
      </c>
      <c r="K1394" s="347">
        <f>IF(InpOverride!K1394="",F_Inputs!K1394,InpOverride!K1394)</f>
        <v>0</v>
      </c>
      <c r="L1394" s="347">
        <f>IF(InpOverride!L1394="",F_Inputs!L1394,InpOverride!L1394)</f>
        <v>0</v>
      </c>
      <c r="M1394" s="347">
        <f>IF(InpOverride!M1394="",F_Inputs!M1394,InpOverride!M1394)</f>
        <v>0</v>
      </c>
    </row>
    <row r="1395" spans="1:13" x14ac:dyDescent="0.35">
      <c r="A1395" t="s">
        <v>128</v>
      </c>
      <c r="B1395" t="s">
        <v>530</v>
      </c>
      <c r="C1395" t="s">
        <v>531</v>
      </c>
      <c r="D1395" t="s">
        <v>170</v>
      </c>
      <c r="E1395" t="s">
        <v>292</v>
      </c>
      <c r="F1395" s="347">
        <f>IF(InpOverride!F1395="",F_Inputs!F1395,InpOverride!F1395)</f>
        <v>0</v>
      </c>
      <c r="G1395" s="347">
        <f>IF(InpOverride!G1395="",F_Inputs!G1395,InpOverride!G1395)</f>
        <v>0</v>
      </c>
      <c r="H1395" s="347">
        <f>IF(InpOverride!H1395="",F_Inputs!H1395,InpOverride!H1395)</f>
        <v>0</v>
      </c>
      <c r="I1395" s="347">
        <f>IF(InpOverride!I1395="",F_Inputs!I1395,InpOverride!I1395)</f>
        <v>173.96600000000001</v>
      </c>
      <c r="J1395" s="347">
        <f>IF(InpOverride!J1395="",F_Inputs!J1395,InpOverride!J1395)</f>
        <v>0</v>
      </c>
      <c r="K1395" s="347">
        <f>IF(InpOverride!K1395="",F_Inputs!K1395,InpOverride!K1395)</f>
        <v>0</v>
      </c>
      <c r="L1395" s="347">
        <f>IF(InpOverride!L1395="",F_Inputs!L1395,InpOverride!L1395)</f>
        <v>0</v>
      </c>
      <c r="M1395" s="347">
        <f>IF(InpOverride!M1395="",F_Inputs!M1395,InpOverride!M1395)</f>
        <v>0</v>
      </c>
    </row>
    <row r="1396" spans="1:13" x14ac:dyDescent="0.35">
      <c r="A1396" t="s">
        <v>128</v>
      </c>
      <c r="B1396" t="s">
        <v>532</v>
      </c>
      <c r="C1396" t="s">
        <v>533</v>
      </c>
      <c r="D1396" t="s">
        <v>170</v>
      </c>
      <c r="E1396" t="s">
        <v>292</v>
      </c>
      <c r="F1396" s="347">
        <f>IF(InpOverride!F1396="",F_Inputs!F1396,InpOverride!F1396)</f>
        <v>0</v>
      </c>
      <c r="G1396" s="347">
        <f>IF(InpOverride!G1396="",F_Inputs!G1396,InpOverride!G1396)</f>
        <v>0</v>
      </c>
      <c r="H1396" s="347">
        <f>IF(InpOverride!H1396="",F_Inputs!H1396,InpOverride!H1396)</f>
        <v>0</v>
      </c>
      <c r="I1396" s="347">
        <f>IF(InpOverride!I1396="",F_Inputs!I1396,InpOverride!I1396)</f>
        <v>18.404</v>
      </c>
      <c r="J1396" s="347">
        <f>IF(InpOverride!J1396="",F_Inputs!J1396,InpOverride!J1396)</f>
        <v>0</v>
      </c>
      <c r="K1396" s="347">
        <f>IF(InpOverride!K1396="",F_Inputs!K1396,InpOverride!K1396)</f>
        <v>0</v>
      </c>
      <c r="L1396" s="347">
        <f>IF(InpOverride!L1396="",F_Inputs!L1396,InpOverride!L1396)</f>
        <v>0</v>
      </c>
      <c r="M1396" s="347">
        <f>IF(InpOverride!M1396="",F_Inputs!M1396,InpOverride!M1396)</f>
        <v>0</v>
      </c>
    </row>
    <row r="1397" spans="1:13" x14ac:dyDescent="0.35">
      <c r="A1397" t="s">
        <v>128</v>
      </c>
      <c r="B1397" t="s">
        <v>534</v>
      </c>
      <c r="C1397" t="s">
        <v>535</v>
      </c>
      <c r="D1397" t="s">
        <v>170</v>
      </c>
      <c r="E1397" t="s">
        <v>292</v>
      </c>
      <c r="F1397" s="347">
        <f>IF(InpOverride!F1397="",F_Inputs!F1397,InpOverride!F1397)</f>
        <v>0</v>
      </c>
      <c r="G1397" s="347">
        <f>IF(InpOverride!G1397="",F_Inputs!G1397,InpOverride!G1397)</f>
        <v>0</v>
      </c>
      <c r="H1397" s="347">
        <f>IF(InpOverride!H1397="",F_Inputs!H1397,InpOverride!H1397)</f>
        <v>0</v>
      </c>
      <c r="I1397" s="347">
        <f>IF(InpOverride!I1397="",F_Inputs!I1397,InpOverride!I1397)</f>
        <v>0</v>
      </c>
      <c r="J1397" s="347">
        <f>IF(InpOverride!J1397="",F_Inputs!J1397,InpOverride!J1397)</f>
        <v>0</v>
      </c>
      <c r="K1397" s="347">
        <f>IF(InpOverride!K1397="",F_Inputs!K1397,InpOverride!K1397)</f>
        <v>0</v>
      </c>
      <c r="L1397" s="347">
        <f>IF(InpOverride!L1397="",F_Inputs!L1397,InpOverride!L1397)</f>
        <v>0</v>
      </c>
      <c r="M1397" s="347">
        <f>IF(InpOverride!M1397="",F_Inputs!M1397,InpOverride!M1397)</f>
        <v>0</v>
      </c>
    </row>
    <row r="1398" spans="1:13" x14ac:dyDescent="0.35">
      <c r="A1398" t="s">
        <v>128</v>
      </c>
      <c r="B1398" t="s">
        <v>536</v>
      </c>
      <c r="C1398" t="s">
        <v>537</v>
      </c>
      <c r="D1398" t="s">
        <v>170</v>
      </c>
      <c r="E1398" t="s">
        <v>292</v>
      </c>
      <c r="F1398" s="347">
        <f>IF(InpOverride!F1398="",F_Inputs!F1398,InpOverride!F1398)</f>
        <v>0</v>
      </c>
      <c r="G1398" s="347">
        <f>IF(InpOverride!G1398="",F_Inputs!G1398,InpOverride!G1398)</f>
        <v>0</v>
      </c>
      <c r="H1398" s="347">
        <f>IF(InpOverride!H1398="",F_Inputs!H1398,InpOverride!H1398)</f>
        <v>0</v>
      </c>
      <c r="I1398" s="347">
        <f>IF(InpOverride!I1398="",F_Inputs!I1398,InpOverride!I1398)</f>
        <v>12.06</v>
      </c>
      <c r="J1398" s="347">
        <f>IF(InpOverride!J1398="",F_Inputs!J1398,InpOverride!J1398)</f>
        <v>0</v>
      </c>
      <c r="K1398" s="347">
        <f>IF(InpOverride!K1398="",F_Inputs!K1398,InpOverride!K1398)</f>
        <v>0</v>
      </c>
      <c r="L1398" s="347">
        <f>IF(InpOverride!L1398="",F_Inputs!L1398,InpOverride!L1398)</f>
        <v>0</v>
      </c>
      <c r="M1398" s="347">
        <f>IF(InpOverride!M1398="",F_Inputs!M1398,InpOverride!M1398)</f>
        <v>0</v>
      </c>
    </row>
    <row r="1399" spans="1:13" x14ac:dyDescent="0.35">
      <c r="A1399" t="s">
        <v>128</v>
      </c>
      <c r="B1399" t="s">
        <v>538</v>
      </c>
      <c r="C1399" t="s">
        <v>539</v>
      </c>
      <c r="D1399" t="s">
        <v>170</v>
      </c>
      <c r="E1399" t="s">
        <v>292</v>
      </c>
      <c r="F1399" s="347">
        <f>IF(InpOverride!F1399="",F_Inputs!F1399,InpOverride!F1399)</f>
        <v>0</v>
      </c>
      <c r="G1399" s="347">
        <f>IF(InpOverride!G1399="",F_Inputs!G1399,InpOverride!G1399)</f>
        <v>0</v>
      </c>
      <c r="H1399" s="347">
        <f>IF(InpOverride!H1399="",F_Inputs!H1399,InpOverride!H1399)</f>
        <v>0</v>
      </c>
      <c r="I1399" s="347">
        <f>IF(InpOverride!I1399="",F_Inputs!I1399,InpOverride!I1399)</f>
        <v>136.47</v>
      </c>
      <c r="J1399" s="347">
        <f>IF(InpOverride!J1399="",F_Inputs!J1399,InpOverride!J1399)</f>
        <v>0</v>
      </c>
      <c r="K1399" s="347">
        <f>IF(InpOverride!K1399="",F_Inputs!K1399,InpOverride!K1399)</f>
        <v>0</v>
      </c>
      <c r="L1399" s="347">
        <f>IF(InpOverride!L1399="",F_Inputs!L1399,InpOverride!L1399)</f>
        <v>0</v>
      </c>
      <c r="M1399" s="347">
        <f>IF(InpOverride!M1399="",F_Inputs!M1399,InpOverride!M1399)</f>
        <v>0</v>
      </c>
    </row>
    <row r="1400" spans="1:13" x14ac:dyDescent="0.35">
      <c r="A1400" t="s">
        <v>128</v>
      </c>
      <c r="B1400" t="s">
        <v>540</v>
      </c>
      <c r="C1400" t="s">
        <v>541</v>
      </c>
      <c r="D1400" t="s">
        <v>170</v>
      </c>
      <c r="E1400" t="s">
        <v>292</v>
      </c>
      <c r="F1400" s="347">
        <f>IF(InpOverride!F1400="",F_Inputs!F1400,InpOverride!F1400)</f>
        <v>0</v>
      </c>
      <c r="G1400" s="347">
        <f>IF(InpOverride!G1400="",F_Inputs!G1400,InpOverride!G1400)</f>
        <v>0</v>
      </c>
      <c r="H1400" s="347">
        <f>IF(InpOverride!H1400="",F_Inputs!H1400,InpOverride!H1400)</f>
        <v>0</v>
      </c>
      <c r="I1400" s="347">
        <f>IF(InpOverride!I1400="",F_Inputs!I1400,InpOverride!I1400)</f>
        <v>145.571</v>
      </c>
      <c r="J1400" s="347">
        <f>IF(InpOverride!J1400="",F_Inputs!J1400,InpOverride!J1400)</f>
        <v>0</v>
      </c>
      <c r="K1400" s="347">
        <f>IF(InpOverride!K1400="",F_Inputs!K1400,InpOverride!K1400)</f>
        <v>0</v>
      </c>
      <c r="L1400" s="347">
        <f>IF(InpOverride!L1400="",F_Inputs!L1400,InpOverride!L1400)</f>
        <v>0</v>
      </c>
      <c r="M1400" s="347">
        <f>IF(InpOverride!M1400="",F_Inputs!M1400,InpOverride!M1400)</f>
        <v>0</v>
      </c>
    </row>
    <row r="1401" spans="1:13" x14ac:dyDescent="0.35">
      <c r="A1401" t="s">
        <v>128</v>
      </c>
      <c r="B1401" t="s">
        <v>542</v>
      </c>
      <c r="C1401" t="s">
        <v>543</v>
      </c>
      <c r="D1401" t="s">
        <v>170</v>
      </c>
      <c r="E1401" t="s">
        <v>292</v>
      </c>
      <c r="F1401" s="347">
        <f>IF(InpOverride!F1401="",F_Inputs!F1401,InpOverride!F1401)</f>
        <v>0</v>
      </c>
      <c r="G1401" s="347">
        <f>IF(InpOverride!G1401="",F_Inputs!G1401,InpOverride!G1401)</f>
        <v>0</v>
      </c>
      <c r="H1401" s="347">
        <f>IF(InpOverride!H1401="",F_Inputs!H1401,InpOverride!H1401)</f>
        <v>0</v>
      </c>
      <c r="I1401" s="347">
        <f>IF(InpOverride!I1401="",F_Inputs!I1401,InpOverride!I1401)</f>
        <v>16.981000000000002</v>
      </c>
      <c r="J1401" s="347">
        <f>IF(InpOverride!J1401="",F_Inputs!J1401,InpOverride!J1401)</f>
        <v>0</v>
      </c>
      <c r="K1401" s="347">
        <f>IF(InpOverride!K1401="",F_Inputs!K1401,InpOverride!K1401)</f>
        <v>0</v>
      </c>
      <c r="L1401" s="347">
        <f>IF(InpOverride!L1401="",F_Inputs!L1401,InpOverride!L1401)</f>
        <v>0</v>
      </c>
      <c r="M1401" s="347">
        <f>IF(InpOverride!M1401="",F_Inputs!M1401,InpOverride!M1401)</f>
        <v>0</v>
      </c>
    </row>
    <row r="1402" spans="1:13" x14ac:dyDescent="0.35">
      <c r="A1402" t="s">
        <v>128</v>
      </c>
      <c r="B1402" t="s">
        <v>544</v>
      </c>
      <c r="C1402" t="s">
        <v>545</v>
      </c>
      <c r="D1402" t="s">
        <v>170</v>
      </c>
      <c r="E1402" t="s">
        <v>292</v>
      </c>
      <c r="F1402" s="347">
        <f>IF(InpOverride!F1402="",F_Inputs!F1402,InpOverride!F1402)</f>
        <v>0</v>
      </c>
      <c r="G1402" s="347">
        <f>IF(InpOverride!G1402="",F_Inputs!G1402,InpOverride!G1402)</f>
        <v>0</v>
      </c>
      <c r="H1402" s="347">
        <f>IF(InpOverride!H1402="",F_Inputs!H1402,InpOverride!H1402)</f>
        <v>0</v>
      </c>
      <c r="I1402" s="347">
        <f>IF(InpOverride!I1402="",F_Inputs!I1402,InpOverride!I1402)</f>
        <v>0</v>
      </c>
      <c r="J1402" s="347">
        <f>IF(InpOverride!J1402="",F_Inputs!J1402,InpOverride!J1402)</f>
        <v>0</v>
      </c>
      <c r="K1402" s="347">
        <f>IF(InpOverride!K1402="",F_Inputs!K1402,InpOverride!K1402)</f>
        <v>0</v>
      </c>
      <c r="L1402" s="347">
        <f>IF(InpOverride!L1402="",F_Inputs!L1402,InpOverride!L1402)</f>
        <v>0</v>
      </c>
      <c r="M1402" s="347">
        <f>IF(InpOverride!M1402="",F_Inputs!M1402,InpOverride!M1402)</f>
        <v>0</v>
      </c>
    </row>
    <row r="1403" spans="1:13" x14ac:dyDescent="0.35">
      <c r="A1403" t="s">
        <v>128</v>
      </c>
      <c r="B1403" t="s">
        <v>546</v>
      </c>
      <c r="C1403" t="s">
        <v>547</v>
      </c>
      <c r="D1403" t="s">
        <v>170</v>
      </c>
      <c r="E1403" t="s">
        <v>292</v>
      </c>
      <c r="F1403" s="347">
        <f>IF(InpOverride!F1403="",F_Inputs!F1403,InpOverride!F1403)</f>
        <v>0</v>
      </c>
      <c r="G1403" s="347">
        <f>IF(InpOverride!G1403="",F_Inputs!G1403,InpOverride!G1403)</f>
        <v>0</v>
      </c>
      <c r="H1403" s="347">
        <f>IF(InpOverride!H1403="",F_Inputs!H1403,InpOverride!H1403)</f>
        <v>0</v>
      </c>
      <c r="I1403" s="347">
        <f>IF(InpOverride!I1403="",F_Inputs!I1403,InpOverride!I1403)</f>
        <v>12.06</v>
      </c>
      <c r="J1403" s="347">
        <f>IF(InpOverride!J1403="",F_Inputs!J1403,InpOverride!J1403)</f>
        <v>0</v>
      </c>
      <c r="K1403" s="347">
        <f>IF(InpOverride!K1403="",F_Inputs!K1403,InpOverride!K1403)</f>
        <v>0</v>
      </c>
      <c r="L1403" s="347">
        <f>IF(InpOverride!L1403="",F_Inputs!L1403,InpOverride!L1403)</f>
        <v>0</v>
      </c>
      <c r="M1403" s="347">
        <f>IF(InpOverride!M1403="",F_Inputs!M1403,InpOverride!M1403)</f>
        <v>0</v>
      </c>
    </row>
    <row r="1404" spans="1:13" x14ac:dyDescent="0.35">
      <c r="A1404" t="s">
        <v>128</v>
      </c>
      <c r="B1404" t="s">
        <v>548</v>
      </c>
      <c r="C1404" t="s">
        <v>549</v>
      </c>
      <c r="D1404" t="s">
        <v>170</v>
      </c>
      <c r="E1404" t="s">
        <v>292</v>
      </c>
      <c r="F1404" s="347">
        <f>IF(InpOverride!F1404="",F_Inputs!F1404,InpOverride!F1404)</f>
        <v>0</v>
      </c>
      <c r="G1404" s="347">
        <f>IF(InpOverride!G1404="",F_Inputs!G1404,InpOverride!G1404)</f>
        <v>0</v>
      </c>
      <c r="H1404" s="347">
        <f>IF(InpOverride!H1404="",F_Inputs!H1404,InpOverride!H1404)</f>
        <v>0</v>
      </c>
      <c r="I1404" s="347">
        <f>IF(InpOverride!I1404="",F_Inputs!I1404,InpOverride!I1404)</f>
        <v>136.47</v>
      </c>
      <c r="J1404" s="347">
        <f>IF(InpOverride!J1404="",F_Inputs!J1404,InpOverride!J1404)</f>
        <v>0</v>
      </c>
      <c r="K1404" s="347">
        <f>IF(InpOverride!K1404="",F_Inputs!K1404,InpOverride!K1404)</f>
        <v>0</v>
      </c>
      <c r="L1404" s="347">
        <f>IF(InpOverride!L1404="",F_Inputs!L1404,InpOverride!L1404)</f>
        <v>0</v>
      </c>
      <c r="M1404" s="347">
        <f>IF(InpOverride!M1404="",F_Inputs!M1404,InpOverride!M1404)</f>
        <v>0</v>
      </c>
    </row>
    <row r="1405" spans="1:13" x14ac:dyDescent="0.35">
      <c r="A1405" t="s">
        <v>128</v>
      </c>
      <c r="B1405" t="s">
        <v>550</v>
      </c>
      <c r="C1405" t="s">
        <v>551</v>
      </c>
      <c r="D1405" t="s">
        <v>170</v>
      </c>
      <c r="E1405" t="s">
        <v>292</v>
      </c>
      <c r="F1405" s="347">
        <f>IF(InpOverride!F1405="",F_Inputs!F1405,InpOverride!F1405)</f>
        <v>0</v>
      </c>
      <c r="G1405" s="347">
        <f>IF(InpOverride!G1405="",F_Inputs!G1405,InpOverride!G1405)</f>
        <v>0</v>
      </c>
      <c r="H1405" s="347">
        <f>IF(InpOverride!H1405="",F_Inputs!H1405,InpOverride!H1405)</f>
        <v>0</v>
      </c>
      <c r="I1405" s="347">
        <f>IF(InpOverride!I1405="",F_Inputs!I1405,InpOverride!I1405)</f>
        <v>145.571</v>
      </c>
      <c r="J1405" s="347">
        <f>IF(InpOverride!J1405="",F_Inputs!J1405,InpOverride!J1405)</f>
        <v>0</v>
      </c>
      <c r="K1405" s="347">
        <f>IF(InpOverride!K1405="",F_Inputs!K1405,InpOverride!K1405)</f>
        <v>0</v>
      </c>
      <c r="L1405" s="347">
        <f>IF(InpOverride!L1405="",F_Inputs!L1405,InpOverride!L1405)</f>
        <v>0</v>
      </c>
      <c r="M1405" s="347">
        <f>IF(InpOverride!M1405="",F_Inputs!M1405,InpOverride!M1405)</f>
        <v>0</v>
      </c>
    </row>
    <row r="1406" spans="1:13" x14ac:dyDescent="0.35">
      <c r="A1406" t="s">
        <v>128</v>
      </c>
      <c r="B1406" t="s">
        <v>552</v>
      </c>
      <c r="C1406" t="s">
        <v>553</v>
      </c>
      <c r="D1406" t="s">
        <v>170</v>
      </c>
      <c r="E1406" t="s">
        <v>292</v>
      </c>
      <c r="F1406" s="347">
        <f>IF(InpOverride!F1406="",F_Inputs!F1406,InpOverride!F1406)</f>
        <v>0</v>
      </c>
      <c r="G1406" s="347">
        <f>IF(InpOverride!G1406="",F_Inputs!G1406,InpOverride!G1406)</f>
        <v>0</v>
      </c>
      <c r="H1406" s="347">
        <f>IF(InpOverride!H1406="",F_Inputs!H1406,InpOverride!H1406)</f>
        <v>0</v>
      </c>
      <c r="I1406" s="347">
        <f>IF(InpOverride!I1406="",F_Inputs!I1406,InpOverride!I1406)</f>
        <v>16.981000000000002</v>
      </c>
      <c r="J1406" s="347">
        <f>IF(InpOverride!J1406="",F_Inputs!J1406,InpOverride!J1406)</f>
        <v>0</v>
      </c>
      <c r="K1406" s="347">
        <f>IF(InpOverride!K1406="",F_Inputs!K1406,InpOverride!K1406)</f>
        <v>0</v>
      </c>
      <c r="L1406" s="347">
        <f>IF(InpOverride!L1406="",F_Inputs!L1406,InpOverride!L1406)</f>
        <v>0</v>
      </c>
      <c r="M1406" s="347">
        <f>IF(InpOverride!M1406="",F_Inputs!M1406,InpOverride!M1406)</f>
        <v>0</v>
      </c>
    </row>
    <row r="1407" spans="1:13" x14ac:dyDescent="0.35">
      <c r="A1407" t="s">
        <v>128</v>
      </c>
      <c r="B1407" t="s">
        <v>554</v>
      </c>
      <c r="C1407" t="s">
        <v>555</v>
      </c>
      <c r="D1407" t="s">
        <v>170</v>
      </c>
      <c r="E1407" t="s">
        <v>292</v>
      </c>
      <c r="F1407" s="347">
        <f>IF(InpOverride!F1407="",F_Inputs!F1407,InpOverride!F1407)</f>
        <v>0</v>
      </c>
      <c r="G1407" s="347">
        <f>IF(InpOverride!G1407="",F_Inputs!G1407,InpOverride!G1407)</f>
        <v>0</v>
      </c>
      <c r="H1407" s="347">
        <f>IF(InpOverride!H1407="",F_Inputs!H1407,InpOverride!H1407)</f>
        <v>0</v>
      </c>
      <c r="I1407" s="347">
        <f>IF(InpOverride!I1407="",F_Inputs!I1407,InpOverride!I1407)</f>
        <v>0</v>
      </c>
      <c r="J1407" s="347">
        <f>IF(InpOverride!J1407="",F_Inputs!J1407,InpOverride!J1407)</f>
        <v>0</v>
      </c>
      <c r="K1407" s="347">
        <f>IF(InpOverride!K1407="",F_Inputs!K1407,InpOverride!K1407)</f>
        <v>0</v>
      </c>
      <c r="L1407" s="347">
        <f>IF(InpOverride!L1407="",F_Inputs!L1407,InpOverride!L1407)</f>
        <v>0</v>
      </c>
      <c r="M1407" s="347">
        <f>IF(InpOverride!M1407="",F_Inputs!M1407,InpOverride!M1407)</f>
        <v>0</v>
      </c>
    </row>
    <row r="1408" spans="1:13" x14ac:dyDescent="0.35">
      <c r="A1408" t="s">
        <v>128</v>
      </c>
      <c r="B1408" t="s">
        <v>556</v>
      </c>
      <c r="C1408" t="s">
        <v>557</v>
      </c>
      <c r="D1408" t="s">
        <v>170</v>
      </c>
      <c r="E1408" t="s">
        <v>292</v>
      </c>
      <c r="F1408" s="347">
        <f>IF(InpOverride!F1408="",F_Inputs!F1408,InpOverride!F1408)</f>
        <v>0</v>
      </c>
      <c r="G1408" s="347">
        <f>IF(InpOverride!G1408="",F_Inputs!G1408,InpOverride!G1408)</f>
        <v>0</v>
      </c>
      <c r="H1408" s="347">
        <f>IF(InpOverride!H1408="",F_Inputs!H1408,InpOverride!H1408)</f>
        <v>0</v>
      </c>
      <c r="I1408" s="347">
        <f>IF(InpOverride!I1408="",F_Inputs!I1408,InpOverride!I1408)</f>
        <v>2.5089999999999999</v>
      </c>
      <c r="J1408" s="347">
        <f>IF(InpOverride!J1408="",F_Inputs!J1408,InpOverride!J1408)</f>
        <v>0</v>
      </c>
      <c r="K1408" s="347">
        <f>IF(InpOverride!K1408="",F_Inputs!K1408,InpOverride!K1408)</f>
        <v>0</v>
      </c>
      <c r="L1408" s="347">
        <f>IF(InpOverride!L1408="",F_Inputs!L1408,InpOverride!L1408)</f>
        <v>0</v>
      </c>
      <c r="M1408" s="347">
        <f>IF(InpOverride!M1408="",F_Inputs!M1408,InpOverride!M1408)</f>
        <v>0</v>
      </c>
    </row>
    <row r="1409" spans="1:13" x14ac:dyDescent="0.35">
      <c r="A1409" t="s">
        <v>128</v>
      </c>
      <c r="B1409" t="s">
        <v>558</v>
      </c>
      <c r="C1409" t="s">
        <v>559</v>
      </c>
      <c r="D1409" t="s">
        <v>170</v>
      </c>
      <c r="E1409" t="s">
        <v>292</v>
      </c>
      <c r="F1409" s="347">
        <f>IF(InpOverride!F1409="",F_Inputs!F1409,InpOverride!F1409)</f>
        <v>0</v>
      </c>
      <c r="G1409" s="347">
        <f>IF(InpOverride!G1409="",F_Inputs!G1409,InpOverride!G1409)</f>
        <v>0</v>
      </c>
      <c r="H1409" s="347">
        <f>IF(InpOverride!H1409="",F_Inputs!H1409,InpOverride!H1409)</f>
        <v>0</v>
      </c>
      <c r="I1409" s="347">
        <f>IF(InpOverride!I1409="",F_Inputs!I1409,InpOverride!I1409)</f>
        <v>5.5179999999999998</v>
      </c>
      <c r="J1409" s="347">
        <f>IF(InpOverride!J1409="",F_Inputs!J1409,InpOverride!J1409)</f>
        <v>0</v>
      </c>
      <c r="K1409" s="347">
        <f>IF(InpOverride!K1409="",F_Inputs!K1409,InpOverride!K1409)</f>
        <v>0</v>
      </c>
      <c r="L1409" s="347">
        <f>IF(InpOverride!L1409="",F_Inputs!L1409,InpOverride!L1409)</f>
        <v>0</v>
      </c>
      <c r="M1409" s="347">
        <f>IF(InpOverride!M1409="",F_Inputs!M1409,InpOverride!M1409)</f>
        <v>0</v>
      </c>
    </row>
    <row r="1410" spans="1:13" x14ac:dyDescent="0.35">
      <c r="A1410" t="s">
        <v>128</v>
      </c>
      <c r="B1410" t="s">
        <v>560</v>
      </c>
      <c r="C1410" t="s">
        <v>561</v>
      </c>
      <c r="D1410" t="s">
        <v>170</v>
      </c>
      <c r="E1410" t="s">
        <v>292</v>
      </c>
      <c r="F1410" s="347">
        <f>IF(InpOverride!F1410="",F_Inputs!F1410,InpOverride!F1410)</f>
        <v>0</v>
      </c>
      <c r="G1410" s="347">
        <f>IF(InpOverride!G1410="",F_Inputs!G1410,InpOverride!G1410)</f>
        <v>0</v>
      </c>
      <c r="H1410" s="347">
        <f>IF(InpOverride!H1410="",F_Inputs!H1410,InpOverride!H1410)</f>
        <v>0</v>
      </c>
      <c r="I1410" s="347">
        <f>IF(InpOverride!I1410="",F_Inputs!I1410,InpOverride!I1410)</f>
        <v>-28.395</v>
      </c>
      <c r="J1410" s="347">
        <f>IF(InpOverride!J1410="",F_Inputs!J1410,InpOverride!J1410)</f>
        <v>0</v>
      </c>
      <c r="K1410" s="347">
        <f>IF(InpOverride!K1410="",F_Inputs!K1410,InpOverride!K1410)</f>
        <v>0</v>
      </c>
      <c r="L1410" s="347">
        <f>IF(InpOverride!L1410="",F_Inputs!L1410,InpOverride!L1410)</f>
        <v>0</v>
      </c>
      <c r="M1410" s="347">
        <f>IF(InpOverride!M1410="",F_Inputs!M1410,InpOverride!M1410)</f>
        <v>0</v>
      </c>
    </row>
    <row r="1411" spans="1:13" x14ac:dyDescent="0.35">
      <c r="A1411" t="s">
        <v>128</v>
      </c>
      <c r="B1411" t="s">
        <v>562</v>
      </c>
      <c r="C1411" t="s">
        <v>563</v>
      </c>
      <c r="D1411" t="s">
        <v>170</v>
      </c>
      <c r="E1411" t="s">
        <v>292</v>
      </c>
      <c r="F1411" s="347">
        <f>IF(InpOverride!F1411="",F_Inputs!F1411,InpOverride!F1411)</f>
        <v>0</v>
      </c>
      <c r="G1411" s="347">
        <f>IF(InpOverride!G1411="",F_Inputs!G1411,InpOverride!G1411)</f>
        <v>0</v>
      </c>
      <c r="H1411" s="347">
        <f>IF(InpOverride!H1411="",F_Inputs!H1411,InpOverride!H1411)</f>
        <v>0</v>
      </c>
      <c r="I1411" s="347">
        <f>IF(InpOverride!I1411="",F_Inputs!I1411,InpOverride!I1411)</f>
        <v>-1.423</v>
      </c>
      <c r="J1411" s="347">
        <f>IF(InpOverride!J1411="",F_Inputs!J1411,InpOverride!J1411)</f>
        <v>0</v>
      </c>
      <c r="K1411" s="347">
        <f>IF(InpOverride!K1411="",F_Inputs!K1411,InpOverride!K1411)</f>
        <v>0</v>
      </c>
      <c r="L1411" s="347">
        <f>IF(InpOverride!L1411="",F_Inputs!L1411,InpOverride!L1411)</f>
        <v>0</v>
      </c>
      <c r="M1411" s="347">
        <f>IF(InpOverride!M1411="",F_Inputs!M1411,InpOverride!M1411)</f>
        <v>0</v>
      </c>
    </row>
    <row r="1412" spans="1:13" x14ac:dyDescent="0.35">
      <c r="A1412" t="s">
        <v>128</v>
      </c>
      <c r="B1412" t="s">
        <v>564</v>
      </c>
      <c r="C1412" t="s">
        <v>565</v>
      </c>
      <c r="D1412" t="s">
        <v>170</v>
      </c>
      <c r="E1412" t="s">
        <v>292</v>
      </c>
      <c r="F1412" s="347">
        <f>IF(InpOverride!F1412="",F_Inputs!F1412,InpOverride!F1412)</f>
        <v>0</v>
      </c>
      <c r="G1412" s="347">
        <f>IF(InpOverride!G1412="",F_Inputs!G1412,InpOverride!G1412)</f>
        <v>0</v>
      </c>
      <c r="H1412" s="347">
        <f>IF(InpOverride!H1412="",F_Inputs!H1412,InpOverride!H1412)</f>
        <v>0</v>
      </c>
      <c r="I1412" s="347">
        <f>IF(InpOverride!I1412="",F_Inputs!I1412,InpOverride!I1412)</f>
        <v>0</v>
      </c>
      <c r="J1412" s="347">
        <f>IF(InpOverride!J1412="",F_Inputs!J1412,InpOverride!J1412)</f>
        <v>0</v>
      </c>
      <c r="K1412" s="347">
        <f>IF(InpOverride!K1412="",F_Inputs!K1412,InpOverride!K1412)</f>
        <v>0</v>
      </c>
      <c r="L1412" s="347">
        <f>IF(InpOverride!L1412="",F_Inputs!L1412,InpOverride!L1412)</f>
        <v>0</v>
      </c>
      <c r="M1412" s="347">
        <f>IF(InpOverride!M1412="",F_Inputs!M1412,InpOverride!M1412)</f>
        <v>0</v>
      </c>
    </row>
    <row r="1413" spans="1:13" x14ac:dyDescent="0.35">
      <c r="A1413" t="s">
        <v>128</v>
      </c>
      <c r="B1413" t="s">
        <v>566</v>
      </c>
      <c r="C1413" t="s">
        <v>567</v>
      </c>
      <c r="D1413" t="s">
        <v>170</v>
      </c>
      <c r="E1413" t="s">
        <v>292</v>
      </c>
      <c r="F1413" s="347">
        <f>IF(InpOverride!F1413="",F_Inputs!F1413,InpOverride!F1413)</f>
        <v>0</v>
      </c>
      <c r="G1413" s="347">
        <f>IF(InpOverride!G1413="",F_Inputs!G1413,InpOverride!G1413)</f>
        <v>0</v>
      </c>
      <c r="H1413" s="347">
        <f>IF(InpOverride!H1413="",F_Inputs!H1413,InpOverride!H1413)</f>
        <v>0</v>
      </c>
      <c r="I1413" s="347">
        <f>IF(InpOverride!I1413="",F_Inputs!I1413,InpOverride!I1413)</f>
        <v>2.5089999999999999</v>
      </c>
      <c r="J1413" s="347">
        <f>IF(InpOverride!J1413="",F_Inputs!J1413,InpOverride!J1413)</f>
        <v>0</v>
      </c>
      <c r="K1413" s="347">
        <f>IF(InpOverride!K1413="",F_Inputs!K1413,InpOverride!K1413)</f>
        <v>0</v>
      </c>
      <c r="L1413" s="347">
        <f>IF(InpOverride!L1413="",F_Inputs!L1413,InpOverride!L1413)</f>
        <v>0</v>
      </c>
      <c r="M1413" s="347">
        <f>IF(InpOverride!M1413="",F_Inputs!M1413,InpOverride!M1413)</f>
        <v>0</v>
      </c>
    </row>
    <row r="1414" spans="1:13" x14ac:dyDescent="0.35">
      <c r="A1414" t="s">
        <v>128</v>
      </c>
      <c r="B1414" t="s">
        <v>568</v>
      </c>
      <c r="C1414" t="s">
        <v>569</v>
      </c>
      <c r="D1414" t="s">
        <v>170</v>
      </c>
      <c r="E1414" t="s">
        <v>292</v>
      </c>
      <c r="F1414" s="347">
        <f>IF(InpOverride!F1414="",F_Inputs!F1414,InpOverride!F1414)</f>
        <v>0</v>
      </c>
      <c r="G1414" s="347">
        <f>IF(InpOverride!G1414="",F_Inputs!G1414,InpOverride!G1414)</f>
        <v>0</v>
      </c>
      <c r="H1414" s="347">
        <f>IF(InpOverride!H1414="",F_Inputs!H1414,InpOverride!H1414)</f>
        <v>0</v>
      </c>
      <c r="I1414" s="347">
        <f>IF(InpOverride!I1414="",F_Inputs!I1414,InpOverride!I1414)</f>
        <v>5.5179999999999998</v>
      </c>
      <c r="J1414" s="347">
        <f>IF(InpOverride!J1414="",F_Inputs!J1414,InpOverride!J1414)</f>
        <v>0</v>
      </c>
      <c r="K1414" s="347">
        <f>IF(InpOverride!K1414="",F_Inputs!K1414,InpOverride!K1414)</f>
        <v>0</v>
      </c>
      <c r="L1414" s="347">
        <f>IF(InpOverride!L1414="",F_Inputs!L1414,InpOverride!L1414)</f>
        <v>0</v>
      </c>
      <c r="M1414" s="347">
        <f>IF(InpOverride!M1414="",F_Inputs!M1414,InpOverride!M1414)</f>
        <v>0</v>
      </c>
    </row>
    <row r="1415" spans="1:13" x14ac:dyDescent="0.35">
      <c r="A1415" t="s">
        <v>128</v>
      </c>
      <c r="B1415" t="s">
        <v>570</v>
      </c>
      <c r="C1415" t="s">
        <v>571</v>
      </c>
      <c r="D1415" t="s">
        <v>170</v>
      </c>
      <c r="E1415" t="s">
        <v>292</v>
      </c>
      <c r="F1415" s="347">
        <f>IF(InpOverride!F1415="",F_Inputs!F1415,InpOverride!F1415)</f>
        <v>0</v>
      </c>
      <c r="G1415" s="347">
        <f>IF(InpOverride!G1415="",F_Inputs!G1415,InpOverride!G1415)</f>
        <v>0</v>
      </c>
      <c r="H1415" s="347">
        <f>IF(InpOverride!H1415="",F_Inputs!H1415,InpOverride!H1415)</f>
        <v>0</v>
      </c>
      <c r="I1415" s="347">
        <f>IF(InpOverride!I1415="",F_Inputs!I1415,InpOverride!I1415)</f>
        <v>-28.395</v>
      </c>
      <c r="J1415" s="347">
        <f>IF(InpOverride!J1415="",F_Inputs!J1415,InpOverride!J1415)</f>
        <v>0</v>
      </c>
      <c r="K1415" s="347">
        <f>IF(InpOverride!K1415="",F_Inputs!K1415,InpOverride!K1415)</f>
        <v>0</v>
      </c>
      <c r="L1415" s="347">
        <f>IF(InpOverride!L1415="",F_Inputs!L1415,InpOverride!L1415)</f>
        <v>0</v>
      </c>
      <c r="M1415" s="347">
        <f>IF(InpOverride!M1415="",F_Inputs!M1415,InpOverride!M1415)</f>
        <v>0</v>
      </c>
    </row>
    <row r="1416" spans="1:13" x14ac:dyDescent="0.35">
      <c r="A1416" t="s">
        <v>128</v>
      </c>
      <c r="B1416" t="s">
        <v>572</v>
      </c>
      <c r="C1416" t="s">
        <v>573</v>
      </c>
      <c r="D1416" t="s">
        <v>170</v>
      </c>
      <c r="E1416" t="s">
        <v>292</v>
      </c>
      <c r="F1416" s="347">
        <f>IF(InpOverride!F1416="",F_Inputs!F1416,InpOverride!F1416)</f>
        <v>0</v>
      </c>
      <c r="G1416" s="347">
        <f>IF(InpOverride!G1416="",F_Inputs!G1416,InpOverride!G1416)</f>
        <v>0</v>
      </c>
      <c r="H1416" s="347">
        <f>IF(InpOverride!H1416="",F_Inputs!H1416,InpOverride!H1416)</f>
        <v>0</v>
      </c>
      <c r="I1416" s="347">
        <f>IF(InpOverride!I1416="",F_Inputs!I1416,InpOverride!I1416)</f>
        <v>-1.423</v>
      </c>
      <c r="J1416" s="347">
        <f>IF(InpOverride!J1416="",F_Inputs!J1416,InpOverride!J1416)</f>
        <v>0</v>
      </c>
      <c r="K1416" s="347">
        <f>IF(InpOverride!K1416="",F_Inputs!K1416,InpOverride!K1416)</f>
        <v>0</v>
      </c>
      <c r="L1416" s="347">
        <f>IF(InpOverride!L1416="",F_Inputs!L1416,InpOverride!L1416)</f>
        <v>0</v>
      </c>
      <c r="M1416" s="347">
        <f>IF(InpOverride!M1416="",F_Inputs!M1416,InpOverride!M1416)</f>
        <v>0</v>
      </c>
    </row>
    <row r="1417" spans="1:13" x14ac:dyDescent="0.35">
      <c r="A1417" t="s">
        <v>128</v>
      </c>
      <c r="B1417" t="s">
        <v>574</v>
      </c>
      <c r="C1417" t="s">
        <v>575</v>
      </c>
      <c r="D1417" t="s">
        <v>170</v>
      </c>
      <c r="E1417" t="s">
        <v>292</v>
      </c>
      <c r="F1417" s="347">
        <f>IF(InpOverride!F1417="",F_Inputs!F1417,InpOverride!F1417)</f>
        <v>0</v>
      </c>
      <c r="G1417" s="347">
        <f>IF(InpOverride!G1417="",F_Inputs!G1417,InpOverride!G1417)</f>
        <v>0</v>
      </c>
      <c r="H1417" s="347">
        <f>IF(InpOverride!H1417="",F_Inputs!H1417,InpOverride!H1417)</f>
        <v>0</v>
      </c>
      <c r="I1417" s="347">
        <f>IF(InpOverride!I1417="",F_Inputs!I1417,InpOverride!I1417)</f>
        <v>0</v>
      </c>
      <c r="J1417" s="347">
        <f>IF(InpOverride!J1417="",F_Inputs!J1417,InpOverride!J1417)</f>
        <v>0</v>
      </c>
      <c r="K1417" s="347">
        <f>IF(InpOverride!K1417="",F_Inputs!K1417,InpOverride!K1417)</f>
        <v>0</v>
      </c>
      <c r="L1417" s="347">
        <f>IF(InpOverride!L1417="",F_Inputs!L1417,InpOverride!L1417)</f>
        <v>0</v>
      </c>
      <c r="M1417" s="347">
        <f>IF(InpOverride!M1417="",F_Inputs!M1417,InpOverride!M1417)</f>
        <v>0</v>
      </c>
    </row>
    <row r="1418" spans="1:13" x14ac:dyDescent="0.35">
      <c r="A1418" t="s">
        <v>128</v>
      </c>
      <c r="B1418" t="s">
        <v>576</v>
      </c>
      <c r="C1418" t="s">
        <v>577</v>
      </c>
      <c r="D1418" t="s">
        <v>170</v>
      </c>
      <c r="E1418" t="s">
        <v>292</v>
      </c>
      <c r="F1418" s="347">
        <f>IF(InpOverride!F1418="",F_Inputs!F1418,InpOverride!F1418)</f>
        <v>0</v>
      </c>
      <c r="G1418" s="347">
        <f>IF(InpOverride!G1418="",F_Inputs!G1418,InpOverride!G1418)</f>
        <v>0</v>
      </c>
      <c r="H1418" s="347">
        <f>IF(InpOverride!H1418="",F_Inputs!H1418,InpOverride!H1418)</f>
        <v>0</v>
      </c>
      <c r="I1418" s="347">
        <f>IF(InpOverride!I1418="",F_Inputs!I1418,InpOverride!I1418)</f>
        <v>3.3</v>
      </c>
      <c r="J1418" s="347">
        <f>IF(InpOverride!J1418="",F_Inputs!J1418,InpOverride!J1418)</f>
        <v>0</v>
      </c>
      <c r="K1418" s="347">
        <f>IF(InpOverride!K1418="",F_Inputs!K1418,InpOverride!K1418)</f>
        <v>0</v>
      </c>
      <c r="L1418" s="347">
        <f>IF(InpOverride!L1418="",F_Inputs!L1418,InpOverride!L1418)</f>
        <v>0</v>
      </c>
      <c r="M1418" s="347">
        <f>IF(InpOverride!M1418="",F_Inputs!M1418,InpOverride!M1418)</f>
        <v>0</v>
      </c>
    </row>
    <row r="1419" spans="1:13" x14ac:dyDescent="0.35">
      <c r="A1419" t="s">
        <v>128</v>
      </c>
      <c r="B1419" t="s">
        <v>578</v>
      </c>
      <c r="C1419" t="s">
        <v>579</v>
      </c>
      <c r="D1419" t="s">
        <v>170</v>
      </c>
      <c r="E1419" t="s">
        <v>292</v>
      </c>
      <c r="F1419" s="347">
        <f>IF(InpOverride!F1419="",F_Inputs!F1419,InpOverride!F1419)</f>
        <v>0</v>
      </c>
      <c r="G1419" s="347">
        <f>IF(InpOverride!G1419="",F_Inputs!G1419,InpOverride!G1419)</f>
        <v>0</v>
      </c>
      <c r="H1419" s="347">
        <f>IF(InpOverride!H1419="",F_Inputs!H1419,InpOverride!H1419)</f>
        <v>0</v>
      </c>
      <c r="I1419" s="347">
        <f>IF(InpOverride!I1419="",F_Inputs!I1419,InpOverride!I1419)</f>
        <v>13.9</v>
      </c>
      <c r="J1419" s="347">
        <f>IF(InpOverride!J1419="",F_Inputs!J1419,InpOverride!J1419)</f>
        <v>0</v>
      </c>
      <c r="K1419" s="347">
        <f>IF(InpOverride!K1419="",F_Inputs!K1419,InpOverride!K1419)</f>
        <v>0</v>
      </c>
      <c r="L1419" s="347">
        <f>IF(InpOverride!L1419="",F_Inputs!L1419,InpOverride!L1419)</f>
        <v>0</v>
      </c>
      <c r="M1419" s="347">
        <f>IF(InpOverride!M1419="",F_Inputs!M1419,InpOverride!M1419)</f>
        <v>0</v>
      </c>
    </row>
    <row r="1420" spans="1:13" x14ac:dyDescent="0.35">
      <c r="A1420" t="s">
        <v>128</v>
      </c>
      <c r="B1420" t="s">
        <v>580</v>
      </c>
      <c r="C1420" t="s">
        <v>581</v>
      </c>
      <c r="D1420" t="s">
        <v>170</v>
      </c>
      <c r="E1420" t="s">
        <v>292</v>
      </c>
      <c r="F1420" s="347">
        <f>IF(InpOverride!F1420="",F_Inputs!F1420,InpOverride!F1420)</f>
        <v>0</v>
      </c>
      <c r="G1420" s="347">
        <f>IF(InpOverride!G1420="",F_Inputs!G1420,InpOverride!G1420)</f>
        <v>0</v>
      </c>
      <c r="H1420" s="347">
        <f>IF(InpOverride!H1420="",F_Inputs!H1420,InpOverride!H1420)</f>
        <v>0</v>
      </c>
      <c r="I1420" s="347">
        <f>IF(InpOverride!I1420="",F_Inputs!I1420,InpOverride!I1420)</f>
        <v>25.8</v>
      </c>
      <c r="J1420" s="347">
        <f>IF(InpOverride!J1420="",F_Inputs!J1420,InpOverride!J1420)</f>
        <v>0</v>
      </c>
      <c r="K1420" s="347">
        <f>IF(InpOverride!K1420="",F_Inputs!K1420,InpOverride!K1420)</f>
        <v>0</v>
      </c>
      <c r="L1420" s="347">
        <f>IF(InpOverride!L1420="",F_Inputs!L1420,InpOverride!L1420)</f>
        <v>0</v>
      </c>
      <c r="M1420" s="347">
        <f>IF(InpOverride!M1420="",F_Inputs!M1420,InpOverride!M1420)</f>
        <v>0</v>
      </c>
    </row>
    <row r="1421" spans="1:13" x14ac:dyDescent="0.35">
      <c r="A1421" t="s">
        <v>128</v>
      </c>
      <c r="B1421" t="s">
        <v>582</v>
      </c>
      <c r="C1421" t="s">
        <v>583</v>
      </c>
      <c r="D1421" t="s">
        <v>170</v>
      </c>
      <c r="E1421" t="s">
        <v>292</v>
      </c>
      <c r="F1421" s="347">
        <f>IF(InpOverride!F1421="",F_Inputs!F1421,InpOverride!F1421)</f>
        <v>0</v>
      </c>
      <c r="G1421" s="347">
        <f>IF(InpOverride!G1421="",F_Inputs!G1421,InpOverride!G1421)</f>
        <v>0</v>
      </c>
      <c r="H1421" s="347">
        <f>IF(InpOverride!H1421="",F_Inputs!H1421,InpOverride!H1421)</f>
        <v>0</v>
      </c>
      <c r="I1421" s="347">
        <f>IF(InpOverride!I1421="",F_Inputs!I1421,InpOverride!I1421)</f>
        <v>0</v>
      </c>
      <c r="J1421" s="347">
        <f>IF(InpOverride!J1421="",F_Inputs!J1421,InpOverride!J1421)</f>
        <v>0</v>
      </c>
      <c r="K1421" s="347">
        <f>IF(InpOverride!K1421="",F_Inputs!K1421,InpOverride!K1421)</f>
        <v>0</v>
      </c>
      <c r="L1421" s="347">
        <f>IF(InpOverride!L1421="",F_Inputs!L1421,InpOverride!L1421)</f>
        <v>0</v>
      </c>
      <c r="M1421" s="347">
        <f>IF(InpOverride!M1421="",F_Inputs!M1421,InpOverride!M1421)</f>
        <v>0</v>
      </c>
    </row>
    <row r="1422" spans="1:13" x14ac:dyDescent="0.35">
      <c r="A1422" t="s">
        <v>128</v>
      </c>
      <c r="B1422" t="s">
        <v>584</v>
      </c>
      <c r="C1422" t="s">
        <v>585</v>
      </c>
      <c r="D1422" t="s">
        <v>170</v>
      </c>
      <c r="E1422" t="s">
        <v>292</v>
      </c>
      <c r="F1422" s="347">
        <f>IF(InpOverride!F1422="",F_Inputs!F1422,InpOverride!F1422)</f>
        <v>0</v>
      </c>
      <c r="G1422" s="347">
        <f>IF(InpOverride!G1422="",F_Inputs!G1422,InpOverride!G1422)</f>
        <v>0</v>
      </c>
      <c r="H1422" s="347">
        <f>IF(InpOverride!H1422="",F_Inputs!H1422,InpOverride!H1422)</f>
        <v>0</v>
      </c>
      <c r="I1422" s="347">
        <f>IF(InpOverride!I1422="",F_Inputs!I1422,InpOverride!I1422)</f>
        <v>0</v>
      </c>
      <c r="J1422" s="347">
        <f>IF(InpOverride!J1422="",F_Inputs!J1422,InpOverride!J1422)</f>
        <v>0</v>
      </c>
      <c r="K1422" s="347">
        <f>IF(InpOverride!K1422="",F_Inputs!K1422,InpOverride!K1422)</f>
        <v>0</v>
      </c>
      <c r="L1422" s="347">
        <f>IF(InpOverride!L1422="",F_Inputs!L1422,InpOverride!L1422)</f>
        <v>0</v>
      </c>
      <c r="M1422" s="347">
        <f>IF(InpOverride!M1422="",F_Inputs!M1422,InpOverride!M1422)</f>
        <v>0</v>
      </c>
    </row>
    <row r="1423" spans="1:13" x14ac:dyDescent="0.35">
      <c r="A1423" t="s">
        <v>128</v>
      </c>
      <c r="B1423" t="s">
        <v>586</v>
      </c>
      <c r="C1423" t="s">
        <v>587</v>
      </c>
      <c r="D1423" t="s">
        <v>170</v>
      </c>
      <c r="E1423" t="s">
        <v>292</v>
      </c>
      <c r="F1423" s="347">
        <f>IF(InpOverride!F1423="",F_Inputs!F1423,InpOverride!F1423)</f>
        <v>0</v>
      </c>
      <c r="G1423" s="347">
        <f>IF(InpOverride!G1423="",F_Inputs!G1423,InpOverride!G1423)</f>
        <v>0</v>
      </c>
      <c r="H1423" s="347">
        <f>IF(InpOverride!H1423="",F_Inputs!H1423,InpOverride!H1423)</f>
        <v>0</v>
      </c>
      <c r="I1423" s="347">
        <f>IF(InpOverride!I1423="",F_Inputs!I1423,InpOverride!I1423)</f>
        <v>3.3</v>
      </c>
      <c r="J1423" s="347">
        <f>IF(InpOverride!J1423="",F_Inputs!J1423,InpOverride!J1423)</f>
        <v>0</v>
      </c>
      <c r="K1423" s="347">
        <f>IF(InpOverride!K1423="",F_Inputs!K1423,InpOverride!K1423)</f>
        <v>0</v>
      </c>
      <c r="L1423" s="347">
        <f>IF(InpOverride!L1423="",F_Inputs!L1423,InpOverride!L1423)</f>
        <v>0</v>
      </c>
      <c r="M1423" s="347">
        <f>IF(InpOverride!M1423="",F_Inputs!M1423,InpOverride!M1423)</f>
        <v>0</v>
      </c>
    </row>
    <row r="1424" spans="1:13" x14ac:dyDescent="0.35">
      <c r="A1424" t="s">
        <v>128</v>
      </c>
      <c r="B1424" t="s">
        <v>588</v>
      </c>
      <c r="C1424" t="s">
        <v>589</v>
      </c>
      <c r="D1424" t="s">
        <v>170</v>
      </c>
      <c r="E1424" t="s">
        <v>292</v>
      </c>
      <c r="F1424" s="347">
        <f>IF(InpOverride!F1424="",F_Inputs!F1424,InpOverride!F1424)</f>
        <v>0</v>
      </c>
      <c r="G1424" s="347">
        <f>IF(InpOverride!G1424="",F_Inputs!G1424,InpOverride!G1424)</f>
        <v>0</v>
      </c>
      <c r="H1424" s="347">
        <f>IF(InpOverride!H1424="",F_Inputs!H1424,InpOverride!H1424)</f>
        <v>0</v>
      </c>
      <c r="I1424" s="347">
        <f>IF(InpOverride!I1424="",F_Inputs!I1424,InpOverride!I1424)</f>
        <v>13.9</v>
      </c>
      <c r="J1424" s="347">
        <f>IF(InpOverride!J1424="",F_Inputs!J1424,InpOverride!J1424)</f>
        <v>0</v>
      </c>
      <c r="K1424" s="347">
        <f>IF(InpOverride!K1424="",F_Inputs!K1424,InpOverride!K1424)</f>
        <v>0</v>
      </c>
      <c r="L1424" s="347">
        <f>IF(InpOverride!L1424="",F_Inputs!L1424,InpOverride!L1424)</f>
        <v>0</v>
      </c>
      <c r="M1424" s="347">
        <f>IF(InpOverride!M1424="",F_Inputs!M1424,InpOverride!M1424)</f>
        <v>0</v>
      </c>
    </row>
    <row r="1425" spans="1:13" x14ac:dyDescent="0.35">
      <c r="A1425" t="s">
        <v>128</v>
      </c>
      <c r="B1425" t="s">
        <v>590</v>
      </c>
      <c r="C1425" t="s">
        <v>591</v>
      </c>
      <c r="D1425" t="s">
        <v>170</v>
      </c>
      <c r="E1425" t="s">
        <v>292</v>
      </c>
      <c r="F1425" s="347">
        <f>IF(InpOverride!F1425="",F_Inputs!F1425,InpOverride!F1425)</f>
        <v>0</v>
      </c>
      <c r="G1425" s="347">
        <f>IF(InpOverride!G1425="",F_Inputs!G1425,InpOverride!G1425)</f>
        <v>0</v>
      </c>
      <c r="H1425" s="347">
        <f>IF(InpOverride!H1425="",F_Inputs!H1425,InpOverride!H1425)</f>
        <v>0</v>
      </c>
      <c r="I1425" s="347">
        <f>IF(InpOverride!I1425="",F_Inputs!I1425,InpOverride!I1425)</f>
        <v>25.8</v>
      </c>
      <c r="J1425" s="347">
        <f>IF(InpOverride!J1425="",F_Inputs!J1425,InpOverride!J1425)</f>
        <v>0</v>
      </c>
      <c r="K1425" s="347">
        <f>IF(InpOverride!K1425="",F_Inputs!K1425,InpOverride!K1425)</f>
        <v>0</v>
      </c>
      <c r="L1425" s="347">
        <f>IF(InpOverride!L1425="",F_Inputs!L1425,InpOverride!L1425)</f>
        <v>0</v>
      </c>
      <c r="M1425" s="347">
        <f>IF(InpOverride!M1425="",F_Inputs!M1425,InpOverride!M1425)</f>
        <v>0</v>
      </c>
    </row>
    <row r="1426" spans="1:13" x14ac:dyDescent="0.35">
      <c r="A1426" t="s">
        <v>128</v>
      </c>
      <c r="B1426" t="s">
        <v>592</v>
      </c>
      <c r="C1426" t="s">
        <v>593</v>
      </c>
      <c r="D1426" t="s">
        <v>170</v>
      </c>
      <c r="E1426" t="s">
        <v>292</v>
      </c>
      <c r="F1426" s="347">
        <f>IF(InpOverride!F1426="",F_Inputs!F1426,InpOverride!F1426)</f>
        <v>0</v>
      </c>
      <c r="G1426" s="347">
        <f>IF(InpOverride!G1426="",F_Inputs!G1426,InpOverride!G1426)</f>
        <v>0</v>
      </c>
      <c r="H1426" s="347">
        <f>IF(InpOverride!H1426="",F_Inputs!H1426,InpOverride!H1426)</f>
        <v>0</v>
      </c>
      <c r="I1426" s="347">
        <f>IF(InpOverride!I1426="",F_Inputs!I1426,InpOverride!I1426)</f>
        <v>0</v>
      </c>
      <c r="J1426" s="347">
        <f>IF(InpOverride!J1426="",F_Inputs!J1426,InpOverride!J1426)</f>
        <v>0</v>
      </c>
      <c r="K1426" s="347">
        <f>IF(InpOverride!K1426="",F_Inputs!K1426,InpOverride!K1426)</f>
        <v>0</v>
      </c>
      <c r="L1426" s="347">
        <f>IF(InpOverride!L1426="",F_Inputs!L1426,InpOverride!L1426)</f>
        <v>0</v>
      </c>
      <c r="M1426" s="347">
        <f>IF(InpOverride!M1426="",F_Inputs!M1426,InpOverride!M1426)</f>
        <v>0</v>
      </c>
    </row>
    <row r="1427" spans="1:13" x14ac:dyDescent="0.35">
      <c r="A1427" t="s">
        <v>128</v>
      </c>
      <c r="B1427" t="s">
        <v>594</v>
      </c>
      <c r="C1427" t="s">
        <v>595</v>
      </c>
      <c r="D1427" t="s">
        <v>170</v>
      </c>
      <c r="E1427" t="s">
        <v>292</v>
      </c>
      <c r="F1427" s="347">
        <f>IF(InpOverride!F1427="",F_Inputs!F1427,InpOverride!F1427)</f>
        <v>0</v>
      </c>
      <c r="G1427" s="347">
        <f>IF(InpOverride!G1427="",F_Inputs!G1427,InpOverride!G1427)</f>
        <v>0</v>
      </c>
      <c r="H1427" s="347">
        <f>IF(InpOverride!H1427="",F_Inputs!H1427,InpOverride!H1427)</f>
        <v>0</v>
      </c>
      <c r="I1427" s="347">
        <f>IF(InpOverride!I1427="",F_Inputs!I1427,InpOverride!I1427)</f>
        <v>0</v>
      </c>
      <c r="J1427" s="347">
        <f>IF(InpOverride!J1427="",F_Inputs!J1427,InpOverride!J1427)</f>
        <v>0</v>
      </c>
      <c r="K1427" s="347">
        <f>IF(InpOverride!K1427="",F_Inputs!K1427,InpOverride!K1427)</f>
        <v>0</v>
      </c>
      <c r="L1427" s="347">
        <f>IF(InpOverride!L1427="",F_Inputs!L1427,InpOverride!L1427)</f>
        <v>0</v>
      </c>
      <c r="M1427" s="347">
        <f>IF(InpOverride!M1427="",F_Inputs!M1427,InpOverride!M1427)</f>
        <v>0</v>
      </c>
    </row>
    <row r="1428" spans="1:13" x14ac:dyDescent="0.35">
      <c r="A1428" t="s">
        <v>128</v>
      </c>
      <c r="B1428" t="s">
        <v>596</v>
      </c>
      <c r="C1428" t="s">
        <v>597</v>
      </c>
      <c r="D1428" t="s">
        <v>170</v>
      </c>
      <c r="E1428" t="s">
        <v>292</v>
      </c>
      <c r="F1428" s="347">
        <f>IF(InpOverride!F1428="",F_Inputs!F1428,InpOverride!F1428)</f>
        <v>0</v>
      </c>
      <c r="G1428" s="347">
        <f>IF(InpOverride!G1428="",F_Inputs!G1428,InpOverride!G1428)</f>
        <v>0</v>
      </c>
      <c r="H1428" s="347">
        <f>IF(InpOverride!H1428="",F_Inputs!H1428,InpOverride!H1428)</f>
        <v>0</v>
      </c>
      <c r="I1428" s="347">
        <f>IF(InpOverride!I1428="",F_Inputs!I1428,InpOverride!I1428)</f>
        <v>-0.79099999999999904</v>
      </c>
      <c r="J1428" s="347">
        <f>IF(InpOverride!J1428="",F_Inputs!J1428,InpOverride!J1428)</f>
        <v>0</v>
      </c>
      <c r="K1428" s="347">
        <f>IF(InpOverride!K1428="",F_Inputs!K1428,InpOverride!K1428)</f>
        <v>0</v>
      </c>
      <c r="L1428" s="347">
        <f>IF(InpOverride!L1428="",F_Inputs!L1428,InpOverride!L1428)</f>
        <v>0</v>
      </c>
      <c r="M1428" s="347">
        <f>IF(InpOverride!M1428="",F_Inputs!M1428,InpOverride!M1428)</f>
        <v>0</v>
      </c>
    </row>
    <row r="1429" spans="1:13" x14ac:dyDescent="0.35">
      <c r="A1429" t="s">
        <v>128</v>
      </c>
      <c r="B1429" t="s">
        <v>598</v>
      </c>
      <c r="C1429" t="s">
        <v>599</v>
      </c>
      <c r="D1429" t="s">
        <v>170</v>
      </c>
      <c r="E1429" t="s">
        <v>292</v>
      </c>
      <c r="F1429" s="347">
        <f>IF(InpOverride!F1429="",F_Inputs!F1429,InpOverride!F1429)</f>
        <v>0</v>
      </c>
      <c r="G1429" s="347">
        <f>IF(InpOverride!G1429="",F_Inputs!G1429,InpOverride!G1429)</f>
        <v>0</v>
      </c>
      <c r="H1429" s="347">
        <f>IF(InpOverride!H1429="",F_Inputs!H1429,InpOverride!H1429)</f>
        <v>0</v>
      </c>
      <c r="I1429" s="347">
        <f>IF(InpOverride!I1429="",F_Inputs!I1429,InpOverride!I1429)</f>
        <v>-8.3819999999999997</v>
      </c>
      <c r="J1429" s="347">
        <f>IF(InpOverride!J1429="",F_Inputs!J1429,InpOverride!J1429)</f>
        <v>0</v>
      </c>
      <c r="K1429" s="347">
        <f>IF(InpOverride!K1429="",F_Inputs!K1429,InpOverride!K1429)</f>
        <v>0</v>
      </c>
      <c r="L1429" s="347">
        <f>IF(InpOverride!L1429="",F_Inputs!L1429,InpOverride!L1429)</f>
        <v>0</v>
      </c>
      <c r="M1429" s="347">
        <f>IF(InpOverride!M1429="",F_Inputs!M1429,InpOverride!M1429)</f>
        <v>0</v>
      </c>
    </row>
    <row r="1430" spans="1:13" x14ac:dyDescent="0.35">
      <c r="A1430" t="s">
        <v>128</v>
      </c>
      <c r="B1430" t="s">
        <v>600</v>
      </c>
      <c r="C1430" t="s">
        <v>601</v>
      </c>
      <c r="D1430" t="s">
        <v>170</v>
      </c>
      <c r="E1430" t="s">
        <v>292</v>
      </c>
      <c r="F1430" s="347">
        <f>IF(InpOverride!F1430="",F_Inputs!F1430,InpOverride!F1430)</f>
        <v>0</v>
      </c>
      <c r="G1430" s="347">
        <f>IF(InpOverride!G1430="",F_Inputs!G1430,InpOverride!G1430)</f>
        <v>0</v>
      </c>
      <c r="H1430" s="347">
        <f>IF(InpOverride!H1430="",F_Inputs!H1430,InpOverride!H1430)</f>
        <v>0</v>
      </c>
      <c r="I1430" s="347">
        <f>IF(InpOverride!I1430="",F_Inputs!I1430,InpOverride!I1430)</f>
        <v>-54.195</v>
      </c>
      <c r="J1430" s="347">
        <f>IF(InpOverride!J1430="",F_Inputs!J1430,InpOverride!J1430)</f>
        <v>0</v>
      </c>
      <c r="K1430" s="347">
        <f>IF(InpOverride!K1430="",F_Inputs!K1430,InpOverride!K1430)</f>
        <v>0</v>
      </c>
      <c r="L1430" s="347">
        <f>IF(InpOverride!L1430="",F_Inputs!L1430,InpOverride!L1430)</f>
        <v>0</v>
      </c>
      <c r="M1430" s="347">
        <f>IF(InpOverride!M1430="",F_Inputs!M1430,InpOverride!M1430)</f>
        <v>0</v>
      </c>
    </row>
    <row r="1431" spans="1:13" ht="25.5" x14ac:dyDescent="0.35">
      <c r="A1431" t="s">
        <v>128</v>
      </c>
      <c r="B1431" t="s">
        <v>602</v>
      </c>
      <c r="C1431" s="327" t="s">
        <v>603</v>
      </c>
      <c r="D1431" t="s">
        <v>170</v>
      </c>
      <c r="E1431" t="s">
        <v>292</v>
      </c>
      <c r="F1431" s="347">
        <f>IF(InpOverride!F1431="",F_Inputs!F1431,InpOverride!F1431)</f>
        <v>0</v>
      </c>
      <c r="G1431" s="347">
        <f>IF(InpOverride!G1431="",F_Inputs!G1431,InpOverride!G1431)</f>
        <v>0</v>
      </c>
      <c r="H1431" s="347">
        <f>IF(InpOverride!H1431="",F_Inputs!H1431,InpOverride!H1431)</f>
        <v>0</v>
      </c>
      <c r="I1431" s="347">
        <f>IF(InpOverride!I1431="",F_Inputs!I1431,InpOverride!I1431)</f>
        <v>-1.423</v>
      </c>
      <c r="J1431" s="347">
        <f>IF(InpOverride!J1431="",F_Inputs!J1431,InpOverride!J1431)</f>
        <v>0</v>
      </c>
      <c r="K1431" s="347">
        <f>IF(InpOverride!K1431="",F_Inputs!K1431,InpOverride!K1431)</f>
        <v>0</v>
      </c>
      <c r="L1431" s="347">
        <f>IF(InpOverride!L1431="",F_Inputs!L1431,InpOverride!L1431)</f>
        <v>0</v>
      </c>
      <c r="M1431" s="347">
        <f>IF(InpOverride!M1431="",F_Inputs!M1431,InpOverride!M1431)</f>
        <v>0</v>
      </c>
    </row>
    <row r="1432" spans="1:13" ht="38.25" x14ac:dyDescent="0.35">
      <c r="A1432" t="s">
        <v>128</v>
      </c>
      <c r="B1432" t="s">
        <v>604</v>
      </c>
      <c r="C1432" s="327" t="s">
        <v>605</v>
      </c>
      <c r="D1432" t="s">
        <v>170</v>
      </c>
      <c r="E1432" t="s">
        <v>292</v>
      </c>
      <c r="F1432" s="347">
        <f>IF(InpOverride!F1432="",F_Inputs!F1432,InpOverride!F1432)</f>
        <v>0</v>
      </c>
      <c r="G1432" s="347">
        <f>IF(InpOverride!G1432="",F_Inputs!G1432,InpOverride!G1432)</f>
        <v>0</v>
      </c>
      <c r="H1432" s="347">
        <f>IF(InpOverride!H1432="",F_Inputs!H1432,InpOverride!H1432)</f>
        <v>0</v>
      </c>
      <c r="I1432" s="347">
        <f>IF(InpOverride!I1432="",F_Inputs!I1432,InpOverride!I1432)</f>
        <v>0</v>
      </c>
      <c r="J1432" s="347">
        <f>IF(InpOverride!J1432="",F_Inputs!J1432,InpOverride!J1432)</f>
        <v>0</v>
      </c>
      <c r="K1432" s="347">
        <f>IF(InpOverride!K1432="",F_Inputs!K1432,InpOverride!K1432)</f>
        <v>0</v>
      </c>
      <c r="L1432" s="347">
        <f>IF(InpOverride!L1432="",F_Inputs!L1432,InpOverride!L1432)</f>
        <v>0</v>
      </c>
      <c r="M1432" s="347">
        <f>IF(InpOverride!M1432="",F_Inputs!M1432,InpOverride!M1432)</f>
        <v>0</v>
      </c>
    </row>
    <row r="1433" spans="1:13" ht="25.5" x14ac:dyDescent="0.35">
      <c r="A1433" t="s">
        <v>128</v>
      </c>
      <c r="B1433" t="s">
        <v>606</v>
      </c>
      <c r="C1433" s="327" t="s">
        <v>607</v>
      </c>
      <c r="D1433" t="s">
        <v>170</v>
      </c>
      <c r="E1433" t="s">
        <v>292</v>
      </c>
      <c r="F1433" s="347">
        <f>IF(InpOverride!F1433="",F_Inputs!F1433,InpOverride!F1433)</f>
        <v>0</v>
      </c>
      <c r="G1433" s="347">
        <f>IF(InpOverride!G1433="",F_Inputs!G1433,InpOverride!G1433)</f>
        <v>0</v>
      </c>
      <c r="H1433" s="347">
        <f>IF(InpOverride!H1433="",F_Inputs!H1433,InpOverride!H1433)</f>
        <v>0</v>
      </c>
      <c r="I1433" s="347">
        <f>IF(InpOverride!I1433="",F_Inputs!I1433,InpOverride!I1433)</f>
        <v>-0.79099999999999904</v>
      </c>
      <c r="J1433" s="347">
        <f>IF(InpOverride!J1433="",F_Inputs!J1433,InpOverride!J1433)</f>
        <v>0</v>
      </c>
      <c r="K1433" s="347">
        <f>IF(InpOverride!K1433="",F_Inputs!K1433,InpOverride!K1433)</f>
        <v>0</v>
      </c>
      <c r="L1433" s="347">
        <f>IF(InpOverride!L1433="",F_Inputs!L1433,InpOverride!L1433)</f>
        <v>0</v>
      </c>
      <c r="M1433" s="347">
        <f>IF(InpOverride!M1433="",F_Inputs!M1433,InpOverride!M1433)</f>
        <v>0</v>
      </c>
    </row>
    <row r="1434" spans="1:13" x14ac:dyDescent="0.35">
      <c r="A1434" t="s">
        <v>128</v>
      </c>
      <c r="B1434" t="s">
        <v>608</v>
      </c>
      <c r="C1434" t="s">
        <v>609</v>
      </c>
      <c r="D1434" t="s">
        <v>170</v>
      </c>
      <c r="E1434" t="s">
        <v>292</v>
      </c>
      <c r="F1434" s="347">
        <f>IF(InpOverride!F1434="",F_Inputs!F1434,InpOverride!F1434)</f>
        <v>0</v>
      </c>
      <c r="G1434" s="347">
        <f>IF(InpOverride!G1434="",F_Inputs!G1434,InpOverride!G1434)</f>
        <v>0</v>
      </c>
      <c r="H1434" s="347">
        <f>IF(InpOverride!H1434="",F_Inputs!H1434,InpOverride!H1434)</f>
        <v>0</v>
      </c>
      <c r="I1434" s="347">
        <f>IF(InpOverride!I1434="",F_Inputs!I1434,InpOverride!I1434)</f>
        <v>-8.3819999999999997</v>
      </c>
      <c r="J1434" s="347">
        <f>IF(InpOverride!J1434="",F_Inputs!J1434,InpOverride!J1434)</f>
        <v>0</v>
      </c>
      <c r="K1434" s="347">
        <f>IF(InpOverride!K1434="",F_Inputs!K1434,InpOverride!K1434)</f>
        <v>0</v>
      </c>
      <c r="L1434" s="347">
        <f>IF(InpOverride!L1434="",F_Inputs!L1434,InpOverride!L1434)</f>
        <v>0</v>
      </c>
      <c r="M1434" s="347">
        <f>IF(InpOverride!M1434="",F_Inputs!M1434,InpOverride!M1434)</f>
        <v>0</v>
      </c>
    </row>
    <row r="1435" spans="1:13" x14ac:dyDescent="0.35">
      <c r="A1435" t="s">
        <v>128</v>
      </c>
      <c r="B1435" t="s">
        <v>610</v>
      </c>
      <c r="C1435" t="s">
        <v>611</v>
      </c>
      <c r="D1435" t="s">
        <v>170</v>
      </c>
      <c r="E1435" t="s">
        <v>292</v>
      </c>
      <c r="F1435" s="347">
        <f>IF(InpOverride!F1435="",F_Inputs!F1435,InpOverride!F1435)</f>
        <v>0</v>
      </c>
      <c r="G1435" s="347">
        <f>IF(InpOverride!G1435="",F_Inputs!G1435,InpOverride!G1435)</f>
        <v>0</v>
      </c>
      <c r="H1435" s="347">
        <f>IF(InpOverride!H1435="",F_Inputs!H1435,InpOverride!H1435)</f>
        <v>0</v>
      </c>
      <c r="I1435" s="347">
        <f>IF(InpOverride!I1435="",F_Inputs!I1435,InpOverride!I1435)</f>
        <v>-54.195</v>
      </c>
      <c r="J1435" s="347">
        <f>IF(InpOverride!J1435="",F_Inputs!J1435,InpOverride!J1435)</f>
        <v>0</v>
      </c>
      <c r="K1435" s="347">
        <f>IF(InpOverride!K1435="",F_Inputs!K1435,InpOverride!K1435)</f>
        <v>0</v>
      </c>
      <c r="L1435" s="347">
        <f>IF(InpOverride!L1435="",F_Inputs!L1435,InpOverride!L1435)</f>
        <v>0</v>
      </c>
      <c r="M1435" s="347">
        <f>IF(InpOverride!M1435="",F_Inputs!M1435,InpOverride!M1435)</f>
        <v>0</v>
      </c>
    </row>
    <row r="1436" spans="1:13" x14ac:dyDescent="0.35">
      <c r="A1436" t="s">
        <v>128</v>
      </c>
      <c r="B1436" t="s">
        <v>612</v>
      </c>
      <c r="C1436" t="s">
        <v>613</v>
      </c>
      <c r="D1436" t="s">
        <v>170</v>
      </c>
      <c r="E1436" t="s">
        <v>292</v>
      </c>
      <c r="F1436" s="347">
        <f>IF(InpOverride!F1436="",F_Inputs!F1436,InpOverride!F1436)</f>
        <v>0</v>
      </c>
      <c r="G1436" s="347">
        <f>IF(InpOverride!G1436="",F_Inputs!G1436,InpOverride!G1436)</f>
        <v>0</v>
      </c>
      <c r="H1436" s="347">
        <f>IF(InpOverride!H1436="",F_Inputs!H1436,InpOverride!H1436)</f>
        <v>0</v>
      </c>
      <c r="I1436" s="347">
        <f>IF(InpOverride!I1436="",F_Inputs!I1436,InpOverride!I1436)</f>
        <v>-1.423</v>
      </c>
      <c r="J1436" s="347">
        <f>IF(InpOverride!J1436="",F_Inputs!J1436,InpOverride!J1436)</f>
        <v>0</v>
      </c>
      <c r="K1436" s="347">
        <f>IF(InpOverride!K1436="",F_Inputs!K1436,InpOverride!K1436)</f>
        <v>0</v>
      </c>
      <c r="L1436" s="347">
        <f>IF(InpOverride!L1436="",F_Inputs!L1436,InpOverride!L1436)</f>
        <v>0</v>
      </c>
      <c r="M1436" s="347">
        <f>IF(InpOverride!M1436="",F_Inputs!M1436,InpOverride!M1436)</f>
        <v>0</v>
      </c>
    </row>
    <row r="1437" spans="1:13" x14ac:dyDescent="0.35">
      <c r="A1437" t="s">
        <v>128</v>
      </c>
      <c r="B1437" t="s">
        <v>614</v>
      </c>
      <c r="C1437" t="s">
        <v>615</v>
      </c>
      <c r="D1437" t="s">
        <v>170</v>
      </c>
      <c r="E1437" t="s">
        <v>292</v>
      </c>
      <c r="F1437" s="347">
        <f>IF(InpOverride!F1437="",F_Inputs!F1437,InpOverride!F1437)</f>
        <v>0</v>
      </c>
      <c r="G1437" s="347">
        <f>IF(InpOverride!G1437="",F_Inputs!G1437,InpOverride!G1437)</f>
        <v>0</v>
      </c>
      <c r="H1437" s="347">
        <f>IF(InpOverride!H1437="",F_Inputs!H1437,InpOverride!H1437)</f>
        <v>0</v>
      </c>
      <c r="I1437" s="347">
        <f>IF(InpOverride!I1437="",F_Inputs!I1437,InpOverride!I1437)</f>
        <v>0</v>
      </c>
      <c r="J1437" s="347">
        <f>IF(InpOverride!J1437="",F_Inputs!J1437,InpOverride!J1437)</f>
        <v>0</v>
      </c>
      <c r="K1437" s="347">
        <f>IF(InpOverride!K1437="",F_Inputs!K1437,InpOverride!K1437)</f>
        <v>0</v>
      </c>
      <c r="L1437" s="347">
        <f>IF(InpOverride!L1437="",F_Inputs!L1437,InpOverride!L1437)</f>
        <v>0</v>
      </c>
      <c r="M1437" s="347">
        <f>IF(InpOverride!M1437="",F_Inputs!M1437,InpOverride!M1437)</f>
        <v>0</v>
      </c>
    </row>
    <row r="1438" spans="1:13" x14ac:dyDescent="0.35">
      <c r="A1438" t="s">
        <v>128</v>
      </c>
      <c r="B1438" t="s">
        <v>616</v>
      </c>
      <c r="C1438" t="s">
        <v>617</v>
      </c>
      <c r="D1438" t="s">
        <v>424</v>
      </c>
      <c r="E1438" t="s">
        <v>292</v>
      </c>
      <c r="F1438" s="347">
        <f>IF(InpOverride!F1438="",F_Inputs!F1438,InpOverride!F1438)</f>
        <v>0</v>
      </c>
      <c r="G1438" s="347">
        <f>IF(InpOverride!G1438="",F_Inputs!G1438,InpOverride!G1438)</f>
        <v>0</v>
      </c>
      <c r="H1438" s="347">
        <f>IF(InpOverride!H1438="",F_Inputs!H1438,InpOverride!H1438)</f>
        <v>0</v>
      </c>
      <c r="I1438" s="347">
        <f>IF(InpOverride!I1438="",F_Inputs!I1438,InpOverride!I1438)</f>
        <v>923.64</v>
      </c>
      <c r="J1438" s="347">
        <f>IF(InpOverride!J1438="",F_Inputs!J1438,InpOverride!J1438)</f>
        <v>0</v>
      </c>
      <c r="K1438" s="347">
        <f>IF(InpOverride!K1438="",F_Inputs!K1438,InpOverride!K1438)</f>
        <v>0</v>
      </c>
      <c r="L1438" s="347">
        <f>IF(InpOverride!L1438="",F_Inputs!L1438,InpOverride!L1438)</f>
        <v>0</v>
      </c>
      <c r="M1438" s="347">
        <f>IF(InpOverride!M1438="",F_Inputs!M1438,InpOverride!M1438)</f>
        <v>0</v>
      </c>
    </row>
    <row r="1439" spans="1:13" x14ac:dyDescent="0.35">
      <c r="A1439" t="s">
        <v>128</v>
      </c>
      <c r="B1439" t="s">
        <v>618</v>
      </c>
      <c r="C1439" t="s">
        <v>619</v>
      </c>
      <c r="D1439" t="s">
        <v>424</v>
      </c>
      <c r="E1439" t="s">
        <v>292</v>
      </c>
      <c r="F1439" s="347">
        <f>IF(InpOverride!F1439="",F_Inputs!F1439,InpOverride!F1439)</f>
        <v>0</v>
      </c>
      <c r="G1439" s="347">
        <f>IF(InpOverride!G1439="",F_Inputs!G1439,InpOverride!G1439)</f>
        <v>0</v>
      </c>
      <c r="H1439" s="347">
        <f>IF(InpOverride!H1439="",F_Inputs!H1439,InpOverride!H1439)</f>
        <v>0</v>
      </c>
      <c r="I1439" s="347">
        <f>IF(InpOverride!I1439="",F_Inputs!I1439,InpOverride!I1439)</f>
        <v>62.68</v>
      </c>
      <c r="J1439" s="347">
        <f>IF(InpOverride!J1439="",F_Inputs!J1439,InpOverride!J1439)</f>
        <v>0</v>
      </c>
      <c r="K1439" s="347">
        <f>IF(InpOverride!K1439="",F_Inputs!K1439,InpOverride!K1439)</f>
        <v>0</v>
      </c>
      <c r="L1439" s="347">
        <f>IF(InpOverride!L1439="",F_Inputs!L1439,InpOverride!L1439)</f>
        <v>0</v>
      </c>
      <c r="M1439" s="347">
        <f>IF(InpOverride!M1439="",F_Inputs!M1439,InpOverride!M1439)</f>
        <v>0</v>
      </c>
    </row>
    <row r="1440" spans="1:13" x14ac:dyDescent="0.35">
      <c r="A1440" t="s">
        <v>128</v>
      </c>
      <c r="B1440" t="s">
        <v>620</v>
      </c>
      <c r="C1440" t="s">
        <v>621</v>
      </c>
      <c r="D1440" t="s">
        <v>176</v>
      </c>
      <c r="E1440" t="s">
        <v>292</v>
      </c>
      <c r="F1440" s="347">
        <f>IF(InpOverride!F1440="",F_Inputs!F1440,InpOverride!F1440)</f>
        <v>0</v>
      </c>
      <c r="G1440" s="347">
        <f>IF(InpOverride!G1440="",F_Inputs!G1440,InpOverride!G1440)</f>
        <v>0</v>
      </c>
      <c r="H1440" s="347">
        <f>IF(InpOverride!H1440="",F_Inputs!H1440,InpOverride!H1440)</f>
        <v>0</v>
      </c>
      <c r="I1440" s="347">
        <f>IF(InpOverride!I1440="",F_Inputs!I1440,InpOverride!I1440)</f>
        <v>6.7861937551426998E-2</v>
      </c>
      <c r="J1440" s="347">
        <f>IF(InpOverride!J1440="",F_Inputs!J1440,InpOverride!J1440)</f>
        <v>0</v>
      </c>
      <c r="K1440" s="347">
        <f>IF(InpOverride!K1440="",F_Inputs!K1440,InpOverride!K1440)</f>
        <v>0</v>
      </c>
      <c r="L1440" s="347">
        <f>IF(InpOverride!L1440="",F_Inputs!L1440,InpOverride!L1440)</f>
        <v>0</v>
      </c>
      <c r="M1440" s="347">
        <f>IF(InpOverride!M1440="",F_Inputs!M1440,InpOverride!M1440)</f>
        <v>0</v>
      </c>
    </row>
    <row r="1441" spans="1:13" x14ac:dyDescent="0.35">
      <c r="A1441" t="s">
        <v>128</v>
      </c>
      <c r="B1441" t="s">
        <v>622</v>
      </c>
      <c r="C1441" t="s">
        <v>623</v>
      </c>
      <c r="D1441" t="s">
        <v>424</v>
      </c>
      <c r="E1441" t="s">
        <v>292</v>
      </c>
      <c r="F1441" s="347">
        <f>IF(InpOverride!F1441="",F_Inputs!F1441,InpOverride!F1441)</f>
        <v>0</v>
      </c>
      <c r="G1441" s="347">
        <f>IF(InpOverride!G1441="",F_Inputs!G1441,InpOverride!G1441)</f>
        <v>0</v>
      </c>
      <c r="H1441" s="347">
        <f>IF(InpOverride!H1441="",F_Inputs!H1441,InpOverride!H1441)</f>
        <v>0</v>
      </c>
      <c r="I1441" s="347">
        <f>IF(InpOverride!I1441="",F_Inputs!I1441,InpOverride!I1441)</f>
        <v>765.66</v>
      </c>
      <c r="J1441" s="347">
        <f>IF(InpOverride!J1441="",F_Inputs!J1441,InpOverride!J1441)</f>
        <v>0</v>
      </c>
      <c r="K1441" s="347">
        <f>IF(InpOverride!K1441="",F_Inputs!K1441,InpOverride!K1441)</f>
        <v>0</v>
      </c>
      <c r="L1441" s="347">
        <f>IF(InpOverride!L1441="",F_Inputs!L1441,InpOverride!L1441)</f>
        <v>0</v>
      </c>
      <c r="M1441" s="347">
        <f>IF(InpOverride!M1441="",F_Inputs!M1441,InpOverride!M1441)</f>
        <v>0</v>
      </c>
    </row>
    <row r="1442" spans="1:13" x14ac:dyDescent="0.35">
      <c r="A1442" t="s">
        <v>128</v>
      </c>
      <c r="B1442" t="s">
        <v>624</v>
      </c>
      <c r="C1442" t="s">
        <v>625</v>
      </c>
      <c r="D1442" t="s">
        <v>424</v>
      </c>
      <c r="E1442" t="s">
        <v>292</v>
      </c>
      <c r="F1442" s="347">
        <f>IF(InpOverride!F1442="",F_Inputs!F1442,InpOverride!F1442)</f>
        <v>0</v>
      </c>
      <c r="G1442" s="347">
        <f>IF(InpOverride!G1442="",F_Inputs!G1442,InpOverride!G1442)</f>
        <v>0</v>
      </c>
      <c r="H1442" s="347">
        <f>IF(InpOverride!H1442="",F_Inputs!H1442,InpOverride!H1442)</f>
        <v>0</v>
      </c>
      <c r="I1442" s="347">
        <f>IF(InpOverride!I1442="",F_Inputs!I1442,InpOverride!I1442)</f>
        <v>9.69</v>
      </c>
      <c r="J1442" s="347">
        <f>IF(InpOverride!J1442="",F_Inputs!J1442,InpOverride!J1442)</f>
        <v>0</v>
      </c>
      <c r="K1442" s="347">
        <f>IF(InpOverride!K1442="",F_Inputs!K1442,InpOverride!K1442)</f>
        <v>0</v>
      </c>
      <c r="L1442" s="347">
        <f>IF(InpOverride!L1442="",F_Inputs!L1442,InpOverride!L1442)</f>
        <v>0</v>
      </c>
      <c r="M1442" s="347">
        <f>IF(InpOverride!M1442="",F_Inputs!M1442,InpOverride!M1442)</f>
        <v>0</v>
      </c>
    </row>
    <row r="1443" spans="1:13" x14ac:dyDescent="0.35">
      <c r="A1443" t="s">
        <v>128</v>
      </c>
      <c r="B1443" t="s">
        <v>626</v>
      </c>
      <c r="C1443" t="s">
        <v>627</v>
      </c>
      <c r="D1443" t="s">
        <v>424</v>
      </c>
      <c r="E1443" t="s">
        <v>292</v>
      </c>
      <c r="F1443" s="347">
        <f>IF(InpOverride!F1443="",F_Inputs!F1443,InpOverride!F1443)</f>
        <v>0</v>
      </c>
      <c r="G1443" s="347">
        <f>IF(InpOverride!G1443="",F_Inputs!G1443,InpOverride!G1443)</f>
        <v>0</v>
      </c>
      <c r="H1443" s="347">
        <f>IF(InpOverride!H1443="",F_Inputs!H1443,InpOverride!H1443)</f>
        <v>0</v>
      </c>
      <c r="I1443" s="347">
        <f>IF(InpOverride!I1443="",F_Inputs!I1443,InpOverride!I1443)</f>
        <v>653.6</v>
      </c>
      <c r="J1443" s="347">
        <f>IF(InpOverride!J1443="",F_Inputs!J1443,InpOverride!J1443)</f>
        <v>0</v>
      </c>
      <c r="K1443" s="347">
        <f>IF(InpOverride!K1443="",F_Inputs!K1443,InpOverride!K1443)</f>
        <v>0</v>
      </c>
      <c r="L1443" s="347">
        <f>IF(InpOverride!L1443="",F_Inputs!L1443,InpOverride!L1443)</f>
        <v>0</v>
      </c>
      <c r="M1443" s="347">
        <f>IF(InpOverride!M1443="",F_Inputs!M1443,InpOverride!M1443)</f>
        <v>0</v>
      </c>
    </row>
    <row r="1444" spans="1:13" x14ac:dyDescent="0.35">
      <c r="A1444" t="s">
        <v>128</v>
      </c>
      <c r="B1444" t="s">
        <v>628</v>
      </c>
      <c r="C1444" t="s">
        <v>629</v>
      </c>
      <c r="D1444" t="s">
        <v>424</v>
      </c>
      <c r="E1444" t="s">
        <v>292</v>
      </c>
      <c r="F1444" s="347">
        <f>IF(InpOverride!F1444="",F_Inputs!F1444,InpOverride!F1444)</f>
        <v>0</v>
      </c>
      <c r="G1444" s="347">
        <f>IF(InpOverride!G1444="",F_Inputs!G1444,InpOverride!G1444)</f>
        <v>0</v>
      </c>
      <c r="H1444" s="347">
        <f>IF(InpOverride!H1444="",F_Inputs!H1444,InpOverride!H1444)</f>
        <v>0</v>
      </c>
      <c r="I1444" s="347">
        <f>IF(InpOverride!I1444="",F_Inputs!I1444,InpOverride!I1444)</f>
        <v>49.38</v>
      </c>
      <c r="J1444" s="347">
        <f>IF(InpOverride!J1444="",F_Inputs!J1444,InpOverride!J1444)</f>
        <v>0</v>
      </c>
      <c r="K1444" s="347">
        <f>IF(InpOverride!K1444="",F_Inputs!K1444,InpOverride!K1444)</f>
        <v>0</v>
      </c>
      <c r="L1444" s="347">
        <f>IF(InpOverride!L1444="",F_Inputs!L1444,InpOverride!L1444)</f>
        <v>0</v>
      </c>
      <c r="M1444" s="347">
        <f>IF(InpOverride!M1444="",F_Inputs!M1444,InpOverride!M1444)</f>
        <v>0</v>
      </c>
    </row>
    <row r="1445" spans="1:13" x14ac:dyDescent="0.35">
      <c r="A1445" t="s">
        <v>128</v>
      </c>
      <c r="B1445" t="s">
        <v>630</v>
      </c>
      <c r="C1445" t="s">
        <v>631</v>
      </c>
      <c r="D1445" t="s">
        <v>188</v>
      </c>
      <c r="E1445" t="s">
        <v>292</v>
      </c>
      <c r="F1445" s="347">
        <f>IF(InpOverride!F1445="",F_Inputs!F1445,InpOverride!F1445)</f>
        <v>0</v>
      </c>
      <c r="G1445" s="347">
        <f>IF(InpOverride!G1445="",F_Inputs!G1445,InpOverride!G1445)</f>
        <v>0</v>
      </c>
      <c r="H1445" s="347">
        <f>IF(InpOverride!H1445="",F_Inputs!H1445,InpOverride!H1445)</f>
        <v>0</v>
      </c>
      <c r="I1445" s="347">
        <f>IF(InpOverride!I1445="",F_Inputs!I1445,InpOverride!I1445)</f>
        <v>2241.998</v>
      </c>
      <c r="J1445" s="347">
        <f>IF(InpOverride!J1445="",F_Inputs!J1445,InpOverride!J1445)</f>
        <v>0</v>
      </c>
      <c r="K1445" s="347">
        <f>IF(InpOverride!K1445="",F_Inputs!K1445,InpOverride!K1445)</f>
        <v>0</v>
      </c>
      <c r="L1445" s="347">
        <f>IF(InpOverride!L1445="",F_Inputs!L1445,InpOverride!L1445)</f>
        <v>0</v>
      </c>
      <c r="M1445" s="347">
        <f>IF(InpOverride!M1445="",F_Inputs!M1445,InpOverride!M1445)</f>
        <v>0</v>
      </c>
    </row>
    <row r="1446" spans="1:13" x14ac:dyDescent="0.35">
      <c r="A1446" t="s">
        <v>128</v>
      </c>
      <c r="B1446" t="s">
        <v>632</v>
      </c>
      <c r="C1446" t="s">
        <v>633</v>
      </c>
      <c r="D1446" t="s">
        <v>188</v>
      </c>
      <c r="E1446" t="s">
        <v>292</v>
      </c>
      <c r="F1446" s="347">
        <f>IF(InpOverride!F1446="",F_Inputs!F1446,InpOverride!F1446)</f>
        <v>0</v>
      </c>
      <c r="G1446" s="347">
        <f>IF(InpOverride!G1446="",F_Inputs!G1446,InpOverride!G1446)</f>
        <v>0</v>
      </c>
      <c r="H1446" s="347">
        <f>IF(InpOverride!H1446="",F_Inputs!H1446,InpOverride!H1446)</f>
        <v>0</v>
      </c>
      <c r="I1446" s="347">
        <f>IF(InpOverride!I1446="",F_Inputs!I1446,InpOverride!I1446)</f>
        <v>550.90300000000002</v>
      </c>
      <c r="J1446" s="347">
        <f>IF(InpOverride!J1446="",F_Inputs!J1446,InpOverride!J1446)</f>
        <v>0</v>
      </c>
      <c r="K1446" s="347">
        <f>IF(InpOverride!K1446="",F_Inputs!K1446,InpOverride!K1446)</f>
        <v>0</v>
      </c>
      <c r="L1446" s="347">
        <f>IF(InpOverride!L1446="",F_Inputs!L1446,InpOverride!L1446)</f>
        <v>0</v>
      </c>
      <c r="M1446" s="347">
        <f>IF(InpOverride!M1446="",F_Inputs!M1446,InpOverride!M1446)</f>
        <v>0</v>
      </c>
    </row>
    <row r="1447" spans="1:13" x14ac:dyDescent="0.35">
      <c r="A1447" t="s">
        <v>128</v>
      </c>
      <c r="B1447" t="s">
        <v>634</v>
      </c>
      <c r="C1447" t="s">
        <v>635</v>
      </c>
      <c r="D1447" t="s">
        <v>636</v>
      </c>
      <c r="E1447" t="s">
        <v>292</v>
      </c>
      <c r="F1447" s="347">
        <f>IF(InpOverride!F1447="",F_Inputs!F1447,InpOverride!F1447)</f>
        <v>0</v>
      </c>
      <c r="G1447" s="347">
        <f>IF(InpOverride!G1447="",F_Inputs!G1447,InpOverride!G1447)</f>
        <v>0</v>
      </c>
      <c r="H1447" s="347">
        <f>IF(InpOverride!H1447="",F_Inputs!H1447,InpOverride!H1447)</f>
        <v>0</v>
      </c>
      <c r="I1447" s="347">
        <f>IF(InpOverride!I1447="",F_Inputs!I1447,InpOverride!I1447)</f>
        <v>1615859</v>
      </c>
      <c r="J1447" s="347">
        <f>IF(InpOverride!J1447="",F_Inputs!J1447,InpOverride!J1447)</f>
        <v>0</v>
      </c>
      <c r="K1447" s="347">
        <f>IF(InpOverride!K1447="",F_Inputs!K1447,InpOverride!K1447)</f>
        <v>0</v>
      </c>
      <c r="L1447" s="347">
        <f>IF(InpOverride!L1447="",F_Inputs!L1447,InpOverride!L1447)</f>
        <v>0</v>
      </c>
      <c r="M1447" s="347">
        <f>IF(InpOverride!M1447="",F_Inputs!M1447,InpOverride!M1447)</f>
        <v>0</v>
      </c>
    </row>
    <row r="1448" spans="1:13" x14ac:dyDescent="0.35">
      <c r="A1448" t="s">
        <v>128</v>
      </c>
      <c r="B1448" t="s">
        <v>637</v>
      </c>
      <c r="C1448" t="s">
        <v>638</v>
      </c>
      <c r="D1448" t="s">
        <v>636</v>
      </c>
      <c r="E1448" t="s">
        <v>292</v>
      </c>
      <c r="F1448" s="347">
        <f>IF(InpOverride!F1448="",F_Inputs!F1448,InpOverride!F1448)</f>
        <v>0</v>
      </c>
      <c r="G1448" s="347">
        <f>IF(InpOverride!G1448="",F_Inputs!G1448,InpOverride!G1448)</f>
        <v>0</v>
      </c>
      <c r="H1448" s="347">
        <f>IF(InpOverride!H1448="",F_Inputs!H1448,InpOverride!H1448)</f>
        <v>0</v>
      </c>
      <c r="I1448" s="347">
        <f>IF(InpOverride!I1448="",F_Inputs!I1448,InpOverride!I1448)</f>
        <v>312178</v>
      </c>
      <c r="J1448" s="347">
        <f>IF(InpOverride!J1448="",F_Inputs!J1448,InpOverride!J1448)</f>
        <v>0</v>
      </c>
      <c r="K1448" s="347">
        <f>IF(InpOverride!K1448="",F_Inputs!K1448,InpOverride!K1448)</f>
        <v>0</v>
      </c>
      <c r="L1448" s="347">
        <f>IF(InpOverride!L1448="",F_Inputs!L1448,InpOverride!L1448)</f>
        <v>0</v>
      </c>
      <c r="M1448" s="347">
        <f>IF(InpOverride!M1448="",F_Inputs!M1448,InpOverride!M1448)</f>
        <v>0</v>
      </c>
    </row>
    <row r="1449" spans="1:13" x14ac:dyDescent="0.35">
      <c r="A1449" t="s">
        <v>128</v>
      </c>
      <c r="B1449" t="s">
        <v>639</v>
      </c>
      <c r="C1449" t="s">
        <v>640</v>
      </c>
      <c r="D1449" t="s">
        <v>176</v>
      </c>
      <c r="E1449" t="s">
        <v>292</v>
      </c>
      <c r="F1449" s="347">
        <f>IF(InpOverride!F1449="",F_Inputs!F1449,InpOverride!F1449)</f>
        <v>0</v>
      </c>
      <c r="G1449" s="347">
        <f>IF(InpOverride!G1449="",F_Inputs!G1449,InpOverride!G1449)</f>
        <v>0</v>
      </c>
      <c r="H1449" s="347">
        <f>IF(InpOverride!H1449="",F_Inputs!H1449,InpOverride!H1449)</f>
        <v>0</v>
      </c>
      <c r="I1449" s="347">
        <f>IF(InpOverride!I1449="",F_Inputs!I1449,InpOverride!I1449)</f>
        <v>0.19319631230200199</v>
      </c>
      <c r="J1449" s="347">
        <f>IF(InpOverride!J1449="",F_Inputs!J1449,InpOverride!J1449)</f>
        <v>0</v>
      </c>
      <c r="K1449" s="347">
        <f>IF(InpOverride!K1449="",F_Inputs!K1449,InpOverride!K1449)</f>
        <v>0</v>
      </c>
      <c r="L1449" s="347">
        <f>IF(InpOverride!L1449="",F_Inputs!L1449,InpOverride!L1449)</f>
        <v>0</v>
      </c>
      <c r="M1449" s="347">
        <f>IF(InpOverride!M1449="",F_Inputs!M1449,InpOverride!M1449)</f>
        <v>0</v>
      </c>
    </row>
    <row r="1450" spans="1:13" x14ac:dyDescent="0.35">
      <c r="A1450" t="s">
        <v>128</v>
      </c>
      <c r="B1450" t="s">
        <v>641</v>
      </c>
      <c r="C1450" t="s">
        <v>642</v>
      </c>
      <c r="D1450" t="s">
        <v>636</v>
      </c>
      <c r="E1450" t="s">
        <v>292</v>
      </c>
      <c r="F1450" s="347">
        <f>IF(InpOverride!F1450="",F_Inputs!F1450,InpOverride!F1450)</f>
        <v>0</v>
      </c>
      <c r="G1450" s="347">
        <f>IF(InpOverride!G1450="",F_Inputs!G1450,InpOverride!G1450)</f>
        <v>0</v>
      </c>
      <c r="H1450" s="347">
        <f>IF(InpOverride!H1450="",F_Inputs!H1450,InpOverride!H1450)</f>
        <v>0</v>
      </c>
      <c r="I1450" s="347">
        <f>IF(InpOverride!I1450="",F_Inputs!I1450,InpOverride!I1450)</f>
        <v>199293</v>
      </c>
      <c r="J1450" s="347">
        <f>IF(InpOverride!J1450="",F_Inputs!J1450,InpOverride!J1450)</f>
        <v>0</v>
      </c>
      <c r="K1450" s="347">
        <f>IF(InpOverride!K1450="",F_Inputs!K1450,InpOverride!K1450)</f>
        <v>0</v>
      </c>
      <c r="L1450" s="347">
        <f>IF(InpOverride!L1450="",F_Inputs!L1450,InpOverride!L1450)</f>
        <v>0</v>
      </c>
      <c r="M1450" s="347">
        <f>IF(InpOverride!M1450="",F_Inputs!M1450,InpOverride!M1450)</f>
        <v>0</v>
      </c>
    </row>
    <row r="1451" spans="1:13" x14ac:dyDescent="0.35">
      <c r="A1451" t="s">
        <v>128</v>
      </c>
      <c r="B1451" t="s">
        <v>643</v>
      </c>
      <c r="C1451" t="s">
        <v>644</v>
      </c>
      <c r="D1451" t="s">
        <v>176</v>
      </c>
      <c r="E1451" t="s">
        <v>292</v>
      </c>
      <c r="F1451" s="347">
        <f>IF(InpOverride!F1451="",F_Inputs!F1451,InpOverride!F1451)</f>
        <v>0</v>
      </c>
      <c r="G1451" s="347">
        <f>IF(InpOverride!G1451="",F_Inputs!G1451,InpOverride!G1451)</f>
        <v>0</v>
      </c>
      <c r="H1451" s="347">
        <f>IF(InpOverride!H1451="",F_Inputs!H1451,InpOverride!H1451)</f>
        <v>0</v>
      </c>
      <c r="I1451" s="347">
        <f>IF(InpOverride!I1451="",F_Inputs!I1451,InpOverride!I1451)</f>
        <v>0.12333563757728799</v>
      </c>
      <c r="J1451" s="347">
        <f>IF(InpOverride!J1451="",F_Inputs!J1451,InpOverride!J1451)</f>
        <v>0</v>
      </c>
      <c r="K1451" s="347">
        <f>IF(InpOverride!K1451="",F_Inputs!K1451,InpOverride!K1451)</f>
        <v>0</v>
      </c>
      <c r="L1451" s="347">
        <f>IF(InpOverride!L1451="",F_Inputs!L1451,InpOverride!L1451)</f>
        <v>0</v>
      </c>
      <c r="M1451" s="347">
        <f>IF(InpOverride!M1451="",F_Inputs!M1451,InpOverride!M1451)</f>
        <v>0</v>
      </c>
    </row>
    <row r="1452" spans="1:13" x14ac:dyDescent="0.35">
      <c r="A1452" t="s">
        <v>128</v>
      </c>
      <c r="B1452" t="s">
        <v>645</v>
      </c>
      <c r="C1452" t="s">
        <v>646</v>
      </c>
      <c r="D1452" t="s">
        <v>636</v>
      </c>
      <c r="E1452" t="s">
        <v>292</v>
      </c>
      <c r="F1452" s="347">
        <f>IF(InpOverride!F1452="",F_Inputs!F1452,InpOverride!F1452)</f>
        <v>0</v>
      </c>
      <c r="G1452" s="347">
        <f>IF(InpOverride!G1452="",F_Inputs!G1452,InpOverride!G1452)</f>
        <v>0</v>
      </c>
      <c r="H1452" s="347">
        <f>IF(InpOverride!H1452="",F_Inputs!H1452,InpOverride!H1452)</f>
        <v>0</v>
      </c>
      <c r="I1452" s="347">
        <f>IF(InpOverride!I1452="",F_Inputs!I1452,InpOverride!I1452)</f>
        <v>1104388</v>
      </c>
      <c r="J1452" s="347">
        <f>IF(InpOverride!J1452="",F_Inputs!J1452,InpOverride!J1452)</f>
        <v>0</v>
      </c>
      <c r="K1452" s="347">
        <f>IF(InpOverride!K1452="",F_Inputs!K1452,InpOverride!K1452)</f>
        <v>0</v>
      </c>
      <c r="L1452" s="347">
        <f>IF(InpOverride!L1452="",F_Inputs!L1452,InpOverride!L1452)</f>
        <v>0</v>
      </c>
      <c r="M1452" s="347">
        <f>IF(InpOverride!M1452="",F_Inputs!M1452,InpOverride!M1452)</f>
        <v>0</v>
      </c>
    </row>
    <row r="1453" spans="1:13" x14ac:dyDescent="0.35">
      <c r="A1453" t="s">
        <v>128</v>
      </c>
      <c r="B1453" t="s">
        <v>647</v>
      </c>
      <c r="C1453" t="s">
        <v>648</v>
      </c>
      <c r="D1453" t="s">
        <v>176</v>
      </c>
      <c r="E1453" t="s">
        <v>292</v>
      </c>
      <c r="F1453" s="347">
        <f>IF(InpOverride!F1453="",F_Inputs!F1453,InpOverride!F1453)</f>
        <v>0</v>
      </c>
      <c r="G1453" s="347">
        <f>IF(InpOverride!G1453="",F_Inputs!G1453,InpOverride!G1453)</f>
        <v>0</v>
      </c>
      <c r="H1453" s="347">
        <f>IF(InpOverride!H1453="",F_Inputs!H1453,InpOverride!H1453)</f>
        <v>0</v>
      </c>
      <c r="I1453" s="347">
        <f>IF(InpOverride!I1453="",F_Inputs!I1453,InpOverride!I1453)</f>
        <v>0.68346805012070999</v>
      </c>
      <c r="J1453" s="347">
        <f>IF(InpOverride!J1453="",F_Inputs!J1453,InpOverride!J1453)</f>
        <v>0</v>
      </c>
      <c r="K1453" s="347">
        <f>IF(InpOverride!K1453="",F_Inputs!K1453,InpOverride!K1453)</f>
        <v>0</v>
      </c>
      <c r="L1453" s="347">
        <f>IF(InpOverride!L1453="",F_Inputs!L1453,InpOverride!L1453)</f>
        <v>0</v>
      </c>
      <c r="M1453" s="347">
        <f>IF(InpOverride!M1453="",F_Inputs!M1453,InpOverride!M1453)</f>
        <v>0</v>
      </c>
    </row>
    <row r="1454" spans="1:13" x14ac:dyDescent="0.35">
      <c r="A1454" t="s">
        <v>128</v>
      </c>
      <c r="B1454" t="s">
        <v>649</v>
      </c>
      <c r="C1454" t="s">
        <v>650</v>
      </c>
      <c r="D1454" t="s">
        <v>176</v>
      </c>
      <c r="E1454" t="s">
        <v>292</v>
      </c>
      <c r="F1454" s="347">
        <f>IF(InpOverride!F1454="",F_Inputs!F1454,InpOverride!F1454)</f>
        <v>0</v>
      </c>
      <c r="G1454" s="347">
        <f>IF(InpOverride!G1454="",F_Inputs!G1454,InpOverride!G1454)</f>
        <v>0</v>
      </c>
      <c r="H1454" s="347">
        <f>IF(InpOverride!H1454="",F_Inputs!H1454,InpOverride!H1454)</f>
        <v>0</v>
      </c>
      <c r="I1454" s="347">
        <f>IF(InpOverride!I1454="",F_Inputs!I1454,InpOverride!I1454)</f>
        <v>0.85389999999999999</v>
      </c>
      <c r="J1454" s="347">
        <f>IF(InpOverride!J1454="",F_Inputs!J1454,InpOverride!J1454)</f>
        <v>0</v>
      </c>
      <c r="K1454" s="347">
        <f>IF(InpOverride!K1454="",F_Inputs!K1454,InpOverride!K1454)</f>
        <v>0</v>
      </c>
      <c r="L1454" s="347">
        <f>IF(InpOverride!L1454="",F_Inputs!L1454,InpOverride!L1454)</f>
        <v>0</v>
      </c>
      <c r="M1454" s="347">
        <f>IF(InpOverride!M1454="",F_Inputs!M1454,InpOverride!M1454)</f>
        <v>0</v>
      </c>
    </row>
    <row r="1455" spans="1:13" x14ac:dyDescent="0.35">
      <c r="A1455" t="s">
        <v>128</v>
      </c>
      <c r="B1455" t="s">
        <v>651</v>
      </c>
      <c r="C1455" t="s">
        <v>652</v>
      </c>
      <c r="D1455" t="s">
        <v>176</v>
      </c>
      <c r="E1455" t="s">
        <v>292</v>
      </c>
      <c r="F1455" s="347">
        <f>IF(InpOverride!F1455="",F_Inputs!F1455,InpOverride!F1455)</f>
        <v>0</v>
      </c>
      <c r="G1455" s="347">
        <f>IF(InpOverride!G1455="",F_Inputs!G1455,InpOverride!G1455)</f>
        <v>0</v>
      </c>
      <c r="H1455" s="347">
        <f>IF(InpOverride!H1455="",F_Inputs!H1455,InpOverride!H1455)</f>
        <v>0</v>
      </c>
      <c r="I1455" s="347">
        <f>IF(InpOverride!I1455="",F_Inputs!I1455,InpOverride!I1455)</f>
        <v>5.48999999999999E-2</v>
      </c>
      <c r="J1455" s="347">
        <f>IF(InpOverride!J1455="",F_Inputs!J1455,InpOverride!J1455)</f>
        <v>0</v>
      </c>
      <c r="K1455" s="347">
        <f>IF(InpOverride!K1455="",F_Inputs!K1455,InpOverride!K1455)</f>
        <v>0</v>
      </c>
      <c r="L1455" s="347">
        <f>IF(InpOverride!L1455="",F_Inputs!L1455,InpOverride!L1455)</f>
        <v>0</v>
      </c>
      <c r="M1455" s="347">
        <f>IF(InpOverride!M1455="",F_Inputs!M1455,InpOverride!M1455)</f>
        <v>0</v>
      </c>
    </row>
    <row r="1456" spans="1:13" x14ac:dyDescent="0.35">
      <c r="A1456" t="s">
        <v>128</v>
      </c>
      <c r="B1456" t="s">
        <v>653</v>
      </c>
      <c r="C1456" t="s">
        <v>654</v>
      </c>
      <c r="D1456" t="s">
        <v>176</v>
      </c>
      <c r="E1456" t="s">
        <v>292</v>
      </c>
      <c r="F1456" s="347">
        <f>IF(InpOverride!F1456="",F_Inputs!F1456,InpOverride!F1456)</f>
        <v>0</v>
      </c>
      <c r="G1456" s="347">
        <f>IF(InpOverride!G1456="",F_Inputs!G1456,InpOverride!G1456)</f>
        <v>0</v>
      </c>
      <c r="H1456" s="347">
        <f>IF(InpOverride!H1456="",F_Inputs!H1456,InpOverride!H1456)</f>
        <v>0</v>
      </c>
      <c r="I1456" s="347">
        <f>IF(InpOverride!I1456="",F_Inputs!I1456,InpOverride!I1456)</f>
        <v>9.1200000000000003E-2</v>
      </c>
      <c r="J1456" s="347">
        <f>IF(InpOverride!J1456="",F_Inputs!J1456,InpOverride!J1456)</f>
        <v>0</v>
      </c>
      <c r="K1456" s="347">
        <f>IF(InpOverride!K1456="",F_Inputs!K1456,InpOverride!K1456)</f>
        <v>0</v>
      </c>
      <c r="L1456" s="347">
        <f>IF(InpOverride!L1456="",F_Inputs!L1456,InpOverride!L1456)</f>
        <v>0</v>
      </c>
      <c r="M1456" s="347">
        <f>IF(InpOverride!M1456="",F_Inputs!M1456,InpOverride!M1456)</f>
        <v>0</v>
      </c>
    </row>
    <row r="1457" spans="1:13" x14ac:dyDescent="0.35">
      <c r="A1457" t="s">
        <v>128</v>
      </c>
      <c r="B1457" t="s">
        <v>655</v>
      </c>
      <c r="C1457" t="s">
        <v>656</v>
      </c>
      <c r="D1457" t="s">
        <v>189</v>
      </c>
      <c r="E1457" t="s">
        <v>292</v>
      </c>
      <c r="F1457" s="347">
        <f>IF(InpOverride!F1457="",F_Inputs!F1457,InpOverride!F1457)</f>
        <v>0</v>
      </c>
      <c r="G1457" s="347">
        <f>IF(InpOverride!G1457="",F_Inputs!G1457,InpOverride!G1457)</f>
        <v>0</v>
      </c>
      <c r="H1457" s="347">
        <f>IF(InpOverride!H1457="",F_Inputs!H1457,InpOverride!H1457)</f>
        <v>0</v>
      </c>
      <c r="I1457" s="347">
        <f>IF(InpOverride!I1457="",F_Inputs!I1457,InpOverride!I1457)</f>
        <v>15</v>
      </c>
      <c r="J1457" s="347">
        <f>IF(InpOverride!J1457="",F_Inputs!J1457,InpOverride!J1457)</f>
        <v>0</v>
      </c>
      <c r="K1457" s="347">
        <f>IF(InpOverride!K1457="",F_Inputs!K1457,InpOverride!K1457)</f>
        <v>0</v>
      </c>
      <c r="L1457" s="347">
        <f>IF(InpOverride!L1457="",F_Inputs!L1457,InpOverride!L1457)</f>
        <v>0</v>
      </c>
      <c r="M1457" s="347">
        <f>IF(InpOverride!M1457="",F_Inputs!M1457,InpOverride!M1457)</f>
        <v>0</v>
      </c>
    </row>
    <row r="1458" spans="1:13" x14ac:dyDescent="0.35">
      <c r="A1458" t="s">
        <v>128</v>
      </c>
      <c r="B1458" t="s">
        <v>657</v>
      </c>
      <c r="C1458" t="s">
        <v>658</v>
      </c>
      <c r="D1458" t="s">
        <v>170</v>
      </c>
      <c r="E1458" t="s">
        <v>292</v>
      </c>
      <c r="F1458" s="347">
        <f>IF(InpOverride!F1458="",F_Inputs!F1458,InpOverride!F1458)</f>
        <v>0</v>
      </c>
      <c r="G1458" s="347">
        <f>IF(InpOverride!G1458="",F_Inputs!G1458,InpOverride!G1458)</f>
        <v>0</v>
      </c>
      <c r="H1458" s="347">
        <f>IF(InpOverride!H1458="",F_Inputs!H1458,InpOverride!H1458)</f>
        <v>0</v>
      </c>
      <c r="I1458" s="347">
        <f>IF(InpOverride!I1458="",F_Inputs!I1458,InpOverride!I1458)</f>
        <v>3.5000000000000003E-2</v>
      </c>
      <c r="J1458" s="347">
        <f>IF(InpOverride!J1458="",F_Inputs!J1458,InpOverride!J1458)</f>
        <v>0</v>
      </c>
      <c r="K1458" s="347">
        <f>IF(InpOverride!K1458="",F_Inputs!K1458,InpOverride!K1458)</f>
        <v>0</v>
      </c>
      <c r="L1458" s="347">
        <f>IF(InpOverride!L1458="",F_Inputs!L1458,InpOverride!L1458)</f>
        <v>0</v>
      </c>
      <c r="M1458" s="347">
        <f>IF(InpOverride!M1458="",F_Inputs!M1458,InpOverride!M1458)</f>
        <v>0</v>
      </c>
    </row>
    <row r="1459" spans="1:13" x14ac:dyDescent="0.35">
      <c r="A1459" t="s">
        <v>128</v>
      </c>
      <c r="B1459" t="s">
        <v>659</v>
      </c>
      <c r="C1459" t="s">
        <v>660</v>
      </c>
      <c r="D1459" t="s">
        <v>170</v>
      </c>
      <c r="E1459" t="s">
        <v>292</v>
      </c>
      <c r="F1459" s="347">
        <f>IF(InpOverride!F1459="",F_Inputs!F1459,InpOverride!F1459)</f>
        <v>0</v>
      </c>
      <c r="G1459" s="347">
        <f>IF(InpOverride!G1459="",F_Inputs!G1459,InpOverride!G1459)</f>
        <v>0</v>
      </c>
      <c r="H1459" s="347">
        <f>IF(InpOverride!H1459="",F_Inputs!H1459,InpOverride!H1459)</f>
        <v>0</v>
      </c>
      <c r="I1459" s="347">
        <f>IF(InpOverride!I1459="",F_Inputs!I1459,InpOverride!I1459)</f>
        <v>2.5000000000000001E-2</v>
      </c>
      <c r="J1459" s="347">
        <f>IF(InpOverride!J1459="",F_Inputs!J1459,InpOverride!J1459)</f>
        <v>0</v>
      </c>
      <c r="K1459" s="347">
        <f>IF(InpOverride!K1459="",F_Inputs!K1459,InpOverride!K1459)</f>
        <v>0</v>
      </c>
      <c r="L1459" s="347">
        <f>IF(InpOverride!L1459="",F_Inputs!L1459,InpOverride!L1459)</f>
        <v>0</v>
      </c>
      <c r="M1459" s="347">
        <f>IF(InpOverride!M1459="",F_Inputs!M1459,InpOverride!M1459)</f>
        <v>0</v>
      </c>
    </row>
    <row r="1460" spans="1:13" x14ac:dyDescent="0.35">
      <c r="A1460" t="s">
        <v>131</v>
      </c>
      <c r="B1460" t="s">
        <v>290</v>
      </c>
      <c r="C1460" t="s">
        <v>291</v>
      </c>
      <c r="D1460" t="s">
        <v>170</v>
      </c>
      <c r="E1460" t="s">
        <v>292</v>
      </c>
      <c r="F1460" s="347">
        <f>IF(InpOverride!F1460="",F_Inputs!F1460,InpOverride!F1460)</f>
        <v>0</v>
      </c>
      <c r="G1460" s="347">
        <f>IF(InpOverride!G1460="",F_Inputs!G1460,InpOverride!G1460)</f>
        <v>0</v>
      </c>
      <c r="H1460" s="347">
        <f>IF(InpOverride!H1460="",F_Inputs!H1460,InpOverride!H1460)</f>
        <v>0</v>
      </c>
      <c r="I1460" s="347">
        <f>IF(InpOverride!I1460="",F_Inputs!I1460,InpOverride!I1460)</f>
        <v>79.040999999999997</v>
      </c>
      <c r="J1460" s="347">
        <f>IF(InpOverride!J1460="",F_Inputs!J1460,InpOverride!J1460)</f>
        <v>0</v>
      </c>
      <c r="K1460" s="347">
        <f>IF(InpOverride!K1460="",F_Inputs!K1460,InpOverride!K1460)</f>
        <v>0</v>
      </c>
      <c r="L1460" s="347">
        <f>IF(InpOverride!L1460="",F_Inputs!L1460,InpOverride!L1460)</f>
        <v>0</v>
      </c>
      <c r="M1460" s="347">
        <f>IF(InpOverride!M1460="",F_Inputs!M1460,InpOverride!M1460)</f>
        <v>0</v>
      </c>
    </row>
    <row r="1461" spans="1:13" x14ac:dyDescent="0.35">
      <c r="A1461" t="s">
        <v>131</v>
      </c>
      <c r="B1461" t="s">
        <v>293</v>
      </c>
      <c r="C1461" t="s">
        <v>294</v>
      </c>
      <c r="D1461" t="s">
        <v>172</v>
      </c>
      <c r="E1461" t="s">
        <v>292</v>
      </c>
      <c r="F1461" s="347">
        <f>IF(InpOverride!F1461="",F_Inputs!F1461,InpOverride!F1461)</f>
        <v>0</v>
      </c>
      <c r="G1461" s="347">
        <f>IF(InpOverride!G1461="",F_Inputs!G1461,InpOverride!G1461)</f>
        <v>0</v>
      </c>
      <c r="H1461" s="347">
        <f>IF(InpOverride!H1461="",F_Inputs!H1461,InpOverride!H1461)</f>
        <v>0</v>
      </c>
      <c r="I1461" s="347">
        <f>IF(InpOverride!I1461="",F_Inputs!I1461,InpOverride!I1461)</f>
        <v>1946.866</v>
      </c>
      <c r="J1461" s="347">
        <f>IF(InpOverride!J1461="",F_Inputs!J1461,InpOverride!J1461)</f>
        <v>0</v>
      </c>
      <c r="K1461" s="347">
        <f>IF(InpOverride!K1461="",F_Inputs!K1461,InpOverride!K1461)</f>
        <v>0</v>
      </c>
      <c r="L1461" s="347">
        <f>IF(InpOverride!L1461="",F_Inputs!L1461,InpOverride!L1461)</f>
        <v>0</v>
      </c>
      <c r="M1461" s="347">
        <f>IF(InpOverride!M1461="",F_Inputs!M1461,InpOverride!M1461)</f>
        <v>0</v>
      </c>
    </row>
    <row r="1462" spans="1:13" x14ac:dyDescent="0.35">
      <c r="A1462" t="s">
        <v>131</v>
      </c>
      <c r="B1462" t="s">
        <v>295</v>
      </c>
      <c r="C1462" t="s">
        <v>296</v>
      </c>
      <c r="D1462" t="s">
        <v>188</v>
      </c>
      <c r="E1462" t="s">
        <v>292</v>
      </c>
      <c r="F1462" s="347">
        <f>IF(InpOverride!F1462="",F_Inputs!F1462,InpOverride!F1462)</f>
        <v>0</v>
      </c>
      <c r="G1462" s="347">
        <f>IF(InpOverride!G1462="",F_Inputs!G1462,InpOverride!G1462)</f>
        <v>0</v>
      </c>
      <c r="H1462" s="347">
        <f>IF(InpOverride!H1462="",F_Inputs!H1462,InpOverride!H1462)</f>
        <v>7.66</v>
      </c>
      <c r="I1462" s="347">
        <f>IF(InpOverride!I1462="",F_Inputs!I1462,InpOverride!I1462)</f>
        <v>4.62</v>
      </c>
      <c r="J1462" s="347">
        <f>IF(InpOverride!J1462="",F_Inputs!J1462,InpOverride!J1462)</f>
        <v>0</v>
      </c>
      <c r="K1462" s="347">
        <f>IF(InpOverride!K1462="",F_Inputs!K1462,InpOverride!K1462)</f>
        <v>0</v>
      </c>
      <c r="L1462" s="347">
        <f>IF(InpOverride!L1462="",F_Inputs!L1462,InpOverride!L1462)</f>
        <v>0</v>
      </c>
      <c r="M1462" s="347">
        <f>IF(InpOverride!M1462="",F_Inputs!M1462,InpOverride!M1462)</f>
        <v>0</v>
      </c>
    </row>
    <row r="1463" spans="1:13" x14ac:dyDescent="0.35">
      <c r="A1463" t="s">
        <v>131</v>
      </c>
      <c r="B1463" t="s">
        <v>297</v>
      </c>
      <c r="C1463" t="s">
        <v>298</v>
      </c>
      <c r="D1463" t="s">
        <v>205</v>
      </c>
      <c r="E1463" t="s">
        <v>292</v>
      </c>
      <c r="F1463" s="347">
        <f>IF(InpOverride!F1463="",F_Inputs!F1463,InpOverride!F1463)</f>
        <v>0</v>
      </c>
      <c r="G1463" s="347">
        <f>IF(InpOverride!G1463="",F_Inputs!G1463,InpOverride!G1463)</f>
        <v>0</v>
      </c>
      <c r="H1463" s="347">
        <f>IF(InpOverride!H1463="",F_Inputs!H1463,InpOverride!H1463)</f>
        <v>0</v>
      </c>
      <c r="I1463" s="347" t="str">
        <f>IF(InpOverride!I1463="",F_Inputs!I1463,InpOverride!I1463)</f>
        <v>No</v>
      </c>
      <c r="J1463" s="347">
        <f>IF(InpOverride!J1463="",F_Inputs!J1463,InpOverride!J1463)</f>
        <v>0</v>
      </c>
      <c r="K1463" s="347">
        <f>IF(InpOverride!K1463="",F_Inputs!K1463,InpOverride!K1463)</f>
        <v>0</v>
      </c>
      <c r="L1463" s="347">
        <f>IF(InpOverride!L1463="",F_Inputs!L1463,InpOverride!L1463)</f>
        <v>0</v>
      </c>
      <c r="M1463" s="347">
        <f>IF(InpOverride!M1463="",F_Inputs!M1463,InpOverride!M1463)</f>
        <v>0</v>
      </c>
    </row>
    <row r="1464" spans="1:13" x14ac:dyDescent="0.35">
      <c r="A1464" t="s">
        <v>131</v>
      </c>
      <c r="B1464" t="s">
        <v>300</v>
      </c>
      <c r="C1464" t="s">
        <v>301</v>
      </c>
      <c r="D1464" t="s">
        <v>170</v>
      </c>
      <c r="E1464" t="s">
        <v>292</v>
      </c>
      <c r="F1464" s="347">
        <f>IF(InpOverride!F1464="",F_Inputs!F1464,InpOverride!F1464)</f>
        <v>0</v>
      </c>
      <c r="G1464" s="347">
        <f>IF(InpOverride!G1464="",F_Inputs!G1464,InpOverride!G1464)</f>
        <v>0</v>
      </c>
      <c r="H1464" s="347">
        <f>IF(InpOverride!H1464="",F_Inputs!H1464,InpOverride!H1464)</f>
        <v>0</v>
      </c>
      <c r="I1464" s="347">
        <f>IF(InpOverride!I1464="",F_Inputs!I1464,InpOverride!I1464)</f>
        <v>-1.6453600000000002</v>
      </c>
      <c r="J1464" s="347">
        <f>IF(InpOverride!J1464="",F_Inputs!J1464,InpOverride!J1464)</f>
        <v>0</v>
      </c>
      <c r="K1464" s="347">
        <f>IF(InpOverride!K1464="",F_Inputs!K1464,InpOverride!K1464)</f>
        <v>0</v>
      </c>
      <c r="L1464" s="347">
        <f>IF(InpOverride!L1464="",F_Inputs!L1464,InpOverride!L1464)</f>
        <v>0</v>
      </c>
      <c r="M1464" s="347">
        <f>IF(InpOverride!M1464="",F_Inputs!M1464,InpOverride!M1464)</f>
        <v>0</v>
      </c>
    </row>
    <row r="1465" spans="1:13" x14ac:dyDescent="0.35">
      <c r="A1465" t="s">
        <v>131</v>
      </c>
      <c r="B1465" t="s">
        <v>302</v>
      </c>
      <c r="C1465" t="s">
        <v>303</v>
      </c>
      <c r="D1465" t="s">
        <v>170</v>
      </c>
      <c r="E1465" t="s">
        <v>292</v>
      </c>
      <c r="F1465" s="347">
        <f>IF(InpOverride!F1465="",F_Inputs!F1465,InpOverride!F1465)</f>
        <v>0</v>
      </c>
      <c r="G1465" s="347">
        <f>IF(InpOverride!G1465="",F_Inputs!G1465,InpOverride!G1465)</f>
        <v>0</v>
      </c>
      <c r="H1465" s="347">
        <f>IF(InpOverride!H1465="",F_Inputs!H1465,InpOverride!H1465)</f>
        <v>0</v>
      </c>
      <c r="I1465" s="347">
        <f>IF(InpOverride!I1465="",F_Inputs!I1465,InpOverride!I1465)</f>
        <v>-2.8322799999999999</v>
      </c>
      <c r="J1465" s="347">
        <f>IF(InpOverride!J1465="",F_Inputs!J1465,InpOverride!J1465)</f>
        <v>0</v>
      </c>
      <c r="K1465" s="347">
        <f>IF(InpOverride!K1465="",F_Inputs!K1465,InpOverride!K1465)</f>
        <v>0</v>
      </c>
      <c r="L1465" s="347">
        <f>IF(InpOverride!L1465="",F_Inputs!L1465,InpOverride!L1465)</f>
        <v>0</v>
      </c>
      <c r="M1465" s="347">
        <f>IF(InpOverride!M1465="",F_Inputs!M1465,InpOverride!M1465)</f>
        <v>0</v>
      </c>
    </row>
    <row r="1466" spans="1:13" x14ac:dyDescent="0.35">
      <c r="A1466" t="s">
        <v>131</v>
      </c>
      <c r="B1466" t="s">
        <v>304</v>
      </c>
      <c r="C1466" t="s">
        <v>305</v>
      </c>
      <c r="D1466" t="s">
        <v>186</v>
      </c>
      <c r="E1466" t="s">
        <v>292</v>
      </c>
      <c r="F1466" s="347">
        <f>IF(InpOverride!F1466="",F_Inputs!F1466,InpOverride!F1466)</f>
        <v>0</v>
      </c>
      <c r="G1466" s="347">
        <f>IF(InpOverride!G1466="",F_Inputs!G1466,InpOverride!G1466)</f>
        <v>0</v>
      </c>
      <c r="H1466" s="347">
        <f>IF(InpOverride!H1466="",F_Inputs!H1466,InpOverride!H1466)</f>
        <v>7.4189814814814804E-3</v>
      </c>
      <c r="I1466" s="347">
        <f>IF(InpOverride!I1466="",F_Inputs!I1466,InpOverride!I1466)</f>
        <v>8.83163695713538E-3</v>
      </c>
      <c r="J1466" s="347">
        <f>IF(InpOverride!J1466="",F_Inputs!J1466,InpOverride!J1466)</f>
        <v>0</v>
      </c>
      <c r="K1466" s="347">
        <f>IF(InpOverride!K1466="",F_Inputs!K1466,InpOverride!K1466)</f>
        <v>0</v>
      </c>
      <c r="L1466" s="347">
        <f>IF(InpOverride!L1466="",F_Inputs!L1466,InpOverride!L1466)</f>
        <v>0</v>
      </c>
      <c r="M1466" s="347">
        <f>IF(InpOverride!M1466="",F_Inputs!M1466,InpOverride!M1466)</f>
        <v>0</v>
      </c>
    </row>
    <row r="1467" spans="1:13" x14ac:dyDescent="0.35">
      <c r="A1467" t="s">
        <v>131</v>
      </c>
      <c r="B1467" t="s">
        <v>306</v>
      </c>
      <c r="C1467" t="s">
        <v>307</v>
      </c>
      <c r="D1467" t="s">
        <v>205</v>
      </c>
      <c r="E1467" t="s">
        <v>292</v>
      </c>
      <c r="F1467" s="347">
        <f>IF(InpOverride!F1467="",F_Inputs!F1467,InpOverride!F1467)</f>
        <v>0</v>
      </c>
      <c r="G1467" s="347">
        <f>IF(InpOverride!G1467="",F_Inputs!G1467,InpOverride!G1467)</f>
        <v>0</v>
      </c>
      <c r="H1467" s="347">
        <f>IF(InpOverride!H1467="",F_Inputs!H1467,InpOverride!H1467)</f>
        <v>0</v>
      </c>
      <c r="I1467" s="347" t="str">
        <f>IF(InpOverride!I1467="",F_Inputs!I1467,InpOverride!I1467)</f>
        <v>No</v>
      </c>
      <c r="J1467" s="347">
        <f>IF(InpOverride!J1467="",F_Inputs!J1467,InpOverride!J1467)</f>
        <v>0</v>
      </c>
      <c r="K1467" s="347">
        <f>IF(InpOverride!K1467="",F_Inputs!K1467,InpOverride!K1467)</f>
        <v>0</v>
      </c>
      <c r="L1467" s="347">
        <f>IF(InpOverride!L1467="",F_Inputs!L1467,InpOverride!L1467)</f>
        <v>0</v>
      </c>
      <c r="M1467" s="347">
        <f>IF(InpOverride!M1467="",F_Inputs!M1467,InpOverride!M1467)</f>
        <v>0</v>
      </c>
    </row>
    <row r="1468" spans="1:13" x14ac:dyDescent="0.35">
      <c r="A1468" t="s">
        <v>131</v>
      </c>
      <c r="B1468" t="s">
        <v>309</v>
      </c>
      <c r="C1468" t="s">
        <v>310</v>
      </c>
      <c r="D1468" t="s">
        <v>170</v>
      </c>
      <c r="E1468" t="s">
        <v>292</v>
      </c>
      <c r="F1468" s="347">
        <f>IF(InpOverride!F1468="",F_Inputs!F1468,InpOverride!F1468)</f>
        <v>0</v>
      </c>
      <c r="G1468" s="347">
        <f>IF(InpOverride!G1468="",F_Inputs!G1468,InpOverride!G1468)</f>
        <v>0</v>
      </c>
      <c r="H1468" s="347">
        <f>IF(InpOverride!H1468="",F_Inputs!H1468,InpOverride!H1468)</f>
        <v>0</v>
      </c>
      <c r="I1468" s="347">
        <f>IF(InpOverride!I1468="",F_Inputs!I1468,InpOverride!I1468)</f>
        <v>-1.5170839612590901</v>
      </c>
      <c r="J1468" s="347">
        <f>IF(InpOverride!J1468="",F_Inputs!J1468,InpOverride!J1468)</f>
        <v>0</v>
      </c>
      <c r="K1468" s="347">
        <f>IF(InpOverride!K1468="",F_Inputs!K1468,InpOverride!K1468)</f>
        <v>0</v>
      </c>
      <c r="L1468" s="347">
        <f>IF(InpOverride!L1468="",F_Inputs!L1468,InpOverride!L1468)</f>
        <v>0</v>
      </c>
      <c r="M1468" s="347">
        <f>IF(InpOverride!M1468="",F_Inputs!M1468,InpOverride!M1468)</f>
        <v>0</v>
      </c>
    </row>
    <row r="1469" spans="1:13" x14ac:dyDescent="0.35">
      <c r="A1469" t="s">
        <v>131</v>
      </c>
      <c r="B1469" t="s">
        <v>311</v>
      </c>
      <c r="C1469" t="s">
        <v>312</v>
      </c>
      <c r="D1469" t="s">
        <v>170</v>
      </c>
      <c r="E1469" t="s">
        <v>292</v>
      </c>
      <c r="F1469" s="347">
        <f>IF(InpOverride!F1469="",F_Inputs!F1469,InpOverride!F1469)</f>
        <v>0</v>
      </c>
      <c r="G1469" s="347">
        <f>IF(InpOverride!G1469="",F_Inputs!G1469,InpOverride!G1469)</f>
        <v>0</v>
      </c>
      <c r="H1469" s="347">
        <f>IF(InpOverride!H1469="",F_Inputs!H1469,InpOverride!H1469)</f>
        <v>0</v>
      </c>
      <c r="I1469" s="347">
        <f>IF(InpOverride!I1469="",F_Inputs!I1469,InpOverride!I1469)</f>
        <v>-4.5752181160590899</v>
      </c>
      <c r="J1469" s="347">
        <f>IF(InpOverride!J1469="",F_Inputs!J1469,InpOverride!J1469)</f>
        <v>0</v>
      </c>
      <c r="K1469" s="347">
        <f>IF(InpOverride!K1469="",F_Inputs!K1469,InpOverride!K1469)</f>
        <v>0</v>
      </c>
      <c r="L1469" s="347">
        <f>IF(InpOverride!L1469="",F_Inputs!L1469,InpOverride!L1469)</f>
        <v>0</v>
      </c>
      <c r="M1469" s="347">
        <f>IF(InpOverride!M1469="",F_Inputs!M1469,InpOverride!M1469)</f>
        <v>0</v>
      </c>
    </row>
    <row r="1470" spans="1:13" x14ac:dyDescent="0.35">
      <c r="A1470" t="s">
        <v>131</v>
      </c>
      <c r="B1470" t="s">
        <v>313</v>
      </c>
      <c r="C1470" t="s">
        <v>314</v>
      </c>
      <c r="D1470" t="s">
        <v>189</v>
      </c>
      <c r="E1470" t="s">
        <v>292</v>
      </c>
      <c r="F1470" s="347">
        <f>IF(InpOverride!F1470="",F_Inputs!F1470,InpOverride!F1470)</f>
        <v>0</v>
      </c>
      <c r="G1470" s="347">
        <f>IF(InpOverride!G1470="",F_Inputs!G1470,InpOverride!G1470)</f>
        <v>0</v>
      </c>
      <c r="H1470" s="347" t="str">
        <f>IF(InpOverride!H1470="",F_Inputs!H1470,InpOverride!H1470)</f>
        <v>-</v>
      </c>
      <c r="I1470" s="347">
        <f>IF(InpOverride!I1470="",F_Inputs!I1470,InpOverride!I1470)</f>
        <v>1.4014014014014</v>
      </c>
      <c r="J1470" s="347">
        <f>IF(InpOverride!J1470="",F_Inputs!J1470,InpOverride!J1470)</f>
        <v>0</v>
      </c>
      <c r="K1470" s="347">
        <f>IF(InpOverride!K1470="",F_Inputs!K1470,InpOverride!K1470)</f>
        <v>0</v>
      </c>
      <c r="L1470" s="347">
        <f>IF(InpOverride!L1470="",F_Inputs!L1470,InpOverride!L1470)</f>
        <v>0</v>
      </c>
      <c r="M1470" s="347">
        <f>IF(InpOverride!M1470="",F_Inputs!M1470,InpOverride!M1470)</f>
        <v>0</v>
      </c>
    </row>
    <row r="1471" spans="1:13" x14ac:dyDescent="0.35">
      <c r="A1471" t="s">
        <v>131</v>
      </c>
      <c r="B1471" t="s">
        <v>315</v>
      </c>
      <c r="C1471" t="s">
        <v>316</v>
      </c>
      <c r="D1471" t="s">
        <v>205</v>
      </c>
      <c r="E1471" t="s">
        <v>292</v>
      </c>
      <c r="F1471" s="347">
        <f>IF(InpOverride!F1471="",F_Inputs!F1471,InpOverride!F1471)</f>
        <v>0</v>
      </c>
      <c r="G1471" s="347">
        <f>IF(InpOverride!G1471="",F_Inputs!G1471,InpOverride!G1471)</f>
        <v>0</v>
      </c>
      <c r="H1471" s="347">
        <f>IF(InpOverride!H1471="",F_Inputs!H1471,InpOverride!H1471)</f>
        <v>0</v>
      </c>
      <c r="I1471" s="347" t="str">
        <f>IF(InpOverride!I1471="",F_Inputs!I1471,InpOverride!I1471)</f>
        <v>No</v>
      </c>
      <c r="J1471" s="347">
        <f>IF(InpOverride!J1471="",F_Inputs!J1471,InpOverride!J1471)</f>
        <v>0</v>
      </c>
      <c r="K1471" s="347">
        <f>IF(InpOverride!K1471="",F_Inputs!K1471,InpOverride!K1471)</f>
        <v>0</v>
      </c>
      <c r="L1471" s="347">
        <f>IF(InpOverride!L1471="",F_Inputs!L1471,InpOverride!L1471)</f>
        <v>0</v>
      </c>
      <c r="M1471" s="347">
        <f>IF(InpOverride!M1471="",F_Inputs!M1471,InpOverride!M1471)</f>
        <v>0</v>
      </c>
    </row>
    <row r="1472" spans="1:13" x14ac:dyDescent="0.35">
      <c r="A1472" t="s">
        <v>131</v>
      </c>
      <c r="B1472" t="s">
        <v>317</v>
      </c>
      <c r="C1472" t="s">
        <v>318</v>
      </c>
      <c r="D1472" t="s">
        <v>170</v>
      </c>
      <c r="E1472" t="s">
        <v>292</v>
      </c>
      <c r="F1472" s="347">
        <f>IF(InpOverride!F1472="",F_Inputs!F1472,InpOverride!F1472)</f>
        <v>0</v>
      </c>
      <c r="G1472" s="347">
        <f>IF(InpOverride!G1472="",F_Inputs!G1472,InpOverride!G1472)</f>
        <v>0</v>
      </c>
      <c r="H1472" s="347">
        <f>IF(InpOverride!H1472="",F_Inputs!H1472,InpOverride!H1472)</f>
        <v>0</v>
      </c>
      <c r="I1472" s="347">
        <f>IF(InpOverride!I1472="",F_Inputs!I1472,InpOverride!I1472)</f>
        <v>-0.39750000000000002</v>
      </c>
      <c r="J1472" s="347">
        <f>IF(InpOverride!J1472="",F_Inputs!J1472,InpOverride!J1472)</f>
        <v>0</v>
      </c>
      <c r="K1472" s="347">
        <f>IF(InpOverride!K1472="",F_Inputs!K1472,InpOverride!K1472)</f>
        <v>0</v>
      </c>
      <c r="L1472" s="347">
        <f>IF(InpOverride!L1472="",F_Inputs!L1472,InpOverride!L1472)</f>
        <v>0</v>
      </c>
      <c r="M1472" s="347">
        <f>IF(InpOverride!M1472="",F_Inputs!M1472,InpOverride!M1472)</f>
        <v>0</v>
      </c>
    </row>
    <row r="1473" spans="1:13" x14ac:dyDescent="0.35">
      <c r="A1473" t="s">
        <v>131</v>
      </c>
      <c r="B1473" t="s">
        <v>319</v>
      </c>
      <c r="C1473" t="s">
        <v>320</v>
      </c>
      <c r="D1473" t="s">
        <v>170</v>
      </c>
      <c r="E1473" t="s">
        <v>292</v>
      </c>
      <c r="F1473" s="347">
        <f>IF(InpOverride!F1473="",F_Inputs!F1473,InpOverride!F1473)</f>
        <v>0</v>
      </c>
      <c r="G1473" s="347">
        <f>IF(InpOverride!G1473="",F_Inputs!G1473,InpOverride!G1473)</f>
        <v>0</v>
      </c>
      <c r="H1473" s="347">
        <f>IF(InpOverride!H1473="",F_Inputs!H1473,InpOverride!H1473)</f>
        <v>0</v>
      </c>
      <c r="I1473" s="347">
        <f>IF(InpOverride!I1473="",F_Inputs!I1473,InpOverride!I1473)</f>
        <v>-2.2387999999999999</v>
      </c>
      <c r="J1473" s="347">
        <f>IF(InpOverride!J1473="",F_Inputs!J1473,InpOverride!J1473)</f>
        <v>0</v>
      </c>
      <c r="K1473" s="347">
        <f>IF(InpOverride!K1473="",F_Inputs!K1473,InpOverride!K1473)</f>
        <v>0</v>
      </c>
      <c r="L1473" s="347">
        <f>IF(InpOverride!L1473="",F_Inputs!L1473,InpOverride!L1473)</f>
        <v>0</v>
      </c>
      <c r="M1473" s="347">
        <f>IF(InpOverride!M1473="",F_Inputs!M1473,InpOverride!M1473)</f>
        <v>0</v>
      </c>
    </row>
    <row r="1474" spans="1:13" x14ac:dyDescent="0.35">
      <c r="A1474" t="s">
        <v>131</v>
      </c>
      <c r="B1474" t="s">
        <v>321</v>
      </c>
      <c r="C1474" t="s">
        <v>322</v>
      </c>
      <c r="D1474" t="s">
        <v>189</v>
      </c>
      <c r="E1474" t="s">
        <v>292</v>
      </c>
      <c r="F1474" s="347">
        <f>IF(InpOverride!F1474="",F_Inputs!F1474,InpOverride!F1474)</f>
        <v>0</v>
      </c>
      <c r="G1474" s="347">
        <f>IF(InpOverride!G1474="",F_Inputs!G1474,InpOverride!G1474)</f>
        <v>0</v>
      </c>
      <c r="H1474" s="347" t="str">
        <f>IF(InpOverride!H1474="",F_Inputs!H1474,InpOverride!H1474)</f>
        <v>-</v>
      </c>
      <c r="I1474" s="347">
        <f>IF(InpOverride!I1474="",F_Inputs!I1474,InpOverride!I1474)</f>
        <v>-2.9710711493354101</v>
      </c>
      <c r="J1474" s="347">
        <f>IF(InpOverride!J1474="",F_Inputs!J1474,InpOverride!J1474)</f>
        <v>0</v>
      </c>
      <c r="K1474" s="347">
        <f>IF(InpOverride!K1474="",F_Inputs!K1474,InpOverride!K1474)</f>
        <v>0</v>
      </c>
      <c r="L1474" s="347">
        <f>IF(InpOverride!L1474="",F_Inputs!L1474,InpOverride!L1474)</f>
        <v>0</v>
      </c>
      <c r="M1474" s="347">
        <f>IF(InpOverride!M1474="",F_Inputs!M1474,InpOverride!M1474)</f>
        <v>0</v>
      </c>
    </row>
    <row r="1475" spans="1:13" x14ac:dyDescent="0.35">
      <c r="A1475" t="s">
        <v>131</v>
      </c>
      <c r="B1475" t="s">
        <v>323</v>
      </c>
      <c r="C1475" t="s">
        <v>324</v>
      </c>
      <c r="D1475" t="s">
        <v>205</v>
      </c>
      <c r="E1475" t="s">
        <v>292</v>
      </c>
      <c r="F1475" s="347">
        <f>IF(InpOverride!F1475="",F_Inputs!F1475,InpOverride!F1475)</f>
        <v>0</v>
      </c>
      <c r="G1475" s="347">
        <f>IF(InpOverride!G1475="",F_Inputs!G1475,InpOverride!G1475)</f>
        <v>0</v>
      </c>
      <c r="H1475" s="347">
        <f>IF(InpOverride!H1475="",F_Inputs!H1475,InpOverride!H1475)</f>
        <v>0</v>
      </c>
      <c r="I1475" s="347" t="str">
        <f>IF(InpOverride!I1475="",F_Inputs!I1475,InpOverride!I1475)</f>
        <v>No</v>
      </c>
      <c r="J1475" s="347">
        <f>IF(InpOverride!J1475="",F_Inputs!J1475,InpOverride!J1475)</f>
        <v>0</v>
      </c>
      <c r="K1475" s="347">
        <f>IF(InpOverride!K1475="",F_Inputs!K1475,InpOverride!K1475)</f>
        <v>0</v>
      </c>
      <c r="L1475" s="347">
        <f>IF(InpOverride!L1475="",F_Inputs!L1475,InpOverride!L1475)</f>
        <v>0</v>
      </c>
      <c r="M1475" s="347">
        <f>IF(InpOverride!M1475="",F_Inputs!M1475,InpOverride!M1475)</f>
        <v>0</v>
      </c>
    </row>
    <row r="1476" spans="1:13" x14ac:dyDescent="0.35">
      <c r="A1476" t="s">
        <v>131</v>
      </c>
      <c r="B1476" t="s">
        <v>325</v>
      </c>
      <c r="C1476" t="s">
        <v>326</v>
      </c>
      <c r="D1476" t="s">
        <v>170</v>
      </c>
      <c r="E1476" t="s">
        <v>292</v>
      </c>
      <c r="F1476" s="347">
        <f>IF(InpOverride!F1476="",F_Inputs!F1476,InpOverride!F1476)</f>
        <v>0</v>
      </c>
      <c r="G1476" s="347">
        <f>IF(InpOverride!G1476="",F_Inputs!G1476,InpOverride!G1476)</f>
        <v>0</v>
      </c>
      <c r="H1476" s="347">
        <f>IF(InpOverride!H1476="",F_Inputs!H1476,InpOverride!H1476)</f>
        <v>0</v>
      </c>
      <c r="I1476" s="347">
        <f>IF(InpOverride!I1476="",F_Inputs!I1476,InpOverride!I1476)</f>
        <v>-0.90780000000000005</v>
      </c>
      <c r="J1476" s="347">
        <f>IF(InpOverride!J1476="",F_Inputs!J1476,InpOverride!J1476)</f>
        <v>0</v>
      </c>
      <c r="K1476" s="347">
        <f>IF(InpOverride!K1476="",F_Inputs!K1476,InpOverride!K1476)</f>
        <v>0</v>
      </c>
      <c r="L1476" s="347">
        <f>IF(InpOverride!L1476="",F_Inputs!L1476,InpOverride!L1476)</f>
        <v>0</v>
      </c>
      <c r="M1476" s="347">
        <f>IF(InpOverride!M1476="",F_Inputs!M1476,InpOverride!M1476)</f>
        <v>0</v>
      </c>
    </row>
    <row r="1477" spans="1:13" x14ac:dyDescent="0.35">
      <c r="A1477" t="s">
        <v>131</v>
      </c>
      <c r="B1477" t="s">
        <v>327</v>
      </c>
      <c r="C1477" t="s">
        <v>328</v>
      </c>
      <c r="D1477" t="s">
        <v>170</v>
      </c>
      <c r="E1477" t="s">
        <v>292</v>
      </c>
      <c r="F1477" s="347">
        <f>IF(InpOverride!F1477="",F_Inputs!F1477,InpOverride!F1477)</f>
        <v>0</v>
      </c>
      <c r="G1477" s="347">
        <f>IF(InpOverride!G1477="",F_Inputs!G1477,InpOverride!G1477)</f>
        <v>0</v>
      </c>
      <c r="H1477" s="347">
        <f>IF(InpOverride!H1477="",F_Inputs!H1477,InpOverride!H1477)</f>
        <v>0</v>
      </c>
      <c r="I1477" s="347">
        <f>IF(InpOverride!I1477="",F_Inputs!I1477,InpOverride!I1477)</f>
        <v>-5.6604000000000099</v>
      </c>
      <c r="J1477" s="347">
        <f>IF(InpOverride!J1477="",F_Inputs!J1477,InpOverride!J1477)</f>
        <v>0</v>
      </c>
      <c r="K1477" s="347">
        <f>IF(InpOverride!K1477="",F_Inputs!K1477,InpOverride!K1477)</f>
        <v>0</v>
      </c>
      <c r="L1477" s="347">
        <f>IF(InpOverride!L1477="",F_Inputs!L1477,InpOverride!L1477)</f>
        <v>0</v>
      </c>
      <c r="M1477" s="347">
        <f>IF(InpOverride!M1477="",F_Inputs!M1477,InpOverride!M1477)</f>
        <v>0</v>
      </c>
    </row>
    <row r="1478" spans="1:13" x14ac:dyDescent="0.35">
      <c r="A1478" t="s">
        <v>131</v>
      </c>
      <c r="B1478" t="s">
        <v>329</v>
      </c>
      <c r="C1478" t="s">
        <v>330</v>
      </c>
      <c r="D1478" t="s">
        <v>188</v>
      </c>
      <c r="E1478" t="s">
        <v>292</v>
      </c>
      <c r="F1478" s="347">
        <f>IF(InpOverride!F1478="",F_Inputs!F1478,InpOverride!F1478)</f>
        <v>0</v>
      </c>
      <c r="G1478" s="347">
        <f>IF(InpOverride!G1478="",F_Inputs!G1478,InpOverride!G1478)</f>
        <v>0</v>
      </c>
      <c r="H1478" s="347">
        <f>IF(InpOverride!H1478="",F_Inputs!H1478,InpOverride!H1478)</f>
        <v>111.5</v>
      </c>
      <c r="I1478" s="347">
        <f>IF(InpOverride!I1478="",F_Inputs!I1478,InpOverride!I1478)</f>
        <v>150.00894614421199</v>
      </c>
      <c r="J1478" s="347">
        <f>IF(InpOverride!J1478="",F_Inputs!J1478,InpOverride!J1478)</f>
        <v>0</v>
      </c>
      <c r="K1478" s="347">
        <f>IF(InpOverride!K1478="",F_Inputs!K1478,InpOverride!K1478)</f>
        <v>0</v>
      </c>
      <c r="L1478" s="347">
        <f>IF(InpOverride!L1478="",F_Inputs!L1478,InpOverride!L1478)</f>
        <v>0</v>
      </c>
      <c r="M1478" s="347">
        <f>IF(InpOverride!M1478="",F_Inputs!M1478,InpOverride!M1478)</f>
        <v>0</v>
      </c>
    </row>
    <row r="1479" spans="1:13" x14ac:dyDescent="0.35">
      <c r="A1479" t="s">
        <v>131</v>
      </c>
      <c r="B1479" t="s">
        <v>331</v>
      </c>
      <c r="C1479" t="s">
        <v>332</v>
      </c>
      <c r="D1479" t="s">
        <v>205</v>
      </c>
      <c r="E1479" t="s">
        <v>292</v>
      </c>
      <c r="F1479" s="347">
        <f>IF(InpOverride!F1479="",F_Inputs!F1479,InpOverride!F1479)</f>
        <v>0</v>
      </c>
      <c r="G1479" s="347">
        <f>IF(InpOverride!G1479="",F_Inputs!G1479,InpOverride!G1479)</f>
        <v>0</v>
      </c>
      <c r="H1479" s="347">
        <f>IF(InpOverride!H1479="",F_Inputs!H1479,InpOverride!H1479)</f>
        <v>0</v>
      </c>
      <c r="I1479" s="347" t="str">
        <f>IF(InpOverride!I1479="",F_Inputs!I1479,InpOverride!I1479)</f>
        <v>No</v>
      </c>
      <c r="J1479" s="347">
        <f>IF(InpOverride!J1479="",F_Inputs!J1479,InpOverride!J1479)</f>
        <v>0</v>
      </c>
      <c r="K1479" s="347">
        <f>IF(InpOverride!K1479="",F_Inputs!K1479,InpOverride!K1479)</f>
        <v>0</v>
      </c>
      <c r="L1479" s="347">
        <f>IF(InpOverride!L1479="",F_Inputs!L1479,InpOverride!L1479)</f>
        <v>0</v>
      </c>
      <c r="M1479" s="347">
        <f>IF(InpOverride!M1479="",F_Inputs!M1479,InpOverride!M1479)</f>
        <v>0</v>
      </c>
    </row>
    <row r="1480" spans="1:13" x14ac:dyDescent="0.35">
      <c r="A1480" t="s">
        <v>131</v>
      </c>
      <c r="B1480" t="s">
        <v>333</v>
      </c>
      <c r="C1480" t="s">
        <v>334</v>
      </c>
      <c r="D1480" t="s">
        <v>170</v>
      </c>
      <c r="E1480" t="s">
        <v>292</v>
      </c>
      <c r="F1480" s="347">
        <f>IF(InpOverride!F1480="",F_Inputs!F1480,InpOverride!F1480)</f>
        <v>0</v>
      </c>
      <c r="G1480" s="347">
        <f>IF(InpOverride!G1480="",F_Inputs!G1480,InpOverride!G1480)</f>
        <v>0</v>
      </c>
      <c r="H1480" s="347">
        <f>IF(InpOverride!H1480="",F_Inputs!H1480,InpOverride!H1480)</f>
        <v>0</v>
      </c>
      <c r="I1480" s="347">
        <f>IF(InpOverride!I1480="",F_Inputs!I1480,InpOverride!I1480)</f>
        <v>-1.7556</v>
      </c>
      <c r="J1480" s="347">
        <f>IF(InpOverride!J1480="",F_Inputs!J1480,InpOverride!J1480)</f>
        <v>0</v>
      </c>
      <c r="K1480" s="347">
        <f>IF(InpOverride!K1480="",F_Inputs!K1480,InpOverride!K1480)</f>
        <v>0</v>
      </c>
      <c r="L1480" s="347">
        <f>IF(InpOverride!L1480="",F_Inputs!L1480,InpOverride!L1480)</f>
        <v>0</v>
      </c>
      <c r="M1480" s="347">
        <f>IF(InpOverride!M1480="",F_Inputs!M1480,InpOverride!M1480)</f>
        <v>0</v>
      </c>
    </row>
    <row r="1481" spans="1:13" x14ac:dyDescent="0.35">
      <c r="A1481" t="s">
        <v>131</v>
      </c>
      <c r="B1481" t="s">
        <v>335</v>
      </c>
      <c r="C1481" t="s">
        <v>336</v>
      </c>
      <c r="D1481" t="s">
        <v>170</v>
      </c>
      <c r="E1481" t="s">
        <v>292</v>
      </c>
      <c r="F1481" s="347">
        <f>IF(InpOverride!F1481="",F_Inputs!F1481,InpOverride!F1481)</f>
        <v>0</v>
      </c>
      <c r="G1481" s="347">
        <f>IF(InpOverride!G1481="",F_Inputs!G1481,InpOverride!G1481)</f>
        <v>0</v>
      </c>
      <c r="H1481" s="347">
        <f>IF(InpOverride!H1481="",F_Inputs!H1481,InpOverride!H1481)</f>
        <v>0</v>
      </c>
      <c r="I1481" s="347">
        <f>IF(InpOverride!I1481="",F_Inputs!I1481,InpOverride!I1481)</f>
        <v>-1.4981</v>
      </c>
      <c r="J1481" s="347">
        <f>IF(InpOverride!J1481="",F_Inputs!J1481,InpOverride!J1481)</f>
        <v>0</v>
      </c>
      <c r="K1481" s="347">
        <f>IF(InpOverride!K1481="",F_Inputs!K1481,InpOverride!K1481)</f>
        <v>0</v>
      </c>
      <c r="L1481" s="347">
        <f>IF(InpOverride!L1481="",F_Inputs!L1481,InpOverride!L1481)</f>
        <v>0</v>
      </c>
      <c r="M1481" s="347">
        <f>IF(InpOverride!M1481="",F_Inputs!M1481,InpOverride!M1481)</f>
        <v>0</v>
      </c>
    </row>
    <row r="1482" spans="1:13" x14ac:dyDescent="0.35">
      <c r="A1482" t="s">
        <v>131</v>
      </c>
      <c r="B1482" t="s">
        <v>337</v>
      </c>
      <c r="C1482" t="s">
        <v>338</v>
      </c>
      <c r="D1482" t="s">
        <v>189</v>
      </c>
      <c r="E1482" t="s">
        <v>292</v>
      </c>
      <c r="F1482" s="347">
        <f>IF(InpOverride!F1482="",F_Inputs!F1482,InpOverride!F1482)</f>
        <v>0</v>
      </c>
      <c r="G1482" s="347">
        <f>IF(InpOverride!G1482="",F_Inputs!G1482,InpOverride!G1482)</f>
        <v>0</v>
      </c>
      <c r="H1482" s="347">
        <f>IF(InpOverride!H1482="",F_Inputs!H1482,InpOverride!H1482)</f>
        <v>18.59</v>
      </c>
      <c r="I1482" s="347">
        <f>IF(InpOverride!I1482="",F_Inputs!I1482,InpOverride!I1482)</f>
        <v>9.2093968827648496</v>
      </c>
      <c r="J1482" s="347">
        <f>IF(InpOverride!J1482="",F_Inputs!J1482,InpOverride!J1482)</f>
        <v>0</v>
      </c>
      <c r="K1482" s="347">
        <f>IF(InpOverride!K1482="",F_Inputs!K1482,InpOverride!K1482)</f>
        <v>0</v>
      </c>
      <c r="L1482" s="347">
        <f>IF(InpOverride!L1482="",F_Inputs!L1482,InpOverride!L1482)</f>
        <v>0</v>
      </c>
      <c r="M1482" s="347">
        <f>IF(InpOverride!M1482="",F_Inputs!M1482,InpOverride!M1482)</f>
        <v>0</v>
      </c>
    </row>
    <row r="1483" spans="1:13" x14ac:dyDescent="0.35">
      <c r="A1483" t="s">
        <v>131</v>
      </c>
      <c r="B1483" t="s">
        <v>339</v>
      </c>
      <c r="C1483" t="s">
        <v>340</v>
      </c>
      <c r="D1483" t="s">
        <v>205</v>
      </c>
      <c r="E1483" t="s">
        <v>292</v>
      </c>
      <c r="F1483" s="347">
        <f>IF(InpOverride!F1483="",F_Inputs!F1483,InpOverride!F1483)</f>
        <v>0</v>
      </c>
      <c r="G1483" s="347">
        <f>IF(InpOverride!G1483="",F_Inputs!G1483,InpOverride!G1483)</f>
        <v>0</v>
      </c>
      <c r="H1483" s="347">
        <f>IF(InpOverride!H1483="",F_Inputs!H1483,InpOverride!H1483)</f>
        <v>0</v>
      </c>
      <c r="I1483" s="347" t="str">
        <f>IF(InpOverride!I1483="",F_Inputs!I1483,InpOverride!I1483)</f>
        <v>Yes</v>
      </c>
      <c r="J1483" s="347">
        <f>IF(InpOverride!J1483="",F_Inputs!J1483,InpOverride!J1483)</f>
        <v>0</v>
      </c>
      <c r="K1483" s="347">
        <f>IF(InpOverride!K1483="",F_Inputs!K1483,InpOverride!K1483)</f>
        <v>0</v>
      </c>
      <c r="L1483" s="347">
        <f>IF(InpOverride!L1483="",F_Inputs!L1483,InpOverride!L1483)</f>
        <v>0</v>
      </c>
      <c r="M1483" s="347">
        <f>IF(InpOverride!M1483="",F_Inputs!M1483,InpOverride!M1483)</f>
        <v>0</v>
      </c>
    </row>
    <row r="1484" spans="1:13" x14ac:dyDescent="0.35">
      <c r="A1484" t="s">
        <v>131</v>
      </c>
      <c r="B1484" t="s">
        <v>341</v>
      </c>
      <c r="C1484" t="s">
        <v>342</v>
      </c>
      <c r="D1484" t="s">
        <v>170</v>
      </c>
      <c r="E1484" t="s">
        <v>292</v>
      </c>
      <c r="F1484" s="347">
        <f>IF(InpOverride!F1484="",F_Inputs!F1484,InpOverride!F1484)</f>
        <v>0</v>
      </c>
      <c r="G1484" s="347">
        <f>IF(InpOverride!G1484="",F_Inputs!G1484,InpOverride!G1484)</f>
        <v>0</v>
      </c>
      <c r="H1484" s="347">
        <f>IF(InpOverride!H1484="",F_Inputs!H1484,InpOverride!H1484)</f>
        <v>0</v>
      </c>
      <c r="I1484" s="347">
        <f>IF(InpOverride!I1484="",F_Inputs!I1484,InpOverride!I1484)</f>
        <v>0</v>
      </c>
      <c r="J1484" s="347">
        <f>IF(InpOverride!J1484="",F_Inputs!J1484,InpOverride!J1484)</f>
        <v>0</v>
      </c>
      <c r="K1484" s="347">
        <f>IF(InpOverride!K1484="",F_Inputs!K1484,InpOverride!K1484)</f>
        <v>0</v>
      </c>
      <c r="L1484" s="347">
        <f>IF(InpOverride!L1484="",F_Inputs!L1484,InpOverride!L1484)</f>
        <v>0</v>
      </c>
      <c r="M1484" s="347">
        <f>IF(InpOverride!M1484="",F_Inputs!M1484,InpOverride!M1484)</f>
        <v>0</v>
      </c>
    </row>
    <row r="1485" spans="1:13" x14ac:dyDescent="0.35">
      <c r="A1485" t="s">
        <v>131</v>
      </c>
      <c r="B1485" t="s">
        <v>343</v>
      </c>
      <c r="C1485" t="s">
        <v>344</v>
      </c>
      <c r="D1485" t="s">
        <v>170</v>
      </c>
      <c r="E1485" t="s">
        <v>292</v>
      </c>
      <c r="F1485" s="347">
        <f>IF(InpOverride!F1485="",F_Inputs!F1485,InpOverride!F1485)</f>
        <v>0</v>
      </c>
      <c r="G1485" s="347">
        <f>IF(InpOverride!G1485="",F_Inputs!G1485,InpOverride!G1485)</f>
        <v>0</v>
      </c>
      <c r="H1485" s="347">
        <f>IF(InpOverride!H1485="",F_Inputs!H1485,InpOverride!H1485)</f>
        <v>0</v>
      </c>
      <c r="I1485" s="347">
        <f>IF(InpOverride!I1485="",F_Inputs!I1485,InpOverride!I1485)</f>
        <v>-0.68096000000000101</v>
      </c>
      <c r="J1485" s="347">
        <f>IF(InpOverride!J1485="",F_Inputs!J1485,InpOverride!J1485)</f>
        <v>0</v>
      </c>
      <c r="K1485" s="347">
        <f>IF(InpOverride!K1485="",F_Inputs!K1485,InpOverride!K1485)</f>
        <v>0</v>
      </c>
      <c r="L1485" s="347">
        <f>IF(InpOverride!L1485="",F_Inputs!L1485,InpOverride!L1485)</f>
        <v>0</v>
      </c>
      <c r="M1485" s="347">
        <f>IF(InpOverride!M1485="",F_Inputs!M1485,InpOverride!M1485)</f>
        <v>0</v>
      </c>
    </row>
    <row r="1486" spans="1:13" x14ac:dyDescent="0.35">
      <c r="A1486" t="s">
        <v>131</v>
      </c>
      <c r="B1486" t="s">
        <v>345</v>
      </c>
      <c r="C1486" t="s">
        <v>346</v>
      </c>
      <c r="D1486" t="s">
        <v>188</v>
      </c>
      <c r="E1486" t="s">
        <v>292</v>
      </c>
      <c r="F1486" s="347">
        <f>IF(InpOverride!F1486="",F_Inputs!F1486,InpOverride!F1486)</f>
        <v>0</v>
      </c>
      <c r="G1486" s="347">
        <f>IF(InpOverride!G1486="",F_Inputs!G1486,InpOverride!G1486)</f>
        <v>0</v>
      </c>
      <c r="H1486" s="347">
        <f>IF(InpOverride!H1486="",F_Inputs!H1486,InpOverride!H1486)</f>
        <v>0</v>
      </c>
      <c r="I1486" s="347">
        <f>IF(InpOverride!I1486="",F_Inputs!I1486,InpOverride!I1486)</f>
        <v>26.6666666666667</v>
      </c>
      <c r="J1486" s="347">
        <f>IF(InpOverride!J1486="",F_Inputs!J1486,InpOverride!J1486)</f>
        <v>0</v>
      </c>
      <c r="K1486" s="347">
        <f>IF(InpOverride!K1486="",F_Inputs!K1486,InpOverride!K1486)</f>
        <v>0</v>
      </c>
      <c r="L1486" s="347">
        <f>IF(InpOverride!L1486="",F_Inputs!L1486,InpOverride!L1486)</f>
        <v>0</v>
      </c>
      <c r="M1486" s="347">
        <f>IF(InpOverride!M1486="",F_Inputs!M1486,InpOverride!M1486)</f>
        <v>0</v>
      </c>
    </row>
    <row r="1487" spans="1:13" x14ac:dyDescent="0.35">
      <c r="A1487" t="s">
        <v>131</v>
      </c>
      <c r="B1487" t="s">
        <v>347</v>
      </c>
      <c r="C1487" t="s">
        <v>348</v>
      </c>
      <c r="D1487" t="s">
        <v>188</v>
      </c>
      <c r="E1487" t="s">
        <v>292</v>
      </c>
      <c r="F1487" s="347">
        <f>IF(InpOverride!F1487="",F_Inputs!F1487,InpOverride!F1487)</f>
        <v>0</v>
      </c>
      <c r="G1487" s="347">
        <f>IF(InpOverride!G1487="",F_Inputs!G1487,InpOverride!G1487)</f>
        <v>0</v>
      </c>
      <c r="H1487" s="347">
        <f>IF(InpOverride!H1487="",F_Inputs!H1487,InpOverride!H1487)</f>
        <v>0</v>
      </c>
      <c r="I1487" s="347">
        <f>IF(InpOverride!I1487="",F_Inputs!I1487,InpOverride!I1487)</f>
        <v>33.3333333333333</v>
      </c>
      <c r="J1487" s="347">
        <f>IF(InpOverride!J1487="",F_Inputs!J1487,InpOverride!J1487)</f>
        <v>0</v>
      </c>
      <c r="K1487" s="347">
        <f>IF(InpOverride!K1487="",F_Inputs!K1487,InpOverride!K1487)</f>
        <v>0</v>
      </c>
      <c r="L1487" s="347">
        <f>IF(InpOverride!L1487="",F_Inputs!L1487,InpOverride!L1487)</f>
        <v>0</v>
      </c>
      <c r="M1487" s="347">
        <f>IF(InpOverride!M1487="",F_Inputs!M1487,InpOverride!M1487)</f>
        <v>0</v>
      </c>
    </row>
    <row r="1488" spans="1:13" x14ac:dyDescent="0.35">
      <c r="A1488" t="s">
        <v>131</v>
      </c>
      <c r="B1488" t="s">
        <v>349</v>
      </c>
      <c r="C1488" t="s">
        <v>350</v>
      </c>
      <c r="D1488" t="s">
        <v>188</v>
      </c>
      <c r="E1488" t="s">
        <v>292</v>
      </c>
      <c r="F1488" s="347">
        <f>IF(InpOverride!F1488="",F_Inputs!F1488,InpOverride!F1488)</f>
        <v>0</v>
      </c>
      <c r="G1488" s="347">
        <f>IF(InpOverride!G1488="",F_Inputs!G1488,InpOverride!G1488)</f>
        <v>0</v>
      </c>
      <c r="H1488" s="347">
        <f>IF(InpOverride!H1488="",F_Inputs!H1488,InpOverride!H1488)</f>
        <v>2.27</v>
      </c>
      <c r="I1488" s="347">
        <f>IF(InpOverride!I1488="",F_Inputs!I1488,InpOverride!I1488)</f>
        <v>1.9555371557035499</v>
      </c>
      <c r="J1488" s="347">
        <f>IF(InpOverride!J1488="",F_Inputs!J1488,InpOverride!J1488)</f>
        <v>0</v>
      </c>
      <c r="K1488" s="347">
        <f>IF(InpOverride!K1488="",F_Inputs!K1488,InpOverride!K1488)</f>
        <v>0</v>
      </c>
      <c r="L1488" s="347">
        <f>IF(InpOverride!L1488="",F_Inputs!L1488,InpOverride!L1488)</f>
        <v>0</v>
      </c>
      <c r="M1488" s="347">
        <f>IF(InpOverride!M1488="",F_Inputs!M1488,InpOverride!M1488)</f>
        <v>0</v>
      </c>
    </row>
    <row r="1489" spans="1:13" x14ac:dyDescent="0.35">
      <c r="A1489" t="s">
        <v>131</v>
      </c>
      <c r="B1489" t="s">
        <v>351</v>
      </c>
      <c r="C1489" t="s">
        <v>352</v>
      </c>
      <c r="D1489" t="s">
        <v>205</v>
      </c>
      <c r="E1489" t="s">
        <v>292</v>
      </c>
      <c r="F1489" s="347">
        <f>IF(InpOverride!F1489="",F_Inputs!F1489,InpOverride!F1489)</f>
        <v>0</v>
      </c>
      <c r="G1489" s="347">
        <f>IF(InpOverride!G1489="",F_Inputs!G1489,InpOverride!G1489)</f>
        <v>0</v>
      </c>
      <c r="H1489" s="347">
        <f>IF(InpOverride!H1489="",F_Inputs!H1489,InpOverride!H1489)</f>
        <v>0</v>
      </c>
      <c r="I1489" s="347" t="str">
        <f>IF(InpOverride!I1489="",F_Inputs!I1489,InpOverride!I1489)</f>
        <v>No</v>
      </c>
      <c r="J1489" s="347">
        <f>IF(InpOverride!J1489="",F_Inputs!J1489,InpOverride!J1489)</f>
        <v>0</v>
      </c>
      <c r="K1489" s="347">
        <f>IF(InpOverride!K1489="",F_Inputs!K1489,InpOverride!K1489)</f>
        <v>0</v>
      </c>
      <c r="L1489" s="347">
        <f>IF(InpOverride!L1489="",F_Inputs!L1489,InpOverride!L1489)</f>
        <v>0</v>
      </c>
      <c r="M1489" s="347">
        <f>IF(InpOverride!M1489="",F_Inputs!M1489,InpOverride!M1489)</f>
        <v>0</v>
      </c>
    </row>
    <row r="1490" spans="1:13" x14ac:dyDescent="0.35">
      <c r="A1490" t="s">
        <v>131</v>
      </c>
      <c r="B1490" t="s">
        <v>353</v>
      </c>
      <c r="C1490" t="s">
        <v>354</v>
      </c>
      <c r="D1490" t="s">
        <v>170</v>
      </c>
      <c r="E1490" t="s">
        <v>292</v>
      </c>
      <c r="F1490" s="347">
        <f>IF(InpOverride!F1490="",F_Inputs!F1490,InpOverride!F1490)</f>
        <v>0</v>
      </c>
      <c r="G1490" s="347">
        <f>IF(InpOverride!G1490="",F_Inputs!G1490,InpOverride!G1490)</f>
        <v>0</v>
      </c>
      <c r="H1490" s="347">
        <f>IF(InpOverride!H1490="",F_Inputs!H1490,InpOverride!H1490)</f>
        <v>0</v>
      </c>
      <c r="I1490" s="347">
        <f>IF(InpOverride!I1490="",F_Inputs!I1490,InpOverride!I1490)</f>
        <v>-1.55596</v>
      </c>
      <c r="J1490" s="347">
        <f>IF(InpOverride!J1490="",F_Inputs!J1490,InpOverride!J1490)</f>
        <v>0</v>
      </c>
      <c r="K1490" s="347">
        <f>IF(InpOverride!K1490="",F_Inputs!K1490,InpOverride!K1490)</f>
        <v>0</v>
      </c>
      <c r="L1490" s="347">
        <f>IF(InpOverride!L1490="",F_Inputs!L1490,InpOverride!L1490)</f>
        <v>0</v>
      </c>
      <c r="M1490" s="347">
        <f>IF(InpOverride!M1490="",F_Inputs!M1490,InpOverride!M1490)</f>
        <v>0</v>
      </c>
    </row>
    <row r="1491" spans="1:13" x14ac:dyDescent="0.35">
      <c r="A1491" t="s">
        <v>131</v>
      </c>
      <c r="B1491" t="s">
        <v>355</v>
      </c>
      <c r="C1491" t="s">
        <v>356</v>
      </c>
      <c r="D1491" t="s">
        <v>170</v>
      </c>
      <c r="E1491" t="s">
        <v>292</v>
      </c>
      <c r="F1491" s="347">
        <f>IF(InpOverride!F1491="",F_Inputs!F1491,InpOverride!F1491)</f>
        <v>0</v>
      </c>
      <c r="G1491" s="347">
        <f>IF(InpOverride!G1491="",F_Inputs!G1491,InpOverride!G1491)</f>
        <v>0</v>
      </c>
      <c r="H1491" s="347">
        <f>IF(InpOverride!H1491="",F_Inputs!H1491,InpOverride!H1491)</f>
        <v>0</v>
      </c>
      <c r="I1491" s="347">
        <f>IF(InpOverride!I1491="",F_Inputs!I1491,InpOverride!I1491)</f>
        <v>3.3342000000000001</v>
      </c>
      <c r="J1491" s="347">
        <f>IF(InpOverride!J1491="",F_Inputs!J1491,InpOverride!J1491)</f>
        <v>0</v>
      </c>
      <c r="K1491" s="347">
        <f>IF(InpOverride!K1491="",F_Inputs!K1491,InpOverride!K1491)</f>
        <v>0</v>
      </c>
      <c r="L1491" s="347">
        <f>IF(InpOverride!L1491="",F_Inputs!L1491,InpOverride!L1491)</f>
        <v>0</v>
      </c>
      <c r="M1491" s="347">
        <f>IF(InpOverride!M1491="",F_Inputs!M1491,InpOverride!M1491)</f>
        <v>0</v>
      </c>
    </row>
    <row r="1492" spans="1:13" x14ac:dyDescent="0.35">
      <c r="A1492" t="s">
        <v>131</v>
      </c>
      <c r="B1492" t="s">
        <v>357</v>
      </c>
      <c r="C1492" t="s">
        <v>358</v>
      </c>
      <c r="D1492" t="s">
        <v>188</v>
      </c>
      <c r="E1492" t="s">
        <v>292</v>
      </c>
      <c r="F1492" s="347">
        <f>IF(InpOverride!F1492="",F_Inputs!F1492,InpOverride!F1492)</f>
        <v>0</v>
      </c>
      <c r="G1492" s="347">
        <f>IF(InpOverride!G1492="",F_Inputs!G1492,InpOverride!G1492)</f>
        <v>0</v>
      </c>
      <c r="H1492" s="347">
        <f>IF(InpOverride!H1492="",F_Inputs!H1492,InpOverride!H1492)</f>
        <v>116.41</v>
      </c>
      <c r="I1492" s="347">
        <f>IF(InpOverride!I1492="",F_Inputs!I1492,InpOverride!I1492)</f>
        <v>101.515151515152</v>
      </c>
      <c r="J1492" s="347">
        <f>IF(InpOverride!J1492="",F_Inputs!J1492,InpOverride!J1492)</f>
        <v>0</v>
      </c>
      <c r="K1492" s="347">
        <f>IF(InpOverride!K1492="",F_Inputs!K1492,InpOverride!K1492)</f>
        <v>0</v>
      </c>
      <c r="L1492" s="347">
        <f>IF(InpOverride!L1492="",F_Inputs!L1492,InpOverride!L1492)</f>
        <v>0</v>
      </c>
      <c r="M1492" s="347">
        <f>IF(InpOverride!M1492="",F_Inputs!M1492,InpOverride!M1492)</f>
        <v>0</v>
      </c>
    </row>
    <row r="1493" spans="1:13" x14ac:dyDescent="0.35">
      <c r="A1493" t="s">
        <v>131</v>
      </c>
      <c r="B1493" t="s">
        <v>359</v>
      </c>
      <c r="C1493" t="s">
        <v>360</v>
      </c>
      <c r="D1493" t="s">
        <v>205</v>
      </c>
      <c r="E1493" t="s">
        <v>292</v>
      </c>
      <c r="F1493" s="347">
        <f>IF(InpOverride!F1493="",F_Inputs!F1493,InpOverride!F1493)</f>
        <v>0</v>
      </c>
      <c r="G1493" s="347">
        <f>IF(InpOverride!G1493="",F_Inputs!G1493,InpOverride!G1493)</f>
        <v>0</v>
      </c>
      <c r="H1493" s="347">
        <f>IF(InpOverride!H1493="",F_Inputs!H1493,InpOverride!H1493)</f>
        <v>0</v>
      </c>
      <c r="I1493" s="347" t="str">
        <f>IF(InpOverride!I1493="",F_Inputs!I1493,InpOverride!I1493)</f>
        <v>No</v>
      </c>
      <c r="J1493" s="347">
        <f>IF(InpOverride!J1493="",F_Inputs!J1493,InpOverride!J1493)</f>
        <v>0</v>
      </c>
      <c r="K1493" s="347">
        <f>IF(InpOverride!K1493="",F_Inputs!K1493,InpOverride!K1493)</f>
        <v>0</v>
      </c>
      <c r="L1493" s="347">
        <f>IF(InpOverride!L1493="",F_Inputs!L1493,InpOverride!L1493)</f>
        <v>0</v>
      </c>
      <c r="M1493" s="347">
        <f>IF(InpOverride!M1493="",F_Inputs!M1493,InpOverride!M1493)</f>
        <v>0</v>
      </c>
    </row>
    <row r="1494" spans="1:13" x14ac:dyDescent="0.35">
      <c r="A1494" t="s">
        <v>131</v>
      </c>
      <c r="B1494" t="s">
        <v>361</v>
      </c>
      <c r="C1494" t="s">
        <v>362</v>
      </c>
      <c r="D1494" t="s">
        <v>170</v>
      </c>
      <c r="E1494" t="s">
        <v>292</v>
      </c>
      <c r="F1494" s="347">
        <f>IF(InpOverride!F1494="",F_Inputs!F1494,InpOverride!F1494)</f>
        <v>0</v>
      </c>
      <c r="G1494" s="347">
        <f>IF(InpOverride!G1494="",F_Inputs!G1494,InpOverride!G1494)</f>
        <v>0</v>
      </c>
      <c r="H1494" s="347">
        <f>IF(InpOverride!H1494="",F_Inputs!H1494,InpOverride!H1494)</f>
        <v>0</v>
      </c>
      <c r="I1494" s="347">
        <f>IF(InpOverride!I1494="",F_Inputs!I1494,InpOverride!I1494)</f>
        <v>-7.7175000000000002</v>
      </c>
      <c r="J1494" s="347">
        <f>IF(InpOverride!J1494="",F_Inputs!J1494,InpOverride!J1494)</f>
        <v>0</v>
      </c>
      <c r="K1494" s="347">
        <f>IF(InpOverride!K1494="",F_Inputs!K1494,InpOverride!K1494)</f>
        <v>0</v>
      </c>
      <c r="L1494" s="347">
        <f>IF(InpOverride!L1494="",F_Inputs!L1494,InpOverride!L1494)</f>
        <v>0</v>
      </c>
      <c r="M1494" s="347">
        <f>IF(InpOverride!M1494="",F_Inputs!M1494,InpOverride!M1494)</f>
        <v>0</v>
      </c>
    </row>
    <row r="1495" spans="1:13" x14ac:dyDescent="0.35">
      <c r="A1495" t="s">
        <v>131</v>
      </c>
      <c r="B1495" t="s">
        <v>363</v>
      </c>
      <c r="C1495" t="s">
        <v>364</v>
      </c>
      <c r="D1495" t="s">
        <v>170</v>
      </c>
      <c r="E1495" t="s">
        <v>292</v>
      </c>
      <c r="F1495" s="347">
        <f>IF(InpOverride!F1495="",F_Inputs!F1495,InpOverride!F1495)</f>
        <v>0</v>
      </c>
      <c r="G1495" s="347">
        <f>IF(InpOverride!G1495="",F_Inputs!G1495,InpOverride!G1495)</f>
        <v>0</v>
      </c>
      <c r="H1495" s="347">
        <f>IF(InpOverride!H1495="",F_Inputs!H1495,InpOverride!H1495)</f>
        <v>0</v>
      </c>
      <c r="I1495" s="347">
        <f>IF(InpOverride!I1495="",F_Inputs!I1495,InpOverride!I1495)</f>
        <v>-17.9895</v>
      </c>
      <c r="J1495" s="347">
        <f>IF(InpOverride!J1495="",F_Inputs!J1495,InpOverride!J1495)</f>
        <v>0</v>
      </c>
      <c r="K1495" s="347">
        <f>IF(InpOverride!K1495="",F_Inputs!K1495,InpOverride!K1495)</f>
        <v>0</v>
      </c>
      <c r="L1495" s="347">
        <f>IF(InpOverride!L1495="",F_Inputs!L1495,InpOverride!L1495)</f>
        <v>0</v>
      </c>
      <c r="M1495" s="347">
        <f>IF(InpOverride!M1495="",F_Inputs!M1495,InpOverride!M1495)</f>
        <v>0</v>
      </c>
    </row>
    <row r="1496" spans="1:13" x14ac:dyDescent="0.35">
      <c r="A1496" t="s">
        <v>131</v>
      </c>
      <c r="B1496" t="s">
        <v>365</v>
      </c>
      <c r="C1496" t="s">
        <v>366</v>
      </c>
      <c r="D1496" t="s">
        <v>188</v>
      </c>
      <c r="E1496" t="s">
        <v>292</v>
      </c>
      <c r="F1496" s="347">
        <f>IF(InpOverride!F1496="",F_Inputs!F1496,InpOverride!F1496)</f>
        <v>0</v>
      </c>
      <c r="G1496" s="347">
        <f>IF(InpOverride!G1496="",F_Inputs!G1496,InpOverride!G1496)</f>
        <v>0</v>
      </c>
      <c r="H1496" s="347">
        <f>IF(InpOverride!H1496="",F_Inputs!H1496,InpOverride!H1496)</f>
        <v>7.8</v>
      </c>
      <c r="I1496" s="347">
        <f>IF(InpOverride!I1496="",F_Inputs!I1496,InpOverride!I1496)</f>
        <v>7.9076189280783202</v>
      </c>
      <c r="J1496" s="347">
        <f>IF(InpOverride!J1496="",F_Inputs!J1496,InpOverride!J1496)</f>
        <v>0</v>
      </c>
      <c r="K1496" s="347">
        <f>IF(InpOverride!K1496="",F_Inputs!K1496,InpOverride!K1496)</f>
        <v>0</v>
      </c>
      <c r="L1496" s="347">
        <f>IF(InpOverride!L1496="",F_Inputs!L1496,InpOverride!L1496)</f>
        <v>0</v>
      </c>
      <c r="M1496" s="347">
        <f>IF(InpOverride!M1496="",F_Inputs!M1496,InpOverride!M1496)</f>
        <v>0</v>
      </c>
    </row>
    <row r="1497" spans="1:13" x14ac:dyDescent="0.35">
      <c r="A1497" t="s">
        <v>131</v>
      </c>
      <c r="B1497" t="s">
        <v>367</v>
      </c>
      <c r="C1497" t="s">
        <v>368</v>
      </c>
      <c r="D1497" t="s">
        <v>205</v>
      </c>
      <c r="E1497" t="s">
        <v>292</v>
      </c>
      <c r="F1497" s="347">
        <f>IF(InpOverride!F1497="",F_Inputs!F1497,InpOverride!F1497)</f>
        <v>0</v>
      </c>
      <c r="G1497" s="347">
        <f>IF(InpOverride!G1497="",F_Inputs!G1497,InpOverride!G1497)</f>
        <v>0</v>
      </c>
      <c r="H1497" s="347">
        <f>IF(InpOverride!H1497="",F_Inputs!H1497,InpOverride!H1497)</f>
        <v>0</v>
      </c>
      <c r="I1497" s="347" t="str">
        <f>IF(InpOverride!I1497="",F_Inputs!I1497,InpOverride!I1497)</f>
        <v>No</v>
      </c>
      <c r="J1497" s="347">
        <f>IF(InpOverride!J1497="",F_Inputs!J1497,InpOverride!J1497)</f>
        <v>0</v>
      </c>
      <c r="K1497" s="347">
        <f>IF(InpOverride!K1497="",F_Inputs!K1497,InpOverride!K1497)</f>
        <v>0</v>
      </c>
      <c r="L1497" s="347">
        <f>IF(InpOverride!L1497="",F_Inputs!L1497,InpOverride!L1497)</f>
        <v>0</v>
      </c>
      <c r="M1497" s="347">
        <f>IF(InpOverride!M1497="",F_Inputs!M1497,InpOverride!M1497)</f>
        <v>0</v>
      </c>
    </row>
    <row r="1498" spans="1:13" x14ac:dyDescent="0.35">
      <c r="A1498" t="s">
        <v>131</v>
      </c>
      <c r="B1498" t="s">
        <v>369</v>
      </c>
      <c r="C1498" t="s">
        <v>370</v>
      </c>
      <c r="D1498" t="s">
        <v>170</v>
      </c>
      <c r="E1498" t="s">
        <v>292</v>
      </c>
      <c r="F1498" s="347">
        <f>IF(InpOverride!F1498="",F_Inputs!F1498,InpOverride!F1498)</f>
        <v>0</v>
      </c>
      <c r="G1498" s="347">
        <f>IF(InpOverride!G1498="",F_Inputs!G1498,InpOverride!G1498)</f>
        <v>0</v>
      </c>
      <c r="H1498" s="347">
        <f>IF(InpOverride!H1498="",F_Inputs!H1498,InpOverride!H1498)</f>
        <v>0</v>
      </c>
      <c r="I1498" s="347">
        <f>IF(InpOverride!I1498="",F_Inputs!I1498,InpOverride!I1498)</f>
        <v>-4.0361700000000003</v>
      </c>
      <c r="J1498" s="347">
        <f>IF(InpOverride!J1498="",F_Inputs!J1498,InpOverride!J1498)</f>
        <v>0</v>
      </c>
      <c r="K1498" s="347">
        <f>IF(InpOverride!K1498="",F_Inputs!K1498,InpOverride!K1498)</f>
        <v>0</v>
      </c>
      <c r="L1498" s="347">
        <f>IF(InpOverride!L1498="",F_Inputs!L1498,InpOverride!L1498)</f>
        <v>0</v>
      </c>
      <c r="M1498" s="347">
        <f>IF(InpOverride!M1498="",F_Inputs!M1498,InpOverride!M1498)</f>
        <v>0</v>
      </c>
    </row>
    <row r="1499" spans="1:13" x14ac:dyDescent="0.35">
      <c r="A1499" t="s">
        <v>131</v>
      </c>
      <c r="B1499" t="s">
        <v>371</v>
      </c>
      <c r="C1499" t="s">
        <v>372</v>
      </c>
      <c r="D1499" t="s">
        <v>170</v>
      </c>
      <c r="E1499" t="s">
        <v>292</v>
      </c>
      <c r="F1499" s="347">
        <f>IF(InpOverride!F1499="",F_Inputs!F1499,InpOverride!F1499)</f>
        <v>0</v>
      </c>
      <c r="G1499" s="347">
        <f>IF(InpOverride!G1499="",F_Inputs!G1499,InpOverride!G1499)</f>
        <v>0</v>
      </c>
      <c r="H1499" s="347">
        <f>IF(InpOverride!H1499="",F_Inputs!H1499,InpOverride!H1499)</f>
        <v>0</v>
      </c>
      <c r="I1499" s="347">
        <f>IF(InpOverride!I1499="",F_Inputs!I1499,InpOverride!I1499)</f>
        <v>-10.0259199999995</v>
      </c>
      <c r="J1499" s="347">
        <f>IF(InpOverride!J1499="",F_Inputs!J1499,InpOverride!J1499)</f>
        <v>0</v>
      </c>
      <c r="K1499" s="347">
        <f>IF(InpOverride!K1499="",F_Inputs!K1499,InpOverride!K1499)</f>
        <v>0</v>
      </c>
      <c r="L1499" s="347">
        <f>IF(InpOverride!L1499="",F_Inputs!L1499,InpOverride!L1499)</f>
        <v>0</v>
      </c>
      <c r="M1499" s="347">
        <f>IF(InpOverride!M1499="",F_Inputs!M1499,InpOverride!M1499)</f>
        <v>0</v>
      </c>
    </row>
    <row r="1500" spans="1:13" x14ac:dyDescent="0.35">
      <c r="A1500" t="s">
        <v>131</v>
      </c>
      <c r="B1500" t="s">
        <v>373</v>
      </c>
      <c r="C1500" t="s">
        <v>374</v>
      </c>
      <c r="D1500" t="s">
        <v>188</v>
      </c>
      <c r="E1500" t="s">
        <v>292</v>
      </c>
      <c r="F1500" s="347">
        <f>IF(InpOverride!F1500="",F_Inputs!F1500,InpOverride!F1500)</f>
        <v>0</v>
      </c>
      <c r="G1500" s="347">
        <f>IF(InpOverride!G1500="",F_Inputs!G1500,InpOverride!G1500)</f>
        <v>0</v>
      </c>
      <c r="H1500" s="347">
        <f>IF(InpOverride!H1500="",F_Inputs!H1500,InpOverride!H1500)</f>
        <v>99.37</v>
      </c>
      <c r="I1500" s="347">
        <f>IF(InpOverride!I1500="",F_Inputs!I1500,InpOverride!I1500)</f>
        <v>97.058000000000007</v>
      </c>
      <c r="J1500" s="347">
        <f>IF(InpOverride!J1500="",F_Inputs!J1500,InpOverride!J1500)</f>
        <v>0</v>
      </c>
      <c r="K1500" s="347">
        <f>IF(InpOverride!K1500="",F_Inputs!K1500,InpOverride!K1500)</f>
        <v>0</v>
      </c>
      <c r="L1500" s="347">
        <f>IF(InpOverride!L1500="",F_Inputs!L1500,InpOverride!L1500)</f>
        <v>0</v>
      </c>
      <c r="M1500" s="347">
        <f>IF(InpOverride!M1500="",F_Inputs!M1500,InpOverride!M1500)</f>
        <v>0</v>
      </c>
    </row>
    <row r="1501" spans="1:13" x14ac:dyDescent="0.35">
      <c r="A1501" t="s">
        <v>131</v>
      </c>
      <c r="B1501" t="s">
        <v>375</v>
      </c>
      <c r="C1501" t="s">
        <v>376</v>
      </c>
      <c r="D1501" t="s">
        <v>205</v>
      </c>
      <c r="E1501" t="s">
        <v>292</v>
      </c>
      <c r="F1501" s="347">
        <f>IF(InpOverride!F1501="",F_Inputs!F1501,InpOverride!F1501)</f>
        <v>0</v>
      </c>
      <c r="G1501" s="347">
        <f>IF(InpOverride!G1501="",F_Inputs!G1501,InpOverride!G1501)</f>
        <v>0</v>
      </c>
      <c r="H1501" s="347">
        <f>IF(InpOverride!H1501="",F_Inputs!H1501,InpOverride!H1501)</f>
        <v>0</v>
      </c>
      <c r="I1501" s="347" t="str">
        <f>IF(InpOverride!I1501="",F_Inputs!I1501,InpOverride!I1501)</f>
        <v>No</v>
      </c>
      <c r="J1501" s="347">
        <f>IF(InpOverride!J1501="",F_Inputs!J1501,InpOverride!J1501)</f>
        <v>0</v>
      </c>
      <c r="K1501" s="347">
        <f>IF(InpOverride!K1501="",F_Inputs!K1501,InpOverride!K1501)</f>
        <v>0</v>
      </c>
      <c r="L1501" s="347">
        <f>IF(InpOverride!L1501="",F_Inputs!L1501,InpOverride!L1501)</f>
        <v>0</v>
      </c>
      <c r="M1501" s="347">
        <f>IF(InpOverride!M1501="",F_Inputs!M1501,InpOverride!M1501)</f>
        <v>0</v>
      </c>
    </row>
    <row r="1502" spans="1:13" x14ac:dyDescent="0.35">
      <c r="A1502" t="s">
        <v>131</v>
      </c>
      <c r="B1502" t="s">
        <v>377</v>
      </c>
      <c r="C1502" t="s">
        <v>378</v>
      </c>
      <c r="D1502" t="s">
        <v>170</v>
      </c>
      <c r="E1502" t="s">
        <v>292</v>
      </c>
      <c r="F1502" s="347">
        <f>IF(InpOverride!F1502="",F_Inputs!F1502,InpOverride!F1502)</f>
        <v>0</v>
      </c>
      <c r="G1502" s="347">
        <f>IF(InpOverride!G1502="",F_Inputs!G1502,InpOverride!G1502)</f>
        <v>0</v>
      </c>
      <c r="H1502" s="347">
        <f>IF(InpOverride!H1502="",F_Inputs!H1502,InpOverride!H1502)</f>
        <v>0</v>
      </c>
      <c r="I1502" s="347">
        <f>IF(InpOverride!I1502="",F_Inputs!I1502,InpOverride!I1502)</f>
        <v>-19.399999999999999</v>
      </c>
      <c r="J1502" s="347">
        <f>IF(InpOverride!J1502="",F_Inputs!J1502,InpOverride!J1502)</f>
        <v>0</v>
      </c>
      <c r="K1502" s="347">
        <f>IF(InpOverride!K1502="",F_Inputs!K1502,InpOverride!K1502)</f>
        <v>0</v>
      </c>
      <c r="L1502" s="347">
        <f>IF(InpOverride!L1502="",F_Inputs!L1502,InpOverride!L1502)</f>
        <v>0</v>
      </c>
      <c r="M1502" s="347">
        <f>IF(InpOverride!M1502="",F_Inputs!M1502,InpOverride!M1502)</f>
        <v>0</v>
      </c>
    </row>
    <row r="1503" spans="1:13" x14ac:dyDescent="0.35">
      <c r="A1503" t="s">
        <v>131</v>
      </c>
      <c r="B1503" t="s">
        <v>379</v>
      </c>
      <c r="C1503" t="s">
        <v>380</v>
      </c>
      <c r="D1503" t="s">
        <v>170</v>
      </c>
      <c r="E1503" t="s">
        <v>292</v>
      </c>
      <c r="F1503" s="347">
        <f>IF(InpOverride!F1503="",F_Inputs!F1503,InpOverride!F1503)</f>
        <v>0</v>
      </c>
      <c r="G1503" s="347">
        <f>IF(InpOverride!G1503="",F_Inputs!G1503,InpOverride!G1503)</f>
        <v>0</v>
      </c>
      <c r="H1503" s="347">
        <f>IF(InpOverride!H1503="",F_Inputs!H1503,InpOverride!H1503)</f>
        <v>0</v>
      </c>
      <c r="I1503" s="347">
        <f>IF(InpOverride!I1503="",F_Inputs!I1503,InpOverride!I1503)</f>
        <v>-28.4</v>
      </c>
      <c r="J1503" s="347">
        <f>IF(InpOverride!J1503="",F_Inputs!J1503,InpOverride!J1503)</f>
        <v>0</v>
      </c>
      <c r="K1503" s="347">
        <f>IF(InpOverride!K1503="",F_Inputs!K1503,InpOverride!K1503)</f>
        <v>0</v>
      </c>
      <c r="L1503" s="347">
        <f>IF(InpOverride!L1503="",F_Inputs!L1503,InpOverride!L1503)</f>
        <v>0</v>
      </c>
      <c r="M1503" s="347">
        <f>IF(InpOverride!M1503="",F_Inputs!M1503,InpOverride!M1503)</f>
        <v>0</v>
      </c>
    </row>
    <row r="1504" spans="1:13" x14ac:dyDescent="0.35">
      <c r="A1504" t="s">
        <v>131</v>
      </c>
      <c r="B1504" t="s">
        <v>381</v>
      </c>
      <c r="C1504" t="s">
        <v>382</v>
      </c>
      <c r="D1504" t="s">
        <v>188</v>
      </c>
      <c r="E1504" t="s">
        <v>292</v>
      </c>
      <c r="F1504" s="347">
        <f>IF(InpOverride!F1504="",F_Inputs!F1504,InpOverride!F1504)</f>
        <v>0</v>
      </c>
      <c r="G1504" s="347">
        <f>IF(InpOverride!G1504="",F_Inputs!G1504,InpOverride!G1504)</f>
        <v>0</v>
      </c>
      <c r="H1504" s="347">
        <f>IF(InpOverride!H1504="",F_Inputs!H1504,InpOverride!H1504)</f>
        <v>0</v>
      </c>
      <c r="I1504" s="347">
        <f>IF(InpOverride!I1504="",F_Inputs!I1504,InpOverride!I1504)</f>
        <v>40</v>
      </c>
      <c r="J1504" s="347">
        <f>IF(InpOverride!J1504="",F_Inputs!J1504,InpOverride!J1504)</f>
        <v>0</v>
      </c>
      <c r="K1504" s="347">
        <f>IF(InpOverride!K1504="",F_Inputs!K1504,InpOverride!K1504)</f>
        <v>0</v>
      </c>
      <c r="L1504" s="347">
        <f>IF(InpOverride!L1504="",F_Inputs!L1504,InpOverride!L1504)</f>
        <v>0</v>
      </c>
      <c r="M1504" s="347">
        <f>IF(InpOverride!M1504="",F_Inputs!M1504,InpOverride!M1504)</f>
        <v>0</v>
      </c>
    </row>
    <row r="1505" spans="1:13" x14ac:dyDescent="0.35">
      <c r="A1505" t="s">
        <v>131</v>
      </c>
      <c r="B1505" t="s">
        <v>383</v>
      </c>
      <c r="C1505" t="s">
        <v>384</v>
      </c>
      <c r="D1505" t="s">
        <v>385</v>
      </c>
      <c r="E1505" t="s">
        <v>292</v>
      </c>
      <c r="F1505" s="347">
        <f>IF(InpOverride!F1505="",F_Inputs!F1505,InpOverride!F1505)</f>
        <v>0</v>
      </c>
      <c r="G1505" s="347">
        <f>IF(InpOverride!G1505="",F_Inputs!G1505,InpOverride!G1505)</f>
        <v>0</v>
      </c>
      <c r="H1505" s="347">
        <f>IF(InpOverride!H1505="",F_Inputs!H1505,InpOverride!H1505)</f>
        <v>0</v>
      </c>
      <c r="I1505" s="347">
        <f>IF(InpOverride!I1505="",F_Inputs!I1505,InpOverride!I1505)</f>
        <v>74.644477005183504</v>
      </c>
      <c r="J1505" s="347">
        <f>IF(InpOverride!J1505="",F_Inputs!J1505,InpOverride!J1505)</f>
        <v>0</v>
      </c>
      <c r="K1505" s="347">
        <f>IF(InpOverride!K1505="",F_Inputs!K1505,InpOverride!K1505)</f>
        <v>0</v>
      </c>
      <c r="L1505" s="347">
        <f>IF(InpOverride!L1505="",F_Inputs!L1505,InpOverride!L1505)</f>
        <v>0</v>
      </c>
      <c r="M1505" s="347">
        <f>IF(InpOverride!M1505="",F_Inputs!M1505,InpOverride!M1505)</f>
        <v>0</v>
      </c>
    </row>
    <row r="1506" spans="1:13" x14ac:dyDescent="0.35">
      <c r="A1506" t="s">
        <v>131</v>
      </c>
      <c r="B1506" t="s">
        <v>386</v>
      </c>
      <c r="C1506" t="s">
        <v>387</v>
      </c>
      <c r="D1506" t="s">
        <v>189</v>
      </c>
      <c r="E1506" t="s">
        <v>292</v>
      </c>
      <c r="F1506" s="347">
        <f>IF(InpOverride!F1506="",F_Inputs!F1506,InpOverride!F1506)</f>
        <v>0</v>
      </c>
      <c r="G1506" s="347">
        <f>IF(InpOverride!G1506="",F_Inputs!G1506,InpOverride!G1506)</f>
        <v>0</v>
      </c>
      <c r="H1506" s="347">
        <f>IF(InpOverride!H1506="",F_Inputs!H1506,InpOverride!H1506)</f>
        <v>0</v>
      </c>
      <c r="I1506" s="347">
        <f>IF(InpOverride!I1506="",F_Inputs!I1506,InpOverride!I1506)</f>
        <v>0</v>
      </c>
      <c r="J1506" s="347">
        <f>IF(InpOverride!J1506="",F_Inputs!J1506,InpOverride!J1506)</f>
        <v>0</v>
      </c>
      <c r="K1506" s="347">
        <f>IF(InpOverride!K1506="",F_Inputs!K1506,InpOverride!K1506)</f>
        <v>0</v>
      </c>
      <c r="L1506" s="347">
        <f>IF(InpOverride!L1506="",F_Inputs!L1506,InpOverride!L1506)</f>
        <v>0</v>
      </c>
      <c r="M1506" s="347">
        <f>IF(InpOverride!M1506="",F_Inputs!M1506,InpOverride!M1506)</f>
        <v>0</v>
      </c>
    </row>
    <row r="1507" spans="1:13" x14ac:dyDescent="0.35">
      <c r="A1507" t="s">
        <v>131</v>
      </c>
      <c r="B1507" t="s">
        <v>388</v>
      </c>
      <c r="C1507" t="s">
        <v>389</v>
      </c>
      <c r="D1507" t="s">
        <v>205</v>
      </c>
      <c r="E1507" t="s">
        <v>292</v>
      </c>
      <c r="F1507" s="347">
        <f>IF(InpOverride!F1507="",F_Inputs!F1507,InpOverride!F1507)</f>
        <v>0</v>
      </c>
      <c r="G1507" s="347">
        <f>IF(InpOverride!G1507="",F_Inputs!G1507,InpOverride!G1507)</f>
        <v>0</v>
      </c>
      <c r="H1507" s="347">
        <f>IF(InpOverride!H1507="",F_Inputs!H1507,InpOverride!H1507)</f>
        <v>0</v>
      </c>
      <c r="I1507" s="347" t="str">
        <f>IF(InpOverride!I1507="",F_Inputs!I1507,InpOverride!I1507)</f>
        <v>Yes</v>
      </c>
      <c r="J1507" s="347">
        <f>IF(InpOverride!J1507="",F_Inputs!J1507,InpOverride!J1507)</f>
        <v>0</v>
      </c>
      <c r="K1507" s="347">
        <f>IF(InpOverride!K1507="",F_Inputs!K1507,InpOverride!K1507)</f>
        <v>0</v>
      </c>
      <c r="L1507" s="347">
        <f>IF(InpOverride!L1507="",F_Inputs!L1507,InpOverride!L1507)</f>
        <v>0</v>
      </c>
      <c r="M1507" s="347">
        <f>IF(InpOverride!M1507="",F_Inputs!M1507,InpOverride!M1507)</f>
        <v>0</v>
      </c>
    </row>
    <row r="1508" spans="1:13" x14ac:dyDescent="0.35">
      <c r="A1508" t="s">
        <v>131</v>
      </c>
      <c r="B1508" t="s">
        <v>390</v>
      </c>
      <c r="C1508" t="s">
        <v>391</v>
      </c>
      <c r="D1508" t="s">
        <v>176</v>
      </c>
      <c r="E1508" t="s">
        <v>292</v>
      </c>
      <c r="F1508" s="347">
        <f>IF(InpOverride!F1508="",F_Inputs!F1508,InpOverride!F1508)</f>
        <v>0</v>
      </c>
      <c r="G1508" s="347">
        <f>IF(InpOverride!G1508="",F_Inputs!G1508,InpOverride!G1508)</f>
        <v>0</v>
      </c>
      <c r="H1508" s="347">
        <f>IF(InpOverride!H1508="",F_Inputs!H1508,InpOverride!H1508)</f>
        <v>0</v>
      </c>
      <c r="I1508" s="347">
        <f>IF(InpOverride!I1508="",F_Inputs!I1508,InpOverride!I1508)</f>
        <v>1.86221233339432E-2</v>
      </c>
      <c r="J1508" s="347">
        <f>IF(InpOverride!J1508="",F_Inputs!J1508,InpOverride!J1508)</f>
        <v>0</v>
      </c>
      <c r="K1508" s="347">
        <f>IF(InpOverride!K1508="",F_Inputs!K1508,InpOverride!K1508)</f>
        <v>0</v>
      </c>
      <c r="L1508" s="347">
        <f>IF(InpOverride!L1508="",F_Inputs!L1508,InpOverride!L1508)</f>
        <v>0</v>
      </c>
      <c r="M1508" s="347">
        <f>IF(InpOverride!M1508="",F_Inputs!M1508,InpOverride!M1508)</f>
        <v>0</v>
      </c>
    </row>
    <row r="1509" spans="1:13" x14ac:dyDescent="0.35">
      <c r="A1509" t="s">
        <v>131</v>
      </c>
      <c r="B1509" t="s">
        <v>392</v>
      </c>
      <c r="C1509" t="s">
        <v>393</v>
      </c>
      <c r="D1509" t="s">
        <v>205</v>
      </c>
      <c r="E1509" t="s">
        <v>292</v>
      </c>
      <c r="F1509" s="347">
        <f>IF(InpOverride!F1509="",F_Inputs!F1509,InpOverride!F1509)</f>
        <v>0</v>
      </c>
      <c r="G1509" s="347">
        <f>IF(InpOverride!G1509="",F_Inputs!G1509,InpOverride!G1509)</f>
        <v>0</v>
      </c>
      <c r="H1509" s="347">
        <f>IF(InpOverride!H1509="",F_Inputs!H1509,InpOverride!H1509)</f>
        <v>0</v>
      </c>
      <c r="I1509" s="347" t="str">
        <f>IF(InpOverride!I1509="",F_Inputs!I1509,InpOverride!I1509)</f>
        <v>No</v>
      </c>
      <c r="J1509" s="347">
        <f>IF(InpOverride!J1509="",F_Inputs!J1509,InpOverride!J1509)</f>
        <v>0</v>
      </c>
      <c r="K1509" s="347">
        <f>IF(InpOverride!K1509="",F_Inputs!K1509,InpOverride!K1509)</f>
        <v>0</v>
      </c>
      <c r="L1509" s="347">
        <f>IF(InpOverride!L1509="",F_Inputs!L1509,InpOverride!L1509)</f>
        <v>0</v>
      </c>
      <c r="M1509" s="347">
        <f>IF(InpOverride!M1509="",F_Inputs!M1509,InpOverride!M1509)</f>
        <v>0</v>
      </c>
    </row>
    <row r="1510" spans="1:13" x14ac:dyDescent="0.35">
      <c r="A1510" t="s">
        <v>131</v>
      </c>
      <c r="B1510" t="s">
        <v>394</v>
      </c>
      <c r="C1510" t="s">
        <v>395</v>
      </c>
      <c r="D1510" t="s">
        <v>188</v>
      </c>
      <c r="E1510" t="s">
        <v>292</v>
      </c>
      <c r="F1510" s="347">
        <f>IF(InpOverride!F1510="",F_Inputs!F1510,InpOverride!F1510)</f>
        <v>0</v>
      </c>
      <c r="G1510" s="347">
        <f>IF(InpOverride!G1510="",F_Inputs!G1510,InpOverride!G1510)</f>
        <v>0</v>
      </c>
      <c r="H1510" s="347">
        <f>IF(InpOverride!H1510="",F_Inputs!H1510,InpOverride!H1510)</f>
        <v>0</v>
      </c>
      <c r="I1510" s="347">
        <f>IF(InpOverride!I1510="",F_Inputs!I1510,InpOverride!I1510)</f>
        <v>51.8119490695397</v>
      </c>
      <c r="J1510" s="347">
        <f>IF(InpOverride!J1510="",F_Inputs!J1510,InpOverride!J1510)</f>
        <v>0</v>
      </c>
      <c r="K1510" s="347">
        <f>IF(InpOverride!K1510="",F_Inputs!K1510,InpOverride!K1510)</f>
        <v>0</v>
      </c>
      <c r="L1510" s="347">
        <f>IF(InpOverride!L1510="",F_Inputs!L1510,InpOverride!L1510)</f>
        <v>0</v>
      </c>
      <c r="M1510" s="347">
        <f>IF(InpOverride!M1510="",F_Inputs!M1510,InpOverride!M1510)</f>
        <v>0</v>
      </c>
    </row>
    <row r="1511" spans="1:13" x14ac:dyDescent="0.35">
      <c r="A1511" t="s">
        <v>131</v>
      </c>
      <c r="B1511" t="s">
        <v>396</v>
      </c>
      <c r="C1511" t="s">
        <v>397</v>
      </c>
      <c r="D1511" t="s">
        <v>205</v>
      </c>
      <c r="E1511" t="s">
        <v>292</v>
      </c>
      <c r="F1511" s="347">
        <f>IF(InpOverride!F1511="",F_Inputs!F1511,InpOverride!F1511)</f>
        <v>0</v>
      </c>
      <c r="G1511" s="347">
        <f>IF(InpOverride!G1511="",F_Inputs!G1511,InpOverride!G1511)</f>
        <v>0</v>
      </c>
      <c r="H1511" s="347">
        <f>IF(InpOverride!H1511="",F_Inputs!H1511,InpOverride!H1511)</f>
        <v>0</v>
      </c>
      <c r="I1511" s="347" t="str">
        <f>IF(InpOverride!I1511="",F_Inputs!I1511,InpOverride!I1511)</f>
        <v>Yes</v>
      </c>
      <c r="J1511" s="347">
        <f>IF(InpOverride!J1511="",F_Inputs!J1511,InpOverride!J1511)</f>
        <v>0</v>
      </c>
      <c r="K1511" s="347">
        <f>IF(InpOverride!K1511="",F_Inputs!K1511,InpOverride!K1511)</f>
        <v>0</v>
      </c>
      <c r="L1511" s="347">
        <f>IF(InpOverride!L1511="",F_Inputs!L1511,InpOverride!L1511)</f>
        <v>0</v>
      </c>
      <c r="M1511" s="347">
        <f>IF(InpOverride!M1511="",F_Inputs!M1511,InpOverride!M1511)</f>
        <v>0</v>
      </c>
    </row>
    <row r="1512" spans="1:13" x14ac:dyDescent="0.35">
      <c r="A1512" t="s">
        <v>131</v>
      </c>
      <c r="B1512" t="s">
        <v>398</v>
      </c>
      <c r="C1512" t="s">
        <v>399</v>
      </c>
      <c r="D1512" t="s">
        <v>188</v>
      </c>
      <c r="E1512" t="s">
        <v>292</v>
      </c>
      <c r="F1512" s="347">
        <f>IF(InpOverride!F1512="",F_Inputs!F1512,InpOverride!F1512)</f>
        <v>0</v>
      </c>
      <c r="G1512" s="347">
        <f>IF(InpOverride!G1512="",F_Inputs!G1512,InpOverride!G1512)</f>
        <v>0</v>
      </c>
      <c r="H1512" s="347">
        <f>IF(InpOverride!H1512="",F_Inputs!H1512,InpOverride!H1512)</f>
        <v>0</v>
      </c>
      <c r="I1512" s="347">
        <f>IF(InpOverride!I1512="",F_Inputs!I1512,InpOverride!I1512)</f>
        <v>19.769833496572002</v>
      </c>
      <c r="J1512" s="347">
        <f>IF(InpOverride!J1512="",F_Inputs!J1512,InpOverride!J1512)</f>
        <v>0</v>
      </c>
      <c r="K1512" s="347">
        <f>IF(InpOverride!K1512="",F_Inputs!K1512,InpOverride!K1512)</f>
        <v>0</v>
      </c>
      <c r="L1512" s="347">
        <f>IF(InpOverride!L1512="",F_Inputs!L1512,InpOverride!L1512)</f>
        <v>0</v>
      </c>
      <c r="M1512" s="347">
        <f>IF(InpOverride!M1512="",F_Inputs!M1512,InpOverride!M1512)</f>
        <v>0</v>
      </c>
    </row>
    <row r="1513" spans="1:13" x14ac:dyDescent="0.35">
      <c r="A1513" t="s">
        <v>131</v>
      </c>
      <c r="B1513" t="s">
        <v>400</v>
      </c>
      <c r="C1513" t="s">
        <v>401</v>
      </c>
      <c r="D1513" t="s">
        <v>205</v>
      </c>
      <c r="E1513" t="s">
        <v>292</v>
      </c>
      <c r="F1513" s="347">
        <f>IF(InpOverride!F1513="",F_Inputs!F1513,InpOverride!F1513)</f>
        <v>0</v>
      </c>
      <c r="G1513" s="347">
        <f>IF(InpOverride!G1513="",F_Inputs!G1513,InpOverride!G1513)</f>
        <v>0</v>
      </c>
      <c r="H1513" s="347">
        <f>IF(InpOverride!H1513="",F_Inputs!H1513,InpOverride!H1513)</f>
        <v>0</v>
      </c>
      <c r="I1513" s="347" t="str">
        <f>IF(InpOverride!I1513="",F_Inputs!I1513,InpOverride!I1513)</f>
        <v>Yes</v>
      </c>
      <c r="J1513" s="347">
        <f>IF(InpOverride!J1513="",F_Inputs!J1513,InpOverride!J1513)</f>
        <v>0</v>
      </c>
      <c r="K1513" s="347">
        <f>IF(InpOverride!K1513="",F_Inputs!K1513,InpOverride!K1513)</f>
        <v>0</v>
      </c>
      <c r="L1513" s="347">
        <f>IF(InpOverride!L1513="",F_Inputs!L1513,InpOverride!L1513)</f>
        <v>0</v>
      </c>
      <c r="M1513" s="347">
        <f>IF(InpOverride!M1513="",F_Inputs!M1513,InpOverride!M1513)</f>
        <v>0</v>
      </c>
    </row>
    <row r="1514" spans="1:13" x14ac:dyDescent="0.35">
      <c r="A1514" t="s">
        <v>131</v>
      </c>
      <c r="B1514" t="s">
        <v>402</v>
      </c>
      <c r="C1514" t="s">
        <v>403</v>
      </c>
      <c r="D1514" t="s">
        <v>189</v>
      </c>
      <c r="E1514" t="s">
        <v>292</v>
      </c>
      <c r="F1514" s="347">
        <f>IF(InpOverride!F1514="",F_Inputs!F1514,InpOverride!F1514)</f>
        <v>0</v>
      </c>
      <c r="G1514" s="347">
        <f>IF(InpOverride!G1514="",F_Inputs!G1514,InpOverride!G1514)</f>
        <v>0</v>
      </c>
      <c r="H1514" s="347">
        <f>IF(InpOverride!H1514="",F_Inputs!H1514,InpOverride!H1514)</f>
        <v>12.31</v>
      </c>
      <c r="I1514" s="347">
        <f>IF(InpOverride!I1514="",F_Inputs!I1514,InpOverride!I1514)</f>
        <v>11.77</v>
      </c>
      <c r="J1514" s="347">
        <f>IF(InpOverride!J1514="",F_Inputs!J1514,InpOverride!J1514)</f>
        <v>0</v>
      </c>
      <c r="K1514" s="347">
        <f>IF(InpOverride!K1514="",F_Inputs!K1514,InpOverride!K1514)</f>
        <v>0</v>
      </c>
      <c r="L1514" s="347">
        <f>IF(InpOverride!L1514="",F_Inputs!L1514,InpOverride!L1514)</f>
        <v>0</v>
      </c>
      <c r="M1514" s="347">
        <f>IF(InpOverride!M1514="",F_Inputs!M1514,InpOverride!M1514)</f>
        <v>0</v>
      </c>
    </row>
    <row r="1515" spans="1:13" x14ac:dyDescent="0.35">
      <c r="A1515" t="s">
        <v>131</v>
      </c>
      <c r="B1515" t="s">
        <v>404</v>
      </c>
      <c r="C1515" t="s">
        <v>405</v>
      </c>
      <c r="D1515" t="s">
        <v>205</v>
      </c>
      <c r="E1515" t="s">
        <v>292</v>
      </c>
      <c r="F1515" s="347">
        <f>IF(InpOverride!F1515="",F_Inputs!F1515,InpOverride!F1515)</f>
        <v>0</v>
      </c>
      <c r="G1515" s="347">
        <f>IF(InpOverride!G1515="",F_Inputs!G1515,InpOverride!G1515)</f>
        <v>0</v>
      </c>
      <c r="H1515" s="347">
        <f>IF(InpOverride!H1515="",F_Inputs!H1515,InpOverride!H1515)</f>
        <v>0</v>
      </c>
      <c r="I1515" s="347" t="str">
        <f>IF(InpOverride!I1515="",F_Inputs!I1515,InpOverride!I1515)</f>
        <v>Yes</v>
      </c>
      <c r="J1515" s="347">
        <f>IF(InpOverride!J1515="",F_Inputs!J1515,InpOverride!J1515)</f>
        <v>0</v>
      </c>
      <c r="K1515" s="347">
        <f>IF(InpOverride!K1515="",F_Inputs!K1515,InpOverride!K1515)</f>
        <v>0</v>
      </c>
      <c r="L1515" s="347">
        <f>IF(InpOverride!L1515="",F_Inputs!L1515,InpOverride!L1515)</f>
        <v>0</v>
      </c>
      <c r="M1515" s="347">
        <f>IF(InpOverride!M1515="",F_Inputs!M1515,InpOverride!M1515)</f>
        <v>0</v>
      </c>
    </row>
    <row r="1516" spans="1:13" x14ac:dyDescent="0.35">
      <c r="A1516" t="s">
        <v>131</v>
      </c>
      <c r="B1516" t="s">
        <v>406</v>
      </c>
      <c r="C1516" t="s">
        <v>407</v>
      </c>
      <c r="D1516" t="s">
        <v>188</v>
      </c>
      <c r="E1516" t="s">
        <v>292</v>
      </c>
      <c r="F1516" s="347">
        <f>IF(InpOverride!F1516="",F_Inputs!F1516,InpOverride!F1516)</f>
        <v>0</v>
      </c>
      <c r="G1516" s="347">
        <f>IF(InpOverride!G1516="",F_Inputs!G1516,InpOverride!G1516)</f>
        <v>0</v>
      </c>
      <c r="H1516" s="347">
        <f>IF(InpOverride!H1516="",F_Inputs!H1516,InpOverride!H1516)</f>
        <v>0</v>
      </c>
      <c r="I1516" s="347">
        <f>IF(InpOverride!I1516="",F_Inputs!I1516,InpOverride!I1516)</f>
        <v>35.294117647058798</v>
      </c>
      <c r="J1516" s="347">
        <f>IF(InpOverride!J1516="",F_Inputs!J1516,InpOverride!J1516)</f>
        <v>0</v>
      </c>
      <c r="K1516" s="347">
        <f>IF(InpOverride!K1516="",F_Inputs!K1516,InpOverride!K1516)</f>
        <v>0</v>
      </c>
      <c r="L1516" s="347">
        <f>IF(InpOverride!L1516="",F_Inputs!L1516,InpOverride!L1516)</f>
        <v>0</v>
      </c>
      <c r="M1516" s="347">
        <f>IF(InpOverride!M1516="",F_Inputs!M1516,InpOverride!M1516)</f>
        <v>0</v>
      </c>
    </row>
    <row r="1517" spans="1:13" x14ac:dyDescent="0.35">
      <c r="A1517" t="s">
        <v>131</v>
      </c>
      <c r="B1517" t="s">
        <v>408</v>
      </c>
      <c r="C1517" t="s">
        <v>409</v>
      </c>
      <c r="D1517" t="s">
        <v>182</v>
      </c>
      <c r="E1517" t="s">
        <v>292</v>
      </c>
      <c r="F1517" s="347">
        <f>IF(InpOverride!F1517="",F_Inputs!F1517,InpOverride!F1517)</f>
        <v>13905.12</v>
      </c>
      <c r="G1517" s="347">
        <f>IF(InpOverride!G1517="",F_Inputs!G1517,InpOverride!G1517)</f>
        <v>13929.4851</v>
      </c>
      <c r="H1517" s="347">
        <f>IF(InpOverride!H1517="",F_Inputs!H1517,InpOverride!H1517)</f>
        <v>13959.3</v>
      </c>
      <c r="I1517" s="347">
        <f>IF(InpOverride!I1517="",F_Inputs!I1517,InpOverride!I1517)</f>
        <v>13972.5</v>
      </c>
      <c r="J1517" s="347">
        <f>IF(InpOverride!J1517="",F_Inputs!J1517,InpOverride!J1517)</f>
        <v>0</v>
      </c>
      <c r="K1517" s="347">
        <f>IF(InpOverride!K1517="",F_Inputs!K1517,InpOverride!K1517)</f>
        <v>0</v>
      </c>
      <c r="L1517" s="347">
        <f>IF(InpOverride!L1517="",F_Inputs!L1517,InpOverride!L1517)</f>
        <v>0</v>
      </c>
      <c r="M1517" s="347">
        <f>IF(InpOverride!M1517="",F_Inputs!M1517,InpOverride!M1517)</f>
        <v>0</v>
      </c>
    </row>
    <row r="1518" spans="1:13" x14ac:dyDescent="0.35">
      <c r="A1518" t="s">
        <v>131</v>
      </c>
      <c r="B1518" t="s">
        <v>410</v>
      </c>
      <c r="C1518" t="s">
        <v>411</v>
      </c>
      <c r="D1518" t="s">
        <v>188</v>
      </c>
      <c r="E1518" t="s">
        <v>292</v>
      </c>
      <c r="F1518" s="347">
        <f>IF(InpOverride!F1518="",F_Inputs!F1518,InpOverride!F1518)</f>
        <v>0</v>
      </c>
      <c r="G1518" s="347">
        <f>IF(InpOverride!G1518="",F_Inputs!G1518,InpOverride!G1518)</f>
        <v>0</v>
      </c>
      <c r="H1518" s="347">
        <f>IF(InpOverride!H1518="",F_Inputs!H1518,InpOverride!H1518)</f>
        <v>0</v>
      </c>
      <c r="I1518" s="347">
        <f>IF(InpOverride!I1518="",F_Inputs!I1518,InpOverride!I1518)</f>
        <v>1310</v>
      </c>
      <c r="J1518" s="347">
        <f>IF(InpOverride!J1518="",F_Inputs!J1518,InpOverride!J1518)</f>
        <v>0</v>
      </c>
      <c r="K1518" s="347">
        <f>IF(InpOverride!K1518="",F_Inputs!K1518,InpOverride!K1518)</f>
        <v>0</v>
      </c>
      <c r="L1518" s="347">
        <f>IF(InpOverride!L1518="",F_Inputs!L1518,InpOverride!L1518)</f>
        <v>0</v>
      </c>
      <c r="M1518" s="347">
        <f>IF(InpOverride!M1518="",F_Inputs!M1518,InpOverride!M1518)</f>
        <v>0</v>
      </c>
    </row>
    <row r="1519" spans="1:13" x14ac:dyDescent="0.35">
      <c r="A1519" t="s">
        <v>131</v>
      </c>
      <c r="B1519" t="s">
        <v>412</v>
      </c>
      <c r="C1519" t="s">
        <v>413</v>
      </c>
      <c r="D1519" t="s">
        <v>188</v>
      </c>
      <c r="E1519" t="s">
        <v>292</v>
      </c>
      <c r="F1519" s="347">
        <f>IF(InpOverride!F1519="",F_Inputs!F1519,InpOverride!F1519)</f>
        <v>0</v>
      </c>
      <c r="G1519" s="347">
        <f>IF(InpOverride!G1519="",F_Inputs!G1519,InpOverride!G1519)</f>
        <v>0</v>
      </c>
      <c r="H1519" s="347">
        <f>IF(InpOverride!H1519="",F_Inputs!H1519,InpOverride!H1519)</f>
        <v>0</v>
      </c>
      <c r="I1519" s="347">
        <f>IF(InpOverride!I1519="",F_Inputs!I1519,InpOverride!I1519)</f>
        <v>93.755591340132398</v>
      </c>
      <c r="J1519" s="347">
        <f>IF(InpOverride!J1519="",F_Inputs!J1519,InpOverride!J1519)</f>
        <v>0</v>
      </c>
      <c r="K1519" s="347">
        <f>IF(InpOverride!K1519="",F_Inputs!K1519,InpOverride!K1519)</f>
        <v>0</v>
      </c>
      <c r="L1519" s="347">
        <f>IF(InpOverride!L1519="",F_Inputs!L1519,InpOverride!L1519)</f>
        <v>0</v>
      </c>
      <c r="M1519" s="347">
        <f>IF(InpOverride!M1519="",F_Inputs!M1519,InpOverride!M1519)</f>
        <v>0</v>
      </c>
    </row>
    <row r="1520" spans="1:13" x14ac:dyDescent="0.35">
      <c r="A1520" t="s">
        <v>131</v>
      </c>
      <c r="B1520" t="s">
        <v>414</v>
      </c>
      <c r="C1520" t="s">
        <v>415</v>
      </c>
      <c r="D1520" t="s">
        <v>188</v>
      </c>
      <c r="E1520" t="s">
        <v>292</v>
      </c>
      <c r="F1520" s="347">
        <f>IF(InpOverride!F1520="",F_Inputs!F1520,InpOverride!F1520)</f>
        <v>0</v>
      </c>
      <c r="G1520" s="347">
        <f>IF(InpOverride!G1520="",F_Inputs!G1520,InpOverride!G1520)</f>
        <v>0</v>
      </c>
      <c r="H1520" s="347">
        <f>IF(InpOverride!H1520="",F_Inputs!H1520,InpOverride!H1520)</f>
        <v>0</v>
      </c>
      <c r="I1520" s="347">
        <f>IF(InpOverride!I1520="",F_Inputs!I1520,InpOverride!I1520)</f>
        <v>786</v>
      </c>
      <c r="J1520" s="347">
        <f>IF(InpOverride!J1520="",F_Inputs!J1520,InpOverride!J1520)</f>
        <v>0</v>
      </c>
      <c r="K1520" s="347">
        <f>IF(InpOverride!K1520="",F_Inputs!K1520,InpOverride!K1520)</f>
        <v>0</v>
      </c>
      <c r="L1520" s="347">
        <f>IF(InpOverride!L1520="",F_Inputs!L1520,InpOverride!L1520)</f>
        <v>0</v>
      </c>
      <c r="M1520" s="347">
        <f>IF(InpOverride!M1520="",F_Inputs!M1520,InpOverride!M1520)</f>
        <v>0</v>
      </c>
    </row>
    <row r="1521" spans="1:13" x14ac:dyDescent="0.35">
      <c r="A1521" t="s">
        <v>131</v>
      </c>
      <c r="B1521" t="s">
        <v>416</v>
      </c>
      <c r="C1521" t="s">
        <v>417</v>
      </c>
      <c r="D1521" t="s">
        <v>188</v>
      </c>
      <c r="E1521" t="s">
        <v>292</v>
      </c>
      <c r="F1521" s="347">
        <f>IF(InpOverride!F1521="",F_Inputs!F1521,InpOverride!F1521)</f>
        <v>0</v>
      </c>
      <c r="G1521" s="347">
        <f>IF(InpOverride!G1521="",F_Inputs!G1521,InpOverride!G1521)</f>
        <v>0</v>
      </c>
      <c r="H1521" s="347">
        <f>IF(InpOverride!H1521="",F_Inputs!H1521,InpOverride!H1521)</f>
        <v>0</v>
      </c>
      <c r="I1521" s="347">
        <f>IF(InpOverride!I1521="",F_Inputs!I1521,InpOverride!I1521)</f>
        <v>56.2533548040794</v>
      </c>
      <c r="J1521" s="347">
        <f>IF(InpOverride!J1521="",F_Inputs!J1521,InpOverride!J1521)</f>
        <v>0</v>
      </c>
      <c r="K1521" s="347">
        <f>IF(InpOverride!K1521="",F_Inputs!K1521,InpOverride!K1521)</f>
        <v>0</v>
      </c>
      <c r="L1521" s="347">
        <f>IF(InpOverride!L1521="",F_Inputs!L1521,InpOverride!L1521)</f>
        <v>0</v>
      </c>
      <c r="M1521" s="347">
        <f>IF(InpOverride!M1521="",F_Inputs!M1521,InpOverride!M1521)</f>
        <v>0</v>
      </c>
    </row>
    <row r="1522" spans="1:13" x14ac:dyDescent="0.35">
      <c r="A1522" t="s">
        <v>131</v>
      </c>
      <c r="B1522" t="s">
        <v>418</v>
      </c>
      <c r="C1522" t="s">
        <v>419</v>
      </c>
      <c r="D1522" t="s">
        <v>188</v>
      </c>
      <c r="E1522" t="s">
        <v>292</v>
      </c>
      <c r="F1522" s="347">
        <f>IF(InpOverride!F1522="",F_Inputs!F1522,InpOverride!F1522)</f>
        <v>0</v>
      </c>
      <c r="G1522" s="347">
        <f>IF(InpOverride!G1522="",F_Inputs!G1522,InpOverride!G1522)</f>
        <v>0</v>
      </c>
      <c r="H1522" s="347">
        <f>IF(InpOverride!H1522="",F_Inputs!H1522,InpOverride!H1522)</f>
        <v>0</v>
      </c>
      <c r="I1522" s="347">
        <f>IF(InpOverride!I1522="",F_Inputs!I1522,InpOverride!I1522)</f>
        <v>2096</v>
      </c>
      <c r="J1522" s="347">
        <f>IF(InpOverride!J1522="",F_Inputs!J1522,InpOverride!J1522)</f>
        <v>0</v>
      </c>
      <c r="K1522" s="347">
        <f>IF(InpOverride!K1522="",F_Inputs!K1522,InpOverride!K1522)</f>
        <v>0</v>
      </c>
      <c r="L1522" s="347">
        <f>IF(InpOverride!L1522="",F_Inputs!L1522,InpOverride!L1522)</f>
        <v>0</v>
      </c>
      <c r="M1522" s="347">
        <f>IF(InpOverride!M1522="",F_Inputs!M1522,InpOverride!M1522)</f>
        <v>0</v>
      </c>
    </row>
    <row r="1523" spans="1:13" x14ac:dyDescent="0.35">
      <c r="A1523" t="s">
        <v>131</v>
      </c>
      <c r="B1523" t="s">
        <v>420</v>
      </c>
      <c r="C1523" t="s">
        <v>421</v>
      </c>
      <c r="D1523">
        <v>0</v>
      </c>
      <c r="E1523" t="s">
        <v>292</v>
      </c>
      <c r="F1523" s="347">
        <f>IF(InpOverride!F1523="",F_Inputs!F1523,InpOverride!F1523)</f>
        <v>0</v>
      </c>
      <c r="G1523" s="347">
        <f>IF(InpOverride!G1523="",F_Inputs!G1523,InpOverride!G1523)</f>
        <v>0</v>
      </c>
      <c r="H1523" s="347">
        <f>IF(InpOverride!H1523="",F_Inputs!H1523,InpOverride!H1523)</f>
        <v>0</v>
      </c>
      <c r="I1523" s="347">
        <f>IF(InpOverride!I1523="",F_Inputs!I1523,InpOverride!I1523)</f>
        <v>2545.2719999999999</v>
      </c>
      <c r="J1523" s="347">
        <f>IF(InpOverride!J1523="",F_Inputs!J1523,InpOverride!J1523)</f>
        <v>0</v>
      </c>
      <c r="K1523" s="347">
        <f>IF(InpOverride!K1523="",F_Inputs!K1523,InpOverride!K1523)</f>
        <v>0</v>
      </c>
      <c r="L1523" s="347">
        <f>IF(InpOverride!L1523="",F_Inputs!L1523,InpOverride!L1523)</f>
        <v>0</v>
      </c>
      <c r="M1523" s="347">
        <f>IF(InpOverride!M1523="",F_Inputs!M1523,InpOverride!M1523)</f>
        <v>0</v>
      </c>
    </row>
    <row r="1524" spans="1:13" x14ac:dyDescent="0.35">
      <c r="A1524" t="s">
        <v>131</v>
      </c>
      <c r="B1524" t="s">
        <v>422</v>
      </c>
      <c r="C1524" t="s">
        <v>423</v>
      </c>
      <c r="D1524" t="s">
        <v>424</v>
      </c>
      <c r="E1524" t="s">
        <v>292</v>
      </c>
      <c r="F1524" s="347">
        <f>IF(InpOverride!F1524="",F_Inputs!F1524,InpOverride!F1524)</f>
        <v>0</v>
      </c>
      <c r="G1524" s="347">
        <f>IF(InpOverride!G1524="",F_Inputs!G1524,InpOverride!G1524)</f>
        <v>0</v>
      </c>
      <c r="H1524" s="347">
        <f>IF(InpOverride!H1524="",F_Inputs!H1524,InpOverride!H1524)</f>
        <v>0</v>
      </c>
      <c r="I1524" s="347">
        <f>IF(InpOverride!I1524="",F_Inputs!I1524,InpOverride!I1524)</f>
        <v>350</v>
      </c>
      <c r="J1524" s="347">
        <f>IF(InpOverride!J1524="",F_Inputs!J1524,InpOverride!J1524)</f>
        <v>0</v>
      </c>
      <c r="K1524" s="347">
        <f>IF(InpOverride!K1524="",F_Inputs!K1524,InpOverride!K1524)</f>
        <v>0</v>
      </c>
      <c r="L1524" s="347">
        <f>IF(InpOverride!L1524="",F_Inputs!L1524,InpOverride!L1524)</f>
        <v>0</v>
      </c>
      <c r="M1524" s="347">
        <f>IF(InpOverride!M1524="",F_Inputs!M1524,InpOverride!M1524)</f>
        <v>0</v>
      </c>
    </row>
    <row r="1525" spans="1:13" x14ac:dyDescent="0.35">
      <c r="A1525" t="s">
        <v>131</v>
      </c>
      <c r="B1525" t="s">
        <v>425</v>
      </c>
      <c r="C1525" t="s">
        <v>426</v>
      </c>
      <c r="D1525" t="s">
        <v>427</v>
      </c>
      <c r="E1525" t="s">
        <v>292</v>
      </c>
      <c r="F1525" s="347">
        <f>IF(InpOverride!F1525="",F_Inputs!F1525,InpOverride!F1525)</f>
        <v>126</v>
      </c>
      <c r="G1525" s="347">
        <f>IF(InpOverride!G1525="",F_Inputs!G1525,InpOverride!G1525)</f>
        <v>129.6</v>
      </c>
      <c r="H1525" s="347">
        <f>IF(InpOverride!H1525="",F_Inputs!H1525,InpOverride!H1525)</f>
        <v>128.1</v>
      </c>
      <c r="I1525" s="347">
        <f>IF(InpOverride!I1525="",F_Inputs!I1525,InpOverride!I1525)</f>
        <v>137.509861421491</v>
      </c>
      <c r="J1525" s="347">
        <f>IF(InpOverride!J1525="",F_Inputs!J1525,InpOverride!J1525)</f>
        <v>0</v>
      </c>
      <c r="K1525" s="347">
        <f>IF(InpOverride!K1525="",F_Inputs!K1525,InpOverride!K1525)</f>
        <v>0</v>
      </c>
      <c r="L1525" s="347">
        <f>IF(InpOverride!L1525="",F_Inputs!L1525,InpOverride!L1525)</f>
        <v>0</v>
      </c>
      <c r="M1525" s="347">
        <f>IF(InpOverride!M1525="",F_Inputs!M1525,InpOverride!M1525)</f>
        <v>0</v>
      </c>
    </row>
    <row r="1526" spans="1:13" x14ac:dyDescent="0.35">
      <c r="A1526" t="s">
        <v>131</v>
      </c>
      <c r="B1526" t="s">
        <v>428</v>
      </c>
      <c r="C1526" s="327" t="s">
        <v>429</v>
      </c>
      <c r="D1526" t="s">
        <v>424</v>
      </c>
      <c r="E1526" t="s">
        <v>292</v>
      </c>
      <c r="F1526" s="347">
        <f>IF(InpOverride!F1526="",F_Inputs!F1526,InpOverride!F1526)</f>
        <v>102.6</v>
      </c>
      <c r="G1526" s="347">
        <f>IF(InpOverride!G1526="",F_Inputs!G1526,InpOverride!G1526)</f>
        <v>102.9</v>
      </c>
      <c r="H1526" s="347">
        <f>IF(InpOverride!H1526="",F_Inputs!H1526,InpOverride!H1526)</f>
        <v>94.1</v>
      </c>
      <c r="I1526" s="347">
        <f>IF(InpOverride!I1526="",F_Inputs!I1526,InpOverride!I1526)</f>
        <v>98.4</v>
      </c>
      <c r="J1526" s="347">
        <f>IF(InpOverride!J1526="",F_Inputs!J1526,InpOverride!J1526)</f>
        <v>0</v>
      </c>
      <c r="K1526" s="347">
        <f>IF(InpOverride!K1526="",F_Inputs!K1526,InpOverride!K1526)</f>
        <v>0</v>
      </c>
      <c r="L1526" s="347">
        <f>IF(InpOverride!L1526="",F_Inputs!L1526,InpOverride!L1526)</f>
        <v>0</v>
      </c>
      <c r="M1526" s="347">
        <f>IF(InpOverride!M1526="",F_Inputs!M1526,InpOverride!M1526)</f>
        <v>0</v>
      </c>
    </row>
    <row r="1527" spans="1:13" x14ac:dyDescent="0.35">
      <c r="A1527" t="s">
        <v>131</v>
      </c>
      <c r="B1527" t="s">
        <v>430</v>
      </c>
      <c r="C1527" s="327" t="s">
        <v>431</v>
      </c>
      <c r="D1527" t="s">
        <v>424</v>
      </c>
      <c r="E1527" t="s">
        <v>292</v>
      </c>
      <c r="F1527" s="347">
        <f>IF(InpOverride!F1527="",F_Inputs!F1527,InpOverride!F1527)</f>
        <v>0</v>
      </c>
      <c r="G1527" s="347">
        <f>IF(InpOverride!G1527="",F_Inputs!G1527,InpOverride!G1527)</f>
        <v>0</v>
      </c>
      <c r="H1527" s="347">
        <f>IF(InpOverride!H1527="",F_Inputs!H1527,InpOverride!H1527)</f>
        <v>0</v>
      </c>
      <c r="I1527" s="347">
        <f>IF(InpOverride!I1527="",F_Inputs!I1527,InpOverride!I1527)</f>
        <v>99.9</v>
      </c>
      <c r="J1527" s="347">
        <f>IF(InpOverride!J1527="",F_Inputs!J1527,InpOverride!J1527)</f>
        <v>0</v>
      </c>
      <c r="K1527" s="347">
        <f>IF(InpOverride!K1527="",F_Inputs!K1527,InpOverride!K1527)</f>
        <v>0</v>
      </c>
      <c r="L1527" s="347">
        <f>IF(InpOverride!L1527="",F_Inputs!L1527,InpOverride!L1527)</f>
        <v>0</v>
      </c>
      <c r="M1527" s="347">
        <f>IF(InpOverride!M1527="",F_Inputs!M1527,InpOverride!M1527)</f>
        <v>0</v>
      </c>
    </row>
    <row r="1528" spans="1:13" x14ac:dyDescent="0.35">
      <c r="A1528" t="s">
        <v>131</v>
      </c>
      <c r="B1528" t="s">
        <v>432</v>
      </c>
      <c r="C1528" t="s">
        <v>433</v>
      </c>
      <c r="D1528" t="s">
        <v>424</v>
      </c>
      <c r="E1528" t="s">
        <v>292</v>
      </c>
      <c r="F1528" s="347">
        <f>IF(InpOverride!F1528="",F_Inputs!F1528,InpOverride!F1528)</f>
        <v>0</v>
      </c>
      <c r="G1528" s="347">
        <f>IF(InpOverride!G1528="",F_Inputs!G1528,InpOverride!G1528)</f>
        <v>0</v>
      </c>
      <c r="H1528" s="347">
        <f>IF(InpOverride!H1528="",F_Inputs!H1528,InpOverride!H1528)</f>
        <v>0</v>
      </c>
      <c r="I1528" s="347">
        <f>IF(InpOverride!I1528="",F_Inputs!I1528,InpOverride!I1528)</f>
        <v>98.5</v>
      </c>
      <c r="J1528" s="347">
        <f>IF(InpOverride!J1528="",F_Inputs!J1528,InpOverride!J1528)</f>
        <v>0</v>
      </c>
      <c r="K1528" s="347">
        <f>IF(InpOverride!K1528="",F_Inputs!K1528,InpOverride!K1528)</f>
        <v>0</v>
      </c>
      <c r="L1528" s="347">
        <f>IF(InpOverride!L1528="",F_Inputs!L1528,InpOverride!L1528)</f>
        <v>0</v>
      </c>
      <c r="M1528" s="347">
        <f>IF(InpOverride!M1528="",F_Inputs!M1528,InpOverride!M1528)</f>
        <v>0</v>
      </c>
    </row>
    <row r="1529" spans="1:13" x14ac:dyDescent="0.35">
      <c r="A1529" t="s">
        <v>131</v>
      </c>
      <c r="B1529" t="s">
        <v>434</v>
      </c>
      <c r="C1529" t="s">
        <v>435</v>
      </c>
      <c r="D1529" t="s">
        <v>427</v>
      </c>
      <c r="E1529" t="s">
        <v>292</v>
      </c>
      <c r="F1529" s="347">
        <f>IF(InpOverride!F1529="",F_Inputs!F1529,InpOverride!F1529)</f>
        <v>0</v>
      </c>
      <c r="G1529" s="347">
        <f>IF(InpOverride!G1529="",F_Inputs!G1529,InpOverride!G1529)</f>
        <v>0</v>
      </c>
      <c r="H1529" s="347">
        <f>IF(InpOverride!H1529="",F_Inputs!H1529,InpOverride!H1529)</f>
        <v>0</v>
      </c>
      <c r="I1529" s="347">
        <f>IF(InpOverride!I1529="",F_Inputs!I1529,InpOverride!I1529)</f>
        <v>127.9</v>
      </c>
      <c r="J1529" s="347">
        <f>IF(InpOverride!J1529="",F_Inputs!J1529,InpOverride!J1529)</f>
        <v>0</v>
      </c>
      <c r="K1529" s="347">
        <f>IF(InpOverride!K1529="",F_Inputs!K1529,InpOverride!K1529)</f>
        <v>0</v>
      </c>
      <c r="L1529" s="347">
        <f>IF(InpOverride!L1529="",F_Inputs!L1529,InpOverride!L1529)</f>
        <v>0</v>
      </c>
      <c r="M1529" s="347">
        <f>IF(InpOverride!M1529="",F_Inputs!M1529,InpOverride!M1529)</f>
        <v>0</v>
      </c>
    </row>
    <row r="1530" spans="1:13" x14ac:dyDescent="0.35">
      <c r="A1530" t="s">
        <v>131</v>
      </c>
      <c r="B1530" t="s">
        <v>436</v>
      </c>
      <c r="C1530" t="s">
        <v>437</v>
      </c>
      <c r="D1530" t="s">
        <v>427</v>
      </c>
      <c r="E1530" t="s">
        <v>292</v>
      </c>
      <c r="F1530" s="347">
        <f>IF(InpOverride!F1530="",F_Inputs!F1530,InpOverride!F1530)</f>
        <v>0</v>
      </c>
      <c r="G1530" s="347">
        <f>IF(InpOverride!G1530="",F_Inputs!G1530,InpOverride!G1530)</f>
        <v>0</v>
      </c>
      <c r="H1530" s="347">
        <f>IF(InpOverride!H1530="",F_Inputs!H1530,InpOverride!H1530)</f>
        <v>0</v>
      </c>
      <c r="I1530" s="347">
        <f>IF(InpOverride!I1530="",F_Inputs!I1530,InpOverride!I1530)</f>
        <v>131.69999999999999</v>
      </c>
      <c r="J1530" s="347">
        <f>IF(InpOverride!J1530="",F_Inputs!J1530,InpOverride!J1530)</f>
        <v>0</v>
      </c>
      <c r="K1530" s="347">
        <f>IF(InpOverride!K1530="",F_Inputs!K1530,InpOverride!K1530)</f>
        <v>0</v>
      </c>
      <c r="L1530" s="347">
        <f>IF(InpOverride!L1530="",F_Inputs!L1530,InpOverride!L1530)</f>
        <v>0</v>
      </c>
      <c r="M1530" s="347">
        <f>IF(InpOverride!M1530="",F_Inputs!M1530,InpOverride!M1530)</f>
        <v>0</v>
      </c>
    </row>
    <row r="1531" spans="1:13" x14ac:dyDescent="0.35">
      <c r="A1531" t="s">
        <v>131</v>
      </c>
      <c r="B1531" t="s">
        <v>438</v>
      </c>
      <c r="C1531" t="s">
        <v>439</v>
      </c>
      <c r="D1531">
        <v>0</v>
      </c>
      <c r="E1531" t="s">
        <v>292</v>
      </c>
      <c r="F1531" s="347">
        <f>IF(InpOverride!F1531="",F_Inputs!F1531,InpOverride!F1531)</f>
        <v>1114.1600000000001</v>
      </c>
      <c r="G1531" s="347">
        <f>IF(InpOverride!G1531="",F_Inputs!G1531,InpOverride!G1531)</f>
        <v>1123.4169999999999</v>
      </c>
      <c r="H1531" s="347">
        <f>IF(InpOverride!H1531="",F_Inputs!H1531,InpOverride!H1531)</f>
        <v>1130.5</v>
      </c>
      <c r="I1531" s="347">
        <f>IF(InpOverride!I1531="",F_Inputs!I1531,InpOverride!I1531)</f>
        <v>1134.8209999999999</v>
      </c>
      <c r="J1531" s="347">
        <f>IF(InpOverride!J1531="",F_Inputs!J1531,InpOverride!J1531)</f>
        <v>0</v>
      </c>
      <c r="K1531" s="347">
        <f>IF(InpOverride!K1531="",F_Inputs!K1531,InpOverride!K1531)</f>
        <v>0</v>
      </c>
      <c r="L1531" s="347">
        <f>IF(InpOverride!L1531="",F_Inputs!L1531,InpOverride!L1531)</f>
        <v>0</v>
      </c>
      <c r="M1531" s="347">
        <f>IF(InpOverride!M1531="",F_Inputs!M1531,InpOverride!M1531)</f>
        <v>0</v>
      </c>
    </row>
    <row r="1532" spans="1:13" x14ac:dyDescent="0.35">
      <c r="A1532" t="s">
        <v>131</v>
      </c>
      <c r="B1532" t="s">
        <v>440</v>
      </c>
      <c r="C1532" t="s">
        <v>441</v>
      </c>
      <c r="D1532" t="s">
        <v>188</v>
      </c>
      <c r="E1532" t="s">
        <v>292</v>
      </c>
      <c r="F1532" s="347">
        <f>IF(InpOverride!F1532="",F_Inputs!F1532,InpOverride!F1532)</f>
        <v>0</v>
      </c>
      <c r="G1532" s="347">
        <f>IF(InpOverride!G1532="",F_Inputs!G1532,InpOverride!G1532)</f>
        <v>0</v>
      </c>
      <c r="H1532" s="347">
        <f>IF(InpOverride!H1532="",F_Inputs!H1532,InpOverride!H1532)</f>
        <v>0</v>
      </c>
      <c r="I1532" s="347">
        <f>IF(InpOverride!I1532="",F_Inputs!I1532,InpOverride!I1532)</f>
        <v>10022.327083333301</v>
      </c>
      <c r="J1532" s="347">
        <f>IF(InpOverride!J1532="",F_Inputs!J1532,InpOverride!J1532)</f>
        <v>0</v>
      </c>
      <c r="K1532" s="347">
        <f>IF(InpOverride!K1532="",F_Inputs!K1532,InpOverride!K1532)</f>
        <v>0</v>
      </c>
      <c r="L1532" s="347">
        <f>IF(InpOverride!L1532="",F_Inputs!L1532,InpOverride!L1532)</f>
        <v>0</v>
      </c>
      <c r="M1532" s="347">
        <f>IF(InpOverride!M1532="",F_Inputs!M1532,InpOverride!M1532)</f>
        <v>0</v>
      </c>
    </row>
    <row r="1533" spans="1:13" x14ac:dyDescent="0.35">
      <c r="A1533" t="s">
        <v>131</v>
      </c>
      <c r="B1533" t="s">
        <v>442</v>
      </c>
      <c r="C1533" t="s">
        <v>443</v>
      </c>
      <c r="D1533" t="s">
        <v>188</v>
      </c>
      <c r="E1533" t="s">
        <v>292</v>
      </c>
      <c r="F1533" s="347">
        <f>IF(InpOverride!F1533="",F_Inputs!F1533,InpOverride!F1533)</f>
        <v>0</v>
      </c>
      <c r="G1533" s="347">
        <f>IF(InpOverride!G1533="",F_Inputs!G1533,InpOverride!G1533)</f>
        <v>0</v>
      </c>
      <c r="H1533" s="347">
        <f>IF(InpOverride!H1533="",F_Inputs!H1533,InpOverride!H1533)</f>
        <v>0</v>
      </c>
      <c r="I1533" s="347">
        <f>IF(InpOverride!I1533="",F_Inputs!I1533,InpOverride!I1533)</f>
        <v>26037</v>
      </c>
      <c r="J1533" s="347">
        <f>IF(InpOverride!J1533="",F_Inputs!J1533,InpOverride!J1533)</f>
        <v>0</v>
      </c>
      <c r="K1533" s="347">
        <f>IF(InpOverride!K1533="",F_Inputs!K1533,InpOverride!K1533)</f>
        <v>0</v>
      </c>
      <c r="L1533" s="347">
        <f>IF(InpOverride!L1533="",F_Inputs!L1533,InpOverride!L1533)</f>
        <v>0</v>
      </c>
      <c r="M1533" s="347">
        <f>IF(InpOverride!M1533="",F_Inputs!M1533,InpOverride!M1533)</f>
        <v>0</v>
      </c>
    </row>
    <row r="1534" spans="1:13" x14ac:dyDescent="0.35">
      <c r="A1534" t="s">
        <v>131</v>
      </c>
      <c r="B1534" t="s">
        <v>444</v>
      </c>
      <c r="C1534" t="s">
        <v>445</v>
      </c>
      <c r="D1534" t="s">
        <v>424</v>
      </c>
      <c r="E1534" t="s">
        <v>292</v>
      </c>
      <c r="F1534" s="347">
        <f>IF(InpOverride!F1534="",F_Inputs!F1534,InpOverride!F1534)</f>
        <v>0</v>
      </c>
      <c r="G1534" s="347">
        <f>IF(InpOverride!G1534="",F_Inputs!G1534,InpOverride!G1534)</f>
        <v>0</v>
      </c>
      <c r="H1534" s="347">
        <f>IF(InpOverride!H1534="",F_Inputs!H1534,InpOverride!H1534)</f>
        <v>0</v>
      </c>
      <c r="I1534" s="347">
        <f>IF(InpOverride!I1534="",F_Inputs!I1534,InpOverride!I1534)</f>
        <v>885.4</v>
      </c>
      <c r="J1534" s="347">
        <f>IF(InpOverride!J1534="",F_Inputs!J1534,InpOverride!J1534)</f>
        <v>0</v>
      </c>
      <c r="K1534" s="347">
        <f>IF(InpOverride!K1534="",F_Inputs!K1534,InpOverride!K1534)</f>
        <v>0</v>
      </c>
      <c r="L1534" s="347">
        <f>IF(InpOverride!L1534="",F_Inputs!L1534,InpOverride!L1534)</f>
        <v>0</v>
      </c>
      <c r="M1534" s="347">
        <f>IF(InpOverride!M1534="",F_Inputs!M1534,InpOverride!M1534)</f>
        <v>0</v>
      </c>
    </row>
    <row r="1535" spans="1:13" x14ac:dyDescent="0.35">
      <c r="A1535" t="s">
        <v>131</v>
      </c>
      <c r="B1535" t="s">
        <v>446</v>
      </c>
      <c r="C1535" t="s">
        <v>447</v>
      </c>
      <c r="D1535" t="s">
        <v>424</v>
      </c>
      <c r="E1535" t="s">
        <v>292</v>
      </c>
      <c r="F1535" s="347">
        <f>IF(InpOverride!F1535="",F_Inputs!F1535,InpOverride!F1535)</f>
        <v>0</v>
      </c>
      <c r="G1535" s="347">
        <f>IF(InpOverride!G1535="",F_Inputs!G1535,InpOverride!G1535)</f>
        <v>0</v>
      </c>
      <c r="H1535" s="347">
        <f>IF(InpOverride!H1535="",F_Inputs!H1535,InpOverride!H1535)</f>
        <v>0</v>
      </c>
      <c r="I1535" s="347">
        <f>IF(InpOverride!I1535="",F_Inputs!I1535,InpOverride!I1535)</f>
        <v>81.540000000000006</v>
      </c>
      <c r="J1535" s="347">
        <f>IF(InpOverride!J1535="",F_Inputs!J1535,InpOverride!J1535)</f>
        <v>0</v>
      </c>
      <c r="K1535" s="347">
        <f>IF(InpOverride!K1535="",F_Inputs!K1535,InpOverride!K1535)</f>
        <v>0</v>
      </c>
      <c r="L1535" s="347">
        <f>IF(InpOverride!L1535="",F_Inputs!L1535,InpOverride!L1535)</f>
        <v>0</v>
      </c>
      <c r="M1535" s="347">
        <f>IF(InpOverride!M1535="",F_Inputs!M1535,InpOverride!M1535)</f>
        <v>0</v>
      </c>
    </row>
    <row r="1536" spans="1:13" x14ac:dyDescent="0.35">
      <c r="A1536" t="s">
        <v>131</v>
      </c>
      <c r="B1536" t="s">
        <v>448</v>
      </c>
      <c r="C1536" t="s">
        <v>449</v>
      </c>
      <c r="D1536">
        <v>0</v>
      </c>
      <c r="E1536" t="s">
        <v>292</v>
      </c>
      <c r="F1536" s="347">
        <f>IF(InpOverride!F1536="",F_Inputs!F1536,InpOverride!F1536)</f>
        <v>0</v>
      </c>
      <c r="G1536" s="347">
        <f>IF(InpOverride!G1536="",F_Inputs!G1536,InpOverride!G1536)</f>
        <v>0</v>
      </c>
      <c r="H1536" s="347">
        <f>IF(InpOverride!H1536="",F_Inputs!H1536,InpOverride!H1536)</f>
        <v>0</v>
      </c>
      <c r="I1536" s="347">
        <f>IF(InpOverride!I1536="",F_Inputs!I1536,InpOverride!I1536)</f>
        <v>1956.866</v>
      </c>
      <c r="J1536" s="347">
        <f>IF(InpOverride!J1536="",F_Inputs!J1536,InpOverride!J1536)</f>
        <v>0</v>
      </c>
      <c r="K1536" s="347">
        <f>IF(InpOverride!K1536="",F_Inputs!K1536,InpOverride!K1536)</f>
        <v>0</v>
      </c>
      <c r="L1536" s="347">
        <f>IF(InpOverride!L1536="",F_Inputs!L1536,InpOverride!L1536)</f>
        <v>0</v>
      </c>
      <c r="M1536" s="347">
        <f>IF(InpOverride!M1536="",F_Inputs!M1536,InpOverride!M1536)</f>
        <v>0</v>
      </c>
    </row>
    <row r="1537" spans="1:13" x14ac:dyDescent="0.35">
      <c r="A1537" t="s">
        <v>131</v>
      </c>
      <c r="B1537" t="s">
        <v>450</v>
      </c>
      <c r="C1537" t="s">
        <v>451</v>
      </c>
      <c r="D1537" t="s">
        <v>188</v>
      </c>
      <c r="E1537" t="s">
        <v>292</v>
      </c>
      <c r="F1537" s="347">
        <f>IF(InpOverride!F1537="",F_Inputs!F1537,InpOverride!F1537)</f>
        <v>0</v>
      </c>
      <c r="G1537" s="347">
        <f>IF(InpOverride!G1537="",F_Inputs!G1537,InpOverride!G1537)</f>
        <v>0</v>
      </c>
      <c r="H1537" s="347">
        <f>IF(InpOverride!H1537="",F_Inputs!H1537,InpOverride!H1537)</f>
        <v>0</v>
      </c>
      <c r="I1537" s="347">
        <f>IF(InpOverride!I1537="",F_Inputs!I1537,InpOverride!I1537)</f>
        <v>36441</v>
      </c>
      <c r="J1537" s="347">
        <f>IF(InpOverride!J1537="",F_Inputs!J1537,InpOverride!J1537)</f>
        <v>0</v>
      </c>
      <c r="K1537" s="347">
        <f>IF(InpOverride!K1537="",F_Inputs!K1537,InpOverride!K1537)</f>
        <v>0</v>
      </c>
      <c r="L1537" s="347">
        <f>IF(InpOverride!L1537="",F_Inputs!L1537,InpOverride!L1537)</f>
        <v>0</v>
      </c>
      <c r="M1537" s="347">
        <f>IF(InpOverride!M1537="",F_Inputs!M1537,InpOverride!M1537)</f>
        <v>0</v>
      </c>
    </row>
    <row r="1538" spans="1:13" x14ac:dyDescent="0.35">
      <c r="A1538" t="s">
        <v>131</v>
      </c>
      <c r="B1538" t="s">
        <v>452</v>
      </c>
      <c r="C1538" t="s">
        <v>453</v>
      </c>
      <c r="D1538" t="s">
        <v>188</v>
      </c>
      <c r="E1538" t="s">
        <v>292</v>
      </c>
      <c r="F1538" s="347">
        <f>IF(InpOverride!F1538="",F_Inputs!F1538,InpOverride!F1538)</f>
        <v>0</v>
      </c>
      <c r="G1538" s="347">
        <f>IF(InpOverride!G1538="",F_Inputs!G1538,InpOverride!G1538)</f>
        <v>0</v>
      </c>
      <c r="H1538" s="347">
        <f>IF(InpOverride!H1538="",F_Inputs!H1538,InpOverride!H1538)</f>
        <v>0</v>
      </c>
      <c r="I1538" s="347">
        <f>IF(InpOverride!I1538="",F_Inputs!I1538,InpOverride!I1538)</f>
        <v>20420</v>
      </c>
      <c r="J1538" s="347">
        <f>IF(InpOverride!J1538="",F_Inputs!J1538,InpOverride!J1538)</f>
        <v>0</v>
      </c>
      <c r="K1538" s="347">
        <f>IF(InpOverride!K1538="",F_Inputs!K1538,InpOverride!K1538)</f>
        <v>0</v>
      </c>
      <c r="L1538" s="347">
        <f>IF(InpOverride!L1538="",F_Inputs!L1538,InpOverride!L1538)</f>
        <v>0</v>
      </c>
      <c r="M1538" s="347">
        <f>IF(InpOverride!M1538="",F_Inputs!M1538,InpOverride!M1538)</f>
        <v>0</v>
      </c>
    </row>
    <row r="1539" spans="1:13" x14ac:dyDescent="0.35">
      <c r="A1539" t="s">
        <v>131</v>
      </c>
      <c r="B1539" t="s">
        <v>454</v>
      </c>
      <c r="C1539" t="s">
        <v>455</v>
      </c>
      <c r="D1539" t="s">
        <v>188</v>
      </c>
      <c r="E1539" t="s">
        <v>292</v>
      </c>
      <c r="F1539" s="347">
        <f>IF(InpOverride!F1539="",F_Inputs!F1539,InpOverride!F1539)</f>
        <v>0</v>
      </c>
      <c r="G1539" s="347">
        <f>IF(InpOverride!G1539="",F_Inputs!G1539,InpOverride!G1539)</f>
        <v>0</v>
      </c>
      <c r="H1539" s="347">
        <f>IF(InpOverride!H1539="",F_Inputs!H1539,InpOverride!H1539)</f>
        <v>0</v>
      </c>
      <c r="I1539" s="347">
        <f>IF(InpOverride!I1539="",F_Inputs!I1539,InpOverride!I1539)</f>
        <v>10580</v>
      </c>
      <c r="J1539" s="347">
        <f>IF(InpOverride!J1539="",F_Inputs!J1539,InpOverride!J1539)</f>
        <v>0</v>
      </c>
      <c r="K1539" s="347">
        <f>IF(InpOverride!K1539="",F_Inputs!K1539,InpOverride!K1539)</f>
        <v>0</v>
      </c>
      <c r="L1539" s="347">
        <f>IF(InpOverride!L1539="",F_Inputs!L1539,InpOverride!L1539)</f>
        <v>0</v>
      </c>
      <c r="M1539" s="347">
        <f>IF(InpOverride!M1539="",F_Inputs!M1539,InpOverride!M1539)</f>
        <v>0</v>
      </c>
    </row>
    <row r="1540" spans="1:13" x14ac:dyDescent="0.35">
      <c r="A1540" t="s">
        <v>131</v>
      </c>
      <c r="B1540" t="s">
        <v>456</v>
      </c>
      <c r="C1540" t="s">
        <v>457</v>
      </c>
      <c r="D1540" t="s">
        <v>188</v>
      </c>
      <c r="E1540" t="s">
        <v>292</v>
      </c>
      <c r="F1540" s="347">
        <f>IF(InpOverride!F1540="",F_Inputs!F1540,InpOverride!F1540)</f>
        <v>0</v>
      </c>
      <c r="G1540" s="347">
        <f>IF(InpOverride!G1540="",F_Inputs!G1540,InpOverride!G1540)</f>
        <v>0</v>
      </c>
      <c r="H1540" s="347">
        <f>IF(InpOverride!H1540="",F_Inputs!H1540,InpOverride!H1540)</f>
        <v>0</v>
      </c>
      <c r="I1540" s="347">
        <f>IF(InpOverride!I1540="",F_Inputs!I1540,InpOverride!I1540)</f>
        <v>4037</v>
      </c>
      <c r="J1540" s="347">
        <f>IF(InpOverride!J1540="",F_Inputs!J1540,InpOverride!J1540)</f>
        <v>0</v>
      </c>
      <c r="K1540" s="347">
        <f>IF(InpOverride!K1540="",F_Inputs!K1540,InpOverride!K1540)</f>
        <v>0</v>
      </c>
      <c r="L1540" s="347">
        <f>IF(InpOverride!L1540="",F_Inputs!L1540,InpOverride!L1540)</f>
        <v>0</v>
      </c>
      <c r="M1540" s="347">
        <f>IF(InpOverride!M1540="",F_Inputs!M1540,InpOverride!M1540)</f>
        <v>0</v>
      </c>
    </row>
    <row r="1541" spans="1:13" x14ac:dyDescent="0.35">
      <c r="A1541" t="s">
        <v>131</v>
      </c>
      <c r="B1541" t="s">
        <v>458</v>
      </c>
      <c r="C1541" t="s">
        <v>459</v>
      </c>
      <c r="D1541" t="s">
        <v>172</v>
      </c>
      <c r="E1541" t="s">
        <v>292</v>
      </c>
      <c r="F1541" s="347">
        <f>IF(InpOverride!F1541="",F_Inputs!F1541,InpOverride!F1541)</f>
        <v>0</v>
      </c>
      <c r="G1541" s="347">
        <f>IF(InpOverride!G1541="",F_Inputs!G1541,InpOverride!G1541)</f>
        <v>0</v>
      </c>
      <c r="H1541" s="347">
        <f>IF(InpOverride!H1541="",F_Inputs!H1541,InpOverride!H1541)</f>
        <v>0</v>
      </c>
      <c r="I1541" s="347">
        <f>IF(InpOverride!I1541="",F_Inputs!I1541,InpOverride!I1541)</f>
        <v>2009.6790000000001</v>
      </c>
      <c r="J1541" s="347">
        <f>IF(InpOverride!J1541="",F_Inputs!J1541,InpOverride!J1541)</f>
        <v>0</v>
      </c>
      <c r="K1541" s="347">
        <f>IF(InpOverride!K1541="",F_Inputs!K1541,InpOverride!K1541)</f>
        <v>0</v>
      </c>
      <c r="L1541" s="347">
        <f>IF(InpOverride!L1541="",F_Inputs!L1541,InpOverride!L1541)</f>
        <v>0</v>
      </c>
      <c r="M1541" s="347">
        <f>IF(InpOverride!M1541="",F_Inputs!M1541,InpOverride!M1541)</f>
        <v>0</v>
      </c>
    </row>
    <row r="1542" spans="1:13" x14ac:dyDescent="0.35">
      <c r="A1542" t="s">
        <v>131</v>
      </c>
      <c r="B1542" t="s">
        <v>460</v>
      </c>
      <c r="C1542" t="s">
        <v>461</v>
      </c>
      <c r="D1542" t="s">
        <v>188</v>
      </c>
      <c r="E1542" t="s">
        <v>292</v>
      </c>
      <c r="F1542" s="347">
        <f>IF(InpOverride!F1542="",F_Inputs!F1542,InpOverride!F1542)</f>
        <v>0</v>
      </c>
      <c r="G1542" s="347">
        <f>IF(InpOverride!G1542="",F_Inputs!G1542,InpOverride!G1542)</f>
        <v>0</v>
      </c>
      <c r="H1542" s="347">
        <f>IF(InpOverride!H1542="",F_Inputs!H1542,InpOverride!H1542)</f>
        <v>0</v>
      </c>
      <c r="I1542" s="347">
        <f>IF(InpOverride!I1542="",F_Inputs!I1542,InpOverride!I1542)</f>
        <v>393</v>
      </c>
      <c r="J1542" s="347">
        <f>IF(InpOverride!J1542="",F_Inputs!J1542,InpOverride!J1542)</f>
        <v>0</v>
      </c>
      <c r="K1542" s="347">
        <f>IF(InpOverride!K1542="",F_Inputs!K1542,InpOverride!K1542)</f>
        <v>0</v>
      </c>
      <c r="L1542" s="347">
        <f>IF(InpOverride!L1542="",F_Inputs!L1542,InpOverride!L1542)</f>
        <v>0</v>
      </c>
      <c r="M1542" s="347">
        <f>IF(InpOverride!M1542="",F_Inputs!M1542,InpOverride!M1542)</f>
        <v>0</v>
      </c>
    </row>
    <row r="1543" spans="1:13" x14ac:dyDescent="0.35">
      <c r="A1543" t="s">
        <v>131</v>
      </c>
      <c r="B1543" t="s">
        <v>462</v>
      </c>
      <c r="C1543" t="s">
        <v>463</v>
      </c>
      <c r="D1543" t="s">
        <v>188</v>
      </c>
      <c r="E1543" t="s">
        <v>292</v>
      </c>
      <c r="F1543" s="347">
        <f>IF(InpOverride!F1543="",F_Inputs!F1543,InpOverride!F1543)</f>
        <v>0</v>
      </c>
      <c r="G1543" s="347">
        <f>IF(InpOverride!G1543="",F_Inputs!G1543,InpOverride!G1543)</f>
        <v>0</v>
      </c>
      <c r="H1543" s="347">
        <f>IF(InpOverride!H1543="",F_Inputs!H1543,InpOverride!H1543)</f>
        <v>0</v>
      </c>
      <c r="I1543" s="347">
        <f>IF(InpOverride!I1543="",F_Inputs!I1543,InpOverride!I1543)</f>
        <v>0</v>
      </c>
      <c r="J1543" s="347">
        <f>IF(InpOverride!J1543="",F_Inputs!J1543,InpOverride!J1543)</f>
        <v>0</v>
      </c>
      <c r="K1543" s="347">
        <f>IF(InpOverride!K1543="",F_Inputs!K1543,InpOverride!K1543)</f>
        <v>0</v>
      </c>
      <c r="L1543" s="347">
        <f>IF(InpOverride!L1543="",F_Inputs!L1543,InpOverride!L1543)</f>
        <v>0</v>
      </c>
      <c r="M1543" s="347">
        <f>IF(InpOverride!M1543="",F_Inputs!M1543,InpOverride!M1543)</f>
        <v>0</v>
      </c>
    </row>
    <row r="1544" spans="1:13" x14ac:dyDescent="0.35">
      <c r="A1544" t="s">
        <v>131</v>
      </c>
      <c r="B1544" t="s">
        <v>464</v>
      </c>
      <c r="C1544" t="s">
        <v>465</v>
      </c>
      <c r="D1544" t="s">
        <v>188</v>
      </c>
      <c r="E1544" t="s">
        <v>292</v>
      </c>
      <c r="F1544" s="347">
        <f>IF(InpOverride!F1544="",F_Inputs!F1544,InpOverride!F1544)</f>
        <v>0</v>
      </c>
      <c r="G1544" s="347">
        <f>IF(InpOverride!G1544="",F_Inputs!G1544,InpOverride!G1544)</f>
        <v>0</v>
      </c>
      <c r="H1544" s="347">
        <f>IF(InpOverride!H1544="",F_Inputs!H1544,InpOverride!H1544)</f>
        <v>0</v>
      </c>
      <c r="I1544" s="347">
        <f>IF(InpOverride!I1544="",F_Inputs!I1544,InpOverride!I1544)</f>
        <v>393</v>
      </c>
      <c r="J1544" s="347">
        <f>IF(InpOverride!J1544="",F_Inputs!J1544,InpOverride!J1544)</f>
        <v>0</v>
      </c>
      <c r="K1544" s="347">
        <f>IF(InpOverride!K1544="",F_Inputs!K1544,InpOverride!K1544)</f>
        <v>0</v>
      </c>
      <c r="L1544" s="347">
        <f>IF(InpOverride!L1544="",F_Inputs!L1544,InpOverride!L1544)</f>
        <v>0</v>
      </c>
      <c r="M1544" s="347">
        <f>IF(InpOverride!M1544="",F_Inputs!M1544,InpOverride!M1544)</f>
        <v>0</v>
      </c>
    </row>
    <row r="1545" spans="1:13" x14ac:dyDescent="0.35">
      <c r="A1545" t="s">
        <v>131</v>
      </c>
      <c r="B1545" t="s">
        <v>466</v>
      </c>
      <c r="C1545" t="s">
        <v>467</v>
      </c>
      <c r="D1545" t="s">
        <v>182</v>
      </c>
      <c r="E1545" t="s">
        <v>292</v>
      </c>
      <c r="F1545" s="347">
        <f>IF(InpOverride!F1545="",F_Inputs!F1545,InpOverride!F1545)</f>
        <v>0</v>
      </c>
      <c r="G1545" s="347">
        <f>IF(InpOverride!G1545="",F_Inputs!G1545,InpOverride!G1545)</f>
        <v>0</v>
      </c>
      <c r="H1545" s="347">
        <f>IF(InpOverride!H1545="",F_Inputs!H1545,InpOverride!H1545)</f>
        <v>0</v>
      </c>
      <c r="I1545" s="347">
        <f>IF(InpOverride!I1545="",F_Inputs!I1545,InpOverride!I1545)</f>
        <v>39600</v>
      </c>
      <c r="J1545" s="347">
        <f>IF(InpOverride!J1545="",F_Inputs!J1545,InpOverride!J1545)</f>
        <v>0</v>
      </c>
      <c r="K1545" s="347">
        <f>IF(InpOverride!K1545="",F_Inputs!K1545,InpOverride!K1545)</f>
        <v>0</v>
      </c>
      <c r="L1545" s="347">
        <f>IF(InpOverride!L1545="",F_Inputs!L1545,InpOverride!L1545)</f>
        <v>0</v>
      </c>
      <c r="M1545" s="347">
        <f>IF(InpOverride!M1545="",F_Inputs!M1545,InpOverride!M1545)</f>
        <v>0</v>
      </c>
    </row>
    <row r="1546" spans="1:13" x14ac:dyDescent="0.35">
      <c r="A1546" t="s">
        <v>131</v>
      </c>
      <c r="B1546" t="s">
        <v>468</v>
      </c>
      <c r="C1546" t="s">
        <v>469</v>
      </c>
      <c r="D1546" t="s">
        <v>188</v>
      </c>
      <c r="E1546" t="s">
        <v>292</v>
      </c>
      <c r="F1546" s="347">
        <f>IF(InpOverride!F1546="",F_Inputs!F1546,InpOverride!F1546)</f>
        <v>0</v>
      </c>
      <c r="G1546" s="347">
        <f>IF(InpOverride!G1546="",F_Inputs!G1546,InpOverride!G1546)</f>
        <v>0</v>
      </c>
      <c r="H1546" s="347">
        <f>IF(InpOverride!H1546="",F_Inputs!H1546,InpOverride!H1546)</f>
        <v>0</v>
      </c>
      <c r="I1546" s="347">
        <f>IF(InpOverride!I1546="",F_Inputs!I1546,InpOverride!I1546)</f>
        <v>402</v>
      </c>
      <c r="J1546" s="347">
        <f>IF(InpOverride!J1546="",F_Inputs!J1546,InpOverride!J1546)</f>
        <v>0</v>
      </c>
      <c r="K1546" s="347">
        <f>IF(InpOverride!K1546="",F_Inputs!K1546,InpOverride!K1546)</f>
        <v>0</v>
      </c>
      <c r="L1546" s="347">
        <f>IF(InpOverride!L1546="",F_Inputs!L1546,InpOverride!L1546)</f>
        <v>0</v>
      </c>
      <c r="M1546" s="347">
        <f>IF(InpOverride!M1546="",F_Inputs!M1546,InpOverride!M1546)</f>
        <v>0</v>
      </c>
    </row>
    <row r="1547" spans="1:13" x14ac:dyDescent="0.35">
      <c r="A1547" t="s">
        <v>131</v>
      </c>
      <c r="B1547" t="s">
        <v>470</v>
      </c>
      <c r="C1547" t="s">
        <v>471</v>
      </c>
      <c r="D1547" t="s">
        <v>182</v>
      </c>
      <c r="E1547" t="s">
        <v>292</v>
      </c>
      <c r="F1547" s="347">
        <f>IF(InpOverride!F1547="",F_Inputs!F1547,InpOverride!F1547)</f>
        <v>0</v>
      </c>
      <c r="G1547" s="347">
        <f>IF(InpOverride!G1547="",F_Inputs!G1547,InpOverride!G1547)</f>
        <v>0</v>
      </c>
      <c r="H1547" s="347">
        <f>IF(InpOverride!H1547="",F_Inputs!H1547,InpOverride!H1547)</f>
        <v>0</v>
      </c>
      <c r="I1547" s="347">
        <f>IF(InpOverride!I1547="",F_Inputs!I1547,InpOverride!I1547)</f>
        <v>39835</v>
      </c>
      <c r="J1547" s="347">
        <f>IF(InpOverride!J1547="",F_Inputs!J1547,InpOverride!J1547)</f>
        <v>0</v>
      </c>
      <c r="K1547" s="347">
        <f>IF(InpOverride!K1547="",F_Inputs!K1547,InpOverride!K1547)</f>
        <v>0</v>
      </c>
      <c r="L1547" s="347">
        <f>IF(InpOverride!L1547="",F_Inputs!L1547,InpOverride!L1547)</f>
        <v>0</v>
      </c>
      <c r="M1547" s="347">
        <f>IF(InpOverride!M1547="",F_Inputs!M1547,InpOverride!M1547)</f>
        <v>0</v>
      </c>
    </row>
    <row r="1548" spans="1:13" x14ac:dyDescent="0.35">
      <c r="A1548" t="s">
        <v>131</v>
      </c>
      <c r="B1548" t="s">
        <v>472</v>
      </c>
      <c r="C1548" t="s">
        <v>473</v>
      </c>
      <c r="D1548" t="s">
        <v>188</v>
      </c>
      <c r="E1548" t="s">
        <v>292</v>
      </c>
      <c r="F1548" s="347">
        <f>IF(InpOverride!F1548="",F_Inputs!F1548,InpOverride!F1548)</f>
        <v>0</v>
      </c>
      <c r="G1548" s="347">
        <f>IF(InpOverride!G1548="",F_Inputs!G1548,InpOverride!G1548)</f>
        <v>0</v>
      </c>
      <c r="H1548" s="347">
        <f>IF(InpOverride!H1548="",F_Inputs!H1548,InpOverride!H1548)</f>
        <v>0</v>
      </c>
      <c r="I1548" s="347">
        <f>IF(InpOverride!I1548="",F_Inputs!I1548,InpOverride!I1548)</f>
        <v>315</v>
      </c>
      <c r="J1548" s="347">
        <f>IF(InpOverride!J1548="",F_Inputs!J1548,InpOverride!J1548)</f>
        <v>0</v>
      </c>
      <c r="K1548" s="347">
        <f>IF(InpOverride!K1548="",F_Inputs!K1548,InpOverride!K1548)</f>
        <v>0</v>
      </c>
      <c r="L1548" s="347">
        <f>IF(InpOverride!L1548="",F_Inputs!L1548,InpOverride!L1548)</f>
        <v>0</v>
      </c>
      <c r="M1548" s="347">
        <f>IF(InpOverride!M1548="",F_Inputs!M1548,InpOverride!M1548)</f>
        <v>0</v>
      </c>
    </row>
    <row r="1549" spans="1:13" x14ac:dyDescent="0.35">
      <c r="A1549" t="s">
        <v>131</v>
      </c>
      <c r="B1549" t="s">
        <v>474</v>
      </c>
      <c r="C1549" t="s">
        <v>475</v>
      </c>
      <c r="D1549" t="s">
        <v>170</v>
      </c>
      <c r="E1549" t="s">
        <v>292</v>
      </c>
      <c r="F1549" s="347">
        <f>IF(InpOverride!F1549="",F_Inputs!F1549,InpOverride!F1549)</f>
        <v>0</v>
      </c>
      <c r="G1549" s="347">
        <f>IF(InpOverride!G1549="",F_Inputs!G1549,InpOverride!G1549)</f>
        <v>0</v>
      </c>
      <c r="H1549" s="347">
        <f>IF(InpOverride!H1549="",F_Inputs!H1549,InpOverride!H1549)</f>
        <v>0</v>
      </c>
      <c r="I1549" s="347">
        <f>IF(InpOverride!I1549="",F_Inputs!I1549,InpOverride!I1549)</f>
        <v>0</v>
      </c>
      <c r="J1549" s="347">
        <f>IF(InpOverride!J1549="",F_Inputs!J1549,InpOverride!J1549)</f>
        <v>0</v>
      </c>
      <c r="K1549" s="347">
        <f>IF(InpOverride!K1549="",F_Inputs!K1549,InpOverride!K1549)</f>
        <v>0</v>
      </c>
      <c r="L1549" s="347">
        <f>IF(InpOverride!L1549="",F_Inputs!L1549,InpOverride!L1549)</f>
        <v>0</v>
      </c>
      <c r="M1549" s="347">
        <f>IF(InpOverride!M1549="",F_Inputs!M1549,InpOverride!M1549)</f>
        <v>0</v>
      </c>
    </row>
    <row r="1550" spans="1:13" x14ac:dyDescent="0.35">
      <c r="A1550" t="s">
        <v>131</v>
      </c>
      <c r="B1550" t="s">
        <v>476</v>
      </c>
      <c r="C1550" t="s">
        <v>477</v>
      </c>
      <c r="D1550" t="s">
        <v>170</v>
      </c>
      <c r="E1550" t="s">
        <v>292</v>
      </c>
      <c r="F1550" s="347">
        <f>IF(InpOverride!F1550="",F_Inputs!F1550,InpOverride!F1550)</f>
        <v>0</v>
      </c>
      <c r="G1550" s="347">
        <f>IF(InpOverride!G1550="",F_Inputs!G1550,InpOverride!G1550)</f>
        <v>0</v>
      </c>
      <c r="H1550" s="347">
        <f>IF(InpOverride!H1550="",F_Inputs!H1550,InpOverride!H1550)</f>
        <v>0</v>
      </c>
      <c r="I1550" s="347">
        <f>IF(InpOverride!I1550="",F_Inputs!I1550,InpOverride!I1550)</f>
        <v>-5.8425639612590894</v>
      </c>
      <c r="J1550" s="347">
        <f>IF(InpOverride!J1550="",F_Inputs!J1550,InpOverride!J1550)</f>
        <v>0</v>
      </c>
      <c r="K1550" s="347">
        <f>IF(InpOverride!K1550="",F_Inputs!K1550,InpOverride!K1550)</f>
        <v>0</v>
      </c>
      <c r="L1550" s="347">
        <f>IF(InpOverride!L1550="",F_Inputs!L1550,InpOverride!L1550)</f>
        <v>0</v>
      </c>
      <c r="M1550" s="347">
        <f>IF(InpOverride!M1550="",F_Inputs!M1550,InpOverride!M1550)</f>
        <v>0</v>
      </c>
    </row>
    <row r="1551" spans="1:13" x14ac:dyDescent="0.35">
      <c r="A1551" t="s">
        <v>131</v>
      </c>
      <c r="B1551" t="s">
        <v>478</v>
      </c>
      <c r="C1551" t="s">
        <v>479</v>
      </c>
      <c r="D1551" t="s">
        <v>170</v>
      </c>
      <c r="E1551" t="s">
        <v>292</v>
      </c>
      <c r="F1551" s="347">
        <f>IF(InpOverride!F1551="",F_Inputs!F1551,InpOverride!F1551)</f>
        <v>0</v>
      </c>
      <c r="G1551" s="347">
        <f>IF(InpOverride!G1551="",F_Inputs!G1551,InpOverride!G1551)</f>
        <v>0</v>
      </c>
      <c r="H1551" s="347">
        <f>IF(InpOverride!H1551="",F_Inputs!H1551,InpOverride!H1551)</f>
        <v>0</v>
      </c>
      <c r="I1551" s="347">
        <f>IF(InpOverride!I1551="",F_Inputs!I1551,InpOverride!I1551)</f>
        <v>-32.72463655</v>
      </c>
      <c r="J1551" s="347">
        <f>IF(InpOverride!J1551="",F_Inputs!J1551,InpOverride!J1551)</f>
        <v>0</v>
      </c>
      <c r="K1551" s="347">
        <f>IF(InpOverride!K1551="",F_Inputs!K1551,InpOverride!K1551)</f>
        <v>0</v>
      </c>
      <c r="L1551" s="347">
        <f>IF(InpOverride!L1551="",F_Inputs!L1551,InpOverride!L1551)</f>
        <v>0</v>
      </c>
      <c r="M1551" s="347">
        <f>IF(InpOverride!M1551="",F_Inputs!M1551,InpOverride!M1551)</f>
        <v>0</v>
      </c>
    </row>
    <row r="1552" spans="1:13" x14ac:dyDescent="0.35">
      <c r="A1552" t="s">
        <v>131</v>
      </c>
      <c r="B1552" t="s">
        <v>480</v>
      </c>
      <c r="C1552" t="s">
        <v>481</v>
      </c>
      <c r="D1552" t="s">
        <v>170</v>
      </c>
      <c r="E1552" t="s">
        <v>292</v>
      </c>
      <c r="F1552" s="347">
        <f>IF(InpOverride!F1552="",F_Inputs!F1552,InpOverride!F1552)</f>
        <v>0</v>
      </c>
      <c r="G1552" s="347">
        <f>IF(InpOverride!G1552="",F_Inputs!G1552,InpOverride!G1552)</f>
        <v>0</v>
      </c>
      <c r="H1552" s="347">
        <f>IF(InpOverride!H1552="",F_Inputs!H1552,InpOverride!H1552)</f>
        <v>0</v>
      </c>
      <c r="I1552" s="347">
        <f>IF(InpOverride!I1552="",F_Inputs!I1552,InpOverride!I1552)</f>
        <v>-1.2862199999999999</v>
      </c>
      <c r="J1552" s="347">
        <f>IF(InpOverride!J1552="",F_Inputs!J1552,InpOverride!J1552)</f>
        <v>0</v>
      </c>
      <c r="K1552" s="347">
        <f>IF(InpOverride!K1552="",F_Inputs!K1552,InpOverride!K1552)</f>
        <v>0</v>
      </c>
      <c r="L1552" s="347">
        <f>IF(InpOverride!L1552="",F_Inputs!L1552,InpOverride!L1552)</f>
        <v>0</v>
      </c>
      <c r="M1552" s="347">
        <f>IF(InpOverride!M1552="",F_Inputs!M1552,InpOverride!M1552)</f>
        <v>0</v>
      </c>
    </row>
    <row r="1553" spans="1:13" x14ac:dyDescent="0.35">
      <c r="A1553" t="s">
        <v>131</v>
      </c>
      <c r="B1553" t="s">
        <v>482</v>
      </c>
      <c r="C1553" t="s">
        <v>483</v>
      </c>
      <c r="D1553" t="s">
        <v>170</v>
      </c>
      <c r="E1553" t="s">
        <v>292</v>
      </c>
      <c r="F1553" s="347">
        <f>IF(InpOverride!F1553="",F_Inputs!F1553,InpOverride!F1553)</f>
        <v>0</v>
      </c>
      <c r="G1553" s="347">
        <f>IF(InpOverride!G1553="",F_Inputs!G1553,InpOverride!G1553)</f>
        <v>0</v>
      </c>
      <c r="H1553" s="347">
        <f>IF(InpOverride!H1553="",F_Inputs!H1553,InpOverride!H1553)</f>
        <v>0</v>
      </c>
      <c r="I1553" s="347">
        <f>IF(InpOverride!I1553="",F_Inputs!I1553,InpOverride!I1553)</f>
        <v>-0.6</v>
      </c>
      <c r="J1553" s="347">
        <f>IF(InpOverride!J1553="",F_Inputs!J1553,InpOverride!J1553)</f>
        <v>0</v>
      </c>
      <c r="K1553" s="347">
        <f>IF(InpOverride!K1553="",F_Inputs!K1553,InpOverride!K1553)</f>
        <v>0</v>
      </c>
      <c r="L1553" s="347">
        <f>IF(InpOverride!L1553="",F_Inputs!L1553,InpOverride!L1553)</f>
        <v>0</v>
      </c>
      <c r="M1553" s="347">
        <f>IF(InpOverride!M1553="",F_Inputs!M1553,InpOverride!M1553)</f>
        <v>0</v>
      </c>
    </row>
    <row r="1554" spans="1:13" x14ac:dyDescent="0.35">
      <c r="A1554" t="s">
        <v>131</v>
      </c>
      <c r="B1554" t="s">
        <v>484</v>
      </c>
      <c r="C1554" t="s">
        <v>485</v>
      </c>
      <c r="D1554" t="s">
        <v>170</v>
      </c>
      <c r="E1554" t="s">
        <v>292</v>
      </c>
      <c r="F1554" s="347">
        <f>IF(InpOverride!F1554="",F_Inputs!F1554,InpOverride!F1554)</f>
        <v>0</v>
      </c>
      <c r="G1554" s="347">
        <f>IF(InpOverride!G1554="",F_Inputs!G1554,InpOverride!G1554)</f>
        <v>0</v>
      </c>
      <c r="H1554" s="347">
        <f>IF(InpOverride!H1554="",F_Inputs!H1554,InpOverride!H1554)</f>
        <v>0</v>
      </c>
      <c r="I1554" s="347">
        <f>IF(InpOverride!I1554="",F_Inputs!I1554,InpOverride!I1554)</f>
        <v>0</v>
      </c>
      <c r="J1554" s="347">
        <f>IF(InpOverride!J1554="",F_Inputs!J1554,InpOverride!J1554)</f>
        <v>0</v>
      </c>
      <c r="K1554" s="347">
        <f>IF(InpOverride!K1554="",F_Inputs!K1554,InpOverride!K1554)</f>
        <v>0</v>
      </c>
      <c r="L1554" s="347">
        <f>IF(InpOverride!L1554="",F_Inputs!L1554,InpOverride!L1554)</f>
        <v>0</v>
      </c>
      <c r="M1554" s="347">
        <f>IF(InpOverride!M1554="",F_Inputs!M1554,InpOverride!M1554)</f>
        <v>0</v>
      </c>
    </row>
    <row r="1555" spans="1:13" x14ac:dyDescent="0.35">
      <c r="A1555" t="s">
        <v>131</v>
      </c>
      <c r="B1555" t="s">
        <v>486</v>
      </c>
      <c r="C1555" t="s">
        <v>487</v>
      </c>
      <c r="D1555" t="s">
        <v>170</v>
      </c>
      <c r="E1555" t="s">
        <v>292</v>
      </c>
      <c r="F1555" s="347">
        <f>IF(InpOverride!F1555="",F_Inputs!F1555,InpOverride!F1555)</f>
        <v>0</v>
      </c>
      <c r="G1555" s="347">
        <f>IF(InpOverride!G1555="",F_Inputs!G1555,InpOverride!G1555)</f>
        <v>0</v>
      </c>
      <c r="H1555" s="347">
        <f>IF(InpOverride!H1555="",F_Inputs!H1555,InpOverride!H1555)</f>
        <v>0</v>
      </c>
      <c r="I1555" s="347">
        <f>IF(InpOverride!I1555="",F_Inputs!I1555,InpOverride!I1555)</f>
        <v>0</v>
      </c>
      <c r="J1555" s="347">
        <f>IF(InpOverride!J1555="",F_Inputs!J1555,InpOverride!J1555)</f>
        <v>0</v>
      </c>
      <c r="K1555" s="347">
        <f>IF(InpOverride!K1555="",F_Inputs!K1555,InpOverride!K1555)</f>
        <v>0</v>
      </c>
      <c r="L1555" s="347">
        <f>IF(InpOverride!L1555="",F_Inputs!L1555,InpOverride!L1555)</f>
        <v>0</v>
      </c>
      <c r="M1555" s="347">
        <f>IF(InpOverride!M1555="",F_Inputs!M1555,InpOverride!M1555)</f>
        <v>0</v>
      </c>
    </row>
    <row r="1556" spans="1:13" x14ac:dyDescent="0.35">
      <c r="A1556" t="s">
        <v>131</v>
      </c>
      <c r="B1556" t="s">
        <v>488</v>
      </c>
      <c r="C1556" t="s">
        <v>489</v>
      </c>
      <c r="D1556" t="s">
        <v>170</v>
      </c>
      <c r="E1556" t="s">
        <v>292</v>
      </c>
      <c r="F1556" s="347">
        <f>IF(InpOverride!F1556="",F_Inputs!F1556,InpOverride!F1556)</f>
        <v>0</v>
      </c>
      <c r="G1556" s="347">
        <f>IF(InpOverride!G1556="",F_Inputs!G1556,InpOverride!G1556)</f>
        <v>0</v>
      </c>
      <c r="H1556" s="347">
        <f>IF(InpOverride!H1556="",F_Inputs!H1556,InpOverride!H1556)</f>
        <v>0</v>
      </c>
      <c r="I1556" s="347">
        <f>IF(InpOverride!I1556="",F_Inputs!I1556,InpOverride!I1556)</f>
        <v>-0.90779999999999994</v>
      </c>
      <c r="J1556" s="347">
        <f>IF(InpOverride!J1556="",F_Inputs!J1556,InpOverride!J1556)</f>
        <v>0</v>
      </c>
      <c r="K1556" s="347">
        <f>IF(InpOverride!K1556="",F_Inputs!K1556,InpOverride!K1556)</f>
        <v>0</v>
      </c>
      <c r="L1556" s="347">
        <f>IF(InpOverride!L1556="",F_Inputs!L1556,InpOverride!L1556)</f>
        <v>0</v>
      </c>
      <c r="M1556" s="347">
        <f>IF(InpOverride!M1556="",F_Inputs!M1556,InpOverride!M1556)</f>
        <v>0</v>
      </c>
    </row>
    <row r="1557" spans="1:13" x14ac:dyDescent="0.35">
      <c r="A1557" t="s">
        <v>131</v>
      </c>
      <c r="B1557" t="s">
        <v>490</v>
      </c>
      <c r="C1557" t="s">
        <v>491</v>
      </c>
      <c r="D1557" t="s">
        <v>170</v>
      </c>
      <c r="E1557" t="s">
        <v>292</v>
      </c>
      <c r="F1557" s="347">
        <f>IF(InpOverride!F1557="",F_Inputs!F1557,InpOverride!F1557)</f>
        <v>0</v>
      </c>
      <c r="G1557" s="347">
        <f>IF(InpOverride!G1557="",F_Inputs!G1557,InpOverride!G1557)</f>
        <v>0</v>
      </c>
      <c r="H1557" s="347">
        <f>IF(InpOverride!H1557="",F_Inputs!H1557,InpOverride!H1557)</f>
        <v>0</v>
      </c>
      <c r="I1557" s="347">
        <f>IF(InpOverride!I1557="",F_Inputs!I1557,InpOverride!I1557)</f>
        <v>0</v>
      </c>
      <c r="J1557" s="347">
        <f>IF(InpOverride!J1557="",F_Inputs!J1557,InpOverride!J1557)</f>
        <v>0</v>
      </c>
      <c r="K1557" s="347">
        <f>IF(InpOverride!K1557="",F_Inputs!K1557,InpOverride!K1557)</f>
        <v>0</v>
      </c>
      <c r="L1557" s="347">
        <f>IF(InpOverride!L1557="",F_Inputs!L1557,InpOverride!L1557)</f>
        <v>0</v>
      </c>
      <c r="M1557" s="347">
        <f>IF(InpOverride!M1557="",F_Inputs!M1557,InpOverride!M1557)</f>
        <v>0</v>
      </c>
    </row>
    <row r="1558" spans="1:13" x14ac:dyDescent="0.35">
      <c r="A1558" t="s">
        <v>131</v>
      </c>
      <c r="B1558" t="s">
        <v>492</v>
      </c>
      <c r="C1558" t="s">
        <v>493</v>
      </c>
      <c r="D1558" t="s">
        <v>170</v>
      </c>
      <c r="E1558" t="s">
        <v>292</v>
      </c>
      <c r="F1558" s="347">
        <f>IF(InpOverride!F1558="",F_Inputs!F1558,InpOverride!F1558)</f>
        <v>0</v>
      </c>
      <c r="G1558" s="347">
        <f>IF(InpOverride!G1558="",F_Inputs!G1558,InpOverride!G1558)</f>
        <v>0</v>
      </c>
      <c r="H1558" s="347">
        <f>IF(InpOverride!H1558="",F_Inputs!H1558,InpOverride!H1558)</f>
        <v>0</v>
      </c>
      <c r="I1558" s="347">
        <f>IF(InpOverride!I1558="",F_Inputs!I1558,InpOverride!I1558)</f>
        <v>0</v>
      </c>
      <c r="J1558" s="347">
        <f>IF(InpOverride!J1558="",F_Inputs!J1558,InpOverride!J1558)</f>
        <v>0</v>
      </c>
      <c r="K1558" s="347">
        <f>IF(InpOverride!K1558="",F_Inputs!K1558,InpOverride!K1558)</f>
        <v>0</v>
      </c>
      <c r="L1558" s="347">
        <f>IF(InpOverride!L1558="",F_Inputs!L1558,InpOverride!L1558)</f>
        <v>0</v>
      </c>
      <c r="M1558" s="347">
        <f>IF(InpOverride!M1558="",F_Inputs!M1558,InpOverride!M1558)</f>
        <v>0</v>
      </c>
    </row>
    <row r="1559" spans="1:13" x14ac:dyDescent="0.35">
      <c r="A1559" t="s">
        <v>131</v>
      </c>
      <c r="B1559" t="s">
        <v>494</v>
      </c>
      <c r="C1559" t="s">
        <v>495</v>
      </c>
      <c r="D1559" t="s">
        <v>170</v>
      </c>
      <c r="E1559" t="s">
        <v>292</v>
      </c>
      <c r="F1559" s="347">
        <f>IF(InpOverride!F1559="",F_Inputs!F1559,InpOverride!F1559)</f>
        <v>0</v>
      </c>
      <c r="G1559" s="347">
        <f>IF(InpOverride!G1559="",F_Inputs!G1559,InpOverride!G1559)</f>
        <v>0</v>
      </c>
      <c r="H1559" s="347">
        <f>IF(InpOverride!H1559="",F_Inputs!H1559,InpOverride!H1559)</f>
        <v>0</v>
      </c>
      <c r="I1559" s="347">
        <f>IF(InpOverride!I1559="",F_Inputs!I1559,InpOverride!I1559)</f>
        <v>0</v>
      </c>
      <c r="J1559" s="347">
        <f>IF(InpOverride!J1559="",F_Inputs!J1559,InpOverride!J1559)</f>
        <v>0</v>
      </c>
      <c r="K1559" s="347">
        <f>IF(InpOverride!K1559="",F_Inputs!K1559,InpOverride!K1559)</f>
        <v>0</v>
      </c>
      <c r="L1559" s="347">
        <f>IF(InpOverride!L1559="",F_Inputs!L1559,InpOverride!L1559)</f>
        <v>0</v>
      </c>
      <c r="M1559" s="347">
        <f>IF(InpOverride!M1559="",F_Inputs!M1559,InpOverride!M1559)</f>
        <v>0</v>
      </c>
    </row>
    <row r="1560" spans="1:13" x14ac:dyDescent="0.35">
      <c r="A1560" t="s">
        <v>131</v>
      </c>
      <c r="B1560" t="s">
        <v>496</v>
      </c>
      <c r="C1560" t="s">
        <v>497</v>
      </c>
      <c r="D1560" t="s">
        <v>170</v>
      </c>
      <c r="E1560" t="s">
        <v>292</v>
      </c>
      <c r="F1560" s="347">
        <f>IF(InpOverride!F1560="",F_Inputs!F1560,InpOverride!F1560)</f>
        <v>0</v>
      </c>
      <c r="G1560" s="347">
        <f>IF(InpOverride!G1560="",F_Inputs!G1560,InpOverride!G1560)</f>
        <v>0</v>
      </c>
      <c r="H1560" s="347">
        <f>IF(InpOverride!H1560="",F_Inputs!H1560,InpOverride!H1560)</f>
        <v>0</v>
      </c>
      <c r="I1560" s="347">
        <f>IF(InpOverride!I1560="",F_Inputs!I1560,InpOverride!I1560)</f>
        <v>0</v>
      </c>
      <c r="J1560" s="347">
        <f>IF(InpOverride!J1560="",F_Inputs!J1560,InpOverride!J1560)</f>
        <v>0</v>
      </c>
      <c r="K1560" s="347">
        <f>IF(InpOverride!K1560="",F_Inputs!K1560,InpOverride!K1560)</f>
        <v>0</v>
      </c>
      <c r="L1560" s="347">
        <f>IF(InpOverride!L1560="",F_Inputs!L1560,InpOverride!L1560)</f>
        <v>0</v>
      </c>
      <c r="M1560" s="347">
        <f>IF(InpOverride!M1560="",F_Inputs!M1560,InpOverride!M1560)</f>
        <v>0</v>
      </c>
    </row>
    <row r="1561" spans="1:13" x14ac:dyDescent="0.35">
      <c r="A1561" t="s">
        <v>131</v>
      </c>
      <c r="B1561" t="s">
        <v>498</v>
      </c>
      <c r="C1561" t="s">
        <v>499</v>
      </c>
      <c r="D1561" t="s">
        <v>170</v>
      </c>
      <c r="E1561" t="s">
        <v>292</v>
      </c>
      <c r="F1561" s="347">
        <f>IF(InpOverride!F1561="",F_Inputs!F1561,InpOverride!F1561)</f>
        <v>0</v>
      </c>
      <c r="G1561" s="347">
        <f>IF(InpOverride!G1561="",F_Inputs!G1561,InpOverride!G1561)</f>
        <v>0</v>
      </c>
      <c r="H1561" s="347">
        <f>IF(InpOverride!H1561="",F_Inputs!H1561,InpOverride!H1561)</f>
        <v>0</v>
      </c>
      <c r="I1561" s="347">
        <f>IF(InpOverride!I1561="",F_Inputs!I1561,InpOverride!I1561)</f>
        <v>0</v>
      </c>
      <c r="J1561" s="347">
        <f>IF(InpOverride!J1561="",F_Inputs!J1561,InpOverride!J1561)</f>
        <v>0</v>
      </c>
      <c r="K1561" s="347">
        <f>IF(InpOverride!K1561="",F_Inputs!K1561,InpOverride!K1561)</f>
        <v>0</v>
      </c>
      <c r="L1561" s="347">
        <f>IF(InpOverride!L1561="",F_Inputs!L1561,InpOverride!L1561)</f>
        <v>0</v>
      </c>
      <c r="M1561" s="347">
        <f>IF(InpOverride!M1561="",F_Inputs!M1561,InpOverride!M1561)</f>
        <v>0</v>
      </c>
    </row>
    <row r="1562" spans="1:13" x14ac:dyDescent="0.35">
      <c r="A1562" t="s">
        <v>131</v>
      </c>
      <c r="B1562" t="s">
        <v>500</v>
      </c>
      <c r="C1562" t="s">
        <v>501</v>
      </c>
      <c r="D1562" t="s">
        <v>170</v>
      </c>
      <c r="E1562" t="s">
        <v>292</v>
      </c>
      <c r="F1562" s="347">
        <f>IF(InpOverride!F1562="",F_Inputs!F1562,InpOverride!F1562)</f>
        <v>0</v>
      </c>
      <c r="G1562" s="347">
        <f>IF(InpOverride!G1562="",F_Inputs!G1562,InpOverride!G1562)</f>
        <v>0</v>
      </c>
      <c r="H1562" s="347">
        <f>IF(InpOverride!H1562="",F_Inputs!H1562,InpOverride!H1562)</f>
        <v>0</v>
      </c>
      <c r="I1562" s="347">
        <f>IF(InpOverride!I1562="",F_Inputs!I1562,InpOverride!I1562)</f>
        <v>0</v>
      </c>
      <c r="J1562" s="347">
        <f>IF(InpOverride!J1562="",F_Inputs!J1562,InpOverride!J1562)</f>
        <v>0</v>
      </c>
      <c r="K1562" s="347">
        <f>IF(InpOverride!K1562="",F_Inputs!K1562,InpOverride!K1562)</f>
        <v>0</v>
      </c>
      <c r="L1562" s="347">
        <f>IF(InpOverride!L1562="",F_Inputs!L1562,InpOverride!L1562)</f>
        <v>0</v>
      </c>
      <c r="M1562" s="347">
        <f>IF(InpOverride!M1562="",F_Inputs!M1562,InpOverride!M1562)</f>
        <v>0</v>
      </c>
    </row>
    <row r="1563" spans="1:13" x14ac:dyDescent="0.35">
      <c r="A1563" t="s">
        <v>131</v>
      </c>
      <c r="B1563" t="s">
        <v>502</v>
      </c>
      <c r="C1563" t="s">
        <v>503</v>
      </c>
      <c r="D1563" t="s">
        <v>170</v>
      </c>
      <c r="E1563" t="s">
        <v>292</v>
      </c>
      <c r="F1563" s="347">
        <f>IF(InpOverride!F1563="",F_Inputs!F1563,InpOverride!F1563)</f>
        <v>0</v>
      </c>
      <c r="G1563" s="347">
        <f>IF(InpOverride!G1563="",F_Inputs!G1563,InpOverride!G1563)</f>
        <v>0</v>
      </c>
      <c r="H1563" s="347">
        <f>IF(InpOverride!H1563="",F_Inputs!H1563,InpOverride!H1563)</f>
        <v>0</v>
      </c>
      <c r="I1563" s="347">
        <f>IF(InpOverride!I1563="",F_Inputs!I1563,InpOverride!I1563)</f>
        <v>0</v>
      </c>
      <c r="J1563" s="347">
        <f>IF(InpOverride!J1563="",F_Inputs!J1563,InpOverride!J1563)</f>
        <v>0</v>
      </c>
      <c r="K1563" s="347">
        <f>IF(InpOverride!K1563="",F_Inputs!K1563,InpOverride!K1563)</f>
        <v>0</v>
      </c>
      <c r="L1563" s="347">
        <f>IF(InpOverride!L1563="",F_Inputs!L1563,InpOverride!L1563)</f>
        <v>0</v>
      </c>
      <c r="M1563" s="347">
        <f>IF(InpOverride!M1563="",F_Inputs!M1563,InpOverride!M1563)</f>
        <v>0</v>
      </c>
    </row>
    <row r="1564" spans="1:13" x14ac:dyDescent="0.35">
      <c r="A1564" t="s">
        <v>131</v>
      </c>
      <c r="B1564" t="s">
        <v>504</v>
      </c>
      <c r="C1564" t="s">
        <v>505</v>
      </c>
      <c r="D1564" t="s">
        <v>170</v>
      </c>
      <c r="E1564" t="s">
        <v>292</v>
      </c>
      <c r="F1564" s="347">
        <f>IF(InpOverride!F1564="",F_Inputs!F1564,InpOverride!F1564)</f>
        <v>0</v>
      </c>
      <c r="G1564" s="347">
        <f>IF(InpOverride!G1564="",F_Inputs!G1564,InpOverride!G1564)</f>
        <v>0</v>
      </c>
      <c r="H1564" s="347">
        <f>IF(InpOverride!H1564="",F_Inputs!H1564,InpOverride!H1564)</f>
        <v>0</v>
      </c>
      <c r="I1564" s="347">
        <f>IF(InpOverride!I1564="",F_Inputs!I1564,InpOverride!I1564)</f>
        <v>0</v>
      </c>
      <c r="J1564" s="347">
        <f>IF(InpOverride!J1564="",F_Inputs!J1564,InpOverride!J1564)</f>
        <v>0</v>
      </c>
      <c r="K1564" s="347">
        <f>IF(InpOverride!K1564="",F_Inputs!K1564,InpOverride!K1564)</f>
        <v>0</v>
      </c>
      <c r="L1564" s="347">
        <f>IF(InpOverride!L1564="",F_Inputs!L1564,InpOverride!L1564)</f>
        <v>0</v>
      </c>
      <c r="M1564" s="347">
        <f>IF(InpOverride!M1564="",F_Inputs!M1564,InpOverride!M1564)</f>
        <v>0</v>
      </c>
    </row>
    <row r="1565" spans="1:13" x14ac:dyDescent="0.35">
      <c r="A1565" t="s">
        <v>131</v>
      </c>
      <c r="B1565" t="s">
        <v>506</v>
      </c>
      <c r="C1565" t="s">
        <v>507</v>
      </c>
      <c r="D1565" t="s">
        <v>170</v>
      </c>
      <c r="E1565" t="s">
        <v>292</v>
      </c>
      <c r="F1565" s="347">
        <f>IF(InpOverride!F1565="",F_Inputs!F1565,InpOverride!F1565)</f>
        <v>0</v>
      </c>
      <c r="G1565" s="347">
        <f>IF(InpOverride!G1565="",F_Inputs!G1565,InpOverride!G1565)</f>
        <v>0</v>
      </c>
      <c r="H1565" s="347">
        <f>IF(InpOverride!H1565="",F_Inputs!H1565,InpOverride!H1565)</f>
        <v>0</v>
      </c>
      <c r="I1565" s="347">
        <f>IF(InpOverride!I1565="",F_Inputs!I1565,InpOverride!I1565)</f>
        <v>0</v>
      </c>
      <c r="J1565" s="347">
        <f>IF(InpOverride!J1565="",F_Inputs!J1565,InpOverride!J1565)</f>
        <v>0</v>
      </c>
      <c r="K1565" s="347">
        <f>IF(InpOverride!K1565="",F_Inputs!K1565,InpOverride!K1565)</f>
        <v>0</v>
      </c>
      <c r="L1565" s="347">
        <f>IF(InpOverride!L1565="",F_Inputs!L1565,InpOverride!L1565)</f>
        <v>0</v>
      </c>
      <c r="M1565" s="347">
        <f>IF(InpOverride!M1565="",F_Inputs!M1565,InpOverride!M1565)</f>
        <v>0</v>
      </c>
    </row>
    <row r="1566" spans="1:13" x14ac:dyDescent="0.35">
      <c r="A1566" t="s">
        <v>131</v>
      </c>
      <c r="B1566" t="s">
        <v>508</v>
      </c>
      <c r="C1566" t="s">
        <v>509</v>
      </c>
      <c r="D1566" t="s">
        <v>170</v>
      </c>
      <c r="E1566" t="s">
        <v>292</v>
      </c>
      <c r="F1566" s="347">
        <f>IF(InpOverride!F1566="",F_Inputs!F1566,InpOverride!F1566)</f>
        <v>0</v>
      </c>
      <c r="G1566" s="347">
        <f>IF(InpOverride!G1566="",F_Inputs!G1566,InpOverride!G1566)</f>
        <v>0</v>
      </c>
      <c r="H1566" s="347">
        <f>IF(InpOverride!H1566="",F_Inputs!H1566,InpOverride!H1566)</f>
        <v>0</v>
      </c>
      <c r="I1566" s="347">
        <f>IF(InpOverride!I1566="",F_Inputs!I1566,InpOverride!I1566)</f>
        <v>0</v>
      </c>
      <c r="J1566" s="347">
        <f>IF(InpOverride!J1566="",F_Inputs!J1566,InpOverride!J1566)</f>
        <v>0</v>
      </c>
      <c r="K1566" s="347">
        <f>IF(InpOverride!K1566="",F_Inputs!K1566,InpOverride!K1566)</f>
        <v>0</v>
      </c>
      <c r="L1566" s="347">
        <f>IF(InpOverride!L1566="",F_Inputs!L1566,InpOverride!L1566)</f>
        <v>0</v>
      </c>
      <c r="M1566" s="347">
        <f>IF(InpOverride!M1566="",F_Inputs!M1566,InpOverride!M1566)</f>
        <v>0</v>
      </c>
    </row>
    <row r="1567" spans="1:13" x14ac:dyDescent="0.35">
      <c r="A1567" t="s">
        <v>131</v>
      </c>
      <c r="B1567" t="s">
        <v>510</v>
      </c>
      <c r="C1567" t="s">
        <v>511</v>
      </c>
      <c r="D1567" t="s">
        <v>170</v>
      </c>
      <c r="E1567" t="s">
        <v>292</v>
      </c>
      <c r="F1567" s="347">
        <f>IF(InpOverride!F1567="",F_Inputs!F1567,InpOverride!F1567)</f>
        <v>0</v>
      </c>
      <c r="G1567" s="347">
        <f>IF(InpOverride!G1567="",F_Inputs!G1567,InpOverride!G1567)</f>
        <v>0</v>
      </c>
      <c r="H1567" s="347">
        <f>IF(InpOverride!H1567="",F_Inputs!H1567,InpOverride!H1567)</f>
        <v>0</v>
      </c>
      <c r="I1567" s="347">
        <f>IF(InpOverride!I1567="",F_Inputs!I1567,InpOverride!I1567)</f>
        <v>0</v>
      </c>
      <c r="J1567" s="347">
        <f>IF(InpOverride!J1567="",F_Inputs!J1567,InpOverride!J1567)</f>
        <v>0</v>
      </c>
      <c r="K1567" s="347">
        <f>IF(InpOverride!K1567="",F_Inputs!K1567,InpOverride!K1567)</f>
        <v>0</v>
      </c>
      <c r="L1567" s="347">
        <f>IF(InpOverride!L1567="",F_Inputs!L1567,InpOverride!L1567)</f>
        <v>0</v>
      </c>
      <c r="M1567" s="347">
        <f>IF(InpOverride!M1567="",F_Inputs!M1567,InpOverride!M1567)</f>
        <v>0</v>
      </c>
    </row>
    <row r="1568" spans="1:13" x14ac:dyDescent="0.35">
      <c r="A1568" t="s">
        <v>131</v>
      </c>
      <c r="B1568" t="s">
        <v>512</v>
      </c>
      <c r="C1568" t="s">
        <v>513</v>
      </c>
      <c r="D1568" t="s">
        <v>170</v>
      </c>
      <c r="E1568" t="s">
        <v>292</v>
      </c>
      <c r="F1568" s="347">
        <f>IF(InpOverride!F1568="",F_Inputs!F1568,InpOverride!F1568)</f>
        <v>0</v>
      </c>
      <c r="G1568" s="347">
        <f>IF(InpOverride!G1568="",F_Inputs!G1568,InpOverride!G1568)</f>
        <v>0</v>
      </c>
      <c r="H1568" s="347">
        <f>IF(InpOverride!H1568="",F_Inputs!H1568,InpOverride!H1568)</f>
        <v>0</v>
      </c>
      <c r="I1568" s="347">
        <f>IF(InpOverride!I1568="",F_Inputs!I1568,InpOverride!I1568)</f>
        <v>0</v>
      </c>
      <c r="J1568" s="347">
        <f>IF(InpOverride!J1568="",F_Inputs!J1568,InpOverride!J1568)</f>
        <v>0</v>
      </c>
      <c r="K1568" s="347">
        <f>IF(InpOverride!K1568="",F_Inputs!K1568,InpOverride!K1568)</f>
        <v>0</v>
      </c>
      <c r="L1568" s="347">
        <f>IF(InpOverride!L1568="",F_Inputs!L1568,InpOverride!L1568)</f>
        <v>0</v>
      </c>
      <c r="M1568" s="347">
        <f>IF(InpOverride!M1568="",F_Inputs!M1568,InpOverride!M1568)</f>
        <v>0</v>
      </c>
    </row>
    <row r="1569" spans="1:13" x14ac:dyDescent="0.35">
      <c r="A1569" t="s">
        <v>131</v>
      </c>
      <c r="B1569" t="s">
        <v>514</v>
      </c>
      <c r="C1569" t="s">
        <v>515</v>
      </c>
      <c r="D1569" t="s">
        <v>170</v>
      </c>
      <c r="E1569" t="s">
        <v>292</v>
      </c>
      <c r="F1569" s="347">
        <f>IF(InpOverride!F1569="",F_Inputs!F1569,InpOverride!F1569)</f>
        <v>0</v>
      </c>
      <c r="G1569" s="347">
        <f>IF(InpOverride!G1569="",F_Inputs!G1569,InpOverride!G1569)</f>
        <v>0</v>
      </c>
      <c r="H1569" s="347">
        <f>IF(InpOverride!H1569="",F_Inputs!H1569,InpOverride!H1569)</f>
        <v>0</v>
      </c>
      <c r="I1569" s="347">
        <f>IF(InpOverride!I1569="",F_Inputs!I1569,InpOverride!I1569)</f>
        <v>0</v>
      </c>
      <c r="J1569" s="347">
        <f>IF(InpOverride!J1569="",F_Inputs!J1569,InpOverride!J1569)</f>
        <v>0</v>
      </c>
      <c r="K1569" s="347">
        <f>IF(InpOverride!K1569="",F_Inputs!K1569,InpOverride!K1569)</f>
        <v>0</v>
      </c>
      <c r="L1569" s="347">
        <f>IF(InpOverride!L1569="",F_Inputs!L1569,InpOverride!L1569)</f>
        <v>0</v>
      </c>
      <c r="M1569" s="347">
        <f>IF(InpOverride!M1569="",F_Inputs!M1569,InpOverride!M1569)</f>
        <v>0</v>
      </c>
    </row>
    <row r="1570" spans="1:13" x14ac:dyDescent="0.35">
      <c r="A1570" t="s">
        <v>131</v>
      </c>
      <c r="B1570" t="s">
        <v>516</v>
      </c>
      <c r="C1570" t="s">
        <v>517</v>
      </c>
      <c r="D1570" t="s">
        <v>170</v>
      </c>
      <c r="E1570" t="s">
        <v>292</v>
      </c>
      <c r="F1570" s="347">
        <f>IF(InpOverride!F1570="",F_Inputs!F1570,InpOverride!F1570)</f>
        <v>0</v>
      </c>
      <c r="G1570" s="347">
        <f>IF(InpOverride!G1570="",F_Inputs!G1570,InpOverride!G1570)</f>
        <v>0</v>
      </c>
      <c r="H1570" s="347">
        <f>IF(InpOverride!H1570="",F_Inputs!H1570,InpOverride!H1570)</f>
        <v>0</v>
      </c>
      <c r="I1570" s="347">
        <f>IF(InpOverride!I1570="",F_Inputs!I1570,InpOverride!I1570)</f>
        <v>16.54</v>
      </c>
      <c r="J1570" s="347">
        <f>IF(InpOverride!J1570="",F_Inputs!J1570,InpOverride!J1570)</f>
        <v>0</v>
      </c>
      <c r="K1570" s="347">
        <f>IF(InpOverride!K1570="",F_Inputs!K1570,InpOverride!K1570)</f>
        <v>0</v>
      </c>
      <c r="L1570" s="347">
        <f>IF(InpOverride!L1570="",F_Inputs!L1570,InpOverride!L1570)</f>
        <v>0</v>
      </c>
      <c r="M1570" s="347">
        <f>IF(InpOverride!M1570="",F_Inputs!M1570,InpOverride!M1570)</f>
        <v>0</v>
      </c>
    </row>
    <row r="1571" spans="1:13" x14ac:dyDescent="0.35">
      <c r="A1571" t="s">
        <v>131</v>
      </c>
      <c r="B1571" t="s">
        <v>518</v>
      </c>
      <c r="C1571" t="s">
        <v>519</v>
      </c>
      <c r="D1571" t="s">
        <v>170</v>
      </c>
      <c r="E1571" t="s">
        <v>292</v>
      </c>
      <c r="F1571" s="347">
        <f>IF(InpOverride!F1571="",F_Inputs!F1571,InpOverride!F1571)</f>
        <v>0</v>
      </c>
      <c r="G1571" s="347">
        <f>IF(InpOverride!G1571="",F_Inputs!G1571,InpOverride!G1571)</f>
        <v>0</v>
      </c>
      <c r="H1571" s="347">
        <f>IF(InpOverride!H1571="",F_Inputs!H1571,InpOverride!H1571)</f>
        <v>0</v>
      </c>
      <c r="I1571" s="347">
        <f>IF(InpOverride!I1571="",F_Inputs!I1571,InpOverride!I1571)</f>
        <v>174.30600000000001</v>
      </c>
      <c r="J1571" s="347">
        <f>IF(InpOverride!J1571="",F_Inputs!J1571,InpOverride!J1571)</f>
        <v>0</v>
      </c>
      <c r="K1571" s="347">
        <f>IF(InpOverride!K1571="",F_Inputs!K1571,InpOverride!K1571)</f>
        <v>0</v>
      </c>
      <c r="L1571" s="347">
        <f>IF(InpOverride!L1571="",F_Inputs!L1571,InpOverride!L1571)</f>
        <v>0</v>
      </c>
      <c r="M1571" s="347">
        <f>IF(InpOverride!M1571="",F_Inputs!M1571,InpOverride!M1571)</f>
        <v>0</v>
      </c>
    </row>
    <row r="1572" spans="1:13" x14ac:dyDescent="0.35">
      <c r="A1572" t="s">
        <v>131</v>
      </c>
      <c r="B1572" t="s">
        <v>520</v>
      </c>
      <c r="C1572" t="s">
        <v>521</v>
      </c>
      <c r="D1572" t="s">
        <v>170</v>
      </c>
      <c r="E1572" t="s">
        <v>292</v>
      </c>
      <c r="F1572" s="347">
        <f>IF(InpOverride!F1572="",F_Inputs!F1572,InpOverride!F1572)</f>
        <v>0</v>
      </c>
      <c r="G1572" s="347">
        <f>IF(InpOverride!G1572="",F_Inputs!G1572,InpOverride!G1572)</f>
        <v>0</v>
      </c>
      <c r="H1572" s="347">
        <f>IF(InpOverride!H1572="",F_Inputs!H1572,InpOverride!H1572)</f>
        <v>0</v>
      </c>
      <c r="I1572" s="347">
        <f>IF(InpOverride!I1572="",F_Inputs!I1572,InpOverride!I1572)</f>
        <v>332.42099999999999</v>
      </c>
      <c r="J1572" s="347">
        <f>IF(InpOverride!J1572="",F_Inputs!J1572,InpOverride!J1572)</f>
        <v>0</v>
      </c>
      <c r="K1572" s="347">
        <f>IF(InpOverride!K1572="",F_Inputs!K1572,InpOverride!K1572)</f>
        <v>0</v>
      </c>
      <c r="L1572" s="347">
        <f>IF(InpOverride!L1572="",F_Inputs!L1572,InpOverride!L1572)</f>
        <v>0</v>
      </c>
      <c r="M1572" s="347">
        <f>IF(InpOverride!M1572="",F_Inputs!M1572,InpOverride!M1572)</f>
        <v>0</v>
      </c>
    </row>
    <row r="1573" spans="1:13" x14ac:dyDescent="0.35">
      <c r="A1573" t="s">
        <v>131</v>
      </c>
      <c r="B1573" t="s">
        <v>522</v>
      </c>
      <c r="C1573" t="s">
        <v>523</v>
      </c>
      <c r="D1573" t="s">
        <v>170</v>
      </c>
      <c r="E1573" t="s">
        <v>292</v>
      </c>
      <c r="F1573" s="347">
        <f>IF(InpOverride!F1573="",F_Inputs!F1573,InpOverride!F1573)</f>
        <v>0</v>
      </c>
      <c r="G1573" s="347">
        <f>IF(InpOverride!G1573="",F_Inputs!G1573,InpOverride!G1573)</f>
        <v>0</v>
      </c>
      <c r="H1573" s="347">
        <f>IF(InpOverride!H1573="",F_Inputs!H1573,InpOverride!H1573)</f>
        <v>0</v>
      </c>
      <c r="I1573" s="347">
        <f>IF(InpOverride!I1573="",F_Inputs!I1573,InpOverride!I1573)</f>
        <v>35.771999999999998</v>
      </c>
      <c r="J1573" s="347">
        <f>IF(InpOverride!J1573="",F_Inputs!J1573,InpOverride!J1573)</f>
        <v>0</v>
      </c>
      <c r="K1573" s="347">
        <f>IF(InpOverride!K1573="",F_Inputs!K1573,InpOverride!K1573)</f>
        <v>0</v>
      </c>
      <c r="L1573" s="347">
        <f>IF(InpOverride!L1573="",F_Inputs!L1573,InpOverride!L1573)</f>
        <v>0</v>
      </c>
      <c r="M1573" s="347">
        <f>IF(InpOverride!M1573="",F_Inputs!M1573,InpOverride!M1573)</f>
        <v>0</v>
      </c>
    </row>
    <row r="1574" spans="1:13" x14ac:dyDescent="0.35">
      <c r="A1574" t="s">
        <v>131</v>
      </c>
      <c r="B1574" t="s">
        <v>524</v>
      </c>
      <c r="C1574" t="s">
        <v>525</v>
      </c>
      <c r="D1574" t="s">
        <v>170</v>
      </c>
      <c r="E1574" t="s">
        <v>292</v>
      </c>
      <c r="F1574" s="347">
        <f>IF(InpOverride!F1574="",F_Inputs!F1574,InpOverride!F1574)</f>
        <v>0</v>
      </c>
      <c r="G1574" s="347">
        <f>IF(InpOverride!G1574="",F_Inputs!G1574,InpOverride!G1574)</f>
        <v>0</v>
      </c>
      <c r="H1574" s="347">
        <f>IF(InpOverride!H1574="",F_Inputs!H1574,InpOverride!H1574)</f>
        <v>0</v>
      </c>
      <c r="I1574" s="347">
        <f>IF(InpOverride!I1574="",F_Inputs!I1574,InpOverride!I1574)</f>
        <v>0</v>
      </c>
      <c r="J1574" s="347">
        <f>IF(InpOverride!J1574="",F_Inputs!J1574,InpOverride!J1574)</f>
        <v>0</v>
      </c>
      <c r="K1574" s="347">
        <f>IF(InpOverride!K1574="",F_Inputs!K1574,InpOverride!K1574)</f>
        <v>0</v>
      </c>
      <c r="L1574" s="347">
        <f>IF(InpOverride!L1574="",F_Inputs!L1574,InpOverride!L1574)</f>
        <v>0</v>
      </c>
      <c r="M1574" s="347">
        <f>IF(InpOverride!M1574="",F_Inputs!M1574,InpOverride!M1574)</f>
        <v>0</v>
      </c>
    </row>
    <row r="1575" spans="1:13" x14ac:dyDescent="0.35">
      <c r="A1575" t="s">
        <v>131</v>
      </c>
      <c r="B1575" t="s">
        <v>526</v>
      </c>
      <c r="C1575" t="s">
        <v>527</v>
      </c>
      <c r="D1575" t="s">
        <v>170</v>
      </c>
      <c r="E1575" t="s">
        <v>292</v>
      </c>
      <c r="F1575" s="347">
        <f>IF(InpOverride!F1575="",F_Inputs!F1575,InpOverride!F1575)</f>
        <v>0</v>
      </c>
      <c r="G1575" s="347">
        <f>IF(InpOverride!G1575="",F_Inputs!G1575,InpOverride!G1575)</f>
        <v>0</v>
      </c>
      <c r="H1575" s="347">
        <f>IF(InpOverride!H1575="",F_Inputs!H1575,InpOverride!H1575)</f>
        <v>0</v>
      </c>
      <c r="I1575" s="347">
        <f>IF(InpOverride!I1575="",F_Inputs!I1575,InpOverride!I1575)</f>
        <v>16.54</v>
      </c>
      <c r="J1575" s="347">
        <f>IF(InpOverride!J1575="",F_Inputs!J1575,InpOverride!J1575)</f>
        <v>0</v>
      </c>
      <c r="K1575" s="347">
        <f>IF(InpOverride!K1575="",F_Inputs!K1575,InpOverride!K1575)</f>
        <v>0</v>
      </c>
      <c r="L1575" s="347">
        <f>IF(InpOverride!L1575="",F_Inputs!L1575,InpOverride!L1575)</f>
        <v>0</v>
      </c>
      <c r="M1575" s="347">
        <f>IF(InpOverride!M1575="",F_Inputs!M1575,InpOverride!M1575)</f>
        <v>0</v>
      </c>
    </row>
    <row r="1576" spans="1:13" x14ac:dyDescent="0.35">
      <c r="A1576" t="s">
        <v>131</v>
      </c>
      <c r="B1576" t="s">
        <v>528</v>
      </c>
      <c r="C1576" t="s">
        <v>529</v>
      </c>
      <c r="D1576" t="s">
        <v>170</v>
      </c>
      <c r="E1576" t="s">
        <v>292</v>
      </c>
      <c r="F1576" s="347">
        <f>IF(InpOverride!F1576="",F_Inputs!F1576,InpOverride!F1576)</f>
        <v>0</v>
      </c>
      <c r="G1576" s="347">
        <f>IF(InpOverride!G1576="",F_Inputs!G1576,InpOverride!G1576)</f>
        <v>0</v>
      </c>
      <c r="H1576" s="347">
        <f>IF(InpOverride!H1576="",F_Inputs!H1576,InpOverride!H1576)</f>
        <v>0</v>
      </c>
      <c r="I1576" s="347">
        <f>IF(InpOverride!I1576="",F_Inputs!I1576,InpOverride!I1576)</f>
        <v>174.30600000000001</v>
      </c>
      <c r="J1576" s="347">
        <f>IF(InpOverride!J1576="",F_Inputs!J1576,InpOverride!J1576)</f>
        <v>0</v>
      </c>
      <c r="K1576" s="347">
        <f>IF(InpOverride!K1576="",F_Inputs!K1576,InpOverride!K1576)</f>
        <v>0</v>
      </c>
      <c r="L1576" s="347">
        <f>IF(InpOverride!L1576="",F_Inputs!L1576,InpOverride!L1576)</f>
        <v>0</v>
      </c>
      <c r="M1576" s="347">
        <f>IF(InpOverride!M1576="",F_Inputs!M1576,InpOverride!M1576)</f>
        <v>0</v>
      </c>
    </row>
    <row r="1577" spans="1:13" x14ac:dyDescent="0.35">
      <c r="A1577" t="s">
        <v>131</v>
      </c>
      <c r="B1577" t="s">
        <v>530</v>
      </c>
      <c r="C1577" t="s">
        <v>531</v>
      </c>
      <c r="D1577" t="s">
        <v>170</v>
      </c>
      <c r="E1577" t="s">
        <v>292</v>
      </c>
      <c r="F1577" s="347">
        <f>IF(InpOverride!F1577="",F_Inputs!F1577,InpOverride!F1577)</f>
        <v>0</v>
      </c>
      <c r="G1577" s="347">
        <f>IF(InpOverride!G1577="",F_Inputs!G1577,InpOverride!G1577)</f>
        <v>0</v>
      </c>
      <c r="H1577" s="347">
        <f>IF(InpOverride!H1577="",F_Inputs!H1577,InpOverride!H1577)</f>
        <v>0</v>
      </c>
      <c r="I1577" s="347">
        <f>IF(InpOverride!I1577="",F_Inputs!I1577,InpOverride!I1577)</f>
        <v>332.42099999999999</v>
      </c>
      <c r="J1577" s="347">
        <f>IF(InpOverride!J1577="",F_Inputs!J1577,InpOverride!J1577)</f>
        <v>0</v>
      </c>
      <c r="K1577" s="347">
        <f>IF(InpOverride!K1577="",F_Inputs!K1577,InpOverride!K1577)</f>
        <v>0</v>
      </c>
      <c r="L1577" s="347">
        <f>IF(InpOverride!L1577="",F_Inputs!L1577,InpOverride!L1577)</f>
        <v>0</v>
      </c>
      <c r="M1577" s="347">
        <f>IF(InpOverride!M1577="",F_Inputs!M1577,InpOverride!M1577)</f>
        <v>0</v>
      </c>
    </row>
    <row r="1578" spans="1:13" x14ac:dyDescent="0.35">
      <c r="A1578" t="s">
        <v>131</v>
      </c>
      <c r="B1578" t="s">
        <v>532</v>
      </c>
      <c r="C1578" t="s">
        <v>533</v>
      </c>
      <c r="D1578" t="s">
        <v>170</v>
      </c>
      <c r="E1578" t="s">
        <v>292</v>
      </c>
      <c r="F1578" s="347">
        <f>IF(InpOverride!F1578="",F_Inputs!F1578,InpOverride!F1578)</f>
        <v>0</v>
      </c>
      <c r="G1578" s="347">
        <f>IF(InpOverride!G1578="",F_Inputs!G1578,InpOverride!G1578)</f>
        <v>0</v>
      </c>
      <c r="H1578" s="347">
        <f>IF(InpOverride!H1578="",F_Inputs!H1578,InpOverride!H1578)</f>
        <v>0</v>
      </c>
      <c r="I1578" s="347">
        <f>IF(InpOverride!I1578="",F_Inputs!I1578,InpOverride!I1578)</f>
        <v>35.771999999999998</v>
      </c>
      <c r="J1578" s="347">
        <f>IF(InpOverride!J1578="",F_Inputs!J1578,InpOverride!J1578)</f>
        <v>0</v>
      </c>
      <c r="K1578" s="347">
        <f>IF(InpOverride!K1578="",F_Inputs!K1578,InpOverride!K1578)</f>
        <v>0</v>
      </c>
      <c r="L1578" s="347">
        <f>IF(InpOverride!L1578="",F_Inputs!L1578,InpOverride!L1578)</f>
        <v>0</v>
      </c>
      <c r="M1578" s="347">
        <f>IF(InpOverride!M1578="",F_Inputs!M1578,InpOverride!M1578)</f>
        <v>0</v>
      </c>
    </row>
    <row r="1579" spans="1:13" x14ac:dyDescent="0.35">
      <c r="A1579" t="s">
        <v>131</v>
      </c>
      <c r="B1579" t="s">
        <v>534</v>
      </c>
      <c r="C1579" t="s">
        <v>535</v>
      </c>
      <c r="D1579" t="s">
        <v>170</v>
      </c>
      <c r="E1579" t="s">
        <v>292</v>
      </c>
      <c r="F1579" s="347">
        <f>IF(InpOverride!F1579="",F_Inputs!F1579,InpOverride!F1579)</f>
        <v>0</v>
      </c>
      <c r="G1579" s="347">
        <f>IF(InpOverride!G1579="",F_Inputs!G1579,InpOverride!G1579)</f>
        <v>0</v>
      </c>
      <c r="H1579" s="347">
        <f>IF(InpOverride!H1579="",F_Inputs!H1579,InpOverride!H1579)</f>
        <v>0</v>
      </c>
      <c r="I1579" s="347">
        <f>IF(InpOverride!I1579="",F_Inputs!I1579,InpOverride!I1579)</f>
        <v>0</v>
      </c>
      <c r="J1579" s="347">
        <f>IF(InpOverride!J1579="",F_Inputs!J1579,InpOverride!J1579)</f>
        <v>0</v>
      </c>
      <c r="K1579" s="347">
        <f>IF(InpOverride!K1579="",F_Inputs!K1579,InpOverride!K1579)</f>
        <v>0</v>
      </c>
      <c r="L1579" s="347">
        <f>IF(InpOverride!L1579="",F_Inputs!L1579,InpOverride!L1579)</f>
        <v>0</v>
      </c>
      <c r="M1579" s="347">
        <f>IF(InpOverride!M1579="",F_Inputs!M1579,InpOverride!M1579)</f>
        <v>0</v>
      </c>
    </row>
    <row r="1580" spans="1:13" x14ac:dyDescent="0.35">
      <c r="A1580" t="s">
        <v>131</v>
      </c>
      <c r="B1580" t="s">
        <v>536</v>
      </c>
      <c r="C1580" t="s">
        <v>537</v>
      </c>
      <c r="D1580" t="s">
        <v>170</v>
      </c>
      <c r="E1580" t="s">
        <v>292</v>
      </c>
      <c r="F1580" s="347">
        <f>IF(InpOverride!F1580="",F_Inputs!F1580,InpOverride!F1580)</f>
        <v>0</v>
      </c>
      <c r="G1580" s="347">
        <f>IF(InpOverride!G1580="",F_Inputs!G1580,InpOverride!G1580)</f>
        <v>0</v>
      </c>
      <c r="H1580" s="347">
        <f>IF(InpOverride!H1580="",F_Inputs!H1580,InpOverride!H1580)</f>
        <v>0</v>
      </c>
      <c r="I1580" s="347">
        <f>IF(InpOverride!I1580="",F_Inputs!I1580,InpOverride!I1580)</f>
        <v>30.033000000000001</v>
      </c>
      <c r="J1580" s="347">
        <f>IF(InpOverride!J1580="",F_Inputs!J1580,InpOverride!J1580)</f>
        <v>0</v>
      </c>
      <c r="K1580" s="347">
        <f>IF(InpOverride!K1580="",F_Inputs!K1580,InpOverride!K1580)</f>
        <v>0</v>
      </c>
      <c r="L1580" s="347">
        <f>IF(InpOverride!L1580="",F_Inputs!L1580,InpOverride!L1580)</f>
        <v>0</v>
      </c>
      <c r="M1580" s="347">
        <f>IF(InpOverride!M1580="",F_Inputs!M1580,InpOverride!M1580)</f>
        <v>0</v>
      </c>
    </row>
    <row r="1581" spans="1:13" x14ac:dyDescent="0.35">
      <c r="A1581" t="s">
        <v>131</v>
      </c>
      <c r="B1581" t="s">
        <v>538</v>
      </c>
      <c r="C1581" t="s">
        <v>539</v>
      </c>
      <c r="D1581" t="s">
        <v>170</v>
      </c>
      <c r="E1581" t="s">
        <v>292</v>
      </c>
      <c r="F1581" s="347">
        <f>IF(InpOverride!F1581="",F_Inputs!F1581,InpOverride!F1581)</f>
        <v>0</v>
      </c>
      <c r="G1581" s="347">
        <f>IF(InpOverride!G1581="",F_Inputs!G1581,InpOverride!G1581)</f>
        <v>0</v>
      </c>
      <c r="H1581" s="347">
        <f>IF(InpOverride!H1581="",F_Inputs!H1581,InpOverride!H1581)</f>
        <v>0</v>
      </c>
      <c r="I1581" s="347">
        <f>IF(InpOverride!I1581="",F_Inputs!I1581,InpOverride!I1581)</f>
        <v>175.292</v>
      </c>
      <c r="J1581" s="347">
        <f>IF(InpOverride!J1581="",F_Inputs!J1581,InpOverride!J1581)</f>
        <v>0</v>
      </c>
      <c r="K1581" s="347">
        <f>IF(InpOverride!K1581="",F_Inputs!K1581,InpOverride!K1581)</f>
        <v>0</v>
      </c>
      <c r="L1581" s="347">
        <f>IF(InpOverride!L1581="",F_Inputs!L1581,InpOverride!L1581)</f>
        <v>0</v>
      </c>
      <c r="M1581" s="347">
        <f>IF(InpOverride!M1581="",F_Inputs!M1581,InpOverride!M1581)</f>
        <v>0</v>
      </c>
    </row>
    <row r="1582" spans="1:13" x14ac:dyDescent="0.35">
      <c r="A1582" t="s">
        <v>131</v>
      </c>
      <c r="B1582" t="s">
        <v>540</v>
      </c>
      <c r="C1582" t="s">
        <v>541</v>
      </c>
      <c r="D1582" t="s">
        <v>170</v>
      </c>
      <c r="E1582" t="s">
        <v>292</v>
      </c>
      <c r="F1582" s="347">
        <f>IF(InpOverride!F1582="",F_Inputs!F1582,InpOverride!F1582)</f>
        <v>0</v>
      </c>
      <c r="G1582" s="347">
        <f>IF(InpOverride!G1582="",F_Inputs!G1582,InpOverride!G1582)</f>
        <v>0</v>
      </c>
      <c r="H1582" s="347">
        <f>IF(InpOverride!H1582="",F_Inputs!H1582,InpOverride!H1582)</f>
        <v>0</v>
      </c>
      <c r="I1582" s="347">
        <f>IF(InpOverride!I1582="",F_Inputs!I1582,InpOverride!I1582)</f>
        <v>369.64699999999999</v>
      </c>
      <c r="J1582" s="347">
        <f>IF(InpOverride!J1582="",F_Inputs!J1582,InpOverride!J1582)</f>
        <v>0</v>
      </c>
      <c r="K1582" s="347">
        <f>IF(InpOverride!K1582="",F_Inputs!K1582,InpOverride!K1582)</f>
        <v>0</v>
      </c>
      <c r="L1582" s="347">
        <f>IF(InpOverride!L1582="",F_Inputs!L1582,InpOverride!L1582)</f>
        <v>0</v>
      </c>
      <c r="M1582" s="347">
        <f>IF(InpOverride!M1582="",F_Inputs!M1582,InpOverride!M1582)</f>
        <v>0</v>
      </c>
    </row>
    <row r="1583" spans="1:13" x14ac:dyDescent="0.35">
      <c r="A1583" t="s">
        <v>131</v>
      </c>
      <c r="B1583" t="s">
        <v>542</v>
      </c>
      <c r="C1583" t="s">
        <v>543</v>
      </c>
      <c r="D1583" t="s">
        <v>170</v>
      </c>
      <c r="E1583" t="s">
        <v>292</v>
      </c>
      <c r="F1583" s="347">
        <f>IF(InpOverride!F1583="",F_Inputs!F1583,InpOverride!F1583)</f>
        <v>0</v>
      </c>
      <c r="G1583" s="347">
        <f>IF(InpOverride!G1583="",F_Inputs!G1583,InpOverride!G1583)</f>
        <v>0</v>
      </c>
      <c r="H1583" s="347">
        <f>IF(InpOverride!H1583="",F_Inputs!H1583,InpOverride!H1583)</f>
        <v>0</v>
      </c>
      <c r="I1583" s="347">
        <f>IF(InpOverride!I1583="",F_Inputs!I1583,InpOverride!I1583)</f>
        <v>34.890999999999998</v>
      </c>
      <c r="J1583" s="347">
        <f>IF(InpOverride!J1583="",F_Inputs!J1583,InpOverride!J1583)</f>
        <v>0</v>
      </c>
      <c r="K1583" s="347">
        <f>IF(InpOverride!K1583="",F_Inputs!K1583,InpOverride!K1583)</f>
        <v>0</v>
      </c>
      <c r="L1583" s="347">
        <f>IF(InpOverride!L1583="",F_Inputs!L1583,InpOverride!L1583)</f>
        <v>0</v>
      </c>
      <c r="M1583" s="347">
        <f>IF(InpOverride!M1583="",F_Inputs!M1583,InpOverride!M1583)</f>
        <v>0</v>
      </c>
    </row>
    <row r="1584" spans="1:13" x14ac:dyDescent="0.35">
      <c r="A1584" t="s">
        <v>131</v>
      </c>
      <c r="B1584" t="s">
        <v>544</v>
      </c>
      <c r="C1584" t="s">
        <v>545</v>
      </c>
      <c r="D1584" t="s">
        <v>170</v>
      </c>
      <c r="E1584" t="s">
        <v>292</v>
      </c>
      <c r="F1584" s="347">
        <f>IF(InpOverride!F1584="",F_Inputs!F1584,InpOverride!F1584)</f>
        <v>0</v>
      </c>
      <c r="G1584" s="347">
        <f>IF(InpOverride!G1584="",F_Inputs!G1584,InpOverride!G1584)</f>
        <v>0</v>
      </c>
      <c r="H1584" s="347">
        <f>IF(InpOverride!H1584="",F_Inputs!H1584,InpOverride!H1584)</f>
        <v>0</v>
      </c>
      <c r="I1584" s="347">
        <f>IF(InpOverride!I1584="",F_Inputs!I1584,InpOverride!I1584)</f>
        <v>0</v>
      </c>
      <c r="J1584" s="347">
        <f>IF(InpOverride!J1584="",F_Inputs!J1584,InpOverride!J1584)</f>
        <v>0</v>
      </c>
      <c r="K1584" s="347">
        <f>IF(InpOverride!K1584="",F_Inputs!K1584,InpOverride!K1584)</f>
        <v>0</v>
      </c>
      <c r="L1584" s="347">
        <f>IF(InpOverride!L1584="",F_Inputs!L1584,InpOverride!L1584)</f>
        <v>0</v>
      </c>
      <c r="M1584" s="347">
        <f>IF(InpOverride!M1584="",F_Inputs!M1584,InpOverride!M1584)</f>
        <v>0</v>
      </c>
    </row>
    <row r="1585" spans="1:13" x14ac:dyDescent="0.35">
      <c r="A1585" t="s">
        <v>131</v>
      </c>
      <c r="B1585" t="s">
        <v>546</v>
      </c>
      <c r="C1585" t="s">
        <v>547</v>
      </c>
      <c r="D1585" t="s">
        <v>170</v>
      </c>
      <c r="E1585" t="s">
        <v>292</v>
      </c>
      <c r="F1585" s="347">
        <f>IF(InpOverride!F1585="",F_Inputs!F1585,InpOverride!F1585)</f>
        <v>0</v>
      </c>
      <c r="G1585" s="347">
        <f>IF(InpOverride!G1585="",F_Inputs!G1585,InpOverride!G1585)</f>
        <v>0</v>
      </c>
      <c r="H1585" s="347">
        <f>IF(InpOverride!H1585="",F_Inputs!H1585,InpOverride!H1585)</f>
        <v>0</v>
      </c>
      <c r="I1585" s="347">
        <f>IF(InpOverride!I1585="",F_Inputs!I1585,InpOverride!I1585)</f>
        <v>30.033000000000001</v>
      </c>
      <c r="J1585" s="347">
        <f>IF(InpOverride!J1585="",F_Inputs!J1585,InpOverride!J1585)</f>
        <v>0</v>
      </c>
      <c r="K1585" s="347">
        <f>IF(InpOverride!K1585="",F_Inputs!K1585,InpOverride!K1585)</f>
        <v>0</v>
      </c>
      <c r="L1585" s="347">
        <f>IF(InpOverride!L1585="",F_Inputs!L1585,InpOverride!L1585)</f>
        <v>0</v>
      </c>
      <c r="M1585" s="347">
        <f>IF(InpOverride!M1585="",F_Inputs!M1585,InpOverride!M1585)</f>
        <v>0</v>
      </c>
    </row>
    <row r="1586" spans="1:13" x14ac:dyDescent="0.35">
      <c r="A1586" t="s">
        <v>131</v>
      </c>
      <c r="B1586" t="s">
        <v>548</v>
      </c>
      <c r="C1586" t="s">
        <v>549</v>
      </c>
      <c r="D1586" t="s">
        <v>170</v>
      </c>
      <c r="E1586" t="s">
        <v>292</v>
      </c>
      <c r="F1586" s="347">
        <f>IF(InpOverride!F1586="",F_Inputs!F1586,InpOverride!F1586)</f>
        <v>0</v>
      </c>
      <c r="G1586" s="347">
        <f>IF(InpOverride!G1586="",F_Inputs!G1586,InpOverride!G1586)</f>
        <v>0</v>
      </c>
      <c r="H1586" s="347">
        <f>IF(InpOverride!H1586="",F_Inputs!H1586,InpOverride!H1586)</f>
        <v>0</v>
      </c>
      <c r="I1586" s="347">
        <f>IF(InpOverride!I1586="",F_Inputs!I1586,InpOverride!I1586)</f>
        <v>175.292</v>
      </c>
      <c r="J1586" s="347">
        <f>IF(InpOverride!J1586="",F_Inputs!J1586,InpOverride!J1586)</f>
        <v>0</v>
      </c>
      <c r="K1586" s="347">
        <f>IF(InpOverride!K1586="",F_Inputs!K1586,InpOverride!K1586)</f>
        <v>0</v>
      </c>
      <c r="L1586" s="347">
        <f>IF(InpOverride!L1586="",F_Inputs!L1586,InpOverride!L1586)</f>
        <v>0</v>
      </c>
      <c r="M1586" s="347">
        <f>IF(InpOverride!M1586="",F_Inputs!M1586,InpOverride!M1586)</f>
        <v>0</v>
      </c>
    </row>
    <row r="1587" spans="1:13" x14ac:dyDescent="0.35">
      <c r="A1587" t="s">
        <v>131</v>
      </c>
      <c r="B1587" t="s">
        <v>550</v>
      </c>
      <c r="C1587" t="s">
        <v>551</v>
      </c>
      <c r="D1587" t="s">
        <v>170</v>
      </c>
      <c r="E1587" t="s">
        <v>292</v>
      </c>
      <c r="F1587" s="347">
        <f>IF(InpOverride!F1587="",F_Inputs!F1587,InpOverride!F1587)</f>
        <v>0</v>
      </c>
      <c r="G1587" s="347">
        <f>IF(InpOverride!G1587="",F_Inputs!G1587,InpOverride!G1587)</f>
        <v>0</v>
      </c>
      <c r="H1587" s="347">
        <f>IF(InpOverride!H1587="",F_Inputs!H1587,InpOverride!H1587)</f>
        <v>0</v>
      </c>
      <c r="I1587" s="347">
        <f>IF(InpOverride!I1587="",F_Inputs!I1587,InpOverride!I1587)</f>
        <v>369.64699999999999</v>
      </c>
      <c r="J1587" s="347">
        <f>IF(InpOverride!J1587="",F_Inputs!J1587,InpOverride!J1587)</f>
        <v>0</v>
      </c>
      <c r="K1587" s="347">
        <f>IF(InpOverride!K1587="",F_Inputs!K1587,InpOverride!K1587)</f>
        <v>0</v>
      </c>
      <c r="L1587" s="347">
        <f>IF(InpOverride!L1587="",F_Inputs!L1587,InpOverride!L1587)</f>
        <v>0</v>
      </c>
      <c r="M1587" s="347">
        <f>IF(InpOverride!M1587="",F_Inputs!M1587,InpOverride!M1587)</f>
        <v>0</v>
      </c>
    </row>
    <row r="1588" spans="1:13" x14ac:dyDescent="0.35">
      <c r="A1588" t="s">
        <v>131</v>
      </c>
      <c r="B1588" t="s">
        <v>552</v>
      </c>
      <c r="C1588" t="s">
        <v>553</v>
      </c>
      <c r="D1588" t="s">
        <v>170</v>
      </c>
      <c r="E1588" t="s">
        <v>292</v>
      </c>
      <c r="F1588" s="347">
        <f>IF(InpOverride!F1588="",F_Inputs!F1588,InpOverride!F1588)</f>
        <v>0</v>
      </c>
      <c r="G1588" s="347">
        <f>IF(InpOverride!G1588="",F_Inputs!G1588,InpOverride!G1588)</f>
        <v>0</v>
      </c>
      <c r="H1588" s="347">
        <f>IF(InpOverride!H1588="",F_Inputs!H1588,InpOverride!H1588)</f>
        <v>0</v>
      </c>
      <c r="I1588" s="347">
        <f>IF(InpOverride!I1588="",F_Inputs!I1588,InpOverride!I1588)</f>
        <v>34.890999999999998</v>
      </c>
      <c r="J1588" s="347">
        <f>IF(InpOverride!J1588="",F_Inputs!J1588,InpOverride!J1588)</f>
        <v>0</v>
      </c>
      <c r="K1588" s="347">
        <f>IF(InpOverride!K1588="",F_Inputs!K1588,InpOverride!K1588)</f>
        <v>0</v>
      </c>
      <c r="L1588" s="347">
        <f>IF(InpOverride!L1588="",F_Inputs!L1588,InpOverride!L1588)</f>
        <v>0</v>
      </c>
      <c r="M1588" s="347">
        <f>IF(InpOverride!M1588="",F_Inputs!M1588,InpOverride!M1588)</f>
        <v>0</v>
      </c>
    </row>
    <row r="1589" spans="1:13" x14ac:dyDescent="0.35">
      <c r="A1589" t="s">
        <v>131</v>
      </c>
      <c r="B1589" t="s">
        <v>554</v>
      </c>
      <c r="C1589" t="s">
        <v>555</v>
      </c>
      <c r="D1589" t="s">
        <v>170</v>
      </c>
      <c r="E1589" t="s">
        <v>292</v>
      </c>
      <c r="F1589" s="347">
        <f>IF(InpOverride!F1589="",F_Inputs!F1589,InpOverride!F1589)</f>
        <v>0</v>
      </c>
      <c r="G1589" s="347">
        <f>IF(InpOverride!G1589="",F_Inputs!G1589,InpOverride!G1589)</f>
        <v>0</v>
      </c>
      <c r="H1589" s="347">
        <f>IF(InpOverride!H1589="",F_Inputs!H1589,InpOverride!H1589)</f>
        <v>0</v>
      </c>
      <c r="I1589" s="347">
        <f>IF(InpOverride!I1589="",F_Inputs!I1589,InpOverride!I1589)</f>
        <v>0</v>
      </c>
      <c r="J1589" s="347">
        <f>IF(InpOverride!J1589="",F_Inputs!J1589,InpOverride!J1589)</f>
        <v>0</v>
      </c>
      <c r="K1589" s="347">
        <f>IF(InpOverride!K1589="",F_Inputs!K1589,InpOverride!K1589)</f>
        <v>0</v>
      </c>
      <c r="L1589" s="347">
        <f>IF(InpOverride!L1589="",F_Inputs!L1589,InpOverride!L1589)</f>
        <v>0</v>
      </c>
      <c r="M1589" s="347">
        <f>IF(InpOverride!M1589="",F_Inputs!M1589,InpOverride!M1589)</f>
        <v>0</v>
      </c>
    </row>
    <row r="1590" spans="1:13" x14ac:dyDescent="0.35">
      <c r="A1590" t="s">
        <v>131</v>
      </c>
      <c r="B1590" t="s">
        <v>556</v>
      </c>
      <c r="C1590" t="s">
        <v>557</v>
      </c>
      <c r="D1590" t="s">
        <v>170</v>
      </c>
      <c r="E1590" t="s">
        <v>292</v>
      </c>
      <c r="F1590" s="347">
        <f>IF(InpOverride!F1590="",F_Inputs!F1590,InpOverride!F1590)</f>
        <v>0</v>
      </c>
      <c r="G1590" s="347">
        <f>IF(InpOverride!G1590="",F_Inputs!G1590,InpOverride!G1590)</f>
        <v>0</v>
      </c>
      <c r="H1590" s="347">
        <f>IF(InpOverride!H1590="",F_Inputs!H1590,InpOverride!H1590)</f>
        <v>0</v>
      </c>
      <c r="I1590" s="347">
        <f>IF(InpOverride!I1590="",F_Inputs!I1590,InpOverride!I1590)</f>
        <v>13.493</v>
      </c>
      <c r="J1590" s="347">
        <f>IF(InpOverride!J1590="",F_Inputs!J1590,InpOverride!J1590)</f>
        <v>0</v>
      </c>
      <c r="K1590" s="347">
        <f>IF(InpOverride!K1590="",F_Inputs!K1590,InpOverride!K1590)</f>
        <v>0</v>
      </c>
      <c r="L1590" s="347">
        <f>IF(InpOverride!L1590="",F_Inputs!L1590,InpOverride!L1590)</f>
        <v>0</v>
      </c>
      <c r="M1590" s="347">
        <f>IF(InpOverride!M1590="",F_Inputs!M1590,InpOverride!M1590)</f>
        <v>0</v>
      </c>
    </row>
    <row r="1591" spans="1:13" x14ac:dyDescent="0.35">
      <c r="A1591" t="s">
        <v>131</v>
      </c>
      <c r="B1591" t="s">
        <v>558</v>
      </c>
      <c r="C1591" t="s">
        <v>559</v>
      </c>
      <c r="D1591" t="s">
        <v>170</v>
      </c>
      <c r="E1591" t="s">
        <v>292</v>
      </c>
      <c r="F1591" s="347">
        <f>IF(InpOverride!F1591="",F_Inputs!F1591,InpOverride!F1591)</f>
        <v>0</v>
      </c>
      <c r="G1591" s="347">
        <f>IF(InpOverride!G1591="",F_Inputs!G1591,InpOverride!G1591)</f>
        <v>0</v>
      </c>
      <c r="H1591" s="347">
        <f>IF(InpOverride!H1591="",F_Inputs!H1591,InpOverride!H1591)</f>
        <v>0</v>
      </c>
      <c r="I1591" s="347">
        <f>IF(InpOverride!I1591="",F_Inputs!I1591,InpOverride!I1591)</f>
        <v>0.98599999999999</v>
      </c>
      <c r="J1591" s="347">
        <f>IF(InpOverride!J1591="",F_Inputs!J1591,InpOverride!J1591)</f>
        <v>0</v>
      </c>
      <c r="K1591" s="347">
        <f>IF(InpOverride!K1591="",F_Inputs!K1591,InpOverride!K1591)</f>
        <v>0</v>
      </c>
      <c r="L1591" s="347">
        <f>IF(InpOverride!L1591="",F_Inputs!L1591,InpOverride!L1591)</f>
        <v>0</v>
      </c>
      <c r="M1591" s="347">
        <f>IF(InpOverride!M1591="",F_Inputs!M1591,InpOverride!M1591)</f>
        <v>0</v>
      </c>
    </row>
    <row r="1592" spans="1:13" x14ac:dyDescent="0.35">
      <c r="A1592" t="s">
        <v>131</v>
      </c>
      <c r="B1592" t="s">
        <v>560</v>
      </c>
      <c r="C1592" t="s">
        <v>561</v>
      </c>
      <c r="D1592" t="s">
        <v>170</v>
      </c>
      <c r="E1592" t="s">
        <v>292</v>
      </c>
      <c r="F1592" s="347">
        <f>IF(InpOverride!F1592="",F_Inputs!F1592,InpOverride!F1592)</f>
        <v>0</v>
      </c>
      <c r="G1592" s="347">
        <f>IF(InpOverride!G1592="",F_Inputs!G1592,InpOverride!G1592)</f>
        <v>0</v>
      </c>
      <c r="H1592" s="347">
        <f>IF(InpOverride!H1592="",F_Inputs!H1592,InpOverride!H1592)</f>
        <v>0</v>
      </c>
      <c r="I1592" s="347">
        <f>IF(InpOverride!I1592="",F_Inputs!I1592,InpOverride!I1592)</f>
        <v>37.225999999999999</v>
      </c>
      <c r="J1592" s="347">
        <f>IF(InpOverride!J1592="",F_Inputs!J1592,InpOverride!J1592)</f>
        <v>0</v>
      </c>
      <c r="K1592" s="347">
        <f>IF(InpOverride!K1592="",F_Inputs!K1592,InpOverride!K1592)</f>
        <v>0</v>
      </c>
      <c r="L1592" s="347">
        <f>IF(InpOverride!L1592="",F_Inputs!L1592,InpOverride!L1592)</f>
        <v>0</v>
      </c>
      <c r="M1592" s="347">
        <f>IF(InpOverride!M1592="",F_Inputs!M1592,InpOverride!M1592)</f>
        <v>0</v>
      </c>
    </row>
    <row r="1593" spans="1:13" x14ac:dyDescent="0.35">
      <c r="A1593" t="s">
        <v>131</v>
      </c>
      <c r="B1593" t="s">
        <v>562</v>
      </c>
      <c r="C1593" t="s">
        <v>563</v>
      </c>
      <c r="D1593" t="s">
        <v>170</v>
      </c>
      <c r="E1593" t="s">
        <v>292</v>
      </c>
      <c r="F1593" s="347">
        <f>IF(InpOverride!F1593="",F_Inputs!F1593,InpOverride!F1593)</f>
        <v>0</v>
      </c>
      <c r="G1593" s="347">
        <f>IF(InpOverride!G1593="",F_Inputs!G1593,InpOverride!G1593)</f>
        <v>0</v>
      </c>
      <c r="H1593" s="347">
        <f>IF(InpOverride!H1593="",F_Inputs!H1593,InpOverride!H1593)</f>
        <v>0</v>
      </c>
      <c r="I1593" s="347">
        <f>IF(InpOverride!I1593="",F_Inputs!I1593,InpOverride!I1593)</f>
        <v>-0.88100000000000001</v>
      </c>
      <c r="J1593" s="347">
        <f>IF(InpOverride!J1593="",F_Inputs!J1593,InpOverride!J1593)</f>
        <v>0</v>
      </c>
      <c r="K1593" s="347">
        <f>IF(InpOverride!K1593="",F_Inputs!K1593,InpOverride!K1593)</f>
        <v>0</v>
      </c>
      <c r="L1593" s="347">
        <f>IF(InpOverride!L1593="",F_Inputs!L1593,InpOverride!L1593)</f>
        <v>0</v>
      </c>
      <c r="M1593" s="347">
        <f>IF(InpOverride!M1593="",F_Inputs!M1593,InpOverride!M1593)</f>
        <v>0</v>
      </c>
    </row>
    <row r="1594" spans="1:13" x14ac:dyDescent="0.35">
      <c r="A1594" t="s">
        <v>131</v>
      </c>
      <c r="B1594" t="s">
        <v>564</v>
      </c>
      <c r="C1594" t="s">
        <v>565</v>
      </c>
      <c r="D1594" t="s">
        <v>170</v>
      </c>
      <c r="E1594" t="s">
        <v>292</v>
      </c>
      <c r="F1594" s="347">
        <f>IF(InpOverride!F1594="",F_Inputs!F1594,InpOverride!F1594)</f>
        <v>0</v>
      </c>
      <c r="G1594" s="347">
        <f>IF(InpOverride!G1594="",F_Inputs!G1594,InpOverride!G1594)</f>
        <v>0</v>
      </c>
      <c r="H1594" s="347">
        <f>IF(InpOverride!H1594="",F_Inputs!H1594,InpOverride!H1594)</f>
        <v>0</v>
      </c>
      <c r="I1594" s="347">
        <f>IF(InpOverride!I1594="",F_Inputs!I1594,InpOverride!I1594)</f>
        <v>0</v>
      </c>
      <c r="J1594" s="347">
        <f>IF(InpOverride!J1594="",F_Inputs!J1594,InpOverride!J1594)</f>
        <v>0</v>
      </c>
      <c r="K1594" s="347">
        <f>IF(InpOverride!K1594="",F_Inputs!K1594,InpOverride!K1594)</f>
        <v>0</v>
      </c>
      <c r="L1594" s="347">
        <f>IF(InpOverride!L1594="",F_Inputs!L1594,InpOverride!L1594)</f>
        <v>0</v>
      </c>
      <c r="M1594" s="347">
        <f>IF(InpOverride!M1594="",F_Inputs!M1594,InpOverride!M1594)</f>
        <v>0</v>
      </c>
    </row>
    <row r="1595" spans="1:13" x14ac:dyDescent="0.35">
      <c r="A1595" t="s">
        <v>131</v>
      </c>
      <c r="B1595" t="s">
        <v>566</v>
      </c>
      <c r="C1595" t="s">
        <v>567</v>
      </c>
      <c r="D1595" t="s">
        <v>170</v>
      </c>
      <c r="E1595" t="s">
        <v>292</v>
      </c>
      <c r="F1595" s="347">
        <f>IF(InpOverride!F1595="",F_Inputs!F1595,InpOverride!F1595)</f>
        <v>0</v>
      </c>
      <c r="G1595" s="347">
        <f>IF(InpOverride!G1595="",F_Inputs!G1595,InpOverride!G1595)</f>
        <v>0</v>
      </c>
      <c r="H1595" s="347">
        <f>IF(InpOverride!H1595="",F_Inputs!H1595,InpOverride!H1595)</f>
        <v>0</v>
      </c>
      <c r="I1595" s="347">
        <f>IF(InpOverride!I1595="",F_Inputs!I1595,InpOverride!I1595)</f>
        <v>13.493</v>
      </c>
      <c r="J1595" s="347">
        <f>IF(InpOverride!J1595="",F_Inputs!J1595,InpOverride!J1595)</f>
        <v>0</v>
      </c>
      <c r="K1595" s="347">
        <f>IF(InpOverride!K1595="",F_Inputs!K1595,InpOverride!K1595)</f>
        <v>0</v>
      </c>
      <c r="L1595" s="347">
        <f>IF(InpOverride!L1595="",F_Inputs!L1595,InpOverride!L1595)</f>
        <v>0</v>
      </c>
      <c r="M1595" s="347">
        <f>IF(InpOverride!M1595="",F_Inputs!M1595,InpOverride!M1595)</f>
        <v>0</v>
      </c>
    </row>
    <row r="1596" spans="1:13" x14ac:dyDescent="0.35">
      <c r="A1596" t="s">
        <v>131</v>
      </c>
      <c r="B1596" t="s">
        <v>568</v>
      </c>
      <c r="C1596" t="s">
        <v>569</v>
      </c>
      <c r="D1596" t="s">
        <v>170</v>
      </c>
      <c r="E1596" t="s">
        <v>292</v>
      </c>
      <c r="F1596" s="347">
        <f>IF(InpOverride!F1596="",F_Inputs!F1596,InpOverride!F1596)</f>
        <v>0</v>
      </c>
      <c r="G1596" s="347">
        <f>IF(InpOverride!G1596="",F_Inputs!G1596,InpOverride!G1596)</f>
        <v>0</v>
      </c>
      <c r="H1596" s="347">
        <f>IF(InpOverride!H1596="",F_Inputs!H1596,InpOverride!H1596)</f>
        <v>0</v>
      </c>
      <c r="I1596" s="347">
        <f>IF(InpOverride!I1596="",F_Inputs!I1596,InpOverride!I1596)</f>
        <v>0.98599999999999</v>
      </c>
      <c r="J1596" s="347">
        <f>IF(InpOverride!J1596="",F_Inputs!J1596,InpOverride!J1596)</f>
        <v>0</v>
      </c>
      <c r="K1596" s="347">
        <f>IF(InpOverride!K1596="",F_Inputs!K1596,InpOverride!K1596)</f>
        <v>0</v>
      </c>
      <c r="L1596" s="347">
        <f>IF(InpOverride!L1596="",F_Inputs!L1596,InpOverride!L1596)</f>
        <v>0</v>
      </c>
      <c r="M1596" s="347">
        <f>IF(InpOverride!M1596="",F_Inputs!M1596,InpOverride!M1596)</f>
        <v>0</v>
      </c>
    </row>
    <row r="1597" spans="1:13" x14ac:dyDescent="0.35">
      <c r="A1597" t="s">
        <v>131</v>
      </c>
      <c r="B1597" t="s">
        <v>570</v>
      </c>
      <c r="C1597" t="s">
        <v>571</v>
      </c>
      <c r="D1597" t="s">
        <v>170</v>
      </c>
      <c r="E1597" t="s">
        <v>292</v>
      </c>
      <c r="F1597" s="347">
        <f>IF(InpOverride!F1597="",F_Inputs!F1597,InpOverride!F1597)</f>
        <v>0</v>
      </c>
      <c r="G1597" s="347">
        <f>IF(InpOverride!G1597="",F_Inputs!G1597,InpOverride!G1597)</f>
        <v>0</v>
      </c>
      <c r="H1597" s="347">
        <f>IF(InpOverride!H1597="",F_Inputs!H1597,InpOverride!H1597)</f>
        <v>0</v>
      </c>
      <c r="I1597" s="347">
        <f>IF(InpOverride!I1597="",F_Inputs!I1597,InpOverride!I1597)</f>
        <v>37.225999999999999</v>
      </c>
      <c r="J1597" s="347">
        <f>IF(InpOverride!J1597="",F_Inputs!J1597,InpOverride!J1597)</f>
        <v>0</v>
      </c>
      <c r="K1597" s="347">
        <f>IF(InpOverride!K1597="",F_Inputs!K1597,InpOverride!K1597)</f>
        <v>0</v>
      </c>
      <c r="L1597" s="347">
        <f>IF(InpOverride!L1597="",F_Inputs!L1597,InpOverride!L1597)</f>
        <v>0</v>
      </c>
      <c r="M1597" s="347">
        <f>IF(InpOverride!M1597="",F_Inputs!M1597,InpOverride!M1597)</f>
        <v>0</v>
      </c>
    </row>
    <row r="1598" spans="1:13" x14ac:dyDescent="0.35">
      <c r="A1598" t="s">
        <v>131</v>
      </c>
      <c r="B1598" t="s">
        <v>572</v>
      </c>
      <c r="C1598" t="s">
        <v>573</v>
      </c>
      <c r="D1598" t="s">
        <v>170</v>
      </c>
      <c r="E1598" t="s">
        <v>292</v>
      </c>
      <c r="F1598" s="347">
        <f>IF(InpOverride!F1598="",F_Inputs!F1598,InpOverride!F1598)</f>
        <v>0</v>
      </c>
      <c r="G1598" s="347">
        <f>IF(InpOverride!G1598="",F_Inputs!G1598,InpOverride!G1598)</f>
        <v>0</v>
      </c>
      <c r="H1598" s="347">
        <f>IF(InpOverride!H1598="",F_Inputs!H1598,InpOverride!H1598)</f>
        <v>0</v>
      </c>
      <c r="I1598" s="347">
        <f>IF(InpOverride!I1598="",F_Inputs!I1598,InpOverride!I1598)</f>
        <v>-0.88100000000000001</v>
      </c>
      <c r="J1598" s="347">
        <f>IF(InpOverride!J1598="",F_Inputs!J1598,InpOverride!J1598)</f>
        <v>0</v>
      </c>
      <c r="K1598" s="347">
        <f>IF(InpOverride!K1598="",F_Inputs!K1598,InpOverride!K1598)</f>
        <v>0</v>
      </c>
      <c r="L1598" s="347">
        <f>IF(InpOverride!L1598="",F_Inputs!L1598,InpOverride!L1598)</f>
        <v>0</v>
      </c>
      <c r="M1598" s="347">
        <f>IF(InpOverride!M1598="",F_Inputs!M1598,InpOverride!M1598)</f>
        <v>0</v>
      </c>
    </row>
    <row r="1599" spans="1:13" x14ac:dyDescent="0.35">
      <c r="A1599" t="s">
        <v>131</v>
      </c>
      <c r="B1599" t="s">
        <v>574</v>
      </c>
      <c r="C1599" t="s">
        <v>575</v>
      </c>
      <c r="D1599" t="s">
        <v>170</v>
      </c>
      <c r="E1599" t="s">
        <v>292</v>
      </c>
      <c r="F1599" s="347">
        <f>IF(InpOverride!F1599="",F_Inputs!F1599,InpOverride!F1599)</f>
        <v>0</v>
      </c>
      <c r="G1599" s="347">
        <f>IF(InpOverride!G1599="",F_Inputs!G1599,InpOverride!G1599)</f>
        <v>0</v>
      </c>
      <c r="H1599" s="347">
        <f>IF(InpOverride!H1599="",F_Inputs!H1599,InpOverride!H1599)</f>
        <v>0</v>
      </c>
      <c r="I1599" s="347">
        <f>IF(InpOverride!I1599="",F_Inputs!I1599,InpOverride!I1599)</f>
        <v>0</v>
      </c>
      <c r="J1599" s="347">
        <f>IF(InpOverride!J1599="",F_Inputs!J1599,InpOverride!J1599)</f>
        <v>0</v>
      </c>
      <c r="K1599" s="347">
        <f>IF(InpOverride!K1599="",F_Inputs!K1599,InpOverride!K1599)</f>
        <v>0</v>
      </c>
      <c r="L1599" s="347">
        <f>IF(InpOverride!L1599="",F_Inputs!L1599,InpOverride!L1599)</f>
        <v>0</v>
      </c>
      <c r="M1599" s="347">
        <f>IF(InpOverride!M1599="",F_Inputs!M1599,InpOverride!M1599)</f>
        <v>0</v>
      </c>
    </row>
    <row r="1600" spans="1:13" x14ac:dyDescent="0.35">
      <c r="A1600" t="s">
        <v>131</v>
      </c>
      <c r="B1600" t="s">
        <v>576</v>
      </c>
      <c r="C1600" t="s">
        <v>577</v>
      </c>
      <c r="D1600" t="s">
        <v>170</v>
      </c>
      <c r="E1600" t="s">
        <v>292</v>
      </c>
      <c r="F1600" s="347">
        <f>IF(InpOverride!F1600="",F_Inputs!F1600,InpOverride!F1600)</f>
        <v>0</v>
      </c>
      <c r="G1600" s="347">
        <f>IF(InpOverride!G1600="",F_Inputs!G1600,InpOverride!G1600)</f>
        <v>0</v>
      </c>
      <c r="H1600" s="347">
        <f>IF(InpOverride!H1600="",F_Inputs!H1600,InpOverride!H1600)</f>
        <v>0</v>
      </c>
      <c r="I1600" s="347">
        <f>IF(InpOverride!I1600="",F_Inputs!I1600,InpOverride!I1600)</f>
        <v>0</v>
      </c>
      <c r="J1600" s="347">
        <f>IF(InpOverride!J1600="",F_Inputs!J1600,InpOverride!J1600)</f>
        <v>0</v>
      </c>
      <c r="K1600" s="347">
        <f>IF(InpOverride!K1600="",F_Inputs!K1600,InpOverride!K1600)</f>
        <v>0</v>
      </c>
      <c r="L1600" s="347">
        <f>IF(InpOverride!L1600="",F_Inputs!L1600,InpOverride!L1600)</f>
        <v>0</v>
      </c>
      <c r="M1600" s="347">
        <f>IF(InpOverride!M1600="",F_Inputs!M1600,InpOverride!M1600)</f>
        <v>0</v>
      </c>
    </row>
    <row r="1601" spans="1:13" x14ac:dyDescent="0.35">
      <c r="A1601" t="s">
        <v>131</v>
      </c>
      <c r="B1601" t="s">
        <v>578</v>
      </c>
      <c r="C1601" t="s">
        <v>579</v>
      </c>
      <c r="D1601" t="s">
        <v>170</v>
      </c>
      <c r="E1601" t="s">
        <v>292</v>
      </c>
      <c r="F1601" s="347">
        <f>IF(InpOverride!F1601="",F_Inputs!F1601,InpOverride!F1601)</f>
        <v>0</v>
      </c>
      <c r="G1601" s="347">
        <f>IF(InpOverride!G1601="",F_Inputs!G1601,InpOverride!G1601)</f>
        <v>0</v>
      </c>
      <c r="H1601" s="347">
        <f>IF(InpOverride!H1601="",F_Inputs!H1601,InpOverride!H1601)</f>
        <v>0</v>
      </c>
      <c r="I1601" s="347">
        <f>IF(InpOverride!I1601="",F_Inputs!I1601,InpOverride!I1601)</f>
        <v>-18.594999999999999</v>
      </c>
      <c r="J1601" s="347">
        <f>IF(InpOverride!J1601="",F_Inputs!J1601,InpOverride!J1601)</f>
        <v>0</v>
      </c>
      <c r="K1601" s="347">
        <f>IF(InpOverride!K1601="",F_Inputs!K1601,InpOverride!K1601)</f>
        <v>0</v>
      </c>
      <c r="L1601" s="347">
        <f>IF(InpOverride!L1601="",F_Inputs!L1601,InpOverride!L1601)</f>
        <v>0</v>
      </c>
      <c r="M1601" s="347">
        <f>IF(InpOverride!M1601="",F_Inputs!M1601,InpOverride!M1601)</f>
        <v>0</v>
      </c>
    </row>
    <row r="1602" spans="1:13" x14ac:dyDescent="0.35">
      <c r="A1602" t="s">
        <v>131</v>
      </c>
      <c r="B1602" t="s">
        <v>580</v>
      </c>
      <c r="C1602" t="s">
        <v>581</v>
      </c>
      <c r="D1602" t="s">
        <v>170</v>
      </c>
      <c r="E1602" t="s">
        <v>292</v>
      </c>
      <c r="F1602" s="347">
        <f>IF(InpOverride!F1602="",F_Inputs!F1602,InpOverride!F1602)</f>
        <v>0</v>
      </c>
      <c r="G1602" s="347">
        <f>IF(InpOverride!G1602="",F_Inputs!G1602,InpOverride!G1602)</f>
        <v>0</v>
      </c>
      <c r="H1602" s="347">
        <f>IF(InpOverride!H1602="",F_Inputs!H1602,InpOverride!H1602)</f>
        <v>0</v>
      </c>
      <c r="I1602" s="347">
        <f>IF(InpOverride!I1602="",F_Inputs!I1602,InpOverride!I1602)</f>
        <v>-7.2439999999999998</v>
      </c>
      <c r="J1602" s="347">
        <f>IF(InpOverride!J1602="",F_Inputs!J1602,InpOverride!J1602)</f>
        <v>0</v>
      </c>
      <c r="K1602" s="347">
        <f>IF(InpOverride!K1602="",F_Inputs!K1602,InpOverride!K1602)</f>
        <v>0</v>
      </c>
      <c r="L1602" s="347">
        <f>IF(InpOverride!L1602="",F_Inputs!L1602,InpOverride!L1602)</f>
        <v>0</v>
      </c>
      <c r="M1602" s="347">
        <f>IF(InpOverride!M1602="",F_Inputs!M1602,InpOverride!M1602)</f>
        <v>0</v>
      </c>
    </row>
    <row r="1603" spans="1:13" x14ac:dyDescent="0.35">
      <c r="A1603" t="s">
        <v>131</v>
      </c>
      <c r="B1603" t="s">
        <v>582</v>
      </c>
      <c r="C1603" t="s">
        <v>583</v>
      </c>
      <c r="D1603" t="s">
        <v>170</v>
      </c>
      <c r="E1603" t="s">
        <v>292</v>
      </c>
      <c r="F1603" s="347">
        <f>IF(InpOverride!F1603="",F_Inputs!F1603,InpOverride!F1603)</f>
        <v>0</v>
      </c>
      <c r="G1603" s="347">
        <f>IF(InpOverride!G1603="",F_Inputs!G1603,InpOverride!G1603)</f>
        <v>0</v>
      </c>
      <c r="H1603" s="347">
        <f>IF(InpOverride!H1603="",F_Inputs!H1603,InpOverride!H1603)</f>
        <v>0</v>
      </c>
      <c r="I1603" s="347">
        <f>IF(InpOverride!I1603="",F_Inputs!I1603,InpOverride!I1603)</f>
        <v>-0.52300000000000002</v>
      </c>
      <c r="J1603" s="347">
        <f>IF(InpOverride!J1603="",F_Inputs!J1603,InpOverride!J1603)</f>
        <v>0</v>
      </c>
      <c r="K1603" s="347">
        <f>IF(InpOverride!K1603="",F_Inputs!K1603,InpOverride!K1603)</f>
        <v>0</v>
      </c>
      <c r="L1603" s="347">
        <f>IF(InpOverride!L1603="",F_Inputs!L1603,InpOverride!L1603)</f>
        <v>0</v>
      </c>
      <c r="M1603" s="347">
        <f>IF(InpOverride!M1603="",F_Inputs!M1603,InpOverride!M1603)</f>
        <v>0</v>
      </c>
    </row>
    <row r="1604" spans="1:13" x14ac:dyDescent="0.35">
      <c r="A1604" t="s">
        <v>131</v>
      </c>
      <c r="B1604" t="s">
        <v>584</v>
      </c>
      <c r="C1604" t="s">
        <v>585</v>
      </c>
      <c r="D1604" t="s">
        <v>170</v>
      </c>
      <c r="E1604" t="s">
        <v>292</v>
      </c>
      <c r="F1604" s="347">
        <f>IF(InpOverride!F1604="",F_Inputs!F1604,InpOverride!F1604)</f>
        <v>0</v>
      </c>
      <c r="G1604" s="347">
        <f>IF(InpOverride!G1604="",F_Inputs!G1604,InpOverride!G1604)</f>
        <v>0</v>
      </c>
      <c r="H1604" s="347">
        <f>IF(InpOverride!H1604="",F_Inputs!H1604,InpOverride!H1604)</f>
        <v>0</v>
      </c>
      <c r="I1604" s="347">
        <f>IF(InpOverride!I1604="",F_Inputs!I1604,InpOverride!I1604)</f>
        <v>0</v>
      </c>
      <c r="J1604" s="347">
        <f>IF(InpOverride!J1604="",F_Inputs!J1604,InpOverride!J1604)</f>
        <v>0</v>
      </c>
      <c r="K1604" s="347">
        <f>IF(InpOverride!K1604="",F_Inputs!K1604,InpOverride!K1604)</f>
        <v>0</v>
      </c>
      <c r="L1604" s="347">
        <f>IF(InpOverride!L1604="",F_Inputs!L1604,InpOverride!L1604)</f>
        <v>0</v>
      </c>
      <c r="M1604" s="347">
        <f>IF(InpOverride!M1604="",F_Inputs!M1604,InpOverride!M1604)</f>
        <v>0</v>
      </c>
    </row>
    <row r="1605" spans="1:13" x14ac:dyDescent="0.35">
      <c r="A1605" t="s">
        <v>131</v>
      </c>
      <c r="B1605" t="s">
        <v>586</v>
      </c>
      <c r="C1605" t="s">
        <v>587</v>
      </c>
      <c r="D1605" t="s">
        <v>170</v>
      </c>
      <c r="E1605" t="s">
        <v>292</v>
      </c>
      <c r="F1605" s="347">
        <f>IF(InpOverride!F1605="",F_Inputs!F1605,InpOverride!F1605)</f>
        <v>0</v>
      </c>
      <c r="G1605" s="347">
        <f>IF(InpOverride!G1605="",F_Inputs!G1605,InpOverride!G1605)</f>
        <v>0</v>
      </c>
      <c r="H1605" s="347">
        <f>IF(InpOverride!H1605="",F_Inputs!H1605,InpOverride!H1605)</f>
        <v>0</v>
      </c>
      <c r="I1605" s="347">
        <f>IF(InpOverride!I1605="",F_Inputs!I1605,InpOverride!I1605)</f>
        <v>0</v>
      </c>
      <c r="J1605" s="347">
        <f>IF(InpOverride!J1605="",F_Inputs!J1605,InpOverride!J1605)</f>
        <v>0</v>
      </c>
      <c r="K1605" s="347">
        <f>IF(InpOverride!K1605="",F_Inputs!K1605,InpOverride!K1605)</f>
        <v>0</v>
      </c>
      <c r="L1605" s="347">
        <f>IF(InpOverride!L1605="",F_Inputs!L1605,InpOverride!L1605)</f>
        <v>0</v>
      </c>
      <c r="M1605" s="347">
        <f>IF(InpOverride!M1605="",F_Inputs!M1605,InpOverride!M1605)</f>
        <v>0</v>
      </c>
    </row>
    <row r="1606" spans="1:13" x14ac:dyDescent="0.35">
      <c r="A1606" t="s">
        <v>131</v>
      </c>
      <c r="B1606" t="s">
        <v>588</v>
      </c>
      <c r="C1606" t="s">
        <v>589</v>
      </c>
      <c r="D1606" t="s">
        <v>170</v>
      </c>
      <c r="E1606" t="s">
        <v>292</v>
      </c>
      <c r="F1606" s="347">
        <f>IF(InpOverride!F1606="",F_Inputs!F1606,InpOverride!F1606)</f>
        <v>0</v>
      </c>
      <c r="G1606" s="347">
        <f>IF(InpOverride!G1606="",F_Inputs!G1606,InpOverride!G1606)</f>
        <v>0</v>
      </c>
      <c r="H1606" s="347">
        <f>IF(InpOverride!H1606="",F_Inputs!H1606,InpOverride!H1606)</f>
        <v>0</v>
      </c>
      <c r="I1606" s="347">
        <f>IF(InpOverride!I1606="",F_Inputs!I1606,InpOverride!I1606)</f>
        <v>-18.594999999999999</v>
      </c>
      <c r="J1606" s="347">
        <f>IF(InpOverride!J1606="",F_Inputs!J1606,InpOverride!J1606)</f>
        <v>0</v>
      </c>
      <c r="K1606" s="347">
        <f>IF(InpOverride!K1606="",F_Inputs!K1606,InpOverride!K1606)</f>
        <v>0</v>
      </c>
      <c r="L1606" s="347">
        <f>IF(InpOverride!L1606="",F_Inputs!L1606,InpOverride!L1606)</f>
        <v>0</v>
      </c>
      <c r="M1606" s="347">
        <f>IF(InpOverride!M1606="",F_Inputs!M1606,InpOverride!M1606)</f>
        <v>0</v>
      </c>
    </row>
    <row r="1607" spans="1:13" x14ac:dyDescent="0.35">
      <c r="A1607" t="s">
        <v>131</v>
      </c>
      <c r="B1607" t="s">
        <v>590</v>
      </c>
      <c r="C1607" t="s">
        <v>591</v>
      </c>
      <c r="D1607" t="s">
        <v>170</v>
      </c>
      <c r="E1607" t="s">
        <v>292</v>
      </c>
      <c r="F1607" s="347">
        <f>IF(InpOverride!F1607="",F_Inputs!F1607,InpOverride!F1607)</f>
        <v>0</v>
      </c>
      <c r="G1607" s="347">
        <f>IF(InpOverride!G1607="",F_Inputs!G1607,InpOverride!G1607)</f>
        <v>0</v>
      </c>
      <c r="H1607" s="347">
        <f>IF(InpOverride!H1607="",F_Inputs!H1607,InpOverride!H1607)</f>
        <v>0</v>
      </c>
      <c r="I1607" s="347">
        <f>IF(InpOverride!I1607="",F_Inputs!I1607,InpOverride!I1607)</f>
        <v>-7.2439999999999998</v>
      </c>
      <c r="J1607" s="347">
        <f>IF(InpOverride!J1607="",F_Inputs!J1607,InpOverride!J1607)</f>
        <v>0</v>
      </c>
      <c r="K1607" s="347">
        <f>IF(InpOverride!K1607="",F_Inputs!K1607,InpOverride!K1607)</f>
        <v>0</v>
      </c>
      <c r="L1607" s="347">
        <f>IF(InpOverride!L1607="",F_Inputs!L1607,InpOverride!L1607)</f>
        <v>0</v>
      </c>
      <c r="M1607" s="347">
        <f>IF(InpOverride!M1607="",F_Inputs!M1607,InpOverride!M1607)</f>
        <v>0</v>
      </c>
    </row>
    <row r="1608" spans="1:13" x14ac:dyDescent="0.35">
      <c r="A1608" t="s">
        <v>131</v>
      </c>
      <c r="B1608" t="s">
        <v>592</v>
      </c>
      <c r="C1608" t="s">
        <v>593</v>
      </c>
      <c r="D1608" t="s">
        <v>170</v>
      </c>
      <c r="E1608" t="s">
        <v>292</v>
      </c>
      <c r="F1608" s="347">
        <f>IF(InpOverride!F1608="",F_Inputs!F1608,InpOverride!F1608)</f>
        <v>0</v>
      </c>
      <c r="G1608" s="347">
        <f>IF(InpOverride!G1608="",F_Inputs!G1608,InpOverride!G1608)</f>
        <v>0</v>
      </c>
      <c r="H1608" s="347">
        <f>IF(InpOverride!H1608="",F_Inputs!H1608,InpOverride!H1608)</f>
        <v>0</v>
      </c>
      <c r="I1608" s="347">
        <f>IF(InpOverride!I1608="",F_Inputs!I1608,InpOverride!I1608)</f>
        <v>-0.52300000000000002</v>
      </c>
      <c r="J1608" s="347">
        <f>IF(InpOverride!J1608="",F_Inputs!J1608,InpOverride!J1608)</f>
        <v>0</v>
      </c>
      <c r="K1608" s="347">
        <f>IF(InpOverride!K1608="",F_Inputs!K1608,InpOverride!K1608)</f>
        <v>0</v>
      </c>
      <c r="L1608" s="347">
        <f>IF(InpOverride!L1608="",F_Inputs!L1608,InpOverride!L1608)</f>
        <v>0</v>
      </c>
      <c r="M1608" s="347">
        <f>IF(InpOverride!M1608="",F_Inputs!M1608,InpOverride!M1608)</f>
        <v>0</v>
      </c>
    </row>
    <row r="1609" spans="1:13" x14ac:dyDescent="0.35">
      <c r="A1609" t="s">
        <v>131</v>
      </c>
      <c r="B1609" t="s">
        <v>594</v>
      </c>
      <c r="C1609" t="s">
        <v>595</v>
      </c>
      <c r="D1609" t="s">
        <v>170</v>
      </c>
      <c r="E1609" t="s">
        <v>292</v>
      </c>
      <c r="F1609" s="347">
        <f>IF(InpOverride!F1609="",F_Inputs!F1609,InpOverride!F1609)</f>
        <v>0</v>
      </c>
      <c r="G1609" s="347">
        <f>IF(InpOverride!G1609="",F_Inputs!G1609,InpOverride!G1609)</f>
        <v>0</v>
      </c>
      <c r="H1609" s="347">
        <f>IF(InpOverride!H1609="",F_Inputs!H1609,InpOverride!H1609)</f>
        <v>0</v>
      </c>
      <c r="I1609" s="347">
        <f>IF(InpOverride!I1609="",F_Inputs!I1609,InpOverride!I1609)</f>
        <v>0</v>
      </c>
      <c r="J1609" s="347">
        <f>IF(InpOverride!J1609="",F_Inputs!J1609,InpOverride!J1609)</f>
        <v>0</v>
      </c>
      <c r="K1609" s="347">
        <f>IF(InpOverride!K1609="",F_Inputs!K1609,InpOverride!K1609)</f>
        <v>0</v>
      </c>
      <c r="L1609" s="347">
        <f>IF(InpOverride!L1609="",F_Inputs!L1609,InpOverride!L1609)</f>
        <v>0</v>
      </c>
      <c r="M1609" s="347">
        <f>IF(InpOverride!M1609="",F_Inputs!M1609,InpOverride!M1609)</f>
        <v>0</v>
      </c>
    </row>
    <row r="1610" spans="1:13" x14ac:dyDescent="0.35">
      <c r="A1610" t="s">
        <v>131</v>
      </c>
      <c r="B1610" t="s">
        <v>596</v>
      </c>
      <c r="C1610" t="s">
        <v>597</v>
      </c>
      <c r="D1610" t="s">
        <v>170</v>
      </c>
      <c r="E1610" t="s">
        <v>292</v>
      </c>
      <c r="F1610" s="347">
        <f>IF(InpOverride!F1610="",F_Inputs!F1610,InpOverride!F1610)</f>
        <v>0</v>
      </c>
      <c r="G1610" s="347">
        <f>IF(InpOverride!G1610="",F_Inputs!G1610,InpOverride!G1610)</f>
        <v>0</v>
      </c>
      <c r="H1610" s="347">
        <f>IF(InpOverride!H1610="",F_Inputs!H1610,InpOverride!H1610)</f>
        <v>0</v>
      </c>
      <c r="I1610" s="347">
        <f>IF(InpOverride!I1610="",F_Inputs!I1610,InpOverride!I1610)</f>
        <v>13.493</v>
      </c>
      <c r="J1610" s="347">
        <f>IF(InpOverride!J1610="",F_Inputs!J1610,InpOverride!J1610)</f>
        <v>0</v>
      </c>
      <c r="K1610" s="347">
        <f>IF(InpOverride!K1610="",F_Inputs!K1610,InpOverride!K1610)</f>
        <v>0</v>
      </c>
      <c r="L1610" s="347">
        <f>IF(InpOverride!L1610="",F_Inputs!L1610,InpOverride!L1610)</f>
        <v>0</v>
      </c>
      <c r="M1610" s="347">
        <f>IF(InpOverride!M1610="",F_Inputs!M1610,InpOverride!M1610)</f>
        <v>0</v>
      </c>
    </row>
    <row r="1611" spans="1:13" x14ac:dyDescent="0.35">
      <c r="A1611" t="s">
        <v>131</v>
      </c>
      <c r="B1611" t="s">
        <v>598</v>
      </c>
      <c r="C1611" t="s">
        <v>599</v>
      </c>
      <c r="D1611" t="s">
        <v>170</v>
      </c>
      <c r="E1611" t="s">
        <v>292</v>
      </c>
      <c r="F1611" s="347">
        <f>IF(InpOverride!F1611="",F_Inputs!F1611,InpOverride!F1611)</f>
        <v>0</v>
      </c>
      <c r="G1611" s="347">
        <f>IF(InpOverride!G1611="",F_Inputs!G1611,InpOverride!G1611)</f>
        <v>0</v>
      </c>
      <c r="H1611" s="347">
        <f>IF(InpOverride!H1611="",F_Inputs!H1611,InpOverride!H1611)</f>
        <v>0</v>
      </c>
      <c r="I1611" s="347">
        <f>IF(InpOverride!I1611="",F_Inputs!I1611,InpOverride!I1611)</f>
        <v>19.581</v>
      </c>
      <c r="J1611" s="347">
        <f>IF(InpOverride!J1611="",F_Inputs!J1611,InpOverride!J1611)</f>
        <v>0</v>
      </c>
      <c r="K1611" s="347">
        <f>IF(InpOverride!K1611="",F_Inputs!K1611,InpOverride!K1611)</f>
        <v>0</v>
      </c>
      <c r="L1611" s="347">
        <f>IF(InpOverride!L1611="",F_Inputs!L1611,InpOverride!L1611)</f>
        <v>0</v>
      </c>
      <c r="M1611" s="347">
        <f>IF(InpOverride!M1611="",F_Inputs!M1611,InpOverride!M1611)</f>
        <v>0</v>
      </c>
    </row>
    <row r="1612" spans="1:13" ht="38.25" x14ac:dyDescent="0.35">
      <c r="A1612" t="s">
        <v>131</v>
      </c>
      <c r="B1612" t="s">
        <v>600</v>
      </c>
      <c r="C1612" s="327" t="s">
        <v>601</v>
      </c>
      <c r="D1612" t="s">
        <v>170</v>
      </c>
      <c r="E1612" t="s">
        <v>292</v>
      </c>
      <c r="F1612" s="347">
        <f>IF(InpOverride!F1612="",F_Inputs!F1612,InpOverride!F1612)</f>
        <v>0</v>
      </c>
      <c r="G1612" s="347">
        <f>IF(InpOverride!G1612="",F_Inputs!G1612,InpOverride!G1612)</f>
        <v>0</v>
      </c>
      <c r="H1612" s="347">
        <f>IF(InpOverride!H1612="",F_Inputs!H1612,InpOverride!H1612)</f>
        <v>0</v>
      </c>
      <c r="I1612" s="347">
        <f>IF(InpOverride!I1612="",F_Inputs!I1612,InpOverride!I1612)</f>
        <v>44.47</v>
      </c>
      <c r="J1612" s="347">
        <f>IF(InpOverride!J1612="",F_Inputs!J1612,InpOverride!J1612)</f>
        <v>0</v>
      </c>
      <c r="K1612" s="347">
        <f>IF(InpOverride!K1612="",F_Inputs!K1612,InpOverride!K1612)</f>
        <v>0</v>
      </c>
      <c r="L1612" s="347">
        <f>IF(InpOverride!L1612="",F_Inputs!L1612,InpOverride!L1612)</f>
        <v>0</v>
      </c>
      <c r="M1612" s="347">
        <f>IF(InpOverride!M1612="",F_Inputs!M1612,InpOverride!M1612)</f>
        <v>0</v>
      </c>
    </row>
    <row r="1613" spans="1:13" ht="25.5" x14ac:dyDescent="0.35">
      <c r="A1613" t="s">
        <v>131</v>
      </c>
      <c r="B1613" t="s">
        <v>602</v>
      </c>
      <c r="C1613" s="327" t="s">
        <v>603</v>
      </c>
      <c r="D1613" t="s">
        <v>170</v>
      </c>
      <c r="E1613" t="s">
        <v>292</v>
      </c>
      <c r="F1613" s="347">
        <f>IF(InpOverride!F1613="",F_Inputs!F1613,InpOverride!F1613)</f>
        <v>0</v>
      </c>
      <c r="G1613" s="347">
        <f>IF(InpOverride!G1613="",F_Inputs!G1613,InpOverride!G1613)</f>
        <v>0</v>
      </c>
      <c r="H1613" s="347">
        <f>IF(InpOverride!H1613="",F_Inputs!H1613,InpOverride!H1613)</f>
        <v>0</v>
      </c>
      <c r="I1613" s="347">
        <f>IF(InpOverride!I1613="",F_Inputs!I1613,InpOverride!I1613)</f>
        <v>-0.35799999999999998</v>
      </c>
      <c r="J1613" s="347">
        <f>IF(InpOverride!J1613="",F_Inputs!J1613,InpOverride!J1613)</f>
        <v>0</v>
      </c>
      <c r="K1613" s="347">
        <f>IF(InpOverride!K1613="",F_Inputs!K1613,InpOverride!K1613)</f>
        <v>0</v>
      </c>
      <c r="L1613" s="347">
        <f>IF(InpOverride!L1613="",F_Inputs!L1613,InpOverride!L1613)</f>
        <v>0</v>
      </c>
      <c r="M1613" s="347">
        <f>IF(InpOverride!M1613="",F_Inputs!M1613,InpOverride!M1613)</f>
        <v>0</v>
      </c>
    </row>
    <row r="1614" spans="1:13" ht="38.25" x14ac:dyDescent="0.35">
      <c r="A1614" t="s">
        <v>131</v>
      </c>
      <c r="B1614" t="s">
        <v>604</v>
      </c>
      <c r="C1614" s="327" t="s">
        <v>605</v>
      </c>
      <c r="D1614" t="s">
        <v>170</v>
      </c>
      <c r="E1614" t="s">
        <v>292</v>
      </c>
      <c r="F1614" s="347">
        <f>IF(InpOverride!F1614="",F_Inputs!F1614,InpOverride!F1614)</f>
        <v>0</v>
      </c>
      <c r="G1614" s="347">
        <f>IF(InpOverride!G1614="",F_Inputs!G1614,InpOverride!G1614)</f>
        <v>0</v>
      </c>
      <c r="H1614" s="347">
        <f>IF(InpOverride!H1614="",F_Inputs!H1614,InpOverride!H1614)</f>
        <v>0</v>
      </c>
      <c r="I1614" s="347">
        <f>IF(InpOverride!I1614="",F_Inputs!I1614,InpOverride!I1614)</f>
        <v>0</v>
      </c>
      <c r="J1614" s="347">
        <f>IF(InpOverride!J1614="",F_Inputs!J1614,InpOverride!J1614)</f>
        <v>0</v>
      </c>
      <c r="K1614" s="347">
        <f>IF(InpOverride!K1614="",F_Inputs!K1614,InpOverride!K1614)</f>
        <v>0</v>
      </c>
      <c r="L1614" s="347">
        <f>IF(InpOverride!L1614="",F_Inputs!L1614,InpOverride!L1614)</f>
        <v>0</v>
      </c>
      <c r="M1614" s="347">
        <f>IF(InpOverride!M1614="",F_Inputs!M1614,InpOverride!M1614)</f>
        <v>0</v>
      </c>
    </row>
    <row r="1615" spans="1:13" x14ac:dyDescent="0.35">
      <c r="A1615" t="s">
        <v>131</v>
      </c>
      <c r="B1615" t="s">
        <v>606</v>
      </c>
      <c r="C1615" t="s">
        <v>607</v>
      </c>
      <c r="D1615" t="s">
        <v>170</v>
      </c>
      <c r="E1615" t="s">
        <v>292</v>
      </c>
      <c r="F1615" s="347">
        <f>IF(InpOverride!F1615="",F_Inputs!F1615,InpOverride!F1615)</f>
        <v>0</v>
      </c>
      <c r="G1615" s="347">
        <f>IF(InpOverride!G1615="",F_Inputs!G1615,InpOverride!G1615)</f>
        <v>0</v>
      </c>
      <c r="H1615" s="347">
        <f>IF(InpOverride!H1615="",F_Inputs!H1615,InpOverride!H1615)</f>
        <v>0</v>
      </c>
      <c r="I1615" s="347">
        <f>IF(InpOverride!I1615="",F_Inputs!I1615,InpOverride!I1615)</f>
        <v>13.493</v>
      </c>
      <c r="J1615" s="347">
        <f>IF(InpOverride!J1615="",F_Inputs!J1615,InpOverride!J1615)</f>
        <v>0</v>
      </c>
      <c r="K1615" s="347">
        <f>IF(InpOverride!K1615="",F_Inputs!K1615,InpOverride!K1615)</f>
        <v>0</v>
      </c>
      <c r="L1615" s="347">
        <f>IF(InpOverride!L1615="",F_Inputs!L1615,InpOverride!L1615)</f>
        <v>0</v>
      </c>
      <c r="M1615" s="347">
        <f>IF(InpOverride!M1615="",F_Inputs!M1615,InpOverride!M1615)</f>
        <v>0</v>
      </c>
    </row>
    <row r="1616" spans="1:13" x14ac:dyDescent="0.35">
      <c r="A1616" t="s">
        <v>131</v>
      </c>
      <c r="B1616" t="s">
        <v>608</v>
      </c>
      <c r="C1616" t="s">
        <v>609</v>
      </c>
      <c r="D1616" t="s">
        <v>170</v>
      </c>
      <c r="E1616" t="s">
        <v>292</v>
      </c>
      <c r="F1616" s="347">
        <f>IF(InpOverride!F1616="",F_Inputs!F1616,InpOverride!F1616)</f>
        <v>0</v>
      </c>
      <c r="G1616" s="347">
        <f>IF(InpOverride!G1616="",F_Inputs!G1616,InpOverride!G1616)</f>
        <v>0</v>
      </c>
      <c r="H1616" s="347">
        <f>IF(InpOverride!H1616="",F_Inputs!H1616,InpOverride!H1616)</f>
        <v>0</v>
      </c>
      <c r="I1616" s="347">
        <f>IF(InpOverride!I1616="",F_Inputs!I1616,InpOverride!I1616)</f>
        <v>19.581</v>
      </c>
      <c r="J1616" s="347">
        <f>IF(InpOverride!J1616="",F_Inputs!J1616,InpOverride!J1616)</f>
        <v>0</v>
      </c>
      <c r="K1616" s="347">
        <f>IF(InpOverride!K1616="",F_Inputs!K1616,InpOverride!K1616)</f>
        <v>0</v>
      </c>
      <c r="L1616" s="347">
        <f>IF(InpOverride!L1616="",F_Inputs!L1616,InpOverride!L1616)</f>
        <v>0</v>
      </c>
      <c r="M1616" s="347">
        <f>IF(InpOverride!M1616="",F_Inputs!M1616,InpOverride!M1616)</f>
        <v>0</v>
      </c>
    </row>
    <row r="1617" spans="1:13" x14ac:dyDescent="0.35">
      <c r="A1617" t="s">
        <v>131</v>
      </c>
      <c r="B1617" t="s">
        <v>610</v>
      </c>
      <c r="C1617" t="s">
        <v>611</v>
      </c>
      <c r="D1617" t="s">
        <v>170</v>
      </c>
      <c r="E1617" t="s">
        <v>292</v>
      </c>
      <c r="F1617" s="347">
        <f>IF(InpOverride!F1617="",F_Inputs!F1617,InpOverride!F1617)</f>
        <v>0</v>
      </c>
      <c r="G1617" s="347">
        <f>IF(InpOverride!G1617="",F_Inputs!G1617,InpOverride!G1617)</f>
        <v>0</v>
      </c>
      <c r="H1617" s="347">
        <f>IF(InpOverride!H1617="",F_Inputs!H1617,InpOverride!H1617)</f>
        <v>0</v>
      </c>
      <c r="I1617" s="347">
        <f>IF(InpOverride!I1617="",F_Inputs!I1617,InpOverride!I1617)</f>
        <v>44.47</v>
      </c>
      <c r="J1617" s="347">
        <f>IF(InpOverride!J1617="",F_Inputs!J1617,InpOverride!J1617)</f>
        <v>0</v>
      </c>
      <c r="K1617" s="347">
        <f>IF(InpOverride!K1617="",F_Inputs!K1617,InpOverride!K1617)</f>
        <v>0</v>
      </c>
      <c r="L1617" s="347">
        <f>IF(InpOverride!L1617="",F_Inputs!L1617,InpOverride!L1617)</f>
        <v>0</v>
      </c>
      <c r="M1617" s="347">
        <f>IF(InpOverride!M1617="",F_Inputs!M1617,InpOverride!M1617)</f>
        <v>0</v>
      </c>
    </row>
    <row r="1618" spans="1:13" x14ac:dyDescent="0.35">
      <c r="A1618" t="s">
        <v>131</v>
      </c>
      <c r="B1618" t="s">
        <v>612</v>
      </c>
      <c r="C1618" t="s">
        <v>613</v>
      </c>
      <c r="D1618" t="s">
        <v>170</v>
      </c>
      <c r="E1618" t="s">
        <v>292</v>
      </c>
      <c r="F1618" s="347">
        <f>IF(InpOverride!F1618="",F_Inputs!F1618,InpOverride!F1618)</f>
        <v>0</v>
      </c>
      <c r="G1618" s="347">
        <f>IF(InpOverride!G1618="",F_Inputs!G1618,InpOverride!G1618)</f>
        <v>0</v>
      </c>
      <c r="H1618" s="347">
        <f>IF(InpOverride!H1618="",F_Inputs!H1618,InpOverride!H1618)</f>
        <v>0</v>
      </c>
      <c r="I1618" s="347">
        <f>IF(InpOverride!I1618="",F_Inputs!I1618,InpOverride!I1618)</f>
        <v>-0.35799999999999998</v>
      </c>
      <c r="J1618" s="347">
        <f>IF(InpOverride!J1618="",F_Inputs!J1618,InpOverride!J1618)</f>
        <v>0</v>
      </c>
      <c r="K1618" s="347">
        <f>IF(InpOverride!K1618="",F_Inputs!K1618,InpOverride!K1618)</f>
        <v>0</v>
      </c>
      <c r="L1618" s="347">
        <f>IF(InpOverride!L1618="",F_Inputs!L1618,InpOverride!L1618)</f>
        <v>0</v>
      </c>
      <c r="M1618" s="347">
        <f>IF(InpOverride!M1618="",F_Inputs!M1618,InpOverride!M1618)</f>
        <v>0</v>
      </c>
    </row>
    <row r="1619" spans="1:13" x14ac:dyDescent="0.35">
      <c r="A1619" t="s">
        <v>131</v>
      </c>
      <c r="B1619" t="s">
        <v>614</v>
      </c>
      <c r="C1619" t="s">
        <v>615</v>
      </c>
      <c r="D1619" t="s">
        <v>170</v>
      </c>
      <c r="E1619" t="s">
        <v>292</v>
      </c>
      <c r="F1619" s="347">
        <f>IF(InpOverride!F1619="",F_Inputs!F1619,InpOverride!F1619)</f>
        <v>0</v>
      </c>
      <c r="G1619" s="347">
        <f>IF(InpOverride!G1619="",F_Inputs!G1619,InpOverride!G1619)</f>
        <v>0</v>
      </c>
      <c r="H1619" s="347">
        <f>IF(InpOverride!H1619="",F_Inputs!H1619,InpOverride!H1619)</f>
        <v>0</v>
      </c>
      <c r="I1619" s="347">
        <f>IF(InpOverride!I1619="",F_Inputs!I1619,InpOverride!I1619)</f>
        <v>0</v>
      </c>
      <c r="J1619" s="347">
        <f>IF(InpOverride!J1619="",F_Inputs!J1619,InpOverride!J1619)</f>
        <v>0</v>
      </c>
      <c r="K1619" s="347">
        <f>IF(InpOverride!K1619="",F_Inputs!K1619,InpOverride!K1619)</f>
        <v>0</v>
      </c>
      <c r="L1619" s="347">
        <f>IF(InpOverride!L1619="",F_Inputs!L1619,InpOverride!L1619)</f>
        <v>0</v>
      </c>
      <c r="M1619" s="347">
        <f>IF(InpOverride!M1619="",F_Inputs!M1619,InpOverride!M1619)</f>
        <v>0</v>
      </c>
    </row>
    <row r="1620" spans="1:13" x14ac:dyDescent="0.35">
      <c r="A1620" t="s">
        <v>131</v>
      </c>
      <c r="B1620" t="s">
        <v>616</v>
      </c>
      <c r="C1620" t="s">
        <v>617</v>
      </c>
      <c r="D1620" t="s">
        <v>424</v>
      </c>
      <c r="E1620" t="s">
        <v>292</v>
      </c>
      <c r="F1620" s="347">
        <f>IF(InpOverride!F1620="",F_Inputs!F1620,InpOverride!F1620)</f>
        <v>0</v>
      </c>
      <c r="G1620" s="347">
        <f>IF(InpOverride!G1620="",F_Inputs!G1620,InpOverride!G1620)</f>
        <v>0</v>
      </c>
      <c r="H1620" s="347">
        <f>IF(InpOverride!H1620="",F_Inputs!H1620,InpOverride!H1620)</f>
        <v>0</v>
      </c>
      <c r="I1620" s="347">
        <f>IF(InpOverride!I1620="",F_Inputs!I1620,InpOverride!I1620)</f>
        <v>885.4</v>
      </c>
      <c r="J1620" s="347">
        <f>IF(InpOverride!J1620="",F_Inputs!J1620,InpOverride!J1620)</f>
        <v>0</v>
      </c>
      <c r="K1620" s="347">
        <f>IF(InpOverride!K1620="",F_Inputs!K1620,InpOverride!K1620)</f>
        <v>0</v>
      </c>
      <c r="L1620" s="347">
        <f>IF(InpOverride!L1620="",F_Inputs!L1620,InpOverride!L1620)</f>
        <v>0</v>
      </c>
      <c r="M1620" s="347">
        <f>IF(InpOverride!M1620="",F_Inputs!M1620,InpOverride!M1620)</f>
        <v>0</v>
      </c>
    </row>
    <row r="1621" spans="1:13" x14ac:dyDescent="0.35">
      <c r="A1621" t="s">
        <v>131</v>
      </c>
      <c r="B1621" t="s">
        <v>618</v>
      </c>
      <c r="C1621" t="s">
        <v>619</v>
      </c>
      <c r="D1621" t="s">
        <v>424</v>
      </c>
      <c r="E1621" t="s">
        <v>292</v>
      </c>
      <c r="F1621" s="347">
        <f>IF(InpOverride!F1621="",F_Inputs!F1621,InpOverride!F1621)</f>
        <v>0</v>
      </c>
      <c r="G1621" s="347">
        <f>IF(InpOverride!G1621="",F_Inputs!G1621,InpOverride!G1621)</f>
        <v>0</v>
      </c>
      <c r="H1621" s="347">
        <f>IF(InpOverride!H1621="",F_Inputs!H1621,InpOverride!H1621)</f>
        <v>0</v>
      </c>
      <c r="I1621" s="347">
        <f>IF(InpOverride!I1621="",F_Inputs!I1621,InpOverride!I1621)</f>
        <v>1.83</v>
      </c>
      <c r="J1621" s="347">
        <f>IF(InpOverride!J1621="",F_Inputs!J1621,InpOverride!J1621)</f>
        <v>0</v>
      </c>
      <c r="K1621" s="347">
        <f>IF(InpOverride!K1621="",F_Inputs!K1621,InpOverride!K1621)</f>
        <v>0</v>
      </c>
      <c r="L1621" s="347">
        <f>IF(InpOverride!L1621="",F_Inputs!L1621,InpOverride!L1621)</f>
        <v>0</v>
      </c>
      <c r="M1621" s="347">
        <f>IF(InpOverride!M1621="",F_Inputs!M1621,InpOverride!M1621)</f>
        <v>0</v>
      </c>
    </row>
    <row r="1622" spans="1:13" x14ac:dyDescent="0.35">
      <c r="A1622" t="s">
        <v>131</v>
      </c>
      <c r="B1622" t="s">
        <v>620</v>
      </c>
      <c r="C1622" t="s">
        <v>621</v>
      </c>
      <c r="D1622" t="s">
        <v>176</v>
      </c>
      <c r="E1622" t="s">
        <v>292</v>
      </c>
      <c r="F1622" s="347">
        <f>IF(InpOverride!F1622="",F_Inputs!F1622,InpOverride!F1622)</f>
        <v>0</v>
      </c>
      <c r="G1622" s="347">
        <f>IF(InpOverride!G1622="",F_Inputs!G1622,InpOverride!G1622)</f>
        <v>0</v>
      </c>
      <c r="H1622" s="347">
        <f>IF(InpOverride!H1622="",F_Inputs!H1622,InpOverride!H1622)</f>
        <v>0</v>
      </c>
      <c r="I1622" s="347">
        <f>IF(InpOverride!I1622="",F_Inputs!I1622,InpOverride!I1622)</f>
        <v>2.0668624350575998E-3</v>
      </c>
      <c r="J1622" s="347">
        <f>IF(InpOverride!J1622="",F_Inputs!J1622,InpOverride!J1622)</f>
        <v>0</v>
      </c>
      <c r="K1622" s="347">
        <f>IF(InpOverride!K1622="",F_Inputs!K1622,InpOverride!K1622)</f>
        <v>0</v>
      </c>
      <c r="L1622" s="347">
        <f>IF(InpOverride!L1622="",F_Inputs!L1622,InpOverride!L1622)</f>
        <v>0</v>
      </c>
      <c r="M1622" s="347">
        <f>IF(InpOverride!M1622="",F_Inputs!M1622,InpOverride!M1622)</f>
        <v>0</v>
      </c>
    </row>
    <row r="1623" spans="1:13" x14ac:dyDescent="0.35">
      <c r="A1623" t="s">
        <v>131</v>
      </c>
      <c r="B1623" t="s">
        <v>622</v>
      </c>
      <c r="C1623" t="s">
        <v>623</v>
      </c>
      <c r="D1623" t="s">
        <v>424</v>
      </c>
      <c r="E1623" t="s">
        <v>292</v>
      </c>
      <c r="F1623" s="347">
        <f>IF(InpOverride!F1623="",F_Inputs!F1623,InpOverride!F1623)</f>
        <v>0</v>
      </c>
      <c r="G1623" s="347">
        <f>IF(InpOverride!G1623="",F_Inputs!G1623,InpOverride!G1623)</f>
        <v>0</v>
      </c>
      <c r="H1623" s="347">
        <f>IF(InpOverride!H1623="",F_Inputs!H1623,InpOverride!H1623)</f>
        <v>0</v>
      </c>
      <c r="I1623" s="347">
        <f>IF(InpOverride!I1623="",F_Inputs!I1623,InpOverride!I1623)</f>
        <v>782.62203865494996</v>
      </c>
      <c r="J1623" s="347">
        <f>IF(InpOverride!J1623="",F_Inputs!J1623,InpOverride!J1623)</f>
        <v>0</v>
      </c>
      <c r="K1623" s="347">
        <f>IF(InpOverride!K1623="",F_Inputs!K1623,InpOverride!K1623)</f>
        <v>0</v>
      </c>
      <c r="L1623" s="347">
        <f>IF(InpOverride!L1623="",F_Inputs!L1623,InpOverride!L1623)</f>
        <v>0</v>
      </c>
      <c r="M1623" s="347">
        <f>IF(InpOverride!M1623="",F_Inputs!M1623,InpOverride!M1623)</f>
        <v>0</v>
      </c>
    </row>
    <row r="1624" spans="1:13" x14ac:dyDescent="0.35">
      <c r="A1624" t="s">
        <v>131</v>
      </c>
      <c r="B1624" t="s">
        <v>624</v>
      </c>
      <c r="C1624" t="s">
        <v>625</v>
      </c>
      <c r="D1624" t="s">
        <v>424</v>
      </c>
      <c r="E1624" t="s">
        <v>292</v>
      </c>
      <c r="F1624" s="347">
        <f>IF(InpOverride!F1624="",F_Inputs!F1624,InpOverride!F1624)</f>
        <v>0</v>
      </c>
      <c r="G1624" s="347">
        <f>IF(InpOverride!G1624="",F_Inputs!G1624,InpOverride!G1624)</f>
        <v>0</v>
      </c>
      <c r="H1624" s="347">
        <f>IF(InpOverride!H1624="",F_Inputs!H1624,InpOverride!H1624)</f>
        <v>0</v>
      </c>
      <c r="I1624" s="347">
        <f>IF(InpOverride!I1624="",F_Inputs!I1624,InpOverride!I1624)</f>
        <v>97.178469815668194</v>
      </c>
      <c r="J1624" s="347">
        <f>IF(InpOverride!J1624="",F_Inputs!J1624,InpOverride!J1624)</f>
        <v>0</v>
      </c>
      <c r="K1624" s="347">
        <f>IF(InpOverride!K1624="",F_Inputs!K1624,InpOverride!K1624)</f>
        <v>0</v>
      </c>
      <c r="L1624" s="347">
        <f>IF(InpOverride!L1624="",F_Inputs!L1624,InpOverride!L1624)</f>
        <v>0</v>
      </c>
      <c r="M1624" s="347">
        <f>IF(InpOverride!M1624="",F_Inputs!M1624,InpOverride!M1624)</f>
        <v>0</v>
      </c>
    </row>
    <row r="1625" spans="1:13" x14ac:dyDescent="0.35">
      <c r="A1625" t="s">
        <v>131</v>
      </c>
      <c r="B1625" t="s">
        <v>626</v>
      </c>
      <c r="C1625" t="s">
        <v>627</v>
      </c>
      <c r="D1625" t="s">
        <v>424</v>
      </c>
      <c r="E1625" t="s">
        <v>292</v>
      </c>
      <c r="F1625" s="347">
        <f>IF(InpOverride!F1625="",F_Inputs!F1625,InpOverride!F1625)</f>
        <v>0</v>
      </c>
      <c r="G1625" s="347">
        <f>IF(InpOverride!G1625="",F_Inputs!G1625,InpOverride!G1625)</f>
        <v>0</v>
      </c>
      <c r="H1625" s="347">
        <f>IF(InpOverride!H1625="",F_Inputs!H1625,InpOverride!H1625)</f>
        <v>0</v>
      </c>
      <c r="I1625" s="347">
        <f>IF(InpOverride!I1625="",F_Inputs!I1625,InpOverride!I1625)</f>
        <v>562.65629965358698</v>
      </c>
      <c r="J1625" s="347">
        <f>IF(InpOverride!J1625="",F_Inputs!J1625,InpOverride!J1625)</f>
        <v>0</v>
      </c>
      <c r="K1625" s="347">
        <f>IF(InpOverride!K1625="",F_Inputs!K1625,InpOverride!K1625)</f>
        <v>0</v>
      </c>
      <c r="L1625" s="347">
        <f>IF(InpOverride!L1625="",F_Inputs!L1625,InpOverride!L1625)</f>
        <v>0</v>
      </c>
      <c r="M1625" s="347">
        <f>IF(InpOverride!M1625="",F_Inputs!M1625,InpOverride!M1625)</f>
        <v>0</v>
      </c>
    </row>
    <row r="1626" spans="1:13" x14ac:dyDescent="0.35">
      <c r="A1626" t="s">
        <v>131</v>
      </c>
      <c r="B1626" t="s">
        <v>628</v>
      </c>
      <c r="C1626" t="s">
        <v>629</v>
      </c>
      <c r="D1626" t="s">
        <v>424</v>
      </c>
      <c r="E1626" t="s">
        <v>292</v>
      </c>
      <c r="F1626" s="347">
        <f>IF(InpOverride!F1626="",F_Inputs!F1626,InpOverride!F1626)</f>
        <v>0</v>
      </c>
      <c r="G1626" s="347">
        <f>IF(InpOverride!G1626="",F_Inputs!G1626,InpOverride!G1626)</f>
        <v>0</v>
      </c>
      <c r="H1626" s="347">
        <f>IF(InpOverride!H1626="",F_Inputs!H1626,InpOverride!H1626)</f>
        <v>0</v>
      </c>
      <c r="I1626" s="347">
        <f>IF(InpOverride!I1626="",F_Inputs!I1626,InpOverride!I1626)</f>
        <v>37.800986261791302</v>
      </c>
      <c r="J1626" s="347">
        <f>IF(InpOverride!J1626="",F_Inputs!J1626,InpOverride!J1626)</f>
        <v>0</v>
      </c>
      <c r="K1626" s="347">
        <f>IF(InpOverride!K1626="",F_Inputs!K1626,InpOverride!K1626)</f>
        <v>0</v>
      </c>
      <c r="L1626" s="347">
        <f>IF(InpOverride!L1626="",F_Inputs!L1626,InpOverride!L1626)</f>
        <v>0</v>
      </c>
      <c r="M1626" s="347">
        <f>IF(InpOverride!M1626="",F_Inputs!M1626,InpOverride!M1626)</f>
        <v>0</v>
      </c>
    </row>
    <row r="1627" spans="1:13" x14ac:dyDescent="0.35">
      <c r="A1627" t="s">
        <v>131</v>
      </c>
      <c r="B1627" t="s">
        <v>630</v>
      </c>
      <c r="C1627" t="s">
        <v>631</v>
      </c>
      <c r="D1627" t="s">
        <v>188</v>
      </c>
      <c r="E1627" t="s">
        <v>292</v>
      </c>
      <c r="F1627" s="347">
        <f>IF(InpOverride!F1627="",F_Inputs!F1627,InpOverride!F1627)</f>
        <v>0</v>
      </c>
      <c r="G1627" s="347">
        <f>IF(InpOverride!G1627="",F_Inputs!G1627,InpOverride!G1627)</f>
        <v>0</v>
      </c>
      <c r="H1627" s="347">
        <f>IF(InpOverride!H1627="",F_Inputs!H1627,InpOverride!H1627)</f>
        <v>0</v>
      </c>
      <c r="I1627" s="347">
        <f>IF(InpOverride!I1627="",F_Inputs!I1627,InpOverride!I1627)</f>
        <v>2597123.5485184798</v>
      </c>
      <c r="J1627" s="347">
        <f>IF(InpOverride!J1627="",F_Inputs!J1627,InpOverride!J1627)</f>
        <v>0</v>
      </c>
      <c r="K1627" s="347">
        <f>IF(InpOverride!K1627="",F_Inputs!K1627,InpOverride!K1627)</f>
        <v>0</v>
      </c>
      <c r="L1627" s="347">
        <f>IF(InpOverride!L1627="",F_Inputs!L1627,InpOverride!L1627)</f>
        <v>0</v>
      </c>
      <c r="M1627" s="347">
        <f>IF(InpOverride!M1627="",F_Inputs!M1627,InpOverride!M1627)</f>
        <v>0</v>
      </c>
    </row>
    <row r="1628" spans="1:13" x14ac:dyDescent="0.35">
      <c r="A1628" t="s">
        <v>131</v>
      </c>
      <c r="B1628" t="s">
        <v>632</v>
      </c>
      <c r="C1628" t="s">
        <v>633</v>
      </c>
      <c r="D1628" t="s">
        <v>188</v>
      </c>
      <c r="E1628" t="s">
        <v>292</v>
      </c>
      <c r="F1628" s="347">
        <f>IF(InpOverride!F1628="",F_Inputs!F1628,InpOverride!F1628)</f>
        <v>0</v>
      </c>
      <c r="G1628" s="347">
        <f>IF(InpOverride!G1628="",F_Inputs!G1628,InpOverride!G1628)</f>
        <v>0</v>
      </c>
      <c r="H1628" s="347">
        <f>IF(InpOverride!H1628="",F_Inputs!H1628,InpOverride!H1628)</f>
        <v>0</v>
      </c>
      <c r="I1628" s="347">
        <f>IF(InpOverride!I1628="",F_Inputs!I1628,InpOverride!I1628)</f>
        <v>0</v>
      </c>
      <c r="J1628" s="347">
        <f>IF(InpOverride!J1628="",F_Inputs!J1628,InpOverride!J1628)</f>
        <v>0</v>
      </c>
      <c r="K1628" s="347">
        <f>IF(InpOverride!K1628="",F_Inputs!K1628,InpOverride!K1628)</f>
        <v>0</v>
      </c>
      <c r="L1628" s="347">
        <f>IF(InpOverride!L1628="",F_Inputs!L1628,InpOverride!L1628)</f>
        <v>0</v>
      </c>
      <c r="M1628" s="347">
        <f>IF(InpOverride!M1628="",F_Inputs!M1628,InpOverride!M1628)</f>
        <v>0</v>
      </c>
    </row>
    <row r="1629" spans="1:13" x14ac:dyDescent="0.35">
      <c r="A1629" t="s">
        <v>131</v>
      </c>
      <c r="B1629" t="s">
        <v>634</v>
      </c>
      <c r="C1629" t="s">
        <v>635</v>
      </c>
      <c r="D1629" t="s">
        <v>636</v>
      </c>
      <c r="E1629" t="s">
        <v>292</v>
      </c>
      <c r="F1629" s="347">
        <f>IF(InpOverride!F1629="",F_Inputs!F1629,InpOverride!F1629)</f>
        <v>0</v>
      </c>
      <c r="G1629" s="347">
        <f>IF(InpOverride!G1629="",F_Inputs!G1629,InpOverride!G1629)</f>
        <v>0</v>
      </c>
      <c r="H1629" s="347">
        <f>IF(InpOverride!H1629="",F_Inputs!H1629,InpOverride!H1629)</f>
        <v>0</v>
      </c>
      <c r="I1629" s="347">
        <f>IF(InpOverride!I1629="",F_Inputs!I1629,InpOverride!I1629)</f>
        <v>4863436.04</v>
      </c>
      <c r="J1629" s="347">
        <f>IF(InpOverride!J1629="",F_Inputs!J1629,InpOverride!J1629)</f>
        <v>0</v>
      </c>
      <c r="K1629" s="347">
        <f>IF(InpOverride!K1629="",F_Inputs!K1629,InpOverride!K1629)</f>
        <v>0</v>
      </c>
      <c r="L1629" s="347">
        <f>IF(InpOverride!L1629="",F_Inputs!L1629,InpOverride!L1629)</f>
        <v>0</v>
      </c>
      <c r="M1629" s="347">
        <f>IF(InpOverride!M1629="",F_Inputs!M1629,InpOverride!M1629)</f>
        <v>0</v>
      </c>
    </row>
    <row r="1630" spans="1:13" x14ac:dyDescent="0.35">
      <c r="A1630" t="s">
        <v>131</v>
      </c>
      <c r="B1630" t="s">
        <v>637</v>
      </c>
      <c r="C1630" t="s">
        <v>638</v>
      </c>
      <c r="D1630" t="s">
        <v>636</v>
      </c>
      <c r="E1630" t="s">
        <v>292</v>
      </c>
      <c r="F1630" s="347">
        <f>IF(InpOverride!F1630="",F_Inputs!F1630,InpOverride!F1630)</f>
        <v>0</v>
      </c>
      <c r="G1630" s="347">
        <f>IF(InpOverride!G1630="",F_Inputs!G1630,InpOverride!G1630)</f>
        <v>0</v>
      </c>
      <c r="H1630" s="347">
        <f>IF(InpOverride!H1630="",F_Inputs!H1630,InpOverride!H1630)</f>
        <v>0</v>
      </c>
      <c r="I1630" s="347">
        <f>IF(InpOverride!I1630="",F_Inputs!I1630,InpOverride!I1630)</f>
        <v>0</v>
      </c>
      <c r="J1630" s="347">
        <f>IF(InpOverride!J1630="",F_Inputs!J1630,InpOverride!J1630)</f>
        <v>0</v>
      </c>
      <c r="K1630" s="347">
        <f>IF(InpOverride!K1630="",F_Inputs!K1630,InpOverride!K1630)</f>
        <v>0</v>
      </c>
      <c r="L1630" s="347">
        <f>IF(InpOverride!L1630="",F_Inputs!L1630,InpOverride!L1630)</f>
        <v>0</v>
      </c>
      <c r="M1630" s="347">
        <f>IF(InpOverride!M1630="",F_Inputs!M1630,InpOverride!M1630)</f>
        <v>0</v>
      </c>
    </row>
    <row r="1631" spans="1:13" x14ac:dyDescent="0.35">
      <c r="A1631" t="s">
        <v>131</v>
      </c>
      <c r="B1631" t="s">
        <v>639</v>
      </c>
      <c r="C1631" t="s">
        <v>640</v>
      </c>
      <c r="D1631" t="s">
        <v>176</v>
      </c>
      <c r="E1631" t="s">
        <v>292</v>
      </c>
      <c r="F1631" s="347">
        <f>IF(InpOverride!F1631="",F_Inputs!F1631,InpOverride!F1631)</f>
        <v>0</v>
      </c>
      <c r="G1631" s="347">
        <f>IF(InpOverride!G1631="",F_Inputs!G1631,InpOverride!G1631)</f>
        <v>0</v>
      </c>
      <c r="H1631" s="347">
        <f>IF(InpOverride!H1631="",F_Inputs!H1631,InpOverride!H1631)</f>
        <v>0</v>
      </c>
      <c r="I1631" s="347">
        <f>IF(InpOverride!I1631="",F_Inputs!I1631,InpOverride!I1631)</f>
        <v>0</v>
      </c>
      <c r="J1631" s="347">
        <f>IF(InpOverride!J1631="",F_Inputs!J1631,InpOverride!J1631)</f>
        <v>0</v>
      </c>
      <c r="K1631" s="347">
        <f>IF(InpOverride!K1631="",F_Inputs!K1631,InpOverride!K1631)</f>
        <v>0</v>
      </c>
      <c r="L1631" s="347">
        <f>IF(InpOverride!L1631="",F_Inputs!L1631,InpOverride!L1631)</f>
        <v>0</v>
      </c>
      <c r="M1631" s="347">
        <f>IF(InpOverride!M1631="",F_Inputs!M1631,InpOverride!M1631)</f>
        <v>0</v>
      </c>
    </row>
    <row r="1632" spans="1:13" x14ac:dyDescent="0.35">
      <c r="A1632" t="s">
        <v>131</v>
      </c>
      <c r="B1632" t="s">
        <v>641</v>
      </c>
      <c r="C1632" t="s">
        <v>642</v>
      </c>
      <c r="D1632" t="s">
        <v>636</v>
      </c>
      <c r="E1632" t="s">
        <v>292</v>
      </c>
      <c r="F1632" s="347">
        <f>IF(InpOverride!F1632="",F_Inputs!F1632,InpOverride!F1632)</f>
        <v>0</v>
      </c>
      <c r="G1632" s="347">
        <f>IF(InpOverride!G1632="",F_Inputs!G1632,InpOverride!G1632)</f>
        <v>0</v>
      </c>
      <c r="H1632" s="347">
        <f>IF(InpOverride!H1632="",F_Inputs!H1632,InpOverride!H1632)</f>
        <v>0</v>
      </c>
      <c r="I1632" s="347">
        <f>IF(InpOverride!I1632="",F_Inputs!I1632,InpOverride!I1632)</f>
        <v>254200.23</v>
      </c>
      <c r="J1632" s="347">
        <f>IF(InpOverride!J1632="",F_Inputs!J1632,InpOverride!J1632)</f>
        <v>0</v>
      </c>
      <c r="K1632" s="347">
        <f>IF(InpOverride!K1632="",F_Inputs!K1632,InpOverride!K1632)</f>
        <v>0</v>
      </c>
      <c r="L1632" s="347">
        <f>IF(InpOverride!L1632="",F_Inputs!L1632,InpOverride!L1632)</f>
        <v>0</v>
      </c>
      <c r="M1632" s="347">
        <f>IF(InpOverride!M1632="",F_Inputs!M1632,InpOverride!M1632)</f>
        <v>0</v>
      </c>
    </row>
    <row r="1633" spans="1:13" x14ac:dyDescent="0.35">
      <c r="A1633" t="s">
        <v>131</v>
      </c>
      <c r="B1633" t="s">
        <v>643</v>
      </c>
      <c r="C1633" t="s">
        <v>644</v>
      </c>
      <c r="D1633" t="s">
        <v>176</v>
      </c>
      <c r="E1633" t="s">
        <v>292</v>
      </c>
      <c r="F1633" s="347">
        <f>IF(InpOverride!F1633="",F_Inputs!F1633,InpOverride!F1633)</f>
        <v>0</v>
      </c>
      <c r="G1633" s="347">
        <f>IF(InpOverride!G1633="",F_Inputs!G1633,InpOverride!G1633)</f>
        <v>0</v>
      </c>
      <c r="H1633" s="347">
        <f>IF(InpOverride!H1633="",F_Inputs!H1633,InpOverride!H1633)</f>
        <v>0</v>
      </c>
      <c r="I1633" s="347">
        <f>IF(InpOverride!I1633="",F_Inputs!I1633,InpOverride!I1633)</f>
        <v>5.2267620651180603E-2</v>
      </c>
      <c r="J1633" s="347">
        <f>IF(InpOverride!J1633="",F_Inputs!J1633,InpOverride!J1633)</f>
        <v>0</v>
      </c>
      <c r="K1633" s="347">
        <f>IF(InpOverride!K1633="",F_Inputs!K1633,InpOverride!K1633)</f>
        <v>0</v>
      </c>
      <c r="L1633" s="347">
        <f>IF(InpOverride!L1633="",F_Inputs!L1633,InpOverride!L1633)</f>
        <v>0</v>
      </c>
      <c r="M1633" s="347">
        <f>IF(InpOverride!M1633="",F_Inputs!M1633,InpOverride!M1633)</f>
        <v>0</v>
      </c>
    </row>
    <row r="1634" spans="1:13" x14ac:dyDescent="0.35">
      <c r="A1634" t="s">
        <v>131</v>
      </c>
      <c r="B1634" t="s">
        <v>645</v>
      </c>
      <c r="C1634" t="s">
        <v>646</v>
      </c>
      <c r="D1634" t="s">
        <v>636</v>
      </c>
      <c r="E1634" t="s">
        <v>292</v>
      </c>
      <c r="F1634" s="347">
        <f>IF(InpOverride!F1634="",F_Inputs!F1634,InpOverride!F1634)</f>
        <v>0</v>
      </c>
      <c r="G1634" s="347">
        <f>IF(InpOverride!G1634="",F_Inputs!G1634,InpOverride!G1634)</f>
        <v>0</v>
      </c>
      <c r="H1634" s="347">
        <f>IF(InpOverride!H1634="",F_Inputs!H1634,InpOverride!H1634)</f>
        <v>0</v>
      </c>
      <c r="I1634" s="347">
        <f>IF(InpOverride!I1634="",F_Inputs!I1634,InpOverride!I1634)</f>
        <v>4609235.82</v>
      </c>
      <c r="J1634" s="347">
        <f>IF(InpOverride!J1634="",F_Inputs!J1634,InpOverride!J1634)</f>
        <v>0</v>
      </c>
      <c r="K1634" s="347">
        <f>IF(InpOverride!K1634="",F_Inputs!K1634,InpOverride!K1634)</f>
        <v>0</v>
      </c>
      <c r="L1634" s="347">
        <f>IF(InpOverride!L1634="",F_Inputs!L1634,InpOverride!L1634)</f>
        <v>0</v>
      </c>
      <c r="M1634" s="347">
        <f>IF(InpOverride!M1634="",F_Inputs!M1634,InpOverride!M1634)</f>
        <v>0</v>
      </c>
    </row>
    <row r="1635" spans="1:13" x14ac:dyDescent="0.35">
      <c r="A1635" t="s">
        <v>131</v>
      </c>
      <c r="B1635" t="s">
        <v>647</v>
      </c>
      <c r="C1635" t="s">
        <v>648</v>
      </c>
      <c r="D1635" t="s">
        <v>176</v>
      </c>
      <c r="E1635" t="s">
        <v>292</v>
      </c>
      <c r="F1635" s="347">
        <f>IF(InpOverride!F1635="",F_Inputs!F1635,InpOverride!F1635)</f>
        <v>0</v>
      </c>
      <c r="G1635" s="347">
        <f>IF(InpOverride!G1635="",F_Inputs!G1635,InpOverride!G1635)</f>
        <v>0</v>
      </c>
      <c r="H1635" s="347">
        <f>IF(InpOverride!H1635="",F_Inputs!H1635,InpOverride!H1635)</f>
        <v>0</v>
      </c>
      <c r="I1635" s="347">
        <f>IF(InpOverride!I1635="",F_Inputs!I1635,InpOverride!I1635)</f>
        <v>0.94773238140497895</v>
      </c>
      <c r="J1635" s="347">
        <f>IF(InpOverride!J1635="",F_Inputs!J1635,InpOverride!J1635)</f>
        <v>0</v>
      </c>
      <c r="K1635" s="347">
        <f>IF(InpOverride!K1635="",F_Inputs!K1635,InpOverride!K1635)</f>
        <v>0</v>
      </c>
      <c r="L1635" s="347">
        <f>IF(InpOverride!L1635="",F_Inputs!L1635,InpOverride!L1635)</f>
        <v>0</v>
      </c>
      <c r="M1635" s="347">
        <f>IF(InpOverride!M1635="",F_Inputs!M1635,InpOverride!M1635)</f>
        <v>0</v>
      </c>
    </row>
    <row r="1636" spans="1:13" x14ac:dyDescent="0.35">
      <c r="A1636" t="s">
        <v>131</v>
      </c>
      <c r="B1636" t="s">
        <v>649</v>
      </c>
      <c r="C1636" t="s">
        <v>650</v>
      </c>
      <c r="D1636" t="s">
        <v>176</v>
      </c>
      <c r="E1636" t="s">
        <v>292</v>
      </c>
      <c r="F1636" s="347">
        <f>IF(InpOverride!F1636="",F_Inputs!F1636,InpOverride!F1636)</f>
        <v>0</v>
      </c>
      <c r="G1636" s="347">
        <f>IF(InpOverride!G1636="",F_Inputs!G1636,InpOverride!G1636)</f>
        <v>0</v>
      </c>
      <c r="H1636" s="347">
        <f>IF(InpOverride!H1636="",F_Inputs!H1636,InpOverride!H1636)</f>
        <v>0</v>
      </c>
      <c r="I1636" s="347">
        <f>IF(InpOverride!I1636="",F_Inputs!I1636,InpOverride!I1636)</f>
        <v>0.88229999999999997</v>
      </c>
      <c r="J1636" s="347">
        <f>IF(InpOverride!J1636="",F_Inputs!J1636,InpOverride!J1636)</f>
        <v>0</v>
      </c>
      <c r="K1636" s="347">
        <f>IF(InpOverride!K1636="",F_Inputs!K1636,InpOverride!K1636)</f>
        <v>0</v>
      </c>
      <c r="L1636" s="347">
        <f>IF(InpOverride!L1636="",F_Inputs!L1636,InpOverride!L1636)</f>
        <v>0</v>
      </c>
      <c r="M1636" s="347">
        <f>IF(InpOverride!M1636="",F_Inputs!M1636,InpOverride!M1636)</f>
        <v>0</v>
      </c>
    </row>
    <row r="1637" spans="1:13" x14ac:dyDescent="0.35">
      <c r="A1637" t="s">
        <v>131</v>
      </c>
      <c r="B1637" t="s">
        <v>651</v>
      </c>
      <c r="C1637" t="s">
        <v>652</v>
      </c>
      <c r="D1637" t="s">
        <v>176</v>
      </c>
      <c r="E1637" t="s">
        <v>292</v>
      </c>
      <c r="F1637" s="347">
        <f>IF(InpOverride!F1637="",F_Inputs!F1637,InpOverride!F1637)</f>
        <v>0</v>
      </c>
      <c r="G1637" s="347">
        <f>IF(InpOverride!G1637="",F_Inputs!G1637,InpOverride!G1637)</f>
        <v>0</v>
      </c>
      <c r="H1637" s="347">
        <f>IF(InpOverride!H1637="",F_Inputs!H1637,InpOverride!H1637)</f>
        <v>0</v>
      </c>
      <c r="I1637" s="347">
        <f>IF(InpOverride!I1637="",F_Inputs!I1637,InpOverride!I1637)</f>
        <v>4.0300000000000002E-2</v>
      </c>
      <c r="J1637" s="347">
        <f>IF(InpOverride!J1637="",F_Inputs!J1637,InpOverride!J1637)</f>
        <v>0</v>
      </c>
      <c r="K1637" s="347">
        <f>IF(InpOverride!K1637="",F_Inputs!K1637,InpOverride!K1637)</f>
        <v>0</v>
      </c>
      <c r="L1637" s="347">
        <f>IF(InpOverride!L1637="",F_Inputs!L1637,InpOverride!L1637)</f>
        <v>0</v>
      </c>
      <c r="M1637" s="347">
        <f>IF(InpOverride!M1637="",F_Inputs!M1637,InpOverride!M1637)</f>
        <v>0</v>
      </c>
    </row>
    <row r="1638" spans="1:13" x14ac:dyDescent="0.35">
      <c r="A1638" t="s">
        <v>131</v>
      </c>
      <c r="B1638" t="s">
        <v>653</v>
      </c>
      <c r="C1638" t="s">
        <v>654</v>
      </c>
      <c r="D1638" t="s">
        <v>176</v>
      </c>
      <c r="E1638" t="s">
        <v>292</v>
      </c>
      <c r="F1638" s="347">
        <f>IF(InpOverride!F1638="",F_Inputs!F1638,InpOverride!F1638)</f>
        <v>0</v>
      </c>
      <c r="G1638" s="347">
        <f>IF(InpOverride!G1638="",F_Inputs!G1638,InpOverride!G1638)</f>
        <v>0</v>
      </c>
      <c r="H1638" s="347">
        <f>IF(InpOverride!H1638="",F_Inputs!H1638,InpOverride!H1638)</f>
        <v>0</v>
      </c>
      <c r="I1638" s="347">
        <f>IF(InpOverride!I1638="",F_Inputs!I1638,InpOverride!I1638)</f>
        <v>7.7299999999999994E-2</v>
      </c>
      <c r="J1638" s="347">
        <f>IF(InpOverride!J1638="",F_Inputs!J1638,InpOverride!J1638)</f>
        <v>0</v>
      </c>
      <c r="K1638" s="347">
        <f>IF(InpOverride!K1638="",F_Inputs!K1638,InpOverride!K1638)</f>
        <v>0</v>
      </c>
      <c r="L1638" s="347">
        <f>IF(InpOverride!L1638="",F_Inputs!L1638,InpOverride!L1638)</f>
        <v>0</v>
      </c>
      <c r="M1638" s="347">
        <f>IF(InpOverride!M1638="",F_Inputs!M1638,InpOverride!M1638)</f>
        <v>0</v>
      </c>
    </row>
    <row r="1639" spans="1:13" x14ac:dyDescent="0.35">
      <c r="A1639" t="s">
        <v>131</v>
      </c>
      <c r="B1639" t="s">
        <v>655</v>
      </c>
      <c r="C1639" t="s">
        <v>656</v>
      </c>
      <c r="D1639" t="s">
        <v>189</v>
      </c>
      <c r="E1639" t="s">
        <v>292</v>
      </c>
      <c r="F1639" s="347">
        <f>IF(InpOverride!F1639="",F_Inputs!F1639,InpOverride!F1639)</f>
        <v>0</v>
      </c>
      <c r="G1639" s="347">
        <f>IF(InpOverride!G1639="",F_Inputs!G1639,InpOverride!G1639)</f>
        <v>0</v>
      </c>
      <c r="H1639" s="347">
        <f>IF(InpOverride!H1639="",F_Inputs!H1639,InpOverride!H1639)</f>
        <v>0</v>
      </c>
      <c r="I1639" s="347">
        <f>IF(InpOverride!I1639="",F_Inputs!I1639,InpOverride!I1639)</f>
        <v>664</v>
      </c>
      <c r="J1639" s="347">
        <f>IF(InpOverride!J1639="",F_Inputs!J1639,InpOverride!J1639)</f>
        <v>0</v>
      </c>
      <c r="K1639" s="347">
        <f>IF(InpOverride!K1639="",F_Inputs!K1639,InpOverride!K1639)</f>
        <v>0</v>
      </c>
      <c r="L1639" s="347">
        <f>IF(InpOverride!L1639="",F_Inputs!L1639,InpOverride!L1639)</f>
        <v>0</v>
      </c>
      <c r="M1639" s="347">
        <f>IF(InpOverride!M1639="",F_Inputs!M1639,InpOverride!M1639)</f>
        <v>0</v>
      </c>
    </row>
    <row r="1640" spans="1:13" x14ac:dyDescent="0.35">
      <c r="A1640" t="s">
        <v>131</v>
      </c>
      <c r="B1640" t="s">
        <v>657</v>
      </c>
      <c r="C1640" t="s">
        <v>658</v>
      </c>
      <c r="D1640" t="s">
        <v>170</v>
      </c>
      <c r="E1640" t="s">
        <v>292</v>
      </c>
      <c r="F1640" s="347">
        <f>IF(InpOverride!F1640="",F_Inputs!F1640,InpOverride!F1640)</f>
        <v>0</v>
      </c>
      <c r="G1640" s="347">
        <f>IF(InpOverride!G1640="",F_Inputs!G1640,InpOverride!G1640)</f>
        <v>0</v>
      </c>
      <c r="H1640" s="347">
        <f>IF(InpOverride!H1640="",F_Inputs!H1640,InpOverride!H1640)</f>
        <v>0</v>
      </c>
      <c r="I1640" s="347">
        <f>IF(InpOverride!I1640="",F_Inputs!I1640,InpOverride!I1640)</f>
        <v>1.135</v>
      </c>
      <c r="J1640" s="347">
        <f>IF(InpOverride!J1640="",F_Inputs!J1640,InpOverride!J1640)</f>
        <v>0</v>
      </c>
      <c r="K1640" s="347">
        <f>IF(InpOverride!K1640="",F_Inputs!K1640,InpOverride!K1640)</f>
        <v>0</v>
      </c>
      <c r="L1640" s="347">
        <f>IF(InpOverride!L1640="",F_Inputs!L1640,InpOverride!L1640)</f>
        <v>0</v>
      </c>
      <c r="M1640" s="347">
        <f>IF(InpOverride!M1640="",F_Inputs!M1640,InpOverride!M1640)</f>
        <v>0</v>
      </c>
    </row>
    <row r="1641" spans="1:13" x14ac:dyDescent="0.35">
      <c r="A1641" t="s">
        <v>131</v>
      </c>
      <c r="B1641" t="s">
        <v>659</v>
      </c>
      <c r="C1641" t="s">
        <v>660</v>
      </c>
      <c r="D1641" t="s">
        <v>170</v>
      </c>
      <c r="E1641" t="s">
        <v>292</v>
      </c>
      <c r="F1641" s="347">
        <f>IF(InpOverride!F1641="",F_Inputs!F1641,InpOverride!F1641)</f>
        <v>0</v>
      </c>
      <c r="G1641" s="347">
        <f>IF(InpOverride!G1641="",F_Inputs!G1641,InpOverride!G1641)</f>
        <v>0</v>
      </c>
      <c r="H1641" s="347">
        <f>IF(InpOverride!H1641="",F_Inputs!H1641,InpOverride!H1641)</f>
        <v>0</v>
      </c>
      <c r="I1641" s="347">
        <f>IF(InpOverride!I1641="",F_Inputs!I1641,InpOverride!I1641)</f>
        <v>1.274</v>
      </c>
      <c r="J1641" s="347">
        <f>IF(InpOverride!J1641="",F_Inputs!J1641,InpOverride!J1641)</f>
        <v>0</v>
      </c>
      <c r="K1641" s="347">
        <f>IF(InpOverride!K1641="",F_Inputs!K1641,InpOverride!K1641)</f>
        <v>0</v>
      </c>
      <c r="L1641" s="347">
        <f>IF(InpOverride!L1641="",F_Inputs!L1641,InpOverride!L1641)</f>
        <v>0</v>
      </c>
      <c r="M1641" s="347">
        <f>IF(InpOverride!M1641="",F_Inputs!M1641,InpOverride!M1641)</f>
        <v>0</v>
      </c>
    </row>
    <row r="1642" spans="1:13" x14ac:dyDescent="0.35">
      <c r="A1642" t="s">
        <v>133</v>
      </c>
      <c r="B1642" t="s">
        <v>290</v>
      </c>
      <c r="C1642" t="s">
        <v>291</v>
      </c>
      <c r="D1642" t="s">
        <v>170</v>
      </c>
      <c r="E1642" t="s">
        <v>292</v>
      </c>
      <c r="F1642" s="347">
        <f>IF(InpOverride!F1642="",F_Inputs!F1642,InpOverride!F1642)</f>
        <v>0</v>
      </c>
      <c r="G1642" s="347">
        <f>IF(InpOverride!G1642="",F_Inputs!G1642,InpOverride!G1642)</f>
        <v>0</v>
      </c>
      <c r="H1642" s="347">
        <f>IF(InpOverride!H1642="",F_Inputs!H1642,InpOverride!H1642)</f>
        <v>0</v>
      </c>
      <c r="I1642" s="347">
        <f>IF(InpOverride!I1642="",F_Inputs!I1642,InpOverride!I1642)</f>
        <v>214.092691715722</v>
      </c>
      <c r="J1642" s="347">
        <f>IF(InpOverride!J1642="",F_Inputs!J1642,InpOverride!J1642)</f>
        <v>0</v>
      </c>
      <c r="K1642" s="347">
        <f>IF(InpOverride!K1642="",F_Inputs!K1642,InpOverride!K1642)</f>
        <v>0</v>
      </c>
      <c r="L1642" s="347">
        <f>IF(InpOverride!L1642="",F_Inputs!L1642,InpOverride!L1642)</f>
        <v>0</v>
      </c>
      <c r="M1642" s="347">
        <f>IF(InpOverride!M1642="",F_Inputs!M1642,InpOverride!M1642)</f>
        <v>0</v>
      </c>
    </row>
    <row r="1643" spans="1:13" x14ac:dyDescent="0.35">
      <c r="A1643" t="s">
        <v>133</v>
      </c>
      <c r="B1643" t="s">
        <v>293</v>
      </c>
      <c r="C1643" t="s">
        <v>294</v>
      </c>
      <c r="D1643" t="s">
        <v>172</v>
      </c>
      <c r="E1643" t="s">
        <v>292</v>
      </c>
      <c r="F1643" s="347">
        <f>IF(InpOverride!F1643="",F_Inputs!F1643,InpOverride!F1643)</f>
        <v>0</v>
      </c>
      <c r="G1643" s="347">
        <f>IF(InpOverride!G1643="",F_Inputs!G1643,InpOverride!G1643)</f>
        <v>0</v>
      </c>
      <c r="H1643" s="347">
        <f>IF(InpOverride!H1643="",F_Inputs!H1643,InpOverride!H1643)</f>
        <v>0</v>
      </c>
      <c r="I1643" s="347">
        <f>IF(InpOverride!I1643="",F_Inputs!I1643,InpOverride!I1643)</f>
        <v>5586.598</v>
      </c>
      <c r="J1643" s="347">
        <f>IF(InpOverride!J1643="",F_Inputs!J1643,InpOverride!J1643)</f>
        <v>0</v>
      </c>
      <c r="K1643" s="347">
        <f>IF(InpOverride!K1643="",F_Inputs!K1643,InpOverride!K1643)</f>
        <v>0</v>
      </c>
      <c r="L1643" s="347">
        <f>IF(InpOverride!L1643="",F_Inputs!L1643,InpOverride!L1643)</f>
        <v>0</v>
      </c>
      <c r="M1643" s="347">
        <f>IF(InpOverride!M1643="",F_Inputs!M1643,InpOverride!M1643)</f>
        <v>0</v>
      </c>
    </row>
    <row r="1644" spans="1:13" x14ac:dyDescent="0.35">
      <c r="A1644" t="s">
        <v>133</v>
      </c>
      <c r="B1644" t="s">
        <v>295</v>
      </c>
      <c r="C1644" t="s">
        <v>296</v>
      </c>
      <c r="D1644" t="s">
        <v>188</v>
      </c>
      <c r="E1644" t="s">
        <v>292</v>
      </c>
      <c r="F1644" s="347">
        <f>IF(InpOverride!F1644="",F_Inputs!F1644,InpOverride!F1644)</f>
        <v>0</v>
      </c>
      <c r="G1644" s="347">
        <f>IF(InpOverride!G1644="",F_Inputs!G1644,InpOverride!G1644)</f>
        <v>0</v>
      </c>
      <c r="H1644" s="347">
        <f>IF(InpOverride!H1644="",F_Inputs!H1644,InpOverride!H1644)</f>
        <v>0.66</v>
      </c>
      <c r="I1644" s="347">
        <f>IF(InpOverride!I1644="",F_Inputs!I1644,InpOverride!I1644)</f>
        <v>2.42</v>
      </c>
      <c r="J1644" s="347">
        <f>IF(InpOverride!J1644="",F_Inputs!J1644,InpOverride!J1644)</f>
        <v>0</v>
      </c>
      <c r="K1644" s="347">
        <f>IF(InpOverride!K1644="",F_Inputs!K1644,InpOverride!K1644)</f>
        <v>0</v>
      </c>
      <c r="L1644" s="347">
        <f>IF(InpOverride!L1644="",F_Inputs!L1644,InpOverride!L1644)</f>
        <v>0</v>
      </c>
      <c r="M1644" s="347">
        <f>IF(InpOverride!M1644="",F_Inputs!M1644,InpOverride!M1644)</f>
        <v>0</v>
      </c>
    </row>
    <row r="1645" spans="1:13" x14ac:dyDescent="0.35">
      <c r="A1645" t="s">
        <v>133</v>
      </c>
      <c r="B1645" t="s">
        <v>297</v>
      </c>
      <c r="C1645" t="s">
        <v>298</v>
      </c>
      <c r="D1645" t="s">
        <v>205</v>
      </c>
      <c r="E1645" t="s">
        <v>292</v>
      </c>
      <c r="F1645" s="347">
        <f>IF(InpOverride!F1645="",F_Inputs!F1645,InpOverride!F1645)</f>
        <v>0</v>
      </c>
      <c r="G1645" s="347">
        <f>IF(InpOverride!G1645="",F_Inputs!G1645,InpOverride!G1645)</f>
        <v>0</v>
      </c>
      <c r="H1645" s="347">
        <f>IF(InpOverride!H1645="",F_Inputs!H1645,InpOverride!H1645)</f>
        <v>0</v>
      </c>
      <c r="I1645" s="347" t="str">
        <f>IF(InpOverride!I1645="",F_Inputs!I1645,InpOverride!I1645)</f>
        <v>No</v>
      </c>
      <c r="J1645" s="347">
        <f>IF(InpOverride!J1645="",F_Inputs!J1645,InpOverride!J1645)</f>
        <v>0</v>
      </c>
      <c r="K1645" s="347">
        <f>IF(InpOverride!K1645="",F_Inputs!K1645,InpOverride!K1645)</f>
        <v>0</v>
      </c>
      <c r="L1645" s="347">
        <f>IF(InpOverride!L1645="",F_Inputs!L1645,InpOverride!L1645)</f>
        <v>0</v>
      </c>
      <c r="M1645" s="347">
        <f>IF(InpOverride!M1645="",F_Inputs!M1645,InpOverride!M1645)</f>
        <v>0</v>
      </c>
    </row>
    <row r="1646" spans="1:13" x14ac:dyDescent="0.35">
      <c r="A1646" t="s">
        <v>133</v>
      </c>
      <c r="B1646" t="s">
        <v>300</v>
      </c>
      <c r="C1646" t="s">
        <v>301</v>
      </c>
      <c r="D1646" t="s">
        <v>170</v>
      </c>
      <c r="E1646" t="s">
        <v>292</v>
      </c>
      <c r="F1646" s="347">
        <f>IF(InpOverride!F1646="",F_Inputs!F1646,InpOverride!F1646)</f>
        <v>0</v>
      </c>
      <c r="G1646" s="347">
        <f>IF(InpOverride!G1646="",F_Inputs!G1646,InpOverride!G1646)</f>
        <v>0</v>
      </c>
      <c r="H1646" s="347">
        <f>IF(InpOverride!H1646="",F_Inputs!H1646,InpOverride!H1646)</f>
        <v>0</v>
      </c>
      <c r="I1646" s="347">
        <f>IF(InpOverride!I1646="",F_Inputs!I1646,InpOverride!I1646)</f>
        <v>-0.89837999999999996</v>
      </c>
      <c r="J1646" s="347">
        <f>IF(InpOverride!J1646="",F_Inputs!J1646,InpOverride!J1646)</f>
        <v>0</v>
      </c>
      <c r="K1646" s="347">
        <f>IF(InpOverride!K1646="",F_Inputs!K1646,InpOverride!K1646)</f>
        <v>0</v>
      </c>
      <c r="L1646" s="347">
        <f>IF(InpOverride!L1646="",F_Inputs!L1646,InpOverride!L1646)</f>
        <v>0</v>
      </c>
      <c r="M1646" s="347">
        <f>IF(InpOverride!M1646="",F_Inputs!M1646,InpOverride!M1646)</f>
        <v>0</v>
      </c>
    </row>
    <row r="1647" spans="1:13" x14ac:dyDescent="0.35">
      <c r="A1647" t="s">
        <v>133</v>
      </c>
      <c r="B1647" t="s">
        <v>302</v>
      </c>
      <c r="C1647" t="s">
        <v>303</v>
      </c>
      <c r="D1647" t="s">
        <v>170</v>
      </c>
      <c r="E1647" t="s">
        <v>292</v>
      </c>
      <c r="F1647" s="347">
        <f>IF(InpOverride!F1647="",F_Inputs!F1647,InpOverride!F1647)</f>
        <v>0</v>
      </c>
      <c r="G1647" s="347">
        <f>IF(InpOverride!G1647="",F_Inputs!G1647,InpOverride!G1647)</f>
        <v>0</v>
      </c>
      <c r="H1647" s="347">
        <f>IF(InpOverride!H1647="",F_Inputs!H1647,InpOverride!H1647)</f>
        <v>0</v>
      </c>
      <c r="I1647" s="347">
        <f>IF(InpOverride!I1647="",F_Inputs!I1647,InpOverride!I1647)</f>
        <v>-0.89800000000000002</v>
      </c>
      <c r="J1647" s="347">
        <f>IF(InpOverride!J1647="",F_Inputs!J1647,InpOverride!J1647)</f>
        <v>0</v>
      </c>
      <c r="K1647" s="347">
        <f>IF(InpOverride!K1647="",F_Inputs!K1647,InpOverride!K1647)</f>
        <v>0</v>
      </c>
      <c r="L1647" s="347">
        <f>IF(InpOverride!L1647="",F_Inputs!L1647,InpOverride!L1647)</f>
        <v>0</v>
      </c>
      <c r="M1647" s="347">
        <f>IF(InpOverride!M1647="",F_Inputs!M1647,InpOverride!M1647)</f>
        <v>0</v>
      </c>
    </row>
    <row r="1648" spans="1:13" x14ac:dyDescent="0.35">
      <c r="A1648" t="s">
        <v>133</v>
      </c>
      <c r="B1648" t="s">
        <v>304</v>
      </c>
      <c r="C1648" t="s">
        <v>305</v>
      </c>
      <c r="D1648" t="s">
        <v>186</v>
      </c>
      <c r="E1648" t="s">
        <v>292</v>
      </c>
      <c r="F1648" s="347">
        <f>IF(InpOverride!F1648="",F_Inputs!F1648,InpOverride!F1648)</f>
        <v>0</v>
      </c>
      <c r="G1648" s="347">
        <f>IF(InpOverride!G1648="",F_Inputs!G1648,InpOverride!G1648)</f>
        <v>0</v>
      </c>
      <c r="H1648" s="347">
        <f>IF(InpOverride!H1648="",F_Inputs!H1648,InpOverride!H1648)</f>
        <v>1.2488425925925899E-2</v>
      </c>
      <c r="I1648" s="347">
        <f>IF(InpOverride!I1648="",F_Inputs!I1648,InpOverride!I1648)</f>
        <v>9.4816027055699796E-3</v>
      </c>
      <c r="J1648" s="347">
        <f>IF(InpOverride!J1648="",F_Inputs!J1648,InpOverride!J1648)</f>
        <v>0</v>
      </c>
      <c r="K1648" s="347">
        <f>IF(InpOverride!K1648="",F_Inputs!K1648,InpOverride!K1648)</f>
        <v>0</v>
      </c>
      <c r="L1648" s="347">
        <f>IF(InpOverride!L1648="",F_Inputs!L1648,InpOverride!L1648)</f>
        <v>0</v>
      </c>
      <c r="M1648" s="347">
        <f>IF(InpOverride!M1648="",F_Inputs!M1648,InpOverride!M1648)</f>
        <v>0</v>
      </c>
    </row>
    <row r="1649" spans="1:13" x14ac:dyDescent="0.35">
      <c r="A1649" t="s">
        <v>133</v>
      </c>
      <c r="B1649" t="s">
        <v>306</v>
      </c>
      <c r="C1649" t="s">
        <v>307</v>
      </c>
      <c r="D1649" t="s">
        <v>205</v>
      </c>
      <c r="E1649" t="s">
        <v>292</v>
      </c>
      <c r="F1649" s="347">
        <f>IF(InpOverride!F1649="",F_Inputs!F1649,InpOverride!F1649)</f>
        <v>0</v>
      </c>
      <c r="G1649" s="347">
        <f>IF(InpOverride!G1649="",F_Inputs!G1649,InpOverride!G1649)</f>
        <v>0</v>
      </c>
      <c r="H1649" s="347">
        <f>IF(InpOverride!H1649="",F_Inputs!H1649,InpOverride!H1649)</f>
        <v>0</v>
      </c>
      <c r="I1649" s="347" t="str">
        <f>IF(InpOverride!I1649="",F_Inputs!I1649,InpOverride!I1649)</f>
        <v>No</v>
      </c>
      <c r="J1649" s="347">
        <f>IF(InpOverride!J1649="",F_Inputs!J1649,InpOverride!J1649)</f>
        <v>0</v>
      </c>
      <c r="K1649" s="347">
        <f>IF(InpOverride!K1649="",F_Inputs!K1649,InpOverride!K1649)</f>
        <v>0</v>
      </c>
      <c r="L1649" s="347">
        <f>IF(InpOverride!L1649="",F_Inputs!L1649,InpOverride!L1649)</f>
        <v>0</v>
      </c>
      <c r="M1649" s="347">
        <f>IF(InpOverride!M1649="",F_Inputs!M1649,InpOverride!M1649)</f>
        <v>0</v>
      </c>
    </row>
    <row r="1650" spans="1:13" x14ac:dyDescent="0.35">
      <c r="A1650" t="s">
        <v>133</v>
      </c>
      <c r="B1650" t="s">
        <v>309</v>
      </c>
      <c r="C1650" t="s">
        <v>310</v>
      </c>
      <c r="D1650" t="s">
        <v>170</v>
      </c>
      <c r="E1650" t="s">
        <v>292</v>
      </c>
      <c r="F1650" s="347">
        <f>IF(InpOverride!F1650="",F_Inputs!F1650,InpOverride!F1650)</f>
        <v>0</v>
      </c>
      <c r="G1650" s="347">
        <f>IF(InpOverride!G1650="",F_Inputs!G1650,InpOverride!G1650)</f>
        <v>0</v>
      </c>
      <c r="H1650" s="347">
        <f>IF(InpOverride!H1650="",F_Inputs!H1650,InpOverride!H1650)</f>
        <v>0</v>
      </c>
      <c r="I1650" s="347">
        <f>IF(InpOverride!I1650="",F_Inputs!I1650,InpOverride!I1650)</f>
        <v>-10.1222136728694</v>
      </c>
      <c r="J1650" s="347">
        <f>IF(InpOverride!J1650="",F_Inputs!J1650,InpOverride!J1650)</f>
        <v>0</v>
      </c>
      <c r="K1650" s="347">
        <f>IF(InpOverride!K1650="",F_Inputs!K1650,InpOverride!K1650)</f>
        <v>0</v>
      </c>
      <c r="L1650" s="347">
        <f>IF(InpOverride!L1650="",F_Inputs!L1650,InpOverride!L1650)</f>
        <v>0</v>
      </c>
      <c r="M1650" s="347">
        <f>IF(InpOverride!M1650="",F_Inputs!M1650,InpOverride!M1650)</f>
        <v>0</v>
      </c>
    </row>
    <row r="1651" spans="1:13" x14ac:dyDescent="0.35">
      <c r="A1651" t="s">
        <v>133</v>
      </c>
      <c r="B1651" t="s">
        <v>311</v>
      </c>
      <c r="C1651" t="s">
        <v>312</v>
      </c>
      <c r="D1651" t="s">
        <v>170</v>
      </c>
      <c r="E1651" t="s">
        <v>292</v>
      </c>
      <c r="F1651" s="347">
        <f>IF(InpOverride!F1651="",F_Inputs!F1651,InpOverride!F1651)</f>
        <v>0</v>
      </c>
      <c r="G1651" s="347">
        <f>IF(InpOverride!G1651="",F_Inputs!G1651,InpOverride!G1651)</f>
        <v>0</v>
      </c>
      <c r="H1651" s="347">
        <f>IF(InpOverride!H1651="",F_Inputs!H1651,InpOverride!H1651)</f>
        <v>0</v>
      </c>
      <c r="I1651" s="347">
        <f>IF(InpOverride!I1651="",F_Inputs!I1651,InpOverride!I1651)</f>
        <v>-51.487000000000002</v>
      </c>
      <c r="J1651" s="347">
        <f>IF(InpOverride!J1651="",F_Inputs!J1651,InpOverride!J1651)</f>
        <v>0</v>
      </c>
      <c r="K1651" s="347">
        <f>IF(InpOverride!K1651="",F_Inputs!K1651,InpOverride!K1651)</f>
        <v>0</v>
      </c>
      <c r="L1651" s="347">
        <f>IF(InpOverride!L1651="",F_Inputs!L1651,InpOverride!L1651)</f>
        <v>0</v>
      </c>
      <c r="M1651" s="347">
        <f>IF(InpOverride!M1651="",F_Inputs!M1651,InpOverride!M1651)</f>
        <v>0</v>
      </c>
    </row>
    <row r="1652" spans="1:13" x14ac:dyDescent="0.35">
      <c r="A1652" t="s">
        <v>133</v>
      </c>
      <c r="B1652" t="s">
        <v>313</v>
      </c>
      <c r="C1652" t="s">
        <v>314</v>
      </c>
      <c r="D1652" t="s">
        <v>189</v>
      </c>
      <c r="E1652" t="s">
        <v>292</v>
      </c>
      <c r="F1652" s="347">
        <f>IF(InpOverride!F1652="",F_Inputs!F1652,InpOverride!F1652)</f>
        <v>0</v>
      </c>
      <c r="G1652" s="347">
        <f>IF(InpOverride!G1652="",F_Inputs!G1652,InpOverride!G1652)</f>
        <v>0</v>
      </c>
      <c r="H1652" s="347" t="str">
        <f>IF(InpOverride!H1652="",F_Inputs!H1652,InpOverride!H1652)</f>
        <v>N/A</v>
      </c>
      <c r="I1652" s="347">
        <f>IF(InpOverride!I1652="",F_Inputs!I1652,InpOverride!I1652)</f>
        <v>5.3885084846680398</v>
      </c>
      <c r="J1652" s="347">
        <f>IF(InpOverride!J1652="",F_Inputs!J1652,InpOverride!J1652)</f>
        <v>0</v>
      </c>
      <c r="K1652" s="347">
        <f>IF(InpOverride!K1652="",F_Inputs!K1652,InpOverride!K1652)</f>
        <v>0</v>
      </c>
      <c r="L1652" s="347">
        <f>IF(InpOverride!L1652="",F_Inputs!L1652,InpOverride!L1652)</f>
        <v>0</v>
      </c>
      <c r="M1652" s="347">
        <f>IF(InpOverride!M1652="",F_Inputs!M1652,InpOverride!M1652)</f>
        <v>0</v>
      </c>
    </row>
    <row r="1653" spans="1:13" x14ac:dyDescent="0.35">
      <c r="A1653" t="s">
        <v>133</v>
      </c>
      <c r="B1653" t="s">
        <v>315</v>
      </c>
      <c r="C1653" t="s">
        <v>316</v>
      </c>
      <c r="D1653" t="s">
        <v>205</v>
      </c>
      <c r="E1653" t="s">
        <v>292</v>
      </c>
      <c r="F1653" s="347">
        <f>IF(InpOverride!F1653="",F_Inputs!F1653,InpOverride!F1653)</f>
        <v>0</v>
      </c>
      <c r="G1653" s="347">
        <f>IF(InpOverride!G1653="",F_Inputs!G1653,InpOverride!G1653)</f>
        <v>0</v>
      </c>
      <c r="H1653" s="347">
        <f>IF(InpOverride!H1653="",F_Inputs!H1653,InpOverride!H1653)</f>
        <v>0</v>
      </c>
      <c r="I1653" s="347" t="str">
        <f>IF(InpOverride!I1653="",F_Inputs!I1653,InpOverride!I1653)</f>
        <v>Yes</v>
      </c>
      <c r="J1653" s="347">
        <f>IF(InpOverride!J1653="",F_Inputs!J1653,InpOverride!J1653)</f>
        <v>0</v>
      </c>
      <c r="K1653" s="347">
        <f>IF(InpOverride!K1653="",F_Inputs!K1653,InpOverride!K1653)</f>
        <v>0</v>
      </c>
      <c r="L1653" s="347">
        <f>IF(InpOverride!L1653="",F_Inputs!L1653,InpOverride!L1653)</f>
        <v>0</v>
      </c>
      <c r="M1653" s="347">
        <f>IF(InpOverride!M1653="",F_Inputs!M1653,InpOverride!M1653)</f>
        <v>0</v>
      </c>
    </row>
    <row r="1654" spans="1:13" x14ac:dyDescent="0.35">
      <c r="A1654" t="s">
        <v>133</v>
      </c>
      <c r="B1654" t="s">
        <v>317</v>
      </c>
      <c r="C1654" t="s">
        <v>318</v>
      </c>
      <c r="D1654" t="s">
        <v>170</v>
      </c>
      <c r="E1654" t="s">
        <v>292</v>
      </c>
      <c r="F1654" s="347">
        <f>IF(InpOverride!F1654="",F_Inputs!F1654,InpOverride!F1654)</f>
        <v>0</v>
      </c>
      <c r="G1654" s="347">
        <f>IF(InpOverride!G1654="",F_Inputs!G1654,InpOverride!G1654)</f>
        <v>0</v>
      </c>
      <c r="H1654" s="347">
        <f>IF(InpOverride!H1654="",F_Inputs!H1654,InpOverride!H1654)</f>
        <v>0</v>
      </c>
      <c r="I1654" s="347">
        <f>IF(InpOverride!I1654="",F_Inputs!I1654,InpOverride!I1654)</f>
        <v>2.6709000000000001</v>
      </c>
      <c r="J1654" s="347">
        <f>IF(InpOverride!J1654="",F_Inputs!J1654,InpOverride!J1654)</f>
        <v>0</v>
      </c>
      <c r="K1654" s="347">
        <f>IF(InpOverride!K1654="",F_Inputs!K1654,InpOverride!K1654)</f>
        <v>0</v>
      </c>
      <c r="L1654" s="347">
        <f>IF(InpOverride!L1654="",F_Inputs!L1654,InpOverride!L1654)</f>
        <v>0</v>
      </c>
      <c r="M1654" s="347">
        <f>IF(InpOverride!M1654="",F_Inputs!M1654,InpOverride!M1654)</f>
        <v>0</v>
      </c>
    </row>
    <row r="1655" spans="1:13" x14ac:dyDescent="0.35">
      <c r="A1655" t="s">
        <v>133</v>
      </c>
      <c r="B1655" t="s">
        <v>319</v>
      </c>
      <c r="C1655" t="s">
        <v>320</v>
      </c>
      <c r="D1655" t="s">
        <v>170</v>
      </c>
      <c r="E1655" t="s">
        <v>292</v>
      </c>
      <c r="F1655" s="347">
        <f>IF(InpOverride!F1655="",F_Inputs!F1655,InpOverride!F1655)</f>
        <v>0</v>
      </c>
      <c r="G1655" s="347">
        <f>IF(InpOverride!G1655="",F_Inputs!G1655,InpOverride!G1655)</f>
        <v>0</v>
      </c>
      <c r="H1655" s="347">
        <f>IF(InpOverride!H1655="",F_Inputs!H1655,InpOverride!H1655)</f>
        <v>0</v>
      </c>
      <c r="I1655" s="347">
        <f>IF(InpOverride!I1655="",F_Inputs!I1655,InpOverride!I1655)</f>
        <v>11.666</v>
      </c>
      <c r="J1655" s="347">
        <f>IF(InpOverride!J1655="",F_Inputs!J1655,InpOverride!J1655)</f>
        <v>0</v>
      </c>
      <c r="K1655" s="347">
        <f>IF(InpOverride!K1655="",F_Inputs!K1655,InpOverride!K1655)</f>
        <v>0</v>
      </c>
      <c r="L1655" s="347">
        <f>IF(InpOverride!L1655="",F_Inputs!L1655,InpOverride!L1655)</f>
        <v>0</v>
      </c>
      <c r="M1655" s="347">
        <f>IF(InpOverride!M1655="",F_Inputs!M1655,InpOverride!M1655)</f>
        <v>0</v>
      </c>
    </row>
    <row r="1656" spans="1:13" x14ac:dyDescent="0.35">
      <c r="A1656" t="s">
        <v>133</v>
      </c>
      <c r="B1656" t="s">
        <v>321</v>
      </c>
      <c r="C1656" t="s">
        <v>322</v>
      </c>
      <c r="D1656" t="s">
        <v>189</v>
      </c>
      <c r="E1656" t="s">
        <v>292</v>
      </c>
      <c r="F1656" s="347">
        <f>IF(InpOverride!F1656="",F_Inputs!F1656,InpOverride!F1656)</f>
        <v>0</v>
      </c>
      <c r="G1656" s="347">
        <f>IF(InpOverride!G1656="",F_Inputs!G1656,InpOverride!G1656)</f>
        <v>0</v>
      </c>
      <c r="H1656" s="347" t="str">
        <f>IF(InpOverride!H1656="",F_Inputs!H1656,InpOverride!H1656)</f>
        <v>N/A</v>
      </c>
      <c r="I1656" s="347">
        <f>IF(InpOverride!I1656="",F_Inputs!I1656,InpOverride!I1656)</f>
        <v>-1.50891632373114</v>
      </c>
      <c r="J1656" s="347">
        <f>IF(InpOverride!J1656="",F_Inputs!J1656,InpOverride!J1656)</f>
        <v>0</v>
      </c>
      <c r="K1656" s="347">
        <f>IF(InpOverride!K1656="",F_Inputs!K1656,InpOverride!K1656)</f>
        <v>0</v>
      </c>
      <c r="L1656" s="347">
        <f>IF(InpOverride!L1656="",F_Inputs!L1656,InpOverride!L1656)</f>
        <v>0</v>
      </c>
      <c r="M1656" s="347">
        <f>IF(InpOverride!M1656="",F_Inputs!M1656,InpOverride!M1656)</f>
        <v>0</v>
      </c>
    </row>
    <row r="1657" spans="1:13" x14ac:dyDescent="0.35">
      <c r="A1657" t="s">
        <v>133</v>
      </c>
      <c r="B1657" t="s">
        <v>323</v>
      </c>
      <c r="C1657" t="s">
        <v>324</v>
      </c>
      <c r="D1657" t="s">
        <v>205</v>
      </c>
      <c r="E1657" t="s">
        <v>292</v>
      </c>
      <c r="F1657" s="347">
        <f>IF(InpOverride!F1657="",F_Inputs!F1657,InpOverride!F1657)</f>
        <v>0</v>
      </c>
      <c r="G1657" s="347">
        <f>IF(InpOverride!G1657="",F_Inputs!G1657,InpOverride!G1657)</f>
        <v>0</v>
      </c>
      <c r="H1657" s="347">
        <f>IF(InpOverride!H1657="",F_Inputs!H1657,InpOverride!H1657)</f>
        <v>0</v>
      </c>
      <c r="I1657" s="347" t="str">
        <f>IF(InpOverride!I1657="",F_Inputs!I1657,InpOverride!I1657)</f>
        <v>No</v>
      </c>
      <c r="J1657" s="347">
        <f>IF(InpOverride!J1657="",F_Inputs!J1657,InpOverride!J1657)</f>
        <v>0</v>
      </c>
      <c r="K1657" s="347">
        <f>IF(InpOverride!K1657="",F_Inputs!K1657,InpOverride!K1657)</f>
        <v>0</v>
      </c>
      <c r="L1657" s="347">
        <f>IF(InpOverride!L1657="",F_Inputs!L1657,InpOverride!L1657)</f>
        <v>0</v>
      </c>
      <c r="M1657" s="347">
        <f>IF(InpOverride!M1657="",F_Inputs!M1657,InpOverride!M1657)</f>
        <v>0</v>
      </c>
    </row>
    <row r="1658" spans="1:13" x14ac:dyDescent="0.35">
      <c r="A1658" t="s">
        <v>133</v>
      </c>
      <c r="B1658" t="s">
        <v>325</v>
      </c>
      <c r="C1658" t="s">
        <v>326</v>
      </c>
      <c r="D1658" t="s">
        <v>170</v>
      </c>
      <c r="E1658" t="s">
        <v>292</v>
      </c>
      <c r="F1658" s="347">
        <f>IF(InpOverride!F1658="",F_Inputs!F1658,InpOverride!F1658)</f>
        <v>0</v>
      </c>
      <c r="G1658" s="347">
        <f>IF(InpOverride!G1658="",F_Inputs!G1658,InpOverride!G1658)</f>
        <v>0</v>
      </c>
      <c r="H1658" s="347">
        <f>IF(InpOverride!H1658="",F_Inputs!H1658,InpOverride!H1658)</f>
        <v>0</v>
      </c>
      <c r="I1658" s="347">
        <f>IF(InpOverride!I1658="",F_Inputs!I1658,InpOverride!I1658)</f>
        <v>-2.6448</v>
      </c>
      <c r="J1658" s="347">
        <f>IF(InpOverride!J1658="",F_Inputs!J1658,InpOverride!J1658)</f>
        <v>0</v>
      </c>
      <c r="K1658" s="347">
        <f>IF(InpOverride!K1658="",F_Inputs!K1658,InpOverride!K1658)</f>
        <v>0</v>
      </c>
      <c r="L1658" s="347">
        <f>IF(InpOverride!L1658="",F_Inputs!L1658,InpOverride!L1658)</f>
        <v>0</v>
      </c>
      <c r="M1658" s="347">
        <f>IF(InpOverride!M1658="",F_Inputs!M1658,InpOverride!M1658)</f>
        <v>0</v>
      </c>
    </row>
    <row r="1659" spans="1:13" x14ac:dyDescent="0.35">
      <c r="A1659" t="s">
        <v>133</v>
      </c>
      <c r="B1659" t="s">
        <v>327</v>
      </c>
      <c r="C1659" t="s">
        <v>328</v>
      </c>
      <c r="D1659" t="s">
        <v>170</v>
      </c>
      <c r="E1659" t="s">
        <v>292</v>
      </c>
      <c r="F1659" s="347">
        <f>IF(InpOverride!F1659="",F_Inputs!F1659,InpOverride!F1659)</f>
        <v>0</v>
      </c>
      <c r="G1659" s="347">
        <f>IF(InpOverride!G1659="",F_Inputs!G1659,InpOverride!G1659)</f>
        <v>0</v>
      </c>
      <c r="H1659" s="347">
        <f>IF(InpOverride!H1659="",F_Inputs!H1659,InpOverride!H1659)</f>
        <v>0</v>
      </c>
      <c r="I1659" s="347">
        <f>IF(InpOverride!I1659="",F_Inputs!I1659,InpOverride!I1659)</f>
        <v>-33.965000000000003</v>
      </c>
      <c r="J1659" s="347">
        <f>IF(InpOverride!J1659="",F_Inputs!J1659,InpOverride!J1659)</f>
        <v>0</v>
      </c>
      <c r="K1659" s="347">
        <f>IF(InpOverride!K1659="",F_Inputs!K1659,InpOverride!K1659)</f>
        <v>0</v>
      </c>
      <c r="L1659" s="347">
        <f>IF(InpOverride!L1659="",F_Inputs!L1659,InpOverride!L1659)</f>
        <v>0</v>
      </c>
      <c r="M1659" s="347">
        <f>IF(InpOverride!M1659="",F_Inputs!M1659,InpOverride!M1659)</f>
        <v>0</v>
      </c>
    </row>
    <row r="1660" spans="1:13" x14ac:dyDescent="0.35">
      <c r="A1660" t="s">
        <v>133</v>
      </c>
      <c r="B1660" t="s">
        <v>329</v>
      </c>
      <c r="C1660" t="s">
        <v>330</v>
      </c>
      <c r="D1660" t="s">
        <v>188</v>
      </c>
      <c r="E1660" t="s">
        <v>292</v>
      </c>
      <c r="F1660" s="347">
        <f>IF(InpOverride!F1660="",F_Inputs!F1660,InpOverride!F1660)</f>
        <v>0</v>
      </c>
      <c r="G1660" s="347">
        <f>IF(InpOverride!G1660="",F_Inputs!G1660,InpOverride!G1660)</f>
        <v>0</v>
      </c>
      <c r="H1660" s="347">
        <f>IF(InpOverride!H1660="",F_Inputs!H1660,InpOverride!H1660)</f>
        <v>246.6</v>
      </c>
      <c r="I1660" s="347">
        <f>IF(InpOverride!I1660="",F_Inputs!I1660,InpOverride!I1660)</f>
        <v>269.574803149606</v>
      </c>
      <c r="J1660" s="347">
        <f>IF(InpOverride!J1660="",F_Inputs!J1660,InpOverride!J1660)</f>
        <v>0</v>
      </c>
      <c r="K1660" s="347">
        <f>IF(InpOverride!K1660="",F_Inputs!K1660,InpOverride!K1660)</f>
        <v>0</v>
      </c>
      <c r="L1660" s="347">
        <f>IF(InpOverride!L1660="",F_Inputs!L1660,InpOverride!L1660)</f>
        <v>0</v>
      </c>
      <c r="M1660" s="347">
        <f>IF(InpOverride!M1660="",F_Inputs!M1660,InpOverride!M1660)</f>
        <v>0</v>
      </c>
    </row>
    <row r="1661" spans="1:13" x14ac:dyDescent="0.35">
      <c r="A1661" t="s">
        <v>133</v>
      </c>
      <c r="B1661" t="s">
        <v>331</v>
      </c>
      <c r="C1661" t="s">
        <v>332</v>
      </c>
      <c r="D1661" t="s">
        <v>205</v>
      </c>
      <c r="E1661" t="s">
        <v>292</v>
      </c>
      <c r="F1661" s="347">
        <f>IF(InpOverride!F1661="",F_Inputs!F1661,InpOverride!F1661)</f>
        <v>0</v>
      </c>
      <c r="G1661" s="347">
        <f>IF(InpOverride!G1661="",F_Inputs!G1661,InpOverride!G1661)</f>
        <v>0</v>
      </c>
      <c r="H1661" s="347">
        <f>IF(InpOverride!H1661="",F_Inputs!H1661,InpOverride!H1661)</f>
        <v>0</v>
      </c>
      <c r="I1661" s="347" t="str">
        <f>IF(InpOverride!I1661="",F_Inputs!I1661,InpOverride!I1661)</f>
        <v>No</v>
      </c>
      <c r="J1661" s="347">
        <f>IF(InpOverride!J1661="",F_Inputs!J1661,InpOverride!J1661)</f>
        <v>0</v>
      </c>
      <c r="K1661" s="347">
        <f>IF(InpOverride!K1661="",F_Inputs!K1661,InpOverride!K1661)</f>
        <v>0</v>
      </c>
      <c r="L1661" s="347">
        <f>IF(InpOverride!L1661="",F_Inputs!L1661,InpOverride!L1661)</f>
        <v>0</v>
      </c>
      <c r="M1661" s="347">
        <f>IF(InpOverride!M1661="",F_Inputs!M1661,InpOverride!M1661)</f>
        <v>0</v>
      </c>
    </row>
    <row r="1662" spans="1:13" x14ac:dyDescent="0.35">
      <c r="A1662" t="s">
        <v>133</v>
      </c>
      <c r="B1662" t="s">
        <v>333</v>
      </c>
      <c r="C1662" t="s">
        <v>334</v>
      </c>
      <c r="D1662" t="s">
        <v>170</v>
      </c>
      <c r="E1662" t="s">
        <v>292</v>
      </c>
      <c r="F1662" s="347">
        <f>IF(InpOverride!F1662="",F_Inputs!F1662,InpOverride!F1662)</f>
        <v>0</v>
      </c>
      <c r="G1662" s="347">
        <f>IF(InpOverride!G1662="",F_Inputs!G1662,InpOverride!G1662)</f>
        <v>0</v>
      </c>
      <c r="H1662" s="347">
        <f>IF(InpOverride!H1662="",F_Inputs!H1662,InpOverride!H1662)</f>
        <v>0</v>
      </c>
      <c r="I1662" s="347">
        <f>IF(InpOverride!I1662="",F_Inputs!I1662,InpOverride!I1662)</f>
        <v>-1.05820000000001</v>
      </c>
      <c r="J1662" s="347">
        <f>IF(InpOverride!J1662="",F_Inputs!J1662,InpOverride!J1662)</f>
        <v>0</v>
      </c>
      <c r="K1662" s="347">
        <f>IF(InpOverride!K1662="",F_Inputs!K1662,InpOverride!K1662)</f>
        <v>0</v>
      </c>
      <c r="L1662" s="347">
        <f>IF(InpOverride!L1662="",F_Inputs!L1662,InpOverride!L1662)</f>
        <v>0</v>
      </c>
      <c r="M1662" s="347">
        <f>IF(InpOverride!M1662="",F_Inputs!M1662,InpOverride!M1662)</f>
        <v>0</v>
      </c>
    </row>
    <row r="1663" spans="1:13" x14ac:dyDescent="0.35">
      <c r="A1663" t="s">
        <v>133</v>
      </c>
      <c r="B1663" t="s">
        <v>335</v>
      </c>
      <c r="C1663" t="s">
        <v>336</v>
      </c>
      <c r="D1663" t="s">
        <v>170</v>
      </c>
      <c r="E1663" t="s">
        <v>292</v>
      </c>
      <c r="F1663" s="347">
        <f>IF(InpOverride!F1663="",F_Inputs!F1663,InpOverride!F1663)</f>
        <v>0</v>
      </c>
      <c r="G1663" s="347">
        <f>IF(InpOverride!G1663="",F_Inputs!G1663,InpOverride!G1663)</f>
        <v>0</v>
      </c>
      <c r="H1663" s="347">
        <f>IF(InpOverride!H1663="",F_Inputs!H1663,InpOverride!H1663)</f>
        <v>0</v>
      </c>
      <c r="I1663" s="347">
        <f>IF(InpOverride!I1663="",F_Inputs!I1663,InpOverride!I1663)</f>
        <v>1.3580000000000001</v>
      </c>
      <c r="J1663" s="347">
        <f>IF(InpOverride!J1663="",F_Inputs!J1663,InpOverride!J1663)</f>
        <v>0</v>
      </c>
      <c r="K1663" s="347">
        <f>IF(InpOverride!K1663="",F_Inputs!K1663,InpOverride!K1663)</f>
        <v>0</v>
      </c>
      <c r="L1663" s="347">
        <f>IF(InpOverride!L1663="",F_Inputs!L1663,InpOverride!L1663)</f>
        <v>0</v>
      </c>
      <c r="M1663" s="347">
        <f>IF(InpOverride!M1663="",F_Inputs!M1663,InpOverride!M1663)</f>
        <v>0</v>
      </c>
    </row>
    <row r="1664" spans="1:13" x14ac:dyDescent="0.35">
      <c r="A1664" t="s">
        <v>133</v>
      </c>
      <c r="B1664" t="s">
        <v>337</v>
      </c>
      <c r="C1664" t="s">
        <v>338</v>
      </c>
      <c r="D1664" t="s">
        <v>189</v>
      </c>
      <c r="E1664" t="s">
        <v>292</v>
      </c>
      <c r="F1664" s="347">
        <f>IF(InpOverride!F1664="",F_Inputs!F1664,InpOverride!F1664)</f>
        <v>0</v>
      </c>
      <c r="G1664" s="347">
        <f>IF(InpOverride!G1664="",F_Inputs!G1664,InpOverride!G1664)</f>
        <v>0</v>
      </c>
      <c r="H1664" s="347">
        <f>IF(InpOverride!H1664="",F_Inputs!H1664,InpOverride!H1664)</f>
        <v>1.6</v>
      </c>
      <c r="I1664" s="347">
        <f>IF(InpOverride!I1664="",F_Inputs!I1664,InpOverride!I1664)</f>
        <v>1.7642261012412499</v>
      </c>
      <c r="J1664" s="347">
        <f>IF(InpOverride!J1664="",F_Inputs!J1664,InpOverride!J1664)</f>
        <v>0</v>
      </c>
      <c r="K1664" s="347">
        <f>IF(InpOverride!K1664="",F_Inputs!K1664,InpOverride!K1664)</f>
        <v>0</v>
      </c>
      <c r="L1664" s="347">
        <f>IF(InpOverride!L1664="",F_Inputs!L1664,InpOverride!L1664)</f>
        <v>0</v>
      </c>
      <c r="M1664" s="347">
        <f>IF(InpOverride!M1664="",F_Inputs!M1664,InpOverride!M1664)</f>
        <v>0</v>
      </c>
    </row>
    <row r="1665" spans="1:13" x14ac:dyDescent="0.35">
      <c r="A1665" t="s">
        <v>133</v>
      </c>
      <c r="B1665" t="s">
        <v>339</v>
      </c>
      <c r="C1665" t="s">
        <v>340</v>
      </c>
      <c r="D1665" t="s">
        <v>205</v>
      </c>
      <c r="E1665" t="s">
        <v>292</v>
      </c>
      <c r="F1665" s="347">
        <f>IF(InpOverride!F1665="",F_Inputs!F1665,InpOverride!F1665)</f>
        <v>0</v>
      </c>
      <c r="G1665" s="347">
        <f>IF(InpOverride!G1665="",F_Inputs!G1665,InpOverride!G1665)</f>
        <v>0</v>
      </c>
      <c r="H1665" s="347">
        <f>IF(InpOverride!H1665="",F_Inputs!H1665,InpOverride!H1665)</f>
        <v>0</v>
      </c>
      <c r="I1665" s="347" t="str">
        <f>IF(InpOverride!I1665="",F_Inputs!I1665,InpOverride!I1665)</f>
        <v>Yes</v>
      </c>
      <c r="J1665" s="347">
        <f>IF(InpOverride!J1665="",F_Inputs!J1665,InpOverride!J1665)</f>
        <v>0</v>
      </c>
      <c r="K1665" s="347">
        <f>IF(InpOverride!K1665="",F_Inputs!K1665,InpOverride!K1665)</f>
        <v>0</v>
      </c>
      <c r="L1665" s="347">
        <f>IF(InpOverride!L1665="",F_Inputs!L1665,InpOverride!L1665)</f>
        <v>0</v>
      </c>
      <c r="M1665" s="347">
        <f>IF(InpOverride!M1665="",F_Inputs!M1665,InpOverride!M1665)</f>
        <v>0</v>
      </c>
    </row>
    <row r="1666" spans="1:13" x14ac:dyDescent="0.35">
      <c r="A1666" t="s">
        <v>133</v>
      </c>
      <c r="B1666" t="s">
        <v>341</v>
      </c>
      <c r="C1666" t="s">
        <v>342</v>
      </c>
      <c r="D1666" t="s">
        <v>170</v>
      </c>
      <c r="E1666" t="s">
        <v>292</v>
      </c>
      <c r="F1666" s="347">
        <f>IF(InpOverride!F1666="",F_Inputs!F1666,InpOverride!F1666)</f>
        <v>0</v>
      </c>
      <c r="G1666" s="347">
        <f>IF(InpOverride!G1666="",F_Inputs!G1666,InpOverride!G1666)</f>
        <v>0</v>
      </c>
      <c r="H1666" s="347">
        <f>IF(InpOverride!H1666="",F_Inputs!H1666,InpOverride!H1666)</f>
        <v>0</v>
      </c>
      <c r="I1666" s="347">
        <f>IF(InpOverride!I1666="",F_Inputs!I1666,InpOverride!I1666)</f>
        <v>0</v>
      </c>
      <c r="J1666" s="347">
        <f>IF(InpOverride!J1666="",F_Inputs!J1666,InpOverride!J1666)</f>
        <v>0</v>
      </c>
      <c r="K1666" s="347">
        <f>IF(InpOverride!K1666="",F_Inputs!K1666,InpOverride!K1666)</f>
        <v>0</v>
      </c>
      <c r="L1666" s="347">
        <f>IF(InpOverride!L1666="",F_Inputs!L1666,InpOverride!L1666)</f>
        <v>0</v>
      </c>
      <c r="M1666" s="347">
        <f>IF(InpOverride!M1666="",F_Inputs!M1666,InpOverride!M1666)</f>
        <v>0</v>
      </c>
    </row>
    <row r="1667" spans="1:13" x14ac:dyDescent="0.35">
      <c r="A1667" t="s">
        <v>133</v>
      </c>
      <c r="B1667" t="s">
        <v>343</v>
      </c>
      <c r="C1667" t="s">
        <v>344</v>
      </c>
      <c r="D1667" t="s">
        <v>170</v>
      </c>
      <c r="E1667" t="s">
        <v>292</v>
      </c>
      <c r="F1667" s="347">
        <f>IF(InpOverride!F1667="",F_Inputs!F1667,InpOverride!F1667)</f>
        <v>0</v>
      </c>
      <c r="G1667" s="347">
        <f>IF(InpOverride!G1667="",F_Inputs!G1667,InpOverride!G1667)</f>
        <v>0</v>
      </c>
      <c r="H1667" s="347">
        <f>IF(InpOverride!H1667="",F_Inputs!H1667,InpOverride!H1667)</f>
        <v>0</v>
      </c>
      <c r="I1667" s="347">
        <f>IF(InpOverride!I1667="",F_Inputs!I1667,InpOverride!I1667)</f>
        <v>0</v>
      </c>
      <c r="J1667" s="347">
        <f>IF(InpOverride!J1667="",F_Inputs!J1667,InpOverride!J1667)</f>
        <v>0</v>
      </c>
      <c r="K1667" s="347">
        <f>IF(InpOverride!K1667="",F_Inputs!K1667,InpOverride!K1667)</f>
        <v>0</v>
      </c>
      <c r="L1667" s="347">
        <f>IF(InpOverride!L1667="",F_Inputs!L1667,InpOverride!L1667)</f>
        <v>0</v>
      </c>
      <c r="M1667" s="347">
        <f>IF(InpOverride!M1667="",F_Inputs!M1667,InpOverride!M1667)</f>
        <v>0</v>
      </c>
    </row>
    <row r="1668" spans="1:13" x14ac:dyDescent="0.35">
      <c r="A1668" t="s">
        <v>133</v>
      </c>
      <c r="B1668" t="s">
        <v>345</v>
      </c>
      <c r="C1668" t="s">
        <v>346</v>
      </c>
      <c r="D1668" t="s">
        <v>188</v>
      </c>
      <c r="E1668" t="s">
        <v>292</v>
      </c>
      <c r="F1668" s="347">
        <f>IF(InpOverride!F1668="",F_Inputs!F1668,InpOverride!F1668)</f>
        <v>0</v>
      </c>
      <c r="G1668" s="347">
        <f>IF(InpOverride!G1668="",F_Inputs!G1668,InpOverride!G1668)</f>
        <v>0</v>
      </c>
      <c r="H1668" s="347">
        <f>IF(InpOverride!H1668="",F_Inputs!H1668,InpOverride!H1668)</f>
        <v>0</v>
      </c>
      <c r="I1668" s="347">
        <f>IF(InpOverride!I1668="",F_Inputs!I1668,InpOverride!I1668)</f>
        <v>55</v>
      </c>
      <c r="J1668" s="347">
        <f>IF(InpOverride!J1668="",F_Inputs!J1668,InpOverride!J1668)</f>
        <v>0</v>
      </c>
      <c r="K1668" s="347">
        <f>IF(InpOverride!K1668="",F_Inputs!K1668,InpOverride!K1668)</f>
        <v>0</v>
      </c>
      <c r="L1668" s="347">
        <f>IF(InpOverride!L1668="",F_Inputs!L1668,InpOverride!L1668)</f>
        <v>0</v>
      </c>
      <c r="M1668" s="347">
        <f>IF(InpOverride!M1668="",F_Inputs!M1668,InpOverride!M1668)</f>
        <v>0</v>
      </c>
    </row>
    <row r="1669" spans="1:13" x14ac:dyDescent="0.35">
      <c r="A1669" t="s">
        <v>133</v>
      </c>
      <c r="B1669" t="s">
        <v>347</v>
      </c>
      <c r="C1669" t="s">
        <v>348</v>
      </c>
      <c r="D1669" t="s">
        <v>188</v>
      </c>
      <c r="E1669" t="s">
        <v>292</v>
      </c>
      <c r="F1669" s="347">
        <f>IF(InpOverride!F1669="",F_Inputs!F1669,InpOverride!F1669)</f>
        <v>0</v>
      </c>
      <c r="G1669" s="347">
        <f>IF(InpOverride!G1669="",F_Inputs!G1669,InpOverride!G1669)</f>
        <v>0</v>
      </c>
      <c r="H1669" s="347">
        <f>IF(InpOverride!H1669="",F_Inputs!H1669,InpOverride!H1669)</f>
        <v>0</v>
      </c>
      <c r="I1669" s="347">
        <f>IF(InpOverride!I1669="",F_Inputs!I1669,InpOverride!I1669)</f>
        <v>57.142857142857103</v>
      </c>
      <c r="J1669" s="347">
        <f>IF(InpOverride!J1669="",F_Inputs!J1669,InpOverride!J1669)</f>
        <v>0</v>
      </c>
      <c r="K1669" s="347">
        <f>IF(InpOverride!K1669="",F_Inputs!K1669,InpOverride!K1669)</f>
        <v>0</v>
      </c>
      <c r="L1669" s="347">
        <f>IF(InpOverride!L1669="",F_Inputs!L1669,InpOverride!L1669)</f>
        <v>0</v>
      </c>
      <c r="M1669" s="347">
        <f>IF(InpOverride!M1669="",F_Inputs!M1669,InpOverride!M1669)</f>
        <v>0</v>
      </c>
    </row>
    <row r="1670" spans="1:13" x14ac:dyDescent="0.35">
      <c r="A1670" t="s">
        <v>133</v>
      </c>
      <c r="B1670" t="s">
        <v>349</v>
      </c>
      <c r="C1670" t="s">
        <v>350</v>
      </c>
      <c r="D1670" t="s">
        <v>188</v>
      </c>
      <c r="E1670" t="s">
        <v>292</v>
      </c>
      <c r="F1670" s="347">
        <f>IF(InpOverride!F1670="",F_Inputs!F1670,InpOverride!F1670)</f>
        <v>0</v>
      </c>
      <c r="G1670" s="347">
        <f>IF(InpOverride!G1670="",F_Inputs!G1670,InpOverride!G1670)</f>
        <v>0</v>
      </c>
      <c r="H1670" s="347" t="str">
        <f>IF(InpOverride!H1670="",F_Inputs!H1670,InpOverride!H1670)</f>
        <v>N/A</v>
      </c>
      <c r="I1670" s="347">
        <f>IF(InpOverride!I1670="",F_Inputs!I1670,InpOverride!I1670)</f>
        <v>2.3055022334552899</v>
      </c>
      <c r="J1670" s="347">
        <f>IF(InpOverride!J1670="",F_Inputs!J1670,InpOverride!J1670)</f>
        <v>0</v>
      </c>
      <c r="K1670" s="347">
        <f>IF(InpOverride!K1670="",F_Inputs!K1670,InpOverride!K1670)</f>
        <v>0</v>
      </c>
      <c r="L1670" s="347">
        <f>IF(InpOverride!L1670="",F_Inputs!L1670,InpOverride!L1670)</f>
        <v>0</v>
      </c>
      <c r="M1670" s="347">
        <f>IF(InpOverride!M1670="",F_Inputs!M1670,InpOverride!M1670)</f>
        <v>0</v>
      </c>
    </row>
    <row r="1671" spans="1:13" x14ac:dyDescent="0.35">
      <c r="A1671" t="s">
        <v>133</v>
      </c>
      <c r="B1671" t="s">
        <v>351</v>
      </c>
      <c r="C1671" t="s">
        <v>352</v>
      </c>
      <c r="D1671" t="s">
        <v>205</v>
      </c>
      <c r="E1671" t="s">
        <v>292</v>
      </c>
      <c r="F1671" s="347">
        <f>IF(InpOverride!F1671="",F_Inputs!F1671,InpOverride!F1671)</f>
        <v>0</v>
      </c>
      <c r="G1671" s="347">
        <f>IF(InpOverride!G1671="",F_Inputs!G1671,InpOverride!G1671)</f>
        <v>0</v>
      </c>
      <c r="H1671" s="347">
        <f>IF(InpOverride!H1671="",F_Inputs!H1671,InpOverride!H1671)</f>
        <v>0</v>
      </c>
      <c r="I1671" s="347" t="str">
        <f>IF(InpOverride!I1671="",F_Inputs!I1671,InpOverride!I1671)</f>
        <v>No</v>
      </c>
      <c r="J1671" s="347">
        <f>IF(InpOverride!J1671="",F_Inputs!J1671,InpOverride!J1671)</f>
        <v>0</v>
      </c>
      <c r="K1671" s="347">
        <f>IF(InpOverride!K1671="",F_Inputs!K1671,InpOverride!K1671)</f>
        <v>0</v>
      </c>
      <c r="L1671" s="347">
        <f>IF(InpOverride!L1671="",F_Inputs!L1671,InpOverride!L1671)</f>
        <v>0</v>
      </c>
      <c r="M1671" s="347">
        <f>IF(InpOverride!M1671="",F_Inputs!M1671,InpOverride!M1671)</f>
        <v>0</v>
      </c>
    </row>
    <row r="1672" spans="1:13" x14ac:dyDescent="0.35">
      <c r="A1672" t="s">
        <v>133</v>
      </c>
      <c r="B1672" t="s">
        <v>353</v>
      </c>
      <c r="C1672" t="s">
        <v>354</v>
      </c>
      <c r="D1672" t="s">
        <v>170</v>
      </c>
      <c r="E1672" t="s">
        <v>292</v>
      </c>
      <c r="F1672" s="347">
        <f>IF(InpOverride!F1672="",F_Inputs!F1672,InpOverride!F1672)</f>
        <v>0</v>
      </c>
      <c r="G1672" s="347">
        <f>IF(InpOverride!G1672="",F_Inputs!G1672,InpOverride!G1672)</f>
        <v>0</v>
      </c>
      <c r="H1672" s="347">
        <f>IF(InpOverride!H1672="",F_Inputs!H1672,InpOverride!H1672)</f>
        <v>0</v>
      </c>
      <c r="I1672" s="347">
        <f>IF(InpOverride!I1672="",F_Inputs!I1672,InpOverride!I1672)</f>
        <v>-10.56006</v>
      </c>
      <c r="J1672" s="347">
        <f>IF(InpOverride!J1672="",F_Inputs!J1672,InpOverride!J1672)</f>
        <v>0</v>
      </c>
      <c r="K1672" s="347">
        <f>IF(InpOverride!K1672="",F_Inputs!K1672,InpOverride!K1672)</f>
        <v>0</v>
      </c>
      <c r="L1672" s="347">
        <f>IF(InpOverride!L1672="",F_Inputs!L1672,InpOverride!L1672)</f>
        <v>0</v>
      </c>
      <c r="M1672" s="347">
        <f>IF(InpOverride!M1672="",F_Inputs!M1672,InpOverride!M1672)</f>
        <v>0</v>
      </c>
    </row>
    <row r="1673" spans="1:13" x14ac:dyDescent="0.35">
      <c r="A1673" t="s">
        <v>133</v>
      </c>
      <c r="B1673" t="s">
        <v>355</v>
      </c>
      <c r="C1673" t="s">
        <v>356</v>
      </c>
      <c r="D1673" t="s">
        <v>170</v>
      </c>
      <c r="E1673" t="s">
        <v>292</v>
      </c>
      <c r="F1673" s="347">
        <f>IF(InpOverride!F1673="",F_Inputs!F1673,InpOverride!F1673)</f>
        <v>0</v>
      </c>
      <c r="G1673" s="347">
        <f>IF(InpOverride!G1673="",F_Inputs!G1673,InpOverride!G1673)</f>
        <v>0</v>
      </c>
      <c r="H1673" s="347">
        <f>IF(InpOverride!H1673="",F_Inputs!H1673,InpOverride!H1673)</f>
        <v>0</v>
      </c>
      <c r="I1673" s="347">
        <f>IF(InpOverride!I1673="",F_Inputs!I1673,InpOverride!I1673)</f>
        <v>-9.3870000000000005</v>
      </c>
      <c r="J1673" s="347">
        <f>IF(InpOverride!J1673="",F_Inputs!J1673,InpOverride!J1673)</f>
        <v>0</v>
      </c>
      <c r="K1673" s="347">
        <f>IF(InpOverride!K1673="",F_Inputs!K1673,InpOverride!K1673)</f>
        <v>0</v>
      </c>
      <c r="L1673" s="347">
        <f>IF(InpOverride!L1673="",F_Inputs!L1673,InpOverride!L1673)</f>
        <v>0</v>
      </c>
      <c r="M1673" s="347">
        <f>IF(InpOverride!M1673="",F_Inputs!M1673,InpOverride!M1673)</f>
        <v>0</v>
      </c>
    </row>
    <row r="1674" spans="1:13" x14ac:dyDescent="0.35">
      <c r="A1674" t="s">
        <v>133</v>
      </c>
      <c r="B1674" t="s">
        <v>357</v>
      </c>
      <c r="C1674" t="s">
        <v>358</v>
      </c>
      <c r="D1674" t="s">
        <v>188</v>
      </c>
      <c r="E1674" t="s">
        <v>292</v>
      </c>
      <c r="F1674" s="347">
        <f>IF(InpOverride!F1674="",F_Inputs!F1674,InpOverride!F1674)</f>
        <v>0</v>
      </c>
      <c r="G1674" s="347">
        <f>IF(InpOverride!G1674="",F_Inputs!G1674,InpOverride!G1674)</f>
        <v>0</v>
      </c>
      <c r="H1674" s="347" t="str">
        <f>IF(InpOverride!H1674="",F_Inputs!H1674,InpOverride!H1674)</f>
        <v>N/A</v>
      </c>
      <c r="I1674" s="347">
        <f>IF(InpOverride!I1674="",F_Inputs!I1674,InpOverride!I1674)</f>
        <v>26.672817247812901</v>
      </c>
      <c r="J1674" s="347">
        <f>IF(InpOverride!J1674="",F_Inputs!J1674,InpOverride!J1674)</f>
        <v>0</v>
      </c>
      <c r="K1674" s="347">
        <f>IF(InpOverride!K1674="",F_Inputs!K1674,InpOverride!K1674)</f>
        <v>0</v>
      </c>
      <c r="L1674" s="347">
        <f>IF(InpOverride!L1674="",F_Inputs!L1674,InpOverride!L1674)</f>
        <v>0</v>
      </c>
      <c r="M1674" s="347">
        <f>IF(InpOverride!M1674="",F_Inputs!M1674,InpOverride!M1674)</f>
        <v>0</v>
      </c>
    </row>
    <row r="1675" spans="1:13" x14ac:dyDescent="0.35">
      <c r="A1675" t="s">
        <v>133</v>
      </c>
      <c r="B1675" t="s">
        <v>359</v>
      </c>
      <c r="C1675" t="s">
        <v>360</v>
      </c>
      <c r="D1675" t="s">
        <v>205</v>
      </c>
      <c r="E1675" t="s">
        <v>292</v>
      </c>
      <c r="F1675" s="347">
        <f>IF(InpOverride!F1675="",F_Inputs!F1675,InpOverride!F1675)</f>
        <v>0</v>
      </c>
      <c r="G1675" s="347">
        <f>IF(InpOverride!G1675="",F_Inputs!G1675,InpOverride!G1675)</f>
        <v>0</v>
      </c>
      <c r="H1675" s="347">
        <f>IF(InpOverride!H1675="",F_Inputs!H1675,InpOverride!H1675)</f>
        <v>0</v>
      </c>
      <c r="I1675" s="347" t="str">
        <f>IF(InpOverride!I1675="",F_Inputs!I1675,InpOverride!I1675)</f>
        <v>No</v>
      </c>
      <c r="J1675" s="347">
        <f>IF(InpOverride!J1675="",F_Inputs!J1675,InpOverride!J1675)</f>
        <v>0</v>
      </c>
      <c r="K1675" s="347">
        <f>IF(InpOverride!K1675="",F_Inputs!K1675,InpOverride!K1675)</f>
        <v>0</v>
      </c>
      <c r="L1675" s="347">
        <f>IF(InpOverride!L1675="",F_Inputs!L1675,InpOverride!L1675)</f>
        <v>0</v>
      </c>
      <c r="M1675" s="347">
        <f>IF(InpOverride!M1675="",F_Inputs!M1675,InpOverride!M1675)</f>
        <v>0</v>
      </c>
    </row>
    <row r="1676" spans="1:13" x14ac:dyDescent="0.35">
      <c r="A1676" t="s">
        <v>133</v>
      </c>
      <c r="B1676" t="s">
        <v>361</v>
      </c>
      <c r="C1676" t="s">
        <v>362</v>
      </c>
      <c r="D1676" t="s">
        <v>170</v>
      </c>
      <c r="E1676" t="s">
        <v>292</v>
      </c>
      <c r="F1676" s="347">
        <f>IF(InpOverride!F1676="",F_Inputs!F1676,InpOverride!F1676)</f>
        <v>0</v>
      </c>
      <c r="G1676" s="347">
        <f>IF(InpOverride!G1676="",F_Inputs!G1676,InpOverride!G1676)</f>
        <v>0</v>
      </c>
      <c r="H1676" s="347">
        <f>IF(InpOverride!H1676="",F_Inputs!H1676,InpOverride!H1676)</f>
        <v>0</v>
      </c>
      <c r="I1676" s="347">
        <f>IF(InpOverride!I1676="",F_Inputs!I1676,InpOverride!I1676)</f>
        <v>-2.73888</v>
      </c>
      <c r="J1676" s="347">
        <f>IF(InpOverride!J1676="",F_Inputs!J1676,InpOverride!J1676)</f>
        <v>0</v>
      </c>
      <c r="K1676" s="347">
        <f>IF(InpOverride!K1676="",F_Inputs!K1676,InpOverride!K1676)</f>
        <v>0</v>
      </c>
      <c r="L1676" s="347">
        <f>IF(InpOverride!L1676="",F_Inputs!L1676,InpOverride!L1676)</f>
        <v>0</v>
      </c>
      <c r="M1676" s="347">
        <f>IF(InpOverride!M1676="",F_Inputs!M1676,InpOverride!M1676)</f>
        <v>0</v>
      </c>
    </row>
    <row r="1677" spans="1:13" x14ac:dyDescent="0.35">
      <c r="A1677" t="s">
        <v>133</v>
      </c>
      <c r="B1677" t="s">
        <v>363</v>
      </c>
      <c r="C1677" t="s">
        <v>364</v>
      </c>
      <c r="D1677" t="s">
        <v>170</v>
      </c>
      <c r="E1677" t="s">
        <v>292</v>
      </c>
      <c r="F1677" s="347">
        <f>IF(InpOverride!F1677="",F_Inputs!F1677,InpOverride!F1677)</f>
        <v>0</v>
      </c>
      <c r="G1677" s="347">
        <f>IF(InpOverride!G1677="",F_Inputs!G1677,InpOverride!G1677)</f>
        <v>0</v>
      </c>
      <c r="H1677" s="347">
        <f>IF(InpOverride!H1677="",F_Inputs!H1677,InpOverride!H1677)</f>
        <v>0</v>
      </c>
      <c r="I1677" s="347">
        <f>IF(InpOverride!I1677="",F_Inputs!I1677,InpOverride!I1677)</f>
        <v>-2.7389999999999999</v>
      </c>
      <c r="J1677" s="347">
        <f>IF(InpOverride!J1677="",F_Inputs!J1677,InpOverride!J1677)</f>
        <v>0</v>
      </c>
      <c r="K1677" s="347">
        <f>IF(InpOverride!K1677="",F_Inputs!K1677,InpOverride!K1677)</f>
        <v>0</v>
      </c>
      <c r="L1677" s="347">
        <f>IF(InpOverride!L1677="",F_Inputs!L1677,InpOverride!L1677)</f>
        <v>0</v>
      </c>
      <c r="M1677" s="347">
        <f>IF(InpOverride!M1677="",F_Inputs!M1677,InpOverride!M1677)</f>
        <v>0</v>
      </c>
    </row>
    <row r="1678" spans="1:13" x14ac:dyDescent="0.35">
      <c r="A1678" t="s">
        <v>133</v>
      </c>
      <c r="B1678" t="s">
        <v>365</v>
      </c>
      <c r="C1678" t="s">
        <v>366</v>
      </c>
      <c r="D1678" t="s">
        <v>188</v>
      </c>
      <c r="E1678" t="s">
        <v>292</v>
      </c>
      <c r="F1678" s="347">
        <f>IF(InpOverride!F1678="",F_Inputs!F1678,InpOverride!F1678)</f>
        <v>0</v>
      </c>
      <c r="G1678" s="347">
        <f>IF(InpOverride!G1678="",F_Inputs!G1678,InpOverride!G1678)</f>
        <v>0</v>
      </c>
      <c r="H1678" s="347">
        <f>IF(InpOverride!H1678="",F_Inputs!H1678,InpOverride!H1678)</f>
        <v>5.9</v>
      </c>
      <c r="I1678" s="347">
        <f>IF(InpOverride!I1678="",F_Inputs!I1678,InpOverride!I1678)</f>
        <v>3.9643599463044401</v>
      </c>
      <c r="J1678" s="347">
        <f>IF(InpOverride!J1678="",F_Inputs!J1678,InpOverride!J1678)</f>
        <v>0</v>
      </c>
      <c r="K1678" s="347">
        <f>IF(InpOverride!K1678="",F_Inputs!K1678,InpOverride!K1678)</f>
        <v>0</v>
      </c>
      <c r="L1678" s="347">
        <f>IF(InpOverride!L1678="",F_Inputs!L1678,InpOverride!L1678)</f>
        <v>0</v>
      </c>
      <c r="M1678" s="347">
        <f>IF(InpOverride!M1678="",F_Inputs!M1678,InpOverride!M1678)</f>
        <v>0</v>
      </c>
    </row>
    <row r="1679" spans="1:13" x14ac:dyDescent="0.35">
      <c r="A1679" t="s">
        <v>133</v>
      </c>
      <c r="B1679" t="s">
        <v>367</v>
      </c>
      <c r="C1679" t="s">
        <v>368</v>
      </c>
      <c r="D1679" t="s">
        <v>205</v>
      </c>
      <c r="E1679" t="s">
        <v>292</v>
      </c>
      <c r="F1679" s="347">
        <f>IF(InpOverride!F1679="",F_Inputs!F1679,InpOverride!F1679)</f>
        <v>0</v>
      </c>
      <c r="G1679" s="347">
        <f>IF(InpOverride!G1679="",F_Inputs!G1679,InpOverride!G1679)</f>
        <v>0</v>
      </c>
      <c r="H1679" s="347">
        <f>IF(InpOverride!H1679="",F_Inputs!H1679,InpOverride!H1679)</f>
        <v>0</v>
      </c>
      <c r="I1679" s="347" t="str">
        <f>IF(InpOverride!I1679="",F_Inputs!I1679,InpOverride!I1679)</f>
        <v>Yes</v>
      </c>
      <c r="J1679" s="347">
        <f>IF(InpOverride!J1679="",F_Inputs!J1679,InpOverride!J1679)</f>
        <v>0</v>
      </c>
      <c r="K1679" s="347">
        <f>IF(InpOverride!K1679="",F_Inputs!K1679,InpOverride!K1679)</f>
        <v>0</v>
      </c>
      <c r="L1679" s="347">
        <f>IF(InpOverride!L1679="",F_Inputs!L1679,InpOverride!L1679)</f>
        <v>0</v>
      </c>
      <c r="M1679" s="347">
        <f>IF(InpOverride!M1679="",F_Inputs!M1679,InpOverride!M1679)</f>
        <v>0</v>
      </c>
    </row>
    <row r="1680" spans="1:13" x14ac:dyDescent="0.35">
      <c r="A1680" t="s">
        <v>133</v>
      </c>
      <c r="B1680" t="s">
        <v>369</v>
      </c>
      <c r="C1680" t="s">
        <v>370</v>
      </c>
      <c r="D1680" t="s">
        <v>170</v>
      </c>
      <c r="E1680" t="s">
        <v>292</v>
      </c>
      <c r="F1680" s="347">
        <f>IF(InpOverride!F1680="",F_Inputs!F1680,InpOverride!F1680)</f>
        <v>0</v>
      </c>
      <c r="G1680" s="347">
        <f>IF(InpOverride!G1680="",F_Inputs!G1680,InpOverride!G1680)</f>
        <v>0</v>
      </c>
      <c r="H1680" s="347">
        <f>IF(InpOverride!H1680="",F_Inputs!H1680,InpOverride!H1680)</f>
        <v>0</v>
      </c>
      <c r="I1680" s="347">
        <f>IF(InpOverride!I1680="",F_Inputs!I1680,InpOverride!I1680)</f>
        <v>3.0200000000000001E-2</v>
      </c>
      <c r="J1680" s="347">
        <f>IF(InpOverride!J1680="",F_Inputs!J1680,InpOverride!J1680)</f>
        <v>0</v>
      </c>
      <c r="K1680" s="347">
        <f>IF(InpOverride!K1680="",F_Inputs!K1680,InpOverride!K1680)</f>
        <v>0</v>
      </c>
      <c r="L1680" s="347">
        <f>IF(InpOverride!L1680="",F_Inputs!L1680,InpOverride!L1680)</f>
        <v>0</v>
      </c>
      <c r="M1680" s="347">
        <f>IF(InpOverride!M1680="",F_Inputs!M1680,InpOverride!M1680)</f>
        <v>0</v>
      </c>
    </row>
    <row r="1681" spans="1:13" x14ac:dyDescent="0.35">
      <c r="A1681" t="s">
        <v>133</v>
      </c>
      <c r="B1681" t="s">
        <v>371</v>
      </c>
      <c r="C1681" t="s">
        <v>372</v>
      </c>
      <c r="D1681" t="s">
        <v>170</v>
      </c>
      <c r="E1681" t="s">
        <v>292</v>
      </c>
      <c r="F1681" s="347">
        <f>IF(InpOverride!F1681="",F_Inputs!F1681,InpOverride!F1681)</f>
        <v>0</v>
      </c>
      <c r="G1681" s="347">
        <f>IF(InpOverride!G1681="",F_Inputs!G1681,InpOverride!G1681)</f>
        <v>0</v>
      </c>
      <c r="H1681" s="347">
        <f>IF(InpOverride!H1681="",F_Inputs!H1681,InpOverride!H1681)</f>
        <v>0</v>
      </c>
      <c r="I1681" s="347">
        <f>IF(InpOverride!I1681="",F_Inputs!I1681,InpOverride!I1681)</f>
        <v>0.03</v>
      </c>
      <c r="J1681" s="347">
        <f>IF(InpOverride!J1681="",F_Inputs!J1681,InpOverride!J1681)</f>
        <v>0</v>
      </c>
      <c r="K1681" s="347">
        <f>IF(InpOverride!K1681="",F_Inputs!K1681,InpOverride!K1681)</f>
        <v>0</v>
      </c>
      <c r="L1681" s="347">
        <f>IF(InpOverride!L1681="",F_Inputs!L1681,InpOverride!L1681)</f>
        <v>0</v>
      </c>
      <c r="M1681" s="347">
        <f>IF(InpOverride!M1681="",F_Inputs!M1681,InpOverride!M1681)</f>
        <v>0</v>
      </c>
    </row>
    <row r="1682" spans="1:13" x14ac:dyDescent="0.35">
      <c r="A1682" t="s">
        <v>133</v>
      </c>
      <c r="B1682" t="s">
        <v>373</v>
      </c>
      <c r="C1682" t="s">
        <v>374</v>
      </c>
      <c r="D1682" t="s">
        <v>188</v>
      </c>
      <c r="E1682" t="s">
        <v>292</v>
      </c>
      <c r="F1682" s="347">
        <f>IF(InpOverride!F1682="",F_Inputs!F1682,InpOverride!F1682)</f>
        <v>0</v>
      </c>
      <c r="G1682" s="347">
        <f>IF(InpOverride!G1682="",F_Inputs!G1682,InpOverride!G1682)</f>
        <v>0</v>
      </c>
      <c r="H1682" s="347" t="str">
        <f>IF(InpOverride!H1682="",F_Inputs!H1682,InpOverride!H1682)</f>
        <v>N/A</v>
      </c>
      <c r="I1682" s="347">
        <f>IF(InpOverride!I1682="",F_Inputs!I1682,InpOverride!I1682)</f>
        <v>99.74</v>
      </c>
      <c r="J1682" s="347">
        <f>IF(InpOverride!J1682="",F_Inputs!J1682,InpOverride!J1682)</f>
        <v>0</v>
      </c>
      <c r="K1682" s="347">
        <f>IF(InpOverride!K1682="",F_Inputs!K1682,InpOverride!K1682)</f>
        <v>0</v>
      </c>
      <c r="L1682" s="347">
        <f>IF(InpOverride!L1682="",F_Inputs!L1682,InpOverride!L1682)</f>
        <v>0</v>
      </c>
      <c r="M1682" s="347">
        <f>IF(InpOverride!M1682="",F_Inputs!M1682,InpOverride!M1682)</f>
        <v>0</v>
      </c>
    </row>
    <row r="1683" spans="1:13" x14ac:dyDescent="0.35">
      <c r="A1683" t="s">
        <v>133</v>
      </c>
      <c r="B1683" t="s">
        <v>375</v>
      </c>
      <c r="C1683" t="s">
        <v>376</v>
      </c>
      <c r="D1683" t="s">
        <v>205</v>
      </c>
      <c r="E1683" t="s">
        <v>292</v>
      </c>
      <c r="F1683" s="347">
        <f>IF(InpOverride!F1683="",F_Inputs!F1683,InpOverride!F1683)</f>
        <v>0</v>
      </c>
      <c r="G1683" s="347">
        <f>IF(InpOverride!G1683="",F_Inputs!G1683,InpOverride!G1683)</f>
        <v>0</v>
      </c>
      <c r="H1683" s="347">
        <f>IF(InpOverride!H1683="",F_Inputs!H1683,InpOverride!H1683)</f>
        <v>0</v>
      </c>
      <c r="I1683" s="347" t="str">
        <f>IF(InpOverride!I1683="",F_Inputs!I1683,InpOverride!I1683)</f>
        <v>No</v>
      </c>
      <c r="J1683" s="347">
        <f>IF(InpOverride!J1683="",F_Inputs!J1683,InpOverride!J1683)</f>
        <v>0</v>
      </c>
      <c r="K1683" s="347">
        <f>IF(InpOverride!K1683="",F_Inputs!K1683,InpOverride!K1683)</f>
        <v>0</v>
      </c>
      <c r="L1683" s="347">
        <f>IF(InpOverride!L1683="",F_Inputs!L1683,InpOverride!L1683)</f>
        <v>0</v>
      </c>
      <c r="M1683" s="347">
        <f>IF(InpOverride!M1683="",F_Inputs!M1683,InpOverride!M1683)</f>
        <v>0</v>
      </c>
    </row>
    <row r="1684" spans="1:13" x14ac:dyDescent="0.35">
      <c r="A1684" t="s">
        <v>133</v>
      </c>
      <c r="B1684" t="s">
        <v>377</v>
      </c>
      <c r="C1684" t="s">
        <v>378</v>
      </c>
      <c r="D1684" t="s">
        <v>170</v>
      </c>
      <c r="E1684" t="s">
        <v>292</v>
      </c>
      <c r="F1684" s="347">
        <f>IF(InpOverride!F1684="",F_Inputs!F1684,InpOverride!F1684)</f>
        <v>0</v>
      </c>
      <c r="G1684" s="347">
        <f>IF(InpOverride!G1684="",F_Inputs!G1684,InpOverride!G1684)</f>
        <v>0</v>
      </c>
      <c r="H1684" s="347">
        <f>IF(InpOverride!H1684="",F_Inputs!H1684,InpOverride!H1684)</f>
        <v>0</v>
      </c>
      <c r="I1684" s="347">
        <f>IF(InpOverride!I1684="",F_Inputs!I1684,InpOverride!I1684)</f>
        <v>0</v>
      </c>
      <c r="J1684" s="347">
        <f>IF(InpOverride!J1684="",F_Inputs!J1684,InpOverride!J1684)</f>
        <v>0</v>
      </c>
      <c r="K1684" s="347">
        <f>IF(InpOverride!K1684="",F_Inputs!K1684,InpOverride!K1684)</f>
        <v>0</v>
      </c>
      <c r="L1684" s="347">
        <f>IF(InpOverride!L1684="",F_Inputs!L1684,InpOverride!L1684)</f>
        <v>0</v>
      </c>
      <c r="M1684" s="347">
        <f>IF(InpOverride!M1684="",F_Inputs!M1684,InpOverride!M1684)</f>
        <v>0</v>
      </c>
    </row>
    <row r="1685" spans="1:13" x14ac:dyDescent="0.35">
      <c r="A1685" t="s">
        <v>133</v>
      </c>
      <c r="B1685" t="s">
        <v>379</v>
      </c>
      <c r="C1685" t="s">
        <v>380</v>
      </c>
      <c r="D1685" t="s">
        <v>170</v>
      </c>
      <c r="E1685" t="s">
        <v>292</v>
      </c>
      <c r="F1685" s="347">
        <f>IF(InpOverride!F1685="",F_Inputs!F1685,InpOverride!F1685)</f>
        <v>0</v>
      </c>
      <c r="G1685" s="347">
        <f>IF(InpOverride!G1685="",F_Inputs!G1685,InpOverride!G1685)</f>
        <v>0</v>
      </c>
      <c r="H1685" s="347">
        <f>IF(InpOverride!H1685="",F_Inputs!H1685,InpOverride!H1685)</f>
        <v>0</v>
      </c>
      <c r="I1685" s="347">
        <f>IF(InpOverride!I1685="",F_Inputs!I1685,InpOverride!I1685)</f>
        <v>0</v>
      </c>
      <c r="J1685" s="347">
        <f>IF(InpOverride!J1685="",F_Inputs!J1685,InpOverride!J1685)</f>
        <v>0</v>
      </c>
      <c r="K1685" s="347">
        <f>IF(InpOverride!K1685="",F_Inputs!K1685,InpOverride!K1685)</f>
        <v>0</v>
      </c>
      <c r="L1685" s="347">
        <f>IF(InpOverride!L1685="",F_Inputs!L1685,InpOverride!L1685)</f>
        <v>0</v>
      </c>
      <c r="M1685" s="347">
        <f>IF(InpOverride!M1685="",F_Inputs!M1685,InpOverride!M1685)</f>
        <v>0</v>
      </c>
    </row>
    <row r="1686" spans="1:13" x14ac:dyDescent="0.35">
      <c r="A1686" t="s">
        <v>133</v>
      </c>
      <c r="B1686" t="s">
        <v>381</v>
      </c>
      <c r="C1686" t="s">
        <v>382</v>
      </c>
      <c r="D1686" t="s">
        <v>188</v>
      </c>
      <c r="E1686" t="s">
        <v>292</v>
      </c>
      <c r="F1686" s="347">
        <f>IF(InpOverride!F1686="",F_Inputs!F1686,InpOverride!F1686)</f>
        <v>0</v>
      </c>
      <c r="G1686" s="347">
        <f>IF(InpOverride!G1686="",F_Inputs!G1686,InpOverride!G1686)</f>
        <v>0</v>
      </c>
      <c r="H1686" s="347">
        <f>IF(InpOverride!H1686="",F_Inputs!H1686,InpOverride!H1686)</f>
        <v>0</v>
      </c>
      <c r="I1686" s="347">
        <f>IF(InpOverride!I1686="",F_Inputs!I1686,InpOverride!I1686)</f>
        <v>46.153846153846203</v>
      </c>
      <c r="J1686" s="347">
        <f>IF(InpOverride!J1686="",F_Inputs!J1686,InpOverride!J1686)</f>
        <v>0</v>
      </c>
      <c r="K1686" s="347">
        <f>IF(InpOverride!K1686="",F_Inputs!K1686,InpOverride!K1686)</f>
        <v>0</v>
      </c>
      <c r="L1686" s="347">
        <f>IF(InpOverride!L1686="",F_Inputs!L1686,InpOverride!L1686)</f>
        <v>0</v>
      </c>
      <c r="M1686" s="347">
        <f>IF(InpOverride!M1686="",F_Inputs!M1686,InpOverride!M1686)</f>
        <v>0</v>
      </c>
    </row>
    <row r="1687" spans="1:13" x14ac:dyDescent="0.35">
      <c r="A1687" t="s">
        <v>133</v>
      </c>
      <c r="B1687" t="s">
        <v>383</v>
      </c>
      <c r="C1687" t="s">
        <v>384</v>
      </c>
      <c r="D1687" t="s">
        <v>385</v>
      </c>
      <c r="E1687" t="s">
        <v>292</v>
      </c>
      <c r="F1687" s="347">
        <f>IF(InpOverride!F1687="",F_Inputs!F1687,InpOverride!F1687)</f>
        <v>0</v>
      </c>
      <c r="G1687" s="347">
        <f>IF(InpOverride!G1687="",F_Inputs!G1687,InpOverride!G1687)</f>
        <v>0</v>
      </c>
      <c r="H1687" s="347">
        <f>IF(InpOverride!H1687="",F_Inputs!H1687,InpOverride!H1687)</f>
        <v>0</v>
      </c>
      <c r="I1687" s="347">
        <f>IF(InpOverride!I1687="",F_Inputs!I1687,InpOverride!I1687)</f>
        <v>72.915000000000006</v>
      </c>
      <c r="J1687" s="347">
        <f>IF(InpOverride!J1687="",F_Inputs!J1687,InpOverride!J1687)</f>
        <v>0</v>
      </c>
      <c r="K1687" s="347">
        <f>IF(InpOverride!K1687="",F_Inputs!K1687,InpOverride!K1687)</f>
        <v>0</v>
      </c>
      <c r="L1687" s="347">
        <f>IF(InpOverride!L1687="",F_Inputs!L1687,InpOverride!L1687)</f>
        <v>0</v>
      </c>
      <c r="M1687" s="347">
        <f>IF(InpOverride!M1687="",F_Inputs!M1687,InpOverride!M1687)</f>
        <v>0</v>
      </c>
    </row>
    <row r="1688" spans="1:13" x14ac:dyDescent="0.35">
      <c r="A1688" t="s">
        <v>133</v>
      </c>
      <c r="B1688" t="s">
        <v>386</v>
      </c>
      <c r="C1688" t="s">
        <v>387</v>
      </c>
      <c r="D1688" t="s">
        <v>189</v>
      </c>
      <c r="E1688" t="s">
        <v>292</v>
      </c>
      <c r="F1688" s="347">
        <f>IF(InpOverride!F1688="",F_Inputs!F1688,InpOverride!F1688)</f>
        <v>0</v>
      </c>
      <c r="G1688" s="347">
        <f>IF(InpOverride!G1688="",F_Inputs!G1688,InpOverride!G1688)</f>
        <v>0</v>
      </c>
      <c r="H1688" s="347">
        <f>IF(InpOverride!H1688="",F_Inputs!H1688,InpOverride!H1688)</f>
        <v>77.900000000000006</v>
      </c>
      <c r="I1688" s="347">
        <f>IF(InpOverride!I1688="",F_Inputs!I1688,InpOverride!I1688)</f>
        <v>88.5</v>
      </c>
      <c r="J1688" s="347">
        <f>IF(InpOverride!J1688="",F_Inputs!J1688,InpOverride!J1688)</f>
        <v>0</v>
      </c>
      <c r="K1688" s="347">
        <f>IF(InpOverride!K1688="",F_Inputs!K1688,InpOverride!K1688)</f>
        <v>0</v>
      </c>
      <c r="L1688" s="347">
        <f>IF(InpOverride!L1688="",F_Inputs!L1688,InpOverride!L1688)</f>
        <v>0</v>
      </c>
      <c r="M1688" s="347">
        <f>IF(InpOverride!M1688="",F_Inputs!M1688,InpOverride!M1688)</f>
        <v>0</v>
      </c>
    </row>
    <row r="1689" spans="1:13" x14ac:dyDescent="0.35">
      <c r="A1689" t="s">
        <v>133</v>
      </c>
      <c r="B1689" t="s">
        <v>388</v>
      </c>
      <c r="C1689" t="s">
        <v>389</v>
      </c>
      <c r="D1689" t="s">
        <v>205</v>
      </c>
      <c r="E1689" t="s">
        <v>292</v>
      </c>
      <c r="F1689" s="347">
        <f>IF(InpOverride!F1689="",F_Inputs!F1689,InpOverride!F1689)</f>
        <v>0</v>
      </c>
      <c r="G1689" s="347">
        <f>IF(InpOverride!G1689="",F_Inputs!G1689,InpOverride!G1689)</f>
        <v>0</v>
      </c>
      <c r="H1689" s="347">
        <f>IF(InpOverride!H1689="",F_Inputs!H1689,InpOverride!H1689)</f>
        <v>0</v>
      </c>
      <c r="I1689" s="347" t="str">
        <f>IF(InpOverride!I1689="",F_Inputs!I1689,InpOverride!I1689)</f>
        <v>No</v>
      </c>
      <c r="J1689" s="347">
        <f>IF(InpOverride!J1689="",F_Inputs!J1689,InpOverride!J1689)</f>
        <v>0</v>
      </c>
      <c r="K1689" s="347">
        <f>IF(InpOverride!K1689="",F_Inputs!K1689,InpOverride!K1689)</f>
        <v>0</v>
      </c>
      <c r="L1689" s="347">
        <f>IF(InpOverride!L1689="",F_Inputs!L1689,InpOverride!L1689)</f>
        <v>0</v>
      </c>
      <c r="M1689" s="347">
        <f>IF(InpOverride!M1689="",F_Inputs!M1689,InpOverride!M1689)</f>
        <v>0</v>
      </c>
    </row>
    <row r="1690" spans="1:13" x14ac:dyDescent="0.35">
      <c r="A1690" t="s">
        <v>133</v>
      </c>
      <c r="B1690" t="s">
        <v>390</v>
      </c>
      <c r="C1690" t="s">
        <v>391</v>
      </c>
      <c r="D1690" t="s">
        <v>176</v>
      </c>
      <c r="E1690" t="s">
        <v>292</v>
      </c>
      <c r="F1690" s="347">
        <f>IF(InpOverride!F1690="",F_Inputs!F1690,InpOverride!F1690)</f>
        <v>0</v>
      </c>
      <c r="G1690" s="347">
        <f>IF(InpOverride!G1690="",F_Inputs!G1690,InpOverride!G1690)</f>
        <v>0</v>
      </c>
      <c r="H1690" s="347">
        <f>IF(InpOverride!H1690="",F_Inputs!H1690,InpOverride!H1690)</f>
        <v>0</v>
      </c>
      <c r="I1690" s="347">
        <f>IF(InpOverride!I1690="",F_Inputs!I1690,InpOverride!I1690)</f>
        <v>3.5104910531615498E-2</v>
      </c>
      <c r="J1690" s="347">
        <f>IF(InpOverride!J1690="",F_Inputs!J1690,InpOverride!J1690)</f>
        <v>0</v>
      </c>
      <c r="K1690" s="347">
        <f>IF(InpOverride!K1690="",F_Inputs!K1690,InpOverride!K1690)</f>
        <v>0</v>
      </c>
      <c r="L1690" s="347">
        <f>IF(InpOverride!L1690="",F_Inputs!L1690,InpOverride!L1690)</f>
        <v>0</v>
      </c>
      <c r="M1690" s="347">
        <f>IF(InpOverride!M1690="",F_Inputs!M1690,InpOverride!M1690)</f>
        <v>0</v>
      </c>
    </row>
    <row r="1691" spans="1:13" x14ac:dyDescent="0.35">
      <c r="A1691" t="s">
        <v>133</v>
      </c>
      <c r="B1691" t="s">
        <v>392</v>
      </c>
      <c r="C1691" t="s">
        <v>393</v>
      </c>
      <c r="D1691" t="s">
        <v>205</v>
      </c>
      <c r="E1691" t="s">
        <v>292</v>
      </c>
      <c r="F1691" s="347">
        <f>IF(InpOverride!F1691="",F_Inputs!F1691,InpOverride!F1691)</f>
        <v>0</v>
      </c>
      <c r="G1691" s="347">
        <f>IF(InpOverride!G1691="",F_Inputs!G1691,InpOverride!G1691)</f>
        <v>0</v>
      </c>
      <c r="H1691" s="347">
        <f>IF(InpOverride!H1691="",F_Inputs!H1691,InpOverride!H1691)</f>
        <v>0</v>
      </c>
      <c r="I1691" s="347" t="str">
        <f>IF(InpOverride!I1691="",F_Inputs!I1691,InpOverride!I1691)</f>
        <v>Yes</v>
      </c>
      <c r="J1691" s="347">
        <f>IF(InpOverride!J1691="",F_Inputs!J1691,InpOverride!J1691)</f>
        <v>0</v>
      </c>
      <c r="K1691" s="347">
        <f>IF(InpOverride!K1691="",F_Inputs!K1691,InpOverride!K1691)</f>
        <v>0</v>
      </c>
      <c r="L1691" s="347">
        <f>IF(InpOverride!L1691="",F_Inputs!L1691,InpOverride!L1691)</f>
        <v>0</v>
      </c>
      <c r="M1691" s="347">
        <f>IF(InpOverride!M1691="",F_Inputs!M1691,InpOverride!M1691)</f>
        <v>0</v>
      </c>
    </row>
    <row r="1692" spans="1:13" x14ac:dyDescent="0.35">
      <c r="A1692" t="s">
        <v>133</v>
      </c>
      <c r="B1692" t="s">
        <v>394</v>
      </c>
      <c r="C1692" t="s">
        <v>395</v>
      </c>
      <c r="D1692" t="s">
        <v>188</v>
      </c>
      <c r="E1692" t="s">
        <v>292</v>
      </c>
      <c r="F1692" s="347">
        <f>IF(InpOverride!F1692="",F_Inputs!F1692,InpOverride!F1692)</f>
        <v>0</v>
      </c>
      <c r="G1692" s="347">
        <f>IF(InpOverride!G1692="",F_Inputs!G1692,InpOverride!G1692)</f>
        <v>0</v>
      </c>
      <c r="H1692" s="347" t="str">
        <f>IF(InpOverride!H1692="",F_Inputs!H1692,InpOverride!H1692)</f>
        <v>N/A</v>
      </c>
      <c r="I1692" s="347">
        <f>IF(InpOverride!I1692="",F_Inputs!I1692,InpOverride!I1692)</f>
        <v>56.7723727193938</v>
      </c>
      <c r="J1692" s="347">
        <f>IF(InpOverride!J1692="",F_Inputs!J1692,InpOverride!J1692)</f>
        <v>0</v>
      </c>
      <c r="K1692" s="347">
        <f>IF(InpOverride!K1692="",F_Inputs!K1692,InpOverride!K1692)</f>
        <v>0</v>
      </c>
      <c r="L1692" s="347">
        <f>IF(InpOverride!L1692="",F_Inputs!L1692,InpOverride!L1692)</f>
        <v>0</v>
      </c>
      <c r="M1692" s="347">
        <f>IF(InpOverride!M1692="",F_Inputs!M1692,InpOverride!M1692)</f>
        <v>0</v>
      </c>
    </row>
    <row r="1693" spans="1:13" x14ac:dyDescent="0.35">
      <c r="A1693" t="s">
        <v>133</v>
      </c>
      <c r="B1693" t="s">
        <v>396</v>
      </c>
      <c r="C1693" t="s">
        <v>397</v>
      </c>
      <c r="D1693" t="s">
        <v>205</v>
      </c>
      <c r="E1693" t="s">
        <v>292</v>
      </c>
      <c r="F1693" s="347">
        <f>IF(InpOverride!F1693="",F_Inputs!F1693,InpOverride!F1693)</f>
        <v>0</v>
      </c>
      <c r="G1693" s="347">
        <f>IF(InpOverride!G1693="",F_Inputs!G1693,InpOverride!G1693)</f>
        <v>0</v>
      </c>
      <c r="H1693" s="347">
        <f>IF(InpOverride!H1693="",F_Inputs!H1693,InpOverride!H1693)</f>
        <v>0</v>
      </c>
      <c r="I1693" s="347" t="str">
        <f>IF(InpOverride!I1693="",F_Inputs!I1693,InpOverride!I1693)</f>
        <v>Yes</v>
      </c>
      <c r="J1693" s="347">
        <f>IF(InpOverride!J1693="",F_Inputs!J1693,InpOverride!J1693)</f>
        <v>0</v>
      </c>
      <c r="K1693" s="347">
        <f>IF(InpOverride!K1693="",F_Inputs!K1693,InpOverride!K1693)</f>
        <v>0</v>
      </c>
      <c r="L1693" s="347">
        <f>IF(InpOverride!L1693="",F_Inputs!L1693,InpOverride!L1693)</f>
        <v>0</v>
      </c>
      <c r="M1693" s="347">
        <f>IF(InpOverride!M1693="",F_Inputs!M1693,InpOverride!M1693)</f>
        <v>0</v>
      </c>
    </row>
    <row r="1694" spans="1:13" x14ac:dyDescent="0.35">
      <c r="A1694" t="s">
        <v>133</v>
      </c>
      <c r="B1694" t="s">
        <v>398</v>
      </c>
      <c r="C1694" t="s">
        <v>399</v>
      </c>
      <c r="D1694" t="s">
        <v>188</v>
      </c>
      <c r="E1694" t="s">
        <v>292</v>
      </c>
      <c r="F1694" s="347">
        <f>IF(InpOverride!F1694="",F_Inputs!F1694,InpOverride!F1694)</f>
        <v>0</v>
      </c>
      <c r="G1694" s="347">
        <f>IF(InpOverride!G1694="",F_Inputs!G1694,InpOverride!G1694)</f>
        <v>0</v>
      </c>
      <c r="H1694" s="347" t="str">
        <f>IF(InpOverride!H1694="",F_Inputs!H1694,InpOverride!H1694)</f>
        <v>N/A</v>
      </c>
      <c r="I1694" s="347">
        <f>IF(InpOverride!I1694="",F_Inputs!I1694,InpOverride!I1694)</f>
        <v>18.289295317673702</v>
      </c>
      <c r="J1694" s="347">
        <f>IF(InpOverride!J1694="",F_Inputs!J1694,InpOverride!J1694)</f>
        <v>0</v>
      </c>
      <c r="K1694" s="347">
        <f>IF(InpOverride!K1694="",F_Inputs!K1694,InpOverride!K1694)</f>
        <v>0</v>
      </c>
      <c r="L1694" s="347">
        <f>IF(InpOverride!L1694="",F_Inputs!L1694,InpOverride!L1694)</f>
        <v>0</v>
      </c>
      <c r="M1694" s="347">
        <f>IF(InpOverride!M1694="",F_Inputs!M1694,InpOverride!M1694)</f>
        <v>0</v>
      </c>
    </row>
    <row r="1695" spans="1:13" x14ac:dyDescent="0.35">
      <c r="A1695" t="s">
        <v>133</v>
      </c>
      <c r="B1695" t="s">
        <v>400</v>
      </c>
      <c r="C1695" t="s">
        <v>401</v>
      </c>
      <c r="D1695" t="s">
        <v>205</v>
      </c>
      <c r="E1695" t="s">
        <v>292</v>
      </c>
      <c r="F1695" s="347">
        <f>IF(InpOverride!F1695="",F_Inputs!F1695,InpOverride!F1695)</f>
        <v>0</v>
      </c>
      <c r="G1695" s="347">
        <f>IF(InpOverride!G1695="",F_Inputs!G1695,InpOverride!G1695)</f>
        <v>0</v>
      </c>
      <c r="H1695" s="347">
        <f>IF(InpOverride!H1695="",F_Inputs!H1695,InpOverride!H1695)</f>
        <v>0</v>
      </c>
      <c r="I1695" s="347" t="str">
        <f>IF(InpOverride!I1695="",F_Inputs!I1695,InpOverride!I1695)</f>
        <v>Yes</v>
      </c>
      <c r="J1695" s="347">
        <f>IF(InpOverride!J1695="",F_Inputs!J1695,InpOverride!J1695)</f>
        <v>0</v>
      </c>
      <c r="K1695" s="347">
        <f>IF(InpOverride!K1695="",F_Inputs!K1695,InpOverride!K1695)</f>
        <v>0</v>
      </c>
      <c r="L1695" s="347">
        <f>IF(InpOverride!L1695="",F_Inputs!L1695,InpOverride!L1695)</f>
        <v>0</v>
      </c>
      <c r="M1695" s="347">
        <f>IF(InpOverride!M1695="",F_Inputs!M1695,InpOverride!M1695)</f>
        <v>0</v>
      </c>
    </row>
    <row r="1696" spans="1:13" x14ac:dyDescent="0.35">
      <c r="A1696" t="s">
        <v>133</v>
      </c>
      <c r="B1696" t="s">
        <v>402</v>
      </c>
      <c r="C1696" t="s">
        <v>403</v>
      </c>
      <c r="D1696" t="s">
        <v>189</v>
      </c>
      <c r="E1696" t="s">
        <v>292</v>
      </c>
      <c r="F1696" s="347">
        <f>IF(InpOverride!F1696="",F_Inputs!F1696,InpOverride!F1696)</f>
        <v>0</v>
      </c>
      <c r="G1696" s="347">
        <f>IF(InpOverride!G1696="",F_Inputs!G1696,InpOverride!G1696)</f>
        <v>0</v>
      </c>
      <c r="H1696" s="347">
        <f>IF(InpOverride!H1696="",F_Inputs!H1696,InpOverride!H1696)</f>
        <v>10.25</v>
      </c>
      <c r="I1696" s="347">
        <f>IF(InpOverride!I1696="",F_Inputs!I1696,InpOverride!I1696)</f>
        <v>10.25</v>
      </c>
      <c r="J1696" s="347">
        <f>IF(InpOverride!J1696="",F_Inputs!J1696,InpOverride!J1696)</f>
        <v>0</v>
      </c>
      <c r="K1696" s="347">
        <f>IF(InpOverride!K1696="",F_Inputs!K1696,InpOverride!K1696)</f>
        <v>0</v>
      </c>
      <c r="L1696" s="347">
        <f>IF(InpOverride!L1696="",F_Inputs!L1696,InpOverride!L1696)</f>
        <v>0</v>
      </c>
      <c r="M1696" s="347">
        <f>IF(InpOverride!M1696="",F_Inputs!M1696,InpOverride!M1696)</f>
        <v>0</v>
      </c>
    </row>
    <row r="1697" spans="1:13" x14ac:dyDescent="0.35">
      <c r="A1697" t="s">
        <v>133</v>
      </c>
      <c r="B1697" t="s">
        <v>404</v>
      </c>
      <c r="C1697" t="s">
        <v>405</v>
      </c>
      <c r="D1697" t="s">
        <v>205</v>
      </c>
      <c r="E1697" t="s">
        <v>292</v>
      </c>
      <c r="F1697" s="347">
        <f>IF(InpOverride!F1697="",F_Inputs!F1697,InpOverride!F1697)</f>
        <v>0</v>
      </c>
      <c r="G1697" s="347">
        <f>IF(InpOverride!G1697="",F_Inputs!G1697,InpOverride!G1697)</f>
        <v>0</v>
      </c>
      <c r="H1697" s="347">
        <f>IF(InpOverride!H1697="",F_Inputs!H1697,InpOverride!H1697)</f>
        <v>0</v>
      </c>
      <c r="I1697" s="347" t="str">
        <f>IF(InpOverride!I1697="",F_Inputs!I1697,InpOverride!I1697)</f>
        <v>Yes</v>
      </c>
      <c r="J1697" s="347">
        <f>IF(InpOverride!J1697="",F_Inputs!J1697,InpOverride!J1697)</f>
        <v>0</v>
      </c>
      <c r="K1697" s="347">
        <f>IF(InpOverride!K1697="",F_Inputs!K1697,InpOverride!K1697)</f>
        <v>0</v>
      </c>
      <c r="L1697" s="347">
        <f>IF(InpOverride!L1697="",F_Inputs!L1697,InpOverride!L1697)</f>
        <v>0</v>
      </c>
      <c r="M1697" s="347">
        <f>IF(InpOverride!M1697="",F_Inputs!M1697,InpOverride!M1697)</f>
        <v>0</v>
      </c>
    </row>
    <row r="1698" spans="1:13" x14ac:dyDescent="0.35">
      <c r="A1698" t="s">
        <v>133</v>
      </c>
      <c r="B1698" t="s">
        <v>406</v>
      </c>
      <c r="C1698" t="s">
        <v>407</v>
      </c>
      <c r="D1698" t="s">
        <v>188</v>
      </c>
      <c r="E1698" t="s">
        <v>292</v>
      </c>
      <c r="F1698" s="347">
        <f>IF(InpOverride!F1698="",F_Inputs!F1698,InpOverride!F1698)</f>
        <v>0</v>
      </c>
      <c r="G1698" s="347">
        <f>IF(InpOverride!G1698="",F_Inputs!G1698,InpOverride!G1698)</f>
        <v>0</v>
      </c>
      <c r="H1698" s="347">
        <f>IF(InpOverride!H1698="",F_Inputs!H1698,InpOverride!H1698)</f>
        <v>0</v>
      </c>
      <c r="I1698" s="347">
        <f>IF(InpOverride!I1698="",F_Inputs!I1698,InpOverride!I1698)</f>
        <v>68.75</v>
      </c>
      <c r="J1698" s="347">
        <f>IF(InpOverride!J1698="",F_Inputs!J1698,InpOverride!J1698)</f>
        <v>0</v>
      </c>
      <c r="K1698" s="347">
        <f>IF(InpOverride!K1698="",F_Inputs!K1698,InpOverride!K1698)</f>
        <v>0</v>
      </c>
      <c r="L1698" s="347">
        <f>IF(InpOverride!L1698="",F_Inputs!L1698,InpOverride!L1698)</f>
        <v>0</v>
      </c>
      <c r="M1698" s="347">
        <f>IF(InpOverride!M1698="",F_Inputs!M1698,InpOverride!M1698)</f>
        <v>0</v>
      </c>
    </row>
    <row r="1699" spans="1:13" x14ac:dyDescent="0.35">
      <c r="A1699" t="s">
        <v>133</v>
      </c>
      <c r="B1699" t="s">
        <v>408</v>
      </c>
      <c r="C1699" t="s">
        <v>409</v>
      </c>
      <c r="D1699" t="s">
        <v>182</v>
      </c>
      <c r="E1699" t="s">
        <v>292</v>
      </c>
      <c r="F1699" s="347">
        <f>IF(InpOverride!F1699="",F_Inputs!F1699,InpOverride!F1699)</f>
        <v>31460.6</v>
      </c>
      <c r="G1699" s="347">
        <f>IF(InpOverride!G1699="",F_Inputs!G1699,InpOverride!G1699)</f>
        <v>31549.996711005999</v>
      </c>
      <c r="H1699" s="347">
        <f>IF(InpOverride!H1699="",F_Inputs!H1699,InpOverride!H1699)</f>
        <v>31624.04</v>
      </c>
      <c r="I1699" s="347">
        <f>IF(InpOverride!I1699="",F_Inputs!I1699,InpOverride!I1699)</f>
        <v>31750</v>
      </c>
      <c r="J1699" s="347">
        <f>IF(InpOverride!J1699="",F_Inputs!J1699,InpOverride!J1699)</f>
        <v>0</v>
      </c>
      <c r="K1699" s="347">
        <f>IF(InpOverride!K1699="",F_Inputs!K1699,InpOverride!K1699)</f>
        <v>0</v>
      </c>
      <c r="L1699" s="347">
        <f>IF(InpOverride!L1699="",F_Inputs!L1699,InpOverride!L1699)</f>
        <v>0</v>
      </c>
      <c r="M1699" s="347">
        <f>IF(InpOverride!M1699="",F_Inputs!M1699,InpOverride!M1699)</f>
        <v>0</v>
      </c>
    </row>
    <row r="1700" spans="1:13" x14ac:dyDescent="0.35">
      <c r="A1700" t="s">
        <v>133</v>
      </c>
      <c r="B1700" t="s">
        <v>410</v>
      </c>
      <c r="C1700" t="s">
        <v>411</v>
      </c>
      <c r="D1700" t="s">
        <v>188</v>
      </c>
      <c r="E1700" t="s">
        <v>292</v>
      </c>
      <c r="F1700" s="347">
        <f>IF(InpOverride!F1700="",F_Inputs!F1700,InpOverride!F1700)</f>
        <v>0</v>
      </c>
      <c r="G1700" s="347">
        <f>IF(InpOverride!G1700="",F_Inputs!G1700,InpOverride!G1700)</f>
        <v>0</v>
      </c>
      <c r="H1700" s="347">
        <f>IF(InpOverride!H1700="",F_Inputs!H1700,InpOverride!H1700)</f>
        <v>0</v>
      </c>
      <c r="I1700" s="347">
        <f>IF(InpOverride!I1700="",F_Inputs!I1700,InpOverride!I1700)</f>
        <v>4824</v>
      </c>
      <c r="J1700" s="347">
        <f>IF(InpOverride!J1700="",F_Inputs!J1700,InpOverride!J1700)</f>
        <v>0</v>
      </c>
      <c r="K1700" s="347">
        <f>IF(InpOverride!K1700="",F_Inputs!K1700,InpOverride!K1700)</f>
        <v>0</v>
      </c>
      <c r="L1700" s="347">
        <f>IF(InpOverride!L1700="",F_Inputs!L1700,InpOverride!L1700)</f>
        <v>0</v>
      </c>
      <c r="M1700" s="347">
        <f>IF(InpOverride!M1700="",F_Inputs!M1700,InpOverride!M1700)</f>
        <v>0</v>
      </c>
    </row>
    <row r="1701" spans="1:13" x14ac:dyDescent="0.35">
      <c r="A1701" t="s">
        <v>133</v>
      </c>
      <c r="B1701" t="s">
        <v>412</v>
      </c>
      <c r="C1701" t="s">
        <v>413</v>
      </c>
      <c r="D1701" t="s">
        <v>188</v>
      </c>
      <c r="E1701" t="s">
        <v>292</v>
      </c>
      <c r="F1701" s="347">
        <f>IF(InpOverride!F1701="",F_Inputs!F1701,InpOverride!F1701)</f>
        <v>0</v>
      </c>
      <c r="G1701" s="347">
        <f>IF(InpOverride!G1701="",F_Inputs!G1701,InpOverride!G1701)</f>
        <v>0</v>
      </c>
      <c r="H1701" s="347">
        <f>IF(InpOverride!H1701="",F_Inputs!H1701,InpOverride!H1701)</f>
        <v>0</v>
      </c>
      <c r="I1701" s="347">
        <f>IF(InpOverride!I1701="",F_Inputs!I1701,InpOverride!I1701)</f>
        <v>151.93700787401599</v>
      </c>
      <c r="J1701" s="347">
        <f>IF(InpOverride!J1701="",F_Inputs!J1701,InpOverride!J1701)</f>
        <v>0</v>
      </c>
      <c r="K1701" s="347">
        <f>IF(InpOverride!K1701="",F_Inputs!K1701,InpOverride!K1701)</f>
        <v>0</v>
      </c>
      <c r="L1701" s="347">
        <f>IF(InpOverride!L1701="",F_Inputs!L1701,InpOverride!L1701)</f>
        <v>0</v>
      </c>
      <c r="M1701" s="347">
        <f>IF(InpOverride!M1701="",F_Inputs!M1701,InpOverride!M1701)</f>
        <v>0</v>
      </c>
    </row>
    <row r="1702" spans="1:13" x14ac:dyDescent="0.35">
      <c r="A1702" t="s">
        <v>133</v>
      </c>
      <c r="B1702" t="s">
        <v>414</v>
      </c>
      <c r="C1702" t="s">
        <v>415</v>
      </c>
      <c r="D1702" t="s">
        <v>188</v>
      </c>
      <c r="E1702" t="s">
        <v>292</v>
      </c>
      <c r="F1702" s="347">
        <f>IF(InpOverride!F1702="",F_Inputs!F1702,InpOverride!F1702)</f>
        <v>0</v>
      </c>
      <c r="G1702" s="347">
        <f>IF(InpOverride!G1702="",F_Inputs!G1702,InpOverride!G1702)</f>
        <v>0</v>
      </c>
      <c r="H1702" s="347">
        <f>IF(InpOverride!H1702="",F_Inputs!H1702,InpOverride!H1702)</f>
        <v>0</v>
      </c>
      <c r="I1702" s="347">
        <f>IF(InpOverride!I1702="",F_Inputs!I1702,InpOverride!I1702)</f>
        <v>3735</v>
      </c>
      <c r="J1702" s="347">
        <f>IF(InpOverride!J1702="",F_Inputs!J1702,InpOverride!J1702)</f>
        <v>0</v>
      </c>
      <c r="K1702" s="347">
        <f>IF(InpOverride!K1702="",F_Inputs!K1702,InpOverride!K1702)</f>
        <v>0</v>
      </c>
      <c r="L1702" s="347">
        <f>IF(InpOverride!L1702="",F_Inputs!L1702,InpOverride!L1702)</f>
        <v>0</v>
      </c>
      <c r="M1702" s="347">
        <f>IF(InpOverride!M1702="",F_Inputs!M1702,InpOverride!M1702)</f>
        <v>0</v>
      </c>
    </row>
    <row r="1703" spans="1:13" x14ac:dyDescent="0.35">
      <c r="A1703" t="s">
        <v>133</v>
      </c>
      <c r="B1703" t="s">
        <v>416</v>
      </c>
      <c r="C1703" t="s">
        <v>417</v>
      </c>
      <c r="D1703" t="s">
        <v>188</v>
      </c>
      <c r="E1703" t="s">
        <v>292</v>
      </c>
      <c r="F1703" s="347">
        <f>IF(InpOverride!F1703="",F_Inputs!F1703,InpOverride!F1703)</f>
        <v>0</v>
      </c>
      <c r="G1703" s="347">
        <f>IF(InpOverride!G1703="",F_Inputs!G1703,InpOverride!G1703)</f>
        <v>0</v>
      </c>
      <c r="H1703" s="347">
        <f>IF(InpOverride!H1703="",F_Inputs!H1703,InpOverride!H1703)</f>
        <v>0</v>
      </c>
      <c r="I1703" s="347">
        <f>IF(InpOverride!I1703="",F_Inputs!I1703,InpOverride!I1703)</f>
        <v>117.637795275591</v>
      </c>
      <c r="J1703" s="347">
        <f>IF(InpOverride!J1703="",F_Inputs!J1703,InpOverride!J1703)</f>
        <v>0</v>
      </c>
      <c r="K1703" s="347">
        <f>IF(InpOverride!K1703="",F_Inputs!K1703,InpOverride!K1703)</f>
        <v>0</v>
      </c>
      <c r="L1703" s="347">
        <f>IF(InpOverride!L1703="",F_Inputs!L1703,InpOverride!L1703)</f>
        <v>0</v>
      </c>
      <c r="M1703" s="347">
        <f>IF(InpOverride!M1703="",F_Inputs!M1703,InpOverride!M1703)</f>
        <v>0</v>
      </c>
    </row>
    <row r="1704" spans="1:13" x14ac:dyDescent="0.35">
      <c r="A1704" t="s">
        <v>133</v>
      </c>
      <c r="B1704" t="s">
        <v>418</v>
      </c>
      <c r="C1704" t="s">
        <v>419</v>
      </c>
      <c r="D1704" t="s">
        <v>188</v>
      </c>
      <c r="E1704" t="s">
        <v>292</v>
      </c>
      <c r="F1704" s="347">
        <f>IF(InpOverride!F1704="",F_Inputs!F1704,InpOverride!F1704)</f>
        <v>0</v>
      </c>
      <c r="G1704" s="347">
        <f>IF(InpOverride!G1704="",F_Inputs!G1704,InpOverride!G1704)</f>
        <v>0</v>
      </c>
      <c r="H1704" s="347">
        <f>IF(InpOverride!H1704="",F_Inputs!H1704,InpOverride!H1704)</f>
        <v>0</v>
      </c>
      <c r="I1704" s="347">
        <f>IF(InpOverride!I1704="",F_Inputs!I1704,InpOverride!I1704)</f>
        <v>8559</v>
      </c>
      <c r="J1704" s="347">
        <f>IF(InpOverride!J1704="",F_Inputs!J1704,InpOverride!J1704)</f>
        <v>0</v>
      </c>
      <c r="K1704" s="347">
        <f>IF(InpOverride!K1704="",F_Inputs!K1704,InpOverride!K1704)</f>
        <v>0</v>
      </c>
      <c r="L1704" s="347">
        <f>IF(InpOverride!L1704="",F_Inputs!L1704,InpOverride!L1704)</f>
        <v>0</v>
      </c>
      <c r="M1704" s="347">
        <f>IF(InpOverride!M1704="",F_Inputs!M1704,InpOverride!M1704)</f>
        <v>0</v>
      </c>
    </row>
    <row r="1705" spans="1:13" x14ac:dyDescent="0.35">
      <c r="A1705" t="s">
        <v>133</v>
      </c>
      <c r="B1705" t="s">
        <v>420</v>
      </c>
      <c r="C1705" t="s">
        <v>421</v>
      </c>
      <c r="D1705">
        <v>0</v>
      </c>
      <c r="E1705" t="s">
        <v>292</v>
      </c>
      <c r="F1705" s="347">
        <f>IF(InpOverride!F1705="",F_Inputs!F1705,InpOverride!F1705)</f>
        <v>0</v>
      </c>
      <c r="G1705" s="347">
        <f>IF(InpOverride!G1705="",F_Inputs!G1705,InpOverride!G1705)</f>
        <v>0</v>
      </c>
      <c r="H1705" s="347">
        <f>IF(InpOverride!H1705="",F_Inputs!H1705,InpOverride!H1705)</f>
        <v>0</v>
      </c>
      <c r="I1705" s="347">
        <f>IF(InpOverride!I1705="",F_Inputs!I1705,InpOverride!I1705)</f>
        <v>10216.709999999999</v>
      </c>
      <c r="J1705" s="347">
        <f>IF(InpOverride!J1705="",F_Inputs!J1705,InpOverride!J1705)</f>
        <v>0</v>
      </c>
      <c r="K1705" s="347">
        <f>IF(InpOverride!K1705="",F_Inputs!K1705,InpOverride!K1705)</f>
        <v>0</v>
      </c>
      <c r="L1705" s="347">
        <f>IF(InpOverride!L1705="",F_Inputs!L1705,InpOverride!L1705)</f>
        <v>0</v>
      </c>
      <c r="M1705" s="347">
        <f>IF(InpOverride!M1705="",F_Inputs!M1705,InpOverride!M1705)</f>
        <v>0</v>
      </c>
    </row>
    <row r="1706" spans="1:13" x14ac:dyDescent="0.35">
      <c r="A1706" t="s">
        <v>133</v>
      </c>
      <c r="B1706" t="s">
        <v>422</v>
      </c>
      <c r="C1706" t="s">
        <v>423</v>
      </c>
      <c r="D1706" t="s">
        <v>424</v>
      </c>
      <c r="E1706" t="s">
        <v>292</v>
      </c>
      <c r="F1706" s="347">
        <f>IF(InpOverride!F1706="",F_Inputs!F1706,InpOverride!F1706)</f>
        <v>0</v>
      </c>
      <c r="G1706" s="347">
        <f>IF(InpOverride!G1706="",F_Inputs!G1706,InpOverride!G1706)</f>
        <v>0</v>
      </c>
      <c r="H1706" s="347">
        <f>IF(InpOverride!H1706="",F_Inputs!H1706,InpOverride!H1706)</f>
        <v>0</v>
      </c>
      <c r="I1706" s="347">
        <f>IF(InpOverride!I1706="",F_Inputs!I1706,InpOverride!I1706)</f>
        <v>1559</v>
      </c>
      <c r="J1706" s="347">
        <f>IF(InpOverride!J1706="",F_Inputs!J1706,InpOverride!J1706)</f>
        <v>0</v>
      </c>
      <c r="K1706" s="347">
        <f>IF(InpOverride!K1706="",F_Inputs!K1706,InpOverride!K1706)</f>
        <v>0</v>
      </c>
      <c r="L1706" s="347">
        <f>IF(InpOverride!L1706="",F_Inputs!L1706,InpOverride!L1706)</f>
        <v>0</v>
      </c>
      <c r="M1706" s="347">
        <f>IF(InpOverride!M1706="",F_Inputs!M1706,InpOverride!M1706)</f>
        <v>0</v>
      </c>
    </row>
    <row r="1707" spans="1:13" x14ac:dyDescent="0.35">
      <c r="A1707" t="s">
        <v>133</v>
      </c>
      <c r="B1707" t="s">
        <v>425</v>
      </c>
      <c r="C1707" s="327" t="s">
        <v>426</v>
      </c>
      <c r="D1707" t="s">
        <v>427</v>
      </c>
      <c r="E1707" t="s">
        <v>292</v>
      </c>
      <c r="F1707" s="347">
        <f>IF(InpOverride!F1707="",F_Inputs!F1707,InpOverride!F1707)</f>
        <v>145.80000000000001</v>
      </c>
      <c r="G1707" s="347">
        <f>IF(InpOverride!G1707="",F_Inputs!G1707,InpOverride!G1707)</f>
        <v>146.9</v>
      </c>
      <c r="H1707" s="347">
        <f>IF(InpOverride!H1707="",F_Inputs!H1707,InpOverride!H1707)</f>
        <v>144.6</v>
      </c>
      <c r="I1707" s="347">
        <f>IF(InpOverride!I1707="",F_Inputs!I1707,InpOverride!I1707)</f>
        <v>152.593153764764</v>
      </c>
      <c r="J1707" s="347">
        <f>IF(InpOverride!J1707="",F_Inputs!J1707,InpOverride!J1707)</f>
        <v>0</v>
      </c>
      <c r="K1707" s="347">
        <f>IF(InpOverride!K1707="",F_Inputs!K1707,InpOverride!K1707)</f>
        <v>0</v>
      </c>
      <c r="L1707" s="347">
        <f>IF(InpOverride!L1707="",F_Inputs!L1707,InpOverride!L1707)</f>
        <v>0</v>
      </c>
      <c r="M1707" s="347">
        <f>IF(InpOverride!M1707="",F_Inputs!M1707,InpOverride!M1707)</f>
        <v>0</v>
      </c>
    </row>
    <row r="1708" spans="1:13" x14ac:dyDescent="0.35">
      <c r="A1708" t="s">
        <v>133</v>
      </c>
      <c r="B1708" t="s">
        <v>428</v>
      </c>
      <c r="C1708" s="327" t="s">
        <v>429</v>
      </c>
      <c r="D1708" t="s">
        <v>424</v>
      </c>
      <c r="E1708" t="s">
        <v>292</v>
      </c>
      <c r="F1708" s="347">
        <f>IF(InpOverride!F1708="",F_Inputs!F1708,InpOverride!F1708)</f>
        <v>698.1</v>
      </c>
      <c r="G1708" s="347">
        <f>IF(InpOverride!G1708="",F_Inputs!G1708,InpOverride!G1708)</f>
        <v>690.7</v>
      </c>
      <c r="H1708" s="347">
        <f>IF(InpOverride!H1708="",F_Inputs!H1708,InpOverride!H1708)</f>
        <v>626.6</v>
      </c>
      <c r="I1708" s="347">
        <f>IF(InpOverride!I1708="",F_Inputs!I1708,InpOverride!I1708)</f>
        <v>589.6</v>
      </c>
      <c r="J1708" s="347">
        <f>IF(InpOverride!J1708="",F_Inputs!J1708,InpOverride!J1708)</f>
        <v>0</v>
      </c>
      <c r="K1708" s="347">
        <f>IF(InpOverride!K1708="",F_Inputs!K1708,InpOverride!K1708)</f>
        <v>0</v>
      </c>
      <c r="L1708" s="347">
        <f>IF(InpOverride!L1708="",F_Inputs!L1708,InpOverride!L1708)</f>
        <v>0</v>
      </c>
      <c r="M1708" s="347">
        <f>IF(InpOverride!M1708="",F_Inputs!M1708,InpOverride!M1708)</f>
        <v>0</v>
      </c>
    </row>
    <row r="1709" spans="1:13" x14ac:dyDescent="0.35">
      <c r="A1709" t="s">
        <v>133</v>
      </c>
      <c r="B1709" t="s">
        <v>430</v>
      </c>
      <c r="C1709" t="s">
        <v>431</v>
      </c>
      <c r="D1709" t="s">
        <v>424</v>
      </c>
      <c r="E1709" t="s">
        <v>292</v>
      </c>
      <c r="F1709" s="347">
        <f>IF(InpOverride!F1709="",F_Inputs!F1709,InpOverride!F1709)</f>
        <v>0</v>
      </c>
      <c r="G1709" s="347">
        <f>IF(InpOverride!G1709="",F_Inputs!G1709,InpOverride!G1709)</f>
        <v>0</v>
      </c>
      <c r="H1709" s="347">
        <f>IF(InpOverride!H1709="",F_Inputs!H1709,InpOverride!H1709)</f>
        <v>0</v>
      </c>
      <c r="I1709" s="347">
        <f>IF(InpOverride!I1709="",F_Inputs!I1709,InpOverride!I1709)</f>
        <v>671.8</v>
      </c>
      <c r="J1709" s="347">
        <f>IF(InpOverride!J1709="",F_Inputs!J1709,InpOverride!J1709)</f>
        <v>0</v>
      </c>
      <c r="K1709" s="347">
        <f>IF(InpOverride!K1709="",F_Inputs!K1709,InpOverride!K1709)</f>
        <v>0</v>
      </c>
      <c r="L1709" s="347">
        <f>IF(InpOverride!L1709="",F_Inputs!L1709,InpOverride!L1709)</f>
        <v>0</v>
      </c>
      <c r="M1709" s="347">
        <f>IF(InpOverride!M1709="",F_Inputs!M1709,InpOverride!M1709)</f>
        <v>0</v>
      </c>
    </row>
    <row r="1710" spans="1:13" x14ac:dyDescent="0.35">
      <c r="A1710" t="s">
        <v>133</v>
      </c>
      <c r="B1710" t="s">
        <v>432</v>
      </c>
      <c r="C1710" t="s">
        <v>433</v>
      </c>
      <c r="D1710" t="s">
        <v>424</v>
      </c>
      <c r="E1710" t="s">
        <v>292</v>
      </c>
      <c r="F1710" s="347">
        <f>IF(InpOverride!F1710="",F_Inputs!F1710,InpOverride!F1710)</f>
        <v>0</v>
      </c>
      <c r="G1710" s="347">
        <f>IF(InpOverride!G1710="",F_Inputs!G1710,InpOverride!G1710)</f>
        <v>0</v>
      </c>
      <c r="H1710" s="347">
        <f>IF(InpOverride!H1710="",F_Inputs!H1710,InpOverride!H1710)</f>
        <v>0</v>
      </c>
      <c r="I1710" s="347">
        <f>IF(InpOverride!I1710="",F_Inputs!I1710,InpOverride!I1710)</f>
        <v>635.6</v>
      </c>
      <c r="J1710" s="347">
        <f>IF(InpOverride!J1710="",F_Inputs!J1710,InpOverride!J1710)</f>
        <v>0</v>
      </c>
      <c r="K1710" s="347">
        <f>IF(InpOverride!K1710="",F_Inputs!K1710,InpOverride!K1710)</f>
        <v>0</v>
      </c>
      <c r="L1710" s="347">
        <f>IF(InpOverride!L1710="",F_Inputs!L1710,InpOverride!L1710)</f>
        <v>0</v>
      </c>
      <c r="M1710" s="347">
        <f>IF(InpOverride!M1710="",F_Inputs!M1710,InpOverride!M1710)</f>
        <v>0</v>
      </c>
    </row>
    <row r="1711" spans="1:13" x14ac:dyDescent="0.35">
      <c r="A1711" t="s">
        <v>133</v>
      </c>
      <c r="B1711" t="s">
        <v>434</v>
      </c>
      <c r="C1711" t="s">
        <v>435</v>
      </c>
      <c r="D1711" t="s">
        <v>427</v>
      </c>
      <c r="E1711" t="s">
        <v>292</v>
      </c>
      <c r="F1711" s="347">
        <f>IF(InpOverride!F1711="",F_Inputs!F1711,InpOverride!F1711)</f>
        <v>0</v>
      </c>
      <c r="G1711" s="347">
        <f>IF(InpOverride!G1711="",F_Inputs!G1711,InpOverride!G1711)</f>
        <v>0</v>
      </c>
      <c r="H1711" s="347">
        <f>IF(InpOverride!H1711="",F_Inputs!H1711,InpOverride!H1711)</f>
        <v>0</v>
      </c>
      <c r="I1711" s="347">
        <f>IF(InpOverride!I1711="",F_Inputs!I1711,InpOverride!I1711)</f>
        <v>145.80000000000001</v>
      </c>
      <c r="J1711" s="347">
        <f>IF(InpOverride!J1711="",F_Inputs!J1711,InpOverride!J1711)</f>
        <v>0</v>
      </c>
      <c r="K1711" s="347">
        <f>IF(InpOverride!K1711="",F_Inputs!K1711,InpOverride!K1711)</f>
        <v>0</v>
      </c>
      <c r="L1711" s="347">
        <f>IF(InpOverride!L1711="",F_Inputs!L1711,InpOverride!L1711)</f>
        <v>0</v>
      </c>
      <c r="M1711" s="347">
        <f>IF(InpOverride!M1711="",F_Inputs!M1711,InpOverride!M1711)</f>
        <v>0</v>
      </c>
    </row>
    <row r="1712" spans="1:13" x14ac:dyDescent="0.35">
      <c r="A1712" t="s">
        <v>133</v>
      </c>
      <c r="B1712" t="s">
        <v>436</v>
      </c>
      <c r="C1712" t="s">
        <v>437</v>
      </c>
      <c r="D1712" t="s">
        <v>427</v>
      </c>
      <c r="E1712" t="s">
        <v>292</v>
      </c>
      <c r="F1712" s="347">
        <f>IF(InpOverride!F1712="",F_Inputs!F1712,InpOverride!F1712)</f>
        <v>0</v>
      </c>
      <c r="G1712" s="347">
        <f>IF(InpOverride!G1712="",F_Inputs!G1712,InpOverride!G1712)</f>
        <v>0</v>
      </c>
      <c r="H1712" s="347">
        <f>IF(InpOverride!H1712="",F_Inputs!H1712,InpOverride!H1712)</f>
        <v>0</v>
      </c>
      <c r="I1712" s="347">
        <f>IF(InpOverride!I1712="",F_Inputs!I1712,InpOverride!I1712)</f>
        <v>148</v>
      </c>
      <c r="J1712" s="347">
        <f>IF(InpOverride!J1712="",F_Inputs!J1712,InpOverride!J1712)</f>
        <v>0</v>
      </c>
      <c r="K1712" s="347">
        <f>IF(InpOverride!K1712="",F_Inputs!K1712,InpOverride!K1712)</f>
        <v>0</v>
      </c>
      <c r="L1712" s="347">
        <f>IF(InpOverride!L1712="",F_Inputs!L1712,InpOverride!L1712)</f>
        <v>0</v>
      </c>
      <c r="M1712" s="347">
        <f>IF(InpOverride!M1712="",F_Inputs!M1712,InpOverride!M1712)</f>
        <v>0</v>
      </c>
    </row>
    <row r="1713" spans="1:13" x14ac:dyDescent="0.35">
      <c r="A1713" t="s">
        <v>133</v>
      </c>
      <c r="B1713" t="s">
        <v>438</v>
      </c>
      <c r="C1713" t="s">
        <v>439</v>
      </c>
      <c r="D1713">
        <v>0</v>
      </c>
      <c r="E1713" t="s">
        <v>292</v>
      </c>
      <c r="F1713" s="347">
        <f>IF(InpOverride!F1713="",F_Inputs!F1713,InpOverride!F1713)</f>
        <v>3826.422</v>
      </c>
      <c r="G1713" s="347">
        <f>IF(InpOverride!G1713="",F_Inputs!G1713,InpOverride!G1713)</f>
        <v>3879.9940000000001</v>
      </c>
      <c r="H1713" s="347">
        <f>IF(InpOverride!H1713="",F_Inputs!H1713,InpOverride!H1713)</f>
        <v>3919.4850000000001</v>
      </c>
      <c r="I1713" s="347">
        <f>IF(InpOverride!I1713="",F_Inputs!I1713,InpOverride!I1713)</f>
        <v>3955.7919999999999</v>
      </c>
      <c r="J1713" s="347">
        <f>IF(InpOverride!J1713="",F_Inputs!J1713,InpOverride!J1713)</f>
        <v>0</v>
      </c>
      <c r="K1713" s="347">
        <f>IF(InpOverride!K1713="",F_Inputs!K1713,InpOverride!K1713)</f>
        <v>0</v>
      </c>
      <c r="L1713" s="347">
        <f>IF(InpOverride!L1713="",F_Inputs!L1713,InpOverride!L1713)</f>
        <v>0</v>
      </c>
      <c r="M1713" s="347">
        <f>IF(InpOverride!M1713="",F_Inputs!M1713,InpOverride!M1713)</f>
        <v>0</v>
      </c>
    </row>
    <row r="1714" spans="1:13" x14ac:dyDescent="0.35">
      <c r="A1714" t="s">
        <v>133</v>
      </c>
      <c r="B1714" t="s">
        <v>440</v>
      </c>
      <c r="C1714" t="s">
        <v>441</v>
      </c>
      <c r="D1714" t="s">
        <v>188</v>
      </c>
      <c r="E1714" t="s">
        <v>292</v>
      </c>
      <c r="F1714" s="347">
        <f>IF(InpOverride!F1714="",F_Inputs!F1714,InpOverride!F1714)</f>
        <v>0</v>
      </c>
      <c r="G1714" s="347">
        <f>IF(InpOverride!G1714="",F_Inputs!G1714,InpOverride!G1714)</f>
        <v>0</v>
      </c>
      <c r="H1714" s="347">
        <f>IF(InpOverride!H1714="",F_Inputs!H1714,InpOverride!H1714)</f>
        <v>0</v>
      </c>
      <c r="I1714" s="347">
        <f>IF(InpOverride!I1714="",F_Inputs!I1714,InpOverride!I1714)</f>
        <v>37507.229166666701</v>
      </c>
      <c r="J1714" s="347">
        <f>IF(InpOverride!J1714="",F_Inputs!J1714,InpOverride!J1714)</f>
        <v>0</v>
      </c>
      <c r="K1714" s="347">
        <f>IF(InpOverride!K1714="",F_Inputs!K1714,InpOverride!K1714)</f>
        <v>0</v>
      </c>
      <c r="L1714" s="347">
        <f>IF(InpOverride!L1714="",F_Inputs!L1714,InpOverride!L1714)</f>
        <v>0</v>
      </c>
      <c r="M1714" s="347">
        <f>IF(InpOverride!M1714="",F_Inputs!M1714,InpOverride!M1714)</f>
        <v>0</v>
      </c>
    </row>
    <row r="1715" spans="1:13" x14ac:dyDescent="0.35">
      <c r="A1715" t="s">
        <v>133</v>
      </c>
      <c r="B1715" t="s">
        <v>442</v>
      </c>
      <c r="C1715" t="s">
        <v>443</v>
      </c>
      <c r="D1715" t="s">
        <v>188</v>
      </c>
      <c r="E1715" t="s">
        <v>292</v>
      </c>
      <c r="F1715" s="347">
        <f>IF(InpOverride!F1715="",F_Inputs!F1715,InpOverride!F1715)</f>
        <v>0</v>
      </c>
      <c r="G1715" s="347">
        <f>IF(InpOverride!G1715="",F_Inputs!G1715,InpOverride!G1715)</f>
        <v>0</v>
      </c>
      <c r="H1715" s="347">
        <f>IF(InpOverride!H1715="",F_Inputs!H1715,InpOverride!H1715)</f>
        <v>0</v>
      </c>
      <c r="I1715" s="347">
        <f>IF(InpOverride!I1715="",F_Inputs!I1715,InpOverride!I1715)</f>
        <v>128195</v>
      </c>
      <c r="J1715" s="347">
        <f>IF(InpOverride!J1715="",F_Inputs!J1715,InpOverride!J1715)</f>
        <v>0</v>
      </c>
      <c r="K1715" s="347">
        <f>IF(InpOverride!K1715="",F_Inputs!K1715,InpOverride!K1715)</f>
        <v>0</v>
      </c>
      <c r="L1715" s="347">
        <f>IF(InpOverride!L1715="",F_Inputs!L1715,InpOverride!L1715)</f>
        <v>0</v>
      </c>
      <c r="M1715" s="347">
        <f>IF(InpOverride!M1715="",F_Inputs!M1715,InpOverride!M1715)</f>
        <v>0</v>
      </c>
    </row>
    <row r="1716" spans="1:13" x14ac:dyDescent="0.35">
      <c r="A1716" t="s">
        <v>133</v>
      </c>
      <c r="B1716" t="s">
        <v>444</v>
      </c>
      <c r="C1716" t="s">
        <v>445</v>
      </c>
      <c r="D1716" t="s">
        <v>424</v>
      </c>
      <c r="E1716" t="s">
        <v>292</v>
      </c>
      <c r="F1716" s="347">
        <f>IF(InpOverride!F1716="",F_Inputs!F1716,InpOverride!F1716)</f>
        <v>0</v>
      </c>
      <c r="G1716" s="347">
        <f>IF(InpOverride!G1716="",F_Inputs!G1716,InpOverride!G1716)</f>
        <v>0</v>
      </c>
      <c r="H1716" s="347">
        <f>IF(InpOverride!H1716="",F_Inputs!H1716,InpOverride!H1716)</f>
        <v>0</v>
      </c>
      <c r="I1716" s="347">
        <f>IF(InpOverride!I1716="",F_Inputs!I1716,InpOverride!I1716)</f>
        <v>3481.98</v>
      </c>
      <c r="J1716" s="347">
        <f>IF(InpOverride!J1716="",F_Inputs!J1716,InpOverride!J1716)</f>
        <v>0</v>
      </c>
      <c r="K1716" s="347">
        <f>IF(InpOverride!K1716="",F_Inputs!K1716,InpOverride!K1716)</f>
        <v>0</v>
      </c>
      <c r="L1716" s="347">
        <f>IF(InpOverride!L1716="",F_Inputs!L1716,InpOverride!L1716)</f>
        <v>0</v>
      </c>
      <c r="M1716" s="347">
        <f>IF(InpOverride!M1716="",F_Inputs!M1716,InpOverride!M1716)</f>
        <v>0</v>
      </c>
    </row>
    <row r="1717" spans="1:13" x14ac:dyDescent="0.35">
      <c r="A1717" t="s">
        <v>133</v>
      </c>
      <c r="B1717" t="s">
        <v>446</v>
      </c>
      <c r="C1717" t="s">
        <v>447</v>
      </c>
      <c r="D1717" t="s">
        <v>424</v>
      </c>
      <c r="E1717" t="s">
        <v>292</v>
      </c>
      <c r="F1717" s="347">
        <f>IF(InpOverride!F1717="",F_Inputs!F1717,InpOverride!F1717)</f>
        <v>0</v>
      </c>
      <c r="G1717" s="347">
        <f>IF(InpOverride!G1717="",F_Inputs!G1717,InpOverride!G1717)</f>
        <v>0</v>
      </c>
      <c r="H1717" s="347">
        <f>IF(InpOverride!H1717="",F_Inputs!H1717,InpOverride!H1717)</f>
        <v>0</v>
      </c>
      <c r="I1717" s="347">
        <f>IF(InpOverride!I1717="",F_Inputs!I1717,InpOverride!I1717)</f>
        <v>61.43</v>
      </c>
      <c r="J1717" s="347">
        <f>IF(InpOverride!J1717="",F_Inputs!J1717,InpOverride!J1717)</f>
        <v>0</v>
      </c>
      <c r="K1717" s="347">
        <f>IF(InpOverride!K1717="",F_Inputs!K1717,InpOverride!K1717)</f>
        <v>0</v>
      </c>
      <c r="L1717" s="347">
        <f>IF(InpOverride!L1717="",F_Inputs!L1717,InpOverride!L1717)</f>
        <v>0</v>
      </c>
      <c r="M1717" s="347">
        <f>IF(InpOverride!M1717="",F_Inputs!M1717,InpOverride!M1717)</f>
        <v>0</v>
      </c>
    </row>
    <row r="1718" spans="1:13" x14ac:dyDescent="0.35">
      <c r="A1718" t="s">
        <v>133</v>
      </c>
      <c r="B1718" t="s">
        <v>448</v>
      </c>
      <c r="C1718" t="s">
        <v>449</v>
      </c>
      <c r="D1718">
        <v>0</v>
      </c>
      <c r="E1718" t="s">
        <v>292</v>
      </c>
      <c r="F1718" s="347">
        <f>IF(InpOverride!F1718="",F_Inputs!F1718,InpOverride!F1718)</f>
        <v>0</v>
      </c>
      <c r="G1718" s="347">
        <f>IF(InpOverride!G1718="",F_Inputs!G1718,InpOverride!G1718)</f>
        <v>0</v>
      </c>
      <c r="H1718" s="347">
        <f>IF(InpOverride!H1718="",F_Inputs!H1718,InpOverride!H1718)</f>
        <v>0</v>
      </c>
      <c r="I1718" s="347">
        <f>IF(InpOverride!I1718="",F_Inputs!I1718,InpOverride!I1718)</f>
        <v>5620.98</v>
      </c>
      <c r="J1718" s="347">
        <f>IF(InpOverride!J1718="",F_Inputs!J1718,InpOverride!J1718)</f>
        <v>0</v>
      </c>
      <c r="K1718" s="347">
        <f>IF(InpOverride!K1718="",F_Inputs!K1718,InpOverride!K1718)</f>
        <v>0</v>
      </c>
      <c r="L1718" s="347">
        <f>IF(InpOverride!L1718="",F_Inputs!L1718,InpOverride!L1718)</f>
        <v>0</v>
      </c>
      <c r="M1718" s="347">
        <f>IF(InpOverride!M1718="",F_Inputs!M1718,InpOverride!M1718)</f>
        <v>0</v>
      </c>
    </row>
    <row r="1719" spans="1:13" x14ac:dyDescent="0.35">
      <c r="A1719" t="s">
        <v>133</v>
      </c>
      <c r="B1719" t="s">
        <v>450</v>
      </c>
      <c r="C1719" t="s">
        <v>451</v>
      </c>
      <c r="D1719" t="s">
        <v>188</v>
      </c>
      <c r="E1719" t="s">
        <v>292</v>
      </c>
      <c r="F1719" s="347">
        <f>IF(InpOverride!F1719="",F_Inputs!F1719,InpOverride!F1719)</f>
        <v>0</v>
      </c>
      <c r="G1719" s="347">
        <f>IF(InpOverride!G1719="",F_Inputs!G1719,InpOverride!G1719)</f>
        <v>0</v>
      </c>
      <c r="H1719" s="347">
        <f>IF(InpOverride!H1719="",F_Inputs!H1719,InpOverride!H1719)</f>
        <v>0</v>
      </c>
      <c r="I1719" s="347">
        <f>IF(InpOverride!I1719="",F_Inputs!I1719,InpOverride!I1719)</f>
        <v>197324</v>
      </c>
      <c r="J1719" s="347">
        <f>IF(InpOverride!J1719="",F_Inputs!J1719,InpOverride!J1719)</f>
        <v>0</v>
      </c>
      <c r="K1719" s="347">
        <f>IF(InpOverride!K1719="",F_Inputs!K1719,InpOverride!K1719)</f>
        <v>0</v>
      </c>
      <c r="L1719" s="347">
        <f>IF(InpOverride!L1719="",F_Inputs!L1719,InpOverride!L1719)</f>
        <v>0</v>
      </c>
      <c r="M1719" s="347">
        <f>IF(InpOverride!M1719="",F_Inputs!M1719,InpOverride!M1719)</f>
        <v>0</v>
      </c>
    </row>
    <row r="1720" spans="1:13" x14ac:dyDescent="0.35">
      <c r="A1720" t="s">
        <v>133</v>
      </c>
      <c r="B1720" t="s">
        <v>452</v>
      </c>
      <c r="C1720" t="s">
        <v>453</v>
      </c>
      <c r="D1720" t="s">
        <v>188</v>
      </c>
      <c r="E1720" t="s">
        <v>292</v>
      </c>
      <c r="F1720" s="347">
        <f>IF(InpOverride!F1720="",F_Inputs!F1720,InpOverride!F1720)</f>
        <v>0</v>
      </c>
      <c r="G1720" s="347">
        <f>IF(InpOverride!G1720="",F_Inputs!G1720,InpOverride!G1720)</f>
        <v>0</v>
      </c>
      <c r="H1720" s="347">
        <f>IF(InpOverride!H1720="",F_Inputs!H1720,InpOverride!H1720)</f>
        <v>0</v>
      </c>
      <c r="I1720" s="347">
        <f>IF(InpOverride!I1720="",F_Inputs!I1720,InpOverride!I1720)</f>
        <v>44999</v>
      </c>
      <c r="J1720" s="347">
        <f>IF(InpOverride!J1720="",F_Inputs!J1720,InpOverride!J1720)</f>
        <v>0</v>
      </c>
      <c r="K1720" s="347">
        <f>IF(InpOverride!K1720="",F_Inputs!K1720,InpOverride!K1720)</f>
        <v>0</v>
      </c>
      <c r="L1720" s="347">
        <f>IF(InpOverride!L1720="",F_Inputs!L1720,InpOverride!L1720)</f>
        <v>0</v>
      </c>
      <c r="M1720" s="347">
        <f>IF(InpOverride!M1720="",F_Inputs!M1720,InpOverride!M1720)</f>
        <v>0</v>
      </c>
    </row>
    <row r="1721" spans="1:13" x14ac:dyDescent="0.35">
      <c r="A1721" t="s">
        <v>133</v>
      </c>
      <c r="B1721" t="s">
        <v>454</v>
      </c>
      <c r="C1721" t="s">
        <v>455</v>
      </c>
      <c r="D1721" t="s">
        <v>188</v>
      </c>
      <c r="E1721" t="s">
        <v>292</v>
      </c>
      <c r="F1721" s="347">
        <f>IF(InpOverride!F1721="",F_Inputs!F1721,InpOverride!F1721)</f>
        <v>0</v>
      </c>
      <c r="G1721" s="347">
        <f>IF(InpOverride!G1721="",F_Inputs!G1721,InpOverride!G1721)</f>
        <v>0</v>
      </c>
      <c r="H1721" s="347">
        <f>IF(InpOverride!H1721="",F_Inputs!H1721,InpOverride!H1721)</f>
        <v>0</v>
      </c>
      <c r="I1721" s="347">
        <f>IF(InpOverride!I1721="",F_Inputs!I1721,InpOverride!I1721)</f>
        <v>25547</v>
      </c>
      <c r="J1721" s="347">
        <f>IF(InpOverride!J1721="",F_Inputs!J1721,InpOverride!J1721)</f>
        <v>0</v>
      </c>
      <c r="K1721" s="347">
        <f>IF(InpOverride!K1721="",F_Inputs!K1721,InpOverride!K1721)</f>
        <v>0</v>
      </c>
      <c r="L1721" s="347">
        <f>IF(InpOverride!L1721="",F_Inputs!L1721,InpOverride!L1721)</f>
        <v>0</v>
      </c>
      <c r="M1721" s="347">
        <f>IF(InpOverride!M1721="",F_Inputs!M1721,InpOverride!M1721)</f>
        <v>0</v>
      </c>
    </row>
    <row r="1722" spans="1:13" x14ac:dyDescent="0.35">
      <c r="A1722" t="s">
        <v>133</v>
      </c>
      <c r="B1722" t="s">
        <v>456</v>
      </c>
      <c r="C1722" t="s">
        <v>457</v>
      </c>
      <c r="D1722" t="s">
        <v>188</v>
      </c>
      <c r="E1722" t="s">
        <v>292</v>
      </c>
      <c r="F1722" s="347">
        <f>IF(InpOverride!F1722="",F_Inputs!F1722,InpOverride!F1722)</f>
        <v>0</v>
      </c>
      <c r="G1722" s="347">
        <f>IF(InpOverride!G1722="",F_Inputs!G1722,InpOverride!G1722)</f>
        <v>0</v>
      </c>
      <c r="H1722" s="347">
        <f>IF(InpOverride!H1722="",F_Inputs!H1722,InpOverride!H1722)</f>
        <v>0</v>
      </c>
      <c r="I1722" s="347">
        <f>IF(InpOverride!I1722="",F_Inputs!I1722,InpOverride!I1722)</f>
        <v>8230</v>
      </c>
      <c r="J1722" s="347">
        <f>IF(InpOverride!J1722="",F_Inputs!J1722,InpOverride!J1722)</f>
        <v>0</v>
      </c>
      <c r="K1722" s="347">
        <f>IF(InpOverride!K1722="",F_Inputs!K1722,InpOverride!K1722)</f>
        <v>0</v>
      </c>
      <c r="L1722" s="347">
        <f>IF(InpOverride!L1722="",F_Inputs!L1722,InpOverride!L1722)</f>
        <v>0</v>
      </c>
      <c r="M1722" s="347">
        <f>IF(InpOverride!M1722="",F_Inputs!M1722,InpOverride!M1722)</f>
        <v>0</v>
      </c>
    </row>
    <row r="1723" spans="1:13" x14ac:dyDescent="0.35">
      <c r="A1723" t="s">
        <v>133</v>
      </c>
      <c r="B1723" t="s">
        <v>458</v>
      </c>
      <c r="C1723" t="s">
        <v>459</v>
      </c>
      <c r="D1723" t="s">
        <v>172</v>
      </c>
      <c r="E1723" t="s">
        <v>292</v>
      </c>
      <c r="F1723" s="347">
        <f>IF(InpOverride!F1723="",F_Inputs!F1723,InpOverride!F1723)</f>
        <v>0</v>
      </c>
      <c r="G1723" s="347">
        <f>IF(InpOverride!G1723="",F_Inputs!G1723,InpOverride!G1723)</f>
        <v>0</v>
      </c>
      <c r="H1723" s="347">
        <f>IF(InpOverride!H1723="",F_Inputs!H1723,InpOverride!H1723)</f>
        <v>0</v>
      </c>
      <c r="I1723" s="347">
        <f>IF(InpOverride!I1723="",F_Inputs!I1723,InpOverride!I1723)</f>
        <v>6037.7330000000002</v>
      </c>
      <c r="J1723" s="347">
        <f>IF(InpOverride!J1723="",F_Inputs!J1723,InpOverride!J1723)</f>
        <v>0</v>
      </c>
      <c r="K1723" s="347">
        <f>IF(InpOverride!K1723="",F_Inputs!K1723,InpOverride!K1723)</f>
        <v>0</v>
      </c>
      <c r="L1723" s="347">
        <f>IF(InpOverride!L1723="",F_Inputs!L1723,InpOverride!L1723)</f>
        <v>0</v>
      </c>
      <c r="M1723" s="347">
        <f>IF(InpOverride!M1723="",F_Inputs!M1723,InpOverride!M1723)</f>
        <v>0</v>
      </c>
    </row>
    <row r="1724" spans="1:13" x14ac:dyDescent="0.35">
      <c r="A1724" t="s">
        <v>133</v>
      </c>
      <c r="B1724" t="s">
        <v>460</v>
      </c>
      <c r="C1724" t="s">
        <v>461</v>
      </c>
      <c r="D1724" t="s">
        <v>188</v>
      </c>
      <c r="E1724" t="s">
        <v>292</v>
      </c>
      <c r="F1724" s="347">
        <f>IF(InpOverride!F1724="",F_Inputs!F1724,InpOverride!F1724)</f>
        <v>0</v>
      </c>
      <c r="G1724" s="347">
        <f>IF(InpOverride!G1724="",F_Inputs!G1724,InpOverride!G1724)</f>
        <v>0</v>
      </c>
      <c r="H1724" s="347">
        <f>IF(InpOverride!H1724="",F_Inputs!H1724,InpOverride!H1724)</f>
        <v>0</v>
      </c>
      <c r="I1724" s="347">
        <f>IF(InpOverride!I1724="",F_Inputs!I1724,InpOverride!I1724)</f>
        <v>1281</v>
      </c>
      <c r="J1724" s="347">
        <f>IF(InpOverride!J1724="",F_Inputs!J1724,InpOverride!J1724)</f>
        <v>0</v>
      </c>
      <c r="K1724" s="347">
        <f>IF(InpOverride!K1724="",F_Inputs!K1724,InpOverride!K1724)</f>
        <v>0</v>
      </c>
      <c r="L1724" s="347">
        <f>IF(InpOverride!L1724="",F_Inputs!L1724,InpOverride!L1724)</f>
        <v>0</v>
      </c>
      <c r="M1724" s="347">
        <f>IF(InpOverride!M1724="",F_Inputs!M1724,InpOverride!M1724)</f>
        <v>0</v>
      </c>
    </row>
    <row r="1725" spans="1:13" x14ac:dyDescent="0.35">
      <c r="A1725" t="s">
        <v>133</v>
      </c>
      <c r="B1725" t="s">
        <v>462</v>
      </c>
      <c r="C1725" t="s">
        <v>463</v>
      </c>
      <c r="D1725" t="s">
        <v>188</v>
      </c>
      <c r="E1725" t="s">
        <v>292</v>
      </c>
      <c r="F1725" s="347">
        <f>IF(InpOverride!F1725="",F_Inputs!F1725,InpOverride!F1725)</f>
        <v>0</v>
      </c>
      <c r="G1725" s="347">
        <f>IF(InpOverride!G1725="",F_Inputs!G1725,InpOverride!G1725)</f>
        <v>0</v>
      </c>
      <c r="H1725" s="347">
        <f>IF(InpOverride!H1725="",F_Inputs!H1725,InpOverride!H1725)</f>
        <v>0</v>
      </c>
      <c r="I1725" s="347">
        <f>IF(InpOverride!I1725="",F_Inputs!I1725,InpOverride!I1725)</f>
        <v>111</v>
      </c>
      <c r="J1725" s="347">
        <f>IF(InpOverride!J1725="",F_Inputs!J1725,InpOverride!J1725)</f>
        <v>0</v>
      </c>
      <c r="K1725" s="347">
        <f>IF(InpOverride!K1725="",F_Inputs!K1725,InpOverride!K1725)</f>
        <v>0</v>
      </c>
      <c r="L1725" s="347">
        <f>IF(InpOverride!L1725="",F_Inputs!L1725,InpOverride!L1725)</f>
        <v>0</v>
      </c>
      <c r="M1725" s="347">
        <f>IF(InpOverride!M1725="",F_Inputs!M1725,InpOverride!M1725)</f>
        <v>0</v>
      </c>
    </row>
    <row r="1726" spans="1:13" x14ac:dyDescent="0.35">
      <c r="A1726" t="s">
        <v>133</v>
      </c>
      <c r="B1726" t="s">
        <v>464</v>
      </c>
      <c r="C1726" t="s">
        <v>465</v>
      </c>
      <c r="D1726" t="s">
        <v>188</v>
      </c>
      <c r="E1726" t="s">
        <v>292</v>
      </c>
      <c r="F1726" s="347">
        <f>IF(InpOverride!F1726="",F_Inputs!F1726,InpOverride!F1726)</f>
        <v>0</v>
      </c>
      <c r="G1726" s="347">
        <f>IF(InpOverride!G1726="",F_Inputs!G1726,InpOverride!G1726)</f>
        <v>0</v>
      </c>
      <c r="H1726" s="347">
        <f>IF(InpOverride!H1726="",F_Inputs!H1726,InpOverride!H1726)</f>
        <v>0</v>
      </c>
      <c r="I1726" s="347">
        <f>IF(InpOverride!I1726="",F_Inputs!I1726,InpOverride!I1726)</f>
        <v>1392</v>
      </c>
      <c r="J1726" s="347">
        <f>IF(InpOverride!J1726="",F_Inputs!J1726,InpOverride!J1726)</f>
        <v>0</v>
      </c>
      <c r="K1726" s="347">
        <f>IF(InpOverride!K1726="",F_Inputs!K1726,InpOverride!K1726)</f>
        <v>0</v>
      </c>
      <c r="L1726" s="347">
        <f>IF(InpOverride!L1726="",F_Inputs!L1726,InpOverride!L1726)</f>
        <v>0</v>
      </c>
      <c r="M1726" s="347">
        <f>IF(InpOverride!M1726="",F_Inputs!M1726,InpOverride!M1726)</f>
        <v>0</v>
      </c>
    </row>
    <row r="1727" spans="1:13" x14ac:dyDescent="0.35">
      <c r="A1727" t="s">
        <v>133</v>
      </c>
      <c r="B1727" t="s">
        <v>466</v>
      </c>
      <c r="C1727" t="s">
        <v>467</v>
      </c>
      <c r="D1727" t="s">
        <v>182</v>
      </c>
      <c r="E1727" t="s">
        <v>292</v>
      </c>
      <c r="F1727" s="347">
        <f>IF(InpOverride!F1727="",F_Inputs!F1727,InpOverride!F1727)</f>
        <v>0</v>
      </c>
      <c r="G1727" s="347">
        <f>IF(InpOverride!G1727="",F_Inputs!G1727,InpOverride!G1727)</f>
        <v>0</v>
      </c>
      <c r="H1727" s="347">
        <f>IF(InpOverride!H1727="",F_Inputs!H1727,InpOverride!H1727)</f>
        <v>0</v>
      </c>
      <c r="I1727" s="347">
        <f>IF(InpOverride!I1727="",F_Inputs!I1727,InpOverride!I1727)</f>
        <v>109474.75</v>
      </c>
      <c r="J1727" s="347">
        <f>IF(InpOverride!J1727="",F_Inputs!J1727,InpOverride!J1727)</f>
        <v>0</v>
      </c>
      <c r="K1727" s="347">
        <f>IF(InpOverride!K1727="",F_Inputs!K1727,InpOverride!K1727)</f>
        <v>0</v>
      </c>
      <c r="L1727" s="347">
        <f>IF(InpOverride!L1727="",F_Inputs!L1727,InpOverride!L1727)</f>
        <v>0</v>
      </c>
      <c r="M1727" s="347">
        <f>IF(InpOverride!M1727="",F_Inputs!M1727,InpOverride!M1727)</f>
        <v>0</v>
      </c>
    </row>
    <row r="1728" spans="1:13" x14ac:dyDescent="0.35">
      <c r="A1728" t="s">
        <v>133</v>
      </c>
      <c r="B1728" t="s">
        <v>468</v>
      </c>
      <c r="C1728" t="s">
        <v>469</v>
      </c>
      <c r="D1728" t="s">
        <v>188</v>
      </c>
      <c r="E1728" t="s">
        <v>292</v>
      </c>
      <c r="F1728" s="347">
        <f>IF(InpOverride!F1728="",F_Inputs!F1728,InpOverride!F1728)</f>
        <v>0</v>
      </c>
      <c r="G1728" s="347">
        <f>IF(InpOverride!G1728="",F_Inputs!G1728,InpOverride!G1728)</f>
        <v>0</v>
      </c>
      <c r="H1728" s="347">
        <f>IF(InpOverride!H1728="",F_Inputs!H1728,InpOverride!H1728)</f>
        <v>0</v>
      </c>
      <c r="I1728" s="347">
        <f>IF(InpOverride!I1728="",F_Inputs!I1728,InpOverride!I1728)</f>
        <v>292</v>
      </c>
      <c r="J1728" s="347">
        <f>IF(InpOverride!J1728="",F_Inputs!J1728,InpOverride!J1728)</f>
        <v>0</v>
      </c>
      <c r="K1728" s="347">
        <f>IF(InpOverride!K1728="",F_Inputs!K1728,InpOverride!K1728)</f>
        <v>0</v>
      </c>
      <c r="L1728" s="347">
        <f>IF(InpOverride!L1728="",F_Inputs!L1728,InpOverride!L1728)</f>
        <v>0</v>
      </c>
      <c r="M1728" s="347">
        <f>IF(InpOverride!M1728="",F_Inputs!M1728,InpOverride!M1728)</f>
        <v>0</v>
      </c>
    </row>
    <row r="1729" spans="1:13" x14ac:dyDescent="0.35">
      <c r="A1729" t="s">
        <v>133</v>
      </c>
      <c r="B1729" t="s">
        <v>470</v>
      </c>
      <c r="C1729" t="s">
        <v>471</v>
      </c>
      <c r="D1729" t="s">
        <v>182</v>
      </c>
      <c r="E1729" t="s">
        <v>292</v>
      </c>
      <c r="F1729" s="347">
        <f>IF(InpOverride!F1729="",F_Inputs!F1729,InpOverride!F1729)</f>
        <v>0</v>
      </c>
      <c r="G1729" s="347">
        <f>IF(InpOverride!G1729="",F_Inputs!G1729,InpOverride!G1729)</f>
        <v>0</v>
      </c>
      <c r="H1729" s="347">
        <f>IF(InpOverride!H1729="",F_Inputs!H1729,InpOverride!H1729)</f>
        <v>0</v>
      </c>
      <c r="I1729" s="347">
        <f>IF(InpOverride!I1729="",F_Inputs!I1729,InpOverride!I1729)</f>
        <v>109223.18</v>
      </c>
      <c r="J1729" s="347">
        <f>IF(InpOverride!J1729="",F_Inputs!J1729,InpOverride!J1729)</f>
        <v>0</v>
      </c>
      <c r="K1729" s="347">
        <f>IF(InpOverride!K1729="",F_Inputs!K1729,InpOverride!K1729)</f>
        <v>0</v>
      </c>
      <c r="L1729" s="347">
        <f>IF(InpOverride!L1729="",F_Inputs!L1729,InpOverride!L1729)</f>
        <v>0</v>
      </c>
      <c r="M1729" s="347">
        <f>IF(InpOverride!M1729="",F_Inputs!M1729,InpOverride!M1729)</f>
        <v>0</v>
      </c>
    </row>
    <row r="1730" spans="1:13" x14ac:dyDescent="0.35">
      <c r="A1730" t="s">
        <v>133</v>
      </c>
      <c r="B1730" t="s">
        <v>472</v>
      </c>
      <c r="C1730" t="s">
        <v>473</v>
      </c>
      <c r="D1730" t="s">
        <v>188</v>
      </c>
      <c r="E1730" t="s">
        <v>292</v>
      </c>
      <c r="F1730" s="347">
        <f>IF(InpOverride!F1730="",F_Inputs!F1730,InpOverride!F1730)</f>
        <v>0</v>
      </c>
      <c r="G1730" s="347">
        <f>IF(InpOverride!G1730="",F_Inputs!G1730,InpOverride!G1730)</f>
        <v>0</v>
      </c>
      <c r="H1730" s="347">
        <f>IF(InpOverride!H1730="",F_Inputs!H1730,InpOverride!H1730)</f>
        <v>0</v>
      </c>
      <c r="I1730" s="347">
        <f>IF(InpOverride!I1730="",F_Inputs!I1730,InpOverride!I1730)</f>
        <v>433</v>
      </c>
      <c r="J1730" s="347">
        <f>IF(InpOverride!J1730="",F_Inputs!J1730,InpOverride!J1730)</f>
        <v>0</v>
      </c>
      <c r="K1730" s="347">
        <f>IF(InpOverride!K1730="",F_Inputs!K1730,InpOverride!K1730)</f>
        <v>0</v>
      </c>
      <c r="L1730" s="347">
        <f>IF(InpOverride!L1730="",F_Inputs!L1730,InpOverride!L1730)</f>
        <v>0</v>
      </c>
      <c r="M1730" s="347">
        <f>IF(InpOverride!M1730="",F_Inputs!M1730,InpOverride!M1730)</f>
        <v>0</v>
      </c>
    </row>
    <row r="1731" spans="1:13" x14ac:dyDescent="0.35">
      <c r="A1731" t="s">
        <v>133</v>
      </c>
      <c r="B1731" t="s">
        <v>474</v>
      </c>
      <c r="C1731" t="s">
        <v>475</v>
      </c>
      <c r="D1731" t="s">
        <v>170</v>
      </c>
      <c r="E1731" t="s">
        <v>292</v>
      </c>
      <c r="F1731" s="347">
        <f>IF(InpOverride!F1731="",F_Inputs!F1731,InpOverride!F1731)</f>
        <v>0</v>
      </c>
      <c r="G1731" s="347">
        <f>IF(InpOverride!G1731="",F_Inputs!G1731,InpOverride!G1731)</f>
        <v>0</v>
      </c>
      <c r="H1731" s="347">
        <f>IF(InpOverride!H1731="",F_Inputs!H1731,InpOverride!H1731)</f>
        <v>0</v>
      </c>
      <c r="I1731" s="347">
        <f>IF(InpOverride!I1731="",F_Inputs!I1731,InpOverride!I1731)</f>
        <v>-1.7776799999999999E-2</v>
      </c>
      <c r="J1731" s="347">
        <f>IF(InpOverride!J1731="",F_Inputs!J1731,InpOverride!J1731)</f>
        <v>0</v>
      </c>
      <c r="K1731" s="347">
        <f>IF(InpOverride!K1731="",F_Inputs!K1731,InpOverride!K1731)</f>
        <v>0</v>
      </c>
      <c r="L1731" s="347">
        <f>IF(InpOverride!L1731="",F_Inputs!L1731,InpOverride!L1731)</f>
        <v>0</v>
      </c>
      <c r="M1731" s="347">
        <f>IF(InpOverride!M1731="",F_Inputs!M1731,InpOverride!M1731)</f>
        <v>0</v>
      </c>
    </row>
    <row r="1732" spans="1:13" x14ac:dyDescent="0.35">
      <c r="A1732" t="s">
        <v>133</v>
      </c>
      <c r="B1732" t="s">
        <v>476</v>
      </c>
      <c r="C1732" t="s">
        <v>477</v>
      </c>
      <c r="D1732" t="s">
        <v>170</v>
      </c>
      <c r="E1732" t="s">
        <v>292</v>
      </c>
      <c r="F1732" s="347">
        <f>IF(InpOverride!F1732="",F_Inputs!F1732,InpOverride!F1732)</f>
        <v>0</v>
      </c>
      <c r="G1732" s="347">
        <f>IF(InpOverride!G1732="",F_Inputs!G1732,InpOverride!G1732)</f>
        <v>0</v>
      </c>
      <c r="H1732" s="347">
        <f>IF(InpOverride!H1732="",F_Inputs!H1732,InpOverride!H1732)</f>
        <v>0</v>
      </c>
      <c r="I1732" s="347">
        <f>IF(InpOverride!I1732="",F_Inputs!I1732,InpOverride!I1732)</f>
        <v>-9.1004800728693986</v>
      </c>
      <c r="J1732" s="347">
        <f>IF(InpOverride!J1732="",F_Inputs!J1732,InpOverride!J1732)</f>
        <v>0</v>
      </c>
      <c r="K1732" s="347">
        <f>IF(InpOverride!K1732="",F_Inputs!K1732,InpOverride!K1732)</f>
        <v>0</v>
      </c>
      <c r="L1732" s="347">
        <f>IF(InpOverride!L1732="",F_Inputs!L1732,InpOverride!L1732)</f>
        <v>0</v>
      </c>
      <c r="M1732" s="347">
        <f>IF(InpOverride!M1732="",F_Inputs!M1732,InpOverride!M1732)</f>
        <v>0</v>
      </c>
    </row>
    <row r="1733" spans="1:13" x14ac:dyDescent="0.35">
      <c r="A1733" t="s">
        <v>133</v>
      </c>
      <c r="B1733" t="s">
        <v>478</v>
      </c>
      <c r="C1733" t="s">
        <v>479</v>
      </c>
      <c r="D1733" t="s">
        <v>170</v>
      </c>
      <c r="E1733" t="s">
        <v>292</v>
      </c>
      <c r="F1733" s="347">
        <f>IF(InpOverride!F1733="",F_Inputs!F1733,InpOverride!F1733)</f>
        <v>0</v>
      </c>
      <c r="G1733" s="347">
        <f>IF(InpOverride!G1733="",F_Inputs!G1733,InpOverride!G1733)</f>
        <v>0</v>
      </c>
      <c r="H1733" s="347">
        <f>IF(InpOverride!H1733="",F_Inputs!H1733,InpOverride!H1733)</f>
        <v>0</v>
      </c>
      <c r="I1733" s="347">
        <f>IF(InpOverride!I1733="",F_Inputs!I1733,InpOverride!I1733)</f>
        <v>-18.354731000000001</v>
      </c>
      <c r="J1733" s="347">
        <f>IF(InpOverride!J1733="",F_Inputs!J1733,InpOverride!J1733)</f>
        <v>0</v>
      </c>
      <c r="K1733" s="347">
        <f>IF(InpOverride!K1733="",F_Inputs!K1733,InpOverride!K1733)</f>
        <v>0</v>
      </c>
      <c r="L1733" s="347">
        <f>IF(InpOverride!L1733="",F_Inputs!L1733,InpOverride!L1733)</f>
        <v>0</v>
      </c>
      <c r="M1733" s="347">
        <f>IF(InpOverride!M1733="",F_Inputs!M1733,InpOverride!M1733)</f>
        <v>0</v>
      </c>
    </row>
    <row r="1734" spans="1:13" x14ac:dyDescent="0.35">
      <c r="A1734" t="s">
        <v>133</v>
      </c>
      <c r="B1734" t="s">
        <v>480</v>
      </c>
      <c r="C1734" t="s">
        <v>481</v>
      </c>
      <c r="D1734" t="s">
        <v>170</v>
      </c>
      <c r="E1734" t="s">
        <v>292</v>
      </c>
      <c r="F1734" s="347">
        <f>IF(InpOverride!F1734="",F_Inputs!F1734,InpOverride!F1734)</f>
        <v>0</v>
      </c>
      <c r="G1734" s="347">
        <f>IF(InpOverride!G1734="",F_Inputs!G1734,InpOverride!G1734)</f>
        <v>0</v>
      </c>
      <c r="H1734" s="347">
        <f>IF(InpOverride!H1734="",F_Inputs!H1734,InpOverride!H1734)</f>
        <v>0</v>
      </c>
      <c r="I1734" s="347">
        <f>IF(InpOverride!I1734="",F_Inputs!I1734,InpOverride!I1734)</f>
        <v>-1.2331799999999999</v>
      </c>
      <c r="J1734" s="347">
        <f>IF(InpOverride!J1734="",F_Inputs!J1734,InpOverride!J1734)</f>
        <v>0</v>
      </c>
      <c r="K1734" s="347">
        <f>IF(InpOverride!K1734="",F_Inputs!K1734,InpOverride!K1734)</f>
        <v>0</v>
      </c>
      <c r="L1734" s="347">
        <f>IF(InpOverride!L1734="",F_Inputs!L1734,InpOverride!L1734)</f>
        <v>0</v>
      </c>
      <c r="M1734" s="347">
        <f>IF(InpOverride!M1734="",F_Inputs!M1734,InpOverride!M1734)</f>
        <v>0</v>
      </c>
    </row>
    <row r="1735" spans="1:13" x14ac:dyDescent="0.35">
      <c r="A1735" t="s">
        <v>133</v>
      </c>
      <c r="B1735" t="s">
        <v>482</v>
      </c>
      <c r="C1735" t="s">
        <v>483</v>
      </c>
      <c r="D1735" t="s">
        <v>170</v>
      </c>
      <c r="E1735" t="s">
        <v>292</v>
      </c>
      <c r="F1735" s="347">
        <f>IF(InpOverride!F1735="",F_Inputs!F1735,InpOverride!F1735)</f>
        <v>0</v>
      </c>
      <c r="G1735" s="347">
        <f>IF(InpOverride!G1735="",F_Inputs!G1735,InpOverride!G1735)</f>
        <v>0</v>
      </c>
      <c r="H1735" s="347">
        <f>IF(InpOverride!H1735="",F_Inputs!H1735,InpOverride!H1735)</f>
        <v>0</v>
      </c>
      <c r="I1735" s="347">
        <f>IF(InpOverride!I1735="",F_Inputs!I1735,InpOverride!I1735)</f>
        <v>-0.51939999999999997</v>
      </c>
      <c r="J1735" s="347">
        <f>IF(InpOverride!J1735="",F_Inputs!J1735,InpOverride!J1735)</f>
        <v>0</v>
      </c>
      <c r="K1735" s="347">
        <f>IF(InpOverride!K1735="",F_Inputs!K1735,InpOverride!K1735)</f>
        <v>0</v>
      </c>
      <c r="L1735" s="347">
        <f>IF(InpOverride!L1735="",F_Inputs!L1735,InpOverride!L1735)</f>
        <v>0</v>
      </c>
      <c r="M1735" s="347">
        <f>IF(InpOverride!M1735="",F_Inputs!M1735,InpOverride!M1735)</f>
        <v>0</v>
      </c>
    </row>
    <row r="1736" spans="1:13" x14ac:dyDescent="0.35">
      <c r="A1736" t="s">
        <v>133</v>
      </c>
      <c r="B1736" t="s">
        <v>484</v>
      </c>
      <c r="C1736" t="s">
        <v>485</v>
      </c>
      <c r="D1736" t="s">
        <v>170</v>
      </c>
      <c r="E1736" t="s">
        <v>292</v>
      </c>
      <c r="F1736" s="347">
        <f>IF(InpOverride!F1736="",F_Inputs!F1736,InpOverride!F1736)</f>
        <v>0</v>
      </c>
      <c r="G1736" s="347">
        <f>IF(InpOverride!G1736="",F_Inputs!G1736,InpOverride!G1736)</f>
        <v>0</v>
      </c>
      <c r="H1736" s="347">
        <f>IF(InpOverride!H1736="",F_Inputs!H1736,InpOverride!H1736)</f>
        <v>0</v>
      </c>
      <c r="I1736" s="347">
        <f>IF(InpOverride!I1736="",F_Inputs!I1736,InpOverride!I1736)</f>
        <v>0</v>
      </c>
      <c r="J1736" s="347">
        <f>IF(InpOverride!J1736="",F_Inputs!J1736,InpOverride!J1736)</f>
        <v>0</v>
      </c>
      <c r="K1736" s="347">
        <f>IF(InpOverride!K1736="",F_Inputs!K1736,InpOverride!K1736)</f>
        <v>0</v>
      </c>
      <c r="L1736" s="347">
        <f>IF(InpOverride!L1736="",F_Inputs!L1736,InpOverride!L1736)</f>
        <v>0</v>
      </c>
      <c r="M1736" s="347">
        <f>IF(InpOverride!M1736="",F_Inputs!M1736,InpOverride!M1736)</f>
        <v>0</v>
      </c>
    </row>
    <row r="1737" spans="1:13" x14ac:dyDescent="0.35">
      <c r="A1737" t="s">
        <v>133</v>
      </c>
      <c r="B1737" t="s">
        <v>486</v>
      </c>
      <c r="C1737" t="s">
        <v>487</v>
      </c>
      <c r="D1737" t="s">
        <v>170</v>
      </c>
      <c r="E1737" t="s">
        <v>292</v>
      </c>
      <c r="F1737" s="347">
        <f>IF(InpOverride!F1737="",F_Inputs!F1737,InpOverride!F1737)</f>
        <v>0</v>
      </c>
      <c r="G1737" s="347">
        <f>IF(InpOverride!G1737="",F_Inputs!G1737,InpOverride!G1737)</f>
        <v>0</v>
      </c>
      <c r="H1737" s="347">
        <f>IF(InpOverride!H1737="",F_Inputs!H1737,InpOverride!H1737)</f>
        <v>0</v>
      </c>
      <c r="I1737" s="347">
        <f>IF(InpOverride!I1737="",F_Inputs!I1737,InpOverride!I1737)</f>
        <v>0</v>
      </c>
      <c r="J1737" s="347">
        <f>IF(InpOverride!J1737="",F_Inputs!J1737,InpOverride!J1737)</f>
        <v>0</v>
      </c>
      <c r="K1737" s="347">
        <f>IF(InpOverride!K1737="",F_Inputs!K1737,InpOverride!K1737)</f>
        <v>0</v>
      </c>
      <c r="L1737" s="347">
        <f>IF(InpOverride!L1737="",F_Inputs!L1737,InpOverride!L1737)</f>
        <v>0</v>
      </c>
      <c r="M1737" s="347">
        <f>IF(InpOverride!M1737="",F_Inputs!M1737,InpOverride!M1737)</f>
        <v>0</v>
      </c>
    </row>
    <row r="1738" spans="1:13" x14ac:dyDescent="0.35">
      <c r="A1738" t="s">
        <v>133</v>
      </c>
      <c r="B1738" t="s">
        <v>488</v>
      </c>
      <c r="C1738" t="s">
        <v>489</v>
      </c>
      <c r="D1738" t="s">
        <v>170</v>
      </c>
      <c r="E1738" t="s">
        <v>292</v>
      </c>
      <c r="F1738" s="347">
        <f>IF(InpOverride!F1738="",F_Inputs!F1738,InpOverride!F1738)</f>
        <v>0</v>
      </c>
      <c r="G1738" s="347">
        <f>IF(InpOverride!G1738="",F_Inputs!G1738,InpOverride!G1738)</f>
        <v>0</v>
      </c>
      <c r="H1738" s="347">
        <f>IF(InpOverride!H1738="",F_Inputs!H1738,InpOverride!H1738)</f>
        <v>0</v>
      </c>
      <c r="I1738" s="347">
        <f>IF(InpOverride!I1738="",F_Inputs!I1738,InpOverride!I1738)</f>
        <v>0</v>
      </c>
      <c r="J1738" s="347">
        <f>IF(InpOverride!J1738="",F_Inputs!J1738,InpOverride!J1738)</f>
        <v>0</v>
      </c>
      <c r="K1738" s="347">
        <f>IF(InpOverride!K1738="",F_Inputs!K1738,InpOverride!K1738)</f>
        <v>0</v>
      </c>
      <c r="L1738" s="347">
        <f>IF(InpOverride!L1738="",F_Inputs!L1738,InpOverride!L1738)</f>
        <v>0</v>
      </c>
      <c r="M1738" s="347">
        <f>IF(InpOverride!M1738="",F_Inputs!M1738,InpOverride!M1738)</f>
        <v>0</v>
      </c>
    </row>
    <row r="1739" spans="1:13" x14ac:dyDescent="0.35">
      <c r="A1739" t="s">
        <v>133</v>
      </c>
      <c r="B1739" t="s">
        <v>490</v>
      </c>
      <c r="C1739" t="s">
        <v>491</v>
      </c>
      <c r="D1739" t="s">
        <v>170</v>
      </c>
      <c r="E1739" t="s">
        <v>292</v>
      </c>
      <c r="F1739" s="347">
        <f>IF(InpOverride!F1739="",F_Inputs!F1739,InpOverride!F1739)</f>
        <v>0</v>
      </c>
      <c r="G1739" s="347">
        <f>IF(InpOverride!G1739="",F_Inputs!G1739,InpOverride!G1739)</f>
        <v>0</v>
      </c>
      <c r="H1739" s="347">
        <f>IF(InpOverride!H1739="",F_Inputs!H1739,InpOverride!H1739)</f>
        <v>0</v>
      </c>
      <c r="I1739" s="347">
        <f>IF(InpOverride!I1739="",F_Inputs!I1739,InpOverride!I1739)</f>
        <v>-2.6448</v>
      </c>
      <c r="J1739" s="347">
        <f>IF(InpOverride!J1739="",F_Inputs!J1739,InpOverride!J1739)</f>
        <v>0</v>
      </c>
      <c r="K1739" s="347">
        <f>IF(InpOverride!K1739="",F_Inputs!K1739,InpOverride!K1739)</f>
        <v>0</v>
      </c>
      <c r="L1739" s="347">
        <f>IF(InpOverride!L1739="",F_Inputs!L1739,InpOverride!L1739)</f>
        <v>0</v>
      </c>
      <c r="M1739" s="347">
        <f>IF(InpOverride!M1739="",F_Inputs!M1739,InpOverride!M1739)</f>
        <v>0</v>
      </c>
    </row>
    <row r="1740" spans="1:13" x14ac:dyDescent="0.35">
      <c r="A1740" t="s">
        <v>133</v>
      </c>
      <c r="B1740" t="s">
        <v>492</v>
      </c>
      <c r="C1740" t="s">
        <v>493</v>
      </c>
      <c r="D1740" t="s">
        <v>170</v>
      </c>
      <c r="E1740" t="s">
        <v>292</v>
      </c>
      <c r="F1740" s="347">
        <f>IF(InpOverride!F1740="",F_Inputs!F1740,InpOverride!F1740)</f>
        <v>0</v>
      </c>
      <c r="G1740" s="347">
        <f>IF(InpOverride!G1740="",F_Inputs!G1740,InpOverride!G1740)</f>
        <v>0</v>
      </c>
      <c r="H1740" s="347">
        <f>IF(InpOverride!H1740="",F_Inputs!H1740,InpOverride!H1740)</f>
        <v>0</v>
      </c>
      <c r="I1740" s="347">
        <f>IF(InpOverride!I1740="",F_Inputs!I1740,InpOverride!I1740)</f>
        <v>0</v>
      </c>
      <c r="J1740" s="347">
        <f>IF(InpOverride!J1740="",F_Inputs!J1740,InpOverride!J1740)</f>
        <v>0</v>
      </c>
      <c r="K1740" s="347">
        <f>IF(InpOverride!K1740="",F_Inputs!K1740,InpOverride!K1740)</f>
        <v>0</v>
      </c>
      <c r="L1740" s="347">
        <f>IF(InpOverride!L1740="",F_Inputs!L1740,InpOverride!L1740)</f>
        <v>0</v>
      </c>
      <c r="M1740" s="347">
        <f>IF(InpOverride!M1740="",F_Inputs!M1740,InpOverride!M1740)</f>
        <v>0</v>
      </c>
    </row>
    <row r="1741" spans="1:13" x14ac:dyDescent="0.35">
      <c r="A1741" t="s">
        <v>133</v>
      </c>
      <c r="B1741" t="s">
        <v>494</v>
      </c>
      <c r="C1741" t="s">
        <v>495</v>
      </c>
      <c r="D1741" t="s">
        <v>170</v>
      </c>
      <c r="E1741" t="s">
        <v>292</v>
      </c>
      <c r="F1741" s="347">
        <f>IF(InpOverride!F1741="",F_Inputs!F1741,InpOverride!F1741)</f>
        <v>0</v>
      </c>
      <c r="G1741" s="347">
        <f>IF(InpOverride!G1741="",F_Inputs!G1741,InpOverride!G1741)</f>
        <v>0</v>
      </c>
      <c r="H1741" s="347">
        <f>IF(InpOverride!H1741="",F_Inputs!H1741,InpOverride!H1741)</f>
        <v>0</v>
      </c>
      <c r="I1741" s="347">
        <f>IF(InpOverride!I1741="",F_Inputs!I1741,InpOverride!I1741)</f>
        <v>0</v>
      </c>
      <c r="J1741" s="347">
        <f>IF(InpOverride!J1741="",F_Inputs!J1741,InpOverride!J1741)</f>
        <v>0</v>
      </c>
      <c r="K1741" s="347">
        <f>IF(InpOverride!K1741="",F_Inputs!K1741,InpOverride!K1741)</f>
        <v>0</v>
      </c>
      <c r="L1741" s="347">
        <f>IF(InpOverride!L1741="",F_Inputs!L1741,InpOverride!L1741)</f>
        <v>0</v>
      </c>
      <c r="M1741" s="347">
        <f>IF(InpOverride!M1741="",F_Inputs!M1741,InpOverride!M1741)</f>
        <v>0</v>
      </c>
    </row>
    <row r="1742" spans="1:13" x14ac:dyDescent="0.35">
      <c r="A1742" t="s">
        <v>133</v>
      </c>
      <c r="B1742" t="s">
        <v>496</v>
      </c>
      <c r="C1742" t="s">
        <v>497</v>
      </c>
      <c r="D1742" t="s">
        <v>170</v>
      </c>
      <c r="E1742" t="s">
        <v>292</v>
      </c>
      <c r="F1742" s="347">
        <f>IF(InpOverride!F1742="",F_Inputs!F1742,InpOverride!F1742)</f>
        <v>0</v>
      </c>
      <c r="G1742" s="347">
        <f>IF(InpOverride!G1742="",F_Inputs!G1742,InpOverride!G1742)</f>
        <v>0</v>
      </c>
      <c r="H1742" s="347">
        <f>IF(InpOverride!H1742="",F_Inputs!H1742,InpOverride!H1742)</f>
        <v>0</v>
      </c>
      <c r="I1742" s="347">
        <f>IF(InpOverride!I1742="",F_Inputs!I1742,InpOverride!I1742)</f>
        <v>0</v>
      </c>
      <c r="J1742" s="347">
        <f>IF(InpOverride!J1742="",F_Inputs!J1742,InpOverride!J1742)</f>
        <v>0</v>
      </c>
      <c r="K1742" s="347">
        <f>IF(InpOverride!K1742="",F_Inputs!K1742,InpOverride!K1742)</f>
        <v>0</v>
      </c>
      <c r="L1742" s="347">
        <f>IF(InpOverride!L1742="",F_Inputs!L1742,InpOverride!L1742)</f>
        <v>0</v>
      </c>
      <c r="M1742" s="347">
        <f>IF(InpOverride!M1742="",F_Inputs!M1742,InpOverride!M1742)</f>
        <v>0</v>
      </c>
    </row>
    <row r="1743" spans="1:13" x14ac:dyDescent="0.35">
      <c r="A1743" t="s">
        <v>133</v>
      </c>
      <c r="B1743" t="s">
        <v>498</v>
      </c>
      <c r="C1743" t="s">
        <v>499</v>
      </c>
      <c r="D1743" t="s">
        <v>170</v>
      </c>
      <c r="E1743" t="s">
        <v>292</v>
      </c>
      <c r="F1743" s="347">
        <f>IF(InpOverride!F1743="",F_Inputs!F1743,InpOverride!F1743)</f>
        <v>0</v>
      </c>
      <c r="G1743" s="347">
        <f>IF(InpOverride!G1743="",F_Inputs!G1743,InpOverride!G1743)</f>
        <v>0</v>
      </c>
      <c r="H1743" s="347">
        <f>IF(InpOverride!H1743="",F_Inputs!H1743,InpOverride!H1743)</f>
        <v>0</v>
      </c>
      <c r="I1743" s="347">
        <f>IF(InpOverride!I1743="",F_Inputs!I1743,InpOverride!I1743)</f>
        <v>0</v>
      </c>
      <c r="J1743" s="347">
        <f>IF(InpOverride!J1743="",F_Inputs!J1743,InpOverride!J1743)</f>
        <v>0</v>
      </c>
      <c r="K1743" s="347">
        <f>IF(InpOverride!K1743="",F_Inputs!K1743,InpOverride!K1743)</f>
        <v>0</v>
      </c>
      <c r="L1743" s="347">
        <f>IF(InpOverride!L1743="",F_Inputs!L1743,InpOverride!L1743)</f>
        <v>0</v>
      </c>
      <c r="M1743" s="347">
        <f>IF(InpOverride!M1743="",F_Inputs!M1743,InpOverride!M1743)</f>
        <v>0</v>
      </c>
    </row>
    <row r="1744" spans="1:13" x14ac:dyDescent="0.35">
      <c r="A1744" t="s">
        <v>133</v>
      </c>
      <c r="B1744" t="s">
        <v>500</v>
      </c>
      <c r="C1744" t="s">
        <v>501</v>
      </c>
      <c r="D1744" t="s">
        <v>170</v>
      </c>
      <c r="E1744" t="s">
        <v>292</v>
      </c>
      <c r="F1744" s="347">
        <f>IF(InpOverride!F1744="",F_Inputs!F1744,InpOverride!F1744)</f>
        <v>0</v>
      </c>
      <c r="G1744" s="347">
        <f>IF(InpOverride!G1744="",F_Inputs!G1744,InpOverride!G1744)</f>
        <v>0</v>
      </c>
      <c r="H1744" s="347">
        <f>IF(InpOverride!H1744="",F_Inputs!H1744,InpOverride!H1744)</f>
        <v>0</v>
      </c>
      <c r="I1744" s="347">
        <f>IF(InpOverride!I1744="",F_Inputs!I1744,InpOverride!I1744)</f>
        <v>0</v>
      </c>
      <c r="J1744" s="347">
        <f>IF(InpOverride!J1744="",F_Inputs!J1744,InpOverride!J1744)</f>
        <v>0</v>
      </c>
      <c r="K1744" s="347">
        <f>IF(InpOverride!K1744="",F_Inputs!K1744,InpOverride!K1744)</f>
        <v>0</v>
      </c>
      <c r="L1744" s="347">
        <f>IF(InpOverride!L1744="",F_Inputs!L1744,InpOverride!L1744)</f>
        <v>0</v>
      </c>
      <c r="M1744" s="347">
        <f>IF(InpOverride!M1744="",F_Inputs!M1744,InpOverride!M1744)</f>
        <v>0</v>
      </c>
    </row>
    <row r="1745" spans="1:13" x14ac:dyDescent="0.35">
      <c r="A1745" t="s">
        <v>133</v>
      </c>
      <c r="B1745" t="s">
        <v>502</v>
      </c>
      <c r="C1745" t="s">
        <v>503</v>
      </c>
      <c r="D1745" t="s">
        <v>170</v>
      </c>
      <c r="E1745" t="s">
        <v>292</v>
      </c>
      <c r="F1745" s="347">
        <f>IF(InpOverride!F1745="",F_Inputs!F1745,InpOverride!F1745)</f>
        <v>0</v>
      </c>
      <c r="G1745" s="347">
        <f>IF(InpOverride!G1745="",F_Inputs!G1745,InpOverride!G1745)</f>
        <v>0</v>
      </c>
      <c r="H1745" s="347">
        <f>IF(InpOverride!H1745="",F_Inputs!H1745,InpOverride!H1745)</f>
        <v>0</v>
      </c>
      <c r="I1745" s="347">
        <f>IF(InpOverride!I1745="",F_Inputs!I1745,InpOverride!I1745)</f>
        <v>0</v>
      </c>
      <c r="J1745" s="347">
        <f>IF(InpOverride!J1745="",F_Inputs!J1745,InpOverride!J1745)</f>
        <v>0</v>
      </c>
      <c r="K1745" s="347">
        <f>IF(InpOverride!K1745="",F_Inputs!K1745,InpOverride!K1745)</f>
        <v>0</v>
      </c>
      <c r="L1745" s="347">
        <f>IF(InpOverride!L1745="",F_Inputs!L1745,InpOverride!L1745)</f>
        <v>0</v>
      </c>
      <c r="M1745" s="347">
        <f>IF(InpOverride!M1745="",F_Inputs!M1745,InpOverride!M1745)</f>
        <v>0</v>
      </c>
    </row>
    <row r="1746" spans="1:13" x14ac:dyDescent="0.35">
      <c r="A1746" t="s">
        <v>133</v>
      </c>
      <c r="B1746" t="s">
        <v>504</v>
      </c>
      <c r="C1746" t="s">
        <v>505</v>
      </c>
      <c r="D1746" t="s">
        <v>170</v>
      </c>
      <c r="E1746" t="s">
        <v>292</v>
      </c>
      <c r="F1746" s="347">
        <f>IF(InpOverride!F1746="",F_Inputs!F1746,InpOverride!F1746)</f>
        <v>0</v>
      </c>
      <c r="G1746" s="347">
        <f>IF(InpOverride!G1746="",F_Inputs!G1746,InpOverride!G1746)</f>
        <v>0</v>
      </c>
      <c r="H1746" s="347">
        <f>IF(InpOverride!H1746="",F_Inputs!H1746,InpOverride!H1746)</f>
        <v>0</v>
      </c>
      <c r="I1746" s="347">
        <f>IF(InpOverride!I1746="",F_Inputs!I1746,InpOverride!I1746)</f>
        <v>0</v>
      </c>
      <c r="J1746" s="347">
        <f>IF(InpOverride!J1746="",F_Inputs!J1746,InpOverride!J1746)</f>
        <v>0</v>
      </c>
      <c r="K1746" s="347">
        <f>IF(InpOverride!K1746="",F_Inputs!K1746,InpOverride!K1746)</f>
        <v>0</v>
      </c>
      <c r="L1746" s="347">
        <f>IF(InpOverride!L1746="",F_Inputs!L1746,InpOverride!L1746)</f>
        <v>0</v>
      </c>
      <c r="M1746" s="347">
        <f>IF(InpOverride!M1746="",F_Inputs!M1746,InpOverride!M1746)</f>
        <v>0</v>
      </c>
    </row>
    <row r="1747" spans="1:13" x14ac:dyDescent="0.35">
      <c r="A1747" t="s">
        <v>133</v>
      </c>
      <c r="B1747" t="s">
        <v>506</v>
      </c>
      <c r="C1747" t="s">
        <v>507</v>
      </c>
      <c r="D1747" t="s">
        <v>170</v>
      </c>
      <c r="E1747" t="s">
        <v>292</v>
      </c>
      <c r="F1747" s="347">
        <f>IF(InpOverride!F1747="",F_Inputs!F1747,InpOverride!F1747)</f>
        <v>0</v>
      </c>
      <c r="G1747" s="347">
        <f>IF(InpOverride!G1747="",F_Inputs!G1747,InpOverride!G1747)</f>
        <v>0</v>
      </c>
      <c r="H1747" s="347">
        <f>IF(InpOverride!H1747="",F_Inputs!H1747,InpOverride!H1747)</f>
        <v>0</v>
      </c>
      <c r="I1747" s="347">
        <f>IF(InpOverride!I1747="",F_Inputs!I1747,InpOverride!I1747)</f>
        <v>0</v>
      </c>
      <c r="J1747" s="347">
        <f>IF(InpOverride!J1747="",F_Inputs!J1747,InpOverride!J1747)</f>
        <v>0</v>
      </c>
      <c r="K1747" s="347">
        <f>IF(InpOverride!K1747="",F_Inputs!K1747,InpOverride!K1747)</f>
        <v>0</v>
      </c>
      <c r="L1747" s="347">
        <f>IF(InpOverride!L1747="",F_Inputs!L1747,InpOverride!L1747)</f>
        <v>0</v>
      </c>
      <c r="M1747" s="347">
        <f>IF(InpOverride!M1747="",F_Inputs!M1747,InpOverride!M1747)</f>
        <v>0</v>
      </c>
    </row>
    <row r="1748" spans="1:13" x14ac:dyDescent="0.35">
      <c r="A1748" t="s">
        <v>133</v>
      </c>
      <c r="B1748" t="s">
        <v>508</v>
      </c>
      <c r="C1748" t="s">
        <v>509</v>
      </c>
      <c r="D1748" t="s">
        <v>170</v>
      </c>
      <c r="E1748" t="s">
        <v>292</v>
      </c>
      <c r="F1748" s="347">
        <f>IF(InpOverride!F1748="",F_Inputs!F1748,InpOverride!F1748)</f>
        <v>0</v>
      </c>
      <c r="G1748" s="347">
        <f>IF(InpOverride!G1748="",F_Inputs!G1748,InpOverride!G1748)</f>
        <v>0</v>
      </c>
      <c r="H1748" s="347">
        <f>IF(InpOverride!H1748="",F_Inputs!H1748,InpOverride!H1748)</f>
        <v>0</v>
      </c>
      <c r="I1748" s="347">
        <f>IF(InpOverride!I1748="",F_Inputs!I1748,InpOverride!I1748)</f>
        <v>0</v>
      </c>
      <c r="J1748" s="347">
        <f>IF(InpOverride!J1748="",F_Inputs!J1748,InpOverride!J1748)</f>
        <v>0</v>
      </c>
      <c r="K1748" s="347">
        <f>IF(InpOverride!K1748="",F_Inputs!K1748,InpOverride!K1748)</f>
        <v>0</v>
      </c>
      <c r="L1748" s="347">
        <f>IF(InpOverride!L1748="",F_Inputs!L1748,InpOverride!L1748)</f>
        <v>0</v>
      </c>
      <c r="M1748" s="347">
        <f>IF(InpOverride!M1748="",F_Inputs!M1748,InpOverride!M1748)</f>
        <v>0</v>
      </c>
    </row>
    <row r="1749" spans="1:13" x14ac:dyDescent="0.35">
      <c r="A1749" t="s">
        <v>133</v>
      </c>
      <c r="B1749" t="s">
        <v>510</v>
      </c>
      <c r="C1749" t="s">
        <v>511</v>
      </c>
      <c r="D1749" t="s">
        <v>170</v>
      </c>
      <c r="E1749" t="s">
        <v>292</v>
      </c>
      <c r="F1749" s="347">
        <f>IF(InpOverride!F1749="",F_Inputs!F1749,InpOverride!F1749)</f>
        <v>0</v>
      </c>
      <c r="G1749" s="347">
        <f>IF(InpOverride!G1749="",F_Inputs!G1749,InpOverride!G1749)</f>
        <v>0</v>
      </c>
      <c r="H1749" s="347">
        <f>IF(InpOverride!H1749="",F_Inputs!H1749,InpOverride!H1749)</f>
        <v>0</v>
      </c>
      <c r="I1749" s="347">
        <f>IF(InpOverride!I1749="",F_Inputs!I1749,InpOverride!I1749)</f>
        <v>0</v>
      </c>
      <c r="J1749" s="347">
        <f>IF(InpOverride!J1749="",F_Inputs!J1749,InpOverride!J1749)</f>
        <v>0</v>
      </c>
      <c r="K1749" s="347">
        <f>IF(InpOverride!K1749="",F_Inputs!K1749,InpOverride!K1749)</f>
        <v>0</v>
      </c>
      <c r="L1749" s="347">
        <f>IF(InpOverride!L1749="",F_Inputs!L1749,InpOverride!L1749)</f>
        <v>0</v>
      </c>
      <c r="M1749" s="347">
        <f>IF(InpOverride!M1749="",F_Inputs!M1749,InpOverride!M1749)</f>
        <v>0</v>
      </c>
    </row>
    <row r="1750" spans="1:13" x14ac:dyDescent="0.35">
      <c r="A1750" t="s">
        <v>133</v>
      </c>
      <c r="B1750" t="s">
        <v>512</v>
      </c>
      <c r="C1750" t="s">
        <v>513</v>
      </c>
      <c r="D1750" t="s">
        <v>170</v>
      </c>
      <c r="E1750" t="s">
        <v>292</v>
      </c>
      <c r="F1750" s="347">
        <f>IF(InpOverride!F1750="",F_Inputs!F1750,InpOverride!F1750)</f>
        <v>0</v>
      </c>
      <c r="G1750" s="347">
        <f>IF(InpOverride!G1750="",F_Inputs!G1750,InpOverride!G1750)</f>
        <v>0</v>
      </c>
      <c r="H1750" s="347">
        <f>IF(InpOverride!H1750="",F_Inputs!H1750,InpOverride!H1750)</f>
        <v>0</v>
      </c>
      <c r="I1750" s="347">
        <f>IF(InpOverride!I1750="",F_Inputs!I1750,InpOverride!I1750)</f>
        <v>0</v>
      </c>
      <c r="J1750" s="347">
        <f>IF(InpOverride!J1750="",F_Inputs!J1750,InpOverride!J1750)</f>
        <v>0</v>
      </c>
      <c r="K1750" s="347">
        <f>IF(InpOverride!K1750="",F_Inputs!K1750,InpOverride!K1750)</f>
        <v>0</v>
      </c>
      <c r="L1750" s="347">
        <f>IF(InpOverride!L1750="",F_Inputs!L1750,InpOverride!L1750)</f>
        <v>0</v>
      </c>
      <c r="M1750" s="347">
        <f>IF(InpOverride!M1750="",F_Inputs!M1750,InpOverride!M1750)</f>
        <v>0</v>
      </c>
    </row>
    <row r="1751" spans="1:13" x14ac:dyDescent="0.35">
      <c r="A1751" t="s">
        <v>133</v>
      </c>
      <c r="B1751" t="s">
        <v>514</v>
      </c>
      <c r="C1751" t="s">
        <v>515</v>
      </c>
      <c r="D1751" t="s">
        <v>170</v>
      </c>
      <c r="E1751" t="s">
        <v>292</v>
      </c>
      <c r="F1751" s="347">
        <f>IF(InpOverride!F1751="",F_Inputs!F1751,InpOverride!F1751)</f>
        <v>0</v>
      </c>
      <c r="G1751" s="347">
        <f>IF(InpOverride!G1751="",F_Inputs!G1751,InpOverride!G1751)</f>
        <v>0</v>
      </c>
      <c r="H1751" s="347">
        <f>IF(InpOverride!H1751="",F_Inputs!H1751,InpOverride!H1751)</f>
        <v>0</v>
      </c>
      <c r="I1751" s="347">
        <f>IF(InpOverride!I1751="",F_Inputs!I1751,InpOverride!I1751)</f>
        <v>0</v>
      </c>
      <c r="J1751" s="347">
        <f>IF(InpOverride!J1751="",F_Inputs!J1751,InpOverride!J1751)</f>
        <v>0</v>
      </c>
      <c r="K1751" s="347">
        <f>IF(InpOverride!K1751="",F_Inputs!K1751,InpOverride!K1751)</f>
        <v>0</v>
      </c>
      <c r="L1751" s="347">
        <f>IF(InpOverride!L1751="",F_Inputs!L1751,InpOverride!L1751)</f>
        <v>0</v>
      </c>
      <c r="M1751" s="347">
        <f>IF(InpOverride!M1751="",F_Inputs!M1751,InpOverride!M1751)</f>
        <v>0</v>
      </c>
    </row>
    <row r="1752" spans="1:13" x14ac:dyDescent="0.35">
      <c r="A1752" t="s">
        <v>133</v>
      </c>
      <c r="B1752" t="s">
        <v>516</v>
      </c>
      <c r="C1752" t="s">
        <v>517</v>
      </c>
      <c r="D1752" t="s">
        <v>170</v>
      </c>
      <c r="E1752" t="s">
        <v>292</v>
      </c>
      <c r="F1752" s="347">
        <f>IF(InpOverride!F1752="",F_Inputs!F1752,InpOverride!F1752)</f>
        <v>0</v>
      </c>
      <c r="G1752" s="347">
        <f>IF(InpOverride!G1752="",F_Inputs!G1752,InpOverride!G1752)</f>
        <v>0</v>
      </c>
      <c r="H1752" s="347">
        <f>IF(InpOverride!H1752="",F_Inputs!H1752,InpOverride!H1752)</f>
        <v>0</v>
      </c>
      <c r="I1752" s="347">
        <f>IF(InpOverride!I1752="",F_Inputs!I1752,InpOverride!I1752)</f>
        <v>80.308999999999997</v>
      </c>
      <c r="J1752" s="347">
        <f>IF(InpOverride!J1752="",F_Inputs!J1752,InpOverride!J1752)</f>
        <v>0</v>
      </c>
      <c r="K1752" s="347">
        <f>IF(InpOverride!K1752="",F_Inputs!K1752,InpOverride!K1752)</f>
        <v>0</v>
      </c>
      <c r="L1752" s="347">
        <f>IF(InpOverride!L1752="",F_Inputs!L1752,InpOverride!L1752)</f>
        <v>0</v>
      </c>
      <c r="M1752" s="347">
        <f>IF(InpOverride!M1752="",F_Inputs!M1752,InpOverride!M1752)</f>
        <v>0</v>
      </c>
    </row>
    <row r="1753" spans="1:13" x14ac:dyDescent="0.35">
      <c r="A1753" t="s">
        <v>133</v>
      </c>
      <c r="B1753" t="s">
        <v>518</v>
      </c>
      <c r="C1753" t="s">
        <v>519</v>
      </c>
      <c r="D1753" t="s">
        <v>170</v>
      </c>
      <c r="E1753" t="s">
        <v>292</v>
      </c>
      <c r="F1753" s="347">
        <f>IF(InpOverride!F1753="",F_Inputs!F1753,InpOverride!F1753)</f>
        <v>0</v>
      </c>
      <c r="G1753" s="347">
        <f>IF(InpOverride!G1753="",F_Inputs!G1753,InpOverride!G1753)</f>
        <v>0</v>
      </c>
      <c r="H1753" s="347">
        <f>IF(InpOverride!H1753="",F_Inputs!H1753,InpOverride!H1753)</f>
        <v>0</v>
      </c>
      <c r="I1753" s="347">
        <f>IF(InpOverride!I1753="",F_Inputs!I1753,InpOverride!I1753)</f>
        <v>838.351</v>
      </c>
      <c r="J1753" s="347">
        <f>IF(InpOverride!J1753="",F_Inputs!J1753,InpOverride!J1753)</f>
        <v>0</v>
      </c>
      <c r="K1753" s="347">
        <f>IF(InpOverride!K1753="",F_Inputs!K1753,InpOverride!K1753)</f>
        <v>0</v>
      </c>
      <c r="L1753" s="347">
        <f>IF(InpOverride!L1753="",F_Inputs!L1753,InpOverride!L1753)</f>
        <v>0</v>
      </c>
      <c r="M1753" s="347">
        <f>IF(InpOverride!M1753="",F_Inputs!M1753,InpOverride!M1753)</f>
        <v>0</v>
      </c>
    </row>
    <row r="1754" spans="1:13" x14ac:dyDescent="0.35">
      <c r="A1754" t="s">
        <v>133</v>
      </c>
      <c r="B1754" t="s">
        <v>520</v>
      </c>
      <c r="C1754" t="s">
        <v>521</v>
      </c>
      <c r="D1754" t="s">
        <v>170</v>
      </c>
      <c r="E1754" t="s">
        <v>292</v>
      </c>
      <c r="F1754" s="347">
        <f>IF(InpOverride!F1754="",F_Inputs!F1754,InpOverride!F1754)</f>
        <v>0</v>
      </c>
      <c r="G1754" s="347">
        <f>IF(InpOverride!G1754="",F_Inputs!G1754,InpOverride!G1754)</f>
        <v>0</v>
      </c>
      <c r="H1754" s="347">
        <f>IF(InpOverride!H1754="",F_Inputs!H1754,InpOverride!H1754)</f>
        <v>0</v>
      </c>
      <c r="I1754" s="347">
        <f>IF(InpOverride!I1754="",F_Inputs!I1754,InpOverride!I1754)</f>
        <v>741.66399999999999</v>
      </c>
      <c r="J1754" s="347">
        <f>IF(InpOverride!J1754="",F_Inputs!J1754,InpOverride!J1754)</f>
        <v>0</v>
      </c>
      <c r="K1754" s="347">
        <f>IF(InpOverride!K1754="",F_Inputs!K1754,InpOverride!K1754)</f>
        <v>0</v>
      </c>
      <c r="L1754" s="347">
        <f>IF(InpOverride!L1754="",F_Inputs!L1754,InpOverride!L1754)</f>
        <v>0</v>
      </c>
      <c r="M1754" s="347">
        <f>IF(InpOverride!M1754="",F_Inputs!M1754,InpOverride!M1754)</f>
        <v>0</v>
      </c>
    </row>
    <row r="1755" spans="1:13" x14ac:dyDescent="0.35">
      <c r="A1755" t="s">
        <v>133</v>
      </c>
      <c r="B1755" t="s">
        <v>522</v>
      </c>
      <c r="C1755" t="s">
        <v>523</v>
      </c>
      <c r="D1755" t="s">
        <v>170</v>
      </c>
      <c r="E1755" t="s">
        <v>292</v>
      </c>
      <c r="F1755" s="347">
        <f>IF(InpOverride!F1755="",F_Inputs!F1755,InpOverride!F1755)</f>
        <v>0</v>
      </c>
      <c r="G1755" s="347">
        <f>IF(InpOverride!G1755="",F_Inputs!G1755,InpOverride!G1755)</f>
        <v>0</v>
      </c>
      <c r="H1755" s="347">
        <f>IF(InpOverride!H1755="",F_Inputs!H1755,InpOverride!H1755)</f>
        <v>0</v>
      </c>
      <c r="I1755" s="347">
        <f>IF(InpOverride!I1755="",F_Inputs!I1755,InpOverride!I1755)</f>
        <v>0</v>
      </c>
      <c r="J1755" s="347">
        <f>IF(InpOverride!J1755="",F_Inputs!J1755,InpOverride!J1755)</f>
        <v>0</v>
      </c>
      <c r="K1755" s="347">
        <f>IF(InpOverride!K1755="",F_Inputs!K1755,InpOverride!K1755)</f>
        <v>0</v>
      </c>
      <c r="L1755" s="347">
        <f>IF(InpOverride!L1755="",F_Inputs!L1755,InpOverride!L1755)</f>
        <v>0</v>
      </c>
      <c r="M1755" s="347">
        <f>IF(InpOverride!M1755="",F_Inputs!M1755,InpOverride!M1755)</f>
        <v>0</v>
      </c>
    </row>
    <row r="1756" spans="1:13" x14ac:dyDescent="0.35">
      <c r="A1756" t="s">
        <v>133</v>
      </c>
      <c r="B1756" t="s">
        <v>524</v>
      </c>
      <c r="C1756" t="s">
        <v>525</v>
      </c>
      <c r="D1756" t="s">
        <v>170</v>
      </c>
      <c r="E1756" t="s">
        <v>292</v>
      </c>
      <c r="F1756" s="347">
        <f>IF(InpOverride!F1756="",F_Inputs!F1756,InpOverride!F1756)</f>
        <v>0</v>
      </c>
      <c r="G1756" s="347">
        <f>IF(InpOverride!G1756="",F_Inputs!G1756,InpOverride!G1756)</f>
        <v>0</v>
      </c>
      <c r="H1756" s="347">
        <f>IF(InpOverride!H1756="",F_Inputs!H1756,InpOverride!H1756)</f>
        <v>0</v>
      </c>
      <c r="I1756" s="347">
        <f>IF(InpOverride!I1756="",F_Inputs!I1756,InpOverride!I1756)</f>
        <v>23.677</v>
      </c>
      <c r="J1756" s="347">
        <f>IF(InpOverride!J1756="",F_Inputs!J1756,InpOverride!J1756)</f>
        <v>0</v>
      </c>
      <c r="K1756" s="347">
        <f>IF(InpOverride!K1756="",F_Inputs!K1756,InpOverride!K1756)</f>
        <v>0</v>
      </c>
      <c r="L1756" s="347">
        <f>IF(InpOverride!L1756="",F_Inputs!L1756,InpOverride!L1756)</f>
        <v>0</v>
      </c>
      <c r="M1756" s="347">
        <f>IF(InpOverride!M1756="",F_Inputs!M1756,InpOverride!M1756)</f>
        <v>0</v>
      </c>
    </row>
    <row r="1757" spans="1:13" x14ac:dyDescent="0.35">
      <c r="A1757" t="s">
        <v>133</v>
      </c>
      <c r="B1757" t="s">
        <v>526</v>
      </c>
      <c r="C1757" t="s">
        <v>527</v>
      </c>
      <c r="D1757" t="s">
        <v>170</v>
      </c>
      <c r="E1757" t="s">
        <v>292</v>
      </c>
      <c r="F1757" s="347">
        <f>IF(InpOverride!F1757="",F_Inputs!F1757,InpOverride!F1757)</f>
        <v>0</v>
      </c>
      <c r="G1757" s="347">
        <f>IF(InpOverride!G1757="",F_Inputs!G1757,InpOverride!G1757)</f>
        <v>0</v>
      </c>
      <c r="H1757" s="347">
        <f>IF(InpOverride!H1757="",F_Inputs!H1757,InpOverride!H1757)</f>
        <v>0</v>
      </c>
      <c r="I1757" s="347">
        <f>IF(InpOverride!I1757="",F_Inputs!I1757,InpOverride!I1757)</f>
        <v>80.308999999999997</v>
      </c>
      <c r="J1757" s="347">
        <f>IF(InpOverride!J1757="",F_Inputs!J1757,InpOverride!J1757)</f>
        <v>0</v>
      </c>
      <c r="K1757" s="347">
        <f>IF(InpOverride!K1757="",F_Inputs!K1757,InpOverride!K1757)</f>
        <v>0</v>
      </c>
      <c r="L1757" s="347">
        <f>IF(InpOverride!L1757="",F_Inputs!L1757,InpOverride!L1757)</f>
        <v>0</v>
      </c>
      <c r="M1757" s="347">
        <f>IF(InpOverride!M1757="",F_Inputs!M1757,InpOverride!M1757)</f>
        <v>0</v>
      </c>
    </row>
    <row r="1758" spans="1:13" x14ac:dyDescent="0.35">
      <c r="A1758" t="s">
        <v>133</v>
      </c>
      <c r="B1758" t="s">
        <v>528</v>
      </c>
      <c r="C1758" t="s">
        <v>529</v>
      </c>
      <c r="D1758" t="s">
        <v>170</v>
      </c>
      <c r="E1758" t="s">
        <v>292</v>
      </c>
      <c r="F1758" s="347">
        <f>IF(InpOverride!F1758="",F_Inputs!F1758,InpOverride!F1758)</f>
        <v>0</v>
      </c>
      <c r="G1758" s="347">
        <f>IF(InpOverride!G1758="",F_Inputs!G1758,InpOverride!G1758)</f>
        <v>0</v>
      </c>
      <c r="H1758" s="347">
        <f>IF(InpOverride!H1758="",F_Inputs!H1758,InpOverride!H1758)</f>
        <v>0</v>
      </c>
      <c r="I1758" s="347">
        <f>IF(InpOverride!I1758="",F_Inputs!I1758,InpOverride!I1758)</f>
        <v>838.351</v>
      </c>
      <c r="J1758" s="347">
        <f>IF(InpOverride!J1758="",F_Inputs!J1758,InpOverride!J1758)</f>
        <v>0</v>
      </c>
      <c r="K1758" s="347">
        <f>IF(InpOverride!K1758="",F_Inputs!K1758,InpOverride!K1758)</f>
        <v>0</v>
      </c>
      <c r="L1758" s="347">
        <f>IF(InpOverride!L1758="",F_Inputs!L1758,InpOverride!L1758)</f>
        <v>0</v>
      </c>
      <c r="M1758" s="347">
        <f>IF(InpOverride!M1758="",F_Inputs!M1758,InpOverride!M1758)</f>
        <v>0</v>
      </c>
    </row>
    <row r="1759" spans="1:13" x14ac:dyDescent="0.35">
      <c r="A1759" t="s">
        <v>133</v>
      </c>
      <c r="B1759" t="s">
        <v>530</v>
      </c>
      <c r="C1759" t="s">
        <v>531</v>
      </c>
      <c r="D1759" t="s">
        <v>170</v>
      </c>
      <c r="E1759" t="s">
        <v>292</v>
      </c>
      <c r="F1759" s="347">
        <f>IF(InpOverride!F1759="",F_Inputs!F1759,InpOverride!F1759)</f>
        <v>0</v>
      </c>
      <c r="G1759" s="347">
        <f>IF(InpOverride!G1759="",F_Inputs!G1759,InpOverride!G1759)</f>
        <v>0</v>
      </c>
      <c r="H1759" s="347">
        <f>IF(InpOverride!H1759="",F_Inputs!H1759,InpOverride!H1759)</f>
        <v>0</v>
      </c>
      <c r="I1759" s="347">
        <f>IF(InpOverride!I1759="",F_Inputs!I1759,InpOverride!I1759)</f>
        <v>741.66399999999999</v>
      </c>
      <c r="J1759" s="347">
        <f>IF(InpOverride!J1759="",F_Inputs!J1759,InpOverride!J1759)</f>
        <v>0</v>
      </c>
      <c r="K1759" s="347">
        <f>IF(InpOverride!K1759="",F_Inputs!K1759,InpOverride!K1759)</f>
        <v>0</v>
      </c>
      <c r="L1759" s="347">
        <f>IF(InpOverride!L1759="",F_Inputs!L1759,InpOverride!L1759)</f>
        <v>0</v>
      </c>
      <c r="M1759" s="347">
        <f>IF(InpOverride!M1759="",F_Inputs!M1759,InpOverride!M1759)</f>
        <v>0</v>
      </c>
    </row>
    <row r="1760" spans="1:13" x14ac:dyDescent="0.35">
      <c r="A1760" t="s">
        <v>133</v>
      </c>
      <c r="B1760" t="s">
        <v>532</v>
      </c>
      <c r="C1760" t="s">
        <v>533</v>
      </c>
      <c r="D1760" t="s">
        <v>170</v>
      </c>
      <c r="E1760" t="s">
        <v>292</v>
      </c>
      <c r="F1760" s="347">
        <f>IF(InpOverride!F1760="",F_Inputs!F1760,InpOverride!F1760)</f>
        <v>0</v>
      </c>
      <c r="G1760" s="347">
        <f>IF(InpOverride!G1760="",F_Inputs!G1760,InpOverride!G1760)</f>
        <v>0</v>
      </c>
      <c r="H1760" s="347">
        <f>IF(InpOverride!H1760="",F_Inputs!H1760,InpOverride!H1760)</f>
        <v>0</v>
      </c>
      <c r="I1760" s="347">
        <f>IF(InpOverride!I1760="",F_Inputs!I1760,InpOverride!I1760)</f>
        <v>0</v>
      </c>
      <c r="J1760" s="347">
        <f>IF(InpOverride!J1760="",F_Inputs!J1760,InpOverride!J1760)</f>
        <v>0</v>
      </c>
      <c r="K1760" s="347">
        <f>IF(InpOverride!K1760="",F_Inputs!K1760,InpOverride!K1760)</f>
        <v>0</v>
      </c>
      <c r="L1760" s="347">
        <f>IF(InpOverride!L1760="",F_Inputs!L1760,InpOverride!L1760)</f>
        <v>0</v>
      </c>
      <c r="M1760" s="347">
        <f>IF(InpOverride!M1760="",F_Inputs!M1760,InpOverride!M1760)</f>
        <v>0</v>
      </c>
    </row>
    <row r="1761" spans="1:13" x14ac:dyDescent="0.35">
      <c r="A1761" t="s">
        <v>133</v>
      </c>
      <c r="B1761" t="s">
        <v>534</v>
      </c>
      <c r="C1761" t="s">
        <v>535</v>
      </c>
      <c r="D1761" t="s">
        <v>170</v>
      </c>
      <c r="E1761" t="s">
        <v>292</v>
      </c>
      <c r="F1761" s="347">
        <f>IF(InpOverride!F1761="",F_Inputs!F1761,InpOverride!F1761)</f>
        <v>0</v>
      </c>
      <c r="G1761" s="347">
        <f>IF(InpOverride!G1761="",F_Inputs!G1761,InpOverride!G1761)</f>
        <v>0</v>
      </c>
      <c r="H1761" s="347">
        <f>IF(InpOverride!H1761="",F_Inputs!H1761,InpOverride!H1761)</f>
        <v>0</v>
      </c>
      <c r="I1761" s="347">
        <f>IF(InpOverride!I1761="",F_Inputs!I1761,InpOverride!I1761)</f>
        <v>23.677</v>
      </c>
      <c r="J1761" s="347">
        <f>IF(InpOverride!J1761="",F_Inputs!J1761,InpOverride!J1761)</f>
        <v>0</v>
      </c>
      <c r="K1761" s="347">
        <f>IF(InpOverride!K1761="",F_Inputs!K1761,InpOverride!K1761)</f>
        <v>0</v>
      </c>
      <c r="L1761" s="347">
        <f>IF(InpOverride!L1761="",F_Inputs!L1761,InpOverride!L1761)</f>
        <v>0</v>
      </c>
      <c r="M1761" s="347">
        <f>IF(InpOverride!M1761="",F_Inputs!M1761,InpOverride!M1761)</f>
        <v>0</v>
      </c>
    </row>
    <row r="1762" spans="1:13" x14ac:dyDescent="0.35">
      <c r="A1762" t="s">
        <v>133</v>
      </c>
      <c r="B1762" t="s">
        <v>536</v>
      </c>
      <c r="C1762" t="s">
        <v>537</v>
      </c>
      <c r="D1762" t="s">
        <v>170</v>
      </c>
      <c r="E1762" t="s">
        <v>292</v>
      </c>
      <c r="F1762" s="347">
        <f>IF(InpOverride!F1762="",F_Inputs!F1762,InpOverride!F1762)</f>
        <v>0</v>
      </c>
      <c r="G1762" s="347">
        <f>IF(InpOverride!G1762="",F_Inputs!G1762,InpOverride!G1762)</f>
        <v>0</v>
      </c>
      <c r="H1762" s="347">
        <f>IF(InpOverride!H1762="",F_Inputs!H1762,InpOverride!H1762)</f>
        <v>0</v>
      </c>
      <c r="I1762" s="347">
        <f>IF(InpOverride!I1762="",F_Inputs!I1762,InpOverride!I1762)</f>
        <v>66.795000000000002</v>
      </c>
      <c r="J1762" s="347">
        <f>IF(InpOverride!J1762="",F_Inputs!J1762,InpOverride!J1762)</f>
        <v>0</v>
      </c>
      <c r="K1762" s="347">
        <f>IF(InpOverride!K1762="",F_Inputs!K1762,InpOverride!K1762)</f>
        <v>0</v>
      </c>
      <c r="L1762" s="347">
        <f>IF(InpOverride!L1762="",F_Inputs!L1762,InpOverride!L1762)</f>
        <v>0</v>
      </c>
      <c r="M1762" s="347">
        <f>IF(InpOverride!M1762="",F_Inputs!M1762,InpOverride!M1762)</f>
        <v>0</v>
      </c>
    </row>
    <row r="1763" spans="1:13" x14ac:dyDescent="0.35">
      <c r="A1763" t="s">
        <v>133</v>
      </c>
      <c r="B1763" t="s">
        <v>538</v>
      </c>
      <c r="C1763" t="s">
        <v>539</v>
      </c>
      <c r="D1763" t="s">
        <v>170</v>
      </c>
      <c r="E1763" t="s">
        <v>292</v>
      </c>
      <c r="F1763" s="347">
        <f>IF(InpOverride!F1763="",F_Inputs!F1763,InpOverride!F1763)</f>
        <v>0</v>
      </c>
      <c r="G1763" s="347">
        <f>IF(InpOverride!G1763="",F_Inputs!G1763,InpOverride!G1763)</f>
        <v>0</v>
      </c>
      <c r="H1763" s="347">
        <f>IF(InpOverride!H1763="",F_Inputs!H1763,InpOverride!H1763)</f>
        <v>0</v>
      </c>
      <c r="I1763" s="347">
        <f>IF(InpOverride!I1763="",F_Inputs!I1763,InpOverride!I1763)</f>
        <v>809.00099999999998</v>
      </c>
      <c r="J1763" s="347">
        <f>IF(InpOverride!J1763="",F_Inputs!J1763,InpOverride!J1763)</f>
        <v>0</v>
      </c>
      <c r="K1763" s="347">
        <f>IF(InpOverride!K1763="",F_Inputs!K1763,InpOverride!K1763)</f>
        <v>0</v>
      </c>
      <c r="L1763" s="347">
        <f>IF(InpOverride!L1763="",F_Inputs!L1763,InpOverride!L1763)</f>
        <v>0</v>
      </c>
      <c r="M1763" s="347">
        <f>IF(InpOverride!M1763="",F_Inputs!M1763,InpOverride!M1763)</f>
        <v>0</v>
      </c>
    </row>
    <row r="1764" spans="1:13" x14ac:dyDescent="0.35">
      <c r="A1764" t="s">
        <v>133</v>
      </c>
      <c r="B1764" t="s">
        <v>540</v>
      </c>
      <c r="C1764" t="s">
        <v>541</v>
      </c>
      <c r="D1764" t="s">
        <v>170</v>
      </c>
      <c r="E1764" t="s">
        <v>292</v>
      </c>
      <c r="F1764" s="347">
        <f>IF(InpOverride!F1764="",F_Inputs!F1764,InpOverride!F1764)</f>
        <v>0</v>
      </c>
      <c r="G1764" s="347">
        <f>IF(InpOverride!G1764="",F_Inputs!G1764,InpOverride!G1764)</f>
        <v>0</v>
      </c>
      <c r="H1764" s="347">
        <f>IF(InpOverride!H1764="",F_Inputs!H1764,InpOverride!H1764)</f>
        <v>0</v>
      </c>
      <c r="I1764" s="347">
        <f>IF(InpOverride!I1764="",F_Inputs!I1764,InpOverride!I1764)</f>
        <v>633.15599999999995</v>
      </c>
      <c r="J1764" s="347">
        <f>IF(InpOverride!J1764="",F_Inputs!J1764,InpOverride!J1764)</f>
        <v>0</v>
      </c>
      <c r="K1764" s="347">
        <f>IF(InpOverride!K1764="",F_Inputs!K1764,InpOverride!K1764)</f>
        <v>0</v>
      </c>
      <c r="L1764" s="347">
        <f>IF(InpOverride!L1764="",F_Inputs!L1764,InpOverride!L1764)</f>
        <v>0</v>
      </c>
      <c r="M1764" s="347">
        <f>IF(InpOverride!M1764="",F_Inputs!M1764,InpOverride!M1764)</f>
        <v>0</v>
      </c>
    </row>
    <row r="1765" spans="1:13" x14ac:dyDescent="0.35">
      <c r="A1765" t="s">
        <v>133</v>
      </c>
      <c r="B1765" t="s">
        <v>542</v>
      </c>
      <c r="C1765" t="s">
        <v>543</v>
      </c>
      <c r="D1765" t="s">
        <v>170</v>
      </c>
      <c r="E1765" t="s">
        <v>292</v>
      </c>
      <c r="F1765" s="347">
        <f>IF(InpOverride!F1765="",F_Inputs!F1765,InpOverride!F1765)</f>
        <v>0</v>
      </c>
      <c r="G1765" s="347">
        <f>IF(InpOverride!G1765="",F_Inputs!G1765,InpOverride!G1765)</f>
        <v>0</v>
      </c>
      <c r="H1765" s="347">
        <f>IF(InpOverride!H1765="",F_Inputs!H1765,InpOverride!H1765)</f>
        <v>0</v>
      </c>
      <c r="I1765" s="347">
        <f>IF(InpOverride!I1765="",F_Inputs!I1765,InpOverride!I1765)</f>
        <v>0</v>
      </c>
      <c r="J1765" s="347">
        <f>IF(InpOverride!J1765="",F_Inputs!J1765,InpOverride!J1765)</f>
        <v>0</v>
      </c>
      <c r="K1765" s="347">
        <f>IF(InpOverride!K1765="",F_Inputs!K1765,InpOverride!K1765)</f>
        <v>0</v>
      </c>
      <c r="L1765" s="347">
        <f>IF(InpOverride!L1765="",F_Inputs!L1765,InpOverride!L1765)</f>
        <v>0</v>
      </c>
      <c r="M1765" s="347">
        <f>IF(InpOverride!M1765="",F_Inputs!M1765,InpOverride!M1765)</f>
        <v>0</v>
      </c>
    </row>
    <row r="1766" spans="1:13" x14ac:dyDescent="0.35">
      <c r="A1766" t="s">
        <v>133</v>
      </c>
      <c r="B1766" t="s">
        <v>544</v>
      </c>
      <c r="C1766" t="s">
        <v>545</v>
      </c>
      <c r="D1766" t="s">
        <v>170</v>
      </c>
      <c r="E1766" t="s">
        <v>292</v>
      </c>
      <c r="F1766" s="347">
        <f>IF(InpOverride!F1766="",F_Inputs!F1766,InpOverride!F1766)</f>
        <v>0</v>
      </c>
      <c r="G1766" s="347">
        <f>IF(InpOverride!G1766="",F_Inputs!G1766,InpOverride!G1766)</f>
        <v>0</v>
      </c>
      <c r="H1766" s="347">
        <f>IF(InpOverride!H1766="",F_Inputs!H1766,InpOverride!H1766)</f>
        <v>0</v>
      </c>
      <c r="I1766" s="347">
        <f>IF(InpOverride!I1766="",F_Inputs!I1766,InpOverride!I1766)</f>
        <v>19.248999999999999</v>
      </c>
      <c r="J1766" s="347">
        <f>IF(InpOverride!J1766="",F_Inputs!J1766,InpOverride!J1766)</f>
        <v>0</v>
      </c>
      <c r="K1766" s="347">
        <f>IF(InpOverride!K1766="",F_Inputs!K1766,InpOverride!K1766)</f>
        <v>0</v>
      </c>
      <c r="L1766" s="347">
        <f>IF(InpOverride!L1766="",F_Inputs!L1766,InpOverride!L1766)</f>
        <v>0</v>
      </c>
      <c r="M1766" s="347">
        <f>IF(InpOverride!M1766="",F_Inputs!M1766,InpOverride!M1766)</f>
        <v>0</v>
      </c>
    </row>
    <row r="1767" spans="1:13" x14ac:dyDescent="0.35">
      <c r="A1767" t="s">
        <v>133</v>
      </c>
      <c r="B1767" t="s">
        <v>546</v>
      </c>
      <c r="C1767" t="s">
        <v>547</v>
      </c>
      <c r="D1767" t="s">
        <v>170</v>
      </c>
      <c r="E1767" t="s">
        <v>292</v>
      </c>
      <c r="F1767" s="347">
        <f>IF(InpOverride!F1767="",F_Inputs!F1767,InpOverride!F1767)</f>
        <v>0</v>
      </c>
      <c r="G1767" s="347">
        <f>IF(InpOverride!G1767="",F_Inputs!G1767,InpOverride!G1767)</f>
        <v>0</v>
      </c>
      <c r="H1767" s="347">
        <f>IF(InpOverride!H1767="",F_Inputs!H1767,InpOverride!H1767)</f>
        <v>0</v>
      </c>
      <c r="I1767" s="347">
        <f>IF(InpOverride!I1767="",F_Inputs!I1767,InpOverride!I1767)</f>
        <v>66.795000000000002</v>
      </c>
      <c r="J1767" s="347">
        <f>IF(InpOverride!J1767="",F_Inputs!J1767,InpOverride!J1767)</f>
        <v>0</v>
      </c>
      <c r="K1767" s="347">
        <f>IF(InpOverride!K1767="",F_Inputs!K1767,InpOverride!K1767)</f>
        <v>0</v>
      </c>
      <c r="L1767" s="347">
        <f>IF(InpOverride!L1767="",F_Inputs!L1767,InpOverride!L1767)</f>
        <v>0</v>
      </c>
      <c r="M1767" s="347">
        <f>IF(InpOverride!M1767="",F_Inputs!M1767,InpOverride!M1767)</f>
        <v>0</v>
      </c>
    </row>
    <row r="1768" spans="1:13" x14ac:dyDescent="0.35">
      <c r="A1768" t="s">
        <v>133</v>
      </c>
      <c r="B1768" t="s">
        <v>548</v>
      </c>
      <c r="C1768" t="s">
        <v>549</v>
      </c>
      <c r="D1768" t="s">
        <v>170</v>
      </c>
      <c r="E1768" t="s">
        <v>292</v>
      </c>
      <c r="F1768" s="347">
        <f>IF(InpOverride!F1768="",F_Inputs!F1768,InpOverride!F1768)</f>
        <v>0</v>
      </c>
      <c r="G1768" s="347">
        <f>IF(InpOverride!G1768="",F_Inputs!G1768,InpOverride!G1768)</f>
        <v>0</v>
      </c>
      <c r="H1768" s="347">
        <f>IF(InpOverride!H1768="",F_Inputs!H1768,InpOverride!H1768)</f>
        <v>0</v>
      </c>
      <c r="I1768" s="347">
        <f>IF(InpOverride!I1768="",F_Inputs!I1768,InpOverride!I1768)</f>
        <v>809.00099999999998</v>
      </c>
      <c r="J1768" s="347">
        <f>IF(InpOverride!J1768="",F_Inputs!J1768,InpOverride!J1768)</f>
        <v>0</v>
      </c>
      <c r="K1768" s="347">
        <f>IF(InpOverride!K1768="",F_Inputs!K1768,InpOverride!K1768)</f>
        <v>0</v>
      </c>
      <c r="L1768" s="347">
        <f>IF(InpOverride!L1768="",F_Inputs!L1768,InpOverride!L1768)</f>
        <v>0</v>
      </c>
      <c r="M1768" s="347">
        <f>IF(InpOverride!M1768="",F_Inputs!M1768,InpOverride!M1768)</f>
        <v>0</v>
      </c>
    </row>
    <row r="1769" spans="1:13" x14ac:dyDescent="0.35">
      <c r="A1769" t="s">
        <v>133</v>
      </c>
      <c r="B1769" t="s">
        <v>550</v>
      </c>
      <c r="C1769" t="s">
        <v>551</v>
      </c>
      <c r="D1769" t="s">
        <v>170</v>
      </c>
      <c r="E1769" t="s">
        <v>292</v>
      </c>
      <c r="F1769" s="347">
        <f>IF(InpOverride!F1769="",F_Inputs!F1769,InpOverride!F1769)</f>
        <v>0</v>
      </c>
      <c r="G1769" s="347">
        <f>IF(InpOverride!G1769="",F_Inputs!G1769,InpOverride!G1769)</f>
        <v>0</v>
      </c>
      <c r="H1769" s="347">
        <f>IF(InpOverride!H1769="",F_Inputs!H1769,InpOverride!H1769)</f>
        <v>0</v>
      </c>
      <c r="I1769" s="347">
        <f>IF(InpOverride!I1769="",F_Inputs!I1769,InpOverride!I1769)</f>
        <v>633.15599999999995</v>
      </c>
      <c r="J1769" s="347">
        <f>IF(InpOverride!J1769="",F_Inputs!J1769,InpOverride!J1769)</f>
        <v>0</v>
      </c>
      <c r="K1769" s="347">
        <f>IF(InpOverride!K1769="",F_Inputs!K1769,InpOverride!K1769)</f>
        <v>0</v>
      </c>
      <c r="L1769" s="347">
        <f>IF(InpOverride!L1769="",F_Inputs!L1769,InpOverride!L1769)</f>
        <v>0</v>
      </c>
      <c r="M1769" s="347">
        <f>IF(InpOverride!M1769="",F_Inputs!M1769,InpOverride!M1769)</f>
        <v>0</v>
      </c>
    </row>
    <row r="1770" spans="1:13" x14ac:dyDescent="0.35">
      <c r="A1770" t="s">
        <v>133</v>
      </c>
      <c r="B1770" t="s">
        <v>552</v>
      </c>
      <c r="C1770" t="s">
        <v>553</v>
      </c>
      <c r="D1770" t="s">
        <v>170</v>
      </c>
      <c r="E1770" t="s">
        <v>292</v>
      </c>
      <c r="F1770" s="347">
        <f>IF(InpOverride!F1770="",F_Inputs!F1770,InpOverride!F1770)</f>
        <v>0</v>
      </c>
      <c r="G1770" s="347">
        <f>IF(InpOverride!G1770="",F_Inputs!G1770,InpOverride!G1770)</f>
        <v>0</v>
      </c>
      <c r="H1770" s="347">
        <f>IF(InpOverride!H1770="",F_Inputs!H1770,InpOverride!H1770)</f>
        <v>0</v>
      </c>
      <c r="I1770" s="347">
        <f>IF(InpOverride!I1770="",F_Inputs!I1770,InpOverride!I1770)</f>
        <v>0</v>
      </c>
      <c r="J1770" s="347">
        <f>IF(InpOverride!J1770="",F_Inputs!J1770,InpOverride!J1770)</f>
        <v>0</v>
      </c>
      <c r="K1770" s="347">
        <f>IF(InpOverride!K1770="",F_Inputs!K1770,InpOverride!K1770)</f>
        <v>0</v>
      </c>
      <c r="L1770" s="347">
        <f>IF(InpOverride!L1770="",F_Inputs!L1770,InpOverride!L1770)</f>
        <v>0</v>
      </c>
      <c r="M1770" s="347">
        <f>IF(InpOverride!M1770="",F_Inputs!M1770,InpOverride!M1770)</f>
        <v>0</v>
      </c>
    </row>
    <row r="1771" spans="1:13" x14ac:dyDescent="0.35">
      <c r="A1771" t="s">
        <v>133</v>
      </c>
      <c r="B1771" t="s">
        <v>554</v>
      </c>
      <c r="C1771" t="s">
        <v>555</v>
      </c>
      <c r="D1771" t="s">
        <v>170</v>
      </c>
      <c r="E1771" t="s">
        <v>292</v>
      </c>
      <c r="F1771" s="347">
        <f>IF(InpOverride!F1771="",F_Inputs!F1771,InpOverride!F1771)</f>
        <v>0</v>
      </c>
      <c r="G1771" s="347">
        <f>IF(InpOverride!G1771="",F_Inputs!G1771,InpOverride!G1771)</f>
        <v>0</v>
      </c>
      <c r="H1771" s="347">
        <f>IF(InpOverride!H1771="",F_Inputs!H1771,InpOverride!H1771)</f>
        <v>0</v>
      </c>
      <c r="I1771" s="347">
        <f>IF(InpOverride!I1771="",F_Inputs!I1771,InpOverride!I1771)</f>
        <v>19.248999999999999</v>
      </c>
      <c r="J1771" s="347">
        <f>IF(InpOverride!J1771="",F_Inputs!J1771,InpOverride!J1771)</f>
        <v>0</v>
      </c>
      <c r="K1771" s="347">
        <f>IF(InpOverride!K1771="",F_Inputs!K1771,InpOverride!K1771)</f>
        <v>0</v>
      </c>
      <c r="L1771" s="347">
        <f>IF(InpOverride!L1771="",F_Inputs!L1771,InpOverride!L1771)</f>
        <v>0</v>
      </c>
      <c r="M1771" s="347">
        <f>IF(InpOverride!M1771="",F_Inputs!M1771,InpOverride!M1771)</f>
        <v>0</v>
      </c>
    </row>
    <row r="1772" spans="1:13" x14ac:dyDescent="0.35">
      <c r="A1772" t="s">
        <v>133</v>
      </c>
      <c r="B1772" t="s">
        <v>556</v>
      </c>
      <c r="C1772" t="s">
        <v>557</v>
      </c>
      <c r="D1772" t="s">
        <v>170</v>
      </c>
      <c r="E1772" t="s">
        <v>292</v>
      </c>
      <c r="F1772" s="347">
        <f>IF(InpOverride!F1772="",F_Inputs!F1772,InpOverride!F1772)</f>
        <v>0</v>
      </c>
      <c r="G1772" s="347">
        <f>IF(InpOverride!G1772="",F_Inputs!G1772,InpOverride!G1772)</f>
        <v>0</v>
      </c>
      <c r="H1772" s="347">
        <f>IF(InpOverride!H1772="",F_Inputs!H1772,InpOverride!H1772)</f>
        <v>0</v>
      </c>
      <c r="I1772" s="347">
        <f>IF(InpOverride!I1772="",F_Inputs!I1772,InpOverride!I1772)</f>
        <v>-13.513999999999999</v>
      </c>
      <c r="J1772" s="347">
        <f>IF(InpOverride!J1772="",F_Inputs!J1772,InpOverride!J1772)</f>
        <v>0</v>
      </c>
      <c r="K1772" s="347">
        <f>IF(InpOverride!K1772="",F_Inputs!K1772,InpOverride!K1772)</f>
        <v>0</v>
      </c>
      <c r="L1772" s="347">
        <f>IF(InpOverride!L1772="",F_Inputs!L1772,InpOverride!L1772)</f>
        <v>0</v>
      </c>
      <c r="M1772" s="347">
        <f>IF(InpOverride!M1772="",F_Inputs!M1772,InpOverride!M1772)</f>
        <v>0</v>
      </c>
    </row>
    <row r="1773" spans="1:13" x14ac:dyDescent="0.35">
      <c r="A1773" t="s">
        <v>133</v>
      </c>
      <c r="B1773" t="s">
        <v>558</v>
      </c>
      <c r="C1773" t="s">
        <v>559</v>
      </c>
      <c r="D1773" t="s">
        <v>170</v>
      </c>
      <c r="E1773" t="s">
        <v>292</v>
      </c>
      <c r="F1773" s="347">
        <f>IF(InpOverride!F1773="",F_Inputs!F1773,InpOverride!F1773)</f>
        <v>0</v>
      </c>
      <c r="G1773" s="347">
        <f>IF(InpOverride!G1773="",F_Inputs!G1773,InpOverride!G1773)</f>
        <v>0</v>
      </c>
      <c r="H1773" s="347">
        <f>IF(InpOverride!H1773="",F_Inputs!H1773,InpOverride!H1773)</f>
        <v>0</v>
      </c>
      <c r="I1773" s="347">
        <f>IF(InpOverride!I1773="",F_Inputs!I1773,InpOverride!I1773)</f>
        <v>-29.35</v>
      </c>
      <c r="J1773" s="347">
        <f>IF(InpOverride!J1773="",F_Inputs!J1773,InpOverride!J1773)</f>
        <v>0</v>
      </c>
      <c r="K1773" s="347">
        <f>IF(InpOverride!K1773="",F_Inputs!K1773,InpOverride!K1773)</f>
        <v>0</v>
      </c>
      <c r="L1773" s="347">
        <f>IF(InpOverride!L1773="",F_Inputs!L1773,InpOverride!L1773)</f>
        <v>0</v>
      </c>
      <c r="M1773" s="347">
        <f>IF(InpOverride!M1773="",F_Inputs!M1773,InpOverride!M1773)</f>
        <v>0</v>
      </c>
    </row>
    <row r="1774" spans="1:13" x14ac:dyDescent="0.35">
      <c r="A1774" t="s">
        <v>133</v>
      </c>
      <c r="B1774" t="s">
        <v>560</v>
      </c>
      <c r="C1774" t="s">
        <v>561</v>
      </c>
      <c r="D1774" t="s">
        <v>170</v>
      </c>
      <c r="E1774" t="s">
        <v>292</v>
      </c>
      <c r="F1774" s="347">
        <f>IF(InpOverride!F1774="",F_Inputs!F1774,InpOverride!F1774)</f>
        <v>0</v>
      </c>
      <c r="G1774" s="347">
        <f>IF(InpOverride!G1774="",F_Inputs!G1774,InpOverride!G1774)</f>
        <v>0</v>
      </c>
      <c r="H1774" s="347">
        <f>IF(InpOverride!H1774="",F_Inputs!H1774,InpOverride!H1774)</f>
        <v>0</v>
      </c>
      <c r="I1774" s="347">
        <f>IF(InpOverride!I1774="",F_Inputs!I1774,InpOverride!I1774)</f>
        <v>-108.508</v>
      </c>
      <c r="J1774" s="347">
        <f>IF(InpOverride!J1774="",F_Inputs!J1774,InpOverride!J1774)</f>
        <v>0</v>
      </c>
      <c r="K1774" s="347">
        <f>IF(InpOverride!K1774="",F_Inputs!K1774,InpOverride!K1774)</f>
        <v>0</v>
      </c>
      <c r="L1774" s="347">
        <f>IF(InpOverride!L1774="",F_Inputs!L1774,InpOverride!L1774)</f>
        <v>0</v>
      </c>
      <c r="M1774" s="347">
        <f>IF(InpOverride!M1774="",F_Inputs!M1774,InpOverride!M1774)</f>
        <v>0</v>
      </c>
    </row>
    <row r="1775" spans="1:13" x14ac:dyDescent="0.35">
      <c r="A1775" t="s">
        <v>133</v>
      </c>
      <c r="B1775" t="s">
        <v>562</v>
      </c>
      <c r="C1775" t="s">
        <v>563</v>
      </c>
      <c r="D1775" t="s">
        <v>170</v>
      </c>
      <c r="E1775" t="s">
        <v>292</v>
      </c>
      <c r="F1775" s="347">
        <f>IF(InpOverride!F1775="",F_Inputs!F1775,InpOverride!F1775)</f>
        <v>0</v>
      </c>
      <c r="G1775" s="347">
        <f>IF(InpOverride!G1775="",F_Inputs!G1775,InpOverride!G1775)</f>
        <v>0</v>
      </c>
      <c r="H1775" s="347">
        <f>IF(InpOverride!H1775="",F_Inputs!H1775,InpOverride!H1775)</f>
        <v>0</v>
      </c>
      <c r="I1775" s="347">
        <f>IF(InpOverride!I1775="",F_Inputs!I1775,InpOverride!I1775)</f>
        <v>0</v>
      </c>
      <c r="J1775" s="347">
        <f>IF(InpOverride!J1775="",F_Inputs!J1775,InpOverride!J1775)</f>
        <v>0</v>
      </c>
      <c r="K1775" s="347">
        <f>IF(InpOverride!K1775="",F_Inputs!K1775,InpOverride!K1775)</f>
        <v>0</v>
      </c>
      <c r="L1775" s="347">
        <f>IF(InpOverride!L1775="",F_Inputs!L1775,InpOverride!L1775)</f>
        <v>0</v>
      </c>
      <c r="M1775" s="347">
        <f>IF(InpOverride!M1775="",F_Inputs!M1775,InpOverride!M1775)</f>
        <v>0</v>
      </c>
    </row>
    <row r="1776" spans="1:13" x14ac:dyDescent="0.35">
      <c r="A1776" t="s">
        <v>133</v>
      </c>
      <c r="B1776" t="s">
        <v>564</v>
      </c>
      <c r="C1776" t="s">
        <v>565</v>
      </c>
      <c r="D1776" t="s">
        <v>170</v>
      </c>
      <c r="E1776" t="s">
        <v>292</v>
      </c>
      <c r="F1776" s="347">
        <f>IF(InpOverride!F1776="",F_Inputs!F1776,InpOverride!F1776)</f>
        <v>0</v>
      </c>
      <c r="G1776" s="347">
        <f>IF(InpOverride!G1776="",F_Inputs!G1776,InpOverride!G1776)</f>
        <v>0</v>
      </c>
      <c r="H1776" s="347">
        <f>IF(InpOverride!H1776="",F_Inputs!H1776,InpOverride!H1776)</f>
        <v>0</v>
      </c>
      <c r="I1776" s="347">
        <f>IF(InpOverride!I1776="",F_Inputs!I1776,InpOverride!I1776)</f>
        <v>-4.4279999999999999</v>
      </c>
      <c r="J1776" s="347">
        <f>IF(InpOverride!J1776="",F_Inputs!J1776,InpOverride!J1776)</f>
        <v>0</v>
      </c>
      <c r="K1776" s="347">
        <f>IF(InpOverride!K1776="",F_Inputs!K1776,InpOverride!K1776)</f>
        <v>0</v>
      </c>
      <c r="L1776" s="347">
        <f>IF(InpOverride!L1776="",F_Inputs!L1776,InpOverride!L1776)</f>
        <v>0</v>
      </c>
      <c r="M1776" s="347">
        <f>IF(InpOverride!M1776="",F_Inputs!M1776,InpOverride!M1776)</f>
        <v>0</v>
      </c>
    </row>
    <row r="1777" spans="1:13" x14ac:dyDescent="0.35">
      <c r="A1777" t="s">
        <v>133</v>
      </c>
      <c r="B1777" t="s">
        <v>566</v>
      </c>
      <c r="C1777" t="s">
        <v>567</v>
      </c>
      <c r="D1777" t="s">
        <v>170</v>
      </c>
      <c r="E1777" t="s">
        <v>292</v>
      </c>
      <c r="F1777" s="347">
        <f>IF(InpOverride!F1777="",F_Inputs!F1777,InpOverride!F1777)</f>
        <v>0</v>
      </c>
      <c r="G1777" s="347">
        <f>IF(InpOverride!G1777="",F_Inputs!G1777,InpOverride!G1777)</f>
        <v>0</v>
      </c>
      <c r="H1777" s="347">
        <f>IF(InpOverride!H1777="",F_Inputs!H1777,InpOverride!H1777)</f>
        <v>0</v>
      </c>
      <c r="I1777" s="347">
        <f>IF(InpOverride!I1777="",F_Inputs!I1777,InpOverride!I1777)</f>
        <v>-13.513999999999999</v>
      </c>
      <c r="J1777" s="347">
        <f>IF(InpOverride!J1777="",F_Inputs!J1777,InpOverride!J1777)</f>
        <v>0</v>
      </c>
      <c r="K1777" s="347">
        <f>IF(InpOverride!K1777="",F_Inputs!K1777,InpOverride!K1777)</f>
        <v>0</v>
      </c>
      <c r="L1777" s="347">
        <f>IF(InpOverride!L1777="",F_Inputs!L1777,InpOverride!L1777)</f>
        <v>0</v>
      </c>
      <c r="M1777" s="347">
        <f>IF(InpOverride!M1777="",F_Inputs!M1777,InpOverride!M1777)</f>
        <v>0</v>
      </c>
    </row>
    <row r="1778" spans="1:13" x14ac:dyDescent="0.35">
      <c r="A1778" t="s">
        <v>133</v>
      </c>
      <c r="B1778" t="s">
        <v>568</v>
      </c>
      <c r="C1778" t="s">
        <v>569</v>
      </c>
      <c r="D1778" t="s">
        <v>170</v>
      </c>
      <c r="E1778" t="s">
        <v>292</v>
      </c>
      <c r="F1778" s="347">
        <f>IF(InpOverride!F1778="",F_Inputs!F1778,InpOverride!F1778)</f>
        <v>0</v>
      </c>
      <c r="G1778" s="347">
        <f>IF(InpOverride!G1778="",F_Inputs!G1778,InpOverride!G1778)</f>
        <v>0</v>
      </c>
      <c r="H1778" s="347">
        <f>IF(InpOverride!H1778="",F_Inputs!H1778,InpOverride!H1778)</f>
        <v>0</v>
      </c>
      <c r="I1778" s="347">
        <f>IF(InpOverride!I1778="",F_Inputs!I1778,InpOverride!I1778)</f>
        <v>-29.35</v>
      </c>
      <c r="J1778" s="347">
        <f>IF(InpOverride!J1778="",F_Inputs!J1778,InpOverride!J1778)</f>
        <v>0</v>
      </c>
      <c r="K1778" s="347">
        <f>IF(InpOverride!K1778="",F_Inputs!K1778,InpOverride!K1778)</f>
        <v>0</v>
      </c>
      <c r="L1778" s="347">
        <f>IF(InpOverride!L1778="",F_Inputs!L1778,InpOverride!L1778)</f>
        <v>0</v>
      </c>
      <c r="M1778" s="347">
        <f>IF(InpOverride!M1778="",F_Inputs!M1778,InpOverride!M1778)</f>
        <v>0</v>
      </c>
    </row>
    <row r="1779" spans="1:13" x14ac:dyDescent="0.35">
      <c r="A1779" t="s">
        <v>133</v>
      </c>
      <c r="B1779" t="s">
        <v>570</v>
      </c>
      <c r="C1779" t="s">
        <v>571</v>
      </c>
      <c r="D1779" t="s">
        <v>170</v>
      </c>
      <c r="E1779" t="s">
        <v>292</v>
      </c>
      <c r="F1779" s="347">
        <f>IF(InpOverride!F1779="",F_Inputs!F1779,InpOverride!F1779)</f>
        <v>0</v>
      </c>
      <c r="G1779" s="347">
        <f>IF(InpOverride!G1779="",F_Inputs!G1779,InpOverride!G1779)</f>
        <v>0</v>
      </c>
      <c r="H1779" s="347">
        <f>IF(InpOverride!H1779="",F_Inputs!H1779,InpOverride!H1779)</f>
        <v>0</v>
      </c>
      <c r="I1779" s="347">
        <f>IF(InpOverride!I1779="",F_Inputs!I1779,InpOverride!I1779)</f>
        <v>-108.508</v>
      </c>
      <c r="J1779" s="347">
        <f>IF(InpOverride!J1779="",F_Inputs!J1779,InpOverride!J1779)</f>
        <v>0</v>
      </c>
      <c r="K1779" s="347">
        <f>IF(InpOverride!K1779="",F_Inputs!K1779,InpOverride!K1779)</f>
        <v>0</v>
      </c>
      <c r="L1779" s="347">
        <f>IF(InpOverride!L1779="",F_Inputs!L1779,InpOverride!L1779)</f>
        <v>0</v>
      </c>
      <c r="M1779" s="347">
        <f>IF(InpOverride!M1779="",F_Inputs!M1779,InpOverride!M1779)</f>
        <v>0</v>
      </c>
    </row>
    <row r="1780" spans="1:13" x14ac:dyDescent="0.35">
      <c r="A1780" t="s">
        <v>133</v>
      </c>
      <c r="B1780" t="s">
        <v>572</v>
      </c>
      <c r="C1780" t="s">
        <v>573</v>
      </c>
      <c r="D1780" t="s">
        <v>170</v>
      </c>
      <c r="E1780" t="s">
        <v>292</v>
      </c>
      <c r="F1780" s="347">
        <f>IF(InpOverride!F1780="",F_Inputs!F1780,InpOverride!F1780)</f>
        <v>0</v>
      </c>
      <c r="G1780" s="347">
        <f>IF(InpOverride!G1780="",F_Inputs!G1780,InpOverride!G1780)</f>
        <v>0</v>
      </c>
      <c r="H1780" s="347">
        <f>IF(InpOverride!H1780="",F_Inputs!H1780,InpOverride!H1780)</f>
        <v>0</v>
      </c>
      <c r="I1780" s="347">
        <f>IF(InpOverride!I1780="",F_Inputs!I1780,InpOverride!I1780)</f>
        <v>0</v>
      </c>
      <c r="J1780" s="347">
        <f>IF(InpOverride!J1780="",F_Inputs!J1780,InpOverride!J1780)</f>
        <v>0</v>
      </c>
      <c r="K1780" s="347">
        <f>IF(InpOverride!K1780="",F_Inputs!K1780,InpOverride!K1780)</f>
        <v>0</v>
      </c>
      <c r="L1780" s="347">
        <f>IF(InpOverride!L1780="",F_Inputs!L1780,InpOverride!L1780)</f>
        <v>0</v>
      </c>
      <c r="M1780" s="347">
        <f>IF(InpOverride!M1780="",F_Inputs!M1780,InpOverride!M1780)</f>
        <v>0</v>
      </c>
    </row>
    <row r="1781" spans="1:13" x14ac:dyDescent="0.35">
      <c r="A1781" t="s">
        <v>133</v>
      </c>
      <c r="B1781" t="s">
        <v>574</v>
      </c>
      <c r="C1781" t="s">
        <v>575</v>
      </c>
      <c r="D1781" t="s">
        <v>170</v>
      </c>
      <c r="E1781" t="s">
        <v>292</v>
      </c>
      <c r="F1781" s="347">
        <f>IF(InpOverride!F1781="",F_Inputs!F1781,InpOverride!F1781)</f>
        <v>0</v>
      </c>
      <c r="G1781" s="347">
        <f>IF(InpOverride!G1781="",F_Inputs!G1781,InpOverride!G1781)</f>
        <v>0</v>
      </c>
      <c r="H1781" s="347">
        <f>IF(InpOverride!H1781="",F_Inputs!H1781,InpOverride!H1781)</f>
        <v>0</v>
      </c>
      <c r="I1781" s="347">
        <f>IF(InpOverride!I1781="",F_Inputs!I1781,InpOverride!I1781)</f>
        <v>-4.4279999999999999</v>
      </c>
      <c r="J1781" s="347">
        <f>IF(InpOverride!J1781="",F_Inputs!J1781,InpOverride!J1781)</f>
        <v>0</v>
      </c>
      <c r="K1781" s="347">
        <f>IF(InpOverride!K1781="",F_Inputs!K1781,InpOverride!K1781)</f>
        <v>0</v>
      </c>
      <c r="L1781" s="347">
        <f>IF(InpOverride!L1781="",F_Inputs!L1781,InpOverride!L1781)</f>
        <v>0</v>
      </c>
      <c r="M1781" s="347">
        <f>IF(InpOverride!M1781="",F_Inputs!M1781,InpOverride!M1781)</f>
        <v>0</v>
      </c>
    </row>
    <row r="1782" spans="1:13" x14ac:dyDescent="0.35">
      <c r="A1782" t="s">
        <v>133</v>
      </c>
      <c r="B1782" t="s">
        <v>576</v>
      </c>
      <c r="C1782" t="s">
        <v>577</v>
      </c>
      <c r="D1782" t="s">
        <v>170</v>
      </c>
      <c r="E1782" t="s">
        <v>292</v>
      </c>
      <c r="F1782" s="347">
        <f>IF(InpOverride!F1782="",F_Inputs!F1782,InpOverride!F1782)</f>
        <v>0</v>
      </c>
      <c r="G1782" s="347">
        <f>IF(InpOverride!G1782="",F_Inputs!G1782,InpOverride!G1782)</f>
        <v>0</v>
      </c>
      <c r="H1782" s="347">
        <f>IF(InpOverride!H1782="",F_Inputs!H1782,InpOverride!H1782)</f>
        <v>0</v>
      </c>
      <c r="I1782" s="347">
        <f>IF(InpOverride!I1782="",F_Inputs!I1782,InpOverride!I1782)</f>
        <v>-13.513</v>
      </c>
      <c r="J1782" s="347">
        <f>IF(InpOverride!J1782="",F_Inputs!J1782,InpOverride!J1782)</f>
        <v>0</v>
      </c>
      <c r="K1782" s="347">
        <f>IF(InpOverride!K1782="",F_Inputs!K1782,InpOverride!K1782)</f>
        <v>0</v>
      </c>
      <c r="L1782" s="347">
        <f>IF(InpOverride!L1782="",F_Inputs!L1782,InpOverride!L1782)</f>
        <v>0</v>
      </c>
      <c r="M1782" s="347">
        <f>IF(InpOverride!M1782="",F_Inputs!M1782,InpOverride!M1782)</f>
        <v>0</v>
      </c>
    </row>
    <row r="1783" spans="1:13" x14ac:dyDescent="0.35">
      <c r="A1783" t="s">
        <v>133</v>
      </c>
      <c r="B1783" t="s">
        <v>578</v>
      </c>
      <c r="C1783" t="s">
        <v>579</v>
      </c>
      <c r="D1783" t="s">
        <v>170</v>
      </c>
      <c r="E1783" t="s">
        <v>292</v>
      </c>
      <c r="F1783" s="347">
        <f>IF(InpOverride!F1783="",F_Inputs!F1783,InpOverride!F1783)</f>
        <v>0</v>
      </c>
      <c r="G1783" s="347">
        <f>IF(InpOverride!G1783="",F_Inputs!G1783,InpOverride!G1783)</f>
        <v>0</v>
      </c>
      <c r="H1783" s="347">
        <f>IF(InpOverride!H1783="",F_Inputs!H1783,InpOverride!H1783)</f>
        <v>0</v>
      </c>
      <c r="I1783" s="347">
        <f>IF(InpOverride!I1783="",F_Inputs!I1783,InpOverride!I1783)</f>
        <v>-29.349</v>
      </c>
      <c r="J1783" s="347">
        <f>IF(InpOverride!J1783="",F_Inputs!J1783,InpOverride!J1783)</f>
        <v>0</v>
      </c>
      <c r="K1783" s="347">
        <f>IF(InpOverride!K1783="",F_Inputs!K1783,InpOverride!K1783)</f>
        <v>0</v>
      </c>
      <c r="L1783" s="347">
        <f>IF(InpOverride!L1783="",F_Inputs!L1783,InpOverride!L1783)</f>
        <v>0</v>
      </c>
      <c r="M1783" s="347">
        <f>IF(InpOverride!M1783="",F_Inputs!M1783,InpOverride!M1783)</f>
        <v>0</v>
      </c>
    </row>
    <row r="1784" spans="1:13" x14ac:dyDescent="0.35">
      <c r="A1784" t="s">
        <v>133</v>
      </c>
      <c r="B1784" t="s">
        <v>580</v>
      </c>
      <c r="C1784" t="s">
        <v>581</v>
      </c>
      <c r="D1784" t="s">
        <v>170</v>
      </c>
      <c r="E1784" t="s">
        <v>292</v>
      </c>
      <c r="F1784" s="347">
        <f>IF(InpOverride!F1784="",F_Inputs!F1784,InpOverride!F1784)</f>
        <v>0</v>
      </c>
      <c r="G1784" s="347">
        <f>IF(InpOverride!G1784="",F_Inputs!G1784,InpOverride!G1784)</f>
        <v>0</v>
      </c>
      <c r="H1784" s="347">
        <f>IF(InpOverride!H1784="",F_Inputs!H1784,InpOverride!H1784)</f>
        <v>0</v>
      </c>
      <c r="I1784" s="347">
        <f>IF(InpOverride!I1784="",F_Inputs!I1784,InpOverride!I1784)</f>
        <v>-108.50700000000001</v>
      </c>
      <c r="J1784" s="347">
        <f>IF(InpOverride!J1784="",F_Inputs!J1784,InpOverride!J1784)</f>
        <v>0</v>
      </c>
      <c r="K1784" s="347">
        <f>IF(InpOverride!K1784="",F_Inputs!K1784,InpOverride!K1784)</f>
        <v>0</v>
      </c>
      <c r="L1784" s="347">
        <f>IF(InpOverride!L1784="",F_Inputs!L1784,InpOverride!L1784)</f>
        <v>0</v>
      </c>
      <c r="M1784" s="347">
        <f>IF(InpOverride!M1784="",F_Inputs!M1784,InpOverride!M1784)</f>
        <v>0</v>
      </c>
    </row>
    <row r="1785" spans="1:13" x14ac:dyDescent="0.35">
      <c r="A1785" t="s">
        <v>133</v>
      </c>
      <c r="B1785" t="s">
        <v>582</v>
      </c>
      <c r="C1785" t="s">
        <v>583</v>
      </c>
      <c r="D1785" t="s">
        <v>170</v>
      </c>
      <c r="E1785" t="s">
        <v>292</v>
      </c>
      <c r="F1785" s="347">
        <f>IF(InpOverride!F1785="",F_Inputs!F1785,InpOverride!F1785)</f>
        <v>0</v>
      </c>
      <c r="G1785" s="347">
        <f>IF(InpOverride!G1785="",F_Inputs!G1785,InpOverride!G1785)</f>
        <v>0</v>
      </c>
      <c r="H1785" s="347">
        <f>IF(InpOverride!H1785="",F_Inputs!H1785,InpOverride!H1785)</f>
        <v>0</v>
      </c>
      <c r="I1785" s="347">
        <f>IF(InpOverride!I1785="",F_Inputs!I1785,InpOverride!I1785)</f>
        <v>0</v>
      </c>
      <c r="J1785" s="347">
        <f>IF(InpOverride!J1785="",F_Inputs!J1785,InpOverride!J1785)</f>
        <v>0</v>
      </c>
      <c r="K1785" s="347">
        <f>IF(InpOverride!K1785="",F_Inputs!K1785,InpOverride!K1785)</f>
        <v>0</v>
      </c>
      <c r="L1785" s="347">
        <f>IF(InpOverride!L1785="",F_Inputs!L1785,InpOverride!L1785)</f>
        <v>0</v>
      </c>
      <c r="M1785" s="347">
        <f>IF(InpOverride!M1785="",F_Inputs!M1785,InpOverride!M1785)</f>
        <v>0</v>
      </c>
    </row>
    <row r="1786" spans="1:13" x14ac:dyDescent="0.35">
      <c r="A1786" t="s">
        <v>133</v>
      </c>
      <c r="B1786" t="s">
        <v>584</v>
      </c>
      <c r="C1786" t="s">
        <v>585</v>
      </c>
      <c r="D1786" t="s">
        <v>170</v>
      </c>
      <c r="E1786" t="s">
        <v>292</v>
      </c>
      <c r="F1786" s="347">
        <f>IF(InpOverride!F1786="",F_Inputs!F1786,InpOverride!F1786)</f>
        <v>0</v>
      </c>
      <c r="G1786" s="347">
        <f>IF(InpOverride!G1786="",F_Inputs!G1786,InpOverride!G1786)</f>
        <v>0</v>
      </c>
      <c r="H1786" s="347">
        <f>IF(InpOverride!H1786="",F_Inputs!H1786,InpOverride!H1786)</f>
        <v>0</v>
      </c>
      <c r="I1786" s="347">
        <f>IF(InpOverride!I1786="",F_Inputs!I1786,InpOverride!I1786)</f>
        <v>-4.4269999999999996</v>
      </c>
      <c r="J1786" s="347">
        <f>IF(InpOverride!J1786="",F_Inputs!J1786,InpOverride!J1786)</f>
        <v>0</v>
      </c>
      <c r="K1786" s="347">
        <f>IF(InpOverride!K1786="",F_Inputs!K1786,InpOverride!K1786)</f>
        <v>0</v>
      </c>
      <c r="L1786" s="347">
        <f>IF(InpOverride!L1786="",F_Inputs!L1786,InpOverride!L1786)</f>
        <v>0</v>
      </c>
      <c r="M1786" s="347">
        <f>IF(InpOverride!M1786="",F_Inputs!M1786,InpOverride!M1786)</f>
        <v>0</v>
      </c>
    </row>
    <row r="1787" spans="1:13" x14ac:dyDescent="0.35">
      <c r="A1787" t="s">
        <v>133</v>
      </c>
      <c r="B1787" t="s">
        <v>586</v>
      </c>
      <c r="C1787" t="s">
        <v>587</v>
      </c>
      <c r="D1787" t="s">
        <v>170</v>
      </c>
      <c r="E1787" t="s">
        <v>292</v>
      </c>
      <c r="F1787" s="347">
        <f>IF(InpOverride!F1787="",F_Inputs!F1787,InpOverride!F1787)</f>
        <v>0</v>
      </c>
      <c r="G1787" s="347">
        <f>IF(InpOverride!G1787="",F_Inputs!G1787,InpOverride!G1787)</f>
        <v>0</v>
      </c>
      <c r="H1787" s="347">
        <f>IF(InpOverride!H1787="",F_Inputs!H1787,InpOverride!H1787)</f>
        <v>0</v>
      </c>
      <c r="I1787" s="347">
        <f>IF(InpOverride!I1787="",F_Inputs!I1787,InpOverride!I1787)</f>
        <v>-13.513</v>
      </c>
      <c r="J1787" s="347">
        <f>IF(InpOverride!J1787="",F_Inputs!J1787,InpOverride!J1787)</f>
        <v>0</v>
      </c>
      <c r="K1787" s="347">
        <f>IF(InpOverride!K1787="",F_Inputs!K1787,InpOverride!K1787)</f>
        <v>0</v>
      </c>
      <c r="L1787" s="347">
        <f>IF(InpOverride!L1787="",F_Inputs!L1787,InpOverride!L1787)</f>
        <v>0</v>
      </c>
      <c r="M1787" s="347">
        <f>IF(InpOverride!M1787="",F_Inputs!M1787,InpOverride!M1787)</f>
        <v>0</v>
      </c>
    </row>
    <row r="1788" spans="1:13" x14ac:dyDescent="0.35">
      <c r="A1788" t="s">
        <v>133</v>
      </c>
      <c r="B1788" t="s">
        <v>588</v>
      </c>
      <c r="C1788" t="s">
        <v>589</v>
      </c>
      <c r="D1788" t="s">
        <v>170</v>
      </c>
      <c r="E1788" t="s">
        <v>292</v>
      </c>
      <c r="F1788" s="347">
        <f>IF(InpOverride!F1788="",F_Inputs!F1788,InpOverride!F1788)</f>
        <v>0</v>
      </c>
      <c r="G1788" s="347">
        <f>IF(InpOverride!G1788="",F_Inputs!G1788,InpOverride!G1788)</f>
        <v>0</v>
      </c>
      <c r="H1788" s="347">
        <f>IF(InpOverride!H1788="",F_Inputs!H1788,InpOverride!H1788)</f>
        <v>0</v>
      </c>
      <c r="I1788" s="347">
        <f>IF(InpOverride!I1788="",F_Inputs!I1788,InpOverride!I1788)</f>
        <v>-29.349</v>
      </c>
      <c r="J1788" s="347">
        <f>IF(InpOverride!J1788="",F_Inputs!J1788,InpOverride!J1788)</f>
        <v>0</v>
      </c>
      <c r="K1788" s="347">
        <f>IF(InpOverride!K1788="",F_Inputs!K1788,InpOverride!K1788)</f>
        <v>0</v>
      </c>
      <c r="L1788" s="347">
        <f>IF(InpOverride!L1788="",F_Inputs!L1788,InpOverride!L1788)</f>
        <v>0</v>
      </c>
      <c r="M1788" s="347">
        <f>IF(InpOverride!M1788="",F_Inputs!M1788,InpOverride!M1788)</f>
        <v>0</v>
      </c>
    </row>
    <row r="1789" spans="1:13" x14ac:dyDescent="0.35">
      <c r="A1789" t="s">
        <v>133</v>
      </c>
      <c r="B1789" t="s">
        <v>590</v>
      </c>
      <c r="C1789" t="s">
        <v>591</v>
      </c>
      <c r="D1789" t="s">
        <v>170</v>
      </c>
      <c r="E1789" t="s">
        <v>292</v>
      </c>
      <c r="F1789" s="347">
        <f>IF(InpOverride!F1789="",F_Inputs!F1789,InpOverride!F1789)</f>
        <v>0</v>
      </c>
      <c r="G1789" s="347">
        <f>IF(InpOverride!G1789="",F_Inputs!G1789,InpOverride!G1789)</f>
        <v>0</v>
      </c>
      <c r="H1789" s="347">
        <f>IF(InpOverride!H1789="",F_Inputs!H1789,InpOverride!H1789)</f>
        <v>0</v>
      </c>
      <c r="I1789" s="347">
        <f>IF(InpOverride!I1789="",F_Inputs!I1789,InpOverride!I1789)</f>
        <v>-108.50700000000001</v>
      </c>
      <c r="J1789" s="347">
        <f>IF(InpOverride!J1789="",F_Inputs!J1789,InpOverride!J1789)</f>
        <v>0</v>
      </c>
      <c r="K1789" s="347">
        <f>IF(InpOverride!K1789="",F_Inputs!K1789,InpOverride!K1789)</f>
        <v>0</v>
      </c>
      <c r="L1789" s="347">
        <f>IF(InpOverride!L1789="",F_Inputs!L1789,InpOverride!L1789)</f>
        <v>0</v>
      </c>
      <c r="M1789" s="347">
        <f>IF(InpOverride!M1789="",F_Inputs!M1789,InpOverride!M1789)</f>
        <v>0</v>
      </c>
    </row>
    <row r="1790" spans="1:13" x14ac:dyDescent="0.35">
      <c r="A1790" t="s">
        <v>133</v>
      </c>
      <c r="B1790" t="s">
        <v>592</v>
      </c>
      <c r="C1790" t="s">
        <v>593</v>
      </c>
      <c r="D1790" t="s">
        <v>170</v>
      </c>
      <c r="E1790" t="s">
        <v>292</v>
      </c>
      <c r="F1790" s="347">
        <f>IF(InpOverride!F1790="",F_Inputs!F1790,InpOverride!F1790)</f>
        <v>0</v>
      </c>
      <c r="G1790" s="347">
        <f>IF(InpOverride!G1790="",F_Inputs!G1790,InpOverride!G1790)</f>
        <v>0</v>
      </c>
      <c r="H1790" s="347">
        <f>IF(InpOverride!H1790="",F_Inputs!H1790,InpOverride!H1790)</f>
        <v>0</v>
      </c>
      <c r="I1790" s="347">
        <f>IF(InpOverride!I1790="",F_Inputs!I1790,InpOverride!I1790)</f>
        <v>0</v>
      </c>
      <c r="J1790" s="347">
        <f>IF(InpOverride!J1790="",F_Inputs!J1790,InpOverride!J1790)</f>
        <v>0</v>
      </c>
      <c r="K1790" s="347">
        <f>IF(InpOverride!K1790="",F_Inputs!K1790,InpOverride!K1790)</f>
        <v>0</v>
      </c>
      <c r="L1790" s="347">
        <f>IF(InpOverride!L1790="",F_Inputs!L1790,InpOverride!L1790)</f>
        <v>0</v>
      </c>
      <c r="M1790" s="347">
        <f>IF(InpOverride!M1790="",F_Inputs!M1790,InpOverride!M1790)</f>
        <v>0</v>
      </c>
    </row>
    <row r="1791" spans="1:13" x14ac:dyDescent="0.35">
      <c r="A1791" t="s">
        <v>133</v>
      </c>
      <c r="B1791" t="s">
        <v>594</v>
      </c>
      <c r="C1791" t="s">
        <v>595</v>
      </c>
      <c r="D1791" t="s">
        <v>170</v>
      </c>
      <c r="E1791" t="s">
        <v>292</v>
      </c>
      <c r="F1791" s="347">
        <f>IF(InpOverride!F1791="",F_Inputs!F1791,InpOverride!F1791)</f>
        <v>0</v>
      </c>
      <c r="G1791" s="347">
        <f>IF(InpOverride!G1791="",F_Inputs!G1791,InpOverride!G1791)</f>
        <v>0</v>
      </c>
      <c r="H1791" s="347">
        <f>IF(InpOverride!H1791="",F_Inputs!H1791,InpOverride!H1791)</f>
        <v>0</v>
      </c>
      <c r="I1791" s="347">
        <f>IF(InpOverride!I1791="",F_Inputs!I1791,InpOverride!I1791)</f>
        <v>-4.4269999999999996</v>
      </c>
      <c r="J1791" s="347">
        <f>IF(InpOverride!J1791="",F_Inputs!J1791,InpOverride!J1791)</f>
        <v>0</v>
      </c>
      <c r="K1791" s="347">
        <f>IF(InpOverride!K1791="",F_Inputs!K1791,InpOverride!K1791)</f>
        <v>0</v>
      </c>
      <c r="L1791" s="347">
        <f>IF(InpOverride!L1791="",F_Inputs!L1791,InpOverride!L1791)</f>
        <v>0</v>
      </c>
      <c r="M1791" s="347">
        <f>IF(InpOverride!M1791="",F_Inputs!M1791,InpOverride!M1791)</f>
        <v>0</v>
      </c>
    </row>
    <row r="1792" spans="1:13" x14ac:dyDescent="0.35">
      <c r="A1792" t="s">
        <v>133</v>
      </c>
      <c r="B1792" t="s">
        <v>596</v>
      </c>
      <c r="C1792" t="s">
        <v>597</v>
      </c>
      <c r="D1792" t="s">
        <v>170</v>
      </c>
      <c r="E1792" t="s">
        <v>292</v>
      </c>
      <c r="F1792" s="347">
        <f>IF(InpOverride!F1792="",F_Inputs!F1792,InpOverride!F1792)</f>
        <v>0</v>
      </c>
      <c r="G1792" s="347">
        <f>IF(InpOverride!G1792="",F_Inputs!G1792,InpOverride!G1792)</f>
        <v>0</v>
      </c>
      <c r="H1792" s="347">
        <f>IF(InpOverride!H1792="",F_Inputs!H1792,InpOverride!H1792)</f>
        <v>0</v>
      </c>
      <c r="I1792" s="347">
        <f>IF(InpOverride!I1792="",F_Inputs!I1792,InpOverride!I1792)</f>
        <v>-1.0000000000101E-3</v>
      </c>
      <c r="J1792" s="347">
        <f>IF(InpOverride!J1792="",F_Inputs!J1792,InpOverride!J1792)</f>
        <v>0</v>
      </c>
      <c r="K1792" s="347">
        <f>IF(InpOverride!K1792="",F_Inputs!K1792,InpOverride!K1792)</f>
        <v>0</v>
      </c>
      <c r="L1792" s="347">
        <f>IF(InpOverride!L1792="",F_Inputs!L1792,InpOverride!L1792)</f>
        <v>0</v>
      </c>
      <c r="M1792" s="347">
        <f>IF(InpOverride!M1792="",F_Inputs!M1792,InpOverride!M1792)</f>
        <v>0</v>
      </c>
    </row>
    <row r="1793" spans="1:13" ht="25.5" x14ac:dyDescent="0.35">
      <c r="A1793" t="s">
        <v>133</v>
      </c>
      <c r="B1793" t="s">
        <v>598</v>
      </c>
      <c r="C1793" s="327" t="s">
        <v>599</v>
      </c>
      <c r="D1793" t="s">
        <v>170</v>
      </c>
      <c r="E1793" t="s">
        <v>292</v>
      </c>
      <c r="F1793" s="347">
        <f>IF(InpOverride!F1793="",F_Inputs!F1793,InpOverride!F1793)</f>
        <v>0</v>
      </c>
      <c r="G1793" s="347">
        <f>IF(InpOverride!G1793="",F_Inputs!G1793,InpOverride!G1793)</f>
        <v>0</v>
      </c>
      <c r="H1793" s="347">
        <f>IF(InpOverride!H1793="",F_Inputs!H1793,InpOverride!H1793)</f>
        <v>0</v>
      </c>
      <c r="I1793" s="347">
        <f>IF(InpOverride!I1793="",F_Inputs!I1793,InpOverride!I1793)</f>
        <v>-1.0000000000225399E-3</v>
      </c>
      <c r="J1793" s="347">
        <f>IF(InpOverride!J1793="",F_Inputs!J1793,InpOverride!J1793)</f>
        <v>0</v>
      </c>
      <c r="K1793" s="347">
        <f>IF(InpOverride!K1793="",F_Inputs!K1793,InpOverride!K1793)</f>
        <v>0</v>
      </c>
      <c r="L1793" s="347">
        <f>IF(InpOverride!L1793="",F_Inputs!L1793,InpOverride!L1793)</f>
        <v>0</v>
      </c>
      <c r="M1793" s="347">
        <f>IF(InpOverride!M1793="",F_Inputs!M1793,InpOverride!M1793)</f>
        <v>0</v>
      </c>
    </row>
    <row r="1794" spans="1:13" ht="38.25" x14ac:dyDescent="0.35">
      <c r="A1794" t="s">
        <v>133</v>
      </c>
      <c r="B1794" t="s">
        <v>600</v>
      </c>
      <c r="C1794" s="327" t="s">
        <v>601</v>
      </c>
      <c r="D1794" t="s">
        <v>170</v>
      </c>
      <c r="E1794" t="s">
        <v>292</v>
      </c>
      <c r="F1794" s="347">
        <f>IF(InpOverride!F1794="",F_Inputs!F1794,InpOverride!F1794)</f>
        <v>0</v>
      </c>
      <c r="G1794" s="347">
        <f>IF(InpOverride!G1794="",F_Inputs!G1794,InpOverride!G1794)</f>
        <v>0</v>
      </c>
      <c r="H1794" s="347">
        <f>IF(InpOverride!H1794="",F_Inputs!H1794,InpOverride!H1794)</f>
        <v>0</v>
      </c>
      <c r="I1794" s="347">
        <f>IF(InpOverride!I1794="",F_Inputs!I1794,InpOverride!I1794)</f>
        <v>-9.9999999991950994E-4</v>
      </c>
      <c r="J1794" s="347">
        <f>IF(InpOverride!J1794="",F_Inputs!J1794,InpOverride!J1794)</f>
        <v>0</v>
      </c>
      <c r="K1794" s="347">
        <f>IF(InpOverride!K1794="",F_Inputs!K1794,InpOverride!K1794)</f>
        <v>0</v>
      </c>
      <c r="L1794" s="347">
        <f>IF(InpOverride!L1794="",F_Inputs!L1794,InpOverride!L1794)</f>
        <v>0</v>
      </c>
      <c r="M1794" s="347">
        <f>IF(InpOverride!M1794="",F_Inputs!M1794,InpOverride!M1794)</f>
        <v>0</v>
      </c>
    </row>
    <row r="1795" spans="1:13" ht="25.5" x14ac:dyDescent="0.35">
      <c r="A1795" t="s">
        <v>133</v>
      </c>
      <c r="B1795" t="s">
        <v>602</v>
      </c>
      <c r="C1795" s="327" t="s">
        <v>603</v>
      </c>
      <c r="D1795" t="s">
        <v>170</v>
      </c>
      <c r="E1795" t="s">
        <v>292</v>
      </c>
      <c r="F1795" s="347">
        <f>IF(InpOverride!F1795="",F_Inputs!F1795,InpOverride!F1795)</f>
        <v>0</v>
      </c>
      <c r="G1795" s="347">
        <f>IF(InpOverride!G1795="",F_Inputs!G1795,InpOverride!G1795)</f>
        <v>0</v>
      </c>
      <c r="H1795" s="347">
        <f>IF(InpOverride!H1795="",F_Inputs!H1795,InpOverride!H1795)</f>
        <v>0</v>
      </c>
      <c r="I1795" s="347">
        <f>IF(InpOverride!I1795="",F_Inputs!I1795,InpOverride!I1795)</f>
        <v>0</v>
      </c>
      <c r="J1795" s="347">
        <f>IF(InpOverride!J1795="",F_Inputs!J1795,InpOverride!J1795)</f>
        <v>0</v>
      </c>
      <c r="K1795" s="347">
        <f>IF(InpOverride!K1795="",F_Inputs!K1795,InpOverride!K1795)</f>
        <v>0</v>
      </c>
      <c r="L1795" s="347">
        <f>IF(InpOverride!L1795="",F_Inputs!L1795,InpOverride!L1795)</f>
        <v>0</v>
      </c>
      <c r="M1795" s="347">
        <f>IF(InpOverride!M1795="",F_Inputs!M1795,InpOverride!M1795)</f>
        <v>0</v>
      </c>
    </row>
    <row r="1796" spans="1:13" x14ac:dyDescent="0.35">
      <c r="A1796" t="s">
        <v>133</v>
      </c>
      <c r="B1796" t="s">
        <v>604</v>
      </c>
      <c r="C1796" t="s">
        <v>605</v>
      </c>
      <c r="D1796" t="s">
        <v>170</v>
      </c>
      <c r="E1796" t="s">
        <v>292</v>
      </c>
      <c r="F1796" s="347">
        <f>IF(InpOverride!F1796="",F_Inputs!F1796,InpOverride!F1796)</f>
        <v>0</v>
      </c>
      <c r="G1796" s="347">
        <f>IF(InpOverride!G1796="",F_Inputs!G1796,InpOverride!G1796)</f>
        <v>0</v>
      </c>
      <c r="H1796" s="347">
        <f>IF(InpOverride!H1796="",F_Inputs!H1796,InpOverride!H1796)</f>
        <v>0</v>
      </c>
      <c r="I1796" s="347">
        <f>IF(InpOverride!I1796="",F_Inputs!I1796,InpOverride!I1796)</f>
        <v>-9.9999999999766899E-4</v>
      </c>
      <c r="J1796" s="347">
        <f>IF(InpOverride!J1796="",F_Inputs!J1796,InpOverride!J1796)</f>
        <v>0</v>
      </c>
      <c r="K1796" s="347">
        <f>IF(InpOverride!K1796="",F_Inputs!K1796,InpOverride!K1796)</f>
        <v>0</v>
      </c>
      <c r="L1796" s="347">
        <f>IF(InpOverride!L1796="",F_Inputs!L1796,InpOverride!L1796)</f>
        <v>0</v>
      </c>
      <c r="M1796" s="347">
        <f>IF(InpOverride!M1796="",F_Inputs!M1796,InpOverride!M1796)</f>
        <v>0</v>
      </c>
    </row>
    <row r="1797" spans="1:13" x14ac:dyDescent="0.35">
      <c r="A1797" t="s">
        <v>133</v>
      </c>
      <c r="B1797" t="s">
        <v>606</v>
      </c>
      <c r="C1797" t="s">
        <v>607</v>
      </c>
      <c r="D1797" t="s">
        <v>170</v>
      </c>
      <c r="E1797" t="s">
        <v>292</v>
      </c>
      <c r="F1797" s="347">
        <f>IF(InpOverride!F1797="",F_Inputs!F1797,InpOverride!F1797)</f>
        <v>0</v>
      </c>
      <c r="G1797" s="347">
        <f>IF(InpOverride!G1797="",F_Inputs!G1797,InpOverride!G1797)</f>
        <v>0</v>
      </c>
      <c r="H1797" s="347">
        <f>IF(InpOverride!H1797="",F_Inputs!H1797,InpOverride!H1797)</f>
        <v>0</v>
      </c>
      <c r="I1797" s="347">
        <f>IF(InpOverride!I1797="",F_Inputs!I1797,InpOverride!I1797)</f>
        <v>-1.0000000000101E-3</v>
      </c>
      <c r="J1797" s="347">
        <f>IF(InpOverride!J1797="",F_Inputs!J1797,InpOverride!J1797)</f>
        <v>0</v>
      </c>
      <c r="K1797" s="347">
        <f>IF(InpOverride!K1797="",F_Inputs!K1797,InpOverride!K1797)</f>
        <v>0</v>
      </c>
      <c r="L1797" s="347">
        <f>IF(InpOverride!L1797="",F_Inputs!L1797,InpOverride!L1797)</f>
        <v>0</v>
      </c>
      <c r="M1797" s="347">
        <f>IF(InpOverride!M1797="",F_Inputs!M1797,InpOverride!M1797)</f>
        <v>0</v>
      </c>
    </row>
    <row r="1798" spans="1:13" x14ac:dyDescent="0.35">
      <c r="A1798" t="s">
        <v>133</v>
      </c>
      <c r="B1798" t="s">
        <v>608</v>
      </c>
      <c r="C1798" t="s">
        <v>609</v>
      </c>
      <c r="D1798" t="s">
        <v>170</v>
      </c>
      <c r="E1798" t="s">
        <v>292</v>
      </c>
      <c r="F1798" s="347">
        <f>IF(InpOverride!F1798="",F_Inputs!F1798,InpOverride!F1798)</f>
        <v>0</v>
      </c>
      <c r="G1798" s="347">
        <f>IF(InpOverride!G1798="",F_Inputs!G1798,InpOverride!G1798)</f>
        <v>0</v>
      </c>
      <c r="H1798" s="347">
        <f>IF(InpOverride!H1798="",F_Inputs!H1798,InpOverride!H1798)</f>
        <v>0</v>
      </c>
      <c r="I1798" s="347">
        <f>IF(InpOverride!I1798="",F_Inputs!I1798,InpOverride!I1798)</f>
        <v>-1.0000000000225399E-3</v>
      </c>
      <c r="J1798" s="347">
        <f>IF(InpOverride!J1798="",F_Inputs!J1798,InpOverride!J1798)</f>
        <v>0</v>
      </c>
      <c r="K1798" s="347">
        <f>IF(InpOverride!K1798="",F_Inputs!K1798,InpOverride!K1798)</f>
        <v>0</v>
      </c>
      <c r="L1798" s="347">
        <f>IF(InpOverride!L1798="",F_Inputs!L1798,InpOverride!L1798)</f>
        <v>0</v>
      </c>
      <c r="M1798" s="347">
        <f>IF(InpOverride!M1798="",F_Inputs!M1798,InpOverride!M1798)</f>
        <v>0</v>
      </c>
    </row>
    <row r="1799" spans="1:13" x14ac:dyDescent="0.35">
      <c r="A1799" t="s">
        <v>133</v>
      </c>
      <c r="B1799" t="s">
        <v>610</v>
      </c>
      <c r="C1799" t="s">
        <v>611</v>
      </c>
      <c r="D1799" t="s">
        <v>170</v>
      </c>
      <c r="E1799" t="s">
        <v>292</v>
      </c>
      <c r="F1799" s="347">
        <f>IF(InpOverride!F1799="",F_Inputs!F1799,InpOverride!F1799)</f>
        <v>0</v>
      </c>
      <c r="G1799" s="347">
        <f>IF(InpOverride!G1799="",F_Inputs!G1799,InpOverride!G1799)</f>
        <v>0</v>
      </c>
      <c r="H1799" s="347">
        <f>IF(InpOverride!H1799="",F_Inputs!H1799,InpOverride!H1799)</f>
        <v>0</v>
      </c>
      <c r="I1799" s="347">
        <f>IF(InpOverride!I1799="",F_Inputs!I1799,InpOverride!I1799)</f>
        <v>-9.9999999991950994E-4</v>
      </c>
      <c r="J1799" s="347">
        <f>IF(InpOverride!J1799="",F_Inputs!J1799,InpOverride!J1799)</f>
        <v>0</v>
      </c>
      <c r="K1799" s="347">
        <f>IF(InpOverride!K1799="",F_Inputs!K1799,InpOverride!K1799)</f>
        <v>0</v>
      </c>
      <c r="L1799" s="347">
        <f>IF(InpOverride!L1799="",F_Inputs!L1799,InpOverride!L1799)</f>
        <v>0</v>
      </c>
      <c r="M1799" s="347">
        <f>IF(InpOverride!M1799="",F_Inputs!M1799,InpOverride!M1799)</f>
        <v>0</v>
      </c>
    </row>
    <row r="1800" spans="1:13" x14ac:dyDescent="0.35">
      <c r="A1800" t="s">
        <v>133</v>
      </c>
      <c r="B1800" t="s">
        <v>612</v>
      </c>
      <c r="C1800" t="s">
        <v>613</v>
      </c>
      <c r="D1800" t="s">
        <v>170</v>
      </c>
      <c r="E1800" t="s">
        <v>292</v>
      </c>
      <c r="F1800" s="347">
        <f>IF(InpOverride!F1800="",F_Inputs!F1800,InpOverride!F1800)</f>
        <v>0</v>
      </c>
      <c r="G1800" s="347">
        <f>IF(InpOverride!G1800="",F_Inputs!G1800,InpOverride!G1800)</f>
        <v>0</v>
      </c>
      <c r="H1800" s="347">
        <f>IF(InpOverride!H1800="",F_Inputs!H1800,InpOverride!H1800)</f>
        <v>0</v>
      </c>
      <c r="I1800" s="347">
        <f>IF(InpOverride!I1800="",F_Inputs!I1800,InpOverride!I1800)</f>
        <v>0</v>
      </c>
      <c r="J1800" s="347">
        <f>IF(InpOverride!J1800="",F_Inputs!J1800,InpOverride!J1800)</f>
        <v>0</v>
      </c>
      <c r="K1800" s="347">
        <f>IF(InpOverride!K1800="",F_Inputs!K1800,InpOverride!K1800)</f>
        <v>0</v>
      </c>
      <c r="L1800" s="347">
        <f>IF(InpOverride!L1800="",F_Inputs!L1800,InpOverride!L1800)</f>
        <v>0</v>
      </c>
      <c r="M1800" s="347">
        <f>IF(InpOverride!M1800="",F_Inputs!M1800,InpOverride!M1800)</f>
        <v>0</v>
      </c>
    </row>
    <row r="1801" spans="1:13" x14ac:dyDescent="0.35">
      <c r="A1801" t="s">
        <v>133</v>
      </c>
      <c r="B1801" t="s">
        <v>614</v>
      </c>
      <c r="C1801" t="s">
        <v>615</v>
      </c>
      <c r="D1801" t="s">
        <v>170</v>
      </c>
      <c r="E1801" t="s">
        <v>292</v>
      </c>
      <c r="F1801" s="347">
        <f>IF(InpOverride!F1801="",F_Inputs!F1801,InpOverride!F1801)</f>
        <v>0</v>
      </c>
      <c r="G1801" s="347">
        <f>IF(InpOverride!G1801="",F_Inputs!G1801,InpOverride!G1801)</f>
        <v>0</v>
      </c>
      <c r="H1801" s="347">
        <f>IF(InpOverride!H1801="",F_Inputs!H1801,InpOverride!H1801)</f>
        <v>0</v>
      </c>
      <c r="I1801" s="347">
        <f>IF(InpOverride!I1801="",F_Inputs!I1801,InpOverride!I1801)</f>
        <v>-9.9999999999766899E-4</v>
      </c>
      <c r="J1801" s="347">
        <f>IF(InpOverride!J1801="",F_Inputs!J1801,InpOverride!J1801)</f>
        <v>0</v>
      </c>
      <c r="K1801" s="347">
        <f>IF(InpOverride!K1801="",F_Inputs!K1801,InpOverride!K1801)</f>
        <v>0</v>
      </c>
      <c r="L1801" s="347">
        <f>IF(InpOverride!L1801="",F_Inputs!L1801,InpOverride!L1801)</f>
        <v>0</v>
      </c>
      <c r="M1801" s="347">
        <f>IF(InpOverride!M1801="",F_Inputs!M1801,InpOverride!M1801)</f>
        <v>0</v>
      </c>
    </row>
    <row r="1802" spans="1:13" x14ac:dyDescent="0.35">
      <c r="A1802" t="s">
        <v>133</v>
      </c>
      <c r="B1802" t="s">
        <v>616</v>
      </c>
      <c r="C1802" t="s">
        <v>617</v>
      </c>
      <c r="D1802" t="s">
        <v>424</v>
      </c>
      <c r="E1802" t="s">
        <v>292</v>
      </c>
      <c r="F1802" s="347">
        <f>IF(InpOverride!F1802="",F_Inputs!F1802,InpOverride!F1802)</f>
        <v>0</v>
      </c>
      <c r="G1802" s="347">
        <f>IF(InpOverride!G1802="",F_Inputs!G1802,InpOverride!G1802)</f>
        <v>0</v>
      </c>
      <c r="H1802" s="347">
        <f>IF(InpOverride!H1802="",F_Inputs!H1802,InpOverride!H1802)</f>
        <v>0</v>
      </c>
      <c r="I1802" s="347">
        <f>IF(InpOverride!I1802="",F_Inputs!I1802,InpOverride!I1802)</f>
        <v>3481.98</v>
      </c>
      <c r="J1802" s="347">
        <f>IF(InpOverride!J1802="",F_Inputs!J1802,InpOverride!J1802)</f>
        <v>0</v>
      </c>
      <c r="K1802" s="347">
        <f>IF(InpOverride!K1802="",F_Inputs!K1802,InpOverride!K1802)</f>
        <v>0</v>
      </c>
      <c r="L1802" s="347">
        <f>IF(InpOverride!L1802="",F_Inputs!L1802,InpOverride!L1802)</f>
        <v>0</v>
      </c>
      <c r="M1802" s="347">
        <f>IF(InpOverride!M1802="",F_Inputs!M1802,InpOverride!M1802)</f>
        <v>0</v>
      </c>
    </row>
    <row r="1803" spans="1:13" x14ac:dyDescent="0.35">
      <c r="A1803" t="s">
        <v>133</v>
      </c>
      <c r="B1803" t="s">
        <v>618</v>
      </c>
      <c r="C1803" t="s">
        <v>619</v>
      </c>
      <c r="D1803" t="s">
        <v>424</v>
      </c>
      <c r="E1803" t="s">
        <v>292</v>
      </c>
      <c r="F1803" s="347">
        <f>IF(InpOverride!F1803="",F_Inputs!F1803,InpOverride!F1803)</f>
        <v>0</v>
      </c>
      <c r="G1803" s="347">
        <f>IF(InpOverride!G1803="",F_Inputs!G1803,InpOverride!G1803)</f>
        <v>0</v>
      </c>
      <c r="H1803" s="347">
        <f>IF(InpOverride!H1803="",F_Inputs!H1803,InpOverride!H1803)</f>
        <v>0</v>
      </c>
      <c r="I1803" s="347">
        <f>IF(InpOverride!I1803="",F_Inputs!I1803,InpOverride!I1803)</f>
        <v>126.46</v>
      </c>
      <c r="J1803" s="347">
        <f>IF(InpOverride!J1803="",F_Inputs!J1803,InpOverride!J1803)</f>
        <v>0</v>
      </c>
      <c r="K1803" s="347">
        <f>IF(InpOverride!K1803="",F_Inputs!K1803,InpOverride!K1803)</f>
        <v>0</v>
      </c>
      <c r="L1803" s="347">
        <f>IF(InpOverride!L1803="",F_Inputs!L1803,InpOverride!L1803)</f>
        <v>0</v>
      </c>
      <c r="M1803" s="347">
        <f>IF(InpOverride!M1803="",F_Inputs!M1803,InpOverride!M1803)</f>
        <v>0</v>
      </c>
    </row>
    <row r="1804" spans="1:13" x14ac:dyDescent="0.35">
      <c r="A1804" t="s">
        <v>133</v>
      </c>
      <c r="B1804" t="s">
        <v>620</v>
      </c>
      <c r="C1804" t="s">
        <v>621</v>
      </c>
      <c r="D1804" t="s">
        <v>176</v>
      </c>
      <c r="E1804" t="s">
        <v>292</v>
      </c>
      <c r="F1804" s="347">
        <f>IF(InpOverride!F1804="",F_Inputs!F1804,InpOverride!F1804)</f>
        <v>0</v>
      </c>
      <c r="G1804" s="347">
        <f>IF(InpOverride!G1804="",F_Inputs!G1804,InpOverride!G1804)</f>
        <v>0</v>
      </c>
      <c r="H1804" s="347">
        <f>IF(InpOverride!H1804="",F_Inputs!H1804,InpOverride!H1804)</f>
        <v>0</v>
      </c>
      <c r="I1804" s="347">
        <f>IF(InpOverride!I1804="",F_Inputs!I1804,InpOverride!I1804)</f>
        <v>3.6318416533121997E-2</v>
      </c>
      <c r="J1804" s="347">
        <f>IF(InpOverride!J1804="",F_Inputs!J1804,InpOverride!J1804)</f>
        <v>0</v>
      </c>
      <c r="K1804" s="347">
        <f>IF(InpOverride!K1804="",F_Inputs!K1804,InpOverride!K1804)</f>
        <v>0</v>
      </c>
      <c r="L1804" s="347">
        <f>IF(InpOverride!L1804="",F_Inputs!L1804,InpOverride!L1804)</f>
        <v>0</v>
      </c>
      <c r="M1804" s="347">
        <f>IF(InpOverride!M1804="",F_Inputs!M1804,InpOverride!M1804)</f>
        <v>0</v>
      </c>
    </row>
    <row r="1805" spans="1:13" x14ac:dyDescent="0.35">
      <c r="A1805" t="s">
        <v>133</v>
      </c>
      <c r="B1805" t="s">
        <v>622</v>
      </c>
      <c r="C1805" t="s">
        <v>623</v>
      </c>
      <c r="D1805" t="s">
        <v>424</v>
      </c>
      <c r="E1805" t="s">
        <v>292</v>
      </c>
      <c r="F1805" s="347">
        <f>IF(InpOverride!F1805="",F_Inputs!F1805,InpOverride!F1805)</f>
        <v>0</v>
      </c>
      <c r="G1805" s="347">
        <f>IF(InpOverride!G1805="",F_Inputs!G1805,InpOverride!G1805)</f>
        <v>0</v>
      </c>
      <c r="H1805" s="347">
        <f>IF(InpOverride!H1805="",F_Inputs!H1805,InpOverride!H1805)</f>
        <v>0</v>
      </c>
      <c r="I1805" s="347">
        <f>IF(InpOverride!I1805="",F_Inputs!I1805,InpOverride!I1805)</f>
        <v>2944.29</v>
      </c>
      <c r="J1805" s="347">
        <f>IF(InpOverride!J1805="",F_Inputs!J1805,InpOverride!J1805)</f>
        <v>0</v>
      </c>
      <c r="K1805" s="347">
        <f>IF(InpOverride!K1805="",F_Inputs!K1805,InpOverride!K1805)</f>
        <v>0</v>
      </c>
      <c r="L1805" s="347">
        <f>IF(InpOverride!L1805="",F_Inputs!L1805,InpOverride!L1805)</f>
        <v>0</v>
      </c>
      <c r="M1805" s="347">
        <f>IF(InpOverride!M1805="",F_Inputs!M1805,InpOverride!M1805)</f>
        <v>0</v>
      </c>
    </row>
    <row r="1806" spans="1:13" x14ac:dyDescent="0.35">
      <c r="A1806" t="s">
        <v>133</v>
      </c>
      <c r="B1806" t="s">
        <v>624</v>
      </c>
      <c r="C1806" t="s">
        <v>625</v>
      </c>
      <c r="D1806" t="s">
        <v>424</v>
      </c>
      <c r="E1806" t="s">
        <v>292</v>
      </c>
      <c r="F1806" s="347">
        <f>IF(InpOverride!F1806="",F_Inputs!F1806,InpOverride!F1806)</f>
        <v>0</v>
      </c>
      <c r="G1806" s="347">
        <f>IF(InpOverride!G1806="",F_Inputs!G1806,InpOverride!G1806)</f>
        <v>0</v>
      </c>
      <c r="H1806" s="347">
        <f>IF(InpOverride!H1806="",F_Inputs!H1806,InpOverride!H1806)</f>
        <v>0</v>
      </c>
      <c r="I1806" s="347">
        <f>IF(InpOverride!I1806="",F_Inputs!I1806,InpOverride!I1806)</f>
        <v>113.79</v>
      </c>
      <c r="J1806" s="347">
        <f>IF(InpOverride!J1806="",F_Inputs!J1806,InpOverride!J1806)</f>
        <v>0</v>
      </c>
      <c r="K1806" s="347">
        <f>IF(InpOverride!K1806="",F_Inputs!K1806,InpOverride!K1806)</f>
        <v>0</v>
      </c>
      <c r="L1806" s="347">
        <f>IF(InpOverride!L1806="",F_Inputs!L1806,InpOverride!L1806)</f>
        <v>0</v>
      </c>
      <c r="M1806" s="347">
        <f>IF(InpOverride!M1806="",F_Inputs!M1806,InpOverride!M1806)</f>
        <v>0</v>
      </c>
    </row>
    <row r="1807" spans="1:13" x14ac:dyDescent="0.35">
      <c r="A1807" t="s">
        <v>133</v>
      </c>
      <c r="B1807" t="s">
        <v>626</v>
      </c>
      <c r="C1807" t="s">
        <v>627</v>
      </c>
      <c r="D1807" t="s">
        <v>424</v>
      </c>
      <c r="E1807" t="s">
        <v>292</v>
      </c>
      <c r="F1807" s="347">
        <f>IF(InpOverride!F1807="",F_Inputs!F1807,InpOverride!F1807)</f>
        <v>0</v>
      </c>
      <c r="G1807" s="347">
        <f>IF(InpOverride!G1807="",F_Inputs!G1807,InpOverride!G1807)</f>
        <v>0</v>
      </c>
      <c r="H1807" s="347">
        <f>IF(InpOverride!H1807="",F_Inputs!H1807,InpOverride!H1807)</f>
        <v>0</v>
      </c>
      <c r="I1807" s="347">
        <f>IF(InpOverride!I1807="",F_Inputs!I1807,InpOverride!I1807)</f>
        <v>2715.79</v>
      </c>
      <c r="J1807" s="347">
        <f>IF(InpOverride!J1807="",F_Inputs!J1807,InpOverride!J1807)</f>
        <v>0</v>
      </c>
      <c r="K1807" s="347">
        <f>IF(InpOverride!K1807="",F_Inputs!K1807,InpOverride!K1807)</f>
        <v>0</v>
      </c>
      <c r="L1807" s="347">
        <f>IF(InpOverride!L1807="",F_Inputs!L1807,InpOverride!L1807)</f>
        <v>0</v>
      </c>
      <c r="M1807" s="347">
        <f>IF(InpOverride!M1807="",F_Inputs!M1807,InpOverride!M1807)</f>
        <v>0</v>
      </c>
    </row>
    <row r="1808" spans="1:13" x14ac:dyDescent="0.35">
      <c r="A1808" t="s">
        <v>133</v>
      </c>
      <c r="B1808" t="s">
        <v>628</v>
      </c>
      <c r="C1808" t="s">
        <v>629</v>
      </c>
      <c r="D1808" t="s">
        <v>424</v>
      </c>
      <c r="E1808" t="s">
        <v>292</v>
      </c>
      <c r="F1808" s="347">
        <f>IF(InpOverride!F1808="",F_Inputs!F1808,InpOverride!F1808)</f>
        <v>0</v>
      </c>
      <c r="G1808" s="347">
        <f>IF(InpOverride!G1808="",F_Inputs!G1808,InpOverride!G1808)</f>
        <v>0</v>
      </c>
      <c r="H1808" s="347">
        <f>IF(InpOverride!H1808="",F_Inputs!H1808,InpOverride!H1808)</f>
        <v>0</v>
      </c>
      <c r="I1808" s="347">
        <f>IF(InpOverride!I1808="",F_Inputs!I1808,InpOverride!I1808)</f>
        <v>92.46</v>
      </c>
      <c r="J1808" s="347">
        <f>IF(InpOverride!J1808="",F_Inputs!J1808,InpOverride!J1808)</f>
        <v>0</v>
      </c>
      <c r="K1808" s="347">
        <f>IF(InpOverride!K1808="",F_Inputs!K1808,InpOverride!K1808)</f>
        <v>0</v>
      </c>
      <c r="L1808" s="347">
        <f>IF(InpOverride!L1808="",F_Inputs!L1808,InpOverride!L1808)</f>
        <v>0</v>
      </c>
      <c r="M1808" s="347">
        <f>IF(InpOverride!M1808="",F_Inputs!M1808,InpOverride!M1808)</f>
        <v>0</v>
      </c>
    </row>
    <row r="1809" spans="1:13" x14ac:dyDescent="0.35">
      <c r="A1809" t="s">
        <v>133</v>
      </c>
      <c r="B1809" t="s">
        <v>630</v>
      </c>
      <c r="C1809" t="s">
        <v>631</v>
      </c>
      <c r="D1809" t="s">
        <v>188</v>
      </c>
      <c r="E1809" t="s">
        <v>292</v>
      </c>
      <c r="F1809" s="347">
        <f>IF(InpOverride!F1809="",F_Inputs!F1809,InpOverride!F1809)</f>
        <v>0</v>
      </c>
      <c r="G1809" s="347">
        <f>IF(InpOverride!G1809="",F_Inputs!G1809,InpOverride!G1809)</f>
        <v>0</v>
      </c>
      <c r="H1809" s="347">
        <f>IF(InpOverride!H1809="",F_Inputs!H1809,InpOverride!H1809)</f>
        <v>0</v>
      </c>
      <c r="I1809" s="347">
        <f>IF(InpOverride!I1809="",F_Inputs!I1809,InpOverride!I1809)</f>
        <v>10320.56</v>
      </c>
      <c r="J1809" s="347">
        <f>IF(InpOverride!J1809="",F_Inputs!J1809,InpOverride!J1809)</f>
        <v>0</v>
      </c>
      <c r="K1809" s="347">
        <f>IF(InpOverride!K1809="",F_Inputs!K1809,InpOverride!K1809)</f>
        <v>0</v>
      </c>
      <c r="L1809" s="347">
        <f>IF(InpOverride!L1809="",F_Inputs!L1809,InpOverride!L1809)</f>
        <v>0</v>
      </c>
      <c r="M1809" s="347">
        <f>IF(InpOverride!M1809="",F_Inputs!M1809,InpOverride!M1809)</f>
        <v>0</v>
      </c>
    </row>
    <row r="1810" spans="1:13" x14ac:dyDescent="0.35">
      <c r="A1810" t="s">
        <v>133</v>
      </c>
      <c r="B1810" t="s">
        <v>632</v>
      </c>
      <c r="C1810" t="s">
        <v>633</v>
      </c>
      <c r="D1810" t="s">
        <v>188</v>
      </c>
      <c r="E1810" t="s">
        <v>292</v>
      </c>
      <c r="F1810" s="347">
        <f>IF(InpOverride!F1810="",F_Inputs!F1810,InpOverride!F1810)</f>
        <v>0</v>
      </c>
      <c r="G1810" s="347">
        <f>IF(InpOverride!G1810="",F_Inputs!G1810,InpOverride!G1810)</f>
        <v>0</v>
      </c>
      <c r="H1810" s="347">
        <f>IF(InpOverride!H1810="",F_Inputs!H1810,InpOverride!H1810)</f>
        <v>0</v>
      </c>
      <c r="I1810" s="347">
        <f>IF(InpOverride!I1810="",F_Inputs!I1810,InpOverride!I1810)</f>
        <v>9134.84</v>
      </c>
      <c r="J1810" s="347">
        <f>IF(InpOverride!J1810="",F_Inputs!J1810,InpOverride!J1810)</f>
        <v>0</v>
      </c>
      <c r="K1810" s="347">
        <f>IF(InpOverride!K1810="",F_Inputs!K1810,InpOverride!K1810)</f>
        <v>0</v>
      </c>
      <c r="L1810" s="347">
        <f>IF(InpOverride!L1810="",F_Inputs!L1810,InpOverride!L1810)</f>
        <v>0</v>
      </c>
      <c r="M1810" s="347">
        <f>IF(InpOverride!M1810="",F_Inputs!M1810,InpOverride!M1810)</f>
        <v>0</v>
      </c>
    </row>
    <row r="1811" spans="1:13" x14ac:dyDescent="0.35">
      <c r="A1811" t="s">
        <v>133</v>
      </c>
      <c r="B1811" t="s">
        <v>634</v>
      </c>
      <c r="C1811" t="s">
        <v>635</v>
      </c>
      <c r="D1811" t="s">
        <v>636</v>
      </c>
      <c r="E1811" t="s">
        <v>292</v>
      </c>
      <c r="F1811" s="347">
        <f>IF(InpOverride!F1811="",F_Inputs!F1811,InpOverride!F1811)</f>
        <v>0</v>
      </c>
      <c r="G1811" s="347">
        <f>IF(InpOverride!G1811="",F_Inputs!G1811,InpOverride!G1811)</f>
        <v>0</v>
      </c>
      <c r="H1811" s="347">
        <f>IF(InpOverride!H1811="",F_Inputs!H1811,InpOverride!H1811)</f>
        <v>0</v>
      </c>
      <c r="I1811" s="347">
        <f>IF(InpOverride!I1811="",F_Inputs!I1811,InpOverride!I1811)</f>
        <v>15018284</v>
      </c>
      <c r="J1811" s="347">
        <f>IF(InpOverride!J1811="",F_Inputs!J1811,InpOverride!J1811)</f>
        <v>0</v>
      </c>
      <c r="K1811" s="347">
        <f>IF(InpOverride!K1811="",F_Inputs!K1811,InpOverride!K1811)</f>
        <v>0</v>
      </c>
      <c r="L1811" s="347">
        <f>IF(InpOverride!L1811="",F_Inputs!L1811,InpOverride!L1811)</f>
        <v>0</v>
      </c>
      <c r="M1811" s="347">
        <f>IF(InpOverride!M1811="",F_Inputs!M1811,InpOverride!M1811)</f>
        <v>0</v>
      </c>
    </row>
    <row r="1812" spans="1:13" x14ac:dyDescent="0.35">
      <c r="A1812" t="s">
        <v>133</v>
      </c>
      <c r="B1812" t="s">
        <v>637</v>
      </c>
      <c r="C1812" t="s">
        <v>638</v>
      </c>
      <c r="D1812" t="s">
        <v>636</v>
      </c>
      <c r="E1812" t="s">
        <v>292</v>
      </c>
      <c r="F1812" s="347">
        <f>IF(InpOverride!F1812="",F_Inputs!F1812,InpOverride!F1812)</f>
        <v>0</v>
      </c>
      <c r="G1812" s="347">
        <f>IF(InpOverride!G1812="",F_Inputs!G1812,InpOverride!G1812)</f>
        <v>0</v>
      </c>
      <c r="H1812" s="347">
        <f>IF(InpOverride!H1812="",F_Inputs!H1812,InpOverride!H1812)</f>
        <v>0</v>
      </c>
      <c r="I1812" s="347">
        <f>IF(InpOverride!I1812="",F_Inputs!I1812,InpOverride!I1812)</f>
        <v>24303</v>
      </c>
      <c r="J1812" s="347">
        <f>IF(InpOverride!J1812="",F_Inputs!J1812,InpOverride!J1812)</f>
        <v>0</v>
      </c>
      <c r="K1812" s="347">
        <f>IF(InpOverride!K1812="",F_Inputs!K1812,InpOverride!K1812)</f>
        <v>0</v>
      </c>
      <c r="L1812" s="347">
        <f>IF(InpOverride!L1812="",F_Inputs!L1812,InpOverride!L1812)</f>
        <v>0</v>
      </c>
      <c r="M1812" s="347">
        <f>IF(InpOverride!M1812="",F_Inputs!M1812,InpOverride!M1812)</f>
        <v>0</v>
      </c>
    </row>
    <row r="1813" spans="1:13" x14ac:dyDescent="0.35">
      <c r="A1813" t="s">
        <v>133</v>
      </c>
      <c r="B1813" t="s">
        <v>639</v>
      </c>
      <c r="C1813" t="s">
        <v>640</v>
      </c>
      <c r="D1813" t="s">
        <v>176</v>
      </c>
      <c r="E1813" t="s">
        <v>292</v>
      </c>
      <c r="F1813" s="347">
        <f>IF(InpOverride!F1813="",F_Inputs!F1813,InpOverride!F1813)</f>
        <v>0</v>
      </c>
      <c r="G1813" s="347">
        <f>IF(InpOverride!G1813="",F_Inputs!G1813,InpOverride!G1813)</f>
        <v>0</v>
      </c>
      <c r="H1813" s="347">
        <f>IF(InpOverride!H1813="",F_Inputs!H1813,InpOverride!H1813)</f>
        <v>0</v>
      </c>
      <c r="I1813" s="347">
        <f>IF(InpOverride!I1813="",F_Inputs!I1813,InpOverride!I1813)</f>
        <v>1.6182274885732601E-3</v>
      </c>
      <c r="J1813" s="347">
        <f>IF(InpOverride!J1813="",F_Inputs!J1813,InpOverride!J1813)</f>
        <v>0</v>
      </c>
      <c r="K1813" s="347">
        <f>IF(InpOverride!K1813="",F_Inputs!K1813,InpOverride!K1813)</f>
        <v>0</v>
      </c>
      <c r="L1813" s="347">
        <f>IF(InpOverride!L1813="",F_Inputs!L1813,InpOverride!L1813)</f>
        <v>0</v>
      </c>
      <c r="M1813" s="347">
        <f>IF(InpOverride!M1813="",F_Inputs!M1813,InpOverride!M1813)</f>
        <v>0</v>
      </c>
    </row>
    <row r="1814" spans="1:13" x14ac:dyDescent="0.35">
      <c r="A1814" t="s">
        <v>133</v>
      </c>
      <c r="B1814" t="s">
        <v>641</v>
      </c>
      <c r="C1814" t="s">
        <v>642</v>
      </c>
      <c r="D1814" t="s">
        <v>636</v>
      </c>
      <c r="E1814" t="s">
        <v>292</v>
      </c>
      <c r="F1814" s="347">
        <f>IF(InpOverride!F1814="",F_Inputs!F1814,InpOverride!F1814)</f>
        <v>0</v>
      </c>
      <c r="G1814" s="347">
        <f>IF(InpOverride!G1814="",F_Inputs!G1814,InpOverride!G1814)</f>
        <v>0</v>
      </c>
      <c r="H1814" s="347">
        <f>IF(InpOverride!H1814="",F_Inputs!H1814,InpOverride!H1814)</f>
        <v>0</v>
      </c>
      <c r="I1814" s="347">
        <f>IF(InpOverride!I1814="",F_Inputs!I1814,InpOverride!I1814)</f>
        <v>936720</v>
      </c>
      <c r="J1814" s="347">
        <f>IF(InpOverride!J1814="",F_Inputs!J1814,InpOverride!J1814)</f>
        <v>0</v>
      </c>
      <c r="K1814" s="347">
        <f>IF(InpOverride!K1814="",F_Inputs!K1814,InpOverride!K1814)</f>
        <v>0</v>
      </c>
      <c r="L1814" s="347">
        <f>IF(InpOverride!L1814="",F_Inputs!L1814,InpOverride!L1814)</f>
        <v>0</v>
      </c>
      <c r="M1814" s="347">
        <f>IF(InpOverride!M1814="",F_Inputs!M1814,InpOverride!M1814)</f>
        <v>0</v>
      </c>
    </row>
    <row r="1815" spans="1:13" x14ac:dyDescent="0.35">
      <c r="A1815" t="s">
        <v>133</v>
      </c>
      <c r="B1815" t="s">
        <v>643</v>
      </c>
      <c r="C1815" t="s">
        <v>644</v>
      </c>
      <c r="D1815" t="s">
        <v>176</v>
      </c>
      <c r="E1815" t="s">
        <v>292</v>
      </c>
      <c r="F1815" s="347">
        <f>IF(InpOverride!F1815="",F_Inputs!F1815,InpOverride!F1815)</f>
        <v>0</v>
      </c>
      <c r="G1815" s="347">
        <f>IF(InpOverride!G1815="",F_Inputs!G1815,InpOverride!G1815)</f>
        <v>0</v>
      </c>
      <c r="H1815" s="347">
        <f>IF(InpOverride!H1815="",F_Inputs!H1815,InpOverride!H1815)</f>
        <v>0</v>
      </c>
      <c r="I1815" s="347">
        <f>IF(InpOverride!I1815="",F_Inputs!I1815,InpOverride!I1815)</f>
        <v>6.23719727233817E-2</v>
      </c>
      <c r="J1815" s="347">
        <f>IF(InpOverride!J1815="",F_Inputs!J1815,InpOverride!J1815)</f>
        <v>0</v>
      </c>
      <c r="K1815" s="347">
        <f>IF(InpOverride!K1815="",F_Inputs!K1815,InpOverride!K1815)</f>
        <v>0</v>
      </c>
      <c r="L1815" s="347">
        <f>IF(InpOverride!L1815="",F_Inputs!L1815,InpOverride!L1815)</f>
        <v>0</v>
      </c>
      <c r="M1815" s="347">
        <f>IF(InpOverride!M1815="",F_Inputs!M1815,InpOverride!M1815)</f>
        <v>0</v>
      </c>
    </row>
    <row r="1816" spans="1:13" x14ac:dyDescent="0.35">
      <c r="A1816" t="s">
        <v>133</v>
      </c>
      <c r="B1816" t="s">
        <v>645</v>
      </c>
      <c r="C1816" t="s">
        <v>646</v>
      </c>
      <c r="D1816" t="s">
        <v>636</v>
      </c>
      <c r="E1816" t="s">
        <v>292</v>
      </c>
      <c r="F1816" s="347">
        <f>IF(InpOverride!F1816="",F_Inputs!F1816,InpOverride!F1816)</f>
        <v>0</v>
      </c>
      <c r="G1816" s="347">
        <f>IF(InpOverride!G1816="",F_Inputs!G1816,InpOverride!G1816)</f>
        <v>0</v>
      </c>
      <c r="H1816" s="347">
        <f>IF(InpOverride!H1816="",F_Inputs!H1816,InpOverride!H1816)</f>
        <v>0</v>
      </c>
      <c r="I1816" s="347">
        <f>IF(InpOverride!I1816="",F_Inputs!I1816,InpOverride!I1816)</f>
        <v>603269</v>
      </c>
      <c r="J1816" s="347">
        <f>IF(InpOverride!J1816="",F_Inputs!J1816,InpOverride!J1816)</f>
        <v>0</v>
      </c>
      <c r="K1816" s="347">
        <f>IF(InpOverride!K1816="",F_Inputs!K1816,InpOverride!K1816)</f>
        <v>0</v>
      </c>
      <c r="L1816" s="347">
        <f>IF(InpOverride!L1816="",F_Inputs!L1816,InpOverride!L1816)</f>
        <v>0</v>
      </c>
      <c r="M1816" s="347">
        <f>IF(InpOverride!M1816="",F_Inputs!M1816,InpOverride!M1816)</f>
        <v>0</v>
      </c>
    </row>
    <row r="1817" spans="1:13" x14ac:dyDescent="0.35">
      <c r="A1817" t="s">
        <v>133</v>
      </c>
      <c r="B1817" t="s">
        <v>647</v>
      </c>
      <c r="C1817" t="s">
        <v>648</v>
      </c>
      <c r="D1817" t="s">
        <v>176</v>
      </c>
      <c r="E1817" t="s">
        <v>292</v>
      </c>
      <c r="F1817" s="347">
        <f>IF(InpOverride!F1817="",F_Inputs!F1817,InpOverride!F1817)</f>
        <v>0</v>
      </c>
      <c r="G1817" s="347">
        <f>IF(InpOverride!G1817="",F_Inputs!G1817,InpOverride!G1817)</f>
        <v>0</v>
      </c>
      <c r="H1817" s="347">
        <f>IF(InpOverride!H1817="",F_Inputs!H1817,InpOverride!H1817)</f>
        <v>0</v>
      </c>
      <c r="I1817" s="347">
        <f>IF(InpOverride!I1817="",F_Inputs!I1817,InpOverride!I1817)</f>
        <v>4.0168970036789799E-2</v>
      </c>
      <c r="J1817" s="347">
        <f>IF(InpOverride!J1817="",F_Inputs!J1817,InpOverride!J1817)</f>
        <v>0</v>
      </c>
      <c r="K1817" s="347">
        <f>IF(InpOverride!K1817="",F_Inputs!K1817,InpOverride!K1817)</f>
        <v>0</v>
      </c>
      <c r="L1817" s="347">
        <f>IF(InpOverride!L1817="",F_Inputs!L1817,InpOverride!L1817)</f>
        <v>0</v>
      </c>
      <c r="M1817" s="347">
        <f>IF(InpOverride!M1817="",F_Inputs!M1817,InpOverride!M1817)</f>
        <v>0</v>
      </c>
    </row>
    <row r="1818" spans="1:13" x14ac:dyDescent="0.35">
      <c r="A1818" t="s">
        <v>133</v>
      </c>
      <c r="B1818" t="s">
        <v>649</v>
      </c>
      <c r="C1818" t="s">
        <v>650</v>
      </c>
      <c r="D1818" t="s">
        <v>176</v>
      </c>
      <c r="E1818" t="s">
        <v>292</v>
      </c>
      <c r="F1818" s="347">
        <f>IF(InpOverride!F1818="",F_Inputs!F1818,InpOverride!F1818)</f>
        <v>0</v>
      </c>
      <c r="G1818" s="347">
        <f>IF(InpOverride!G1818="",F_Inputs!G1818,InpOverride!G1818)</f>
        <v>0</v>
      </c>
      <c r="H1818" s="347">
        <f>IF(InpOverride!H1818="",F_Inputs!H1818,InpOverride!H1818)</f>
        <v>0</v>
      </c>
      <c r="I1818" s="347">
        <f>IF(InpOverride!I1818="",F_Inputs!I1818,InpOverride!I1818)</f>
        <v>0.89749999999999996</v>
      </c>
      <c r="J1818" s="347">
        <f>IF(InpOverride!J1818="",F_Inputs!J1818,InpOverride!J1818)</f>
        <v>0</v>
      </c>
      <c r="K1818" s="347">
        <f>IF(InpOverride!K1818="",F_Inputs!K1818,InpOverride!K1818)</f>
        <v>0</v>
      </c>
      <c r="L1818" s="347">
        <f>IF(InpOverride!L1818="",F_Inputs!L1818,InpOverride!L1818)</f>
        <v>0</v>
      </c>
      <c r="M1818" s="347">
        <f>IF(InpOverride!M1818="",F_Inputs!M1818,InpOverride!M1818)</f>
        <v>0</v>
      </c>
    </row>
    <row r="1819" spans="1:13" x14ac:dyDescent="0.35">
      <c r="A1819" t="s">
        <v>133</v>
      </c>
      <c r="B1819" t="s">
        <v>651</v>
      </c>
      <c r="C1819" t="s">
        <v>652</v>
      </c>
      <c r="D1819" t="s">
        <v>176</v>
      </c>
      <c r="E1819" t="s">
        <v>292</v>
      </c>
      <c r="F1819" s="347">
        <f>IF(InpOverride!F1819="",F_Inputs!F1819,InpOverride!F1819)</f>
        <v>0</v>
      </c>
      <c r="G1819" s="347">
        <f>IF(InpOverride!G1819="",F_Inputs!G1819,InpOverride!G1819)</f>
        <v>0</v>
      </c>
      <c r="H1819" s="347">
        <f>IF(InpOverride!H1819="",F_Inputs!H1819,InpOverride!H1819)</f>
        <v>0</v>
      </c>
      <c r="I1819" s="347">
        <f>IF(InpOverride!I1819="",F_Inputs!I1819,InpOverride!I1819)</f>
        <v>0</v>
      </c>
      <c r="J1819" s="347">
        <f>IF(InpOverride!J1819="",F_Inputs!J1819,InpOverride!J1819)</f>
        <v>0</v>
      </c>
      <c r="K1819" s="347">
        <f>IF(InpOverride!K1819="",F_Inputs!K1819,InpOverride!K1819)</f>
        <v>0</v>
      </c>
      <c r="L1819" s="347">
        <f>IF(InpOverride!L1819="",F_Inputs!L1819,InpOverride!L1819)</f>
        <v>0</v>
      </c>
      <c r="M1819" s="347">
        <f>IF(InpOverride!M1819="",F_Inputs!M1819,InpOverride!M1819)</f>
        <v>0</v>
      </c>
    </row>
    <row r="1820" spans="1:13" x14ac:dyDescent="0.35">
      <c r="A1820" t="s">
        <v>133</v>
      </c>
      <c r="B1820" t="s">
        <v>653</v>
      </c>
      <c r="C1820" t="s">
        <v>654</v>
      </c>
      <c r="D1820" t="s">
        <v>176</v>
      </c>
      <c r="E1820" t="s">
        <v>292</v>
      </c>
      <c r="F1820" s="347">
        <f>IF(InpOverride!F1820="",F_Inputs!F1820,InpOverride!F1820)</f>
        <v>0</v>
      </c>
      <c r="G1820" s="347">
        <f>IF(InpOverride!G1820="",F_Inputs!G1820,InpOverride!G1820)</f>
        <v>0</v>
      </c>
      <c r="H1820" s="347">
        <f>IF(InpOverride!H1820="",F_Inputs!H1820,InpOverride!H1820)</f>
        <v>0</v>
      </c>
      <c r="I1820" s="347">
        <f>IF(InpOverride!I1820="",F_Inputs!I1820,InpOverride!I1820)</f>
        <v>0.10249999999999999</v>
      </c>
      <c r="J1820" s="347">
        <f>IF(InpOverride!J1820="",F_Inputs!J1820,InpOverride!J1820)</f>
        <v>0</v>
      </c>
      <c r="K1820" s="347">
        <f>IF(InpOverride!K1820="",F_Inputs!K1820,InpOverride!K1820)</f>
        <v>0</v>
      </c>
      <c r="L1820" s="347">
        <f>IF(InpOverride!L1820="",F_Inputs!L1820,InpOverride!L1820)</f>
        <v>0</v>
      </c>
      <c r="M1820" s="347">
        <f>IF(InpOverride!M1820="",F_Inputs!M1820,InpOverride!M1820)</f>
        <v>0</v>
      </c>
    </row>
    <row r="1821" spans="1:13" x14ac:dyDescent="0.35">
      <c r="A1821" t="s">
        <v>133</v>
      </c>
      <c r="B1821" t="s">
        <v>655</v>
      </c>
      <c r="C1821" t="s">
        <v>656</v>
      </c>
      <c r="D1821" t="s">
        <v>189</v>
      </c>
      <c r="E1821" t="s">
        <v>292</v>
      </c>
      <c r="F1821" s="347">
        <f>IF(InpOverride!F1821="",F_Inputs!F1821,InpOverride!F1821)</f>
        <v>0</v>
      </c>
      <c r="G1821" s="347">
        <f>IF(InpOverride!G1821="",F_Inputs!G1821,InpOverride!G1821)</f>
        <v>0</v>
      </c>
      <c r="H1821" s="347">
        <f>IF(InpOverride!H1821="",F_Inputs!H1821,InpOverride!H1821)</f>
        <v>0</v>
      </c>
      <c r="I1821" s="347">
        <f>IF(InpOverride!I1821="",F_Inputs!I1821,InpOverride!I1821)</f>
        <v>2072</v>
      </c>
      <c r="J1821" s="347">
        <f>IF(InpOverride!J1821="",F_Inputs!J1821,InpOverride!J1821)</f>
        <v>0</v>
      </c>
      <c r="K1821" s="347">
        <f>IF(InpOverride!K1821="",F_Inputs!K1821,InpOverride!K1821)</f>
        <v>0</v>
      </c>
      <c r="L1821" s="347">
        <f>IF(InpOverride!L1821="",F_Inputs!L1821,InpOverride!L1821)</f>
        <v>0</v>
      </c>
      <c r="M1821" s="347">
        <f>IF(InpOverride!M1821="",F_Inputs!M1821,InpOverride!M1821)</f>
        <v>0</v>
      </c>
    </row>
    <row r="1822" spans="1:13" x14ac:dyDescent="0.35">
      <c r="A1822" t="s">
        <v>133</v>
      </c>
      <c r="B1822" t="s">
        <v>657</v>
      </c>
      <c r="C1822" t="s">
        <v>658</v>
      </c>
      <c r="D1822" t="s">
        <v>170</v>
      </c>
      <c r="E1822" t="s">
        <v>292</v>
      </c>
      <c r="F1822" s="347">
        <f>IF(InpOverride!F1822="",F_Inputs!F1822,InpOverride!F1822)</f>
        <v>0</v>
      </c>
      <c r="G1822" s="347">
        <f>IF(InpOverride!G1822="",F_Inputs!G1822,InpOverride!G1822)</f>
        <v>0</v>
      </c>
      <c r="H1822" s="347">
        <f>IF(InpOverride!H1822="",F_Inputs!H1822,InpOverride!H1822)</f>
        <v>0</v>
      </c>
      <c r="I1822" s="347">
        <f>IF(InpOverride!I1822="",F_Inputs!I1822,InpOverride!I1822)</f>
        <v>0.16600000000000001</v>
      </c>
      <c r="J1822" s="347">
        <f>IF(InpOverride!J1822="",F_Inputs!J1822,InpOverride!J1822)</f>
        <v>0</v>
      </c>
      <c r="K1822" s="347">
        <f>IF(InpOverride!K1822="",F_Inputs!K1822,InpOverride!K1822)</f>
        <v>0</v>
      </c>
      <c r="L1822" s="347">
        <f>IF(InpOverride!L1822="",F_Inputs!L1822,InpOverride!L1822)</f>
        <v>0</v>
      </c>
      <c r="M1822" s="347">
        <f>IF(InpOverride!M1822="",F_Inputs!M1822,InpOverride!M1822)</f>
        <v>0</v>
      </c>
    </row>
    <row r="1823" spans="1:13" x14ac:dyDescent="0.35">
      <c r="A1823" t="s">
        <v>133</v>
      </c>
      <c r="B1823" t="s">
        <v>659</v>
      </c>
      <c r="C1823" t="s">
        <v>660</v>
      </c>
      <c r="D1823" t="s">
        <v>170</v>
      </c>
      <c r="E1823" t="s">
        <v>292</v>
      </c>
      <c r="F1823" s="347">
        <f>IF(InpOverride!F1823="",F_Inputs!F1823,InpOverride!F1823)</f>
        <v>0</v>
      </c>
      <c r="G1823" s="347">
        <f>IF(InpOverride!G1823="",F_Inputs!G1823,InpOverride!G1823)</f>
        <v>0</v>
      </c>
      <c r="H1823" s="347">
        <f>IF(InpOverride!H1823="",F_Inputs!H1823,InpOverride!H1823)</f>
        <v>0</v>
      </c>
      <c r="I1823" s="347">
        <f>IF(InpOverride!I1823="",F_Inputs!I1823,InpOverride!I1823)</f>
        <v>0</v>
      </c>
      <c r="J1823" s="347">
        <f>IF(InpOverride!J1823="",F_Inputs!J1823,InpOverride!J1823)</f>
        <v>0</v>
      </c>
      <c r="K1823" s="347">
        <f>IF(InpOverride!K1823="",F_Inputs!K1823,InpOverride!K1823)</f>
        <v>0</v>
      </c>
      <c r="L1823" s="347">
        <f>IF(InpOverride!L1823="",F_Inputs!L1823,InpOverride!L1823)</f>
        <v>0</v>
      </c>
      <c r="M1823" s="347">
        <f>IF(InpOverride!M1823="",F_Inputs!M1823,InpOverride!M1823)</f>
        <v>0</v>
      </c>
    </row>
    <row r="1824" spans="1:13" x14ac:dyDescent="0.35">
      <c r="A1824" t="s">
        <v>244</v>
      </c>
      <c r="B1824" t="s">
        <v>290</v>
      </c>
      <c r="C1824" t="s">
        <v>291</v>
      </c>
      <c r="D1824" t="s">
        <v>170</v>
      </c>
      <c r="E1824" t="s">
        <v>292</v>
      </c>
      <c r="F1824" s="347">
        <f>IF(InpOverride!F1824="",F_Inputs!F1824,InpOverride!F1824)</f>
        <v>0</v>
      </c>
      <c r="G1824" s="347">
        <f>IF(InpOverride!G1824="",F_Inputs!G1824,InpOverride!G1824)</f>
        <v>0</v>
      </c>
      <c r="H1824" s="347">
        <f>IF(InpOverride!H1824="",F_Inputs!H1824,InpOverride!H1824)</f>
        <v>0</v>
      </c>
      <c r="I1824" s="347">
        <f>IF(InpOverride!I1824="",F_Inputs!I1824,InpOverride!I1824)</f>
        <v>107.73001769058401</v>
      </c>
      <c r="J1824" s="347">
        <f>IF(InpOverride!J1824="",F_Inputs!J1824,InpOverride!J1824)</f>
        <v>0</v>
      </c>
      <c r="K1824" s="347">
        <f>IF(InpOverride!K1824="",F_Inputs!K1824,InpOverride!K1824)</f>
        <v>0</v>
      </c>
      <c r="L1824" s="347">
        <f>IF(InpOverride!L1824="",F_Inputs!L1824,InpOverride!L1824)</f>
        <v>0</v>
      </c>
      <c r="M1824" s="347">
        <f>IF(InpOverride!M1824="",F_Inputs!M1824,InpOverride!M1824)</f>
        <v>0</v>
      </c>
    </row>
    <row r="1825" spans="1:13" x14ac:dyDescent="0.35">
      <c r="A1825" t="s">
        <v>244</v>
      </c>
      <c r="B1825" t="s">
        <v>293</v>
      </c>
      <c r="C1825" t="s">
        <v>294</v>
      </c>
      <c r="D1825" t="s">
        <v>172</v>
      </c>
      <c r="E1825" t="s">
        <v>292</v>
      </c>
      <c r="F1825" s="347">
        <f>IF(InpOverride!F1825="",F_Inputs!F1825,InpOverride!F1825)</f>
        <v>0</v>
      </c>
      <c r="G1825" s="347">
        <f>IF(InpOverride!G1825="",F_Inputs!G1825,InpOverride!G1825)</f>
        <v>0</v>
      </c>
      <c r="H1825" s="347">
        <f>IF(InpOverride!H1825="",F_Inputs!H1825,InpOverride!H1825)</f>
        <v>0</v>
      </c>
      <c r="I1825" s="347">
        <f>IF(InpOverride!I1825="",F_Inputs!I1825,InpOverride!I1825)</f>
        <v>3086.1725000000001</v>
      </c>
      <c r="J1825" s="347">
        <f>IF(InpOverride!J1825="",F_Inputs!J1825,InpOverride!J1825)</f>
        <v>0</v>
      </c>
      <c r="K1825" s="347">
        <f>IF(InpOverride!K1825="",F_Inputs!K1825,InpOverride!K1825)</f>
        <v>0</v>
      </c>
      <c r="L1825" s="347">
        <f>IF(InpOverride!L1825="",F_Inputs!L1825,InpOverride!L1825)</f>
        <v>0</v>
      </c>
      <c r="M1825" s="347">
        <f>IF(InpOverride!M1825="",F_Inputs!M1825,InpOverride!M1825)</f>
        <v>0</v>
      </c>
    </row>
    <row r="1826" spans="1:13" x14ac:dyDescent="0.35">
      <c r="A1826" t="s">
        <v>244</v>
      </c>
      <c r="B1826" t="s">
        <v>295</v>
      </c>
      <c r="C1826" t="s">
        <v>296</v>
      </c>
      <c r="D1826" t="s">
        <v>188</v>
      </c>
      <c r="E1826" t="s">
        <v>292</v>
      </c>
      <c r="F1826" s="347">
        <f>IF(InpOverride!F1826="",F_Inputs!F1826,InpOverride!F1826)</f>
        <v>0</v>
      </c>
      <c r="G1826" s="347">
        <f>IF(InpOverride!G1826="",F_Inputs!G1826,InpOverride!G1826)</f>
        <v>0</v>
      </c>
      <c r="H1826" s="347">
        <f>IF(InpOverride!H1826="",F_Inputs!H1826,InpOverride!H1826)</f>
        <v>3.24</v>
      </c>
      <c r="I1826" s="347">
        <f>IF(InpOverride!I1826="",F_Inputs!I1826,InpOverride!I1826)</f>
        <v>2.58</v>
      </c>
      <c r="J1826" s="347">
        <f>IF(InpOverride!J1826="",F_Inputs!J1826,InpOverride!J1826)</f>
        <v>0</v>
      </c>
      <c r="K1826" s="347">
        <f>IF(InpOverride!K1826="",F_Inputs!K1826,InpOverride!K1826)</f>
        <v>0</v>
      </c>
      <c r="L1826" s="347">
        <f>IF(InpOverride!L1826="",F_Inputs!L1826,InpOverride!L1826)</f>
        <v>0</v>
      </c>
      <c r="M1826" s="347">
        <f>IF(InpOverride!M1826="",F_Inputs!M1826,InpOverride!M1826)</f>
        <v>0</v>
      </c>
    </row>
    <row r="1827" spans="1:13" x14ac:dyDescent="0.35">
      <c r="A1827" t="s">
        <v>244</v>
      </c>
      <c r="B1827" t="s">
        <v>297</v>
      </c>
      <c r="C1827" t="s">
        <v>298</v>
      </c>
      <c r="D1827" t="s">
        <v>205</v>
      </c>
      <c r="E1827" t="s">
        <v>292</v>
      </c>
      <c r="F1827" s="347">
        <f>IF(InpOverride!F1827="",F_Inputs!F1827,InpOverride!F1827)</f>
        <v>0</v>
      </c>
      <c r="G1827" s="347">
        <f>IF(InpOverride!G1827="",F_Inputs!G1827,InpOverride!G1827)</f>
        <v>0</v>
      </c>
      <c r="H1827" s="347">
        <f>IF(InpOverride!H1827="",F_Inputs!H1827,InpOverride!H1827)</f>
        <v>0</v>
      </c>
      <c r="I1827" s="347" t="str">
        <f>IF(InpOverride!I1827="",F_Inputs!I1827,InpOverride!I1827)</f>
        <v>No</v>
      </c>
      <c r="J1827" s="347">
        <f>IF(InpOverride!J1827="",F_Inputs!J1827,InpOverride!J1827)</f>
        <v>0</v>
      </c>
      <c r="K1827" s="347">
        <f>IF(InpOverride!K1827="",F_Inputs!K1827,InpOverride!K1827)</f>
        <v>0</v>
      </c>
      <c r="L1827" s="347">
        <f>IF(InpOverride!L1827="",F_Inputs!L1827,InpOverride!L1827)</f>
        <v>0</v>
      </c>
      <c r="M1827" s="347">
        <f>IF(InpOverride!M1827="",F_Inputs!M1827,InpOverride!M1827)</f>
        <v>0</v>
      </c>
    </row>
    <row r="1828" spans="1:13" x14ac:dyDescent="0.35">
      <c r="A1828" t="s">
        <v>244</v>
      </c>
      <c r="B1828" t="s">
        <v>300</v>
      </c>
      <c r="C1828" t="s">
        <v>301</v>
      </c>
      <c r="D1828" t="s">
        <v>170</v>
      </c>
      <c r="E1828" t="s">
        <v>292</v>
      </c>
      <c r="F1828" s="347">
        <f>IF(InpOverride!F1828="",F_Inputs!F1828,InpOverride!F1828)</f>
        <v>0</v>
      </c>
      <c r="G1828" s="347">
        <f>IF(InpOverride!G1828="",F_Inputs!G1828,InpOverride!G1828)</f>
        <v>0</v>
      </c>
      <c r="H1828" s="347">
        <f>IF(InpOverride!H1828="",F_Inputs!H1828,InpOverride!H1828)</f>
        <v>0</v>
      </c>
      <c r="I1828" s="347">
        <f>IF(InpOverride!I1828="",F_Inputs!I1828,InpOverride!I1828)</f>
        <v>-0.65249999999999997</v>
      </c>
      <c r="J1828" s="347">
        <f>IF(InpOverride!J1828="",F_Inputs!J1828,InpOverride!J1828)</f>
        <v>0</v>
      </c>
      <c r="K1828" s="347">
        <f>IF(InpOverride!K1828="",F_Inputs!K1828,InpOverride!K1828)</f>
        <v>0</v>
      </c>
      <c r="L1828" s="347">
        <f>IF(InpOverride!L1828="",F_Inputs!L1828,InpOverride!L1828)</f>
        <v>0</v>
      </c>
      <c r="M1828" s="347">
        <f>IF(InpOverride!M1828="",F_Inputs!M1828,InpOverride!M1828)</f>
        <v>0</v>
      </c>
    </row>
    <row r="1829" spans="1:13" x14ac:dyDescent="0.35">
      <c r="A1829" t="s">
        <v>244</v>
      </c>
      <c r="B1829" t="s">
        <v>302</v>
      </c>
      <c r="C1829" t="s">
        <v>303</v>
      </c>
      <c r="D1829" t="s">
        <v>170</v>
      </c>
      <c r="E1829" t="s">
        <v>292</v>
      </c>
      <c r="F1829" s="347">
        <f>IF(InpOverride!F1829="",F_Inputs!F1829,InpOverride!F1829)</f>
        <v>0</v>
      </c>
      <c r="G1829" s="347">
        <f>IF(InpOverride!G1829="",F_Inputs!G1829,InpOverride!G1829)</f>
        <v>0</v>
      </c>
      <c r="H1829" s="347">
        <f>IF(InpOverride!H1829="",F_Inputs!H1829,InpOverride!H1829)</f>
        <v>0</v>
      </c>
      <c r="I1829" s="347">
        <f>IF(InpOverride!I1829="",F_Inputs!I1829,InpOverride!I1829)</f>
        <v>-6.4</v>
      </c>
      <c r="J1829" s="347">
        <f>IF(InpOverride!J1829="",F_Inputs!J1829,InpOverride!J1829)</f>
        <v>0</v>
      </c>
      <c r="K1829" s="347">
        <f>IF(InpOverride!K1829="",F_Inputs!K1829,InpOverride!K1829)</f>
        <v>0</v>
      </c>
      <c r="L1829" s="347">
        <f>IF(InpOverride!L1829="",F_Inputs!L1829,InpOverride!L1829)</f>
        <v>0</v>
      </c>
      <c r="M1829" s="347">
        <f>IF(InpOverride!M1829="",F_Inputs!M1829,InpOverride!M1829)</f>
        <v>0</v>
      </c>
    </row>
    <row r="1830" spans="1:13" x14ac:dyDescent="0.35">
      <c r="A1830" t="s">
        <v>244</v>
      </c>
      <c r="B1830" t="s">
        <v>304</v>
      </c>
      <c r="C1830" t="s">
        <v>305</v>
      </c>
      <c r="D1830" t="s">
        <v>186</v>
      </c>
      <c r="E1830" t="s">
        <v>292</v>
      </c>
      <c r="F1830" s="347">
        <f>IF(InpOverride!F1830="",F_Inputs!F1830,InpOverride!F1830)</f>
        <v>0</v>
      </c>
      <c r="G1830" s="347">
        <f>IF(InpOverride!G1830="",F_Inputs!G1830,InpOverride!G1830)</f>
        <v>0</v>
      </c>
      <c r="H1830" s="347">
        <f>IF(InpOverride!H1830="",F_Inputs!H1830,InpOverride!H1830)</f>
        <v>7.0717592592592603E-3</v>
      </c>
      <c r="I1830" s="347">
        <f>IF(InpOverride!I1830="",F_Inputs!I1830,InpOverride!I1830)</f>
        <v>3.3047562332775039E-3</v>
      </c>
      <c r="J1830" s="347">
        <f>IF(InpOverride!J1830="",F_Inputs!J1830,InpOverride!J1830)</f>
        <v>0</v>
      </c>
      <c r="K1830" s="347">
        <f>IF(InpOverride!K1830="",F_Inputs!K1830,InpOverride!K1830)</f>
        <v>0</v>
      </c>
      <c r="L1830" s="347">
        <f>IF(InpOverride!L1830="",F_Inputs!L1830,InpOverride!L1830)</f>
        <v>0</v>
      </c>
      <c r="M1830" s="347">
        <f>IF(InpOverride!M1830="",F_Inputs!M1830,InpOverride!M1830)</f>
        <v>0</v>
      </c>
    </row>
    <row r="1831" spans="1:13" x14ac:dyDescent="0.35">
      <c r="A1831" t="s">
        <v>244</v>
      </c>
      <c r="B1831" t="s">
        <v>306</v>
      </c>
      <c r="C1831" t="s">
        <v>307</v>
      </c>
      <c r="D1831" t="s">
        <v>205</v>
      </c>
      <c r="E1831" t="s">
        <v>292</v>
      </c>
      <c r="F1831" s="347">
        <f>IF(InpOverride!F1831="",F_Inputs!F1831,InpOverride!F1831)</f>
        <v>0</v>
      </c>
      <c r="G1831" s="347">
        <f>IF(InpOverride!G1831="",F_Inputs!G1831,InpOverride!G1831)</f>
        <v>0</v>
      </c>
      <c r="H1831" s="347">
        <f>IF(InpOverride!H1831="",F_Inputs!H1831,InpOverride!H1831)</f>
        <v>0</v>
      </c>
      <c r="I1831" s="347" t="str">
        <f>IF(InpOverride!I1831="",F_Inputs!I1831,InpOverride!I1831)</f>
        <v>Yes</v>
      </c>
      <c r="J1831" s="347">
        <f>IF(InpOverride!J1831="",F_Inputs!J1831,InpOverride!J1831)</f>
        <v>0</v>
      </c>
      <c r="K1831" s="347">
        <f>IF(InpOverride!K1831="",F_Inputs!K1831,InpOverride!K1831)</f>
        <v>0</v>
      </c>
      <c r="L1831" s="347">
        <f>IF(InpOverride!L1831="",F_Inputs!L1831,InpOverride!L1831)</f>
        <v>0</v>
      </c>
      <c r="M1831" s="347">
        <f>IF(InpOverride!M1831="",F_Inputs!M1831,InpOverride!M1831)</f>
        <v>0</v>
      </c>
    </row>
    <row r="1832" spans="1:13" x14ac:dyDescent="0.35">
      <c r="A1832" t="s">
        <v>244</v>
      </c>
      <c r="B1832" t="s">
        <v>309</v>
      </c>
      <c r="C1832" t="s">
        <v>310</v>
      </c>
      <c r="D1832" t="s">
        <v>170</v>
      </c>
      <c r="E1832" t="s">
        <v>292</v>
      </c>
      <c r="F1832" s="347">
        <f>IF(InpOverride!F1832="",F_Inputs!F1832,InpOverride!F1832)</f>
        <v>0</v>
      </c>
      <c r="G1832" s="347">
        <f>IF(InpOverride!G1832="",F_Inputs!G1832,InpOverride!G1832)</f>
        <v>0</v>
      </c>
      <c r="H1832" s="347">
        <f>IF(InpOverride!H1832="",F_Inputs!H1832,InpOverride!H1832)</f>
        <v>0</v>
      </c>
      <c r="I1832" s="347">
        <f>IF(InpOverride!I1832="",F_Inputs!I1832,InpOverride!I1832)</f>
        <v>1.6220000000000001</v>
      </c>
      <c r="J1832" s="347">
        <f>IF(InpOverride!J1832="",F_Inputs!J1832,InpOverride!J1832)</f>
        <v>0</v>
      </c>
      <c r="K1832" s="347">
        <f>IF(InpOverride!K1832="",F_Inputs!K1832,InpOverride!K1832)</f>
        <v>0</v>
      </c>
      <c r="L1832" s="347">
        <f>IF(InpOverride!L1832="",F_Inputs!L1832,InpOverride!L1832)</f>
        <v>0</v>
      </c>
      <c r="M1832" s="347">
        <f>IF(InpOverride!M1832="",F_Inputs!M1832,InpOverride!M1832)</f>
        <v>0</v>
      </c>
    </row>
    <row r="1833" spans="1:13" x14ac:dyDescent="0.35">
      <c r="A1833" t="s">
        <v>244</v>
      </c>
      <c r="B1833" t="s">
        <v>311</v>
      </c>
      <c r="C1833" t="s">
        <v>312</v>
      </c>
      <c r="D1833" t="s">
        <v>170</v>
      </c>
      <c r="E1833" t="s">
        <v>292</v>
      </c>
      <c r="F1833" s="347">
        <f>IF(InpOverride!F1833="",F_Inputs!F1833,InpOverride!F1833)</f>
        <v>0</v>
      </c>
      <c r="G1833" s="347">
        <f>IF(InpOverride!G1833="",F_Inputs!G1833,InpOverride!G1833)</f>
        <v>0</v>
      </c>
      <c r="H1833" s="347">
        <f>IF(InpOverride!H1833="",F_Inputs!H1833,InpOverride!H1833)</f>
        <v>0</v>
      </c>
      <c r="I1833" s="347">
        <f>IF(InpOverride!I1833="",F_Inputs!I1833,InpOverride!I1833)</f>
        <v>6.2</v>
      </c>
      <c r="J1833" s="347">
        <f>IF(InpOverride!J1833="",F_Inputs!J1833,InpOverride!J1833)</f>
        <v>0</v>
      </c>
      <c r="K1833" s="347">
        <f>IF(InpOverride!K1833="",F_Inputs!K1833,InpOverride!K1833)</f>
        <v>0</v>
      </c>
      <c r="L1833" s="347">
        <f>IF(InpOverride!L1833="",F_Inputs!L1833,InpOverride!L1833)</f>
        <v>0</v>
      </c>
      <c r="M1833" s="347">
        <f>IF(InpOverride!M1833="",F_Inputs!M1833,InpOverride!M1833)</f>
        <v>0</v>
      </c>
    </row>
    <row r="1834" spans="1:13" x14ac:dyDescent="0.35">
      <c r="A1834" t="s">
        <v>244</v>
      </c>
      <c r="B1834" t="s">
        <v>313</v>
      </c>
      <c r="C1834" t="s">
        <v>314</v>
      </c>
      <c r="D1834" t="s">
        <v>189</v>
      </c>
      <c r="E1834" t="s">
        <v>292</v>
      </c>
      <c r="F1834" s="347">
        <f>IF(InpOverride!F1834="",F_Inputs!F1834,InpOverride!F1834)</f>
        <v>0</v>
      </c>
      <c r="G1834" s="347">
        <f>IF(InpOverride!G1834="",F_Inputs!G1834,InpOverride!G1834)</f>
        <v>0</v>
      </c>
      <c r="H1834" s="347">
        <f>IF(InpOverride!H1834="",F_Inputs!H1834,InpOverride!H1834)</f>
        <v>0</v>
      </c>
      <c r="I1834" s="347">
        <f>IF(InpOverride!I1834="",F_Inputs!I1834,InpOverride!I1834)</f>
        <v>1.85640796242451</v>
      </c>
      <c r="J1834" s="347">
        <f>IF(InpOverride!J1834="",F_Inputs!J1834,InpOverride!J1834)</f>
        <v>0</v>
      </c>
      <c r="K1834" s="347">
        <f>IF(InpOverride!K1834="",F_Inputs!K1834,InpOverride!K1834)</f>
        <v>0</v>
      </c>
      <c r="L1834" s="347">
        <f>IF(InpOverride!L1834="",F_Inputs!L1834,InpOverride!L1834)</f>
        <v>0</v>
      </c>
      <c r="M1834" s="347">
        <f>IF(InpOverride!M1834="",F_Inputs!M1834,InpOverride!M1834)</f>
        <v>0</v>
      </c>
    </row>
    <row r="1835" spans="1:13" x14ac:dyDescent="0.35">
      <c r="A1835" t="s">
        <v>244</v>
      </c>
      <c r="B1835" t="s">
        <v>315</v>
      </c>
      <c r="C1835" t="s">
        <v>316</v>
      </c>
      <c r="D1835" t="s">
        <v>205</v>
      </c>
      <c r="E1835" t="s">
        <v>292</v>
      </c>
      <c r="F1835" s="347">
        <f>IF(InpOverride!F1835="",F_Inputs!F1835,InpOverride!F1835)</f>
        <v>0</v>
      </c>
      <c r="G1835" s="347">
        <f>IF(InpOverride!G1835="",F_Inputs!G1835,InpOverride!G1835)</f>
        <v>0</v>
      </c>
      <c r="H1835" s="347">
        <f>IF(InpOverride!H1835="",F_Inputs!H1835,InpOverride!H1835)</f>
        <v>0</v>
      </c>
      <c r="I1835" s="347" t="str">
        <f>IF(InpOverride!I1835="",F_Inputs!I1835,InpOverride!I1835)</f>
        <v>Yes</v>
      </c>
      <c r="J1835" s="347">
        <f>IF(InpOverride!J1835="",F_Inputs!J1835,InpOverride!J1835)</f>
        <v>0</v>
      </c>
      <c r="K1835" s="347">
        <f>IF(InpOverride!K1835="",F_Inputs!K1835,InpOverride!K1835)</f>
        <v>0</v>
      </c>
      <c r="L1835" s="347">
        <f>IF(InpOverride!L1835="",F_Inputs!L1835,InpOverride!L1835)</f>
        <v>0</v>
      </c>
      <c r="M1835" s="347">
        <f>IF(InpOverride!M1835="",F_Inputs!M1835,InpOverride!M1835)</f>
        <v>0</v>
      </c>
    </row>
    <row r="1836" spans="1:13" x14ac:dyDescent="0.35">
      <c r="A1836" t="s">
        <v>244</v>
      </c>
      <c r="B1836" t="s">
        <v>317</v>
      </c>
      <c r="C1836" t="s">
        <v>318</v>
      </c>
      <c r="D1836" t="s">
        <v>170</v>
      </c>
      <c r="E1836" t="s">
        <v>292</v>
      </c>
      <c r="F1836" s="347">
        <f>IF(InpOverride!F1836="",F_Inputs!F1836,InpOverride!F1836)</f>
        <v>0</v>
      </c>
      <c r="G1836" s="347">
        <f>IF(InpOverride!G1836="",F_Inputs!G1836,InpOverride!G1836)</f>
        <v>0</v>
      </c>
      <c r="H1836" s="347">
        <f>IF(InpOverride!H1836="",F_Inputs!H1836,InpOverride!H1836)</f>
        <v>0</v>
      </c>
      <c r="I1836" s="347">
        <f>IF(InpOverride!I1836="",F_Inputs!I1836,InpOverride!I1836)</f>
        <v>0.68620000000000003</v>
      </c>
      <c r="J1836" s="347">
        <f>IF(InpOverride!J1836="",F_Inputs!J1836,InpOverride!J1836)</f>
        <v>0</v>
      </c>
      <c r="K1836" s="347">
        <f>IF(InpOverride!K1836="",F_Inputs!K1836,InpOverride!K1836)</f>
        <v>0</v>
      </c>
      <c r="L1836" s="347">
        <f>IF(InpOverride!L1836="",F_Inputs!L1836,InpOverride!L1836)</f>
        <v>0</v>
      </c>
      <c r="M1836" s="347">
        <f>IF(InpOverride!M1836="",F_Inputs!M1836,InpOverride!M1836)</f>
        <v>0</v>
      </c>
    </row>
    <row r="1837" spans="1:13" x14ac:dyDescent="0.35">
      <c r="A1837" t="s">
        <v>244</v>
      </c>
      <c r="B1837" t="s">
        <v>319</v>
      </c>
      <c r="C1837" t="s">
        <v>320</v>
      </c>
      <c r="D1837" t="s">
        <v>170</v>
      </c>
      <c r="E1837" t="s">
        <v>292</v>
      </c>
      <c r="F1837" s="347">
        <f>IF(InpOverride!F1837="",F_Inputs!F1837,InpOverride!F1837)</f>
        <v>0</v>
      </c>
      <c r="G1837" s="347">
        <f>IF(InpOverride!G1837="",F_Inputs!G1837,InpOverride!G1837)</f>
        <v>0</v>
      </c>
      <c r="H1837" s="347">
        <f>IF(InpOverride!H1837="",F_Inputs!H1837,InpOverride!H1837)</f>
        <v>0</v>
      </c>
      <c r="I1837" s="347">
        <f>IF(InpOverride!I1837="",F_Inputs!I1837,InpOverride!I1837)</f>
        <v>9.3000000000000007</v>
      </c>
      <c r="J1837" s="347">
        <f>IF(InpOverride!J1837="",F_Inputs!J1837,InpOverride!J1837)</f>
        <v>0</v>
      </c>
      <c r="K1837" s="347">
        <f>IF(InpOverride!K1837="",F_Inputs!K1837,InpOverride!K1837)</f>
        <v>0</v>
      </c>
      <c r="L1837" s="347">
        <f>IF(InpOverride!L1837="",F_Inputs!L1837,InpOverride!L1837)</f>
        <v>0</v>
      </c>
      <c r="M1837" s="347">
        <f>IF(InpOverride!M1837="",F_Inputs!M1837,InpOverride!M1837)</f>
        <v>0</v>
      </c>
    </row>
    <row r="1838" spans="1:13" x14ac:dyDescent="0.35">
      <c r="A1838" t="s">
        <v>244</v>
      </c>
      <c r="B1838" t="s">
        <v>321</v>
      </c>
      <c r="C1838" t="s">
        <v>322</v>
      </c>
      <c r="D1838" t="s">
        <v>189</v>
      </c>
      <c r="E1838" t="s">
        <v>292</v>
      </c>
      <c r="F1838" s="347">
        <f>IF(InpOverride!F1838="",F_Inputs!F1838,InpOverride!F1838)</f>
        <v>0</v>
      </c>
      <c r="G1838" s="347">
        <f>IF(InpOverride!G1838="",F_Inputs!G1838,InpOverride!G1838)</f>
        <v>0</v>
      </c>
      <c r="H1838" s="347">
        <f>IF(InpOverride!H1838="",F_Inputs!H1838,InpOverride!H1838)</f>
        <v>0</v>
      </c>
      <c r="I1838" s="347">
        <f>IF(InpOverride!I1838="",F_Inputs!I1838,InpOverride!I1838)</f>
        <v>-1.73611111111112</v>
      </c>
      <c r="J1838" s="347">
        <f>IF(InpOverride!J1838="",F_Inputs!J1838,InpOverride!J1838)</f>
        <v>0</v>
      </c>
      <c r="K1838" s="347">
        <f>IF(InpOverride!K1838="",F_Inputs!K1838,InpOverride!K1838)</f>
        <v>0</v>
      </c>
      <c r="L1838" s="347">
        <f>IF(InpOverride!L1838="",F_Inputs!L1838,InpOverride!L1838)</f>
        <v>0</v>
      </c>
      <c r="M1838" s="347">
        <f>IF(InpOverride!M1838="",F_Inputs!M1838,InpOverride!M1838)</f>
        <v>0</v>
      </c>
    </row>
    <row r="1839" spans="1:13" x14ac:dyDescent="0.35">
      <c r="A1839" t="s">
        <v>244</v>
      </c>
      <c r="B1839" t="s">
        <v>323</v>
      </c>
      <c r="C1839" t="s">
        <v>324</v>
      </c>
      <c r="D1839" t="s">
        <v>205</v>
      </c>
      <c r="E1839" t="s">
        <v>292</v>
      </c>
      <c r="F1839" s="347">
        <f>IF(InpOverride!F1839="",F_Inputs!F1839,InpOverride!F1839)</f>
        <v>0</v>
      </c>
      <c r="G1839" s="347">
        <f>IF(InpOverride!G1839="",F_Inputs!G1839,InpOverride!G1839)</f>
        <v>0</v>
      </c>
      <c r="H1839" s="347">
        <f>IF(InpOverride!H1839="",F_Inputs!H1839,InpOverride!H1839)</f>
        <v>0</v>
      </c>
      <c r="I1839" s="347" t="str">
        <f>IF(InpOverride!I1839="",F_Inputs!I1839,InpOverride!I1839)</f>
        <v>No</v>
      </c>
      <c r="J1839" s="347">
        <f>IF(InpOverride!J1839="",F_Inputs!J1839,InpOverride!J1839)</f>
        <v>0</v>
      </c>
      <c r="K1839" s="347">
        <f>IF(InpOverride!K1839="",F_Inputs!K1839,InpOverride!K1839)</f>
        <v>0</v>
      </c>
      <c r="L1839" s="347">
        <f>IF(InpOverride!L1839="",F_Inputs!L1839,InpOverride!L1839)</f>
        <v>0</v>
      </c>
      <c r="M1839" s="347">
        <f>IF(InpOverride!M1839="",F_Inputs!M1839,InpOverride!M1839)</f>
        <v>0</v>
      </c>
    </row>
    <row r="1840" spans="1:13" x14ac:dyDescent="0.35">
      <c r="A1840" t="s">
        <v>244</v>
      </c>
      <c r="B1840" t="s">
        <v>325</v>
      </c>
      <c r="C1840" t="s">
        <v>326</v>
      </c>
      <c r="D1840" t="s">
        <v>170</v>
      </c>
      <c r="E1840" t="s">
        <v>292</v>
      </c>
      <c r="F1840" s="347">
        <f>IF(InpOverride!F1840="",F_Inputs!F1840,InpOverride!F1840)</f>
        <v>0</v>
      </c>
      <c r="G1840" s="347">
        <f>IF(InpOverride!G1840="",F_Inputs!G1840,InpOverride!G1840)</f>
        <v>0</v>
      </c>
      <c r="H1840" s="347">
        <f>IF(InpOverride!H1840="",F_Inputs!H1840,InpOverride!H1840)</f>
        <v>0</v>
      </c>
      <c r="I1840" s="347">
        <f>IF(InpOverride!I1840="",F_Inputs!I1840,InpOverride!I1840)</f>
        <v>-1.7423999999999999</v>
      </c>
      <c r="J1840" s="347">
        <f>IF(InpOverride!J1840="",F_Inputs!J1840,InpOverride!J1840)</f>
        <v>0</v>
      </c>
      <c r="K1840" s="347">
        <f>IF(InpOverride!K1840="",F_Inputs!K1840,InpOverride!K1840)</f>
        <v>0</v>
      </c>
      <c r="L1840" s="347">
        <f>IF(InpOverride!L1840="",F_Inputs!L1840,InpOverride!L1840)</f>
        <v>0</v>
      </c>
      <c r="M1840" s="347">
        <f>IF(InpOverride!M1840="",F_Inputs!M1840,InpOverride!M1840)</f>
        <v>0</v>
      </c>
    </row>
    <row r="1841" spans="1:13" x14ac:dyDescent="0.35">
      <c r="A1841" t="s">
        <v>244</v>
      </c>
      <c r="B1841" t="s">
        <v>327</v>
      </c>
      <c r="C1841" t="s">
        <v>328</v>
      </c>
      <c r="D1841" t="s">
        <v>170</v>
      </c>
      <c r="E1841" t="s">
        <v>292</v>
      </c>
      <c r="F1841" s="347">
        <f>IF(InpOverride!F1841="",F_Inputs!F1841,InpOverride!F1841)</f>
        <v>0</v>
      </c>
      <c r="G1841" s="347">
        <f>IF(InpOverride!G1841="",F_Inputs!G1841,InpOverride!G1841)</f>
        <v>0</v>
      </c>
      <c r="H1841" s="347">
        <f>IF(InpOverride!H1841="",F_Inputs!H1841,InpOverride!H1841)</f>
        <v>0</v>
      </c>
      <c r="I1841" s="347">
        <f>IF(InpOverride!I1841="",F_Inputs!I1841,InpOverride!I1841)</f>
        <v>-9.2988</v>
      </c>
      <c r="J1841" s="347">
        <f>IF(InpOverride!J1841="",F_Inputs!J1841,InpOverride!J1841)</f>
        <v>0</v>
      </c>
      <c r="K1841" s="347">
        <f>IF(InpOverride!K1841="",F_Inputs!K1841,InpOverride!K1841)</f>
        <v>0</v>
      </c>
      <c r="L1841" s="347">
        <f>IF(InpOverride!L1841="",F_Inputs!L1841,InpOverride!L1841)</f>
        <v>0</v>
      </c>
      <c r="M1841" s="347">
        <f>IF(InpOverride!M1841="",F_Inputs!M1841,InpOverride!M1841)</f>
        <v>0</v>
      </c>
    </row>
    <row r="1842" spans="1:13" x14ac:dyDescent="0.35">
      <c r="A1842" t="s">
        <v>244</v>
      </c>
      <c r="B1842" t="s">
        <v>329</v>
      </c>
      <c r="C1842" t="s">
        <v>330</v>
      </c>
      <c r="D1842" t="s">
        <v>188</v>
      </c>
      <c r="E1842" t="s">
        <v>292</v>
      </c>
      <c r="F1842" s="347">
        <f>IF(InpOverride!F1842="",F_Inputs!F1842,InpOverride!F1842)</f>
        <v>0</v>
      </c>
      <c r="G1842" s="347">
        <f>IF(InpOverride!G1842="",F_Inputs!G1842,InpOverride!G1842)</f>
        <v>0</v>
      </c>
      <c r="H1842" s="347">
        <f>IF(InpOverride!H1842="",F_Inputs!H1842,InpOverride!H1842)</f>
        <v>117.4</v>
      </c>
      <c r="I1842" s="347">
        <f>IF(InpOverride!I1842="",F_Inputs!I1842,InpOverride!I1842)</f>
        <v>106.63324112629714</v>
      </c>
      <c r="J1842" s="347">
        <f>IF(InpOverride!J1842="",F_Inputs!J1842,InpOverride!J1842)</f>
        <v>0</v>
      </c>
      <c r="K1842" s="347">
        <f>IF(InpOverride!K1842="",F_Inputs!K1842,InpOverride!K1842)</f>
        <v>0</v>
      </c>
      <c r="L1842" s="347">
        <f>IF(InpOverride!L1842="",F_Inputs!L1842,InpOverride!L1842)</f>
        <v>0</v>
      </c>
      <c r="M1842" s="347">
        <f>IF(InpOverride!M1842="",F_Inputs!M1842,InpOverride!M1842)</f>
        <v>0</v>
      </c>
    </row>
    <row r="1843" spans="1:13" x14ac:dyDescent="0.35">
      <c r="A1843" t="s">
        <v>244</v>
      </c>
      <c r="B1843" t="s">
        <v>331</v>
      </c>
      <c r="C1843" t="s">
        <v>332</v>
      </c>
      <c r="D1843" t="s">
        <v>205</v>
      </c>
      <c r="E1843" t="s">
        <v>292</v>
      </c>
      <c r="F1843" s="347">
        <f>IF(InpOverride!F1843="",F_Inputs!F1843,InpOverride!F1843)</f>
        <v>0</v>
      </c>
      <c r="G1843" s="347">
        <f>IF(InpOverride!G1843="",F_Inputs!G1843,InpOverride!G1843)</f>
        <v>0</v>
      </c>
      <c r="H1843" s="347">
        <f>IF(InpOverride!H1843="",F_Inputs!H1843,InpOverride!H1843)</f>
        <v>0</v>
      </c>
      <c r="I1843" s="347" t="str">
        <f>IF(InpOverride!I1843="",F_Inputs!I1843,InpOverride!I1843)</f>
        <v>Yes</v>
      </c>
      <c r="J1843" s="347">
        <f>IF(InpOverride!J1843="",F_Inputs!J1843,InpOverride!J1843)</f>
        <v>0</v>
      </c>
      <c r="K1843" s="347">
        <f>IF(InpOverride!K1843="",F_Inputs!K1843,InpOverride!K1843)</f>
        <v>0</v>
      </c>
      <c r="L1843" s="347">
        <f>IF(InpOverride!L1843="",F_Inputs!L1843,InpOverride!L1843)</f>
        <v>0</v>
      </c>
      <c r="M1843" s="347">
        <f>IF(InpOverride!M1843="",F_Inputs!M1843,InpOverride!M1843)</f>
        <v>0</v>
      </c>
    </row>
    <row r="1844" spans="1:13" x14ac:dyDescent="0.35">
      <c r="A1844" t="s">
        <v>244</v>
      </c>
      <c r="B1844" t="s">
        <v>333</v>
      </c>
      <c r="C1844" t="s">
        <v>334</v>
      </c>
      <c r="D1844" t="s">
        <v>170</v>
      </c>
      <c r="E1844" t="s">
        <v>292</v>
      </c>
      <c r="F1844" s="347">
        <f>IF(InpOverride!F1844="",F_Inputs!F1844,InpOverride!F1844)</f>
        <v>0</v>
      </c>
      <c r="G1844" s="347">
        <f>IF(InpOverride!G1844="",F_Inputs!G1844,InpOverride!G1844)</f>
        <v>0</v>
      </c>
      <c r="H1844" s="347">
        <f>IF(InpOverride!H1844="",F_Inputs!H1844,InpOverride!H1844)</f>
        <v>0</v>
      </c>
      <c r="I1844" s="347">
        <f>IF(InpOverride!I1844="",F_Inputs!I1844,InpOverride!I1844)</f>
        <v>1.7556000000000016</v>
      </c>
      <c r="J1844" s="347">
        <f>IF(InpOverride!J1844="",F_Inputs!J1844,InpOverride!J1844)</f>
        <v>0</v>
      </c>
      <c r="K1844" s="347">
        <f>IF(InpOverride!K1844="",F_Inputs!K1844,InpOverride!K1844)</f>
        <v>0</v>
      </c>
      <c r="L1844" s="347">
        <f>IF(InpOverride!L1844="",F_Inputs!L1844,InpOverride!L1844)</f>
        <v>0</v>
      </c>
      <c r="M1844" s="347">
        <f>IF(InpOverride!M1844="",F_Inputs!M1844,InpOverride!M1844)</f>
        <v>0</v>
      </c>
    </row>
    <row r="1845" spans="1:13" x14ac:dyDescent="0.35">
      <c r="A1845" t="s">
        <v>244</v>
      </c>
      <c r="B1845" t="s">
        <v>335</v>
      </c>
      <c r="C1845" t="s">
        <v>336</v>
      </c>
      <c r="D1845" t="s">
        <v>170</v>
      </c>
      <c r="E1845" t="s">
        <v>292</v>
      </c>
      <c r="F1845" s="347">
        <f>IF(InpOverride!F1845="",F_Inputs!F1845,InpOverride!F1845)</f>
        <v>0</v>
      </c>
      <c r="G1845" s="347">
        <f>IF(InpOverride!G1845="",F_Inputs!G1845,InpOverride!G1845)</f>
        <v>0</v>
      </c>
      <c r="H1845" s="347">
        <f>IF(InpOverride!H1845="",F_Inputs!H1845,InpOverride!H1845)</f>
        <v>0</v>
      </c>
      <c r="I1845" s="347">
        <f>IF(InpOverride!I1845="",F_Inputs!I1845,InpOverride!I1845)</f>
        <v>4.8</v>
      </c>
      <c r="J1845" s="347">
        <f>IF(InpOverride!J1845="",F_Inputs!J1845,InpOverride!J1845)</f>
        <v>0</v>
      </c>
      <c r="K1845" s="347">
        <f>IF(InpOverride!K1845="",F_Inputs!K1845,InpOverride!K1845)</f>
        <v>0</v>
      </c>
      <c r="L1845" s="347">
        <f>IF(InpOverride!L1845="",F_Inputs!L1845,InpOverride!L1845)</f>
        <v>0</v>
      </c>
      <c r="M1845" s="347">
        <f>IF(InpOverride!M1845="",F_Inputs!M1845,InpOverride!M1845)</f>
        <v>0</v>
      </c>
    </row>
    <row r="1846" spans="1:13" x14ac:dyDescent="0.35">
      <c r="A1846" t="s">
        <v>244</v>
      </c>
      <c r="B1846" t="s">
        <v>337</v>
      </c>
      <c r="C1846" t="s">
        <v>338</v>
      </c>
      <c r="D1846" t="s">
        <v>189</v>
      </c>
      <c r="E1846" t="s">
        <v>292</v>
      </c>
      <c r="F1846" s="347">
        <f>IF(InpOverride!F1846="",F_Inputs!F1846,InpOverride!F1846)</f>
        <v>0</v>
      </c>
      <c r="G1846" s="347">
        <f>IF(InpOverride!G1846="",F_Inputs!G1846,InpOverride!G1846)</f>
        <v>0</v>
      </c>
      <c r="H1846" s="347">
        <f>IF(InpOverride!H1846="",F_Inputs!H1846,InpOverride!H1846)</f>
        <v>3.53</v>
      </c>
      <c r="I1846" s="347">
        <f>IF(InpOverride!I1846="",F_Inputs!I1846,InpOverride!I1846)</f>
        <v>1.88457216152131</v>
      </c>
      <c r="J1846" s="347">
        <f>IF(InpOverride!J1846="",F_Inputs!J1846,InpOverride!J1846)</f>
        <v>0</v>
      </c>
      <c r="K1846" s="347">
        <f>IF(InpOverride!K1846="",F_Inputs!K1846,InpOverride!K1846)</f>
        <v>0</v>
      </c>
      <c r="L1846" s="347">
        <f>IF(InpOverride!L1846="",F_Inputs!L1846,InpOverride!L1846)</f>
        <v>0</v>
      </c>
      <c r="M1846" s="347">
        <f>IF(InpOverride!M1846="",F_Inputs!M1846,InpOverride!M1846)</f>
        <v>0</v>
      </c>
    </row>
    <row r="1847" spans="1:13" x14ac:dyDescent="0.35">
      <c r="A1847" t="s">
        <v>244</v>
      </c>
      <c r="B1847" t="s">
        <v>339</v>
      </c>
      <c r="C1847" t="s">
        <v>340</v>
      </c>
      <c r="D1847" t="s">
        <v>205</v>
      </c>
      <c r="E1847" t="s">
        <v>292</v>
      </c>
      <c r="F1847" s="347">
        <f>IF(InpOverride!F1847="",F_Inputs!F1847,InpOverride!F1847)</f>
        <v>0</v>
      </c>
      <c r="G1847" s="347">
        <f>IF(InpOverride!G1847="",F_Inputs!G1847,InpOverride!G1847)</f>
        <v>0</v>
      </c>
      <c r="H1847" s="347">
        <f>IF(InpOverride!H1847="",F_Inputs!H1847,InpOverride!H1847)</f>
        <v>0</v>
      </c>
      <c r="I1847" s="347" t="str">
        <f>IF(InpOverride!I1847="",F_Inputs!I1847,InpOverride!I1847)</f>
        <v>Yes</v>
      </c>
      <c r="J1847" s="347">
        <f>IF(InpOverride!J1847="",F_Inputs!J1847,InpOverride!J1847)</f>
        <v>0</v>
      </c>
      <c r="K1847" s="347">
        <f>IF(InpOverride!K1847="",F_Inputs!K1847,InpOverride!K1847)</f>
        <v>0</v>
      </c>
      <c r="L1847" s="347">
        <f>IF(InpOverride!L1847="",F_Inputs!L1847,InpOverride!L1847)</f>
        <v>0</v>
      </c>
      <c r="M1847" s="347">
        <f>IF(InpOverride!M1847="",F_Inputs!M1847,InpOverride!M1847)</f>
        <v>0</v>
      </c>
    </row>
    <row r="1848" spans="1:13" x14ac:dyDescent="0.35">
      <c r="A1848" t="s">
        <v>244</v>
      </c>
      <c r="B1848" t="s">
        <v>341</v>
      </c>
      <c r="C1848" t="s">
        <v>342</v>
      </c>
      <c r="D1848" t="s">
        <v>170</v>
      </c>
      <c r="E1848" t="s">
        <v>292</v>
      </c>
      <c r="F1848" s="347">
        <f>IF(InpOverride!F1848="",F_Inputs!F1848,InpOverride!F1848)</f>
        <v>0</v>
      </c>
      <c r="G1848" s="347">
        <f>IF(InpOverride!G1848="",F_Inputs!G1848,InpOverride!G1848)</f>
        <v>0</v>
      </c>
      <c r="H1848" s="347">
        <f>IF(InpOverride!H1848="",F_Inputs!H1848,InpOverride!H1848)</f>
        <v>0</v>
      </c>
      <c r="I1848" s="347">
        <f>IF(InpOverride!I1848="",F_Inputs!I1848,InpOverride!I1848)</f>
        <v>0</v>
      </c>
      <c r="J1848" s="347">
        <f>IF(InpOverride!J1848="",F_Inputs!J1848,InpOverride!J1848)</f>
        <v>0</v>
      </c>
      <c r="K1848" s="347">
        <f>IF(InpOverride!K1848="",F_Inputs!K1848,InpOverride!K1848)</f>
        <v>0</v>
      </c>
      <c r="L1848" s="347">
        <f>IF(InpOverride!L1848="",F_Inputs!L1848,InpOverride!L1848)</f>
        <v>0</v>
      </c>
      <c r="M1848" s="347">
        <f>IF(InpOverride!M1848="",F_Inputs!M1848,InpOverride!M1848)</f>
        <v>0</v>
      </c>
    </row>
    <row r="1849" spans="1:13" x14ac:dyDescent="0.35">
      <c r="A1849" t="s">
        <v>244</v>
      </c>
      <c r="B1849" t="s">
        <v>343</v>
      </c>
      <c r="C1849" t="s">
        <v>344</v>
      </c>
      <c r="D1849" t="s">
        <v>170</v>
      </c>
      <c r="E1849" t="s">
        <v>292</v>
      </c>
      <c r="F1849" s="347">
        <f>IF(InpOverride!F1849="",F_Inputs!F1849,InpOverride!F1849)</f>
        <v>0</v>
      </c>
      <c r="G1849" s="347">
        <f>IF(InpOverride!G1849="",F_Inputs!G1849,InpOverride!G1849)</f>
        <v>0</v>
      </c>
      <c r="H1849" s="347">
        <f>IF(InpOverride!H1849="",F_Inputs!H1849,InpOverride!H1849)</f>
        <v>0</v>
      </c>
      <c r="I1849" s="347">
        <f>IF(InpOverride!I1849="",F_Inputs!I1849,InpOverride!I1849)</f>
        <v>0</v>
      </c>
      <c r="J1849" s="347">
        <f>IF(InpOverride!J1849="",F_Inputs!J1849,InpOverride!J1849)</f>
        <v>0</v>
      </c>
      <c r="K1849" s="347">
        <f>IF(InpOverride!K1849="",F_Inputs!K1849,InpOverride!K1849)</f>
        <v>0</v>
      </c>
      <c r="L1849" s="347">
        <f>IF(InpOverride!L1849="",F_Inputs!L1849,InpOverride!L1849)</f>
        <v>0</v>
      </c>
      <c r="M1849" s="347">
        <f>IF(InpOverride!M1849="",F_Inputs!M1849,InpOverride!M1849)</f>
        <v>0</v>
      </c>
    </row>
    <row r="1850" spans="1:13" x14ac:dyDescent="0.35">
      <c r="A1850" t="s">
        <v>244</v>
      </c>
      <c r="B1850" t="s">
        <v>345</v>
      </c>
      <c r="C1850" t="s">
        <v>346</v>
      </c>
      <c r="D1850" t="s">
        <v>188</v>
      </c>
      <c r="E1850" t="s">
        <v>292</v>
      </c>
      <c r="F1850" s="347">
        <f>IF(InpOverride!F1850="",F_Inputs!F1850,InpOverride!F1850)</f>
        <v>0</v>
      </c>
      <c r="G1850" s="347">
        <f>IF(InpOverride!G1850="",F_Inputs!G1850,InpOverride!G1850)</f>
        <v>0</v>
      </c>
      <c r="H1850" s="347">
        <f>IF(InpOverride!H1850="",F_Inputs!H1850,InpOverride!H1850)</f>
        <v>0</v>
      </c>
      <c r="I1850" s="347">
        <f>IF(InpOverride!I1850="",F_Inputs!I1850,InpOverride!I1850)</f>
        <v>81.818181818181799</v>
      </c>
      <c r="J1850" s="347">
        <f>IF(InpOverride!J1850="",F_Inputs!J1850,InpOverride!J1850)</f>
        <v>0</v>
      </c>
      <c r="K1850" s="347">
        <f>IF(InpOverride!K1850="",F_Inputs!K1850,InpOverride!K1850)</f>
        <v>0</v>
      </c>
      <c r="L1850" s="347">
        <f>IF(InpOverride!L1850="",F_Inputs!L1850,InpOverride!L1850)</f>
        <v>0</v>
      </c>
      <c r="M1850" s="347">
        <f>IF(InpOverride!M1850="",F_Inputs!M1850,InpOverride!M1850)</f>
        <v>0</v>
      </c>
    </row>
    <row r="1851" spans="1:13" x14ac:dyDescent="0.35">
      <c r="A1851" t="s">
        <v>244</v>
      </c>
      <c r="B1851" t="s">
        <v>347</v>
      </c>
      <c r="C1851" t="s">
        <v>348</v>
      </c>
      <c r="D1851" t="s">
        <v>188</v>
      </c>
      <c r="E1851" t="s">
        <v>292</v>
      </c>
      <c r="F1851" s="347">
        <f>IF(InpOverride!F1851="",F_Inputs!F1851,InpOverride!F1851)</f>
        <v>0</v>
      </c>
      <c r="G1851" s="347">
        <f>IF(InpOverride!G1851="",F_Inputs!G1851,InpOverride!G1851)</f>
        <v>0</v>
      </c>
      <c r="H1851" s="347">
        <f>IF(InpOverride!H1851="",F_Inputs!H1851,InpOverride!H1851)</f>
        <v>0</v>
      </c>
      <c r="I1851" s="347">
        <f>IF(InpOverride!I1851="",F_Inputs!I1851,InpOverride!I1851)</f>
        <v>80</v>
      </c>
      <c r="J1851" s="347">
        <f>IF(InpOverride!J1851="",F_Inputs!J1851,InpOverride!J1851)</f>
        <v>0</v>
      </c>
      <c r="K1851" s="347">
        <f>IF(InpOverride!K1851="",F_Inputs!K1851,InpOverride!K1851)</f>
        <v>0</v>
      </c>
      <c r="L1851" s="347">
        <f>IF(InpOverride!L1851="",F_Inputs!L1851,InpOverride!L1851)</f>
        <v>0</v>
      </c>
      <c r="M1851" s="347">
        <f>IF(InpOverride!M1851="",F_Inputs!M1851,InpOverride!M1851)</f>
        <v>0</v>
      </c>
    </row>
    <row r="1852" spans="1:13" x14ac:dyDescent="0.35">
      <c r="A1852" t="s">
        <v>244</v>
      </c>
      <c r="B1852" t="s">
        <v>349</v>
      </c>
      <c r="C1852" t="s">
        <v>350</v>
      </c>
      <c r="D1852" t="s">
        <v>188</v>
      </c>
      <c r="E1852" t="s">
        <v>292</v>
      </c>
      <c r="F1852" s="347">
        <f>IF(InpOverride!F1852="",F_Inputs!F1852,InpOverride!F1852)</f>
        <v>0</v>
      </c>
      <c r="G1852" s="347">
        <f>IF(InpOverride!G1852="",F_Inputs!G1852,InpOverride!G1852)</f>
        <v>0</v>
      </c>
      <c r="H1852" s="347">
        <f>IF(InpOverride!H1852="",F_Inputs!H1852,InpOverride!H1852)</f>
        <v>4.3499999999999996</v>
      </c>
      <c r="I1852" s="347">
        <f>IF(InpOverride!I1852="",F_Inputs!I1852,InpOverride!I1852)</f>
        <v>4.46547181170114</v>
      </c>
      <c r="J1852" s="347">
        <f>IF(InpOverride!J1852="",F_Inputs!J1852,InpOverride!J1852)</f>
        <v>0</v>
      </c>
      <c r="K1852" s="347">
        <f>IF(InpOverride!K1852="",F_Inputs!K1852,InpOverride!K1852)</f>
        <v>0</v>
      </c>
      <c r="L1852" s="347">
        <f>IF(InpOverride!L1852="",F_Inputs!L1852,InpOverride!L1852)</f>
        <v>0</v>
      </c>
      <c r="M1852" s="347">
        <f>IF(InpOverride!M1852="",F_Inputs!M1852,InpOverride!M1852)</f>
        <v>0</v>
      </c>
    </row>
    <row r="1853" spans="1:13" x14ac:dyDescent="0.35">
      <c r="A1853" t="s">
        <v>244</v>
      </c>
      <c r="B1853" t="s">
        <v>351</v>
      </c>
      <c r="C1853" t="s">
        <v>352</v>
      </c>
      <c r="D1853" t="s">
        <v>205</v>
      </c>
      <c r="E1853" t="s">
        <v>292</v>
      </c>
      <c r="F1853" s="347">
        <f>IF(InpOverride!F1853="",F_Inputs!F1853,InpOverride!F1853)</f>
        <v>0</v>
      </c>
      <c r="G1853" s="347">
        <f>IF(InpOverride!G1853="",F_Inputs!G1853,InpOverride!G1853)</f>
        <v>0</v>
      </c>
      <c r="H1853" s="347">
        <f>IF(InpOverride!H1853="",F_Inputs!H1853,InpOverride!H1853)</f>
        <v>0</v>
      </c>
      <c r="I1853" s="347" t="str">
        <f>IF(InpOverride!I1853="",F_Inputs!I1853,InpOverride!I1853)</f>
        <v>No</v>
      </c>
      <c r="J1853" s="347">
        <f>IF(InpOverride!J1853="",F_Inputs!J1853,InpOverride!J1853)</f>
        <v>0</v>
      </c>
      <c r="K1853" s="347">
        <f>IF(InpOverride!K1853="",F_Inputs!K1853,InpOverride!K1853)</f>
        <v>0</v>
      </c>
      <c r="L1853" s="347">
        <f>IF(InpOverride!L1853="",F_Inputs!L1853,InpOverride!L1853)</f>
        <v>0</v>
      </c>
      <c r="M1853" s="347">
        <f>IF(InpOverride!M1853="",F_Inputs!M1853,InpOverride!M1853)</f>
        <v>0</v>
      </c>
    </row>
    <row r="1854" spans="1:13" x14ac:dyDescent="0.35">
      <c r="A1854" t="s">
        <v>244</v>
      </c>
      <c r="B1854" t="s">
        <v>353</v>
      </c>
      <c r="C1854" t="s">
        <v>354</v>
      </c>
      <c r="D1854" t="s">
        <v>170</v>
      </c>
      <c r="E1854" t="s">
        <v>292</v>
      </c>
      <c r="F1854" s="347">
        <f>IF(InpOverride!F1854="",F_Inputs!F1854,InpOverride!F1854)</f>
        <v>0</v>
      </c>
      <c r="G1854" s="347">
        <f>IF(InpOverride!G1854="",F_Inputs!G1854,InpOverride!G1854)</f>
        <v>0</v>
      </c>
      <c r="H1854" s="347">
        <f>IF(InpOverride!H1854="",F_Inputs!H1854,InpOverride!H1854)</f>
        <v>0</v>
      </c>
      <c r="I1854" s="347">
        <f>IF(InpOverride!I1854="",F_Inputs!I1854,InpOverride!I1854)</f>
        <v>-7.2235699999999996</v>
      </c>
      <c r="J1854" s="347">
        <f>IF(InpOverride!J1854="",F_Inputs!J1854,InpOverride!J1854)</f>
        <v>0</v>
      </c>
      <c r="K1854" s="347">
        <f>IF(InpOverride!K1854="",F_Inputs!K1854,InpOverride!K1854)</f>
        <v>0</v>
      </c>
      <c r="L1854" s="347">
        <f>IF(InpOverride!L1854="",F_Inputs!L1854,InpOverride!L1854)</f>
        <v>0</v>
      </c>
      <c r="M1854" s="347">
        <f>IF(InpOverride!M1854="",F_Inputs!M1854,InpOverride!M1854)</f>
        <v>0</v>
      </c>
    </row>
    <row r="1855" spans="1:13" x14ac:dyDescent="0.35">
      <c r="A1855" t="s">
        <v>244</v>
      </c>
      <c r="B1855" t="s">
        <v>355</v>
      </c>
      <c r="C1855" t="s">
        <v>356</v>
      </c>
      <c r="D1855" t="s">
        <v>170</v>
      </c>
      <c r="E1855" t="s">
        <v>292</v>
      </c>
      <c r="F1855" s="347">
        <f>IF(InpOverride!F1855="",F_Inputs!F1855,InpOverride!F1855)</f>
        <v>0</v>
      </c>
      <c r="G1855" s="347">
        <f>IF(InpOverride!G1855="",F_Inputs!G1855,InpOverride!G1855)</f>
        <v>0</v>
      </c>
      <c r="H1855" s="347">
        <f>IF(InpOverride!H1855="",F_Inputs!H1855,InpOverride!H1855)</f>
        <v>0</v>
      </c>
      <c r="I1855" s="347">
        <f>IF(InpOverride!I1855="",F_Inputs!I1855,InpOverride!I1855)</f>
        <v>-58.5</v>
      </c>
      <c r="J1855" s="347">
        <f>IF(InpOverride!J1855="",F_Inputs!J1855,InpOverride!J1855)</f>
        <v>0</v>
      </c>
      <c r="K1855" s="347">
        <f>IF(InpOverride!K1855="",F_Inputs!K1855,InpOverride!K1855)</f>
        <v>0</v>
      </c>
      <c r="L1855" s="347">
        <f>IF(InpOverride!L1855="",F_Inputs!L1855,InpOverride!L1855)</f>
        <v>0</v>
      </c>
      <c r="M1855" s="347">
        <f>IF(InpOverride!M1855="",F_Inputs!M1855,InpOverride!M1855)</f>
        <v>0</v>
      </c>
    </row>
    <row r="1856" spans="1:13" x14ac:dyDescent="0.35">
      <c r="A1856" t="s">
        <v>244</v>
      </c>
      <c r="B1856" t="s">
        <v>357</v>
      </c>
      <c r="C1856" t="s">
        <v>358</v>
      </c>
      <c r="D1856" t="s">
        <v>188</v>
      </c>
      <c r="E1856" t="s">
        <v>292</v>
      </c>
      <c r="F1856" s="347">
        <f>IF(InpOverride!F1856="",F_Inputs!F1856,InpOverride!F1856)</f>
        <v>0</v>
      </c>
      <c r="G1856" s="347">
        <f>IF(InpOverride!G1856="",F_Inputs!G1856,InpOverride!G1856)</f>
        <v>0</v>
      </c>
      <c r="H1856" s="347">
        <f>IF(InpOverride!H1856="",F_Inputs!H1856,InpOverride!H1856)</f>
        <v>26.31</v>
      </c>
      <c r="I1856" s="347">
        <f>IF(InpOverride!I1856="",F_Inputs!I1856,InpOverride!I1856)</f>
        <v>18.096876042816401</v>
      </c>
      <c r="J1856" s="347">
        <f>IF(InpOverride!J1856="",F_Inputs!J1856,InpOverride!J1856)</f>
        <v>0</v>
      </c>
      <c r="K1856" s="347">
        <f>IF(InpOverride!K1856="",F_Inputs!K1856,InpOverride!K1856)</f>
        <v>0</v>
      </c>
      <c r="L1856" s="347">
        <f>IF(InpOverride!L1856="",F_Inputs!L1856,InpOverride!L1856)</f>
        <v>0</v>
      </c>
      <c r="M1856" s="347">
        <f>IF(InpOverride!M1856="",F_Inputs!M1856,InpOverride!M1856)</f>
        <v>0</v>
      </c>
    </row>
    <row r="1857" spans="1:13" x14ac:dyDescent="0.35">
      <c r="A1857" t="s">
        <v>244</v>
      </c>
      <c r="B1857" t="s">
        <v>359</v>
      </c>
      <c r="C1857" t="s">
        <v>360</v>
      </c>
      <c r="D1857" t="s">
        <v>205</v>
      </c>
      <c r="E1857" t="s">
        <v>292</v>
      </c>
      <c r="F1857" s="347">
        <f>IF(InpOverride!F1857="",F_Inputs!F1857,InpOverride!F1857)</f>
        <v>0</v>
      </c>
      <c r="G1857" s="347">
        <f>IF(InpOverride!G1857="",F_Inputs!G1857,InpOverride!G1857)</f>
        <v>0</v>
      </c>
      <c r="H1857" s="347">
        <f>IF(InpOverride!H1857="",F_Inputs!H1857,InpOverride!H1857)</f>
        <v>0</v>
      </c>
      <c r="I1857" s="347" t="str">
        <f>IF(InpOverride!I1857="",F_Inputs!I1857,InpOverride!I1857)</f>
        <v>Yes</v>
      </c>
      <c r="J1857" s="347">
        <f>IF(InpOverride!J1857="",F_Inputs!J1857,InpOverride!J1857)</f>
        <v>0</v>
      </c>
      <c r="K1857" s="347">
        <f>IF(InpOverride!K1857="",F_Inputs!K1857,InpOverride!K1857)</f>
        <v>0</v>
      </c>
      <c r="L1857" s="347">
        <f>IF(InpOverride!L1857="",F_Inputs!L1857,InpOverride!L1857)</f>
        <v>0</v>
      </c>
      <c r="M1857" s="347">
        <f>IF(InpOverride!M1857="",F_Inputs!M1857,InpOverride!M1857)</f>
        <v>0</v>
      </c>
    </row>
    <row r="1858" spans="1:13" x14ac:dyDescent="0.35">
      <c r="A1858" t="s">
        <v>244</v>
      </c>
      <c r="B1858" t="s">
        <v>361</v>
      </c>
      <c r="C1858" t="s">
        <v>362</v>
      </c>
      <c r="D1858" t="s">
        <v>170</v>
      </c>
      <c r="E1858" t="s">
        <v>292</v>
      </c>
      <c r="F1858" s="347">
        <f>IF(InpOverride!F1858="",F_Inputs!F1858,InpOverride!F1858)</f>
        <v>0</v>
      </c>
      <c r="G1858" s="347">
        <f>IF(InpOverride!G1858="",F_Inputs!G1858,InpOverride!G1858)</f>
        <v>0</v>
      </c>
      <c r="H1858" s="347">
        <f>IF(InpOverride!H1858="",F_Inputs!H1858,InpOverride!H1858)</f>
        <v>0</v>
      </c>
      <c r="I1858" s="347">
        <f>IF(InpOverride!I1858="",F_Inputs!I1858,InpOverride!I1858)</f>
        <v>4.8639999999999999</v>
      </c>
      <c r="J1858" s="347">
        <f>IF(InpOverride!J1858="",F_Inputs!J1858,InpOverride!J1858)</f>
        <v>0</v>
      </c>
      <c r="K1858" s="347">
        <f>IF(InpOverride!K1858="",F_Inputs!K1858,InpOverride!K1858)</f>
        <v>0</v>
      </c>
      <c r="L1858" s="347">
        <f>IF(InpOverride!L1858="",F_Inputs!L1858,InpOverride!L1858)</f>
        <v>0</v>
      </c>
      <c r="M1858" s="347">
        <f>IF(InpOverride!M1858="",F_Inputs!M1858,InpOverride!M1858)</f>
        <v>0</v>
      </c>
    </row>
    <row r="1859" spans="1:13" x14ac:dyDescent="0.35">
      <c r="A1859" t="s">
        <v>244</v>
      </c>
      <c r="B1859" t="s">
        <v>363</v>
      </c>
      <c r="C1859" t="s">
        <v>364</v>
      </c>
      <c r="D1859" t="s">
        <v>170</v>
      </c>
      <c r="E1859" t="s">
        <v>292</v>
      </c>
      <c r="F1859" s="347">
        <f>IF(InpOverride!F1859="",F_Inputs!F1859,InpOverride!F1859)</f>
        <v>0</v>
      </c>
      <c r="G1859" s="347">
        <f>IF(InpOverride!G1859="",F_Inputs!G1859,InpOverride!G1859)</f>
        <v>0</v>
      </c>
      <c r="H1859" s="347">
        <f>IF(InpOverride!H1859="",F_Inputs!H1859,InpOverride!H1859)</f>
        <v>0</v>
      </c>
      <c r="I1859" s="347">
        <f>IF(InpOverride!I1859="",F_Inputs!I1859,InpOverride!I1859)</f>
        <v>26.5</v>
      </c>
      <c r="J1859" s="347">
        <f>IF(InpOverride!J1859="",F_Inputs!J1859,InpOverride!J1859)</f>
        <v>0</v>
      </c>
      <c r="K1859" s="347">
        <f>IF(InpOverride!K1859="",F_Inputs!K1859,InpOverride!K1859)</f>
        <v>0</v>
      </c>
      <c r="L1859" s="347">
        <f>IF(InpOverride!L1859="",F_Inputs!L1859,InpOverride!L1859)</f>
        <v>0</v>
      </c>
      <c r="M1859" s="347">
        <f>IF(InpOverride!M1859="",F_Inputs!M1859,InpOverride!M1859)</f>
        <v>0</v>
      </c>
    </row>
    <row r="1860" spans="1:13" x14ac:dyDescent="0.35">
      <c r="A1860" t="s">
        <v>244</v>
      </c>
      <c r="B1860" t="s">
        <v>365</v>
      </c>
      <c r="C1860" t="s">
        <v>366</v>
      </c>
      <c r="D1860" t="s">
        <v>188</v>
      </c>
      <c r="E1860" t="s">
        <v>292</v>
      </c>
      <c r="F1860" s="347">
        <f>IF(InpOverride!F1860="",F_Inputs!F1860,InpOverride!F1860)</f>
        <v>0</v>
      </c>
      <c r="G1860" s="347">
        <f>IF(InpOverride!G1860="",F_Inputs!G1860,InpOverride!G1860)</f>
        <v>0</v>
      </c>
      <c r="H1860" s="347">
        <f>IF(InpOverride!H1860="",F_Inputs!H1860,InpOverride!H1860)</f>
        <v>20.95</v>
      </c>
      <c r="I1860" s="347">
        <f>IF(InpOverride!I1860="",F_Inputs!I1860,InpOverride!I1860)</f>
        <v>14.6094253541775</v>
      </c>
      <c r="J1860" s="347">
        <f>IF(InpOverride!J1860="",F_Inputs!J1860,InpOverride!J1860)</f>
        <v>0</v>
      </c>
      <c r="K1860" s="347">
        <f>IF(InpOverride!K1860="",F_Inputs!K1860,InpOverride!K1860)</f>
        <v>0</v>
      </c>
      <c r="L1860" s="347">
        <f>IF(InpOverride!L1860="",F_Inputs!L1860,InpOverride!L1860)</f>
        <v>0</v>
      </c>
      <c r="M1860" s="347">
        <f>IF(InpOverride!M1860="",F_Inputs!M1860,InpOverride!M1860)</f>
        <v>0</v>
      </c>
    </row>
    <row r="1861" spans="1:13" x14ac:dyDescent="0.35">
      <c r="A1861" t="s">
        <v>244</v>
      </c>
      <c r="B1861" t="s">
        <v>367</v>
      </c>
      <c r="C1861" t="s">
        <v>368</v>
      </c>
      <c r="D1861" t="s">
        <v>205</v>
      </c>
      <c r="E1861" t="s">
        <v>292</v>
      </c>
      <c r="F1861" s="347">
        <f>IF(InpOverride!F1861="",F_Inputs!F1861,InpOverride!F1861)</f>
        <v>0</v>
      </c>
      <c r="G1861" s="347">
        <f>IF(InpOverride!G1861="",F_Inputs!G1861,InpOverride!G1861)</f>
        <v>0</v>
      </c>
      <c r="H1861" s="347">
        <f>IF(InpOverride!H1861="",F_Inputs!H1861,InpOverride!H1861)</f>
        <v>0</v>
      </c>
      <c r="I1861" s="347" t="str">
        <f>IF(InpOverride!I1861="",F_Inputs!I1861,InpOverride!I1861)</f>
        <v>Yes</v>
      </c>
      <c r="J1861" s="347">
        <f>IF(InpOverride!J1861="",F_Inputs!J1861,InpOverride!J1861)</f>
        <v>0</v>
      </c>
      <c r="K1861" s="347">
        <f>IF(InpOverride!K1861="",F_Inputs!K1861,InpOverride!K1861)</f>
        <v>0</v>
      </c>
      <c r="L1861" s="347">
        <f>IF(InpOverride!L1861="",F_Inputs!L1861,InpOverride!L1861)</f>
        <v>0</v>
      </c>
      <c r="M1861" s="347">
        <f>IF(InpOverride!M1861="",F_Inputs!M1861,InpOverride!M1861)</f>
        <v>0</v>
      </c>
    </row>
    <row r="1862" spans="1:13" x14ac:dyDescent="0.35">
      <c r="A1862" t="s">
        <v>244</v>
      </c>
      <c r="B1862" t="s">
        <v>369</v>
      </c>
      <c r="C1862" t="s">
        <v>370</v>
      </c>
      <c r="D1862" t="s">
        <v>170</v>
      </c>
      <c r="E1862" t="s">
        <v>292</v>
      </c>
      <c r="F1862" s="347">
        <f>IF(InpOverride!F1862="",F_Inputs!F1862,InpOverride!F1862)</f>
        <v>0</v>
      </c>
      <c r="G1862" s="347">
        <f>IF(InpOverride!G1862="",F_Inputs!G1862,InpOverride!G1862)</f>
        <v>0</v>
      </c>
      <c r="H1862" s="347">
        <f>IF(InpOverride!H1862="",F_Inputs!H1862,InpOverride!H1862)</f>
        <v>0</v>
      </c>
      <c r="I1862" s="347">
        <f>IF(InpOverride!I1862="",F_Inputs!I1862,InpOverride!I1862)</f>
        <v>0</v>
      </c>
      <c r="J1862" s="347">
        <f>IF(InpOverride!J1862="",F_Inputs!J1862,InpOverride!J1862)</f>
        <v>0</v>
      </c>
      <c r="K1862" s="347">
        <f>IF(InpOverride!K1862="",F_Inputs!K1862,InpOverride!K1862)</f>
        <v>0</v>
      </c>
      <c r="L1862" s="347">
        <f>IF(InpOverride!L1862="",F_Inputs!L1862,InpOverride!L1862)</f>
        <v>0</v>
      </c>
      <c r="M1862" s="347">
        <f>IF(InpOverride!M1862="",F_Inputs!M1862,InpOverride!M1862)</f>
        <v>0</v>
      </c>
    </row>
    <row r="1863" spans="1:13" x14ac:dyDescent="0.35">
      <c r="A1863" t="s">
        <v>244</v>
      </c>
      <c r="B1863" t="s">
        <v>371</v>
      </c>
      <c r="C1863" t="s">
        <v>372</v>
      </c>
      <c r="D1863" t="s">
        <v>170</v>
      </c>
      <c r="E1863" t="s">
        <v>292</v>
      </c>
      <c r="F1863" s="347">
        <f>IF(InpOverride!F1863="",F_Inputs!F1863,InpOverride!F1863)</f>
        <v>0</v>
      </c>
      <c r="G1863" s="347">
        <f>IF(InpOverride!G1863="",F_Inputs!G1863,InpOverride!G1863)</f>
        <v>0</v>
      </c>
      <c r="H1863" s="347">
        <f>IF(InpOverride!H1863="",F_Inputs!H1863,InpOverride!H1863)</f>
        <v>0</v>
      </c>
      <c r="I1863" s="347">
        <f>IF(InpOverride!I1863="",F_Inputs!I1863,InpOverride!I1863)</f>
        <v>-4.74</v>
      </c>
      <c r="J1863" s="347">
        <f>IF(InpOverride!J1863="",F_Inputs!J1863,InpOverride!J1863)</f>
        <v>0</v>
      </c>
      <c r="K1863" s="347">
        <f>IF(InpOverride!K1863="",F_Inputs!K1863,InpOverride!K1863)</f>
        <v>0</v>
      </c>
      <c r="L1863" s="347">
        <f>IF(InpOverride!L1863="",F_Inputs!L1863,InpOverride!L1863)</f>
        <v>0</v>
      </c>
      <c r="M1863" s="347">
        <f>IF(InpOverride!M1863="",F_Inputs!M1863,InpOverride!M1863)</f>
        <v>0</v>
      </c>
    </row>
    <row r="1864" spans="1:13" x14ac:dyDescent="0.35">
      <c r="A1864" t="s">
        <v>244</v>
      </c>
      <c r="B1864" t="s">
        <v>373</v>
      </c>
      <c r="C1864" t="s">
        <v>374</v>
      </c>
      <c r="D1864" t="s">
        <v>188</v>
      </c>
      <c r="E1864" t="s">
        <v>292</v>
      </c>
      <c r="F1864" s="347">
        <f>IF(InpOverride!F1864="",F_Inputs!F1864,InpOverride!F1864)</f>
        <v>0</v>
      </c>
      <c r="G1864" s="347">
        <f>IF(InpOverride!G1864="",F_Inputs!G1864,InpOverride!G1864)</f>
        <v>0</v>
      </c>
      <c r="H1864" s="347">
        <f>IF(InpOverride!H1864="",F_Inputs!H1864,InpOverride!H1864)</f>
        <v>98.48</v>
      </c>
      <c r="I1864" s="347">
        <f>IF(InpOverride!I1864="",F_Inputs!I1864,InpOverride!I1864)</f>
        <v>99.75</v>
      </c>
      <c r="J1864" s="347">
        <f>IF(InpOverride!J1864="",F_Inputs!J1864,InpOverride!J1864)</f>
        <v>0</v>
      </c>
      <c r="K1864" s="347">
        <f>IF(InpOverride!K1864="",F_Inputs!K1864,InpOverride!K1864)</f>
        <v>0</v>
      </c>
      <c r="L1864" s="347">
        <f>IF(InpOverride!L1864="",F_Inputs!L1864,InpOverride!L1864)</f>
        <v>0</v>
      </c>
      <c r="M1864" s="347">
        <f>IF(InpOverride!M1864="",F_Inputs!M1864,InpOverride!M1864)</f>
        <v>0</v>
      </c>
    </row>
    <row r="1865" spans="1:13" x14ac:dyDescent="0.35">
      <c r="A1865" t="s">
        <v>244</v>
      </c>
      <c r="B1865" t="s">
        <v>375</v>
      </c>
      <c r="C1865" t="s">
        <v>376</v>
      </c>
      <c r="D1865" t="s">
        <v>205</v>
      </c>
      <c r="E1865" t="s">
        <v>292</v>
      </c>
      <c r="F1865" s="347">
        <f>IF(InpOverride!F1865="",F_Inputs!F1865,InpOverride!F1865)</f>
        <v>0</v>
      </c>
      <c r="G1865" s="347">
        <f>IF(InpOverride!G1865="",F_Inputs!G1865,InpOverride!G1865)</f>
        <v>0</v>
      </c>
      <c r="H1865" s="347">
        <f>IF(InpOverride!H1865="",F_Inputs!H1865,InpOverride!H1865)</f>
        <v>0</v>
      </c>
      <c r="I1865" s="347" t="str">
        <f>IF(InpOverride!I1865="",F_Inputs!I1865,InpOverride!I1865)</f>
        <v>No</v>
      </c>
      <c r="J1865" s="347">
        <f>IF(InpOverride!J1865="",F_Inputs!J1865,InpOverride!J1865)</f>
        <v>0</v>
      </c>
      <c r="K1865" s="347">
        <f>IF(InpOverride!K1865="",F_Inputs!K1865,InpOverride!K1865)</f>
        <v>0</v>
      </c>
      <c r="L1865" s="347">
        <f>IF(InpOverride!L1865="",F_Inputs!L1865,InpOverride!L1865)</f>
        <v>0</v>
      </c>
      <c r="M1865" s="347">
        <f>IF(InpOverride!M1865="",F_Inputs!M1865,InpOverride!M1865)</f>
        <v>0</v>
      </c>
    </row>
    <row r="1866" spans="1:13" x14ac:dyDescent="0.35">
      <c r="A1866" t="s">
        <v>244</v>
      </c>
      <c r="B1866" t="s">
        <v>377</v>
      </c>
      <c r="C1866" t="s">
        <v>378</v>
      </c>
      <c r="D1866" t="s">
        <v>170</v>
      </c>
      <c r="E1866" t="s">
        <v>292</v>
      </c>
      <c r="F1866" s="347">
        <f>IF(InpOverride!F1866="",F_Inputs!F1866,InpOverride!F1866)</f>
        <v>0</v>
      </c>
      <c r="G1866" s="347">
        <f>IF(InpOverride!G1866="",F_Inputs!G1866,InpOverride!G1866)</f>
        <v>0</v>
      </c>
      <c r="H1866" s="347">
        <f>IF(InpOverride!H1866="",F_Inputs!H1866,InpOverride!H1866)</f>
        <v>0</v>
      </c>
      <c r="I1866" s="347">
        <f>IF(InpOverride!I1866="",F_Inputs!I1866,InpOverride!I1866)</f>
        <v>0</v>
      </c>
      <c r="J1866" s="347">
        <f>IF(InpOverride!J1866="",F_Inputs!J1866,InpOverride!J1866)</f>
        <v>0</v>
      </c>
      <c r="K1866" s="347">
        <f>IF(InpOverride!K1866="",F_Inputs!K1866,InpOverride!K1866)</f>
        <v>0</v>
      </c>
      <c r="L1866" s="347">
        <f>IF(InpOverride!L1866="",F_Inputs!L1866,InpOverride!L1866)</f>
        <v>0</v>
      </c>
      <c r="M1866" s="347">
        <f>IF(InpOverride!M1866="",F_Inputs!M1866,InpOverride!M1866)</f>
        <v>0</v>
      </c>
    </row>
    <row r="1867" spans="1:13" x14ac:dyDescent="0.35">
      <c r="A1867" t="s">
        <v>244</v>
      </c>
      <c r="B1867" t="s">
        <v>379</v>
      </c>
      <c r="C1867" t="s">
        <v>380</v>
      </c>
      <c r="D1867" t="s">
        <v>170</v>
      </c>
      <c r="E1867" t="s">
        <v>292</v>
      </c>
      <c r="F1867" s="347">
        <f>IF(InpOverride!F1867="",F_Inputs!F1867,InpOverride!F1867)</f>
        <v>0</v>
      </c>
      <c r="G1867" s="347">
        <f>IF(InpOverride!G1867="",F_Inputs!G1867,InpOverride!G1867)</f>
        <v>0</v>
      </c>
      <c r="H1867" s="347">
        <f>IF(InpOverride!H1867="",F_Inputs!H1867,InpOverride!H1867)</f>
        <v>0</v>
      </c>
      <c r="I1867" s="347">
        <f>IF(InpOverride!I1867="",F_Inputs!I1867,InpOverride!I1867)</f>
        <v>-0.57999999999999996</v>
      </c>
      <c r="J1867" s="347">
        <f>IF(InpOverride!J1867="",F_Inputs!J1867,InpOverride!J1867)</f>
        <v>0</v>
      </c>
      <c r="K1867" s="347">
        <f>IF(InpOverride!K1867="",F_Inputs!K1867,InpOverride!K1867)</f>
        <v>0</v>
      </c>
      <c r="L1867" s="347">
        <f>IF(InpOverride!L1867="",F_Inputs!L1867,InpOverride!L1867)</f>
        <v>0</v>
      </c>
      <c r="M1867" s="347">
        <f>IF(InpOverride!M1867="",F_Inputs!M1867,InpOverride!M1867)</f>
        <v>0</v>
      </c>
    </row>
    <row r="1868" spans="1:13" x14ac:dyDescent="0.35">
      <c r="A1868" t="s">
        <v>244</v>
      </c>
      <c r="B1868" t="s">
        <v>381</v>
      </c>
      <c r="C1868" t="s">
        <v>382</v>
      </c>
      <c r="D1868" t="s">
        <v>188</v>
      </c>
      <c r="E1868" t="s">
        <v>292</v>
      </c>
      <c r="F1868" s="347">
        <f>IF(InpOverride!F1868="",F_Inputs!F1868,InpOverride!F1868)</f>
        <v>0</v>
      </c>
      <c r="G1868" s="347">
        <f>IF(InpOverride!G1868="",F_Inputs!G1868,InpOverride!G1868)</f>
        <v>0</v>
      </c>
      <c r="H1868" s="347">
        <f>IF(InpOverride!H1868="",F_Inputs!H1868,InpOverride!H1868)</f>
        <v>0</v>
      </c>
      <c r="I1868" s="347">
        <f>IF(InpOverride!I1868="",F_Inputs!I1868,InpOverride!I1868)</f>
        <v>64.285714285714306</v>
      </c>
      <c r="J1868" s="347">
        <f>IF(InpOverride!J1868="",F_Inputs!J1868,InpOverride!J1868)</f>
        <v>0</v>
      </c>
      <c r="K1868" s="347">
        <f>IF(InpOverride!K1868="",F_Inputs!K1868,InpOverride!K1868)</f>
        <v>0</v>
      </c>
      <c r="L1868" s="347">
        <f>IF(InpOverride!L1868="",F_Inputs!L1868,InpOverride!L1868)</f>
        <v>0</v>
      </c>
      <c r="M1868" s="347">
        <f>IF(InpOverride!M1868="",F_Inputs!M1868,InpOverride!M1868)</f>
        <v>0</v>
      </c>
    </row>
    <row r="1869" spans="1:13" x14ac:dyDescent="0.35">
      <c r="A1869" t="s">
        <v>244</v>
      </c>
      <c r="B1869" t="s">
        <v>383</v>
      </c>
      <c r="C1869" t="s">
        <v>384</v>
      </c>
      <c r="D1869" t="s">
        <v>385</v>
      </c>
      <c r="E1869" t="s">
        <v>292</v>
      </c>
      <c r="F1869" s="347">
        <f>IF(InpOverride!F1869="",F_Inputs!F1869,InpOverride!F1869)</f>
        <v>0</v>
      </c>
      <c r="G1869" s="347">
        <f>IF(InpOverride!G1869="",F_Inputs!G1869,InpOverride!G1869)</f>
        <v>0</v>
      </c>
      <c r="H1869" s="347">
        <f>IF(InpOverride!H1869="",F_Inputs!H1869,InpOverride!H1869)</f>
        <v>0</v>
      </c>
      <c r="I1869" s="347">
        <f>IF(InpOverride!I1869="",F_Inputs!I1869,InpOverride!I1869)</f>
        <v>83.590875074612597</v>
      </c>
      <c r="J1869" s="347">
        <f>IF(InpOverride!J1869="",F_Inputs!J1869,InpOverride!J1869)</f>
        <v>0</v>
      </c>
      <c r="K1869" s="347">
        <f>IF(InpOverride!K1869="",F_Inputs!K1869,InpOverride!K1869)</f>
        <v>0</v>
      </c>
      <c r="L1869" s="347">
        <f>IF(InpOverride!L1869="",F_Inputs!L1869,InpOverride!L1869)</f>
        <v>0</v>
      </c>
      <c r="M1869" s="347">
        <f>IF(InpOverride!M1869="",F_Inputs!M1869,InpOverride!M1869)</f>
        <v>0</v>
      </c>
    </row>
    <row r="1870" spans="1:13" x14ac:dyDescent="0.35">
      <c r="A1870" t="s">
        <v>244</v>
      </c>
      <c r="B1870" t="s">
        <v>386</v>
      </c>
      <c r="C1870" t="s">
        <v>387</v>
      </c>
      <c r="D1870" t="s">
        <v>189</v>
      </c>
      <c r="E1870" t="s">
        <v>292</v>
      </c>
      <c r="F1870" s="347">
        <f>IF(InpOverride!F1870="",F_Inputs!F1870,InpOverride!F1870)</f>
        <v>0</v>
      </c>
      <c r="G1870" s="347">
        <f>IF(InpOverride!G1870="",F_Inputs!G1870,InpOverride!G1870)</f>
        <v>0</v>
      </c>
      <c r="H1870" s="347">
        <f>IF(InpOverride!H1870="",F_Inputs!H1870,InpOverride!H1870)</f>
        <v>0</v>
      </c>
      <c r="I1870" s="347">
        <f>IF(InpOverride!I1870="",F_Inputs!I1870,InpOverride!I1870)</f>
        <v>0</v>
      </c>
      <c r="J1870" s="347">
        <f>IF(InpOverride!J1870="",F_Inputs!J1870,InpOverride!J1870)</f>
        <v>0</v>
      </c>
      <c r="K1870" s="347">
        <f>IF(InpOverride!K1870="",F_Inputs!K1870,InpOverride!K1870)</f>
        <v>0</v>
      </c>
      <c r="L1870" s="347">
        <f>IF(InpOverride!L1870="",F_Inputs!L1870,InpOverride!L1870)</f>
        <v>0</v>
      </c>
      <c r="M1870" s="347">
        <f>IF(InpOverride!M1870="",F_Inputs!M1870,InpOverride!M1870)</f>
        <v>0</v>
      </c>
    </row>
    <row r="1871" spans="1:13" x14ac:dyDescent="0.35">
      <c r="A1871" t="s">
        <v>244</v>
      </c>
      <c r="B1871" t="s">
        <v>388</v>
      </c>
      <c r="C1871" t="s">
        <v>389</v>
      </c>
      <c r="D1871" t="s">
        <v>205</v>
      </c>
      <c r="E1871" t="s">
        <v>292</v>
      </c>
      <c r="F1871" s="347">
        <f>IF(InpOverride!F1871="",F_Inputs!F1871,InpOverride!F1871)</f>
        <v>0</v>
      </c>
      <c r="G1871" s="347">
        <f>IF(InpOverride!G1871="",F_Inputs!G1871,InpOverride!G1871)</f>
        <v>0</v>
      </c>
      <c r="H1871" s="347">
        <f>IF(InpOverride!H1871="",F_Inputs!H1871,InpOverride!H1871)</f>
        <v>0</v>
      </c>
      <c r="I1871" s="347" t="str">
        <f>IF(InpOverride!I1871="",F_Inputs!I1871,InpOverride!I1871)</f>
        <v>Yes</v>
      </c>
      <c r="J1871" s="347">
        <f>IF(InpOverride!J1871="",F_Inputs!J1871,InpOverride!J1871)</f>
        <v>0</v>
      </c>
      <c r="K1871" s="347">
        <f>IF(InpOverride!K1871="",F_Inputs!K1871,InpOverride!K1871)</f>
        <v>0</v>
      </c>
      <c r="L1871" s="347">
        <f>IF(InpOverride!L1871="",F_Inputs!L1871,InpOverride!L1871)</f>
        <v>0</v>
      </c>
      <c r="M1871" s="347">
        <f>IF(InpOverride!M1871="",F_Inputs!M1871,InpOverride!M1871)</f>
        <v>0</v>
      </c>
    </row>
    <row r="1872" spans="1:13" x14ac:dyDescent="0.35">
      <c r="A1872" t="s">
        <v>244</v>
      </c>
      <c r="B1872" t="s">
        <v>390</v>
      </c>
      <c r="C1872" t="s">
        <v>391</v>
      </c>
      <c r="D1872" t="s">
        <v>176</v>
      </c>
      <c r="E1872" t="s">
        <v>292</v>
      </c>
      <c r="F1872" s="347">
        <f>IF(InpOverride!F1872="",F_Inputs!F1872,InpOverride!F1872)</f>
        <v>0</v>
      </c>
      <c r="G1872" s="347">
        <f>IF(InpOverride!G1872="",F_Inputs!G1872,InpOverride!G1872)</f>
        <v>0</v>
      </c>
      <c r="H1872" s="347">
        <f>IF(InpOverride!H1872="",F_Inputs!H1872,InpOverride!H1872)</f>
        <v>0</v>
      </c>
      <c r="I1872" s="347">
        <f>IF(InpOverride!I1872="",F_Inputs!I1872,InpOverride!I1872)</f>
        <v>4.0680437638917197E-2</v>
      </c>
      <c r="J1872" s="347">
        <f>IF(InpOverride!J1872="",F_Inputs!J1872,InpOverride!J1872)</f>
        <v>0</v>
      </c>
      <c r="K1872" s="347">
        <f>IF(InpOverride!K1872="",F_Inputs!K1872,InpOverride!K1872)</f>
        <v>0</v>
      </c>
      <c r="L1872" s="347">
        <f>IF(InpOverride!L1872="",F_Inputs!L1872,InpOverride!L1872)</f>
        <v>0</v>
      </c>
      <c r="M1872" s="347">
        <f>IF(InpOverride!M1872="",F_Inputs!M1872,InpOverride!M1872)</f>
        <v>0</v>
      </c>
    </row>
    <row r="1873" spans="1:13" x14ac:dyDescent="0.35">
      <c r="A1873" t="s">
        <v>244</v>
      </c>
      <c r="B1873" t="s">
        <v>392</v>
      </c>
      <c r="C1873" t="s">
        <v>393</v>
      </c>
      <c r="D1873" t="s">
        <v>205</v>
      </c>
      <c r="E1873" t="s">
        <v>292</v>
      </c>
      <c r="F1873" s="347">
        <f>IF(InpOverride!F1873="",F_Inputs!F1873,InpOverride!F1873)</f>
        <v>0</v>
      </c>
      <c r="G1873" s="347">
        <f>IF(InpOverride!G1873="",F_Inputs!G1873,InpOverride!G1873)</f>
        <v>0</v>
      </c>
      <c r="H1873" s="347">
        <f>IF(InpOverride!H1873="",F_Inputs!H1873,InpOverride!H1873)</f>
        <v>0</v>
      </c>
      <c r="I1873" s="347" t="str">
        <f>IF(InpOverride!I1873="",F_Inputs!I1873,InpOverride!I1873)</f>
        <v>Yes</v>
      </c>
      <c r="J1873" s="347">
        <f>IF(InpOverride!J1873="",F_Inputs!J1873,InpOverride!J1873)</f>
        <v>0</v>
      </c>
      <c r="K1873" s="347">
        <f>IF(InpOverride!K1873="",F_Inputs!K1873,InpOverride!K1873)</f>
        <v>0</v>
      </c>
      <c r="L1873" s="347">
        <f>IF(InpOverride!L1873="",F_Inputs!L1873,InpOverride!L1873)</f>
        <v>0</v>
      </c>
      <c r="M1873" s="347">
        <f>IF(InpOverride!M1873="",F_Inputs!M1873,InpOverride!M1873)</f>
        <v>0</v>
      </c>
    </row>
    <row r="1874" spans="1:13" x14ac:dyDescent="0.35">
      <c r="A1874" t="s">
        <v>244</v>
      </c>
      <c r="B1874" t="s">
        <v>394</v>
      </c>
      <c r="C1874" t="s">
        <v>395</v>
      </c>
      <c r="D1874" t="s">
        <v>188</v>
      </c>
      <c r="E1874" t="s">
        <v>292</v>
      </c>
      <c r="F1874" s="347">
        <f>IF(InpOverride!F1874="",F_Inputs!F1874,InpOverride!F1874)</f>
        <v>0</v>
      </c>
      <c r="G1874" s="347">
        <f>IF(InpOverride!G1874="",F_Inputs!G1874,InpOverride!G1874)</f>
        <v>0</v>
      </c>
      <c r="H1874" s="347" t="str">
        <f>IF(InpOverride!H1874="",F_Inputs!H1874,InpOverride!H1874)</f>
        <v>N/A</v>
      </c>
      <c r="I1874" s="347">
        <f>IF(InpOverride!I1874="",F_Inputs!I1874,InpOverride!I1874)</f>
        <v>47.599337748344396</v>
      </c>
      <c r="J1874" s="347">
        <f>IF(InpOverride!J1874="",F_Inputs!J1874,InpOverride!J1874)</f>
        <v>0</v>
      </c>
      <c r="K1874" s="347">
        <f>IF(InpOverride!K1874="",F_Inputs!K1874,InpOverride!K1874)</f>
        <v>0</v>
      </c>
      <c r="L1874" s="347">
        <f>IF(InpOverride!L1874="",F_Inputs!L1874,InpOverride!L1874)</f>
        <v>0</v>
      </c>
      <c r="M1874" s="347">
        <f>IF(InpOverride!M1874="",F_Inputs!M1874,InpOverride!M1874)</f>
        <v>0</v>
      </c>
    </row>
    <row r="1875" spans="1:13" x14ac:dyDescent="0.35">
      <c r="A1875" t="s">
        <v>244</v>
      </c>
      <c r="B1875" t="s">
        <v>396</v>
      </c>
      <c r="C1875" t="s">
        <v>397</v>
      </c>
      <c r="D1875" t="s">
        <v>205</v>
      </c>
      <c r="E1875" t="s">
        <v>292</v>
      </c>
      <c r="F1875" s="347">
        <f>IF(InpOverride!F1875="",F_Inputs!F1875,InpOverride!F1875)</f>
        <v>0</v>
      </c>
      <c r="G1875" s="347">
        <f>IF(InpOverride!G1875="",F_Inputs!G1875,InpOverride!G1875)</f>
        <v>0</v>
      </c>
      <c r="H1875" s="347">
        <f>IF(InpOverride!H1875="",F_Inputs!H1875,InpOverride!H1875)</f>
        <v>0</v>
      </c>
      <c r="I1875" s="347" t="str">
        <f>IF(InpOverride!I1875="",F_Inputs!I1875,InpOverride!I1875)</f>
        <v>Yes</v>
      </c>
      <c r="J1875" s="347">
        <f>IF(InpOverride!J1875="",F_Inputs!J1875,InpOverride!J1875)</f>
        <v>0</v>
      </c>
      <c r="K1875" s="347">
        <f>IF(InpOverride!K1875="",F_Inputs!K1875,InpOverride!K1875)</f>
        <v>0</v>
      </c>
      <c r="L1875" s="347">
        <f>IF(InpOverride!L1875="",F_Inputs!L1875,InpOverride!L1875)</f>
        <v>0</v>
      </c>
      <c r="M1875" s="347">
        <f>IF(InpOverride!M1875="",F_Inputs!M1875,InpOverride!M1875)</f>
        <v>0</v>
      </c>
    </row>
    <row r="1876" spans="1:13" x14ac:dyDescent="0.35">
      <c r="A1876" t="s">
        <v>244</v>
      </c>
      <c r="B1876" t="s">
        <v>398</v>
      </c>
      <c r="C1876" t="s">
        <v>399</v>
      </c>
      <c r="D1876" t="s">
        <v>188</v>
      </c>
      <c r="E1876" t="s">
        <v>292</v>
      </c>
      <c r="F1876" s="347">
        <f>IF(InpOverride!F1876="",F_Inputs!F1876,InpOverride!F1876)</f>
        <v>0</v>
      </c>
      <c r="G1876" s="347">
        <f>IF(InpOverride!G1876="",F_Inputs!G1876,InpOverride!G1876)</f>
        <v>0</v>
      </c>
      <c r="H1876" s="347" t="str">
        <f>IF(InpOverride!H1876="",F_Inputs!H1876,InpOverride!H1876)</f>
        <v>N/A</v>
      </c>
      <c r="I1876" s="347">
        <f>IF(InpOverride!I1876="",F_Inputs!I1876,InpOverride!I1876)</f>
        <v>33.927152317880797</v>
      </c>
      <c r="J1876" s="347">
        <f>IF(InpOverride!J1876="",F_Inputs!J1876,InpOverride!J1876)</f>
        <v>0</v>
      </c>
      <c r="K1876" s="347">
        <f>IF(InpOverride!K1876="",F_Inputs!K1876,InpOverride!K1876)</f>
        <v>0</v>
      </c>
      <c r="L1876" s="347">
        <f>IF(InpOverride!L1876="",F_Inputs!L1876,InpOverride!L1876)</f>
        <v>0</v>
      </c>
      <c r="M1876" s="347">
        <f>IF(InpOverride!M1876="",F_Inputs!M1876,InpOverride!M1876)</f>
        <v>0</v>
      </c>
    </row>
    <row r="1877" spans="1:13" x14ac:dyDescent="0.35">
      <c r="A1877" t="s">
        <v>244</v>
      </c>
      <c r="B1877" t="s">
        <v>400</v>
      </c>
      <c r="C1877" t="s">
        <v>401</v>
      </c>
      <c r="D1877" t="s">
        <v>205</v>
      </c>
      <c r="E1877" t="s">
        <v>292</v>
      </c>
      <c r="F1877" s="347">
        <f>IF(InpOverride!F1877="",F_Inputs!F1877,InpOverride!F1877)</f>
        <v>0</v>
      </c>
      <c r="G1877" s="347">
        <f>IF(InpOverride!G1877="",F_Inputs!G1877,InpOverride!G1877)</f>
        <v>0</v>
      </c>
      <c r="H1877" s="347">
        <f>IF(InpOverride!H1877="",F_Inputs!H1877,InpOverride!H1877)</f>
        <v>0</v>
      </c>
      <c r="I1877" s="347" t="str">
        <f>IF(InpOverride!I1877="",F_Inputs!I1877,InpOverride!I1877)</f>
        <v>Yes</v>
      </c>
      <c r="J1877" s="347">
        <f>IF(InpOverride!J1877="",F_Inputs!J1877,InpOverride!J1877)</f>
        <v>0</v>
      </c>
      <c r="K1877" s="347">
        <f>IF(InpOverride!K1877="",F_Inputs!K1877,InpOverride!K1877)</f>
        <v>0</v>
      </c>
      <c r="L1877" s="347">
        <f>IF(InpOverride!L1877="",F_Inputs!L1877,InpOverride!L1877)</f>
        <v>0</v>
      </c>
      <c r="M1877" s="347">
        <f>IF(InpOverride!M1877="",F_Inputs!M1877,InpOverride!M1877)</f>
        <v>0</v>
      </c>
    </row>
    <row r="1878" spans="1:13" x14ac:dyDescent="0.35">
      <c r="A1878" t="s">
        <v>244</v>
      </c>
      <c r="B1878" t="s">
        <v>402</v>
      </c>
      <c r="C1878" t="s">
        <v>403</v>
      </c>
      <c r="D1878" t="s">
        <v>189</v>
      </c>
      <c r="E1878" t="s">
        <v>292</v>
      </c>
      <c r="F1878" s="347">
        <f>IF(InpOverride!F1878="",F_Inputs!F1878,InpOverride!F1878)</f>
        <v>0</v>
      </c>
      <c r="G1878" s="347">
        <f>IF(InpOverride!G1878="",F_Inputs!G1878,InpOverride!G1878)</f>
        <v>0</v>
      </c>
      <c r="H1878" s="347">
        <f>IF(InpOverride!H1878="",F_Inputs!H1878,InpOverride!H1878)</f>
        <v>14.88</v>
      </c>
      <c r="I1878" s="347">
        <f>IF(InpOverride!I1878="",F_Inputs!I1878,InpOverride!I1878)</f>
        <v>13.42</v>
      </c>
      <c r="J1878" s="347">
        <f>IF(InpOverride!J1878="",F_Inputs!J1878,InpOverride!J1878)</f>
        <v>0</v>
      </c>
      <c r="K1878" s="347">
        <f>IF(InpOverride!K1878="",F_Inputs!K1878,InpOverride!K1878)</f>
        <v>0</v>
      </c>
      <c r="L1878" s="347">
        <f>IF(InpOverride!L1878="",F_Inputs!L1878,InpOverride!L1878)</f>
        <v>0</v>
      </c>
      <c r="M1878" s="347">
        <f>IF(InpOverride!M1878="",F_Inputs!M1878,InpOverride!M1878)</f>
        <v>0</v>
      </c>
    </row>
    <row r="1879" spans="1:13" x14ac:dyDescent="0.35">
      <c r="A1879" t="s">
        <v>244</v>
      </c>
      <c r="B1879" t="s">
        <v>404</v>
      </c>
      <c r="C1879" t="s">
        <v>405</v>
      </c>
      <c r="D1879" t="s">
        <v>205</v>
      </c>
      <c r="E1879" t="s">
        <v>292</v>
      </c>
      <c r="F1879" s="347">
        <f>IF(InpOverride!F1879="",F_Inputs!F1879,InpOverride!F1879)</f>
        <v>0</v>
      </c>
      <c r="G1879" s="347">
        <f>IF(InpOverride!G1879="",F_Inputs!G1879,InpOverride!G1879)</f>
        <v>0</v>
      </c>
      <c r="H1879" s="347">
        <f>IF(InpOverride!H1879="",F_Inputs!H1879,InpOverride!H1879)</f>
        <v>0</v>
      </c>
      <c r="I1879" s="347" t="str">
        <f>IF(InpOverride!I1879="",F_Inputs!I1879,InpOverride!I1879)</f>
        <v>Yes</v>
      </c>
      <c r="J1879" s="347">
        <f>IF(InpOverride!J1879="",F_Inputs!J1879,InpOverride!J1879)</f>
        <v>0</v>
      </c>
      <c r="K1879" s="347">
        <f>IF(InpOverride!K1879="",F_Inputs!K1879,InpOverride!K1879)</f>
        <v>0</v>
      </c>
      <c r="L1879" s="347">
        <f>IF(InpOverride!L1879="",F_Inputs!L1879,InpOverride!L1879)</f>
        <v>0</v>
      </c>
      <c r="M1879" s="347">
        <f>IF(InpOverride!M1879="",F_Inputs!M1879,InpOverride!M1879)</f>
        <v>0</v>
      </c>
    </row>
    <row r="1880" spans="1:13" x14ac:dyDescent="0.35">
      <c r="A1880" t="s">
        <v>244</v>
      </c>
      <c r="B1880" t="s">
        <v>406</v>
      </c>
      <c r="C1880" t="s">
        <v>407</v>
      </c>
      <c r="D1880" t="s">
        <v>188</v>
      </c>
      <c r="E1880" t="s">
        <v>292</v>
      </c>
      <c r="F1880" s="347">
        <f>IF(InpOverride!F1880="",F_Inputs!F1880,InpOverride!F1880)</f>
        <v>0</v>
      </c>
      <c r="G1880" s="347">
        <f>IF(InpOverride!G1880="",F_Inputs!G1880,InpOverride!G1880)</f>
        <v>0</v>
      </c>
      <c r="H1880" s="347">
        <f>IF(InpOverride!H1880="",F_Inputs!H1880,InpOverride!H1880)</f>
        <v>0</v>
      </c>
      <c r="I1880" s="347">
        <f>IF(InpOverride!I1880="",F_Inputs!I1880,InpOverride!I1880)</f>
        <v>100</v>
      </c>
      <c r="J1880" s="347">
        <f>IF(InpOverride!J1880="",F_Inputs!J1880,InpOverride!J1880)</f>
        <v>0</v>
      </c>
      <c r="K1880" s="347">
        <f>IF(InpOverride!K1880="",F_Inputs!K1880,InpOverride!K1880)</f>
        <v>0</v>
      </c>
      <c r="L1880" s="347">
        <f>IF(InpOverride!L1880="",F_Inputs!L1880,InpOverride!L1880)</f>
        <v>0</v>
      </c>
      <c r="M1880" s="347">
        <f>IF(InpOverride!M1880="",F_Inputs!M1880,InpOverride!M1880)</f>
        <v>0</v>
      </c>
    </row>
    <row r="1881" spans="1:13" x14ac:dyDescent="0.35">
      <c r="A1881" t="s">
        <v>244</v>
      </c>
      <c r="B1881" t="s">
        <v>408</v>
      </c>
      <c r="C1881" t="s">
        <v>409</v>
      </c>
      <c r="D1881" t="s">
        <v>182</v>
      </c>
      <c r="E1881" t="s">
        <v>292</v>
      </c>
      <c r="F1881" s="347">
        <f>IF(InpOverride!F1881="",F_Inputs!F1881,InpOverride!F1881)</f>
        <v>42102.877915341996</v>
      </c>
      <c r="G1881" s="347">
        <f>IF(InpOverride!G1881="",F_Inputs!G1881,InpOverride!G1881)</f>
        <v>42198.05</v>
      </c>
      <c r="H1881" s="347">
        <f>IF(InpOverride!H1881="",F_Inputs!H1881,InpOverride!H1881)</f>
        <v>42382.02</v>
      </c>
      <c r="I1881" s="347">
        <f>IF(InpOverride!I1881="",F_Inputs!I1881,InpOverride!I1881)</f>
        <v>42538.33</v>
      </c>
      <c r="J1881" s="347">
        <f>IF(InpOverride!J1881="",F_Inputs!J1881,InpOverride!J1881)</f>
        <v>0</v>
      </c>
      <c r="K1881" s="347">
        <f>IF(InpOverride!K1881="",F_Inputs!K1881,InpOverride!K1881)</f>
        <v>0</v>
      </c>
      <c r="L1881" s="347">
        <f>IF(InpOverride!L1881="",F_Inputs!L1881,InpOverride!L1881)</f>
        <v>0</v>
      </c>
      <c r="M1881" s="347">
        <f>IF(InpOverride!M1881="",F_Inputs!M1881,InpOverride!M1881)</f>
        <v>0</v>
      </c>
    </row>
    <row r="1882" spans="1:13" x14ac:dyDescent="0.35">
      <c r="A1882" t="s">
        <v>244</v>
      </c>
      <c r="B1882" t="s">
        <v>410</v>
      </c>
      <c r="C1882" t="s">
        <v>411</v>
      </c>
      <c r="D1882" t="s">
        <v>188</v>
      </c>
      <c r="E1882" t="s">
        <v>292</v>
      </c>
      <c r="F1882" s="347">
        <f>IF(InpOverride!F1882="",F_Inputs!F1882,InpOverride!F1882)</f>
        <v>0</v>
      </c>
      <c r="G1882" s="347">
        <f>IF(InpOverride!G1882="",F_Inputs!G1882,InpOverride!G1882)</f>
        <v>0</v>
      </c>
      <c r="H1882" s="347">
        <f>IF(InpOverride!H1882="",F_Inputs!H1882,InpOverride!H1882)</f>
        <v>0</v>
      </c>
      <c r="I1882" s="347">
        <f>IF(InpOverride!I1882="",F_Inputs!I1882,InpOverride!I1882)</f>
        <v>2776</v>
      </c>
      <c r="J1882" s="347">
        <f>IF(InpOverride!J1882="",F_Inputs!J1882,InpOverride!J1882)</f>
        <v>0</v>
      </c>
      <c r="K1882" s="347">
        <f>IF(InpOverride!K1882="",F_Inputs!K1882,InpOverride!K1882)</f>
        <v>0</v>
      </c>
      <c r="L1882" s="347">
        <f>IF(InpOverride!L1882="",F_Inputs!L1882,InpOverride!L1882)</f>
        <v>0</v>
      </c>
      <c r="M1882" s="347">
        <f>IF(InpOverride!M1882="",F_Inputs!M1882,InpOverride!M1882)</f>
        <v>0</v>
      </c>
    </row>
    <row r="1883" spans="1:13" x14ac:dyDescent="0.35">
      <c r="A1883" t="s">
        <v>244</v>
      </c>
      <c r="B1883" t="s">
        <v>412</v>
      </c>
      <c r="C1883" t="s">
        <v>413</v>
      </c>
      <c r="D1883" t="s">
        <v>188</v>
      </c>
      <c r="E1883" t="s">
        <v>292</v>
      </c>
      <c r="F1883" s="347">
        <f>IF(InpOverride!F1883="",F_Inputs!F1883,InpOverride!F1883)</f>
        <v>0</v>
      </c>
      <c r="G1883" s="347">
        <f>IF(InpOverride!G1883="",F_Inputs!G1883,InpOverride!G1883)</f>
        <v>0</v>
      </c>
      <c r="H1883" s="347">
        <f>IF(InpOverride!H1883="",F_Inputs!H1883,InpOverride!H1883)</f>
        <v>0</v>
      </c>
      <c r="I1883" s="347">
        <f>IF(InpOverride!I1883="",F_Inputs!I1883,InpOverride!I1883)</f>
        <v>65.258791306569904</v>
      </c>
      <c r="J1883" s="347">
        <f>IF(InpOverride!J1883="",F_Inputs!J1883,InpOverride!J1883)</f>
        <v>0</v>
      </c>
      <c r="K1883" s="347">
        <f>IF(InpOverride!K1883="",F_Inputs!K1883,InpOverride!K1883)</f>
        <v>0</v>
      </c>
      <c r="L1883" s="347">
        <f>IF(InpOverride!L1883="",F_Inputs!L1883,InpOverride!L1883)</f>
        <v>0</v>
      </c>
      <c r="M1883" s="347">
        <f>IF(InpOverride!M1883="",F_Inputs!M1883,InpOverride!M1883)</f>
        <v>0</v>
      </c>
    </row>
    <row r="1884" spans="1:13" x14ac:dyDescent="0.35">
      <c r="A1884" t="s">
        <v>244</v>
      </c>
      <c r="B1884" t="s">
        <v>414</v>
      </c>
      <c r="C1884" t="s">
        <v>415</v>
      </c>
      <c r="D1884" t="s">
        <v>188</v>
      </c>
      <c r="E1884" t="s">
        <v>292</v>
      </c>
      <c r="F1884" s="347">
        <f>IF(InpOverride!F1884="",F_Inputs!F1884,InpOverride!F1884)</f>
        <v>0</v>
      </c>
      <c r="G1884" s="347">
        <f>IF(InpOverride!G1884="",F_Inputs!G1884,InpOverride!G1884)</f>
        <v>0</v>
      </c>
      <c r="H1884" s="347">
        <f>IF(InpOverride!H1884="",F_Inputs!H1884,InpOverride!H1884)</f>
        <v>0</v>
      </c>
      <c r="I1884" s="347">
        <f>IF(InpOverride!I1884="",F_Inputs!I1884,InpOverride!I1884)</f>
        <v>1760</v>
      </c>
      <c r="J1884" s="347">
        <f>IF(InpOverride!J1884="",F_Inputs!J1884,InpOverride!J1884)</f>
        <v>0</v>
      </c>
      <c r="K1884" s="347">
        <f>IF(InpOverride!K1884="",F_Inputs!K1884,InpOverride!K1884)</f>
        <v>0</v>
      </c>
      <c r="L1884" s="347">
        <f>IF(InpOverride!L1884="",F_Inputs!L1884,InpOverride!L1884)</f>
        <v>0</v>
      </c>
      <c r="M1884" s="347">
        <f>IF(InpOverride!M1884="",F_Inputs!M1884,InpOverride!M1884)</f>
        <v>0</v>
      </c>
    </row>
    <row r="1885" spans="1:13" x14ac:dyDescent="0.35">
      <c r="A1885" t="s">
        <v>244</v>
      </c>
      <c r="B1885" t="s">
        <v>416</v>
      </c>
      <c r="C1885" t="s">
        <v>417</v>
      </c>
      <c r="D1885" t="s">
        <v>188</v>
      </c>
      <c r="E1885" t="s">
        <v>292</v>
      </c>
      <c r="F1885" s="347">
        <f>IF(InpOverride!F1885="",F_Inputs!F1885,InpOverride!F1885)</f>
        <v>0</v>
      </c>
      <c r="G1885" s="347">
        <f>IF(InpOverride!G1885="",F_Inputs!G1885,InpOverride!G1885)</f>
        <v>0</v>
      </c>
      <c r="H1885" s="347">
        <f>IF(InpOverride!H1885="",F_Inputs!H1885,InpOverride!H1885)</f>
        <v>0</v>
      </c>
      <c r="I1885" s="347">
        <f>IF(InpOverride!I1885="",F_Inputs!I1885,InpOverride!I1885)</f>
        <v>41.374449819727289</v>
      </c>
      <c r="J1885" s="347">
        <f>IF(InpOverride!J1885="",F_Inputs!J1885,InpOverride!J1885)</f>
        <v>0</v>
      </c>
      <c r="K1885" s="347">
        <f>IF(InpOverride!K1885="",F_Inputs!K1885,InpOverride!K1885)</f>
        <v>0</v>
      </c>
      <c r="L1885" s="347">
        <f>IF(InpOverride!L1885="",F_Inputs!L1885,InpOverride!L1885)</f>
        <v>0</v>
      </c>
      <c r="M1885" s="347">
        <f>IF(InpOverride!M1885="",F_Inputs!M1885,InpOverride!M1885)</f>
        <v>0</v>
      </c>
    </row>
    <row r="1886" spans="1:13" x14ac:dyDescent="0.35">
      <c r="A1886" t="s">
        <v>244</v>
      </c>
      <c r="B1886" t="s">
        <v>418</v>
      </c>
      <c r="C1886" t="s">
        <v>419</v>
      </c>
      <c r="D1886" t="s">
        <v>188</v>
      </c>
      <c r="E1886" t="s">
        <v>292</v>
      </c>
      <c r="F1886" s="347">
        <f>IF(InpOverride!F1886="",F_Inputs!F1886,InpOverride!F1886)</f>
        <v>0</v>
      </c>
      <c r="G1886" s="347">
        <f>IF(InpOverride!G1886="",F_Inputs!G1886,InpOverride!G1886)</f>
        <v>0</v>
      </c>
      <c r="H1886" s="347">
        <f>IF(InpOverride!H1886="",F_Inputs!H1886,InpOverride!H1886)</f>
        <v>0</v>
      </c>
      <c r="I1886" s="347">
        <f>IF(InpOverride!I1886="",F_Inputs!I1886,InpOverride!I1886)</f>
        <v>4536</v>
      </c>
      <c r="J1886" s="347">
        <f>IF(InpOverride!J1886="",F_Inputs!J1886,InpOverride!J1886)</f>
        <v>0</v>
      </c>
      <c r="K1886" s="347">
        <f>IF(InpOverride!K1886="",F_Inputs!K1886,InpOverride!K1886)</f>
        <v>0</v>
      </c>
      <c r="L1886" s="347">
        <f>IF(InpOverride!L1886="",F_Inputs!L1886,InpOverride!L1886)</f>
        <v>0</v>
      </c>
      <c r="M1886" s="347">
        <f>IF(InpOverride!M1886="",F_Inputs!M1886,InpOverride!M1886)</f>
        <v>0</v>
      </c>
    </row>
    <row r="1887" spans="1:13" x14ac:dyDescent="0.35">
      <c r="A1887" t="s">
        <v>244</v>
      </c>
      <c r="B1887" t="s">
        <v>420</v>
      </c>
      <c r="C1887" t="s">
        <v>421</v>
      </c>
      <c r="D1887">
        <v>0</v>
      </c>
      <c r="E1887" t="s">
        <v>292</v>
      </c>
      <c r="F1887" s="347">
        <f>IF(InpOverride!F1887="",F_Inputs!F1887,InpOverride!F1887)</f>
        <v>0</v>
      </c>
      <c r="G1887" s="347">
        <f>IF(InpOverride!G1887="",F_Inputs!G1887,InpOverride!G1887)</f>
        <v>0</v>
      </c>
      <c r="H1887" s="347">
        <f>IF(InpOverride!H1887="",F_Inputs!H1887,InpOverride!H1887)</f>
        <v>0</v>
      </c>
      <c r="I1887" s="347">
        <f>IF(InpOverride!I1887="",F_Inputs!I1887,InpOverride!I1887)</f>
        <v>6870.4466006110897</v>
      </c>
      <c r="J1887" s="347">
        <f>IF(InpOverride!J1887="",F_Inputs!J1887,InpOverride!J1887)</f>
        <v>0</v>
      </c>
      <c r="K1887" s="347">
        <f>IF(InpOverride!K1887="",F_Inputs!K1887,InpOverride!K1887)</f>
        <v>0</v>
      </c>
      <c r="L1887" s="347">
        <f>IF(InpOverride!L1887="",F_Inputs!L1887,InpOverride!L1887)</f>
        <v>0</v>
      </c>
      <c r="M1887" s="347">
        <f>IF(InpOverride!M1887="",F_Inputs!M1887,InpOverride!M1887)</f>
        <v>0</v>
      </c>
    </row>
    <row r="1888" spans="1:13" x14ac:dyDescent="0.35">
      <c r="A1888" t="s">
        <v>244</v>
      </c>
      <c r="B1888" t="s">
        <v>422</v>
      </c>
      <c r="C1888" s="327" t="s">
        <v>423</v>
      </c>
      <c r="D1888" t="s">
        <v>424</v>
      </c>
      <c r="E1888" t="s">
        <v>292</v>
      </c>
      <c r="F1888" s="347">
        <f>IF(InpOverride!F1888="",F_Inputs!F1888,InpOverride!F1888)</f>
        <v>0</v>
      </c>
      <c r="G1888" s="347">
        <f>IF(InpOverride!G1888="",F_Inputs!G1888,InpOverride!G1888)</f>
        <v>0</v>
      </c>
      <c r="H1888" s="347">
        <f>IF(InpOverride!H1888="",F_Inputs!H1888,InpOverride!H1888)</f>
        <v>0</v>
      </c>
      <c r="I1888" s="347">
        <f>IF(InpOverride!I1888="",F_Inputs!I1888,InpOverride!I1888)</f>
        <v>1038.5200038283699</v>
      </c>
      <c r="J1888" s="347">
        <f>IF(InpOverride!J1888="",F_Inputs!J1888,InpOverride!J1888)</f>
        <v>0</v>
      </c>
      <c r="K1888" s="347">
        <f>IF(InpOverride!K1888="",F_Inputs!K1888,InpOverride!K1888)</f>
        <v>0</v>
      </c>
      <c r="L1888" s="347">
        <f>IF(InpOverride!L1888="",F_Inputs!L1888,InpOverride!L1888)</f>
        <v>0</v>
      </c>
      <c r="M1888" s="347">
        <f>IF(InpOverride!M1888="",F_Inputs!M1888,InpOverride!M1888)</f>
        <v>0</v>
      </c>
    </row>
    <row r="1889" spans="1:13" x14ac:dyDescent="0.35">
      <c r="A1889" t="s">
        <v>244</v>
      </c>
      <c r="B1889" t="s">
        <v>425</v>
      </c>
      <c r="C1889" s="327" t="s">
        <v>426</v>
      </c>
      <c r="D1889" t="s">
        <v>427</v>
      </c>
      <c r="E1889" t="s">
        <v>292</v>
      </c>
      <c r="F1889" s="347">
        <f>IF(InpOverride!F1889="",F_Inputs!F1889,InpOverride!F1889)</f>
        <v>143.6</v>
      </c>
      <c r="G1889" s="347">
        <f>IF(InpOverride!G1889="",F_Inputs!G1889,InpOverride!G1889)</f>
        <v>144.4</v>
      </c>
      <c r="H1889" s="347">
        <f>IF(InpOverride!H1889="",F_Inputs!H1889,InpOverride!H1889)</f>
        <v>144</v>
      </c>
      <c r="I1889" s="347">
        <f>IF(InpOverride!I1889="",F_Inputs!I1889,InpOverride!I1889)</f>
        <v>151.157568670427</v>
      </c>
      <c r="J1889" s="347">
        <f>IF(InpOverride!J1889="",F_Inputs!J1889,InpOverride!J1889)</f>
        <v>0</v>
      </c>
      <c r="K1889" s="347">
        <f>IF(InpOverride!K1889="",F_Inputs!K1889,InpOverride!K1889)</f>
        <v>0</v>
      </c>
      <c r="L1889" s="347">
        <f>IF(InpOverride!L1889="",F_Inputs!L1889,InpOverride!L1889)</f>
        <v>0</v>
      </c>
      <c r="M1889" s="347">
        <f>IF(InpOverride!M1889="",F_Inputs!M1889,InpOverride!M1889)</f>
        <v>0</v>
      </c>
    </row>
    <row r="1890" spans="1:13" x14ac:dyDescent="0.35">
      <c r="A1890" t="s">
        <v>244</v>
      </c>
      <c r="B1890" t="s">
        <v>428</v>
      </c>
      <c r="C1890" t="s">
        <v>429</v>
      </c>
      <c r="D1890" t="s">
        <v>424</v>
      </c>
      <c r="E1890" t="s">
        <v>292</v>
      </c>
      <c r="F1890" s="347">
        <f>IF(InpOverride!F1890="",F_Inputs!F1890,InpOverride!F1890)</f>
        <v>449.4</v>
      </c>
      <c r="G1890" s="347">
        <f>IF(InpOverride!G1890="",F_Inputs!G1890,InpOverride!G1890)</f>
        <v>452</v>
      </c>
      <c r="H1890" s="347">
        <f>IF(InpOverride!H1890="",F_Inputs!H1890,InpOverride!H1890)</f>
        <v>439.8</v>
      </c>
      <c r="I1890" s="347">
        <f>IF(InpOverride!I1890="",F_Inputs!I1890,InpOverride!I1890)</f>
        <v>424.7</v>
      </c>
      <c r="J1890" s="347">
        <f>IF(InpOverride!J1890="",F_Inputs!J1890,InpOverride!J1890)</f>
        <v>0</v>
      </c>
      <c r="K1890" s="347">
        <f>IF(InpOverride!K1890="",F_Inputs!K1890,InpOverride!K1890)</f>
        <v>0</v>
      </c>
      <c r="L1890" s="347">
        <f>IF(InpOverride!L1890="",F_Inputs!L1890,InpOverride!L1890)</f>
        <v>0</v>
      </c>
      <c r="M1890" s="347">
        <f>IF(InpOverride!M1890="",F_Inputs!M1890,InpOverride!M1890)</f>
        <v>0</v>
      </c>
    </row>
    <row r="1891" spans="1:13" x14ac:dyDescent="0.35">
      <c r="A1891" t="s">
        <v>244</v>
      </c>
      <c r="B1891" t="s">
        <v>430</v>
      </c>
      <c r="C1891" t="s">
        <v>431</v>
      </c>
      <c r="D1891" t="s">
        <v>424</v>
      </c>
      <c r="E1891" t="s">
        <v>292</v>
      </c>
      <c r="F1891" s="347">
        <f>IF(InpOverride!F1891="",F_Inputs!F1891,InpOverride!F1891)</f>
        <v>0</v>
      </c>
      <c r="G1891" s="347">
        <f>IF(InpOverride!G1891="",F_Inputs!G1891,InpOverride!G1891)</f>
        <v>0</v>
      </c>
      <c r="H1891" s="347">
        <f>IF(InpOverride!H1891="",F_Inputs!H1891,InpOverride!H1891)</f>
        <v>0</v>
      </c>
      <c r="I1891" s="347">
        <f>IF(InpOverride!I1891="",F_Inputs!I1891,InpOverride!I1891)</f>
        <v>447.1</v>
      </c>
      <c r="J1891" s="347">
        <f>IF(InpOverride!J1891="",F_Inputs!J1891,InpOverride!J1891)</f>
        <v>0</v>
      </c>
      <c r="K1891" s="347">
        <f>IF(InpOverride!K1891="",F_Inputs!K1891,InpOverride!K1891)</f>
        <v>0</v>
      </c>
      <c r="L1891" s="347">
        <f>IF(InpOverride!L1891="",F_Inputs!L1891,InpOverride!L1891)</f>
        <v>0</v>
      </c>
      <c r="M1891" s="347">
        <f>IF(InpOverride!M1891="",F_Inputs!M1891,InpOverride!M1891)</f>
        <v>0</v>
      </c>
    </row>
    <row r="1892" spans="1:13" x14ac:dyDescent="0.35">
      <c r="A1892" t="s">
        <v>244</v>
      </c>
      <c r="B1892" t="s">
        <v>432</v>
      </c>
      <c r="C1892" t="s">
        <v>433</v>
      </c>
      <c r="D1892" t="s">
        <v>424</v>
      </c>
      <c r="E1892" t="s">
        <v>292</v>
      </c>
      <c r="F1892" s="347">
        <f>IF(InpOverride!F1892="",F_Inputs!F1892,InpOverride!F1892)</f>
        <v>0</v>
      </c>
      <c r="G1892" s="347">
        <f>IF(InpOverride!G1892="",F_Inputs!G1892,InpOverride!G1892)</f>
        <v>0</v>
      </c>
      <c r="H1892" s="347">
        <f>IF(InpOverride!H1892="",F_Inputs!H1892,InpOverride!H1892)</f>
        <v>0</v>
      </c>
      <c r="I1892" s="347">
        <f>IF(InpOverride!I1892="",F_Inputs!I1892,InpOverride!I1892)</f>
        <v>438.8</v>
      </c>
      <c r="J1892" s="347">
        <f>IF(InpOverride!J1892="",F_Inputs!J1892,InpOverride!J1892)</f>
        <v>0</v>
      </c>
      <c r="K1892" s="347">
        <f>IF(InpOverride!K1892="",F_Inputs!K1892,InpOverride!K1892)</f>
        <v>0</v>
      </c>
      <c r="L1892" s="347">
        <f>IF(InpOverride!L1892="",F_Inputs!L1892,InpOverride!L1892)</f>
        <v>0</v>
      </c>
      <c r="M1892" s="347">
        <f>IF(InpOverride!M1892="",F_Inputs!M1892,InpOverride!M1892)</f>
        <v>0</v>
      </c>
    </row>
    <row r="1893" spans="1:13" x14ac:dyDescent="0.35">
      <c r="A1893" t="s">
        <v>244</v>
      </c>
      <c r="B1893" t="s">
        <v>434</v>
      </c>
      <c r="C1893" t="s">
        <v>435</v>
      </c>
      <c r="D1893" t="s">
        <v>427</v>
      </c>
      <c r="E1893" t="s">
        <v>292</v>
      </c>
      <c r="F1893" s="347">
        <f>IF(InpOverride!F1893="",F_Inputs!F1893,InpOverride!F1893)</f>
        <v>0</v>
      </c>
      <c r="G1893" s="347">
        <f>IF(InpOverride!G1893="",F_Inputs!G1893,InpOverride!G1893)</f>
        <v>0</v>
      </c>
      <c r="H1893" s="347">
        <f>IF(InpOverride!H1893="",F_Inputs!H1893,InpOverride!H1893)</f>
        <v>0</v>
      </c>
      <c r="I1893" s="347">
        <f>IF(InpOverride!I1893="",F_Inputs!I1893,InpOverride!I1893)</f>
        <v>144</v>
      </c>
      <c r="J1893" s="347">
        <f>IF(InpOverride!J1893="",F_Inputs!J1893,InpOverride!J1893)</f>
        <v>0</v>
      </c>
      <c r="K1893" s="347">
        <f>IF(InpOverride!K1893="",F_Inputs!K1893,InpOverride!K1893)</f>
        <v>0</v>
      </c>
      <c r="L1893" s="347">
        <f>IF(InpOverride!L1893="",F_Inputs!L1893,InpOverride!L1893)</f>
        <v>0</v>
      </c>
      <c r="M1893" s="347">
        <f>IF(InpOverride!M1893="",F_Inputs!M1893,InpOverride!M1893)</f>
        <v>0</v>
      </c>
    </row>
    <row r="1894" spans="1:13" x14ac:dyDescent="0.35">
      <c r="A1894" t="s">
        <v>244</v>
      </c>
      <c r="B1894" t="s">
        <v>436</v>
      </c>
      <c r="C1894" t="s">
        <v>437</v>
      </c>
      <c r="D1894" t="s">
        <v>427</v>
      </c>
      <c r="E1894" t="s">
        <v>292</v>
      </c>
      <c r="F1894" s="347">
        <f>IF(InpOverride!F1894="",F_Inputs!F1894,InpOverride!F1894)</f>
        <v>0</v>
      </c>
      <c r="G1894" s="347">
        <f>IF(InpOverride!G1894="",F_Inputs!G1894,InpOverride!G1894)</f>
        <v>0</v>
      </c>
      <c r="H1894" s="347">
        <f>IF(InpOverride!H1894="",F_Inputs!H1894,InpOverride!H1894)</f>
        <v>0</v>
      </c>
      <c r="I1894" s="347">
        <f>IF(InpOverride!I1894="",F_Inputs!I1894,InpOverride!I1894)</f>
        <v>146.5</v>
      </c>
      <c r="J1894" s="347">
        <f>IF(InpOverride!J1894="",F_Inputs!J1894,InpOverride!J1894)</f>
        <v>0</v>
      </c>
      <c r="K1894" s="347">
        <f>IF(InpOverride!K1894="",F_Inputs!K1894,InpOverride!K1894)</f>
        <v>0</v>
      </c>
      <c r="L1894" s="347">
        <f>IF(InpOverride!L1894="",F_Inputs!L1894,InpOverride!L1894)</f>
        <v>0</v>
      </c>
      <c r="M1894" s="347">
        <f>IF(InpOverride!M1894="",F_Inputs!M1894,InpOverride!M1894)</f>
        <v>0</v>
      </c>
    </row>
    <row r="1895" spans="1:13" x14ac:dyDescent="0.35">
      <c r="A1895" t="s">
        <v>244</v>
      </c>
      <c r="B1895" t="s">
        <v>438</v>
      </c>
      <c r="C1895" t="s">
        <v>439</v>
      </c>
      <c r="D1895">
        <v>0</v>
      </c>
      <c r="E1895" t="s">
        <v>292</v>
      </c>
      <c r="F1895" s="347">
        <f>IF(InpOverride!F1895="",F_Inputs!F1895,InpOverride!F1895)</f>
        <v>3313.1869999999999</v>
      </c>
      <c r="G1895" s="347">
        <f>IF(InpOverride!G1895="",F_Inputs!G1895,InpOverride!G1895)</f>
        <v>3344.2289999999998</v>
      </c>
      <c r="H1895" s="347">
        <f>IF(InpOverride!H1895="",F_Inputs!H1895,InpOverride!H1895)</f>
        <v>3379.0010000000002</v>
      </c>
      <c r="I1895" s="347">
        <f>IF(InpOverride!I1895="",F_Inputs!I1895,InpOverride!I1895)</f>
        <v>3405.5920000000001</v>
      </c>
      <c r="J1895" s="347">
        <f>IF(InpOverride!J1895="",F_Inputs!J1895,InpOverride!J1895)</f>
        <v>0</v>
      </c>
      <c r="K1895" s="347">
        <f>IF(InpOverride!K1895="",F_Inputs!K1895,InpOverride!K1895)</f>
        <v>0</v>
      </c>
      <c r="L1895" s="347">
        <f>IF(InpOverride!L1895="",F_Inputs!L1895,InpOverride!L1895)</f>
        <v>0</v>
      </c>
      <c r="M1895" s="347">
        <f>IF(InpOverride!M1895="",F_Inputs!M1895,InpOverride!M1895)</f>
        <v>0</v>
      </c>
    </row>
    <row r="1896" spans="1:13" x14ac:dyDescent="0.35">
      <c r="A1896" t="s">
        <v>244</v>
      </c>
      <c r="B1896" t="s">
        <v>440</v>
      </c>
      <c r="C1896" t="s">
        <v>441</v>
      </c>
      <c r="D1896" t="s">
        <v>188</v>
      </c>
      <c r="E1896" t="s">
        <v>292</v>
      </c>
      <c r="F1896" s="347">
        <f>IF(InpOverride!F1896="",F_Inputs!F1896,InpOverride!F1896)</f>
        <v>0</v>
      </c>
      <c r="G1896" s="347">
        <f>IF(InpOverride!G1896="",F_Inputs!G1896,InpOverride!G1896)</f>
        <v>0</v>
      </c>
      <c r="H1896" s="347">
        <f>IF(InpOverride!H1896="",F_Inputs!H1896,InpOverride!H1896)</f>
        <v>0</v>
      </c>
      <c r="I1896" s="347">
        <f>IF(InpOverride!I1896="",F_Inputs!I1896,InpOverride!I1896)</f>
        <v>11254.651390000001</v>
      </c>
      <c r="J1896" s="347">
        <f>IF(InpOverride!J1896="",F_Inputs!J1896,InpOverride!J1896)</f>
        <v>0</v>
      </c>
      <c r="K1896" s="347">
        <f>IF(InpOverride!K1896="",F_Inputs!K1896,InpOverride!K1896)</f>
        <v>0</v>
      </c>
      <c r="L1896" s="347">
        <f>IF(InpOverride!L1896="",F_Inputs!L1896,InpOverride!L1896)</f>
        <v>0</v>
      </c>
      <c r="M1896" s="347">
        <f>IF(InpOverride!M1896="",F_Inputs!M1896,InpOverride!M1896)</f>
        <v>0</v>
      </c>
    </row>
    <row r="1897" spans="1:13" x14ac:dyDescent="0.35">
      <c r="A1897" t="s">
        <v>244</v>
      </c>
      <c r="B1897" t="s">
        <v>442</v>
      </c>
      <c r="C1897" t="s">
        <v>443</v>
      </c>
      <c r="D1897" t="s">
        <v>188</v>
      </c>
      <c r="E1897" t="s">
        <v>292</v>
      </c>
      <c r="F1897" s="347">
        <f>IF(InpOverride!F1897="",F_Inputs!F1897,InpOverride!F1897)</f>
        <v>0</v>
      </c>
      <c r="G1897" s="347">
        <f>IF(InpOverride!G1897="",F_Inputs!G1897,InpOverride!G1897)</f>
        <v>0</v>
      </c>
      <c r="H1897" s="347">
        <f>IF(InpOverride!H1897="",F_Inputs!H1897,InpOverride!H1897)</f>
        <v>0</v>
      </c>
      <c r="I1897" s="347">
        <f>IF(InpOverride!I1897="",F_Inputs!I1897,InpOverride!I1897)</f>
        <v>53626</v>
      </c>
      <c r="J1897" s="347">
        <f>IF(InpOverride!J1897="",F_Inputs!J1897,InpOverride!J1897)</f>
        <v>0</v>
      </c>
      <c r="K1897" s="347">
        <f>IF(InpOverride!K1897="",F_Inputs!K1897,InpOverride!K1897)</f>
        <v>0</v>
      </c>
      <c r="L1897" s="347">
        <f>IF(InpOverride!L1897="",F_Inputs!L1897,InpOverride!L1897)</f>
        <v>0</v>
      </c>
      <c r="M1897" s="347">
        <f>IF(InpOverride!M1897="",F_Inputs!M1897,InpOverride!M1897)</f>
        <v>0</v>
      </c>
    </row>
    <row r="1898" spans="1:13" x14ac:dyDescent="0.35">
      <c r="A1898" t="s">
        <v>244</v>
      </c>
      <c r="B1898" t="s">
        <v>444</v>
      </c>
      <c r="C1898" t="s">
        <v>445</v>
      </c>
      <c r="D1898" t="s">
        <v>424</v>
      </c>
      <c r="E1898" t="s">
        <v>292</v>
      </c>
      <c r="F1898" s="347">
        <f>IF(InpOverride!F1898="",F_Inputs!F1898,InpOverride!F1898)</f>
        <v>0</v>
      </c>
      <c r="G1898" s="347">
        <f>IF(InpOverride!G1898="",F_Inputs!G1898,InpOverride!G1898)</f>
        <v>0</v>
      </c>
      <c r="H1898" s="347">
        <f>IF(InpOverride!H1898="",F_Inputs!H1898,InpOverride!H1898)</f>
        <v>0</v>
      </c>
      <c r="I1898" s="347">
        <f>IF(InpOverride!I1898="",F_Inputs!I1898,InpOverride!I1898)</f>
        <v>3399.18</v>
      </c>
      <c r="J1898" s="347">
        <f>IF(InpOverride!J1898="",F_Inputs!J1898,InpOverride!J1898)</f>
        <v>0</v>
      </c>
      <c r="K1898" s="347">
        <f>IF(InpOverride!K1898="",F_Inputs!K1898,InpOverride!K1898)</f>
        <v>0</v>
      </c>
      <c r="L1898" s="347">
        <f>IF(InpOverride!L1898="",F_Inputs!L1898,InpOverride!L1898)</f>
        <v>0</v>
      </c>
      <c r="M1898" s="347">
        <f>IF(InpOverride!M1898="",F_Inputs!M1898,InpOverride!M1898)</f>
        <v>0</v>
      </c>
    </row>
    <row r="1899" spans="1:13" x14ac:dyDescent="0.35">
      <c r="A1899" t="s">
        <v>244</v>
      </c>
      <c r="B1899" t="s">
        <v>446</v>
      </c>
      <c r="C1899" t="s">
        <v>447</v>
      </c>
      <c r="D1899" t="s">
        <v>424</v>
      </c>
      <c r="E1899" t="s">
        <v>292</v>
      </c>
      <c r="F1899" s="347">
        <f>IF(InpOverride!F1899="",F_Inputs!F1899,InpOverride!F1899)</f>
        <v>0</v>
      </c>
      <c r="G1899" s="347">
        <f>IF(InpOverride!G1899="",F_Inputs!G1899,InpOverride!G1899)</f>
        <v>0</v>
      </c>
      <c r="H1899" s="347">
        <f>IF(InpOverride!H1899="",F_Inputs!H1899,InpOverride!H1899)</f>
        <v>0</v>
      </c>
      <c r="I1899" s="347">
        <f>IF(InpOverride!I1899="",F_Inputs!I1899,InpOverride!I1899)</f>
        <v>64.06</v>
      </c>
      <c r="J1899" s="347">
        <f>IF(InpOverride!J1899="",F_Inputs!J1899,InpOverride!J1899)</f>
        <v>0</v>
      </c>
      <c r="K1899" s="347">
        <f>IF(InpOverride!K1899="",F_Inputs!K1899,InpOverride!K1899)</f>
        <v>0</v>
      </c>
      <c r="L1899" s="347">
        <f>IF(InpOverride!L1899="",F_Inputs!L1899,InpOverride!L1899)</f>
        <v>0</v>
      </c>
      <c r="M1899" s="347">
        <f>IF(InpOverride!M1899="",F_Inputs!M1899,InpOverride!M1899)</f>
        <v>0</v>
      </c>
    </row>
    <row r="1900" spans="1:13" x14ac:dyDescent="0.35">
      <c r="A1900" t="s">
        <v>244</v>
      </c>
      <c r="B1900" t="s">
        <v>448</v>
      </c>
      <c r="C1900" t="s">
        <v>449</v>
      </c>
      <c r="D1900">
        <v>0</v>
      </c>
      <c r="E1900" t="s">
        <v>292</v>
      </c>
      <c r="F1900" s="347">
        <f>IF(InpOverride!F1900="",F_Inputs!F1900,InpOverride!F1900)</f>
        <v>0</v>
      </c>
      <c r="G1900" s="347">
        <f>IF(InpOverride!G1900="",F_Inputs!G1900,InpOverride!G1900)</f>
        <v>0</v>
      </c>
      <c r="H1900" s="347">
        <f>IF(InpOverride!H1900="",F_Inputs!H1900,InpOverride!H1900)</f>
        <v>0</v>
      </c>
      <c r="I1900" s="347">
        <f>IF(InpOverride!I1900="",F_Inputs!I1900,InpOverride!I1900)</f>
        <v>3166.9029999999998</v>
      </c>
      <c r="J1900" s="347">
        <f>IF(InpOverride!J1900="",F_Inputs!J1900,InpOverride!J1900)</f>
        <v>0</v>
      </c>
      <c r="K1900" s="347">
        <f>IF(InpOverride!K1900="",F_Inputs!K1900,InpOverride!K1900)</f>
        <v>0</v>
      </c>
      <c r="L1900" s="347">
        <f>IF(InpOverride!L1900="",F_Inputs!L1900,InpOverride!L1900)</f>
        <v>0</v>
      </c>
      <c r="M1900" s="347">
        <f>IF(InpOverride!M1900="",F_Inputs!M1900,InpOverride!M1900)</f>
        <v>0</v>
      </c>
    </row>
    <row r="1901" spans="1:13" x14ac:dyDescent="0.35">
      <c r="A1901" t="s">
        <v>244</v>
      </c>
      <c r="B1901" t="s">
        <v>450</v>
      </c>
      <c r="C1901" t="s">
        <v>451</v>
      </c>
      <c r="D1901" t="s">
        <v>188</v>
      </c>
      <c r="E1901" t="s">
        <v>292</v>
      </c>
      <c r="F1901" s="347">
        <f>IF(InpOverride!F1901="",F_Inputs!F1901,InpOverride!F1901)</f>
        <v>0</v>
      </c>
      <c r="G1901" s="347">
        <f>IF(InpOverride!G1901="",F_Inputs!G1901,InpOverride!G1901)</f>
        <v>0</v>
      </c>
      <c r="H1901" s="347">
        <f>IF(InpOverride!H1901="",F_Inputs!H1901,InpOverride!H1901)</f>
        <v>0</v>
      </c>
      <c r="I1901" s="347">
        <f>IF(InpOverride!I1901="",F_Inputs!I1901,InpOverride!I1901)</f>
        <v>128831</v>
      </c>
      <c r="J1901" s="347">
        <f>IF(InpOverride!J1901="",F_Inputs!J1901,InpOverride!J1901)</f>
        <v>0</v>
      </c>
      <c r="K1901" s="347">
        <f>IF(InpOverride!K1901="",F_Inputs!K1901,InpOverride!K1901)</f>
        <v>0</v>
      </c>
      <c r="L1901" s="347">
        <f>IF(InpOverride!L1901="",F_Inputs!L1901,InpOverride!L1901)</f>
        <v>0</v>
      </c>
      <c r="M1901" s="347">
        <f>IF(InpOverride!M1901="",F_Inputs!M1901,InpOverride!M1901)</f>
        <v>0</v>
      </c>
    </row>
    <row r="1902" spans="1:13" x14ac:dyDescent="0.35">
      <c r="A1902" t="s">
        <v>244</v>
      </c>
      <c r="B1902" t="s">
        <v>452</v>
      </c>
      <c r="C1902" t="s">
        <v>453</v>
      </c>
      <c r="D1902" t="s">
        <v>188</v>
      </c>
      <c r="E1902" t="s">
        <v>292</v>
      </c>
      <c r="F1902" s="347">
        <f>IF(InpOverride!F1902="",F_Inputs!F1902,InpOverride!F1902)</f>
        <v>0</v>
      </c>
      <c r="G1902" s="347">
        <f>IF(InpOverride!G1902="",F_Inputs!G1902,InpOverride!G1902)</f>
        <v>0</v>
      </c>
      <c r="H1902" s="347">
        <f>IF(InpOverride!H1902="",F_Inputs!H1902,InpOverride!H1902)</f>
        <v>0</v>
      </c>
      <c r="I1902" s="347">
        <f>IF(InpOverride!I1902="",F_Inputs!I1902,InpOverride!I1902)</f>
        <v>60400</v>
      </c>
      <c r="J1902" s="347">
        <f>IF(InpOverride!J1902="",F_Inputs!J1902,InpOverride!J1902)</f>
        <v>0</v>
      </c>
      <c r="K1902" s="347">
        <f>IF(InpOverride!K1902="",F_Inputs!K1902,InpOverride!K1902)</f>
        <v>0</v>
      </c>
      <c r="L1902" s="347">
        <f>IF(InpOverride!L1902="",F_Inputs!L1902,InpOverride!L1902)</f>
        <v>0</v>
      </c>
      <c r="M1902" s="347">
        <f>IF(InpOverride!M1902="",F_Inputs!M1902,InpOverride!M1902)</f>
        <v>0</v>
      </c>
    </row>
    <row r="1903" spans="1:13" x14ac:dyDescent="0.35">
      <c r="A1903" t="s">
        <v>244</v>
      </c>
      <c r="B1903" t="s">
        <v>454</v>
      </c>
      <c r="C1903" t="s">
        <v>455</v>
      </c>
      <c r="D1903" t="s">
        <v>188</v>
      </c>
      <c r="E1903" t="s">
        <v>292</v>
      </c>
      <c r="F1903" s="347">
        <f>IF(InpOverride!F1903="",F_Inputs!F1903,InpOverride!F1903)</f>
        <v>0</v>
      </c>
      <c r="G1903" s="347">
        <f>IF(InpOverride!G1903="",F_Inputs!G1903,InpOverride!G1903)</f>
        <v>0</v>
      </c>
      <c r="H1903" s="347">
        <f>IF(InpOverride!H1903="",F_Inputs!H1903,InpOverride!H1903)</f>
        <v>0</v>
      </c>
      <c r="I1903" s="347">
        <f>IF(InpOverride!I1903="",F_Inputs!I1903,InpOverride!I1903)</f>
        <v>28750</v>
      </c>
      <c r="J1903" s="347">
        <f>IF(InpOverride!J1903="",F_Inputs!J1903,InpOverride!J1903)</f>
        <v>0</v>
      </c>
      <c r="K1903" s="347">
        <f>IF(InpOverride!K1903="",F_Inputs!K1903,InpOverride!K1903)</f>
        <v>0</v>
      </c>
      <c r="L1903" s="347">
        <f>IF(InpOverride!L1903="",F_Inputs!L1903,InpOverride!L1903)</f>
        <v>0</v>
      </c>
      <c r="M1903" s="347">
        <f>IF(InpOverride!M1903="",F_Inputs!M1903,InpOverride!M1903)</f>
        <v>0</v>
      </c>
    </row>
    <row r="1904" spans="1:13" x14ac:dyDescent="0.35">
      <c r="A1904" t="s">
        <v>244</v>
      </c>
      <c r="B1904" t="s">
        <v>456</v>
      </c>
      <c r="C1904" t="s">
        <v>457</v>
      </c>
      <c r="D1904" t="s">
        <v>188</v>
      </c>
      <c r="E1904" t="s">
        <v>292</v>
      </c>
      <c r="F1904" s="347">
        <f>IF(InpOverride!F1904="",F_Inputs!F1904,InpOverride!F1904)</f>
        <v>0</v>
      </c>
      <c r="G1904" s="347">
        <f>IF(InpOverride!G1904="",F_Inputs!G1904,InpOverride!G1904)</f>
        <v>0</v>
      </c>
      <c r="H1904" s="347">
        <f>IF(InpOverride!H1904="",F_Inputs!H1904,InpOverride!H1904)</f>
        <v>0</v>
      </c>
      <c r="I1904" s="347">
        <f>IF(InpOverride!I1904="",F_Inputs!I1904,InpOverride!I1904)</f>
        <v>20492</v>
      </c>
      <c r="J1904" s="347">
        <f>IF(InpOverride!J1904="",F_Inputs!J1904,InpOverride!J1904)</f>
        <v>0</v>
      </c>
      <c r="K1904" s="347">
        <f>IF(InpOverride!K1904="",F_Inputs!K1904,InpOverride!K1904)</f>
        <v>0</v>
      </c>
      <c r="L1904" s="347">
        <f>IF(InpOverride!L1904="",F_Inputs!L1904,InpOverride!L1904)</f>
        <v>0</v>
      </c>
      <c r="M1904" s="347">
        <f>IF(InpOverride!M1904="",F_Inputs!M1904,InpOverride!M1904)</f>
        <v>0</v>
      </c>
    </row>
    <row r="1905" spans="1:13" x14ac:dyDescent="0.35">
      <c r="A1905" t="s">
        <v>244</v>
      </c>
      <c r="B1905" t="s">
        <v>458</v>
      </c>
      <c r="C1905" t="s">
        <v>459</v>
      </c>
      <c r="D1905" t="s">
        <v>172</v>
      </c>
      <c r="E1905" t="s">
        <v>292</v>
      </c>
      <c r="F1905" s="347">
        <f>IF(InpOverride!F1905="",F_Inputs!F1905,InpOverride!F1905)</f>
        <v>0</v>
      </c>
      <c r="G1905" s="347">
        <f>IF(InpOverride!G1905="",F_Inputs!G1905,InpOverride!G1905)</f>
        <v>0</v>
      </c>
      <c r="H1905" s="347">
        <f>IF(InpOverride!H1905="",F_Inputs!H1905,InpOverride!H1905)</f>
        <v>0</v>
      </c>
      <c r="I1905" s="347">
        <f>IF(InpOverride!I1905="",F_Inputs!I1905,InpOverride!I1905)</f>
        <v>3405.2249999999999</v>
      </c>
      <c r="J1905" s="347">
        <f>IF(InpOverride!J1905="",F_Inputs!J1905,InpOverride!J1905)</f>
        <v>0</v>
      </c>
      <c r="K1905" s="347">
        <f>IF(InpOverride!K1905="",F_Inputs!K1905,InpOverride!K1905)</f>
        <v>0</v>
      </c>
      <c r="L1905" s="347">
        <f>IF(InpOverride!L1905="",F_Inputs!L1905,InpOverride!L1905)</f>
        <v>0</v>
      </c>
      <c r="M1905" s="347">
        <f>IF(InpOverride!M1905="",F_Inputs!M1905,InpOverride!M1905)</f>
        <v>0</v>
      </c>
    </row>
    <row r="1906" spans="1:13" x14ac:dyDescent="0.35">
      <c r="A1906" t="s">
        <v>244</v>
      </c>
      <c r="B1906" t="s">
        <v>460</v>
      </c>
      <c r="C1906" t="s">
        <v>461</v>
      </c>
      <c r="D1906" t="s">
        <v>188</v>
      </c>
      <c r="E1906" t="s">
        <v>292</v>
      </c>
      <c r="F1906" s="347">
        <f>IF(InpOverride!F1906="",F_Inputs!F1906,InpOverride!F1906)</f>
        <v>0</v>
      </c>
      <c r="G1906" s="347">
        <f>IF(InpOverride!G1906="",F_Inputs!G1906,InpOverride!G1906)</f>
        <v>0</v>
      </c>
      <c r="H1906" s="347">
        <f>IF(InpOverride!H1906="",F_Inputs!H1906,InpOverride!H1906)</f>
        <v>0</v>
      </c>
      <c r="I1906" s="347">
        <f>IF(InpOverride!I1906="",F_Inputs!I1906,InpOverride!I1906)</f>
        <v>1038.593625</v>
      </c>
      <c r="J1906" s="347">
        <f>IF(InpOverride!J1906="",F_Inputs!J1906,InpOverride!J1906)</f>
        <v>0</v>
      </c>
      <c r="K1906" s="347">
        <f>IF(InpOverride!K1906="",F_Inputs!K1906,InpOverride!K1906)</f>
        <v>0</v>
      </c>
      <c r="L1906" s="347">
        <f>IF(InpOverride!L1906="",F_Inputs!L1906,InpOverride!L1906)</f>
        <v>0</v>
      </c>
      <c r="M1906" s="347">
        <f>IF(InpOverride!M1906="",F_Inputs!M1906,InpOverride!M1906)</f>
        <v>0</v>
      </c>
    </row>
    <row r="1907" spans="1:13" x14ac:dyDescent="0.35">
      <c r="A1907" t="s">
        <v>244</v>
      </c>
      <c r="B1907" t="s">
        <v>462</v>
      </c>
      <c r="C1907" t="s">
        <v>463</v>
      </c>
      <c r="D1907" t="s">
        <v>188</v>
      </c>
      <c r="E1907" t="s">
        <v>292</v>
      </c>
      <c r="F1907" s="347">
        <f>IF(InpOverride!F1907="",F_Inputs!F1907,InpOverride!F1907)</f>
        <v>0</v>
      </c>
      <c r="G1907" s="347">
        <f>IF(InpOverride!G1907="",F_Inputs!G1907,InpOverride!G1907)</f>
        <v>0</v>
      </c>
      <c r="H1907" s="347">
        <f>IF(InpOverride!H1907="",F_Inputs!H1907,InpOverride!H1907)</f>
        <v>0</v>
      </c>
      <c r="I1907" s="347">
        <f>IF(InpOverride!I1907="",F_Inputs!I1907,InpOverride!I1907)</f>
        <v>482</v>
      </c>
      <c r="J1907" s="347">
        <f>IF(InpOverride!J1907="",F_Inputs!J1907,InpOverride!J1907)</f>
        <v>0</v>
      </c>
      <c r="K1907" s="347">
        <f>IF(InpOverride!K1907="",F_Inputs!K1907,InpOverride!K1907)</f>
        <v>0</v>
      </c>
      <c r="L1907" s="347">
        <f>IF(InpOverride!L1907="",F_Inputs!L1907,InpOverride!L1907)</f>
        <v>0</v>
      </c>
      <c r="M1907" s="347">
        <f>IF(InpOverride!M1907="",F_Inputs!M1907,InpOverride!M1907)</f>
        <v>0</v>
      </c>
    </row>
    <row r="1908" spans="1:13" x14ac:dyDescent="0.35">
      <c r="A1908" t="s">
        <v>244</v>
      </c>
      <c r="B1908" t="s">
        <v>464</v>
      </c>
      <c r="C1908" t="s">
        <v>465</v>
      </c>
      <c r="D1908" t="s">
        <v>188</v>
      </c>
      <c r="E1908" t="s">
        <v>292</v>
      </c>
      <c r="F1908" s="347">
        <f>IF(InpOverride!F1908="",F_Inputs!F1908,InpOverride!F1908)</f>
        <v>0</v>
      </c>
      <c r="G1908" s="347">
        <f>IF(InpOverride!G1908="",F_Inputs!G1908,InpOverride!G1908)</f>
        <v>0</v>
      </c>
      <c r="H1908" s="347">
        <f>IF(InpOverride!H1908="",F_Inputs!H1908,InpOverride!H1908)</f>
        <v>0</v>
      </c>
      <c r="I1908" s="347">
        <f>IF(InpOverride!I1908="",F_Inputs!I1908,InpOverride!I1908)</f>
        <v>1520.593625</v>
      </c>
      <c r="J1908" s="347">
        <f>IF(InpOverride!J1908="",F_Inputs!J1908,InpOverride!J1908)</f>
        <v>0</v>
      </c>
      <c r="K1908" s="347">
        <f>IF(InpOverride!K1908="",F_Inputs!K1908,InpOverride!K1908)</f>
        <v>0</v>
      </c>
      <c r="L1908" s="347">
        <f>IF(InpOverride!L1908="",F_Inputs!L1908,InpOverride!L1908)</f>
        <v>0</v>
      </c>
      <c r="M1908" s="347">
        <f>IF(InpOverride!M1908="",F_Inputs!M1908,InpOverride!M1908)</f>
        <v>0</v>
      </c>
    </row>
    <row r="1909" spans="1:13" x14ac:dyDescent="0.35">
      <c r="A1909" t="s">
        <v>244</v>
      </c>
      <c r="B1909" t="s">
        <v>466</v>
      </c>
      <c r="C1909" t="s">
        <v>467</v>
      </c>
      <c r="D1909" t="s">
        <v>182</v>
      </c>
      <c r="E1909" t="s">
        <v>292</v>
      </c>
      <c r="F1909" s="347">
        <f>IF(InpOverride!F1909="",F_Inputs!F1909,InpOverride!F1909)</f>
        <v>0</v>
      </c>
      <c r="G1909" s="347">
        <f>IF(InpOverride!G1909="",F_Inputs!G1909,InpOverride!G1909)</f>
        <v>0</v>
      </c>
      <c r="H1909" s="347">
        <f>IF(InpOverride!H1909="",F_Inputs!H1909,InpOverride!H1909)</f>
        <v>0</v>
      </c>
      <c r="I1909" s="347">
        <f>IF(InpOverride!I1909="",F_Inputs!I1909,InpOverride!I1909)</f>
        <v>77914</v>
      </c>
      <c r="J1909" s="347">
        <f>IF(InpOverride!J1909="",F_Inputs!J1909,InpOverride!J1909)</f>
        <v>0</v>
      </c>
      <c r="K1909" s="347">
        <f>IF(InpOverride!K1909="",F_Inputs!K1909,InpOverride!K1909)</f>
        <v>0</v>
      </c>
      <c r="L1909" s="347">
        <f>IF(InpOverride!L1909="",F_Inputs!L1909,InpOverride!L1909)</f>
        <v>0</v>
      </c>
      <c r="M1909" s="347">
        <f>IF(InpOverride!M1909="",F_Inputs!M1909,InpOverride!M1909)</f>
        <v>0</v>
      </c>
    </row>
    <row r="1910" spans="1:13" x14ac:dyDescent="0.35">
      <c r="A1910" t="s">
        <v>244</v>
      </c>
      <c r="B1910" t="s">
        <v>468</v>
      </c>
      <c r="C1910" t="s">
        <v>469</v>
      </c>
      <c r="D1910" t="s">
        <v>188</v>
      </c>
      <c r="E1910" t="s">
        <v>292</v>
      </c>
      <c r="F1910" s="347">
        <f>IF(InpOverride!F1910="",F_Inputs!F1910,InpOverride!F1910)</f>
        <v>0</v>
      </c>
      <c r="G1910" s="347">
        <f>IF(InpOverride!G1910="",F_Inputs!G1910,InpOverride!G1910)</f>
        <v>0</v>
      </c>
      <c r="H1910" s="347">
        <f>IF(InpOverride!H1910="",F_Inputs!H1910,InpOverride!H1910)</f>
        <v>0</v>
      </c>
      <c r="I1910" s="347">
        <f>IF(InpOverride!I1910="",F_Inputs!I1910,InpOverride!I1910)</f>
        <v>141</v>
      </c>
      <c r="J1910" s="347">
        <f>IF(InpOverride!J1910="",F_Inputs!J1910,InpOverride!J1910)</f>
        <v>0</v>
      </c>
      <c r="K1910" s="347">
        <f>IF(InpOverride!K1910="",F_Inputs!K1910,InpOverride!K1910)</f>
        <v>0</v>
      </c>
      <c r="L1910" s="347">
        <f>IF(InpOverride!L1910="",F_Inputs!L1910,InpOverride!L1910)</f>
        <v>0</v>
      </c>
      <c r="M1910" s="347">
        <f>IF(InpOverride!M1910="",F_Inputs!M1910,InpOverride!M1910)</f>
        <v>0</v>
      </c>
    </row>
    <row r="1911" spans="1:13" x14ac:dyDescent="0.35">
      <c r="A1911" t="s">
        <v>244</v>
      </c>
      <c r="B1911" t="s">
        <v>470</v>
      </c>
      <c r="C1911" t="s">
        <v>471</v>
      </c>
      <c r="D1911" t="s">
        <v>182</v>
      </c>
      <c r="E1911" t="s">
        <v>292</v>
      </c>
      <c r="F1911" s="347">
        <f>IF(InpOverride!F1911="",F_Inputs!F1911,InpOverride!F1911)</f>
        <v>0</v>
      </c>
      <c r="G1911" s="347">
        <f>IF(InpOverride!G1911="",F_Inputs!G1911,InpOverride!G1911)</f>
        <v>0</v>
      </c>
      <c r="H1911" s="347">
        <f>IF(InpOverride!H1911="",F_Inputs!H1911,InpOverride!H1911)</f>
        <v>0</v>
      </c>
      <c r="I1911" s="347">
        <f>IF(InpOverride!I1911="",F_Inputs!I1911,InpOverride!I1911)</f>
        <v>79127</v>
      </c>
      <c r="J1911" s="347">
        <f>IF(InpOverride!J1911="",F_Inputs!J1911,InpOverride!J1911)</f>
        <v>0</v>
      </c>
      <c r="K1911" s="347">
        <f>IF(InpOverride!K1911="",F_Inputs!K1911,InpOverride!K1911)</f>
        <v>0</v>
      </c>
      <c r="L1911" s="347">
        <f>IF(InpOverride!L1911="",F_Inputs!L1911,InpOverride!L1911)</f>
        <v>0</v>
      </c>
      <c r="M1911" s="347">
        <f>IF(InpOverride!M1911="",F_Inputs!M1911,InpOverride!M1911)</f>
        <v>0</v>
      </c>
    </row>
    <row r="1912" spans="1:13" x14ac:dyDescent="0.35">
      <c r="A1912" t="s">
        <v>244</v>
      </c>
      <c r="B1912" t="s">
        <v>472</v>
      </c>
      <c r="C1912" t="s">
        <v>473</v>
      </c>
      <c r="D1912" t="s">
        <v>188</v>
      </c>
      <c r="E1912" t="s">
        <v>292</v>
      </c>
      <c r="F1912" s="347">
        <f>IF(InpOverride!F1912="",F_Inputs!F1912,InpOverride!F1912)</f>
        <v>0</v>
      </c>
      <c r="G1912" s="347">
        <f>IF(InpOverride!G1912="",F_Inputs!G1912,InpOverride!G1912)</f>
        <v>0</v>
      </c>
      <c r="H1912" s="347">
        <f>IF(InpOverride!H1912="",F_Inputs!H1912,InpOverride!H1912)</f>
        <v>0</v>
      </c>
      <c r="I1912" s="347">
        <f>IF(InpOverride!I1912="",F_Inputs!I1912,InpOverride!I1912)</f>
        <v>1156</v>
      </c>
      <c r="J1912" s="347">
        <f>IF(InpOverride!J1912="",F_Inputs!J1912,InpOverride!J1912)</f>
        <v>0</v>
      </c>
      <c r="K1912" s="347">
        <f>IF(InpOverride!K1912="",F_Inputs!K1912,InpOverride!K1912)</f>
        <v>0</v>
      </c>
      <c r="L1912" s="347">
        <f>IF(InpOverride!L1912="",F_Inputs!L1912,InpOverride!L1912)</f>
        <v>0</v>
      </c>
      <c r="M1912" s="347">
        <f>IF(InpOverride!M1912="",F_Inputs!M1912,InpOverride!M1912)</f>
        <v>0</v>
      </c>
    </row>
    <row r="1913" spans="1:13" x14ac:dyDescent="0.35">
      <c r="A1913" t="s">
        <v>244</v>
      </c>
      <c r="B1913" t="s">
        <v>474</v>
      </c>
      <c r="C1913" t="s">
        <v>475</v>
      </c>
      <c r="D1913" t="s">
        <v>170</v>
      </c>
      <c r="E1913" t="s">
        <v>292</v>
      </c>
      <c r="F1913" s="347">
        <f>IF(InpOverride!F1913="",F_Inputs!F1913,InpOverride!F1913)</f>
        <v>0</v>
      </c>
      <c r="G1913" s="347">
        <f>IF(InpOverride!G1913="",F_Inputs!G1913,InpOverride!G1913)</f>
        <v>0</v>
      </c>
      <c r="H1913" s="347">
        <f>IF(InpOverride!H1913="",F_Inputs!H1913,InpOverride!H1913)</f>
        <v>0</v>
      </c>
      <c r="I1913" s="347">
        <f>IF(InpOverride!I1913="",F_Inputs!I1913,InpOverride!I1913)</f>
        <v>0.18525</v>
      </c>
      <c r="J1913" s="347">
        <f>IF(InpOverride!J1913="",F_Inputs!J1913,InpOverride!J1913)</f>
        <v>0</v>
      </c>
      <c r="K1913" s="347">
        <f>IF(InpOverride!K1913="",F_Inputs!K1913,InpOverride!K1913)</f>
        <v>0</v>
      </c>
      <c r="L1913" s="347">
        <f>IF(InpOverride!L1913="",F_Inputs!L1913,InpOverride!L1913)</f>
        <v>0</v>
      </c>
      <c r="M1913" s="347">
        <f>IF(InpOverride!M1913="",F_Inputs!M1913,InpOverride!M1913)</f>
        <v>0</v>
      </c>
    </row>
    <row r="1914" spans="1:13" x14ac:dyDescent="0.35">
      <c r="A1914" t="s">
        <v>244</v>
      </c>
      <c r="B1914" t="s">
        <v>476</v>
      </c>
      <c r="C1914" t="s">
        <v>477</v>
      </c>
      <c r="D1914" t="s">
        <v>170</v>
      </c>
      <c r="E1914" t="s">
        <v>292</v>
      </c>
      <c r="F1914" s="347">
        <f>IF(InpOverride!F1914="",F_Inputs!F1914,InpOverride!F1914)</f>
        <v>0</v>
      </c>
      <c r="G1914" s="347">
        <f>IF(InpOverride!G1914="",F_Inputs!G1914,InpOverride!G1914)</f>
        <v>0</v>
      </c>
      <c r="H1914" s="347">
        <f>IF(InpOverride!H1914="",F_Inputs!H1914,InpOverride!H1914)</f>
        <v>0</v>
      </c>
      <c r="I1914" s="347">
        <f>IF(InpOverride!I1914="",F_Inputs!I1914,InpOverride!I1914)</f>
        <v>3.6568410000000018</v>
      </c>
      <c r="J1914" s="347">
        <f>IF(InpOverride!J1914="",F_Inputs!J1914,InpOverride!J1914)</f>
        <v>0</v>
      </c>
      <c r="K1914" s="347">
        <f>IF(InpOverride!K1914="",F_Inputs!K1914,InpOverride!K1914)</f>
        <v>0</v>
      </c>
      <c r="L1914" s="347">
        <f>IF(InpOverride!L1914="",F_Inputs!L1914,InpOverride!L1914)</f>
        <v>0</v>
      </c>
      <c r="M1914" s="347">
        <f>IF(InpOverride!M1914="",F_Inputs!M1914,InpOverride!M1914)</f>
        <v>0</v>
      </c>
    </row>
    <row r="1915" spans="1:13" x14ac:dyDescent="0.35">
      <c r="A1915" t="s">
        <v>244</v>
      </c>
      <c r="B1915" t="s">
        <v>478</v>
      </c>
      <c r="C1915" t="s">
        <v>479</v>
      </c>
      <c r="D1915" t="s">
        <v>170</v>
      </c>
      <c r="E1915" t="s">
        <v>292</v>
      </c>
      <c r="F1915" s="347">
        <f>IF(InpOverride!F1915="",F_Inputs!F1915,InpOverride!F1915)</f>
        <v>0</v>
      </c>
      <c r="G1915" s="347">
        <f>IF(InpOverride!G1915="",F_Inputs!G1915,InpOverride!G1915)</f>
        <v>0</v>
      </c>
      <c r="H1915" s="347">
        <f>IF(InpOverride!H1915="",F_Inputs!H1915,InpOverride!H1915)</f>
        <v>0</v>
      </c>
      <c r="I1915" s="347">
        <f>IF(InpOverride!I1915="",F_Inputs!I1915,InpOverride!I1915)</f>
        <v>6.8071669999999997</v>
      </c>
      <c r="J1915" s="347">
        <f>IF(InpOverride!J1915="",F_Inputs!J1915,InpOverride!J1915)</f>
        <v>0</v>
      </c>
      <c r="K1915" s="347">
        <f>IF(InpOverride!K1915="",F_Inputs!K1915,InpOverride!K1915)</f>
        <v>0</v>
      </c>
      <c r="L1915" s="347">
        <f>IF(InpOverride!L1915="",F_Inputs!L1915,InpOverride!L1915)</f>
        <v>0</v>
      </c>
      <c r="M1915" s="347">
        <f>IF(InpOverride!M1915="",F_Inputs!M1915,InpOverride!M1915)</f>
        <v>0</v>
      </c>
    </row>
    <row r="1916" spans="1:13" x14ac:dyDescent="0.35">
      <c r="A1916" t="s">
        <v>244</v>
      </c>
      <c r="B1916" t="s">
        <v>480</v>
      </c>
      <c r="C1916" t="s">
        <v>481</v>
      </c>
      <c r="D1916" t="s">
        <v>170</v>
      </c>
      <c r="E1916" t="s">
        <v>292</v>
      </c>
      <c r="F1916" s="347">
        <f>IF(InpOverride!F1916="",F_Inputs!F1916,InpOverride!F1916)</f>
        <v>0</v>
      </c>
      <c r="G1916" s="347">
        <f>IF(InpOverride!G1916="",F_Inputs!G1916,InpOverride!G1916)</f>
        <v>0</v>
      </c>
      <c r="H1916" s="347">
        <f>IF(InpOverride!H1916="",F_Inputs!H1916,InpOverride!H1916)</f>
        <v>0</v>
      </c>
      <c r="I1916" s="347">
        <f>IF(InpOverride!I1916="",F_Inputs!I1916,InpOverride!I1916)</f>
        <v>0.30220000000000102</v>
      </c>
      <c r="J1916" s="347">
        <f>IF(InpOverride!J1916="",F_Inputs!J1916,InpOverride!J1916)</f>
        <v>0</v>
      </c>
      <c r="K1916" s="347">
        <f>IF(InpOverride!K1916="",F_Inputs!K1916,InpOverride!K1916)</f>
        <v>0</v>
      </c>
      <c r="L1916" s="347">
        <f>IF(InpOverride!L1916="",F_Inputs!L1916,InpOverride!L1916)</f>
        <v>0</v>
      </c>
      <c r="M1916" s="347">
        <f>IF(InpOverride!M1916="",F_Inputs!M1916,InpOverride!M1916)</f>
        <v>0</v>
      </c>
    </row>
    <row r="1917" spans="1:13" x14ac:dyDescent="0.35">
      <c r="A1917" t="s">
        <v>244</v>
      </c>
      <c r="B1917" t="s">
        <v>482</v>
      </c>
      <c r="C1917" t="s">
        <v>483</v>
      </c>
      <c r="D1917" t="s">
        <v>170</v>
      </c>
      <c r="E1917" t="s">
        <v>292</v>
      </c>
      <c r="F1917" s="347">
        <f>IF(InpOverride!F1917="",F_Inputs!F1917,InpOverride!F1917)</f>
        <v>0</v>
      </c>
      <c r="G1917" s="347">
        <f>IF(InpOverride!G1917="",F_Inputs!G1917,InpOverride!G1917)</f>
        <v>0</v>
      </c>
      <c r="H1917" s="347">
        <f>IF(InpOverride!H1917="",F_Inputs!H1917,InpOverride!H1917)</f>
        <v>0</v>
      </c>
      <c r="I1917" s="347">
        <f>IF(InpOverride!I1917="",F_Inputs!I1917,InpOverride!I1917)</f>
        <v>6.4525969999999999</v>
      </c>
      <c r="J1917" s="347">
        <f>IF(InpOverride!J1917="",F_Inputs!J1917,InpOverride!J1917)</f>
        <v>0</v>
      </c>
      <c r="K1917" s="347">
        <f>IF(InpOverride!K1917="",F_Inputs!K1917,InpOverride!K1917)</f>
        <v>0</v>
      </c>
      <c r="L1917" s="347">
        <f>IF(InpOverride!L1917="",F_Inputs!L1917,InpOverride!L1917)</f>
        <v>0</v>
      </c>
      <c r="M1917" s="347">
        <f>IF(InpOverride!M1917="",F_Inputs!M1917,InpOverride!M1917)</f>
        <v>0</v>
      </c>
    </row>
    <row r="1918" spans="1:13" x14ac:dyDescent="0.35">
      <c r="A1918" t="s">
        <v>244</v>
      </c>
      <c r="B1918" t="s">
        <v>484</v>
      </c>
      <c r="C1918" t="s">
        <v>485</v>
      </c>
      <c r="D1918" t="s">
        <v>170</v>
      </c>
      <c r="E1918" t="s">
        <v>292</v>
      </c>
      <c r="F1918" s="347">
        <f>IF(InpOverride!F1918="",F_Inputs!F1918,InpOverride!F1918)</f>
        <v>0</v>
      </c>
      <c r="G1918" s="347">
        <f>IF(InpOverride!G1918="",F_Inputs!G1918,InpOverride!G1918)</f>
        <v>0</v>
      </c>
      <c r="H1918" s="347">
        <f>IF(InpOverride!H1918="",F_Inputs!H1918,InpOverride!H1918)</f>
        <v>0</v>
      </c>
      <c r="I1918" s="347">
        <f>IF(InpOverride!I1918="",F_Inputs!I1918,InpOverride!I1918)</f>
        <v>0</v>
      </c>
      <c r="J1918" s="347">
        <f>IF(InpOverride!J1918="",F_Inputs!J1918,InpOverride!J1918)</f>
        <v>0</v>
      </c>
      <c r="K1918" s="347">
        <f>IF(InpOverride!K1918="",F_Inputs!K1918,InpOverride!K1918)</f>
        <v>0</v>
      </c>
      <c r="L1918" s="347">
        <f>IF(InpOverride!L1918="",F_Inputs!L1918,InpOverride!L1918)</f>
        <v>0</v>
      </c>
      <c r="M1918" s="347">
        <f>IF(InpOverride!M1918="",F_Inputs!M1918,InpOverride!M1918)</f>
        <v>0</v>
      </c>
    </row>
    <row r="1919" spans="1:13" x14ac:dyDescent="0.35">
      <c r="A1919" t="s">
        <v>244</v>
      </c>
      <c r="B1919" t="s">
        <v>486</v>
      </c>
      <c r="C1919" t="s">
        <v>487</v>
      </c>
      <c r="D1919" t="s">
        <v>170</v>
      </c>
      <c r="E1919" t="s">
        <v>292</v>
      </c>
      <c r="F1919" s="347">
        <f>IF(InpOverride!F1919="",F_Inputs!F1919,InpOverride!F1919)</f>
        <v>0</v>
      </c>
      <c r="G1919" s="347">
        <f>IF(InpOverride!G1919="",F_Inputs!G1919,InpOverride!G1919)</f>
        <v>0</v>
      </c>
      <c r="H1919" s="347">
        <f>IF(InpOverride!H1919="",F_Inputs!H1919,InpOverride!H1919)</f>
        <v>0</v>
      </c>
      <c r="I1919" s="347">
        <f>IF(InpOverride!I1919="",F_Inputs!I1919,InpOverride!I1919)</f>
        <v>0</v>
      </c>
      <c r="J1919" s="347">
        <f>IF(InpOverride!J1919="",F_Inputs!J1919,InpOverride!J1919)</f>
        <v>0</v>
      </c>
      <c r="K1919" s="347">
        <f>IF(InpOverride!K1919="",F_Inputs!K1919,InpOverride!K1919)</f>
        <v>0</v>
      </c>
      <c r="L1919" s="347">
        <f>IF(InpOverride!L1919="",F_Inputs!L1919,InpOverride!L1919)</f>
        <v>0</v>
      </c>
      <c r="M1919" s="347">
        <f>IF(InpOverride!M1919="",F_Inputs!M1919,InpOverride!M1919)</f>
        <v>0</v>
      </c>
    </row>
    <row r="1920" spans="1:13" x14ac:dyDescent="0.35">
      <c r="A1920" t="s">
        <v>244</v>
      </c>
      <c r="B1920" t="s">
        <v>488</v>
      </c>
      <c r="C1920" t="s">
        <v>489</v>
      </c>
      <c r="D1920" t="s">
        <v>170</v>
      </c>
      <c r="E1920" t="s">
        <v>292</v>
      </c>
      <c r="F1920" s="347">
        <f>IF(InpOverride!F1920="",F_Inputs!F1920,InpOverride!F1920)</f>
        <v>0</v>
      </c>
      <c r="G1920" s="347">
        <f>IF(InpOverride!G1920="",F_Inputs!G1920,InpOverride!G1920)</f>
        <v>0</v>
      </c>
      <c r="H1920" s="347">
        <f>IF(InpOverride!H1920="",F_Inputs!H1920,InpOverride!H1920)</f>
        <v>0</v>
      </c>
      <c r="I1920" s="347">
        <f>IF(InpOverride!I1920="",F_Inputs!I1920,InpOverride!I1920)</f>
        <v>0</v>
      </c>
      <c r="J1920" s="347">
        <f>IF(InpOverride!J1920="",F_Inputs!J1920,InpOverride!J1920)</f>
        <v>0</v>
      </c>
      <c r="K1920" s="347">
        <f>IF(InpOverride!K1920="",F_Inputs!K1920,InpOverride!K1920)</f>
        <v>0</v>
      </c>
      <c r="L1920" s="347">
        <f>IF(InpOverride!L1920="",F_Inputs!L1920,InpOverride!L1920)</f>
        <v>0</v>
      </c>
      <c r="M1920" s="347">
        <f>IF(InpOverride!M1920="",F_Inputs!M1920,InpOverride!M1920)</f>
        <v>0</v>
      </c>
    </row>
    <row r="1921" spans="1:13" x14ac:dyDescent="0.35">
      <c r="A1921" t="s">
        <v>244</v>
      </c>
      <c r="B1921" t="s">
        <v>490</v>
      </c>
      <c r="C1921" t="s">
        <v>491</v>
      </c>
      <c r="D1921" t="s">
        <v>170</v>
      </c>
      <c r="E1921" t="s">
        <v>292</v>
      </c>
      <c r="F1921" s="347">
        <f>IF(InpOverride!F1921="",F_Inputs!F1921,InpOverride!F1921)</f>
        <v>0</v>
      </c>
      <c r="G1921" s="347">
        <f>IF(InpOverride!G1921="",F_Inputs!G1921,InpOverride!G1921)</f>
        <v>0</v>
      </c>
      <c r="H1921" s="347">
        <f>IF(InpOverride!H1921="",F_Inputs!H1921,InpOverride!H1921)</f>
        <v>0</v>
      </c>
      <c r="I1921" s="347">
        <f>IF(InpOverride!I1921="",F_Inputs!I1921,InpOverride!I1921)</f>
        <v>-1.7423999999999995</v>
      </c>
      <c r="J1921" s="347">
        <f>IF(InpOverride!J1921="",F_Inputs!J1921,InpOverride!J1921)</f>
        <v>0</v>
      </c>
      <c r="K1921" s="347">
        <f>IF(InpOverride!K1921="",F_Inputs!K1921,InpOverride!K1921)</f>
        <v>0</v>
      </c>
      <c r="L1921" s="347">
        <f>IF(InpOverride!L1921="",F_Inputs!L1921,InpOverride!L1921)</f>
        <v>0</v>
      </c>
      <c r="M1921" s="347">
        <f>IF(InpOverride!M1921="",F_Inputs!M1921,InpOverride!M1921)</f>
        <v>0</v>
      </c>
    </row>
    <row r="1922" spans="1:13" x14ac:dyDescent="0.35">
      <c r="A1922" t="s">
        <v>244</v>
      </c>
      <c r="B1922" t="s">
        <v>492</v>
      </c>
      <c r="C1922" t="s">
        <v>493</v>
      </c>
      <c r="D1922" t="s">
        <v>170</v>
      </c>
      <c r="E1922" t="s">
        <v>292</v>
      </c>
      <c r="F1922" s="347">
        <f>IF(InpOverride!F1922="",F_Inputs!F1922,InpOverride!F1922)</f>
        <v>0</v>
      </c>
      <c r="G1922" s="347">
        <f>IF(InpOverride!G1922="",F_Inputs!G1922,InpOverride!G1922)</f>
        <v>0</v>
      </c>
      <c r="H1922" s="347">
        <f>IF(InpOverride!H1922="",F_Inputs!H1922,InpOverride!H1922)</f>
        <v>0</v>
      </c>
      <c r="I1922" s="347">
        <f>IF(InpOverride!I1922="",F_Inputs!I1922,InpOverride!I1922)</f>
        <v>0</v>
      </c>
      <c r="J1922" s="347">
        <f>IF(InpOverride!J1922="",F_Inputs!J1922,InpOverride!J1922)</f>
        <v>0</v>
      </c>
      <c r="K1922" s="347">
        <f>IF(InpOverride!K1922="",F_Inputs!K1922,InpOverride!K1922)</f>
        <v>0</v>
      </c>
      <c r="L1922" s="347">
        <f>IF(InpOverride!L1922="",F_Inputs!L1922,InpOverride!L1922)</f>
        <v>0</v>
      </c>
      <c r="M1922" s="347">
        <f>IF(InpOverride!M1922="",F_Inputs!M1922,InpOverride!M1922)</f>
        <v>0</v>
      </c>
    </row>
    <row r="1923" spans="1:13" x14ac:dyDescent="0.35">
      <c r="A1923" t="s">
        <v>244</v>
      </c>
      <c r="B1923" t="s">
        <v>494</v>
      </c>
      <c r="C1923" t="s">
        <v>495</v>
      </c>
      <c r="D1923" t="s">
        <v>170</v>
      </c>
      <c r="E1923" t="s">
        <v>292</v>
      </c>
      <c r="F1923" s="347">
        <f>IF(InpOverride!F1923="",F_Inputs!F1923,InpOverride!F1923)</f>
        <v>0</v>
      </c>
      <c r="G1923" s="347">
        <f>IF(InpOverride!G1923="",F_Inputs!G1923,InpOverride!G1923)</f>
        <v>0</v>
      </c>
      <c r="H1923" s="347">
        <f>IF(InpOverride!H1923="",F_Inputs!H1923,InpOverride!H1923)</f>
        <v>0</v>
      </c>
      <c r="I1923" s="347">
        <f>IF(InpOverride!I1923="",F_Inputs!I1923,InpOverride!I1923)</f>
        <v>0</v>
      </c>
      <c r="J1923" s="347">
        <f>IF(InpOverride!J1923="",F_Inputs!J1923,InpOverride!J1923)</f>
        <v>0</v>
      </c>
      <c r="K1923" s="347">
        <f>IF(InpOverride!K1923="",F_Inputs!K1923,InpOverride!K1923)</f>
        <v>0</v>
      </c>
      <c r="L1923" s="347">
        <f>IF(InpOverride!L1923="",F_Inputs!L1923,InpOverride!L1923)</f>
        <v>0</v>
      </c>
      <c r="M1923" s="347">
        <f>IF(InpOverride!M1923="",F_Inputs!M1923,InpOverride!M1923)</f>
        <v>0</v>
      </c>
    </row>
    <row r="1924" spans="1:13" x14ac:dyDescent="0.35">
      <c r="A1924" t="s">
        <v>244</v>
      </c>
      <c r="B1924" t="s">
        <v>496</v>
      </c>
      <c r="C1924" t="s">
        <v>497</v>
      </c>
      <c r="D1924" t="s">
        <v>170</v>
      </c>
      <c r="E1924" t="s">
        <v>292</v>
      </c>
      <c r="F1924" s="347">
        <f>IF(InpOverride!F1924="",F_Inputs!F1924,InpOverride!F1924)</f>
        <v>0</v>
      </c>
      <c r="G1924" s="347">
        <f>IF(InpOverride!G1924="",F_Inputs!G1924,InpOverride!G1924)</f>
        <v>0</v>
      </c>
      <c r="H1924" s="347">
        <f>IF(InpOverride!H1924="",F_Inputs!H1924,InpOverride!H1924)</f>
        <v>0</v>
      </c>
      <c r="I1924" s="347">
        <f>IF(InpOverride!I1924="",F_Inputs!I1924,InpOverride!I1924)</f>
        <v>0</v>
      </c>
      <c r="J1924" s="347">
        <f>IF(InpOverride!J1924="",F_Inputs!J1924,InpOverride!J1924)</f>
        <v>0</v>
      </c>
      <c r="K1924" s="347">
        <f>IF(InpOverride!K1924="",F_Inputs!K1924,InpOverride!K1924)</f>
        <v>0</v>
      </c>
      <c r="L1924" s="347">
        <f>IF(InpOverride!L1924="",F_Inputs!L1924,InpOverride!L1924)</f>
        <v>0</v>
      </c>
      <c r="M1924" s="347">
        <f>IF(InpOverride!M1924="",F_Inputs!M1924,InpOverride!M1924)</f>
        <v>0</v>
      </c>
    </row>
    <row r="1925" spans="1:13" x14ac:dyDescent="0.35">
      <c r="A1925" t="s">
        <v>244</v>
      </c>
      <c r="B1925" t="s">
        <v>498</v>
      </c>
      <c r="C1925" t="s">
        <v>499</v>
      </c>
      <c r="D1925" t="s">
        <v>170</v>
      </c>
      <c r="E1925" t="s">
        <v>292</v>
      </c>
      <c r="F1925" s="347">
        <f>IF(InpOverride!F1925="",F_Inputs!F1925,InpOverride!F1925)</f>
        <v>0</v>
      </c>
      <c r="G1925" s="347">
        <f>IF(InpOverride!G1925="",F_Inputs!G1925,InpOverride!G1925)</f>
        <v>0</v>
      </c>
      <c r="H1925" s="347">
        <f>IF(InpOverride!H1925="",F_Inputs!H1925,InpOverride!H1925)</f>
        <v>0</v>
      </c>
      <c r="I1925" s="347">
        <f>IF(InpOverride!I1925="",F_Inputs!I1925,InpOverride!I1925)</f>
        <v>0</v>
      </c>
      <c r="J1925" s="347">
        <f>IF(InpOverride!J1925="",F_Inputs!J1925,InpOverride!J1925)</f>
        <v>0</v>
      </c>
      <c r="K1925" s="347">
        <f>IF(InpOverride!K1925="",F_Inputs!K1925,InpOverride!K1925)</f>
        <v>0</v>
      </c>
      <c r="L1925" s="347">
        <f>IF(InpOverride!L1925="",F_Inputs!L1925,InpOverride!L1925)</f>
        <v>0</v>
      </c>
      <c r="M1925" s="347">
        <f>IF(InpOverride!M1925="",F_Inputs!M1925,InpOverride!M1925)</f>
        <v>0</v>
      </c>
    </row>
    <row r="1926" spans="1:13" x14ac:dyDescent="0.35">
      <c r="A1926" t="s">
        <v>244</v>
      </c>
      <c r="B1926" t="s">
        <v>500</v>
      </c>
      <c r="C1926" t="s">
        <v>501</v>
      </c>
      <c r="D1926" t="s">
        <v>170</v>
      </c>
      <c r="E1926" t="s">
        <v>292</v>
      </c>
      <c r="F1926" s="347">
        <f>IF(InpOverride!F1926="",F_Inputs!F1926,InpOverride!F1926)</f>
        <v>0</v>
      </c>
      <c r="G1926" s="347">
        <f>IF(InpOverride!G1926="",F_Inputs!G1926,InpOverride!G1926)</f>
        <v>0</v>
      </c>
      <c r="H1926" s="347">
        <f>IF(InpOverride!H1926="",F_Inputs!H1926,InpOverride!H1926)</f>
        <v>0</v>
      </c>
      <c r="I1926" s="347">
        <f>IF(InpOverride!I1926="",F_Inputs!I1926,InpOverride!I1926)</f>
        <v>0</v>
      </c>
      <c r="J1926" s="347">
        <f>IF(InpOverride!J1926="",F_Inputs!J1926,InpOverride!J1926)</f>
        <v>0</v>
      </c>
      <c r="K1926" s="347">
        <f>IF(InpOverride!K1926="",F_Inputs!K1926,InpOverride!K1926)</f>
        <v>0</v>
      </c>
      <c r="L1926" s="347">
        <f>IF(InpOverride!L1926="",F_Inputs!L1926,InpOverride!L1926)</f>
        <v>0</v>
      </c>
      <c r="M1926" s="347">
        <f>IF(InpOverride!M1926="",F_Inputs!M1926,InpOverride!M1926)</f>
        <v>0</v>
      </c>
    </row>
    <row r="1927" spans="1:13" x14ac:dyDescent="0.35">
      <c r="A1927" t="s">
        <v>244</v>
      </c>
      <c r="B1927" t="s">
        <v>502</v>
      </c>
      <c r="C1927" t="s">
        <v>503</v>
      </c>
      <c r="D1927" t="s">
        <v>170</v>
      </c>
      <c r="E1927" t="s">
        <v>292</v>
      </c>
      <c r="F1927" s="347">
        <f>IF(InpOverride!F1927="",F_Inputs!F1927,InpOverride!F1927)</f>
        <v>0</v>
      </c>
      <c r="G1927" s="347">
        <f>IF(InpOverride!G1927="",F_Inputs!G1927,InpOverride!G1927)</f>
        <v>0</v>
      </c>
      <c r="H1927" s="347">
        <f>IF(InpOverride!H1927="",F_Inputs!H1927,InpOverride!H1927)</f>
        <v>0</v>
      </c>
      <c r="I1927" s="347">
        <f>IF(InpOverride!I1927="",F_Inputs!I1927,InpOverride!I1927)</f>
        <v>0</v>
      </c>
      <c r="J1927" s="347">
        <f>IF(InpOverride!J1927="",F_Inputs!J1927,InpOverride!J1927)</f>
        <v>0</v>
      </c>
      <c r="K1927" s="347">
        <f>IF(InpOverride!K1927="",F_Inputs!K1927,InpOverride!K1927)</f>
        <v>0</v>
      </c>
      <c r="L1927" s="347">
        <f>IF(InpOverride!L1927="",F_Inputs!L1927,InpOverride!L1927)</f>
        <v>0</v>
      </c>
      <c r="M1927" s="347">
        <f>IF(InpOverride!M1927="",F_Inputs!M1927,InpOverride!M1927)</f>
        <v>0</v>
      </c>
    </row>
    <row r="1928" spans="1:13" x14ac:dyDescent="0.35">
      <c r="A1928" t="s">
        <v>244</v>
      </c>
      <c r="B1928" t="s">
        <v>504</v>
      </c>
      <c r="C1928" t="s">
        <v>505</v>
      </c>
      <c r="D1928" t="s">
        <v>170</v>
      </c>
      <c r="E1928" t="s">
        <v>292</v>
      </c>
      <c r="F1928" s="347">
        <f>IF(InpOverride!F1928="",F_Inputs!F1928,InpOverride!F1928)</f>
        <v>0</v>
      </c>
      <c r="G1928" s="347">
        <f>IF(InpOverride!G1928="",F_Inputs!G1928,InpOverride!G1928)</f>
        <v>0</v>
      </c>
      <c r="H1928" s="347">
        <f>IF(InpOverride!H1928="",F_Inputs!H1928,InpOverride!H1928)</f>
        <v>0</v>
      </c>
      <c r="I1928" s="347">
        <f>IF(InpOverride!I1928="",F_Inputs!I1928,InpOverride!I1928)</f>
        <v>0</v>
      </c>
      <c r="J1928" s="347">
        <f>IF(InpOverride!J1928="",F_Inputs!J1928,InpOverride!J1928)</f>
        <v>0</v>
      </c>
      <c r="K1928" s="347">
        <f>IF(InpOverride!K1928="",F_Inputs!K1928,InpOverride!K1928)</f>
        <v>0</v>
      </c>
      <c r="L1928" s="347">
        <f>IF(InpOverride!L1928="",F_Inputs!L1928,InpOverride!L1928)</f>
        <v>0</v>
      </c>
      <c r="M1928" s="347">
        <f>IF(InpOverride!M1928="",F_Inputs!M1928,InpOverride!M1928)</f>
        <v>0</v>
      </c>
    </row>
    <row r="1929" spans="1:13" x14ac:dyDescent="0.35">
      <c r="A1929" t="s">
        <v>244</v>
      </c>
      <c r="B1929" t="s">
        <v>506</v>
      </c>
      <c r="C1929" t="s">
        <v>507</v>
      </c>
      <c r="D1929" t="s">
        <v>170</v>
      </c>
      <c r="E1929" t="s">
        <v>292</v>
      </c>
      <c r="F1929" s="347">
        <f>IF(InpOverride!F1929="",F_Inputs!F1929,InpOverride!F1929)</f>
        <v>0</v>
      </c>
      <c r="G1929" s="347">
        <f>IF(InpOverride!G1929="",F_Inputs!G1929,InpOverride!G1929)</f>
        <v>0</v>
      </c>
      <c r="H1929" s="347">
        <f>IF(InpOverride!H1929="",F_Inputs!H1929,InpOverride!H1929)</f>
        <v>0</v>
      </c>
      <c r="I1929" s="347">
        <f>IF(InpOverride!I1929="",F_Inputs!I1929,InpOverride!I1929)</f>
        <v>0</v>
      </c>
      <c r="J1929" s="347">
        <f>IF(InpOverride!J1929="",F_Inputs!J1929,InpOverride!J1929)</f>
        <v>0</v>
      </c>
      <c r="K1929" s="347">
        <f>IF(InpOverride!K1929="",F_Inputs!K1929,InpOverride!K1929)</f>
        <v>0</v>
      </c>
      <c r="L1929" s="347">
        <f>IF(InpOverride!L1929="",F_Inputs!L1929,InpOverride!L1929)</f>
        <v>0</v>
      </c>
      <c r="M1929" s="347">
        <f>IF(InpOverride!M1929="",F_Inputs!M1929,InpOverride!M1929)</f>
        <v>0</v>
      </c>
    </row>
    <row r="1930" spans="1:13" x14ac:dyDescent="0.35">
      <c r="A1930" t="s">
        <v>244</v>
      </c>
      <c r="B1930" t="s">
        <v>508</v>
      </c>
      <c r="C1930" t="s">
        <v>509</v>
      </c>
      <c r="D1930" t="s">
        <v>170</v>
      </c>
      <c r="E1930" t="s">
        <v>292</v>
      </c>
      <c r="F1930" s="347">
        <f>IF(InpOverride!F1930="",F_Inputs!F1930,InpOverride!F1930)</f>
        <v>0</v>
      </c>
      <c r="G1930" s="347">
        <f>IF(InpOverride!G1930="",F_Inputs!G1930,InpOverride!G1930)</f>
        <v>0</v>
      </c>
      <c r="H1930" s="347">
        <f>IF(InpOverride!H1930="",F_Inputs!H1930,InpOverride!H1930)</f>
        <v>0</v>
      </c>
      <c r="I1930" s="347">
        <f>IF(InpOverride!I1930="",F_Inputs!I1930,InpOverride!I1930)</f>
        <v>0</v>
      </c>
      <c r="J1930" s="347">
        <f>IF(InpOverride!J1930="",F_Inputs!J1930,InpOverride!J1930)</f>
        <v>0</v>
      </c>
      <c r="K1930" s="347">
        <f>IF(InpOverride!K1930="",F_Inputs!K1930,InpOverride!K1930)</f>
        <v>0</v>
      </c>
      <c r="L1930" s="347">
        <f>IF(InpOverride!L1930="",F_Inputs!L1930,InpOverride!L1930)</f>
        <v>0</v>
      </c>
      <c r="M1930" s="347">
        <f>IF(InpOverride!M1930="",F_Inputs!M1930,InpOverride!M1930)</f>
        <v>0</v>
      </c>
    </row>
    <row r="1931" spans="1:13" x14ac:dyDescent="0.35">
      <c r="A1931" t="s">
        <v>244</v>
      </c>
      <c r="B1931" t="s">
        <v>510</v>
      </c>
      <c r="C1931" t="s">
        <v>511</v>
      </c>
      <c r="D1931" t="s">
        <v>170</v>
      </c>
      <c r="E1931" t="s">
        <v>292</v>
      </c>
      <c r="F1931" s="347">
        <f>IF(InpOverride!F1931="",F_Inputs!F1931,InpOverride!F1931)</f>
        <v>0</v>
      </c>
      <c r="G1931" s="347">
        <f>IF(InpOverride!G1931="",F_Inputs!G1931,InpOverride!G1931)</f>
        <v>0</v>
      </c>
      <c r="H1931" s="347">
        <f>IF(InpOverride!H1931="",F_Inputs!H1931,InpOverride!H1931)</f>
        <v>0</v>
      </c>
      <c r="I1931" s="347">
        <f>IF(InpOverride!I1931="",F_Inputs!I1931,InpOverride!I1931)</f>
        <v>0</v>
      </c>
      <c r="J1931" s="347">
        <f>IF(InpOverride!J1931="",F_Inputs!J1931,InpOverride!J1931)</f>
        <v>0</v>
      </c>
      <c r="K1931" s="347">
        <f>IF(InpOverride!K1931="",F_Inputs!K1931,InpOverride!K1931)</f>
        <v>0</v>
      </c>
      <c r="L1931" s="347">
        <f>IF(InpOverride!L1931="",F_Inputs!L1931,InpOverride!L1931)</f>
        <v>0</v>
      </c>
      <c r="M1931" s="347">
        <f>IF(InpOverride!M1931="",F_Inputs!M1931,InpOverride!M1931)</f>
        <v>0</v>
      </c>
    </row>
    <row r="1932" spans="1:13" x14ac:dyDescent="0.35">
      <c r="A1932" t="s">
        <v>244</v>
      </c>
      <c r="B1932" t="s">
        <v>512</v>
      </c>
      <c r="C1932" t="s">
        <v>513</v>
      </c>
      <c r="D1932" t="s">
        <v>170</v>
      </c>
      <c r="E1932" t="s">
        <v>292</v>
      </c>
      <c r="F1932" s="347">
        <f>IF(InpOverride!F1932="",F_Inputs!F1932,InpOverride!F1932)</f>
        <v>0</v>
      </c>
      <c r="G1932" s="347">
        <f>IF(InpOverride!G1932="",F_Inputs!G1932,InpOverride!G1932)</f>
        <v>0</v>
      </c>
      <c r="H1932" s="347">
        <f>IF(InpOverride!H1932="",F_Inputs!H1932,InpOverride!H1932)</f>
        <v>0</v>
      </c>
      <c r="I1932" s="347">
        <f>IF(InpOverride!I1932="",F_Inputs!I1932,InpOverride!I1932)</f>
        <v>0</v>
      </c>
      <c r="J1932" s="347">
        <f>IF(InpOverride!J1932="",F_Inputs!J1932,InpOverride!J1932)</f>
        <v>0</v>
      </c>
      <c r="K1932" s="347">
        <f>IF(InpOverride!K1932="",F_Inputs!K1932,InpOverride!K1932)</f>
        <v>0</v>
      </c>
      <c r="L1932" s="347">
        <f>IF(InpOverride!L1932="",F_Inputs!L1932,InpOverride!L1932)</f>
        <v>0</v>
      </c>
      <c r="M1932" s="347">
        <f>IF(InpOverride!M1932="",F_Inputs!M1932,InpOverride!M1932)</f>
        <v>0</v>
      </c>
    </row>
    <row r="1933" spans="1:13" x14ac:dyDescent="0.35">
      <c r="A1933" t="s">
        <v>244</v>
      </c>
      <c r="B1933" t="s">
        <v>514</v>
      </c>
      <c r="C1933" t="s">
        <v>515</v>
      </c>
      <c r="D1933" t="s">
        <v>170</v>
      </c>
      <c r="E1933" t="s">
        <v>292</v>
      </c>
      <c r="F1933" s="347">
        <f>IF(InpOverride!F1933="",F_Inputs!F1933,InpOverride!F1933)</f>
        <v>0</v>
      </c>
      <c r="G1933" s="347">
        <f>IF(InpOverride!G1933="",F_Inputs!G1933,InpOverride!G1933)</f>
        <v>0</v>
      </c>
      <c r="H1933" s="347">
        <f>IF(InpOverride!H1933="",F_Inputs!H1933,InpOverride!H1933)</f>
        <v>0</v>
      </c>
      <c r="I1933" s="347">
        <f>IF(InpOverride!I1933="",F_Inputs!I1933,InpOverride!I1933)</f>
        <v>0</v>
      </c>
      <c r="J1933" s="347">
        <f>IF(InpOverride!J1933="",F_Inputs!J1933,InpOverride!J1933)</f>
        <v>0</v>
      </c>
      <c r="K1933" s="347">
        <f>IF(InpOverride!K1933="",F_Inputs!K1933,InpOverride!K1933)</f>
        <v>0</v>
      </c>
      <c r="L1933" s="347">
        <f>IF(InpOverride!L1933="",F_Inputs!L1933,InpOverride!L1933)</f>
        <v>0</v>
      </c>
      <c r="M1933" s="347">
        <f>IF(InpOverride!M1933="",F_Inputs!M1933,InpOverride!M1933)</f>
        <v>0</v>
      </c>
    </row>
    <row r="1934" spans="1:13" x14ac:dyDescent="0.35">
      <c r="A1934" t="s">
        <v>244</v>
      </c>
      <c r="B1934" t="s">
        <v>516</v>
      </c>
      <c r="C1934" t="s">
        <v>517</v>
      </c>
      <c r="D1934" t="s">
        <v>170</v>
      </c>
      <c r="E1934" t="s">
        <v>292</v>
      </c>
      <c r="F1934" s="347">
        <f>IF(InpOverride!F1934="",F_Inputs!F1934,InpOverride!F1934)</f>
        <v>0</v>
      </c>
      <c r="G1934" s="347">
        <f>IF(InpOverride!G1934="",F_Inputs!G1934,InpOverride!G1934)</f>
        <v>0</v>
      </c>
      <c r="H1934" s="347">
        <f>IF(InpOverride!H1934="",F_Inputs!H1934,InpOverride!H1934)</f>
        <v>0</v>
      </c>
      <c r="I1934" s="347">
        <f>IF(InpOverride!I1934="",F_Inputs!I1934,InpOverride!I1934)</f>
        <v>38.972757887057099</v>
      </c>
      <c r="J1934" s="347">
        <f>IF(InpOverride!J1934="",F_Inputs!J1934,InpOverride!J1934)</f>
        <v>0</v>
      </c>
      <c r="K1934" s="347">
        <f>IF(InpOverride!K1934="",F_Inputs!K1934,InpOverride!K1934)</f>
        <v>0</v>
      </c>
      <c r="L1934" s="347">
        <f>IF(InpOverride!L1934="",F_Inputs!L1934,InpOverride!L1934)</f>
        <v>0</v>
      </c>
      <c r="M1934" s="347">
        <f>IF(InpOverride!M1934="",F_Inputs!M1934,InpOverride!M1934)</f>
        <v>0</v>
      </c>
    </row>
    <row r="1935" spans="1:13" x14ac:dyDescent="0.35">
      <c r="A1935" t="s">
        <v>244</v>
      </c>
      <c r="B1935" t="s">
        <v>518</v>
      </c>
      <c r="C1935" t="s">
        <v>519</v>
      </c>
      <c r="D1935" t="s">
        <v>170</v>
      </c>
      <c r="E1935" t="s">
        <v>292</v>
      </c>
      <c r="F1935" s="347">
        <f>IF(InpOverride!F1935="",F_Inputs!F1935,InpOverride!F1935)</f>
        <v>0</v>
      </c>
      <c r="G1935" s="347">
        <f>IF(InpOverride!G1935="",F_Inputs!G1935,InpOverride!G1935)</f>
        <v>0</v>
      </c>
      <c r="H1935" s="347">
        <f>IF(InpOverride!H1935="",F_Inputs!H1935,InpOverride!H1935)</f>
        <v>0</v>
      </c>
      <c r="I1935" s="347">
        <f>IF(InpOverride!I1935="",F_Inputs!I1935,InpOverride!I1935)</f>
        <v>387.72323354379802</v>
      </c>
      <c r="J1935" s="347">
        <f>IF(InpOverride!J1935="",F_Inputs!J1935,InpOverride!J1935)</f>
        <v>0</v>
      </c>
      <c r="K1935" s="347">
        <f>IF(InpOverride!K1935="",F_Inputs!K1935,InpOverride!K1935)</f>
        <v>0</v>
      </c>
      <c r="L1935" s="347">
        <f>IF(InpOverride!L1935="",F_Inputs!L1935,InpOverride!L1935)</f>
        <v>0</v>
      </c>
      <c r="M1935" s="347">
        <f>IF(InpOverride!M1935="",F_Inputs!M1935,InpOverride!M1935)</f>
        <v>0</v>
      </c>
    </row>
    <row r="1936" spans="1:13" x14ac:dyDescent="0.35">
      <c r="A1936" t="s">
        <v>244</v>
      </c>
      <c r="B1936" t="s">
        <v>520</v>
      </c>
      <c r="C1936" t="s">
        <v>521</v>
      </c>
      <c r="D1936" t="s">
        <v>170</v>
      </c>
      <c r="E1936" t="s">
        <v>292</v>
      </c>
      <c r="F1936" s="347">
        <f>IF(InpOverride!F1936="",F_Inputs!F1936,InpOverride!F1936)</f>
        <v>0</v>
      </c>
      <c r="G1936" s="347">
        <f>IF(InpOverride!G1936="",F_Inputs!G1936,InpOverride!G1936)</f>
        <v>0</v>
      </c>
      <c r="H1936" s="347">
        <f>IF(InpOverride!H1936="",F_Inputs!H1936,InpOverride!H1936)</f>
        <v>0</v>
      </c>
      <c r="I1936" s="347">
        <f>IF(InpOverride!I1936="",F_Inputs!I1936,InpOverride!I1936)</f>
        <v>431.61145435572899</v>
      </c>
      <c r="J1936" s="347">
        <f>IF(InpOverride!J1936="",F_Inputs!J1936,InpOverride!J1936)</f>
        <v>0</v>
      </c>
      <c r="K1936" s="347">
        <f>IF(InpOverride!K1936="",F_Inputs!K1936,InpOverride!K1936)</f>
        <v>0</v>
      </c>
      <c r="L1936" s="347">
        <f>IF(InpOverride!L1936="",F_Inputs!L1936,InpOverride!L1936)</f>
        <v>0</v>
      </c>
      <c r="M1936" s="347">
        <f>IF(InpOverride!M1936="",F_Inputs!M1936,InpOverride!M1936)</f>
        <v>0</v>
      </c>
    </row>
    <row r="1937" spans="1:13" x14ac:dyDescent="0.35">
      <c r="A1937" t="s">
        <v>244</v>
      </c>
      <c r="B1937" t="s">
        <v>522</v>
      </c>
      <c r="C1937" t="s">
        <v>523</v>
      </c>
      <c r="D1937" t="s">
        <v>170</v>
      </c>
      <c r="E1937" t="s">
        <v>292</v>
      </c>
      <c r="F1937" s="347">
        <f>IF(InpOverride!F1937="",F_Inputs!F1937,InpOverride!F1937)</f>
        <v>0</v>
      </c>
      <c r="G1937" s="347">
        <f>IF(InpOverride!G1937="",F_Inputs!G1937,InpOverride!G1937)</f>
        <v>0</v>
      </c>
      <c r="H1937" s="347">
        <f>IF(InpOverride!H1937="",F_Inputs!H1937,InpOverride!H1937)</f>
        <v>0</v>
      </c>
      <c r="I1937" s="347">
        <f>IF(InpOverride!I1937="",F_Inputs!I1937,InpOverride!I1937)</f>
        <v>71.191476308413698</v>
      </c>
      <c r="J1937" s="347">
        <f>IF(InpOverride!J1937="",F_Inputs!J1937,InpOverride!J1937)</f>
        <v>0</v>
      </c>
      <c r="K1937" s="347">
        <f>IF(InpOverride!K1937="",F_Inputs!K1937,InpOverride!K1937)</f>
        <v>0</v>
      </c>
      <c r="L1937" s="347">
        <f>IF(InpOverride!L1937="",F_Inputs!L1937,InpOverride!L1937)</f>
        <v>0</v>
      </c>
      <c r="M1937" s="347">
        <f>IF(InpOverride!M1937="",F_Inputs!M1937,InpOverride!M1937)</f>
        <v>0</v>
      </c>
    </row>
    <row r="1938" spans="1:13" x14ac:dyDescent="0.35">
      <c r="A1938" t="s">
        <v>244</v>
      </c>
      <c r="B1938" t="s">
        <v>524</v>
      </c>
      <c r="C1938" t="s">
        <v>525</v>
      </c>
      <c r="D1938" t="s">
        <v>170</v>
      </c>
      <c r="E1938" t="s">
        <v>292</v>
      </c>
      <c r="F1938" s="347">
        <f>IF(InpOverride!F1938="",F_Inputs!F1938,InpOverride!F1938)</f>
        <v>0</v>
      </c>
      <c r="G1938" s="347">
        <f>IF(InpOverride!G1938="",F_Inputs!G1938,InpOverride!G1938)</f>
        <v>0</v>
      </c>
      <c r="H1938" s="347">
        <f>IF(InpOverride!H1938="",F_Inputs!H1938,InpOverride!H1938)</f>
        <v>0</v>
      </c>
      <c r="I1938" s="347">
        <f>IF(InpOverride!I1938="",F_Inputs!I1938,InpOverride!I1938)</f>
        <v>0</v>
      </c>
      <c r="J1938" s="347">
        <f>IF(InpOverride!J1938="",F_Inputs!J1938,InpOverride!J1938)</f>
        <v>0</v>
      </c>
      <c r="K1938" s="347">
        <f>IF(InpOverride!K1938="",F_Inputs!K1938,InpOverride!K1938)</f>
        <v>0</v>
      </c>
      <c r="L1938" s="347">
        <f>IF(InpOverride!L1938="",F_Inputs!L1938,InpOverride!L1938)</f>
        <v>0</v>
      </c>
      <c r="M1938" s="347">
        <f>IF(InpOverride!M1938="",F_Inputs!M1938,InpOverride!M1938)</f>
        <v>0</v>
      </c>
    </row>
    <row r="1939" spans="1:13" x14ac:dyDescent="0.35">
      <c r="A1939" t="s">
        <v>244</v>
      </c>
      <c r="B1939" t="s">
        <v>526</v>
      </c>
      <c r="C1939" t="s">
        <v>527</v>
      </c>
      <c r="D1939" t="s">
        <v>170</v>
      </c>
      <c r="E1939" t="s">
        <v>292</v>
      </c>
      <c r="F1939" s="347">
        <f>IF(InpOverride!F1939="",F_Inputs!F1939,InpOverride!F1939)</f>
        <v>0</v>
      </c>
      <c r="G1939" s="347">
        <f>IF(InpOverride!G1939="",F_Inputs!G1939,InpOverride!G1939)</f>
        <v>0</v>
      </c>
      <c r="H1939" s="347">
        <f>IF(InpOverride!H1939="",F_Inputs!H1939,InpOverride!H1939)</f>
        <v>0</v>
      </c>
      <c r="I1939" s="347">
        <f>IF(InpOverride!I1939="",F_Inputs!I1939,InpOverride!I1939)</f>
        <v>38.972757887057099</v>
      </c>
      <c r="J1939" s="347">
        <f>IF(InpOverride!J1939="",F_Inputs!J1939,InpOverride!J1939)</f>
        <v>0</v>
      </c>
      <c r="K1939" s="347">
        <f>IF(InpOverride!K1939="",F_Inputs!K1939,InpOverride!K1939)</f>
        <v>0</v>
      </c>
      <c r="L1939" s="347">
        <f>IF(InpOverride!L1939="",F_Inputs!L1939,InpOverride!L1939)</f>
        <v>0</v>
      </c>
      <c r="M1939" s="347">
        <f>IF(InpOverride!M1939="",F_Inputs!M1939,InpOverride!M1939)</f>
        <v>0</v>
      </c>
    </row>
    <row r="1940" spans="1:13" x14ac:dyDescent="0.35">
      <c r="A1940" t="s">
        <v>244</v>
      </c>
      <c r="B1940" t="s">
        <v>528</v>
      </c>
      <c r="C1940" t="s">
        <v>529</v>
      </c>
      <c r="D1940" t="s">
        <v>170</v>
      </c>
      <c r="E1940" t="s">
        <v>292</v>
      </c>
      <c r="F1940" s="347">
        <f>IF(InpOverride!F1940="",F_Inputs!F1940,InpOverride!F1940)</f>
        <v>0</v>
      </c>
      <c r="G1940" s="347">
        <f>IF(InpOverride!G1940="",F_Inputs!G1940,InpOverride!G1940)</f>
        <v>0</v>
      </c>
      <c r="H1940" s="347">
        <f>IF(InpOverride!H1940="",F_Inputs!H1940,InpOverride!H1940)</f>
        <v>0</v>
      </c>
      <c r="I1940" s="347">
        <f>IF(InpOverride!I1940="",F_Inputs!I1940,InpOverride!I1940)</f>
        <v>387.72323354379802</v>
      </c>
      <c r="J1940" s="347">
        <f>IF(InpOverride!J1940="",F_Inputs!J1940,InpOverride!J1940)</f>
        <v>0</v>
      </c>
      <c r="K1940" s="347">
        <f>IF(InpOverride!K1940="",F_Inputs!K1940,InpOverride!K1940)</f>
        <v>0</v>
      </c>
      <c r="L1940" s="347">
        <f>IF(InpOverride!L1940="",F_Inputs!L1940,InpOverride!L1940)</f>
        <v>0</v>
      </c>
      <c r="M1940" s="347">
        <f>IF(InpOverride!M1940="",F_Inputs!M1940,InpOverride!M1940)</f>
        <v>0</v>
      </c>
    </row>
    <row r="1941" spans="1:13" x14ac:dyDescent="0.35">
      <c r="A1941" t="s">
        <v>244</v>
      </c>
      <c r="B1941" t="s">
        <v>530</v>
      </c>
      <c r="C1941" t="s">
        <v>531</v>
      </c>
      <c r="D1941" t="s">
        <v>170</v>
      </c>
      <c r="E1941" t="s">
        <v>292</v>
      </c>
      <c r="F1941" s="347">
        <f>IF(InpOverride!F1941="",F_Inputs!F1941,InpOverride!F1941)</f>
        <v>0</v>
      </c>
      <c r="G1941" s="347">
        <f>IF(InpOverride!G1941="",F_Inputs!G1941,InpOverride!G1941)</f>
        <v>0</v>
      </c>
      <c r="H1941" s="347">
        <f>IF(InpOverride!H1941="",F_Inputs!H1941,InpOverride!H1941)</f>
        <v>0</v>
      </c>
      <c r="I1941" s="347">
        <f>IF(InpOverride!I1941="",F_Inputs!I1941,InpOverride!I1941)</f>
        <v>431.61145435572899</v>
      </c>
      <c r="J1941" s="347">
        <f>IF(InpOverride!J1941="",F_Inputs!J1941,InpOverride!J1941)</f>
        <v>0</v>
      </c>
      <c r="K1941" s="347">
        <f>IF(InpOverride!K1941="",F_Inputs!K1941,InpOverride!K1941)</f>
        <v>0</v>
      </c>
      <c r="L1941" s="347">
        <f>IF(InpOverride!L1941="",F_Inputs!L1941,InpOverride!L1941)</f>
        <v>0</v>
      </c>
      <c r="M1941" s="347">
        <f>IF(InpOverride!M1941="",F_Inputs!M1941,InpOverride!M1941)</f>
        <v>0</v>
      </c>
    </row>
    <row r="1942" spans="1:13" x14ac:dyDescent="0.35">
      <c r="A1942" t="s">
        <v>244</v>
      </c>
      <c r="B1942" t="s">
        <v>532</v>
      </c>
      <c r="C1942" t="s">
        <v>533</v>
      </c>
      <c r="D1942" t="s">
        <v>170</v>
      </c>
      <c r="E1942" t="s">
        <v>292</v>
      </c>
      <c r="F1942" s="347">
        <f>IF(InpOverride!F1942="",F_Inputs!F1942,InpOverride!F1942)</f>
        <v>0</v>
      </c>
      <c r="G1942" s="347">
        <f>IF(InpOverride!G1942="",F_Inputs!G1942,InpOverride!G1942)</f>
        <v>0</v>
      </c>
      <c r="H1942" s="347">
        <f>IF(InpOverride!H1942="",F_Inputs!H1942,InpOverride!H1942)</f>
        <v>0</v>
      </c>
      <c r="I1942" s="347">
        <f>IF(InpOverride!I1942="",F_Inputs!I1942,InpOverride!I1942)</f>
        <v>71.191476308413698</v>
      </c>
      <c r="J1942" s="347">
        <f>IF(InpOverride!J1942="",F_Inputs!J1942,InpOverride!J1942)</f>
        <v>0</v>
      </c>
      <c r="K1942" s="347">
        <f>IF(InpOverride!K1942="",F_Inputs!K1942,InpOverride!K1942)</f>
        <v>0</v>
      </c>
      <c r="L1942" s="347">
        <f>IF(InpOverride!L1942="",F_Inputs!L1942,InpOverride!L1942)</f>
        <v>0</v>
      </c>
      <c r="M1942" s="347">
        <f>IF(InpOverride!M1942="",F_Inputs!M1942,InpOverride!M1942)</f>
        <v>0</v>
      </c>
    </row>
    <row r="1943" spans="1:13" x14ac:dyDescent="0.35">
      <c r="A1943" t="s">
        <v>244</v>
      </c>
      <c r="B1943" t="s">
        <v>534</v>
      </c>
      <c r="C1943" t="s">
        <v>535</v>
      </c>
      <c r="D1943" t="s">
        <v>170</v>
      </c>
      <c r="E1943" t="s">
        <v>292</v>
      </c>
      <c r="F1943" s="347">
        <f>IF(InpOverride!F1943="",F_Inputs!F1943,InpOverride!F1943)</f>
        <v>0</v>
      </c>
      <c r="G1943" s="347">
        <f>IF(InpOverride!G1943="",F_Inputs!G1943,InpOverride!G1943)</f>
        <v>0</v>
      </c>
      <c r="H1943" s="347">
        <f>IF(InpOverride!H1943="",F_Inputs!H1943,InpOverride!H1943)</f>
        <v>0</v>
      </c>
      <c r="I1943" s="347">
        <f>IF(InpOverride!I1943="",F_Inputs!I1943,InpOverride!I1943)</f>
        <v>0</v>
      </c>
      <c r="J1943" s="347">
        <f>IF(InpOverride!J1943="",F_Inputs!J1943,InpOverride!J1943)</f>
        <v>0</v>
      </c>
      <c r="K1943" s="347">
        <f>IF(InpOverride!K1943="",F_Inputs!K1943,InpOverride!K1943)</f>
        <v>0</v>
      </c>
      <c r="L1943" s="347">
        <f>IF(InpOverride!L1943="",F_Inputs!L1943,InpOverride!L1943)</f>
        <v>0</v>
      </c>
      <c r="M1943" s="347">
        <f>IF(InpOverride!M1943="",F_Inputs!M1943,InpOverride!M1943)</f>
        <v>0</v>
      </c>
    </row>
    <row r="1944" spans="1:13" x14ac:dyDescent="0.35">
      <c r="A1944" t="s">
        <v>244</v>
      </c>
      <c r="B1944" t="s">
        <v>536</v>
      </c>
      <c r="C1944" t="s">
        <v>537</v>
      </c>
      <c r="D1944" t="s">
        <v>170</v>
      </c>
      <c r="E1944" t="s">
        <v>292</v>
      </c>
      <c r="F1944" s="347">
        <f>IF(InpOverride!F1944="",F_Inputs!F1944,InpOverride!F1944)</f>
        <v>0</v>
      </c>
      <c r="G1944" s="347">
        <f>IF(InpOverride!G1944="",F_Inputs!G1944,InpOverride!G1944)</f>
        <v>0</v>
      </c>
      <c r="H1944" s="347">
        <f>IF(InpOverride!H1944="",F_Inputs!H1944,InpOverride!H1944)</f>
        <v>0</v>
      </c>
      <c r="I1944" s="347">
        <f>IF(InpOverride!I1944="",F_Inputs!I1944,InpOverride!I1944)</f>
        <v>34.512078341594098</v>
      </c>
      <c r="J1944" s="347">
        <f>IF(InpOverride!J1944="",F_Inputs!J1944,InpOverride!J1944)</f>
        <v>0</v>
      </c>
      <c r="K1944" s="347">
        <f>IF(InpOverride!K1944="",F_Inputs!K1944,InpOverride!K1944)</f>
        <v>0</v>
      </c>
      <c r="L1944" s="347">
        <f>IF(InpOverride!L1944="",F_Inputs!L1944,InpOverride!L1944)</f>
        <v>0</v>
      </c>
      <c r="M1944" s="347">
        <f>IF(InpOverride!M1944="",F_Inputs!M1944,InpOverride!M1944)</f>
        <v>0</v>
      </c>
    </row>
    <row r="1945" spans="1:13" x14ac:dyDescent="0.35">
      <c r="A1945" t="s">
        <v>244</v>
      </c>
      <c r="B1945" t="s">
        <v>538</v>
      </c>
      <c r="C1945" t="s">
        <v>539</v>
      </c>
      <c r="D1945" t="s">
        <v>170</v>
      </c>
      <c r="E1945" t="s">
        <v>292</v>
      </c>
      <c r="F1945" s="347">
        <f>IF(InpOverride!F1945="",F_Inputs!F1945,InpOverride!F1945)</f>
        <v>0</v>
      </c>
      <c r="G1945" s="347">
        <f>IF(InpOverride!G1945="",F_Inputs!G1945,InpOverride!G1945)</f>
        <v>0</v>
      </c>
      <c r="H1945" s="347">
        <f>IF(InpOverride!H1945="",F_Inputs!H1945,InpOverride!H1945)</f>
        <v>0</v>
      </c>
      <c r="I1945" s="347">
        <f>IF(InpOverride!I1945="",F_Inputs!I1945,InpOverride!I1945)</f>
        <v>505.76258962361101</v>
      </c>
      <c r="J1945" s="347">
        <f>IF(InpOverride!J1945="",F_Inputs!J1945,InpOverride!J1945)</f>
        <v>0</v>
      </c>
      <c r="K1945" s="347">
        <f>IF(InpOverride!K1945="",F_Inputs!K1945,InpOverride!K1945)</f>
        <v>0</v>
      </c>
      <c r="L1945" s="347">
        <f>IF(InpOverride!L1945="",F_Inputs!L1945,InpOverride!L1945)</f>
        <v>0</v>
      </c>
      <c r="M1945" s="347">
        <f>IF(InpOverride!M1945="",F_Inputs!M1945,InpOverride!M1945)</f>
        <v>0</v>
      </c>
    </row>
    <row r="1946" spans="1:13" x14ac:dyDescent="0.35">
      <c r="A1946" t="s">
        <v>244</v>
      </c>
      <c r="B1946" t="s">
        <v>540</v>
      </c>
      <c r="C1946" t="s">
        <v>541</v>
      </c>
      <c r="D1946" t="s">
        <v>170</v>
      </c>
      <c r="E1946" t="s">
        <v>292</v>
      </c>
      <c r="F1946" s="347">
        <f>IF(InpOverride!F1946="",F_Inputs!F1946,InpOverride!F1946)</f>
        <v>0</v>
      </c>
      <c r="G1946" s="347">
        <f>IF(InpOverride!G1946="",F_Inputs!G1946,InpOverride!G1946)</f>
        <v>0</v>
      </c>
      <c r="H1946" s="347">
        <f>IF(InpOverride!H1946="",F_Inputs!H1946,InpOverride!H1946)</f>
        <v>0</v>
      </c>
      <c r="I1946" s="347">
        <f>IF(InpOverride!I1946="",F_Inputs!I1946,InpOverride!I1946)</f>
        <v>560.74141814112397</v>
      </c>
      <c r="J1946" s="347">
        <f>IF(InpOverride!J1946="",F_Inputs!J1946,InpOverride!J1946)</f>
        <v>0</v>
      </c>
      <c r="K1946" s="347">
        <f>IF(InpOverride!K1946="",F_Inputs!K1946,InpOverride!K1946)</f>
        <v>0</v>
      </c>
      <c r="L1946" s="347">
        <f>IF(InpOverride!L1946="",F_Inputs!L1946,InpOverride!L1946)</f>
        <v>0</v>
      </c>
      <c r="M1946" s="347">
        <f>IF(InpOverride!M1946="",F_Inputs!M1946,InpOverride!M1946)</f>
        <v>0</v>
      </c>
    </row>
    <row r="1947" spans="1:13" x14ac:dyDescent="0.35">
      <c r="A1947" t="s">
        <v>244</v>
      </c>
      <c r="B1947" t="s">
        <v>542</v>
      </c>
      <c r="C1947" t="s">
        <v>543</v>
      </c>
      <c r="D1947" t="s">
        <v>170</v>
      </c>
      <c r="E1947" t="s">
        <v>292</v>
      </c>
      <c r="F1947" s="347">
        <f>IF(InpOverride!F1947="",F_Inputs!F1947,InpOverride!F1947)</f>
        <v>0</v>
      </c>
      <c r="G1947" s="347">
        <f>IF(InpOverride!G1947="",F_Inputs!G1947,InpOverride!G1947)</f>
        <v>0</v>
      </c>
      <c r="H1947" s="347">
        <f>IF(InpOverride!H1947="",F_Inputs!H1947,InpOverride!H1947)</f>
        <v>0</v>
      </c>
      <c r="I1947" s="347">
        <f>IF(InpOverride!I1947="",F_Inputs!I1947,InpOverride!I1947)</f>
        <v>64.347454942309497</v>
      </c>
      <c r="J1947" s="347">
        <f>IF(InpOverride!J1947="",F_Inputs!J1947,InpOverride!J1947)</f>
        <v>0</v>
      </c>
      <c r="K1947" s="347">
        <f>IF(InpOverride!K1947="",F_Inputs!K1947,InpOverride!K1947)</f>
        <v>0</v>
      </c>
      <c r="L1947" s="347">
        <f>IF(InpOverride!L1947="",F_Inputs!L1947,InpOverride!L1947)</f>
        <v>0</v>
      </c>
      <c r="M1947" s="347">
        <f>IF(InpOverride!M1947="",F_Inputs!M1947,InpOverride!M1947)</f>
        <v>0</v>
      </c>
    </row>
    <row r="1948" spans="1:13" x14ac:dyDescent="0.35">
      <c r="A1948" t="s">
        <v>244</v>
      </c>
      <c r="B1948" t="s">
        <v>544</v>
      </c>
      <c r="C1948" t="s">
        <v>545</v>
      </c>
      <c r="D1948" t="s">
        <v>170</v>
      </c>
      <c r="E1948" t="s">
        <v>292</v>
      </c>
      <c r="F1948" s="347">
        <f>IF(InpOverride!F1948="",F_Inputs!F1948,InpOverride!F1948)</f>
        <v>0</v>
      </c>
      <c r="G1948" s="347">
        <f>IF(InpOverride!G1948="",F_Inputs!G1948,InpOverride!G1948)</f>
        <v>0</v>
      </c>
      <c r="H1948" s="347">
        <f>IF(InpOverride!H1948="",F_Inputs!H1948,InpOverride!H1948)</f>
        <v>0</v>
      </c>
      <c r="I1948" s="347">
        <f>IF(InpOverride!I1948="",F_Inputs!I1948,InpOverride!I1948)</f>
        <v>0</v>
      </c>
      <c r="J1948" s="347">
        <f>IF(InpOverride!J1948="",F_Inputs!J1948,InpOverride!J1948)</f>
        <v>0</v>
      </c>
      <c r="K1948" s="347">
        <f>IF(InpOverride!K1948="",F_Inputs!K1948,InpOverride!K1948)</f>
        <v>0</v>
      </c>
      <c r="L1948" s="347">
        <f>IF(InpOverride!L1948="",F_Inputs!L1948,InpOverride!L1948)</f>
        <v>0</v>
      </c>
      <c r="M1948" s="347">
        <f>IF(InpOverride!M1948="",F_Inputs!M1948,InpOverride!M1948)</f>
        <v>0</v>
      </c>
    </row>
    <row r="1949" spans="1:13" x14ac:dyDescent="0.35">
      <c r="A1949" t="s">
        <v>244</v>
      </c>
      <c r="B1949" t="s">
        <v>546</v>
      </c>
      <c r="C1949" t="s">
        <v>547</v>
      </c>
      <c r="D1949" t="s">
        <v>170</v>
      </c>
      <c r="E1949" t="s">
        <v>292</v>
      </c>
      <c r="F1949" s="347">
        <f>IF(InpOverride!F1949="",F_Inputs!F1949,InpOverride!F1949)</f>
        <v>0</v>
      </c>
      <c r="G1949" s="347">
        <f>IF(InpOverride!G1949="",F_Inputs!G1949,InpOverride!G1949)</f>
        <v>0</v>
      </c>
      <c r="H1949" s="347">
        <f>IF(InpOverride!H1949="",F_Inputs!H1949,InpOverride!H1949)</f>
        <v>0</v>
      </c>
      <c r="I1949" s="347">
        <f>IF(InpOverride!I1949="",F_Inputs!I1949,InpOverride!I1949)</f>
        <v>34.512078341594098</v>
      </c>
      <c r="J1949" s="347">
        <f>IF(InpOverride!J1949="",F_Inputs!J1949,InpOverride!J1949)</f>
        <v>0</v>
      </c>
      <c r="K1949" s="347">
        <f>IF(InpOverride!K1949="",F_Inputs!K1949,InpOverride!K1949)</f>
        <v>0</v>
      </c>
      <c r="L1949" s="347">
        <f>IF(InpOverride!L1949="",F_Inputs!L1949,InpOverride!L1949)</f>
        <v>0</v>
      </c>
      <c r="M1949" s="347">
        <f>IF(InpOverride!M1949="",F_Inputs!M1949,InpOverride!M1949)</f>
        <v>0</v>
      </c>
    </row>
    <row r="1950" spans="1:13" x14ac:dyDescent="0.35">
      <c r="A1950" t="s">
        <v>244</v>
      </c>
      <c r="B1950" t="s">
        <v>548</v>
      </c>
      <c r="C1950" t="s">
        <v>549</v>
      </c>
      <c r="D1950" t="s">
        <v>170</v>
      </c>
      <c r="E1950" t="s">
        <v>292</v>
      </c>
      <c r="F1950" s="347">
        <f>IF(InpOverride!F1950="",F_Inputs!F1950,InpOverride!F1950)</f>
        <v>0</v>
      </c>
      <c r="G1950" s="347">
        <f>IF(InpOverride!G1950="",F_Inputs!G1950,InpOverride!G1950)</f>
        <v>0</v>
      </c>
      <c r="H1950" s="347">
        <f>IF(InpOverride!H1950="",F_Inputs!H1950,InpOverride!H1950)</f>
        <v>0</v>
      </c>
      <c r="I1950" s="347">
        <f>IF(InpOverride!I1950="",F_Inputs!I1950,InpOverride!I1950)</f>
        <v>505.76258962361101</v>
      </c>
      <c r="J1950" s="347">
        <f>IF(InpOverride!J1950="",F_Inputs!J1950,InpOverride!J1950)</f>
        <v>0</v>
      </c>
      <c r="K1950" s="347">
        <f>IF(InpOverride!K1950="",F_Inputs!K1950,InpOverride!K1950)</f>
        <v>0</v>
      </c>
      <c r="L1950" s="347">
        <f>IF(InpOverride!L1950="",F_Inputs!L1950,InpOverride!L1950)</f>
        <v>0</v>
      </c>
      <c r="M1950" s="347">
        <f>IF(InpOverride!M1950="",F_Inputs!M1950,InpOverride!M1950)</f>
        <v>0</v>
      </c>
    </row>
    <row r="1951" spans="1:13" x14ac:dyDescent="0.35">
      <c r="A1951" t="s">
        <v>244</v>
      </c>
      <c r="B1951" t="s">
        <v>550</v>
      </c>
      <c r="C1951" t="s">
        <v>551</v>
      </c>
      <c r="D1951" t="s">
        <v>170</v>
      </c>
      <c r="E1951" t="s">
        <v>292</v>
      </c>
      <c r="F1951" s="347">
        <f>IF(InpOverride!F1951="",F_Inputs!F1951,InpOverride!F1951)</f>
        <v>0</v>
      </c>
      <c r="G1951" s="347">
        <f>IF(InpOverride!G1951="",F_Inputs!G1951,InpOverride!G1951)</f>
        <v>0</v>
      </c>
      <c r="H1951" s="347">
        <f>IF(InpOverride!H1951="",F_Inputs!H1951,InpOverride!H1951)</f>
        <v>0</v>
      </c>
      <c r="I1951" s="347">
        <f>IF(InpOverride!I1951="",F_Inputs!I1951,InpOverride!I1951)</f>
        <v>560.74141814112397</v>
      </c>
      <c r="J1951" s="347">
        <f>IF(InpOverride!J1951="",F_Inputs!J1951,InpOverride!J1951)</f>
        <v>0</v>
      </c>
      <c r="K1951" s="347">
        <f>IF(InpOverride!K1951="",F_Inputs!K1951,InpOverride!K1951)</f>
        <v>0</v>
      </c>
      <c r="L1951" s="347">
        <f>IF(InpOverride!L1951="",F_Inputs!L1951,InpOverride!L1951)</f>
        <v>0</v>
      </c>
      <c r="M1951" s="347">
        <f>IF(InpOverride!M1951="",F_Inputs!M1951,InpOverride!M1951)</f>
        <v>0</v>
      </c>
    </row>
    <row r="1952" spans="1:13" x14ac:dyDescent="0.35">
      <c r="A1952" t="s">
        <v>244</v>
      </c>
      <c r="B1952" t="s">
        <v>552</v>
      </c>
      <c r="C1952" t="s">
        <v>553</v>
      </c>
      <c r="D1952" t="s">
        <v>170</v>
      </c>
      <c r="E1952" t="s">
        <v>292</v>
      </c>
      <c r="F1952" s="347">
        <f>IF(InpOverride!F1952="",F_Inputs!F1952,InpOverride!F1952)</f>
        <v>0</v>
      </c>
      <c r="G1952" s="347">
        <f>IF(InpOverride!G1952="",F_Inputs!G1952,InpOverride!G1952)</f>
        <v>0</v>
      </c>
      <c r="H1952" s="347">
        <f>IF(InpOverride!H1952="",F_Inputs!H1952,InpOverride!H1952)</f>
        <v>0</v>
      </c>
      <c r="I1952" s="347">
        <f>IF(InpOverride!I1952="",F_Inputs!I1952,InpOverride!I1952)</f>
        <v>64.347454942309497</v>
      </c>
      <c r="J1952" s="347">
        <f>IF(InpOverride!J1952="",F_Inputs!J1952,InpOverride!J1952)</f>
        <v>0</v>
      </c>
      <c r="K1952" s="347">
        <f>IF(InpOverride!K1952="",F_Inputs!K1952,InpOverride!K1952)</f>
        <v>0</v>
      </c>
      <c r="L1952" s="347">
        <f>IF(InpOverride!L1952="",F_Inputs!L1952,InpOverride!L1952)</f>
        <v>0</v>
      </c>
      <c r="M1952" s="347">
        <f>IF(InpOverride!M1952="",F_Inputs!M1952,InpOverride!M1952)</f>
        <v>0</v>
      </c>
    </row>
    <row r="1953" spans="1:13" x14ac:dyDescent="0.35">
      <c r="A1953" t="s">
        <v>244</v>
      </c>
      <c r="B1953" t="s">
        <v>554</v>
      </c>
      <c r="C1953" t="s">
        <v>555</v>
      </c>
      <c r="D1953" t="s">
        <v>170</v>
      </c>
      <c r="E1953" t="s">
        <v>292</v>
      </c>
      <c r="F1953" s="347">
        <f>IF(InpOverride!F1953="",F_Inputs!F1953,InpOverride!F1953)</f>
        <v>0</v>
      </c>
      <c r="G1953" s="347">
        <f>IF(InpOverride!G1953="",F_Inputs!G1953,InpOverride!G1953)</f>
        <v>0</v>
      </c>
      <c r="H1953" s="347">
        <f>IF(InpOverride!H1953="",F_Inputs!H1953,InpOverride!H1953)</f>
        <v>0</v>
      </c>
      <c r="I1953" s="347">
        <f>IF(InpOverride!I1953="",F_Inputs!I1953,InpOverride!I1953)</f>
        <v>0</v>
      </c>
      <c r="J1953" s="347">
        <f>IF(InpOverride!J1953="",F_Inputs!J1953,InpOverride!J1953)</f>
        <v>0</v>
      </c>
      <c r="K1953" s="347">
        <f>IF(InpOverride!K1953="",F_Inputs!K1953,InpOverride!K1953)</f>
        <v>0</v>
      </c>
      <c r="L1953" s="347">
        <f>IF(InpOverride!L1953="",F_Inputs!L1953,InpOverride!L1953)</f>
        <v>0</v>
      </c>
      <c r="M1953" s="347">
        <f>IF(InpOverride!M1953="",F_Inputs!M1953,InpOverride!M1953)</f>
        <v>0</v>
      </c>
    </row>
    <row r="1954" spans="1:13" x14ac:dyDescent="0.35">
      <c r="A1954" t="s">
        <v>244</v>
      </c>
      <c r="B1954" t="s">
        <v>556</v>
      </c>
      <c r="C1954" t="s">
        <v>557</v>
      </c>
      <c r="D1954" t="s">
        <v>170</v>
      </c>
      <c r="E1954" t="s">
        <v>292</v>
      </c>
      <c r="F1954" s="347">
        <f>IF(InpOverride!F1954="",F_Inputs!F1954,InpOverride!F1954)</f>
        <v>0</v>
      </c>
      <c r="G1954" s="347">
        <f>IF(InpOverride!G1954="",F_Inputs!G1954,InpOverride!G1954)</f>
        <v>0</v>
      </c>
      <c r="H1954" s="347">
        <f>IF(InpOverride!H1954="",F_Inputs!H1954,InpOverride!H1954)</f>
        <v>0</v>
      </c>
      <c r="I1954" s="347">
        <f>IF(InpOverride!I1954="",F_Inputs!I1954,InpOverride!I1954)</f>
        <v>-4.46067954546292</v>
      </c>
      <c r="J1954" s="347">
        <f>IF(InpOverride!J1954="",F_Inputs!J1954,InpOverride!J1954)</f>
        <v>0</v>
      </c>
      <c r="K1954" s="347">
        <f>IF(InpOverride!K1954="",F_Inputs!K1954,InpOverride!K1954)</f>
        <v>0</v>
      </c>
      <c r="L1954" s="347">
        <f>IF(InpOverride!L1954="",F_Inputs!L1954,InpOverride!L1954)</f>
        <v>0</v>
      </c>
      <c r="M1954" s="347">
        <f>IF(InpOverride!M1954="",F_Inputs!M1954,InpOverride!M1954)</f>
        <v>0</v>
      </c>
    </row>
    <row r="1955" spans="1:13" x14ac:dyDescent="0.35">
      <c r="A1955" t="s">
        <v>244</v>
      </c>
      <c r="B1955" t="s">
        <v>558</v>
      </c>
      <c r="C1955" t="s">
        <v>559</v>
      </c>
      <c r="D1955" t="s">
        <v>170</v>
      </c>
      <c r="E1955" t="s">
        <v>292</v>
      </c>
      <c r="F1955" s="347">
        <f>IF(InpOverride!F1955="",F_Inputs!F1955,InpOverride!F1955)</f>
        <v>0</v>
      </c>
      <c r="G1955" s="347">
        <f>IF(InpOverride!G1955="",F_Inputs!G1955,InpOverride!G1955)</f>
        <v>0</v>
      </c>
      <c r="H1955" s="347">
        <f>IF(InpOverride!H1955="",F_Inputs!H1955,InpOverride!H1955)</f>
        <v>0</v>
      </c>
      <c r="I1955" s="347">
        <f>IF(InpOverride!I1955="",F_Inputs!I1955,InpOverride!I1955)</f>
        <v>118.039356079813</v>
      </c>
      <c r="J1955" s="347">
        <f>IF(InpOverride!J1955="",F_Inputs!J1955,InpOverride!J1955)</f>
        <v>0</v>
      </c>
      <c r="K1955" s="347">
        <f>IF(InpOverride!K1955="",F_Inputs!K1955,InpOverride!K1955)</f>
        <v>0</v>
      </c>
      <c r="L1955" s="347">
        <f>IF(InpOverride!L1955="",F_Inputs!L1955,InpOverride!L1955)</f>
        <v>0</v>
      </c>
      <c r="M1955" s="347">
        <f>IF(InpOverride!M1955="",F_Inputs!M1955,InpOverride!M1955)</f>
        <v>0</v>
      </c>
    </row>
    <row r="1956" spans="1:13" x14ac:dyDescent="0.35">
      <c r="A1956" t="s">
        <v>244</v>
      </c>
      <c r="B1956" t="s">
        <v>560</v>
      </c>
      <c r="C1956" t="s">
        <v>561</v>
      </c>
      <c r="D1956" t="s">
        <v>170</v>
      </c>
      <c r="E1956" t="s">
        <v>292</v>
      </c>
      <c r="F1956" s="347">
        <f>IF(InpOverride!F1956="",F_Inputs!F1956,InpOverride!F1956)</f>
        <v>0</v>
      </c>
      <c r="G1956" s="347">
        <f>IF(InpOverride!G1956="",F_Inputs!G1956,InpOverride!G1956)</f>
        <v>0</v>
      </c>
      <c r="H1956" s="347">
        <f>IF(InpOverride!H1956="",F_Inputs!H1956,InpOverride!H1956)</f>
        <v>0</v>
      </c>
      <c r="I1956" s="347">
        <f>IF(InpOverride!I1956="",F_Inputs!I1956,InpOverride!I1956)</f>
        <v>129.129963785396</v>
      </c>
      <c r="J1956" s="347">
        <f>IF(InpOverride!J1956="",F_Inputs!J1956,InpOverride!J1956)</f>
        <v>0</v>
      </c>
      <c r="K1956" s="347">
        <f>IF(InpOverride!K1956="",F_Inputs!K1956,InpOverride!K1956)</f>
        <v>0</v>
      </c>
      <c r="L1956" s="347">
        <f>IF(InpOverride!L1956="",F_Inputs!L1956,InpOverride!L1956)</f>
        <v>0</v>
      </c>
      <c r="M1956" s="347">
        <f>IF(InpOverride!M1956="",F_Inputs!M1956,InpOverride!M1956)</f>
        <v>0</v>
      </c>
    </row>
    <row r="1957" spans="1:13" x14ac:dyDescent="0.35">
      <c r="A1957" t="s">
        <v>244</v>
      </c>
      <c r="B1957" t="s">
        <v>562</v>
      </c>
      <c r="C1957" t="s">
        <v>563</v>
      </c>
      <c r="D1957" t="s">
        <v>170</v>
      </c>
      <c r="E1957" t="s">
        <v>292</v>
      </c>
      <c r="F1957" s="347">
        <f>IF(InpOverride!F1957="",F_Inputs!F1957,InpOverride!F1957)</f>
        <v>0</v>
      </c>
      <c r="G1957" s="347">
        <f>IF(InpOverride!G1957="",F_Inputs!G1957,InpOverride!G1957)</f>
        <v>0</v>
      </c>
      <c r="H1957" s="347">
        <f>IF(InpOverride!H1957="",F_Inputs!H1957,InpOverride!H1957)</f>
        <v>0</v>
      </c>
      <c r="I1957" s="347">
        <f>IF(InpOverride!I1957="",F_Inputs!I1957,InpOverride!I1957)</f>
        <v>-6.8440213661042604</v>
      </c>
      <c r="J1957" s="347">
        <f>IF(InpOverride!J1957="",F_Inputs!J1957,InpOverride!J1957)</f>
        <v>0</v>
      </c>
      <c r="K1957" s="347">
        <f>IF(InpOverride!K1957="",F_Inputs!K1957,InpOverride!K1957)</f>
        <v>0</v>
      </c>
      <c r="L1957" s="347">
        <f>IF(InpOverride!L1957="",F_Inputs!L1957,InpOverride!L1957)</f>
        <v>0</v>
      </c>
      <c r="M1957" s="347">
        <f>IF(InpOverride!M1957="",F_Inputs!M1957,InpOverride!M1957)</f>
        <v>0</v>
      </c>
    </row>
    <row r="1958" spans="1:13" x14ac:dyDescent="0.35">
      <c r="A1958" t="s">
        <v>244</v>
      </c>
      <c r="B1958" t="s">
        <v>564</v>
      </c>
      <c r="C1958" t="s">
        <v>565</v>
      </c>
      <c r="D1958" t="s">
        <v>170</v>
      </c>
      <c r="E1958" t="s">
        <v>292</v>
      </c>
      <c r="F1958" s="347">
        <f>IF(InpOverride!F1958="",F_Inputs!F1958,InpOverride!F1958)</f>
        <v>0</v>
      </c>
      <c r="G1958" s="347">
        <f>IF(InpOverride!G1958="",F_Inputs!G1958,InpOverride!G1958)</f>
        <v>0</v>
      </c>
      <c r="H1958" s="347">
        <f>IF(InpOverride!H1958="",F_Inputs!H1958,InpOverride!H1958)</f>
        <v>0</v>
      </c>
      <c r="I1958" s="347">
        <f>IF(InpOverride!I1958="",F_Inputs!I1958,InpOverride!I1958)</f>
        <v>0</v>
      </c>
      <c r="J1958" s="347">
        <f>IF(InpOverride!J1958="",F_Inputs!J1958,InpOverride!J1958)</f>
        <v>0</v>
      </c>
      <c r="K1958" s="347">
        <f>IF(InpOverride!K1958="",F_Inputs!K1958,InpOverride!K1958)</f>
        <v>0</v>
      </c>
      <c r="L1958" s="347">
        <f>IF(InpOverride!L1958="",F_Inputs!L1958,InpOverride!L1958)</f>
        <v>0</v>
      </c>
      <c r="M1958" s="347">
        <f>IF(InpOverride!M1958="",F_Inputs!M1958,InpOverride!M1958)</f>
        <v>0</v>
      </c>
    </row>
    <row r="1959" spans="1:13" x14ac:dyDescent="0.35">
      <c r="A1959" t="s">
        <v>244</v>
      </c>
      <c r="B1959" t="s">
        <v>566</v>
      </c>
      <c r="C1959" t="s">
        <v>567</v>
      </c>
      <c r="D1959" t="s">
        <v>170</v>
      </c>
      <c r="E1959" t="s">
        <v>292</v>
      </c>
      <c r="F1959" s="347">
        <f>IF(InpOverride!F1959="",F_Inputs!F1959,InpOverride!F1959)</f>
        <v>0</v>
      </c>
      <c r="G1959" s="347">
        <f>IF(InpOverride!G1959="",F_Inputs!G1959,InpOverride!G1959)</f>
        <v>0</v>
      </c>
      <c r="H1959" s="347">
        <f>IF(InpOverride!H1959="",F_Inputs!H1959,InpOverride!H1959)</f>
        <v>0</v>
      </c>
      <c r="I1959" s="347">
        <f>IF(InpOverride!I1959="",F_Inputs!I1959,InpOverride!I1959)</f>
        <v>-4.46067954546292</v>
      </c>
      <c r="J1959" s="347">
        <f>IF(InpOverride!J1959="",F_Inputs!J1959,InpOverride!J1959)</f>
        <v>0</v>
      </c>
      <c r="K1959" s="347">
        <f>IF(InpOverride!K1959="",F_Inputs!K1959,InpOverride!K1959)</f>
        <v>0</v>
      </c>
      <c r="L1959" s="347">
        <f>IF(InpOverride!L1959="",F_Inputs!L1959,InpOverride!L1959)</f>
        <v>0</v>
      </c>
      <c r="M1959" s="347">
        <f>IF(InpOverride!M1959="",F_Inputs!M1959,InpOverride!M1959)</f>
        <v>0</v>
      </c>
    </row>
    <row r="1960" spans="1:13" x14ac:dyDescent="0.35">
      <c r="A1960" t="s">
        <v>244</v>
      </c>
      <c r="B1960" t="s">
        <v>568</v>
      </c>
      <c r="C1960" t="s">
        <v>569</v>
      </c>
      <c r="D1960" t="s">
        <v>170</v>
      </c>
      <c r="E1960" t="s">
        <v>292</v>
      </c>
      <c r="F1960" s="347">
        <f>IF(InpOverride!F1960="",F_Inputs!F1960,InpOverride!F1960)</f>
        <v>0</v>
      </c>
      <c r="G1960" s="347">
        <f>IF(InpOverride!G1960="",F_Inputs!G1960,InpOverride!G1960)</f>
        <v>0</v>
      </c>
      <c r="H1960" s="347">
        <f>IF(InpOverride!H1960="",F_Inputs!H1960,InpOverride!H1960)</f>
        <v>0</v>
      </c>
      <c r="I1960" s="347">
        <f>IF(InpOverride!I1960="",F_Inputs!I1960,InpOverride!I1960)</f>
        <v>118.039356079813</v>
      </c>
      <c r="J1960" s="347">
        <f>IF(InpOverride!J1960="",F_Inputs!J1960,InpOverride!J1960)</f>
        <v>0</v>
      </c>
      <c r="K1960" s="347">
        <f>IF(InpOverride!K1960="",F_Inputs!K1960,InpOverride!K1960)</f>
        <v>0</v>
      </c>
      <c r="L1960" s="347">
        <f>IF(InpOverride!L1960="",F_Inputs!L1960,InpOverride!L1960)</f>
        <v>0</v>
      </c>
      <c r="M1960" s="347">
        <f>IF(InpOverride!M1960="",F_Inputs!M1960,InpOverride!M1960)</f>
        <v>0</v>
      </c>
    </row>
    <row r="1961" spans="1:13" x14ac:dyDescent="0.35">
      <c r="A1961" t="s">
        <v>244</v>
      </c>
      <c r="B1961" t="s">
        <v>570</v>
      </c>
      <c r="C1961" t="s">
        <v>571</v>
      </c>
      <c r="D1961" t="s">
        <v>170</v>
      </c>
      <c r="E1961" t="s">
        <v>292</v>
      </c>
      <c r="F1961" s="347">
        <f>IF(InpOverride!F1961="",F_Inputs!F1961,InpOverride!F1961)</f>
        <v>0</v>
      </c>
      <c r="G1961" s="347">
        <f>IF(InpOverride!G1961="",F_Inputs!G1961,InpOverride!G1961)</f>
        <v>0</v>
      </c>
      <c r="H1961" s="347">
        <f>IF(InpOverride!H1961="",F_Inputs!H1961,InpOverride!H1961)</f>
        <v>0</v>
      </c>
      <c r="I1961" s="347">
        <f>IF(InpOverride!I1961="",F_Inputs!I1961,InpOverride!I1961)</f>
        <v>129.129963785396</v>
      </c>
      <c r="J1961" s="347">
        <f>IF(InpOverride!J1961="",F_Inputs!J1961,InpOverride!J1961)</f>
        <v>0</v>
      </c>
      <c r="K1961" s="347">
        <f>IF(InpOverride!K1961="",F_Inputs!K1961,InpOverride!K1961)</f>
        <v>0</v>
      </c>
      <c r="L1961" s="347">
        <f>IF(InpOverride!L1961="",F_Inputs!L1961,InpOverride!L1961)</f>
        <v>0</v>
      </c>
      <c r="M1961" s="347">
        <f>IF(InpOverride!M1961="",F_Inputs!M1961,InpOverride!M1961)</f>
        <v>0</v>
      </c>
    </row>
    <row r="1962" spans="1:13" x14ac:dyDescent="0.35">
      <c r="A1962" t="s">
        <v>244</v>
      </c>
      <c r="B1962" t="s">
        <v>572</v>
      </c>
      <c r="C1962" t="s">
        <v>573</v>
      </c>
      <c r="D1962" t="s">
        <v>170</v>
      </c>
      <c r="E1962" t="s">
        <v>292</v>
      </c>
      <c r="F1962" s="347">
        <f>IF(InpOverride!F1962="",F_Inputs!F1962,InpOverride!F1962)</f>
        <v>0</v>
      </c>
      <c r="G1962" s="347">
        <f>IF(InpOverride!G1962="",F_Inputs!G1962,InpOverride!G1962)</f>
        <v>0</v>
      </c>
      <c r="H1962" s="347">
        <f>IF(InpOverride!H1962="",F_Inputs!H1962,InpOverride!H1962)</f>
        <v>0</v>
      </c>
      <c r="I1962" s="347">
        <f>IF(InpOverride!I1962="",F_Inputs!I1962,InpOverride!I1962)</f>
        <v>-6.8440213661042604</v>
      </c>
      <c r="J1962" s="347">
        <f>IF(InpOverride!J1962="",F_Inputs!J1962,InpOverride!J1962)</f>
        <v>0</v>
      </c>
      <c r="K1962" s="347">
        <f>IF(InpOverride!K1962="",F_Inputs!K1962,InpOverride!K1962)</f>
        <v>0</v>
      </c>
      <c r="L1962" s="347">
        <f>IF(InpOverride!L1962="",F_Inputs!L1962,InpOverride!L1962)</f>
        <v>0</v>
      </c>
      <c r="M1962" s="347">
        <f>IF(InpOverride!M1962="",F_Inputs!M1962,InpOverride!M1962)</f>
        <v>0</v>
      </c>
    </row>
    <row r="1963" spans="1:13" x14ac:dyDescent="0.35">
      <c r="A1963" t="s">
        <v>244</v>
      </c>
      <c r="B1963" t="s">
        <v>574</v>
      </c>
      <c r="C1963" t="s">
        <v>575</v>
      </c>
      <c r="D1963" t="s">
        <v>170</v>
      </c>
      <c r="E1963" t="s">
        <v>292</v>
      </c>
      <c r="F1963" s="347">
        <f>IF(InpOverride!F1963="",F_Inputs!F1963,InpOverride!F1963)</f>
        <v>0</v>
      </c>
      <c r="G1963" s="347">
        <f>IF(InpOverride!G1963="",F_Inputs!G1963,InpOverride!G1963)</f>
        <v>0</v>
      </c>
      <c r="H1963" s="347">
        <f>IF(InpOverride!H1963="",F_Inputs!H1963,InpOverride!H1963)</f>
        <v>0</v>
      </c>
      <c r="I1963" s="347">
        <f>IF(InpOverride!I1963="",F_Inputs!I1963,InpOverride!I1963)</f>
        <v>0</v>
      </c>
      <c r="J1963" s="347">
        <f>IF(InpOverride!J1963="",F_Inputs!J1963,InpOverride!J1963)</f>
        <v>0</v>
      </c>
      <c r="K1963" s="347">
        <f>IF(InpOverride!K1963="",F_Inputs!K1963,InpOverride!K1963)</f>
        <v>0</v>
      </c>
      <c r="L1963" s="347">
        <f>IF(InpOverride!L1963="",F_Inputs!L1963,InpOverride!L1963)</f>
        <v>0</v>
      </c>
      <c r="M1963" s="347">
        <f>IF(InpOverride!M1963="",F_Inputs!M1963,InpOverride!M1963)</f>
        <v>0</v>
      </c>
    </row>
    <row r="1964" spans="1:13" x14ac:dyDescent="0.35">
      <c r="A1964" t="s">
        <v>244</v>
      </c>
      <c r="B1964" t="s">
        <v>576</v>
      </c>
      <c r="C1964" t="s">
        <v>577</v>
      </c>
      <c r="D1964" t="s">
        <v>170</v>
      </c>
      <c r="E1964" t="s">
        <v>292</v>
      </c>
      <c r="F1964" s="347">
        <f>IF(InpOverride!F1964="",F_Inputs!F1964,InpOverride!F1964)</f>
        <v>0</v>
      </c>
      <c r="G1964" s="347">
        <f>IF(InpOverride!G1964="",F_Inputs!G1964,InpOverride!G1964)</f>
        <v>0</v>
      </c>
      <c r="H1964" s="347">
        <f>IF(InpOverride!H1964="",F_Inputs!H1964,InpOverride!H1964)</f>
        <v>0</v>
      </c>
      <c r="I1964" s="347">
        <f>IF(InpOverride!I1964="",F_Inputs!I1964,InpOverride!I1964)</f>
        <v>-4.6002415454629197</v>
      </c>
      <c r="J1964" s="347">
        <f>IF(InpOverride!J1964="",F_Inputs!J1964,InpOverride!J1964)</f>
        <v>0</v>
      </c>
      <c r="K1964" s="347">
        <f>IF(InpOverride!K1964="",F_Inputs!K1964,InpOverride!K1964)</f>
        <v>0</v>
      </c>
      <c r="L1964" s="347">
        <f>IF(InpOverride!L1964="",F_Inputs!L1964,InpOverride!L1964)</f>
        <v>0</v>
      </c>
      <c r="M1964" s="347">
        <f>IF(InpOverride!M1964="",F_Inputs!M1964,InpOverride!M1964)</f>
        <v>0</v>
      </c>
    </row>
    <row r="1965" spans="1:13" x14ac:dyDescent="0.35">
      <c r="A1965" t="s">
        <v>244</v>
      </c>
      <c r="B1965" t="s">
        <v>578</v>
      </c>
      <c r="C1965" t="s">
        <v>579</v>
      </c>
      <c r="D1965" t="s">
        <v>170</v>
      </c>
      <c r="E1965" t="s">
        <v>292</v>
      </c>
      <c r="F1965" s="347">
        <f>IF(InpOverride!F1965="",F_Inputs!F1965,InpOverride!F1965)</f>
        <v>0</v>
      </c>
      <c r="G1965" s="347">
        <f>IF(InpOverride!G1965="",F_Inputs!G1965,InpOverride!G1965)</f>
        <v>0</v>
      </c>
      <c r="H1965" s="347">
        <f>IF(InpOverride!H1965="",F_Inputs!H1965,InpOverride!H1965)</f>
        <v>0</v>
      </c>
      <c r="I1965" s="347">
        <f>IF(InpOverride!I1965="",F_Inputs!I1965,InpOverride!I1965)</f>
        <v>113.096291079813</v>
      </c>
      <c r="J1965" s="347">
        <f>IF(InpOverride!J1965="",F_Inputs!J1965,InpOverride!J1965)</f>
        <v>0</v>
      </c>
      <c r="K1965" s="347">
        <f>IF(InpOverride!K1965="",F_Inputs!K1965,InpOverride!K1965)</f>
        <v>0</v>
      </c>
      <c r="L1965" s="347">
        <f>IF(InpOverride!L1965="",F_Inputs!L1965,InpOverride!L1965)</f>
        <v>0</v>
      </c>
      <c r="M1965" s="347">
        <f>IF(InpOverride!M1965="",F_Inputs!M1965,InpOverride!M1965)</f>
        <v>0</v>
      </c>
    </row>
    <row r="1966" spans="1:13" x14ac:dyDescent="0.35">
      <c r="A1966" t="s">
        <v>244</v>
      </c>
      <c r="B1966" t="s">
        <v>580</v>
      </c>
      <c r="C1966" t="s">
        <v>581</v>
      </c>
      <c r="D1966" t="s">
        <v>170</v>
      </c>
      <c r="E1966" t="s">
        <v>292</v>
      </c>
      <c r="F1966" s="347">
        <f>IF(InpOverride!F1966="",F_Inputs!F1966,InpOverride!F1966)</f>
        <v>0</v>
      </c>
      <c r="G1966" s="347">
        <f>IF(InpOverride!G1966="",F_Inputs!G1966,InpOverride!G1966)</f>
        <v>0</v>
      </c>
      <c r="H1966" s="347">
        <f>IF(InpOverride!H1966="",F_Inputs!H1966,InpOverride!H1966)</f>
        <v>0</v>
      </c>
      <c r="I1966" s="347">
        <f>IF(InpOverride!I1966="",F_Inputs!I1966,InpOverride!I1966)</f>
        <v>101.98639178539599</v>
      </c>
      <c r="J1966" s="347">
        <f>IF(InpOverride!J1966="",F_Inputs!J1966,InpOverride!J1966)</f>
        <v>0</v>
      </c>
      <c r="K1966" s="347">
        <f>IF(InpOverride!K1966="",F_Inputs!K1966,InpOverride!K1966)</f>
        <v>0</v>
      </c>
      <c r="L1966" s="347">
        <f>IF(InpOverride!L1966="",F_Inputs!L1966,InpOverride!L1966)</f>
        <v>0</v>
      </c>
      <c r="M1966" s="347">
        <f>IF(InpOverride!M1966="",F_Inputs!M1966,InpOverride!M1966)</f>
        <v>0</v>
      </c>
    </row>
    <row r="1967" spans="1:13" x14ac:dyDescent="0.35">
      <c r="A1967" t="s">
        <v>244</v>
      </c>
      <c r="B1967" t="s">
        <v>582</v>
      </c>
      <c r="C1967" t="s">
        <v>583</v>
      </c>
      <c r="D1967" t="s">
        <v>170</v>
      </c>
      <c r="E1967" t="s">
        <v>292</v>
      </c>
      <c r="F1967" s="347">
        <f>IF(InpOverride!F1967="",F_Inputs!F1967,InpOverride!F1967)</f>
        <v>0</v>
      </c>
      <c r="G1967" s="347">
        <f>IF(InpOverride!G1967="",F_Inputs!G1967,InpOverride!G1967)</f>
        <v>0</v>
      </c>
      <c r="H1967" s="347">
        <f>IF(InpOverride!H1967="",F_Inputs!H1967,InpOverride!H1967)</f>
        <v>0</v>
      </c>
      <c r="I1967" s="347">
        <f>IF(InpOverride!I1967="",F_Inputs!I1967,InpOverride!I1967)</f>
        <v>-6.9588223661042603</v>
      </c>
      <c r="J1967" s="347">
        <f>IF(InpOverride!J1967="",F_Inputs!J1967,InpOverride!J1967)</f>
        <v>0</v>
      </c>
      <c r="K1967" s="347">
        <f>IF(InpOverride!K1967="",F_Inputs!K1967,InpOverride!K1967)</f>
        <v>0</v>
      </c>
      <c r="L1967" s="347">
        <f>IF(InpOverride!L1967="",F_Inputs!L1967,InpOverride!L1967)</f>
        <v>0</v>
      </c>
      <c r="M1967" s="347">
        <f>IF(InpOverride!M1967="",F_Inputs!M1967,InpOverride!M1967)</f>
        <v>0</v>
      </c>
    </row>
    <row r="1968" spans="1:13" x14ac:dyDescent="0.35">
      <c r="A1968" t="s">
        <v>244</v>
      </c>
      <c r="B1968" t="s">
        <v>584</v>
      </c>
      <c r="C1968" t="s">
        <v>585</v>
      </c>
      <c r="D1968" t="s">
        <v>170</v>
      </c>
      <c r="E1968" t="s">
        <v>292</v>
      </c>
      <c r="F1968" s="347">
        <f>IF(InpOverride!F1968="",F_Inputs!F1968,InpOverride!F1968)</f>
        <v>0</v>
      </c>
      <c r="G1968" s="347">
        <f>IF(InpOverride!G1968="",F_Inputs!G1968,InpOverride!G1968)</f>
        <v>0</v>
      </c>
      <c r="H1968" s="347">
        <f>IF(InpOverride!H1968="",F_Inputs!H1968,InpOverride!H1968)</f>
        <v>0</v>
      </c>
      <c r="I1968" s="347">
        <f>IF(InpOverride!I1968="",F_Inputs!I1968,InpOverride!I1968)</f>
        <v>0</v>
      </c>
      <c r="J1968" s="347">
        <f>IF(InpOverride!J1968="",F_Inputs!J1968,InpOverride!J1968)</f>
        <v>0</v>
      </c>
      <c r="K1968" s="347">
        <f>IF(InpOverride!K1968="",F_Inputs!K1968,InpOverride!K1968)</f>
        <v>0</v>
      </c>
      <c r="L1968" s="347">
        <f>IF(InpOverride!L1968="",F_Inputs!L1968,InpOverride!L1968)</f>
        <v>0</v>
      </c>
      <c r="M1968" s="347">
        <f>IF(InpOverride!M1968="",F_Inputs!M1968,InpOverride!M1968)</f>
        <v>0</v>
      </c>
    </row>
    <row r="1969" spans="1:13" x14ac:dyDescent="0.35">
      <c r="A1969" t="s">
        <v>244</v>
      </c>
      <c r="B1969" t="s">
        <v>586</v>
      </c>
      <c r="C1969" t="s">
        <v>587</v>
      </c>
      <c r="D1969" t="s">
        <v>170</v>
      </c>
      <c r="E1969" t="s">
        <v>292</v>
      </c>
      <c r="F1969" s="347">
        <f>IF(InpOverride!F1969="",F_Inputs!F1969,InpOverride!F1969)</f>
        <v>0</v>
      </c>
      <c r="G1969" s="347">
        <f>IF(InpOverride!G1969="",F_Inputs!G1969,InpOverride!G1969)</f>
        <v>0</v>
      </c>
      <c r="H1969" s="347">
        <f>IF(InpOverride!H1969="",F_Inputs!H1969,InpOverride!H1969)</f>
        <v>0</v>
      </c>
      <c r="I1969" s="347">
        <f>IF(InpOverride!I1969="",F_Inputs!I1969,InpOverride!I1969)</f>
        <v>-4.6002415454629197</v>
      </c>
      <c r="J1969" s="347">
        <f>IF(InpOverride!J1969="",F_Inputs!J1969,InpOverride!J1969)</f>
        <v>0</v>
      </c>
      <c r="K1969" s="347">
        <f>IF(InpOverride!K1969="",F_Inputs!K1969,InpOverride!K1969)</f>
        <v>0</v>
      </c>
      <c r="L1969" s="347">
        <f>IF(InpOverride!L1969="",F_Inputs!L1969,InpOverride!L1969)</f>
        <v>0</v>
      </c>
      <c r="M1969" s="347">
        <f>IF(InpOverride!M1969="",F_Inputs!M1969,InpOverride!M1969)</f>
        <v>0</v>
      </c>
    </row>
    <row r="1970" spans="1:13" x14ac:dyDescent="0.35">
      <c r="A1970" t="s">
        <v>244</v>
      </c>
      <c r="B1970" t="s">
        <v>588</v>
      </c>
      <c r="C1970" t="s">
        <v>589</v>
      </c>
      <c r="D1970" t="s">
        <v>170</v>
      </c>
      <c r="E1970" t="s">
        <v>292</v>
      </c>
      <c r="F1970" s="347">
        <f>IF(InpOverride!F1970="",F_Inputs!F1970,InpOverride!F1970)</f>
        <v>0</v>
      </c>
      <c r="G1970" s="347">
        <f>IF(InpOverride!G1970="",F_Inputs!G1970,InpOverride!G1970)</f>
        <v>0</v>
      </c>
      <c r="H1970" s="347">
        <f>IF(InpOverride!H1970="",F_Inputs!H1970,InpOverride!H1970)</f>
        <v>0</v>
      </c>
      <c r="I1970" s="347">
        <f>IF(InpOverride!I1970="",F_Inputs!I1970,InpOverride!I1970)</f>
        <v>113.096291079813</v>
      </c>
      <c r="J1970" s="347">
        <f>IF(InpOverride!J1970="",F_Inputs!J1970,InpOverride!J1970)</f>
        <v>0</v>
      </c>
      <c r="K1970" s="347">
        <f>IF(InpOverride!K1970="",F_Inputs!K1970,InpOverride!K1970)</f>
        <v>0</v>
      </c>
      <c r="L1970" s="347">
        <f>IF(InpOverride!L1970="",F_Inputs!L1970,InpOverride!L1970)</f>
        <v>0</v>
      </c>
      <c r="M1970" s="347">
        <f>IF(InpOverride!M1970="",F_Inputs!M1970,InpOverride!M1970)</f>
        <v>0</v>
      </c>
    </row>
    <row r="1971" spans="1:13" x14ac:dyDescent="0.35">
      <c r="A1971" t="s">
        <v>244</v>
      </c>
      <c r="B1971" t="s">
        <v>590</v>
      </c>
      <c r="C1971" t="s">
        <v>591</v>
      </c>
      <c r="D1971" t="s">
        <v>170</v>
      </c>
      <c r="E1971" t="s">
        <v>292</v>
      </c>
      <c r="F1971" s="347">
        <f>IF(InpOverride!F1971="",F_Inputs!F1971,InpOverride!F1971)</f>
        <v>0</v>
      </c>
      <c r="G1971" s="347">
        <f>IF(InpOverride!G1971="",F_Inputs!G1971,InpOverride!G1971)</f>
        <v>0</v>
      </c>
      <c r="H1971" s="347">
        <f>IF(InpOverride!H1971="",F_Inputs!H1971,InpOverride!H1971)</f>
        <v>0</v>
      </c>
      <c r="I1971" s="347">
        <f>IF(InpOverride!I1971="",F_Inputs!I1971,InpOverride!I1971)</f>
        <v>101.98639178539599</v>
      </c>
      <c r="J1971" s="347">
        <f>IF(InpOverride!J1971="",F_Inputs!J1971,InpOverride!J1971)</f>
        <v>0</v>
      </c>
      <c r="K1971" s="347">
        <f>IF(InpOverride!K1971="",F_Inputs!K1971,InpOverride!K1971)</f>
        <v>0</v>
      </c>
      <c r="L1971" s="347">
        <f>IF(InpOverride!L1971="",F_Inputs!L1971,InpOverride!L1971)</f>
        <v>0</v>
      </c>
      <c r="M1971" s="347">
        <f>IF(InpOverride!M1971="",F_Inputs!M1971,InpOverride!M1971)</f>
        <v>0</v>
      </c>
    </row>
    <row r="1972" spans="1:13" x14ac:dyDescent="0.35">
      <c r="A1972" t="s">
        <v>244</v>
      </c>
      <c r="B1972" t="s">
        <v>592</v>
      </c>
      <c r="C1972" t="s">
        <v>593</v>
      </c>
      <c r="D1972" t="s">
        <v>170</v>
      </c>
      <c r="E1972" t="s">
        <v>292</v>
      </c>
      <c r="F1972" s="347">
        <f>IF(InpOverride!F1972="",F_Inputs!F1972,InpOverride!F1972)</f>
        <v>0</v>
      </c>
      <c r="G1972" s="347">
        <f>IF(InpOverride!G1972="",F_Inputs!G1972,InpOverride!G1972)</f>
        <v>0</v>
      </c>
      <c r="H1972" s="347">
        <f>IF(InpOverride!H1972="",F_Inputs!H1972,InpOverride!H1972)</f>
        <v>0</v>
      </c>
      <c r="I1972" s="347">
        <f>IF(InpOverride!I1972="",F_Inputs!I1972,InpOverride!I1972)</f>
        <v>-6.9588223661042603</v>
      </c>
      <c r="J1972" s="347">
        <f>IF(InpOverride!J1972="",F_Inputs!J1972,InpOverride!J1972)</f>
        <v>0</v>
      </c>
      <c r="K1972" s="347">
        <f>IF(InpOverride!K1972="",F_Inputs!K1972,InpOverride!K1972)</f>
        <v>0</v>
      </c>
      <c r="L1972" s="347">
        <f>IF(InpOverride!L1972="",F_Inputs!L1972,InpOverride!L1972)</f>
        <v>0</v>
      </c>
      <c r="M1972" s="347">
        <f>IF(InpOverride!M1972="",F_Inputs!M1972,InpOverride!M1972)</f>
        <v>0</v>
      </c>
    </row>
    <row r="1973" spans="1:13" x14ac:dyDescent="0.35">
      <c r="A1973" t="s">
        <v>244</v>
      </c>
      <c r="B1973" t="s">
        <v>594</v>
      </c>
      <c r="C1973" t="s">
        <v>595</v>
      </c>
      <c r="D1973" t="s">
        <v>170</v>
      </c>
      <c r="E1973" t="s">
        <v>292</v>
      </c>
      <c r="F1973" s="347">
        <f>IF(InpOverride!F1973="",F_Inputs!F1973,InpOverride!F1973)</f>
        <v>0</v>
      </c>
      <c r="G1973" s="347">
        <f>IF(InpOverride!G1973="",F_Inputs!G1973,InpOverride!G1973)</f>
        <v>0</v>
      </c>
      <c r="H1973" s="347">
        <f>IF(InpOverride!H1973="",F_Inputs!H1973,InpOverride!H1973)</f>
        <v>0</v>
      </c>
      <c r="I1973" s="347">
        <f>IF(InpOverride!I1973="",F_Inputs!I1973,InpOverride!I1973)</f>
        <v>0</v>
      </c>
      <c r="J1973" s="347">
        <f>IF(InpOverride!J1973="",F_Inputs!J1973,InpOverride!J1973)</f>
        <v>0</v>
      </c>
      <c r="K1973" s="347">
        <f>IF(InpOverride!K1973="",F_Inputs!K1973,InpOverride!K1973)</f>
        <v>0</v>
      </c>
      <c r="L1973" s="347">
        <f>IF(InpOverride!L1973="",F_Inputs!L1973,InpOverride!L1973)</f>
        <v>0</v>
      </c>
      <c r="M1973" s="347">
        <f>IF(InpOverride!M1973="",F_Inputs!M1973,InpOverride!M1973)</f>
        <v>0</v>
      </c>
    </row>
    <row r="1974" spans="1:13" ht="25.5" x14ac:dyDescent="0.35">
      <c r="A1974" t="s">
        <v>244</v>
      </c>
      <c r="B1974" t="s">
        <v>596</v>
      </c>
      <c r="C1974" s="327" t="s">
        <v>597</v>
      </c>
      <c r="D1974" t="s">
        <v>170</v>
      </c>
      <c r="E1974" t="s">
        <v>292</v>
      </c>
      <c r="F1974" s="347">
        <f>IF(InpOverride!F1974="",F_Inputs!F1974,InpOverride!F1974)</f>
        <v>0</v>
      </c>
      <c r="G1974" s="347">
        <f>IF(InpOverride!G1974="",F_Inputs!G1974,InpOverride!G1974)</f>
        <v>0</v>
      </c>
      <c r="H1974" s="347">
        <f>IF(InpOverride!H1974="",F_Inputs!H1974,InpOverride!H1974)</f>
        <v>0</v>
      </c>
      <c r="I1974" s="347">
        <f>IF(InpOverride!I1974="",F_Inputs!I1974,InpOverride!I1974)</f>
        <v>0.13956199999999999</v>
      </c>
      <c r="J1974" s="347">
        <f>IF(InpOverride!J1974="",F_Inputs!J1974,InpOverride!J1974)</f>
        <v>0</v>
      </c>
      <c r="K1974" s="347">
        <f>IF(InpOverride!K1974="",F_Inputs!K1974,InpOverride!K1974)</f>
        <v>0</v>
      </c>
      <c r="L1974" s="347">
        <f>IF(InpOverride!L1974="",F_Inputs!L1974,InpOverride!L1974)</f>
        <v>0</v>
      </c>
      <c r="M1974" s="347">
        <f>IF(InpOverride!M1974="",F_Inputs!M1974,InpOverride!M1974)</f>
        <v>0</v>
      </c>
    </row>
    <row r="1975" spans="1:13" ht="25.5" x14ac:dyDescent="0.35">
      <c r="A1975" t="s">
        <v>244</v>
      </c>
      <c r="B1975" t="s">
        <v>598</v>
      </c>
      <c r="C1975" s="327" t="s">
        <v>599</v>
      </c>
      <c r="D1975" t="s">
        <v>170</v>
      </c>
      <c r="E1975" t="s">
        <v>292</v>
      </c>
      <c r="F1975" s="347">
        <f>IF(InpOverride!F1975="",F_Inputs!F1975,InpOverride!F1975)</f>
        <v>0</v>
      </c>
      <c r="G1975" s="347">
        <f>IF(InpOverride!G1975="",F_Inputs!G1975,InpOverride!G1975)</f>
        <v>0</v>
      </c>
      <c r="H1975" s="347">
        <f>IF(InpOverride!H1975="",F_Inputs!H1975,InpOverride!H1975)</f>
        <v>0</v>
      </c>
      <c r="I1975" s="347">
        <f>IF(InpOverride!I1975="",F_Inputs!I1975,InpOverride!I1975)</f>
        <v>4.9430649999999998</v>
      </c>
      <c r="J1975" s="347">
        <f>IF(InpOverride!J1975="",F_Inputs!J1975,InpOverride!J1975)</f>
        <v>0</v>
      </c>
      <c r="K1975" s="347">
        <f>IF(InpOverride!K1975="",F_Inputs!K1975,InpOverride!K1975)</f>
        <v>0</v>
      </c>
      <c r="L1975" s="347">
        <f>IF(InpOverride!L1975="",F_Inputs!L1975,InpOverride!L1975)</f>
        <v>0</v>
      </c>
      <c r="M1975" s="347">
        <f>IF(InpOverride!M1975="",F_Inputs!M1975,InpOverride!M1975)</f>
        <v>0</v>
      </c>
    </row>
    <row r="1976" spans="1:13" ht="38.25" x14ac:dyDescent="0.35">
      <c r="A1976" t="s">
        <v>244</v>
      </c>
      <c r="B1976" t="s">
        <v>600</v>
      </c>
      <c r="C1976" s="327" t="s">
        <v>601</v>
      </c>
      <c r="D1976" t="s">
        <v>170</v>
      </c>
      <c r="E1976" t="s">
        <v>292</v>
      </c>
      <c r="F1976" s="347">
        <f>IF(InpOverride!F1976="",F_Inputs!F1976,InpOverride!F1976)</f>
        <v>0</v>
      </c>
      <c r="G1976" s="347">
        <f>IF(InpOverride!G1976="",F_Inputs!G1976,InpOverride!G1976)</f>
        <v>0</v>
      </c>
      <c r="H1976" s="347">
        <f>IF(InpOverride!H1976="",F_Inputs!H1976,InpOverride!H1976)</f>
        <v>0</v>
      </c>
      <c r="I1976" s="347">
        <f>IF(InpOverride!I1976="",F_Inputs!I1976,InpOverride!I1976)</f>
        <v>27.143571999999999</v>
      </c>
      <c r="J1976" s="347">
        <f>IF(InpOverride!J1976="",F_Inputs!J1976,InpOverride!J1976)</f>
        <v>0</v>
      </c>
      <c r="K1976" s="347">
        <f>IF(InpOverride!K1976="",F_Inputs!K1976,InpOverride!K1976)</f>
        <v>0</v>
      </c>
      <c r="L1976" s="347">
        <f>IF(InpOverride!L1976="",F_Inputs!L1976,InpOverride!L1976)</f>
        <v>0</v>
      </c>
      <c r="M1976" s="347">
        <f>IF(InpOverride!M1976="",F_Inputs!M1976,InpOverride!M1976)</f>
        <v>0</v>
      </c>
    </row>
    <row r="1977" spans="1:13" x14ac:dyDescent="0.35">
      <c r="A1977" t="s">
        <v>244</v>
      </c>
      <c r="B1977" t="s">
        <v>602</v>
      </c>
      <c r="C1977" t="s">
        <v>603</v>
      </c>
      <c r="D1977" t="s">
        <v>170</v>
      </c>
      <c r="E1977" t="s">
        <v>292</v>
      </c>
      <c r="F1977" s="347">
        <f>IF(InpOverride!F1977="",F_Inputs!F1977,InpOverride!F1977)</f>
        <v>0</v>
      </c>
      <c r="G1977" s="347">
        <f>IF(InpOverride!G1977="",F_Inputs!G1977,InpOverride!G1977)</f>
        <v>0</v>
      </c>
      <c r="H1977" s="347">
        <f>IF(InpOverride!H1977="",F_Inputs!H1977,InpOverride!H1977)</f>
        <v>0</v>
      </c>
      <c r="I1977" s="347">
        <f>IF(InpOverride!I1977="",F_Inputs!I1977,InpOverride!I1977)</f>
        <v>0.114801</v>
      </c>
      <c r="J1977" s="347">
        <f>IF(InpOverride!J1977="",F_Inputs!J1977,InpOverride!J1977)</f>
        <v>0</v>
      </c>
      <c r="K1977" s="347">
        <f>IF(InpOverride!K1977="",F_Inputs!K1977,InpOverride!K1977)</f>
        <v>0</v>
      </c>
      <c r="L1977" s="347">
        <f>IF(InpOverride!L1977="",F_Inputs!L1977,InpOverride!L1977)</f>
        <v>0</v>
      </c>
      <c r="M1977" s="347">
        <f>IF(InpOverride!M1977="",F_Inputs!M1977,InpOverride!M1977)</f>
        <v>0</v>
      </c>
    </row>
    <row r="1978" spans="1:13" x14ac:dyDescent="0.35">
      <c r="A1978" t="s">
        <v>244</v>
      </c>
      <c r="B1978" t="s">
        <v>604</v>
      </c>
      <c r="C1978" t="s">
        <v>605</v>
      </c>
      <c r="D1978" t="s">
        <v>170</v>
      </c>
      <c r="E1978" t="s">
        <v>292</v>
      </c>
      <c r="F1978" s="347">
        <f>IF(InpOverride!F1978="",F_Inputs!F1978,InpOverride!F1978)</f>
        <v>0</v>
      </c>
      <c r="G1978" s="347">
        <f>IF(InpOverride!G1978="",F_Inputs!G1978,InpOverride!G1978)</f>
        <v>0</v>
      </c>
      <c r="H1978" s="347">
        <f>IF(InpOverride!H1978="",F_Inputs!H1978,InpOverride!H1978)</f>
        <v>0</v>
      </c>
      <c r="I1978" s="347">
        <f>IF(InpOverride!I1978="",F_Inputs!I1978,InpOverride!I1978)</f>
        <v>0</v>
      </c>
      <c r="J1978" s="347">
        <f>IF(InpOverride!J1978="",F_Inputs!J1978,InpOverride!J1978)</f>
        <v>0</v>
      </c>
      <c r="K1978" s="347">
        <f>IF(InpOverride!K1978="",F_Inputs!K1978,InpOverride!K1978)</f>
        <v>0</v>
      </c>
      <c r="L1978" s="347">
        <f>IF(InpOverride!L1978="",F_Inputs!L1978,InpOverride!L1978)</f>
        <v>0</v>
      </c>
      <c r="M1978" s="347">
        <f>IF(InpOverride!M1978="",F_Inputs!M1978,InpOverride!M1978)</f>
        <v>0</v>
      </c>
    </row>
    <row r="1979" spans="1:13" x14ac:dyDescent="0.35">
      <c r="A1979" t="s">
        <v>244</v>
      </c>
      <c r="B1979" t="s">
        <v>606</v>
      </c>
      <c r="C1979" t="s">
        <v>607</v>
      </c>
      <c r="D1979" t="s">
        <v>170</v>
      </c>
      <c r="E1979" t="s">
        <v>292</v>
      </c>
      <c r="F1979" s="347">
        <f>IF(InpOverride!F1979="",F_Inputs!F1979,InpOverride!F1979)</f>
        <v>0</v>
      </c>
      <c r="G1979" s="347">
        <f>IF(InpOverride!G1979="",F_Inputs!G1979,InpOverride!G1979)</f>
        <v>0</v>
      </c>
      <c r="H1979" s="347">
        <f>IF(InpOverride!H1979="",F_Inputs!H1979,InpOverride!H1979)</f>
        <v>0</v>
      </c>
      <c r="I1979" s="347">
        <f>IF(InpOverride!I1979="",F_Inputs!I1979,InpOverride!I1979)</f>
        <v>0.13956199999999999</v>
      </c>
      <c r="J1979" s="347">
        <f>IF(InpOverride!J1979="",F_Inputs!J1979,InpOverride!J1979)</f>
        <v>0</v>
      </c>
      <c r="K1979" s="347">
        <f>IF(InpOverride!K1979="",F_Inputs!K1979,InpOverride!K1979)</f>
        <v>0</v>
      </c>
      <c r="L1979" s="347">
        <f>IF(InpOverride!L1979="",F_Inputs!L1979,InpOverride!L1979)</f>
        <v>0</v>
      </c>
      <c r="M1979" s="347">
        <f>IF(InpOverride!M1979="",F_Inputs!M1979,InpOverride!M1979)</f>
        <v>0</v>
      </c>
    </row>
    <row r="1980" spans="1:13" x14ac:dyDescent="0.35">
      <c r="A1980" t="s">
        <v>244</v>
      </c>
      <c r="B1980" t="s">
        <v>608</v>
      </c>
      <c r="C1980" t="s">
        <v>609</v>
      </c>
      <c r="D1980" t="s">
        <v>170</v>
      </c>
      <c r="E1980" t="s">
        <v>292</v>
      </c>
      <c r="F1980" s="347">
        <f>IF(InpOverride!F1980="",F_Inputs!F1980,InpOverride!F1980)</f>
        <v>0</v>
      </c>
      <c r="G1980" s="347">
        <f>IF(InpOverride!G1980="",F_Inputs!G1980,InpOverride!G1980)</f>
        <v>0</v>
      </c>
      <c r="H1980" s="347">
        <f>IF(InpOverride!H1980="",F_Inputs!H1980,InpOverride!H1980)</f>
        <v>0</v>
      </c>
      <c r="I1980" s="347">
        <f>IF(InpOverride!I1980="",F_Inputs!I1980,InpOverride!I1980)</f>
        <v>4.9430649999999998</v>
      </c>
      <c r="J1980" s="347">
        <f>IF(InpOverride!J1980="",F_Inputs!J1980,InpOverride!J1980)</f>
        <v>0</v>
      </c>
      <c r="K1980" s="347">
        <f>IF(InpOverride!K1980="",F_Inputs!K1980,InpOverride!K1980)</f>
        <v>0</v>
      </c>
      <c r="L1980" s="347">
        <f>IF(InpOverride!L1980="",F_Inputs!L1980,InpOverride!L1980)</f>
        <v>0</v>
      </c>
      <c r="M1980" s="347">
        <f>IF(InpOverride!M1980="",F_Inputs!M1980,InpOverride!M1980)</f>
        <v>0</v>
      </c>
    </row>
    <row r="1981" spans="1:13" x14ac:dyDescent="0.35">
      <c r="A1981" t="s">
        <v>244</v>
      </c>
      <c r="B1981" t="s">
        <v>610</v>
      </c>
      <c r="C1981" t="s">
        <v>611</v>
      </c>
      <c r="D1981" t="s">
        <v>170</v>
      </c>
      <c r="E1981" t="s">
        <v>292</v>
      </c>
      <c r="F1981" s="347">
        <f>IF(InpOverride!F1981="",F_Inputs!F1981,InpOverride!F1981)</f>
        <v>0</v>
      </c>
      <c r="G1981" s="347">
        <f>IF(InpOverride!G1981="",F_Inputs!G1981,InpOverride!G1981)</f>
        <v>0</v>
      </c>
      <c r="H1981" s="347">
        <f>IF(InpOverride!H1981="",F_Inputs!H1981,InpOverride!H1981)</f>
        <v>0</v>
      </c>
      <c r="I1981" s="347">
        <f>IF(InpOverride!I1981="",F_Inputs!I1981,InpOverride!I1981)</f>
        <v>27.143571999999999</v>
      </c>
      <c r="J1981" s="347">
        <f>IF(InpOverride!J1981="",F_Inputs!J1981,InpOverride!J1981)</f>
        <v>0</v>
      </c>
      <c r="K1981" s="347">
        <f>IF(InpOverride!K1981="",F_Inputs!K1981,InpOverride!K1981)</f>
        <v>0</v>
      </c>
      <c r="L1981" s="347">
        <f>IF(InpOverride!L1981="",F_Inputs!L1981,InpOverride!L1981)</f>
        <v>0</v>
      </c>
      <c r="M1981" s="347">
        <f>IF(InpOverride!M1981="",F_Inputs!M1981,InpOverride!M1981)</f>
        <v>0</v>
      </c>
    </row>
    <row r="1982" spans="1:13" x14ac:dyDescent="0.35">
      <c r="A1982" t="s">
        <v>244</v>
      </c>
      <c r="B1982" t="s">
        <v>612</v>
      </c>
      <c r="C1982" t="s">
        <v>613</v>
      </c>
      <c r="D1982" t="s">
        <v>170</v>
      </c>
      <c r="E1982" t="s">
        <v>292</v>
      </c>
      <c r="F1982" s="347">
        <f>IF(InpOverride!F1982="",F_Inputs!F1982,InpOverride!F1982)</f>
        <v>0</v>
      </c>
      <c r="G1982" s="347">
        <f>IF(InpOverride!G1982="",F_Inputs!G1982,InpOverride!G1982)</f>
        <v>0</v>
      </c>
      <c r="H1982" s="347">
        <f>IF(InpOverride!H1982="",F_Inputs!H1982,InpOverride!H1982)</f>
        <v>0</v>
      </c>
      <c r="I1982" s="347">
        <f>IF(InpOverride!I1982="",F_Inputs!I1982,InpOverride!I1982)</f>
        <v>0.114801</v>
      </c>
      <c r="J1982" s="347">
        <f>IF(InpOverride!J1982="",F_Inputs!J1982,InpOverride!J1982)</f>
        <v>0</v>
      </c>
      <c r="K1982" s="347">
        <f>IF(InpOverride!K1982="",F_Inputs!K1982,InpOverride!K1982)</f>
        <v>0</v>
      </c>
      <c r="L1982" s="347">
        <f>IF(InpOverride!L1982="",F_Inputs!L1982,InpOverride!L1982)</f>
        <v>0</v>
      </c>
      <c r="M1982" s="347">
        <f>IF(InpOverride!M1982="",F_Inputs!M1982,InpOverride!M1982)</f>
        <v>0</v>
      </c>
    </row>
    <row r="1983" spans="1:13" x14ac:dyDescent="0.35">
      <c r="A1983" t="s">
        <v>244</v>
      </c>
      <c r="B1983" t="s">
        <v>614</v>
      </c>
      <c r="C1983" t="s">
        <v>615</v>
      </c>
      <c r="D1983" t="s">
        <v>170</v>
      </c>
      <c r="E1983" t="s">
        <v>292</v>
      </c>
      <c r="F1983" s="347">
        <f>IF(InpOverride!F1983="",F_Inputs!F1983,InpOverride!F1983)</f>
        <v>0</v>
      </c>
      <c r="G1983" s="347">
        <f>IF(InpOverride!G1983="",F_Inputs!G1983,InpOverride!G1983)</f>
        <v>0</v>
      </c>
      <c r="H1983" s="347">
        <f>IF(InpOverride!H1983="",F_Inputs!H1983,InpOverride!H1983)</f>
        <v>0</v>
      </c>
      <c r="I1983" s="347">
        <f>IF(InpOverride!I1983="",F_Inputs!I1983,InpOverride!I1983)</f>
        <v>0</v>
      </c>
      <c r="J1983" s="347">
        <f>IF(InpOverride!J1983="",F_Inputs!J1983,InpOverride!J1983)</f>
        <v>0</v>
      </c>
      <c r="K1983" s="347">
        <f>IF(InpOverride!K1983="",F_Inputs!K1983,InpOverride!K1983)</f>
        <v>0</v>
      </c>
      <c r="L1983" s="347">
        <f>IF(InpOverride!L1983="",F_Inputs!L1983,InpOverride!L1983)</f>
        <v>0</v>
      </c>
      <c r="M1983" s="347">
        <f>IF(InpOverride!M1983="",F_Inputs!M1983,InpOverride!M1983)</f>
        <v>0</v>
      </c>
    </row>
    <row r="1984" spans="1:13" x14ac:dyDescent="0.35">
      <c r="A1984" t="s">
        <v>244</v>
      </c>
      <c r="B1984" t="s">
        <v>616</v>
      </c>
      <c r="C1984" t="s">
        <v>617</v>
      </c>
      <c r="D1984" t="s">
        <v>424</v>
      </c>
      <c r="E1984" t="s">
        <v>292</v>
      </c>
      <c r="F1984" s="347">
        <f>IF(InpOverride!F1984="",F_Inputs!F1984,InpOverride!F1984)</f>
        <v>0</v>
      </c>
      <c r="G1984" s="347">
        <f>IF(InpOverride!G1984="",F_Inputs!G1984,InpOverride!G1984)</f>
        <v>0</v>
      </c>
      <c r="H1984" s="347">
        <f>IF(InpOverride!H1984="",F_Inputs!H1984,InpOverride!H1984)</f>
        <v>0</v>
      </c>
      <c r="I1984" s="347">
        <f>IF(InpOverride!I1984="",F_Inputs!I1984,InpOverride!I1984)</f>
        <v>3399.18</v>
      </c>
      <c r="J1984" s="347">
        <f>IF(InpOverride!J1984="",F_Inputs!J1984,InpOverride!J1984)</f>
        <v>0</v>
      </c>
      <c r="K1984" s="347">
        <f>IF(InpOverride!K1984="",F_Inputs!K1984,InpOverride!K1984)</f>
        <v>0</v>
      </c>
      <c r="L1984" s="347">
        <f>IF(InpOverride!L1984="",F_Inputs!L1984,InpOverride!L1984)</f>
        <v>0</v>
      </c>
      <c r="M1984" s="347">
        <f>IF(InpOverride!M1984="",F_Inputs!M1984,InpOverride!M1984)</f>
        <v>0</v>
      </c>
    </row>
    <row r="1985" spans="1:13" x14ac:dyDescent="0.35">
      <c r="A1985" t="s">
        <v>244</v>
      </c>
      <c r="B1985" t="s">
        <v>618</v>
      </c>
      <c r="C1985" t="s">
        <v>619</v>
      </c>
      <c r="D1985" t="s">
        <v>424</v>
      </c>
      <c r="E1985" t="s">
        <v>292</v>
      </c>
      <c r="F1985" s="347">
        <f>IF(InpOverride!F1985="",F_Inputs!F1985,InpOverride!F1985)</f>
        <v>0</v>
      </c>
      <c r="G1985" s="347">
        <f>IF(InpOverride!G1985="",F_Inputs!G1985,InpOverride!G1985)</f>
        <v>0</v>
      </c>
      <c r="H1985" s="347">
        <f>IF(InpOverride!H1985="",F_Inputs!H1985,InpOverride!H1985)</f>
        <v>0</v>
      </c>
      <c r="I1985" s="347">
        <f>IF(InpOverride!I1985="",F_Inputs!I1985,InpOverride!I1985)</f>
        <v>299.86</v>
      </c>
      <c r="J1985" s="347">
        <f>IF(InpOverride!J1985="",F_Inputs!J1985,InpOverride!J1985)</f>
        <v>0</v>
      </c>
      <c r="K1985" s="347">
        <f>IF(InpOverride!K1985="",F_Inputs!K1985,InpOverride!K1985)</f>
        <v>0</v>
      </c>
      <c r="L1985" s="347">
        <f>IF(InpOverride!L1985="",F_Inputs!L1985,InpOverride!L1985)</f>
        <v>0</v>
      </c>
      <c r="M1985" s="347">
        <f>IF(InpOverride!M1985="",F_Inputs!M1985,InpOverride!M1985)</f>
        <v>0</v>
      </c>
    </row>
    <row r="1986" spans="1:13" x14ac:dyDescent="0.35">
      <c r="A1986" t="s">
        <v>244</v>
      </c>
      <c r="B1986" t="s">
        <v>620</v>
      </c>
      <c r="C1986" t="s">
        <v>621</v>
      </c>
      <c r="D1986" t="s">
        <v>176</v>
      </c>
      <c r="E1986" t="s">
        <v>292</v>
      </c>
      <c r="F1986" s="347">
        <f>IF(InpOverride!F1986="",F_Inputs!F1986,InpOverride!F1986)</f>
        <v>0</v>
      </c>
      <c r="G1986" s="347">
        <f>IF(InpOverride!G1986="",F_Inputs!G1986,InpOverride!G1986)</f>
        <v>0</v>
      </c>
      <c r="H1986" s="347">
        <f>IF(InpOverride!H1986="",F_Inputs!H1986,InpOverride!H1986)</f>
        <v>0</v>
      </c>
      <c r="I1986" s="347">
        <f>IF(InpOverride!I1986="",F_Inputs!I1986,InpOverride!I1986)</f>
        <v>8.8215393124224106E-2</v>
      </c>
      <c r="J1986" s="347">
        <f>IF(InpOverride!J1986="",F_Inputs!J1986,InpOverride!J1986)</f>
        <v>0</v>
      </c>
      <c r="K1986" s="347">
        <f>IF(InpOverride!K1986="",F_Inputs!K1986,InpOverride!K1986)</f>
        <v>0</v>
      </c>
      <c r="L1986" s="347">
        <f>IF(InpOverride!L1986="",F_Inputs!L1986,InpOverride!L1986)</f>
        <v>0</v>
      </c>
      <c r="M1986" s="347">
        <f>IF(InpOverride!M1986="",F_Inputs!M1986,InpOverride!M1986)</f>
        <v>0</v>
      </c>
    </row>
    <row r="1987" spans="1:13" x14ac:dyDescent="0.35">
      <c r="A1987" t="s">
        <v>244</v>
      </c>
      <c r="B1987" t="s">
        <v>622</v>
      </c>
      <c r="C1987" t="s">
        <v>623</v>
      </c>
      <c r="D1987" t="s">
        <v>424</v>
      </c>
      <c r="E1987" t="s">
        <v>292</v>
      </c>
      <c r="F1987" s="347">
        <f>IF(InpOverride!F1987="",F_Inputs!F1987,InpOverride!F1987)</f>
        <v>0</v>
      </c>
      <c r="G1987" s="347">
        <f>IF(InpOverride!G1987="",F_Inputs!G1987,InpOverride!G1987)</f>
        <v>0</v>
      </c>
      <c r="H1987" s="347">
        <f>IF(InpOverride!H1987="",F_Inputs!H1987,InpOverride!H1987)</f>
        <v>0</v>
      </c>
      <c r="I1987" s="347">
        <f>IF(InpOverride!I1987="",F_Inputs!I1987,InpOverride!I1987)</f>
        <v>1998</v>
      </c>
      <c r="J1987" s="347">
        <f>IF(InpOverride!J1987="",F_Inputs!J1987,InpOverride!J1987)</f>
        <v>0</v>
      </c>
      <c r="K1987" s="347">
        <f>IF(InpOverride!K1987="",F_Inputs!K1987,InpOverride!K1987)</f>
        <v>0</v>
      </c>
      <c r="L1987" s="347">
        <f>IF(InpOverride!L1987="",F_Inputs!L1987,InpOverride!L1987)</f>
        <v>0</v>
      </c>
      <c r="M1987" s="347">
        <f>IF(InpOverride!M1987="",F_Inputs!M1987,InpOverride!M1987)</f>
        <v>0</v>
      </c>
    </row>
    <row r="1988" spans="1:13" x14ac:dyDescent="0.35">
      <c r="A1988" t="s">
        <v>244</v>
      </c>
      <c r="B1988" t="s">
        <v>624</v>
      </c>
      <c r="C1988" t="s">
        <v>625</v>
      </c>
      <c r="D1988" t="s">
        <v>424</v>
      </c>
      <c r="E1988" t="s">
        <v>292</v>
      </c>
      <c r="F1988" s="347">
        <f>IF(InpOverride!F1988="",F_Inputs!F1988,InpOverride!F1988)</f>
        <v>0</v>
      </c>
      <c r="G1988" s="347">
        <f>IF(InpOverride!G1988="",F_Inputs!G1988,InpOverride!G1988)</f>
        <v>0</v>
      </c>
      <c r="H1988" s="347">
        <f>IF(InpOverride!H1988="",F_Inputs!H1988,InpOverride!H1988)</f>
        <v>0</v>
      </c>
      <c r="I1988" s="347">
        <f>IF(InpOverride!I1988="",F_Inputs!I1988,InpOverride!I1988)</f>
        <v>102.9</v>
      </c>
      <c r="J1988" s="347">
        <f>IF(InpOverride!J1988="",F_Inputs!J1988,InpOverride!J1988)</f>
        <v>0</v>
      </c>
      <c r="K1988" s="347">
        <f>IF(InpOverride!K1988="",F_Inputs!K1988,InpOverride!K1988)</f>
        <v>0</v>
      </c>
      <c r="L1988" s="347">
        <f>IF(InpOverride!L1988="",F_Inputs!L1988,InpOverride!L1988)</f>
        <v>0</v>
      </c>
      <c r="M1988" s="347">
        <f>IF(InpOverride!M1988="",F_Inputs!M1988,InpOverride!M1988)</f>
        <v>0</v>
      </c>
    </row>
    <row r="1989" spans="1:13" x14ac:dyDescent="0.35">
      <c r="A1989" t="s">
        <v>244</v>
      </c>
      <c r="B1989" t="s">
        <v>626</v>
      </c>
      <c r="C1989" t="s">
        <v>627</v>
      </c>
      <c r="D1989" t="s">
        <v>424</v>
      </c>
      <c r="E1989" t="s">
        <v>292</v>
      </c>
      <c r="F1989" s="347">
        <f>IF(InpOverride!F1989="",F_Inputs!F1989,InpOverride!F1989)</f>
        <v>0</v>
      </c>
      <c r="G1989" s="347">
        <f>IF(InpOverride!G1989="",F_Inputs!G1989,InpOverride!G1989)</f>
        <v>0</v>
      </c>
      <c r="H1989" s="347">
        <f>IF(InpOverride!H1989="",F_Inputs!H1989,InpOverride!H1989)</f>
        <v>0</v>
      </c>
      <c r="I1989" s="347">
        <f>IF(InpOverride!I1989="",F_Inputs!I1989,InpOverride!I1989)</f>
        <v>1758</v>
      </c>
      <c r="J1989" s="347">
        <f>IF(InpOverride!J1989="",F_Inputs!J1989,InpOverride!J1989)</f>
        <v>0</v>
      </c>
      <c r="K1989" s="347">
        <f>IF(InpOverride!K1989="",F_Inputs!K1989,InpOverride!K1989)</f>
        <v>0</v>
      </c>
      <c r="L1989" s="347">
        <f>IF(InpOverride!L1989="",F_Inputs!L1989,InpOverride!L1989)</f>
        <v>0</v>
      </c>
      <c r="M1989" s="347">
        <f>IF(InpOverride!M1989="",F_Inputs!M1989,InpOverride!M1989)</f>
        <v>0</v>
      </c>
    </row>
    <row r="1990" spans="1:13" x14ac:dyDescent="0.35">
      <c r="A1990" t="s">
        <v>244</v>
      </c>
      <c r="B1990" t="s">
        <v>628</v>
      </c>
      <c r="C1990" t="s">
        <v>629</v>
      </c>
      <c r="D1990" t="s">
        <v>424</v>
      </c>
      <c r="E1990" t="s">
        <v>292</v>
      </c>
      <c r="F1990" s="347">
        <f>IF(InpOverride!F1990="",F_Inputs!F1990,InpOverride!F1990)</f>
        <v>0</v>
      </c>
      <c r="G1990" s="347">
        <f>IF(InpOverride!G1990="",F_Inputs!G1990,InpOverride!G1990)</f>
        <v>0</v>
      </c>
      <c r="H1990" s="347">
        <f>IF(InpOverride!H1990="",F_Inputs!H1990,InpOverride!H1990)</f>
        <v>0</v>
      </c>
      <c r="I1990" s="347">
        <f>IF(InpOverride!I1990="",F_Inputs!I1990,InpOverride!I1990)</f>
        <v>99</v>
      </c>
      <c r="J1990" s="347">
        <f>IF(InpOverride!J1990="",F_Inputs!J1990,InpOverride!J1990)</f>
        <v>0</v>
      </c>
      <c r="K1990" s="347">
        <f>IF(InpOverride!K1990="",F_Inputs!K1990,InpOverride!K1990)</f>
        <v>0</v>
      </c>
      <c r="L1990" s="347">
        <f>IF(InpOverride!L1990="",F_Inputs!L1990,InpOverride!L1990)</f>
        <v>0</v>
      </c>
      <c r="M1990" s="347">
        <f>IF(InpOverride!M1990="",F_Inputs!M1990,InpOverride!M1990)</f>
        <v>0</v>
      </c>
    </row>
    <row r="1991" spans="1:13" x14ac:dyDescent="0.35">
      <c r="A1991" t="s">
        <v>244</v>
      </c>
      <c r="B1991" t="s">
        <v>630</v>
      </c>
      <c r="C1991" t="s">
        <v>631</v>
      </c>
      <c r="D1991" t="s">
        <v>188</v>
      </c>
      <c r="E1991" t="s">
        <v>292</v>
      </c>
      <c r="F1991" s="347">
        <f>IF(InpOverride!F1991="",F_Inputs!F1991,InpOverride!F1991)</f>
        <v>0</v>
      </c>
      <c r="G1991" s="347">
        <f>IF(InpOverride!G1991="",F_Inputs!G1991,InpOverride!G1991)</f>
        <v>0</v>
      </c>
      <c r="H1991" s="347">
        <f>IF(InpOverride!H1991="",F_Inputs!H1991,InpOverride!H1991)</f>
        <v>0</v>
      </c>
      <c r="I1991" s="347">
        <f>IF(InpOverride!I1991="",F_Inputs!I1991,InpOverride!I1991)</f>
        <v>7293490</v>
      </c>
      <c r="J1991" s="347">
        <f>IF(InpOverride!J1991="",F_Inputs!J1991,InpOverride!J1991)</f>
        <v>0</v>
      </c>
      <c r="K1991" s="347">
        <f>IF(InpOverride!K1991="",F_Inputs!K1991,InpOverride!K1991)</f>
        <v>0</v>
      </c>
      <c r="L1991" s="347">
        <f>IF(InpOverride!L1991="",F_Inputs!L1991,InpOverride!L1991)</f>
        <v>0</v>
      </c>
      <c r="M1991" s="347">
        <f>IF(InpOverride!M1991="",F_Inputs!M1991,InpOverride!M1991)</f>
        <v>0</v>
      </c>
    </row>
    <row r="1992" spans="1:13" x14ac:dyDescent="0.35">
      <c r="A1992" t="s">
        <v>244</v>
      </c>
      <c r="B1992" t="s">
        <v>632</v>
      </c>
      <c r="C1992" t="s">
        <v>633</v>
      </c>
      <c r="D1992" t="s">
        <v>188</v>
      </c>
      <c r="E1992" t="s">
        <v>292</v>
      </c>
      <c r="F1992" s="347">
        <f>IF(InpOverride!F1992="",F_Inputs!F1992,InpOverride!F1992)</f>
        <v>0</v>
      </c>
      <c r="G1992" s="347">
        <f>IF(InpOverride!G1992="",F_Inputs!G1992,InpOverride!G1992)</f>
        <v>0</v>
      </c>
      <c r="H1992" s="347">
        <f>IF(InpOverride!H1992="",F_Inputs!H1992,InpOverride!H1992)</f>
        <v>0</v>
      </c>
      <c r="I1992" s="347">
        <f>IF(InpOverride!I1992="",F_Inputs!I1992,InpOverride!I1992)</f>
        <v>0</v>
      </c>
      <c r="J1992" s="347">
        <f>IF(InpOverride!J1992="",F_Inputs!J1992,InpOverride!J1992)</f>
        <v>0</v>
      </c>
      <c r="K1992" s="347">
        <f>IF(InpOverride!K1992="",F_Inputs!K1992,InpOverride!K1992)</f>
        <v>0</v>
      </c>
      <c r="L1992" s="347">
        <f>IF(InpOverride!L1992="",F_Inputs!L1992,InpOverride!L1992)</f>
        <v>0</v>
      </c>
      <c r="M1992" s="347">
        <f>IF(InpOverride!M1992="",F_Inputs!M1992,InpOverride!M1992)</f>
        <v>0</v>
      </c>
    </row>
    <row r="1993" spans="1:13" x14ac:dyDescent="0.35">
      <c r="A1993" t="s">
        <v>244</v>
      </c>
      <c r="B1993" t="s">
        <v>634</v>
      </c>
      <c r="C1993" t="s">
        <v>635</v>
      </c>
      <c r="D1993" t="s">
        <v>636</v>
      </c>
      <c r="E1993" t="s">
        <v>292</v>
      </c>
      <c r="F1993" s="347">
        <f>IF(InpOverride!F1993="",F_Inputs!F1993,InpOverride!F1993)</f>
        <v>0</v>
      </c>
      <c r="G1993" s="347">
        <f>IF(InpOverride!G1993="",F_Inputs!G1993,InpOverride!G1993)</f>
        <v>0</v>
      </c>
      <c r="H1993" s="347">
        <f>IF(InpOverride!H1993="",F_Inputs!H1993,InpOverride!H1993)</f>
        <v>0</v>
      </c>
      <c r="I1993" s="347">
        <f>IF(InpOverride!I1993="",F_Inputs!I1993,InpOverride!I1993)</f>
        <v>7667935</v>
      </c>
      <c r="J1993" s="347">
        <f>IF(InpOverride!J1993="",F_Inputs!J1993,InpOverride!J1993)</f>
        <v>0</v>
      </c>
      <c r="K1993" s="347">
        <f>IF(InpOverride!K1993="",F_Inputs!K1993,InpOverride!K1993)</f>
        <v>0</v>
      </c>
      <c r="L1993" s="347">
        <f>IF(InpOverride!L1993="",F_Inputs!L1993,InpOverride!L1993)</f>
        <v>0</v>
      </c>
      <c r="M1993" s="347">
        <f>IF(InpOverride!M1993="",F_Inputs!M1993,InpOverride!M1993)</f>
        <v>0</v>
      </c>
    </row>
    <row r="1994" spans="1:13" x14ac:dyDescent="0.35">
      <c r="A1994" t="s">
        <v>244</v>
      </c>
      <c r="B1994" t="s">
        <v>637</v>
      </c>
      <c r="C1994" t="s">
        <v>638</v>
      </c>
      <c r="D1994" t="s">
        <v>636</v>
      </c>
      <c r="E1994" t="s">
        <v>292</v>
      </c>
      <c r="F1994" s="347">
        <f>IF(InpOverride!F1994="",F_Inputs!F1994,InpOverride!F1994)</f>
        <v>0</v>
      </c>
      <c r="G1994" s="347">
        <f>IF(InpOverride!G1994="",F_Inputs!G1994,InpOverride!G1994)</f>
        <v>0</v>
      </c>
      <c r="H1994" s="347">
        <f>IF(InpOverride!H1994="",F_Inputs!H1994,InpOverride!H1994)</f>
        <v>0</v>
      </c>
      <c r="I1994" s="347">
        <f>IF(InpOverride!I1994="",F_Inputs!I1994,InpOverride!I1994)</f>
        <v>106614</v>
      </c>
      <c r="J1994" s="347">
        <f>IF(InpOverride!J1994="",F_Inputs!J1994,InpOverride!J1994)</f>
        <v>0</v>
      </c>
      <c r="K1994" s="347">
        <f>IF(InpOverride!K1994="",F_Inputs!K1994,InpOverride!K1994)</f>
        <v>0</v>
      </c>
      <c r="L1994" s="347">
        <f>IF(InpOverride!L1994="",F_Inputs!L1994,InpOverride!L1994)</f>
        <v>0</v>
      </c>
      <c r="M1994" s="347">
        <f>IF(InpOverride!M1994="",F_Inputs!M1994,InpOverride!M1994)</f>
        <v>0</v>
      </c>
    </row>
    <row r="1995" spans="1:13" x14ac:dyDescent="0.35">
      <c r="A1995" t="s">
        <v>244</v>
      </c>
      <c r="B1995" t="s">
        <v>639</v>
      </c>
      <c r="C1995" t="s">
        <v>640</v>
      </c>
      <c r="D1995" t="s">
        <v>176</v>
      </c>
      <c r="E1995" t="s">
        <v>292</v>
      </c>
      <c r="F1995" s="347">
        <f>IF(InpOverride!F1995="",F_Inputs!F1995,InpOverride!F1995)</f>
        <v>0</v>
      </c>
      <c r="G1995" s="347">
        <f>IF(InpOverride!G1995="",F_Inputs!G1995,InpOverride!G1995)</f>
        <v>0</v>
      </c>
      <c r="H1995" s="347">
        <f>IF(InpOverride!H1995="",F_Inputs!H1995,InpOverride!H1995)</f>
        <v>0</v>
      </c>
      <c r="I1995" s="347">
        <f>IF(InpOverride!I1995="",F_Inputs!I1995,InpOverride!I1995)</f>
        <v>1.39038737287158E-2</v>
      </c>
      <c r="J1995" s="347">
        <f>IF(InpOverride!J1995="",F_Inputs!J1995,InpOverride!J1995)</f>
        <v>0</v>
      </c>
      <c r="K1995" s="347">
        <f>IF(InpOverride!K1995="",F_Inputs!K1995,InpOverride!K1995)</f>
        <v>0</v>
      </c>
      <c r="L1995" s="347">
        <f>IF(InpOverride!L1995="",F_Inputs!L1995,InpOverride!L1995)</f>
        <v>0</v>
      </c>
      <c r="M1995" s="347">
        <f>IF(InpOverride!M1995="",F_Inputs!M1995,InpOverride!M1995)</f>
        <v>0</v>
      </c>
    </row>
    <row r="1996" spans="1:13" x14ac:dyDescent="0.35">
      <c r="A1996" t="s">
        <v>244</v>
      </c>
      <c r="B1996" t="s">
        <v>641</v>
      </c>
      <c r="C1996" t="s">
        <v>642</v>
      </c>
      <c r="D1996" t="s">
        <v>636</v>
      </c>
      <c r="E1996" t="s">
        <v>292</v>
      </c>
      <c r="F1996" s="347">
        <f>IF(InpOverride!F1996="",F_Inputs!F1996,InpOverride!F1996)</f>
        <v>0</v>
      </c>
      <c r="G1996" s="347">
        <f>IF(InpOverride!G1996="",F_Inputs!G1996,InpOverride!G1996)</f>
        <v>0</v>
      </c>
      <c r="H1996" s="347">
        <f>IF(InpOverride!H1996="",F_Inputs!H1996,InpOverride!H1996)</f>
        <v>0</v>
      </c>
      <c r="I1996" s="347">
        <f>IF(InpOverride!I1996="",F_Inputs!I1996,InpOverride!I1996)</f>
        <v>0</v>
      </c>
      <c r="J1996" s="347">
        <f>IF(InpOverride!J1996="",F_Inputs!J1996,InpOverride!J1996)</f>
        <v>0</v>
      </c>
      <c r="K1996" s="347">
        <f>IF(InpOverride!K1996="",F_Inputs!K1996,InpOverride!K1996)</f>
        <v>0</v>
      </c>
      <c r="L1996" s="347">
        <f>IF(InpOverride!L1996="",F_Inputs!L1996,InpOverride!L1996)</f>
        <v>0</v>
      </c>
      <c r="M1996" s="347">
        <f>IF(InpOverride!M1996="",F_Inputs!M1996,InpOverride!M1996)</f>
        <v>0</v>
      </c>
    </row>
    <row r="1997" spans="1:13" x14ac:dyDescent="0.35">
      <c r="A1997" t="s">
        <v>244</v>
      </c>
      <c r="B1997" t="s">
        <v>643</v>
      </c>
      <c r="C1997" t="s">
        <v>644</v>
      </c>
      <c r="D1997" t="s">
        <v>176</v>
      </c>
      <c r="E1997" t="s">
        <v>292</v>
      </c>
      <c r="F1997" s="347">
        <f>IF(InpOverride!F1997="",F_Inputs!F1997,InpOverride!F1997)</f>
        <v>0</v>
      </c>
      <c r="G1997" s="347">
        <f>IF(InpOverride!G1997="",F_Inputs!G1997,InpOverride!G1997)</f>
        <v>0</v>
      </c>
      <c r="H1997" s="347">
        <f>IF(InpOverride!H1997="",F_Inputs!H1997,InpOverride!H1997)</f>
        <v>0</v>
      </c>
      <c r="I1997" s="347">
        <f>IF(InpOverride!I1997="",F_Inputs!I1997,InpOverride!I1997)</f>
        <v>0</v>
      </c>
      <c r="J1997" s="347">
        <f>IF(InpOverride!J1997="",F_Inputs!J1997,InpOverride!J1997)</f>
        <v>0</v>
      </c>
      <c r="K1997" s="347">
        <f>IF(InpOverride!K1997="",F_Inputs!K1997,InpOverride!K1997)</f>
        <v>0</v>
      </c>
      <c r="L1997" s="347">
        <f>IF(InpOverride!L1997="",F_Inputs!L1997,InpOverride!L1997)</f>
        <v>0</v>
      </c>
      <c r="M1997" s="347">
        <f>IF(InpOverride!M1997="",F_Inputs!M1997,InpOverride!M1997)</f>
        <v>0</v>
      </c>
    </row>
    <row r="1998" spans="1:13" x14ac:dyDescent="0.35">
      <c r="A1998" t="s">
        <v>244</v>
      </c>
      <c r="B1998" t="s">
        <v>645</v>
      </c>
      <c r="C1998" t="s">
        <v>646</v>
      </c>
      <c r="D1998" t="s">
        <v>636</v>
      </c>
      <c r="E1998" t="s">
        <v>292</v>
      </c>
      <c r="F1998" s="347">
        <f>IF(InpOverride!F1998="",F_Inputs!F1998,InpOverride!F1998)</f>
        <v>0</v>
      </c>
      <c r="G1998" s="347">
        <f>IF(InpOverride!G1998="",F_Inputs!G1998,InpOverride!G1998)</f>
        <v>0</v>
      </c>
      <c r="H1998" s="347">
        <f>IF(InpOverride!H1998="",F_Inputs!H1998,InpOverride!H1998)</f>
        <v>0</v>
      </c>
      <c r="I1998" s="347">
        <f>IF(InpOverride!I1998="",F_Inputs!I1998,InpOverride!I1998)</f>
        <v>7561321</v>
      </c>
      <c r="J1998" s="347">
        <f>IF(InpOverride!J1998="",F_Inputs!J1998,InpOverride!J1998)</f>
        <v>0</v>
      </c>
      <c r="K1998" s="347">
        <f>IF(InpOverride!K1998="",F_Inputs!K1998,InpOverride!K1998)</f>
        <v>0</v>
      </c>
      <c r="L1998" s="347">
        <f>IF(InpOverride!L1998="",F_Inputs!L1998,InpOverride!L1998)</f>
        <v>0</v>
      </c>
      <c r="M1998" s="347">
        <f>IF(InpOverride!M1998="",F_Inputs!M1998,InpOverride!M1998)</f>
        <v>0</v>
      </c>
    </row>
    <row r="1999" spans="1:13" x14ac:dyDescent="0.35">
      <c r="A1999" t="s">
        <v>244</v>
      </c>
      <c r="B1999" t="s">
        <v>647</v>
      </c>
      <c r="C1999" t="s">
        <v>648</v>
      </c>
      <c r="D1999" t="s">
        <v>176</v>
      </c>
      <c r="E1999" t="s">
        <v>292</v>
      </c>
      <c r="F1999" s="347">
        <f>IF(InpOverride!F1999="",F_Inputs!F1999,InpOverride!F1999)</f>
        <v>0</v>
      </c>
      <c r="G1999" s="347">
        <f>IF(InpOverride!G1999="",F_Inputs!G1999,InpOverride!G1999)</f>
        <v>0</v>
      </c>
      <c r="H1999" s="347">
        <f>IF(InpOverride!H1999="",F_Inputs!H1999,InpOverride!H1999)</f>
        <v>0</v>
      </c>
      <c r="I1999" s="347">
        <f>IF(InpOverride!I1999="",F_Inputs!I1999,InpOverride!I1999)</f>
        <v>0.98609612627128396</v>
      </c>
      <c r="J1999" s="347">
        <f>IF(InpOverride!J1999="",F_Inputs!J1999,InpOverride!J1999)</f>
        <v>0</v>
      </c>
      <c r="K1999" s="347">
        <f>IF(InpOverride!K1999="",F_Inputs!K1999,InpOverride!K1999)</f>
        <v>0</v>
      </c>
      <c r="L1999" s="347">
        <f>IF(InpOverride!L1999="",F_Inputs!L1999,InpOverride!L1999)</f>
        <v>0</v>
      </c>
      <c r="M1999" s="347">
        <f>IF(InpOverride!M1999="",F_Inputs!M1999,InpOverride!M1999)</f>
        <v>0</v>
      </c>
    </row>
    <row r="2000" spans="1:13" x14ac:dyDescent="0.35">
      <c r="A2000" t="s">
        <v>244</v>
      </c>
      <c r="B2000" t="s">
        <v>649</v>
      </c>
      <c r="C2000" t="s">
        <v>650</v>
      </c>
      <c r="D2000" t="s">
        <v>176</v>
      </c>
      <c r="E2000" t="s">
        <v>292</v>
      </c>
      <c r="F2000" s="347">
        <f>IF(InpOverride!F2000="",F_Inputs!F2000,InpOverride!F2000)</f>
        <v>0</v>
      </c>
      <c r="G2000" s="347">
        <f>IF(InpOverride!G2000="",F_Inputs!G2000,InpOverride!G2000)</f>
        <v>0</v>
      </c>
      <c r="H2000" s="347">
        <f>IF(InpOverride!H2000="",F_Inputs!H2000,InpOverride!H2000)</f>
        <v>0</v>
      </c>
      <c r="I2000" s="347">
        <f>IF(InpOverride!I2000="",F_Inputs!I2000,InpOverride!I2000)</f>
        <v>0.86580000000000001</v>
      </c>
      <c r="J2000" s="347">
        <f>IF(InpOverride!J2000="",F_Inputs!J2000,InpOverride!J2000)</f>
        <v>0</v>
      </c>
      <c r="K2000" s="347">
        <f>IF(InpOverride!K2000="",F_Inputs!K2000,InpOverride!K2000)</f>
        <v>0</v>
      </c>
      <c r="L2000" s="347">
        <f>IF(InpOverride!L2000="",F_Inputs!L2000,InpOverride!L2000)</f>
        <v>0</v>
      </c>
      <c r="M2000" s="347">
        <f>IF(InpOverride!M2000="",F_Inputs!M2000,InpOverride!M2000)</f>
        <v>0</v>
      </c>
    </row>
    <row r="2001" spans="1:13" x14ac:dyDescent="0.35">
      <c r="A2001" t="s">
        <v>244</v>
      </c>
      <c r="B2001" t="s">
        <v>651</v>
      </c>
      <c r="C2001" t="s">
        <v>652</v>
      </c>
      <c r="D2001" t="s">
        <v>176</v>
      </c>
      <c r="E2001" t="s">
        <v>292</v>
      </c>
      <c r="F2001" s="347">
        <f>IF(InpOverride!F2001="",F_Inputs!F2001,InpOverride!F2001)</f>
        <v>0</v>
      </c>
      <c r="G2001" s="347">
        <f>IF(InpOverride!G2001="",F_Inputs!G2001,InpOverride!G2001)</f>
        <v>0</v>
      </c>
      <c r="H2001" s="347">
        <f>IF(InpOverride!H2001="",F_Inputs!H2001,InpOverride!H2001)</f>
        <v>0</v>
      </c>
      <c r="I2001" s="347">
        <f>IF(InpOverride!I2001="",F_Inputs!I2001,InpOverride!I2001)</f>
        <v>7.5700000000000003E-2</v>
      </c>
      <c r="J2001" s="347">
        <f>IF(InpOverride!J2001="",F_Inputs!J2001,InpOverride!J2001)</f>
        <v>0</v>
      </c>
      <c r="K2001" s="347">
        <f>IF(InpOverride!K2001="",F_Inputs!K2001,InpOverride!K2001)</f>
        <v>0</v>
      </c>
      <c r="L2001" s="347">
        <f>IF(InpOverride!L2001="",F_Inputs!L2001,InpOverride!L2001)</f>
        <v>0</v>
      </c>
      <c r="M2001" s="347">
        <f>IF(InpOverride!M2001="",F_Inputs!M2001,InpOverride!M2001)</f>
        <v>0</v>
      </c>
    </row>
    <row r="2002" spans="1:13" x14ac:dyDescent="0.35">
      <c r="A2002" t="s">
        <v>244</v>
      </c>
      <c r="B2002" t="s">
        <v>653</v>
      </c>
      <c r="C2002" t="s">
        <v>654</v>
      </c>
      <c r="D2002" t="s">
        <v>176</v>
      </c>
      <c r="E2002" t="s">
        <v>292</v>
      </c>
      <c r="F2002" s="347">
        <f>IF(InpOverride!F2002="",F_Inputs!F2002,InpOverride!F2002)</f>
        <v>0</v>
      </c>
      <c r="G2002" s="347">
        <f>IF(InpOverride!G2002="",F_Inputs!G2002,InpOverride!G2002)</f>
        <v>0</v>
      </c>
      <c r="H2002" s="347">
        <f>IF(InpOverride!H2002="",F_Inputs!H2002,InpOverride!H2002)</f>
        <v>0</v>
      </c>
      <c r="I2002" s="347">
        <f>IF(InpOverride!I2002="",F_Inputs!I2002,InpOverride!I2002)</f>
        <v>5.8500000000000003E-2</v>
      </c>
      <c r="J2002" s="347">
        <f>IF(InpOverride!J2002="",F_Inputs!J2002,InpOverride!J2002)</f>
        <v>0</v>
      </c>
      <c r="K2002" s="347">
        <f>IF(InpOverride!K2002="",F_Inputs!K2002,InpOverride!K2002)</f>
        <v>0</v>
      </c>
      <c r="L2002" s="347">
        <f>IF(InpOverride!L2002="",F_Inputs!L2002,InpOverride!L2002)</f>
        <v>0</v>
      </c>
      <c r="M2002" s="347">
        <f>IF(InpOverride!M2002="",F_Inputs!M2002,InpOverride!M2002)</f>
        <v>0</v>
      </c>
    </row>
    <row r="2003" spans="1:13" x14ac:dyDescent="0.35">
      <c r="A2003" t="s">
        <v>244</v>
      </c>
      <c r="B2003" t="s">
        <v>655</v>
      </c>
      <c r="C2003" t="s">
        <v>656</v>
      </c>
      <c r="D2003" t="s">
        <v>189</v>
      </c>
      <c r="E2003" t="s">
        <v>292</v>
      </c>
      <c r="F2003" s="347">
        <f>IF(InpOverride!F2003="",F_Inputs!F2003,InpOverride!F2003)</f>
        <v>0</v>
      </c>
      <c r="G2003" s="347">
        <f>IF(InpOverride!G2003="",F_Inputs!G2003,InpOverride!G2003)</f>
        <v>0</v>
      </c>
      <c r="H2003" s="347">
        <f>IF(InpOverride!H2003="",F_Inputs!H2003,InpOverride!H2003)</f>
        <v>0</v>
      </c>
      <c r="I2003" s="347">
        <f>IF(InpOverride!I2003="",F_Inputs!I2003,InpOverride!I2003)</f>
        <v>85</v>
      </c>
      <c r="J2003" s="347">
        <f>IF(InpOverride!J2003="",F_Inputs!J2003,InpOverride!J2003)</f>
        <v>0</v>
      </c>
      <c r="K2003" s="347">
        <f>IF(InpOverride!K2003="",F_Inputs!K2003,InpOverride!K2003)</f>
        <v>0</v>
      </c>
      <c r="L2003" s="347">
        <f>IF(InpOverride!L2003="",F_Inputs!L2003,InpOverride!L2003)</f>
        <v>0</v>
      </c>
      <c r="M2003" s="347">
        <f>IF(InpOverride!M2003="",F_Inputs!M2003,InpOverride!M2003)</f>
        <v>0</v>
      </c>
    </row>
    <row r="2004" spans="1:13" x14ac:dyDescent="0.35">
      <c r="A2004" t="s">
        <v>244</v>
      </c>
      <c r="B2004" t="s">
        <v>657</v>
      </c>
      <c r="C2004" t="s">
        <v>658</v>
      </c>
      <c r="D2004" t="s">
        <v>170</v>
      </c>
      <c r="E2004" t="s">
        <v>292</v>
      </c>
      <c r="F2004" s="347">
        <f>IF(InpOverride!F2004="",F_Inputs!F2004,InpOverride!F2004)</f>
        <v>0</v>
      </c>
      <c r="G2004" s="347">
        <f>IF(InpOverride!G2004="",F_Inputs!G2004,InpOverride!G2004)</f>
        <v>0</v>
      </c>
      <c r="H2004" s="347">
        <f>IF(InpOverride!H2004="",F_Inputs!H2004,InpOverride!H2004)</f>
        <v>0</v>
      </c>
      <c r="I2004" s="347">
        <f>IF(InpOverride!I2004="",F_Inputs!I2004,InpOverride!I2004)</f>
        <v>0</v>
      </c>
      <c r="J2004" s="347">
        <f>IF(InpOverride!J2004="",F_Inputs!J2004,InpOverride!J2004)</f>
        <v>0</v>
      </c>
      <c r="K2004" s="347">
        <f>IF(InpOverride!K2004="",F_Inputs!K2004,InpOverride!K2004)</f>
        <v>0</v>
      </c>
      <c r="L2004" s="347">
        <f>IF(InpOverride!L2004="",F_Inputs!L2004,InpOverride!L2004)</f>
        <v>0</v>
      </c>
      <c r="M2004" s="347">
        <f>IF(InpOverride!M2004="",F_Inputs!M2004,InpOverride!M2004)</f>
        <v>0</v>
      </c>
    </row>
    <row r="2005" spans="1:13" x14ac:dyDescent="0.35">
      <c r="A2005" t="s">
        <v>244</v>
      </c>
      <c r="B2005" t="s">
        <v>659</v>
      </c>
      <c r="C2005" t="s">
        <v>660</v>
      </c>
      <c r="D2005" t="s">
        <v>170</v>
      </c>
      <c r="E2005" t="s">
        <v>292</v>
      </c>
      <c r="F2005" s="347">
        <f>IF(InpOverride!F2005="",F_Inputs!F2005,InpOverride!F2005)</f>
        <v>0</v>
      </c>
      <c r="G2005" s="347">
        <f>IF(InpOverride!G2005="",F_Inputs!G2005,InpOverride!G2005)</f>
        <v>0</v>
      </c>
      <c r="H2005" s="347">
        <f>IF(InpOverride!H2005="",F_Inputs!H2005,InpOverride!H2005)</f>
        <v>0</v>
      </c>
      <c r="I2005" s="347">
        <f>IF(InpOverride!I2005="",F_Inputs!I2005,InpOverride!I2005)</f>
        <v>0.36461216000000002</v>
      </c>
      <c r="J2005" s="347">
        <f>IF(InpOverride!J2005="",F_Inputs!J2005,InpOverride!J2005)</f>
        <v>0</v>
      </c>
      <c r="K2005" s="347">
        <f>IF(InpOverride!K2005="",F_Inputs!K2005,InpOverride!K2005)</f>
        <v>0</v>
      </c>
      <c r="L2005" s="347">
        <f>IF(InpOverride!L2005="",F_Inputs!L2005,InpOverride!L2005)</f>
        <v>0</v>
      </c>
      <c r="M2005" s="347">
        <f>IF(InpOverride!M2005="",F_Inputs!M2005,InpOverride!M2005)</f>
        <v>0</v>
      </c>
    </row>
    <row r="2006" spans="1:13" x14ac:dyDescent="0.35">
      <c r="A2006" t="s">
        <v>137</v>
      </c>
      <c r="B2006" t="s">
        <v>290</v>
      </c>
      <c r="C2006" t="s">
        <v>291</v>
      </c>
      <c r="D2006" t="s">
        <v>170</v>
      </c>
      <c r="E2006" t="s">
        <v>292</v>
      </c>
      <c r="F2006" s="347">
        <f>IF(InpOverride!F2006="",F_Inputs!F2006,InpOverride!F2006)</f>
        <v>0</v>
      </c>
      <c r="G2006" s="347">
        <f>IF(InpOverride!G2006="",F_Inputs!G2006,InpOverride!G2006)</f>
        <v>0</v>
      </c>
      <c r="H2006" s="347">
        <f>IF(InpOverride!H2006="",F_Inputs!H2006,InpOverride!H2006)</f>
        <v>0</v>
      </c>
      <c r="I2006" s="347">
        <f>IF(InpOverride!I2006="",F_Inputs!I2006,InpOverride!I2006)</f>
        <v>35.2976783306312</v>
      </c>
      <c r="J2006" s="347">
        <f>IF(InpOverride!J2006="",F_Inputs!J2006,InpOverride!J2006)</f>
        <v>0</v>
      </c>
      <c r="K2006" s="347">
        <f>IF(InpOverride!K2006="",F_Inputs!K2006,InpOverride!K2006)</f>
        <v>0</v>
      </c>
      <c r="L2006" s="347">
        <f>IF(InpOverride!L2006="",F_Inputs!L2006,InpOverride!L2006)</f>
        <v>0</v>
      </c>
      <c r="M2006" s="347">
        <f>IF(InpOverride!M2006="",F_Inputs!M2006,InpOverride!M2006)</f>
        <v>0</v>
      </c>
    </row>
    <row r="2007" spans="1:13" x14ac:dyDescent="0.35">
      <c r="A2007" t="s">
        <v>137</v>
      </c>
      <c r="B2007" t="s">
        <v>293</v>
      </c>
      <c r="C2007" t="s">
        <v>294</v>
      </c>
      <c r="D2007" t="s">
        <v>172</v>
      </c>
      <c r="E2007" t="s">
        <v>292</v>
      </c>
      <c r="F2007" s="347">
        <f>IF(InpOverride!F2007="",F_Inputs!F2007,InpOverride!F2007)</f>
        <v>0</v>
      </c>
      <c r="G2007" s="347">
        <f>IF(InpOverride!G2007="",F_Inputs!G2007,InpOverride!G2007)</f>
        <v>0</v>
      </c>
      <c r="H2007" s="347">
        <f>IF(InpOverride!H2007="",F_Inputs!H2007,InpOverride!H2007)</f>
        <v>0</v>
      </c>
      <c r="I2007" s="347">
        <f>IF(InpOverride!I2007="",F_Inputs!I2007,InpOverride!I2007)</f>
        <v>1222.0260000000001</v>
      </c>
      <c r="J2007" s="347">
        <f>IF(InpOverride!J2007="",F_Inputs!J2007,InpOverride!J2007)</f>
        <v>0</v>
      </c>
      <c r="K2007" s="347">
        <f>IF(InpOverride!K2007="",F_Inputs!K2007,InpOverride!K2007)</f>
        <v>0</v>
      </c>
      <c r="L2007" s="347">
        <f>IF(InpOverride!L2007="",F_Inputs!L2007,InpOverride!L2007)</f>
        <v>0</v>
      </c>
      <c r="M2007" s="347">
        <f>IF(InpOverride!M2007="",F_Inputs!M2007,InpOverride!M2007)</f>
        <v>0</v>
      </c>
    </row>
    <row r="2008" spans="1:13" x14ac:dyDescent="0.35">
      <c r="A2008" t="s">
        <v>137</v>
      </c>
      <c r="B2008" t="s">
        <v>295</v>
      </c>
      <c r="C2008" t="s">
        <v>296</v>
      </c>
      <c r="D2008" t="s">
        <v>188</v>
      </c>
      <c r="E2008" t="s">
        <v>292</v>
      </c>
      <c r="F2008" s="347">
        <f>IF(InpOverride!F2008="",F_Inputs!F2008,InpOverride!F2008)</f>
        <v>0</v>
      </c>
      <c r="G2008" s="347">
        <f>IF(InpOverride!G2008="",F_Inputs!G2008,InpOverride!G2008)</f>
        <v>0</v>
      </c>
      <c r="H2008" s="347">
        <f>IF(InpOverride!H2008="",F_Inputs!H2008,InpOverride!H2008)</f>
        <v>0</v>
      </c>
      <c r="I2008" s="347">
        <f>IF(InpOverride!I2008="",F_Inputs!I2008,InpOverride!I2008)</f>
        <v>1.61</v>
      </c>
      <c r="J2008" s="347">
        <f>IF(InpOverride!J2008="",F_Inputs!J2008,InpOverride!J2008)</f>
        <v>0</v>
      </c>
      <c r="K2008" s="347">
        <f>IF(InpOverride!K2008="",F_Inputs!K2008,InpOverride!K2008)</f>
        <v>0</v>
      </c>
      <c r="L2008" s="347">
        <f>IF(InpOverride!L2008="",F_Inputs!L2008,InpOverride!L2008)</f>
        <v>0</v>
      </c>
      <c r="M2008" s="347">
        <f>IF(InpOverride!M2008="",F_Inputs!M2008,InpOverride!M2008)</f>
        <v>0</v>
      </c>
    </row>
    <row r="2009" spans="1:13" x14ac:dyDescent="0.35">
      <c r="A2009" t="s">
        <v>137</v>
      </c>
      <c r="B2009" t="s">
        <v>297</v>
      </c>
      <c r="C2009" t="s">
        <v>298</v>
      </c>
      <c r="D2009" t="s">
        <v>205</v>
      </c>
      <c r="E2009" t="s">
        <v>292</v>
      </c>
      <c r="F2009" s="347">
        <f>IF(InpOverride!F2009="",F_Inputs!F2009,InpOverride!F2009)</f>
        <v>0</v>
      </c>
      <c r="G2009" s="347">
        <f>IF(InpOverride!G2009="",F_Inputs!G2009,InpOverride!G2009)</f>
        <v>0</v>
      </c>
      <c r="H2009" s="347">
        <f>IF(InpOverride!H2009="",F_Inputs!H2009,InpOverride!H2009)</f>
        <v>0</v>
      </c>
      <c r="I2009" s="347" t="str">
        <f>IF(InpOverride!I2009="",F_Inputs!I2009,InpOverride!I2009)</f>
        <v>No</v>
      </c>
      <c r="J2009" s="347">
        <f>IF(InpOverride!J2009="",F_Inputs!J2009,InpOverride!J2009)</f>
        <v>0</v>
      </c>
      <c r="K2009" s="347">
        <f>IF(InpOverride!K2009="",F_Inputs!K2009,InpOverride!K2009)</f>
        <v>0</v>
      </c>
      <c r="L2009" s="347">
        <f>IF(InpOverride!L2009="",F_Inputs!L2009,InpOverride!L2009)</f>
        <v>0</v>
      </c>
      <c r="M2009" s="347">
        <f>IF(InpOverride!M2009="",F_Inputs!M2009,InpOverride!M2009)</f>
        <v>0</v>
      </c>
    </row>
    <row r="2010" spans="1:13" x14ac:dyDescent="0.35">
      <c r="A2010" t="s">
        <v>137</v>
      </c>
      <c r="B2010" t="s">
        <v>300</v>
      </c>
      <c r="C2010" t="s">
        <v>301</v>
      </c>
      <c r="D2010" t="s">
        <v>170</v>
      </c>
      <c r="E2010" t="s">
        <v>292</v>
      </c>
      <c r="F2010" s="347">
        <f>IF(InpOverride!F2010="",F_Inputs!F2010,InpOverride!F2010)</f>
        <v>0</v>
      </c>
      <c r="G2010" s="347">
        <f>IF(InpOverride!G2010="",F_Inputs!G2010,InpOverride!G2010)</f>
        <v>0</v>
      </c>
      <c r="H2010" s="347">
        <f>IF(InpOverride!H2010="",F_Inputs!H2010,InpOverride!H2010)</f>
        <v>0</v>
      </c>
      <c r="I2010" s="347">
        <f>IF(InpOverride!I2010="",F_Inputs!I2010,InpOverride!I2010)</f>
        <v>0</v>
      </c>
      <c r="J2010" s="347">
        <f>IF(InpOverride!J2010="",F_Inputs!J2010,InpOverride!J2010)</f>
        <v>0</v>
      </c>
      <c r="K2010" s="347">
        <f>IF(InpOverride!K2010="",F_Inputs!K2010,InpOverride!K2010)</f>
        <v>0</v>
      </c>
      <c r="L2010" s="347">
        <f>IF(InpOverride!L2010="",F_Inputs!L2010,InpOverride!L2010)</f>
        <v>0</v>
      </c>
      <c r="M2010" s="347">
        <f>IF(InpOverride!M2010="",F_Inputs!M2010,InpOverride!M2010)</f>
        <v>0</v>
      </c>
    </row>
    <row r="2011" spans="1:13" x14ac:dyDescent="0.35">
      <c r="A2011" t="s">
        <v>137</v>
      </c>
      <c r="B2011" t="s">
        <v>302</v>
      </c>
      <c r="C2011" t="s">
        <v>303</v>
      </c>
      <c r="D2011" t="s">
        <v>170</v>
      </c>
      <c r="E2011" t="s">
        <v>292</v>
      </c>
      <c r="F2011" s="347">
        <f>IF(InpOverride!F2011="",F_Inputs!F2011,InpOverride!F2011)</f>
        <v>0</v>
      </c>
      <c r="G2011" s="347">
        <f>IF(InpOverride!G2011="",F_Inputs!G2011,InpOverride!G2011)</f>
        <v>0</v>
      </c>
      <c r="H2011" s="347">
        <f>IF(InpOverride!H2011="",F_Inputs!H2011,InpOverride!H2011)</f>
        <v>0</v>
      </c>
      <c r="I2011" s="347">
        <f>IF(InpOverride!I2011="",F_Inputs!I2011,InpOverride!I2011)</f>
        <v>0</v>
      </c>
      <c r="J2011" s="347">
        <f>IF(InpOverride!J2011="",F_Inputs!J2011,InpOverride!J2011)</f>
        <v>0</v>
      </c>
      <c r="K2011" s="347">
        <f>IF(InpOverride!K2011="",F_Inputs!K2011,InpOverride!K2011)</f>
        <v>0</v>
      </c>
      <c r="L2011" s="347">
        <f>IF(InpOverride!L2011="",F_Inputs!L2011,InpOverride!L2011)</f>
        <v>0</v>
      </c>
      <c r="M2011" s="347">
        <f>IF(InpOverride!M2011="",F_Inputs!M2011,InpOverride!M2011)</f>
        <v>0</v>
      </c>
    </row>
    <row r="2012" spans="1:13" x14ac:dyDescent="0.35">
      <c r="A2012" t="s">
        <v>137</v>
      </c>
      <c r="B2012" t="s">
        <v>304</v>
      </c>
      <c r="C2012" t="s">
        <v>305</v>
      </c>
      <c r="D2012" t="s">
        <v>186</v>
      </c>
      <c r="E2012" t="s">
        <v>292</v>
      </c>
      <c r="F2012" s="347">
        <f>IF(InpOverride!F2012="",F_Inputs!F2012,InpOverride!F2012)</f>
        <v>0</v>
      </c>
      <c r="G2012" s="347">
        <f>IF(InpOverride!G2012="",F_Inputs!G2012,InpOverride!G2012)</f>
        <v>0</v>
      </c>
      <c r="H2012" s="347">
        <f>IF(InpOverride!H2012="",F_Inputs!H2012,InpOverride!H2012)</f>
        <v>5.4629629629629603E-3</v>
      </c>
      <c r="I2012" s="347">
        <f>IF(InpOverride!I2012="",F_Inputs!I2012,InpOverride!I2012)</f>
        <v>3.1712962962963001E-3</v>
      </c>
      <c r="J2012" s="347">
        <f>IF(InpOverride!J2012="",F_Inputs!J2012,InpOverride!J2012)</f>
        <v>0</v>
      </c>
      <c r="K2012" s="347">
        <f>IF(InpOverride!K2012="",F_Inputs!K2012,InpOverride!K2012)</f>
        <v>0</v>
      </c>
      <c r="L2012" s="347">
        <f>IF(InpOverride!L2012="",F_Inputs!L2012,InpOverride!L2012)</f>
        <v>0</v>
      </c>
      <c r="M2012" s="347">
        <f>IF(InpOverride!M2012="",F_Inputs!M2012,InpOverride!M2012)</f>
        <v>0</v>
      </c>
    </row>
    <row r="2013" spans="1:13" x14ac:dyDescent="0.35">
      <c r="A2013" t="s">
        <v>137</v>
      </c>
      <c r="B2013" t="s">
        <v>306</v>
      </c>
      <c r="C2013" t="s">
        <v>307</v>
      </c>
      <c r="D2013" t="s">
        <v>205</v>
      </c>
      <c r="E2013" t="s">
        <v>292</v>
      </c>
      <c r="F2013" s="347">
        <f>IF(InpOverride!F2013="",F_Inputs!F2013,InpOverride!F2013)</f>
        <v>0</v>
      </c>
      <c r="G2013" s="347">
        <f>IF(InpOverride!G2013="",F_Inputs!G2013,InpOverride!G2013)</f>
        <v>0</v>
      </c>
      <c r="H2013" s="347">
        <f>IF(InpOverride!H2013="",F_Inputs!H2013,InpOverride!H2013)</f>
        <v>0</v>
      </c>
      <c r="I2013" s="347" t="str">
        <f>IF(InpOverride!I2013="",F_Inputs!I2013,InpOverride!I2013)</f>
        <v>Yes</v>
      </c>
      <c r="J2013" s="347">
        <f>IF(InpOverride!J2013="",F_Inputs!J2013,InpOverride!J2013)</f>
        <v>0</v>
      </c>
      <c r="K2013" s="347">
        <f>IF(InpOverride!K2013="",F_Inputs!K2013,InpOverride!K2013)</f>
        <v>0</v>
      </c>
      <c r="L2013" s="347">
        <f>IF(InpOverride!L2013="",F_Inputs!L2013,InpOverride!L2013)</f>
        <v>0</v>
      </c>
      <c r="M2013" s="347">
        <f>IF(InpOverride!M2013="",F_Inputs!M2013,InpOverride!M2013)</f>
        <v>0</v>
      </c>
    </row>
    <row r="2014" spans="1:13" x14ac:dyDescent="0.35">
      <c r="A2014" t="s">
        <v>137</v>
      </c>
      <c r="B2014" t="s">
        <v>309</v>
      </c>
      <c r="C2014" t="s">
        <v>310</v>
      </c>
      <c r="D2014" t="s">
        <v>170</v>
      </c>
      <c r="E2014" t="s">
        <v>292</v>
      </c>
      <c r="F2014" s="347">
        <f>IF(InpOverride!F2014="",F_Inputs!F2014,InpOverride!F2014)</f>
        <v>0</v>
      </c>
      <c r="G2014" s="347">
        <f>IF(InpOverride!G2014="",F_Inputs!G2014,InpOverride!G2014)</f>
        <v>0</v>
      </c>
      <c r="H2014" s="347">
        <f>IF(InpOverride!H2014="",F_Inputs!H2014,InpOverride!H2014)</f>
        <v>0</v>
      </c>
      <c r="I2014" s="347">
        <f>IF(InpOverride!I2014="",F_Inputs!I2014,InpOverride!I2014)</f>
        <v>0.270666666666667</v>
      </c>
      <c r="J2014" s="347">
        <f>IF(InpOverride!J2014="",F_Inputs!J2014,InpOverride!J2014)</f>
        <v>0</v>
      </c>
      <c r="K2014" s="347">
        <f>IF(InpOverride!K2014="",F_Inputs!K2014,InpOverride!K2014)</f>
        <v>0</v>
      </c>
      <c r="L2014" s="347">
        <f>IF(InpOverride!L2014="",F_Inputs!L2014,InpOverride!L2014)</f>
        <v>0</v>
      </c>
      <c r="M2014" s="347">
        <f>IF(InpOverride!M2014="",F_Inputs!M2014,InpOverride!M2014)</f>
        <v>0</v>
      </c>
    </row>
    <row r="2015" spans="1:13" x14ac:dyDescent="0.35">
      <c r="A2015" t="s">
        <v>137</v>
      </c>
      <c r="B2015" t="s">
        <v>311</v>
      </c>
      <c r="C2015" t="s">
        <v>312</v>
      </c>
      <c r="D2015" t="s">
        <v>170</v>
      </c>
      <c r="E2015" t="s">
        <v>292</v>
      </c>
      <c r="F2015" s="347">
        <f>IF(InpOverride!F2015="",F_Inputs!F2015,InpOverride!F2015)</f>
        <v>0</v>
      </c>
      <c r="G2015" s="347">
        <f>IF(InpOverride!G2015="",F_Inputs!G2015,InpOverride!G2015)</f>
        <v>0</v>
      </c>
      <c r="H2015" s="347">
        <f>IF(InpOverride!H2015="",F_Inputs!H2015,InpOverride!H2015)</f>
        <v>0</v>
      </c>
      <c r="I2015" s="347">
        <f>IF(InpOverride!I2015="",F_Inputs!I2015,InpOverride!I2015)</f>
        <v>0.27100000000000002</v>
      </c>
      <c r="J2015" s="347">
        <f>IF(InpOverride!J2015="",F_Inputs!J2015,InpOverride!J2015)</f>
        <v>0</v>
      </c>
      <c r="K2015" s="347">
        <f>IF(InpOverride!K2015="",F_Inputs!K2015,InpOverride!K2015)</f>
        <v>0</v>
      </c>
      <c r="L2015" s="347">
        <f>IF(InpOverride!L2015="",F_Inputs!L2015,InpOverride!L2015)</f>
        <v>0</v>
      </c>
      <c r="M2015" s="347">
        <f>IF(InpOverride!M2015="",F_Inputs!M2015,InpOverride!M2015)</f>
        <v>0</v>
      </c>
    </row>
    <row r="2016" spans="1:13" x14ac:dyDescent="0.35">
      <c r="A2016" t="s">
        <v>137</v>
      </c>
      <c r="B2016" t="s">
        <v>313</v>
      </c>
      <c r="C2016" t="s">
        <v>314</v>
      </c>
      <c r="D2016" t="s">
        <v>189</v>
      </c>
      <c r="E2016" t="s">
        <v>292</v>
      </c>
      <c r="F2016" s="347">
        <f>IF(InpOverride!F2016="",F_Inputs!F2016,InpOverride!F2016)</f>
        <v>0</v>
      </c>
      <c r="G2016" s="347">
        <f>IF(InpOverride!G2016="",F_Inputs!G2016,InpOverride!G2016)</f>
        <v>0</v>
      </c>
      <c r="H2016" s="347">
        <f>IF(InpOverride!H2016="",F_Inputs!H2016,InpOverride!H2016)</f>
        <v>0</v>
      </c>
      <c r="I2016" s="347">
        <f>IF(InpOverride!I2016="",F_Inputs!I2016,InpOverride!I2016)</f>
        <v>5.1841746248294598</v>
      </c>
      <c r="J2016" s="347">
        <f>IF(InpOverride!J2016="",F_Inputs!J2016,InpOverride!J2016)</f>
        <v>0</v>
      </c>
      <c r="K2016" s="347">
        <f>IF(InpOverride!K2016="",F_Inputs!K2016,InpOverride!K2016)</f>
        <v>0</v>
      </c>
      <c r="L2016" s="347">
        <f>IF(InpOverride!L2016="",F_Inputs!L2016,InpOverride!L2016)</f>
        <v>0</v>
      </c>
      <c r="M2016" s="347">
        <f>IF(InpOverride!M2016="",F_Inputs!M2016,InpOverride!M2016)</f>
        <v>0</v>
      </c>
    </row>
    <row r="2017" spans="1:13" x14ac:dyDescent="0.35">
      <c r="A2017" t="s">
        <v>137</v>
      </c>
      <c r="B2017" t="s">
        <v>315</v>
      </c>
      <c r="C2017" t="s">
        <v>316</v>
      </c>
      <c r="D2017" t="s">
        <v>205</v>
      </c>
      <c r="E2017" t="s">
        <v>292</v>
      </c>
      <c r="F2017" s="347">
        <f>IF(InpOverride!F2017="",F_Inputs!F2017,InpOverride!F2017)</f>
        <v>0</v>
      </c>
      <c r="G2017" s="347">
        <f>IF(InpOverride!G2017="",F_Inputs!G2017,InpOverride!G2017)</f>
        <v>0</v>
      </c>
      <c r="H2017" s="347">
        <f>IF(InpOverride!H2017="",F_Inputs!H2017,InpOverride!H2017)</f>
        <v>0</v>
      </c>
      <c r="I2017" s="347" t="str">
        <f>IF(InpOverride!I2017="",F_Inputs!I2017,InpOverride!I2017)</f>
        <v>Yes</v>
      </c>
      <c r="J2017" s="347">
        <f>IF(InpOverride!J2017="",F_Inputs!J2017,InpOverride!J2017)</f>
        <v>0</v>
      </c>
      <c r="K2017" s="347">
        <f>IF(InpOverride!K2017="",F_Inputs!K2017,InpOverride!K2017)</f>
        <v>0</v>
      </c>
      <c r="L2017" s="347">
        <f>IF(InpOverride!L2017="",F_Inputs!L2017,InpOverride!L2017)</f>
        <v>0</v>
      </c>
      <c r="M2017" s="347">
        <f>IF(InpOverride!M2017="",F_Inputs!M2017,InpOverride!M2017)</f>
        <v>0</v>
      </c>
    </row>
    <row r="2018" spans="1:13" x14ac:dyDescent="0.35">
      <c r="A2018" t="s">
        <v>137</v>
      </c>
      <c r="B2018" t="s">
        <v>317</v>
      </c>
      <c r="C2018" t="s">
        <v>318</v>
      </c>
      <c r="D2018" t="s">
        <v>170</v>
      </c>
      <c r="E2018" t="s">
        <v>292</v>
      </c>
      <c r="F2018" s="347">
        <f>IF(InpOverride!F2018="",F_Inputs!F2018,InpOverride!F2018)</f>
        <v>0</v>
      </c>
      <c r="G2018" s="347">
        <f>IF(InpOverride!G2018="",F_Inputs!G2018,InpOverride!G2018)</f>
        <v>0</v>
      </c>
      <c r="H2018" s="347">
        <f>IF(InpOverride!H2018="",F_Inputs!H2018,InpOverride!H2018)</f>
        <v>0</v>
      </c>
      <c r="I2018" s="347">
        <f>IF(InpOverride!I2018="",F_Inputs!I2018,InpOverride!I2018)</f>
        <v>0.57199999999999995</v>
      </c>
      <c r="J2018" s="347">
        <f>IF(InpOverride!J2018="",F_Inputs!J2018,InpOverride!J2018)</f>
        <v>0</v>
      </c>
      <c r="K2018" s="347">
        <f>IF(InpOverride!K2018="",F_Inputs!K2018,InpOverride!K2018)</f>
        <v>0</v>
      </c>
      <c r="L2018" s="347">
        <f>IF(InpOverride!L2018="",F_Inputs!L2018,InpOverride!L2018)</f>
        <v>0</v>
      </c>
      <c r="M2018" s="347">
        <f>IF(InpOverride!M2018="",F_Inputs!M2018,InpOverride!M2018)</f>
        <v>0</v>
      </c>
    </row>
    <row r="2019" spans="1:13" x14ac:dyDescent="0.35">
      <c r="A2019" t="s">
        <v>137</v>
      </c>
      <c r="B2019" t="s">
        <v>319</v>
      </c>
      <c r="C2019" t="s">
        <v>320</v>
      </c>
      <c r="D2019" t="s">
        <v>170</v>
      </c>
      <c r="E2019" t="s">
        <v>292</v>
      </c>
      <c r="F2019" s="347">
        <f>IF(InpOverride!F2019="",F_Inputs!F2019,InpOverride!F2019)</f>
        <v>0</v>
      </c>
      <c r="G2019" s="347">
        <f>IF(InpOverride!G2019="",F_Inputs!G2019,InpOverride!G2019)</f>
        <v>0</v>
      </c>
      <c r="H2019" s="347">
        <f>IF(InpOverride!H2019="",F_Inputs!H2019,InpOverride!H2019)</f>
        <v>0</v>
      </c>
      <c r="I2019" s="347">
        <f>IF(InpOverride!I2019="",F_Inputs!I2019,InpOverride!I2019)</f>
        <v>0</v>
      </c>
      <c r="J2019" s="347">
        <f>IF(InpOverride!J2019="",F_Inputs!J2019,InpOverride!J2019)</f>
        <v>0</v>
      </c>
      <c r="K2019" s="347">
        <f>IF(InpOverride!K2019="",F_Inputs!K2019,InpOverride!K2019)</f>
        <v>0</v>
      </c>
      <c r="L2019" s="347">
        <f>IF(InpOverride!L2019="",F_Inputs!L2019,InpOverride!L2019)</f>
        <v>0</v>
      </c>
      <c r="M2019" s="347">
        <f>IF(InpOverride!M2019="",F_Inputs!M2019,InpOverride!M2019)</f>
        <v>0</v>
      </c>
    </row>
    <row r="2020" spans="1:13" x14ac:dyDescent="0.35">
      <c r="A2020" t="s">
        <v>137</v>
      </c>
      <c r="B2020" t="s">
        <v>321</v>
      </c>
      <c r="C2020" t="s">
        <v>322</v>
      </c>
      <c r="D2020" t="s">
        <v>189</v>
      </c>
      <c r="E2020" t="s">
        <v>292</v>
      </c>
      <c r="F2020" s="347">
        <f>IF(InpOverride!F2020="",F_Inputs!F2020,InpOverride!F2020)</f>
        <v>0</v>
      </c>
      <c r="G2020" s="347">
        <f>IF(InpOverride!G2020="",F_Inputs!G2020,InpOverride!G2020)</f>
        <v>0</v>
      </c>
      <c r="H2020" s="347">
        <f>IF(InpOverride!H2020="",F_Inputs!H2020,InpOverride!H2020)</f>
        <v>0</v>
      </c>
      <c r="I2020" s="347">
        <f>IF(InpOverride!I2020="",F_Inputs!I2020,InpOverride!I2020)</f>
        <v>-3.8461538461538298</v>
      </c>
      <c r="J2020" s="347">
        <f>IF(InpOverride!J2020="",F_Inputs!J2020,InpOverride!J2020)</f>
        <v>0</v>
      </c>
      <c r="K2020" s="347">
        <f>IF(InpOverride!K2020="",F_Inputs!K2020,InpOverride!K2020)</f>
        <v>0</v>
      </c>
      <c r="L2020" s="347">
        <f>IF(InpOverride!L2020="",F_Inputs!L2020,InpOverride!L2020)</f>
        <v>0</v>
      </c>
      <c r="M2020" s="347">
        <f>IF(InpOverride!M2020="",F_Inputs!M2020,InpOverride!M2020)</f>
        <v>0</v>
      </c>
    </row>
    <row r="2021" spans="1:13" x14ac:dyDescent="0.35">
      <c r="A2021" t="s">
        <v>137</v>
      </c>
      <c r="B2021" t="s">
        <v>323</v>
      </c>
      <c r="C2021" t="s">
        <v>324</v>
      </c>
      <c r="D2021" t="s">
        <v>205</v>
      </c>
      <c r="E2021" t="s">
        <v>292</v>
      </c>
      <c r="F2021" s="347">
        <f>IF(InpOverride!F2021="",F_Inputs!F2021,InpOverride!F2021)</f>
        <v>0</v>
      </c>
      <c r="G2021" s="347">
        <f>IF(InpOverride!G2021="",F_Inputs!G2021,InpOverride!G2021)</f>
        <v>0</v>
      </c>
      <c r="H2021" s="347">
        <f>IF(InpOverride!H2021="",F_Inputs!H2021,InpOverride!H2021)</f>
        <v>0</v>
      </c>
      <c r="I2021" s="347" t="str">
        <f>IF(InpOverride!I2021="",F_Inputs!I2021,InpOverride!I2021)</f>
        <v>No</v>
      </c>
      <c r="J2021" s="347">
        <f>IF(InpOverride!J2021="",F_Inputs!J2021,InpOverride!J2021)</f>
        <v>0</v>
      </c>
      <c r="K2021" s="347">
        <f>IF(InpOverride!K2021="",F_Inputs!K2021,InpOverride!K2021)</f>
        <v>0</v>
      </c>
      <c r="L2021" s="347">
        <f>IF(InpOverride!L2021="",F_Inputs!L2021,InpOverride!L2021)</f>
        <v>0</v>
      </c>
      <c r="M2021" s="347">
        <f>IF(InpOverride!M2021="",F_Inputs!M2021,InpOverride!M2021)</f>
        <v>0</v>
      </c>
    </row>
    <row r="2022" spans="1:13" x14ac:dyDescent="0.35">
      <c r="A2022" t="s">
        <v>137</v>
      </c>
      <c r="B2022" t="s">
        <v>325</v>
      </c>
      <c r="C2022" t="s">
        <v>326</v>
      </c>
      <c r="D2022" t="s">
        <v>170</v>
      </c>
      <c r="E2022" t="s">
        <v>292</v>
      </c>
      <c r="F2022" s="347">
        <f>IF(InpOverride!F2022="",F_Inputs!F2022,InpOverride!F2022)</f>
        <v>0</v>
      </c>
      <c r="G2022" s="347">
        <f>IF(InpOverride!G2022="",F_Inputs!G2022,InpOverride!G2022)</f>
        <v>0</v>
      </c>
      <c r="H2022" s="347">
        <f>IF(InpOverride!H2022="",F_Inputs!H2022,InpOverride!H2022)</f>
        <v>0</v>
      </c>
      <c r="I2022" s="347">
        <f>IF(InpOverride!I2022="",F_Inputs!I2022,InpOverride!I2022)</f>
        <v>-0.70199999999999996</v>
      </c>
      <c r="J2022" s="347">
        <f>IF(InpOverride!J2022="",F_Inputs!J2022,InpOverride!J2022)</f>
        <v>0</v>
      </c>
      <c r="K2022" s="347">
        <f>IF(InpOverride!K2022="",F_Inputs!K2022,InpOverride!K2022)</f>
        <v>0</v>
      </c>
      <c r="L2022" s="347">
        <f>IF(InpOverride!L2022="",F_Inputs!L2022,InpOverride!L2022)</f>
        <v>0</v>
      </c>
      <c r="M2022" s="347">
        <f>IF(InpOverride!M2022="",F_Inputs!M2022,InpOverride!M2022)</f>
        <v>0</v>
      </c>
    </row>
    <row r="2023" spans="1:13" x14ac:dyDescent="0.35">
      <c r="A2023" t="s">
        <v>137</v>
      </c>
      <c r="B2023" t="s">
        <v>327</v>
      </c>
      <c r="C2023" t="s">
        <v>328</v>
      </c>
      <c r="D2023" t="s">
        <v>170</v>
      </c>
      <c r="E2023" t="s">
        <v>292</v>
      </c>
      <c r="F2023" s="347">
        <f>IF(InpOverride!F2023="",F_Inputs!F2023,InpOverride!F2023)</f>
        <v>0</v>
      </c>
      <c r="G2023" s="347">
        <f>IF(InpOverride!G2023="",F_Inputs!G2023,InpOverride!G2023)</f>
        <v>0</v>
      </c>
      <c r="H2023" s="347">
        <f>IF(InpOverride!H2023="",F_Inputs!H2023,InpOverride!H2023)</f>
        <v>0</v>
      </c>
      <c r="I2023" s="347">
        <f>IF(InpOverride!I2023="",F_Inputs!I2023,InpOverride!I2023)</f>
        <v>-0.70199999999999996</v>
      </c>
      <c r="J2023" s="347">
        <f>IF(InpOverride!J2023="",F_Inputs!J2023,InpOverride!J2023)</f>
        <v>0</v>
      </c>
      <c r="K2023" s="347">
        <f>IF(InpOverride!K2023="",F_Inputs!K2023,InpOverride!K2023)</f>
        <v>0</v>
      </c>
      <c r="L2023" s="347">
        <f>IF(InpOverride!L2023="",F_Inputs!L2023,InpOverride!L2023)</f>
        <v>0</v>
      </c>
      <c r="M2023" s="347">
        <f>IF(InpOverride!M2023="",F_Inputs!M2023,InpOverride!M2023)</f>
        <v>0</v>
      </c>
    </row>
    <row r="2024" spans="1:13" x14ac:dyDescent="0.35">
      <c r="A2024" t="s">
        <v>137</v>
      </c>
      <c r="B2024" t="s">
        <v>329</v>
      </c>
      <c r="C2024" t="s">
        <v>330</v>
      </c>
      <c r="D2024" t="s">
        <v>188</v>
      </c>
      <c r="E2024" t="s">
        <v>292</v>
      </c>
      <c r="F2024" s="347">
        <f>IF(InpOverride!F2024="",F_Inputs!F2024,InpOverride!F2024)</f>
        <v>0</v>
      </c>
      <c r="G2024" s="347">
        <f>IF(InpOverride!G2024="",F_Inputs!G2024,InpOverride!G2024)</f>
        <v>0</v>
      </c>
      <c r="H2024" s="347">
        <f>IF(InpOverride!H2024="",F_Inputs!H2024,InpOverride!H2024)</f>
        <v>148.19999999999999</v>
      </c>
      <c r="I2024" s="347">
        <f>IF(InpOverride!I2024="",F_Inputs!I2024,InpOverride!I2024)</f>
        <v>177.69297772616</v>
      </c>
      <c r="J2024" s="347">
        <f>IF(InpOverride!J2024="",F_Inputs!J2024,InpOverride!J2024)</f>
        <v>0</v>
      </c>
      <c r="K2024" s="347">
        <f>IF(InpOverride!K2024="",F_Inputs!K2024,InpOverride!K2024)</f>
        <v>0</v>
      </c>
      <c r="L2024" s="347">
        <f>IF(InpOverride!L2024="",F_Inputs!L2024,InpOverride!L2024)</f>
        <v>0</v>
      </c>
      <c r="M2024" s="347">
        <f>IF(InpOverride!M2024="",F_Inputs!M2024,InpOverride!M2024)</f>
        <v>0</v>
      </c>
    </row>
    <row r="2025" spans="1:13" x14ac:dyDescent="0.35">
      <c r="A2025" t="s">
        <v>137</v>
      </c>
      <c r="B2025" t="s">
        <v>331</v>
      </c>
      <c r="C2025" t="s">
        <v>332</v>
      </c>
      <c r="D2025" t="s">
        <v>205</v>
      </c>
      <c r="E2025" t="s">
        <v>292</v>
      </c>
      <c r="F2025" s="347">
        <f>IF(InpOverride!F2025="",F_Inputs!F2025,InpOverride!F2025)</f>
        <v>0</v>
      </c>
      <c r="G2025" s="347">
        <f>IF(InpOverride!G2025="",F_Inputs!G2025,InpOverride!G2025)</f>
        <v>0</v>
      </c>
      <c r="H2025" s="347">
        <f>IF(InpOverride!H2025="",F_Inputs!H2025,InpOverride!H2025)</f>
        <v>0</v>
      </c>
      <c r="I2025" s="347" t="str">
        <f>IF(InpOverride!I2025="",F_Inputs!I2025,InpOverride!I2025)</f>
        <v>No</v>
      </c>
      <c r="J2025" s="347">
        <f>IF(InpOverride!J2025="",F_Inputs!J2025,InpOverride!J2025)</f>
        <v>0</v>
      </c>
      <c r="K2025" s="347">
        <f>IF(InpOverride!K2025="",F_Inputs!K2025,InpOverride!K2025)</f>
        <v>0</v>
      </c>
      <c r="L2025" s="347">
        <f>IF(InpOverride!L2025="",F_Inputs!L2025,InpOverride!L2025)</f>
        <v>0</v>
      </c>
      <c r="M2025" s="347">
        <f>IF(InpOverride!M2025="",F_Inputs!M2025,InpOverride!M2025)</f>
        <v>0</v>
      </c>
    </row>
    <row r="2026" spans="1:13" x14ac:dyDescent="0.35">
      <c r="A2026" t="s">
        <v>137</v>
      </c>
      <c r="B2026" t="s">
        <v>333</v>
      </c>
      <c r="C2026" t="s">
        <v>334</v>
      </c>
      <c r="D2026" t="s">
        <v>170</v>
      </c>
      <c r="E2026" t="s">
        <v>292</v>
      </c>
      <c r="F2026" s="347">
        <f>IF(InpOverride!F2026="",F_Inputs!F2026,InpOverride!F2026)</f>
        <v>0</v>
      </c>
      <c r="G2026" s="347">
        <f>IF(InpOverride!G2026="",F_Inputs!G2026,InpOverride!G2026)</f>
        <v>0</v>
      </c>
      <c r="H2026" s="347">
        <f>IF(InpOverride!H2026="",F_Inputs!H2026,InpOverride!H2026)</f>
        <v>0</v>
      </c>
      <c r="I2026" s="347">
        <f>IF(InpOverride!I2026="",F_Inputs!I2026,InpOverride!I2026)</f>
        <v>-0.74979999999999902</v>
      </c>
      <c r="J2026" s="347">
        <f>IF(InpOverride!J2026="",F_Inputs!J2026,InpOverride!J2026)</f>
        <v>0</v>
      </c>
      <c r="K2026" s="347">
        <f>IF(InpOverride!K2026="",F_Inputs!K2026,InpOverride!K2026)</f>
        <v>0</v>
      </c>
      <c r="L2026" s="347">
        <f>IF(InpOverride!L2026="",F_Inputs!L2026,InpOverride!L2026)</f>
        <v>0</v>
      </c>
      <c r="M2026" s="347">
        <f>IF(InpOverride!M2026="",F_Inputs!M2026,InpOverride!M2026)</f>
        <v>0</v>
      </c>
    </row>
    <row r="2027" spans="1:13" x14ac:dyDescent="0.35">
      <c r="A2027" t="s">
        <v>137</v>
      </c>
      <c r="B2027" t="s">
        <v>335</v>
      </c>
      <c r="C2027" t="s">
        <v>336</v>
      </c>
      <c r="D2027" t="s">
        <v>170</v>
      </c>
      <c r="E2027" t="s">
        <v>292</v>
      </c>
      <c r="F2027" s="347">
        <f>IF(InpOverride!F2027="",F_Inputs!F2027,InpOverride!F2027)</f>
        <v>0</v>
      </c>
      <c r="G2027" s="347">
        <f>IF(InpOverride!G2027="",F_Inputs!G2027,InpOverride!G2027)</f>
        <v>0</v>
      </c>
      <c r="H2027" s="347">
        <f>IF(InpOverride!H2027="",F_Inputs!H2027,InpOverride!H2027)</f>
        <v>0</v>
      </c>
      <c r="I2027" s="347">
        <f>IF(InpOverride!I2027="",F_Inputs!I2027,InpOverride!I2027)</f>
        <v>-2.88</v>
      </c>
      <c r="J2027" s="347">
        <f>IF(InpOverride!J2027="",F_Inputs!J2027,InpOverride!J2027)</f>
        <v>0</v>
      </c>
      <c r="K2027" s="347">
        <f>IF(InpOverride!K2027="",F_Inputs!K2027,InpOverride!K2027)</f>
        <v>0</v>
      </c>
      <c r="L2027" s="347">
        <f>IF(InpOverride!L2027="",F_Inputs!L2027,InpOverride!L2027)</f>
        <v>0</v>
      </c>
      <c r="M2027" s="347">
        <f>IF(InpOverride!M2027="",F_Inputs!M2027,InpOverride!M2027)</f>
        <v>0</v>
      </c>
    </row>
    <row r="2028" spans="1:13" x14ac:dyDescent="0.35">
      <c r="A2028" t="s">
        <v>137</v>
      </c>
      <c r="B2028" t="s">
        <v>337</v>
      </c>
      <c r="C2028" t="s">
        <v>338</v>
      </c>
      <c r="D2028" t="s">
        <v>189</v>
      </c>
      <c r="E2028" t="s">
        <v>292</v>
      </c>
      <c r="F2028" s="347">
        <f>IF(InpOverride!F2028="",F_Inputs!F2028,InpOverride!F2028)</f>
        <v>0</v>
      </c>
      <c r="G2028" s="347">
        <f>IF(InpOverride!G2028="",F_Inputs!G2028,InpOverride!G2028)</f>
        <v>0</v>
      </c>
      <c r="H2028" s="347">
        <f>IF(InpOverride!H2028="",F_Inputs!H2028,InpOverride!H2028)</f>
        <v>1.46</v>
      </c>
      <c r="I2028" s="347">
        <f>IF(InpOverride!I2028="",F_Inputs!I2028,InpOverride!I2028)</f>
        <v>0.57078806690808803</v>
      </c>
      <c r="J2028" s="347">
        <f>IF(InpOverride!J2028="",F_Inputs!J2028,InpOverride!J2028)</f>
        <v>0</v>
      </c>
      <c r="K2028" s="347">
        <f>IF(InpOverride!K2028="",F_Inputs!K2028,InpOverride!K2028)</f>
        <v>0</v>
      </c>
      <c r="L2028" s="347">
        <f>IF(InpOverride!L2028="",F_Inputs!L2028,InpOverride!L2028)</f>
        <v>0</v>
      </c>
      <c r="M2028" s="347">
        <f>IF(InpOverride!M2028="",F_Inputs!M2028,InpOverride!M2028)</f>
        <v>0</v>
      </c>
    </row>
    <row r="2029" spans="1:13" x14ac:dyDescent="0.35">
      <c r="A2029" t="s">
        <v>137</v>
      </c>
      <c r="B2029" t="s">
        <v>339</v>
      </c>
      <c r="C2029" t="s">
        <v>340</v>
      </c>
      <c r="D2029" t="s">
        <v>205</v>
      </c>
      <c r="E2029" t="s">
        <v>292</v>
      </c>
      <c r="F2029" s="347">
        <f>IF(InpOverride!F2029="",F_Inputs!F2029,InpOverride!F2029)</f>
        <v>0</v>
      </c>
      <c r="G2029" s="347">
        <f>IF(InpOverride!G2029="",F_Inputs!G2029,InpOverride!G2029)</f>
        <v>0</v>
      </c>
      <c r="H2029" s="347">
        <f>IF(InpOverride!H2029="",F_Inputs!H2029,InpOverride!H2029)</f>
        <v>0</v>
      </c>
      <c r="I2029" s="347" t="str">
        <f>IF(InpOverride!I2029="",F_Inputs!I2029,InpOverride!I2029)</f>
        <v>Yes</v>
      </c>
      <c r="J2029" s="347">
        <f>IF(InpOverride!J2029="",F_Inputs!J2029,InpOverride!J2029)</f>
        <v>0</v>
      </c>
      <c r="K2029" s="347">
        <f>IF(InpOverride!K2029="",F_Inputs!K2029,InpOverride!K2029)</f>
        <v>0</v>
      </c>
      <c r="L2029" s="347">
        <f>IF(InpOverride!L2029="",F_Inputs!L2029,InpOverride!L2029)</f>
        <v>0</v>
      </c>
      <c r="M2029" s="347">
        <f>IF(InpOverride!M2029="",F_Inputs!M2029,InpOverride!M2029)</f>
        <v>0</v>
      </c>
    </row>
    <row r="2030" spans="1:13" x14ac:dyDescent="0.35">
      <c r="A2030" t="s">
        <v>137</v>
      </c>
      <c r="B2030" t="s">
        <v>341</v>
      </c>
      <c r="C2030" t="s">
        <v>342</v>
      </c>
      <c r="D2030" t="s">
        <v>170</v>
      </c>
      <c r="E2030" t="s">
        <v>292</v>
      </c>
      <c r="F2030" s="347">
        <f>IF(InpOverride!F2030="",F_Inputs!F2030,InpOverride!F2030)</f>
        <v>0</v>
      </c>
      <c r="G2030" s="347">
        <f>IF(InpOverride!G2030="",F_Inputs!G2030,InpOverride!G2030)</f>
        <v>0</v>
      </c>
      <c r="H2030" s="347">
        <f>IF(InpOverride!H2030="",F_Inputs!H2030,InpOverride!H2030)</f>
        <v>0</v>
      </c>
      <c r="I2030" s="347">
        <f>IF(InpOverride!I2030="",F_Inputs!I2030,InpOverride!I2030)</f>
        <v>0</v>
      </c>
      <c r="J2030" s="347">
        <f>IF(InpOverride!J2030="",F_Inputs!J2030,InpOverride!J2030)</f>
        <v>0</v>
      </c>
      <c r="K2030" s="347">
        <f>IF(InpOverride!K2030="",F_Inputs!K2030,InpOverride!K2030)</f>
        <v>0</v>
      </c>
      <c r="L2030" s="347">
        <f>IF(InpOverride!L2030="",F_Inputs!L2030,InpOverride!L2030)</f>
        <v>0</v>
      </c>
      <c r="M2030" s="347">
        <f>IF(InpOverride!M2030="",F_Inputs!M2030,InpOverride!M2030)</f>
        <v>0</v>
      </c>
    </row>
    <row r="2031" spans="1:13" x14ac:dyDescent="0.35">
      <c r="A2031" t="s">
        <v>137</v>
      </c>
      <c r="B2031" t="s">
        <v>343</v>
      </c>
      <c r="C2031" t="s">
        <v>344</v>
      </c>
      <c r="D2031" t="s">
        <v>170</v>
      </c>
      <c r="E2031" t="s">
        <v>292</v>
      </c>
      <c r="F2031" s="347">
        <f>IF(InpOverride!F2031="",F_Inputs!F2031,InpOverride!F2031)</f>
        <v>0</v>
      </c>
      <c r="G2031" s="347">
        <f>IF(InpOverride!G2031="",F_Inputs!G2031,InpOverride!G2031)</f>
        <v>0</v>
      </c>
      <c r="H2031" s="347">
        <f>IF(InpOverride!H2031="",F_Inputs!H2031,InpOverride!H2031)</f>
        <v>0</v>
      </c>
      <c r="I2031" s="347">
        <f>IF(InpOverride!I2031="",F_Inputs!I2031,InpOverride!I2031)</f>
        <v>0</v>
      </c>
      <c r="J2031" s="347">
        <f>IF(InpOverride!J2031="",F_Inputs!J2031,InpOverride!J2031)</f>
        <v>0</v>
      </c>
      <c r="K2031" s="347">
        <f>IF(InpOverride!K2031="",F_Inputs!K2031,InpOverride!K2031)</f>
        <v>0</v>
      </c>
      <c r="L2031" s="347">
        <f>IF(InpOverride!L2031="",F_Inputs!L2031,InpOverride!L2031)</f>
        <v>0</v>
      </c>
      <c r="M2031" s="347">
        <f>IF(InpOverride!M2031="",F_Inputs!M2031,InpOverride!M2031)</f>
        <v>0</v>
      </c>
    </row>
    <row r="2032" spans="1:13" x14ac:dyDescent="0.35">
      <c r="A2032" t="s">
        <v>137</v>
      </c>
      <c r="B2032" t="s">
        <v>345</v>
      </c>
      <c r="C2032" t="s">
        <v>346</v>
      </c>
      <c r="D2032" t="s">
        <v>188</v>
      </c>
      <c r="E2032" t="s">
        <v>292</v>
      </c>
      <c r="F2032" s="347">
        <f>IF(InpOverride!F2032="",F_Inputs!F2032,InpOverride!F2032)</f>
        <v>0</v>
      </c>
      <c r="G2032" s="347">
        <f>IF(InpOverride!G2032="",F_Inputs!G2032,InpOverride!G2032)</f>
        <v>0</v>
      </c>
      <c r="H2032" s="347">
        <f>IF(InpOverride!H2032="",F_Inputs!H2032,InpOverride!H2032)</f>
        <v>0</v>
      </c>
      <c r="I2032" s="347">
        <f>IF(InpOverride!I2032="",F_Inputs!I2032,InpOverride!I2032)</f>
        <v>55.5555555555556</v>
      </c>
      <c r="J2032" s="347">
        <f>IF(InpOverride!J2032="",F_Inputs!J2032,InpOverride!J2032)</f>
        <v>0</v>
      </c>
      <c r="K2032" s="347">
        <f>IF(InpOverride!K2032="",F_Inputs!K2032,InpOverride!K2032)</f>
        <v>0</v>
      </c>
      <c r="L2032" s="347">
        <f>IF(InpOverride!L2032="",F_Inputs!L2032,InpOverride!L2032)</f>
        <v>0</v>
      </c>
      <c r="M2032" s="347">
        <f>IF(InpOverride!M2032="",F_Inputs!M2032,InpOverride!M2032)</f>
        <v>0</v>
      </c>
    </row>
    <row r="2033" spans="1:13" x14ac:dyDescent="0.35">
      <c r="A2033" t="s">
        <v>137</v>
      </c>
      <c r="B2033" t="s">
        <v>347</v>
      </c>
      <c r="C2033" t="s">
        <v>348</v>
      </c>
      <c r="D2033" t="s">
        <v>188</v>
      </c>
      <c r="E2033" t="s">
        <v>292</v>
      </c>
      <c r="F2033" s="347">
        <f>IF(InpOverride!F2033="",F_Inputs!F2033,InpOverride!F2033)</f>
        <v>0</v>
      </c>
      <c r="G2033" s="347">
        <f>IF(InpOverride!G2033="",F_Inputs!G2033,InpOverride!G2033)</f>
        <v>0</v>
      </c>
      <c r="H2033" s="347">
        <f>IF(InpOverride!H2033="",F_Inputs!H2033,InpOverride!H2033)</f>
        <v>0</v>
      </c>
      <c r="I2033" s="347">
        <f>IF(InpOverride!I2033="",F_Inputs!I2033,InpOverride!I2033)</f>
        <v>57.5</v>
      </c>
      <c r="J2033" s="347">
        <f>IF(InpOverride!J2033="",F_Inputs!J2033,InpOverride!J2033)</f>
        <v>0</v>
      </c>
      <c r="K2033" s="347">
        <f>IF(InpOverride!K2033="",F_Inputs!K2033,InpOverride!K2033)</f>
        <v>0</v>
      </c>
      <c r="L2033" s="347">
        <f>IF(InpOverride!L2033="",F_Inputs!L2033,InpOverride!L2033)</f>
        <v>0</v>
      </c>
      <c r="M2033" s="347">
        <f>IF(InpOverride!M2033="",F_Inputs!M2033,InpOverride!M2033)</f>
        <v>0</v>
      </c>
    </row>
    <row r="2034" spans="1:13" x14ac:dyDescent="0.35">
      <c r="A2034" t="s">
        <v>137</v>
      </c>
      <c r="B2034" t="s">
        <v>349</v>
      </c>
      <c r="C2034" t="s">
        <v>350</v>
      </c>
      <c r="D2034" t="s">
        <v>188</v>
      </c>
      <c r="E2034" t="s">
        <v>292</v>
      </c>
      <c r="F2034" s="347">
        <f>IF(InpOverride!F2034="",F_Inputs!F2034,InpOverride!F2034)</f>
        <v>0</v>
      </c>
      <c r="G2034" s="347">
        <f>IF(InpOverride!G2034="",F_Inputs!G2034,InpOverride!G2034)</f>
        <v>0</v>
      </c>
      <c r="H2034" s="347">
        <f>IF(InpOverride!H2034="",F_Inputs!H2034,InpOverride!H2034)</f>
        <v>1.18</v>
      </c>
      <c r="I2034" s="347">
        <f>IF(InpOverride!I2034="",F_Inputs!I2034,InpOverride!I2034)</f>
        <v>1.4067187416031499</v>
      </c>
      <c r="J2034" s="347">
        <f>IF(InpOverride!J2034="",F_Inputs!J2034,InpOverride!J2034)</f>
        <v>0</v>
      </c>
      <c r="K2034" s="347">
        <f>IF(InpOverride!K2034="",F_Inputs!K2034,InpOverride!K2034)</f>
        <v>0</v>
      </c>
      <c r="L2034" s="347">
        <f>IF(InpOverride!L2034="",F_Inputs!L2034,InpOverride!L2034)</f>
        <v>0</v>
      </c>
      <c r="M2034" s="347">
        <f>IF(InpOverride!M2034="",F_Inputs!M2034,InpOverride!M2034)</f>
        <v>0</v>
      </c>
    </row>
    <row r="2035" spans="1:13" x14ac:dyDescent="0.35">
      <c r="A2035" t="s">
        <v>137</v>
      </c>
      <c r="B2035" t="s">
        <v>351</v>
      </c>
      <c r="C2035" t="s">
        <v>352</v>
      </c>
      <c r="D2035" t="s">
        <v>205</v>
      </c>
      <c r="E2035" t="s">
        <v>292</v>
      </c>
      <c r="F2035" s="347">
        <f>IF(InpOverride!F2035="",F_Inputs!F2035,InpOverride!F2035)</f>
        <v>0</v>
      </c>
      <c r="G2035" s="347">
        <f>IF(InpOverride!G2035="",F_Inputs!G2035,InpOverride!G2035)</f>
        <v>0</v>
      </c>
      <c r="H2035" s="347">
        <f>IF(InpOverride!H2035="",F_Inputs!H2035,InpOverride!H2035)</f>
        <v>0</v>
      </c>
      <c r="I2035" s="347" t="str">
        <f>IF(InpOverride!I2035="",F_Inputs!I2035,InpOverride!I2035)</f>
        <v>Yes</v>
      </c>
      <c r="J2035" s="347">
        <f>IF(InpOverride!J2035="",F_Inputs!J2035,InpOverride!J2035)</f>
        <v>0</v>
      </c>
      <c r="K2035" s="347">
        <f>IF(InpOverride!K2035="",F_Inputs!K2035,InpOverride!K2035)</f>
        <v>0</v>
      </c>
      <c r="L2035" s="347">
        <f>IF(InpOverride!L2035="",F_Inputs!L2035,InpOverride!L2035)</f>
        <v>0</v>
      </c>
      <c r="M2035" s="347">
        <f>IF(InpOverride!M2035="",F_Inputs!M2035,InpOverride!M2035)</f>
        <v>0</v>
      </c>
    </row>
    <row r="2036" spans="1:13" x14ac:dyDescent="0.35">
      <c r="A2036" t="s">
        <v>137</v>
      </c>
      <c r="B2036" t="s">
        <v>353</v>
      </c>
      <c r="C2036" t="s">
        <v>354</v>
      </c>
      <c r="D2036" t="s">
        <v>170</v>
      </c>
      <c r="E2036" t="s">
        <v>292</v>
      </c>
      <c r="F2036" s="347">
        <f>IF(InpOverride!F2036="",F_Inputs!F2036,InpOverride!F2036)</f>
        <v>0</v>
      </c>
      <c r="G2036" s="347">
        <f>IF(InpOverride!G2036="",F_Inputs!G2036,InpOverride!G2036)</f>
        <v>0</v>
      </c>
      <c r="H2036" s="347">
        <f>IF(InpOverride!H2036="",F_Inputs!H2036,InpOverride!H2036)</f>
        <v>0</v>
      </c>
      <c r="I2036" s="347">
        <f>IF(InpOverride!I2036="",F_Inputs!I2036,InpOverride!I2036)</f>
        <v>1.5363</v>
      </c>
      <c r="J2036" s="347">
        <f>IF(InpOverride!J2036="",F_Inputs!J2036,InpOverride!J2036)</f>
        <v>0</v>
      </c>
      <c r="K2036" s="347">
        <f>IF(InpOverride!K2036="",F_Inputs!K2036,InpOverride!K2036)</f>
        <v>0</v>
      </c>
      <c r="L2036" s="347">
        <f>IF(InpOverride!L2036="",F_Inputs!L2036,InpOverride!L2036)</f>
        <v>0</v>
      </c>
      <c r="M2036" s="347">
        <f>IF(InpOverride!M2036="",F_Inputs!M2036,InpOverride!M2036)</f>
        <v>0</v>
      </c>
    </row>
    <row r="2037" spans="1:13" x14ac:dyDescent="0.35">
      <c r="A2037" t="s">
        <v>137</v>
      </c>
      <c r="B2037" t="s">
        <v>355</v>
      </c>
      <c r="C2037" t="s">
        <v>356</v>
      </c>
      <c r="D2037" t="s">
        <v>170</v>
      </c>
      <c r="E2037" t="s">
        <v>292</v>
      </c>
      <c r="F2037" s="347">
        <f>IF(InpOverride!F2037="",F_Inputs!F2037,InpOverride!F2037)</f>
        <v>0</v>
      </c>
      <c r="G2037" s="347">
        <f>IF(InpOverride!G2037="",F_Inputs!G2037,InpOverride!G2037)</f>
        <v>0</v>
      </c>
      <c r="H2037" s="347">
        <f>IF(InpOverride!H2037="",F_Inputs!H2037,InpOverride!H2037)</f>
        <v>0</v>
      </c>
      <c r="I2037" s="347">
        <f>IF(InpOverride!I2037="",F_Inputs!I2037,InpOverride!I2037)</f>
        <v>5.7430000000000003</v>
      </c>
      <c r="J2037" s="347">
        <f>IF(InpOverride!J2037="",F_Inputs!J2037,InpOverride!J2037)</f>
        <v>0</v>
      </c>
      <c r="K2037" s="347">
        <f>IF(InpOverride!K2037="",F_Inputs!K2037,InpOverride!K2037)</f>
        <v>0</v>
      </c>
      <c r="L2037" s="347">
        <f>IF(InpOverride!L2037="",F_Inputs!L2037,InpOverride!L2037)</f>
        <v>0</v>
      </c>
      <c r="M2037" s="347">
        <f>IF(InpOverride!M2037="",F_Inputs!M2037,InpOverride!M2037)</f>
        <v>0</v>
      </c>
    </row>
    <row r="2038" spans="1:13" x14ac:dyDescent="0.35">
      <c r="A2038" t="s">
        <v>137</v>
      </c>
      <c r="B2038" t="s">
        <v>357</v>
      </c>
      <c r="C2038" t="s">
        <v>358</v>
      </c>
      <c r="D2038" t="s">
        <v>188</v>
      </c>
      <c r="E2038" t="s">
        <v>292</v>
      </c>
      <c r="F2038" s="347">
        <f>IF(InpOverride!F2038="",F_Inputs!F2038,InpOverride!F2038)</f>
        <v>0</v>
      </c>
      <c r="G2038" s="347">
        <f>IF(InpOverride!G2038="",F_Inputs!G2038,InpOverride!G2038)</f>
        <v>0</v>
      </c>
      <c r="H2038" s="347">
        <f>IF(InpOverride!H2038="",F_Inputs!H2038,InpOverride!H2038)</f>
        <v>0</v>
      </c>
      <c r="I2038" s="347">
        <f>IF(InpOverride!I2038="",F_Inputs!I2038,InpOverride!I2038)</f>
        <v>25.1801684466441</v>
      </c>
      <c r="J2038" s="347">
        <f>IF(InpOverride!J2038="",F_Inputs!J2038,InpOverride!J2038)</f>
        <v>0</v>
      </c>
      <c r="K2038" s="347">
        <f>IF(InpOverride!K2038="",F_Inputs!K2038,InpOverride!K2038)</f>
        <v>0</v>
      </c>
      <c r="L2038" s="347">
        <f>IF(InpOverride!L2038="",F_Inputs!L2038,InpOverride!L2038)</f>
        <v>0</v>
      </c>
      <c r="M2038" s="347">
        <f>IF(InpOverride!M2038="",F_Inputs!M2038,InpOverride!M2038)</f>
        <v>0</v>
      </c>
    </row>
    <row r="2039" spans="1:13" x14ac:dyDescent="0.35">
      <c r="A2039" t="s">
        <v>137</v>
      </c>
      <c r="B2039" t="s">
        <v>359</v>
      </c>
      <c r="C2039" t="s">
        <v>360</v>
      </c>
      <c r="D2039" t="s">
        <v>205</v>
      </c>
      <c r="E2039" t="s">
        <v>292</v>
      </c>
      <c r="F2039" s="347">
        <f>IF(InpOverride!F2039="",F_Inputs!F2039,InpOverride!F2039)</f>
        <v>0</v>
      </c>
      <c r="G2039" s="347">
        <f>IF(InpOverride!G2039="",F_Inputs!G2039,InpOverride!G2039)</f>
        <v>0</v>
      </c>
      <c r="H2039" s="347">
        <f>IF(InpOverride!H2039="",F_Inputs!H2039,InpOverride!H2039)</f>
        <v>0</v>
      </c>
      <c r="I2039" s="347" t="str">
        <f>IF(InpOverride!I2039="",F_Inputs!I2039,InpOverride!I2039)</f>
        <v>No</v>
      </c>
      <c r="J2039" s="347">
        <f>IF(InpOverride!J2039="",F_Inputs!J2039,InpOverride!J2039)</f>
        <v>0</v>
      </c>
      <c r="K2039" s="347">
        <f>IF(InpOverride!K2039="",F_Inputs!K2039,InpOverride!K2039)</f>
        <v>0</v>
      </c>
      <c r="L2039" s="347">
        <f>IF(InpOverride!L2039="",F_Inputs!L2039,InpOverride!L2039)</f>
        <v>0</v>
      </c>
      <c r="M2039" s="347">
        <f>IF(InpOverride!M2039="",F_Inputs!M2039,InpOverride!M2039)</f>
        <v>0</v>
      </c>
    </row>
    <row r="2040" spans="1:13" x14ac:dyDescent="0.35">
      <c r="A2040" t="s">
        <v>137</v>
      </c>
      <c r="B2040" t="s">
        <v>361</v>
      </c>
      <c r="C2040" t="s">
        <v>362</v>
      </c>
      <c r="D2040" t="s">
        <v>170</v>
      </c>
      <c r="E2040" t="s">
        <v>292</v>
      </c>
      <c r="F2040" s="347">
        <f>IF(InpOverride!F2040="",F_Inputs!F2040,InpOverride!F2040)</f>
        <v>0</v>
      </c>
      <c r="G2040" s="347">
        <f>IF(InpOverride!G2040="",F_Inputs!G2040,InpOverride!G2040)</f>
        <v>0</v>
      </c>
      <c r="H2040" s="347">
        <f>IF(InpOverride!H2040="",F_Inputs!H2040,InpOverride!H2040)</f>
        <v>0</v>
      </c>
      <c r="I2040" s="347">
        <f>IF(InpOverride!I2040="",F_Inputs!I2040,InpOverride!I2040)</f>
        <v>-0.18090000000000001</v>
      </c>
      <c r="J2040" s="347">
        <f>IF(InpOverride!J2040="",F_Inputs!J2040,InpOverride!J2040)</f>
        <v>0</v>
      </c>
      <c r="K2040" s="347">
        <f>IF(InpOverride!K2040="",F_Inputs!K2040,InpOverride!K2040)</f>
        <v>0</v>
      </c>
      <c r="L2040" s="347">
        <f>IF(InpOverride!L2040="",F_Inputs!L2040,InpOverride!L2040)</f>
        <v>0</v>
      </c>
      <c r="M2040" s="347">
        <f>IF(InpOverride!M2040="",F_Inputs!M2040,InpOverride!M2040)</f>
        <v>0</v>
      </c>
    </row>
    <row r="2041" spans="1:13" x14ac:dyDescent="0.35">
      <c r="A2041" t="s">
        <v>137</v>
      </c>
      <c r="B2041" t="s">
        <v>363</v>
      </c>
      <c r="C2041" t="s">
        <v>364</v>
      </c>
      <c r="D2041" t="s">
        <v>170</v>
      </c>
      <c r="E2041" t="s">
        <v>292</v>
      </c>
      <c r="F2041" s="347">
        <f>IF(InpOverride!F2041="",F_Inputs!F2041,InpOverride!F2041)</f>
        <v>0</v>
      </c>
      <c r="G2041" s="347">
        <f>IF(InpOverride!G2041="",F_Inputs!G2041,InpOverride!G2041)</f>
        <v>0</v>
      </c>
      <c r="H2041" s="347">
        <f>IF(InpOverride!H2041="",F_Inputs!H2041,InpOverride!H2041)</f>
        <v>0</v>
      </c>
      <c r="I2041" s="347">
        <f>IF(InpOverride!I2041="",F_Inputs!I2041,InpOverride!I2041)</f>
        <v>0</v>
      </c>
      <c r="J2041" s="347">
        <f>IF(InpOverride!J2041="",F_Inputs!J2041,InpOverride!J2041)</f>
        <v>0</v>
      </c>
      <c r="K2041" s="347">
        <f>IF(InpOverride!K2041="",F_Inputs!K2041,InpOverride!K2041)</f>
        <v>0</v>
      </c>
      <c r="L2041" s="347">
        <f>IF(InpOverride!L2041="",F_Inputs!L2041,InpOverride!L2041)</f>
        <v>0</v>
      </c>
      <c r="M2041" s="347">
        <f>IF(InpOverride!M2041="",F_Inputs!M2041,InpOverride!M2041)</f>
        <v>0</v>
      </c>
    </row>
    <row r="2042" spans="1:13" x14ac:dyDescent="0.35">
      <c r="A2042" t="s">
        <v>137</v>
      </c>
      <c r="B2042" t="s">
        <v>365</v>
      </c>
      <c r="C2042" t="s">
        <v>366</v>
      </c>
      <c r="D2042" t="s">
        <v>188</v>
      </c>
      <c r="E2042" t="s">
        <v>292</v>
      </c>
      <c r="F2042" s="347">
        <f>IF(InpOverride!F2042="",F_Inputs!F2042,InpOverride!F2042)</f>
        <v>0</v>
      </c>
      <c r="G2042" s="347">
        <f>IF(InpOverride!G2042="",F_Inputs!G2042,InpOverride!G2042)</f>
        <v>0</v>
      </c>
      <c r="H2042" s="347">
        <f>IF(InpOverride!H2042="",F_Inputs!H2042,InpOverride!H2042)</f>
        <v>5.21</v>
      </c>
      <c r="I2042" s="347">
        <f>IF(InpOverride!I2042="",F_Inputs!I2042,InpOverride!I2042)</f>
        <v>6.1202800914724502</v>
      </c>
      <c r="J2042" s="347">
        <f>IF(InpOverride!J2042="",F_Inputs!J2042,InpOverride!J2042)</f>
        <v>0</v>
      </c>
      <c r="K2042" s="347">
        <f>IF(InpOverride!K2042="",F_Inputs!K2042,InpOverride!K2042)</f>
        <v>0</v>
      </c>
      <c r="L2042" s="347">
        <f>IF(InpOverride!L2042="",F_Inputs!L2042,InpOverride!L2042)</f>
        <v>0</v>
      </c>
      <c r="M2042" s="347">
        <f>IF(InpOverride!M2042="",F_Inputs!M2042,InpOverride!M2042)</f>
        <v>0</v>
      </c>
    </row>
    <row r="2043" spans="1:13" x14ac:dyDescent="0.35">
      <c r="A2043" t="s">
        <v>137</v>
      </c>
      <c r="B2043" t="s">
        <v>367</v>
      </c>
      <c r="C2043" t="s">
        <v>368</v>
      </c>
      <c r="D2043" t="s">
        <v>205</v>
      </c>
      <c r="E2043" t="s">
        <v>292</v>
      </c>
      <c r="F2043" s="347">
        <f>IF(InpOverride!F2043="",F_Inputs!F2043,InpOverride!F2043)</f>
        <v>0</v>
      </c>
      <c r="G2043" s="347">
        <f>IF(InpOverride!G2043="",F_Inputs!G2043,InpOverride!G2043)</f>
        <v>0</v>
      </c>
      <c r="H2043" s="347">
        <f>IF(InpOverride!H2043="",F_Inputs!H2043,InpOverride!H2043)</f>
        <v>0</v>
      </c>
      <c r="I2043" s="347" t="str">
        <f>IF(InpOverride!I2043="",F_Inputs!I2043,InpOverride!I2043)</f>
        <v>Yes</v>
      </c>
      <c r="J2043" s="347">
        <f>IF(InpOverride!J2043="",F_Inputs!J2043,InpOverride!J2043)</f>
        <v>0</v>
      </c>
      <c r="K2043" s="347">
        <f>IF(InpOverride!K2043="",F_Inputs!K2043,InpOverride!K2043)</f>
        <v>0</v>
      </c>
      <c r="L2043" s="347">
        <f>IF(InpOverride!L2043="",F_Inputs!L2043,InpOverride!L2043)</f>
        <v>0</v>
      </c>
      <c r="M2043" s="347">
        <f>IF(InpOverride!M2043="",F_Inputs!M2043,InpOverride!M2043)</f>
        <v>0</v>
      </c>
    </row>
    <row r="2044" spans="1:13" x14ac:dyDescent="0.35">
      <c r="A2044" t="s">
        <v>137</v>
      </c>
      <c r="B2044" t="s">
        <v>369</v>
      </c>
      <c r="C2044" t="s">
        <v>370</v>
      </c>
      <c r="D2044" t="s">
        <v>170</v>
      </c>
      <c r="E2044" t="s">
        <v>292</v>
      </c>
      <c r="F2044" s="347">
        <f>IF(InpOverride!F2044="",F_Inputs!F2044,InpOverride!F2044)</f>
        <v>0</v>
      </c>
      <c r="G2044" s="347">
        <f>IF(InpOverride!G2044="",F_Inputs!G2044,InpOverride!G2044)</f>
        <v>0</v>
      </c>
      <c r="H2044" s="347">
        <f>IF(InpOverride!H2044="",F_Inputs!H2044,InpOverride!H2044)</f>
        <v>0</v>
      </c>
      <c r="I2044" s="347">
        <f>IF(InpOverride!I2044="",F_Inputs!I2044,InpOverride!I2044)</f>
        <v>0</v>
      </c>
      <c r="J2044" s="347">
        <f>IF(InpOverride!J2044="",F_Inputs!J2044,InpOverride!J2044)</f>
        <v>0</v>
      </c>
      <c r="K2044" s="347">
        <f>IF(InpOverride!K2044="",F_Inputs!K2044,InpOverride!K2044)</f>
        <v>0</v>
      </c>
      <c r="L2044" s="347">
        <f>IF(InpOverride!L2044="",F_Inputs!L2044,InpOverride!L2044)</f>
        <v>0</v>
      </c>
      <c r="M2044" s="347">
        <f>IF(InpOverride!M2044="",F_Inputs!M2044,InpOverride!M2044)</f>
        <v>0</v>
      </c>
    </row>
    <row r="2045" spans="1:13" x14ac:dyDescent="0.35">
      <c r="A2045" t="s">
        <v>137</v>
      </c>
      <c r="B2045" t="s">
        <v>371</v>
      </c>
      <c r="C2045" t="s">
        <v>372</v>
      </c>
      <c r="D2045" t="s">
        <v>170</v>
      </c>
      <c r="E2045" t="s">
        <v>292</v>
      </c>
      <c r="F2045" s="347">
        <f>IF(InpOverride!F2045="",F_Inputs!F2045,InpOverride!F2045)</f>
        <v>0</v>
      </c>
      <c r="G2045" s="347">
        <f>IF(InpOverride!G2045="",F_Inputs!G2045,InpOverride!G2045)</f>
        <v>0</v>
      </c>
      <c r="H2045" s="347">
        <f>IF(InpOverride!H2045="",F_Inputs!H2045,InpOverride!H2045)</f>
        <v>0</v>
      </c>
      <c r="I2045" s="347">
        <f>IF(InpOverride!I2045="",F_Inputs!I2045,InpOverride!I2045)</f>
        <v>0</v>
      </c>
      <c r="J2045" s="347">
        <f>IF(InpOverride!J2045="",F_Inputs!J2045,InpOverride!J2045)</f>
        <v>0</v>
      </c>
      <c r="K2045" s="347">
        <f>IF(InpOverride!K2045="",F_Inputs!K2045,InpOverride!K2045)</f>
        <v>0</v>
      </c>
      <c r="L2045" s="347">
        <f>IF(InpOverride!L2045="",F_Inputs!L2045,InpOverride!L2045)</f>
        <v>0</v>
      </c>
      <c r="M2045" s="347">
        <f>IF(InpOverride!M2045="",F_Inputs!M2045,InpOverride!M2045)</f>
        <v>0</v>
      </c>
    </row>
    <row r="2046" spans="1:13" x14ac:dyDescent="0.35">
      <c r="A2046" t="s">
        <v>137</v>
      </c>
      <c r="B2046" t="s">
        <v>373</v>
      </c>
      <c r="C2046" t="s">
        <v>374</v>
      </c>
      <c r="D2046" t="s">
        <v>188</v>
      </c>
      <c r="E2046" t="s">
        <v>292</v>
      </c>
      <c r="F2046" s="347">
        <f>IF(InpOverride!F2046="",F_Inputs!F2046,InpOverride!F2046)</f>
        <v>0</v>
      </c>
      <c r="G2046" s="347">
        <f>IF(InpOverride!G2046="",F_Inputs!G2046,InpOverride!G2046)</f>
        <v>0</v>
      </c>
      <c r="H2046" s="347">
        <f>IF(InpOverride!H2046="",F_Inputs!H2046,InpOverride!H2046)</f>
        <v>0</v>
      </c>
      <c r="I2046" s="347">
        <f>IF(InpOverride!I2046="",F_Inputs!I2046,InpOverride!I2046)</f>
        <v>99.08</v>
      </c>
      <c r="J2046" s="347">
        <f>IF(InpOverride!J2046="",F_Inputs!J2046,InpOverride!J2046)</f>
        <v>0</v>
      </c>
      <c r="K2046" s="347">
        <f>IF(InpOverride!K2046="",F_Inputs!K2046,InpOverride!K2046)</f>
        <v>0</v>
      </c>
      <c r="L2046" s="347">
        <f>IF(InpOverride!L2046="",F_Inputs!L2046,InpOverride!L2046)</f>
        <v>0</v>
      </c>
      <c r="M2046" s="347">
        <f>IF(InpOverride!M2046="",F_Inputs!M2046,InpOverride!M2046)</f>
        <v>0</v>
      </c>
    </row>
    <row r="2047" spans="1:13" x14ac:dyDescent="0.35">
      <c r="A2047" t="s">
        <v>137</v>
      </c>
      <c r="B2047" t="s">
        <v>375</v>
      </c>
      <c r="C2047" t="s">
        <v>376</v>
      </c>
      <c r="D2047" t="s">
        <v>205</v>
      </c>
      <c r="E2047" t="s">
        <v>292</v>
      </c>
      <c r="F2047" s="347">
        <f>IF(InpOverride!F2047="",F_Inputs!F2047,InpOverride!F2047)</f>
        <v>0</v>
      </c>
      <c r="G2047" s="347">
        <f>IF(InpOverride!G2047="",F_Inputs!G2047,InpOverride!G2047)</f>
        <v>0</v>
      </c>
      <c r="H2047" s="347">
        <f>IF(InpOverride!H2047="",F_Inputs!H2047,InpOverride!H2047)</f>
        <v>0</v>
      </c>
      <c r="I2047" s="347" t="str">
        <f>IF(InpOverride!I2047="",F_Inputs!I2047,InpOverride!I2047)</f>
        <v>No</v>
      </c>
      <c r="J2047" s="347">
        <f>IF(InpOverride!J2047="",F_Inputs!J2047,InpOverride!J2047)</f>
        <v>0</v>
      </c>
      <c r="K2047" s="347">
        <f>IF(InpOverride!K2047="",F_Inputs!K2047,InpOverride!K2047)</f>
        <v>0</v>
      </c>
      <c r="L2047" s="347">
        <f>IF(InpOverride!L2047="",F_Inputs!L2047,InpOverride!L2047)</f>
        <v>0</v>
      </c>
      <c r="M2047" s="347">
        <f>IF(InpOverride!M2047="",F_Inputs!M2047,InpOverride!M2047)</f>
        <v>0</v>
      </c>
    </row>
    <row r="2048" spans="1:13" x14ac:dyDescent="0.35">
      <c r="A2048" t="s">
        <v>137</v>
      </c>
      <c r="B2048" t="s">
        <v>377</v>
      </c>
      <c r="C2048" t="s">
        <v>378</v>
      </c>
      <c r="D2048" t="s">
        <v>170</v>
      </c>
      <c r="E2048" t="s">
        <v>292</v>
      </c>
      <c r="F2048" s="347">
        <f>IF(InpOverride!F2048="",F_Inputs!F2048,InpOverride!F2048)</f>
        <v>0</v>
      </c>
      <c r="G2048" s="347">
        <f>IF(InpOverride!G2048="",F_Inputs!G2048,InpOverride!G2048)</f>
        <v>0</v>
      </c>
      <c r="H2048" s="347">
        <f>IF(InpOverride!H2048="",F_Inputs!H2048,InpOverride!H2048)</f>
        <v>0</v>
      </c>
      <c r="I2048" s="347">
        <f>IF(InpOverride!I2048="",F_Inputs!I2048,InpOverride!I2048)</f>
        <v>0</v>
      </c>
      <c r="J2048" s="347">
        <f>IF(InpOverride!J2048="",F_Inputs!J2048,InpOverride!J2048)</f>
        <v>0</v>
      </c>
      <c r="K2048" s="347">
        <f>IF(InpOverride!K2048="",F_Inputs!K2048,InpOverride!K2048)</f>
        <v>0</v>
      </c>
      <c r="L2048" s="347">
        <f>IF(InpOverride!L2048="",F_Inputs!L2048,InpOverride!L2048)</f>
        <v>0</v>
      </c>
      <c r="M2048" s="347">
        <f>IF(InpOverride!M2048="",F_Inputs!M2048,InpOverride!M2048)</f>
        <v>0</v>
      </c>
    </row>
    <row r="2049" spans="1:13" x14ac:dyDescent="0.35">
      <c r="A2049" t="s">
        <v>137</v>
      </c>
      <c r="B2049" t="s">
        <v>379</v>
      </c>
      <c r="C2049" t="s">
        <v>380</v>
      </c>
      <c r="D2049" t="s">
        <v>170</v>
      </c>
      <c r="E2049" t="s">
        <v>292</v>
      </c>
      <c r="F2049" s="347">
        <f>IF(InpOverride!F2049="",F_Inputs!F2049,InpOverride!F2049)</f>
        <v>0</v>
      </c>
      <c r="G2049" s="347">
        <f>IF(InpOverride!G2049="",F_Inputs!G2049,InpOverride!G2049)</f>
        <v>0</v>
      </c>
      <c r="H2049" s="347">
        <f>IF(InpOverride!H2049="",F_Inputs!H2049,InpOverride!H2049)</f>
        <v>0</v>
      </c>
      <c r="I2049" s="347">
        <f>IF(InpOverride!I2049="",F_Inputs!I2049,InpOverride!I2049)</f>
        <v>0</v>
      </c>
      <c r="J2049" s="347">
        <f>IF(InpOverride!J2049="",F_Inputs!J2049,InpOverride!J2049)</f>
        <v>0</v>
      </c>
      <c r="K2049" s="347">
        <f>IF(InpOverride!K2049="",F_Inputs!K2049,InpOverride!K2049)</f>
        <v>0</v>
      </c>
      <c r="L2049" s="347">
        <f>IF(InpOverride!L2049="",F_Inputs!L2049,InpOverride!L2049)</f>
        <v>0</v>
      </c>
      <c r="M2049" s="347">
        <f>IF(InpOverride!M2049="",F_Inputs!M2049,InpOverride!M2049)</f>
        <v>0</v>
      </c>
    </row>
    <row r="2050" spans="1:13" x14ac:dyDescent="0.35">
      <c r="A2050" t="s">
        <v>137</v>
      </c>
      <c r="B2050" t="s">
        <v>381</v>
      </c>
      <c r="C2050" t="s">
        <v>382</v>
      </c>
      <c r="D2050" t="s">
        <v>188</v>
      </c>
      <c r="E2050" t="s">
        <v>292</v>
      </c>
      <c r="F2050" s="347">
        <f>IF(InpOverride!F2050="",F_Inputs!F2050,InpOverride!F2050)</f>
        <v>0</v>
      </c>
      <c r="G2050" s="347">
        <f>IF(InpOverride!G2050="",F_Inputs!G2050,InpOverride!G2050)</f>
        <v>0</v>
      </c>
      <c r="H2050" s="347">
        <f>IF(InpOverride!H2050="",F_Inputs!H2050,InpOverride!H2050)</f>
        <v>0</v>
      </c>
      <c r="I2050" s="347">
        <f>IF(InpOverride!I2050="",F_Inputs!I2050,InpOverride!I2050)</f>
        <v>54.545454545454497</v>
      </c>
      <c r="J2050" s="347">
        <f>IF(InpOverride!J2050="",F_Inputs!J2050,InpOverride!J2050)</f>
        <v>0</v>
      </c>
      <c r="K2050" s="347">
        <f>IF(InpOverride!K2050="",F_Inputs!K2050,InpOverride!K2050)</f>
        <v>0</v>
      </c>
      <c r="L2050" s="347">
        <f>IF(InpOverride!L2050="",F_Inputs!L2050,InpOverride!L2050)</f>
        <v>0</v>
      </c>
      <c r="M2050" s="347">
        <f>IF(InpOverride!M2050="",F_Inputs!M2050,InpOverride!M2050)</f>
        <v>0</v>
      </c>
    </row>
    <row r="2051" spans="1:13" x14ac:dyDescent="0.35">
      <c r="A2051" t="s">
        <v>137</v>
      </c>
      <c r="B2051" t="s">
        <v>383</v>
      </c>
      <c r="C2051" t="s">
        <v>384</v>
      </c>
      <c r="D2051" t="s">
        <v>385</v>
      </c>
      <c r="E2051" t="s">
        <v>292</v>
      </c>
      <c r="F2051" s="347">
        <f>IF(InpOverride!F2051="",F_Inputs!F2051,InpOverride!F2051)</f>
        <v>0</v>
      </c>
      <c r="G2051" s="347">
        <f>IF(InpOverride!G2051="",F_Inputs!G2051,InpOverride!G2051)</f>
        <v>0</v>
      </c>
      <c r="H2051" s="347">
        <f>IF(InpOverride!H2051="",F_Inputs!H2051,InpOverride!H2051)</f>
        <v>0</v>
      </c>
      <c r="I2051" s="347">
        <f>IF(InpOverride!I2051="",F_Inputs!I2051,InpOverride!I2051)</f>
        <v>86.088898801795494</v>
      </c>
      <c r="J2051" s="347">
        <f>IF(InpOverride!J2051="",F_Inputs!J2051,InpOverride!J2051)</f>
        <v>0</v>
      </c>
      <c r="K2051" s="347">
        <f>IF(InpOverride!K2051="",F_Inputs!K2051,InpOverride!K2051)</f>
        <v>0</v>
      </c>
      <c r="L2051" s="347">
        <f>IF(InpOverride!L2051="",F_Inputs!L2051,InpOverride!L2051)</f>
        <v>0</v>
      </c>
      <c r="M2051" s="347">
        <f>IF(InpOverride!M2051="",F_Inputs!M2051,InpOverride!M2051)</f>
        <v>0</v>
      </c>
    </row>
    <row r="2052" spans="1:13" x14ac:dyDescent="0.35">
      <c r="A2052" t="s">
        <v>137</v>
      </c>
      <c r="B2052" t="s">
        <v>386</v>
      </c>
      <c r="C2052" t="s">
        <v>387</v>
      </c>
      <c r="D2052" t="s">
        <v>189</v>
      </c>
      <c r="E2052" t="s">
        <v>292</v>
      </c>
      <c r="F2052" s="347">
        <f>IF(InpOverride!F2052="",F_Inputs!F2052,InpOverride!F2052)</f>
        <v>0</v>
      </c>
      <c r="G2052" s="347">
        <f>IF(InpOverride!G2052="",F_Inputs!G2052,InpOverride!G2052)</f>
        <v>0</v>
      </c>
      <c r="H2052" s="347">
        <f>IF(InpOverride!H2052="",F_Inputs!H2052,InpOverride!H2052)</f>
        <v>0</v>
      </c>
      <c r="I2052" s="347">
        <f>IF(InpOverride!I2052="",F_Inputs!I2052,InpOverride!I2052)</f>
        <v>0</v>
      </c>
      <c r="J2052" s="347">
        <f>IF(InpOverride!J2052="",F_Inputs!J2052,InpOverride!J2052)</f>
        <v>0</v>
      </c>
      <c r="K2052" s="347">
        <f>IF(InpOverride!K2052="",F_Inputs!K2052,InpOverride!K2052)</f>
        <v>0</v>
      </c>
      <c r="L2052" s="347">
        <f>IF(InpOverride!L2052="",F_Inputs!L2052,InpOverride!L2052)</f>
        <v>0</v>
      </c>
      <c r="M2052" s="347">
        <f>IF(InpOverride!M2052="",F_Inputs!M2052,InpOverride!M2052)</f>
        <v>0</v>
      </c>
    </row>
    <row r="2053" spans="1:13" x14ac:dyDescent="0.35">
      <c r="A2053" t="s">
        <v>137</v>
      </c>
      <c r="B2053" t="s">
        <v>388</v>
      </c>
      <c r="C2053" t="s">
        <v>389</v>
      </c>
      <c r="D2053" t="s">
        <v>205</v>
      </c>
      <c r="E2053" t="s">
        <v>292</v>
      </c>
      <c r="F2053" s="347">
        <f>IF(InpOverride!F2053="",F_Inputs!F2053,InpOverride!F2053)</f>
        <v>0</v>
      </c>
      <c r="G2053" s="347">
        <f>IF(InpOverride!G2053="",F_Inputs!G2053,InpOverride!G2053)</f>
        <v>0</v>
      </c>
      <c r="H2053" s="347">
        <f>IF(InpOverride!H2053="",F_Inputs!H2053,InpOverride!H2053)</f>
        <v>0</v>
      </c>
      <c r="I2053" s="347" t="str">
        <f>IF(InpOverride!I2053="",F_Inputs!I2053,InpOverride!I2053)</f>
        <v>Yes</v>
      </c>
      <c r="J2053" s="347">
        <f>IF(InpOverride!J2053="",F_Inputs!J2053,InpOverride!J2053)</f>
        <v>0</v>
      </c>
      <c r="K2053" s="347">
        <f>IF(InpOverride!K2053="",F_Inputs!K2053,InpOverride!K2053)</f>
        <v>0</v>
      </c>
      <c r="L2053" s="347">
        <f>IF(InpOverride!L2053="",F_Inputs!L2053,InpOverride!L2053)</f>
        <v>0</v>
      </c>
      <c r="M2053" s="347">
        <f>IF(InpOverride!M2053="",F_Inputs!M2053,InpOverride!M2053)</f>
        <v>0</v>
      </c>
    </row>
    <row r="2054" spans="1:13" x14ac:dyDescent="0.35">
      <c r="A2054" t="s">
        <v>137</v>
      </c>
      <c r="B2054" t="s">
        <v>390</v>
      </c>
      <c r="C2054" t="s">
        <v>391</v>
      </c>
      <c r="D2054" t="s">
        <v>176</v>
      </c>
      <c r="E2054" t="s">
        <v>292</v>
      </c>
      <c r="F2054" s="347">
        <f>IF(InpOverride!F2054="",F_Inputs!F2054,InpOverride!F2054)</f>
        <v>0</v>
      </c>
      <c r="G2054" s="347">
        <f>IF(InpOverride!G2054="",F_Inputs!G2054,InpOverride!G2054)</f>
        <v>0</v>
      </c>
      <c r="H2054" s="347">
        <f>IF(InpOverride!H2054="",F_Inputs!H2054,InpOverride!H2054)</f>
        <v>0</v>
      </c>
      <c r="I2054" s="347">
        <f>IF(InpOverride!I2054="",F_Inputs!I2054,InpOverride!I2054)</f>
        <v>2.51546344803582E-2</v>
      </c>
      <c r="J2054" s="347">
        <f>IF(InpOverride!J2054="",F_Inputs!J2054,InpOverride!J2054)</f>
        <v>0</v>
      </c>
      <c r="K2054" s="347">
        <f>IF(InpOverride!K2054="",F_Inputs!K2054,InpOverride!K2054)</f>
        <v>0</v>
      </c>
      <c r="L2054" s="347">
        <f>IF(InpOverride!L2054="",F_Inputs!L2054,InpOverride!L2054)</f>
        <v>0</v>
      </c>
      <c r="M2054" s="347">
        <f>IF(InpOverride!M2054="",F_Inputs!M2054,InpOverride!M2054)</f>
        <v>0</v>
      </c>
    </row>
    <row r="2055" spans="1:13" x14ac:dyDescent="0.35">
      <c r="A2055" t="s">
        <v>137</v>
      </c>
      <c r="B2055" t="s">
        <v>392</v>
      </c>
      <c r="C2055" t="s">
        <v>393</v>
      </c>
      <c r="D2055" t="s">
        <v>205</v>
      </c>
      <c r="E2055" t="s">
        <v>292</v>
      </c>
      <c r="F2055" s="347">
        <f>IF(InpOverride!F2055="",F_Inputs!F2055,InpOverride!F2055)</f>
        <v>0</v>
      </c>
      <c r="G2055" s="347">
        <f>IF(InpOverride!G2055="",F_Inputs!G2055,InpOverride!G2055)</f>
        <v>0</v>
      </c>
      <c r="H2055" s="347">
        <f>IF(InpOverride!H2055="",F_Inputs!H2055,InpOverride!H2055)</f>
        <v>0</v>
      </c>
      <c r="I2055" s="347" t="str">
        <f>IF(InpOverride!I2055="",F_Inputs!I2055,InpOverride!I2055)</f>
        <v>No</v>
      </c>
      <c r="J2055" s="347">
        <f>IF(InpOverride!J2055="",F_Inputs!J2055,InpOverride!J2055)</f>
        <v>0</v>
      </c>
      <c r="K2055" s="347">
        <f>IF(InpOverride!K2055="",F_Inputs!K2055,InpOverride!K2055)</f>
        <v>0</v>
      </c>
      <c r="L2055" s="347">
        <f>IF(InpOverride!L2055="",F_Inputs!L2055,InpOverride!L2055)</f>
        <v>0</v>
      </c>
      <c r="M2055" s="347">
        <f>IF(InpOverride!M2055="",F_Inputs!M2055,InpOverride!M2055)</f>
        <v>0</v>
      </c>
    </row>
    <row r="2056" spans="1:13" x14ac:dyDescent="0.35">
      <c r="A2056" t="s">
        <v>137</v>
      </c>
      <c r="B2056" t="s">
        <v>394</v>
      </c>
      <c r="C2056" t="s">
        <v>395</v>
      </c>
      <c r="D2056" t="s">
        <v>188</v>
      </c>
      <c r="E2056" t="s">
        <v>292</v>
      </c>
      <c r="F2056" s="347">
        <f>IF(InpOverride!F2056="",F_Inputs!F2056,InpOverride!F2056)</f>
        <v>0</v>
      </c>
      <c r="G2056" s="347">
        <f>IF(InpOverride!G2056="",F_Inputs!G2056,InpOverride!G2056)</f>
        <v>0</v>
      </c>
      <c r="H2056" s="347">
        <f>IF(InpOverride!H2056="",F_Inputs!H2056,InpOverride!H2056)</f>
        <v>0</v>
      </c>
      <c r="I2056" s="347">
        <f>IF(InpOverride!I2056="",F_Inputs!I2056,InpOverride!I2056)</f>
        <v>49.364337715962201</v>
      </c>
      <c r="J2056" s="347">
        <f>IF(InpOverride!J2056="",F_Inputs!J2056,InpOverride!J2056)</f>
        <v>0</v>
      </c>
      <c r="K2056" s="347">
        <f>IF(InpOverride!K2056="",F_Inputs!K2056,InpOverride!K2056)</f>
        <v>0</v>
      </c>
      <c r="L2056" s="347">
        <f>IF(InpOverride!L2056="",F_Inputs!L2056,InpOverride!L2056)</f>
        <v>0</v>
      </c>
      <c r="M2056" s="347">
        <f>IF(InpOverride!M2056="",F_Inputs!M2056,InpOverride!M2056)</f>
        <v>0</v>
      </c>
    </row>
    <row r="2057" spans="1:13" x14ac:dyDescent="0.35">
      <c r="A2057" t="s">
        <v>137</v>
      </c>
      <c r="B2057" t="s">
        <v>396</v>
      </c>
      <c r="C2057" t="s">
        <v>397</v>
      </c>
      <c r="D2057" t="s">
        <v>205</v>
      </c>
      <c r="E2057" t="s">
        <v>292</v>
      </c>
      <c r="F2057" s="347">
        <f>IF(InpOverride!F2057="",F_Inputs!F2057,InpOverride!F2057)</f>
        <v>0</v>
      </c>
      <c r="G2057" s="347">
        <f>IF(InpOverride!G2057="",F_Inputs!G2057,InpOverride!G2057)</f>
        <v>0</v>
      </c>
      <c r="H2057" s="347">
        <f>IF(InpOverride!H2057="",F_Inputs!H2057,InpOverride!H2057)</f>
        <v>0</v>
      </c>
      <c r="I2057" s="347" t="str">
        <f>IF(InpOverride!I2057="",F_Inputs!I2057,InpOverride!I2057)</f>
        <v>Yes</v>
      </c>
      <c r="J2057" s="347">
        <f>IF(InpOverride!J2057="",F_Inputs!J2057,InpOverride!J2057)</f>
        <v>0</v>
      </c>
      <c r="K2057" s="347">
        <f>IF(InpOverride!K2057="",F_Inputs!K2057,InpOverride!K2057)</f>
        <v>0</v>
      </c>
      <c r="L2057" s="347">
        <f>IF(InpOverride!L2057="",F_Inputs!L2057,InpOverride!L2057)</f>
        <v>0</v>
      </c>
      <c r="M2057" s="347">
        <f>IF(InpOverride!M2057="",F_Inputs!M2057,InpOverride!M2057)</f>
        <v>0</v>
      </c>
    </row>
    <row r="2058" spans="1:13" x14ac:dyDescent="0.35">
      <c r="A2058" t="s">
        <v>137</v>
      </c>
      <c r="B2058" t="s">
        <v>398</v>
      </c>
      <c r="C2058" t="s">
        <v>399</v>
      </c>
      <c r="D2058" t="s">
        <v>188</v>
      </c>
      <c r="E2058" t="s">
        <v>292</v>
      </c>
      <c r="F2058" s="347">
        <f>IF(InpOverride!F2058="",F_Inputs!F2058,InpOverride!F2058)</f>
        <v>0</v>
      </c>
      <c r="G2058" s="347">
        <f>IF(InpOverride!G2058="",F_Inputs!G2058,InpOverride!G2058)</f>
        <v>0</v>
      </c>
      <c r="H2058" s="347">
        <f>IF(InpOverride!H2058="",F_Inputs!H2058,InpOverride!H2058)</f>
        <v>0</v>
      </c>
      <c r="I2058" s="347">
        <f>IF(InpOverride!I2058="",F_Inputs!I2058,InpOverride!I2058)</f>
        <v>35.705748125611201</v>
      </c>
      <c r="J2058" s="347">
        <f>IF(InpOverride!J2058="",F_Inputs!J2058,InpOverride!J2058)</f>
        <v>0</v>
      </c>
      <c r="K2058" s="347">
        <f>IF(InpOverride!K2058="",F_Inputs!K2058,InpOverride!K2058)</f>
        <v>0</v>
      </c>
      <c r="L2058" s="347">
        <f>IF(InpOverride!L2058="",F_Inputs!L2058,InpOverride!L2058)</f>
        <v>0</v>
      </c>
      <c r="M2058" s="347">
        <f>IF(InpOverride!M2058="",F_Inputs!M2058,InpOverride!M2058)</f>
        <v>0</v>
      </c>
    </row>
    <row r="2059" spans="1:13" x14ac:dyDescent="0.35">
      <c r="A2059" t="s">
        <v>137</v>
      </c>
      <c r="B2059" t="s">
        <v>400</v>
      </c>
      <c r="C2059" t="s">
        <v>401</v>
      </c>
      <c r="D2059" t="s">
        <v>205</v>
      </c>
      <c r="E2059" t="s">
        <v>292</v>
      </c>
      <c r="F2059" s="347">
        <f>IF(InpOverride!F2059="",F_Inputs!F2059,InpOverride!F2059)</f>
        <v>0</v>
      </c>
      <c r="G2059" s="347">
        <f>IF(InpOverride!G2059="",F_Inputs!G2059,InpOverride!G2059)</f>
        <v>0</v>
      </c>
      <c r="H2059" s="347">
        <f>IF(InpOverride!H2059="",F_Inputs!H2059,InpOverride!H2059)</f>
        <v>0</v>
      </c>
      <c r="I2059" s="347" t="str">
        <f>IF(InpOverride!I2059="",F_Inputs!I2059,InpOverride!I2059)</f>
        <v>Yes</v>
      </c>
      <c r="J2059" s="347">
        <f>IF(InpOverride!J2059="",F_Inputs!J2059,InpOverride!J2059)</f>
        <v>0</v>
      </c>
      <c r="K2059" s="347">
        <f>IF(InpOverride!K2059="",F_Inputs!K2059,InpOverride!K2059)</f>
        <v>0</v>
      </c>
      <c r="L2059" s="347">
        <f>IF(InpOverride!L2059="",F_Inputs!L2059,InpOverride!L2059)</f>
        <v>0</v>
      </c>
      <c r="M2059" s="347">
        <f>IF(InpOverride!M2059="",F_Inputs!M2059,InpOverride!M2059)</f>
        <v>0</v>
      </c>
    </row>
    <row r="2060" spans="1:13" x14ac:dyDescent="0.35">
      <c r="A2060" t="s">
        <v>137</v>
      </c>
      <c r="B2060" t="s">
        <v>402</v>
      </c>
      <c r="C2060" t="s">
        <v>403</v>
      </c>
      <c r="D2060" t="s">
        <v>189</v>
      </c>
      <c r="E2060" t="s">
        <v>292</v>
      </c>
      <c r="F2060" s="347">
        <f>IF(InpOverride!F2060="",F_Inputs!F2060,InpOverride!F2060)</f>
        <v>0</v>
      </c>
      <c r="G2060" s="347">
        <f>IF(InpOverride!G2060="",F_Inputs!G2060,InpOverride!G2060)</f>
        <v>0</v>
      </c>
      <c r="H2060" s="347">
        <f>IF(InpOverride!H2060="",F_Inputs!H2060,InpOverride!H2060)</f>
        <v>13.85</v>
      </c>
      <c r="I2060" s="347">
        <f>IF(InpOverride!I2060="",F_Inputs!I2060,InpOverride!I2060)</f>
        <v>11.82</v>
      </c>
      <c r="J2060" s="347">
        <f>IF(InpOverride!J2060="",F_Inputs!J2060,InpOverride!J2060)</f>
        <v>0</v>
      </c>
      <c r="K2060" s="347">
        <f>IF(InpOverride!K2060="",F_Inputs!K2060,InpOverride!K2060)</f>
        <v>0</v>
      </c>
      <c r="L2060" s="347">
        <f>IF(InpOverride!L2060="",F_Inputs!L2060,InpOverride!L2060)</f>
        <v>0</v>
      </c>
      <c r="M2060" s="347">
        <f>IF(InpOverride!M2060="",F_Inputs!M2060,InpOverride!M2060)</f>
        <v>0</v>
      </c>
    </row>
    <row r="2061" spans="1:13" x14ac:dyDescent="0.35">
      <c r="A2061" t="s">
        <v>137</v>
      </c>
      <c r="B2061" t="s">
        <v>404</v>
      </c>
      <c r="C2061" t="s">
        <v>405</v>
      </c>
      <c r="D2061" t="s">
        <v>205</v>
      </c>
      <c r="E2061" t="s">
        <v>292</v>
      </c>
      <c r="F2061" s="347">
        <f>IF(InpOverride!F2061="",F_Inputs!F2061,InpOverride!F2061)</f>
        <v>0</v>
      </c>
      <c r="G2061" s="347">
        <f>IF(InpOverride!G2061="",F_Inputs!G2061,InpOverride!G2061)</f>
        <v>0</v>
      </c>
      <c r="H2061" s="347">
        <f>IF(InpOverride!H2061="",F_Inputs!H2061,InpOverride!H2061)</f>
        <v>0</v>
      </c>
      <c r="I2061" s="347" t="str">
        <f>IF(InpOverride!I2061="",F_Inputs!I2061,InpOverride!I2061)</f>
        <v>Yes</v>
      </c>
      <c r="J2061" s="347">
        <f>IF(InpOverride!J2061="",F_Inputs!J2061,InpOverride!J2061)</f>
        <v>0</v>
      </c>
      <c r="K2061" s="347">
        <f>IF(InpOverride!K2061="",F_Inputs!K2061,InpOverride!K2061)</f>
        <v>0</v>
      </c>
      <c r="L2061" s="347">
        <f>IF(InpOverride!L2061="",F_Inputs!L2061,InpOverride!L2061)</f>
        <v>0</v>
      </c>
      <c r="M2061" s="347">
        <f>IF(InpOverride!M2061="",F_Inputs!M2061,InpOverride!M2061)</f>
        <v>0</v>
      </c>
    </row>
    <row r="2062" spans="1:13" x14ac:dyDescent="0.35">
      <c r="A2062" t="s">
        <v>137</v>
      </c>
      <c r="B2062" t="s">
        <v>406</v>
      </c>
      <c r="C2062" t="s">
        <v>407</v>
      </c>
      <c r="D2062" t="s">
        <v>188</v>
      </c>
      <c r="E2062" t="s">
        <v>292</v>
      </c>
      <c r="F2062" s="347">
        <f>IF(InpOverride!F2062="",F_Inputs!F2062,InpOverride!F2062)</f>
        <v>0</v>
      </c>
      <c r="G2062" s="347">
        <f>IF(InpOverride!G2062="",F_Inputs!G2062,InpOverride!G2062)</f>
        <v>0</v>
      </c>
      <c r="H2062" s="347">
        <f>IF(InpOverride!H2062="",F_Inputs!H2062,InpOverride!H2062)</f>
        <v>0</v>
      </c>
      <c r="I2062" s="347">
        <f>IF(InpOverride!I2062="",F_Inputs!I2062,InpOverride!I2062)</f>
        <v>63.636363636363598</v>
      </c>
      <c r="J2062" s="347">
        <f>IF(InpOverride!J2062="",F_Inputs!J2062,InpOverride!J2062)</f>
        <v>0</v>
      </c>
      <c r="K2062" s="347">
        <f>IF(InpOverride!K2062="",F_Inputs!K2062,InpOverride!K2062)</f>
        <v>0</v>
      </c>
      <c r="L2062" s="347">
        <f>IF(InpOverride!L2062="",F_Inputs!L2062,InpOverride!L2062)</f>
        <v>0</v>
      </c>
      <c r="M2062" s="347">
        <f>IF(InpOverride!M2062="",F_Inputs!M2062,InpOverride!M2062)</f>
        <v>0</v>
      </c>
    </row>
    <row r="2063" spans="1:13" x14ac:dyDescent="0.35">
      <c r="A2063" t="s">
        <v>137</v>
      </c>
      <c r="B2063" t="s">
        <v>408</v>
      </c>
      <c r="C2063" t="s">
        <v>409</v>
      </c>
      <c r="D2063" t="s">
        <v>182</v>
      </c>
      <c r="E2063" t="s">
        <v>292</v>
      </c>
      <c r="F2063" s="347">
        <f>IF(InpOverride!F2063="",F_Inputs!F2063,InpOverride!F2063)</f>
        <v>11935.02</v>
      </c>
      <c r="G2063" s="347">
        <f>IF(InpOverride!G2063="",F_Inputs!G2063,InpOverride!G2063)</f>
        <v>11976.629000000001</v>
      </c>
      <c r="H2063" s="347">
        <f>IF(InpOverride!H2063="",F_Inputs!H2063,InpOverride!H2063)</f>
        <v>12028.183999999999</v>
      </c>
      <c r="I2063" s="347">
        <f>IF(InpOverride!I2063="",F_Inputs!I2063,InpOverride!I2063)</f>
        <v>12054.5</v>
      </c>
      <c r="J2063" s="347">
        <f>IF(InpOverride!J2063="",F_Inputs!J2063,InpOverride!J2063)</f>
        <v>0</v>
      </c>
      <c r="K2063" s="347">
        <f>IF(InpOverride!K2063="",F_Inputs!K2063,InpOverride!K2063)</f>
        <v>0</v>
      </c>
      <c r="L2063" s="347">
        <f>IF(InpOverride!L2063="",F_Inputs!L2063,InpOverride!L2063)</f>
        <v>0</v>
      </c>
      <c r="M2063" s="347">
        <f>IF(InpOverride!M2063="",F_Inputs!M2063,InpOverride!M2063)</f>
        <v>0</v>
      </c>
    </row>
    <row r="2064" spans="1:13" x14ac:dyDescent="0.35">
      <c r="A2064" t="s">
        <v>137</v>
      </c>
      <c r="B2064" t="s">
        <v>410</v>
      </c>
      <c r="C2064" t="s">
        <v>411</v>
      </c>
      <c r="D2064" t="s">
        <v>188</v>
      </c>
      <c r="E2064" t="s">
        <v>292</v>
      </c>
      <c r="F2064" s="347">
        <f>IF(InpOverride!F2064="",F_Inputs!F2064,InpOverride!F2064)</f>
        <v>0</v>
      </c>
      <c r="G2064" s="347">
        <f>IF(InpOverride!G2064="",F_Inputs!G2064,InpOverride!G2064)</f>
        <v>0</v>
      </c>
      <c r="H2064" s="347">
        <f>IF(InpOverride!H2064="",F_Inputs!H2064,InpOverride!H2064)</f>
        <v>0</v>
      </c>
      <c r="I2064" s="347">
        <f>IF(InpOverride!I2064="",F_Inputs!I2064,InpOverride!I2064)</f>
        <v>855</v>
      </c>
      <c r="J2064" s="347">
        <f>IF(InpOverride!J2064="",F_Inputs!J2064,InpOverride!J2064)</f>
        <v>0</v>
      </c>
      <c r="K2064" s="347">
        <f>IF(InpOverride!K2064="",F_Inputs!K2064,InpOverride!K2064)</f>
        <v>0</v>
      </c>
      <c r="L2064" s="347">
        <f>IF(InpOverride!L2064="",F_Inputs!L2064,InpOverride!L2064)</f>
        <v>0</v>
      </c>
      <c r="M2064" s="347">
        <f>IF(InpOverride!M2064="",F_Inputs!M2064,InpOverride!M2064)</f>
        <v>0</v>
      </c>
    </row>
    <row r="2065" spans="1:13" x14ac:dyDescent="0.35">
      <c r="A2065" t="s">
        <v>137</v>
      </c>
      <c r="B2065" t="s">
        <v>412</v>
      </c>
      <c r="C2065" t="s">
        <v>413</v>
      </c>
      <c r="D2065" t="s">
        <v>188</v>
      </c>
      <c r="E2065" t="s">
        <v>292</v>
      </c>
      <c r="F2065" s="347">
        <f>IF(InpOverride!F2065="",F_Inputs!F2065,InpOverride!F2065)</f>
        <v>0</v>
      </c>
      <c r="G2065" s="347">
        <f>IF(InpOverride!G2065="",F_Inputs!G2065,InpOverride!G2065)</f>
        <v>0</v>
      </c>
      <c r="H2065" s="347">
        <f>IF(InpOverride!H2065="",F_Inputs!H2065,InpOverride!H2065)</f>
        <v>0</v>
      </c>
      <c r="I2065" s="347">
        <f>IF(InpOverride!I2065="",F_Inputs!I2065,InpOverride!I2065)</f>
        <v>70.927869260442193</v>
      </c>
      <c r="J2065" s="347">
        <f>IF(InpOverride!J2065="",F_Inputs!J2065,InpOverride!J2065)</f>
        <v>0</v>
      </c>
      <c r="K2065" s="347">
        <f>IF(InpOverride!K2065="",F_Inputs!K2065,InpOverride!K2065)</f>
        <v>0</v>
      </c>
      <c r="L2065" s="347">
        <f>IF(InpOverride!L2065="",F_Inputs!L2065,InpOverride!L2065)</f>
        <v>0</v>
      </c>
      <c r="M2065" s="347">
        <f>IF(InpOverride!M2065="",F_Inputs!M2065,InpOverride!M2065)</f>
        <v>0</v>
      </c>
    </row>
    <row r="2066" spans="1:13" x14ac:dyDescent="0.35">
      <c r="A2066" t="s">
        <v>137</v>
      </c>
      <c r="B2066" t="s">
        <v>414</v>
      </c>
      <c r="C2066" t="s">
        <v>415</v>
      </c>
      <c r="D2066" t="s">
        <v>188</v>
      </c>
      <c r="E2066" t="s">
        <v>292</v>
      </c>
      <c r="F2066" s="347">
        <f>IF(InpOverride!F2066="",F_Inputs!F2066,InpOverride!F2066)</f>
        <v>0</v>
      </c>
      <c r="G2066" s="347">
        <f>IF(InpOverride!G2066="",F_Inputs!G2066,InpOverride!G2066)</f>
        <v>0</v>
      </c>
      <c r="H2066" s="347">
        <f>IF(InpOverride!H2066="",F_Inputs!H2066,InpOverride!H2066)</f>
        <v>0</v>
      </c>
      <c r="I2066" s="347">
        <f>IF(InpOverride!I2066="",F_Inputs!I2066,InpOverride!I2066)</f>
        <v>1287</v>
      </c>
      <c r="J2066" s="347">
        <f>IF(InpOverride!J2066="",F_Inputs!J2066,InpOverride!J2066)</f>
        <v>0</v>
      </c>
      <c r="K2066" s="347">
        <f>IF(InpOverride!K2066="",F_Inputs!K2066,InpOverride!K2066)</f>
        <v>0</v>
      </c>
      <c r="L2066" s="347">
        <f>IF(InpOverride!L2066="",F_Inputs!L2066,InpOverride!L2066)</f>
        <v>0</v>
      </c>
      <c r="M2066" s="347">
        <f>IF(InpOverride!M2066="",F_Inputs!M2066,InpOverride!M2066)</f>
        <v>0</v>
      </c>
    </row>
    <row r="2067" spans="1:13" x14ac:dyDescent="0.35">
      <c r="A2067" t="s">
        <v>137</v>
      </c>
      <c r="B2067" t="s">
        <v>416</v>
      </c>
      <c r="C2067" t="s">
        <v>417</v>
      </c>
      <c r="D2067" t="s">
        <v>188</v>
      </c>
      <c r="E2067" t="s">
        <v>292</v>
      </c>
      <c r="F2067" s="347">
        <f>IF(InpOverride!F2067="",F_Inputs!F2067,InpOverride!F2067)</f>
        <v>0</v>
      </c>
      <c r="G2067" s="347">
        <f>IF(InpOverride!G2067="",F_Inputs!G2067,InpOverride!G2067)</f>
        <v>0</v>
      </c>
      <c r="H2067" s="347">
        <f>IF(InpOverride!H2067="",F_Inputs!H2067,InpOverride!H2067)</f>
        <v>0</v>
      </c>
      <c r="I2067" s="347">
        <f>IF(InpOverride!I2067="",F_Inputs!I2067,InpOverride!I2067)</f>
        <v>106.765108465718</v>
      </c>
      <c r="J2067" s="347">
        <f>IF(InpOverride!J2067="",F_Inputs!J2067,InpOverride!J2067)</f>
        <v>0</v>
      </c>
      <c r="K2067" s="347">
        <f>IF(InpOverride!K2067="",F_Inputs!K2067,InpOverride!K2067)</f>
        <v>0</v>
      </c>
      <c r="L2067" s="347">
        <f>IF(InpOverride!L2067="",F_Inputs!L2067,InpOverride!L2067)</f>
        <v>0</v>
      </c>
      <c r="M2067" s="347">
        <f>IF(InpOverride!M2067="",F_Inputs!M2067,InpOverride!M2067)</f>
        <v>0</v>
      </c>
    </row>
    <row r="2068" spans="1:13" x14ac:dyDescent="0.35">
      <c r="A2068" t="s">
        <v>137</v>
      </c>
      <c r="B2068" t="s">
        <v>418</v>
      </c>
      <c r="C2068" t="s">
        <v>419</v>
      </c>
      <c r="D2068" t="s">
        <v>188</v>
      </c>
      <c r="E2068" t="s">
        <v>292</v>
      </c>
      <c r="F2068" s="347">
        <f>IF(InpOverride!F2068="",F_Inputs!F2068,InpOverride!F2068)</f>
        <v>0</v>
      </c>
      <c r="G2068" s="347">
        <f>IF(InpOverride!G2068="",F_Inputs!G2068,InpOverride!G2068)</f>
        <v>0</v>
      </c>
      <c r="H2068" s="347">
        <f>IF(InpOverride!H2068="",F_Inputs!H2068,InpOverride!H2068)</f>
        <v>0</v>
      </c>
      <c r="I2068" s="347">
        <f>IF(InpOverride!I2068="",F_Inputs!I2068,InpOverride!I2068)</f>
        <v>2142</v>
      </c>
      <c r="J2068" s="347">
        <f>IF(InpOverride!J2068="",F_Inputs!J2068,InpOverride!J2068)</f>
        <v>0</v>
      </c>
      <c r="K2068" s="347">
        <f>IF(InpOverride!K2068="",F_Inputs!K2068,InpOverride!K2068)</f>
        <v>0</v>
      </c>
      <c r="L2068" s="347">
        <f>IF(InpOverride!L2068="",F_Inputs!L2068,InpOverride!L2068)</f>
        <v>0</v>
      </c>
      <c r="M2068" s="347">
        <f>IF(InpOverride!M2068="",F_Inputs!M2068,InpOverride!M2068)</f>
        <v>0</v>
      </c>
    </row>
    <row r="2069" spans="1:13" x14ac:dyDescent="0.35">
      <c r="A2069" t="s">
        <v>137</v>
      </c>
      <c r="B2069" t="s">
        <v>420</v>
      </c>
      <c r="C2069" s="327" t="s">
        <v>421</v>
      </c>
      <c r="D2069">
        <v>0</v>
      </c>
      <c r="E2069" t="s">
        <v>292</v>
      </c>
      <c r="F2069" s="347">
        <f>IF(InpOverride!F2069="",F_Inputs!F2069,InpOverride!F2069)</f>
        <v>0</v>
      </c>
      <c r="G2069" s="347">
        <f>IF(InpOverride!G2069="",F_Inputs!G2069,InpOverride!G2069)</f>
        <v>0</v>
      </c>
      <c r="H2069" s="347">
        <f>IF(InpOverride!H2069="",F_Inputs!H2069,InpOverride!H2069)</f>
        <v>0</v>
      </c>
      <c r="I2069" s="347">
        <f>IF(InpOverride!I2069="",F_Inputs!I2069,InpOverride!I2069)</f>
        <v>1316.4797811502699</v>
      </c>
      <c r="J2069" s="347">
        <f>IF(InpOverride!J2069="",F_Inputs!J2069,InpOverride!J2069)</f>
        <v>0</v>
      </c>
      <c r="K2069" s="347">
        <f>IF(InpOverride!K2069="",F_Inputs!K2069,InpOverride!K2069)</f>
        <v>0</v>
      </c>
      <c r="L2069" s="347">
        <f>IF(InpOverride!L2069="",F_Inputs!L2069,InpOverride!L2069)</f>
        <v>0</v>
      </c>
      <c r="M2069" s="347">
        <f>IF(InpOverride!M2069="",F_Inputs!M2069,InpOverride!M2069)</f>
        <v>0</v>
      </c>
    </row>
    <row r="2070" spans="1:13" x14ac:dyDescent="0.35">
      <c r="A2070" t="s">
        <v>137</v>
      </c>
      <c r="B2070" t="s">
        <v>422</v>
      </c>
      <c r="C2070" s="327" t="s">
        <v>423</v>
      </c>
      <c r="D2070" t="s">
        <v>424</v>
      </c>
      <c r="E2070" t="s">
        <v>292</v>
      </c>
      <c r="F2070" s="347">
        <f>IF(InpOverride!F2070="",F_Inputs!F2070,InpOverride!F2070)</f>
        <v>0</v>
      </c>
      <c r="G2070" s="347">
        <f>IF(InpOverride!G2070="",F_Inputs!G2070,InpOverride!G2070)</f>
        <v>0</v>
      </c>
      <c r="H2070" s="347">
        <f>IF(InpOverride!H2070="",F_Inputs!H2070,InpOverride!H2070)</f>
        <v>0</v>
      </c>
      <c r="I2070" s="347">
        <f>IF(InpOverride!I2070="",F_Inputs!I2070,InpOverride!I2070)</f>
        <v>199.88</v>
      </c>
      <c r="J2070" s="347">
        <f>IF(InpOverride!J2070="",F_Inputs!J2070,InpOverride!J2070)</f>
        <v>0</v>
      </c>
      <c r="K2070" s="347">
        <f>IF(InpOverride!K2070="",F_Inputs!K2070,InpOverride!K2070)</f>
        <v>0</v>
      </c>
      <c r="L2070" s="347">
        <f>IF(InpOverride!L2070="",F_Inputs!L2070,InpOverride!L2070)</f>
        <v>0</v>
      </c>
      <c r="M2070" s="347">
        <f>IF(InpOverride!M2070="",F_Inputs!M2070,InpOverride!M2070)</f>
        <v>0</v>
      </c>
    </row>
    <row r="2071" spans="1:13" x14ac:dyDescent="0.35">
      <c r="A2071" t="s">
        <v>137</v>
      </c>
      <c r="B2071" t="s">
        <v>425</v>
      </c>
      <c r="C2071" t="s">
        <v>426</v>
      </c>
      <c r="D2071" t="s">
        <v>427</v>
      </c>
      <c r="E2071" t="s">
        <v>292</v>
      </c>
      <c r="F2071" s="347">
        <f>IF(InpOverride!F2071="",F_Inputs!F2071,InpOverride!F2071)</f>
        <v>135.9</v>
      </c>
      <c r="G2071" s="347">
        <f>IF(InpOverride!G2071="",F_Inputs!G2071,InpOverride!G2071)</f>
        <v>139.30000000000001</v>
      </c>
      <c r="H2071" s="347">
        <f>IF(InpOverride!H2071="",F_Inputs!H2071,InpOverride!H2071)</f>
        <v>138.30000000000001</v>
      </c>
      <c r="I2071" s="347">
        <f>IF(InpOverride!I2071="",F_Inputs!I2071,InpOverride!I2071)</f>
        <v>151.80000000000001</v>
      </c>
      <c r="J2071" s="347">
        <f>IF(InpOverride!J2071="",F_Inputs!J2071,InpOverride!J2071)</f>
        <v>0</v>
      </c>
      <c r="K2071" s="347">
        <f>IF(InpOverride!K2071="",F_Inputs!K2071,InpOverride!K2071)</f>
        <v>0</v>
      </c>
      <c r="L2071" s="347">
        <f>IF(InpOverride!L2071="",F_Inputs!L2071,InpOverride!L2071)</f>
        <v>0</v>
      </c>
      <c r="M2071" s="347">
        <f>IF(InpOverride!M2071="",F_Inputs!M2071,InpOverride!M2071)</f>
        <v>0</v>
      </c>
    </row>
    <row r="2072" spans="1:13" x14ac:dyDescent="0.35">
      <c r="A2072" t="s">
        <v>137</v>
      </c>
      <c r="B2072" t="s">
        <v>428</v>
      </c>
      <c r="C2072" t="s">
        <v>429</v>
      </c>
      <c r="D2072" t="s">
        <v>424</v>
      </c>
      <c r="E2072" t="s">
        <v>292</v>
      </c>
      <c r="F2072" s="347">
        <f>IF(InpOverride!F2072="",F_Inputs!F2072,InpOverride!F2072)</f>
        <v>76.5</v>
      </c>
      <c r="G2072" s="347">
        <f>IF(InpOverride!G2072="",F_Inputs!G2072,InpOverride!G2072)</f>
        <v>75.599999999999994</v>
      </c>
      <c r="H2072" s="347">
        <f>IF(InpOverride!H2072="",F_Inputs!H2072,InpOverride!H2072)</f>
        <v>67.900000000000006</v>
      </c>
      <c r="I2072" s="347">
        <f>IF(InpOverride!I2072="",F_Inputs!I2072,InpOverride!I2072)</f>
        <v>65.099999999999994</v>
      </c>
      <c r="J2072" s="347">
        <f>IF(InpOverride!J2072="",F_Inputs!J2072,InpOverride!J2072)</f>
        <v>0</v>
      </c>
      <c r="K2072" s="347">
        <f>IF(InpOverride!K2072="",F_Inputs!K2072,InpOverride!K2072)</f>
        <v>0</v>
      </c>
      <c r="L2072" s="347">
        <f>IF(InpOverride!L2072="",F_Inputs!L2072,InpOverride!L2072)</f>
        <v>0</v>
      </c>
      <c r="M2072" s="347">
        <f>IF(InpOverride!M2072="",F_Inputs!M2072,InpOverride!M2072)</f>
        <v>0</v>
      </c>
    </row>
    <row r="2073" spans="1:13" x14ac:dyDescent="0.35">
      <c r="A2073" t="s">
        <v>137</v>
      </c>
      <c r="B2073" t="s">
        <v>430</v>
      </c>
      <c r="C2073" t="s">
        <v>431</v>
      </c>
      <c r="D2073" t="s">
        <v>424</v>
      </c>
      <c r="E2073" t="s">
        <v>292</v>
      </c>
      <c r="F2073" s="347">
        <f>IF(InpOverride!F2073="",F_Inputs!F2073,InpOverride!F2073)</f>
        <v>0</v>
      </c>
      <c r="G2073" s="347">
        <f>IF(InpOverride!G2073="",F_Inputs!G2073,InpOverride!G2073)</f>
        <v>0</v>
      </c>
      <c r="H2073" s="347">
        <f>IF(InpOverride!H2073="",F_Inputs!H2073,InpOverride!H2073)</f>
        <v>0</v>
      </c>
      <c r="I2073" s="347">
        <f>IF(InpOverride!I2073="",F_Inputs!I2073,InpOverride!I2073)</f>
        <v>73.3</v>
      </c>
      <c r="J2073" s="347">
        <f>IF(InpOverride!J2073="",F_Inputs!J2073,InpOverride!J2073)</f>
        <v>0</v>
      </c>
      <c r="K2073" s="347">
        <f>IF(InpOverride!K2073="",F_Inputs!K2073,InpOverride!K2073)</f>
        <v>0</v>
      </c>
      <c r="L2073" s="347">
        <f>IF(InpOverride!L2073="",F_Inputs!L2073,InpOverride!L2073)</f>
        <v>0</v>
      </c>
      <c r="M2073" s="347">
        <f>IF(InpOverride!M2073="",F_Inputs!M2073,InpOverride!M2073)</f>
        <v>0</v>
      </c>
    </row>
    <row r="2074" spans="1:13" x14ac:dyDescent="0.35">
      <c r="A2074" t="s">
        <v>137</v>
      </c>
      <c r="B2074" t="s">
        <v>432</v>
      </c>
      <c r="C2074" t="s">
        <v>433</v>
      </c>
      <c r="D2074" t="s">
        <v>424</v>
      </c>
      <c r="E2074" t="s">
        <v>292</v>
      </c>
      <c r="F2074" s="347">
        <f>IF(InpOverride!F2074="",F_Inputs!F2074,InpOverride!F2074)</f>
        <v>0</v>
      </c>
      <c r="G2074" s="347">
        <f>IF(InpOverride!G2074="",F_Inputs!G2074,InpOverride!G2074)</f>
        <v>0</v>
      </c>
      <c r="H2074" s="347">
        <f>IF(InpOverride!H2074="",F_Inputs!H2074,InpOverride!H2074)</f>
        <v>0</v>
      </c>
      <c r="I2074" s="347">
        <f>IF(InpOverride!I2074="",F_Inputs!I2074,InpOverride!I2074)</f>
        <v>69.5</v>
      </c>
      <c r="J2074" s="347">
        <f>IF(InpOverride!J2074="",F_Inputs!J2074,InpOverride!J2074)</f>
        <v>0</v>
      </c>
      <c r="K2074" s="347">
        <f>IF(InpOverride!K2074="",F_Inputs!K2074,InpOverride!K2074)</f>
        <v>0</v>
      </c>
      <c r="L2074" s="347">
        <f>IF(InpOverride!L2074="",F_Inputs!L2074,InpOverride!L2074)</f>
        <v>0</v>
      </c>
      <c r="M2074" s="347">
        <f>IF(InpOverride!M2074="",F_Inputs!M2074,InpOverride!M2074)</f>
        <v>0</v>
      </c>
    </row>
    <row r="2075" spans="1:13" x14ac:dyDescent="0.35">
      <c r="A2075" t="s">
        <v>137</v>
      </c>
      <c r="B2075" t="s">
        <v>434</v>
      </c>
      <c r="C2075" t="s">
        <v>435</v>
      </c>
      <c r="D2075" t="s">
        <v>427</v>
      </c>
      <c r="E2075" t="s">
        <v>292</v>
      </c>
      <c r="F2075" s="347">
        <f>IF(InpOverride!F2075="",F_Inputs!F2075,InpOverride!F2075)</f>
        <v>0</v>
      </c>
      <c r="G2075" s="347">
        <f>IF(InpOverride!G2075="",F_Inputs!G2075,InpOverride!G2075)</f>
        <v>0</v>
      </c>
      <c r="H2075" s="347">
        <f>IF(InpOverride!H2075="",F_Inputs!H2075,InpOverride!H2075)</f>
        <v>0</v>
      </c>
      <c r="I2075" s="347">
        <f>IF(InpOverride!I2075="",F_Inputs!I2075,InpOverride!I2075)</f>
        <v>137.80000000000001</v>
      </c>
      <c r="J2075" s="347">
        <f>IF(InpOverride!J2075="",F_Inputs!J2075,InpOverride!J2075)</f>
        <v>0</v>
      </c>
      <c r="K2075" s="347">
        <f>IF(InpOverride!K2075="",F_Inputs!K2075,InpOverride!K2075)</f>
        <v>0</v>
      </c>
      <c r="L2075" s="347">
        <f>IF(InpOverride!L2075="",F_Inputs!L2075,InpOverride!L2075)</f>
        <v>0</v>
      </c>
      <c r="M2075" s="347">
        <f>IF(InpOverride!M2075="",F_Inputs!M2075,InpOverride!M2075)</f>
        <v>0</v>
      </c>
    </row>
    <row r="2076" spans="1:13" x14ac:dyDescent="0.35">
      <c r="A2076" t="s">
        <v>137</v>
      </c>
      <c r="B2076" t="s">
        <v>436</v>
      </c>
      <c r="C2076" t="s">
        <v>437</v>
      </c>
      <c r="D2076" t="s">
        <v>427</v>
      </c>
      <c r="E2076" t="s">
        <v>292</v>
      </c>
      <c r="F2076" s="347">
        <f>IF(InpOverride!F2076="",F_Inputs!F2076,InpOverride!F2076)</f>
        <v>0</v>
      </c>
      <c r="G2076" s="347">
        <f>IF(InpOverride!G2076="",F_Inputs!G2076,InpOverride!G2076)</f>
        <v>0</v>
      </c>
      <c r="H2076" s="347">
        <f>IF(InpOverride!H2076="",F_Inputs!H2076,InpOverride!H2076)</f>
        <v>0</v>
      </c>
      <c r="I2076" s="347">
        <f>IF(InpOverride!I2076="",F_Inputs!I2076,InpOverride!I2076)</f>
        <v>143.1</v>
      </c>
      <c r="J2076" s="347">
        <f>IF(InpOverride!J2076="",F_Inputs!J2076,InpOverride!J2076)</f>
        <v>0</v>
      </c>
      <c r="K2076" s="347">
        <f>IF(InpOverride!K2076="",F_Inputs!K2076,InpOverride!K2076)</f>
        <v>0</v>
      </c>
      <c r="L2076" s="347">
        <f>IF(InpOverride!L2076="",F_Inputs!L2076,InpOverride!L2076)</f>
        <v>0</v>
      </c>
      <c r="M2076" s="347">
        <f>IF(InpOverride!M2076="",F_Inputs!M2076,InpOverride!M2076)</f>
        <v>0</v>
      </c>
    </row>
    <row r="2077" spans="1:13" x14ac:dyDescent="0.35">
      <c r="A2077" t="s">
        <v>137</v>
      </c>
      <c r="B2077" t="s">
        <v>438</v>
      </c>
      <c r="C2077" t="s">
        <v>439</v>
      </c>
      <c r="D2077">
        <v>0</v>
      </c>
      <c r="E2077" t="s">
        <v>292</v>
      </c>
      <c r="F2077" s="347">
        <f>IF(InpOverride!F2077="",F_Inputs!F2077,InpOverride!F2077)</f>
        <v>615.40800000000002</v>
      </c>
      <c r="G2077" s="347">
        <f>IF(InpOverride!G2077="",F_Inputs!G2077,InpOverride!G2077)</f>
        <v>621.10599999999999</v>
      </c>
      <c r="H2077" s="347">
        <f>IF(InpOverride!H2077="",F_Inputs!H2077,InpOverride!H2077)</f>
        <v>625.51300000000003</v>
      </c>
      <c r="I2077" s="347">
        <f>IF(InpOverride!I2077="",F_Inputs!I2077,InpOverride!I2077)</f>
        <v>627.70100000000002</v>
      </c>
      <c r="J2077" s="347">
        <f>IF(InpOverride!J2077="",F_Inputs!J2077,InpOverride!J2077)</f>
        <v>0</v>
      </c>
      <c r="K2077" s="347">
        <f>IF(InpOverride!K2077="",F_Inputs!K2077,InpOverride!K2077)</f>
        <v>0</v>
      </c>
      <c r="L2077" s="347">
        <f>IF(InpOverride!L2077="",F_Inputs!L2077,InpOverride!L2077)</f>
        <v>0</v>
      </c>
      <c r="M2077" s="347">
        <f>IF(InpOverride!M2077="",F_Inputs!M2077,InpOverride!M2077)</f>
        <v>0</v>
      </c>
    </row>
    <row r="2078" spans="1:13" x14ac:dyDescent="0.35">
      <c r="A2078" t="s">
        <v>137</v>
      </c>
      <c r="B2078" t="s">
        <v>440</v>
      </c>
      <c r="C2078" t="s">
        <v>441</v>
      </c>
      <c r="D2078" t="s">
        <v>188</v>
      </c>
      <c r="E2078" t="s">
        <v>292</v>
      </c>
      <c r="F2078" s="347">
        <f>IF(InpOverride!F2078="",F_Inputs!F2078,InpOverride!F2078)</f>
        <v>0</v>
      </c>
      <c r="G2078" s="347">
        <f>IF(InpOverride!G2078="",F_Inputs!G2078,InpOverride!G2078)</f>
        <v>0</v>
      </c>
      <c r="H2078" s="347">
        <f>IF(InpOverride!H2078="",F_Inputs!H2078,InpOverride!H2078)</f>
        <v>0</v>
      </c>
      <c r="I2078" s="347">
        <f>IF(InpOverride!I2078="",F_Inputs!I2078,InpOverride!I2078)</f>
        <v>1991.19583333333</v>
      </c>
      <c r="J2078" s="347">
        <f>IF(InpOverride!J2078="",F_Inputs!J2078,InpOverride!J2078)</f>
        <v>0</v>
      </c>
      <c r="K2078" s="347">
        <f>IF(InpOverride!K2078="",F_Inputs!K2078,InpOverride!K2078)</f>
        <v>0</v>
      </c>
      <c r="L2078" s="347">
        <f>IF(InpOverride!L2078="",F_Inputs!L2078,InpOverride!L2078)</f>
        <v>0</v>
      </c>
      <c r="M2078" s="347">
        <f>IF(InpOverride!M2078="",F_Inputs!M2078,InpOverride!M2078)</f>
        <v>0</v>
      </c>
    </row>
    <row r="2079" spans="1:13" x14ac:dyDescent="0.35">
      <c r="A2079" t="s">
        <v>137</v>
      </c>
      <c r="B2079" t="s">
        <v>442</v>
      </c>
      <c r="C2079" t="s">
        <v>443</v>
      </c>
      <c r="D2079" t="s">
        <v>188</v>
      </c>
      <c r="E2079" t="s">
        <v>292</v>
      </c>
      <c r="F2079" s="347">
        <f>IF(InpOverride!F2079="",F_Inputs!F2079,InpOverride!F2079)</f>
        <v>0</v>
      </c>
      <c r="G2079" s="347">
        <f>IF(InpOverride!G2079="",F_Inputs!G2079,InpOverride!G2079)</f>
        <v>0</v>
      </c>
      <c r="H2079" s="347">
        <f>IF(InpOverride!H2079="",F_Inputs!H2079,InpOverride!H2079)</f>
        <v>0</v>
      </c>
      <c r="I2079" s="347">
        <f>IF(InpOverride!I2079="",F_Inputs!I2079,InpOverride!I2079)</f>
        <v>7727</v>
      </c>
      <c r="J2079" s="347">
        <f>IF(InpOverride!J2079="",F_Inputs!J2079,InpOverride!J2079)</f>
        <v>0</v>
      </c>
      <c r="K2079" s="347">
        <f>IF(InpOverride!K2079="",F_Inputs!K2079,InpOverride!K2079)</f>
        <v>0</v>
      </c>
      <c r="L2079" s="347">
        <f>IF(InpOverride!L2079="",F_Inputs!L2079,InpOverride!L2079)</f>
        <v>0</v>
      </c>
      <c r="M2079" s="347">
        <f>IF(InpOverride!M2079="",F_Inputs!M2079,InpOverride!M2079)</f>
        <v>0</v>
      </c>
    </row>
    <row r="2080" spans="1:13" x14ac:dyDescent="0.35">
      <c r="A2080" t="s">
        <v>137</v>
      </c>
      <c r="B2080" t="s">
        <v>444</v>
      </c>
      <c r="C2080" t="s">
        <v>445</v>
      </c>
      <c r="D2080" t="s">
        <v>424</v>
      </c>
      <c r="E2080" t="s">
        <v>292</v>
      </c>
      <c r="F2080" s="347">
        <f>IF(InpOverride!F2080="",F_Inputs!F2080,InpOverride!F2080)</f>
        <v>0</v>
      </c>
      <c r="G2080" s="347">
        <f>IF(InpOverride!G2080="",F_Inputs!G2080,InpOverride!G2080)</f>
        <v>0</v>
      </c>
      <c r="H2080" s="347">
        <f>IF(InpOverride!H2080="",F_Inputs!H2080,InpOverride!H2080)</f>
        <v>0</v>
      </c>
      <c r="I2080" s="347">
        <f>IF(InpOverride!I2080="",F_Inputs!I2080,InpOverride!I2080)</f>
        <v>579.9</v>
      </c>
      <c r="J2080" s="347">
        <f>IF(InpOverride!J2080="",F_Inputs!J2080,InpOverride!J2080)</f>
        <v>0</v>
      </c>
      <c r="K2080" s="347">
        <f>IF(InpOverride!K2080="",F_Inputs!K2080,InpOverride!K2080)</f>
        <v>0</v>
      </c>
      <c r="L2080" s="347">
        <f>IF(InpOverride!L2080="",F_Inputs!L2080,InpOverride!L2080)</f>
        <v>0</v>
      </c>
      <c r="M2080" s="347">
        <f>IF(InpOverride!M2080="",F_Inputs!M2080,InpOverride!M2080)</f>
        <v>0</v>
      </c>
    </row>
    <row r="2081" spans="1:13" x14ac:dyDescent="0.35">
      <c r="A2081" t="s">
        <v>137</v>
      </c>
      <c r="B2081" t="s">
        <v>446</v>
      </c>
      <c r="C2081" t="s">
        <v>447</v>
      </c>
      <c r="D2081" t="s">
        <v>424</v>
      </c>
      <c r="E2081" t="s">
        <v>292</v>
      </c>
      <c r="F2081" s="347">
        <f>IF(InpOverride!F2081="",F_Inputs!F2081,InpOverride!F2081)</f>
        <v>0</v>
      </c>
      <c r="G2081" s="347">
        <f>IF(InpOverride!G2081="",F_Inputs!G2081,InpOverride!G2081)</f>
        <v>0</v>
      </c>
      <c r="H2081" s="347">
        <f>IF(InpOverride!H2081="",F_Inputs!H2081,InpOverride!H2081)</f>
        <v>0</v>
      </c>
      <c r="I2081" s="347">
        <f>IF(InpOverride!I2081="",F_Inputs!I2081,InpOverride!I2081)</f>
        <v>3.31</v>
      </c>
      <c r="J2081" s="347">
        <f>IF(InpOverride!J2081="",F_Inputs!J2081,InpOverride!J2081)</f>
        <v>0</v>
      </c>
      <c r="K2081" s="347">
        <f>IF(InpOverride!K2081="",F_Inputs!K2081,InpOverride!K2081)</f>
        <v>0</v>
      </c>
      <c r="L2081" s="347">
        <f>IF(InpOverride!L2081="",F_Inputs!L2081,InpOverride!L2081)</f>
        <v>0</v>
      </c>
      <c r="M2081" s="347">
        <f>IF(InpOverride!M2081="",F_Inputs!M2081,InpOverride!M2081)</f>
        <v>0</v>
      </c>
    </row>
    <row r="2082" spans="1:13" x14ac:dyDescent="0.35">
      <c r="A2082" t="s">
        <v>137</v>
      </c>
      <c r="B2082" t="s">
        <v>448</v>
      </c>
      <c r="C2082" t="s">
        <v>449</v>
      </c>
      <c r="D2082">
        <v>0</v>
      </c>
      <c r="E2082" t="s">
        <v>292</v>
      </c>
      <c r="F2082" s="347">
        <f>IF(InpOverride!F2082="",F_Inputs!F2082,InpOverride!F2082)</f>
        <v>0</v>
      </c>
      <c r="G2082" s="347">
        <f>IF(InpOverride!G2082="",F_Inputs!G2082,InpOverride!G2082)</f>
        <v>0</v>
      </c>
      <c r="H2082" s="347">
        <f>IF(InpOverride!H2082="",F_Inputs!H2082,InpOverride!H2082)</f>
        <v>0</v>
      </c>
      <c r="I2082" s="347">
        <f>IF(InpOverride!I2082="",F_Inputs!I2082,InpOverride!I2082)</f>
        <v>1229.674</v>
      </c>
      <c r="J2082" s="347">
        <f>IF(InpOverride!J2082="",F_Inputs!J2082,InpOverride!J2082)</f>
        <v>0</v>
      </c>
      <c r="K2082" s="347">
        <f>IF(InpOverride!K2082="",F_Inputs!K2082,InpOverride!K2082)</f>
        <v>0</v>
      </c>
      <c r="L2082" s="347">
        <f>IF(InpOverride!L2082="",F_Inputs!L2082,InpOverride!L2082)</f>
        <v>0</v>
      </c>
      <c r="M2082" s="347">
        <f>IF(InpOverride!M2082="",F_Inputs!M2082,InpOverride!M2082)</f>
        <v>0</v>
      </c>
    </row>
    <row r="2083" spans="1:13" x14ac:dyDescent="0.35">
      <c r="A2083" t="s">
        <v>137</v>
      </c>
      <c r="B2083" t="s">
        <v>450</v>
      </c>
      <c r="C2083" t="s">
        <v>451</v>
      </c>
      <c r="D2083" t="s">
        <v>188</v>
      </c>
      <c r="E2083" t="s">
        <v>292</v>
      </c>
      <c r="F2083" s="347">
        <f>IF(InpOverride!F2083="",F_Inputs!F2083,InpOverride!F2083)</f>
        <v>0</v>
      </c>
      <c r="G2083" s="347">
        <f>IF(InpOverride!G2083="",F_Inputs!G2083,InpOverride!G2083)</f>
        <v>0</v>
      </c>
      <c r="H2083" s="347">
        <f>IF(InpOverride!H2083="",F_Inputs!H2083,InpOverride!H2083)</f>
        <v>0</v>
      </c>
      <c r="I2083" s="347">
        <f>IF(InpOverride!I2083="",F_Inputs!I2083,InpOverride!I2083)</f>
        <v>30932</v>
      </c>
      <c r="J2083" s="347">
        <f>IF(InpOverride!J2083="",F_Inputs!J2083,InpOverride!J2083)</f>
        <v>0</v>
      </c>
      <c r="K2083" s="347">
        <f>IF(InpOverride!K2083="",F_Inputs!K2083,InpOverride!K2083)</f>
        <v>0</v>
      </c>
      <c r="L2083" s="347">
        <f>IF(InpOverride!L2083="",F_Inputs!L2083,InpOverride!L2083)</f>
        <v>0</v>
      </c>
      <c r="M2083" s="347">
        <f>IF(InpOverride!M2083="",F_Inputs!M2083,InpOverride!M2083)</f>
        <v>0</v>
      </c>
    </row>
    <row r="2084" spans="1:13" x14ac:dyDescent="0.35">
      <c r="A2084" t="s">
        <v>137</v>
      </c>
      <c r="B2084" t="s">
        <v>452</v>
      </c>
      <c r="C2084" t="s">
        <v>453</v>
      </c>
      <c r="D2084" t="s">
        <v>188</v>
      </c>
      <c r="E2084" t="s">
        <v>292</v>
      </c>
      <c r="F2084" s="347">
        <f>IF(InpOverride!F2084="",F_Inputs!F2084,InpOverride!F2084)</f>
        <v>0</v>
      </c>
      <c r="G2084" s="347">
        <f>IF(InpOverride!G2084="",F_Inputs!G2084,InpOverride!G2084)</f>
        <v>0</v>
      </c>
      <c r="H2084" s="347">
        <f>IF(InpOverride!H2084="",F_Inputs!H2084,InpOverride!H2084)</f>
        <v>0</v>
      </c>
      <c r="I2084" s="347">
        <f>IF(InpOverride!I2084="",F_Inputs!I2084,InpOverride!I2084)</f>
        <v>9203</v>
      </c>
      <c r="J2084" s="347">
        <f>IF(InpOverride!J2084="",F_Inputs!J2084,InpOverride!J2084)</f>
        <v>0</v>
      </c>
      <c r="K2084" s="347">
        <f>IF(InpOverride!K2084="",F_Inputs!K2084,InpOverride!K2084)</f>
        <v>0</v>
      </c>
      <c r="L2084" s="347">
        <f>IF(InpOverride!L2084="",F_Inputs!L2084,InpOverride!L2084)</f>
        <v>0</v>
      </c>
      <c r="M2084" s="347">
        <f>IF(InpOverride!M2084="",F_Inputs!M2084,InpOverride!M2084)</f>
        <v>0</v>
      </c>
    </row>
    <row r="2085" spans="1:13" x14ac:dyDescent="0.35">
      <c r="A2085" t="s">
        <v>137</v>
      </c>
      <c r="B2085" t="s">
        <v>454</v>
      </c>
      <c r="C2085" t="s">
        <v>455</v>
      </c>
      <c r="D2085" t="s">
        <v>188</v>
      </c>
      <c r="E2085" t="s">
        <v>292</v>
      </c>
      <c r="F2085" s="347">
        <f>IF(InpOverride!F2085="",F_Inputs!F2085,InpOverride!F2085)</f>
        <v>0</v>
      </c>
      <c r="G2085" s="347">
        <f>IF(InpOverride!G2085="",F_Inputs!G2085,InpOverride!G2085)</f>
        <v>0</v>
      </c>
      <c r="H2085" s="347">
        <f>IF(InpOverride!H2085="",F_Inputs!H2085,InpOverride!H2085)</f>
        <v>0</v>
      </c>
      <c r="I2085" s="347">
        <f>IF(InpOverride!I2085="",F_Inputs!I2085,InpOverride!I2085)</f>
        <v>4543</v>
      </c>
      <c r="J2085" s="347">
        <f>IF(InpOverride!J2085="",F_Inputs!J2085,InpOverride!J2085)</f>
        <v>0</v>
      </c>
      <c r="K2085" s="347">
        <f>IF(InpOverride!K2085="",F_Inputs!K2085,InpOverride!K2085)</f>
        <v>0</v>
      </c>
      <c r="L2085" s="347">
        <f>IF(InpOverride!L2085="",F_Inputs!L2085,InpOverride!L2085)</f>
        <v>0</v>
      </c>
      <c r="M2085" s="347">
        <f>IF(InpOverride!M2085="",F_Inputs!M2085,InpOverride!M2085)</f>
        <v>0</v>
      </c>
    </row>
    <row r="2086" spans="1:13" x14ac:dyDescent="0.35">
      <c r="A2086" t="s">
        <v>137</v>
      </c>
      <c r="B2086" t="s">
        <v>456</v>
      </c>
      <c r="C2086" t="s">
        <v>457</v>
      </c>
      <c r="D2086" t="s">
        <v>188</v>
      </c>
      <c r="E2086" t="s">
        <v>292</v>
      </c>
      <c r="F2086" s="347">
        <f>IF(InpOverride!F2086="",F_Inputs!F2086,InpOverride!F2086)</f>
        <v>0</v>
      </c>
      <c r="G2086" s="347">
        <f>IF(InpOverride!G2086="",F_Inputs!G2086,InpOverride!G2086)</f>
        <v>0</v>
      </c>
      <c r="H2086" s="347">
        <f>IF(InpOverride!H2086="",F_Inputs!H2086,InpOverride!H2086)</f>
        <v>0</v>
      </c>
      <c r="I2086" s="347">
        <f>IF(InpOverride!I2086="",F_Inputs!I2086,InpOverride!I2086)</f>
        <v>3286</v>
      </c>
      <c r="J2086" s="347">
        <f>IF(InpOverride!J2086="",F_Inputs!J2086,InpOverride!J2086)</f>
        <v>0</v>
      </c>
      <c r="K2086" s="347">
        <f>IF(InpOverride!K2086="",F_Inputs!K2086,InpOverride!K2086)</f>
        <v>0</v>
      </c>
      <c r="L2086" s="347">
        <f>IF(InpOverride!L2086="",F_Inputs!L2086,InpOverride!L2086)</f>
        <v>0</v>
      </c>
      <c r="M2086" s="347">
        <f>IF(InpOverride!M2086="",F_Inputs!M2086,InpOverride!M2086)</f>
        <v>0</v>
      </c>
    </row>
    <row r="2087" spans="1:13" x14ac:dyDescent="0.35">
      <c r="A2087" t="s">
        <v>137</v>
      </c>
      <c r="B2087" t="s">
        <v>458</v>
      </c>
      <c r="C2087" t="s">
        <v>459</v>
      </c>
      <c r="D2087" t="s">
        <v>172</v>
      </c>
      <c r="E2087" t="s">
        <v>292</v>
      </c>
      <c r="F2087" s="347">
        <f>IF(InpOverride!F2087="",F_Inputs!F2087,InpOverride!F2087)</f>
        <v>0</v>
      </c>
      <c r="G2087" s="347">
        <f>IF(InpOverride!G2087="",F_Inputs!G2087,InpOverride!G2087)</f>
        <v>0</v>
      </c>
      <c r="H2087" s="347">
        <f>IF(InpOverride!H2087="",F_Inputs!H2087,InpOverride!H2087)</f>
        <v>0</v>
      </c>
      <c r="I2087" s="347">
        <f>IF(InpOverride!I2087="",F_Inputs!I2087,InpOverride!I2087)</f>
        <v>1265.356</v>
      </c>
      <c r="J2087" s="347">
        <f>IF(InpOverride!J2087="",F_Inputs!J2087,InpOverride!J2087)</f>
        <v>0</v>
      </c>
      <c r="K2087" s="347">
        <f>IF(InpOverride!K2087="",F_Inputs!K2087,InpOverride!K2087)</f>
        <v>0</v>
      </c>
      <c r="L2087" s="347">
        <f>IF(InpOverride!L2087="",F_Inputs!L2087,InpOverride!L2087)</f>
        <v>0</v>
      </c>
      <c r="M2087" s="347">
        <f>IF(InpOverride!M2087="",F_Inputs!M2087,InpOverride!M2087)</f>
        <v>0</v>
      </c>
    </row>
    <row r="2088" spans="1:13" x14ac:dyDescent="0.35">
      <c r="A2088" t="s">
        <v>137</v>
      </c>
      <c r="B2088" t="s">
        <v>460</v>
      </c>
      <c r="C2088" t="s">
        <v>461</v>
      </c>
      <c r="D2088" t="s">
        <v>188</v>
      </c>
      <c r="E2088" t="s">
        <v>292</v>
      </c>
      <c r="F2088" s="347">
        <f>IF(InpOverride!F2088="",F_Inputs!F2088,InpOverride!F2088)</f>
        <v>0</v>
      </c>
      <c r="G2088" s="347">
        <f>IF(InpOverride!G2088="",F_Inputs!G2088,InpOverride!G2088)</f>
        <v>0</v>
      </c>
      <c r="H2088" s="347">
        <f>IF(InpOverride!H2088="",F_Inputs!H2088,InpOverride!H2088)</f>
        <v>0</v>
      </c>
      <c r="I2088" s="347">
        <f>IF(InpOverride!I2088="",F_Inputs!I2088,InpOverride!I2088)</f>
        <v>178</v>
      </c>
      <c r="J2088" s="347">
        <f>IF(InpOverride!J2088="",F_Inputs!J2088,InpOverride!J2088)</f>
        <v>0</v>
      </c>
      <c r="K2088" s="347">
        <f>IF(InpOverride!K2088="",F_Inputs!K2088,InpOverride!K2088)</f>
        <v>0</v>
      </c>
      <c r="L2088" s="347">
        <f>IF(InpOverride!L2088="",F_Inputs!L2088,InpOverride!L2088)</f>
        <v>0</v>
      </c>
      <c r="M2088" s="347">
        <f>IF(InpOverride!M2088="",F_Inputs!M2088,InpOverride!M2088)</f>
        <v>0</v>
      </c>
    </row>
    <row r="2089" spans="1:13" x14ac:dyDescent="0.35">
      <c r="A2089" t="s">
        <v>137</v>
      </c>
      <c r="B2089" t="s">
        <v>462</v>
      </c>
      <c r="C2089" t="s">
        <v>463</v>
      </c>
      <c r="D2089" t="s">
        <v>188</v>
      </c>
      <c r="E2089" t="s">
        <v>292</v>
      </c>
      <c r="F2089" s="347">
        <f>IF(InpOverride!F2089="",F_Inputs!F2089,InpOverride!F2089)</f>
        <v>0</v>
      </c>
      <c r="G2089" s="347">
        <f>IF(InpOverride!G2089="",F_Inputs!G2089,InpOverride!G2089)</f>
        <v>0</v>
      </c>
      <c r="H2089" s="347">
        <f>IF(InpOverride!H2089="",F_Inputs!H2089,InpOverride!H2089)</f>
        <v>0</v>
      </c>
      <c r="I2089" s="347">
        <f>IF(InpOverride!I2089="",F_Inputs!I2089,InpOverride!I2089)</f>
        <v>0</v>
      </c>
      <c r="J2089" s="347">
        <f>IF(InpOverride!J2089="",F_Inputs!J2089,InpOverride!J2089)</f>
        <v>0</v>
      </c>
      <c r="K2089" s="347">
        <f>IF(InpOverride!K2089="",F_Inputs!K2089,InpOverride!K2089)</f>
        <v>0</v>
      </c>
      <c r="L2089" s="347">
        <f>IF(InpOverride!L2089="",F_Inputs!L2089,InpOverride!L2089)</f>
        <v>0</v>
      </c>
      <c r="M2089" s="347">
        <f>IF(InpOverride!M2089="",F_Inputs!M2089,InpOverride!M2089)</f>
        <v>0</v>
      </c>
    </row>
    <row r="2090" spans="1:13" x14ac:dyDescent="0.35">
      <c r="A2090" t="s">
        <v>137</v>
      </c>
      <c r="B2090" t="s">
        <v>464</v>
      </c>
      <c r="C2090" t="s">
        <v>465</v>
      </c>
      <c r="D2090" t="s">
        <v>188</v>
      </c>
      <c r="E2090" t="s">
        <v>292</v>
      </c>
      <c r="F2090" s="347">
        <f>IF(InpOverride!F2090="",F_Inputs!F2090,InpOverride!F2090)</f>
        <v>0</v>
      </c>
      <c r="G2090" s="347">
        <f>IF(InpOverride!G2090="",F_Inputs!G2090,InpOverride!G2090)</f>
        <v>0</v>
      </c>
      <c r="H2090" s="347">
        <f>IF(InpOverride!H2090="",F_Inputs!H2090,InpOverride!H2090)</f>
        <v>0</v>
      </c>
      <c r="I2090" s="347">
        <f>IF(InpOverride!I2090="",F_Inputs!I2090,InpOverride!I2090)</f>
        <v>178</v>
      </c>
      <c r="J2090" s="347">
        <f>IF(InpOverride!J2090="",F_Inputs!J2090,InpOverride!J2090)</f>
        <v>0</v>
      </c>
      <c r="K2090" s="347">
        <f>IF(InpOverride!K2090="",F_Inputs!K2090,InpOverride!K2090)</f>
        <v>0</v>
      </c>
      <c r="L2090" s="347">
        <f>IF(InpOverride!L2090="",F_Inputs!L2090,InpOverride!L2090)</f>
        <v>0</v>
      </c>
      <c r="M2090" s="347">
        <f>IF(InpOverride!M2090="",F_Inputs!M2090,InpOverride!M2090)</f>
        <v>0</v>
      </c>
    </row>
    <row r="2091" spans="1:13" x14ac:dyDescent="0.35">
      <c r="A2091" t="s">
        <v>137</v>
      </c>
      <c r="B2091" t="s">
        <v>466</v>
      </c>
      <c r="C2091" t="s">
        <v>467</v>
      </c>
      <c r="D2091" t="s">
        <v>182</v>
      </c>
      <c r="E2091" t="s">
        <v>292</v>
      </c>
      <c r="F2091" s="347">
        <f>IF(InpOverride!F2091="",F_Inputs!F2091,InpOverride!F2091)</f>
        <v>0</v>
      </c>
      <c r="G2091" s="347">
        <f>IF(InpOverride!G2091="",F_Inputs!G2091,InpOverride!G2091)</f>
        <v>0</v>
      </c>
      <c r="H2091" s="347">
        <f>IF(InpOverride!H2091="",F_Inputs!H2091,InpOverride!H2091)</f>
        <v>0</v>
      </c>
      <c r="I2091" s="347">
        <f>IF(InpOverride!I2091="",F_Inputs!I2091,InpOverride!I2091)</f>
        <v>34551</v>
      </c>
      <c r="J2091" s="347">
        <f>IF(InpOverride!J2091="",F_Inputs!J2091,InpOverride!J2091)</f>
        <v>0</v>
      </c>
      <c r="K2091" s="347">
        <f>IF(InpOverride!K2091="",F_Inputs!K2091,InpOverride!K2091)</f>
        <v>0</v>
      </c>
      <c r="L2091" s="347">
        <f>IF(InpOverride!L2091="",F_Inputs!L2091,InpOverride!L2091)</f>
        <v>0</v>
      </c>
      <c r="M2091" s="347">
        <f>IF(InpOverride!M2091="",F_Inputs!M2091,InpOverride!M2091)</f>
        <v>0</v>
      </c>
    </row>
    <row r="2092" spans="1:13" x14ac:dyDescent="0.35">
      <c r="A2092" t="s">
        <v>137</v>
      </c>
      <c r="B2092" t="s">
        <v>468</v>
      </c>
      <c r="C2092" t="s">
        <v>469</v>
      </c>
      <c r="D2092" t="s">
        <v>188</v>
      </c>
      <c r="E2092" t="s">
        <v>292</v>
      </c>
      <c r="F2092" s="347">
        <f>IF(InpOverride!F2092="",F_Inputs!F2092,InpOverride!F2092)</f>
        <v>0</v>
      </c>
      <c r="G2092" s="347">
        <f>IF(InpOverride!G2092="",F_Inputs!G2092,InpOverride!G2092)</f>
        <v>0</v>
      </c>
      <c r="H2092" s="347">
        <f>IF(InpOverride!H2092="",F_Inputs!H2092,InpOverride!H2092)</f>
        <v>0</v>
      </c>
      <c r="I2092" s="347">
        <f>IF(InpOverride!I2092="",F_Inputs!I2092,InpOverride!I2092)</f>
        <v>87</v>
      </c>
      <c r="J2092" s="347">
        <f>IF(InpOverride!J2092="",F_Inputs!J2092,InpOverride!J2092)</f>
        <v>0</v>
      </c>
      <c r="K2092" s="347">
        <f>IF(InpOverride!K2092="",F_Inputs!K2092,InpOverride!K2092)</f>
        <v>0</v>
      </c>
      <c r="L2092" s="347">
        <f>IF(InpOverride!L2092="",F_Inputs!L2092,InpOverride!L2092)</f>
        <v>0</v>
      </c>
      <c r="M2092" s="347">
        <f>IF(InpOverride!M2092="",F_Inputs!M2092,InpOverride!M2092)</f>
        <v>0</v>
      </c>
    </row>
    <row r="2093" spans="1:13" x14ac:dyDescent="0.35">
      <c r="A2093" t="s">
        <v>137</v>
      </c>
      <c r="B2093" t="s">
        <v>470</v>
      </c>
      <c r="C2093" t="s">
        <v>471</v>
      </c>
      <c r="D2093" t="s">
        <v>182</v>
      </c>
      <c r="E2093" t="s">
        <v>292</v>
      </c>
      <c r="F2093" s="347">
        <f>IF(InpOverride!F2093="",F_Inputs!F2093,InpOverride!F2093)</f>
        <v>0</v>
      </c>
      <c r="G2093" s="347">
        <f>IF(InpOverride!G2093="",F_Inputs!G2093,InpOverride!G2093)</f>
        <v>0</v>
      </c>
      <c r="H2093" s="347">
        <f>IF(InpOverride!H2093="",F_Inputs!H2093,InpOverride!H2093)</f>
        <v>0</v>
      </c>
      <c r="I2093" s="347">
        <f>IF(InpOverride!I2093="",F_Inputs!I2093,InpOverride!I2093)</f>
        <v>34965.72</v>
      </c>
      <c r="J2093" s="347">
        <f>IF(InpOverride!J2093="",F_Inputs!J2093,InpOverride!J2093)</f>
        <v>0</v>
      </c>
      <c r="K2093" s="347">
        <f>IF(InpOverride!K2093="",F_Inputs!K2093,InpOverride!K2093)</f>
        <v>0</v>
      </c>
      <c r="L2093" s="347">
        <f>IF(InpOverride!L2093="",F_Inputs!L2093,InpOverride!L2093)</f>
        <v>0</v>
      </c>
      <c r="M2093" s="347">
        <f>IF(InpOverride!M2093="",F_Inputs!M2093,InpOverride!M2093)</f>
        <v>0</v>
      </c>
    </row>
    <row r="2094" spans="1:13" x14ac:dyDescent="0.35">
      <c r="A2094" t="s">
        <v>137</v>
      </c>
      <c r="B2094" t="s">
        <v>472</v>
      </c>
      <c r="C2094" t="s">
        <v>473</v>
      </c>
      <c r="D2094" t="s">
        <v>188</v>
      </c>
      <c r="E2094" t="s">
        <v>292</v>
      </c>
      <c r="F2094" s="347">
        <f>IF(InpOverride!F2094="",F_Inputs!F2094,InpOverride!F2094)</f>
        <v>0</v>
      </c>
      <c r="G2094" s="347">
        <f>IF(InpOverride!G2094="",F_Inputs!G2094,InpOverride!G2094)</f>
        <v>0</v>
      </c>
      <c r="H2094" s="347">
        <f>IF(InpOverride!H2094="",F_Inputs!H2094,InpOverride!H2094)</f>
        <v>0</v>
      </c>
      <c r="I2094" s="347">
        <f>IF(InpOverride!I2094="",F_Inputs!I2094,InpOverride!I2094)</f>
        <v>214</v>
      </c>
      <c r="J2094" s="347">
        <f>IF(InpOverride!J2094="",F_Inputs!J2094,InpOverride!J2094)</f>
        <v>0</v>
      </c>
      <c r="K2094" s="347">
        <f>IF(InpOverride!K2094="",F_Inputs!K2094,InpOverride!K2094)</f>
        <v>0</v>
      </c>
      <c r="L2094" s="347">
        <f>IF(InpOverride!L2094="",F_Inputs!L2094,InpOverride!L2094)</f>
        <v>0</v>
      </c>
      <c r="M2094" s="347">
        <f>IF(InpOverride!M2094="",F_Inputs!M2094,InpOverride!M2094)</f>
        <v>0</v>
      </c>
    </row>
    <row r="2095" spans="1:13" x14ac:dyDescent="0.35">
      <c r="A2095" t="s">
        <v>137</v>
      </c>
      <c r="B2095" t="s">
        <v>474</v>
      </c>
      <c r="C2095" t="s">
        <v>475</v>
      </c>
      <c r="D2095" t="s">
        <v>170</v>
      </c>
      <c r="E2095" t="s">
        <v>292</v>
      </c>
      <c r="F2095" s="347">
        <f>IF(InpOverride!F2095="",F_Inputs!F2095,InpOverride!F2095)</f>
        <v>0</v>
      </c>
      <c r="G2095" s="347">
        <f>IF(InpOverride!G2095="",F_Inputs!G2095,InpOverride!G2095)</f>
        <v>0</v>
      </c>
      <c r="H2095" s="347">
        <f>IF(InpOverride!H2095="",F_Inputs!H2095,InpOverride!H2095)</f>
        <v>0</v>
      </c>
      <c r="I2095" s="347">
        <f>IF(InpOverride!I2095="",F_Inputs!I2095,InpOverride!I2095)</f>
        <v>-1.5685000000000001E-2</v>
      </c>
      <c r="J2095" s="347">
        <f>IF(InpOverride!J2095="",F_Inputs!J2095,InpOverride!J2095)</f>
        <v>0</v>
      </c>
      <c r="K2095" s="347">
        <f>IF(InpOverride!K2095="",F_Inputs!K2095,InpOverride!K2095)</f>
        <v>0</v>
      </c>
      <c r="L2095" s="347">
        <f>IF(InpOverride!L2095="",F_Inputs!L2095,InpOverride!L2095)</f>
        <v>0</v>
      </c>
      <c r="M2095" s="347">
        <f>IF(InpOverride!M2095="",F_Inputs!M2095,InpOverride!M2095)</f>
        <v>0</v>
      </c>
    </row>
    <row r="2096" spans="1:13" x14ac:dyDescent="0.35">
      <c r="A2096" t="s">
        <v>137</v>
      </c>
      <c r="B2096" t="s">
        <v>476</v>
      </c>
      <c r="C2096" t="s">
        <v>477</v>
      </c>
      <c r="D2096" t="s">
        <v>170</v>
      </c>
      <c r="E2096" t="s">
        <v>292</v>
      </c>
      <c r="F2096" s="347">
        <f>IF(InpOverride!F2096="",F_Inputs!F2096,InpOverride!F2096)</f>
        <v>0</v>
      </c>
      <c r="G2096" s="347">
        <f>IF(InpOverride!G2096="",F_Inputs!G2096,InpOverride!G2096)</f>
        <v>0</v>
      </c>
      <c r="H2096" s="347">
        <f>IF(InpOverride!H2096="",F_Inputs!H2096,InpOverride!H2096)</f>
        <v>0</v>
      </c>
      <c r="I2096" s="347">
        <f>IF(InpOverride!I2096="",F_Inputs!I2096,InpOverride!I2096)</f>
        <v>-0.12412733333333226</v>
      </c>
      <c r="J2096" s="347">
        <f>IF(InpOverride!J2096="",F_Inputs!J2096,InpOverride!J2096)</f>
        <v>0</v>
      </c>
      <c r="K2096" s="347">
        <f>IF(InpOverride!K2096="",F_Inputs!K2096,InpOverride!K2096)</f>
        <v>0</v>
      </c>
      <c r="L2096" s="347">
        <f>IF(InpOverride!L2096="",F_Inputs!L2096,InpOverride!L2096)</f>
        <v>0</v>
      </c>
      <c r="M2096" s="347">
        <f>IF(InpOverride!M2096="",F_Inputs!M2096,InpOverride!M2096)</f>
        <v>0</v>
      </c>
    </row>
    <row r="2097" spans="1:13" x14ac:dyDescent="0.35">
      <c r="A2097" t="s">
        <v>137</v>
      </c>
      <c r="B2097" t="s">
        <v>478</v>
      </c>
      <c r="C2097" t="s">
        <v>479</v>
      </c>
      <c r="D2097" t="s">
        <v>170</v>
      </c>
      <c r="E2097" t="s">
        <v>292</v>
      </c>
      <c r="F2097" s="347">
        <f>IF(InpOverride!F2097="",F_Inputs!F2097,InpOverride!F2097)</f>
        <v>0</v>
      </c>
      <c r="G2097" s="347">
        <f>IF(InpOverride!G2097="",F_Inputs!G2097,InpOverride!G2097)</f>
        <v>0</v>
      </c>
      <c r="H2097" s="347">
        <f>IF(InpOverride!H2097="",F_Inputs!H2097,InpOverride!H2097)</f>
        <v>0</v>
      </c>
      <c r="I2097" s="347">
        <f>IF(InpOverride!I2097="",F_Inputs!I2097,InpOverride!I2097)</f>
        <v>-0.24914999999999998</v>
      </c>
      <c r="J2097" s="347">
        <f>IF(InpOverride!J2097="",F_Inputs!J2097,InpOverride!J2097)</f>
        <v>0</v>
      </c>
      <c r="K2097" s="347">
        <f>IF(InpOverride!K2097="",F_Inputs!K2097,InpOverride!K2097)</f>
        <v>0</v>
      </c>
      <c r="L2097" s="347">
        <f>IF(InpOverride!L2097="",F_Inputs!L2097,InpOverride!L2097)</f>
        <v>0</v>
      </c>
      <c r="M2097" s="347">
        <f>IF(InpOverride!M2097="",F_Inputs!M2097,InpOverride!M2097)</f>
        <v>0</v>
      </c>
    </row>
    <row r="2098" spans="1:13" x14ac:dyDescent="0.35">
      <c r="A2098" t="s">
        <v>137</v>
      </c>
      <c r="B2098" t="s">
        <v>480</v>
      </c>
      <c r="C2098" t="s">
        <v>481</v>
      </c>
      <c r="D2098" t="s">
        <v>170</v>
      </c>
      <c r="E2098" t="s">
        <v>292</v>
      </c>
      <c r="F2098" s="347">
        <f>IF(InpOverride!F2098="",F_Inputs!F2098,InpOverride!F2098)</f>
        <v>0</v>
      </c>
      <c r="G2098" s="347">
        <f>IF(InpOverride!G2098="",F_Inputs!G2098,InpOverride!G2098)</f>
        <v>0</v>
      </c>
      <c r="H2098" s="347">
        <f>IF(InpOverride!H2098="",F_Inputs!H2098,InpOverride!H2098)</f>
        <v>0</v>
      </c>
      <c r="I2098" s="347">
        <f>IF(InpOverride!I2098="",F_Inputs!I2098,InpOverride!I2098)</f>
        <v>-6.8829999999999392E-2</v>
      </c>
      <c r="J2098" s="347">
        <f>IF(InpOverride!J2098="",F_Inputs!J2098,InpOverride!J2098)</f>
        <v>0</v>
      </c>
      <c r="K2098" s="347">
        <f>IF(InpOverride!K2098="",F_Inputs!K2098,InpOverride!K2098)</f>
        <v>0</v>
      </c>
      <c r="L2098" s="347">
        <f>IF(InpOverride!L2098="",F_Inputs!L2098,InpOverride!L2098)</f>
        <v>0</v>
      </c>
      <c r="M2098" s="347">
        <f>IF(InpOverride!M2098="",F_Inputs!M2098,InpOverride!M2098)</f>
        <v>0</v>
      </c>
    </row>
    <row r="2099" spans="1:13" x14ac:dyDescent="0.35">
      <c r="A2099" t="s">
        <v>137</v>
      </c>
      <c r="B2099" t="s">
        <v>482</v>
      </c>
      <c r="C2099" t="s">
        <v>483</v>
      </c>
      <c r="D2099" t="s">
        <v>170</v>
      </c>
      <c r="E2099" t="s">
        <v>292</v>
      </c>
      <c r="F2099" s="347">
        <f>IF(InpOverride!F2099="",F_Inputs!F2099,InpOverride!F2099)</f>
        <v>0</v>
      </c>
      <c r="G2099" s="347">
        <f>IF(InpOverride!G2099="",F_Inputs!G2099,InpOverride!G2099)</f>
        <v>0</v>
      </c>
      <c r="H2099" s="347">
        <f>IF(InpOverride!H2099="",F_Inputs!H2099,InpOverride!H2099)</f>
        <v>0</v>
      </c>
      <c r="I2099" s="347">
        <f>IF(InpOverride!I2099="",F_Inputs!I2099,InpOverride!I2099)</f>
        <v>0.26074999999999998</v>
      </c>
      <c r="J2099" s="347">
        <f>IF(InpOverride!J2099="",F_Inputs!J2099,InpOverride!J2099)</f>
        <v>0</v>
      </c>
      <c r="K2099" s="347">
        <f>IF(InpOverride!K2099="",F_Inputs!K2099,InpOverride!K2099)</f>
        <v>0</v>
      </c>
      <c r="L2099" s="347">
        <f>IF(InpOverride!L2099="",F_Inputs!L2099,InpOverride!L2099)</f>
        <v>0</v>
      </c>
      <c r="M2099" s="347">
        <f>IF(InpOverride!M2099="",F_Inputs!M2099,InpOverride!M2099)</f>
        <v>0</v>
      </c>
    </row>
    <row r="2100" spans="1:13" x14ac:dyDescent="0.35">
      <c r="A2100" t="s">
        <v>137</v>
      </c>
      <c r="B2100" t="s">
        <v>484</v>
      </c>
      <c r="C2100" t="s">
        <v>485</v>
      </c>
      <c r="D2100" t="s">
        <v>170</v>
      </c>
      <c r="E2100" t="s">
        <v>292</v>
      </c>
      <c r="F2100" s="347">
        <f>IF(InpOverride!F2100="",F_Inputs!F2100,InpOverride!F2100)</f>
        <v>0</v>
      </c>
      <c r="G2100" s="347">
        <f>IF(InpOverride!G2100="",F_Inputs!G2100,InpOverride!G2100)</f>
        <v>0</v>
      </c>
      <c r="H2100" s="347">
        <f>IF(InpOverride!H2100="",F_Inputs!H2100,InpOverride!H2100)</f>
        <v>0</v>
      </c>
      <c r="I2100" s="347">
        <f>IF(InpOverride!I2100="",F_Inputs!I2100,InpOverride!I2100)</f>
        <v>0</v>
      </c>
      <c r="J2100" s="347">
        <f>IF(InpOverride!J2100="",F_Inputs!J2100,InpOverride!J2100)</f>
        <v>0</v>
      </c>
      <c r="K2100" s="347">
        <f>IF(InpOverride!K2100="",F_Inputs!K2100,InpOverride!K2100)</f>
        <v>0</v>
      </c>
      <c r="L2100" s="347">
        <f>IF(InpOverride!L2100="",F_Inputs!L2100,InpOverride!L2100)</f>
        <v>0</v>
      </c>
      <c r="M2100" s="347">
        <f>IF(InpOverride!M2100="",F_Inputs!M2100,InpOverride!M2100)</f>
        <v>0</v>
      </c>
    </row>
    <row r="2101" spans="1:13" x14ac:dyDescent="0.35">
      <c r="A2101" t="s">
        <v>137</v>
      </c>
      <c r="B2101" t="s">
        <v>486</v>
      </c>
      <c r="C2101" t="s">
        <v>487</v>
      </c>
      <c r="D2101" t="s">
        <v>170</v>
      </c>
      <c r="E2101" t="s">
        <v>292</v>
      </c>
      <c r="F2101" s="347">
        <f>IF(InpOverride!F2101="",F_Inputs!F2101,InpOverride!F2101)</f>
        <v>0</v>
      </c>
      <c r="G2101" s="347">
        <f>IF(InpOverride!G2101="",F_Inputs!G2101,InpOverride!G2101)</f>
        <v>0</v>
      </c>
      <c r="H2101" s="347">
        <f>IF(InpOverride!H2101="",F_Inputs!H2101,InpOverride!H2101)</f>
        <v>0</v>
      </c>
      <c r="I2101" s="347">
        <f>IF(InpOverride!I2101="",F_Inputs!I2101,InpOverride!I2101)</f>
        <v>0</v>
      </c>
      <c r="J2101" s="347">
        <f>IF(InpOverride!J2101="",F_Inputs!J2101,InpOverride!J2101)</f>
        <v>0</v>
      </c>
      <c r="K2101" s="347">
        <f>IF(InpOverride!K2101="",F_Inputs!K2101,InpOverride!K2101)</f>
        <v>0</v>
      </c>
      <c r="L2101" s="347">
        <f>IF(InpOverride!L2101="",F_Inputs!L2101,InpOverride!L2101)</f>
        <v>0</v>
      </c>
      <c r="M2101" s="347">
        <f>IF(InpOverride!M2101="",F_Inputs!M2101,InpOverride!M2101)</f>
        <v>0</v>
      </c>
    </row>
    <row r="2102" spans="1:13" x14ac:dyDescent="0.35">
      <c r="A2102" t="s">
        <v>137</v>
      </c>
      <c r="B2102" t="s">
        <v>488</v>
      </c>
      <c r="C2102" t="s">
        <v>489</v>
      </c>
      <c r="D2102" t="s">
        <v>170</v>
      </c>
      <c r="E2102" t="s">
        <v>292</v>
      </c>
      <c r="F2102" s="347">
        <f>IF(InpOverride!F2102="",F_Inputs!F2102,InpOverride!F2102)</f>
        <v>0</v>
      </c>
      <c r="G2102" s="347">
        <f>IF(InpOverride!G2102="",F_Inputs!G2102,InpOverride!G2102)</f>
        <v>0</v>
      </c>
      <c r="H2102" s="347">
        <f>IF(InpOverride!H2102="",F_Inputs!H2102,InpOverride!H2102)</f>
        <v>0</v>
      </c>
      <c r="I2102" s="347">
        <f>IF(InpOverride!I2102="",F_Inputs!I2102,InpOverride!I2102)</f>
        <v>0</v>
      </c>
      <c r="J2102" s="347">
        <f>IF(InpOverride!J2102="",F_Inputs!J2102,InpOverride!J2102)</f>
        <v>0</v>
      </c>
      <c r="K2102" s="347">
        <f>IF(InpOverride!K2102="",F_Inputs!K2102,InpOverride!K2102)</f>
        <v>0</v>
      </c>
      <c r="L2102" s="347">
        <f>IF(InpOverride!L2102="",F_Inputs!L2102,InpOverride!L2102)</f>
        <v>0</v>
      </c>
      <c r="M2102" s="347">
        <f>IF(InpOverride!M2102="",F_Inputs!M2102,InpOverride!M2102)</f>
        <v>0</v>
      </c>
    </row>
    <row r="2103" spans="1:13" x14ac:dyDescent="0.35">
      <c r="A2103" t="s">
        <v>137</v>
      </c>
      <c r="B2103" t="s">
        <v>490</v>
      </c>
      <c r="C2103" t="s">
        <v>491</v>
      </c>
      <c r="D2103" t="s">
        <v>170</v>
      </c>
      <c r="E2103" t="s">
        <v>292</v>
      </c>
      <c r="F2103" s="347">
        <f>IF(InpOverride!F2103="",F_Inputs!F2103,InpOverride!F2103)</f>
        <v>0</v>
      </c>
      <c r="G2103" s="347">
        <f>IF(InpOverride!G2103="",F_Inputs!G2103,InpOverride!G2103)</f>
        <v>0</v>
      </c>
      <c r="H2103" s="347">
        <f>IF(InpOverride!H2103="",F_Inputs!H2103,InpOverride!H2103)</f>
        <v>0</v>
      </c>
      <c r="I2103" s="347">
        <f>IF(InpOverride!I2103="",F_Inputs!I2103,InpOverride!I2103)</f>
        <v>-0.70199999999999996</v>
      </c>
      <c r="J2103" s="347">
        <f>IF(InpOverride!J2103="",F_Inputs!J2103,InpOverride!J2103)</f>
        <v>0</v>
      </c>
      <c r="K2103" s="347">
        <f>IF(InpOverride!K2103="",F_Inputs!K2103,InpOverride!K2103)</f>
        <v>0</v>
      </c>
      <c r="L2103" s="347">
        <f>IF(InpOverride!L2103="",F_Inputs!L2103,InpOverride!L2103)</f>
        <v>0</v>
      </c>
      <c r="M2103" s="347">
        <f>IF(InpOverride!M2103="",F_Inputs!M2103,InpOverride!M2103)</f>
        <v>0</v>
      </c>
    </row>
    <row r="2104" spans="1:13" x14ac:dyDescent="0.35">
      <c r="A2104" t="s">
        <v>137</v>
      </c>
      <c r="B2104" t="s">
        <v>492</v>
      </c>
      <c r="C2104" t="s">
        <v>493</v>
      </c>
      <c r="D2104" t="s">
        <v>170</v>
      </c>
      <c r="E2104" t="s">
        <v>292</v>
      </c>
      <c r="F2104" s="347">
        <f>IF(InpOverride!F2104="",F_Inputs!F2104,InpOverride!F2104)</f>
        <v>0</v>
      </c>
      <c r="G2104" s="347">
        <f>IF(InpOverride!G2104="",F_Inputs!G2104,InpOverride!G2104)</f>
        <v>0</v>
      </c>
      <c r="H2104" s="347">
        <f>IF(InpOverride!H2104="",F_Inputs!H2104,InpOverride!H2104)</f>
        <v>0</v>
      </c>
      <c r="I2104" s="347">
        <f>IF(InpOverride!I2104="",F_Inputs!I2104,InpOverride!I2104)</f>
        <v>0</v>
      </c>
      <c r="J2104" s="347">
        <f>IF(InpOverride!J2104="",F_Inputs!J2104,InpOverride!J2104)</f>
        <v>0</v>
      </c>
      <c r="K2104" s="347">
        <f>IF(InpOverride!K2104="",F_Inputs!K2104,InpOverride!K2104)</f>
        <v>0</v>
      </c>
      <c r="L2104" s="347">
        <f>IF(InpOverride!L2104="",F_Inputs!L2104,InpOverride!L2104)</f>
        <v>0</v>
      </c>
      <c r="M2104" s="347">
        <f>IF(InpOverride!M2104="",F_Inputs!M2104,InpOverride!M2104)</f>
        <v>0</v>
      </c>
    </row>
    <row r="2105" spans="1:13" x14ac:dyDescent="0.35">
      <c r="A2105" t="s">
        <v>137</v>
      </c>
      <c r="B2105" t="s">
        <v>494</v>
      </c>
      <c r="C2105" t="s">
        <v>495</v>
      </c>
      <c r="D2105" t="s">
        <v>170</v>
      </c>
      <c r="E2105" t="s">
        <v>292</v>
      </c>
      <c r="F2105" s="347">
        <f>IF(InpOverride!F2105="",F_Inputs!F2105,InpOverride!F2105)</f>
        <v>0</v>
      </c>
      <c r="G2105" s="347">
        <f>IF(InpOverride!G2105="",F_Inputs!G2105,InpOverride!G2105)</f>
        <v>0</v>
      </c>
      <c r="H2105" s="347">
        <f>IF(InpOverride!H2105="",F_Inputs!H2105,InpOverride!H2105)</f>
        <v>0</v>
      </c>
      <c r="I2105" s="347">
        <f>IF(InpOverride!I2105="",F_Inputs!I2105,InpOverride!I2105)</f>
        <v>0</v>
      </c>
      <c r="J2105" s="347">
        <f>IF(InpOverride!J2105="",F_Inputs!J2105,InpOverride!J2105)</f>
        <v>0</v>
      </c>
      <c r="K2105" s="347">
        <f>IF(InpOverride!K2105="",F_Inputs!K2105,InpOverride!K2105)</f>
        <v>0</v>
      </c>
      <c r="L2105" s="347">
        <f>IF(InpOverride!L2105="",F_Inputs!L2105,InpOverride!L2105)</f>
        <v>0</v>
      </c>
      <c r="M2105" s="347">
        <f>IF(InpOverride!M2105="",F_Inputs!M2105,InpOverride!M2105)</f>
        <v>0</v>
      </c>
    </row>
    <row r="2106" spans="1:13" x14ac:dyDescent="0.35">
      <c r="A2106" t="s">
        <v>137</v>
      </c>
      <c r="B2106" t="s">
        <v>496</v>
      </c>
      <c r="C2106" t="s">
        <v>497</v>
      </c>
      <c r="D2106" t="s">
        <v>170</v>
      </c>
      <c r="E2106" t="s">
        <v>292</v>
      </c>
      <c r="F2106" s="347">
        <f>IF(InpOverride!F2106="",F_Inputs!F2106,InpOverride!F2106)</f>
        <v>0</v>
      </c>
      <c r="G2106" s="347">
        <f>IF(InpOverride!G2106="",F_Inputs!G2106,InpOverride!G2106)</f>
        <v>0</v>
      </c>
      <c r="H2106" s="347">
        <f>IF(InpOverride!H2106="",F_Inputs!H2106,InpOverride!H2106)</f>
        <v>0</v>
      </c>
      <c r="I2106" s="347">
        <f>IF(InpOverride!I2106="",F_Inputs!I2106,InpOverride!I2106)</f>
        <v>0</v>
      </c>
      <c r="J2106" s="347">
        <f>IF(InpOverride!J2106="",F_Inputs!J2106,InpOverride!J2106)</f>
        <v>0</v>
      </c>
      <c r="K2106" s="347">
        <f>IF(InpOverride!K2106="",F_Inputs!K2106,InpOverride!K2106)</f>
        <v>0</v>
      </c>
      <c r="L2106" s="347">
        <f>IF(InpOverride!L2106="",F_Inputs!L2106,InpOverride!L2106)</f>
        <v>0</v>
      </c>
      <c r="M2106" s="347">
        <f>IF(InpOverride!M2106="",F_Inputs!M2106,InpOverride!M2106)</f>
        <v>0</v>
      </c>
    </row>
    <row r="2107" spans="1:13" x14ac:dyDescent="0.35">
      <c r="A2107" t="s">
        <v>137</v>
      </c>
      <c r="B2107" t="s">
        <v>498</v>
      </c>
      <c r="C2107" t="s">
        <v>499</v>
      </c>
      <c r="D2107" t="s">
        <v>170</v>
      </c>
      <c r="E2107" t="s">
        <v>292</v>
      </c>
      <c r="F2107" s="347">
        <f>IF(InpOverride!F2107="",F_Inputs!F2107,InpOverride!F2107)</f>
        <v>0</v>
      </c>
      <c r="G2107" s="347">
        <f>IF(InpOverride!G2107="",F_Inputs!G2107,InpOverride!G2107)</f>
        <v>0</v>
      </c>
      <c r="H2107" s="347">
        <f>IF(InpOverride!H2107="",F_Inputs!H2107,InpOverride!H2107)</f>
        <v>0</v>
      </c>
      <c r="I2107" s="347">
        <f>IF(InpOverride!I2107="",F_Inputs!I2107,InpOverride!I2107)</f>
        <v>0</v>
      </c>
      <c r="J2107" s="347">
        <f>IF(InpOverride!J2107="",F_Inputs!J2107,InpOverride!J2107)</f>
        <v>0</v>
      </c>
      <c r="K2107" s="347">
        <f>IF(InpOverride!K2107="",F_Inputs!K2107,InpOverride!K2107)</f>
        <v>0</v>
      </c>
      <c r="L2107" s="347">
        <f>IF(InpOverride!L2107="",F_Inputs!L2107,InpOverride!L2107)</f>
        <v>0</v>
      </c>
      <c r="M2107" s="347">
        <f>IF(InpOverride!M2107="",F_Inputs!M2107,InpOverride!M2107)</f>
        <v>0</v>
      </c>
    </row>
    <row r="2108" spans="1:13" x14ac:dyDescent="0.35">
      <c r="A2108" t="s">
        <v>137</v>
      </c>
      <c r="B2108" t="s">
        <v>500</v>
      </c>
      <c r="C2108" t="s">
        <v>501</v>
      </c>
      <c r="D2108" t="s">
        <v>170</v>
      </c>
      <c r="E2108" t="s">
        <v>292</v>
      </c>
      <c r="F2108" s="347">
        <f>IF(InpOverride!F2108="",F_Inputs!F2108,InpOverride!F2108)</f>
        <v>0</v>
      </c>
      <c r="G2108" s="347">
        <f>IF(InpOverride!G2108="",F_Inputs!G2108,InpOverride!G2108)</f>
        <v>0</v>
      </c>
      <c r="H2108" s="347">
        <f>IF(InpOverride!H2108="",F_Inputs!H2108,InpOverride!H2108)</f>
        <v>0</v>
      </c>
      <c r="I2108" s="347">
        <f>IF(InpOverride!I2108="",F_Inputs!I2108,InpOverride!I2108)</f>
        <v>0</v>
      </c>
      <c r="J2108" s="347">
        <f>IF(InpOverride!J2108="",F_Inputs!J2108,InpOverride!J2108)</f>
        <v>0</v>
      </c>
      <c r="K2108" s="347">
        <f>IF(InpOverride!K2108="",F_Inputs!K2108,InpOverride!K2108)</f>
        <v>0</v>
      </c>
      <c r="L2108" s="347">
        <f>IF(InpOverride!L2108="",F_Inputs!L2108,InpOverride!L2108)</f>
        <v>0</v>
      </c>
      <c r="M2108" s="347">
        <f>IF(InpOverride!M2108="",F_Inputs!M2108,InpOverride!M2108)</f>
        <v>0</v>
      </c>
    </row>
    <row r="2109" spans="1:13" x14ac:dyDescent="0.35">
      <c r="A2109" t="s">
        <v>137</v>
      </c>
      <c r="B2109" t="s">
        <v>502</v>
      </c>
      <c r="C2109" t="s">
        <v>503</v>
      </c>
      <c r="D2109" t="s">
        <v>170</v>
      </c>
      <c r="E2109" t="s">
        <v>292</v>
      </c>
      <c r="F2109" s="347">
        <f>IF(InpOverride!F2109="",F_Inputs!F2109,InpOverride!F2109)</f>
        <v>0</v>
      </c>
      <c r="G2109" s="347">
        <f>IF(InpOverride!G2109="",F_Inputs!G2109,InpOverride!G2109)</f>
        <v>0</v>
      </c>
      <c r="H2109" s="347">
        <f>IF(InpOverride!H2109="",F_Inputs!H2109,InpOverride!H2109)</f>
        <v>0</v>
      </c>
      <c r="I2109" s="347">
        <f>IF(InpOverride!I2109="",F_Inputs!I2109,InpOverride!I2109)</f>
        <v>0</v>
      </c>
      <c r="J2109" s="347">
        <f>IF(InpOverride!J2109="",F_Inputs!J2109,InpOverride!J2109)</f>
        <v>0</v>
      </c>
      <c r="K2109" s="347">
        <f>IF(InpOverride!K2109="",F_Inputs!K2109,InpOverride!K2109)</f>
        <v>0</v>
      </c>
      <c r="L2109" s="347">
        <f>IF(InpOverride!L2109="",F_Inputs!L2109,InpOverride!L2109)</f>
        <v>0</v>
      </c>
      <c r="M2109" s="347">
        <f>IF(InpOverride!M2109="",F_Inputs!M2109,InpOverride!M2109)</f>
        <v>0</v>
      </c>
    </row>
    <row r="2110" spans="1:13" x14ac:dyDescent="0.35">
      <c r="A2110" t="s">
        <v>137</v>
      </c>
      <c r="B2110" t="s">
        <v>504</v>
      </c>
      <c r="C2110" t="s">
        <v>505</v>
      </c>
      <c r="D2110" t="s">
        <v>170</v>
      </c>
      <c r="E2110" t="s">
        <v>292</v>
      </c>
      <c r="F2110" s="347">
        <f>IF(InpOverride!F2110="",F_Inputs!F2110,InpOverride!F2110)</f>
        <v>0</v>
      </c>
      <c r="G2110" s="347">
        <f>IF(InpOverride!G2110="",F_Inputs!G2110,InpOverride!G2110)</f>
        <v>0</v>
      </c>
      <c r="H2110" s="347">
        <f>IF(InpOverride!H2110="",F_Inputs!H2110,InpOverride!H2110)</f>
        <v>0</v>
      </c>
      <c r="I2110" s="347">
        <f>IF(InpOverride!I2110="",F_Inputs!I2110,InpOverride!I2110)</f>
        <v>0</v>
      </c>
      <c r="J2110" s="347">
        <f>IF(InpOverride!J2110="",F_Inputs!J2110,InpOverride!J2110)</f>
        <v>0</v>
      </c>
      <c r="K2110" s="347">
        <f>IF(InpOverride!K2110="",F_Inputs!K2110,InpOverride!K2110)</f>
        <v>0</v>
      </c>
      <c r="L2110" s="347">
        <f>IF(InpOverride!L2110="",F_Inputs!L2110,InpOverride!L2110)</f>
        <v>0</v>
      </c>
      <c r="M2110" s="347">
        <f>IF(InpOverride!M2110="",F_Inputs!M2110,InpOverride!M2110)</f>
        <v>0</v>
      </c>
    </row>
    <row r="2111" spans="1:13" x14ac:dyDescent="0.35">
      <c r="A2111" t="s">
        <v>137</v>
      </c>
      <c r="B2111" t="s">
        <v>506</v>
      </c>
      <c r="C2111" t="s">
        <v>507</v>
      </c>
      <c r="D2111" t="s">
        <v>170</v>
      </c>
      <c r="E2111" t="s">
        <v>292</v>
      </c>
      <c r="F2111" s="347">
        <f>IF(InpOverride!F2111="",F_Inputs!F2111,InpOverride!F2111)</f>
        <v>0</v>
      </c>
      <c r="G2111" s="347">
        <f>IF(InpOverride!G2111="",F_Inputs!G2111,InpOverride!G2111)</f>
        <v>0</v>
      </c>
      <c r="H2111" s="347">
        <f>IF(InpOverride!H2111="",F_Inputs!H2111,InpOverride!H2111)</f>
        <v>0</v>
      </c>
      <c r="I2111" s="347">
        <f>IF(InpOverride!I2111="",F_Inputs!I2111,InpOverride!I2111)</f>
        <v>0</v>
      </c>
      <c r="J2111" s="347">
        <f>IF(InpOverride!J2111="",F_Inputs!J2111,InpOverride!J2111)</f>
        <v>0</v>
      </c>
      <c r="K2111" s="347">
        <f>IF(InpOverride!K2111="",F_Inputs!K2111,InpOverride!K2111)</f>
        <v>0</v>
      </c>
      <c r="L2111" s="347">
        <f>IF(InpOverride!L2111="",F_Inputs!L2111,InpOverride!L2111)</f>
        <v>0</v>
      </c>
      <c r="M2111" s="347">
        <f>IF(InpOverride!M2111="",F_Inputs!M2111,InpOverride!M2111)</f>
        <v>0</v>
      </c>
    </row>
    <row r="2112" spans="1:13" x14ac:dyDescent="0.35">
      <c r="A2112" t="s">
        <v>137</v>
      </c>
      <c r="B2112" t="s">
        <v>508</v>
      </c>
      <c r="C2112" t="s">
        <v>509</v>
      </c>
      <c r="D2112" t="s">
        <v>170</v>
      </c>
      <c r="E2112" t="s">
        <v>292</v>
      </c>
      <c r="F2112" s="347">
        <f>IF(InpOverride!F2112="",F_Inputs!F2112,InpOverride!F2112)</f>
        <v>0</v>
      </c>
      <c r="G2112" s="347">
        <f>IF(InpOverride!G2112="",F_Inputs!G2112,InpOverride!G2112)</f>
        <v>0</v>
      </c>
      <c r="H2112" s="347">
        <f>IF(InpOverride!H2112="",F_Inputs!H2112,InpOverride!H2112)</f>
        <v>0</v>
      </c>
      <c r="I2112" s="347">
        <f>IF(InpOverride!I2112="",F_Inputs!I2112,InpOverride!I2112)</f>
        <v>0</v>
      </c>
      <c r="J2112" s="347">
        <f>IF(InpOverride!J2112="",F_Inputs!J2112,InpOverride!J2112)</f>
        <v>0</v>
      </c>
      <c r="K2112" s="347">
        <f>IF(InpOverride!K2112="",F_Inputs!K2112,InpOverride!K2112)</f>
        <v>0</v>
      </c>
      <c r="L2112" s="347">
        <f>IF(InpOverride!L2112="",F_Inputs!L2112,InpOverride!L2112)</f>
        <v>0</v>
      </c>
      <c r="M2112" s="347">
        <f>IF(InpOverride!M2112="",F_Inputs!M2112,InpOverride!M2112)</f>
        <v>0</v>
      </c>
    </row>
    <row r="2113" spans="1:13" x14ac:dyDescent="0.35">
      <c r="A2113" t="s">
        <v>137</v>
      </c>
      <c r="B2113" t="s">
        <v>510</v>
      </c>
      <c r="C2113" t="s">
        <v>511</v>
      </c>
      <c r="D2113" t="s">
        <v>170</v>
      </c>
      <c r="E2113" t="s">
        <v>292</v>
      </c>
      <c r="F2113" s="347">
        <f>IF(InpOverride!F2113="",F_Inputs!F2113,InpOverride!F2113)</f>
        <v>0</v>
      </c>
      <c r="G2113" s="347">
        <f>IF(InpOverride!G2113="",F_Inputs!G2113,InpOverride!G2113)</f>
        <v>0</v>
      </c>
      <c r="H2113" s="347">
        <f>IF(InpOverride!H2113="",F_Inputs!H2113,InpOverride!H2113)</f>
        <v>0</v>
      </c>
      <c r="I2113" s="347">
        <f>IF(InpOverride!I2113="",F_Inputs!I2113,InpOverride!I2113)</f>
        <v>0</v>
      </c>
      <c r="J2113" s="347">
        <f>IF(InpOverride!J2113="",F_Inputs!J2113,InpOverride!J2113)</f>
        <v>0</v>
      </c>
      <c r="K2113" s="347">
        <f>IF(InpOverride!K2113="",F_Inputs!K2113,InpOverride!K2113)</f>
        <v>0</v>
      </c>
      <c r="L2113" s="347">
        <f>IF(InpOverride!L2113="",F_Inputs!L2113,InpOverride!L2113)</f>
        <v>0</v>
      </c>
      <c r="M2113" s="347">
        <f>IF(InpOverride!M2113="",F_Inputs!M2113,InpOverride!M2113)</f>
        <v>0</v>
      </c>
    </row>
    <row r="2114" spans="1:13" x14ac:dyDescent="0.35">
      <c r="A2114" t="s">
        <v>137</v>
      </c>
      <c r="B2114" t="s">
        <v>512</v>
      </c>
      <c r="C2114" t="s">
        <v>513</v>
      </c>
      <c r="D2114" t="s">
        <v>170</v>
      </c>
      <c r="E2114" t="s">
        <v>292</v>
      </c>
      <c r="F2114" s="347">
        <f>IF(InpOverride!F2114="",F_Inputs!F2114,InpOverride!F2114)</f>
        <v>0</v>
      </c>
      <c r="G2114" s="347">
        <f>IF(InpOverride!G2114="",F_Inputs!G2114,InpOverride!G2114)</f>
        <v>0</v>
      </c>
      <c r="H2114" s="347">
        <f>IF(InpOverride!H2114="",F_Inputs!H2114,InpOverride!H2114)</f>
        <v>0</v>
      </c>
      <c r="I2114" s="347">
        <f>IF(InpOverride!I2114="",F_Inputs!I2114,InpOverride!I2114)</f>
        <v>0</v>
      </c>
      <c r="J2114" s="347">
        <f>IF(InpOverride!J2114="",F_Inputs!J2114,InpOverride!J2114)</f>
        <v>0</v>
      </c>
      <c r="K2114" s="347">
        <f>IF(InpOverride!K2114="",F_Inputs!K2114,InpOverride!K2114)</f>
        <v>0</v>
      </c>
      <c r="L2114" s="347">
        <f>IF(InpOverride!L2114="",F_Inputs!L2114,InpOverride!L2114)</f>
        <v>0</v>
      </c>
      <c r="M2114" s="347">
        <f>IF(InpOverride!M2114="",F_Inputs!M2114,InpOverride!M2114)</f>
        <v>0</v>
      </c>
    </row>
    <row r="2115" spans="1:13" x14ac:dyDescent="0.35">
      <c r="A2115" t="s">
        <v>137</v>
      </c>
      <c r="B2115" t="s">
        <v>514</v>
      </c>
      <c r="C2115" t="s">
        <v>515</v>
      </c>
      <c r="D2115" t="s">
        <v>170</v>
      </c>
      <c r="E2115" t="s">
        <v>292</v>
      </c>
      <c r="F2115" s="347">
        <f>IF(InpOverride!F2115="",F_Inputs!F2115,InpOverride!F2115)</f>
        <v>0</v>
      </c>
      <c r="G2115" s="347">
        <f>IF(InpOverride!G2115="",F_Inputs!G2115,InpOverride!G2115)</f>
        <v>0</v>
      </c>
      <c r="H2115" s="347">
        <f>IF(InpOverride!H2115="",F_Inputs!H2115,InpOverride!H2115)</f>
        <v>0</v>
      </c>
      <c r="I2115" s="347">
        <f>IF(InpOverride!I2115="",F_Inputs!I2115,InpOverride!I2115)</f>
        <v>0</v>
      </c>
      <c r="J2115" s="347">
        <f>IF(InpOverride!J2115="",F_Inputs!J2115,InpOverride!J2115)</f>
        <v>0</v>
      </c>
      <c r="K2115" s="347">
        <f>IF(InpOverride!K2115="",F_Inputs!K2115,InpOverride!K2115)</f>
        <v>0</v>
      </c>
      <c r="L2115" s="347">
        <f>IF(InpOverride!L2115="",F_Inputs!L2115,InpOverride!L2115)</f>
        <v>0</v>
      </c>
      <c r="M2115" s="347">
        <f>IF(InpOverride!M2115="",F_Inputs!M2115,InpOverride!M2115)</f>
        <v>0</v>
      </c>
    </row>
    <row r="2116" spans="1:13" x14ac:dyDescent="0.35">
      <c r="A2116" t="s">
        <v>137</v>
      </c>
      <c r="B2116" t="s">
        <v>516</v>
      </c>
      <c r="C2116" t="s">
        <v>517</v>
      </c>
      <c r="D2116" t="s">
        <v>170</v>
      </c>
      <c r="E2116" t="s">
        <v>292</v>
      </c>
      <c r="F2116" s="347">
        <f>IF(InpOverride!F2116="",F_Inputs!F2116,InpOverride!F2116)</f>
        <v>0</v>
      </c>
      <c r="G2116" s="347">
        <f>IF(InpOverride!G2116="",F_Inputs!G2116,InpOverride!G2116)</f>
        <v>0</v>
      </c>
      <c r="H2116" s="347">
        <f>IF(InpOverride!H2116="",F_Inputs!H2116,InpOverride!H2116)</f>
        <v>0</v>
      </c>
      <c r="I2116" s="347">
        <f>IF(InpOverride!I2116="",F_Inputs!I2116,InpOverride!I2116)</f>
        <v>19.802</v>
      </c>
      <c r="J2116" s="347">
        <f>IF(InpOverride!J2116="",F_Inputs!J2116,InpOverride!J2116)</f>
        <v>0</v>
      </c>
      <c r="K2116" s="347">
        <f>IF(InpOverride!K2116="",F_Inputs!K2116,InpOverride!K2116)</f>
        <v>0</v>
      </c>
      <c r="L2116" s="347">
        <f>IF(InpOverride!L2116="",F_Inputs!L2116,InpOverride!L2116)</f>
        <v>0</v>
      </c>
      <c r="M2116" s="347">
        <f>IF(InpOverride!M2116="",F_Inputs!M2116,InpOverride!M2116)</f>
        <v>0</v>
      </c>
    </row>
    <row r="2117" spans="1:13" x14ac:dyDescent="0.35">
      <c r="A2117" t="s">
        <v>137</v>
      </c>
      <c r="B2117" t="s">
        <v>518</v>
      </c>
      <c r="C2117" t="s">
        <v>519</v>
      </c>
      <c r="D2117" t="s">
        <v>170</v>
      </c>
      <c r="E2117" t="s">
        <v>292</v>
      </c>
      <c r="F2117" s="347">
        <f>IF(InpOverride!F2117="",F_Inputs!F2117,InpOverride!F2117)</f>
        <v>0</v>
      </c>
      <c r="G2117" s="347">
        <f>IF(InpOverride!G2117="",F_Inputs!G2117,InpOverride!G2117)</f>
        <v>0</v>
      </c>
      <c r="H2117" s="347">
        <f>IF(InpOverride!H2117="",F_Inputs!H2117,InpOverride!H2117)</f>
        <v>0</v>
      </c>
      <c r="I2117" s="347">
        <f>IF(InpOverride!I2117="",F_Inputs!I2117,InpOverride!I2117)</f>
        <v>89.524000000000001</v>
      </c>
      <c r="J2117" s="347">
        <f>IF(InpOverride!J2117="",F_Inputs!J2117,InpOverride!J2117)</f>
        <v>0</v>
      </c>
      <c r="K2117" s="347">
        <f>IF(InpOverride!K2117="",F_Inputs!K2117,InpOverride!K2117)</f>
        <v>0</v>
      </c>
      <c r="L2117" s="347">
        <f>IF(InpOverride!L2117="",F_Inputs!L2117,InpOverride!L2117)</f>
        <v>0</v>
      </c>
      <c r="M2117" s="347">
        <f>IF(InpOverride!M2117="",F_Inputs!M2117,InpOverride!M2117)</f>
        <v>0</v>
      </c>
    </row>
    <row r="2118" spans="1:13" x14ac:dyDescent="0.35">
      <c r="A2118" t="s">
        <v>137</v>
      </c>
      <c r="B2118" t="s">
        <v>520</v>
      </c>
      <c r="C2118" t="s">
        <v>521</v>
      </c>
      <c r="D2118" t="s">
        <v>170</v>
      </c>
      <c r="E2118" t="s">
        <v>292</v>
      </c>
      <c r="F2118" s="347">
        <f>IF(InpOverride!F2118="",F_Inputs!F2118,InpOverride!F2118)</f>
        <v>0</v>
      </c>
      <c r="G2118" s="347">
        <f>IF(InpOverride!G2118="",F_Inputs!G2118,InpOverride!G2118)</f>
        <v>0</v>
      </c>
      <c r="H2118" s="347">
        <f>IF(InpOverride!H2118="",F_Inputs!H2118,InpOverride!H2118)</f>
        <v>0</v>
      </c>
      <c r="I2118" s="347">
        <f>IF(InpOverride!I2118="",F_Inputs!I2118,InpOverride!I2118)</f>
        <v>278.98200000000003</v>
      </c>
      <c r="J2118" s="347">
        <f>IF(InpOverride!J2118="",F_Inputs!J2118,InpOverride!J2118)</f>
        <v>0</v>
      </c>
      <c r="K2118" s="347">
        <f>IF(InpOverride!K2118="",F_Inputs!K2118,InpOverride!K2118)</f>
        <v>0</v>
      </c>
      <c r="L2118" s="347">
        <f>IF(InpOverride!L2118="",F_Inputs!L2118,InpOverride!L2118)</f>
        <v>0</v>
      </c>
      <c r="M2118" s="347">
        <f>IF(InpOverride!M2118="",F_Inputs!M2118,InpOverride!M2118)</f>
        <v>0</v>
      </c>
    </row>
    <row r="2119" spans="1:13" x14ac:dyDescent="0.35">
      <c r="A2119" t="s">
        <v>137</v>
      </c>
      <c r="B2119" t="s">
        <v>522</v>
      </c>
      <c r="C2119" t="s">
        <v>523</v>
      </c>
      <c r="D2119" t="s">
        <v>170</v>
      </c>
      <c r="E2119" t="s">
        <v>292</v>
      </c>
      <c r="F2119" s="347">
        <f>IF(InpOverride!F2119="",F_Inputs!F2119,InpOverride!F2119)</f>
        <v>0</v>
      </c>
      <c r="G2119" s="347">
        <f>IF(InpOverride!G2119="",F_Inputs!G2119,InpOverride!G2119)</f>
        <v>0</v>
      </c>
      <c r="H2119" s="347">
        <f>IF(InpOverride!H2119="",F_Inputs!H2119,InpOverride!H2119)</f>
        <v>0</v>
      </c>
      <c r="I2119" s="347">
        <f>IF(InpOverride!I2119="",F_Inputs!I2119,InpOverride!I2119)</f>
        <v>22.085000000000001</v>
      </c>
      <c r="J2119" s="347">
        <f>IF(InpOverride!J2119="",F_Inputs!J2119,InpOverride!J2119)</f>
        <v>0</v>
      </c>
      <c r="K2119" s="347">
        <f>IF(InpOverride!K2119="",F_Inputs!K2119,InpOverride!K2119)</f>
        <v>0</v>
      </c>
      <c r="L2119" s="347">
        <f>IF(InpOverride!L2119="",F_Inputs!L2119,InpOverride!L2119)</f>
        <v>0</v>
      </c>
      <c r="M2119" s="347">
        <f>IF(InpOverride!M2119="",F_Inputs!M2119,InpOverride!M2119)</f>
        <v>0</v>
      </c>
    </row>
    <row r="2120" spans="1:13" x14ac:dyDescent="0.35">
      <c r="A2120" t="s">
        <v>137</v>
      </c>
      <c r="B2120" t="s">
        <v>524</v>
      </c>
      <c r="C2120" t="s">
        <v>525</v>
      </c>
      <c r="D2120" t="s">
        <v>170</v>
      </c>
      <c r="E2120" t="s">
        <v>292</v>
      </c>
      <c r="F2120" s="347">
        <f>IF(InpOverride!F2120="",F_Inputs!F2120,InpOverride!F2120)</f>
        <v>0</v>
      </c>
      <c r="G2120" s="347">
        <f>IF(InpOverride!G2120="",F_Inputs!G2120,InpOverride!G2120)</f>
        <v>0</v>
      </c>
      <c r="H2120" s="347">
        <f>IF(InpOverride!H2120="",F_Inputs!H2120,InpOverride!H2120)</f>
        <v>0</v>
      </c>
      <c r="I2120" s="347">
        <f>IF(InpOverride!I2120="",F_Inputs!I2120,InpOverride!I2120)</f>
        <v>0</v>
      </c>
      <c r="J2120" s="347">
        <f>IF(InpOverride!J2120="",F_Inputs!J2120,InpOverride!J2120)</f>
        <v>0</v>
      </c>
      <c r="K2120" s="347">
        <f>IF(InpOverride!K2120="",F_Inputs!K2120,InpOverride!K2120)</f>
        <v>0</v>
      </c>
      <c r="L2120" s="347">
        <f>IF(InpOverride!L2120="",F_Inputs!L2120,InpOverride!L2120)</f>
        <v>0</v>
      </c>
      <c r="M2120" s="347">
        <f>IF(InpOverride!M2120="",F_Inputs!M2120,InpOverride!M2120)</f>
        <v>0</v>
      </c>
    </row>
    <row r="2121" spans="1:13" x14ac:dyDescent="0.35">
      <c r="A2121" t="s">
        <v>137</v>
      </c>
      <c r="B2121" t="s">
        <v>526</v>
      </c>
      <c r="C2121" t="s">
        <v>527</v>
      </c>
      <c r="D2121" t="s">
        <v>170</v>
      </c>
      <c r="E2121" t="s">
        <v>292</v>
      </c>
      <c r="F2121" s="347">
        <f>IF(InpOverride!F2121="",F_Inputs!F2121,InpOverride!F2121)</f>
        <v>0</v>
      </c>
      <c r="G2121" s="347">
        <f>IF(InpOverride!G2121="",F_Inputs!G2121,InpOverride!G2121)</f>
        <v>0</v>
      </c>
      <c r="H2121" s="347">
        <f>IF(InpOverride!H2121="",F_Inputs!H2121,InpOverride!H2121)</f>
        <v>0</v>
      </c>
      <c r="I2121" s="347">
        <f>IF(InpOverride!I2121="",F_Inputs!I2121,InpOverride!I2121)</f>
        <v>19.802</v>
      </c>
      <c r="J2121" s="347">
        <f>IF(InpOverride!J2121="",F_Inputs!J2121,InpOverride!J2121)</f>
        <v>0</v>
      </c>
      <c r="K2121" s="347">
        <f>IF(InpOverride!K2121="",F_Inputs!K2121,InpOverride!K2121)</f>
        <v>0</v>
      </c>
      <c r="L2121" s="347">
        <f>IF(InpOverride!L2121="",F_Inputs!L2121,InpOverride!L2121)</f>
        <v>0</v>
      </c>
      <c r="M2121" s="347">
        <f>IF(InpOverride!M2121="",F_Inputs!M2121,InpOverride!M2121)</f>
        <v>0</v>
      </c>
    </row>
    <row r="2122" spans="1:13" x14ac:dyDescent="0.35">
      <c r="A2122" t="s">
        <v>137</v>
      </c>
      <c r="B2122" t="s">
        <v>528</v>
      </c>
      <c r="C2122" t="s">
        <v>529</v>
      </c>
      <c r="D2122" t="s">
        <v>170</v>
      </c>
      <c r="E2122" t="s">
        <v>292</v>
      </c>
      <c r="F2122" s="347">
        <f>IF(InpOverride!F2122="",F_Inputs!F2122,InpOverride!F2122)</f>
        <v>0</v>
      </c>
      <c r="G2122" s="347">
        <f>IF(InpOverride!G2122="",F_Inputs!G2122,InpOverride!G2122)</f>
        <v>0</v>
      </c>
      <c r="H2122" s="347">
        <f>IF(InpOverride!H2122="",F_Inputs!H2122,InpOverride!H2122)</f>
        <v>0</v>
      </c>
      <c r="I2122" s="347">
        <f>IF(InpOverride!I2122="",F_Inputs!I2122,InpOverride!I2122)</f>
        <v>89.524000000000001</v>
      </c>
      <c r="J2122" s="347">
        <f>IF(InpOverride!J2122="",F_Inputs!J2122,InpOverride!J2122)</f>
        <v>0</v>
      </c>
      <c r="K2122" s="347">
        <f>IF(InpOverride!K2122="",F_Inputs!K2122,InpOverride!K2122)</f>
        <v>0</v>
      </c>
      <c r="L2122" s="347">
        <f>IF(InpOverride!L2122="",F_Inputs!L2122,InpOverride!L2122)</f>
        <v>0</v>
      </c>
      <c r="M2122" s="347">
        <f>IF(InpOverride!M2122="",F_Inputs!M2122,InpOverride!M2122)</f>
        <v>0</v>
      </c>
    </row>
    <row r="2123" spans="1:13" x14ac:dyDescent="0.35">
      <c r="A2123" t="s">
        <v>137</v>
      </c>
      <c r="B2123" t="s">
        <v>530</v>
      </c>
      <c r="C2123" t="s">
        <v>531</v>
      </c>
      <c r="D2123" t="s">
        <v>170</v>
      </c>
      <c r="E2123" t="s">
        <v>292</v>
      </c>
      <c r="F2123" s="347">
        <f>IF(InpOverride!F2123="",F_Inputs!F2123,InpOverride!F2123)</f>
        <v>0</v>
      </c>
      <c r="G2123" s="347">
        <f>IF(InpOverride!G2123="",F_Inputs!G2123,InpOverride!G2123)</f>
        <v>0</v>
      </c>
      <c r="H2123" s="347">
        <f>IF(InpOverride!H2123="",F_Inputs!H2123,InpOverride!H2123)</f>
        <v>0</v>
      </c>
      <c r="I2123" s="347">
        <f>IF(InpOverride!I2123="",F_Inputs!I2123,InpOverride!I2123)</f>
        <v>278.98200000000003</v>
      </c>
      <c r="J2123" s="347">
        <f>IF(InpOverride!J2123="",F_Inputs!J2123,InpOverride!J2123)</f>
        <v>0</v>
      </c>
      <c r="K2123" s="347">
        <f>IF(InpOverride!K2123="",F_Inputs!K2123,InpOverride!K2123)</f>
        <v>0</v>
      </c>
      <c r="L2123" s="347">
        <f>IF(InpOverride!L2123="",F_Inputs!L2123,InpOverride!L2123)</f>
        <v>0</v>
      </c>
      <c r="M2123" s="347">
        <f>IF(InpOverride!M2123="",F_Inputs!M2123,InpOverride!M2123)</f>
        <v>0</v>
      </c>
    </row>
    <row r="2124" spans="1:13" x14ac:dyDescent="0.35">
      <c r="A2124" t="s">
        <v>137</v>
      </c>
      <c r="B2124" t="s">
        <v>532</v>
      </c>
      <c r="C2124" t="s">
        <v>533</v>
      </c>
      <c r="D2124" t="s">
        <v>170</v>
      </c>
      <c r="E2124" t="s">
        <v>292</v>
      </c>
      <c r="F2124" s="347">
        <f>IF(InpOverride!F2124="",F_Inputs!F2124,InpOverride!F2124)</f>
        <v>0</v>
      </c>
      <c r="G2124" s="347">
        <f>IF(InpOverride!G2124="",F_Inputs!G2124,InpOverride!G2124)</f>
        <v>0</v>
      </c>
      <c r="H2124" s="347">
        <f>IF(InpOverride!H2124="",F_Inputs!H2124,InpOverride!H2124)</f>
        <v>0</v>
      </c>
      <c r="I2124" s="347">
        <f>IF(InpOverride!I2124="",F_Inputs!I2124,InpOverride!I2124)</f>
        <v>22.085000000000001</v>
      </c>
      <c r="J2124" s="347">
        <f>IF(InpOverride!J2124="",F_Inputs!J2124,InpOverride!J2124)</f>
        <v>0</v>
      </c>
      <c r="K2124" s="347">
        <f>IF(InpOverride!K2124="",F_Inputs!K2124,InpOverride!K2124)</f>
        <v>0</v>
      </c>
      <c r="L2124" s="347">
        <f>IF(InpOverride!L2124="",F_Inputs!L2124,InpOverride!L2124)</f>
        <v>0</v>
      </c>
      <c r="M2124" s="347">
        <f>IF(InpOverride!M2124="",F_Inputs!M2124,InpOverride!M2124)</f>
        <v>0</v>
      </c>
    </row>
    <row r="2125" spans="1:13" x14ac:dyDescent="0.35">
      <c r="A2125" t="s">
        <v>137</v>
      </c>
      <c r="B2125" t="s">
        <v>534</v>
      </c>
      <c r="C2125" t="s">
        <v>535</v>
      </c>
      <c r="D2125" t="s">
        <v>170</v>
      </c>
      <c r="E2125" t="s">
        <v>292</v>
      </c>
      <c r="F2125" s="347">
        <f>IF(InpOverride!F2125="",F_Inputs!F2125,InpOverride!F2125)</f>
        <v>0</v>
      </c>
      <c r="G2125" s="347">
        <f>IF(InpOverride!G2125="",F_Inputs!G2125,InpOverride!G2125)</f>
        <v>0</v>
      </c>
      <c r="H2125" s="347">
        <f>IF(InpOverride!H2125="",F_Inputs!H2125,InpOverride!H2125)</f>
        <v>0</v>
      </c>
      <c r="I2125" s="347">
        <f>IF(InpOverride!I2125="",F_Inputs!I2125,InpOverride!I2125)</f>
        <v>0</v>
      </c>
      <c r="J2125" s="347">
        <f>IF(InpOverride!J2125="",F_Inputs!J2125,InpOverride!J2125)</f>
        <v>0</v>
      </c>
      <c r="K2125" s="347">
        <f>IF(InpOverride!K2125="",F_Inputs!K2125,InpOverride!K2125)</f>
        <v>0</v>
      </c>
      <c r="L2125" s="347">
        <f>IF(InpOverride!L2125="",F_Inputs!L2125,InpOverride!L2125)</f>
        <v>0</v>
      </c>
      <c r="M2125" s="347">
        <f>IF(InpOverride!M2125="",F_Inputs!M2125,InpOverride!M2125)</f>
        <v>0</v>
      </c>
    </row>
    <row r="2126" spans="1:13" x14ac:dyDescent="0.35">
      <c r="A2126" t="s">
        <v>137</v>
      </c>
      <c r="B2126" t="s">
        <v>536</v>
      </c>
      <c r="C2126" t="s">
        <v>537</v>
      </c>
      <c r="D2126" t="s">
        <v>170</v>
      </c>
      <c r="E2126" t="s">
        <v>292</v>
      </c>
      <c r="F2126" s="347">
        <f>IF(InpOverride!F2126="",F_Inputs!F2126,InpOverride!F2126)</f>
        <v>0</v>
      </c>
      <c r="G2126" s="347">
        <f>IF(InpOverride!G2126="",F_Inputs!G2126,InpOverride!G2126)</f>
        <v>0</v>
      </c>
      <c r="H2126" s="347">
        <f>IF(InpOverride!H2126="",F_Inputs!H2126,InpOverride!H2126)</f>
        <v>0</v>
      </c>
      <c r="I2126" s="347">
        <f>IF(InpOverride!I2126="",F_Inputs!I2126,InpOverride!I2126)</f>
        <v>9.2840000000000007</v>
      </c>
      <c r="J2126" s="347">
        <f>IF(InpOverride!J2126="",F_Inputs!J2126,InpOverride!J2126)</f>
        <v>0</v>
      </c>
      <c r="K2126" s="347">
        <f>IF(InpOverride!K2126="",F_Inputs!K2126,InpOverride!K2126)</f>
        <v>0</v>
      </c>
      <c r="L2126" s="347">
        <f>IF(InpOverride!L2126="",F_Inputs!L2126,InpOverride!L2126)</f>
        <v>0</v>
      </c>
      <c r="M2126" s="347">
        <f>IF(InpOverride!M2126="",F_Inputs!M2126,InpOverride!M2126)</f>
        <v>0</v>
      </c>
    </row>
    <row r="2127" spans="1:13" x14ac:dyDescent="0.35">
      <c r="A2127" t="s">
        <v>137</v>
      </c>
      <c r="B2127" t="s">
        <v>538</v>
      </c>
      <c r="C2127" t="s">
        <v>539</v>
      </c>
      <c r="D2127" t="s">
        <v>170</v>
      </c>
      <c r="E2127" t="s">
        <v>292</v>
      </c>
      <c r="F2127" s="347">
        <f>IF(InpOverride!F2127="",F_Inputs!F2127,InpOverride!F2127)</f>
        <v>0</v>
      </c>
      <c r="G2127" s="347">
        <f>IF(InpOverride!G2127="",F_Inputs!G2127,InpOverride!G2127)</f>
        <v>0</v>
      </c>
      <c r="H2127" s="347">
        <f>IF(InpOverride!H2127="",F_Inputs!H2127,InpOverride!H2127)</f>
        <v>0</v>
      </c>
      <c r="I2127" s="347">
        <f>IF(InpOverride!I2127="",F_Inputs!I2127,InpOverride!I2127)</f>
        <v>119.90600000000001</v>
      </c>
      <c r="J2127" s="347">
        <f>IF(InpOverride!J2127="",F_Inputs!J2127,InpOverride!J2127)</f>
        <v>0</v>
      </c>
      <c r="K2127" s="347">
        <f>IF(InpOverride!K2127="",F_Inputs!K2127,InpOverride!K2127)</f>
        <v>0</v>
      </c>
      <c r="L2127" s="347">
        <f>IF(InpOverride!L2127="",F_Inputs!L2127,InpOverride!L2127)</f>
        <v>0</v>
      </c>
      <c r="M2127" s="347">
        <f>IF(InpOverride!M2127="",F_Inputs!M2127,InpOverride!M2127)</f>
        <v>0</v>
      </c>
    </row>
    <row r="2128" spans="1:13" x14ac:dyDescent="0.35">
      <c r="A2128" t="s">
        <v>137</v>
      </c>
      <c r="B2128" t="s">
        <v>540</v>
      </c>
      <c r="C2128" t="s">
        <v>541</v>
      </c>
      <c r="D2128" t="s">
        <v>170</v>
      </c>
      <c r="E2128" t="s">
        <v>292</v>
      </c>
      <c r="F2128" s="347">
        <f>IF(InpOverride!F2128="",F_Inputs!F2128,InpOverride!F2128)</f>
        <v>0</v>
      </c>
      <c r="G2128" s="347">
        <f>IF(InpOverride!G2128="",F_Inputs!G2128,InpOverride!G2128)</f>
        <v>0</v>
      </c>
      <c r="H2128" s="347">
        <f>IF(InpOverride!H2128="",F_Inputs!H2128,InpOverride!H2128)</f>
        <v>0</v>
      </c>
      <c r="I2128" s="347">
        <f>IF(InpOverride!I2128="",F_Inputs!I2128,InpOverride!I2128)</f>
        <v>237.078</v>
      </c>
      <c r="J2128" s="347">
        <f>IF(InpOverride!J2128="",F_Inputs!J2128,InpOverride!J2128)</f>
        <v>0</v>
      </c>
      <c r="K2128" s="347">
        <f>IF(InpOverride!K2128="",F_Inputs!K2128,InpOverride!K2128)</f>
        <v>0</v>
      </c>
      <c r="L2128" s="347">
        <f>IF(InpOverride!L2128="",F_Inputs!L2128,InpOverride!L2128)</f>
        <v>0</v>
      </c>
      <c r="M2128" s="347">
        <f>IF(InpOverride!M2128="",F_Inputs!M2128,InpOverride!M2128)</f>
        <v>0</v>
      </c>
    </row>
    <row r="2129" spans="1:13" x14ac:dyDescent="0.35">
      <c r="A2129" t="s">
        <v>137</v>
      </c>
      <c r="B2129" t="s">
        <v>542</v>
      </c>
      <c r="C2129" t="s">
        <v>543</v>
      </c>
      <c r="D2129" t="s">
        <v>170</v>
      </c>
      <c r="E2129" t="s">
        <v>292</v>
      </c>
      <c r="F2129" s="347">
        <f>IF(InpOverride!F2129="",F_Inputs!F2129,InpOverride!F2129)</f>
        <v>0</v>
      </c>
      <c r="G2129" s="347">
        <f>IF(InpOverride!G2129="",F_Inputs!G2129,InpOverride!G2129)</f>
        <v>0</v>
      </c>
      <c r="H2129" s="347">
        <f>IF(InpOverride!H2129="",F_Inputs!H2129,InpOverride!H2129)</f>
        <v>0</v>
      </c>
      <c r="I2129" s="347">
        <f>IF(InpOverride!I2129="",F_Inputs!I2129,InpOverride!I2129)</f>
        <v>26.661999999999999</v>
      </c>
      <c r="J2129" s="347">
        <f>IF(InpOverride!J2129="",F_Inputs!J2129,InpOverride!J2129)</f>
        <v>0</v>
      </c>
      <c r="K2129" s="347">
        <f>IF(InpOverride!K2129="",F_Inputs!K2129,InpOverride!K2129)</f>
        <v>0</v>
      </c>
      <c r="L2129" s="347">
        <f>IF(InpOverride!L2129="",F_Inputs!L2129,InpOverride!L2129)</f>
        <v>0</v>
      </c>
      <c r="M2129" s="347">
        <f>IF(InpOverride!M2129="",F_Inputs!M2129,InpOverride!M2129)</f>
        <v>0</v>
      </c>
    </row>
    <row r="2130" spans="1:13" x14ac:dyDescent="0.35">
      <c r="A2130" t="s">
        <v>137</v>
      </c>
      <c r="B2130" t="s">
        <v>544</v>
      </c>
      <c r="C2130" t="s">
        <v>545</v>
      </c>
      <c r="D2130" t="s">
        <v>170</v>
      </c>
      <c r="E2130" t="s">
        <v>292</v>
      </c>
      <c r="F2130" s="347">
        <f>IF(InpOverride!F2130="",F_Inputs!F2130,InpOverride!F2130)</f>
        <v>0</v>
      </c>
      <c r="G2130" s="347">
        <f>IF(InpOverride!G2130="",F_Inputs!G2130,InpOverride!G2130)</f>
        <v>0</v>
      </c>
      <c r="H2130" s="347">
        <f>IF(InpOverride!H2130="",F_Inputs!H2130,InpOverride!H2130)</f>
        <v>0</v>
      </c>
      <c r="I2130" s="347">
        <f>IF(InpOverride!I2130="",F_Inputs!I2130,InpOverride!I2130)</f>
        <v>0</v>
      </c>
      <c r="J2130" s="347">
        <f>IF(InpOverride!J2130="",F_Inputs!J2130,InpOverride!J2130)</f>
        <v>0</v>
      </c>
      <c r="K2130" s="347">
        <f>IF(InpOverride!K2130="",F_Inputs!K2130,InpOverride!K2130)</f>
        <v>0</v>
      </c>
      <c r="L2130" s="347">
        <f>IF(InpOverride!L2130="",F_Inputs!L2130,InpOverride!L2130)</f>
        <v>0</v>
      </c>
      <c r="M2130" s="347">
        <f>IF(InpOverride!M2130="",F_Inputs!M2130,InpOverride!M2130)</f>
        <v>0</v>
      </c>
    </row>
    <row r="2131" spans="1:13" x14ac:dyDescent="0.35">
      <c r="A2131" t="s">
        <v>137</v>
      </c>
      <c r="B2131" t="s">
        <v>546</v>
      </c>
      <c r="C2131" t="s">
        <v>547</v>
      </c>
      <c r="D2131" t="s">
        <v>170</v>
      </c>
      <c r="E2131" t="s">
        <v>292</v>
      </c>
      <c r="F2131" s="347">
        <f>IF(InpOverride!F2131="",F_Inputs!F2131,InpOverride!F2131)</f>
        <v>0</v>
      </c>
      <c r="G2131" s="347">
        <f>IF(InpOverride!G2131="",F_Inputs!G2131,InpOverride!G2131)</f>
        <v>0</v>
      </c>
      <c r="H2131" s="347">
        <f>IF(InpOverride!H2131="",F_Inputs!H2131,InpOverride!H2131)</f>
        <v>0</v>
      </c>
      <c r="I2131" s="347">
        <f>IF(InpOverride!I2131="",F_Inputs!I2131,InpOverride!I2131)</f>
        <v>9.2840000000000007</v>
      </c>
      <c r="J2131" s="347">
        <f>IF(InpOverride!J2131="",F_Inputs!J2131,InpOverride!J2131)</f>
        <v>0</v>
      </c>
      <c r="K2131" s="347">
        <f>IF(InpOverride!K2131="",F_Inputs!K2131,InpOverride!K2131)</f>
        <v>0</v>
      </c>
      <c r="L2131" s="347">
        <f>IF(InpOverride!L2131="",F_Inputs!L2131,InpOverride!L2131)</f>
        <v>0</v>
      </c>
      <c r="M2131" s="347">
        <f>IF(InpOverride!M2131="",F_Inputs!M2131,InpOverride!M2131)</f>
        <v>0</v>
      </c>
    </row>
    <row r="2132" spans="1:13" x14ac:dyDescent="0.35">
      <c r="A2132" t="s">
        <v>137</v>
      </c>
      <c r="B2132" t="s">
        <v>548</v>
      </c>
      <c r="C2132" t="s">
        <v>549</v>
      </c>
      <c r="D2132" t="s">
        <v>170</v>
      </c>
      <c r="E2132" t="s">
        <v>292</v>
      </c>
      <c r="F2132" s="347">
        <f>IF(InpOverride!F2132="",F_Inputs!F2132,InpOverride!F2132)</f>
        <v>0</v>
      </c>
      <c r="G2132" s="347">
        <f>IF(InpOverride!G2132="",F_Inputs!G2132,InpOverride!G2132)</f>
        <v>0</v>
      </c>
      <c r="H2132" s="347">
        <f>IF(InpOverride!H2132="",F_Inputs!H2132,InpOverride!H2132)</f>
        <v>0</v>
      </c>
      <c r="I2132" s="347">
        <f>IF(InpOverride!I2132="",F_Inputs!I2132,InpOverride!I2132)</f>
        <v>119.90600000000001</v>
      </c>
      <c r="J2132" s="347">
        <f>IF(InpOverride!J2132="",F_Inputs!J2132,InpOverride!J2132)</f>
        <v>0</v>
      </c>
      <c r="K2132" s="347">
        <f>IF(InpOverride!K2132="",F_Inputs!K2132,InpOverride!K2132)</f>
        <v>0</v>
      </c>
      <c r="L2132" s="347">
        <f>IF(InpOverride!L2132="",F_Inputs!L2132,InpOverride!L2132)</f>
        <v>0</v>
      </c>
      <c r="M2132" s="347">
        <f>IF(InpOverride!M2132="",F_Inputs!M2132,InpOverride!M2132)</f>
        <v>0</v>
      </c>
    </row>
    <row r="2133" spans="1:13" x14ac:dyDescent="0.35">
      <c r="A2133" t="s">
        <v>137</v>
      </c>
      <c r="B2133" t="s">
        <v>550</v>
      </c>
      <c r="C2133" t="s">
        <v>551</v>
      </c>
      <c r="D2133" t="s">
        <v>170</v>
      </c>
      <c r="E2133" t="s">
        <v>292</v>
      </c>
      <c r="F2133" s="347">
        <f>IF(InpOverride!F2133="",F_Inputs!F2133,InpOverride!F2133)</f>
        <v>0</v>
      </c>
      <c r="G2133" s="347">
        <f>IF(InpOverride!G2133="",F_Inputs!G2133,InpOverride!G2133)</f>
        <v>0</v>
      </c>
      <c r="H2133" s="347">
        <f>IF(InpOverride!H2133="",F_Inputs!H2133,InpOverride!H2133)</f>
        <v>0</v>
      </c>
      <c r="I2133" s="347">
        <f>IF(InpOverride!I2133="",F_Inputs!I2133,InpOverride!I2133)</f>
        <v>237.078</v>
      </c>
      <c r="J2133" s="347">
        <f>IF(InpOverride!J2133="",F_Inputs!J2133,InpOverride!J2133)</f>
        <v>0</v>
      </c>
      <c r="K2133" s="347">
        <f>IF(InpOverride!K2133="",F_Inputs!K2133,InpOverride!K2133)</f>
        <v>0</v>
      </c>
      <c r="L2133" s="347">
        <f>IF(InpOverride!L2133="",F_Inputs!L2133,InpOverride!L2133)</f>
        <v>0</v>
      </c>
      <c r="M2133" s="347">
        <f>IF(InpOverride!M2133="",F_Inputs!M2133,InpOverride!M2133)</f>
        <v>0</v>
      </c>
    </row>
    <row r="2134" spans="1:13" x14ac:dyDescent="0.35">
      <c r="A2134" t="s">
        <v>137</v>
      </c>
      <c r="B2134" t="s">
        <v>552</v>
      </c>
      <c r="C2134" t="s">
        <v>553</v>
      </c>
      <c r="D2134" t="s">
        <v>170</v>
      </c>
      <c r="E2134" t="s">
        <v>292</v>
      </c>
      <c r="F2134" s="347">
        <f>IF(InpOverride!F2134="",F_Inputs!F2134,InpOverride!F2134)</f>
        <v>0</v>
      </c>
      <c r="G2134" s="347">
        <f>IF(InpOverride!G2134="",F_Inputs!G2134,InpOverride!G2134)</f>
        <v>0</v>
      </c>
      <c r="H2134" s="347">
        <f>IF(InpOverride!H2134="",F_Inputs!H2134,InpOverride!H2134)</f>
        <v>0</v>
      </c>
      <c r="I2134" s="347">
        <f>IF(InpOverride!I2134="",F_Inputs!I2134,InpOverride!I2134)</f>
        <v>26.661999999999999</v>
      </c>
      <c r="J2134" s="347">
        <f>IF(InpOverride!J2134="",F_Inputs!J2134,InpOverride!J2134)</f>
        <v>0</v>
      </c>
      <c r="K2134" s="347">
        <f>IF(InpOverride!K2134="",F_Inputs!K2134,InpOverride!K2134)</f>
        <v>0</v>
      </c>
      <c r="L2134" s="347">
        <f>IF(InpOverride!L2134="",F_Inputs!L2134,InpOverride!L2134)</f>
        <v>0</v>
      </c>
      <c r="M2134" s="347">
        <f>IF(InpOverride!M2134="",F_Inputs!M2134,InpOverride!M2134)</f>
        <v>0</v>
      </c>
    </row>
    <row r="2135" spans="1:13" x14ac:dyDescent="0.35">
      <c r="A2135" t="s">
        <v>137</v>
      </c>
      <c r="B2135" t="s">
        <v>554</v>
      </c>
      <c r="C2135" t="s">
        <v>555</v>
      </c>
      <c r="D2135" t="s">
        <v>170</v>
      </c>
      <c r="E2135" t="s">
        <v>292</v>
      </c>
      <c r="F2135" s="347">
        <f>IF(InpOverride!F2135="",F_Inputs!F2135,InpOverride!F2135)</f>
        <v>0</v>
      </c>
      <c r="G2135" s="347">
        <f>IF(InpOverride!G2135="",F_Inputs!G2135,InpOverride!G2135)</f>
        <v>0</v>
      </c>
      <c r="H2135" s="347">
        <f>IF(InpOverride!H2135="",F_Inputs!H2135,InpOverride!H2135)</f>
        <v>0</v>
      </c>
      <c r="I2135" s="347">
        <f>IF(InpOverride!I2135="",F_Inputs!I2135,InpOverride!I2135)</f>
        <v>0</v>
      </c>
      <c r="J2135" s="347">
        <f>IF(InpOverride!J2135="",F_Inputs!J2135,InpOverride!J2135)</f>
        <v>0</v>
      </c>
      <c r="K2135" s="347">
        <f>IF(InpOverride!K2135="",F_Inputs!K2135,InpOverride!K2135)</f>
        <v>0</v>
      </c>
      <c r="L2135" s="347">
        <f>IF(InpOverride!L2135="",F_Inputs!L2135,InpOverride!L2135)</f>
        <v>0</v>
      </c>
      <c r="M2135" s="347">
        <f>IF(InpOverride!M2135="",F_Inputs!M2135,InpOverride!M2135)</f>
        <v>0</v>
      </c>
    </row>
    <row r="2136" spans="1:13" x14ac:dyDescent="0.35">
      <c r="A2136" t="s">
        <v>137</v>
      </c>
      <c r="B2136" t="s">
        <v>556</v>
      </c>
      <c r="C2136" t="s">
        <v>557</v>
      </c>
      <c r="D2136" t="s">
        <v>170</v>
      </c>
      <c r="E2136" t="s">
        <v>292</v>
      </c>
      <c r="F2136" s="347">
        <f>IF(InpOverride!F2136="",F_Inputs!F2136,InpOverride!F2136)</f>
        <v>0</v>
      </c>
      <c r="G2136" s="347">
        <f>IF(InpOverride!G2136="",F_Inputs!G2136,InpOverride!G2136)</f>
        <v>0</v>
      </c>
      <c r="H2136" s="347">
        <f>IF(InpOverride!H2136="",F_Inputs!H2136,InpOverride!H2136)</f>
        <v>0</v>
      </c>
      <c r="I2136" s="347">
        <f>IF(InpOverride!I2136="",F_Inputs!I2136,InpOverride!I2136)</f>
        <v>-10.518000000000001</v>
      </c>
      <c r="J2136" s="347">
        <f>IF(InpOverride!J2136="",F_Inputs!J2136,InpOverride!J2136)</f>
        <v>0</v>
      </c>
      <c r="K2136" s="347">
        <f>IF(InpOverride!K2136="",F_Inputs!K2136,InpOverride!K2136)</f>
        <v>0</v>
      </c>
      <c r="L2136" s="347">
        <f>IF(InpOverride!L2136="",F_Inputs!L2136,InpOverride!L2136)</f>
        <v>0</v>
      </c>
      <c r="M2136" s="347">
        <f>IF(InpOverride!M2136="",F_Inputs!M2136,InpOverride!M2136)</f>
        <v>0</v>
      </c>
    </row>
    <row r="2137" spans="1:13" x14ac:dyDescent="0.35">
      <c r="A2137" t="s">
        <v>137</v>
      </c>
      <c r="B2137" t="s">
        <v>558</v>
      </c>
      <c r="C2137" t="s">
        <v>559</v>
      </c>
      <c r="D2137" t="s">
        <v>170</v>
      </c>
      <c r="E2137" t="s">
        <v>292</v>
      </c>
      <c r="F2137" s="347">
        <f>IF(InpOverride!F2137="",F_Inputs!F2137,InpOverride!F2137)</f>
        <v>0</v>
      </c>
      <c r="G2137" s="347">
        <f>IF(InpOverride!G2137="",F_Inputs!G2137,InpOverride!G2137)</f>
        <v>0</v>
      </c>
      <c r="H2137" s="347">
        <f>IF(InpOverride!H2137="",F_Inputs!H2137,InpOverride!H2137)</f>
        <v>0</v>
      </c>
      <c r="I2137" s="347">
        <f>IF(InpOverride!I2137="",F_Inputs!I2137,InpOverride!I2137)</f>
        <v>30.382000000000001</v>
      </c>
      <c r="J2137" s="347">
        <f>IF(InpOverride!J2137="",F_Inputs!J2137,InpOverride!J2137)</f>
        <v>0</v>
      </c>
      <c r="K2137" s="347">
        <f>IF(InpOverride!K2137="",F_Inputs!K2137,InpOverride!K2137)</f>
        <v>0</v>
      </c>
      <c r="L2137" s="347">
        <f>IF(InpOverride!L2137="",F_Inputs!L2137,InpOverride!L2137)</f>
        <v>0</v>
      </c>
      <c r="M2137" s="347">
        <f>IF(InpOverride!M2137="",F_Inputs!M2137,InpOverride!M2137)</f>
        <v>0</v>
      </c>
    </row>
    <row r="2138" spans="1:13" x14ac:dyDescent="0.35">
      <c r="A2138" t="s">
        <v>137</v>
      </c>
      <c r="B2138" t="s">
        <v>560</v>
      </c>
      <c r="C2138" t="s">
        <v>561</v>
      </c>
      <c r="D2138" t="s">
        <v>170</v>
      </c>
      <c r="E2138" t="s">
        <v>292</v>
      </c>
      <c r="F2138" s="347">
        <f>IF(InpOverride!F2138="",F_Inputs!F2138,InpOverride!F2138)</f>
        <v>0</v>
      </c>
      <c r="G2138" s="347">
        <f>IF(InpOverride!G2138="",F_Inputs!G2138,InpOverride!G2138)</f>
        <v>0</v>
      </c>
      <c r="H2138" s="347">
        <f>IF(InpOverride!H2138="",F_Inputs!H2138,InpOverride!H2138)</f>
        <v>0</v>
      </c>
      <c r="I2138" s="347">
        <f>IF(InpOverride!I2138="",F_Inputs!I2138,InpOverride!I2138)</f>
        <v>-41.904000000000003</v>
      </c>
      <c r="J2138" s="347">
        <f>IF(InpOverride!J2138="",F_Inputs!J2138,InpOverride!J2138)</f>
        <v>0</v>
      </c>
      <c r="K2138" s="347">
        <f>IF(InpOverride!K2138="",F_Inputs!K2138,InpOverride!K2138)</f>
        <v>0</v>
      </c>
      <c r="L2138" s="347">
        <f>IF(InpOverride!L2138="",F_Inputs!L2138,InpOverride!L2138)</f>
        <v>0</v>
      </c>
      <c r="M2138" s="347">
        <f>IF(InpOverride!M2138="",F_Inputs!M2138,InpOverride!M2138)</f>
        <v>0</v>
      </c>
    </row>
    <row r="2139" spans="1:13" x14ac:dyDescent="0.35">
      <c r="A2139" t="s">
        <v>137</v>
      </c>
      <c r="B2139" t="s">
        <v>562</v>
      </c>
      <c r="C2139" t="s">
        <v>563</v>
      </c>
      <c r="D2139" t="s">
        <v>170</v>
      </c>
      <c r="E2139" t="s">
        <v>292</v>
      </c>
      <c r="F2139" s="347">
        <f>IF(InpOverride!F2139="",F_Inputs!F2139,InpOverride!F2139)</f>
        <v>0</v>
      </c>
      <c r="G2139" s="347">
        <f>IF(InpOverride!G2139="",F_Inputs!G2139,InpOverride!G2139)</f>
        <v>0</v>
      </c>
      <c r="H2139" s="347">
        <f>IF(InpOverride!H2139="",F_Inputs!H2139,InpOverride!H2139)</f>
        <v>0</v>
      </c>
      <c r="I2139" s="347">
        <f>IF(InpOverride!I2139="",F_Inputs!I2139,InpOverride!I2139)</f>
        <v>4.577</v>
      </c>
      <c r="J2139" s="347">
        <f>IF(InpOverride!J2139="",F_Inputs!J2139,InpOverride!J2139)</f>
        <v>0</v>
      </c>
      <c r="K2139" s="347">
        <f>IF(InpOverride!K2139="",F_Inputs!K2139,InpOverride!K2139)</f>
        <v>0</v>
      </c>
      <c r="L2139" s="347">
        <f>IF(InpOverride!L2139="",F_Inputs!L2139,InpOverride!L2139)</f>
        <v>0</v>
      </c>
      <c r="M2139" s="347">
        <f>IF(InpOverride!M2139="",F_Inputs!M2139,InpOverride!M2139)</f>
        <v>0</v>
      </c>
    </row>
    <row r="2140" spans="1:13" x14ac:dyDescent="0.35">
      <c r="A2140" t="s">
        <v>137</v>
      </c>
      <c r="B2140" t="s">
        <v>564</v>
      </c>
      <c r="C2140" t="s">
        <v>565</v>
      </c>
      <c r="D2140" t="s">
        <v>170</v>
      </c>
      <c r="E2140" t="s">
        <v>292</v>
      </c>
      <c r="F2140" s="347">
        <f>IF(InpOverride!F2140="",F_Inputs!F2140,InpOverride!F2140)</f>
        <v>0</v>
      </c>
      <c r="G2140" s="347">
        <f>IF(InpOverride!G2140="",F_Inputs!G2140,InpOverride!G2140)</f>
        <v>0</v>
      </c>
      <c r="H2140" s="347">
        <f>IF(InpOverride!H2140="",F_Inputs!H2140,InpOverride!H2140)</f>
        <v>0</v>
      </c>
      <c r="I2140" s="347">
        <f>IF(InpOverride!I2140="",F_Inputs!I2140,InpOverride!I2140)</f>
        <v>0</v>
      </c>
      <c r="J2140" s="347">
        <f>IF(InpOverride!J2140="",F_Inputs!J2140,InpOverride!J2140)</f>
        <v>0</v>
      </c>
      <c r="K2140" s="347">
        <f>IF(InpOverride!K2140="",F_Inputs!K2140,InpOverride!K2140)</f>
        <v>0</v>
      </c>
      <c r="L2140" s="347">
        <f>IF(InpOverride!L2140="",F_Inputs!L2140,InpOverride!L2140)</f>
        <v>0</v>
      </c>
      <c r="M2140" s="347">
        <f>IF(InpOverride!M2140="",F_Inputs!M2140,InpOverride!M2140)</f>
        <v>0</v>
      </c>
    </row>
    <row r="2141" spans="1:13" x14ac:dyDescent="0.35">
      <c r="A2141" t="s">
        <v>137</v>
      </c>
      <c r="B2141" t="s">
        <v>566</v>
      </c>
      <c r="C2141" t="s">
        <v>567</v>
      </c>
      <c r="D2141" t="s">
        <v>170</v>
      </c>
      <c r="E2141" t="s">
        <v>292</v>
      </c>
      <c r="F2141" s="347">
        <f>IF(InpOverride!F2141="",F_Inputs!F2141,InpOverride!F2141)</f>
        <v>0</v>
      </c>
      <c r="G2141" s="347">
        <f>IF(InpOverride!G2141="",F_Inputs!G2141,InpOverride!G2141)</f>
        <v>0</v>
      </c>
      <c r="H2141" s="347">
        <f>IF(InpOverride!H2141="",F_Inputs!H2141,InpOverride!H2141)</f>
        <v>0</v>
      </c>
      <c r="I2141" s="347">
        <f>IF(InpOverride!I2141="",F_Inputs!I2141,InpOverride!I2141)</f>
        <v>-10.518000000000001</v>
      </c>
      <c r="J2141" s="347">
        <f>IF(InpOverride!J2141="",F_Inputs!J2141,InpOverride!J2141)</f>
        <v>0</v>
      </c>
      <c r="K2141" s="347">
        <f>IF(InpOverride!K2141="",F_Inputs!K2141,InpOverride!K2141)</f>
        <v>0</v>
      </c>
      <c r="L2141" s="347">
        <f>IF(InpOverride!L2141="",F_Inputs!L2141,InpOverride!L2141)</f>
        <v>0</v>
      </c>
      <c r="M2141" s="347">
        <f>IF(InpOverride!M2141="",F_Inputs!M2141,InpOverride!M2141)</f>
        <v>0</v>
      </c>
    </row>
    <row r="2142" spans="1:13" x14ac:dyDescent="0.35">
      <c r="A2142" t="s">
        <v>137</v>
      </c>
      <c r="B2142" t="s">
        <v>568</v>
      </c>
      <c r="C2142" t="s">
        <v>569</v>
      </c>
      <c r="D2142" t="s">
        <v>170</v>
      </c>
      <c r="E2142" t="s">
        <v>292</v>
      </c>
      <c r="F2142" s="347">
        <f>IF(InpOverride!F2142="",F_Inputs!F2142,InpOverride!F2142)</f>
        <v>0</v>
      </c>
      <c r="G2142" s="347">
        <f>IF(InpOverride!G2142="",F_Inputs!G2142,InpOverride!G2142)</f>
        <v>0</v>
      </c>
      <c r="H2142" s="347">
        <f>IF(InpOverride!H2142="",F_Inputs!H2142,InpOverride!H2142)</f>
        <v>0</v>
      </c>
      <c r="I2142" s="347">
        <f>IF(InpOverride!I2142="",F_Inputs!I2142,InpOverride!I2142)</f>
        <v>30.382000000000001</v>
      </c>
      <c r="J2142" s="347">
        <f>IF(InpOverride!J2142="",F_Inputs!J2142,InpOverride!J2142)</f>
        <v>0</v>
      </c>
      <c r="K2142" s="347">
        <f>IF(InpOverride!K2142="",F_Inputs!K2142,InpOverride!K2142)</f>
        <v>0</v>
      </c>
      <c r="L2142" s="347">
        <f>IF(InpOverride!L2142="",F_Inputs!L2142,InpOverride!L2142)</f>
        <v>0</v>
      </c>
      <c r="M2142" s="347">
        <f>IF(InpOverride!M2142="",F_Inputs!M2142,InpOverride!M2142)</f>
        <v>0</v>
      </c>
    </row>
    <row r="2143" spans="1:13" x14ac:dyDescent="0.35">
      <c r="A2143" t="s">
        <v>137</v>
      </c>
      <c r="B2143" t="s">
        <v>570</v>
      </c>
      <c r="C2143" t="s">
        <v>571</v>
      </c>
      <c r="D2143" t="s">
        <v>170</v>
      </c>
      <c r="E2143" t="s">
        <v>292</v>
      </c>
      <c r="F2143" s="347">
        <f>IF(InpOverride!F2143="",F_Inputs!F2143,InpOverride!F2143)</f>
        <v>0</v>
      </c>
      <c r="G2143" s="347">
        <f>IF(InpOverride!G2143="",F_Inputs!G2143,InpOverride!G2143)</f>
        <v>0</v>
      </c>
      <c r="H2143" s="347">
        <f>IF(InpOverride!H2143="",F_Inputs!H2143,InpOverride!H2143)</f>
        <v>0</v>
      </c>
      <c r="I2143" s="347">
        <f>IF(InpOverride!I2143="",F_Inputs!I2143,InpOverride!I2143)</f>
        <v>-41.904000000000003</v>
      </c>
      <c r="J2143" s="347">
        <f>IF(InpOverride!J2143="",F_Inputs!J2143,InpOverride!J2143)</f>
        <v>0</v>
      </c>
      <c r="K2143" s="347">
        <f>IF(InpOverride!K2143="",F_Inputs!K2143,InpOverride!K2143)</f>
        <v>0</v>
      </c>
      <c r="L2143" s="347">
        <f>IF(InpOverride!L2143="",F_Inputs!L2143,InpOverride!L2143)</f>
        <v>0</v>
      </c>
      <c r="M2143" s="347">
        <f>IF(InpOverride!M2143="",F_Inputs!M2143,InpOverride!M2143)</f>
        <v>0</v>
      </c>
    </row>
    <row r="2144" spans="1:13" x14ac:dyDescent="0.35">
      <c r="A2144" t="s">
        <v>137</v>
      </c>
      <c r="B2144" t="s">
        <v>572</v>
      </c>
      <c r="C2144" t="s">
        <v>573</v>
      </c>
      <c r="D2144" t="s">
        <v>170</v>
      </c>
      <c r="E2144" t="s">
        <v>292</v>
      </c>
      <c r="F2144" s="347">
        <f>IF(InpOverride!F2144="",F_Inputs!F2144,InpOverride!F2144)</f>
        <v>0</v>
      </c>
      <c r="G2144" s="347">
        <f>IF(InpOverride!G2144="",F_Inputs!G2144,InpOverride!G2144)</f>
        <v>0</v>
      </c>
      <c r="H2144" s="347">
        <f>IF(InpOverride!H2144="",F_Inputs!H2144,InpOverride!H2144)</f>
        <v>0</v>
      </c>
      <c r="I2144" s="347">
        <f>IF(InpOverride!I2144="",F_Inputs!I2144,InpOverride!I2144)</f>
        <v>4.577</v>
      </c>
      <c r="J2144" s="347">
        <f>IF(InpOverride!J2144="",F_Inputs!J2144,InpOverride!J2144)</f>
        <v>0</v>
      </c>
      <c r="K2144" s="347">
        <f>IF(InpOverride!K2144="",F_Inputs!K2144,InpOverride!K2144)</f>
        <v>0</v>
      </c>
      <c r="L2144" s="347">
        <f>IF(InpOverride!L2144="",F_Inputs!L2144,InpOverride!L2144)</f>
        <v>0</v>
      </c>
      <c r="M2144" s="347">
        <f>IF(InpOverride!M2144="",F_Inputs!M2144,InpOverride!M2144)</f>
        <v>0</v>
      </c>
    </row>
    <row r="2145" spans="1:13" x14ac:dyDescent="0.35">
      <c r="A2145" t="s">
        <v>137</v>
      </c>
      <c r="B2145" t="s">
        <v>574</v>
      </c>
      <c r="C2145" t="s">
        <v>575</v>
      </c>
      <c r="D2145" t="s">
        <v>170</v>
      </c>
      <c r="E2145" t="s">
        <v>292</v>
      </c>
      <c r="F2145" s="347">
        <f>IF(InpOverride!F2145="",F_Inputs!F2145,InpOverride!F2145)</f>
        <v>0</v>
      </c>
      <c r="G2145" s="347">
        <f>IF(InpOverride!G2145="",F_Inputs!G2145,InpOverride!G2145)</f>
        <v>0</v>
      </c>
      <c r="H2145" s="347">
        <f>IF(InpOverride!H2145="",F_Inputs!H2145,InpOverride!H2145)</f>
        <v>0</v>
      </c>
      <c r="I2145" s="347">
        <f>IF(InpOverride!I2145="",F_Inputs!I2145,InpOverride!I2145)</f>
        <v>0</v>
      </c>
      <c r="J2145" s="347">
        <f>IF(InpOverride!J2145="",F_Inputs!J2145,InpOverride!J2145)</f>
        <v>0</v>
      </c>
      <c r="K2145" s="347">
        <f>IF(InpOverride!K2145="",F_Inputs!K2145,InpOverride!K2145)</f>
        <v>0</v>
      </c>
      <c r="L2145" s="347">
        <f>IF(InpOverride!L2145="",F_Inputs!L2145,InpOverride!L2145)</f>
        <v>0</v>
      </c>
      <c r="M2145" s="347">
        <f>IF(InpOverride!M2145="",F_Inputs!M2145,InpOverride!M2145)</f>
        <v>0</v>
      </c>
    </row>
    <row r="2146" spans="1:13" x14ac:dyDescent="0.35">
      <c r="A2146" t="s">
        <v>137</v>
      </c>
      <c r="B2146" t="s">
        <v>576</v>
      </c>
      <c r="C2146" t="s">
        <v>577</v>
      </c>
      <c r="D2146" t="s">
        <v>170</v>
      </c>
      <c r="E2146" t="s">
        <v>292</v>
      </c>
      <c r="F2146" s="347">
        <f>IF(InpOverride!F2146="",F_Inputs!F2146,InpOverride!F2146)</f>
        <v>0</v>
      </c>
      <c r="G2146" s="347">
        <f>IF(InpOverride!G2146="",F_Inputs!G2146,InpOverride!G2146)</f>
        <v>0</v>
      </c>
      <c r="H2146" s="347">
        <f>IF(InpOverride!H2146="",F_Inputs!H2146,InpOverride!H2146)</f>
        <v>0</v>
      </c>
      <c r="I2146" s="347">
        <f>IF(InpOverride!I2146="",F_Inputs!I2146,InpOverride!I2146)</f>
        <v>-9.0834459932054905</v>
      </c>
      <c r="J2146" s="347">
        <f>IF(InpOverride!J2146="",F_Inputs!J2146,InpOverride!J2146)</f>
        <v>0</v>
      </c>
      <c r="K2146" s="347">
        <f>IF(InpOverride!K2146="",F_Inputs!K2146,InpOverride!K2146)</f>
        <v>0</v>
      </c>
      <c r="L2146" s="347">
        <f>IF(InpOverride!L2146="",F_Inputs!L2146,InpOverride!L2146)</f>
        <v>0</v>
      </c>
      <c r="M2146" s="347">
        <f>IF(InpOverride!M2146="",F_Inputs!M2146,InpOverride!M2146)</f>
        <v>0</v>
      </c>
    </row>
    <row r="2147" spans="1:13" x14ac:dyDescent="0.35">
      <c r="A2147" t="s">
        <v>137</v>
      </c>
      <c r="B2147" t="s">
        <v>578</v>
      </c>
      <c r="C2147" t="s">
        <v>579</v>
      </c>
      <c r="D2147" t="s">
        <v>170</v>
      </c>
      <c r="E2147" t="s">
        <v>292</v>
      </c>
      <c r="F2147" s="347">
        <f>IF(InpOverride!F2147="",F_Inputs!F2147,InpOverride!F2147)</f>
        <v>0</v>
      </c>
      <c r="G2147" s="347">
        <f>IF(InpOverride!G2147="",F_Inputs!G2147,InpOverride!G2147)</f>
        <v>0</v>
      </c>
      <c r="H2147" s="347">
        <f>IF(InpOverride!H2147="",F_Inputs!H2147,InpOverride!H2147)</f>
        <v>0</v>
      </c>
      <c r="I2147" s="347">
        <f>IF(InpOverride!I2147="",F_Inputs!I2147,InpOverride!I2147)</f>
        <v>29.381498263858301</v>
      </c>
      <c r="J2147" s="347">
        <f>IF(InpOverride!J2147="",F_Inputs!J2147,InpOverride!J2147)</f>
        <v>0</v>
      </c>
      <c r="K2147" s="347">
        <f>IF(InpOverride!K2147="",F_Inputs!K2147,InpOverride!K2147)</f>
        <v>0</v>
      </c>
      <c r="L2147" s="347">
        <f>IF(InpOverride!L2147="",F_Inputs!L2147,InpOverride!L2147)</f>
        <v>0</v>
      </c>
      <c r="M2147" s="347">
        <f>IF(InpOverride!M2147="",F_Inputs!M2147,InpOverride!M2147)</f>
        <v>0</v>
      </c>
    </row>
    <row r="2148" spans="1:13" x14ac:dyDescent="0.35">
      <c r="A2148" t="s">
        <v>137</v>
      </c>
      <c r="B2148" t="s">
        <v>580</v>
      </c>
      <c r="C2148" t="s">
        <v>581</v>
      </c>
      <c r="D2148" t="s">
        <v>170</v>
      </c>
      <c r="E2148" t="s">
        <v>292</v>
      </c>
      <c r="F2148" s="347">
        <f>IF(InpOverride!F2148="",F_Inputs!F2148,InpOverride!F2148)</f>
        <v>0</v>
      </c>
      <c r="G2148" s="347">
        <f>IF(InpOverride!G2148="",F_Inputs!G2148,InpOverride!G2148)</f>
        <v>0</v>
      </c>
      <c r="H2148" s="347">
        <f>IF(InpOverride!H2148="",F_Inputs!H2148,InpOverride!H2148)</f>
        <v>0</v>
      </c>
      <c r="I2148" s="347">
        <f>IF(InpOverride!I2148="",F_Inputs!I2148,InpOverride!I2148)</f>
        <v>-41.130029002750099</v>
      </c>
      <c r="J2148" s="347">
        <f>IF(InpOverride!J2148="",F_Inputs!J2148,InpOverride!J2148)</f>
        <v>0</v>
      </c>
      <c r="K2148" s="347">
        <f>IF(InpOverride!K2148="",F_Inputs!K2148,InpOverride!K2148)</f>
        <v>0</v>
      </c>
      <c r="L2148" s="347">
        <f>IF(InpOverride!L2148="",F_Inputs!L2148,InpOverride!L2148)</f>
        <v>0</v>
      </c>
      <c r="M2148" s="347">
        <f>IF(InpOverride!M2148="",F_Inputs!M2148,InpOverride!M2148)</f>
        <v>0</v>
      </c>
    </row>
    <row r="2149" spans="1:13" x14ac:dyDescent="0.35">
      <c r="A2149" t="s">
        <v>137</v>
      </c>
      <c r="B2149" t="s">
        <v>582</v>
      </c>
      <c r="C2149" t="s">
        <v>583</v>
      </c>
      <c r="D2149" t="s">
        <v>170</v>
      </c>
      <c r="E2149" t="s">
        <v>292</v>
      </c>
      <c r="F2149" s="347">
        <f>IF(InpOverride!F2149="",F_Inputs!F2149,InpOverride!F2149)</f>
        <v>0</v>
      </c>
      <c r="G2149" s="347">
        <f>IF(InpOverride!G2149="",F_Inputs!G2149,InpOverride!G2149)</f>
        <v>0</v>
      </c>
      <c r="H2149" s="347">
        <f>IF(InpOverride!H2149="",F_Inputs!H2149,InpOverride!H2149)</f>
        <v>0</v>
      </c>
      <c r="I2149" s="347">
        <f>IF(InpOverride!I2149="",F_Inputs!I2149,InpOverride!I2149)</f>
        <v>4.6744024857438999</v>
      </c>
      <c r="J2149" s="347">
        <f>IF(InpOverride!J2149="",F_Inputs!J2149,InpOverride!J2149)</f>
        <v>0</v>
      </c>
      <c r="K2149" s="347">
        <f>IF(InpOverride!K2149="",F_Inputs!K2149,InpOverride!K2149)</f>
        <v>0</v>
      </c>
      <c r="L2149" s="347">
        <f>IF(InpOverride!L2149="",F_Inputs!L2149,InpOverride!L2149)</f>
        <v>0</v>
      </c>
      <c r="M2149" s="347">
        <f>IF(InpOverride!M2149="",F_Inputs!M2149,InpOverride!M2149)</f>
        <v>0</v>
      </c>
    </row>
    <row r="2150" spans="1:13" x14ac:dyDescent="0.35">
      <c r="A2150" t="s">
        <v>137</v>
      </c>
      <c r="B2150" t="s">
        <v>584</v>
      </c>
      <c r="C2150" t="s">
        <v>585</v>
      </c>
      <c r="D2150" t="s">
        <v>170</v>
      </c>
      <c r="E2150" t="s">
        <v>292</v>
      </c>
      <c r="F2150" s="347">
        <f>IF(InpOverride!F2150="",F_Inputs!F2150,InpOverride!F2150)</f>
        <v>0</v>
      </c>
      <c r="G2150" s="347">
        <f>IF(InpOverride!G2150="",F_Inputs!G2150,InpOverride!G2150)</f>
        <v>0</v>
      </c>
      <c r="H2150" s="347">
        <f>IF(InpOverride!H2150="",F_Inputs!H2150,InpOverride!H2150)</f>
        <v>0</v>
      </c>
      <c r="I2150" s="347">
        <f>IF(InpOverride!I2150="",F_Inputs!I2150,InpOverride!I2150)</f>
        <v>0</v>
      </c>
      <c r="J2150" s="347">
        <f>IF(InpOverride!J2150="",F_Inputs!J2150,InpOverride!J2150)</f>
        <v>0</v>
      </c>
      <c r="K2150" s="347">
        <f>IF(InpOverride!K2150="",F_Inputs!K2150,InpOverride!K2150)</f>
        <v>0</v>
      </c>
      <c r="L2150" s="347">
        <f>IF(InpOverride!L2150="",F_Inputs!L2150,InpOverride!L2150)</f>
        <v>0</v>
      </c>
      <c r="M2150" s="347">
        <f>IF(InpOverride!M2150="",F_Inputs!M2150,InpOverride!M2150)</f>
        <v>0</v>
      </c>
    </row>
    <row r="2151" spans="1:13" x14ac:dyDescent="0.35">
      <c r="A2151" t="s">
        <v>137</v>
      </c>
      <c r="B2151" t="s">
        <v>586</v>
      </c>
      <c r="C2151" t="s">
        <v>587</v>
      </c>
      <c r="D2151" t="s">
        <v>170</v>
      </c>
      <c r="E2151" t="s">
        <v>292</v>
      </c>
      <c r="F2151" s="347">
        <f>IF(InpOverride!F2151="",F_Inputs!F2151,InpOverride!F2151)</f>
        <v>0</v>
      </c>
      <c r="G2151" s="347">
        <f>IF(InpOverride!G2151="",F_Inputs!G2151,InpOverride!G2151)</f>
        <v>0</v>
      </c>
      <c r="H2151" s="347">
        <f>IF(InpOverride!H2151="",F_Inputs!H2151,InpOverride!H2151)</f>
        <v>0</v>
      </c>
      <c r="I2151" s="347">
        <f>IF(InpOverride!I2151="",F_Inputs!I2151,InpOverride!I2151)</f>
        <v>-9.0834459932054905</v>
      </c>
      <c r="J2151" s="347">
        <f>IF(InpOverride!J2151="",F_Inputs!J2151,InpOverride!J2151)</f>
        <v>0</v>
      </c>
      <c r="K2151" s="347">
        <f>IF(InpOverride!K2151="",F_Inputs!K2151,InpOverride!K2151)</f>
        <v>0</v>
      </c>
      <c r="L2151" s="347">
        <f>IF(InpOverride!L2151="",F_Inputs!L2151,InpOverride!L2151)</f>
        <v>0</v>
      </c>
      <c r="M2151" s="347">
        <f>IF(InpOverride!M2151="",F_Inputs!M2151,InpOverride!M2151)</f>
        <v>0</v>
      </c>
    </row>
    <row r="2152" spans="1:13" x14ac:dyDescent="0.35">
      <c r="A2152" t="s">
        <v>137</v>
      </c>
      <c r="B2152" t="s">
        <v>588</v>
      </c>
      <c r="C2152" t="s">
        <v>589</v>
      </c>
      <c r="D2152" t="s">
        <v>170</v>
      </c>
      <c r="E2152" t="s">
        <v>292</v>
      </c>
      <c r="F2152" s="347">
        <f>IF(InpOverride!F2152="",F_Inputs!F2152,InpOverride!F2152)</f>
        <v>0</v>
      </c>
      <c r="G2152" s="347">
        <f>IF(InpOverride!G2152="",F_Inputs!G2152,InpOverride!G2152)</f>
        <v>0</v>
      </c>
      <c r="H2152" s="347">
        <f>IF(InpOverride!H2152="",F_Inputs!H2152,InpOverride!H2152)</f>
        <v>0</v>
      </c>
      <c r="I2152" s="347">
        <f>IF(InpOverride!I2152="",F_Inputs!I2152,InpOverride!I2152)</f>
        <v>29.381498263858301</v>
      </c>
      <c r="J2152" s="347">
        <f>IF(InpOverride!J2152="",F_Inputs!J2152,InpOverride!J2152)</f>
        <v>0</v>
      </c>
      <c r="K2152" s="347">
        <f>IF(InpOverride!K2152="",F_Inputs!K2152,InpOverride!K2152)</f>
        <v>0</v>
      </c>
      <c r="L2152" s="347">
        <f>IF(InpOverride!L2152="",F_Inputs!L2152,InpOverride!L2152)</f>
        <v>0</v>
      </c>
      <c r="M2152" s="347">
        <f>IF(InpOverride!M2152="",F_Inputs!M2152,InpOverride!M2152)</f>
        <v>0</v>
      </c>
    </row>
    <row r="2153" spans="1:13" x14ac:dyDescent="0.35">
      <c r="A2153" t="s">
        <v>137</v>
      </c>
      <c r="B2153" t="s">
        <v>590</v>
      </c>
      <c r="C2153" t="s">
        <v>591</v>
      </c>
      <c r="D2153" t="s">
        <v>170</v>
      </c>
      <c r="E2153" t="s">
        <v>292</v>
      </c>
      <c r="F2153" s="347">
        <f>IF(InpOverride!F2153="",F_Inputs!F2153,InpOverride!F2153)</f>
        <v>0</v>
      </c>
      <c r="G2153" s="347">
        <f>IF(InpOverride!G2153="",F_Inputs!G2153,InpOverride!G2153)</f>
        <v>0</v>
      </c>
      <c r="H2153" s="347">
        <f>IF(InpOverride!H2153="",F_Inputs!H2153,InpOverride!H2153)</f>
        <v>0</v>
      </c>
      <c r="I2153" s="347">
        <f>IF(InpOverride!I2153="",F_Inputs!I2153,InpOverride!I2153)</f>
        <v>-41.130029002750099</v>
      </c>
      <c r="J2153" s="347">
        <f>IF(InpOverride!J2153="",F_Inputs!J2153,InpOverride!J2153)</f>
        <v>0</v>
      </c>
      <c r="K2153" s="347">
        <f>IF(InpOverride!K2153="",F_Inputs!K2153,InpOverride!K2153)</f>
        <v>0</v>
      </c>
      <c r="L2153" s="347">
        <f>IF(InpOverride!L2153="",F_Inputs!L2153,InpOverride!L2153)</f>
        <v>0</v>
      </c>
      <c r="M2153" s="347">
        <f>IF(InpOverride!M2153="",F_Inputs!M2153,InpOverride!M2153)</f>
        <v>0</v>
      </c>
    </row>
    <row r="2154" spans="1:13" x14ac:dyDescent="0.35">
      <c r="A2154" t="s">
        <v>137</v>
      </c>
      <c r="B2154" t="s">
        <v>592</v>
      </c>
      <c r="C2154" t="s">
        <v>593</v>
      </c>
      <c r="D2154" t="s">
        <v>170</v>
      </c>
      <c r="E2154" t="s">
        <v>292</v>
      </c>
      <c r="F2154" s="347">
        <f>IF(InpOverride!F2154="",F_Inputs!F2154,InpOverride!F2154)</f>
        <v>0</v>
      </c>
      <c r="G2154" s="347">
        <f>IF(InpOverride!G2154="",F_Inputs!G2154,InpOverride!G2154)</f>
        <v>0</v>
      </c>
      <c r="H2154" s="347">
        <f>IF(InpOverride!H2154="",F_Inputs!H2154,InpOverride!H2154)</f>
        <v>0</v>
      </c>
      <c r="I2154" s="347">
        <f>IF(InpOverride!I2154="",F_Inputs!I2154,InpOverride!I2154)</f>
        <v>4.6744024857438999</v>
      </c>
      <c r="J2154" s="347">
        <f>IF(InpOverride!J2154="",F_Inputs!J2154,InpOverride!J2154)</f>
        <v>0</v>
      </c>
      <c r="K2154" s="347">
        <f>IF(InpOverride!K2154="",F_Inputs!K2154,InpOverride!K2154)</f>
        <v>0</v>
      </c>
      <c r="L2154" s="347">
        <f>IF(InpOverride!L2154="",F_Inputs!L2154,InpOverride!L2154)</f>
        <v>0</v>
      </c>
      <c r="M2154" s="347">
        <f>IF(InpOverride!M2154="",F_Inputs!M2154,InpOverride!M2154)</f>
        <v>0</v>
      </c>
    </row>
    <row r="2155" spans="1:13" ht="38.25" x14ac:dyDescent="0.35">
      <c r="A2155" t="s">
        <v>137</v>
      </c>
      <c r="B2155" t="s">
        <v>594</v>
      </c>
      <c r="C2155" s="327" t="s">
        <v>595</v>
      </c>
      <c r="D2155" t="s">
        <v>170</v>
      </c>
      <c r="E2155" t="s">
        <v>292</v>
      </c>
      <c r="F2155" s="347">
        <f>IF(InpOverride!F2155="",F_Inputs!F2155,InpOverride!F2155)</f>
        <v>0</v>
      </c>
      <c r="G2155" s="347">
        <f>IF(InpOverride!G2155="",F_Inputs!G2155,InpOverride!G2155)</f>
        <v>0</v>
      </c>
      <c r="H2155" s="347">
        <f>IF(InpOverride!H2155="",F_Inputs!H2155,InpOverride!H2155)</f>
        <v>0</v>
      </c>
      <c r="I2155" s="347">
        <f>IF(InpOverride!I2155="",F_Inputs!I2155,InpOverride!I2155)</f>
        <v>0</v>
      </c>
      <c r="J2155" s="347">
        <f>IF(InpOverride!J2155="",F_Inputs!J2155,InpOverride!J2155)</f>
        <v>0</v>
      </c>
      <c r="K2155" s="347">
        <f>IF(InpOverride!K2155="",F_Inputs!K2155,InpOverride!K2155)</f>
        <v>0</v>
      </c>
      <c r="L2155" s="347">
        <f>IF(InpOverride!L2155="",F_Inputs!L2155,InpOverride!L2155)</f>
        <v>0</v>
      </c>
      <c r="M2155" s="347">
        <f>IF(InpOverride!M2155="",F_Inputs!M2155,InpOverride!M2155)</f>
        <v>0</v>
      </c>
    </row>
    <row r="2156" spans="1:13" ht="25.5" x14ac:dyDescent="0.35">
      <c r="A2156" t="s">
        <v>137</v>
      </c>
      <c r="B2156" t="s">
        <v>596</v>
      </c>
      <c r="C2156" s="327" t="s">
        <v>597</v>
      </c>
      <c r="D2156" t="s">
        <v>170</v>
      </c>
      <c r="E2156" t="s">
        <v>292</v>
      </c>
      <c r="F2156" s="347">
        <f>IF(InpOverride!F2156="",F_Inputs!F2156,InpOverride!F2156)</f>
        <v>0</v>
      </c>
      <c r="G2156" s="347">
        <f>IF(InpOverride!G2156="",F_Inputs!G2156,InpOverride!G2156)</f>
        <v>0</v>
      </c>
      <c r="H2156" s="347">
        <f>IF(InpOverride!H2156="",F_Inputs!H2156,InpOverride!H2156)</f>
        <v>0</v>
      </c>
      <c r="I2156" s="347">
        <f>IF(InpOverride!I2156="",F_Inputs!I2156,InpOverride!I2156)</f>
        <v>-1.43455400679451</v>
      </c>
      <c r="J2156" s="347">
        <f>IF(InpOverride!J2156="",F_Inputs!J2156,InpOverride!J2156)</f>
        <v>0</v>
      </c>
      <c r="K2156" s="347">
        <f>IF(InpOverride!K2156="",F_Inputs!K2156,InpOverride!K2156)</f>
        <v>0</v>
      </c>
      <c r="L2156" s="347">
        <f>IF(InpOverride!L2156="",F_Inputs!L2156,InpOverride!L2156)</f>
        <v>0</v>
      </c>
      <c r="M2156" s="347">
        <f>IF(InpOverride!M2156="",F_Inputs!M2156,InpOverride!M2156)</f>
        <v>0</v>
      </c>
    </row>
    <row r="2157" spans="1:13" ht="25.5" x14ac:dyDescent="0.35">
      <c r="A2157" t="s">
        <v>137</v>
      </c>
      <c r="B2157" t="s">
        <v>598</v>
      </c>
      <c r="C2157" s="327" t="s">
        <v>599</v>
      </c>
      <c r="D2157" t="s">
        <v>170</v>
      </c>
      <c r="E2157" t="s">
        <v>292</v>
      </c>
      <c r="F2157" s="347">
        <f>IF(InpOverride!F2157="",F_Inputs!F2157,InpOverride!F2157)</f>
        <v>0</v>
      </c>
      <c r="G2157" s="347">
        <f>IF(InpOverride!G2157="",F_Inputs!G2157,InpOverride!G2157)</f>
        <v>0</v>
      </c>
      <c r="H2157" s="347">
        <f>IF(InpOverride!H2157="",F_Inputs!H2157,InpOverride!H2157)</f>
        <v>0</v>
      </c>
      <c r="I2157" s="347">
        <f>IF(InpOverride!I2157="",F_Inputs!I2157,InpOverride!I2157)</f>
        <v>1.0005017361417099</v>
      </c>
      <c r="J2157" s="347">
        <f>IF(InpOverride!J2157="",F_Inputs!J2157,InpOverride!J2157)</f>
        <v>0</v>
      </c>
      <c r="K2157" s="347">
        <f>IF(InpOverride!K2157="",F_Inputs!K2157,InpOverride!K2157)</f>
        <v>0</v>
      </c>
      <c r="L2157" s="347">
        <f>IF(InpOverride!L2157="",F_Inputs!L2157,InpOverride!L2157)</f>
        <v>0</v>
      </c>
      <c r="M2157" s="347">
        <f>IF(InpOverride!M2157="",F_Inputs!M2157,InpOverride!M2157)</f>
        <v>0</v>
      </c>
    </row>
    <row r="2158" spans="1:13" x14ac:dyDescent="0.35">
      <c r="A2158" t="s">
        <v>137</v>
      </c>
      <c r="B2158" t="s">
        <v>600</v>
      </c>
      <c r="C2158" t="s">
        <v>601</v>
      </c>
      <c r="D2158" t="s">
        <v>170</v>
      </c>
      <c r="E2158" t="s">
        <v>292</v>
      </c>
      <c r="F2158" s="347">
        <f>IF(InpOverride!F2158="",F_Inputs!F2158,InpOverride!F2158)</f>
        <v>0</v>
      </c>
      <c r="G2158" s="347">
        <f>IF(InpOverride!G2158="",F_Inputs!G2158,InpOverride!G2158)</f>
        <v>0</v>
      </c>
      <c r="H2158" s="347">
        <f>IF(InpOverride!H2158="",F_Inputs!H2158,InpOverride!H2158)</f>
        <v>0</v>
      </c>
      <c r="I2158" s="347">
        <f>IF(InpOverride!I2158="",F_Inputs!I2158,InpOverride!I2158)</f>
        <v>-0.77397099724987595</v>
      </c>
      <c r="J2158" s="347">
        <f>IF(InpOverride!J2158="",F_Inputs!J2158,InpOverride!J2158)</f>
        <v>0</v>
      </c>
      <c r="K2158" s="347">
        <f>IF(InpOverride!K2158="",F_Inputs!K2158,InpOverride!K2158)</f>
        <v>0</v>
      </c>
      <c r="L2158" s="347">
        <f>IF(InpOverride!L2158="",F_Inputs!L2158,InpOverride!L2158)</f>
        <v>0</v>
      </c>
      <c r="M2158" s="347">
        <f>IF(InpOverride!M2158="",F_Inputs!M2158,InpOverride!M2158)</f>
        <v>0</v>
      </c>
    </row>
    <row r="2159" spans="1:13" x14ac:dyDescent="0.35">
      <c r="A2159" t="s">
        <v>137</v>
      </c>
      <c r="B2159" t="s">
        <v>602</v>
      </c>
      <c r="C2159" t="s">
        <v>603</v>
      </c>
      <c r="D2159" t="s">
        <v>170</v>
      </c>
      <c r="E2159" t="s">
        <v>292</v>
      </c>
      <c r="F2159" s="347">
        <f>IF(InpOverride!F2159="",F_Inputs!F2159,InpOverride!F2159)</f>
        <v>0</v>
      </c>
      <c r="G2159" s="347">
        <f>IF(InpOverride!G2159="",F_Inputs!G2159,InpOverride!G2159)</f>
        <v>0</v>
      </c>
      <c r="H2159" s="347">
        <f>IF(InpOverride!H2159="",F_Inputs!H2159,InpOverride!H2159)</f>
        <v>0</v>
      </c>
      <c r="I2159" s="347">
        <f>IF(InpOverride!I2159="",F_Inputs!I2159,InpOverride!I2159)</f>
        <v>-9.7402485743897302E-2</v>
      </c>
      <c r="J2159" s="347">
        <f>IF(InpOverride!J2159="",F_Inputs!J2159,InpOverride!J2159)</f>
        <v>0</v>
      </c>
      <c r="K2159" s="347">
        <f>IF(InpOverride!K2159="",F_Inputs!K2159,InpOverride!K2159)</f>
        <v>0</v>
      </c>
      <c r="L2159" s="347">
        <f>IF(InpOverride!L2159="",F_Inputs!L2159,InpOverride!L2159)</f>
        <v>0</v>
      </c>
      <c r="M2159" s="347">
        <f>IF(InpOverride!M2159="",F_Inputs!M2159,InpOverride!M2159)</f>
        <v>0</v>
      </c>
    </row>
    <row r="2160" spans="1:13" x14ac:dyDescent="0.35">
      <c r="A2160" t="s">
        <v>137</v>
      </c>
      <c r="B2160" t="s">
        <v>604</v>
      </c>
      <c r="C2160" t="s">
        <v>605</v>
      </c>
      <c r="D2160" t="s">
        <v>170</v>
      </c>
      <c r="E2160" t="s">
        <v>292</v>
      </c>
      <c r="F2160" s="347">
        <f>IF(InpOverride!F2160="",F_Inputs!F2160,InpOverride!F2160)</f>
        <v>0</v>
      </c>
      <c r="G2160" s="347">
        <f>IF(InpOverride!G2160="",F_Inputs!G2160,InpOverride!G2160)</f>
        <v>0</v>
      </c>
      <c r="H2160" s="347">
        <f>IF(InpOverride!H2160="",F_Inputs!H2160,InpOverride!H2160)</f>
        <v>0</v>
      </c>
      <c r="I2160" s="347">
        <f>IF(InpOverride!I2160="",F_Inputs!I2160,InpOverride!I2160)</f>
        <v>0</v>
      </c>
      <c r="J2160" s="347">
        <f>IF(InpOverride!J2160="",F_Inputs!J2160,InpOverride!J2160)</f>
        <v>0</v>
      </c>
      <c r="K2160" s="347">
        <f>IF(InpOverride!K2160="",F_Inputs!K2160,InpOverride!K2160)</f>
        <v>0</v>
      </c>
      <c r="L2160" s="347">
        <f>IF(InpOverride!L2160="",F_Inputs!L2160,InpOverride!L2160)</f>
        <v>0</v>
      </c>
      <c r="M2160" s="347">
        <f>IF(InpOverride!M2160="",F_Inputs!M2160,InpOverride!M2160)</f>
        <v>0</v>
      </c>
    </row>
    <row r="2161" spans="1:13" x14ac:dyDescent="0.35">
      <c r="A2161" t="s">
        <v>137</v>
      </c>
      <c r="B2161" t="s">
        <v>606</v>
      </c>
      <c r="C2161" t="s">
        <v>607</v>
      </c>
      <c r="D2161" t="s">
        <v>170</v>
      </c>
      <c r="E2161" t="s">
        <v>292</v>
      </c>
      <c r="F2161" s="347">
        <f>IF(InpOverride!F2161="",F_Inputs!F2161,InpOverride!F2161)</f>
        <v>0</v>
      </c>
      <c r="G2161" s="347">
        <f>IF(InpOverride!G2161="",F_Inputs!G2161,InpOverride!G2161)</f>
        <v>0</v>
      </c>
      <c r="H2161" s="347">
        <f>IF(InpOverride!H2161="",F_Inputs!H2161,InpOverride!H2161)</f>
        <v>0</v>
      </c>
      <c r="I2161" s="347">
        <f>IF(InpOverride!I2161="",F_Inputs!I2161,InpOverride!I2161)</f>
        <v>-1.43455400679451</v>
      </c>
      <c r="J2161" s="347">
        <f>IF(InpOverride!J2161="",F_Inputs!J2161,InpOverride!J2161)</f>
        <v>0</v>
      </c>
      <c r="K2161" s="347">
        <f>IF(InpOverride!K2161="",F_Inputs!K2161,InpOverride!K2161)</f>
        <v>0</v>
      </c>
      <c r="L2161" s="347">
        <f>IF(InpOverride!L2161="",F_Inputs!L2161,InpOverride!L2161)</f>
        <v>0</v>
      </c>
      <c r="M2161" s="347">
        <f>IF(InpOverride!M2161="",F_Inputs!M2161,InpOverride!M2161)</f>
        <v>0</v>
      </c>
    </row>
    <row r="2162" spans="1:13" x14ac:dyDescent="0.35">
      <c r="A2162" t="s">
        <v>137</v>
      </c>
      <c r="B2162" t="s">
        <v>608</v>
      </c>
      <c r="C2162" t="s">
        <v>609</v>
      </c>
      <c r="D2162" t="s">
        <v>170</v>
      </c>
      <c r="E2162" t="s">
        <v>292</v>
      </c>
      <c r="F2162" s="347">
        <f>IF(InpOverride!F2162="",F_Inputs!F2162,InpOverride!F2162)</f>
        <v>0</v>
      </c>
      <c r="G2162" s="347">
        <f>IF(InpOverride!G2162="",F_Inputs!G2162,InpOverride!G2162)</f>
        <v>0</v>
      </c>
      <c r="H2162" s="347">
        <f>IF(InpOverride!H2162="",F_Inputs!H2162,InpOverride!H2162)</f>
        <v>0</v>
      </c>
      <c r="I2162" s="347">
        <f>IF(InpOverride!I2162="",F_Inputs!I2162,InpOverride!I2162)</f>
        <v>1.0005017361417099</v>
      </c>
      <c r="J2162" s="347">
        <f>IF(InpOverride!J2162="",F_Inputs!J2162,InpOverride!J2162)</f>
        <v>0</v>
      </c>
      <c r="K2162" s="347">
        <f>IF(InpOverride!K2162="",F_Inputs!K2162,InpOverride!K2162)</f>
        <v>0</v>
      </c>
      <c r="L2162" s="347">
        <f>IF(InpOverride!L2162="",F_Inputs!L2162,InpOverride!L2162)</f>
        <v>0</v>
      </c>
      <c r="M2162" s="347">
        <f>IF(InpOverride!M2162="",F_Inputs!M2162,InpOverride!M2162)</f>
        <v>0</v>
      </c>
    </row>
    <row r="2163" spans="1:13" x14ac:dyDescent="0.35">
      <c r="A2163" t="s">
        <v>137</v>
      </c>
      <c r="B2163" t="s">
        <v>610</v>
      </c>
      <c r="C2163" t="s">
        <v>611</v>
      </c>
      <c r="D2163" t="s">
        <v>170</v>
      </c>
      <c r="E2163" t="s">
        <v>292</v>
      </c>
      <c r="F2163" s="347">
        <f>IF(InpOverride!F2163="",F_Inputs!F2163,InpOverride!F2163)</f>
        <v>0</v>
      </c>
      <c r="G2163" s="347">
        <f>IF(InpOverride!G2163="",F_Inputs!G2163,InpOverride!G2163)</f>
        <v>0</v>
      </c>
      <c r="H2163" s="347">
        <f>IF(InpOverride!H2163="",F_Inputs!H2163,InpOverride!H2163)</f>
        <v>0</v>
      </c>
      <c r="I2163" s="347">
        <f>IF(InpOverride!I2163="",F_Inputs!I2163,InpOverride!I2163)</f>
        <v>-0.77397099724987595</v>
      </c>
      <c r="J2163" s="347">
        <f>IF(InpOverride!J2163="",F_Inputs!J2163,InpOverride!J2163)</f>
        <v>0</v>
      </c>
      <c r="K2163" s="347">
        <f>IF(InpOverride!K2163="",F_Inputs!K2163,InpOverride!K2163)</f>
        <v>0</v>
      </c>
      <c r="L2163" s="347">
        <f>IF(InpOverride!L2163="",F_Inputs!L2163,InpOverride!L2163)</f>
        <v>0</v>
      </c>
      <c r="M2163" s="347">
        <f>IF(InpOverride!M2163="",F_Inputs!M2163,InpOverride!M2163)</f>
        <v>0</v>
      </c>
    </row>
    <row r="2164" spans="1:13" x14ac:dyDescent="0.35">
      <c r="A2164" t="s">
        <v>137</v>
      </c>
      <c r="B2164" t="s">
        <v>612</v>
      </c>
      <c r="C2164" t="s">
        <v>613</v>
      </c>
      <c r="D2164" t="s">
        <v>170</v>
      </c>
      <c r="E2164" t="s">
        <v>292</v>
      </c>
      <c r="F2164" s="347">
        <f>IF(InpOverride!F2164="",F_Inputs!F2164,InpOverride!F2164)</f>
        <v>0</v>
      </c>
      <c r="G2164" s="347">
        <f>IF(InpOverride!G2164="",F_Inputs!G2164,InpOverride!G2164)</f>
        <v>0</v>
      </c>
      <c r="H2164" s="347">
        <f>IF(InpOverride!H2164="",F_Inputs!H2164,InpOverride!H2164)</f>
        <v>0</v>
      </c>
      <c r="I2164" s="347">
        <f>IF(InpOverride!I2164="",F_Inputs!I2164,InpOverride!I2164)</f>
        <v>-9.7402485743897302E-2</v>
      </c>
      <c r="J2164" s="347">
        <f>IF(InpOverride!J2164="",F_Inputs!J2164,InpOverride!J2164)</f>
        <v>0</v>
      </c>
      <c r="K2164" s="347">
        <f>IF(InpOverride!K2164="",F_Inputs!K2164,InpOverride!K2164)</f>
        <v>0</v>
      </c>
      <c r="L2164" s="347">
        <f>IF(InpOverride!L2164="",F_Inputs!L2164,InpOverride!L2164)</f>
        <v>0</v>
      </c>
      <c r="M2164" s="347">
        <f>IF(InpOverride!M2164="",F_Inputs!M2164,InpOverride!M2164)</f>
        <v>0</v>
      </c>
    </row>
    <row r="2165" spans="1:13" x14ac:dyDescent="0.35">
      <c r="A2165" t="s">
        <v>137</v>
      </c>
      <c r="B2165" t="s">
        <v>614</v>
      </c>
      <c r="C2165" t="s">
        <v>615</v>
      </c>
      <c r="D2165" t="s">
        <v>170</v>
      </c>
      <c r="E2165" t="s">
        <v>292</v>
      </c>
      <c r="F2165" s="347">
        <f>IF(InpOverride!F2165="",F_Inputs!F2165,InpOverride!F2165)</f>
        <v>0</v>
      </c>
      <c r="G2165" s="347">
        <f>IF(InpOverride!G2165="",F_Inputs!G2165,InpOverride!G2165)</f>
        <v>0</v>
      </c>
      <c r="H2165" s="347">
        <f>IF(InpOverride!H2165="",F_Inputs!H2165,InpOverride!H2165)</f>
        <v>0</v>
      </c>
      <c r="I2165" s="347">
        <f>IF(InpOverride!I2165="",F_Inputs!I2165,InpOverride!I2165)</f>
        <v>0</v>
      </c>
      <c r="J2165" s="347">
        <f>IF(InpOverride!J2165="",F_Inputs!J2165,InpOverride!J2165)</f>
        <v>0</v>
      </c>
      <c r="K2165" s="347">
        <f>IF(InpOverride!K2165="",F_Inputs!K2165,InpOverride!K2165)</f>
        <v>0</v>
      </c>
      <c r="L2165" s="347">
        <f>IF(InpOverride!L2165="",F_Inputs!L2165,InpOverride!L2165)</f>
        <v>0</v>
      </c>
      <c r="M2165" s="347">
        <f>IF(InpOverride!M2165="",F_Inputs!M2165,InpOverride!M2165)</f>
        <v>0</v>
      </c>
    </row>
    <row r="2166" spans="1:13" x14ac:dyDescent="0.35">
      <c r="A2166" t="s">
        <v>137</v>
      </c>
      <c r="B2166" t="s">
        <v>616</v>
      </c>
      <c r="C2166" t="s">
        <v>617</v>
      </c>
      <c r="D2166" t="s">
        <v>424</v>
      </c>
      <c r="E2166" t="s">
        <v>292</v>
      </c>
      <c r="F2166" s="347">
        <f>IF(InpOverride!F2166="",F_Inputs!F2166,InpOverride!F2166)</f>
        <v>0</v>
      </c>
      <c r="G2166" s="347">
        <f>IF(InpOverride!G2166="",F_Inputs!G2166,InpOverride!G2166)</f>
        <v>0</v>
      </c>
      <c r="H2166" s="347">
        <f>IF(InpOverride!H2166="",F_Inputs!H2166,InpOverride!H2166)</f>
        <v>0</v>
      </c>
      <c r="I2166" s="347">
        <f>IF(InpOverride!I2166="",F_Inputs!I2166,InpOverride!I2166)</f>
        <v>579.9</v>
      </c>
      <c r="J2166" s="347">
        <f>IF(InpOverride!J2166="",F_Inputs!J2166,InpOverride!J2166)</f>
        <v>0</v>
      </c>
      <c r="K2166" s="347">
        <f>IF(InpOverride!K2166="",F_Inputs!K2166,InpOverride!K2166)</f>
        <v>0</v>
      </c>
      <c r="L2166" s="347">
        <f>IF(InpOverride!L2166="",F_Inputs!L2166,InpOverride!L2166)</f>
        <v>0</v>
      </c>
      <c r="M2166" s="347">
        <f>IF(InpOverride!M2166="",F_Inputs!M2166,InpOverride!M2166)</f>
        <v>0</v>
      </c>
    </row>
    <row r="2167" spans="1:13" x14ac:dyDescent="0.35">
      <c r="A2167" t="s">
        <v>137</v>
      </c>
      <c r="B2167" t="s">
        <v>618</v>
      </c>
      <c r="C2167" t="s">
        <v>619</v>
      </c>
      <c r="D2167" t="s">
        <v>424</v>
      </c>
      <c r="E2167" t="s">
        <v>292</v>
      </c>
      <c r="F2167" s="347">
        <f>IF(InpOverride!F2167="",F_Inputs!F2167,InpOverride!F2167)</f>
        <v>0</v>
      </c>
      <c r="G2167" s="347">
        <f>IF(InpOverride!G2167="",F_Inputs!G2167,InpOverride!G2167)</f>
        <v>0</v>
      </c>
      <c r="H2167" s="347">
        <f>IF(InpOverride!H2167="",F_Inputs!H2167,InpOverride!H2167)</f>
        <v>0</v>
      </c>
      <c r="I2167" s="347">
        <f>IF(InpOverride!I2167="",F_Inputs!I2167,InpOverride!I2167)</f>
        <v>34.450000000000003</v>
      </c>
      <c r="J2167" s="347">
        <f>IF(InpOverride!J2167="",F_Inputs!J2167,InpOverride!J2167)</f>
        <v>0</v>
      </c>
      <c r="K2167" s="347">
        <f>IF(InpOverride!K2167="",F_Inputs!K2167,InpOverride!K2167)</f>
        <v>0</v>
      </c>
      <c r="L2167" s="347">
        <f>IF(InpOverride!L2167="",F_Inputs!L2167,InpOverride!L2167)</f>
        <v>0</v>
      </c>
      <c r="M2167" s="347">
        <f>IF(InpOverride!M2167="",F_Inputs!M2167,InpOverride!M2167)</f>
        <v>0</v>
      </c>
    </row>
    <row r="2168" spans="1:13" x14ac:dyDescent="0.35">
      <c r="A2168" t="s">
        <v>137</v>
      </c>
      <c r="B2168" t="s">
        <v>620</v>
      </c>
      <c r="C2168" t="s">
        <v>621</v>
      </c>
      <c r="D2168" t="s">
        <v>176</v>
      </c>
      <c r="E2168" t="s">
        <v>292</v>
      </c>
      <c r="F2168" s="347">
        <f>IF(InpOverride!F2168="",F_Inputs!F2168,InpOverride!F2168)</f>
        <v>0</v>
      </c>
      <c r="G2168" s="347">
        <f>IF(InpOverride!G2168="",F_Inputs!G2168,InpOverride!G2168)</f>
        <v>0</v>
      </c>
      <c r="H2168" s="347">
        <f>IF(InpOverride!H2168="",F_Inputs!H2168,InpOverride!H2168)</f>
        <v>0</v>
      </c>
      <c r="I2168" s="347">
        <f>IF(InpOverride!I2168="",F_Inputs!I2168,InpOverride!I2168)</f>
        <v>5.9406794274874997E-2</v>
      </c>
      <c r="J2168" s="347">
        <f>IF(InpOverride!J2168="",F_Inputs!J2168,InpOverride!J2168)</f>
        <v>0</v>
      </c>
      <c r="K2168" s="347">
        <f>IF(InpOverride!K2168="",F_Inputs!K2168,InpOverride!K2168)</f>
        <v>0</v>
      </c>
      <c r="L2168" s="347">
        <f>IF(InpOverride!L2168="",F_Inputs!L2168,InpOverride!L2168)</f>
        <v>0</v>
      </c>
      <c r="M2168" s="347">
        <f>IF(InpOverride!M2168="",F_Inputs!M2168,InpOverride!M2168)</f>
        <v>0</v>
      </c>
    </row>
    <row r="2169" spans="1:13" x14ac:dyDescent="0.35">
      <c r="A2169" t="s">
        <v>137</v>
      </c>
      <c r="B2169" t="s">
        <v>622</v>
      </c>
      <c r="C2169" t="s">
        <v>623</v>
      </c>
      <c r="D2169" t="s">
        <v>424</v>
      </c>
      <c r="E2169" t="s">
        <v>292</v>
      </c>
      <c r="F2169" s="347">
        <f>IF(InpOverride!F2169="",F_Inputs!F2169,InpOverride!F2169)</f>
        <v>0</v>
      </c>
      <c r="G2169" s="347">
        <f>IF(InpOverride!G2169="",F_Inputs!G2169,InpOverride!G2169)</f>
        <v>0</v>
      </c>
      <c r="H2169" s="347">
        <f>IF(InpOverride!H2169="",F_Inputs!H2169,InpOverride!H2169)</f>
        <v>0</v>
      </c>
      <c r="I2169" s="347">
        <f>IF(InpOverride!I2169="",F_Inputs!I2169,InpOverride!I2169)</f>
        <v>387.64</v>
      </c>
      <c r="J2169" s="347">
        <f>IF(InpOverride!J2169="",F_Inputs!J2169,InpOverride!J2169)</f>
        <v>0</v>
      </c>
      <c r="K2169" s="347">
        <f>IF(InpOverride!K2169="",F_Inputs!K2169,InpOverride!K2169)</f>
        <v>0</v>
      </c>
      <c r="L2169" s="347">
        <f>IF(InpOverride!L2169="",F_Inputs!L2169,InpOverride!L2169)</f>
        <v>0</v>
      </c>
      <c r="M2169" s="347">
        <f>IF(InpOverride!M2169="",F_Inputs!M2169,InpOverride!M2169)</f>
        <v>0</v>
      </c>
    </row>
    <row r="2170" spans="1:13" x14ac:dyDescent="0.35">
      <c r="A2170" t="s">
        <v>137</v>
      </c>
      <c r="B2170" t="s">
        <v>624</v>
      </c>
      <c r="C2170" t="s">
        <v>625</v>
      </c>
      <c r="D2170" t="s">
        <v>424</v>
      </c>
      <c r="E2170" t="s">
        <v>292</v>
      </c>
      <c r="F2170" s="347">
        <f>IF(InpOverride!F2170="",F_Inputs!F2170,InpOverride!F2170)</f>
        <v>0</v>
      </c>
      <c r="G2170" s="347">
        <f>IF(InpOverride!G2170="",F_Inputs!G2170,InpOverride!G2170)</f>
        <v>0</v>
      </c>
      <c r="H2170" s="347">
        <f>IF(InpOverride!H2170="",F_Inputs!H2170,InpOverride!H2170)</f>
        <v>0</v>
      </c>
      <c r="I2170" s="347">
        <f>IF(InpOverride!I2170="",F_Inputs!I2170,InpOverride!I2170)</f>
        <v>19.38</v>
      </c>
      <c r="J2170" s="347">
        <f>IF(InpOverride!J2170="",F_Inputs!J2170,InpOverride!J2170)</f>
        <v>0</v>
      </c>
      <c r="K2170" s="347">
        <f>IF(InpOverride!K2170="",F_Inputs!K2170,InpOverride!K2170)</f>
        <v>0</v>
      </c>
      <c r="L2170" s="347">
        <f>IF(InpOverride!L2170="",F_Inputs!L2170,InpOverride!L2170)</f>
        <v>0</v>
      </c>
      <c r="M2170" s="347">
        <f>IF(InpOverride!M2170="",F_Inputs!M2170,InpOverride!M2170)</f>
        <v>0</v>
      </c>
    </row>
    <row r="2171" spans="1:13" x14ac:dyDescent="0.35">
      <c r="A2171" t="s">
        <v>137</v>
      </c>
      <c r="B2171" t="s">
        <v>626</v>
      </c>
      <c r="C2171" t="s">
        <v>627</v>
      </c>
      <c r="D2171" t="s">
        <v>424</v>
      </c>
      <c r="E2171" t="s">
        <v>292</v>
      </c>
      <c r="F2171" s="347">
        <f>IF(InpOverride!F2171="",F_Inputs!F2171,InpOverride!F2171)</f>
        <v>0</v>
      </c>
      <c r="G2171" s="347">
        <f>IF(InpOverride!G2171="",F_Inputs!G2171,InpOverride!G2171)</f>
        <v>0</v>
      </c>
      <c r="H2171" s="347">
        <f>IF(InpOverride!H2171="",F_Inputs!H2171,InpOverride!H2171)</f>
        <v>0</v>
      </c>
      <c r="I2171" s="347">
        <f>IF(InpOverride!I2171="",F_Inputs!I2171,InpOverride!I2171)</f>
        <v>344.56</v>
      </c>
      <c r="J2171" s="347">
        <f>IF(InpOverride!J2171="",F_Inputs!J2171,InpOverride!J2171)</f>
        <v>0</v>
      </c>
      <c r="K2171" s="347">
        <f>IF(InpOverride!K2171="",F_Inputs!K2171,InpOverride!K2171)</f>
        <v>0</v>
      </c>
      <c r="L2171" s="347">
        <f>IF(InpOverride!L2171="",F_Inputs!L2171,InpOverride!L2171)</f>
        <v>0</v>
      </c>
      <c r="M2171" s="347">
        <f>IF(InpOverride!M2171="",F_Inputs!M2171,InpOverride!M2171)</f>
        <v>0</v>
      </c>
    </row>
    <row r="2172" spans="1:13" x14ac:dyDescent="0.35">
      <c r="A2172" t="s">
        <v>137</v>
      </c>
      <c r="B2172" t="s">
        <v>628</v>
      </c>
      <c r="C2172" t="s">
        <v>629</v>
      </c>
      <c r="D2172" t="s">
        <v>424</v>
      </c>
      <c r="E2172" t="s">
        <v>292</v>
      </c>
      <c r="F2172" s="347">
        <f>IF(InpOverride!F2172="",F_Inputs!F2172,InpOverride!F2172)</f>
        <v>0</v>
      </c>
      <c r="G2172" s="347">
        <f>IF(InpOverride!G2172="",F_Inputs!G2172,InpOverride!G2172)</f>
        <v>0</v>
      </c>
      <c r="H2172" s="347">
        <f>IF(InpOverride!H2172="",F_Inputs!H2172,InpOverride!H2172)</f>
        <v>0</v>
      </c>
      <c r="I2172" s="347">
        <f>IF(InpOverride!I2172="",F_Inputs!I2172,InpOverride!I2172)</f>
        <v>35.06</v>
      </c>
      <c r="J2172" s="347">
        <f>IF(InpOverride!J2172="",F_Inputs!J2172,InpOverride!J2172)</f>
        <v>0</v>
      </c>
      <c r="K2172" s="347">
        <f>IF(InpOverride!K2172="",F_Inputs!K2172,InpOverride!K2172)</f>
        <v>0</v>
      </c>
      <c r="L2172" s="347">
        <f>IF(InpOverride!L2172="",F_Inputs!L2172,InpOverride!L2172)</f>
        <v>0</v>
      </c>
      <c r="M2172" s="347">
        <f>IF(InpOverride!M2172="",F_Inputs!M2172,InpOverride!M2172)</f>
        <v>0</v>
      </c>
    </row>
    <row r="2173" spans="1:13" x14ac:dyDescent="0.35">
      <c r="A2173" t="s">
        <v>137</v>
      </c>
      <c r="B2173" t="s">
        <v>630</v>
      </c>
      <c r="C2173" t="s">
        <v>631</v>
      </c>
      <c r="D2173" t="s">
        <v>188</v>
      </c>
      <c r="E2173" t="s">
        <v>292</v>
      </c>
      <c r="F2173" s="347">
        <f>IF(InpOverride!F2173="",F_Inputs!F2173,InpOverride!F2173)</f>
        <v>0</v>
      </c>
      <c r="G2173" s="347">
        <f>IF(InpOverride!G2173="",F_Inputs!G2173,InpOverride!G2173)</f>
        <v>0</v>
      </c>
      <c r="H2173" s="347">
        <f>IF(InpOverride!H2173="",F_Inputs!H2173,InpOverride!H2173)</f>
        <v>0</v>
      </c>
      <c r="I2173" s="347">
        <f>IF(InpOverride!I2173="",F_Inputs!I2173,InpOverride!I2173)</f>
        <v>1362.31</v>
      </c>
      <c r="J2173" s="347">
        <f>IF(InpOverride!J2173="",F_Inputs!J2173,InpOverride!J2173)</f>
        <v>0</v>
      </c>
      <c r="K2173" s="347">
        <f>IF(InpOverride!K2173="",F_Inputs!K2173,InpOverride!K2173)</f>
        <v>0</v>
      </c>
      <c r="L2173" s="347">
        <f>IF(InpOverride!L2173="",F_Inputs!L2173,InpOverride!L2173)</f>
        <v>0</v>
      </c>
      <c r="M2173" s="347">
        <f>IF(InpOverride!M2173="",F_Inputs!M2173,InpOverride!M2173)</f>
        <v>0</v>
      </c>
    </row>
    <row r="2174" spans="1:13" x14ac:dyDescent="0.35">
      <c r="A2174" t="s">
        <v>137</v>
      </c>
      <c r="B2174" t="s">
        <v>632</v>
      </c>
      <c r="C2174" t="s">
        <v>633</v>
      </c>
      <c r="D2174" t="s">
        <v>188</v>
      </c>
      <c r="E2174" t="s">
        <v>292</v>
      </c>
      <c r="F2174" s="347">
        <f>IF(InpOverride!F2174="",F_Inputs!F2174,InpOverride!F2174)</f>
        <v>0</v>
      </c>
      <c r="G2174" s="347">
        <f>IF(InpOverride!G2174="",F_Inputs!G2174,InpOverride!G2174)</f>
        <v>0</v>
      </c>
      <c r="H2174" s="347">
        <f>IF(InpOverride!H2174="",F_Inputs!H2174,InpOverride!H2174)</f>
        <v>0</v>
      </c>
      <c r="I2174" s="347">
        <f>IF(InpOverride!I2174="",F_Inputs!I2174,InpOverride!I2174)</f>
        <v>0</v>
      </c>
      <c r="J2174" s="347">
        <f>IF(InpOverride!J2174="",F_Inputs!J2174,InpOverride!J2174)</f>
        <v>0</v>
      </c>
      <c r="K2174" s="347">
        <f>IF(InpOverride!K2174="",F_Inputs!K2174,InpOverride!K2174)</f>
        <v>0</v>
      </c>
      <c r="L2174" s="347">
        <f>IF(InpOverride!L2174="",F_Inputs!L2174,InpOverride!L2174)</f>
        <v>0</v>
      </c>
      <c r="M2174" s="347">
        <f>IF(InpOverride!M2174="",F_Inputs!M2174,InpOverride!M2174)</f>
        <v>0</v>
      </c>
    </row>
    <row r="2175" spans="1:13" x14ac:dyDescent="0.35">
      <c r="A2175" t="s">
        <v>137</v>
      </c>
      <c r="B2175" t="s">
        <v>634</v>
      </c>
      <c r="C2175" t="s">
        <v>635</v>
      </c>
      <c r="D2175" t="s">
        <v>636</v>
      </c>
      <c r="E2175" t="s">
        <v>292</v>
      </c>
      <c r="F2175" s="347">
        <f>IF(InpOverride!F2175="",F_Inputs!F2175,InpOverride!F2175)</f>
        <v>0</v>
      </c>
      <c r="G2175" s="347">
        <f>IF(InpOverride!G2175="",F_Inputs!G2175,InpOverride!G2175)</f>
        <v>0</v>
      </c>
      <c r="H2175" s="347">
        <f>IF(InpOverride!H2175="",F_Inputs!H2175,InpOverride!H2175)</f>
        <v>0</v>
      </c>
      <c r="I2175" s="347">
        <f>IF(InpOverride!I2175="",F_Inputs!I2175,InpOverride!I2175)</f>
        <v>2802982</v>
      </c>
      <c r="J2175" s="347">
        <f>IF(InpOverride!J2175="",F_Inputs!J2175,InpOverride!J2175)</f>
        <v>0</v>
      </c>
      <c r="K2175" s="347">
        <f>IF(InpOverride!K2175="",F_Inputs!K2175,InpOverride!K2175)</f>
        <v>0</v>
      </c>
      <c r="L2175" s="347">
        <f>IF(InpOverride!L2175="",F_Inputs!L2175,InpOverride!L2175)</f>
        <v>0</v>
      </c>
      <c r="M2175" s="347">
        <f>IF(InpOverride!M2175="",F_Inputs!M2175,InpOverride!M2175)</f>
        <v>0</v>
      </c>
    </row>
    <row r="2176" spans="1:13" x14ac:dyDescent="0.35">
      <c r="A2176" t="s">
        <v>137</v>
      </c>
      <c r="B2176" t="s">
        <v>637</v>
      </c>
      <c r="C2176" t="s">
        <v>638</v>
      </c>
      <c r="D2176" t="s">
        <v>636</v>
      </c>
      <c r="E2176" t="s">
        <v>292</v>
      </c>
      <c r="F2176" s="347">
        <f>IF(InpOverride!F2176="",F_Inputs!F2176,InpOverride!F2176)</f>
        <v>0</v>
      </c>
      <c r="G2176" s="347">
        <f>IF(InpOverride!G2176="",F_Inputs!G2176,InpOverride!G2176)</f>
        <v>0</v>
      </c>
      <c r="H2176" s="347">
        <f>IF(InpOverride!H2176="",F_Inputs!H2176,InpOverride!H2176)</f>
        <v>0</v>
      </c>
      <c r="I2176" s="347">
        <f>IF(InpOverride!I2176="",F_Inputs!I2176,InpOverride!I2176)</f>
        <v>65985</v>
      </c>
      <c r="J2176" s="347">
        <f>IF(InpOverride!J2176="",F_Inputs!J2176,InpOverride!J2176)</f>
        <v>0</v>
      </c>
      <c r="K2176" s="347">
        <f>IF(InpOverride!K2176="",F_Inputs!K2176,InpOverride!K2176)</f>
        <v>0</v>
      </c>
      <c r="L2176" s="347">
        <f>IF(InpOverride!L2176="",F_Inputs!L2176,InpOverride!L2176)</f>
        <v>0</v>
      </c>
      <c r="M2176" s="347">
        <f>IF(InpOverride!M2176="",F_Inputs!M2176,InpOverride!M2176)</f>
        <v>0</v>
      </c>
    </row>
    <row r="2177" spans="1:13" x14ac:dyDescent="0.35">
      <c r="A2177" t="s">
        <v>137</v>
      </c>
      <c r="B2177" t="s">
        <v>639</v>
      </c>
      <c r="C2177" t="s">
        <v>640</v>
      </c>
      <c r="D2177" t="s">
        <v>176</v>
      </c>
      <c r="E2177" t="s">
        <v>292</v>
      </c>
      <c r="F2177" s="347">
        <f>IF(InpOverride!F2177="",F_Inputs!F2177,InpOverride!F2177)</f>
        <v>0</v>
      </c>
      <c r="G2177" s="347">
        <f>IF(InpOverride!G2177="",F_Inputs!G2177,InpOverride!G2177)</f>
        <v>0</v>
      </c>
      <c r="H2177" s="347">
        <f>IF(InpOverride!H2177="",F_Inputs!H2177,InpOverride!H2177)</f>
        <v>0</v>
      </c>
      <c r="I2177" s="347">
        <f>IF(InpOverride!I2177="",F_Inputs!I2177,InpOverride!I2177)</f>
        <v>2.3541000263291E-2</v>
      </c>
      <c r="J2177" s="347">
        <f>IF(InpOverride!J2177="",F_Inputs!J2177,InpOverride!J2177)</f>
        <v>0</v>
      </c>
      <c r="K2177" s="347">
        <f>IF(InpOverride!K2177="",F_Inputs!K2177,InpOverride!K2177)</f>
        <v>0</v>
      </c>
      <c r="L2177" s="347">
        <f>IF(InpOverride!L2177="",F_Inputs!L2177,InpOverride!L2177)</f>
        <v>0</v>
      </c>
      <c r="M2177" s="347">
        <f>IF(InpOverride!M2177="",F_Inputs!M2177,InpOverride!M2177)</f>
        <v>0</v>
      </c>
    </row>
    <row r="2178" spans="1:13" x14ac:dyDescent="0.35">
      <c r="A2178" t="s">
        <v>137</v>
      </c>
      <c r="B2178" t="s">
        <v>641</v>
      </c>
      <c r="C2178" t="s">
        <v>642</v>
      </c>
      <c r="D2178" t="s">
        <v>636</v>
      </c>
      <c r="E2178" t="s">
        <v>292</v>
      </c>
      <c r="F2178" s="347">
        <f>IF(InpOverride!F2178="",F_Inputs!F2178,InpOverride!F2178)</f>
        <v>0</v>
      </c>
      <c r="G2178" s="347">
        <f>IF(InpOverride!G2178="",F_Inputs!G2178,InpOverride!G2178)</f>
        <v>0</v>
      </c>
      <c r="H2178" s="347">
        <f>IF(InpOverride!H2178="",F_Inputs!H2178,InpOverride!H2178)</f>
        <v>0</v>
      </c>
      <c r="I2178" s="347">
        <f>IF(InpOverride!I2178="",F_Inputs!I2178,InpOverride!I2178)</f>
        <v>143407</v>
      </c>
      <c r="J2178" s="347">
        <f>IF(InpOverride!J2178="",F_Inputs!J2178,InpOverride!J2178)</f>
        <v>0</v>
      </c>
      <c r="K2178" s="347">
        <f>IF(InpOverride!K2178="",F_Inputs!K2178,InpOverride!K2178)</f>
        <v>0</v>
      </c>
      <c r="L2178" s="347">
        <f>IF(InpOverride!L2178="",F_Inputs!L2178,InpOverride!L2178)</f>
        <v>0</v>
      </c>
      <c r="M2178" s="347">
        <f>IF(InpOverride!M2178="",F_Inputs!M2178,InpOverride!M2178)</f>
        <v>0</v>
      </c>
    </row>
    <row r="2179" spans="1:13" x14ac:dyDescent="0.35">
      <c r="A2179" t="s">
        <v>137</v>
      </c>
      <c r="B2179" t="s">
        <v>643</v>
      </c>
      <c r="C2179" t="s">
        <v>644</v>
      </c>
      <c r="D2179" t="s">
        <v>176</v>
      </c>
      <c r="E2179" t="s">
        <v>292</v>
      </c>
      <c r="F2179" s="347">
        <f>IF(InpOverride!F2179="",F_Inputs!F2179,InpOverride!F2179)</f>
        <v>0</v>
      </c>
      <c r="G2179" s="347">
        <f>IF(InpOverride!G2179="",F_Inputs!G2179,InpOverride!G2179)</f>
        <v>0</v>
      </c>
      <c r="H2179" s="347">
        <f>IF(InpOverride!H2179="",F_Inputs!H2179,InpOverride!H2179)</f>
        <v>0</v>
      </c>
      <c r="I2179" s="347">
        <f>IF(InpOverride!I2179="",F_Inputs!I2179,InpOverride!I2179)</f>
        <v>5.1162297867057303E-2</v>
      </c>
      <c r="J2179" s="347">
        <f>IF(InpOverride!J2179="",F_Inputs!J2179,InpOverride!J2179)</f>
        <v>0</v>
      </c>
      <c r="K2179" s="347">
        <f>IF(InpOverride!K2179="",F_Inputs!K2179,InpOverride!K2179)</f>
        <v>0</v>
      </c>
      <c r="L2179" s="347">
        <f>IF(InpOverride!L2179="",F_Inputs!L2179,InpOverride!L2179)</f>
        <v>0</v>
      </c>
      <c r="M2179" s="347">
        <f>IF(InpOverride!M2179="",F_Inputs!M2179,InpOverride!M2179)</f>
        <v>0</v>
      </c>
    </row>
    <row r="2180" spans="1:13" x14ac:dyDescent="0.35">
      <c r="A2180" t="s">
        <v>137</v>
      </c>
      <c r="B2180" t="s">
        <v>645</v>
      </c>
      <c r="C2180" t="s">
        <v>646</v>
      </c>
      <c r="D2180" t="s">
        <v>636</v>
      </c>
      <c r="E2180" t="s">
        <v>292</v>
      </c>
      <c r="F2180" s="347">
        <f>IF(InpOverride!F2180="",F_Inputs!F2180,InpOverride!F2180)</f>
        <v>0</v>
      </c>
      <c r="G2180" s="347">
        <f>IF(InpOverride!G2180="",F_Inputs!G2180,InpOverride!G2180)</f>
        <v>0</v>
      </c>
      <c r="H2180" s="347">
        <f>IF(InpOverride!H2180="",F_Inputs!H2180,InpOverride!H2180)</f>
        <v>0</v>
      </c>
      <c r="I2180" s="347">
        <f>IF(InpOverride!I2180="",F_Inputs!I2180,InpOverride!I2180)</f>
        <v>2593590</v>
      </c>
      <c r="J2180" s="347">
        <f>IF(InpOverride!J2180="",F_Inputs!J2180,InpOverride!J2180)</f>
        <v>0</v>
      </c>
      <c r="K2180" s="347">
        <f>IF(InpOverride!K2180="",F_Inputs!K2180,InpOverride!K2180)</f>
        <v>0</v>
      </c>
      <c r="L2180" s="347">
        <f>IF(InpOverride!L2180="",F_Inputs!L2180,InpOverride!L2180)</f>
        <v>0</v>
      </c>
      <c r="M2180" s="347">
        <f>IF(InpOverride!M2180="",F_Inputs!M2180,InpOverride!M2180)</f>
        <v>0</v>
      </c>
    </row>
    <row r="2181" spans="1:13" x14ac:dyDescent="0.35">
      <c r="A2181" t="s">
        <v>137</v>
      </c>
      <c r="B2181" t="s">
        <v>647</v>
      </c>
      <c r="C2181" t="s">
        <v>648</v>
      </c>
      <c r="D2181" t="s">
        <v>176</v>
      </c>
      <c r="E2181" t="s">
        <v>292</v>
      </c>
      <c r="F2181" s="347">
        <f>IF(InpOverride!F2181="",F_Inputs!F2181,InpOverride!F2181)</f>
        <v>0</v>
      </c>
      <c r="G2181" s="347">
        <f>IF(InpOverride!G2181="",F_Inputs!G2181,InpOverride!G2181)</f>
        <v>0</v>
      </c>
      <c r="H2181" s="347">
        <f>IF(InpOverride!H2181="",F_Inputs!H2181,InpOverride!H2181)</f>
        <v>0</v>
      </c>
      <c r="I2181" s="347">
        <f>IF(InpOverride!I2181="",F_Inputs!I2181,InpOverride!I2181)</f>
        <v>0.92529670186965196</v>
      </c>
      <c r="J2181" s="347">
        <f>IF(InpOverride!J2181="",F_Inputs!J2181,InpOverride!J2181)</f>
        <v>0</v>
      </c>
      <c r="K2181" s="347">
        <f>IF(InpOverride!K2181="",F_Inputs!K2181,InpOverride!K2181)</f>
        <v>0</v>
      </c>
      <c r="L2181" s="347">
        <f>IF(InpOverride!L2181="",F_Inputs!L2181,InpOverride!L2181)</f>
        <v>0</v>
      </c>
      <c r="M2181" s="347">
        <f>IF(InpOverride!M2181="",F_Inputs!M2181,InpOverride!M2181)</f>
        <v>0</v>
      </c>
    </row>
    <row r="2182" spans="1:13" x14ac:dyDescent="0.35">
      <c r="A2182" t="s">
        <v>137</v>
      </c>
      <c r="B2182" t="s">
        <v>649</v>
      </c>
      <c r="C2182" t="s">
        <v>650</v>
      </c>
      <c r="D2182" t="s">
        <v>176</v>
      </c>
      <c r="E2182" t="s">
        <v>292</v>
      </c>
      <c r="F2182" s="347">
        <f>IF(InpOverride!F2182="",F_Inputs!F2182,InpOverride!F2182)</f>
        <v>0</v>
      </c>
      <c r="G2182" s="347">
        <f>IF(InpOverride!G2182="",F_Inputs!G2182,InpOverride!G2182)</f>
        <v>0</v>
      </c>
      <c r="H2182" s="347">
        <f>IF(InpOverride!H2182="",F_Inputs!H2182,InpOverride!H2182)</f>
        <v>0</v>
      </c>
      <c r="I2182" s="347">
        <f>IF(InpOverride!I2182="",F_Inputs!I2182,InpOverride!I2182)</f>
        <v>0.88175999999999999</v>
      </c>
      <c r="J2182" s="347">
        <f>IF(InpOverride!J2182="",F_Inputs!J2182,InpOverride!J2182)</f>
        <v>0</v>
      </c>
      <c r="K2182" s="347">
        <f>IF(InpOverride!K2182="",F_Inputs!K2182,InpOverride!K2182)</f>
        <v>0</v>
      </c>
      <c r="L2182" s="347">
        <f>IF(InpOverride!L2182="",F_Inputs!L2182,InpOverride!L2182)</f>
        <v>0</v>
      </c>
      <c r="M2182" s="347">
        <f>IF(InpOverride!M2182="",F_Inputs!M2182,InpOverride!M2182)</f>
        <v>0</v>
      </c>
    </row>
    <row r="2183" spans="1:13" x14ac:dyDescent="0.35">
      <c r="A2183" t="s">
        <v>137</v>
      </c>
      <c r="B2183" t="s">
        <v>651</v>
      </c>
      <c r="C2183" t="s">
        <v>652</v>
      </c>
      <c r="D2183" t="s">
        <v>176</v>
      </c>
      <c r="E2183" t="s">
        <v>292</v>
      </c>
      <c r="F2183" s="347">
        <f>IF(InpOverride!F2183="",F_Inputs!F2183,InpOverride!F2183)</f>
        <v>0</v>
      </c>
      <c r="G2183" s="347">
        <f>IF(InpOverride!G2183="",F_Inputs!G2183,InpOverride!G2183)</f>
        <v>0</v>
      </c>
      <c r="H2183" s="347">
        <f>IF(InpOverride!H2183="",F_Inputs!H2183,InpOverride!H2183)</f>
        <v>0</v>
      </c>
      <c r="I2183" s="347">
        <f>IF(InpOverride!I2183="",F_Inputs!I2183,InpOverride!I2183)</f>
        <v>0</v>
      </c>
      <c r="J2183" s="347">
        <f>IF(InpOverride!J2183="",F_Inputs!J2183,InpOverride!J2183)</f>
        <v>0</v>
      </c>
      <c r="K2183" s="347">
        <f>IF(InpOverride!K2183="",F_Inputs!K2183,InpOverride!K2183)</f>
        <v>0</v>
      </c>
      <c r="L2183" s="347">
        <f>IF(InpOverride!L2183="",F_Inputs!L2183,InpOverride!L2183)</f>
        <v>0</v>
      </c>
      <c r="M2183" s="347">
        <f>IF(InpOverride!M2183="",F_Inputs!M2183,InpOverride!M2183)</f>
        <v>0</v>
      </c>
    </row>
    <row r="2184" spans="1:13" x14ac:dyDescent="0.35">
      <c r="A2184" t="s">
        <v>137</v>
      </c>
      <c r="B2184" t="s">
        <v>653</v>
      </c>
      <c r="C2184" t="s">
        <v>654</v>
      </c>
      <c r="D2184" t="s">
        <v>176</v>
      </c>
      <c r="E2184" t="s">
        <v>292</v>
      </c>
      <c r="F2184" s="347">
        <f>IF(InpOverride!F2184="",F_Inputs!F2184,InpOverride!F2184)</f>
        <v>0</v>
      </c>
      <c r="G2184" s="347">
        <f>IF(InpOverride!G2184="",F_Inputs!G2184,InpOverride!G2184)</f>
        <v>0</v>
      </c>
      <c r="H2184" s="347">
        <f>IF(InpOverride!H2184="",F_Inputs!H2184,InpOverride!H2184)</f>
        <v>0</v>
      </c>
      <c r="I2184" s="347">
        <f>IF(InpOverride!I2184="",F_Inputs!I2184,InpOverride!I2184)</f>
        <v>0.1182</v>
      </c>
      <c r="J2184" s="347">
        <f>IF(InpOverride!J2184="",F_Inputs!J2184,InpOverride!J2184)</f>
        <v>0</v>
      </c>
      <c r="K2184" s="347">
        <f>IF(InpOverride!K2184="",F_Inputs!K2184,InpOverride!K2184)</f>
        <v>0</v>
      </c>
      <c r="L2184" s="347">
        <f>IF(InpOverride!L2184="",F_Inputs!L2184,InpOverride!L2184)</f>
        <v>0</v>
      </c>
      <c r="M2184" s="347">
        <f>IF(InpOverride!M2184="",F_Inputs!M2184,InpOverride!M2184)</f>
        <v>0</v>
      </c>
    </row>
    <row r="2185" spans="1:13" x14ac:dyDescent="0.35">
      <c r="A2185" t="s">
        <v>137</v>
      </c>
      <c r="B2185" t="s">
        <v>655</v>
      </c>
      <c r="C2185" t="s">
        <v>656</v>
      </c>
      <c r="D2185" t="s">
        <v>189</v>
      </c>
      <c r="E2185" t="s">
        <v>292</v>
      </c>
      <c r="F2185" s="347">
        <f>IF(InpOverride!F2185="",F_Inputs!F2185,InpOverride!F2185)</f>
        <v>0</v>
      </c>
      <c r="G2185" s="347">
        <f>IF(InpOverride!G2185="",F_Inputs!G2185,InpOverride!G2185)</f>
        <v>0</v>
      </c>
      <c r="H2185" s="347">
        <f>IF(InpOverride!H2185="",F_Inputs!H2185,InpOverride!H2185)</f>
        <v>0</v>
      </c>
      <c r="I2185" s="347">
        <f>IF(InpOverride!I2185="",F_Inputs!I2185,InpOverride!I2185)</f>
        <v>10</v>
      </c>
      <c r="J2185" s="347">
        <f>IF(InpOverride!J2185="",F_Inputs!J2185,InpOverride!J2185)</f>
        <v>0</v>
      </c>
      <c r="K2185" s="347">
        <f>IF(InpOverride!K2185="",F_Inputs!K2185,InpOverride!K2185)</f>
        <v>0</v>
      </c>
      <c r="L2185" s="347">
        <f>IF(InpOverride!L2185="",F_Inputs!L2185,InpOverride!L2185)</f>
        <v>0</v>
      </c>
      <c r="M2185" s="347">
        <f>IF(InpOverride!M2185="",F_Inputs!M2185,InpOverride!M2185)</f>
        <v>0</v>
      </c>
    </row>
    <row r="2186" spans="1:13" x14ac:dyDescent="0.35">
      <c r="A2186" t="s">
        <v>137</v>
      </c>
      <c r="B2186" t="s">
        <v>657</v>
      </c>
      <c r="C2186" t="s">
        <v>658</v>
      </c>
      <c r="D2186" t="s">
        <v>170</v>
      </c>
      <c r="E2186" t="s">
        <v>292</v>
      </c>
      <c r="F2186" s="347">
        <f>IF(InpOverride!F2186="",F_Inputs!F2186,InpOverride!F2186)</f>
        <v>0</v>
      </c>
      <c r="G2186" s="347">
        <f>IF(InpOverride!G2186="",F_Inputs!G2186,InpOverride!G2186)</f>
        <v>0</v>
      </c>
      <c r="H2186" s="347">
        <f>IF(InpOverride!H2186="",F_Inputs!H2186,InpOverride!H2186)</f>
        <v>0</v>
      </c>
      <c r="I2186" s="347">
        <f>IF(InpOverride!I2186="",F_Inputs!I2186,InpOverride!I2186)</f>
        <v>0.16200000000000001</v>
      </c>
      <c r="J2186" s="347">
        <f>IF(InpOverride!J2186="",F_Inputs!J2186,InpOverride!J2186)</f>
        <v>0</v>
      </c>
      <c r="K2186" s="347">
        <f>IF(InpOverride!K2186="",F_Inputs!K2186,InpOverride!K2186)</f>
        <v>0</v>
      </c>
      <c r="L2186" s="347">
        <f>IF(InpOverride!L2186="",F_Inputs!L2186,InpOverride!L2186)</f>
        <v>0</v>
      </c>
      <c r="M2186" s="347">
        <f>IF(InpOverride!M2186="",F_Inputs!M2186,InpOverride!M2186)</f>
        <v>0</v>
      </c>
    </row>
    <row r="2187" spans="1:13" x14ac:dyDescent="0.35">
      <c r="A2187" t="s">
        <v>137</v>
      </c>
      <c r="B2187" t="s">
        <v>659</v>
      </c>
      <c r="C2187" t="s">
        <v>660</v>
      </c>
      <c r="D2187" t="s">
        <v>170</v>
      </c>
      <c r="E2187" t="s">
        <v>292</v>
      </c>
      <c r="F2187" s="347">
        <f>IF(InpOverride!F2187="",F_Inputs!F2187,InpOverride!F2187)</f>
        <v>0</v>
      </c>
      <c r="G2187" s="347">
        <f>IF(InpOverride!G2187="",F_Inputs!G2187,InpOverride!G2187)</f>
        <v>0</v>
      </c>
      <c r="H2187" s="347">
        <f>IF(InpOverride!H2187="",F_Inputs!H2187,InpOverride!H2187)</f>
        <v>0</v>
      </c>
      <c r="I2187" s="347">
        <f>IF(InpOverride!I2187="",F_Inputs!I2187,InpOverride!I2187)</f>
        <v>0.115</v>
      </c>
      <c r="J2187" s="347">
        <f>IF(InpOverride!J2187="",F_Inputs!J2187,InpOverride!J2187)</f>
        <v>0</v>
      </c>
      <c r="K2187" s="347">
        <f>IF(InpOverride!K2187="",F_Inputs!K2187,InpOverride!K2187)</f>
        <v>0</v>
      </c>
      <c r="L2187" s="347">
        <f>IF(InpOverride!L2187="",F_Inputs!L2187,InpOverride!L2187)</f>
        <v>0</v>
      </c>
      <c r="M2187" s="347">
        <f>IF(InpOverride!M2187="",F_Inputs!M2187,InpOverride!M2187)</f>
        <v>0</v>
      </c>
    </row>
    <row r="2188" spans="1:13" x14ac:dyDescent="0.35">
      <c r="A2188" t="s">
        <v>139</v>
      </c>
      <c r="B2188" t="s">
        <v>290</v>
      </c>
      <c r="C2188" t="s">
        <v>291</v>
      </c>
      <c r="D2188" t="s">
        <v>170</v>
      </c>
      <c r="E2188" t="s">
        <v>292</v>
      </c>
      <c r="F2188" s="347">
        <f>IF(InpOverride!F2188="",F_Inputs!F2188,InpOverride!F2188)</f>
        <v>0</v>
      </c>
      <c r="G2188" s="347">
        <f>IF(InpOverride!G2188="",F_Inputs!G2188,InpOverride!G2188)</f>
        <v>0</v>
      </c>
      <c r="H2188" s="347">
        <f>IF(InpOverride!H2188="",F_Inputs!H2188,InpOverride!H2188)</f>
        <v>0</v>
      </c>
      <c r="I2188" s="347">
        <f>IF(InpOverride!I2188="",F_Inputs!I2188,InpOverride!I2188)</f>
        <v>76.867000000000004</v>
      </c>
      <c r="J2188" s="347">
        <f>IF(InpOverride!J2188="",F_Inputs!J2188,InpOverride!J2188)</f>
        <v>0</v>
      </c>
      <c r="K2188" s="347">
        <f>IF(InpOverride!K2188="",F_Inputs!K2188,InpOverride!K2188)</f>
        <v>0</v>
      </c>
      <c r="L2188" s="347">
        <f>IF(InpOverride!L2188="",F_Inputs!L2188,InpOverride!L2188)</f>
        <v>0</v>
      </c>
      <c r="M2188" s="347">
        <f>IF(InpOverride!M2188="",F_Inputs!M2188,InpOverride!M2188)</f>
        <v>0</v>
      </c>
    </row>
    <row r="2189" spans="1:13" x14ac:dyDescent="0.35">
      <c r="A2189" t="s">
        <v>139</v>
      </c>
      <c r="B2189" t="s">
        <v>293</v>
      </c>
      <c r="C2189" t="s">
        <v>294</v>
      </c>
      <c r="D2189" t="s">
        <v>172</v>
      </c>
      <c r="E2189" t="s">
        <v>292</v>
      </c>
      <c r="F2189" s="347">
        <f>IF(InpOverride!F2189="",F_Inputs!F2189,InpOverride!F2189)</f>
        <v>0</v>
      </c>
      <c r="G2189" s="347">
        <f>IF(InpOverride!G2189="",F_Inputs!G2189,InpOverride!G2189)</f>
        <v>0</v>
      </c>
      <c r="H2189" s="347">
        <f>IF(InpOverride!H2189="",F_Inputs!H2189,InpOverride!H2189)</f>
        <v>0</v>
      </c>
      <c r="I2189" s="347">
        <f>IF(InpOverride!I2189="",F_Inputs!I2189,InpOverride!I2189)</f>
        <v>2214.125</v>
      </c>
      <c r="J2189" s="347">
        <f>IF(InpOverride!J2189="",F_Inputs!J2189,InpOverride!J2189)</f>
        <v>0</v>
      </c>
      <c r="K2189" s="347">
        <f>IF(InpOverride!K2189="",F_Inputs!K2189,InpOverride!K2189)</f>
        <v>0</v>
      </c>
      <c r="L2189" s="347">
        <f>IF(InpOverride!L2189="",F_Inputs!L2189,InpOverride!L2189)</f>
        <v>0</v>
      </c>
      <c r="M2189" s="347">
        <f>IF(InpOverride!M2189="",F_Inputs!M2189,InpOverride!M2189)</f>
        <v>0</v>
      </c>
    </row>
    <row r="2190" spans="1:13" x14ac:dyDescent="0.35">
      <c r="A2190" t="s">
        <v>139</v>
      </c>
      <c r="B2190" t="s">
        <v>295</v>
      </c>
      <c r="C2190" t="s">
        <v>296</v>
      </c>
      <c r="D2190" t="s">
        <v>188</v>
      </c>
      <c r="E2190" t="s">
        <v>292</v>
      </c>
      <c r="F2190" s="347">
        <f>IF(InpOverride!F2190="",F_Inputs!F2190,InpOverride!F2190)</f>
        <v>0</v>
      </c>
      <c r="G2190" s="347">
        <f>IF(InpOverride!G2190="",F_Inputs!G2190,InpOverride!G2190)</f>
        <v>0</v>
      </c>
      <c r="H2190" s="347">
        <f>IF(InpOverride!H2190="",F_Inputs!H2190,InpOverride!H2190)</f>
        <v>0.05</v>
      </c>
      <c r="I2190" s="347">
        <f>IF(InpOverride!I2190="",F_Inputs!I2190,InpOverride!I2190)</f>
        <v>2.34</v>
      </c>
      <c r="J2190" s="347">
        <f>IF(InpOverride!J2190="",F_Inputs!J2190,InpOverride!J2190)</f>
        <v>0</v>
      </c>
      <c r="K2190" s="347">
        <f>IF(InpOverride!K2190="",F_Inputs!K2190,InpOverride!K2190)</f>
        <v>0</v>
      </c>
      <c r="L2190" s="347">
        <f>IF(InpOverride!L2190="",F_Inputs!L2190,InpOverride!L2190)</f>
        <v>0</v>
      </c>
      <c r="M2190" s="347">
        <f>IF(InpOverride!M2190="",F_Inputs!M2190,InpOverride!M2190)</f>
        <v>0</v>
      </c>
    </row>
    <row r="2191" spans="1:13" x14ac:dyDescent="0.35">
      <c r="A2191" t="s">
        <v>139</v>
      </c>
      <c r="B2191" t="s">
        <v>297</v>
      </c>
      <c r="C2191" t="s">
        <v>298</v>
      </c>
      <c r="D2191" t="s">
        <v>205</v>
      </c>
      <c r="E2191" t="s">
        <v>292</v>
      </c>
      <c r="F2191" s="347">
        <f>IF(InpOverride!F2191="",F_Inputs!F2191,InpOverride!F2191)</f>
        <v>0</v>
      </c>
      <c r="G2191" s="347">
        <f>IF(InpOverride!G2191="",F_Inputs!G2191,InpOverride!G2191)</f>
        <v>0</v>
      </c>
      <c r="H2191" s="347">
        <f>IF(InpOverride!H2191="",F_Inputs!H2191,InpOverride!H2191)</f>
        <v>0</v>
      </c>
      <c r="I2191" s="347" t="str">
        <f>IF(InpOverride!I2191="",F_Inputs!I2191,InpOverride!I2191)</f>
        <v>No</v>
      </c>
      <c r="J2191" s="347">
        <f>IF(InpOverride!J2191="",F_Inputs!J2191,InpOverride!J2191)</f>
        <v>0</v>
      </c>
      <c r="K2191" s="347">
        <f>IF(InpOverride!K2191="",F_Inputs!K2191,InpOverride!K2191)</f>
        <v>0</v>
      </c>
      <c r="L2191" s="347">
        <f>IF(InpOverride!L2191="",F_Inputs!L2191,InpOverride!L2191)</f>
        <v>0</v>
      </c>
      <c r="M2191" s="347">
        <f>IF(InpOverride!M2191="",F_Inputs!M2191,InpOverride!M2191)</f>
        <v>0</v>
      </c>
    </row>
    <row r="2192" spans="1:13" x14ac:dyDescent="0.35">
      <c r="A2192" t="s">
        <v>139</v>
      </c>
      <c r="B2192" t="s">
        <v>300</v>
      </c>
      <c r="C2192" t="s">
        <v>301</v>
      </c>
      <c r="D2192" t="s">
        <v>170</v>
      </c>
      <c r="E2192" t="s">
        <v>292</v>
      </c>
      <c r="F2192" s="347">
        <f>IF(InpOverride!F2192="",F_Inputs!F2192,InpOverride!F2192)</f>
        <v>0</v>
      </c>
      <c r="G2192" s="347">
        <f>IF(InpOverride!G2192="",F_Inputs!G2192,InpOverride!G2192)</f>
        <v>0</v>
      </c>
      <c r="H2192" s="347">
        <f>IF(InpOverride!H2192="",F_Inputs!H2192,InpOverride!H2192)</f>
        <v>0</v>
      </c>
      <c r="I2192" s="347">
        <f>IF(InpOverride!I2192="",F_Inputs!I2192,InpOverride!I2192)</f>
        <v>-0.41683999999999999</v>
      </c>
      <c r="J2192" s="347">
        <f>IF(InpOverride!J2192="",F_Inputs!J2192,InpOverride!J2192)</f>
        <v>0</v>
      </c>
      <c r="K2192" s="347">
        <f>IF(InpOverride!K2192="",F_Inputs!K2192,InpOverride!K2192)</f>
        <v>0</v>
      </c>
      <c r="L2192" s="347">
        <f>IF(InpOverride!L2192="",F_Inputs!L2192,InpOverride!L2192)</f>
        <v>0</v>
      </c>
      <c r="M2192" s="347">
        <f>IF(InpOverride!M2192="",F_Inputs!M2192,InpOverride!M2192)</f>
        <v>0</v>
      </c>
    </row>
    <row r="2193" spans="1:13" x14ac:dyDescent="0.35">
      <c r="A2193" t="s">
        <v>139</v>
      </c>
      <c r="B2193" t="s">
        <v>302</v>
      </c>
      <c r="C2193" t="s">
        <v>303</v>
      </c>
      <c r="D2193" t="s">
        <v>170</v>
      </c>
      <c r="E2193" t="s">
        <v>292</v>
      </c>
      <c r="F2193" s="347">
        <f>IF(InpOverride!F2193="",F_Inputs!F2193,InpOverride!F2193)</f>
        <v>0</v>
      </c>
      <c r="G2193" s="347">
        <f>IF(InpOverride!G2193="",F_Inputs!G2193,InpOverride!G2193)</f>
        <v>0</v>
      </c>
      <c r="H2193" s="347">
        <f>IF(InpOverride!H2193="",F_Inputs!H2193,InpOverride!H2193)</f>
        <v>0</v>
      </c>
      <c r="I2193" s="347">
        <f>IF(InpOverride!I2193="",F_Inputs!I2193,InpOverride!I2193)</f>
        <v>-0.41699999999999998</v>
      </c>
      <c r="J2193" s="347">
        <f>IF(InpOverride!J2193="",F_Inputs!J2193,InpOverride!J2193)</f>
        <v>0</v>
      </c>
      <c r="K2193" s="347">
        <f>IF(InpOverride!K2193="",F_Inputs!K2193,InpOverride!K2193)</f>
        <v>0</v>
      </c>
      <c r="L2193" s="347">
        <f>IF(InpOverride!L2193="",F_Inputs!L2193,InpOverride!L2193)</f>
        <v>0</v>
      </c>
      <c r="M2193" s="347">
        <f>IF(InpOverride!M2193="",F_Inputs!M2193,InpOverride!M2193)</f>
        <v>0</v>
      </c>
    </row>
    <row r="2194" spans="1:13" x14ac:dyDescent="0.35">
      <c r="A2194" t="s">
        <v>139</v>
      </c>
      <c r="B2194" t="s">
        <v>304</v>
      </c>
      <c r="C2194" t="s">
        <v>305</v>
      </c>
      <c r="D2194" t="s">
        <v>186</v>
      </c>
      <c r="E2194" t="s">
        <v>292</v>
      </c>
      <c r="F2194" s="347">
        <f>IF(InpOverride!F2194="",F_Inputs!F2194,InpOverride!F2194)</f>
        <v>0</v>
      </c>
      <c r="G2194" s="347">
        <f>IF(InpOverride!G2194="",F_Inputs!G2194,InpOverride!G2194)</f>
        <v>0</v>
      </c>
      <c r="H2194" s="347">
        <f>IF(InpOverride!H2194="",F_Inputs!H2194,InpOverride!H2194)</f>
        <v>5.2546296296296299E-3</v>
      </c>
      <c r="I2194" s="347">
        <f>IF(InpOverride!I2194="",F_Inputs!I2194,InpOverride!I2194)</f>
        <v>5.0277776357870998E-3</v>
      </c>
      <c r="J2194" s="347">
        <f>IF(InpOverride!J2194="",F_Inputs!J2194,InpOverride!J2194)</f>
        <v>0</v>
      </c>
      <c r="K2194" s="347">
        <f>IF(InpOverride!K2194="",F_Inputs!K2194,InpOverride!K2194)</f>
        <v>0</v>
      </c>
      <c r="L2194" s="347">
        <f>IF(InpOverride!L2194="",F_Inputs!L2194,InpOverride!L2194)</f>
        <v>0</v>
      </c>
      <c r="M2194" s="347">
        <f>IF(InpOverride!M2194="",F_Inputs!M2194,InpOverride!M2194)</f>
        <v>0</v>
      </c>
    </row>
    <row r="2195" spans="1:13" x14ac:dyDescent="0.35">
      <c r="A2195" t="s">
        <v>139</v>
      </c>
      <c r="B2195" t="s">
        <v>306</v>
      </c>
      <c r="C2195" t="s">
        <v>307</v>
      </c>
      <c r="D2195" t="s">
        <v>205</v>
      </c>
      <c r="E2195" t="s">
        <v>292</v>
      </c>
      <c r="F2195" s="347">
        <f>IF(InpOverride!F2195="",F_Inputs!F2195,InpOverride!F2195)</f>
        <v>0</v>
      </c>
      <c r="G2195" s="347">
        <f>IF(InpOverride!G2195="",F_Inputs!G2195,InpOverride!G2195)</f>
        <v>0</v>
      </c>
      <c r="H2195" s="347">
        <f>IF(InpOverride!H2195="",F_Inputs!H2195,InpOverride!H2195)</f>
        <v>0</v>
      </c>
      <c r="I2195" s="347" t="str">
        <f>IF(InpOverride!I2195="",F_Inputs!I2195,InpOverride!I2195)</f>
        <v>No</v>
      </c>
      <c r="J2195" s="347">
        <f>IF(InpOverride!J2195="",F_Inputs!J2195,InpOverride!J2195)</f>
        <v>0</v>
      </c>
      <c r="K2195" s="347">
        <f>IF(InpOverride!K2195="",F_Inputs!K2195,InpOverride!K2195)</f>
        <v>0</v>
      </c>
      <c r="L2195" s="347">
        <f>IF(InpOverride!L2195="",F_Inputs!L2195,InpOverride!L2195)</f>
        <v>0</v>
      </c>
      <c r="M2195" s="347">
        <f>IF(InpOverride!M2195="",F_Inputs!M2195,InpOverride!M2195)</f>
        <v>0</v>
      </c>
    </row>
    <row r="2196" spans="1:13" x14ac:dyDescent="0.35">
      <c r="A2196" t="s">
        <v>139</v>
      </c>
      <c r="B2196" t="s">
        <v>309</v>
      </c>
      <c r="C2196" t="s">
        <v>310</v>
      </c>
      <c r="D2196" t="s">
        <v>170</v>
      </c>
      <c r="E2196" t="s">
        <v>292</v>
      </c>
      <c r="F2196" s="347">
        <f>IF(InpOverride!F2196="",F_Inputs!F2196,InpOverride!F2196)</f>
        <v>0</v>
      </c>
      <c r="G2196" s="347">
        <f>IF(InpOverride!G2196="",F_Inputs!G2196,InpOverride!G2196)</f>
        <v>0</v>
      </c>
      <c r="H2196" s="347">
        <f>IF(InpOverride!H2196="",F_Inputs!H2196,InpOverride!H2196)</f>
        <v>0</v>
      </c>
      <c r="I2196" s="347">
        <f>IF(InpOverride!I2196="",F_Inputs!I2196,InpOverride!I2196)</f>
        <v>-0.90871974891504803</v>
      </c>
      <c r="J2196" s="347">
        <f>IF(InpOverride!J2196="",F_Inputs!J2196,InpOverride!J2196)</f>
        <v>0</v>
      </c>
      <c r="K2196" s="347">
        <f>IF(InpOverride!K2196="",F_Inputs!K2196,InpOverride!K2196)</f>
        <v>0</v>
      </c>
      <c r="L2196" s="347">
        <f>IF(InpOverride!L2196="",F_Inputs!L2196,InpOverride!L2196)</f>
        <v>0</v>
      </c>
      <c r="M2196" s="347">
        <f>IF(InpOverride!M2196="",F_Inputs!M2196,InpOverride!M2196)</f>
        <v>0</v>
      </c>
    </row>
    <row r="2197" spans="1:13" x14ac:dyDescent="0.35">
      <c r="A2197" t="s">
        <v>139</v>
      </c>
      <c r="B2197" t="s">
        <v>311</v>
      </c>
      <c r="C2197" t="s">
        <v>312</v>
      </c>
      <c r="D2197" t="s">
        <v>170</v>
      </c>
      <c r="E2197" t="s">
        <v>292</v>
      </c>
      <c r="F2197" s="347">
        <f>IF(InpOverride!F2197="",F_Inputs!F2197,InpOverride!F2197)</f>
        <v>0</v>
      </c>
      <c r="G2197" s="347">
        <f>IF(InpOverride!G2197="",F_Inputs!G2197,InpOverride!G2197)</f>
        <v>0</v>
      </c>
      <c r="H2197" s="347">
        <f>IF(InpOverride!H2197="",F_Inputs!H2197,InpOverride!H2197)</f>
        <v>0</v>
      </c>
      <c r="I2197" s="347">
        <f>IF(InpOverride!I2197="",F_Inputs!I2197,InpOverride!I2197)</f>
        <v>-0.90871974891504803</v>
      </c>
      <c r="J2197" s="347">
        <f>IF(InpOverride!J2197="",F_Inputs!J2197,InpOverride!J2197)</f>
        <v>0</v>
      </c>
      <c r="K2197" s="347">
        <f>IF(InpOverride!K2197="",F_Inputs!K2197,InpOverride!K2197)</f>
        <v>0</v>
      </c>
      <c r="L2197" s="347">
        <f>IF(InpOverride!L2197="",F_Inputs!L2197,InpOverride!L2197)</f>
        <v>0</v>
      </c>
      <c r="M2197" s="347">
        <f>IF(InpOverride!M2197="",F_Inputs!M2197,InpOverride!M2197)</f>
        <v>0</v>
      </c>
    </row>
    <row r="2198" spans="1:13" x14ac:dyDescent="0.35">
      <c r="A2198" t="s">
        <v>139</v>
      </c>
      <c r="B2198" t="s">
        <v>313</v>
      </c>
      <c r="C2198" t="s">
        <v>314</v>
      </c>
      <c r="D2198" t="s">
        <v>189</v>
      </c>
      <c r="E2198" t="s">
        <v>292</v>
      </c>
      <c r="F2198" s="347">
        <f>IF(InpOverride!F2198="",F_Inputs!F2198,InpOverride!F2198)</f>
        <v>0</v>
      </c>
      <c r="G2198" s="347">
        <f>IF(InpOverride!G2198="",F_Inputs!G2198,InpOverride!G2198)</f>
        <v>0</v>
      </c>
      <c r="H2198" s="347" t="str">
        <f>IF(InpOverride!H2198="",F_Inputs!H2198,InpOverride!H2198)</f>
        <v>n/a</v>
      </c>
      <c r="I2198" s="347">
        <f>IF(InpOverride!I2198="",F_Inputs!I2198,InpOverride!I2198)</f>
        <v>3.52045670789725</v>
      </c>
      <c r="J2198" s="347">
        <f>IF(InpOverride!J2198="",F_Inputs!J2198,InpOverride!J2198)</f>
        <v>0</v>
      </c>
      <c r="K2198" s="347">
        <f>IF(InpOverride!K2198="",F_Inputs!K2198,InpOverride!K2198)</f>
        <v>0</v>
      </c>
      <c r="L2198" s="347">
        <f>IF(InpOverride!L2198="",F_Inputs!L2198,InpOverride!L2198)</f>
        <v>0</v>
      </c>
      <c r="M2198" s="347">
        <f>IF(InpOverride!M2198="",F_Inputs!M2198,InpOverride!M2198)</f>
        <v>0</v>
      </c>
    </row>
    <row r="2199" spans="1:13" x14ac:dyDescent="0.35">
      <c r="A2199" t="s">
        <v>139</v>
      </c>
      <c r="B2199" t="s">
        <v>315</v>
      </c>
      <c r="C2199" t="s">
        <v>316</v>
      </c>
      <c r="D2199" t="s">
        <v>205</v>
      </c>
      <c r="E2199" t="s">
        <v>292</v>
      </c>
      <c r="F2199" s="347">
        <f>IF(InpOverride!F2199="",F_Inputs!F2199,InpOverride!F2199)</f>
        <v>0</v>
      </c>
      <c r="G2199" s="347">
        <f>IF(InpOverride!G2199="",F_Inputs!G2199,InpOverride!G2199)</f>
        <v>0</v>
      </c>
      <c r="H2199" s="347">
        <f>IF(InpOverride!H2199="",F_Inputs!H2199,InpOverride!H2199)</f>
        <v>0</v>
      </c>
      <c r="I2199" s="347" t="str">
        <f>IF(InpOverride!I2199="",F_Inputs!I2199,InpOverride!I2199)</f>
        <v>Yes</v>
      </c>
      <c r="J2199" s="347">
        <f>IF(InpOverride!J2199="",F_Inputs!J2199,InpOverride!J2199)</f>
        <v>0</v>
      </c>
      <c r="K2199" s="347">
        <f>IF(InpOverride!K2199="",F_Inputs!K2199,InpOverride!K2199)</f>
        <v>0</v>
      </c>
      <c r="L2199" s="347">
        <f>IF(InpOverride!L2199="",F_Inputs!L2199,InpOverride!L2199)</f>
        <v>0</v>
      </c>
      <c r="M2199" s="347">
        <f>IF(InpOverride!M2199="",F_Inputs!M2199,InpOverride!M2199)</f>
        <v>0</v>
      </c>
    </row>
    <row r="2200" spans="1:13" x14ac:dyDescent="0.35">
      <c r="A2200" t="s">
        <v>139</v>
      </c>
      <c r="B2200" t="s">
        <v>317</v>
      </c>
      <c r="C2200" t="s">
        <v>318</v>
      </c>
      <c r="D2200" t="s">
        <v>170</v>
      </c>
      <c r="E2200" t="s">
        <v>292</v>
      </c>
      <c r="F2200" s="347">
        <f>IF(InpOverride!F2200="",F_Inputs!F2200,InpOverride!F2200)</f>
        <v>0</v>
      </c>
      <c r="G2200" s="347">
        <f>IF(InpOverride!G2200="",F_Inputs!G2200,InpOverride!G2200)</f>
        <v>0</v>
      </c>
      <c r="H2200" s="347">
        <f>IF(InpOverride!H2200="",F_Inputs!H2200,InpOverride!H2200)</f>
        <v>0</v>
      </c>
      <c r="I2200" s="347">
        <f>IF(InpOverride!I2200="",F_Inputs!I2200,InpOverride!I2200)</f>
        <v>5.5599999999999997E-2</v>
      </c>
      <c r="J2200" s="347">
        <f>IF(InpOverride!J2200="",F_Inputs!J2200,InpOverride!J2200)</f>
        <v>0</v>
      </c>
      <c r="K2200" s="347">
        <f>IF(InpOverride!K2200="",F_Inputs!K2200,InpOverride!K2200)</f>
        <v>0</v>
      </c>
      <c r="L2200" s="347">
        <f>IF(InpOverride!L2200="",F_Inputs!L2200,InpOverride!L2200)</f>
        <v>0</v>
      </c>
      <c r="M2200" s="347">
        <f>IF(InpOverride!M2200="",F_Inputs!M2200,InpOverride!M2200)</f>
        <v>0</v>
      </c>
    </row>
    <row r="2201" spans="1:13" x14ac:dyDescent="0.35">
      <c r="A2201" t="s">
        <v>139</v>
      </c>
      <c r="B2201" t="s">
        <v>319</v>
      </c>
      <c r="C2201" t="s">
        <v>320</v>
      </c>
      <c r="D2201" t="s">
        <v>170</v>
      </c>
      <c r="E2201" t="s">
        <v>292</v>
      </c>
      <c r="F2201" s="347">
        <f>IF(InpOverride!F2201="",F_Inputs!F2201,InpOverride!F2201)</f>
        <v>0</v>
      </c>
      <c r="G2201" s="347">
        <f>IF(InpOverride!G2201="",F_Inputs!G2201,InpOverride!G2201)</f>
        <v>0</v>
      </c>
      <c r="H2201" s="347">
        <f>IF(InpOverride!H2201="",F_Inputs!H2201,InpOverride!H2201)</f>
        <v>0</v>
      </c>
      <c r="I2201" s="347">
        <f>IF(InpOverride!I2201="",F_Inputs!I2201,InpOverride!I2201)</f>
        <v>5.5599999999999997E-2</v>
      </c>
      <c r="J2201" s="347">
        <f>IF(InpOverride!J2201="",F_Inputs!J2201,InpOverride!J2201)</f>
        <v>0</v>
      </c>
      <c r="K2201" s="347">
        <f>IF(InpOverride!K2201="",F_Inputs!K2201,InpOverride!K2201)</f>
        <v>0</v>
      </c>
      <c r="L2201" s="347">
        <f>IF(InpOverride!L2201="",F_Inputs!L2201,InpOverride!L2201)</f>
        <v>0</v>
      </c>
      <c r="M2201" s="347">
        <f>IF(InpOverride!M2201="",F_Inputs!M2201,InpOverride!M2201)</f>
        <v>0</v>
      </c>
    </row>
    <row r="2202" spans="1:13" x14ac:dyDescent="0.35">
      <c r="A2202" t="s">
        <v>139</v>
      </c>
      <c r="B2202" t="s">
        <v>321</v>
      </c>
      <c r="C2202" t="s">
        <v>322</v>
      </c>
      <c r="D2202" t="s">
        <v>189</v>
      </c>
      <c r="E2202" t="s">
        <v>292</v>
      </c>
      <c r="F2202" s="347">
        <f>IF(InpOverride!F2202="",F_Inputs!F2202,InpOverride!F2202)</f>
        <v>0</v>
      </c>
      <c r="G2202" s="347">
        <f>IF(InpOverride!G2202="",F_Inputs!G2202,InpOverride!G2202)</f>
        <v>0</v>
      </c>
      <c r="H2202" s="347" t="str">
        <f>IF(InpOverride!H2202="",F_Inputs!H2202,InpOverride!H2202)</f>
        <v>n/a</v>
      </c>
      <c r="I2202" s="347">
        <f>IF(InpOverride!I2202="",F_Inputs!I2202,InpOverride!I2202)</f>
        <v>-3.3541341653666299</v>
      </c>
      <c r="J2202" s="347">
        <f>IF(InpOverride!J2202="",F_Inputs!J2202,InpOverride!J2202)</f>
        <v>0</v>
      </c>
      <c r="K2202" s="347">
        <f>IF(InpOverride!K2202="",F_Inputs!K2202,InpOverride!K2202)</f>
        <v>0</v>
      </c>
      <c r="L2202" s="347">
        <f>IF(InpOverride!L2202="",F_Inputs!L2202,InpOverride!L2202)</f>
        <v>0</v>
      </c>
      <c r="M2202" s="347">
        <f>IF(InpOverride!M2202="",F_Inputs!M2202,InpOverride!M2202)</f>
        <v>0</v>
      </c>
    </row>
    <row r="2203" spans="1:13" x14ac:dyDescent="0.35">
      <c r="A2203" t="s">
        <v>139</v>
      </c>
      <c r="B2203" t="s">
        <v>323</v>
      </c>
      <c r="C2203" t="s">
        <v>324</v>
      </c>
      <c r="D2203" t="s">
        <v>205</v>
      </c>
      <c r="E2203" t="s">
        <v>292</v>
      </c>
      <c r="F2203" s="347">
        <f>IF(InpOverride!F2203="",F_Inputs!F2203,InpOverride!F2203)</f>
        <v>0</v>
      </c>
      <c r="G2203" s="347">
        <f>IF(InpOverride!G2203="",F_Inputs!G2203,InpOverride!G2203)</f>
        <v>0</v>
      </c>
      <c r="H2203" s="347">
        <f>IF(InpOverride!H2203="",F_Inputs!H2203,InpOverride!H2203)</f>
        <v>0</v>
      </c>
      <c r="I2203" s="347" t="str">
        <f>IF(InpOverride!I2203="",F_Inputs!I2203,InpOverride!I2203)</f>
        <v>No</v>
      </c>
      <c r="J2203" s="347">
        <f>IF(InpOverride!J2203="",F_Inputs!J2203,InpOverride!J2203)</f>
        <v>0</v>
      </c>
      <c r="K2203" s="347">
        <f>IF(InpOverride!K2203="",F_Inputs!K2203,InpOverride!K2203)</f>
        <v>0</v>
      </c>
      <c r="L2203" s="347">
        <f>IF(InpOverride!L2203="",F_Inputs!L2203,InpOverride!L2203)</f>
        <v>0</v>
      </c>
      <c r="M2203" s="347">
        <f>IF(InpOverride!M2203="",F_Inputs!M2203,InpOverride!M2203)</f>
        <v>0</v>
      </c>
    </row>
    <row r="2204" spans="1:13" x14ac:dyDescent="0.35">
      <c r="A2204" t="s">
        <v>139</v>
      </c>
      <c r="B2204" t="s">
        <v>325</v>
      </c>
      <c r="C2204" t="s">
        <v>326</v>
      </c>
      <c r="D2204" t="s">
        <v>170</v>
      </c>
      <c r="E2204" t="s">
        <v>292</v>
      </c>
      <c r="F2204" s="347">
        <f>IF(InpOverride!F2204="",F_Inputs!F2204,InpOverride!F2204)</f>
        <v>0</v>
      </c>
      <c r="G2204" s="347">
        <f>IF(InpOverride!G2204="",F_Inputs!G2204,InpOverride!G2204)</f>
        <v>0</v>
      </c>
      <c r="H2204" s="347">
        <f>IF(InpOverride!H2204="",F_Inputs!H2204,InpOverride!H2204)</f>
        <v>0</v>
      </c>
      <c r="I2204" s="347">
        <f>IF(InpOverride!I2204="",F_Inputs!I2204,InpOverride!I2204)</f>
        <v>-1.6428</v>
      </c>
      <c r="J2204" s="347">
        <f>IF(InpOverride!J2204="",F_Inputs!J2204,InpOverride!J2204)</f>
        <v>0</v>
      </c>
      <c r="K2204" s="347">
        <f>IF(InpOverride!K2204="",F_Inputs!K2204,InpOverride!K2204)</f>
        <v>0</v>
      </c>
      <c r="L2204" s="347">
        <f>IF(InpOverride!L2204="",F_Inputs!L2204,InpOverride!L2204)</f>
        <v>0</v>
      </c>
      <c r="M2204" s="347">
        <f>IF(InpOverride!M2204="",F_Inputs!M2204,InpOverride!M2204)</f>
        <v>0</v>
      </c>
    </row>
    <row r="2205" spans="1:13" x14ac:dyDescent="0.35">
      <c r="A2205" t="s">
        <v>139</v>
      </c>
      <c r="B2205" t="s">
        <v>327</v>
      </c>
      <c r="C2205" t="s">
        <v>328</v>
      </c>
      <c r="D2205" t="s">
        <v>170</v>
      </c>
      <c r="E2205" t="s">
        <v>292</v>
      </c>
      <c r="F2205" s="347">
        <f>IF(InpOverride!F2205="",F_Inputs!F2205,InpOverride!F2205)</f>
        <v>0</v>
      </c>
      <c r="G2205" s="347">
        <f>IF(InpOverride!G2205="",F_Inputs!G2205,InpOverride!G2205)</f>
        <v>0</v>
      </c>
      <c r="H2205" s="347">
        <f>IF(InpOverride!H2205="",F_Inputs!H2205,InpOverride!H2205)</f>
        <v>0</v>
      </c>
      <c r="I2205" s="347">
        <f>IF(InpOverride!I2205="",F_Inputs!I2205,InpOverride!I2205)</f>
        <v>-1.6428</v>
      </c>
      <c r="J2205" s="347">
        <f>IF(InpOverride!J2205="",F_Inputs!J2205,InpOverride!J2205)</f>
        <v>0</v>
      </c>
      <c r="K2205" s="347">
        <f>IF(InpOverride!K2205="",F_Inputs!K2205,InpOverride!K2205)</f>
        <v>0</v>
      </c>
      <c r="L2205" s="347">
        <f>IF(InpOverride!L2205="",F_Inputs!L2205,InpOverride!L2205)</f>
        <v>0</v>
      </c>
      <c r="M2205" s="347">
        <f>IF(InpOverride!M2205="",F_Inputs!M2205,InpOverride!M2205)</f>
        <v>0</v>
      </c>
    </row>
    <row r="2206" spans="1:13" x14ac:dyDescent="0.35">
      <c r="A2206" t="s">
        <v>139</v>
      </c>
      <c r="B2206" t="s">
        <v>329</v>
      </c>
      <c r="C2206" t="s">
        <v>330</v>
      </c>
      <c r="D2206" t="s">
        <v>188</v>
      </c>
      <c r="E2206" t="s">
        <v>292</v>
      </c>
      <c r="F2206" s="347">
        <f>IF(InpOverride!F2206="",F_Inputs!F2206,InpOverride!F2206)</f>
        <v>0</v>
      </c>
      <c r="G2206" s="347">
        <f>IF(InpOverride!G2206="",F_Inputs!G2206,InpOverride!G2206)</f>
        <v>0</v>
      </c>
      <c r="H2206" s="347">
        <f>IF(InpOverride!H2206="",F_Inputs!H2206,InpOverride!H2206)</f>
        <v>194.5</v>
      </c>
      <c r="I2206" s="347">
        <f>IF(InpOverride!I2206="",F_Inputs!I2206,InpOverride!I2206)</f>
        <v>215.7628389353992</v>
      </c>
      <c r="J2206" s="347">
        <f>IF(InpOverride!J2206="",F_Inputs!J2206,InpOverride!J2206)</f>
        <v>0</v>
      </c>
      <c r="K2206" s="347">
        <f>IF(InpOverride!K2206="",F_Inputs!K2206,InpOverride!K2206)</f>
        <v>0</v>
      </c>
      <c r="L2206" s="347">
        <f>IF(InpOverride!L2206="",F_Inputs!L2206,InpOverride!L2206)</f>
        <v>0</v>
      </c>
      <c r="M2206" s="347">
        <f>IF(InpOverride!M2206="",F_Inputs!M2206,InpOverride!M2206)</f>
        <v>0</v>
      </c>
    </row>
    <row r="2207" spans="1:13" x14ac:dyDescent="0.35">
      <c r="A2207" t="s">
        <v>139</v>
      </c>
      <c r="B2207" t="s">
        <v>331</v>
      </c>
      <c r="C2207" t="s">
        <v>332</v>
      </c>
      <c r="D2207" t="s">
        <v>205</v>
      </c>
      <c r="E2207" t="s">
        <v>292</v>
      </c>
      <c r="F2207" s="347">
        <f>IF(InpOverride!F2207="",F_Inputs!F2207,InpOverride!F2207)</f>
        <v>0</v>
      </c>
      <c r="G2207" s="347">
        <f>IF(InpOverride!G2207="",F_Inputs!G2207,InpOverride!G2207)</f>
        <v>0</v>
      </c>
      <c r="H2207" s="347">
        <f>IF(InpOverride!H2207="",F_Inputs!H2207,InpOverride!H2207)</f>
        <v>0</v>
      </c>
      <c r="I2207" s="347" t="str">
        <f>IF(InpOverride!I2207="",F_Inputs!I2207,InpOverride!I2207)</f>
        <v>No</v>
      </c>
      <c r="J2207" s="347">
        <f>IF(InpOverride!J2207="",F_Inputs!J2207,InpOverride!J2207)</f>
        <v>0</v>
      </c>
      <c r="K2207" s="347">
        <f>IF(InpOverride!K2207="",F_Inputs!K2207,InpOverride!K2207)</f>
        <v>0</v>
      </c>
      <c r="L2207" s="347">
        <f>IF(InpOverride!L2207="",F_Inputs!L2207,InpOverride!L2207)</f>
        <v>0</v>
      </c>
      <c r="M2207" s="347">
        <f>IF(InpOverride!M2207="",F_Inputs!M2207,InpOverride!M2207)</f>
        <v>0</v>
      </c>
    </row>
    <row r="2208" spans="1:13" x14ac:dyDescent="0.35">
      <c r="A2208" t="s">
        <v>139</v>
      </c>
      <c r="B2208" t="s">
        <v>333</v>
      </c>
      <c r="C2208" t="s">
        <v>334</v>
      </c>
      <c r="D2208" t="s">
        <v>170</v>
      </c>
      <c r="E2208" t="s">
        <v>292</v>
      </c>
      <c r="F2208" s="347">
        <f>IF(InpOverride!F2208="",F_Inputs!F2208,InpOverride!F2208)</f>
        <v>0</v>
      </c>
      <c r="G2208" s="347">
        <f>IF(InpOverride!G2208="",F_Inputs!G2208,InpOverride!G2208)</f>
        <v>0</v>
      </c>
      <c r="H2208" s="347">
        <f>IF(InpOverride!H2208="",F_Inputs!H2208,InpOverride!H2208)</f>
        <v>0</v>
      </c>
      <c r="I2208" s="347">
        <f>IF(InpOverride!I2208="",F_Inputs!I2208,InpOverride!I2208)</f>
        <v>-3.2899000000000029</v>
      </c>
      <c r="J2208" s="347">
        <f>IF(InpOverride!J2208="",F_Inputs!J2208,InpOverride!J2208)</f>
        <v>0</v>
      </c>
      <c r="K2208" s="347">
        <f>IF(InpOverride!K2208="",F_Inputs!K2208,InpOverride!K2208)</f>
        <v>0</v>
      </c>
      <c r="L2208" s="347">
        <f>IF(InpOverride!L2208="",F_Inputs!L2208,InpOverride!L2208)</f>
        <v>0</v>
      </c>
      <c r="M2208" s="347">
        <f>IF(InpOverride!M2208="",F_Inputs!M2208,InpOverride!M2208)</f>
        <v>0</v>
      </c>
    </row>
    <row r="2209" spans="1:13" x14ac:dyDescent="0.35">
      <c r="A2209" t="s">
        <v>139</v>
      </c>
      <c r="B2209" t="s">
        <v>335</v>
      </c>
      <c r="C2209" t="s">
        <v>336</v>
      </c>
      <c r="D2209" t="s">
        <v>170</v>
      </c>
      <c r="E2209" t="s">
        <v>292</v>
      </c>
      <c r="F2209" s="347">
        <f>IF(InpOverride!F2209="",F_Inputs!F2209,InpOverride!F2209)</f>
        <v>0</v>
      </c>
      <c r="G2209" s="347">
        <f>IF(InpOverride!G2209="",F_Inputs!G2209,InpOverride!G2209)</f>
        <v>0</v>
      </c>
      <c r="H2209" s="347">
        <f>IF(InpOverride!H2209="",F_Inputs!H2209,InpOverride!H2209)</f>
        <v>0</v>
      </c>
      <c r="I2209" s="347">
        <f>IF(InpOverride!I2209="",F_Inputs!I2209,InpOverride!I2209)</f>
        <v>-3.1562999999999999</v>
      </c>
      <c r="J2209" s="347">
        <f>IF(InpOverride!J2209="",F_Inputs!J2209,InpOverride!J2209)</f>
        <v>0</v>
      </c>
      <c r="K2209" s="347">
        <f>IF(InpOverride!K2209="",F_Inputs!K2209,InpOverride!K2209)</f>
        <v>0</v>
      </c>
      <c r="L2209" s="347">
        <f>IF(InpOverride!L2209="",F_Inputs!L2209,InpOverride!L2209)</f>
        <v>0</v>
      </c>
      <c r="M2209" s="347">
        <f>IF(InpOverride!M2209="",F_Inputs!M2209,InpOverride!M2209)</f>
        <v>0</v>
      </c>
    </row>
    <row r="2210" spans="1:13" x14ac:dyDescent="0.35">
      <c r="A2210" t="s">
        <v>139</v>
      </c>
      <c r="B2210" t="s">
        <v>337</v>
      </c>
      <c r="C2210" t="s">
        <v>338</v>
      </c>
      <c r="D2210" t="s">
        <v>189</v>
      </c>
      <c r="E2210" t="s">
        <v>292</v>
      </c>
      <c r="F2210" s="347">
        <f>IF(InpOverride!F2210="",F_Inputs!F2210,InpOverride!F2210)</f>
        <v>0</v>
      </c>
      <c r="G2210" s="347">
        <f>IF(InpOverride!G2210="",F_Inputs!G2210,InpOverride!G2210)</f>
        <v>0</v>
      </c>
      <c r="H2210" s="347">
        <f>IF(InpOverride!H2210="",F_Inputs!H2210,InpOverride!H2210)</f>
        <v>5.25</v>
      </c>
      <c r="I2210" s="347">
        <f>IF(InpOverride!I2210="",F_Inputs!I2210,InpOverride!I2210)</f>
        <v>3.8668529429630101</v>
      </c>
      <c r="J2210" s="347">
        <f>IF(InpOverride!J2210="",F_Inputs!J2210,InpOverride!J2210)</f>
        <v>0</v>
      </c>
      <c r="K2210" s="347">
        <f>IF(InpOverride!K2210="",F_Inputs!K2210,InpOverride!K2210)</f>
        <v>0</v>
      </c>
      <c r="L2210" s="347">
        <f>IF(InpOverride!L2210="",F_Inputs!L2210,InpOverride!L2210)</f>
        <v>0</v>
      </c>
      <c r="M2210" s="347">
        <f>IF(InpOverride!M2210="",F_Inputs!M2210,InpOverride!M2210)</f>
        <v>0</v>
      </c>
    </row>
    <row r="2211" spans="1:13" x14ac:dyDescent="0.35">
      <c r="A2211" t="s">
        <v>139</v>
      </c>
      <c r="B2211" t="s">
        <v>339</v>
      </c>
      <c r="C2211" t="s">
        <v>340</v>
      </c>
      <c r="D2211" t="s">
        <v>205</v>
      </c>
      <c r="E2211" t="s">
        <v>292</v>
      </c>
      <c r="F2211" s="347">
        <f>IF(InpOverride!F2211="",F_Inputs!F2211,InpOverride!F2211)</f>
        <v>0</v>
      </c>
      <c r="G2211" s="347">
        <f>IF(InpOverride!G2211="",F_Inputs!G2211,InpOverride!G2211)</f>
        <v>0</v>
      </c>
      <c r="H2211" s="347">
        <f>IF(InpOverride!H2211="",F_Inputs!H2211,InpOverride!H2211)</f>
        <v>0</v>
      </c>
      <c r="I2211" s="347" t="str">
        <f>IF(InpOverride!I2211="",F_Inputs!I2211,InpOverride!I2211)</f>
        <v>Yes</v>
      </c>
      <c r="J2211" s="347">
        <f>IF(InpOverride!J2211="",F_Inputs!J2211,InpOverride!J2211)</f>
        <v>0</v>
      </c>
      <c r="K2211" s="347">
        <f>IF(InpOverride!K2211="",F_Inputs!K2211,InpOverride!K2211)</f>
        <v>0</v>
      </c>
      <c r="L2211" s="347">
        <f>IF(InpOverride!L2211="",F_Inputs!L2211,InpOverride!L2211)</f>
        <v>0</v>
      </c>
      <c r="M2211" s="347">
        <f>IF(InpOverride!M2211="",F_Inputs!M2211,InpOverride!M2211)</f>
        <v>0</v>
      </c>
    </row>
    <row r="2212" spans="1:13" x14ac:dyDescent="0.35">
      <c r="A2212" t="s">
        <v>139</v>
      </c>
      <c r="B2212" t="s">
        <v>341</v>
      </c>
      <c r="C2212" t="s">
        <v>342</v>
      </c>
      <c r="D2212" t="s">
        <v>170</v>
      </c>
      <c r="E2212" t="s">
        <v>292</v>
      </c>
      <c r="F2212" s="347">
        <f>IF(InpOverride!F2212="",F_Inputs!F2212,InpOverride!F2212)</f>
        <v>0</v>
      </c>
      <c r="G2212" s="347">
        <f>IF(InpOverride!G2212="",F_Inputs!G2212,InpOverride!G2212)</f>
        <v>0</v>
      </c>
      <c r="H2212" s="347">
        <f>IF(InpOverride!H2212="",F_Inputs!H2212,InpOverride!H2212)</f>
        <v>0</v>
      </c>
      <c r="I2212" s="347">
        <f>IF(InpOverride!I2212="",F_Inputs!I2212,InpOverride!I2212)</f>
        <v>0</v>
      </c>
      <c r="J2212" s="347">
        <f>IF(InpOverride!J2212="",F_Inputs!J2212,InpOverride!J2212)</f>
        <v>0</v>
      </c>
      <c r="K2212" s="347">
        <f>IF(InpOverride!K2212="",F_Inputs!K2212,InpOverride!K2212)</f>
        <v>0</v>
      </c>
      <c r="L2212" s="347">
        <f>IF(InpOverride!L2212="",F_Inputs!L2212,InpOverride!L2212)</f>
        <v>0</v>
      </c>
      <c r="M2212" s="347">
        <f>IF(InpOverride!M2212="",F_Inputs!M2212,InpOverride!M2212)</f>
        <v>0</v>
      </c>
    </row>
    <row r="2213" spans="1:13" x14ac:dyDescent="0.35">
      <c r="A2213" t="s">
        <v>139</v>
      </c>
      <c r="B2213" t="s">
        <v>343</v>
      </c>
      <c r="C2213" t="s">
        <v>344</v>
      </c>
      <c r="D2213" t="s">
        <v>170</v>
      </c>
      <c r="E2213" t="s">
        <v>292</v>
      </c>
      <c r="F2213" s="347">
        <f>IF(InpOverride!F2213="",F_Inputs!F2213,InpOverride!F2213)</f>
        <v>0</v>
      </c>
      <c r="G2213" s="347">
        <f>IF(InpOverride!G2213="",F_Inputs!G2213,InpOverride!G2213)</f>
        <v>0</v>
      </c>
      <c r="H2213" s="347">
        <f>IF(InpOverride!H2213="",F_Inputs!H2213,InpOverride!H2213)</f>
        <v>0</v>
      </c>
      <c r="I2213" s="347">
        <f>IF(InpOverride!I2213="",F_Inputs!I2213,InpOverride!I2213)</f>
        <v>0</v>
      </c>
      <c r="J2213" s="347">
        <f>IF(InpOverride!J2213="",F_Inputs!J2213,InpOverride!J2213)</f>
        <v>0</v>
      </c>
      <c r="K2213" s="347">
        <f>IF(InpOverride!K2213="",F_Inputs!K2213,InpOverride!K2213)</f>
        <v>0</v>
      </c>
      <c r="L2213" s="347">
        <f>IF(InpOverride!L2213="",F_Inputs!L2213,InpOverride!L2213)</f>
        <v>0</v>
      </c>
      <c r="M2213" s="347">
        <f>IF(InpOverride!M2213="",F_Inputs!M2213,InpOverride!M2213)</f>
        <v>0</v>
      </c>
    </row>
    <row r="2214" spans="1:13" x14ac:dyDescent="0.35">
      <c r="A2214" t="s">
        <v>139</v>
      </c>
      <c r="B2214" t="s">
        <v>345</v>
      </c>
      <c r="C2214" t="s">
        <v>346</v>
      </c>
      <c r="D2214" t="s">
        <v>188</v>
      </c>
      <c r="E2214" t="s">
        <v>292</v>
      </c>
      <c r="F2214" s="347">
        <f>IF(InpOverride!F2214="",F_Inputs!F2214,InpOverride!F2214)</f>
        <v>0</v>
      </c>
      <c r="G2214" s="347">
        <f>IF(InpOverride!G2214="",F_Inputs!G2214,InpOverride!G2214)</f>
        <v>0</v>
      </c>
      <c r="H2214" s="347">
        <f>IF(InpOverride!H2214="",F_Inputs!H2214,InpOverride!H2214)</f>
        <v>0</v>
      </c>
      <c r="I2214" s="347">
        <f>IF(InpOverride!I2214="",F_Inputs!I2214,InpOverride!I2214)</f>
        <v>40</v>
      </c>
      <c r="J2214" s="347">
        <f>IF(InpOverride!J2214="",F_Inputs!J2214,InpOverride!J2214)</f>
        <v>0</v>
      </c>
      <c r="K2214" s="347">
        <f>IF(InpOverride!K2214="",F_Inputs!K2214,InpOverride!K2214)</f>
        <v>0</v>
      </c>
      <c r="L2214" s="347">
        <f>IF(InpOverride!L2214="",F_Inputs!L2214,InpOverride!L2214)</f>
        <v>0</v>
      </c>
      <c r="M2214" s="347">
        <f>IF(InpOverride!M2214="",F_Inputs!M2214,InpOverride!M2214)</f>
        <v>0</v>
      </c>
    </row>
    <row r="2215" spans="1:13" x14ac:dyDescent="0.35">
      <c r="A2215" t="s">
        <v>139</v>
      </c>
      <c r="B2215" t="s">
        <v>347</v>
      </c>
      <c r="C2215" t="s">
        <v>348</v>
      </c>
      <c r="D2215" t="s">
        <v>188</v>
      </c>
      <c r="E2215" t="s">
        <v>292</v>
      </c>
      <c r="F2215" s="347">
        <f>IF(InpOverride!F2215="",F_Inputs!F2215,InpOverride!F2215)</f>
        <v>0</v>
      </c>
      <c r="G2215" s="347">
        <f>IF(InpOverride!G2215="",F_Inputs!G2215,InpOverride!G2215)</f>
        <v>0</v>
      </c>
      <c r="H2215" s="347">
        <f>IF(InpOverride!H2215="",F_Inputs!H2215,InpOverride!H2215)</f>
        <v>0</v>
      </c>
      <c r="I2215" s="347">
        <f>IF(InpOverride!I2215="",F_Inputs!I2215,InpOverride!I2215)</f>
        <v>66.6666666666667</v>
      </c>
      <c r="J2215" s="347">
        <f>IF(InpOverride!J2215="",F_Inputs!J2215,InpOverride!J2215)</f>
        <v>0</v>
      </c>
      <c r="K2215" s="347">
        <f>IF(InpOverride!K2215="",F_Inputs!K2215,InpOverride!K2215)</f>
        <v>0</v>
      </c>
      <c r="L2215" s="347">
        <f>IF(InpOverride!L2215="",F_Inputs!L2215,InpOverride!L2215)</f>
        <v>0</v>
      </c>
      <c r="M2215" s="347">
        <f>IF(InpOverride!M2215="",F_Inputs!M2215,InpOverride!M2215)</f>
        <v>0</v>
      </c>
    </row>
    <row r="2216" spans="1:13" x14ac:dyDescent="0.35">
      <c r="A2216" t="s">
        <v>139</v>
      </c>
      <c r="B2216" t="s">
        <v>349</v>
      </c>
      <c r="C2216" t="s">
        <v>350</v>
      </c>
      <c r="D2216" t="s">
        <v>188</v>
      </c>
      <c r="E2216" t="s">
        <v>292</v>
      </c>
      <c r="F2216" s="347">
        <f>IF(InpOverride!F2216="",F_Inputs!F2216,InpOverride!F2216)</f>
        <v>0</v>
      </c>
      <c r="G2216" s="347">
        <f>IF(InpOverride!G2216="",F_Inputs!G2216,InpOverride!G2216)</f>
        <v>0</v>
      </c>
      <c r="H2216" s="347">
        <f>IF(InpOverride!H2216="",F_Inputs!H2216,InpOverride!H2216)</f>
        <v>4.8600000000000003</v>
      </c>
      <c r="I2216" s="347">
        <f>IF(InpOverride!I2216="",F_Inputs!I2216,InpOverride!I2216)</f>
        <v>3.3408610060114001</v>
      </c>
      <c r="J2216" s="347">
        <f>IF(InpOverride!J2216="",F_Inputs!J2216,InpOverride!J2216)</f>
        <v>0</v>
      </c>
      <c r="K2216" s="347">
        <f>IF(InpOverride!K2216="",F_Inputs!K2216,InpOverride!K2216)</f>
        <v>0</v>
      </c>
      <c r="L2216" s="347">
        <f>IF(InpOverride!L2216="",F_Inputs!L2216,InpOverride!L2216)</f>
        <v>0</v>
      </c>
      <c r="M2216" s="347">
        <f>IF(InpOverride!M2216="",F_Inputs!M2216,InpOverride!M2216)</f>
        <v>0</v>
      </c>
    </row>
    <row r="2217" spans="1:13" x14ac:dyDescent="0.35">
      <c r="A2217" t="s">
        <v>139</v>
      </c>
      <c r="B2217" t="s">
        <v>351</v>
      </c>
      <c r="C2217" t="s">
        <v>352</v>
      </c>
      <c r="D2217" t="s">
        <v>205</v>
      </c>
      <c r="E2217" t="s">
        <v>292</v>
      </c>
      <c r="F2217" s="347">
        <f>IF(InpOverride!F2217="",F_Inputs!F2217,InpOverride!F2217)</f>
        <v>0</v>
      </c>
      <c r="G2217" s="347">
        <f>IF(InpOverride!G2217="",F_Inputs!G2217,InpOverride!G2217)</f>
        <v>0</v>
      </c>
      <c r="H2217" s="347">
        <f>IF(InpOverride!H2217="",F_Inputs!H2217,InpOverride!H2217)</f>
        <v>0</v>
      </c>
      <c r="I2217" s="347" t="str">
        <f>IF(InpOverride!I2217="",F_Inputs!I2217,InpOverride!I2217)</f>
        <v>No</v>
      </c>
      <c r="J2217" s="347">
        <f>IF(InpOverride!J2217="",F_Inputs!J2217,InpOverride!J2217)</f>
        <v>0</v>
      </c>
      <c r="K2217" s="347">
        <f>IF(InpOverride!K2217="",F_Inputs!K2217,InpOverride!K2217)</f>
        <v>0</v>
      </c>
      <c r="L2217" s="347">
        <f>IF(InpOverride!L2217="",F_Inputs!L2217,InpOverride!L2217)</f>
        <v>0</v>
      </c>
      <c r="M2217" s="347">
        <f>IF(InpOverride!M2217="",F_Inputs!M2217,InpOverride!M2217)</f>
        <v>0</v>
      </c>
    </row>
    <row r="2218" spans="1:13" x14ac:dyDescent="0.35">
      <c r="A2218" t="s">
        <v>139</v>
      </c>
      <c r="B2218" t="s">
        <v>353</v>
      </c>
      <c r="C2218" t="s">
        <v>354</v>
      </c>
      <c r="D2218" t="s">
        <v>170</v>
      </c>
      <c r="E2218" t="s">
        <v>292</v>
      </c>
      <c r="F2218" s="347">
        <f>IF(InpOverride!F2218="",F_Inputs!F2218,InpOverride!F2218)</f>
        <v>0</v>
      </c>
      <c r="G2218" s="347">
        <f>IF(InpOverride!G2218="",F_Inputs!G2218,InpOverride!G2218)</f>
        <v>0</v>
      </c>
      <c r="H2218" s="347">
        <f>IF(InpOverride!H2218="",F_Inputs!H2218,InpOverride!H2218)</f>
        <v>0</v>
      </c>
      <c r="I2218" s="347">
        <f>IF(InpOverride!I2218="",F_Inputs!I2218,InpOverride!I2218)</f>
        <v>-9.0254499999999993</v>
      </c>
      <c r="J2218" s="347">
        <f>IF(InpOverride!J2218="",F_Inputs!J2218,InpOverride!J2218)</f>
        <v>0</v>
      </c>
      <c r="K2218" s="347">
        <f>IF(InpOverride!K2218="",F_Inputs!K2218,InpOverride!K2218)</f>
        <v>0</v>
      </c>
      <c r="L2218" s="347">
        <f>IF(InpOverride!L2218="",F_Inputs!L2218,InpOverride!L2218)</f>
        <v>0</v>
      </c>
      <c r="M2218" s="347">
        <f>IF(InpOverride!M2218="",F_Inputs!M2218,InpOverride!M2218)</f>
        <v>0</v>
      </c>
    </row>
    <row r="2219" spans="1:13" x14ac:dyDescent="0.35">
      <c r="A2219" t="s">
        <v>139</v>
      </c>
      <c r="B2219" t="s">
        <v>355</v>
      </c>
      <c r="C2219" t="s">
        <v>356</v>
      </c>
      <c r="D2219" t="s">
        <v>170</v>
      </c>
      <c r="E2219" t="s">
        <v>292</v>
      </c>
      <c r="F2219" s="347">
        <f>IF(InpOverride!F2219="",F_Inputs!F2219,InpOverride!F2219)</f>
        <v>0</v>
      </c>
      <c r="G2219" s="347">
        <f>IF(InpOverride!G2219="",F_Inputs!G2219,InpOverride!G2219)</f>
        <v>0</v>
      </c>
      <c r="H2219" s="347">
        <f>IF(InpOverride!H2219="",F_Inputs!H2219,InpOverride!H2219)</f>
        <v>0</v>
      </c>
      <c r="I2219" s="347">
        <f>IF(InpOverride!I2219="",F_Inputs!I2219,InpOverride!I2219)</f>
        <v>-9.0254499999999993</v>
      </c>
      <c r="J2219" s="347">
        <f>IF(InpOverride!J2219="",F_Inputs!J2219,InpOverride!J2219)</f>
        <v>0</v>
      </c>
      <c r="K2219" s="347">
        <f>IF(InpOverride!K2219="",F_Inputs!K2219,InpOverride!K2219)</f>
        <v>0</v>
      </c>
      <c r="L2219" s="347">
        <f>IF(InpOverride!L2219="",F_Inputs!L2219,InpOverride!L2219)</f>
        <v>0</v>
      </c>
      <c r="M2219" s="347">
        <f>IF(InpOverride!M2219="",F_Inputs!M2219,InpOverride!M2219)</f>
        <v>0</v>
      </c>
    </row>
    <row r="2220" spans="1:13" x14ac:dyDescent="0.35">
      <c r="A2220" t="s">
        <v>139</v>
      </c>
      <c r="B2220" t="s">
        <v>357</v>
      </c>
      <c r="C2220" t="s">
        <v>358</v>
      </c>
      <c r="D2220" t="s">
        <v>188</v>
      </c>
      <c r="E2220" t="s">
        <v>292</v>
      </c>
      <c r="F2220" s="347">
        <f>IF(InpOverride!F2220="",F_Inputs!F2220,InpOverride!F2220)</f>
        <v>0</v>
      </c>
      <c r="G2220" s="347">
        <f>IF(InpOverride!G2220="",F_Inputs!G2220,InpOverride!G2220)</f>
        <v>0</v>
      </c>
      <c r="H2220" s="347">
        <f>IF(InpOverride!H2220="",F_Inputs!H2220,InpOverride!H2220)</f>
        <v>36.47</v>
      </c>
      <c r="I2220" s="347">
        <f>IF(InpOverride!I2220="",F_Inputs!I2220,InpOverride!I2220)</f>
        <v>23.9955924895715</v>
      </c>
      <c r="J2220" s="347">
        <f>IF(InpOverride!J2220="",F_Inputs!J2220,InpOverride!J2220)</f>
        <v>0</v>
      </c>
      <c r="K2220" s="347">
        <f>IF(InpOverride!K2220="",F_Inputs!K2220,InpOverride!K2220)</f>
        <v>0</v>
      </c>
      <c r="L2220" s="347">
        <f>IF(InpOverride!L2220="",F_Inputs!L2220,InpOverride!L2220)</f>
        <v>0</v>
      </c>
      <c r="M2220" s="347">
        <f>IF(InpOverride!M2220="",F_Inputs!M2220,InpOverride!M2220)</f>
        <v>0</v>
      </c>
    </row>
    <row r="2221" spans="1:13" x14ac:dyDescent="0.35">
      <c r="A2221" t="s">
        <v>139</v>
      </c>
      <c r="B2221" t="s">
        <v>359</v>
      </c>
      <c r="C2221" t="s">
        <v>360</v>
      </c>
      <c r="D2221" t="s">
        <v>205</v>
      </c>
      <c r="E2221" t="s">
        <v>292</v>
      </c>
      <c r="F2221" s="347">
        <f>IF(InpOverride!F2221="",F_Inputs!F2221,InpOverride!F2221)</f>
        <v>0</v>
      </c>
      <c r="G2221" s="347">
        <f>IF(InpOverride!G2221="",F_Inputs!G2221,InpOverride!G2221)</f>
        <v>0</v>
      </c>
      <c r="H2221" s="347">
        <f>IF(InpOverride!H2221="",F_Inputs!H2221,InpOverride!H2221)</f>
        <v>0</v>
      </c>
      <c r="I2221" s="347" t="str">
        <f>IF(InpOverride!I2221="",F_Inputs!I2221,InpOverride!I2221)</f>
        <v>Yes</v>
      </c>
      <c r="J2221" s="347">
        <f>IF(InpOverride!J2221="",F_Inputs!J2221,InpOverride!J2221)</f>
        <v>0</v>
      </c>
      <c r="K2221" s="347">
        <f>IF(InpOverride!K2221="",F_Inputs!K2221,InpOverride!K2221)</f>
        <v>0</v>
      </c>
      <c r="L2221" s="347">
        <f>IF(InpOverride!L2221="",F_Inputs!L2221,InpOverride!L2221)</f>
        <v>0</v>
      </c>
      <c r="M2221" s="347">
        <f>IF(InpOverride!M2221="",F_Inputs!M2221,InpOverride!M2221)</f>
        <v>0</v>
      </c>
    </row>
    <row r="2222" spans="1:13" x14ac:dyDescent="0.35">
      <c r="A2222" t="s">
        <v>139</v>
      </c>
      <c r="B2222" t="s">
        <v>361</v>
      </c>
      <c r="C2222" t="s">
        <v>362</v>
      </c>
      <c r="D2222" t="s">
        <v>170</v>
      </c>
      <c r="E2222" t="s">
        <v>292</v>
      </c>
      <c r="F2222" s="347">
        <f>IF(InpOverride!F2222="",F_Inputs!F2222,InpOverride!F2222)</f>
        <v>0</v>
      </c>
      <c r="G2222" s="347">
        <f>IF(InpOverride!G2222="",F_Inputs!G2222,InpOverride!G2222)</f>
        <v>0</v>
      </c>
      <c r="H2222" s="347">
        <f>IF(InpOverride!H2222="",F_Inputs!H2222,InpOverride!H2222)</f>
        <v>0</v>
      </c>
      <c r="I2222" s="347">
        <f>IF(InpOverride!I2222="",F_Inputs!I2222,InpOverride!I2222)</f>
        <v>0.222360000000001</v>
      </c>
      <c r="J2222" s="347">
        <f>IF(InpOverride!J2222="",F_Inputs!J2222,InpOverride!J2222)</f>
        <v>0</v>
      </c>
      <c r="K2222" s="347">
        <f>IF(InpOverride!K2222="",F_Inputs!K2222,InpOverride!K2222)</f>
        <v>0</v>
      </c>
      <c r="L2222" s="347">
        <f>IF(InpOverride!L2222="",F_Inputs!L2222,InpOverride!L2222)</f>
        <v>0</v>
      </c>
      <c r="M2222" s="347">
        <f>IF(InpOverride!M2222="",F_Inputs!M2222,InpOverride!M2222)</f>
        <v>0</v>
      </c>
    </row>
    <row r="2223" spans="1:13" x14ac:dyDescent="0.35">
      <c r="A2223" t="s">
        <v>139</v>
      </c>
      <c r="B2223" t="s">
        <v>363</v>
      </c>
      <c r="C2223" t="s">
        <v>364</v>
      </c>
      <c r="D2223" t="s">
        <v>170</v>
      </c>
      <c r="E2223" t="s">
        <v>292</v>
      </c>
      <c r="F2223" s="347">
        <f>IF(InpOverride!F2223="",F_Inputs!F2223,InpOverride!F2223)</f>
        <v>0</v>
      </c>
      <c r="G2223" s="347">
        <f>IF(InpOverride!G2223="",F_Inputs!G2223,InpOverride!G2223)</f>
        <v>0</v>
      </c>
      <c r="H2223" s="347">
        <f>IF(InpOverride!H2223="",F_Inputs!H2223,InpOverride!H2223)</f>
        <v>0</v>
      </c>
      <c r="I2223" s="347">
        <f>IF(InpOverride!I2223="",F_Inputs!I2223,InpOverride!I2223)</f>
        <v>0.222360000000001</v>
      </c>
      <c r="J2223" s="347">
        <f>IF(InpOverride!J2223="",F_Inputs!J2223,InpOverride!J2223)</f>
        <v>0</v>
      </c>
      <c r="K2223" s="347">
        <f>IF(InpOverride!K2223="",F_Inputs!K2223,InpOverride!K2223)</f>
        <v>0</v>
      </c>
      <c r="L2223" s="347">
        <f>IF(InpOverride!L2223="",F_Inputs!L2223,InpOverride!L2223)</f>
        <v>0</v>
      </c>
      <c r="M2223" s="347">
        <f>IF(InpOverride!M2223="",F_Inputs!M2223,InpOverride!M2223)</f>
        <v>0</v>
      </c>
    </row>
    <row r="2224" spans="1:13" x14ac:dyDescent="0.35">
      <c r="A2224" t="s">
        <v>139</v>
      </c>
      <c r="B2224" t="s">
        <v>365</v>
      </c>
      <c r="C2224" t="s">
        <v>366</v>
      </c>
      <c r="D2224" t="s">
        <v>188</v>
      </c>
      <c r="E2224" t="s">
        <v>292</v>
      </c>
      <c r="F2224" s="347">
        <f>IF(InpOverride!F2224="",F_Inputs!F2224,InpOverride!F2224)</f>
        <v>0</v>
      </c>
      <c r="G2224" s="347">
        <f>IF(InpOverride!G2224="",F_Inputs!G2224,InpOverride!G2224)</f>
        <v>0</v>
      </c>
      <c r="H2224" s="347">
        <f>IF(InpOverride!H2224="",F_Inputs!H2224,InpOverride!H2224)</f>
        <v>14</v>
      </c>
      <c r="I2224" s="347">
        <f>IF(InpOverride!I2224="",F_Inputs!I2224,InpOverride!I2224)</f>
        <v>15.6730236908921</v>
      </c>
      <c r="J2224" s="347">
        <f>IF(InpOverride!J2224="",F_Inputs!J2224,InpOverride!J2224)</f>
        <v>0</v>
      </c>
      <c r="K2224" s="347">
        <f>IF(InpOverride!K2224="",F_Inputs!K2224,InpOverride!K2224)</f>
        <v>0</v>
      </c>
      <c r="L2224" s="347">
        <f>IF(InpOverride!L2224="",F_Inputs!L2224,InpOverride!L2224)</f>
        <v>0</v>
      </c>
      <c r="M2224" s="347">
        <f>IF(InpOverride!M2224="",F_Inputs!M2224,InpOverride!M2224)</f>
        <v>0</v>
      </c>
    </row>
    <row r="2225" spans="1:13" x14ac:dyDescent="0.35">
      <c r="A2225" t="s">
        <v>139</v>
      </c>
      <c r="B2225" t="s">
        <v>367</v>
      </c>
      <c r="C2225" t="s">
        <v>368</v>
      </c>
      <c r="D2225" t="s">
        <v>205</v>
      </c>
      <c r="E2225" t="s">
        <v>292</v>
      </c>
      <c r="F2225" s="347">
        <f>IF(InpOverride!F2225="",F_Inputs!F2225,InpOverride!F2225)</f>
        <v>0</v>
      </c>
      <c r="G2225" s="347">
        <f>IF(InpOverride!G2225="",F_Inputs!G2225,InpOverride!G2225)</f>
        <v>0</v>
      </c>
      <c r="H2225" s="347">
        <f>IF(InpOverride!H2225="",F_Inputs!H2225,InpOverride!H2225)</f>
        <v>0</v>
      </c>
      <c r="I2225" s="347" t="str">
        <f>IF(InpOverride!I2225="",F_Inputs!I2225,InpOverride!I2225)</f>
        <v>Yes</v>
      </c>
      <c r="J2225" s="347">
        <f>IF(InpOverride!J2225="",F_Inputs!J2225,InpOverride!J2225)</f>
        <v>0</v>
      </c>
      <c r="K2225" s="347">
        <f>IF(InpOverride!K2225="",F_Inputs!K2225,InpOverride!K2225)</f>
        <v>0</v>
      </c>
      <c r="L2225" s="347">
        <f>IF(InpOverride!L2225="",F_Inputs!L2225,InpOverride!L2225)</f>
        <v>0</v>
      </c>
      <c r="M2225" s="347">
        <f>IF(InpOverride!M2225="",F_Inputs!M2225,InpOverride!M2225)</f>
        <v>0</v>
      </c>
    </row>
    <row r="2226" spans="1:13" x14ac:dyDescent="0.35">
      <c r="A2226" t="s">
        <v>139</v>
      </c>
      <c r="B2226" t="s">
        <v>369</v>
      </c>
      <c r="C2226" t="s">
        <v>370</v>
      </c>
      <c r="D2226" t="s">
        <v>170</v>
      </c>
      <c r="E2226" t="s">
        <v>292</v>
      </c>
      <c r="F2226" s="347">
        <f>IF(InpOverride!F2226="",F_Inputs!F2226,InpOverride!F2226)</f>
        <v>0</v>
      </c>
      <c r="G2226" s="347">
        <f>IF(InpOverride!G2226="",F_Inputs!G2226,InpOverride!G2226)</f>
        <v>0</v>
      </c>
      <c r="H2226" s="347">
        <f>IF(InpOverride!H2226="",F_Inputs!H2226,InpOverride!H2226)</f>
        <v>0</v>
      </c>
      <c r="I2226" s="347">
        <f>IF(InpOverride!I2226="",F_Inputs!I2226,InpOverride!I2226)</f>
        <v>0</v>
      </c>
      <c r="J2226" s="347">
        <f>IF(InpOverride!J2226="",F_Inputs!J2226,InpOverride!J2226)</f>
        <v>0</v>
      </c>
      <c r="K2226" s="347">
        <f>IF(InpOverride!K2226="",F_Inputs!K2226,InpOverride!K2226)</f>
        <v>0</v>
      </c>
      <c r="L2226" s="347">
        <f>IF(InpOverride!L2226="",F_Inputs!L2226,InpOverride!L2226)</f>
        <v>0</v>
      </c>
      <c r="M2226" s="347">
        <f>IF(InpOverride!M2226="",F_Inputs!M2226,InpOverride!M2226)</f>
        <v>0</v>
      </c>
    </row>
    <row r="2227" spans="1:13" x14ac:dyDescent="0.35">
      <c r="A2227" t="s">
        <v>139</v>
      </c>
      <c r="B2227" t="s">
        <v>371</v>
      </c>
      <c r="C2227" t="s">
        <v>372</v>
      </c>
      <c r="D2227" t="s">
        <v>170</v>
      </c>
      <c r="E2227" t="s">
        <v>292</v>
      </c>
      <c r="F2227" s="347">
        <f>IF(InpOverride!F2227="",F_Inputs!F2227,InpOverride!F2227)</f>
        <v>0</v>
      </c>
      <c r="G2227" s="347">
        <f>IF(InpOverride!G2227="",F_Inputs!G2227,InpOverride!G2227)</f>
        <v>0</v>
      </c>
      <c r="H2227" s="347">
        <f>IF(InpOverride!H2227="",F_Inputs!H2227,InpOverride!H2227)</f>
        <v>0</v>
      </c>
      <c r="I2227" s="347">
        <f>IF(InpOverride!I2227="",F_Inputs!I2227,InpOverride!I2227)</f>
        <v>0</v>
      </c>
      <c r="J2227" s="347">
        <f>IF(InpOverride!J2227="",F_Inputs!J2227,InpOverride!J2227)</f>
        <v>0</v>
      </c>
      <c r="K2227" s="347">
        <f>IF(InpOverride!K2227="",F_Inputs!K2227,InpOverride!K2227)</f>
        <v>0</v>
      </c>
      <c r="L2227" s="347">
        <f>IF(InpOverride!L2227="",F_Inputs!L2227,InpOverride!L2227)</f>
        <v>0</v>
      </c>
      <c r="M2227" s="347">
        <f>IF(InpOverride!M2227="",F_Inputs!M2227,InpOverride!M2227)</f>
        <v>0</v>
      </c>
    </row>
    <row r="2228" spans="1:13" x14ac:dyDescent="0.35">
      <c r="A2228" t="s">
        <v>139</v>
      </c>
      <c r="B2228" t="s">
        <v>373</v>
      </c>
      <c r="C2228" t="s">
        <v>374</v>
      </c>
      <c r="D2228" t="s">
        <v>188</v>
      </c>
      <c r="E2228" t="s">
        <v>292</v>
      </c>
      <c r="F2228" s="347">
        <f>IF(InpOverride!F2228="",F_Inputs!F2228,InpOverride!F2228)</f>
        <v>0</v>
      </c>
      <c r="G2228" s="347">
        <f>IF(InpOverride!G2228="",F_Inputs!G2228,InpOverride!G2228)</f>
        <v>0</v>
      </c>
      <c r="H2228" s="347">
        <f>IF(InpOverride!H2228="",F_Inputs!H2228,InpOverride!H2228)</f>
        <v>97.47</v>
      </c>
      <c r="I2228" s="347">
        <f>IF(InpOverride!I2228="",F_Inputs!I2228,InpOverride!I2228)</f>
        <v>99.04</v>
      </c>
      <c r="J2228" s="347">
        <f>IF(InpOverride!J2228="",F_Inputs!J2228,InpOverride!J2228)</f>
        <v>0</v>
      </c>
      <c r="K2228" s="347">
        <f>IF(InpOverride!K2228="",F_Inputs!K2228,InpOverride!K2228)</f>
        <v>0</v>
      </c>
      <c r="L2228" s="347">
        <f>IF(InpOverride!L2228="",F_Inputs!L2228,InpOverride!L2228)</f>
        <v>0</v>
      </c>
      <c r="M2228" s="347">
        <f>IF(InpOverride!M2228="",F_Inputs!M2228,InpOverride!M2228)</f>
        <v>0</v>
      </c>
    </row>
    <row r="2229" spans="1:13" x14ac:dyDescent="0.35">
      <c r="A2229" t="s">
        <v>139</v>
      </c>
      <c r="B2229" t="s">
        <v>375</v>
      </c>
      <c r="C2229" t="s">
        <v>376</v>
      </c>
      <c r="D2229" t="s">
        <v>205</v>
      </c>
      <c r="E2229" t="s">
        <v>292</v>
      </c>
      <c r="F2229" s="347">
        <f>IF(InpOverride!F2229="",F_Inputs!F2229,InpOverride!F2229)</f>
        <v>0</v>
      </c>
      <c r="G2229" s="347">
        <f>IF(InpOverride!G2229="",F_Inputs!G2229,InpOverride!G2229)</f>
        <v>0</v>
      </c>
      <c r="H2229" s="347">
        <f>IF(InpOverride!H2229="",F_Inputs!H2229,InpOverride!H2229)</f>
        <v>0</v>
      </c>
      <c r="I2229" s="347" t="str">
        <f>IF(InpOverride!I2229="",F_Inputs!I2229,InpOverride!I2229)</f>
        <v>No</v>
      </c>
      <c r="J2229" s="347">
        <f>IF(InpOverride!J2229="",F_Inputs!J2229,InpOverride!J2229)</f>
        <v>0</v>
      </c>
      <c r="K2229" s="347">
        <f>IF(InpOverride!K2229="",F_Inputs!K2229,InpOverride!K2229)</f>
        <v>0</v>
      </c>
      <c r="L2229" s="347">
        <f>IF(InpOverride!L2229="",F_Inputs!L2229,InpOverride!L2229)</f>
        <v>0</v>
      </c>
      <c r="M2229" s="347">
        <f>IF(InpOverride!M2229="",F_Inputs!M2229,InpOverride!M2229)</f>
        <v>0</v>
      </c>
    </row>
    <row r="2230" spans="1:13" x14ac:dyDescent="0.35">
      <c r="A2230" t="s">
        <v>139</v>
      </c>
      <c r="B2230" t="s">
        <v>377</v>
      </c>
      <c r="C2230" t="s">
        <v>378</v>
      </c>
      <c r="D2230" t="s">
        <v>170</v>
      </c>
      <c r="E2230" t="s">
        <v>292</v>
      </c>
      <c r="F2230" s="347">
        <f>IF(InpOverride!F2230="",F_Inputs!F2230,InpOverride!F2230)</f>
        <v>0</v>
      </c>
      <c r="G2230" s="347">
        <f>IF(InpOverride!G2230="",F_Inputs!G2230,InpOverride!G2230)</f>
        <v>0</v>
      </c>
      <c r="H2230" s="347">
        <f>IF(InpOverride!H2230="",F_Inputs!H2230,InpOverride!H2230)</f>
        <v>0</v>
      </c>
      <c r="I2230" s="347">
        <f>IF(InpOverride!I2230="",F_Inputs!I2230,InpOverride!I2230)</f>
        <v>0</v>
      </c>
      <c r="J2230" s="347">
        <f>IF(InpOverride!J2230="",F_Inputs!J2230,InpOverride!J2230)</f>
        <v>0</v>
      </c>
      <c r="K2230" s="347">
        <f>IF(InpOverride!K2230="",F_Inputs!K2230,InpOverride!K2230)</f>
        <v>0</v>
      </c>
      <c r="L2230" s="347">
        <f>IF(InpOverride!L2230="",F_Inputs!L2230,InpOverride!L2230)</f>
        <v>0</v>
      </c>
      <c r="M2230" s="347">
        <f>IF(InpOverride!M2230="",F_Inputs!M2230,InpOverride!M2230)</f>
        <v>0</v>
      </c>
    </row>
    <row r="2231" spans="1:13" x14ac:dyDescent="0.35">
      <c r="A2231" t="s">
        <v>139</v>
      </c>
      <c r="B2231" t="s">
        <v>379</v>
      </c>
      <c r="C2231" t="s">
        <v>380</v>
      </c>
      <c r="D2231" t="s">
        <v>170</v>
      </c>
      <c r="E2231" t="s">
        <v>292</v>
      </c>
      <c r="F2231" s="347">
        <f>IF(InpOverride!F2231="",F_Inputs!F2231,InpOverride!F2231)</f>
        <v>0</v>
      </c>
      <c r="G2231" s="347">
        <f>IF(InpOverride!G2231="",F_Inputs!G2231,InpOverride!G2231)</f>
        <v>0</v>
      </c>
      <c r="H2231" s="347">
        <f>IF(InpOverride!H2231="",F_Inputs!H2231,InpOverride!H2231)</f>
        <v>0</v>
      </c>
      <c r="I2231" s="347">
        <f>IF(InpOverride!I2231="",F_Inputs!I2231,InpOverride!I2231)</f>
        <v>0</v>
      </c>
      <c r="J2231" s="347">
        <f>IF(InpOverride!J2231="",F_Inputs!J2231,InpOverride!J2231)</f>
        <v>0</v>
      </c>
      <c r="K2231" s="347">
        <f>IF(InpOverride!K2231="",F_Inputs!K2231,InpOverride!K2231)</f>
        <v>0</v>
      </c>
      <c r="L2231" s="347">
        <f>IF(InpOverride!L2231="",F_Inputs!L2231,InpOverride!L2231)</f>
        <v>0</v>
      </c>
      <c r="M2231" s="347">
        <f>IF(InpOverride!M2231="",F_Inputs!M2231,InpOverride!M2231)</f>
        <v>0</v>
      </c>
    </row>
    <row r="2232" spans="1:13" x14ac:dyDescent="0.35">
      <c r="A2232" t="s">
        <v>139</v>
      </c>
      <c r="B2232" t="s">
        <v>381</v>
      </c>
      <c r="C2232" t="s">
        <v>382</v>
      </c>
      <c r="D2232" t="s">
        <v>188</v>
      </c>
      <c r="E2232" t="s">
        <v>292</v>
      </c>
      <c r="F2232" s="347">
        <f>IF(InpOverride!F2232="",F_Inputs!F2232,InpOverride!F2232)</f>
        <v>0</v>
      </c>
      <c r="G2232" s="347">
        <f>IF(InpOverride!G2232="",F_Inputs!G2232,InpOverride!G2232)</f>
        <v>0</v>
      </c>
      <c r="H2232" s="347">
        <f>IF(InpOverride!H2232="",F_Inputs!H2232,InpOverride!H2232)</f>
        <v>0</v>
      </c>
      <c r="I2232" s="347">
        <f>IF(InpOverride!I2232="",F_Inputs!I2232,InpOverride!I2232)</f>
        <v>80</v>
      </c>
      <c r="J2232" s="347">
        <f>IF(InpOverride!J2232="",F_Inputs!J2232,InpOverride!J2232)</f>
        <v>0</v>
      </c>
      <c r="K2232" s="347">
        <f>IF(InpOverride!K2232="",F_Inputs!K2232,InpOverride!K2232)</f>
        <v>0</v>
      </c>
      <c r="L2232" s="347">
        <f>IF(InpOverride!L2232="",F_Inputs!L2232,InpOverride!L2232)</f>
        <v>0</v>
      </c>
      <c r="M2232" s="347">
        <f>IF(InpOverride!M2232="",F_Inputs!M2232,InpOverride!M2232)</f>
        <v>0</v>
      </c>
    </row>
    <row r="2233" spans="1:13" x14ac:dyDescent="0.35">
      <c r="A2233" t="s">
        <v>139</v>
      </c>
      <c r="B2233" t="s">
        <v>383</v>
      </c>
      <c r="C2233" t="s">
        <v>384</v>
      </c>
      <c r="D2233" t="s">
        <v>385</v>
      </c>
      <c r="E2233" t="s">
        <v>292</v>
      </c>
      <c r="F2233" s="347">
        <f>IF(InpOverride!F2233="",F_Inputs!F2233,InpOverride!F2233)</f>
        <v>0</v>
      </c>
      <c r="G2233" s="347">
        <f>IF(InpOverride!G2233="",F_Inputs!G2233,InpOverride!G2233)</f>
        <v>0</v>
      </c>
      <c r="H2233" s="347">
        <f>IF(InpOverride!H2233="",F_Inputs!H2233,InpOverride!H2233)</f>
        <v>0</v>
      </c>
      <c r="I2233" s="347">
        <f>IF(InpOverride!I2233="",F_Inputs!I2233,InpOverride!I2233)</f>
        <v>82.782499999999999</v>
      </c>
      <c r="J2233" s="347">
        <f>IF(InpOverride!J2233="",F_Inputs!J2233,InpOverride!J2233)</f>
        <v>0</v>
      </c>
      <c r="K2233" s="347">
        <f>IF(InpOverride!K2233="",F_Inputs!K2233,InpOverride!K2233)</f>
        <v>0</v>
      </c>
      <c r="L2233" s="347">
        <f>IF(InpOverride!L2233="",F_Inputs!L2233,InpOverride!L2233)</f>
        <v>0</v>
      </c>
      <c r="M2233" s="347">
        <f>IF(InpOverride!M2233="",F_Inputs!M2233,InpOverride!M2233)</f>
        <v>0</v>
      </c>
    </row>
    <row r="2234" spans="1:13" x14ac:dyDescent="0.35">
      <c r="A2234" t="s">
        <v>139</v>
      </c>
      <c r="B2234" t="s">
        <v>386</v>
      </c>
      <c r="C2234" t="s">
        <v>387</v>
      </c>
      <c r="D2234" t="s">
        <v>189</v>
      </c>
      <c r="E2234" t="s">
        <v>292</v>
      </c>
      <c r="F2234" s="347">
        <f>IF(InpOverride!F2234="",F_Inputs!F2234,InpOverride!F2234)</f>
        <v>0</v>
      </c>
      <c r="G2234" s="347">
        <f>IF(InpOverride!G2234="",F_Inputs!G2234,InpOverride!G2234)</f>
        <v>0</v>
      </c>
      <c r="H2234" s="347">
        <f>IF(InpOverride!H2234="",F_Inputs!H2234,InpOverride!H2234)</f>
        <v>0</v>
      </c>
      <c r="I2234" s="347">
        <f>IF(InpOverride!I2234="",F_Inputs!I2234,InpOverride!I2234)</f>
        <v>0</v>
      </c>
      <c r="J2234" s="347">
        <f>IF(InpOverride!J2234="",F_Inputs!J2234,InpOverride!J2234)</f>
        <v>0</v>
      </c>
      <c r="K2234" s="347">
        <f>IF(InpOverride!K2234="",F_Inputs!K2234,InpOverride!K2234)</f>
        <v>0</v>
      </c>
      <c r="L2234" s="347">
        <f>IF(InpOverride!L2234="",F_Inputs!L2234,InpOverride!L2234)</f>
        <v>0</v>
      </c>
      <c r="M2234" s="347">
        <f>IF(InpOverride!M2234="",F_Inputs!M2234,InpOverride!M2234)</f>
        <v>0</v>
      </c>
    </row>
    <row r="2235" spans="1:13" x14ac:dyDescent="0.35">
      <c r="A2235" t="s">
        <v>139</v>
      </c>
      <c r="B2235" t="s">
        <v>388</v>
      </c>
      <c r="C2235" t="s">
        <v>389</v>
      </c>
      <c r="D2235" t="s">
        <v>205</v>
      </c>
      <c r="E2235" t="s">
        <v>292</v>
      </c>
      <c r="F2235" s="347">
        <f>IF(InpOverride!F2235="",F_Inputs!F2235,InpOverride!F2235)</f>
        <v>0</v>
      </c>
      <c r="G2235" s="347">
        <f>IF(InpOverride!G2235="",F_Inputs!G2235,InpOverride!G2235)</f>
        <v>0</v>
      </c>
      <c r="H2235" s="347">
        <f>IF(InpOverride!H2235="",F_Inputs!H2235,InpOverride!H2235)</f>
        <v>0</v>
      </c>
      <c r="I2235" s="347" t="str">
        <f>IF(InpOverride!I2235="",F_Inputs!I2235,InpOverride!I2235)</f>
        <v>Yes</v>
      </c>
      <c r="J2235" s="347">
        <f>IF(InpOverride!J2235="",F_Inputs!J2235,InpOverride!J2235)</f>
        <v>0</v>
      </c>
      <c r="K2235" s="347">
        <f>IF(InpOverride!K2235="",F_Inputs!K2235,InpOverride!K2235)</f>
        <v>0</v>
      </c>
      <c r="L2235" s="347">
        <f>IF(InpOverride!L2235="",F_Inputs!L2235,InpOverride!L2235)</f>
        <v>0</v>
      </c>
      <c r="M2235" s="347">
        <f>IF(InpOverride!M2235="",F_Inputs!M2235,InpOverride!M2235)</f>
        <v>0</v>
      </c>
    </row>
    <row r="2236" spans="1:13" x14ac:dyDescent="0.35">
      <c r="A2236" t="s">
        <v>139</v>
      </c>
      <c r="B2236" t="s">
        <v>390</v>
      </c>
      <c r="C2236" t="s">
        <v>391</v>
      </c>
      <c r="D2236" t="s">
        <v>176</v>
      </c>
      <c r="E2236" t="s">
        <v>292</v>
      </c>
      <c r="F2236" s="347">
        <f>IF(InpOverride!F2236="",F_Inputs!F2236,InpOverride!F2236)</f>
        <v>0</v>
      </c>
      <c r="G2236" s="347">
        <f>IF(InpOverride!G2236="",F_Inputs!G2236,InpOverride!G2236)</f>
        <v>0</v>
      </c>
      <c r="H2236" s="347">
        <f>IF(InpOverride!H2236="",F_Inputs!H2236,InpOverride!H2236)</f>
        <v>0</v>
      </c>
      <c r="I2236" s="347">
        <f>IF(InpOverride!I2236="",F_Inputs!I2236,InpOverride!I2236)</f>
        <v>3.4579512325890516E-2</v>
      </c>
      <c r="J2236" s="347">
        <f>IF(InpOverride!J2236="",F_Inputs!J2236,InpOverride!J2236)</f>
        <v>0</v>
      </c>
      <c r="K2236" s="347">
        <f>IF(InpOverride!K2236="",F_Inputs!K2236,InpOverride!K2236)</f>
        <v>0</v>
      </c>
      <c r="L2236" s="347">
        <f>IF(InpOverride!L2236="",F_Inputs!L2236,InpOverride!L2236)</f>
        <v>0</v>
      </c>
      <c r="M2236" s="347">
        <f>IF(InpOverride!M2236="",F_Inputs!M2236,InpOverride!M2236)</f>
        <v>0</v>
      </c>
    </row>
    <row r="2237" spans="1:13" x14ac:dyDescent="0.35">
      <c r="A2237" t="s">
        <v>139</v>
      </c>
      <c r="B2237" t="s">
        <v>392</v>
      </c>
      <c r="C2237" t="s">
        <v>393</v>
      </c>
      <c r="D2237" t="s">
        <v>205</v>
      </c>
      <c r="E2237" t="s">
        <v>292</v>
      </c>
      <c r="F2237" s="347">
        <f>IF(InpOverride!F2237="",F_Inputs!F2237,InpOverride!F2237)</f>
        <v>0</v>
      </c>
      <c r="G2237" s="347">
        <f>IF(InpOverride!G2237="",F_Inputs!G2237,InpOverride!G2237)</f>
        <v>0</v>
      </c>
      <c r="H2237" s="347">
        <f>IF(InpOverride!H2237="",F_Inputs!H2237,InpOverride!H2237)</f>
        <v>0</v>
      </c>
      <c r="I2237" s="347" t="str">
        <f>IF(InpOverride!I2237="",F_Inputs!I2237,InpOverride!I2237)</f>
        <v>No</v>
      </c>
      <c r="J2237" s="347">
        <f>IF(InpOverride!J2237="",F_Inputs!J2237,InpOverride!J2237)</f>
        <v>0</v>
      </c>
      <c r="K2237" s="347">
        <f>IF(InpOverride!K2237="",F_Inputs!K2237,InpOverride!K2237)</f>
        <v>0</v>
      </c>
      <c r="L2237" s="347">
        <f>IF(InpOverride!L2237="",F_Inputs!L2237,InpOverride!L2237)</f>
        <v>0</v>
      </c>
      <c r="M2237" s="347">
        <f>IF(InpOverride!M2237="",F_Inputs!M2237,InpOverride!M2237)</f>
        <v>0</v>
      </c>
    </row>
    <row r="2238" spans="1:13" x14ac:dyDescent="0.35">
      <c r="A2238" t="s">
        <v>139</v>
      </c>
      <c r="B2238" t="s">
        <v>394</v>
      </c>
      <c r="C2238" t="s">
        <v>395</v>
      </c>
      <c r="D2238" t="s">
        <v>188</v>
      </c>
      <c r="E2238" t="s">
        <v>292</v>
      </c>
      <c r="F2238" s="347">
        <f>IF(InpOverride!F2238="",F_Inputs!F2238,InpOverride!F2238)</f>
        <v>0</v>
      </c>
      <c r="G2238" s="347">
        <f>IF(InpOverride!G2238="",F_Inputs!G2238,InpOverride!G2238)</f>
        <v>0</v>
      </c>
      <c r="H2238" s="347" t="str">
        <f>IF(InpOverride!H2238="",F_Inputs!H2238,InpOverride!H2238)</f>
        <v>n/a</v>
      </c>
      <c r="I2238" s="347">
        <f>IF(InpOverride!I2238="",F_Inputs!I2238,InpOverride!I2238)</f>
        <v>46.3473779933313</v>
      </c>
      <c r="J2238" s="347">
        <f>IF(InpOverride!J2238="",F_Inputs!J2238,InpOverride!J2238)</f>
        <v>0</v>
      </c>
      <c r="K2238" s="347">
        <f>IF(InpOverride!K2238="",F_Inputs!K2238,InpOverride!K2238)</f>
        <v>0</v>
      </c>
      <c r="L2238" s="347">
        <f>IF(InpOverride!L2238="",F_Inputs!L2238,InpOverride!L2238)</f>
        <v>0</v>
      </c>
      <c r="M2238" s="347">
        <f>IF(InpOverride!M2238="",F_Inputs!M2238,InpOverride!M2238)</f>
        <v>0</v>
      </c>
    </row>
    <row r="2239" spans="1:13" x14ac:dyDescent="0.35">
      <c r="A2239" t="s">
        <v>139</v>
      </c>
      <c r="B2239" t="s">
        <v>396</v>
      </c>
      <c r="C2239" t="s">
        <v>397</v>
      </c>
      <c r="D2239" t="s">
        <v>205</v>
      </c>
      <c r="E2239" t="s">
        <v>292</v>
      </c>
      <c r="F2239" s="347">
        <f>IF(InpOverride!F2239="",F_Inputs!F2239,InpOverride!F2239)</f>
        <v>0</v>
      </c>
      <c r="G2239" s="347">
        <f>IF(InpOverride!G2239="",F_Inputs!G2239,InpOverride!G2239)</f>
        <v>0</v>
      </c>
      <c r="H2239" s="347">
        <f>IF(InpOverride!H2239="",F_Inputs!H2239,InpOverride!H2239)</f>
        <v>0</v>
      </c>
      <c r="I2239" s="347" t="str">
        <f>IF(InpOverride!I2239="",F_Inputs!I2239,InpOverride!I2239)</f>
        <v>Yes</v>
      </c>
      <c r="J2239" s="347">
        <f>IF(InpOverride!J2239="",F_Inputs!J2239,InpOverride!J2239)</f>
        <v>0</v>
      </c>
      <c r="K2239" s="347">
        <f>IF(InpOverride!K2239="",F_Inputs!K2239,InpOverride!K2239)</f>
        <v>0</v>
      </c>
      <c r="L2239" s="347">
        <f>IF(InpOverride!L2239="",F_Inputs!L2239,InpOverride!L2239)</f>
        <v>0</v>
      </c>
      <c r="M2239" s="347">
        <f>IF(InpOverride!M2239="",F_Inputs!M2239,InpOverride!M2239)</f>
        <v>0</v>
      </c>
    </row>
    <row r="2240" spans="1:13" x14ac:dyDescent="0.35">
      <c r="A2240" t="s">
        <v>139</v>
      </c>
      <c r="B2240" t="s">
        <v>398</v>
      </c>
      <c r="C2240" t="s">
        <v>399</v>
      </c>
      <c r="D2240" t="s">
        <v>188</v>
      </c>
      <c r="E2240" t="s">
        <v>292</v>
      </c>
      <c r="F2240" s="347">
        <f>IF(InpOverride!F2240="",F_Inputs!F2240,InpOverride!F2240)</f>
        <v>0</v>
      </c>
      <c r="G2240" s="347">
        <f>IF(InpOverride!G2240="",F_Inputs!G2240,InpOverride!G2240)</f>
        <v>0</v>
      </c>
      <c r="H2240" s="347" t="str">
        <f>IF(InpOverride!H2240="",F_Inputs!H2240,InpOverride!H2240)</f>
        <v>n/a</v>
      </c>
      <c r="I2240" s="347">
        <f>IF(InpOverride!I2240="",F_Inputs!I2240,InpOverride!I2240)</f>
        <v>17.303944918373499</v>
      </c>
      <c r="J2240" s="347">
        <f>IF(InpOverride!J2240="",F_Inputs!J2240,InpOverride!J2240)</f>
        <v>0</v>
      </c>
      <c r="K2240" s="347">
        <f>IF(InpOverride!K2240="",F_Inputs!K2240,InpOverride!K2240)</f>
        <v>0</v>
      </c>
      <c r="L2240" s="347">
        <f>IF(InpOverride!L2240="",F_Inputs!L2240,InpOverride!L2240)</f>
        <v>0</v>
      </c>
      <c r="M2240" s="347">
        <f>IF(InpOverride!M2240="",F_Inputs!M2240,InpOverride!M2240)</f>
        <v>0</v>
      </c>
    </row>
    <row r="2241" spans="1:13" x14ac:dyDescent="0.35">
      <c r="A2241" t="s">
        <v>139</v>
      </c>
      <c r="B2241" t="s">
        <v>400</v>
      </c>
      <c r="C2241" t="s">
        <v>401</v>
      </c>
      <c r="D2241" t="s">
        <v>205</v>
      </c>
      <c r="E2241" t="s">
        <v>292</v>
      </c>
      <c r="F2241" s="347">
        <f>IF(InpOverride!F2241="",F_Inputs!F2241,InpOverride!F2241)</f>
        <v>0</v>
      </c>
      <c r="G2241" s="347">
        <f>IF(InpOverride!G2241="",F_Inputs!G2241,InpOverride!G2241)</f>
        <v>0</v>
      </c>
      <c r="H2241" s="347">
        <f>IF(InpOverride!H2241="",F_Inputs!H2241,InpOverride!H2241)</f>
        <v>0</v>
      </c>
      <c r="I2241" s="347" t="str">
        <f>IF(InpOverride!I2241="",F_Inputs!I2241,InpOverride!I2241)</f>
        <v>No</v>
      </c>
      <c r="J2241" s="347">
        <f>IF(InpOverride!J2241="",F_Inputs!J2241,InpOverride!J2241)</f>
        <v>0</v>
      </c>
      <c r="K2241" s="347">
        <f>IF(InpOverride!K2241="",F_Inputs!K2241,InpOverride!K2241)</f>
        <v>0</v>
      </c>
      <c r="L2241" s="347">
        <f>IF(InpOverride!L2241="",F_Inputs!L2241,InpOverride!L2241)</f>
        <v>0</v>
      </c>
      <c r="M2241" s="347">
        <f>IF(InpOverride!M2241="",F_Inputs!M2241,InpOverride!M2241)</f>
        <v>0</v>
      </c>
    </row>
    <row r="2242" spans="1:13" x14ac:dyDescent="0.35">
      <c r="A2242" t="s">
        <v>139</v>
      </c>
      <c r="B2242" t="s">
        <v>402</v>
      </c>
      <c r="C2242" t="s">
        <v>403</v>
      </c>
      <c r="D2242" t="s">
        <v>189</v>
      </c>
      <c r="E2242" t="s">
        <v>292</v>
      </c>
      <c r="F2242" s="347">
        <f>IF(InpOverride!F2242="",F_Inputs!F2242,InpOverride!F2242)</f>
        <v>0</v>
      </c>
      <c r="G2242" s="347">
        <f>IF(InpOverride!G2242="",F_Inputs!G2242,InpOverride!G2242)</f>
        <v>0</v>
      </c>
      <c r="H2242" s="347">
        <f>IF(InpOverride!H2242="",F_Inputs!H2242,InpOverride!H2242)</f>
        <v>19.73</v>
      </c>
      <c r="I2242" s="347">
        <f>IF(InpOverride!I2242="",F_Inputs!I2242,InpOverride!I2242)</f>
        <v>5.6</v>
      </c>
      <c r="J2242" s="347">
        <f>IF(InpOverride!J2242="",F_Inputs!J2242,InpOverride!J2242)</f>
        <v>0</v>
      </c>
      <c r="K2242" s="347">
        <f>IF(InpOverride!K2242="",F_Inputs!K2242,InpOverride!K2242)</f>
        <v>0</v>
      </c>
      <c r="L2242" s="347">
        <f>IF(InpOverride!L2242="",F_Inputs!L2242,InpOverride!L2242)</f>
        <v>0</v>
      </c>
      <c r="M2242" s="347">
        <f>IF(InpOverride!M2242="",F_Inputs!M2242,InpOverride!M2242)</f>
        <v>0</v>
      </c>
    </row>
    <row r="2243" spans="1:13" x14ac:dyDescent="0.35">
      <c r="A2243" t="s">
        <v>139</v>
      </c>
      <c r="B2243" t="s">
        <v>404</v>
      </c>
      <c r="C2243" t="s">
        <v>405</v>
      </c>
      <c r="D2243" t="s">
        <v>205</v>
      </c>
      <c r="E2243" t="s">
        <v>292</v>
      </c>
      <c r="F2243" s="347">
        <f>IF(InpOverride!F2243="",F_Inputs!F2243,InpOverride!F2243)</f>
        <v>0</v>
      </c>
      <c r="G2243" s="347">
        <f>IF(InpOverride!G2243="",F_Inputs!G2243,InpOverride!G2243)</f>
        <v>0</v>
      </c>
      <c r="H2243" s="347">
        <f>IF(InpOverride!H2243="",F_Inputs!H2243,InpOverride!H2243)</f>
        <v>0</v>
      </c>
      <c r="I2243" s="347" t="str">
        <f>IF(InpOverride!I2243="",F_Inputs!I2243,InpOverride!I2243)</f>
        <v>Yes</v>
      </c>
      <c r="J2243" s="347">
        <f>IF(InpOverride!J2243="",F_Inputs!J2243,InpOverride!J2243)</f>
        <v>0</v>
      </c>
      <c r="K2243" s="347">
        <f>IF(InpOverride!K2243="",F_Inputs!K2243,InpOverride!K2243)</f>
        <v>0</v>
      </c>
      <c r="L2243" s="347">
        <f>IF(InpOverride!L2243="",F_Inputs!L2243,InpOverride!L2243)</f>
        <v>0</v>
      </c>
      <c r="M2243" s="347">
        <f>IF(InpOverride!M2243="",F_Inputs!M2243,InpOverride!M2243)</f>
        <v>0</v>
      </c>
    </row>
    <row r="2244" spans="1:13" x14ac:dyDescent="0.35">
      <c r="A2244" t="s">
        <v>139</v>
      </c>
      <c r="B2244" t="s">
        <v>406</v>
      </c>
      <c r="C2244" t="s">
        <v>407</v>
      </c>
      <c r="D2244" t="s">
        <v>188</v>
      </c>
      <c r="E2244" t="s">
        <v>292</v>
      </c>
      <c r="F2244" s="347">
        <f>IF(InpOverride!F2244="",F_Inputs!F2244,InpOverride!F2244)</f>
        <v>0</v>
      </c>
      <c r="G2244" s="347">
        <f>IF(InpOverride!G2244="",F_Inputs!G2244,InpOverride!G2244)</f>
        <v>0</v>
      </c>
      <c r="H2244" s="347">
        <f>IF(InpOverride!H2244="",F_Inputs!H2244,InpOverride!H2244)</f>
        <v>0</v>
      </c>
      <c r="I2244" s="347">
        <f>IF(InpOverride!I2244="",F_Inputs!I2244,InpOverride!I2244)</f>
        <v>82.352941176470594</v>
      </c>
      <c r="J2244" s="347">
        <f>IF(InpOverride!J2244="",F_Inputs!J2244,InpOverride!J2244)</f>
        <v>0</v>
      </c>
      <c r="K2244" s="347">
        <f>IF(InpOverride!K2244="",F_Inputs!K2244,InpOverride!K2244)</f>
        <v>0</v>
      </c>
      <c r="L2244" s="347">
        <f>IF(InpOverride!L2244="",F_Inputs!L2244,InpOverride!L2244)</f>
        <v>0</v>
      </c>
      <c r="M2244" s="347">
        <f>IF(InpOverride!M2244="",F_Inputs!M2244,InpOverride!M2244)</f>
        <v>0</v>
      </c>
    </row>
    <row r="2245" spans="1:13" x14ac:dyDescent="0.35">
      <c r="A2245" t="s">
        <v>139</v>
      </c>
      <c r="B2245" t="s">
        <v>408</v>
      </c>
      <c r="C2245" t="s">
        <v>409</v>
      </c>
      <c r="D2245" t="s">
        <v>182</v>
      </c>
      <c r="E2245" t="s">
        <v>292</v>
      </c>
      <c r="F2245" s="347">
        <f>IF(InpOverride!F2245="",F_Inputs!F2245,InpOverride!F2245)</f>
        <v>31693.4</v>
      </c>
      <c r="G2245" s="347">
        <f>IF(InpOverride!G2245="",F_Inputs!G2245,InpOverride!G2245)</f>
        <v>31790.1</v>
      </c>
      <c r="H2245" s="347">
        <f>IF(InpOverride!H2245="",F_Inputs!H2245,InpOverride!H2245)</f>
        <v>31890.9</v>
      </c>
      <c r="I2245" s="347">
        <f>IF(InpOverride!I2245="",F_Inputs!I2245,InpOverride!I2245)</f>
        <v>32012.1</v>
      </c>
      <c r="J2245" s="347">
        <f>IF(InpOverride!J2245="",F_Inputs!J2245,InpOverride!J2245)</f>
        <v>0</v>
      </c>
      <c r="K2245" s="347">
        <f>IF(InpOverride!K2245="",F_Inputs!K2245,InpOverride!K2245)</f>
        <v>0</v>
      </c>
      <c r="L2245" s="347">
        <f>IF(InpOverride!L2245="",F_Inputs!L2245,InpOverride!L2245)</f>
        <v>0</v>
      </c>
      <c r="M2245" s="347">
        <f>IF(InpOverride!M2245="",F_Inputs!M2245,InpOverride!M2245)</f>
        <v>0</v>
      </c>
    </row>
    <row r="2246" spans="1:13" x14ac:dyDescent="0.35">
      <c r="A2246" t="s">
        <v>139</v>
      </c>
      <c r="B2246" t="s">
        <v>410</v>
      </c>
      <c r="C2246" t="s">
        <v>411</v>
      </c>
      <c r="D2246" t="s">
        <v>188</v>
      </c>
      <c r="E2246" t="s">
        <v>292</v>
      </c>
      <c r="F2246" s="347">
        <f>IF(InpOverride!F2246="",F_Inputs!F2246,InpOverride!F2246)</f>
        <v>0</v>
      </c>
      <c r="G2246" s="347">
        <f>IF(InpOverride!G2246="",F_Inputs!G2246,InpOverride!G2246)</f>
        <v>0</v>
      </c>
      <c r="H2246" s="347">
        <f>IF(InpOverride!H2246="",F_Inputs!H2246,InpOverride!H2246)</f>
        <v>0</v>
      </c>
      <c r="I2246" s="347">
        <f>IF(InpOverride!I2246="",F_Inputs!I2246,InpOverride!I2246)</f>
        <v>3855</v>
      </c>
      <c r="J2246" s="347">
        <f>IF(InpOverride!J2246="",F_Inputs!J2246,InpOverride!J2246)</f>
        <v>0</v>
      </c>
      <c r="K2246" s="347">
        <f>IF(InpOverride!K2246="",F_Inputs!K2246,InpOverride!K2246)</f>
        <v>0</v>
      </c>
      <c r="L2246" s="347">
        <f>IF(InpOverride!L2246="",F_Inputs!L2246,InpOverride!L2246)</f>
        <v>0</v>
      </c>
      <c r="M2246" s="347">
        <f>IF(InpOverride!M2246="",F_Inputs!M2246,InpOverride!M2246)</f>
        <v>0</v>
      </c>
    </row>
    <row r="2247" spans="1:13" x14ac:dyDescent="0.35">
      <c r="A2247" t="s">
        <v>139</v>
      </c>
      <c r="B2247" t="s">
        <v>412</v>
      </c>
      <c r="C2247" t="s">
        <v>413</v>
      </c>
      <c r="D2247" t="s">
        <v>188</v>
      </c>
      <c r="E2247" t="s">
        <v>292</v>
      </c>
      <c r="F2247" s="347">
        <f>IF(InpOverride!F2247="",F_Inputs!F2247,InpOverride!F2247)</f>
        <v>0</v>
      </c>
      <c r="G2247" s="347">
        <f>IF(InpOverride!G2247="",F_Inputs!G2247,InpOverride!G2247)</f>
        <v>0</v>
      </c>
      <c r="H2247" s="347">
        <f>IF(InpOverride!H2247="",F_Inputs!H2247,InpOverride!H2247)</f>
        <v>0</v>
      </c>
      <c r="I2247" s="347">
        <f>IF(InpOverride!I2247="",F_Inputs!I2247,InpOverride!I2247)</f>
        <v>120.423591153318</v>
      </c>
      <c r="J2247" s="347">
        <f>IF(InpOverride!J2247="",F_Inputs!J2247,InpOverride!J2247)</f>
        <v>0</v>
      </c>
      <c r="K2247" s="347">
        <f>IF(InpOverride!K2247="",F_Inputs!K2247,InpOverride!K2247)</f>
        <v>0</v>
      </c>
      <c r="L2247" s="347">
        <f>IF(InpOverride!L2247="",F_Inputs!L2247,InpOverride!L2247)</f>
        <v>0</v>
      </c>
      <c r="M2247" s="347">
        <f>IF(InpOverride!M2247="",F_Inputs!M2247,InpOverride!M2247)</f>
        <v>0</v>
      </c>
    </row>
    <row r="2248" spans="1:13" x14ac:dyDescent="0.35">
      <c r="A2248" t="s">
        <v>139</v>
      </c>
      <c r="B2248" t="s">
        <v>414</v>
      </c>
      <c r="C2248" t="s">
        <v>415</v>
      </c>
      <c r="D2248" t="s">
        <v>188</v>
      </c>
      <c r="E2248" t="s">
        <v>292</v>
      </c>
      <c r="F2248" s="347">
        <f>IF(InpOverride!F2248="",F_Inputs!F2248,InpOverride!F2248)</f>
        <v>0</v>
      </c>
      <c r="G2248" s="347">
        <f>IF(InpOverride!G2248="",F_Inputs!G2248,InpOverride!G2248)</f>
        <v>0</v>
      </c>
      <c r="H2248" s="347">
        <f>IF(InpOverride!H2248="",F_Inputs!H2248,InpOverride!H2248)</f>
        <v>0</v>
      </c>
      <c r="I2248" s="347">
        <f>IF(InpOverride!I2248="",F_Inputs!I2248,InpOverride!I2248)</f>
        <v>3052</v>
      </c>
      <c r="J2248" s="347">
        <f>IF(InpOverride!J2248="",F_Inputs!J2248,InpOverride!J2248)</f>
        <v>0</v>
      </c>
      <c r="K2248" s="347">
        <f>IF(InpOverride!K2248="",F_Inputs!K2248,InpOverride!K2248)</f>
        <v>0</v>
      </c>
      <c r="L2248" s="347">
        <f>IF(InpOverride!L2248="",F_Inputs!L2248,InpOverride!L2248)</f>
        <v>0</v>
      </c>
      <c r="M2248" s="347">
        <f>IF(InpOverride!M2248="",F_Inputs!M2248,InpOverride!M2248)</f>
        <v>0</v>
      </c>
    </row>
    <row r="2249" spans="1:13" x14ac:dyDescent="0.35">
      <c r="A2249" t="s">
        <v>139</v>
      </c>
      <c r="B2249" t="s">
        <v>416</v>
      </c>
      <c r="C2249" t="s">
        <v>417</v>
      </c>
      <c r="D2249" t="s">
        <v>188</v>
      </c>
      <c r="E2249" t="s">
        <v>292</v>
      </c>
      <c r="F2249" s="347">
        <f>IF(InpOverride!F2249="",F_Inputs!F2249,InpOverride!F2249)</f>
        <v>0</v>
      </c>
      <c r="G2249" s="347">
        <f>IF(InpOverride!G2249="",F_Inputs!G2249,InpOverride!G2249)</f>
        <v>0</v>
      </c>
      <c r="H2249" s="347">
        <f>IF(InpOverride!H2249="",F_Inputs!H2249,InpOverride!H2249)</f>
        <v>0</v>
      </c>
      <c r="I2249" s="347">
        <f>IF(InpOverride!I2249="",F_Inputs!I2249,InpOverride!I2249)</f>
        <v>95.339247782081728</v>
      </c>
      <c r="J2249" s="347">
        <f>IF(InpOverride!J2249="",F_Inputs!J2249,InpOverride!J2249)</f>
        <v>0</v>
      </c>
      <c r="K2249" s="347">
        <f>IF(InpOverride!K2249="",F_Inputs!K2249,InpOverride!K2249)</f>
        <v>0</v>
      </c>
      <c r="L2249" s="347">
        <f>IF(InpOverride!L2249="",F_Inputs!L2249,InpOverride!L2249)</f>
        <v>0</v>
      </c>
      <c r="M2249" s="347">
        <f>IF(InpOverride!M2249="",F_Inputs!M2249,InpOverride!M2249)</f>
        <v>0</v>
      </c>
    </row>
    <row r="2250" spans="1:13" x14ac:dyDescent="0.35">
      <c r="A2250" t="s">
        <v>139</v>
      </c>
      <c r="B2250" t="s">
        <v>418</v>
      </c>
      <c r="C2250" s="327" t="s">
        <v>419</v>
      </c>
      <c r="D2250" t="s">
        <v>188</v>
      </c>
      <c r="E2250" t="s">
        <v>292</v>
      </c>
      <c r="F2250" s="347">
        <f>IF(InpOverride!F2250="",F_Inputs!F2250,InpOverride!F2250)</f>
        <v>0</v>
      </c>
      <c r="G2250" s="347">
        <f>IF(InpOverride!G2250="",F_Inputs!G2250,InpOverride!G2250)</f>
        <v>0</v>
      </c>
      <c r="H2250" s="347">
        <f>IF(InpOverride!H2250="",F_Inputs!H2250,InpOverride!H2250)</f>
        <v>0</v>
      </c>
      <c r="I2250" s="347">
        <f>IF(InpOverride!I2250="",F_Inputs!I2250,InpOverride!I2250)</f>
        <v>6907</v>
      </c>
      <c r="J2250" s="347">
        <f>IF(InpOverride!J2250="",F_Inputs!J2250,InpOverride!J2250)</f>
        <v>0</v>
      </c>
      <c r="K2250" s="347">
        <f>IF(InpOverride!K2250="",F_Inputs!K2250,InpOverride!K2250)</f>
        <v>0</v>
      </c>
      <c r="L2250" s="347">
        <f>IF(InpOverride!L2250="",F_Inputs!L2250,InpOverride!L2250)</f>
        <v>0</v>
      </c>
      <c r="M2250" s="347">
        <f>IF(InpOverride!M2250="",F_Inputs!M2250,InpOverride!M2250)</f>
        <v>0</v>
      </c>
    </row>
    <row r="2251" spans="1:13" x14ac:dyDescent="0.35">
      <c r="A2251" t="s">
        <v>139</v>
      </c>
      <c r="B2251" t="s">
        <v>420</v>
      </c>
      <c r="C2251" s="327" t="s">
        <v>421</v>
      </c>
      <c r="D2251">
        <v>0</v>
      </c>
      <c r="E2251" t="s">
        <v>292</v>
      </c>
      <c r="F2251" s="347">
        <f>IF(InpOverride!F2251="",F_Inputs!F2251,InpOverride!F2251)</f>
        <v>0</v>
      </c>
      <c r="G2251" s="347">
        <f>IF(InpOverride!G2251="",F_Inputs!G2251,InpOverride!G2251)</f>
        <v>0</v>
      </c>
      <c r="H2251" s="347">
        <f>IF(InpOverride!H2251="",F_Inputs!H2251,InpOverride!H2251)</f>
        <v>0</v>
      </c>
      <c r="I2251" s="347">
        <f>IF(InpOverride!I2251="",F_Inputs!I2251,InpOverride!I2251)</f>
        <v>5107.0479999999998</v>
      </c>
      <c r="J2251" s="347">
        <f>IF(InpOverride!J2251="",F_Inputs!J2251,InpOverride!J2251)</f>
        <v>0</v>
      </c>
      <c r="K2251" s="347">
        <f>IF(InpOverride!K2251="",F_Inputs!K2251,InpOverride!K2251)</f>
        <v>0</v>
      </c>
      <c r="L2251" s="347">
        <f>IF(InpOverride!L2251="",F_Inputs!L2251,InpOverride!L2251)</f>
        <v>0</v>
      </c>
      <c r="M2251" s="347">
        <f>IF(InpOverride!M2251="",F_Inputs!M2251,InpOverride!M2251)</f>
        <v>0</v>
      </c>
    </row>
    <row r="2252" spans="1:13" x14ac:dyDescent="0.35">
      <c r="A2252" t="s">
        <v>139</v>
      </c>
      <c r="B2252" t="s">
        <v>422</v>
      </c>
      <c r="C2252" t="s">
        <v>423</v>
      </c>
      <c r="D2252" t="s">
        <v>424</v>
      </c>
      <c r="E2252" t="s">
        <v>292</v>
      </c>
      <c r="F2252" s="347">
        <f>IF(InpOverride!F2252="",F_Inputs!F2252,InpOverride!F2252)</f>
        <v>0</v>
      </c>
      <c r="G2252" s="347">
        <f>IF(InpOverride!G2252="",F_Inputs!G2252,InpOverride!G2252)</f>
        <v>0</v>
      </c>
      <c r="H2252" s="347">
        <f>IF(InpOverride!H2252="",F_Inputs!H2252,InpOverride!H2252)</f>
        <v>0</v>
      </c>
      <c r="I2252" s="347">
        <f>IF(InpOverride!I2252="",F_Inputs!I2252,InpOverride!I2252)</f>
        <v>720.92</v>
      </c>
      <c r="J2252" s="347">
        <f>IF(InpOverride!J2252="",F_Inputs!J2252,InpOverride!J2252)</f>
        <v>0</v>
      </c>
      <c r="K2252" s="347">
        <f>IF(InpOverride!K2252="",F_Inputs!K2252,InpOverride!K2252)</f>
        <v>0</v>
      </c>
      <c r="L2252" s="347">
        <f>IF(InpOverride!L2252="",F_Inputs!L2252,InpOverride!L2252)</f>
        <v>0</v>
      </c>
      <c r="M2252" s="347">
        <f>IF(InpOverride!M2252="",F_Inputs!M2252,InpOverride!M2252)</f>
        <v>0</v>
      </c>
    </row>
    <row r="2253" spans="1:13" x14ac:dyDescent="0.35">
      <c r="A2253" t="s">
        <v>139</v>
      </c>
      <c r="B2253" t="s">
        <v>425</v>
      </c>
      <c r="C2253" t="s">
        <v>426</v>
      </c>
      <c r="D2253" t="s">
        <v>427</v>
      </c>
      <c r="E2253" t="s">
        <v>292</v>
      </c>
      <c r="F2253" s="347">
        <f>IF(InpOverride!F2253="",F_Inputs!F2253,InpOverride!F2253)</f>
        <v>128.30000000000001</v>
      </c>
      <c r="G2253" s="347">
        <f>IF(InpOverride!G2253="",F_Inputs!G2253,InpOverride!G2253)</f>
        <v>128.6</v>
      </c>
      <c r="H2253" s="347">
        <f>IF(InpOverride!H2253="",F_Inputs!H2253,InpOverride!H2253)</f>
        <v>127.7</v>
      </c>
      <c r="I2253" s="347">
        <f>IF(InpOverride!I2253="",F_Inputs!I2253,InpOverride!I2253)</f>
        <v>141.16178269716701</v>
      </c>
      <c r="J2253" s="347">
        <f>IF(InpOverride!J2253="",F_Inputs!J2253,InpOverride!J2253)</f>
        <v>0</v>
      </c>
      <c r="K2253" s="347">
        <f>IF(InpOverride!K2253="",F_Inputs!K2253,InpOverride!K2253)</f>
        <v>0</v>
      </c>
      <c r="L2253" s="347">
        <f>IF(InpOverride!L2253="",F_Inputs!L2253,InpOverride!L2253)</f>
        <v>0</v>
      </c>
      <c r="M2253" s="347">
        <f>IF(InpOverride!M2253="",F_Inputs!M2253,InpOverride!M2253)</f>
        <v>0</v>
      </c>
    </row>
    <row r="2254" spans="1:13" x14ac:dyDescent="0.35">
      <c r="A2254" t="s">
        <v>139</v>
      </c>
      <c r="B2254" t="s">
        <v>428</v>
      </c>
      <c r="C2254" t="s">
        <v>429</v>
      </c>
      <c r="D2254" t="s">
        <v>424</v>
      </c>
      <c r="E2254" t="s">
        <v>292</v>
      </c>
      <c r="F2254" s="347">
        <f>IF(InpOverride!F2254="",F_Inputs!F2254,InpOverride!F2254)</f>
        <v>323</v>
      </c>
      <c r="G2254" s="347">
        <f>IF(InpOverride!G2254="",F_Inputs!G2254,InpOverride!G2254)</f>
        <v>324.10000000000002</v>
      </c>
      <c r="H2254" s="347">
        <f>IF(InpOverride!H2254="",F_Inputs!H2254,InpOverride!H2254)</f>
        <v>298.7</v>
      </c>
      <c r="I2254" s="347">
        <f>IF(InpOverride!I2254="",F_Inputs!I2254,InpOverride!I2254)</f>
        <v>289.8</v>
      </c>
      <c r="J2254" s="347">
        <f>IF(InpOverride!J2254="",F_Inputs!J2254,InpOverride!J2254)</f>
        <v>0</v>
      </c>
      <c r="K2254" s="347">
        <f>IF(InpOverride!K2254="",F_Inputs!K2254,InpOverride!K2254)</f>
        <v>0</v>
      </c>
      <c r="L2254" s="347">
        <f>IF(InpOverride!L2254="",F_Inputs!L2254,InpOverride!L2254)</f>
        <v>0</v>
      </c>
      <c r="M2254" s="347">
        <f>IF(InpOverride!M2254="",F_Inputs!M2254,InpOverride!M2254)</f>
        <v>0</v>
      </c>
    </row>
    <row r="2255" spans="1:13" x14ac:dyDescent="0.35">
      <c r="A2255" t="s">
        <v>139</v>
      </c>
      <c r="B2255" t="s">
        <v>430</v>
      </c>
      <c r="C2255" t="s">
        <v>431</v>
      </c>
      <c r="D2255" t="s">
        <v>424</v>
      </c>
      <c r="E2255" t="s">
        <v>292</v>
      </c>
      <c r="F2255" s="347">
        <f>IF(InpOverride!F2255="",F_Inputs!F2255,InpOverride!F2255)</f>
        <v>0</v>
      </c>
      <c r="G2255" s="347">
        <f>IF(InpOverride!G2255="",F_Inputs!G2255,InpOverride!G2255)</f>
        <v>0</v>
      </c>
      <c r="H2255" s="347">
        <f>IF(InpOverride!H2255="",F_Inputs!H2255,InpOverride!H2255)</f>
        <v>0</v>
      </c>
      <c r="I2255" s="347">
        <f>IF(InpOverride!I2255="",F_Inputs!I2255,InpOverride!I2255)</f>
        <v>315.3</v>
      </c>
      <c r="J2255" s="347">
        <f>IF(InpOverride!J2255="",F_Inputs!J2255,InpOverride!J2255)</f>
        <v>0</v>
      </c>
      <c r="K2255" s="347">
        <f>IF(InpOverride!K2255="",F_Inputs!K2255,InpOverride!K2255)</f>
        <v>0</v>
      </c>
      <c r="L2255" s="347">
        <f>IF(InpOverride!L2255="",F_Inputs!L2255,InpOverride!L2255)</f>
        <v>0</v>
      </c>
      <c r="M2255" s="347">
        <f>IF(InpOverride!M2255="",F_Inputs!M2255,InpOverride!M2255)</f>
        <v>0</v>
      </c>
    </row>
    <row r="2256" spans="1:13" x14ac:dyDescent="0.35">
      <c r="A2256" t="s">
        <v>139</v>
      </c>
      <c r="B2256" t="s">
        <v>432</v>
      </c>
      <c r="C2256" t="s">
        <v>433</v>
      </c>
      <c r="D2256" t="s">
        <v>424</v>
      </c>
      <c r="E2256" t="s">
        <v>292</v>
      </c>
      <c r="F2256" s="347">
        <f>IF(InpOverride!F2256="",F_Inputs!F2256,InpOverride!F2256)</f>
        <v>0</v>
      </c>
      <c r="G2256" s="347">
        <f>IF(InpOverride!G2256="",F_Inputs!G2256,InpOverride!G2256)</f>
        <v>0</v>
      </c>
      <c r="H2256" s="347">
        <f>IF(InpOverride!H2256="",F_Inputs!H2256,InpOverride!H2256)</f>
        <v>0</v>
      </c>
      <c r="I2256" s="347">
        <f>IF(InpOverride!I2256="",F_Inputs!I2256,InpOverride!I2256)</f>
        <v>304.2</v>
      </c>
      <c r="J2256" s="347">
        <f>IF(InpOverride!J2256="",F_Inputs!J2256,InpOverride!J2256)</f>
        <v>0</v>
      </c>
      <c r="K2256" s="347">
        <f>IF(InpOverride!K2256="",F_Inputs!K2256,InpOverride!K2256)</f>
        <v>0</v>
      </c>
      <c r="L2256" s="347">
        <f>IF(InpOverride!L2256="",F_Inputs!L2256,InpOverride!L2256)</f>
        <v>0</v>
      </c>
      <c r="M2256" s="347">
        <f>IF(InpOverride!M2256="",F_Inputs!M2256,InpOverride!M2256)</f>
        <v>0</v>
      </c>
    </row>
    <row r="2257" spans="1:13" x14ac:dyDescent="0.35">
      <c r="A2257" t="s">
        <v>139</v>
      </c>
      <c r="B2257" t="s">
        <v>434</v>
      </c>
      <c r="C2257" t="s">
        <v>435</v>
      </c>
      <c r="D2257" t="s">
        <v>427</v>
      </c>
      <c r="E2257" t="s">
        <v>292</v>
      </c>
      <c r="F2257" s="347">
        <f>IF(InpOverride!F2257="",F_Inputs!F2257,InpOverride!F2257)</f>
        <v>0</v>
      </c>
      <c r="G2257" s="347">
        <f>IF(InpOverride!G2257="",F_Inputs!G2257,InpOverride!G2257)</f>
        <v>0</v>
      </c>
      <c r="H2257" s="347">
        <f>IF(InpOverride!H2257="",F_Inputs!H2257,InpOverride!H2257)</f>
        <v>0</v>
      </c>
      <c r="I2257" s="347">
        <f>IF(InpOverride!I2257="",F_Inputs!I2257,InpOverride!I2257)</f>
        <v>128.19999999999999</v>
      </c>
      <c r="J2257" s="347">
        <f>IF(InpOverride!J2257="",F_Inputs!J2257,InpOverride!J2257)</f>
        <v>0</v>
      </c>
      <c r="K2257" s="347">
        <f>IF(InpOverride!K2257="",F_Inputs!K2257,InpOverride!K2257)</f>
        <v>0</v>
      </c>
      <c r="L2257" s="347">
        <f>IF(InpOverride!L2257="",F_Inputs!L2257,InpOverride!L2257)</f>
        <v>0</v>
      </c>
      <c r="M2257" s="347">
        <f>IF(InpOverride!M2257="",F_Inputs!M2257,InpOverride!M2257)</f>
        <v>0</v>
      </c>
    </row>
    <row r="2258" spans="1:13" x14ac:dyDescent="0.35">
      <c r="A2258" t="s">
        <v>139</v>
      </c>
      <c r="B2258" t="s">
        <v>436</v>
      </c>
      <c r="C2258" t="s">
        <v>437</v>
      </c>
      <c r="D2258" t="s">
        <v>427</v>
      </c>
      <c r="E2258" t="s">
        <v>292</v>
      </c>
      <c r="F2258" s="347">
        <f>IF(InpOverride!F2258="",F_Inputs!F2258,InpOverride!F2258)</f>
        <v>0</v>
      </c>
      <c r="G2258" s="347">
        <f>IF(InpOverride!G2258="",F_Inputs!G2258,InpOverride!G2258)</f>
        <v>0</v>
      </c>
      <c r="H2258" s="347">
        <f>IF(InpOverride!H2258="",F_Inputs!H2258,InpOverride!H2258)</f>
        <v>0</v>
      </c>
      <c r="I2258" s="347">
        <f>IF(InpOverride!I2258="",F_Inputs!I2258,InpOverride!I2258)</f>
        <v>132.5</v>
      </c>
      <c r="J2258" s="347">
        <f>IF(InpOverride!J2258="",F_Inputs!J2258,InpOverride!J2258)</f>
        <v>0</v>
      </c>
      <c r="K2258" s="347">
        <f>IF(InpOverride!K2258="",F_Inputs!K2258,InpOverride!K2258)</f>
        <v>0</v>
      </c>
      <c r="L2258" s="347">
        <f>IF(InpOverride!L2258="",F_Inputs!L2258,InpOverride!L2258)</f>
        <v>0</v>
      </c>
      <c r="M2258" s="347">
        <f>IF(InpOverride!M2258="",F_Inputs!M2258,InpOverride!M2258)</f>
        <v>0</v>
      </c>
    </row>
    <row r="2259" spans="1:13" x14ac:dyDescent="0.35">
      <c r="A2259" t="s">
        <v>139</v>
      </c>
      <c r="B2259" t="s">
        <v>438</v>
      </c>
      <c r="C2259" t="s">
        <v>439</v>
      </c>
      <c r="D2259">
        <v>0</v>
      </c>
      <c r="E2259" t="s">
        <v>292</v>
      </c>
      <c r="F2259" s="347">
        <f>IF(InpOverride!F2259="",F_Inputs!F2259,InpOverride!F2259)</f>
        <v>2305.3180000000002</v>
      </c>
      <c r="G2259" s="347">
        <f>IF(InpOverride!G2259="",F_Inputs!G2259,InpOverride!G2259)</f>
        <v>2319.165</v>
      </c>
      <c r="H2259" s="347">
        <f>IF(InpOverride!H2259="",F_Inputs!H2259,InpOverride!H2259)</f>
        <v>2337.4070000000002</v>
      </c>
      <c r="I2259" s="347">
        <f>IF(InpOverride!I2259="",F_Inputs!I2259,InpOverride!I2259)</f>
        <v>2347.5720000000001</v>
      </c>
      <c r="J2259" s="347">
        <f>IF(InpOverride!J2259="",F_Inputs!J2259,InpOverride!J2259)</f>
        <v>0</v>
      </c>
      <c r="K2259" s="347">
        <f>IF(InpOverride!K2259="",F_Inputs!K2259,InpOverride!K2259)</f>
        <v>0</v>
      </c>
      <c r="L2259" s="347">
        <f>IF(InpOverride!L2259="",F_Inputs!L2259,InpOverride!L2259)</f>
        <v>0</v>
      </c>
      <c r="M2259" s="347">
        <f>IF(InpOverride!M2259="",F_Inputs!M2259,InpOverride!M2259)</f>
        <v>0</v>
      </c>
    </row>
    <row r="2260" spans="1:13" x14ac:dyDescent="0.35">
      <c r="A2260" t="s">
        <v>139</v>
      </c>
      <c r="B2260" t="s">
        <v>440</v>
      </c>
      <c r="C2260" t="s">
        <v>441</v>
      </c>
      <c r="D2260" t="s">
        <v>188</v>
      </c>
      <c r="E2260" t="s">
        <v>292</v>
      </c>
      <c r="F2260" s="347">
        <f>IF(InpOverride!F2260="",F_Inputs!F2260,InpOverride!F2260)</f>
        <v>0</v>
      </c>
      <c r="G2260" s="347">
        <f>IF(InpOverride!G2260="",F_Inputs!G2260,InpOverride!G2260)</f>
        <v>0</v>
      </c>
      <c r="H2260" s="347">
        <f>IF(InpOverride!H2260="",F_Inputs!H2260,InpOverride!H2260)</f>
        <v>0</v>
      </c>
      <c r="I2260" s="347">
        <f>IF(InpOverride!I2260="",F_Inputs!I2260,InpOverride!I2260)</f>
        <v>11803.07</v>
      </c>
      <c r="J2260" s="347">
        <f>IF(InpOverride!J2260="",F_Inputs!J2260,InpOverride!J2260)</f>
        <v>0</v>
      </c>
      <c r="K2260" s="347">
        <f>IF(InpOverride!K2260="",F_Inputs!K2260,InpOverride!K2260)</f>
        <v>0</v>
      </c>
      <c r="L2260" s="347">
        <f>IF(InpOverride!L2260="",F_Inputs!L2260,InpOverride!L2260)</f>
        <v>0</v>
      </c>
      <c r="M2260" s="347">
        <f>IF(InpOverride!M2260="",F_Inputs!M2260,InpOverride!M2260)</f>
        <v>0</v>
      </c>
    </row>
    <row r="2261" spans="1:13" x14ac:dyDescent="0.35">
      <c r="A2261" t="s">
        <v>139</v>
      </c>
      <c r="B2261" t="s">
        <v>442</v>
      </c>
      <c r="C2261" t="s">
        <v>443</v>
      </c>
      <c r="D2261" t="s">
        <v>188</v>
      </c>
      <c r="E2261" t="s">
        <v>292</v>
      </c>
      <c r="F2261" s="347">
        <f>IF(InpOverride!F2261="",F_Inputs!F2261,InpOverride!F2261)</f>
        <v>0</v>
      </c>
      <c r="G2261" s="347">
        <f>IF(InpOverride!G2261="",F_Inputs!G2261,InpOverride!G2261)</f>
        <v>0</v>
      </c>
      <c r="H2261" s="347">
        <f>IF(InpOverride!H2261="",F_Inputs!H2261,InpOverride!H2261)</f>
        <v>0</v>
      </c>
      <c r="I2261" s="347">
        <f>IF(InpOverride!I2261="",F_Inputs!I2261,InpOverride!I2261)</f>
        <v>51637</v>
      </c>
      <c r="J2261" s="347">
        <f>IF(InpOverride!J2261="",F_Inputs!J2261,InpOverride!J2261)</f>
        <v>0</v>
      </c>
      <c r="K2261" s="347">
        <f>IF(InpOverride!K2261="",F_Inputs!K2261,InpOverride!K2261)</f>
        <v>0</v>
      </c>
      <c r="L2261" s="347">
        <f>IF(InpOverride!L2261="",F_Inputs!L2261,InpOverride!L2261)</f>
        <v>0</v>
      </c>
      <c r="M2261" s="347">
        <f>IF(InpOverride!M2261="",F_Inputs!M2261,InpOverride!M2261)</f>
        <v>0</v>
      </c>
    </row>
    <row r="2262" spans="1:13" x14ac:dyDescent="0.35">
      <c r="A2262" t="s">
        <v>139</v>
      </c>
      <c r="B2262" t="s">
        <v>444</v>
      </c>
      <c r="C2262" t="s">
        <v>445</v>
      </c>
      <c r="D2262" t="s">
        <v>424</v>
      </c>
      <c r="E2262" t="s">
        <v>292</v>
      </c>
      <c r="F2262" s="347">
        <f>IF(InpOverride!F2262="",F_Inputs!F2262,InpOverride!F2262)</f>
        <v>0</v>
      </c>
      <c r="G2262" s="347">
        <f>IF(InpOverride!G2262="",F_Inputs!G2262,InpOverride!G2262)</f>
        <v>0</v>
      </c>
      <c r="H2262" s="347">
        <f>IF(InpOverride!H2262="",F_Inputs!H2262,InpOverride!H2262)</f>
        <v>0</v>
      </c>
      <c r="I2262" s="347">
        <f>IF(InpOverride!I2262="",F_Inputs!I2262,InpOverride!I2262)</f>
        <v>1646.3</v>
      </c>
      <c r="J2262" s="347">
        <f>IF(InpOverride!J2262="",F_Inputs!J2262,InpOverride!J2262)</f>
        <v>0</v>
      </c>
      <c r="K2262" s="347">
        <f>IF(InpOverride!K2262="",F_Inputs!K2262,InpOverride!K2262)</f>
        <v>0</v>
      </c>
      <c r="L2262" s="347">
        <f>IF(InpOverride!L2262="",F_Inputs!L2262,InpOverride!L2262)</f>
        <v>0</v>
      </c>
      <c r="M2262" s="347">
        <f>IF(InpOverride!M2262="",F_Inputs!M2262,InpOverride!M2262)</f>
        <v>0</v>
      </c>
    </row>
    <row r="2263" spans="1:13" x14ac:dyDescent="0.35">
      <c r="A2263" t="s">
        <v>139</v>
      </c>
      <c r="B2263" t="s">
        <v>446</v>
      </c>
      <c r="C2263" t="s">
        <v>447</v>
      </c>
      <c r="D2263" t="s">
        <v>424</v>
      </c>
      <c r="E2263" t="s">
        <v>292</v>
      </c>
      <c r="F2263" s="347">
        <f>IF(InpOverride!F2263="",F_Inputs!F2263,InpOverride!F2263)</f>
        <v>0</v>
      </c>
      <c r="G2263" s="347">
        <f>IF(InpOverride!G2263="",F_Inputs!G2263,InpOverride!G2263)</f>
        <v>0</v>
      </c>
      <c r="H2263" s="347">
        <f>IF(InpOverride!H2263="",F_Inputs!H2263,InpOverride!H2263)</f>
        <v>0</v>
      </c>
      <c r="I2263" s="347">
        <f>IF(InpOverride!I2263="",F_Inputs!I2263,InpOverride!I2263)</f>
        <v>63.66</v>
      </c>
      <c r="J2263" s="347">
        <f>IF(InpOverride!J2263="",F_Inputs!J2263,InpOverride!J2263)</f>
        <v>0</v>
      </c>
      <c r="K2263" s="347">
        <f>IF(InpOverride!K2263="",F_Inputs!K2263,InpOverride!K2263)</f>
        <v>0</v>
      </c>
      <c r="L2263" s="347">
        <f>IF(InpOverride!L2263="",F_Inputs!L2263,InpOverride!L2263)</f>
        <v>0</v>
      </c>
      <c r="M2263" s="347">
        <f>IF(InpOverride!M2263="",F_Inputs!M2263,InpOverride!M2263)</f>
        <v>0</v>
      </c>
    </row>
    <row r="2264" spans="1:13" x14ac:dyDescent="0.35">
      <c r="A2264" t="s">
        <v>139</v>
      </c>
      <c r="B2264" t="s">
        <v>448</v>
      </c>
      <c r="C2264" t="s">
        <v>449</v>
      </c>
      <c r="D2264">
        <v>0</v>
      </c>
      <c r="E2264" t="s">
        <v>292</v>
      </c>
      <c r="F2264" s="347">
        <f>IF(InpOverride!F2264="",F_Inputs!F2264,InpOverride!F2264)</f>
        <v>0</v>
      </c>
      <c r="G2264" s="347">
        <f>IF(InpOverride!G2264="",F_Inputs!G2264,InpOverride!G2264)</f>
        <v>0</v>
      </c>
      <c r="H2264" s="347">
        <f>IF(InpOverride!H2264="",F_Inputs!H2264,InpOverride!H2264)</f>
        <v>0</v>
      </c>
      <c r="I2264" s="347">
        <f>IF(InpOverride!I2264="",F_Inputs!I2264,InpOverride!I2264)</f>
        <v>2238.1750000000002</v>
      </c>
      <c r="J2264" s="347">
        <f>IF(InpOverride!J2264="",F_Inputs!J2264,InpOverride!J2264)</f>
        <v>0</v>
      </c>
      <c r="K2264" s="347">
        <f>IF(InpOverride!K2264="",F_Inputs!K2264,InpOverride!K2264)</f>
        <v>0</v>
      </c>
      <c r="L2264" s="347">
        <f>IF(InpOverride!L2264="",F_Inputs!L2264,InpOverride!L2264)</f>
        <v>0</v>
      </c>
      <c r="M2264" s="347">
        <f>IF(InpOverride!M2264="",F_Inputs!M2264,InpOverride!M2264)</f>
        <v>0</v>
      </c>
    </row>
    <row r="2265" spans="1:13" x14ac:dyDescent="0.35">
      <c r="A2265" t="s">
        <v>139</v>
      </c>
      <c r="B2265" t="s">
        <v>450</v>
      </c>
      <c r="C2265" t="s">
        <v>451</v>
      </c>
      <c r="D2265" t="s">
        <v>188</v>
      </c>
      <c r="E2265" t="s">
        <v>292</v>
      </c>
      <c r="F2265" s="347">
        <f>IF(InpOverride!F2265="",F_Inputs!F2265,InpOverride!F2265)</f>
        <v>0</v>
      </c>
      <c r="G2265" s="347">
        <f>IF(InpOverride!G2265="",F_Inputs!G2265,InpOverride!G2265)</f>
        <v>0</v>
      </c>
      <c r="H2265" s="347">
        <f>IF(InpOverride!H2265="",F_Inputs!H2265,InpOverride!H2265)</f>
        <v>0</v>
      </c>
      <c r="I2265" s="347">
        <f>IF(InpOverride!I2265="",F_Inputs!I2265,InpOverride!I2265)</f>
        <v>77395</v>
      </c>
      <c r="J2265" s="347">
        <f>IF(InpOverride!J2265="",F_Inputs!J2265,InpOverride!J2265)</f>
        <v>0</v>
      </c>
      <c r="K2265" s="347">
        <f>IF(InpOverride!K2265="",F_Inputs!K2265,InpOverride!K2265)</f>
        <v>0</v>
      </c>
      <c r="L2265" s="347">
        <f>IF(InpOverride!L2265="",F_Inputs!L2265,InpOverride!L2265)</f>
        <v>0</v>
      </c>
      <c r="M2265" s="347">
        <f>IF(InpOverride!M2265="",F_Inputs!M2265,InpOverride!M2265)</f>
        <v>0</v>
      </c>
    </row>
    <row r="2266" spans="1:13" x14ac:dyDescent="0.35">
      <c r="A2266" t="s">
        <v>139</v>
      </c>
      <c r="B2266" t="s">
        <v>452</v>
      </c>
      <c r="C2266" t="s">
        <v>453</v>
      </c>
      <c r="D2266" t="s">
        <v>188</v>
      </c>
      <c r="E2266" t="s">
        <v>292</v>
      </c>
      <c r="F2266" s="347">
        <f>IF(InpOverride!F2266="",F_Inputs!F2266,InpOverride!F2266)</f>
        <v>0</v>
      </c>
      <c r="G2266" s="347">
        <f>IF(InpOverride!G2266="",F_Inputs!G2266,InpOverride!G2266)</f>
        <v>0</v>
      </c>
      <c r="H2266" s="347">
        <f>IF(InpOverride!H2266="",F_Inputs!H2266,InpOverride!H2266)</f>
        <v>0</v>
      </c>
      <c r="I2266" s="347">
        <f>IF(InpOverride!I2266="",F_Inputs!I2266,InpOverride!I2266)</f>
        <v>46186</v>
      </c>
      <c r="J2266" s="347">
        <f>IF(InpOverride!J2266="",F_Inputs!J2266,InpOverride!J2266)</f>
        <v>0</v>
      </c>
      <c r="K2266" s="347">
        <f>IF(InpOverride!K2266="",F_Inputs!K2266,InpOverride!K2266)</f>
        <v>0</v>
      </c>
      <c r="L2266" s="347">
        <f>IF(InpOverride!L2266="",F_Inputs!L2266,InpOverride!L2266)</f>
        <v>0</v>
      </c>
      <c r="M2266" s="347">
        <f>IF(InpOverride!M2266="",F_Inputs!M2266,InpOverride!M2266)</f>
        <v>0</v>
      </c>
    </row>
    <row r="2267" spans="1:13" x14ac:dyDescent="0.35">
      <c r="A2267" t="s">
        <v>139</v>
      </c>
      <c r="B2267" t="s">
        <v>454</v>
      </c>
      <c r="C2267" t="s">
        <v>455</v>
      </c>
      <c r="D2267" t="s">
        <v>188</v>
      </c>
      <c r="E2267" t="s">
        <v>292</v>
      </c>
      <c r="F2267" s="347">
        <f>IF(InpOverride!F2267="",F_Inputs!F2267,InpOverride!F2267)</f>
        <v>0</v>
      </c>
      <c r="G2267" s="347">
        <f>IF(InpOverride!G2267="",F_Inputs!G2267,InpOverride!G2267)</f>
        <v>0</v>
      </c>
      <c r="H2267" s="347">
        <f>IF(InpOverride!H2267="",F_Inputs!H2267,InpOverride!H2267)</f>
        <v>0</v>
      </c>
      <c r="I2267" s="347">
        <f>IF(InpOverride!I2267="",F_Inputs!I2267,InpOverride!I2267)</f>
        <v>21406</v>
      </c>
      <c r="J2267" s="347">
        <f>IF(InpOverride!J2267="",F_Inputs!J2267,InpOverride!J2267)</f>
        <v>0</v>
      </c>
      <c r="K2267" s="347">
        <f>IF(InpOverride!K2267="",F_Inputs!K2267,InpOverride!K2267)</f>
        <v>0</v>
      </c>
      <c r="L2267" s="347">
        <f>IF(InpOverride!L2267="",F_Inputs!L2267,InpOverride!L2267)</f>
        <v>0</v>
      </c>
      <c r="M2267" s="347">
        <f>IF(InpOverride!M2267="",F_Inputs!M2267,InpOverride!M2267)</f>
        <v>0</v>
      </c>
    </row>
    <row r="2268" spans="1:13" x14ac:dyDescent="0.35">
      <c r="A2268" t="s">
        <v>139</v>
      </c>
      <c r="B2268" t="s">
        <v>456</v>
      </c>
      <c r="C2268" t="s">
        <v>457</v>
      </c>
      <c r="D2268" t="s">
        <v>188</v>
      </c>
      <c r="E2268" t="s">
        <v>292</v>
      </c>
      <c r="F2268" s="347">
        <f>IF(InpOverride!F2268="",F_Inputs!F2268,InpOverride!F2268)</f>
        <v>0</v>
      </c>
      <c r="G2268" s="347">
        <f>IF(InpOverride!G2268="",F_Inputs!G2268,InpOverride!G2268)</f>
        <v>0</v>
      </c>
      <c r="H2268" s="347">
        <f>IF(InpOverride!H2268="",F_Inputs!H2268,InpOverride!H2268)</f>
        <v>0</v>
      </c>
      <c r="I2268" s="347">
        <f>IF(InpOverride!I2268="",F_Inputs!I2268,InpOverride!I2268)</f>
        <v>7992</v>
      </c>
      <c r="J2268" s="347">
        <f>IF(InpOverride!J2268="",F_Inputs!J2268,InpOverride!J2268)</f>
        <v>0</v>
      </c>
      <c r="K2268" s="347">
        <f>IF(InpOverride!K2268="",F_Inputs!K2268,InpOverride!K2268)</f>
        <v>0</v>
      </c>
      <c r="L2268" s="347">
        <f>IF(InpOverride!L2268="",F_Inputs!L2268,InpOverride!L2268)</f>
        <v>0</v>
      </c>
      <c r="M2268" s="347">
        <f>IF(InpOverride!M2268="",F_Inputs!M2268,InpOverride!M2268)</f>
        <v>0</v>
      </c>
    </row>
    <row r="2269" spans="1:13" x14ac:dyDescent="0.35">
      <c r="A2269" t="s">
        <v>139</v>
      </c>
      <c r="B2269" t="s">
        <v>458</v>
      </c>
      <c r="C2269" t="s">
        <v>459</v>
      </c>
      <c r="D2269" t="s">
        <v>172</v>
      </c>
      <c r="E2269" t="s">
        <v>292</v>
      </c>
      <c r="F2269" s="347">
        <f>IF(InpOverride!F2269="",F_Inputs!F2269,InpOverride!F2269)</f>
        <v>0</v>
      </c>
      <c r="G2269" s="347">
        <f>IF(InpOverride!G2269="",F_Inputs!G2269,InpOverride!G2269)</f>
        <v>0</v>
      </c>
      <c r="H2269" s="347">
        <f>IF(InpOverride!H2269="",F_Inputs!H2269,InpOverride!H2269)</f>
        <v>0</v>
      </c>
      <c r="I2269" s="347">
        <f>IF(InpOverride!I2269="",F_Inputs!I2269,InpOverride!I2269)</f>
        <v>2328.741</v>
      </c>
      <c r="J2269" s="347">
        <f>IF(InpOverride!J2269="",F_Inputs!J2269,InpOverride!J2269)</f>
        <v>0</v>
      </c>
      <c r="K2269" s="347">
        <f>IF(InpOverride!K2269="",F_Inputs!K2269,InpOverride!K2269)</f>
        <v>0</v>
      </c>
      <c r="L2269" s="347">
        <f>IF(InpOverride!L2269="",F_Inputs!L2269,InpOverride!L2269)</f>
        <v>0</v>
      </c>
      <c r="M2269" s="347">
        <f>IF(InpOverride!M2269="",F_Inputs!M2269,InpOverride!M2269)</f>
        <v>0</v>
      </c>
    </row>
    <row r="2270" spans="1:13" x14ac:dyDescent="0.35">
      <c r="A2270" t="s">
        <v>139</v>
      </c>
      <c r="B2270" t="s">
        <v>460</v>
      </c>
      <c r="C2270" t="s">
        <v>461</v>
      </c>
      <c r="D2270" t="s">
        <v>188</v>
      </c>
      <c r="E2270" t="s">
        <v>292</v>
      </c>
      <c r="F2270" s="347">
        <f>IF(InpOverride!F2270="",F_Inputs!F2270,InpOverride!F2270)</f>
        <v>0</v>
      </c>
      <c r="G2270" s="347">
        <f>IF(InpOverride!G2270="",F_Inputs!G2270,InpOverride!G2270)</f>
        <v>0</v>
      </c>
      <c r="H2270" s="347">
        <f>IF(InpOverride!H2270="",F_Inputs!H2270,InpOverride!H2270)</f>
        <v>0</v>
      </c>
      <c r="I2270" s="347">
        <f>IF(InpOverride!I2270="",F_Inputs!I2270,InpOverride!I2270)</f>
        <v>685</v>
      </c>
      <c r="J2270" s="347">
        <f>IF(InpOverride!J2270="",F_Inputs!J2270,InpOverride!J2270)</f>
        <v>0</v>
      </c>
      <c r="K2270" s="347">
        <f>IF(InpOverride!K2270="",F_Inputs!K2270,InpOverride!K2270)</f>
        <v>0</v>
      </c>
      <c r="L2270" s="347">
        <f>IF(InpOverride!L2270="",F_Inputs!L2270,InpOverride!L2270)</f>
        <v>0</v>
      </c>
      <c r="M2270" s="347">
        <f>IF(InpOverride!M2270="",F_Inputs!M2270,InpOverride!M2270)</f>
        <v>0</v>
      </c>
    </row>
    <row r="2271" spans="1:13" x14ac:dyDescent="0.35">
      <c r="A2271" t="s">
        <v>139</v>
      </c>
      <c r="B2271" t="s">
        <v>462</v>
      </c>
      <c r="C2271" t="s">
        <v>463</v>
      </c>
      <c r="D2271" t="s">
        <v>188</v>
      </c>
      <c r="E2271" t="s">
        <v>292</v>
      </c>
      <c r="F2271" s="347">
        <f>IF(InpOverride!F2271="",F_Inputs!F2271,InpOverride!F2271)</f>
        <v>0</v>
      </c>
      <c r="G2271" s="347">
        <f>IF(InpOverride!G2271="",F_Inputs!G2271,InpOverride!G2271)</f>
        <v>0</v>
      </c>
      <c r="H2271" s="347">
        <f>IF(InpOverride!H2271="",F_Inputs!H2271,InpOverride!H2271)</f>
        <v>0</v>
      </c>
      <c r="I2271" s="347">
        <f>IF(InpOverride!I2271="",F_Inputs!I2271,InpOverride!I2271)</f>
        <v>93</v>
      </c>
      <c r="J2271" s="347">
        <f>IF(InpOverride!J2271="",F_Inputs!J2271,InpOverride!J2271)</f>
        <v>0</v>
      </c>
      <c r="K2271" s="347">
        <f>IF(InpOverride!K2271="",F_Inputs!K2271,InpOverride!K2271)</f>
        <v>0</v>
      </c>
      <c r="L2271" s="347">
        <f>IF(InpOverride!L2271="",F_Inputs!L2271,InpOverride!L2271)</f>
        <v>0</v>
      </c>
      <c r="M2271" s="347">
        <f>IF(InpOverride!M2271="",F_Inputs!M2271,InpOverride!M2271)</f>
        <v>0</v>
      </c>
    </row>
    <row r="2272" spans="1:13" x14ac:dyDescent="0.35">
      <c r="A2272" t="s">
        <v>139</v>
      </c>
      <c r="B2272" t="s">
        <v>464</v>
      </c>
      <c r="C2272" t="s">
        <v>465</v>
      </c>
      <c r="D2272" t="s">
        <v>188</v>
      </c>
      <c r="E2272" t="s">
        <v>292</v>
      </c>
      <c r="F2272" s="347">
        <f>IF(InpOverride!F2272="",F_Inputs!F2272,InpOverride!F2272)</f>
        <v>0</v>
      </c>
      <c r="G2272" s="347">
        <f>IF(InpOverride!G2272="",F_Inputs!G2272,InpOverride!G2272)</f>
        <v>0</v>
      </c>
      <c r="H2272" s="347">
        <f>IF(InpOverride!H2272="",F_Inputs!H2272,InpOverride!H2272)</f>
        <v>0</v>
      </c>
      <c r="I2272" s="347">
        <f>IF(InpOverride!I2272="",F_Inputs!I2272,InpOverride!I2272)</f>
        <v>778</v>
      </c>
      <c r="J2272" s="347">
        <f>IF(InpOverride!J2272="",F_Inputs!J2272,InpOverride!J2272)</f>
        <v>0</v>
      </c>
      <c r="K2272" s="347">
        <f>IF(InpOverride!K2272="",F_Inputs!K2272,InpOverride!K2272)</f>
        <v>0</v>
      </c>
      <c r="L2272" s="347">
        <f>IF(InpOverride!L2272="",F_Inputs!L2272,InpOverride!L2272)</f>
        <v>0</v>
      </c>
      <c r="M2272" s="347">
        <f>IF(InpOverride!M2272="",F_Inputs!M2272,InpOverride!M2272)</f>
        <v>0</v>
      </c>
    </row>
    <row r="2273" spans="1:13" x14ac:dyDescent="0.35">
      <c r="A2273" t="s">
        <v>139</v>
      </c>
      <c r="B2273" t="s">
        <v>466</v>
      </c>
      <c r="C2273" t="s">
        <v>467</v>
      </c>
      <c r="D2273" t="s">
        <v>182</v>
      </c>
      <c r="E2273" t="s">
        <v>292</v>
      </c>
      <c r="F2273" s="347">
        <f>IF(InpOverride!F2273="",F_Inputs!F2273,InpOverride!F2273)</f>
        <v>0</v>
      </c>
      <c r="G2273" s="347">
        <f>IF(InpOverride!G2273="",F_Inputs!G2273,InpOverride!G2273)</f>
        <v>0</v>
      </c>
      <c r="H2273" s="347">
        <f>IF(InpOverride!H2273="",F_Inputs!H2273,InpOverride!H2273)</f>
        <v>0</v>
      </c>
      <c r="I2273" s="347">
        <f>IF(InpOverride!I2273="",F_Inputs!I2273,InpOverride!I2273)</f>
        <v>52092.9</v>
      </c>
      <c r="J2273" s="347">
        <f>IF(InpOverride!J2273="",F_Inputs!J2273,InpOverride!J2273)</f>
        <v>0</v>
      </c>
      <c r="K2273" s="347">
        <f>IF(InpOverride!K2273="",F_Inputs!K2273,InpOverride!K2273)</f>
        <v>0</v>
      </c>
      <c r="L2273" s="347">
        <f>IF(InpOverride!L2273="",F_Inputs!L2273,InpOverride!L2273)</f>
        <v>0</v>
      </c>
      <c r="M2273" s="347">
        <f>IF(InpOverride!M2273="",F_Inputs!M2273,InpOverride!M2273)</f>
        <v>0</v>
      </c>
    </row>
    <row r="2274" spans="1:13" x14ac:dyDescent="0.35">
      <c r="A2274" t="s">
        <v>139</v>
      </c>
      <c r="B2274" t="s">
        <v>468</v>
      </c>
      <c r="C2274" t="s">
        <v>469</v>
      </c>
      <c r="D2274" t="s">
        <v>188</v>
      </c>
      <c r="E2274" t="s">
        <v>292</v>
      </c>
      <c r="F2274" s="347">
        <f>IF(InpOverride!F2274="",F_Inputs!F2274,InpOverride!F2274)</f>
        <v>0</v>
      </c>
      <c r="G2274" s="347">
        <f>IF(InpOverride!G2274="",F_Inputs!G2274,InpOverride!G2274)</f>
        <v>0</v>
      </c>
      <c r="H2274" s="347">
        <f>IF(InpOverride!H2274="",F_Inputs!H2274,InpOverride!H2274)</f>
        <v>0</v>
      </c>
      <c r="I2274" s="347">
        <f>IF(InpOverride!I2274="",F_Inputs!I2274,InpOverride!I2274)</f>
        <v>125</v>
      </c>
      <c r="J2274" s="347">
        <f>IF(InpOverride!J2274="",F_Inputs!J2274,InpOverride!J2274)</f>
        <v>0</v>
      </c>
      <c r="K2274" s="347">
        <f>IF(InpOverride!K2274="",F_Inputs!K2274,InpOverride!K2274)</f>
        <v>0</v>
      </c>
      <c r="L2274" s="347">
        <f>IF(InpOverride!L2274="",F_Inputs!L2274,InpOverride!L2274)</f>
        <v>0</v>
      </c>
      <c r="M2274" s="347">
        <f>IF(InpOverride!M2274="",F_Inputs!M2274,InpOverride!M2274)</f>
        <v>0</v>
      </c>
    </row>
    <row r="2275" spans="1:13" x14ac:dyDescent="0.35">
      <c r="A2275" t="s">
        <v>139</v>
      </c>
      <c r="B2275" t="s">
        <v>470</v>
      </c>
      <c r="C2275" t="s">
        <v>471</v>
      </c>
      <c r="D2275" t="s">
        <v>182</v>
      </c>
      <c r="E2275" t="s">
        <v>292</v>
      </c>
      <c r="F2275" s="347">
        <f>IF(InpOverride!F2275="",F_Inputs!F2275,InpOverride!F2275)</f>
        <v>0</v>
      </c>
      <c r="G2275" s="347">
        <f>IF(InpOverride!G2275="",F_Inputs!G2275,InpOverride!G2275)</f>
        <v>0</v>
      </c>
      <c r="H2275" s="347">
        <f>IF(InpOverride!H2275="",F_Inputs!H2275,InpOverride!H2275)</f>
        <v>0</v>
      </c>
      <c r="I2275" s="347">
        <f>IF(InpOverride!I2275="",F_Inputs!I2275,InpOverride!I2275)</f>
        <v>52383</v>
      </c>
      <c r="J2275" s="347">
        <f>IF(InpOverride!J2275="",F_Inputs!J2275,InpOverride!J2275)</f>
        <v>0</v>
      </c>
      <c r="K2275" s="347">
        <f>IF(InpOverride!K2275="",F_Inputs!K2275,InpOverride!K2275)</f>
        <v>0</v>
      </c>
      <c r="L2275" s="347">
        <f>IF(InpOverride!L2275="",F_Inputs!L2275,InpOverride!L2275)</f>
        <v>0</v>
      </c>
      <c r="M2275" s="347">
        <f>IF(InpOverride!M2275="",F_Inputs!M2275,InpOverride!M2275)</f>
        <v>0</v>
      </c>
    </row>
    <row r="2276" spans="1:13" x14ac:dyDescent="0.35">
      <c r="A2276" t="s">
        <v>139</v>
      </c>
      <c r="B2276" t="s">
        <v>472</v>
      </c>
      <c r="C2276" t="s">
        <v>473</v>
      </c>
      <c r="D2276" t="s">
        <v>188</v>
      </c>
      <c r="E2276" t="s">
        <v>292</v>
      </c>
      <c r="F2276" s="347">
        <f>IF(InpOverride!F2276="",F_Inputs!F2276,InpOverride!F2276)</f>
        <v>0</v>
      </c>
      <c r="G2276" s="347">
        <f>IF(InpOverride!G2276="",F_Inputs!G2276,InpOverride!G2276)</f>
        <v>0</v>
      </c>
      <c r="H2276" s="347">
        <f>IF(InpOverride!H2276="",F_Inputs!H2276,InpOverride!H2276)</f>
        <v>0</v>
      </c>
      <c r="I2276" s="347">
        <f>IF(InpOverride!I2276="",F_Inputs!I2276,InpOverride!I2276)</f>
        <v>821</v>
      </c>
      <c r="J2276" s="347">
        <f>IF(InpOverride!J2276="",F_Inputs!J2276,InpOverride!J2276)</f>
        <v>0</v>
      </c>
      <c r="K2276" s="347">
        <f>IF(InpOverride!K2276="",F_Inputs!K2276,InpOverride!K2276)</f>
        <v>0</v>
      </c>
      <c r="L2276" s="347">
        <f>IF(InpOverride!L2276="",F_Inputs!L2276,InpOverride!L2276)</f>
        <v>0</v>
      </c>
      <c r="M2276" s="347">
        <f>IF(InpOverride!M2276="",F_Inputs!M2276,InpOverride!M2276)</f>
        <v>0</v>
      </c>
    </row>
    <row r="2277" spans="1:13" x14ac:dyDescent="0.35">
      <c r="A2277" t="s">
        <v>139</v>
      </c>
      <c r="B2277" t="s">
        <v>474</v>
      </c>
      <c r="C2277" t="s">
        <v>475</v>
      </c>
      <c r="D2277" t="s">
        <v>170</v>
      </c>
      <c r="E2277" t="s">
        <v>292</v>
      </c>
      <c r="F2277" s="347">
        <f>IF(InpOverride!F2277="",F_Inputs!F2277,InpOverride!F2277)</f>
        <v>0</v>
      </c>
      <c r="G2277" s="347">
        <f>IF(InpOverride!G2277="",F_Inputs!G2277,InpOverride!G2277)</f>
        <v>0</v>
      </c>
      <c r="H2277" s="347">
        <f>IF(InpOverride!H2277="",F_Inputs!H2277,InpOverride!H2277)</f>
        <v>0</v>
      </c>
      <c r="I2277" s="347">
        <f>IF(InpOverride!I2277="",F_Inputs!I2277,InpOverride!I2277)</f>
        <v>1.4669999999999997E-2</v>
      </c>
      <c r="J2277" s="347">
        <f>IF(InpOverride!J2277="",F_Inputs!J2277,InpOverride!J2277)</f>
        <v>0</v>
      </c>
      <c r="K2277" s="347">
        <f>IF(InpOverride!K2277="",F_Inputs!K2277,InpOverride!K2277)</f>
        <v>0</v>
      </c>
      <c r="L2277" s="347">
        <f>IF(InpOverride!L2277="",F_Inputs!L2277,InpOverride!L2277)</f>
        <v>0</v>
      </c>
      <c r="M2277" s="347">
        <f>IF(InpOverride!M2277="",F_Inputs!M2277,InpOverride!M2277)</f>
        <v>0</v>
      </c>
    </row>
    <row r="2278" spans="1:13" x14ac:dyDescent="0.35">
      <c r="A2278" t="s">
        <v>139</v>
      </c>
      <c r="B2278" t="s">
        <v>476</v>
      </c>
      <c r="C2278" t="s">
        <v>477</v>
      </c>
      <c r="D2278" t="s">
        <v>170</v>
      </c>
      <c r="E2278" t="s">
        <v>292</v>
      </c>
      <c r="F2278" s="347">
        <f>IF(InpOverride!F2278="",F_Inputs!F2278,InpOverride!F2278)</f>
        <v>0</v>
      </c>
      <c r="G2278" s="347">
        <f>IF(InpOverride!G2278="",F_Inputs!G2278,InpOverride!G2278)</f>
        <v>0</v>
      </c>
      <c r="H2278" s="347">
        <f>IF(InpOverride!H2278="",F_Inputs!H2278,InpOverride!H2278)</f>
        <v>0</v>
      </c>
      <c r="I2278" s="347">
        <f>IF(InpOverride!I2278="",F_Inputs!I2278,InpOverride!I2278)</f>
        <v>-6.2984677489150496</v>
      </c>
      <c r="J2278" s="347">
        <f>IF(InpOverride!J2278="",F_Inputs!J2278,InpOverride!J2278)</f>
        <v>0</v>
      </c>
      <c r="K2278" s="347">
        <f>IF(InpOverride!K2278="",F_Inputs!K2278,InpOverride!K2278)</f>
        <v>0</v>
      </c>
      <c r="L2278" s="347">
        <f>IF(InpOverride!L2278="",F_Inputs!L2278,InpOverride!L2278)</f>
        <v>0</v>
      </c>
      <c r="M2278" s="347">
        <f>IF(InpOverride!M2278="",F_Inputs!M2278,InpOverride!M2278)</f>
        <v>0</v>
      </c>
    </row>
    <row r="2279" spans="1:13" x14ac:dyDescent="0.35">
      <c r="A2279" t="s">
        <v>139</v>
      </c>
      <c r="B2279" t="s">
        <v>478</v>
      </c>
      <c r="C2279" t="s">
        <v>479</v>
      </c>
      <c r="D2279" t="s">
        <v>170</v>
      </c>
      <c r="E2279" t="s">
        <v>292</v>
      </c>
      <c r="F2279" s="347">
        <f>IF(InpOverride!F2279="",F_Inputs!F2279,InpOverride!F2279)</f>
        <v>0</v>
      </c>
      <c r="G2279" s="347">
        <f>IF(InpOverride!G2279="",F_Inputs!G2279,InpOverride!G2279)</f>
        <v>0</v>
      </c>
      <c r="H2279" s="347">
        <f>IF(InpOverride!H2279="",F_Inputs!H2279,InpOverride!H2279)</f>
        <v>0</v>
      </c>
      <c r="I2279" s="347">
        <f>IF(InpOverride!I2279="",F_Inputs!I2279,InpOverride!I2279)</f>
        <v>8.2426300000000019</v>
      </c>
      <c r="J2279" s="347">
        <f>IF(InpOverride!J2279="",F_Inputs!J2279,InpOverride!J2279)</f>
        <v>0</v>
      </c>
      <c r="K2279" s="347">
        <f>IF(InpOverride!K2279="",F_Inputs!K2279,InpOverride!K2279)</f>
        <v>0</v>
      </c>
      <c r="L2279" s="347">
        <f>IF(InpOverride!L2279="",F_Inputs!L2279,InpOverride!L2279)</f>
        <v>0</v>
      </c>
      <c r="M2279" s="347">
        <f>IF(InpOverride!M2279="",F_Inputs!M2279,InpOverride!M2279)</f>
        <v>0</v>
      </c>
    </row>
    <row r="2280" spans="1:13" x14ac:dyDescent="0.35">
      <c r="A2280" t="s">
        <v>139</v>
      </c>
      <c r="B2280" t="s">
        <v>480</v>
      </c>
      <c r="C2280" t="s">
        <v>481</v>
      </c>
      <c r="D2280" t="s">
        <v>170</v>
      </c>
      <c r="E2280" t="s">
        <v>292</v>
      </c>
      <c r="F2280" s="347">
        <f>IF(InpOverride!F2280="",F_Inputs!F2280,InpOverride!F2280)</f>
        <v>0</v>
      </c>
      <c r="G2280" s="347">
        <f>IF(InpOverride!G2280="",F_Inputs!G2280,InpOverride!G2280)</f>
        <v>0</v>
      </c>
      <c r="H2280" s="347">
        <f>IF(InpOverride!H2280="",F_Inputs!H2280,InpOverride!H2280)</f>
        <v>0</v>
      </c>
      <c r="I2280" s="347">
        <f>IF(InpOverride!I2280="",F_Inputs!I2280,InpOverride!I2280)</f>
        <v>0.15145</v>
      </c>
      <c r="J2280" s="347">
        <f>IF(InpOverride!J2280="",F_Inputs!J2280,InpOverride!J2280)</f>
        <v>0</v>
      </c>
      <c r="K2280" s="347">
        <f>IF(InpOverride!K2280="",F_Inputs!K2280,InpOverride!K2280)</f>
        <v>0</v>
      </c>
      <c r="L2280" s="347">
        <f>IF(InpOverride!L2280="",F_Inputs!L2280,InpOverride!L2280)</f>
        <v>0</v>
      </c>
      <c r="M2280" s="347">
        <f>IF(InpOverride!M2280="",F_Inputs!M2280,InpOverride!M2280)</f>
        <v>0</v>
      </c>
    </row>
    <row r="2281" spans="1:13" x14ac:dyDescent="0.35">
      <c r="A2281" t="s">
        <v>139</v>
      </c>
      <c r="B2281" t="s">
        <v>482</v>
      </c>
      <c r="C2281" t="s">
        <v>483</v>
      </c>
      <c r="D2281" t="s">
        <v>170</v>
      </c>
      <c r="E2281" t="s">
        <v>292</v>
      </c>
      <c r="F2281" s="347">
        <f>IF(InpOverride!F2281="",F_Inputs!F2281,InpOverride!F2281)</f>
        <v>0</v>
      </c>
      <c r="G2281" s="347">
        <f>IF(InpOverride!G2281="",F_Inputs!G2281,InpOverride!G2281)</f>
        <v>0</v>
      </c>
      <c r="H2281" s="347">
        <f>IF(InpOverride!H2281="",F_Inputs!H2281,InpOverride!H2281)</f>
        <v>0</v>
      </c>
      <c r="I2281" s="347">
        <f>IF(InpOverride!I2281="",F_Inputs!I2281,InpOverride!I2281)</f>
        <v>-1.95408</v>
      </c>
      <c r="J2281" s="347">
        <f>IF(InpOverride!J2281="",F_Inputs!J2281,InpOverride!J2281)</f>
        <v>0</v>
      </c>
      <c r="K2281" s="347">
        <f>IF(InpOverride!K2281="",F_Inputs!K2281,InpOverride!K2281)</f>
        <v>0</v>
      </c>
      <c r="L2281" s="347">
        <f>IF(InpOverride!L2281="",F_Inputs!L2281,InpOverride!L2281)</f>
        <v>0</v>
      </c>
      <c r="M2281" s="347">
        <f>IF(InpOverride!M2281="",F_Inputs!M2281,InpOverride!M2281)</f>
        <v>0</v>
      </c>
    </row>
    <row r="2282" spans="1:13" x14ac:dyDescent="0.35">
      <c r="A2282" t="s">
        <v>139</v>
      </c>
      <c r="B2282" t="s">
        <v>484</v>
      </c>
      <c r="C2282" t="s">
        <v>485</v>
      </c>
      <c r="D2282" t="s">
        <v>170</v>
      </c>
      <c r="E2282" t="s">
        <v>292</v>
      </c>
      <c r="F2282" s="347">
        <f>IF(InpOverride!F2282="",F_Inputs!F2282,InpOverride!F2282)</f>
        <v>0</v>
      </c>
      <c r="G2282" s="347">
        <f>IF(InpOverride!G2282="",F_Inputs!G2282,InpOverride!G2282)</f>
        <v>0</v>
      </c>
      <c r="H2282" s="347">
        <f>IF(InpOverride!H2282="",F_Inputs!H2282,InpOverride!H2282)</f>
        <v>0</v>
      </c>
      <c r="I2282" s="347">
        <f>IF(InpOverride!I2282="",F_Inputs!I2282,InpOverride!I2282)</f>
        <v>0</v>
      </c>
      <c r="J2282" s="347">
        <f>IF(InpOverride!J2282="",F_Inputs!J2282,InpOverride!J2282)</f>
        <v>0</v>
      </c>
      <c r="K2282" s="347">
        <f>IF(InpOverride!K2282="",F_Inputs!K2282,InpOverride!K2282)</f>
        <v>0</v>
      </c>
      <c r="L2282" s="347">
        <f>IF(InpOverride!L2282="",F_Inputs!L2282,InpOverride!L2282)</f>
        <v>0</v>
      </c>
      <c r="M2282" s="347">
        <f>IF(InpOverride!M2282="",F_Inputs!M2282,InpOverride!M2282)</f>
        <v>0</v>
      </c>
    </row>
    <row r="2283" spans="1:13" x14ac:dyDescent="0.35">
      <c r="A2283" t="s">
        <v>139</v>
      </c>
      <c r="B2283" t="s">
        <v>486</v>
      </c>
      <c r="C2283" t="s">
        <v>487</v>
      </c>
      <c r="D2283" t="s">
        <v>170</v>
      </c>
      <c r="E2283" t="s">
        <v>292</v>
      </c>
      <c r="F2283" s="347">
        <f>IF(InpOverride!F2283="",F_Inputs!F2283,InpOverride!F2283)</f>
        <v>0</v>
      </c>
      <c r="G2283" s="347">
        <f>IF(InpOverride!G2283="",F_Inputs!G2283,InpOverride!G2283)</f>
        <v>0</v>
      </c>
      <c r="H2283" s="347">
        <f>IF(InpOverride!H2283="",F_Inputs!H2283,InpOverride!H2283)</f>
        <v>0</v>
      </c>
      <c r="I2283" s="347">
        <f>IF(InpOverride!I2283="",F_Inputs!I2283,InpOverride!I2283)</f>
        <v>0</v>
      </c>
      <c r="J2283" s="347">
        <f>IF(InpOverride!J2283="",F_Inputs!J2283,InpOverride!J2283)</f>
        <v>0</v>
      </c>
      <c r="K2283" s="347">
        <f>IF(InpOverride!K2283="",F_Inputs!K2283,InpOverride!K2283)</f>
        <v>0</v>
      </c>
      <c r="L2283" s="347">
        <f>IF(InpOverride!L2283="",F_Inputs!L2283,InpOverride!L2283)</f>
        <v>0</v>
      </c>
      <c r="M2283" s="347">
        <f>IF(InpOverride!M2283="",F_Inputs!M2283,InpOverride!M2283)</f>
        <v>0</v>
      </c>
    </row>
    <row r="2284" spans="1:13" x14ac:dyDescent="0.35">
      <c r="A2284" t="s">
        <v>139</v>
      </c>
      <c r="B2284" t="s">
        <v>488</v>
      </c>
      <c r="C2284" t="s">
        <v>489</v>
      </c>
      <c r="D2284" t="s">
        <v>170</v>
      </c>
      <c r="E2284" t="s">
        <v>292</v>
      </c>
      <c r="F2284" s="347">
        <f>IF(InpOverride!F2284="",F_Inputs!F2284,InpOverride!F2284)</f>
        <v>0</v>
      </c>
      <c r="G2284" s="347">
        <f>IF(InpOverride!G2284="",F_Inputs!G2284,InpOverride!G2284)</f>
        <v>0</v>
      </c>
      <c r="H2284" s="347">
        <f>IF(InpOverride!H2284="",F_Inputs!H2284,InpOverride!H2284)</f>
        <v>0</v>
      </c>
      <c r="I2284" s="347">
        <f>IF(InpOverride!I2284="",F_Inputs!I2284,InpOverride!I2284)</f>
        <v>2.85264E-2</v>
      </c>
      <c r="J2284" s="347">
        <f>IF(InpOverride!J2284="",F_Inputs!J2284,InpOverride!J2284)</f>
        <v>0</v>
      </c>
      <c r="K2284" s="347">
        <f>IF(InpOverride!K2284="",F_Inputs!K2284,InpOverride!K2284)</f>
        <v>0</v>
      </c>
      <c r="L2284" s="347">
        <f>IF(InpOverride!L2284="",F_Inputs!L2284,InpOverride!L2284)</f>
        <v>0</v>
      </c>
      <c r="M2284" s="347">
        <f>IF(InpOverride!M2284="",F_Inputs!M2284,InpOverride!M2284)</f>
        <v>0</v>
      </c>
    </row>
    <row r="2285" spans="1:13" x14ac:dyDescent="0.35">
      <c r="A2285" t="s">
        <v>139</v>
      </c>
      <c r="B2285" t="s">
        <v>490</v>
      </c>
      <c r="C2285" t="s">
        <v>491</v>
      </c>
      <c r="D2285" t="s">
        <v>170</v>
      </c>
      <c r="E2285" t="s">
        <v>292</v>
      </c>
      <c r="F2285" s="347">
        <f>IF(InpOverride!F2285="",F_Inputs!F2285,InpOverride!F2285)</f>
        <v>0</v>
      </c>
      <c r="G2285" s="347">
        <f>IF(InpOverride!G2285="",F_Inputs!G2285,InpOverride!G2285)</f>
        <v>0</v>
      </c>
      <c r="H2285" s="347">
        <f>IF(InpOverride!H2285="",F_Inputs!H2285,InpOverride!H2285)</f>
        <v>0</v>
      </c>
      <c r="I2285" s="347">
        <f>IF(InpOverride!I2285="",F_Inputs!I2285,InpOverride!I2285)</f>
        <v>-1.6428000000000011</v>
      </c>
      <c r="J2285" s="347">
        <f>IF(InpOverride!J2285="",F_Inputs!J2285,InpOverride!J2285)</f>
        <v>0</v>
      </c>
      <c r="K2285" s="347">
        <f>IF(InpOverride!K2285="",F_Inputs!K2285,InpOverride!K2285)</f>
        <v>0</v>
      </c>
      <c r="L2285" s="347">
        <f>IF(InpOverride!L2285="",F_Inputs!L2285,InpOverride!L2285)</f>
        <v>0</v>
      </c>
      <c r="M2285" s="347">
        <f>IF(InpOverride!M2285="",F_Inputs!M2285,InpOverride!M2285)</f>
        <v>0</v>
      </c>
    </row>
    <row r="2286" spans="1:13" x14ac:dyDescent="0.35">
      <c r="A2286" t="s">
        <v>139</v>
      </c>
      <c r="B2286" t="s">
        <v>492</v>
      </c>
      <c r="C2286" t="s">
        <v>493</v>
      </c>
      <c r="D2286" t="s">
        <v>170</v>
      </c>
      <c r="E2286" t="s">
        <v>292</v>
      </c>
      <c r="F2286" s="347">
        <f>IF(InpOverride!F2286="",F_Inputs!F2286,InpOverride!F2286)</f>
        <v>0</v>
      </c>
      <c r="G2286" s="347">
        <f>IF(InpOverride!G2286="",F_Inputs!G2286,InpOverride!G2286)</f>
        <v>0</v>
      </c>
      <c r="H2286" s="347">
        <f>IF(InpOverride!H2286="",F_Inputs!H2286,InpOverride!H2286)</f>
        <v>0</v>
      </c>
      <c r="I2286" s="347">
        <f>IF(InpOverride!I2286="",F_Inputs!I2286,InpOverride!I2286)</f>
        <v>1.2225600000000891E-2</v>
      </c>
      <c r="J2286" s="347">
        <f>IF(InpOverride!J2286="",F_Inputs!J2286,InpOverride!J2286)</f>
        <v>0</v>
      </c>
      <c r="K2286" s="347">
        <f>IF(InpOverride!K2286="",F_Inputs!K2286,InpOverride!K2286)</f>
        <v>0</v>
      </c>
      <c r="L2286" s="347">
        <f>IF(InpOverride!L2286="",F_Inputs!L2286,InpOverride!L2286)</f>
        <v>0</v>
      </c>
      <c r="M2286" s="347">
        <f>IF(InpOverride!M2286="",F_Inputs!M2286,InpOverride!M2286)</f>
        <v>0</v>
      </c>
    </row>
    <row r="2287" spans="1:13" x14ac:dyDescent="0.35">
      <c r="A2287" t="s">
        <v>139</v>
      </c>
      <c r="B2287" t="s">
        <v>494</v>
      </c>
      <c r="C2287" t="s">
        <v>495</v>
      </c>
      <c r="D2287" t="s">
        <v>170</v>
      </c>
      <c r="E2287" t="s">
        <v>292</v>
      </c>
      <c r="F2287" s="347">
        <f>IF(InpOverride!F2287="",F_Inputs!F2287,InpOverride!F2287)</f>
        <v>0</v>
      </c>
      <c r="G2287" s="347">
        <f>IF(InpOverride!G2287="",F_Inputs!G2287,InpOverride!G2287)</f>
        <v>0</v>
      </c>
      <c r="H2287" s="347">
        <f>IF(InpOverride!H2287="",F_Inputs!H2287,InpOverride!H2287)</f>
        <v>0</v>
      </c>
      <c r="I2287" s="347">
        <f>IF(InpOverride!I2287="",F_Inputs!I2287,InpOverride!I2287)</f>
        <v>0</v>
      </c>
      <c r="J2287" s="347">
        <f>IF(InpOverride!J2287="",F_Inputs!J2287,InpOverride!J2287)</f>
        <v>0</v>
      </c>
      <c r="K2287" s="347">
        <f>IF(InpOverride!K2287="",F_Inputs!K2287,InpOverride!K2287)</f>
        <v>0</v>
      </c>
      <c r="L2287" s="347">
        <f>IF(InpOverride!L2287="",F_Inputs!L2287,InpOverride!L2287)</f>
        <v>0</v>
      </c>
      <c r="M2287" s="347">
        <f>IF(InpOverride!M2287="",F_Inputs!M2287,InpOverride!M2287)</f>
        <v>0</v>
      </c>
    </row>
    <row r="2288" spans="1:13" x14ac:dyDescent="0.35">
      <c r="A2288" t="s">
        <v>139</v>
      </c>
      <c r="B2288" t="s">
        <v>496</v>
      </c>
      <c r="C2288" t="s">
        <v>497</v>
      </c>
      <c r="D2288" t="s">
        <v>170</v>
      </c>
      <c r="E2288" t="s">
        <v>292</v>
      </c>
      <c r="F2288" s="347">
        <f>IF(InpOverride!F2288="",F_Inputs!F2288,InpOverride!F2288)</f>
        <v>0</v>
      </c>
      <c r="G2288" s="347">
        <f>IF(InpOverride!G2288="",F_Inputs!G2288,InpOverride!G2288)</f>
        <v>0</v>
      </c>
      <c r="H2288" s="347">
        <f>IF(InpOverride!H2288="",F_Inputs!H2288,InpOverride!H2288)</f>
        <v>0</v>
      </c>
      <c r="I2288" s="347">
        <f>IF(InpOverride!I2288="",F_Inputs!I2288,InpOverride!I2288)</f>
        <v>0</v>
      </c>
      <c r="J2288" s="347">
        <f>IF(InpOverride!J2288="",F_Inputs!J2288,InpOverride!J2288)</f>
        <v>0</v>
      </c>
      <c r="K2288" s="347">
        <f>IF(InpOverride!K2288="",F_Inputs!K2288,InpOverride!K2288)</f>
        <v>0</v>
      </c>
      <c r="L2288" s="347">
        <f>IF(InpOverride!L2288="",F_Inputs!L2288,InpOverride!L2288)</f>
        <v>0</v>
      </c>
      <c r="M2288" s="347">
        <f>IF(InpOverride!M2288="",F_Inputs!M2288,InpOverride!M2288)</f>
        <v>0</v>
      </c>
    </row>
    <row r="2289" spans="1:13" x14ac:dyDescent="0.35">
      <c r="A2289" t="s">
        <v>139</v>
      </c>
      <c r="B2289" t="s">
        <v>498</v>
      </c>
      <c r="C2289" t="s">
        <v>499</v>
      </c>
      <c r="D2289" t="s">
        <v>170</v>
      </c>
      <c r="E2289" t="s">
        <v>292</v>
      </c>
      <c r="F2289" s="347">
        <f>IF(InpOverride!F2289="",F_Inputs!F2289,InpOverride!F2289)</f>
        <v>0</v>
      </c>
      <c r="G2289" s="347">
        <f>IF(InpOverride!G2289="",F_Inputs!G2289,InpOverride!G2289)</f>
        <v>0</v>
      </c>
      <c r="H2289" s="347">
        <f>IF(InpOverride!H2289="",F_Inputs!H2289,InpOverride!H2289)</f>
        <v>0</v>
      </c>
      <c r="I2289" s="347">
        <f>IF(InpOverride!I2289="",F_Inputs!I2289,InpOverride!I2289)</f>
        <v>0</v>
      </c>
      <c r="J2289" s="347">
        <f>IF(InpOverride!J2289="",F_Inputs!J2289,InpOverride!J2289)</f>
        <v>0</v>
      </c>
      <c r="K2289" s="347">
        <f>IF(InpOverride!K2289="",F_Inputs!K2289,InpOverride!K2289)</f>
        <v>0</v>
      </c>
      <c r="L2289" s="347">
        <f>IF(InpOverride!L2289="",F_Inputs!L2289,InpOverride!L2289)</f>
        <v>0</v>
      </c>
      <c r="M2289" s="347">
        <f>IF(InpOverride!M2289="",F_Inputs!M2289,InpOverride!M2289)</f>
        <v>0</v>
      </c>
    </row>
    <row r="2290" spans="1:13" x14ac:dyDescent="0.35">
      <c r="A2290" t="s">
        <v>139</v>
      </c>
      <c r="B2290" t="s">
        <v>500</v>
      </c>
      <c r="C2290" t="s">
        <v>501</v>
      </c>
      <c r="D2290" t="s">
        <v>170</v>
      </c>
      <c r="E2290" t="s">
        <v>292</v>
      </c>
      <c r="F2290" s="347">
        <f>IF(InpOverride!F2290="",F_Inputs!F2290,InpOverride!F2290)</f>
        <v>0</v>
      </c>
      <c r="G2290" s="347">
        <f>IF(InpOverride!G2290="",F_Inputs!G2290,InpOverride!G2290)</f>
        <v>0</v>
      </c>
      <c r="H2290" s="347">
        <f>IF(InpOverride!H2290="",F_Inputs!H2290,InpOverride!H2290)</f>
        <v>0</v>
      </c>
      <c r="I2290" s="347">
        <f>IF(InpOverride!I2290="",F_Inputs!I2290,InpOverride!I2290)</f>
        <v>0</v>
      </c>
      <c r="J2290" s="347">
        <f>IF(InpOverride!J2290="",F_Inputs!J2290,InpOverride!J2290)</f>
        <v>0</v>
      </c>
      <c r="K2290" s="347">
        <f>IF(InpOverride!K2290="",F_Inputs!K2290,InpOverride!K2290)</f>
        <v>0</v>
      </c>
      <c r="L2290" s="347">
        <f>IF(InpOverride!L2290="",F_Inputs!L2290,InpOverride!L2290)</f>
        <v>0</v>
      </c>
      <c r="M2290" s="347">
        <f>IF(InpOverride!M2290="",F_Inputs!M2290,InpOverride!M2290)</f>
        <v>0</v>
      </c>
    </row>
    <row r="2291" spans="1:13" x14ac:dyDescent="0.35">
      <c r="A2291" t="s">
        <v>139</v>
      </c>
      <c r="B2291" t="s">
        <v>502</v>
      </c>
      <c r="C2291" t="s">
        <v>503</v>
      </c>
      <c r="D2291" t="s">
        <v>170</v>
      </c>
      <c r="E2291" t="s">
        <v>292</v>
      </c>
      <c r="F2291" s="347">
        <f>IF(InpOverride!F2291="",F_Inputs!F2291,InpOverride!F2291)</f>
        <v>0</v>
      </c>
      <c r="G2291" s="347">
        <f>IF(InpOverride!G2291="",F_Inputs!G2291,InpOverride!G2291)</f>
        <v>0</v>
      </c>
      <c r="H2291" s="347">
        <f>IF(InpOverride!H2291="",F_Inputs!H2291,InpOverride!H2291)</f>
        <v>0</v>
      </c>
      <c r="I2291" s="347">
        <f>IF(InpOverride!I2291="",F_Inputs!I2291,InpOverride!I2291)</f>
        <v>0</v>
      </c>
      <c r="J2291" s="347">
        <f>IF(InpOverride!J2291="",F_Inputs!J2291,InpOverride!J2291)</f>
        <v>0</v>
      </c>
      <c r="K2291" s="347">
        <f>IF(InpOverride!K2291="",F_Inputs!K2291,InpOverride!K2291)</f>
        <v>0</v>
      </c>
      <c r="L2291" s="347">
        <f>IF(InpOverride!L2291="",F_Inputs!L2291,InpOverride!L2291)</f>
        <v>0</v>
      </c>
      <c r="M2291" s="347">
        <f>IF(InpOverride!M2291="",F_Inputs!M2291,InpOverride!M2291)</f>
        <v>0</v>
      </c>
    </row>
    <row r="2292" spans="1:13" x14ac:dyDescent="0.35">
      <c r="A2292" t="s">
        <v>139</v>
      </c>
      <c r="B2292" t="s">
        <v>504</v>
      </c>
      <c r="C2292" t="s">
        <v>505</v>
      </c>
      <c r="D2292" t="s">
        <v>170</v>
      </c>
      <c r="E2292" t="s">
        <v>292</v>
      </c>
      <c r="F2292" s="347">
        <f>IF(InpOverride!F2292="",F_Inputs!F2292,InpOverride!F2292)</f>
        <v>0</v>
      </c>
      <c r="G2292" s="347">
        <f>IF(InpOverride!G2292="",F_Inputs!G2292,InpOverride!G2292)</f>
        <v>0</v>
      </c>
      <c r="H2292" s="347">
        <f>IF(InpOverride!H2292="",F_Inputs!H2292,InpOverride!H2292)</f>
        <v>0</v>
      </c>
      <c r="I2292" s="347">
        <f>IF(InpOverride!I2292="",F_Inputs!I2292,InpOverride!I2292)</f>
        <v>0</v>
      </c>
      <c r="J2292" s="347">
        <f>IF(InpOverride!J2292="",F_Inputs!J2292,InpOverride!J2292)</f>
        <v>0</v>
      </c>
      <c r="K2292" s="347">
        <f>IF(InpOverride!K2292="",F_Inputs!K2292,InpOverride!K2292)</f>
        <v>0</v>
      </c>
      <c r="L2292" s="347">
        <f>IF(InpOverride!L2292="",F_Inputs!L2292,InpOverride!L2292)</f>
        <v>0</v>
      </c>
      <c r="M2292" s="347">
        <f>IF(InpOverride!M2292="",F_Inputs!M2292,InpOverride!M2292)</f>
        <v>0</v>
      </c>
    </row>
    <row r="2293" spans="1:13" x14ac:dyDescent="0.35">
      <c r="A2293" t="s">
        <v>139</v>
      </c>
      <c r="B2293" t="s">
        <v>506</v>
      </c>
      <c r="C2293" t="s">
        <v>507</v>
      </c>
      <c r="D2293" t="s">
        <v>170</v>
      </c>
      <c r="E2293" t="s">
        <v>292</v>
      </c>
      <c r="F2293" s="347">
        <f>IF(InpOverride!F2293="",F_Inputs!F2293,InpOverride!F2293)</f>
        <v>0</v>
      </c>
      <c r="G2293" s="347">
        <f>IF(InpOverride!G2293="",F_Inputs!G2293,InpOverride!G2293)</f>
        <v>0</v>
      </c>
      <c r="H2293" s="347">
        <f>IF(InpOverride!H2293="",F_Inputs!H2293,InpOverride!H2293)</f>
        <v>0</v>
      </c>
      <c r="I2293" s="347">
        <f>IF(InpOverride!I2293="",F_Inputs!I2293,InpOverride!I2293)</f>
        <v>0</v>
      </c>
      <c r="J2293" s="347">
        <f>IF(InpOverride!J2293="",F_Inputs!J2293,InpOverride!J2293)</f>
        <v>0</v>
      </c>
      <c r="K2293" s="347">
        <f>IF(InpOverride!K2293="",F_Inputs!K2293,InpOverride!K2293)</f>
        <v>0</v>
      </c>
      <c r="L2293" s="347">
        <f>IF(InpOverride!L2293="",F_Inputs!L2293,InpOverride!L2293)</f>
        <v>0</v>
      </c>
      <c r="M2293" s="347">
        <f>IF(InpOverride!M2293="",F_Inputs!M2293,InpOverride!M2293)</f>
        <v>0</v>
      </c>
    </row>
    <row r="2294" spans="1:13" x14ac:dyDescent="0.35">
      <c r="A2294" t="s">
        <v>139</v>
      </c>
      <c r="B2294" t="s">
        <v>508</v>
      </c>
      <c r="C2294" t="s">
        <v>509</v>
      </c>
      <c r="D2294" t="s">
        <v>170</v>
      </c>
      <c r="E2294" t="s">
        <v>292</v>
      </c>
      <c r="F2294" s="347">
        <f>IF(InpOverride!F2294="",F_Inputs!F2294,InpOverride!F2294)</f>
        <v>0</v>
      </c>
      <c r="G2294" s="347">
        <f>IF(InpOverride!G2294="",F_Inputs!G2294,InpOverride!G2294)</f>
        <v>0</v>
      </c>
      <c r="H2294" s="347">
        <f>IF(InpOverride!H2294="",F_Inputs!H2294,InpOverride!H2294)</f>
        <v>0</v>
      </c>
      <c r="I2294" s="347">
        <f>IF(InpOverride!I2294="",F_Inputs!I2294,InpOverride!I2294)</f>
        <v>0</v>
      </c>
      <c r="J2294" s="347">
        <f>IF(InpOverride!J2294="",F_Inputs!J2294,InpOverride!J2294)</f>
        <v>0</v>
      </c>
      <c r="K2294" s="347">
        <f>IF(InpOverride!K2294="",F_Inputs!K2294,InpOverride!K2294)</f>
        <v>0</v>
      </c>
      <c r="L2294" s="347">
        <f>IF(InpOverride!L2294="",F_Inputs!L2294,InpOverride!L2294)</f>
        <v>0</v>
      </c>
      <c r="M2294" s="347">
        <f>IF(InpOverride!M2294="",F_Inputs!M2294,InpOverride!M2294)</f>
        <v>0</v>
      </c>
    </row>
    <row r="2295" spans="1:13" x14ac:dyDescent="0.35">
      <c r="A2295" t="s">
        <v>139</v>
      </c>
      <c r="B2295" t="s">
        <v>510</v>
      </c>
      <c r="C2295" t="s">
        <v>511</v>
      </c>
      <c r="D2295" t="s">
        <v>170</v>
      </c>
      <c r="E2295" t="s">
        <v>292</v>
      </c>
      <c r="F2295" s="347">
        <f>IF(InpOverride!F2295="",F_Inputs!F2295,InpOverride!F2295)</f>
        <v>0</v>
      </c>
      <c r="G2295" s="347">
        <f>IF(InpOverride!G2295="",F_Inputs!G2295,InpOverride!G2295)</f>
        <v>0</v>
      </c>
      <c r="H2295" s="347">
        <f>IF(InpOverride!H2295="",F_Inputs!H2295,InpOverride!H2295)</f>
        <v>0</v>
      </c>
      <c r="I2295" s="347">
        <f>IF(InpOverride!I2295="",F_Inputs!I2295,InpOverride!I2295)</f>
        <v>0</v>
      </c>
      <c r="J2295" s="347">
        <f>IF(InpOverride!J2295="",F_Inputs!J2295,InpOverride!J2295)</f>
        <v>0</v>
      </c>
      <c r="K2295" s="347">
        <f>IF(InpOverride!K2295="",F_Inputs!K2295,InpOverride!K2295)</f>
        <v>0</v>
      </c>
      <c r="L2295" s="347">
        <f>IF(InpOverride!L2295="",F_Inputs!L2295,InpOverride!L2295)</f>
        <v>0</v>
      </c>
      <c r="M2295" s="347">
        <f>IF(InpOverride!M2295="",F_Inputs!M2295,InpOverride!M2295)</f>
        <v>0</v>
      </c>
    </row>
    <row r="2296" spans="1:13" x14ac:dyDescent="0.35">
      <c r="A2296" t="s">
        <v>139</v>
      </c>
      <c r="B2296" t="s">
        <v>512</v>
      </c>
      <c r="C2296" t="s">
        <v>513</v>
      </c>
      <c r="D2296" t="s">
        <v>170</v>
      </c>
      <c r="E2296" t="s">
        <v>292</v>
      </c>
      <c r="F2296" s="347">
        <f>IF(InpOverride!F2296="",F_Inputs!F2296,InpOverride!F2296)</f>
        <v>0</v>
      </c>
      <c r="G2296" s="347">
        <f>IF(InpOverride!G2296="",F_Inputs!G2296,InpOverride!G2296)</f>
        <v>0</v>
      </c>
      <c r="H2296" s="347">
        <f>IF(InpOverride!H2296="",F_Inputs!H2296,InpOverride!H2296)</f>
        <v>0</v>
      </c>
      <c r="I2296" s="347">
        <f>IF(InpOverride!I2296="",F_Inputs!I2296,InpOverride!I2296)</f>
        <v>0</v>
      </c>
      <c r="J2296" s="347">
        <f>IF(InpOverride!J2296="",F_Inputs!J2296,InpOverride!J2296)</f>
        <v>0</v>
      </c>
      <c r="K2296" s="347">
        <f>IF(InpOverride!K2296="",F_Inputs!K2296,InpOverride!K2296)</f>
        <v>0</v>
      </c>
      <c r="L2296" s="347">
        <f>IF(InpOverride!L2296="",F_Inputs!L2296,InpOverride!L2296)</f>
        <v>0</v>
      </c>
      <c r="M2296" s="347">
        <f>IF(InpOverride!M2296="",F_Inputs!M2296,InpOverride!M2296)</f>
        <v>0</v>
      </c>
    </row>
    <row r="2297" spans="1:13" x14ac:dyDescent="0.35">
      <c r="A2297" t="s">
        <v>139</v>
      </c>
      <c r="B2297" t="s">
        <v>514</v>
      </c>
      <c r="C2297" t="s">
        <v>515</v>
      </c>
      <c r="D2297" t="s">
        <v>170</v>
      </c>
      <c r="E2297" t="s">
        <v>292</v>
      </c>
      <c r="F2297" s="347">
        <f>IF(InpOverride!F2297="",F_Inputs!F2297,InpOverride!F2297)</f>
        <v>0</v>
      </c>
      <c r="G2297" s="347">
        <f>IF(InpOverride!G2297="",F_Inputs!G2297,InpOverride!G2297)</f>
        <v>0</v>
      </c>
      <c r="H2297" s="347">
        <f>IF(InpOverride!H2297="",F_Inputs!H2297,InpOverride!H2297)</f>
        <v>0</v>
      </c>
      <c r="I2297" s="347">
        <f>IF(InpOverride!I2297="",F_Inputs!I2297,InpOverride!I2297)</f>
        <v>0</v>
      </c>
      <c r="J2297" s="347">
        <f>IF(InpOverride!J2297="",F_Inputs!J2297,InpOverride!J2297)</f>
        <v>0</v>
      </c>
      <c r="K2297" s="347">
        <f>IF(InpOverride!K2297="",F_Inputs!K2297,InpOverride!K2297)</f>
        <v>0</v>
      </c>
      <c r="L2297" s="347">
        <f>IF(InpOverride!L2297="",F_Inputs!L2297,InpOverride!L2297)</f>
        <v>0</v>
      </c>
      <c r="M2297" s="347">
        <f>IF(InpOverride!M2297="",F_Inputs!M2297,InpOverride!M2297)</f>
        <v>0</v>
      </c>
    </row>
    <row r="2298" spans="1:13" x14ac:dyDescent="0.35">
      <c r="A2298" t="s">
        <v>139</v>
      </c>
      <c r="B2298" t="s">
        <v>516</v>
      </c>
      <c r="C2298" t="s">
        <v>517</v>
      </c>
      <c r="D2298" t="s">
        <v>170</v>
      </c>
      <c r="E2298" t="s">
        <v>292</v>
      </c>
      <c r="F2298" s="347">
        <f>IF(InpOverride!F2298="",F_Inputs!F2298,InpOverride!F2298)</f>
        <v>0</v>
      </c>
      <c r="G2298" s="347">
        <f>IF(InpOverride!G2298="",F_Inputs!G2298,InpOverride!G2298)</f>
        <v>0</v>
      </c>
      <c r="H2298" s="347">
        <f>IF(InpOverride!H2298="",F_Inputs!H2298,InpOverride!H2298)</f>
        <v>0</v>
      </c>
      <c r="I2298" s="347">
        <f>IF(InpOverride!I2298="",F_Inputs!I2298,InpOverride!I2298)</f>
        <v>35.387</v>
      </c>
      <c r="J2298" s="347">
        <f>IF(InpOverride!J2298="",F_Inputs!J2298,InpOverride!J2298)</f>
        <v>0</v>
      </c>
      <c r="K2298" s="347">
        <f>IF(InpOverride!K2298="",F_Inputs!K2298,InpOverride!K2298)</f>
        <v>0</v>
      </c>
      <c r="L2298" s="347">
        <f>IF(InpOverride!L2298="",F_Inputs!L2298,InpOverride!L2298)</f>
        <v>0</v>
      </c>
      <c r="M2298" s="347">
        <f>IF(InpOverride!M2298="",F_Inputs!M2298,InpOverride!M2298)</f>
        <v>0</v>
      </c>
    </row>
    <row r="2299" spans="1:13" x14ac:dyDescent="0.35">
      <c r="A2299" t="s">
        <v>139</v>
      </c>
      <c r="B2299" t="s">
        <v>518</v>
      </c>
      <c r="C2299" t="s">
        <v>519</v>
      </c>
      <c r="D2299" t="s">
        <v>170</v>
      </c>
      <c r="E2299" t="s">
        <v>292</v>
      </c>
      <c r="F2299" s="347">
        <f>IF(InpOverride!F2299="",F_Inputs!F2299,InpOverride!F2299)</f>
        <v>0</v>
      </c>
      <c r="G2299" s="347">
        <f>IF(InpOverride!G2299="",F_Inputs!G2299,InpOverride!G2299)</f>
        <v>0</v>
      </c>
      <c r="H2299" s="347">
        <f>IF(InpOverride!H2299="",F_Inputs!H2299,InpOverride!H2299)</f>
        <v>0</v>
      </c>
      <c r="I2299" s="347">
        <f>IF(InpOverride!I2299="",F_Inputs!I2299,InpOverride!I2299)</f>
        <v>293.88400000000001</v>
      </c>
      <c r="J2299" s="347">
        <f>IF(InpOverride!J2299="",F_Inputs!J2299,InpOverride!J2299)</f>
        <v>0</v>
      </c>
      <c r="K2299" s="347">
        <f>IF(InpOverride!K2299="",F_Inputs!K2299,InpOverride!K2299)</f>
        <v>0</v>
      </c>
      <c r="L2299" s="347">
        <f>IF(InpOverride!L2299="",F_Inputs!L2299,InpOverride!L2299)</f>
        <v>0</v>
      </c>
      <c r="M2299" s="347">
        <f>IF(InpOverride!M2299="",F_Inputs!M2299,InpOverride!M2299)</f>
        <v>0</v>
      </c>
    </row>
    <row r="2300" spans="1:13" x14ac:dyDescent="0.35">
      <c r="A2300" t="s">
        <v>139</v>
      </c>
      <c r="B2300" t="s">
        <v>520</v>
      </c>
      <c r="C2300" t="s">
        <v>521</v>
      </c>
      <c r="D2300" t="s">
        <v>170</v>
      </c>
      <c r="E2300" t="s">
        <v>292</v>
      </c>
      <c r="F2300" s="347">
        <f>IF(InpOverride!F2300="",F_Inputs!F2300,InpOverride!F2300)</f>
        <v>0</v>
      </c>
      <c r="G2300" s="347">
        <f>IF(InpOverride!G2300="",F_Inputs!G2300,InpOverride!G2300)</f>
        <v>0</v>
      </c>
      <c r="H2300" s="347">
        <f>IF(InpOverride!H2300="",F_Inputs!H2300,InpOverride!H2300)</f>
        <v>0</v>
      </c>
      <c r="I2300" s="347">
        <f>IF(InpOverride!I2300="",F_Inputs!I2300,InpOverride!I2300)</f>
        <v>529.27599999999995</v>
      </c>
      <c r="J2300" s="347">
        <f>IF(InpOverride!J2300="",F_Inputs!J2300,InpOverride!J2300)</f>
        <v>0</v>
      </c>
      <c r="K2300" s="347">
        <f>IF(InpOverride!K2300="",F_Inputs!K2300,InpOverride!K2300)</f>
        <v>0</v>
      </c>
      <c r="L2300" s="347">
        <f>IF(InpOverride!L2300="",F_Inputs!L2300,InpOverride!L2300)</f>
        <v>0</v>
      </c>
      <c r="M2300" s="347">
        <f>IF(InpOverride!M2300="",F_Inputs!M2300,InpOverride!M2300)</f>
        <v>0</v>
      </c>
    </row>
    <row r="2301" spans="1:13" x14ac:dyDescent="0.35">
      <c r="A2301" t="s">
        <v>139</v>
      </c>
      <c r="B2301" t="s">
        <v>522</v>
      </c>
      <c r="C2301" t="s">
        <v>523</v>
      </c>
      <c r="D2301" t="s">
        <v>170</v>
      </c>
      <c r="E2301" t="s">
        <v>292</v>
      </c>
      <c r="F2301" s="347">
        <f>IF(InpOverride!F2301="",F_Inputs!F2301,InpOverride!F2301)</f>
        <v>0</v>
      </c>
      <c r="G2301" s="347">
        <f>IF(InpOverride!G2301="",F_Inputs!G2301,InpOverride!G2301)</f>
        <v>0</v>
      </c>
      <c r="H2301" s="347">
        <f>IF(InpOverride!H2301="",F_Inputs!H2301,InpOverride!H2301)</f>
        <v>0</v>
      </c>
      <c r="I2301" s="347">
        <f>IF(InpOverride!I2301="",F_Inputs!I2301,InpOverride!I2301)</f>
        <v>62.993000000000002</v>
      </c>
      <c r="J2301" s="347">
        <f>IF(InpOverride!J2301="",F_Inputs!J2301,InpOverride!J2301)</f>
        <v>0</v>
      </c>
      <c r="K2301" s="347">
        <f>IF(InpOverride!K2301="",F_Inputs!K2301,InpOverride!K2301)</f>
        <v>0</v>
      </c>
      <c r="L2301" s="347">
        <f>IF(InpOverride!L2301="",F_Inputs!L2301,InpOverride!L2301)</f>
        <v>0</v>
      </c>
      <c r="M2301" s="347">
        <f>IF(InpOverride!M2301="",F_Inputs!M2301,InpOverride!M2301)</f>
        <v>0</v>
      </c>
    </row>
    <row r="2302" spans="1:13" x14ac:dyDescent="0.35">
      <c r="A2302" t="s">
        <v>139</v>
      </c>
      <c r="B2302" t="s">
        <v>524</v>
      </c>
      <c r="C2302" t="s">
        <v>525</v>
      </c>
      <c r="D2302" t="s">
        <v>170</v>
      </c>
      <c r="E2302" t="s">
        <v>292</v>
      </c>
      <c r="F2302" s="347">
        <f>IF(InpOverride!F2302="",F_Inputs!F2302,InpOverride!F2302)</f>
        <v>0</v>
      </c>
      <c r="G2302" s="347">
        <f>IF(InpOverride!G2302="",F_Inputs!G2302,InpOverride!G2302)</f>
        <v>0</v>
      </c>
      <c r="H2302" s="347">
        <f>IF(InpOverride!H2302="",F_Inputs!H2302,InpOverride!H2302)</f>
        <v>0</v>
      </c>
      <c r="I2302" s="347">
        <f>IF(InpOverride!I2302="",F_Inputs!I2302,InpOverride!I2302)</f>
        <v>0</v>
      </c>
      <c r="J2302" s="347">
        <f>IF(InpOverride!J2302="",F_Inputs!J2302,InpOverride!J2302)</f>
        <v>0</v>
      </c>
      <c r="K2302" s="347">
        <f>IF(InpOverride!K2302="",F_Inputs!K2302,InpOverride!K2302)</f>
        <v>0</v>
      </c>
      <c r="L2302" s="347">
        <f>IF(InpOverride!L2302="",F_Inputs!L2302,InpOverride!L2302)</f>
        <v>0</v>
      </c>
      <c r="M2302" s="347">
        <f>IF(InpOverride!M2302="",F_Inputs!M2302,InpOverride!M2302)</f>
        <v>0</v>
      </c>
    </row>
    <row r="2303" spans="1:13" x14ac:dyDescent="0.35">
      <c r="A2303" t="s">
        <v>139</v>
      </c>
      <c r="B2303" t="s">
        <v>526</v>
      </c>
      <c r="C2303" t="s">
        <v>527</v>
      </c>
      <c r="D2303" t="s">
        <v>170</v>
      </c>
      <c r="E2303" t="s">
        <v>292</v>
      </c>
      <c r="F2303" s="347">
        <f>IF(InpOverride!F2303="",F_Inputs!F2303,InpOverride!F2303)</f>
        <v>0</v>
      </c>
      <c r="G2303" s="347">
        <f>IF(InpOverride!G2303="",F_Inputs!G2303,InpOverride!G2303)</f>
        <v>0</v>
      </c>
      <c r="H2303" s="347">
        <f>IF(InpOverride!H2303="",F_Inputs!H2303,InpOverride!H2303)</f>
        <v>0</v>
      </c>
      <c r="I2303" s="347">
        <f>IF(InpOverride!I2303="",F_Inputs!I2303,InpOverride!I2303)</f>
        <v>35.387</v>
      </c>
      <c r="J2303" s="347">
        <f>IF(InpOverride!J2303="",F_Inputs!J2303,InpOverride!J2303)</f>
        <v>0</v>
      </c>
      <c r="K2303" s="347">
        <f>IF(InpOverride!K2303="",F_Inputs!K2303,InpOverride!K2303)</f>
        <v>0</v>
      </c>
      <c r="L2303" s="347">
        <f>IF(InpOverride!L2303="",F_Inputs!L2303,InpOverride!L2303)</f>
        <v>0</v>
      </c>
      <c r="M2303" s="347">
        <f>IF(InpOverride!M2303="",F_Inputs!M2303,InpOverride!M2303)</f>
        <v>0</v>
      </c>
    </row>
    <row r="2304" spans="1:13" x14ac:dyDescent="0.35">
      <c r="A2304" t="s">
        <v>139</v>
      </c>
      <c r="B2304" t="s">
        <v>528</v>
      </c>
      <c r="C2304" t="s">
        <v>529</v>
      </c>
      <c r="D2304" t="s">
        <v>170</v>
      </c>
      <c r="E2304" t="s">
        <v>292</v>
      </c>
      <c r="F2304" s="347">
        <f>IF(InpOverride!F2304="",F_Inputs!F2304,InpOverride!F2304)</f>
        <v>0</v>
      </c>
      <c r="G2304" s="347">
        <f>IF(InpOverride!G2304="",F_Inputs!G2304,InpOverride!G2304)</f>
        <v>0</v>
      </c>
      <c r="H2304" s="347">
        <f>IF(InpOverride!H2304="",F_Inputs!H2304,InpOverride!H2304)</f>
        <v>0</v>
      </c>
      <c r="I2304" s="347">
        <f>IF(InpOverride!I2304="",F_Inputs!I2304,InpOverride!I2304)</f>
        <v>293.88400000000001</v>
      </c>
      <c r="J2304" s="347">
        <f>IF(InpOverride!J2304="",F_Inputs!J2304,InpOverride!J2304)</f>
        <v>0</v>
      </c>
      <c r="K2304" s="347">
        <f>IF(InpOverride!K2304="",F_Inputs!K2304,InpOverride!K2304)</f>
        <v>0</v>
      </c>
      <c r="L2304" s="347">
        <f>IF(InpOverride!L2304="",F_Inputs!L2304,InpOverride!L2304)</f>
        <v>0</v>
      </c>
      <c r="M2304" s="347">
        <f>IF(InpOverride!M2304="",F_Inputs!M2304,InpOverride!M2304)</f>
        <v>0</v>
      </c>
    </row>
    <row r="2305" spans="1:13" x14ac:dyDescent="0.35">
      <c r="A2305" t="s">
        <v>139</v>
      </c>
      <c r="B2305" t="s">
        <v>530</v>
      </c>
      <c r="C2305" t="s">
        <v>531</v>
      </c>
      <c r="D2305" t="s">
        <v>170</v>
      </c>
      <c r="E2305" t="s">
        <v>292</v>
      </c>
      <c r="F2305" s="347">
        <f>IF(InpOverride!F2305="",F_Inputs!F2305,InpOverride!F2305)</f>
        <v>0</v>
      </c>
      <c r="G2305" s="347">
        <f>IF(InpOverride!G2305="",F_Inputs!G2305,InpOverride!G2305)</f>
        <v>0</v>
      </c>
      <c r="H2305" s="347">
        <f>IF(InpOverride!H2305="",F_Inputs!H2305,InpOverride!H2305)</f>
        <v>0</v>
      </c>
      <c r="I2305" s="347">
        <f>IF(InpOverride!I2305="",F_Inputs!I2305,InpOverride!I2305)</f>
        <v>529.27599999999995</v>
      </c>
      <c r="J2305" s="347">
        <f>IF(InpOverride!J2305="",F_Inputs!J2305,InpOverride!J2305)</f>
        <v>0</v>
      </c>
      <c r="K2305" s="347">
        <f>IF(InpOverride!K2305="",F_Inputs!K2305,InpOverride!K2305)</f>
        <v>0</v>
      </c>
      <c r="L2305" s="347">
        <f>IF(InpOverride!L2305="",F_Inputs!L2305,InpOverride!L2305)</f>
        <v>0</v>
      </c>
      <c r="M2305" s="347">
        <f>IF(InpOverride!M2305="",F_Inputs!M2305,InpOverride!M2305)</f>
        <v>0</v>
      </c>
    </row>
    <row r="2306" spans="1:13" x14ac:dyDescent="0.35">
      <c r="A2306" t="s">
        <v>139</v>
      </c>
      <c r="B2306" t="s">
        <v>532</v>
      </c>
      <c r="C2306" t="s">
        <v>533</v>
      </c>
      <c r="D2306" t="s">
        <v>170</v>
      </c>
      <c r="E2306" t="s">
        <v>292</v>
      </c>
      <c r="F2306" s="347">
        <f>IF(InpOverride!F2306="",F_Inputs!F2306,InpOverride!F2306)</f>
        <v>0</v>
      </c>
      <c r="G2306" s="347">
        <f>IF(InpOverride!G2306="",F_Inputs!G2306,InpOverride!G2306)</f>
        <v>0</v>
      </c>
      <c r="H2306" s="347">
        <f>IF(InpOverride!H2306="",F_Inputs!H2306,InpOverride!H2306)</f>
        <v>0</v>
      </c>
      <c r="I2306" s="347">
        <f>IF(InpOverride!I2306="",F_Inputs!I2306,InpOverride!I2306)</f>
        <v>62.993000000000002</v>
      </c>
      <c r="J2306" s="347">
        <f>IF(InpOverride!J2306="",F_Inputs!J2306,InpOverride!J2306)</f>
        <v>0</v>
      </c>
      <c r="K2306" s="347">
        <f>IF(InpOverride!K2306="",F_Inputs!K2306,InpOverride!K2306)</f>
        <v>0</v>
      </c>
      <c r="L2306" s="347">
        <f>IF(InpOverride!L2306="",F_Inputs!L2306,InpOverride!L2306)</f>
        <v>0</v>
      </c>
      <c r="M2306" s="347">
        <f>IF(InpOverride!M2306="",F_Inputs!M2306,InpOverride!M2306)</f>
        <v>0</v>
      </c>
    </row>
    <row r="2307" spans="1:13" x14ac:dyDescent="0.35">
      <c r="A2307" t="s">
        <v>139</v>
      </c>
      <c r="B2307" t="s">
        <v>534</v>
      </c>
      <c r="C2307" t="s">
        <v>535</v>
      </c>
      <c r="D2307" t="s">
        <v>170</v>
      </c>
      <c r="E2307" t="s">
        <v>292</v>
      </c>
      <c r="F2307" s="347">
        <f>IF(InpOverride!F2307="",F_Inputs!F2307,InpOverride!F2307)</f>
        <v>0</v>
      </c>
      <c r="G2307" s="347">
        <f>IF(InpOverride!G2307="",F_Inputs!G2307,InpOverride!G2307)</f>
        <v>0</v>
      </c>
      <c r="H2307" s="347">
        <f>IF(InpOverride!H2307="",F_Inputs!H2307,InpOverride!H2307)</f>
        <v>0</v>
      </c>
      <c r="I2307" s="347">
        <f>IF(InpOverride!I2307="",F_Inputs!I2307,InpOverride!I2307)</f>
        <v>0</v>
      </c>
      <c r="J2307" s="347">
        <f>IF(InpOverride!J2307="",F_Inputs!J2307,InpOverride!J2307)</f>
        <v>0</v>
      </c>
      <c r="K2307" s="347">
        <f>IF(InpOverride!K2307="",F_Inputs!K2307,InpOverride!K2307)</f>
        <v>0</v>
      </c>
      <c r="L2307" s="347">
        <f>IF(InpOverride!L2307="",F_Inputs!L2307,InpOverride!L2307)</f>
        <v>0</v>
      </c>
      <c r="M2307" s="347">
        <f>IF(InpOverride!M2307="",F_Inputs!M2307,InpOverride!M2307)</f>
        <v>0</v>
      </c>
    </row>
    <row r="2308" spans="1:13" x14ac:dyDescent="0.35">
      <c r="A2308" t="s">
        <v>139</v>
      </c>
      <c r="B2308" t="s">
        <v>536</v>
      </c>
      <c r="C2308" t="s">
        <v>537</v>
      </c>
      <c r="D2308" t="s">
        <v>170</v>
      </c>
      <c r="E2308" t="s">
        <v>292</v>
      </c>
      <c r="F2308" s="347">
        <f>IF(InpOverride!F2308="",F_Inputs!F2308,InpOverride!F2308)</f>
        <v>0</v>
      </c>
      <c r="G2308" s="347">
        <f>IF(InpOverride!G2308="",F_Inputs!G2308,InpOverride!G2308)</f>
        <v>0</v>
      </c>
      <c r="H2308" s="347">
        <f>IF(InpOverride!H2308="",F_Inputs!H2308,InpOverride!H2308)</f>
        <v>0</v>
      </c>
      <c r="I2308" s="347">
        <f>IF(InpOverride!I2308="",F_Inputs!I2308,InpOverride!I2308)</f>
        <v>29.459</v>
      </c>
      <c r="J2308" s="347">
        <f>IF(InpOverride!J2308="",F_Inputs!J2308,InpOverride!J2308)</f>
        <v>0</v>
      </c>
      <c r="K2308" s="347">
        <f>IF(InpOverride!K2308="",F_Inputs!K2308,InpOverride!K2308)</f>
        <v>0</v>
      </c>
      <c r="L2308" s="347">
        <f>IF(InpOverride!L2308="",F_Inputs!L2308,InpOverride!L2308)</f>
        <v>0</v>
      </c>
      <c r="M2308" s="347">
        <f>IF(InpOverride!M2308="",F_Inputs!M2308,InpOverride!M2308)</f>
        <v>0</v>
      </c>
    </row>
    <row r="2309" spans="1:13" x14ac:dyDescent="0.35">
      <c r="A2309" t="s">
        <v>139</v>
      </c>
      <c r="B2309" t="s">
        <v>538</v>
      </c>
      <c r="C2309" t="s">
        <v>539</v>
      </c>
      <c r="D2309" t="s">
        <v>170</v>
      </c>
      <c r="E2309" t="s">
        <v>292</v>
      </c>
      <c r="F2309" s="347">
        <f>IF(InpOverride!F2309="",F_Inputs!F2309,InpOverride!F2309)</f>
        <v>0</v>
      </c>
      <c r="G2309" s="347">
        <f>IF(InpOverride!G2309="",F_Inputs!G2309,InpOverride!G2309)</f>
        <v>0</v>
      </c>
      <c r="H2309" s="347">
        <f>IF(InpOverride!H2309="",F_Inputs!H2309,InpOverride!H2309)</f>
        <v>0</v>
      </c>
      <c r="I2309" s="347">
        <f>IF(InpOverride!I2309="",F_Inputs!I2309,InpOverride!I2309)</f>
        <v>327.37</v>
      </c>
      <c r="J2309" s="347">
        <f>IF(InpOverride!J2309="",F_Inputs!J2309,InpOverride!J2309)</f>
        <v>0</v>
      </c>
      <c r="K2309" s="347">
        <f>IF(InpOverride!K2309="",F_Inputs!K2309,InpOverride!K2309)</f>
        <v>0</v>
      </c>
      <c r="L2309" s="347">
        <f>IF(InpOverride!L2309="",F_Inputs!L2309,InpOverride!L2309)</f>
        <v>0</v>
      </c>
      <c r="M2309" s="347">
        <f>IF(InpOverride!M2309="",F_Inputs!M2309,InpOverride!M2309)</f>
        <v>0</v>
      </c>
    </row>
    <row r="2310" spans="1:13" x14ac:dyDescent="0.35">
      <c r="A2310" t="s">
        <v>139</v>
      </c>
      <c r="B2310" t="s">
        <v>540</v>
      </c>
      <c r="C2310" t="s">
        <v>541</v>
      </c>
      <c r="D2310" t="s">
        <v>170</v>
      </c>
      <c r="E2310" t="s">
        <v>292</v>
      </c>
      <c r="F2310" s="347">
        <f>IF(InpOverride!F2310="",F_Inputs!F2310,InpOverride!F2310)</f>
        <v>0</v>
      </c>
      <c r="G2310" s="347">
        <f>IF(InpOverride!G2310="",F_Inputs!G2310,InpOverride!G2310)</f>
        <v>0</v>
      </c>
      <c r="H2310" s="347">
        <f>IF(InpOverride!H2310="",F_Inputs!H2310,InpOverride!H2310)</f>
        <v>0</v>
      </c>
      <c r="I2310" s="347">
        <f>IF(InpOverride!I2310="",F_Inputs!I2310,InpOverride!I2310)</f>
        <v>392.15100000000001</v>
      </c>
      <c r="J2310" s="347">
        <f>IF(InpOverride!J2310="",F_Inputs!J2310,InpOverride!J2310)</f>
        <v>0</v>
      </c>
      <c r="K2310" s="347">
        <f>IF(InpOverride!K2310="",F_Inputs!K2310,InpOverride!K2310)</f>
        <v>0</v>
      </c>
      <c r="L2310" s="347">
        <f>IF(InpOverride!L2310="",F_Inputs!L2310,InpOverride!L2310)</f>
        <v>0</v>
      </c>
      <c r="M2310" s="347">
        <f>IF(InpOverride!M2310="",F_Inputs!M2310,InpOverride!M2310)</f>
        <v>0</v>
      </c>
    </row>
    <row r="2311" spans="1:13" x14ac:dyDescent="0.35">
      <c r="A2311" t="s">
        <v>139</v>
      </c>
      <c r="B2311" t="s">
        <v>542</v>
      </c>
      <c r="C2311" t="s">
        <v>543</v>
      </c>
      <c r="D2311" t="s">
        <v>170</v>
      </c>
      <c r="E2311" t="s">
        <v>292</v>
      </c>
      <c r="F2311" s="347">
        <f>IF(InpOverride!F2311="",F_Inputs!F2311,InpOverride!F2311)</f>
        <v>0</v>
      </c>
      <c r="G2311" s="347">
        <f>IF(InpOverride!G2311="",F_Inputs!G2311,InpOverride!G2311)</f>
        <v>0</v>
      </c>
      <c r="H2311" s="347">
        <f>IF(InpOverride!H2311="",F_Inputs!H2311,InpOverride!H2311)</f>
        <v>0</v>
      </c>
      <c r="I2311" s="347">
        <f>IF(InpOverride!I2311="",F_Inputs!I2311,InpOverride!I2311)</f>
        <v>64.153000000000006</v>
      </c>
      <c r="J2311" s="347">
        <f>IF(InpOverride!J2311="",F_Inputs!J2311,InpOverride!J2311)</f>
        <v>0</v>
      </c>
      <c r="K2311" s="347">
        <f>IF(InpOverride!K2311="",F_Inputs!K2311,InpOverride!K2311)</f>
        <v>0</v>
      </c>
      <c r="L2311" s="347">
        <f>IF(InpOverride!L2311="",F_Inputs!L2311,InpOverride!L2311)</f>
        <v>0</v>
      </c>
      <c r="M2311" s="347">
        <f>IF(InpOverride!M2311="",F_Inputs!M2311,InpOverride!M2311)</f>
        <v>0</v>
      </c>
    </row>
    <row r="2312" spans="1:13" x14ac:dyDescent="0.35">
      <c r="A2312" t="s">
        <v>139</v>
      </c>
      <c r="B2312" t="s">
        <v>544</v>
      </c>
      <c r="C2312" t="s">
        <v>545</v>
      </c>
      <c r="D2312" t="s">
        <v>170</v>
      </c>
      <c r="E2312" t="s">
        <v>292</v>
      </c>
      <c r="F2312" s="347">
        <f>IF(InpOverride!F2312="",F_Inputs!F2312,InpOverride!F2312)</f>
        <v>0</v>
      </c>
      <c r="G2312" s="347">
        <f>IF(InpOverride!G2312="",F_Inputs!G2312,InpOverride!G2312)</f>
        <v>0</v>
      </c>
      <c r="H2312" s="347">
        <f>IF(InpOverride!H2312="",F_Inputs!H2312,InpOverride!H2312)</f>
        <v>0</v>
      </c>
      <c r="I2312" s="347">
        <f>IF(InpOverride!I2312="",F_Inputs!I2312,InpOverride!I2312)</f>
        <v>0</v>
      </c>
      <c r="J2312" s="347">
        <f>IF(InpOverride!J2312="",F_Inputs!J2312,InpOverride!J2312)</f>
        <v>0</v>
      </c>
      <c r="K2312" s="347">
        <f>IF(InpOverride!K2312="",F_Inputs!K2312,InpOverride!K2312)</f>
        <v>0</v>
      </c>
      <c r="L2312" s="347">
        <f>IF(InpOverride!L2312="",F_Inputs!L2312,InpOverride!L2312)</f>
        <v>0</v>
      </c>
      <c r="M2312" s="347">
        <f>IF(InpOverride!M2312="",F_Inputs!M2312,InpOverride!M2312)</f>
        <v>0</v>
      </c>
    </row>
    <row r="2313" spans="1:13" x14ac:dyDescent="0.35">
      <c r="A2313" t="s">
        <v>139</v>
      </c>
      <c r="B2313" t="s">
        <v>546</v>
      </c>
      <c r="C2313" t="s">
        <v>547</v>
      </c>
      <c r="D2313" t="s">
        <v>170</v>
      </c>
      <c r="E2313" t="s">
        <v>292</v>
      </c>
      <c r="F2313" s="347">
        <f>IF(InpOverride!F2313="",F_Inputs!F2313,InpOverride!F2313)</f>
        <v>0</v>
      </c>
      <c r="G2313" s="347">
        <f>IF(InpOverride!G2313="",F_Inputs!G2313,InpOverride!G2313)</f>
        <v>0</v>
      </c>
      <c r="H2313" s="347">
        <f>IF(InpOverride!H2313="",F_Inputs!H2313,InpOverride!H2313)</f>
        <v>0</v>
      </c>
      <c r="I2313" s="347">
        <f>IF(InpOverride!I2313="",F_Inputs!I2313,InpOverride!I2313)</f>
        <v>29.459</v>
      </c>
      <c r="J2313" s="347">
        <f>IF(InpOverride!J2313="",F_Inputs!J2313,InpOverride!J2313)</f>
        <v>0</v>
      </c>
      <c r="K2313" s="347">
        <f>IF(InpOverride!K2313="",F_Inputs!K2313,InpOverride!K2313)</f>
        <v>0</v>
      </c>
      <c r="L2313" s="347">
        <f>IF(InpOverride!L2313="",F_Inputs!L2313,InpOverride!L2313)</f>
        <v>0</v>
      </c>
      <c r="M2313" s="347">
        <f>IF(InpOverride!M2313="",F_Inputs!M2313,InpOverride!M2313)</f>
        <v>0</v>
      </c>
    </row>
    <row r="2314" spans="1:13" x14ac:dyDescent="0.35">
      <c r="A2314" t="s">
        <v>139</v>
      </c>
      <c r="B2314" t="s">
        <v>548</v>
      </c>
      <c r="C2314" t="s">
        <v>549</v>
      </c>
      <c r="D2314" t="s">
        <v>170</v>
      </c>
      <c r="E2314" t="s">
        <v>292</v>
      </c>
      <c r="F2314" s="347">
        <f>IF(InpOverride!F2314="",F_Inputs!F2314,InpOverride!F2314)</f>
        <v>0</v>
      </c>
      <c r="G2314" s="347">
        <f>IF(InpOverride!G2314="",F_Inputs!G2314,InpOverride!G2314)</f>
        <v>0</v>
      </c>
      <c r="H2314" s="347">
        <f>IF(InpOverride!H2314="",F_Inputs!H2314,InpOverride!H2314)</f>
        <v>0</v>
      </c>
      <c r="I2314" s="347">
        <f>IF(InpOverride!I2314="",F_Inputs!I2314,InpOverride!I2314)</f>
        <v>327.37</v>
      </c>
      <c r="J2314" s="347">
        <f>IF(InpOverride!J2314="",F_Inputs!J2314,InpOverride!J2314)</f>
        <v>0</v>
      </c>
      <c r="K2314" s="347">
        <f>IF(InpOverride!K2314="",F_Inputs!K2314,InpOverride!K2314)</f>
        <v>0</v>
      </c>
      <c r="L2314" s="347">
        <f>IF(InpOverride!L2314="",F_Inputs!L2314,InpOverride!L2314)</f>
        <v>0</v>
      </c>
      <c r="M2314" s="347">
        <f>IF(InpOverride!M2314="",F_Inputs!M2314,InpOverride!M2314)</f>
        <v>0</v>
      </c>
    </row>
    <row r="2315" spans="1:13" x14ac:dyDescent="0.35">
      <c r="A2315" t="s">
        <v>139</v>
      </c>
      <c r="B2315" t="s">
        <v>550</v>
      </c>
      <c r="C2315" t="s">
        <v>551</v>
      </c>
      <c r="D2315" t="s">
        <v>170</v>
      </c>
      <c r="E2315" t="s">
        <v>292</v>
      </c>
      <c r="F2315" s="347">
        <f>IF(InpOverride!F2315="",F_Inputs!F2315,InpOverride!F2315)</f>
        <v>0</v>
      </c>
      <c r="G2315" s="347">
        <f>IF(InpOverride!G2315="",F_Inputs!G2315,InpOverride!G2315)</f>
        <v>0</v>
      </c>
      <c r="H2315" s="347">
        <f>IF(InpOverride!H2315="",F_Inputs!H2315,InpOverride!H2315)</f>
        <v>0</v>
      </c>
      <c r="I2315" s="347">
        <f>IF(InpOverride!I2315="",F_Inputs!I2315,InpOverride!I2315)</f>
        <v>392.15100000000001</v>
      </c>
      <c r="J2315" s="347">
        <f>IF(InpOverride!J2315="",F_Inputs!J2315,InpOverride!J2315)</f>
        <v>0</v>
      </c>
      <c r="K2315" s="347">
        <f>IF(InpOverride!K2315="",F_Inputs!K2315,InpOverride!K2315)</f>
        <v>0</v>
      </c>
      <c r="L2315" s="347">
        <f>IF(InpOverride!L2315="",F_Inputs!L2315,InpOverride!L2315)</f>
        <v>0</v>
      </c>
      <c r="M2315" s="347">
        <f>IF(InpOverride!M2315="",F_Inputs!M2315,InpOverride!M2315)</f>
        <v>0</v>
      </c>
    </row>
    <row r="2316" spans="1:13" x14ac:dyDescent="0.35">
      <c r="A2316" t="s">
        <v>139</v>
      </c>
      <c r="B2316" t="s">
        <v>552</v>
      </c>
      <c r="C2316" t="s">
        <v>553</v>
      </c>
      <c r="D2316" t="s">
        <v>170</v>
      </c>
      <c r="E2316" t="s">
        <v>292</v>
      </c>
      <c r="F2316" s="347">
        <f>IF(InpOverride!F2316="",F_Inputs!F2316,InpOverride!F2316)</f>
        <v>0</v>
      </c>
      <c r="G2316" s="347">
        <f>IF(InpOverride!G2316="",F_Inputs!G2316,InpOverride!G2316)</f>
        <v>0</v>
      </c>
      <c r="H2316" s="347">
        <f>IF(InpOverride!H2316="",F_Inputs!H2316,InpOverride!H2316)</f>
        <v>0</v>
      </c>
      <c r="I2316" s="347">
        <f>IF(InpOverride!I2316="",F_Inputs!I2316,InpOverride!I2316)</f>
        <v>64.153000000000006</v>
      </c>
      <c r="J2316" s="347">
        <f>IF(InpOverride!J2316="",F_Inputs!J2316,InpOverride!J2316)</f>
        <v>0</v>
      </c>
      <c r="K2316" s="347">
        <f>IF(InpOverride!K2316="",F_Inputs!K2316,InpOverride!K2316)</f>
        <v>0</v>
      </c>
      <c r="L2316" s="347">
        <f>IF(InpOverride!L2316="",F_Inputs!L2316,InpOverride!L2316)</f>
        <v>0</v>
      </c>
      <c r="M2316" s="347">
        <f>IF(InpOverride!M2316="",F_Inputs!M2316,InpOverride!M2316)</f>
        <v>0</v>
      </c>
    </row>
    <row r="2317" spans="1:13" x14ac:dyDescent="0.35">
      <c r="A2317" t="s">
        <v>139</v>
      </c>
      <c r="B2317" t="s">
        <v>554</v>
      </c>
      <c r="C2317" t="s">
        <v>555</v>
      </c>
      <c r="D2317" t="s">
        <v>170</v>
      </c>
      <c r="E2317" t="s">
        <v>292</v>
      </c>
      <c r="F2317" s="347">
        <f>IF(InpOverride!F2317="",F_Inputs!F2317,InpOverride!F2317)</f>
        <v>0</v>
      </c>
      <c r="G2317" s="347">
        <f>IF(InpOverride!G2317="",F_Inputs!G2317,InpOverride!G2317)</f>
        <v>0</v>
      </c>
      <c r="H2317" s="347">
        <f>IF(InpOverride!H2317="",F_Inputs!H2317,InpOverride!H2317)</f>
        <v>0</v>
      </c>
      <c r="I2317" s="347">
        <f>IF(InpOverride!I2317="",F_Inputs!I2317,InpOverride!I2317)</f>
        <v>0</v>
      </c>
      <c r="J2317" s="347">
        <f>IF(InpOverride!J2317="",F_Inputs!J2317,InpOverride!J2317)</f>
        <v>0</v>
      </c>
      <c r="K2317" s="347">
        <f>IF(InpOverride!K2317="",F_Inputs!K2317,InpOverride!K2317)</f>
        <v>0</v>
      </c>
      <c r="L2317" s="347">
        <f>IF(InpOverride!L2317="",F_Inputs!L2317,InpOverride!L2317)</f>
        <v>0</v>
      </c>
      <c r="M2317" s="347">
        <f>IF(InpOverride!M2317="",F_Inputs!M2317,InpOverride!M2317)</f>
        <v>0</v>
      </c>
    </row>
    <row r="2318" spans="1:13" x14ac:dyDescent="0.35">
      <c r="A2318" t="s">
        <v>139</v>
      </c>
      <c r="B2318" t="s">
        <v>556</v>
      </c>
      <c r="C2318" t="s">
        <v>557</v>
      </c>
      <c r="D2318" t="s">
        <v>170</v>
      </c>
      <c r="E2318" t="s">
        <v>292</v>
      </c>
      <c r="F2318" s="347">
        <f>IF(InpOverride!F2318="",F_Inputs!F2318,InpOverride!F2318)</f>
        <v>0</v>
      </c>
      <c r="G2318" s="347">
        <f>IF(InpOverride!G2318="",F_Inputs!G2318,InpOverride!G2318)</f>
        <v>0</v>
      </c>
      <c r="H2318" s="347">
        <f>IF(InpOverride!H2318="",F_Inputs!H2318,InpOverride!H2318)</f>
        <v>0</v>
      </c>
      <c r="I2318" s="347">
        <f>IF(InpOverride!I2318="",F_Inputs!I2318,InpOverride!I2318)</f>
        <v>-5.9279999999999999</v>
      </c>
      <c r="J2318" s="347">
        <f>IF(InpOverride!J2318="",F_Inputs!J2318,InpOverride!J2318)</f>
        <v>0</v>
      </c>
      <c r="K2318" s="347">
        <f>IF(InpOverride!K2318="",F_Inputs!K2318,InpOverride!K2318)</f>
        <v>0</v>
      </c>
      <c r="L2318" s="347">
        <f>IF(InpOverride!L2318="",F_Inputs!L2318,InpOverride!L2318)</f>
        <v>0</v>
      </c>
      <c r="M2318" s="347">
        <f>IF(InpOverride!M2318="",F_Inputs!M2318,InpOverride!M2318)</f>
        <v>0</v>
      </c>
    </row>
    <row r="2319" spans="1:13" x14ac:dyDescent="0.35">
      <c r="A2319" t="s">
        <v>139</v>
      </c>
      <c r="B2319" t="s">
        <v>558</v>
      </c>
      <c r="C2319" t="s">
        <v>559</v>
      </c>
      <c r="D2319" t="s">
        <v>170</v>
      </c>
      <c r="E2319" t="s">
        <v>292</v>
      </c>
      <c r="F2319" s="347">
        <f>IF(InpOverride!F2319="",F_Inputs!F2319,InpOverride!F2319)</f>
        <v>0</v>
      </c>
      <c r="G2319" s="347">
        <f>IF(InpOverride!G2319="",F_Inputs!G2319,InpOverride!G2319)</f>
        <v>0</v>
      </c>
      <c r="H2319" s="347">
        <f>IF(InpOverride!H2319="",F_Inputs!H2319,InpOverride!H2319)</f>
        <v>0</v>
      </c>
      <c r="I2319" s="347">
        <f>IF(InpOverride!I2319="",F_Inputs!I2319,InpOverride!I2319)</f>
        <v>33.485999999999997</v>
      </c>
      <c r="J2319" s="347">
        <f>IF(InpOverride!J2319="",F_Inputs!J2319,InpOverride!J2319)</f>
        <v>0</v>
      </c>
      <c r="K2319" s="347">
        <f>IF(InpOverride!K2319="",F_Inputs!K2319,InpOverride!K2319)</f>
        <v>0</v>
      </c>
      <c r="L2319" s="347">
        <f>IF(InpOverride!L2319="",F_Inputs!L2319,InpOverride!L2319)</f>
        <v>0</v>
      </c>
      <c r="M2319" s="347">
        <f>IF(InpOverride!M2319="",F_Inputs!M2319,InpOverride!M2319)</f>
        <v>0</v>
      </c>
    </row>
    <row r="2320" spans="1:13" x14ac:dyDescent="0.35">
      <c r="A2320" t="s">
        <v>139</v>
      </c>
      <c r="B2320" t="s">
        <v>560</v>
      </c>
      <c r="C2320" t="s">
        <v>561</v>
      </c>
      <c r="D2320" t="s">
        <v>170</v>
      </c>
      <c r="E2320" t="s">
        <v>292</v>
      </c>
      <c r="F2320" s="347">
        <f>IF(InpOverride!F2320="",F_Inputs!F2320,InpOverride!F2320)</f>
        <v>0</v>
      </c>
      <c r="G2320" s="347">
        <f>IF(InpOverride!G2320="",F_Inputs!G2320,InpOverride!G2320)</f>
        <v>0</v>
      </c>
      <c r="H2320" s="347">
        <f>IF(InpOverride!H2320="",F_Inputs!H2320,InpOverride!H2320)</f>
        <v>0</v>
      </c>
      <c r="I2320" s="347">
        <f>IF(InpOverride!I2320="",F_Inputs!I2320,InpOverride!I2320)</f>
        <v>-137.125</v>
      </c>
      <c r="J2320" s="347">
        <f>IF(InpOverride!J2320="",F_Inputs!J2320,InpOverride!J2320)</f>
        <v>0</v>
      </c>
      <c r="K2320" s="347">
        <f>IF(InpOverride!K2320="",F_Inputs!K2320,InpOverride!K2320)</f>
        <v>0</v>
      </c>
      <c r="L2320" s="347">
        <f>IF(InpOverride!L2320="",F_Inputs!L2320,InpOverride!L2320)</f>
        <v>0</v>
      </c>
      <c r="M2320" s="347">
        <f>IF(InpOverride!M2320="",F_Inputs!M2320,InpOverride!M2320)</f>
        <v>0</v>
      </c>
    </row>
    <row r="2321" spans="1:13" x14ac:dyDescent="0.35">
      <c r="A2321" t="s">
        <v>139</v>
      </c>
      <c r="B2321" t="s">
        <v>562</v>
      </c>
      <c r="C2321" t="s">
        <v>563</v>
      </c>
      <c r="D2321" t="s">
        <v>170</v>
      </c>
      <c r="E2321" t="s">
        <v>292</v>
      </c>
      <c r="F2321" s="347">
        <f>IF(InpOverride!F2321="",F_Inputs!F2321,InpOverride!F2321)</f>
        <v>0</v>
      </c>
      <c r="G2321" s="347">
        <f>IF(InpOverride!G2321="",F_Inputs!G2321,InpOverride!G2321)</f>
        <v>0</v>
      </c>
      <c r="H2321" s="347">
        <f>IF(InpOverride!H2321="",F_Inputs!H2321,InpOverride!H2321)</f>
        <v>0</v>
      </c>
      <c r="I2321" s="347">
        <f>IF(InpOverride!I2321="",F_Inputs!I2321,InpOverride!I2321)</f>
        <v>1.1599999999999899</v>
      </c>
      <c r="J2321" s="347">
        <f>IF(InpOverride!J2321="",F_Inputs!J2321,InpOverride!J2321)</f>
        <v>0</v>
      </c>
      <c r="K2321" s="347">
        <f>IF(InpOverride!K2321="",F_Inputs!K2321,InpOverride!K2321)</f>
        <v>0</v>
      </c>
      <c r="L2321" s="347">
        <f>IF(InpOverride!L2321="",F_Inputs!L2321,InpOverride!L2321)</f>
        <v>0</v>
      </c>
      <c r="M2321" s="347">
        <f>IF(InpOverride!M2321="",F_Inputs!M2321,InpOverride!M2321)</f>
        <v>0</v>
      </c>
    </row>
    <row r="2322" spans="1:13" x14ac:dyDescent="0.35">
      <c r="A2322" t="s">
        <v>139</v>
      </c>
      <c r="B2322" t="s">
        <v>564</v>
      </c>
      <c r="C2322" t="s">
        <v>565</v>
      </c>
      <c r="D2322" t="s">
        <v>170</v>
      </c>
      <c r="E2322" t="s">
        <v>292</v>
      </c>
      <c r="F2322" s="347">
        <f>IF(InpOverride!F2322="",F_Inputs!F2322,InpOverride!F2322)</f>
        <v>0</v>
      </c>
      <c r="G2322" s="347">
        <f>IF(InpOverride!G2322="",F_Inputs!G2322,InpOverride!G2322)</f>
        <v>0</v>
      </c>
      <c r="H2322" s="347">
        <f>IF(InpOverride!H2322="",F_Inputs!H2322,InpOverride!H2322)</f>
        <v>0</v>
      </c>
      <c r="I2322" s="347">
        <f>IF(InpOverride!I2322="",F_Inputs!I2322,InpOverride!I2322)</f>
        <v>0</v>
      </c>
      <c r="J2322" s="347">
        <f>IF(InpOverride!J2322="",F_Inputs!J2322,InpOverride!J2322)</f>
        <v>0</v>
      </c>
      <c r="K2322" s="347">
        <f>IF(InpOverride!K2322="",F_Inputs!K2322,InpOverride!K2322)</f>
        <v>0</v>
      </c>
      <c r="L2322" s="347">
        <f>IF(InpOverride!L2322="",F_Inputs!L2322,InpOverride!L2322)</f>
        <v>0</v>
      </c>
      <c r="M2322" s="347">
        <f>IF(InpOverride!M2322="",F_Inputs!M2322,InpOverride!M2322)</f>
        <v>0</v>
      </c>
    </row>
    <row r="2323" spans="1:13" x14ac:dyDescent="0.35">
      <c r="A2323" t="s">
        <v>139</v>
      </c>
      <c r="B2323" t="s">
        <v>566</v>
      </c>
      <c r="C2323" t="s">
        <v>567</v>
      </c>
      <c r="D2323" t="s">
        <v>170</v>
      </c>
      <c r="E2323" t="s">
        <v>292</v>
      </c>
      <c r="F2323" s="347">
        <f>IF(InpOverride!F2323="",F_Inputs!F2323,InpOverride!F2323)</f>
        <v>0</v>
      </c>
      <c r="G2323" s="347">
        <f>IF(InpOverride!G2323="",F_Inputs!G2323,InpOverride!G2323)</f>
        <v>0</v>
      </c>
      <c r="H2323" s="347">
        <f>IF(InpOverride!H2323="",F_Inputs!H2323,InpOverride!H2323)</f>
        <v>0</v>
      </c>
      <c r="I2323" s="347">
        <f>IF(InpOverride!I2323="",F_Inputs!I2323,InpOverride!I2323)</f>
        <v>-5.9279999999999999</v>
      </c>
      <c r="J2323" s="347">
        <f>IF(InpOverride!J2323="",F_Inputs!J2323,InpOverride!J2323)</f>
        <v>0</v>
      </c>
      <c r="K2323" s="347">
        <f>IF(InpOverride!K2323="",F_Inputs!K2323,InpOverride!K2323)</f>
        <v>0</v>
      </c>
      <c r="L2323" s="347">
        <f>IF(InpOverride!L2323="",F_Inputs!L2323,InpOverride!L2323)</f>
        <v>0</v>
      </c>
      <c r="M2323" s="347">
        <f>IF(InpOverride!M2323="",F_Inputs!M2323,InpOverride!M2323)</f>
        <v>0</v>
      </c>
    </row>
    <row r="2324" spans="1:13" x14ac:dyDescent="0.35">
      <c r="A2324" t="s">
        <v>139</v>
      </c>
      <c r="B2324" t="s">
        <v>568</v>
      </c>
      <c r="C2324" t="s">
        <v>569</v>
      </c>
      <c r="D2324" t="s">
        <v>170</v>
      </c>
      <c r="E2324" t="s">
        <v>292</v>
      </c>
      <c r="F2324" s="347">
        <f>IF(InpOverride!F2324="",F_Inputs!F2324,InpOverride!F2324)</f>
        <v>0</v>
      </c>
      <c r="G2324" s="347">
        <f>IF(InpOverride!G2324="",F_Inputs!G2324,InpOverride!G2324)</f>
        <v>0</v>
      </c>
      <c r="H2324" s="347">
        <f>IF(InpOverride!H2324="",F_Inputs!H2324,InpOverride!H2324)</f>
        <v>0</v>
      </c>
      <c r="I2324" s="347">
        <f>IF(InpOverride!I2324="",F_Inputs!I2324,InpOverride!I2324)</f>
        <v>33.485999999999997</v>
      </c>
      <c r="J2324" s="347">
        <f>IF(InpOverride!J2324="",F_Inputs!J2324,InpOverride!J2324)</f>
        <v>0</v>
      </c>
      <c r="K2324" s="347">
        <f>IF(InpOverride!K2324="",F_Inputs!K2324,InpOverride!K2324)</f>
        <v>0</v>
      </c>
      <c r="L2324" s="347">
        <f>IF(InpOverride!L2324="",F_Inputs!L2324,InpOverride!L2324)</f>
        <v>0</v>
      </c>
      <c r="M2324" s="347">
        <f>IF(InpOverride!M2324="",F_Inputs!M2324,InpOverride!M2324)</f>
        <v>0</v>
      </c>
    </row>
    <row r="2325" spans="1:13" x14ac:dyDescent="0.35">
      <c r="A2325" t="s">
        <v>139</v>
      </c>
      <c r="B2325" t="s">
        <v>570</v>
      </c>
      <c r="C2325" t="s">
        <v>571</v>
      </c>
      <c r="D2325" t="s">
        <v>170</v>
      </c>
      <c r="E2325" t="s">
        <v>292</v>
      </c>
      <c r="F2325" s="347">
        <f>IF(InpOverride!F2325="",F_Inputs!F2325,InpOverride!F2325)</f>
        <v>0</v>
      </c>
      <c r="G2325" s="347">
        <f>IF(InpOverride!G2325="",F_Inputs!G2325,InpOverride!G2325)</f>
        <v>0</v>
      </c>
      <c r="H2325" s="347">
        <f>IF(InpOverride!H2325="",F_Inputs!H2325,InpOverride!H2325)</f>
        <v>0</v>
      </c>
      <c r="I2325" s="347">
        <f>IF(InpOverride!I2325="",F_Inputs!I2325,InpOverride!I2325)</f>
        <v>-137.125</v>
      </c>
      <c r="J2325" s="347">
        <f>IF(InpOverride!J2325="",F_Inputs!J2325,InpOverride!J2325)</f>
        <v>0</v>
      </c>
      <c r="K2325" s="347">
        <f>IF(InpOverride!K2325="",F_Inputs!K2325,InpOverride!K2325)</f>
        <v>0</v>
      </c>
      <c r="L2325" s="347">
        <f>IF(InpOverride!L2325="",F_Inputs!L2325,InpOverride!L2325)</f>
        <v>0</v>
      </c>
      <c r="M2325" s="347">
        <f>IF(InpOverride!M2325="",F_Inputs!M2325,InpOverride!M2325)</f>
        <v>0</v>
      </c>
    </row>
    <row r="2326" spans="1:13" x14ac:dyDescent="0.35">
      <c r="A2326" t="s">
        <v>139</v>
      </c>
      <c r="B2326" t="s">
        <v>572</v>
      </c>
      <c r="C2326" t="s">
        <v>573</v>
      </c>
      <c r="D2326" t="s">
        <v>170</v>
      </c>
      <c r="E2326" t="s">
        <v>292</v>
      </c>
      <c r="F2326" s="347">
        <f>IF(InpOverride!F2326="",F_Inputs!F2326,InpOverride!F2326)</f>
        <v>0</v>
      </c>
      <c r="G2326" s="347">
        <f>IF(InpOverride!G2326="",F_Inputs!G2326,InpOverride!G2326)</f>
        <v>0</v>
      </c>
      <c r="H2326" s="347">
        <f>IF(InpOverride!H2326="",F_Inputs!H2326,InpOverride!H2326)</f>
        <v>0</v>
      </c>
      <c r="I2326" s="347">
        <f>IF(InpOverride!I2326="",F_Inputs!I2326,InpOverride!I2326)</f>
        <v>1.1599999999999899</v>
      </c>
      <c r="J2326" s="347">
        <f>IF(InpOverride!J2326="",F_Inputs!J2326,InpOverride!J2326)</f>
        <v>0</v>
      </c>
      <c r="K2326" s="347">
        <f>IF(InpOverride!K2326="",F_Inputs!K2326,InpOverride!K2326)</f>
        <v>0</v>
      </c>
      <c r="L2326" s="347">
        <f>IF(InpOverride!L2326="",F_Inputs!L2326,InpOverride!L2326)</f>
        <v>0</v>
      </c>
      <c r="M2326" s="347">
        <f>IF(InpOverride!M2326="",F_Inputs!M2326,InpOverride!M2326)</f>
        <v>0</v>
      </c>
    </row>
    <row r="2327" spans="1:13" x14ac:dyDescent="0.35">
      <c r="A2327" t="s">
        <v>139</v>
      </c>
      <c r="B2327" t="s">
        <v>574</v>
      </c>
      <c r="C2327" t="s">
        <v>575</v>
      </c>
      <c r="D2327" t="s">
        <v>170</v>
      </c>
      <c r="E2327" t="s">
        <v>292</v>
      </c>
      <c r="F2327" s="347">
        <f>IF(InpOverride!F2327="",F_Inputs!F2327,InpOverride!F2327)</f>
        <v>0</v>
      </c>
      <c r="G2327" s="347">
        <f>IF(InpOverride!G2327="",F_Inputs!G2327,InpOverride!G2327)</f>
        <v>0</v>
      </c>
      <c r="H2327" s="347">
        <f>IF(InpOverride!H2327="",F_Inputs!H2327,InpOverride!H2327)</f>
        <v>0</v>
      </c>
      <c r="I2327" s="347">
        <f>IF(InpOverride!I2327="",F_Inputs!I2327,InpOverride!I2327)</f>
        <v>0</v>
      </c>
      <c r="J2327" s="347">
        <f>IF(InpOverride!J2327="",F_Inputs!J2327,InpOverride!J2327)</f>
        <v>0</v>
      </c>
      <c r="K2327" s="347">
        <f>IF(InpOverride!K2327="",F_Inputs!K2327,InpOverride!K2327)</f>
        <v>0</v>
      </c>
      <c r="L2327" s="347">
        <f>IF(InpOverride!L2327="",F_Inputs!L2327,InpOverride!L2327)</f>
        <v>0</v>
      </c>
      <c r="M2327" s="347">
        <f>IF(InpOverride!M2327="",F_Inputs!M2327,InpOverride!M2327)</f>
        <v>0</v>
      </c>
    </row>
    <row r="2328" spans="1:13" x14ac:dyDescent="0.35">
      <c r="A2328" t="s">
        <v>139</v>
      </c>
      <c r="B2328" t="s">
        <v>576</v>
      </c>
      <c r="C2328" t="s">
        <v>577</v>
      </c>
      <c r="D2328" t="s">
        <v>170</v>
      </c>
      <c r="E2328" t="s">
        <v>292</v>
      </c>
      <c r="F2328" s="347">
        <f>IF(InpOverride!F2328="",F_Inputs!F2328,InpOverride!F2328)</f>
        <v>0</v>
      </c>
      <c r="G2328" s="347">
        <f>IF(InpOverride!G2328="",F_Inputs!G2328,InpOverride!G2328)</f>
        <v>0</v>
      </c>
      <c r="H2328" s="347">
        <f>IF(InpOverride!H2328="",F_Inputs!H2328,InpOverride!H2328)</f>
        <v>0</v>
      </c>
      <c r="I2328" s="347">
        <f>IF(InpOverride!I2328="",F_Inputs!I2328,InpOverride!I2328)</f>
        <v>-6.8460000000000001</v>
      </c>
      <c r="J2328" s="347">
        <f>IF(InpOverride!J2328="",F_Inputs!J2328,InpOverride!J2328)</f>
        <v>0</v>
      </c>
      <c r="K2328" s="347">
        <f>IF(InpOverride!K2328="",F_Inputs!K2328,InpOverride!K2328)</f>
        <v>0</v>
      </c>
      <c r="L2328" s="347">
        <f>IF(InpOverride!L2328="",F_Inputs!L2328,InpOverride!L2328)</f>
        <v>0</v>
      </c>
      <c r="M2328" s="347">
        <f>IF(InpOverride!M2328="",F_Inputs!M2328,InpOverride!M2328)</f>
        <v>0</v>
      </c>
    </row>
    <row r="2329" spans="1:13" x14ac:dyDescent="0.35">
      <c r="A2329" t="s">
        <v>139</v>
      </c>
      <c r="B2329" t="s">
        <v>578</v>
      </c>
      <c r="C2329" t="s">
        <v>579</v>
      </c>
      <c r="D2329" t="s">
        <v>170</v>
      </c>
      <c r="E2329" t="s">
        <v>292</v>
      </c>
      <c r="F2329" s="347">
        <f>IF(InpOverride!F2329="",F_Inputs!F2329,InpOverride!F2329)</f>
        <v>0</v>
      </c>
      <c r="G2329" s="347">
        <f>IF(InpOverride!G2329="",F_Inputs!G2329,InpOverride!G2329)</f>
        <v>0</v>
      </c>
      <c r="H2329" s="347">
        <f>IF(InpOverride!H2329="",F_Inputs!H2329,InpOverride!H2329)</f>
        <v>0</v>
      </c>
      <c r="I2329" s="347">
        <f>IF(InpOverride!I2329="",F_Inputs!I2329,InpOverride!I2329)</f>
        <v>18.433</v>
      </c>
      <c r="J2329" s="347">
        <f>IF(InpOverride!J2329="",F_Inputs!J2329,InpOverride!J2329)</f>
        <v>0</v>
      </c>
      <c r="K2329" s="347">
        <f>IF(InpOverride!K2329="",F_Inputs!K2329,InpOverride!K2329)</f>
        <v>0</v>
      </c>
      <c r="L2329" s="347">
        <f>IF(InpOverride!L2329="",F_Inputs!L2329,InpOverride!L2329)</f>
        <v>0</v>
      </c>
      <c r="M2329" s="347">
        <f>IF(InpOverride!M2329="",F_Inputs!M2329,InpOverride!M2329)</f>
        <v>0</v>
      </c>
    </row>
    <row r="2330" spans="1:13" x14ac:dyDescent="0.35">
      <c r="A2330" t="s">
        <v>139</v>
      </c>
      <c r="B2330" t="s">
        <v>580</v>
      </c>
      <c r="C2330" t="s">
        <v>581</v>
      </c>
      <c r="D2330" t="s">
        <v>170</v>
      </c>
      <c r="E2330" t="s">
        <v>292</v>
      </c>
      <c r="F2330" s="347">
        <f>IF(InpOverride!F2330="",F_Inputs!F2330,InpOverride!F2330)</f>
        <v>0</v>
      </c>
      <c r="G2330" s="347">
        <f>IF(InpOverride!G2330="",F_Inputs!G2330,InpOverride!G2330)</f>
        <v>0</v>
      </c>
      <c r="H2330" s="347">
        <f>IF(InpOverride!H2330="",F_Inputs!H2330,InpOverride!H2330)</f>
        <v>0</v>
      </c>
      <c r="I2330" s="347">
        <f>IF(InpOverride!I2330="",F_Inputs!I2330,InpOverride!I2330)</f>
        <v>-181.66300000000001</v>
      </c>
      <c r="J2330" s="347">
        <f>IF(InpOverride!J2330="",F_Inputs!J2330,InpOverride!J2330)</f>
        <v>0</v>
      </c>
      <c r="K2330" s="347">
        <f>IF(InpOverride!K2330="",F_Inputs!K2330,InpOverride!K2330)</f>
        <v>0</v>
      </c>
      <c r="L2330" s="347">
        <f>IF(InpOverride!L2330="",F_Inputs!L2330,InpOverride!L2330)</f>
        <v>0</v>
      </c>
      <c r="M2330" s="347">
        <f>IF(InpOverride!M2330="",F_Inputs!M2330,InpOverride!M2330)</f>
        <v>0</v>
      </c>
    </row>
    <row r="2331" spans="1:13" x14ac:dyDescent="0.35">
      <c r="A2331" t="s">
        <v>139</v>
      </c>
      <c r="B2331" t="s">
        <v>582</v>
      </c>
      <c r="C2331" t="s">
        <v>583</v>
      </c>
      <c r="D2331" t="s">
        <v>170</v>
      </c>
      <c r="E2331" t="s">
        <v>292</v>
      </c>
      <c r="F2331" s="347">
        <f>IF(InpOverride!F2331="",F_Inputs!F2331,InpOverride!F2331)</f>
        <v>0</v>
      </c>
      <c r="G2331" s="347">
        <f>IF(InpOverride!G2331="",F_Inputs!G2331,InpOverride!G2331)</f>
        <v>0</v>
      </c>
      <c r="H2331" s="347">
        <f>IF(InpOverride!H2331="",F_Inputs!H2331,InpOverride!H2331)</f>
        <v>0</v>
      </c>
      <c r="I2331" s="347">
        <f>IF(InpOverride!I2331="",F_Inputs!I2331,InpOverride!I2331)</f>
        <v>1.3720000000000001</v>
      </c>
      <c r="J2331" s="347">
        <f>IF(InpOverride!J2331="",F_Inputs!J2331,InpOverride!J2331)</f>
        <v>0</v>
      </c>
      <c r="K2331" s="347">
        <f>IF(InpOverride!K2331="",F_Inputs!K2331,InpOverride!K2331)</f>
        <v>0</v>
      </c>
      <c r="L2331" s="347">
        <f>IF(InpOverride!L2331="",F_Inputs!L2331,InpOverride!L2331)</f>
        <v>0</v>
      </c>
      <c r="M2331" s="347">
        <f>IF(InpOverride!M2331="",F_Inputs!M2331,InpOverride!M2331)</f>
        <v>0</v>
      </c>
    </row>
    <row r="2332" spans="1:13" x14ac:dyDescent="0.35">
      <c r="A2332" t="s">
        <v>139</v>
      </c>
      <c r="B2332" t="s">
        <v>584</v>
      </c>
      <c r="C2332" t="s">
        <v>585</v>
      </c>
      <c r="D2332" t="s">
        <v>170</v>
      </c>
      <c r="E2332" t="s">
        <v>292</v>
      </c>
      <c r="F2332" s="347">
        <f>IF(InpOverride!F2332="",F_Inputs!F2332,InpOverride!F2332)</f>
        <v>0</v>
      </c>
      <c r="G2332" s="347">
        <f>IF(InpOverride!G2332="",F_Inputs!G2332,InpOverride!G2332)</f>
        <v>0</v>
      </c>
      <c r="H2332" s="347">
        <f>IF(InpOverride!H2332="",F_Inputs!H2332,InpOverride!H2332)</f>
        <v>0</v>
      </c>
      <c r="I2332" s="347">
        <f>IF(InpOverride!I2332="",F_Inputs!I2332,InpOverride!I2332)</f>
        <v>0</v>
      </c>
      <c r="J2332" s="347">
        <f>IF(InpOverride!J2332="",F_Inputs!J2332,InpOverride!J2332)</f>
        <v>0</v>
      </c>
      <c r="K2332" s="347">
        <f>IF(InpOverride!K2332="",F_Inputs!K2332,InpOverride!K2332)</f>
        <v>0</v>
      </c>
      <c r="L2332" s="347">
        <f>IF(InpOverride!L2332="",F_Inputs!L2332,InpOverride!L2332)</f>
        <v>0</v>
      </c>
      <c r="M2332" s="347">
        <f>IF(InpOverride!M2332="",F_Inputs!M2332,InpOverride!M2332)</f>
        <v>0</v>
      </c>
    </row>
    <row r="2333" spans="1:13" x14ac:dyDescent="0.35">
      <c r="A2333" t="s">
        <v>139</v>
      </c>
      <c r="B2333" t="s">
        <v>586</v>
      </c>
      <c r="C2333" t="s">
        <v>587</v>
      </c>
      <c r="D2333" t="s">
        <v>170</v>
      </c>
      <c r="E2333" t="s">
        <v>292</v>
      </c>
      <c r="F2333" s="347">
        <f>IF(InpOverride!F2333="",F_Inputs!F2333,InpOverride!F2333)</f>
        <v>0</v>
      </c>
      <c r="G2333" s="347">
        <f>IF(InpOverride!G2333="",F_Inputs!G2333,InpOverride!G2333)</f>
        <v>0</v>
      </c>
      <c r="H2333" s="347">
        <f>IF(InpOverride!H2333="",F_Inputs!H2333,InpOverride!H2333)</f>
        <v>0</v>
      </c>
      <c r="I2333" s="347">
        <f>IF(InpOverride!I2333="",F_Inputs!I2333,InpOverride!I2333)</f>
        <v>-6.8460000000000001</v>
      </c>
      <c r="J2333" s="347">
        <f>IF(InpOverride!J2333="",F_Inputs!J2333,InpOverride!J2333)</f>
        <v>0</v>
      </c>
      <c r="K2333" s="347">
        <f>IF(InpOverride!K2333="",F_Inputs!K2333,InpOverride!K2333)</f>
        <v>0</v>
      </c>
      <c r="L2333" s="347">
        <f>IF(InpOverride!L2333="",F_Inputs!L2333,InpOverride!L2333)</f>
        <v>0</v>
      </c>
      <c r="M2333" s="347">
        <f>IF(InpOverride!M2333="",F_Inputs!M2333,InpOverride!M2333)</f>
        <v>0</v>
      </c>
    </row>
    <row r="2334" spans="1:13" x14ac:dyDescent="0.35">
      <c r="A2334" t="s">
        <v>139</v>
      </c>
      <c r="B2334" t="s">
        <v>588</v>
      </c>
      <c r="C2334" t="s">
        <v>589</v>
      </c>
      <c r="D2334" t="s">
        <v>170</v>
      </c>
      <c r="E2334" t="s">
        <v>292</v>
      </c>
      <c r="F2334" s="347">
        <f>IF(InpOverride!F2334="",F_Inputs!F2334,InpOverride!F2334)</f>
        <v>0</v>
      </c>
      <c r="G2334" s="347">
        <f>IF(InpOverride!G2334="",F_Inputs!G2334,InpOverride!G2334)</f>
        <v>0</v>
      </c>
      <c r="H2334" s="347">
        <f>IF(InpOverride!H2334="",F_Inputs!H2334,InpOverride!H2334)</f>
        <v>0</v>
      </c>
      <c r="I2334" s="347">
        <f>IF(InpOverride!I2334="",F_Inputs!I2334,InpOverride!I2334)</f>
        <v>18.433</v>
      </c>
      <c r="J2334" s="347">
        <f>IF(InpOverride!J2334="",F_Inputs!J2334,InpOverride!J2334)</f>
        <v>0</v>
      </c>
      <c r="K2334" s="347">
        <f>IF(InpOverride!K2334="",F_Inputs!K2334,InpOverride!K2334)</f>
        <v>0</v>
      </c>
      <c r="L2334" s="347">
        <f>IF(InpOverride!L2334="",F_Inputs!L2334,InpOverride!L2334)</f>
        <v>0</v>
      </c>
      <c r="M2334" s="347">
        <f>IF(InpOverride!M2334="",F_Inputs!M2334,InpOverride!M2334)</f>
        <v>0</v>
      </c>
    </row>
    <row r="2335" spans="1:13" x14ac:dyDescent="0.35">
      <c r="A2335" t="s">
        <v>139</v>
      </c>
      <c r="B2335" t="s">
        <v>590</v>
      </c>
      <c r="C2335" t="s">
        <v>591</v>
      </c>
      <c r="D2335" t="s">
        <v>170</v>
      </c>
      <c r="E2335" t="s">
        <v>292</v>
      </c>
      <c r="F2335" s="347">
        <f>IF(InpOverride!F2335="",F_Inputs!F2335,InpOverride!F2335)</f>
        <v>0</v>
      </c>
      <c r="G2335" s="347">
        <f>IF(InpOverride!G2335="",F_Inputs!G2335,InpOverride!G2335)</f>
        <v>0</v>
      </c>
      <c r="H2335" s="347">
        <f>IF(InpOverride!H2335="",F_Inputs!H2335,InpOverride!H2335)</f>
        <v>0</v>
      </c>
      <c r="I2335" s="347">
        <f>IF(InpOverride!I2335="",F_Inputs!I2335,InpOverride!I2335)</f>
        <v>-181.66300000000001</v>
      </c>
      <c r="J2335" s="347">
        <f>IF(InpOverride!J2335="",F_Inputs!J2335,InpOverride!J2335)</f>
        <v>0</v>
      </c>
      <c r="K2335" s="347">
        <f>IF(InpOverride!K2335="",F_Inputs!K2335,InpOverride!K2335)</f>
        <v>0</v>
      </c>
      <c r="L2335" s="347">
        <f>IF(InpOverride!L2335="",F_Inputs!L2335,InpOverride!L2335)</f>
        <v>0</v>
      </c>
      <c r="M2335" s="347">
        <f>IF(InpOverride!M2335="",F_Inputs!M2335,InpOverride!M2335)</f>
        <v>0</v>
      </c>
    </row>
    <row r="2336" spans="1:13" ht="25.5" x14ac:dyDescent="0.35">
      <c r="A2336" t="s">
        <v>139</v>
      </c>
      <c r="B2336" t="s">
        <v>592</v>
      </c>
      <c r="C2336" s="327" t="s">
        <v>593</v>
      </c>
      <c r="D2336" t="s">
        <v>170</v>
      </c>
      <c r="E2336" t="s">
        <v>292</v>
      </c>
      <c r="F2336" s="347">
        <f>IF(InpOverride!F2336="",F_Inputs!F2336,InpOverride!F2336)</f>
        <v>0</v>
      </c>
      <c r="G2336" s="347">
        <f>IF(InpOverride!G2336="",F_Inputs!G2336,InpOverride!G2336)</f>
        <v>0</v>
      </c>
      <c r="H2336" s="347">
        <f>IF(InpOverride!H2336="",F_Inputs!H2336,InpOverride!H2336)</f>
        <v>0</v>
      </c>
      <c r="I2336" s="347">
        <f>IF(InpOverride!I2336="",F_Inputs!I2336,InpOverride!I2336)</f>
        <v>1.3720000000000001</v>
      </c>
      <c r="J2336" s="347">
        <f>IF(InpOverride!J2336="",F_Inputs!J2336,InpOverride!J2336)</f>
        <v>0</v>
      </c>
      <c r="K2336" s="347">
        <f>IF(InpOverride!K2336="",F_Inputs!K2336,InpOverride!K2336)</f>
        <v>0</v>
      </c>
      <c r="L2336" s="347">
        <f>IF(InpOverride!L2336="",F_Inputs!L2336,InpOverride!L2336)</f>
        <v>0</v>
      </c>
      <c r="M2336" s="347">
        <f>IF(InpOverride!M2336="",F_Inputs!M2336,InpOverride!M2336)</f>
        <v>0</v>
      </c>
    </row>
    <row r="2337" spans="1:13" ht="38.25" x14ac:dyDescent="0.35">
      <c r="A2337" t="s">
        <v>139</v>
      </c>
      <c r="B2337" t="s">
        <v>594</v>
      </c>
      <c r="C2337" s="327" t="s">
        <v>595</v>
      </c>
      <c r="D2337" t="s">
        <v>170</v>
      </c>
      <c r="E2337" t="s">
        <v>292</v>
      </c>
      <c r="F2337" s="347">
        <f>IF(InpOverride!F2337="",F_Inputs!F2337,InpOverride!F2337)</f>
        <v>0</v>
      </c>
      <c r="G2337" s="347">
        <f>IF(InpOverride!G2337="",F_Inputs!G2337,InpOverride!G2337)</f>
        <v>0</v>
      </c>
      <c r="H2337" s="347">
        <f>IF(InpOverride!H2337="",F_Inputs!H2337,InpOverride!H2337)</f>
        <v>0</v>
      </c>
      <c r="I2337" s="347">
        <f>IF(InpOverride!I2337="",F_Inputs!I2337,InpOverride!I2337)</f>
        <v>0</v>
      </c>
      <c r="J2337" s="347">
        <f>IF(InpOverride!J2337="",F_Inputs!J2337,InpOverride!J2337)</f>
        <v>0</v>
      </c>
      <c r="K2337" s="347">
        <f>IF(InpOverride!K2337="",F_Inputs!K2337,InpOverride!K2337)</f>
        <v>0</v>
      </c>
      <c r="L2337" s="347">
        <f>IF(InpOverride!L2337="",F_Inputs!L2337,InpOverride!L2337)</f>
        <v>0</v>
      </c>
      <c r="M2337" s="347">
        <f>IF(InpOverride!M2337="",F_Inputs!M2337,InpOverride!M2337)</f>
        <v>0</v>
      </c>
    </row>
    <row r="2338" spans="1:13" ht="25.5" x14ac:dyDescent="0.35">
      <c r="A2338" t="s">
        <v>139</v>
      </c>
      <c r="B2338" t="s">
        <v>596</v>
      </c>
      <c r="C2338" s="327" t="s">
        <v>597</v>
      </c>
      <c r="D2338" t="s">
        <v>170</v>
      </c>
      <c r="E2338" t="s">
        <v>292</v>
      </c>
      <c r="F2338" s="347">
        <f>IF(InpOverride!F2338="",F_Inputs!F2338,InpOverride!F2338)</f>
        <v>0</v>
      </c>
      <c r="G2338" s="347">
        <f>IF(InpOverride!G2338="",F_Inputs!G2338,InpOverride!G2338)</f>
        <v>0</v>
      </c>
      <c r="H2338" s="347">
        <f>IF(InpOverride!H2338="",F_Inputs!H2338,InpOverride!H2338)</f>
        <v>0</v>
      </c>
      <c r="I2338" s="347">
        <f>IF(InpOverride!I2338="",F_Inputs!I2338,InpOverride!I2338)</f>
        <v>0.91799999999999904</v>
      </c>
      <c r="J2338" s="347">
        <f>IF(InpOverride!J2338="",F_Inputs!J2338,InpOverride!J2338)</f>
        <v>0</v>
      </c>
      <c r="K2338" s="347">
        <f>IF(InpOverride!K2338="",F_Inputs!K2338,InpOverride!K2338)</f>
        <v>0</v>
      </c>
      <c r="L2338" s="347">
        <f>IF(InpOverride!L2338="",F_Inputs!L2338,InpOverride!L2338)</f>
        <v>0</v>
      </c>
      <c r="M2338" s="347">
        <f>IF(InpOverride!M2338="",F_Inputs!M2338,InpOverride!M2338)</f>
        <v>0</v>
      </c>
    </row>
    <row r="2339" spans="1:13" x14ac:dyDescent="0.35">
      <c r="A2339" t="s">
        <v>139</v>
      </c>
      <c r="B2339" t="s">
        <v>598</v>
      </c>
      <c r="C2339" t="s">
        <v>599</v>
      </c>
      <c r="D2339" t="s">
        <v>170</v>
      </c>
      <c r="E2339" t="s">
        <v>292</v>
      </c>
      <c r="F2339" s="347">
        <f>IF(InpOverride!F2339="",F_Inputs!F2339,InpOverride!F2339)</f>
        <v>0</v>
      </c>
      <c r="G2339" s="347">
        <f>IF(InpOverride!G2339="",F_Inputs!G2339,InpOverride!G2339)</f>
        <v>0</v>
      </c>
      <c r="H2339" s="347">
        <f>IF(InpOverride!H2339="",F_Inputs!H2339,InpOverride!H2339)</f>
        <v>0</v>
      </c>
      <c r="I2339" s="347">
        <f>IF(InpOverride!I2339="",F_Inputs!I2339,InpOverride!I2339)</f>
        <v>15.053000000000001</v>
      </c>
      <c r="J2339" s="347">
        <f>IF(InpOverride!J2339="",F_Inputs!J2339,InpOverride!J2339)</f>
        <v>0</v>
      </c>
      <c r="K2339" s="347">
        <f>IF(InpOverride!K2339="",F_Inputs!K2339,InpOverride!K2339)</f>
        <v>0</v>
      </c>
      <c r="L2339" s="347">
        <f>IF(InpOverride!L2339="",F_Inputs!L2339,InpOverride!L2339)</f>
        <v>0</v>
      </c>
      <c r="M2339" s="347">
        <f>IF(InpOverride!M2339="",F_Inputs!M2339,InpOverride!M2339)</f>
        <v>0</v>
      </c>
    </row>
    <row r="2340" spans="1:13" x14ac:dyDescent="0.35">
      <c r="A2340" t="s">
        <v>139</v>
      </c>
      <c r="B2340" t="s">
        <v>600</v>
      </c>
      <c r="C2340" t="s">
        <v>601</v>
      </c>
      <c r="D2340" t="s">
        <v>170</v>
      </c>
      <c r="E2340" t="s">
        <v>292</v>
      </c>
      <c r="F2340" s="347">
        <f>IF(InpOverride!F2340="",F_Inputs!F2340,InpOverride!F2340)</f>
        <v>0</v>
      </c>
      <c r="G2340" s="347">
        <f>IF(InpOverride!G2340="",F_Inputs!G2340,InpOverride!G2340)</f>
        <v>0</v>
      </c>
      <c r="H2340" s="347">
        <f>IF(InpOverride!H2340="",F_Inputs!H2340,InpOverride!H2340)</f>
        <v>0</v>
      </c>
      <c r="I2340" s="347">
        <f>IF(InpOverride!I2340="",F_Inputs!I2340,InpOverride!I2340)</f>
        <v>44.538000000000103</v>
      </c>
      <c r="J2340" s="347">
        <f>IF(InpOverride!J2340="",F_Inputs!J2340,InpOverride!J2340)</f>
        <v>0</v>
      </c>
      <c r="K2340" s="347">
        <f>IF(InpOverride!K2340="",F_Inputs!K2340,InpOverride!K2340)</f>
        <v>0</v>
      </c>
      <c r="L2340" s="347">
        <f>IF(InpOverride!L2340="",F_Inputs!L2340,InpOverride!L2340)</f>
        <v>0</v>
      </c>
      <c r="M2340" s="347">
        <f>IF(InpOverride!M2340="",F_Inputs!M2340,InpOverride!M2340)</f>
        <v>0</v>
      </c>
    </row>
    <row r="2341" spans="1:13" x14ac:dyDescent="0.35">
      <c r="A2341" t="s">
        <v>139</v>
      </c>
      <c r="B2341" t="s">
        <v>602</v>
      </c>
      <c r="C2341" t="s">
        <v>603</v>
      </c>
      <c r="D2341" t="s">
        <v>170</v>
      </c>
      <c r="E2341" t="s">
        <v>292</v>
      </c>
      <c r="F2341" s="347">
        <f>IF(InpOverride!F2341="",F_Inputs!F2341,InpOverride!F2341)</f>
        <v>0</v>
      </c>
      <c r="G2341" s="347">
        <f>IF(InpOverride!G2341="",F_Inputs!G2341,InpOverride!G2341)</f>
        <v>0</v>
      </c>
      <c r="H2341" s="347">
        <f>IF(InpOverride!H2341="",F_Inputs!H2341,InpOverride!H2341)</f>
        <v>0</v>
      </c>
      <c r="I2341" s="347">
        <f>IF(InpOverride!I2341="",F_Inputs!I2341,InpOverride!I2341)</f>
        <v>-0.21200000000001101</v>
      </c>
      <c r="J2341" s="347">
        <f>IF(InpOverride!J2341="",F_Inputs!J2341,InpOverride!J2341)</f>
        <v>0</v>
      </c>
      <c r="K2341" s="347">
        <f>IF(InpOverride!K2341="",F_Inputs!K2341,InpOverride!K2341)</f>
        <v>0</v>
      </c>
      <c r="L2341" s="347">
        <f>IF(InpOverride!L2341="",F_Inputs!L2341,InpOverride!L2341)</f>
        <v>0</v>
      </c>
      <c r="M2341" s="347">
        <f>IF(InpOverride!M2341="",F_Inputs!M2341,InpOverride!M2341)</f>
        <v>0</v>
      </c>
    </row>
    <row r="2342" spans="1:13" x14ac:dyDescent="0.35">
      <c r="A2342" t="s">
        <v>139</v>
      </c>
      <c r="B2342" t="s">
        <v>604</v>
      </c>
      <c r="C2342" t="s">
        <v>605</v>
      </c>
      <c r="D2342" t="s">
        <v>170</v>
      </c>
      <c r="E2342" t="s">
        <v>292</v>
      </c>
      <c r="F2342" s="347">
        <f>IF(InpOverride!F2342="",F_Inputs!F2342,InpOverride!F2342)</f>
        <v>0</v>
      </c>
      <c r="G2342" s="347">
        <f>IF(InpOverride!G2342="",F_Inputs!G2342,InpOverride!G2342)</f>
        <v>0</v>
      </c>
      <c r="H2342" s="347">
        <f>IF(InpOverride!H2342="",F_Inputs!H2342,InpOverride!H2342)</f>
        <v>0</v>
      </c>
      <c r="I2342" s="347">
        <f>IF(InpOverride!I2342="",F_Inputs!I2342,InpOverride!I2342)</f>
        <v>0</v>
      </c>
      <c r="J2342" s="347">
        <f>IF(InpOverride!J2342="",F_Inputs!J2342,InpOverride!J2342)</f>
        <v>0</v>
      </c>
      <c r="K2342" s="347">
        <f>IF(InpOverride!K2342="",F_Inputs!K2342,InpOverride!K2342)</f>
        <v>0</v>
      </c>
      <c r="L2342" s="347">
        <f>IF(InpOverride!L2342="",F_Inputs!L2342,InpOverride!L2342)</f>
        <v>0</v>
      </c>
      <c r="M2342" s="347">
        <f>IF(InpOverride!M2342="",F_Inputs!M2342,InpOverride!M2342)</f>
        <v>0</v>
      </c>
    </row>
    <row r="2343" spans="1:13" x14ac:dyDescent="0.35">
      <c r="A2343" t="s">
        <v>139</v>
      </c>
      <c r="B2343" t="s">
        <v>606</v>
      </c>
      <c r="C2343" t="s">
        <v>607</v>
      </c>
      <c r="D2343" t="s">
        <v>170</v>
      </c>
      <c r="E2343" t="s">
        <v>292</v>
      </c>
      <c r="F2343" s="347">
        <f>IF(InpOverride!F2343="",F_Inputs!F2343,InpOverride!F2343)</f>
        <v>0</v>
      </c>
      <c r="G2343" s="347">
        <f>IF(InpOverride!G2343="",F_Inputs!G2343,InpOverride!G2343)</f>
        <v>0</v>
      </c>
      <c r="H2343" s="347">
        <f>IF(InpOverride!H2343="",F_Inputs!H2343,InpOverride!H2343)</f>
        <v>0</v>
      </c>
      <c r="I2343" s="347">
        <f>IF(InpOverride!I2343="",F_Inputs!I2343,InpOverride!I2343)</f>
        <v>0.91799999999999904</v>
      </c>
      <c r="J2343" s="347">
        <f>IF(InpOverride!J2343="",F_Inputs!J2343,InpOverride!J2343)</f>
        <v>0</v>
      </c>
      <c r="K2343" s="347">
        <f>IF(InpOverride!K2343="",F_Inputs!K2343,InpOverride!K2343)</f>
        <v>0</v>
      </c>
      <c r="L2343" s="347">
        <f>IF(InpOverride!L2343="",F_Inputs!L2343,InpOverride!L2343)</f>
        <v>0</v>
      </c>
      <c r="M2343" s="347">
        <f>IF(InpOverride!M2343="",F_Inputs!M2343,InpOverride!M2343)</f>
        <v>0</v>
      </c>
    </row>
    <row r="2344" spans="1:13" x14ac:dyDescent="0.35">
      <c r="A2344" t="s">
        <v>139</v>
      </c>
      <c r="B2344" t="s">
        <v>608</v>
      </c>
      <c r="C2344" t="s">
        <v>609</v>
      </c>
      <c r="D2344" t="s">
        <v>170</v>
      </c>
      <c r="E2344" t="s">
        <v>292</v>
      </c>
      <c r="F2344" s="347">
        <f>IF(InpOverride!F2344="",F_Inputs!F2344,InpOverride!F2344)</f>
        <v>0</v>
      </c>
      <c r="G2344" s="347">
        <f>IF(InpOverride!G2344="",F_Inputs!G2344,InpOverride!G2344)</f>
        <v>0</v>
      </c>
      <c r="H2344" s="347">
        <f>IF(InpOverride!H2344="",F_Inputs!H2344,InpOverride!H2344)</f>
        <v>0</v>
      </c>
      <c r="I2344" s="347">
        <f>IF(InpOverride!I2344="",F_Inputs!I2344,InpOverride!I2344)</f>
        <v>15.053000000000001</v>
      </c>
      <c r="J2344" s="347">
        <f>IF(InpOverride!J2344="",F_Inputs!J2344,InpOverride!J2344)</f>
        <v>0</v>
      </c>
      <c r="K2344" s="347">
        <f>IF(InpOverride!K2344="",F_Inputs!K2344,InpOverride!K2344)</f>
        <v>0</v>
      </c>
      <c r="L2344" s="347">
        <f>IF(InpOverride!L2344="",F_Inputs!L2344,InpOverride!L2344)</f>
        <v>0</v>
      </c>
      <c r="M2344" s="347">
        <f>IF(InpOverride!M2344="",F_Inputs!M2344,InpOverride!M2344)</f>
        <v>0</v>
      </c>
    </row>
    <row r="2345" spans="1:13" x14ac:dyDescent="0.35">
      <c r="A2345" t="s">
        <v>139</v>
      </c>
      <c r="B2345" t="s">
        <v>610</v>
      </c>
      <c r="C2345" t="s">
        <v>611</v>
      </c>
      <c r="D2345" t="s">
        <v>170</v>
      </c>
      <c r="E2345" t="s">
        <v>292</v>
      </c>
      <c r="F2345" s="347">
        <f>IF(InpOverride!F2345="",F_Inputs!F2345,InpOverride!F2345)</f>
        <v>0</v>
      </c>
      <c r="G2345" s="347">
        <f>IF(InpOverride!G2345="",F_Inputs!G2345,InpOverride!G2345)</f>
        <v>0</v>
      </c>
      <c r="H2345" s="347">
        <f>IF(InpOverride!H2345="",F_Inputs!H2345,InpOverride!H2345)</f>
        <v>0</v>
      </c>
      <c r="I2345" s="347">
        <f>IF(InpOverride!I2345="",F_Inputs!I2345,InpOverride!I2345)</f>
        <v>44.538000000000103</v>
      </c>
      <c r="J2345" s="347">
        <f>IF(InpOverride!J2345="",F_Inputs!J2345,InpOverride!J2345)</f>
        <v>0</v>
      </c>
      <c r="K2345" s="347">
        <f>IF(InpOverride!K2345="",F_Inputs!K2345,InpOverride!K2345)</f>
        <v>0</v>
      </c>
      <c r="L2345" s="347">
        <f>IF(InpOverride!L2345="",F_Inputs!L2345,InpOverride!L2345)</f>
        <v>0</v>
      </c>
      <c r="M2345" s="347">
        <f>IF(InpOverride!M2345="",F_Inputs!M2345,InpOverride!M2345)</f>
        <v>0</v>
      </c>
    </row>
    <row r="2346" spans="1:13" x14ac:dyDescent="0.35">
      <c r="A2346" t="s">
        <v>139</v>
      </c>
      <c r="B2346" t="s">
        <v>612</v>
      </c>
      <c r="C2346" t="s">
        <v>613</v>
      </c>
      <c r="D2346" t="s">
        <v>170</v>
      </c>
      <c r="E2346" t="s">
        <v>292</v>
      </c>
      <c r="F2346" s="347">
        <f>IF(InpOverride!F2346="",F_Inputs!F2346,InpOverride!F2346)</f>
        <v>0</v>
      </c>
      <c r="G2346" s="347">
        <f>IF(InpOverride!G2346="",F_Inputs!G2346,InpOverride!G2346)</f>
        <v>0</v>
      </c>
      <c r="H2346" s="347">
        <f>IF(InpOverride!H2346="",F_Inputs!H2346,InpOverride!H2346)</f>
        <v>0</v>
      </c>
      <c r="I2346" s="347">
        <f>IF(InpOverride!I2346="",F_Inputs!I2346,InpOverride!I2346)</f>
        <v>-0.21200000000001101</v>
      </c>
      <c r="J2346" s="347">
        <f>IF(InpOverride!J2346="",F_Inputs!J2346,InpOverride!J2346)</f>
        <v>0</v>
      </c>
      <c r="K2346" s="347">
        <f>IF(InpOverride!K2346="",F_Inputs!K2346,InpOverride!K2346)</f>
        <v>0</v>
      </c>
      <c r="L2346" s="347">
        <f>IF(InpOverride!L2346="",F_Inputs!L2346,InpOverride!L2346)</f>
        <v>0</v>
      </c>
      <c r="M2346" s="347">
        <f>IF(InpOverride!M2346="",F_Inputs!M2346,InpOverride!M2346)</f>
        <v>0</v>
      </c>
    </row>
    <row r="2347" spans="1:13" x14ac:dyDescent="0.35">
      <c r="A2347" t="s">
        <v>139</v>
      </c>
      <c r="B2347" t="s">
        <v>614</v>
      </c>
      <c r="C2347" t="s">
        <v>615</v>
      </c>
      <c r="D2347" t="s">
        <v>170</v>
      </c>
      <c r="E2347" t="s">
        <v>292</v>
      </c>
      <c r="F2347" s="347">
        <f>IF(InpOverride!F2347="",F_Inputs!F2347,InpOverride!F2347)</f>
        <v>0</v>
      </c>
      <c r="G2347" s="347">
        <f>IF(InpOverride!G2347="",F_Inputs!G2347,InpOverride!G2347)</f>
        <v>0</v>
      </c>
      <c r="H2347" s="347">
        <f>IF(InpOverride!H2347="",F_Inputs!H2347,InpOverride!H2347)</f>
        <v>0</v>
      </c>
      <c r="I2347" s="347">
        <f>IF(InpOverride!I2347="",F_Inputs!I2347,InpOverride!I2347)</f>
        <v>0</v>
      </c>
      <c r="J2347" s="347">
        <f>IF(InpOverride!J2347="",F_Inputs!J2347,InpOverride!J2347)</f>
        <v>0</v>
      </c>
      <c r="K2347" s="347">
        <f>IF(InpOverride!K2347="",F_Inputs!K2347,InpOverride!K2347)</f>
        <v>0</v>
      </c>
      <c r="L2347" s="347">
        <f>IF(InpOverride!L2347="",F_Inputs!L2347,InpOverride!L2347)</f>
        <v>0</v>
      </c>
      <c r="M2347" s="347">
        <f>IF(InpOverride!M2347="",F_Inputs!M2347,InpOverride!M2347)</f>
        <v>0</v>
      </c>
    </row>
    <row r="2348" spans="1:13" x14ac:dyDescent="0.35">
      <c r="A2348" t="s">
        <v>139</v>
      </c>
      <c r="B2348" t="s">
        <v>616</v>
      </c>
      <c r="C2348" t="s">
        <v>617</v>
      </c>
      <c r="D2348" t="s">
        <v>424</v>
      </c>
      <c r="E2348" t="s">
        <v>292</v>
      </c>
      <c r="F2348" s="347">
        <f>IF(InpOverride!F2348="",F_Inputs!F2348,InpOverride!F2348)</f>
        <v>0</v>
      </c>
      <c r="G2348" s="347">
        <f>IF(InpOverride!G2348="",F_Inputs!G2348,InpOverride!G2348)</f>
        <v>0</v>
      </c>
      <c r="H2348" s="347">
        <f>IF(InpOverride!H2348="",F_Inputs!H2348,InpOverride!H2348)</f>
        <v>0</v>
      </c>
      <c r="I2348" s="347">
        <f>IF(InpOverride!I2348="",F_Inputs!I2348,InpOverride!I2348)</f>
        <v>1646.3</v>
      </c>
      <c r="J2348" s="347">
        <f>IF(InpOverride!J2348="",F_Inputs!J2348,InpOverride!J2348)</f>
        <v>0</v>
      </c>
      <c r="K2348" s="347">
        <f>IF(InpOverride!K2348="",F_Inputs!K2348,InpOverride!K2348)</f>
        <v>0</v>
      </c>
      <c r="L2348" s="347">
        <f>IF(InpOverride!L2348="",F_Inputs!L2348,InpOverride!L2348)</f>
        <v>0</v>
      </c>
      <c r="M2348" s="347">
        <f>IF(InpOverride!M2348="",F_Inputs!M2348,InpOverride!M2348)</f>
        <v>0</v>
      </c>
    </row>
    <row r="2349" spans="1:13" x14ac:dyDescent="0.35">
      <c r="A2349" t="s">
        <v>139</v>
      </c>
      <c r="B2349" t="s">
        <v>618</v>
      </c>
      <c r="C2349" t="s">
        <v>619</v>
      </c>
      <c r="D2349" t="s">
        <v>424</v>
      </c>
      <c r="E2349" t="s">
        <v>292</v>
      </c>
      <c r="F2349" s="347">
        <f>IF(InpOverride!F2349="",F_Inputs!F2349,InpOverride!F2349)</f>
        <v>0</v>
      </c>
      <c r="G2349" s="347">
        <f>IF(InpOverride!G2349="",F_Inputs!G2349,InpOverride!G2349)</f>
        <v>0</v>
      </c>
      <c r="H2349" s="347">
        <f>IF(InpOverride!H2349="",F_Inputs!H2349,InpOverride!H2349)</f>
        <v>0</v>
      </c>
      <c r="I2349" s="347">
        <f>IF(InpOverride!I2349="",F_Inputs!I2349,InpOverride!I2349)</f>
        <v>20.3</v>
      </c>
      <c r="J2349" s="347">
        <f>IF(InpOverride!J2349="",F_Inputs!J2349,InpOverride!J2349)</f>
        <v>0</v>
      </c>
      <c r="K2349" s="347">
        <f>IF(InpOverride!K2349="",F_Inputs!K2349,InpOverride!K2349)</f>
        <v>0</v>
      </c>
      <c r="L2349" s="347">
        <f>IF(InpOverride!L2349="",F_Inputs!L2349,InpOverride!L2349)</f>
        <v>0</v>
      </c>
      <c r="M2349" s="347">
        <f>IF(InpOverride!M2349="",F_Inputs!M2349,InpOverride!M2349)</f>
        <v>0</v>
      </c>
    </row>
    <row r="2350" spans="1:13" x14ac:dyDescent="0.35">
      <c r="A2350" t="s">
        <v>139</v>
      </c>
      <c r="B2350" t="s">
        <v>620</v>
      </c>
      <c r="C2350" t="s">
        <v>621</v>
      </c>
      <c r="D2350" t="s">
        <v>176</v>
      </c>
      <c r="E2350" t="s">
        <v>292</v>
      </c>
      <c r="F2350" s="347">
        <f>IF(InpOverride!F2350="",F_Inputs!F2350,InpOverride!F2350)</f>
        <v>0</v>
      </c>
      <c r="G2350" s="347">
        <f>IF(InpOverride!G2350="",F_Inputs!G2350,InpOverride!G2350)</f>
        <v>0</v>
      </c>
      <c r="H2350" s="347">
        <f>IF(InpOverride!H2350="",F_Inputs!H2350,InpOverride!H2350)</f>
        <v>0</v>
      </c>
      <c r="I2350" s="347">
        <f>IF(InpOverride!I2350="",F_Inputs!I2350,InpOverride!I2350)</f>
        <v>1.23306809208528E-2</v>
      </c>
      <c r="J2350" s="347">
        <f>IF(InpOverride!J2350="",F_Inputs!J2350,InpOverride!J2350)</f>
        <v>0</v>
      </c>
      <c r="K2350" s="347">
        <f>IF(InpOverride!K2350="",F_Inputs!K2350,InpOverride!K2350)</f>
        <v>0</v>
      </c>
      <c r="L2350" s="347">
        <f>IF(InpOverride!L2350="",F_Inputs!L2350,InpOverride!L2350)</f>
        <v>0</v>
      </c>
      <c r="M2350" s="347">
        <f>IF(InpOverride!M2350="",F_Inputs!M2350,InpOverride!M2350)</f>
        <v>0</v>
      </c>
    </row>
    <row r="2351" spans="1:13" x14ac:dyDescent="0.35">
      <c r="A2351" t="s">
        <v>139</v>
      </c>
      <c r="B2351" t="s">
        <v>622</v>
      </c>
      <c r="C2351" t="s">
        <v>623</v>
      </c>
      <c r="D2351" t="s">
        <v>424</v>
      </c>
      <c r="E2351" t="s">
        <v>292</v>
      </c>
      <c r="F2351" s="347">
        <f>IF(InpOverride!F2351="",F_Inputs!F2351,InpOverride!F2351)</f>
        <v>0</v>
      </c>
      <c r="G2351" s="347">
        <f>IF(InpOverride!G2351="",F_Inputs!G2351,InpOverride!G2351)</f>
        <v>0</v>
      </c>
      <c r="H2351" s="347">
        <f>IF(InpOverride!H2351="",F_Inputs!H2351,InpOverride!H2351)</f>
        <v>0</v>
      </c>
      <c r="I2351" s="347">
        <f>IF(InpOverride!I2351="",F_Inputs!I2351,InpOverride!I2351)</f>
        <v>1451.72</v>
      </c>
      <c r="J2351" s="347">
        <f>IF(InpOverride!J2351="",F_Inputs!J2351,InpOverride!J2351)</f>
        <v>0</v>
      </c>
      <c r="K2351" s="347">
        <f>IF(InpOverride!K2351="",F_Inputs!K2351,InpOverride!K2351)</f>
        <v>0</v>
      </c>
      <c r="L2351" s="347">
        <f>IF(InpOverride!L2351="",F_Inputs!L2351,InpOverride!L2351)</f>
        <v>0</v>
      </c>
      <c r="M2351" s="347">
        <f>IF(InpOverride!M2351="",F_Inputs!M2351,InpOverride!M2351)</f>
        <v>0</v>
      </c>
    </row>
    <row r="2352" spans="1:13" x14ac:dyDescent="0.35">
      <c r="A2352" t="s">
        <v>139</v>
      </c>
      <c r="B2352" t="s">
        <v>624</v>
      </c>
      <c r="C2352" t="s">
        <v>625</v>
      </c>
      <c r="D2352" t="s">
        <v>424</v>
      </c>
      <c r="E2352" t="s">
        <v>292</v>
      </c>
      <c r="F2352" s="347">
        <f>IF(InpOverride!F2352="",F_Inputs!F2352,InpOverride!F2352)</f>
        <v>0</v>
      </c>
      <c r="G2352" s="347">
        <f>IF(InpOverride!G2352="",F_Inputs!G2352,InpOverride!G2352)</f>
        <v>0</v>
      </c>
      <c r="H2352" s="347">
        <f>IF(InpOverride!H2352="",F_Inputs!H2352,InpOverride!H2352)</f>
        <v>0</v>
      </c>
      <c r="I2352" s="347">
        <f>IF(InpOverride!I2352="",F_Inputs!I2352,InpOverride!I2352)</f>
        <v>52.53</v>
      </c>
      <c r="J2352" s="347">
        <f>IF(InpOverride!J2352="",F_Inputs!J2352,InpOverride!J2352)</f>
        <v>0</v>
      </c>
      <c r="K2352" s="347">
        <f>IF(InpOverride!K2352="",F_Inputs!K2352,InpOverride!K2352)</f>
        <v>0</v>
      </c>
      <c r="L2352" s="347">
        <f>IF(InpOverride!L2352="",F_Inputs!L2352,InpOverride!L2352)</f>
        <v>0</v>
      </c>
      <c r="M2352" s="347">
        <f>IF(InpOverride!M2352="",F_Inputs!M2352,InpOverride!M2352)</f>
        <v>0</v>
      </c>
    </row>
    <row r="2353" spans="1:13" x14ac:dyDescent="0.35">
      <c r="A2353" t="s">
        <v>139</v>
      </c>
      <c r="B2353" t="s">
        <v>626</v>
      </c>
      <c r="C2353" t="s">
        <v>627</v>
      </c>
      <c r="D2353" t="s">
        <v>424</v>
      </c>
      <c r="E2353" t="s">
        <v>292</v>
      </c>
      <c r="F2353" s="347">
        <f>IF(InpOverride!F2353="",F_Inputs!F2353,InpOverride!F2353)</f>
        <v>0</v>
      </c>
      <c r="G2353" s="347">
        <f>IF(InpOverride!G2353="",F_Inputs!G2353,InpOverride!G2353)</f>
        <v>0</v>
      </c>
      <c r="H2353" s="347">
        <f>IF(InpOverride!H2353="",F_Inputs!H2353,InpOverride!H2353)</f>
        <v>0</v>
      </c>
      <c r="I2353" s="347">
        <f>IF(InpOverride!I2353="",F_Inputs!I2353,InpOverride!I2353)</f>
        <v>1283.29</v>
      </c>
      <c r="J2353" s="347">
        <f>IF(InpOverride!J2353="",F_Inputs!J2353,InpOverride!J2353)</f>
        <v>0</v>
      </c>
      <c r="K2353" s="347">
        <f>IF(InpOverride!K2353="",F_Inputs!K2353,InpOverride!K2353)</f>
        <v>0</v>
      </c>
      <c r="L2353" s="347">
        <f>IF(InpOverride!L2353="",F_Inputs!L2353,InpOverride!L2353)</f>
        <v>0</v>
      </c>
      <c r="M2353" s="347">
        <f>IF(InpOverride!M2353="",F_Inputs!M2353,InpOverride!M2353)</f>
        <v>0</v>
      </c>
    </row>
    <row r="2354" spans="1:13" x14ac:dyDescent="0.35">
      <c r="A2354" t="s">
        <v>139</v>
      </c>
      <c r="B2354" t="s">
        <v>628</v>
      </c>
      <c r="C2354" t="s">
        <v>629</v>
      </c>
      <c r="D2354" t="s">
        <v>424</v>
      </c>
      <c r="E2354" t="s">
        <v>292</v>
      </c>
      <c r="F2354" s="347">
        <f>IF(InpOverride!F2354="",F_Inputs!F2354,InpOverride!F2354)</f>
        <v>0</v>
      </c>
      <c r="G2354" s="347">
        <f>IF(InpOverride!G2354="",F_Inputs!G2354,InpOverride!G2354)</f>
        <v>0</v>
      </c>
      <c r="H2354" s="347">
        <f>IF(InpOverride!H2354="",F_Inputs!H2354,InpOverride!H2354)</f>
        <v>0</v>
      </c>
      <c r="I2354" s="347">
        <f>IF(InpOverride!I2354="",F_Inputs!I2354,InpOverride!I2354)</f>
        <v>112.63</v>
      </c>
      <c r="J2354" s="347">
        <f>IF(InpOverride!J2354="",F_Inputs!J2354,InpOverride!J2354)</f>
        <v>0</v>
      </c>
      <c r="K2354" s="347">
        <f>IF(InpOverride!K2354="",F_Inputs!K2354,InpOverride!K2354)</f>
        <v>0</v>
      </c>
      <c r="L2354" s="347">
        <f>IF(InpOverride!L2354="",F_Inputs!L2354,InpOverride!L2354)</f>
        <v>0</v>
      </c>
      <c r="M2354" s="347">
        <f>IF(InpOverride!M2354="",F_Inputs!M2354,InpOverride!M2354)</f>
        <v>0</v>
      </c>
    </row>
    <row r="2355" spans="1:13" x14ac:dyDescent="0.35">
      <c r="A2355" t="s">
        <v>139</v>
      </c>
      <c r="B2355" t="s">
        <v>630</v>
      </c>
      <c r="C2355" t="s">
        <v>631</v>
      </c>
      <c r="D2355" t="s">
        <v>188</v>
      </c>
      <c r="E2355" t="s">
        <v>292</v>
      </c>
      <c r="F2355" s="347">
        <f>IF(InpOverride!F2355="",F_Inputs!F2355,InpOverride!F2355)</f>
        <v>0</v>
      </c>
      <c r="G2355" s="347">
        <f>IF(InpOverride!G2355="",F_Inputs!G2355,InpOverride!G2355)</f>
        <v>0</v>
      </c>
      <c r="H2355" s="347">
        <f>IF(InpOverride!H2355="",F_Inputs!H2355,InpOverride!H2355)</f>
        <v>0</v>
      </c>
      <c r="I2355" s="347">
        <f>IF(InpOverride!I2355="",F_Inputs!I2355,InpOverride!I2355)</f>
        <v>5303700</v>
      </c>
      <c r="J2355" s="347">
        <f>IF(InpOverride!J2355="",F_Inputs!J2355,InpOverride!J2355)</f>
        <v>0</v>
      </c>
      <c r="K2355" s="347">
        <f>IF(InpOverride!K2355="",F_Inputs!K2355,InpOverride!K2355)</f>
        <v>0</v>
      </c>
      <c r="L2355" s="347">
        <f>IF(InpOverride!L2355="",F_Inputs!L2355,InpOverride!L2355)</f>
        <v>0</v>
      </c>
      <c r="M2355" s="347">
        <f>IF(InpOverride!M2355="",F_Inputs!M2355,InpOverride!M2355)</f>
        <v>0</v>
      </c>
    </row>
    <row r="2356" spans="1:13" x14ac:dyDescent="0.35">
      <c r="A2356" t="s">
        <v>139</v>
      </c>
      <c r="B2356" t="s">
        <v>632</v>
      </c>
      <c r="C2356" t="s">
        <v>633</v>
      </c>
      <c r="D2356" t="s">
        <v>188</v>
      </c>
      <c r="E2356" t="s">
        <v>292</v>
      </c>
      <c r="F2356" s="347">
        <f>IF(InpOverride!F2356="",F_Inputs!F2356,InpOverride!F2356)</f>
        <v>0</v>
      </c>
      <c r="G2356" s="347">
        <f>IF(InpOverride!G2356="",F_Inputs!G2356,InpOverride!G2356)</f>
        <v>0</v>
      </c>
      <c r="H2356" s="347">
        <f>IF(InpOverride!H2356="",F_Inputs!H2356,InpOverride!H2356)</f>
        <v>0</v>
      </c>
      <c r="I2356" s="347">
        <f>IF(InpOverride!I2356="",F_Inputs!I2356,InpOverride!I2356)</f>
        <v>0</v>
      </c>
      <c r="J2356" s="347">
        <f>IF(InpOverride!J2356="",F_Inputs!J2356,InpOverride!J2356)</f>
        <v>0</v>
      </c>
      <c r="K2356" s="347">
        <f>IF(InpOverride!K2356="",F_Inputs!K2356,InpOverride!K2356)</f>
        <v>0</v>
      </c>
      <c r="L2356" s="347">
        <f>IF(InpOverride!L2356="",F_Inputs!L2356,InpOverride!L2356)</f>
        <v>0</v>
      </c>
      <c r="M2356" s="347">
        <f>IF(InpOverride!M2356="",F_Inputs!M2356,InpOverride!M2356)</f>
        <v>0</v>
      </c>
    </row>
    <row r="2357" spans="1:13" x14ac:dyDescent="0.35">
      <c r="A2357" t="s">
        <v>139</v>
      </c>
      <c r="B2357" t="s">
        <v>634</v>
      </c>
      <c r="C2357" t="s">
        <v>635</v>
      </c>
      <c r="D2357" t="s">
        <v>636</v>
      </c>
      <c r="E2357" t="s">
        <v>292</v>
      </c>
      <c r="F2357" s="347">
        <f>IF(InpOverride!F2357="",F_Inputs!F2357,InpOverride!F2357)</f>
        <v>0</v>
      </c>
      <c r="G2357" s="347">
        <f>IF(InpOverride!G2357="",F_Inputs!G2357,InpOverride!G2357)</f>
        <v>0</v>
      </c>
      <c r="H2357" s="347">
        <f>IF(InpOverride!H2357="",F_Inputs!H2357,InpOverride!H2357)</f>
        <v>0</v>
      </c>
      <c r="I2357" s="347">
        <f>IF(InpOverride!I2357="",F_Inputs!I2357,InpOverride!I2357)</f>
        <v>5200806</v>
      </c>
      <c r="J2357" s="347">
        <f>IF(InpOverride!J2357="",F_Inputs!J2357,InpOverride!J2357)</f>
        <v>0</v>
      </c>
      <c r="K2357" s="347">
        <f>IF(InpOverride!K2357="",F_Inputs!K2357,InpOverride!K2357)</f>
        <v>0</v>
      </c>
      <c r="L2357" s="347">
        <f>IF(InpOverride!L2357="",F_Inputs!L2357,InpOverride!L2357)</f>
        <v>0</v>
      </c>
      <c r="M2357" s="347">
        <f>IF(InpOverride!M2357="",F_Inputs!M2357,InpOverride!M2357)</f>
        <v>0</v>
      </c>
    </row>
    <row r="2358" spans="1:13" x14ac:dyDescent="0.35">
      <c r="A2358" t="s">
        <v>139</v>
      </c>
      <c r="B2358" t="s">
        <v>637</v>
      </c>
      <c r="C2358" t="s">
        <v>638</v>
      </c>
      <c r="D2358" t="s">
        <v>636</v>
      </c>
      <c r="E2358" t="s">
        <v>292</v>
      </c>
      <c r="F2358" s="347">
        <f>IF(InpOverride!F2358="",F_Inputs!F2358,InpOverride!F2358)</f>
        <v>0</v>
      </c>
      <c r="G2358" s="347">
        <f>IF(InpOverride!G2358="",F_Inputs!G2358,InpOverride!G2358)</f>
        <v>0</v>
      </c>
      <c r="H2358" s="347">
        <f>IF(InpOverride!H2358="",F_Inputs!H2358,InpOverride!H2358)</f>
        <v>0</v>
      </c>
      <c r="I2358" s="347">
        <f>IF(InpOverride!I2358="",F_Inputs!I2358,InpOverride!I2358)</f>
        <v>0</v>
      </c>
      <c r="J2358" s="347">
        <f>IF(InpOverride!J2358="",F_Inputs!J2358,InpOverride!J2358)</f>
        <v>0</v>
      </c>
      <c r="K2358" s="347">
        <f>IF(InpOverride!K2358="",F_Inputs!K2358,InpOverride!K2358)</f>
        <v>0</v>
      </c>
      <c r="L2358" s="347">
        <f>IF(InpOverride!L2358="",F_Inputs!L2358,InpOverride!L2358)</f>
        <v>0</v>
      </c>
      <c r="M2358" s="347">
        <f>IF(InpOverride!M2358="",F_Inputs!M2358,InpOverride!M2358)</f>
        <v>0</v>
      </c>
    </row>
    <row r="2359" spans="1:13" x14ac:dyDescent="0.35">
      <c r="A2359" t="s">
        <v>139</v>
      </c>
      <c r="B2359" t="s">
        <v>639</v>
      </c>
      <c r="C2359" t="s">
        <v>640</v>
      </c>
      <c r="D2359" t="s">
        <v>176</v>
      </c>
      <c r="E2359" t="s">
        <v>292</v>
      </c>
      <c r="F2359" s="347">
        <f>IF(InpOverride!F2359="",F_Inputs!F2359,InpOverride!F2359)</f>
        <v>0</v>
      </c>
      <c r="G2359" s="347">
        <f>IF(InpOverride!G2359="",F_Inputs!G2359,InpOverride!G2359)</f>
        <v>0</v>
      </c>
      <c r="H2359" s="347">
        <f>IF(InpOverride!H2359="",F_Inputs!H2359,InpOverride!H2359)</f>
        <v>0</v>
      </c>
      <c r="I2359" s="347">
        <f>IF(InpOverride!I2359="",F_Inputs!I2359,InpOverride!I2359)</f>
        <v>0</v>
      </c>
      <c r="J2359" s="347">
        <f>IF(InpOverride!J2359="",F_Inputs!J2359,InpOverride!J2359)</f>
        <v>0</v>
      </c>
      <c r="K2359" s="347">
        <f>IF(InpOverride!K2359="",F_Inputs!K2359,InpOverride!K2359)</f>
        <v>0</v>
      </c>
      <c r="L2359" s="347">
        <f>IF(InpOverride!L2359="",F_Inputs!L2359,InpOverride!L2359)</f>
        <v>0</v>
      </c>
      <c r="M2359" s="347">
        <f>IF(InpOverride!M2359="",F_Inputs!M2359,InpOverride!M2359)</f>
        <v>0</v>
      </c>
    </row>
    <row r="2360" spans="1:13" x14ac:dyDescent="0.35">
      <c r="A2360" t="s">
        <v>139</v>
      </c>
      <c r="B2360" t="s">
        <v>641</v>
      </c>
      <c r="C2360" t="s">
        <v>642</v>
      </c>
      <c r="D2360" t="s">
        <v>636</v>
      </c>
      <c r="E2360" t="s">
        <v>292</v>
      </c>
      <c r="F2360" s="347">
        <f>IF(InpOverride!F2360="",F_Inputs!F2360,InpOverride!F2360)</f>
        <v>0</v>
      </c>
      <c r="G2360" s="347">
        <f>IF(InpOverride!G2360="",F_Inputs!G2360,InpOverride!G2360)</f>
        <v>0</v>
      </c>
      <c r="H2360" s="347">
        <f>IF(InpOverride!H2360="",F_Inputs!H2360,InpOverride!H2360)</f>
        <v>0</v>
      </c>
      <c r="I2360" s="347">
        <f>IF(InpOverride!I2360="",F_Inputs!I2360,InpOverride!I2360)</f>
        <v>226402</v>
      </c>
      <c r="J2360" s="347">
        <f>IF(InpOverride!J2360="",F_Inputs!J2360,InpOverride!J2360)</f>
        <v>0</v>
      </c>
      <c r="K2360" s="347">
        <f>IF(InpOverride!K2360="",F_Inputs!K2360,InpOverride!K2360)</f>
        <v>0</v>
      </c>
      <c r="L2360" s="347">
        <f>IF(InpOverride!L2360="",F_Inputs!L2360,InpOverride!L2360)</f>
        <v>0</v>
      </c>
      <c r="M2360" s="347">
        <f>IF(InpOverride!M2360="",F_Inputs!M2360,InpOverride!M2360)</f>
        <v>0</v>
      </c>
    </row>
    <row r="2361" spans="1:13" x14ac:dyDescent="0.35">
      <c r="A2361" t="s">
        <v>139</v>
      </c>
      <c r="B2361" t="s">
        <v>643</v>
      </c>
      <c r="C2361" t="s">
        <v>644</v>
      </c>
      <c r="D2361" t="s">
        <v>176</v>
      </c>
      <c r="E2361" t="s">
        <v>292</v>
      </c>
      <c r="F2361" s="347">
        <f>IF(InpOverride!F2361="",F_Inputs!F2361,InpOverride!F2361)</f>
        <v>0</v>
      </c>
      <c r="G2361" s="347">
        <f>IF(InpOverride!G2361="",F_Inputs!G2361,InpOverride!G2361)</f>
        <v>0</v>
      </c>
      <c r="H2361" s="347">
        <f>IF(InpOverride!H2361="",F_Inputs!H2361,InpOverride!H2361)</f>
        <v>0</v>
      </c>
      <c r="I2361" s="347">
        <f>IF(InpOverride!I2361="",F_Inputs!I2361,InpOverride!I2361)</f>
        <v>4.3532098678550901E-2</v>
      </c>
      <c r="J2361" s="347">
        <f>IF(InpOverride!J2361="",F_Inputs!J2361,InpOverride!J2361)</f>
        <v>0</v>
      </c>
      <c r="K2361" s="347">
        <f>IF(InpOverride!K2361="",F_Inputs!K2361,InpOverride!K2361)</f>
        <v>0</v>
      </c>
      <c r="L2361" s="347">
        <f>IF(InpOverride!L2361="",F_Inputs!L2361,InpOverride!L2361)</f>
        <v>0</v>
      </c>
      <c r="M2361" s="347">
        <f>IF(InpOverride!M2361="",F_Inputs!M2361,InpOverride!M2361)</f>
        <v>0</v>
      </c>
    </row>
    <row r="2362" spans="1:13" x14ac:dyDescent="0.35">
      <c r="A2362" t="s">
        <v>139</v>
      </c>
      <c r="B2362" t="s">
        <v>645</v>
      </c>
      <c r="C2362" t="s">
        <v>646</v>
      </c>
      <c r="D2362" t="s">
        <v>636</v>
      </c>
      <c r="E2362" t="s">
        <v>292</v>
      </c>
      <c r="F2362" s="347">
        <f>IF(InpOverride!F2362="",F_Inputs!F2362,InpOverride!F2362)</f>
        <v>0</v>
      </c>
      <c r="G2362" s="347">
        <f>IF(InpOverride!G2362="",F_Inputs!G2362,InpOverride!G2362)</f>
        <v>0</v>
      </c>
      <c r="H2362" s="347">
        <f>IF(InpOverride!H2362="",F_Inputs!H2362,InpOverride!H2362)</f>
        <v>0</v>
      </c>
      <c r="I2362" s="347">
        <f>IF(InpOverride!I2362="",F_Inputs!I2362,InpOverride!I2362)</f>
        <v>4974404</v>
      </c>
      <c r="J2362" s="347">
        <f>IF(InpOverride!J2362="",F_Inputs!J2362,InpOverride!J2362)</f>
        <v>0</v>
      </c>
      <c r="K2362" s="347">
        <f>IF(InpOverride!K2362="",F_Inputs!K2362,InpOverride!K2362)</f>
        <v>0</v>
      </c>
      <c r="L2362" s="347">
        <f>IF(InpOverride!L2362="",F_Inputs!L2362,InpOverride!L2362)</f>
        <v>0</v>
      </c>
      <c r="M2362" s="347">
        <f>IF(InpOverride!M2362="",F_Inputs!M2362,InpOverride!M2362)</f>
        <v>0</v>
      </c>
    </row>
    <row r="2363" spans="1:13" x14ac:dyDescent="0.35">
      <c r="A2363" t="s">
        <v>139</v>
      </c>
      <c r="B2363" t="s">
        <v>647</v>
      </c>
      <c r="C2363" t="s">
        <v>648</v>
      </c>
      <c r="D2363" t="s">
        <v>176</v>
      </c>
      <c r="E2363" t="s">
        <v>292</v>
      </c>
      <c r="F2363" s="347">
        <f>IF(InpOverride!F2363="",F_Inputs!F2363,InpOverride!F2363)</f>
        <v>0</v>
      </c>
      <c r="G2363" s="347">
        <f>IF(InpOverride!G2363="",F_Inputs!G2363,InpOverride!G2363)</f>
        <v>0</v>
      </c>
      <c r="H2363" s="347">
        <f>IF(InpOverride!H2363="",F_Inputs!H2363,InpOverride!H2363)</f>
        <v>0</v>
      </c>
      <c r="I2363" s="347">
        <f>IF(InpOverride!I2363="",F_Inputs!I2363,InpOverride!I2363)</f>
        <v>0.95646790132144899</v>
      </c>
      <c r="J2363" s="347">
        <f>IF(InpOverride!J2363="",F_Inputs!J2363,InpOverride!J2363)</f>
        <v>0</v>
      </c>
      <c r="K2363" s="347">
        <f>IF(InpOverride!K2363="",F_Inputs!K2363,InpOverride!K2363)</f>
        <v>0</v>
      </c>
      <c r="L2363" s="347">
        <f>IF(InpOverride!L2363="",F_Inputs!L2363,InpOverride!L2363)</f>
        <v>0</v>
      </c>
      <c r="M2363" s="347">
        <f>IF(InpOverride!M2363="",F_Inputs!M2363,InpOverride!M2363)</f>
        <v>0</v>
      </c>
    </row>
    <row r="2364" spans="1:13" x14ac:dyDescent="0.35">
      <c r="A2364" t="s">
        <v>139</v>
      </c>
      <c r="B2364" t="s">
        <v>649</v>
      </c>
      <c r="C2364" t="s">
        <v>650</v>
      </c>
      <c r="D2364" t="s">
        <v>176</v>
      </c>
      <c r="E2364" t="s">
        <v>292</v>
      </c>
      <c r="F2364" s="347">
        <f>IF(InpOverride!F2364="",F_Inputs!F2364,InpOverride!F2364)</f>
        <v>0</v>
      </c>
      <c r="G2364" s="347">
        <f>IF(InpOverride!G2364="",F_Inputs!G2364,InpOverride!G2364)</f>
        <v>0</v>
      </c>
      <c r="H2364" s="347">
        <f>IF(InpOverride!H2364="",F_Inputs!H2364,InpOverride!H2364)</f>
        <v>0</v>
      </c>
      <c r="I2364" s="347">
        <f>IF(InpOverride!I2364="",F_Inputs!I2364,InpOverride!I2364)</f>
        <v>0.94399999999999995</v>
      </c>
      <c r="J2364" s="347">
        <f>IF(InpOverride!J2364="",F_Inputs!J2364,InpOverride!J2364)</f>
        <v>0</v>
      </c>
      <c r="K2364" s="347">
        <f>IF(InpOverride!K2364="",F_Inputs!K2364,InpOverride!K2364)</f>
        <v>0</v>
      </c>
      <c r="L2364" s="347">
        <f>IF(InpOverride!L2364="",F_Inputs!L2364,InpOverride!L2364)</f>
        <v>0</v>
      </c>
      <c r="M2364" s="347">
        <f>IF(InpOverride!M2364="",F_Inputs!M2364,InpOverride!M2364)</f>
        <v>0</v>
      </c>
    </row>
    <row r="2365" spans="1:13" x14ac:dyDescent="0.35">
      <c r="A2365" t="s">
        <v>139</v>
      </c>
      <c r="B2365" t="s">
        <v>651</v>
      </c>
      <c r="C2365" t="s">
        <v>652</v>
      </c>
      <c r="D2365" t="s">
        <v>176</v>
      </c>
      <c r="E2365" t="s">
        <v>292</v>
      </c>
      <c r="F2365" s="347">
        <f>IF(InpOverride!F2365="",F_Inputs!F2365,InpOverride!F2365)</f>
        <v>0</v>
      </c>
      <c r="G2365" s="347">
        <f>IF(InpOverride!G2365="",F_Inputs!G2365,InpOverride!G2365)</f>
        <v>0</v>
      </c>
      <c r="H2365" s="347">
        <f>IF(InpOverride!H2365="",F_Inputs!H2365,InpOverride!H2365)</f>
        <v>0</v>
      </c>
      <c r="I2365" s="347">
        <f>IF(InpOverride!I2365="",F_Inputs!I2365,InpOverride!I2365)</f>
        <v>2.79999999999999E-3</v>
      </c>
      <c r="J2365" s="347">
        <f>IF(InpOverride!J2365="",F_Inputs!J2365,InpOverride!J2365)</f>
        <v>0</v>
      </c>
      <c r="K2365" s="347">
        <f>IF(InpOverride!K2365="",F_Inputs!K2365,InpOverride!K2365)</f>
        <v>0</v>
      </c>
      <c r="L2365" s="347">
        <f>IF(InpOverride!L2365="",F_Inputs!L2365,InpOverride!L2365)</f>
        <v>0</v>
      </c>
      <c r="M2365" s="347">
        <f>IF(InpOverride!M2365="",F_Inputs!M2365,InpOverride!M2365)</f>
        <v>0</v>
      </c>
    </row>
    <row r="2366" spans="1:13" x14ac:dyDescent="0.35">
      <c r="A2366" t="s">
        <v>139</v>
      </c>
      <c r="B2366" t="s">
        <v>653</v>
      </c>
      <c r="C2366" t="s">
        <v>654</v>
      </c>
      <c r="D2366" t="s">
        <v>176</v>
      </c>
      <c r="E2366" t="s">
        <v>292</v>
      </c>
      <c r="F2366" s="347">
        <f>IF(InpOverride!F2366="",F_Inputs!F2366,InpOverride!F2366)</f>
        <v>0</v>
      </c>
      <c r="G2366" s="347">
        <f>IF(InpOverride!G2366="",F_Inputs!G2366,InpOverride!G2366)</f>
        <v>0</v>
      </c>
      <c r="H2366" s="347">
        <f>IF(InpOverride!H2366="",F_Inputs!H2366,InpOverride!H2366)</f>
        <v>0</v>
      </c>
      <c r="I2366" s="347">
        <f>IF(InpOverride!I2366="",F_Inputs!I2366,InpOverride!I2366)</f>
        <v>5.3199999999999997E-2</v>
      </c>
      <c r="J2366" s="347">
        <f>IF(InpOverride!J2366="",F_Inputs!J2366,InpOverride!J2366)</f>
        <v>0</v>
      </c>
      <c r="K2366" s="347">
        <f>IF(InpOverride!K2366="",F_Inputs!K2366,InpOverride!K2366)</f>
        <v>0</v>
      </c>
      <c r="L2366" s="347">
        <f>IF(InpOverride!L2366="",F_Inputs!L2366,InpOverride!L2366)</f>
        <v>0</v>
      </c>
      <c r="M2366" s="347">
        <f>IF(InpOverride!M2366="",F_Inputs!M2366,InpOverride!M2366)</f>
        <v>0</v>
      </c>
    </row>
    <row r="2367" spans="1:13" x14ac:dyDescent="0.35">
      <c r="A2367" t="s">
        <v>139</v>
      </c>
      <c r="B2367" t="s">
        <v>655</v>
      </c>
      <c r="C2367" t="s">
        <v>656</v>
      </c>
      <c r="D2367" t="s">
        <v>189</v>
      </c>
      <c r="E2367" t="s">
        <v>292</v>
      </c>
      <c r="F2367" s="347">
        <f>IF(InpOverride!F2367="",F_Inputs!F2367,InpOverride!F2367)</f>
        <v>0</v>
      </c>
      <c r="G2367" s="347">
        <f>IF(InpOverride!G2367="",F_Inputs!G2367,InpOverride!G2367)</f>
        <v>0</v>
      </c>
      <c r="H2367" s="347">
        <f>IF(InpOverride!H2367="",F_Inputs!H2367,InpOverride!H2367)</f>
        <v>0</v>
      </c>
      <c r="I2367" s="347">
        <f>IF(InpOverride!I2367="",F_Inputs!I2367,InpOverride!I2367)</f>
        <v>1317</v>
      </c>
      <c r="J2367" s="347">
        <f>IF(InpOverride!J2367="",F_Inputs!J2367,InpOverride!J2367)</f>
        <v>0</v>
      </c>
      <c r="K2367" s="347">
        <f>IF(InpOverride!K2367="",F_Inputs!K2367,InpOverride!K2367)</f>
        <v>0</v>
      </c>
      <c r="L2367" s="347">
        <f>IF(InpOverride!L2367="",F_Inputs!L2367,InpOverride!L2367)</f>
        <v>0</v>
      </c>
      <c r="M2367" s="347">
        <f>IF(InpOverride!M2367="",F_Inputs!M2367,InpOverride!M2367)</f>
        <v>0</v>
      </c>
    </row>
    <row r="2368" spans="1:13" x14ac:dyDescent="0.35">
      <c r="A2368" t="s">
        <v>139</v>
      </c>
      <c r="B2368" t="s">
        <v>657</v>
      </c>
      <c r="C2368" t="s">
        <v>658</v>
      </c>
      <c r="D2368" t="s">
        <v>170</v>
      </c>
      <c r="E2368" t="s">
        <v>292</v>
      </c>
      <c r="F2368" s="347">
        <f>IF(InpOverride!F2368="",F_Inputs!F2368,InpOverride!F2368)</f>
        <v>0</v>
      </c>
      <c r="G2368" s="347">
        <f>IF(InpOverride!G2368="",F_Inputs!G2368,InpOverride!G2368)</f>
        <v>0</v>
      </c>
      <c r="H2368" s="347">
        <f>IF(InpOverride!H2368="",F_Inputs!H2368,InpOverride!H2368)</f>
        <v>0</v>
      </c>
      <c r="I2368" s="347">
        <f>IF(InpOverride!I2368="",F_Inputs!I2368,InpOverride!I2368)</f>
        <v>0.60799999999999998</v>
      </c>
      <c r="J2368" s="347">
        <f>IF(InpOverride!J2368="",F_Inputs!J2368,InpOverride!J2368)</f>
        <v>0</v>
      </c>
      <c r="K2368" s="347">
        <f>IF(InpOverride!K2368="",F_Inputs!K2368,InpOverride!K2368)</f>
        <v>0</v>
      </c>
      <c r="L2368" s="347">
        <f>IF(InpOverride!L2368="",F_Inputs!L2368,InpOverride!L2368)</f>
        <v>0</v>
      </c>
      <c r="M2368" s="347">
        <f>IF(InpOverride!M2368="",F_Inputs!M2368,InpOverride!M2368)</f>
        <v>0</v>
      </c>
    </row>
    <row r="2369" spans="1:13" x14ac:dyDescent="0.35">
      <c r="A2369" t="s">
        <v>139</v>
      </c>
      <c r="B2369" t="s">
        <v>659</v>
      </c>
      <c r="C2369" t="s">
        <v>660</v>
      </c>
      <c r="D2369" t="s">
        <v>170</v>
      </c>
      <c r="E2369" t="s">
        <v>292</v>
      </c>
      <c r="F2369" s="347">
        <f>IF(InpOverride!F2369="",F_Inputs!F2369,InpOverride!F2369)</f>
        <v>0</v>
      </c>
      <c r="G2369" s="347">
        <f>IF(InpOverride!G2369="",F_Inputs!G2369,InpOverride!G2369)</f>
        <v>0</v>
      </c>
      <c r="H2369" s="347">
        <f>IF(InpOverride!H2369="",F_Inputs!H2369,InpOverride!H2369)</f>
        <v>0</v>
      </c>
      <c r="I2369" s="347">
        <f>IF(InpOverride!I2369="",F_Inputs!I2369,InpOverride!I2369)</f>
        <v>0</v>
      </c>
      <c r="J2369" s="347">
        <f>IF(InpOverride!J2369="",F_Inputs!J2369,InpOverride!J2369)</f>
        <v>0</v>
      </c>
      <c r="K2369" s="347">
        <f>IF(InpOverride!K2369="",F_Inputs!K2369,InpOverride!K2369)</f>
        <v>0</v>
      </c>
      <c r="L2369" s="347">
        <f>IF(InpOverride!L2369="",F_Inputs!L2369,InpOverride!L2369)</f>
        <v>0</v>
      </c>
      <c r="M2369" s="347">
        <f>IF(InpOverride!M2369="",F_Inputs!M2369,InpOverride!M2369)</f>
        <v>0</v>
      </c>
    </row>
    <row r="2370" spans="1:13" x14ac:dyDescent="0.35">
      <c r="A2370" t="s">
        <v>141</v>
      </c>
      <c r="B2370" t="s">
        <v>290</v>
      </c>
      <c r="C2370" t="s">
        <v>291</v>
      </c>
      <c r="D2370" t="s">
        <v>170</v>
      </c>
      <c r="E2370" t="s">
        <v>292</v>
      </c>
      <c r="F2370" s="347">
        <f>IF(InpOverride!F2370="",F_Inputs!F2370,InpOverride!F2370)</f>
        <v>0</v>
      </c>
      <c r="G2370" s="347">
        <f>IF(InpOverride!G2370="",F_Inputs!G2370,InpOverride!G2370)</f>
        <v>0</v>
      </c>
      <c r="H2370" s="347">
        <f>IF(InpOverride!H2370="",F_Inputs!H2370,InpOverride!H2370)</f>
        <v>0</v>
      </c>
      <c r="I2370" s="347">
        <f>IF(InpOverride!I2370="",F_Inputs!I2370,InpOverride!I2370)</f>
        <v>29.849</v>
      </c>
      <c r="J2370" s="347">
        <f>IF(InpOverride!J2370="",F_Inputs!J2370,InpOverride!J2370)</f>
        <v>0</v>
      </c>
      <c r="K2370" s="347">
        <f>IF(InpOverride!K2370="",F_Inputs!K2370,InpOverride!K2370)</f>
        <v>0</v>
      </c>
      <c r="L2370" s="347">
        <f>IF(InpOverride!L2370="",F_Inputs!L2370,InpOverride!L2370)</f>
        <v>0</v>
      </c>
      <c r="M2370" s="347">
        <f>IF(InpOverride!M2370="",F_Inputs!M2370,InpOverride!M2370)</f>
        <v>0</v>
      </c>
    </row>
    <row r="2371" spans="1:13" x14ac:dyDescent="0.35">
      <c r="A2371" t="s">
        <v>141</v>
      </c>
      <c r="B2371" t="s">
        <v>293</v>
      </c>
      <c r="C2371" t="s">
        <v>294</v>
      </c>
      <c r="D2371" t="s">
        <v>172</v>
      </c>
      <c r="E2371" t="s">
        <v>292</v>
      </c>
      <c r="F2371" s="347">
        <f>IF(InpOverride!F2371="",F_Inputs!F2371,InpOverride!F2371)</f>
        <v>0</v>
      </c>
      <c r="G2371" s="347">
        <f>IF(InpOverride!G2371="",F_Inputs!G2371,InpOverride!G2371)</f>
        <v>0</v>
      </c>
      <c r="H2371" s="347">
        <f>IF(InpOverride!H2371="",F_Inputs!H2371,InpOverride!H2371)</f>
        <v>0</v>
      </c>
      <c r="I2371" s="347">
        <f>IF(InpOverride!I2371="",F_Inputs!I2371,InpOverride!I2371)</f>
        <v>1398.453</v>
      </c>
      <c r="J2371" s="347">
        <f>IF(InpOverride!J2371="",F_Inputs!J2371,InpOverride!J2371)</f>
        <v>0</v>
      </c>
      <c r="K2371" s="347">
        <f>IF(InpOverride!K2371="",F_Inputs!K2371,InpOverride!K2371)</f>
        <v>0</v>
      </c>
      <c r="L2371" s="347">
        <f>IF(InpOverride!L2371="",F_Inputs!L2371,InpOverride!L2371)</f>
        <v>0</v>
      </c>
      <c r="M2371" s="347">
        <f>IF(InpOverride!M2371="",F_Inputs!M2371,InpOverride!M2371)</f>
        <v>0</v>
      </c>
    </row>
    <row r="2372" spans="1:13" x14ac:dyDescent="0.35">
      <c r="A2372" t="s">
        <v>141</v>
      </c>
      <c r="B2372" t="s">
        <v>295</v>
      </c>
      <c r="C2372" t="s">
        <v>296</v>
      </c>
      <c r="D2372" t="s">
        <v>188</v>
      </c>
      <c r="E2372" t="s">
        <v>292</v>
      </c>
      <c r="F2372" s="347">
        <f>IF(InpOverride!F2372="",F_Inputs!F2372,InpOverride!F2372)</f>
        <v>0</v>
      </c>
      <c r="G2372" s="347">
        <f>IF(InpOverride!G2372="",F_Inputs!G2372,InpOverride!G2372)</f>
        <v>0</v>
      </c>
      <c r="H2372" s="347">
        <f>IF(InpOverride!H2372="",F_Inputs!H2372,InpOverride!H2372)</f>
        <v>1.73</v>
      </c>
      <c r="I2372" s="347">
        <f>IF(InpOverride!I2372="",F_Inputs!I2372,InpOverride!I2372)</f>
        <v>1.31</v>
      </c>
      <c r="J2372" s="347">
        <f>IF(InpOverride!J2372="",F_Inputs!J2372,InpOverride!J2372)</f>
        <v>0</v>
      </c>
      <c r="K2372" s="347">
        <f>IF(InpOverride!K2372="",F_Inputs!K2372,InpOverride!K2372)</f>
        <v>0</v>
      </c>
      <c r="L2372" s="347">
        <f>IF(InpOverride!L2372="",F_Inputs!L2372,InpOverride!L2372)</f>
        <v>0</v>
      </c>
      <c r="M2372" s="347">
        <f>IF(InpOverride!M2372="",F_Inputs!M2372,InpOverride!M2372)</f>
        <v>0</v>
      </c>
    </row>
    <row r="2373" spans="1:13" x14ac:dyDescent="0.35">
      <c r="A2373" t="s">
        <v>141</v>
      </c>
      <c r="B2373" t="s">
        <v>297</v>
      </c>
      <c r="C2373" t="s">
        <v>298</v>
      </c>
      <c r="D2373" t="s">
        <v>205</v>
      </c>
      <c r="E2373" t="s">
        <v>292</v>
      </c>
      <c r="F2373" s="347">
        <f>IF(InpOverride!F2373="",F_Inputs!F2373,InpOverride!F2373)</f>
        <v>0</v>
      </c>
      <c r="G2373" s="347">
        <f>IF(InpOverride!G2373="",F_Inputs!G2373,InpOverride!G2373)</f>
        <v>0</v>
      </c>
      <c r="H2373" s="347">
        <f>IF(InpOverride!H2373="",F_Inputs!H2373,InpOverride!H2373)</f>
        <v>0</v>
      </c>
      <c r="I2373" s="347" t="str">
        <f>IF(InpOverride!I2373="",F_Inputs!I2373,InpOverride!I2373)</f>
        <v>No</v>
      </c>
      <c r="J2373" s="347">
        <f>IF(InpOverride!J2373="",F_Inputs!J2373,InpOverride!J2373)</f>
        <v>0</v>
      </c>
      <c r="K2373" s="347">
        <f>IF(InpOverride!K2373="",F_Inputs!K2373,InpOverride!K2373)</f>
        <v>0</v>
      </c>
      <c r="L2373" s="347">
        <f>IF(InpOverride!L2373="",F_Inputs!L2373,InpOverride!L2373)</f>
        <v>0</v>
      </c>
      <c r="M2373" s="347">
        <f>IF(InpOverride!M2373="",F_Inputs!M2373,InpOverride!M2373)</f>
        <v>0</v>
      </c>
    </row>
    <row r="2374" spans="1:13" x14ac:dyDescent="0.35">
      <c r="A2374" t="s">
        <v>141</v>
      </c>
      <c r="B2374" t="s">
        <v>300</v>
      </c>
      <c r="C2374" t="s">
        <v>301</v>
      </c>
      <c r="D2374" t="s">
        <v>170</v>
      </c>
      <c r="E2374" t="s">
        <v>292</v>
      </c>
      <c r="F2374" s="347">
        <f>IF(InpOverride!F2374="",F_Inputs!F2374,InpOverride!F2374)</f>
        <v>0</v>
      </c>
      <c r="G2374" s="347">
        <f>IF(InpOverride!G2374="",F_Inputs!G2374,InpOverride!G2374)</f>
        <v>0</v>
      </c>
      <c r="H2374" s="347">
        <f>IF(InpOverride!H2374="",F_Inputs!H2374,InpOverride!H2374)</f>
        <v>0</v>
      </c>
      <c r="I2374" s="347">
        <f>IF(InpOverride!I2374="",F_Inputs!I2374,InpOverride!I2374)</f>
        <v>0</v>
      </c>
      <c r="J2374" s="347">
        <f>IF(InpOverride!J2374="",F_Inputs!J2374,InpOverride!J2374)</f>
        <v>0</v>
      </c>
      <c r="K2374" s="347">
        <f>IF(InpOverride!K2374="",F_Inputs!K2374,InpOverride!K2374)</f>
        <v>0</v>
      </c>
      <c r="L2374" s="347">
        <f>IF(InpOverride!L2374="",F_Inputs!L2374,InpOverride!L2374)</f>
        <v>0</v>
      </c>
      <c r="M2374" s="347">
        <f>IF(InpOverride!M2374="",F_Inputs!M2374,InpOverride!M2374)</f>
        <v>0</v>
      </c>
    </row>
    <row r="2375" spans="1:13" x14ac:dyDescent="0.35">
      <c r="A2375" t="s">
        <v>141</v>
      </c>
      <c r="B2375" t="s">
        <v>302</v>
      </c>
      <c r="C2375" t="s">
        <v>303</v>
      </c>
      <c r="D2375" t="s">
        <v>170</v>
      </c>
      <c r="E2375" t="s">
        <v>292</v>
      </c>
      <c r="F2375" s="347">
        <f>IF(InpOverride!F2375="",F_Inputs!F2375,InpOverride!F2375)</f>
        <v>0</v>
      </c>
      <c r="G2375" s="347">
        <f>IF(InpOverride!G2375="",F_Inputs!G2375,InpOverride!G2375)</f>
        <v>0</v>
      </c>
      <c r="H2375" s="347">
        <f>IF(InpOverride!H2375="",F_Inputs!H2375,InpOverride!H2375)</f>
        <v>0</v>
      </c>
      <c r="I2375" s="347">
        <f>IF(InpOverride!I2375="",F_Inputs!I2375,InpOverride!I2375)</f>
        <v>0</v>
      </c>
      <c r="J2375" s="347">
        <f>IF(InpOverride!J2375="",F_Inputs!J2375,InpOverride!J2375)</f>
        <v>0</v>
      </c>
      <c r="K2375" s="347">
        <f>IF(InpOverride!K2375="",F_Inputs!K2375,InpOverride!K2375)</f>
        <v>0</v>
      </c>
      <c r="L2375" s="347">
        <f>IF(InpOverride!L2375="",F_Inputs!L2375,InpOverride!L2375)</f>
        <v>0</v>
      </c>
      <c r="M2375" s="347">
        <f>IF(InpOverride!M2375="",F_Inputs!M2375,InpOverride!M2375)</f>
        <v>0</v>
      </c>
    </row>
    <row r="2376" spans="1:13" x14ac:dyDescent="0.35">
      <c r="A2376" t="s">
        <v>141</v>
      </c>
      <c r="B2376" t="s">
        <v>304</v>
      </c>
      <c r="C2376" t="s">
        <v>305</v>
      </c>
      <c r="D2376" t="s">
        <v>186</v>
      </c>
      <c r="E2376" t="s">
        <v>292</v>
      </c>
      <c r="F2376" s="347">
        <f>IF(InpOverride!F2376="",F_Inputs!F2376,InpOverride!F2376)</f>
        <v>0</v>
      </c>
      <c r="G2376" s="347">
        <f>IF(InpOverride!G2376="",F_Inputs!G2376,InpOverride!G2376)</f>
        <v>0</v>
      </c>
      <c r="H2376" s="347">
        <f>IF(InpOverride!H2376="",F_Inputs!H2376,InpOverride!H2376)</f>
        <v>9.4444444444444393E-3</v>
      </c>
      <c r="I2376" s="347">
        <f>IF(InpOverride!I2376="",F_Inputs!I2376,InpOverride!I2376)</f>
        <v>4.0416224570425999E-3</v>
      </c>
      <c r="J2376" s="347">
        <f>IF(InpOverride!J2376="",F_Inputs!J2376,InpOverride!J2376)</f>
        <v>0</v>
      </c>
      <c r="K2376" s="347">
        <f>IF(InpOverride!K2376="",F_Inputs!K2376,InpOverride!K2376)</f>
        <v>0</v>
      </c>
      <c r="L2376" s="347">
        <f>IF(InpOverride!L2376="",F_Inputs!L2376,InpOverride!L2376)</f>
        <v>0</v>
      </c>
      <c r="M2376" s="347">
        <f>IF(InpOverride!M2376="",F_Inputs!M2376,InpOverride!M2376)</f>
        <v>0</v>
      </c>
    </row>
    <row r="2377" spans="1:13" x14ac:dyDescent="0.35">
      <c r="A2377" t="s">
        <v>141</v>
      </c>
      <c r="B2377" t="s">
        <v>306</v>
      </c>
      <c r="C2377" t="s">
        <v>307</v>
      </c>
      <c r="D2377" t="s">
        <v>205</v>
      </c>
      <c r="E2377" t="s">
        <v>292</v>
      </c>
      <c r="F2377" s="347">
        <f>IF(InpOverride!F2377="",F_Inputs!F2377,InpOverride!F2377)</f>
        <v>0</v>
      </c>
      <c r="G2377" s="347">
        <f>IF(InpOverride!G2377="",F_Inputs!G2377,InpOverride!G2377)</f>
        <v>0</v>
      </c>
      <c r="H2377" s="347">
        <f>IF(InpOverride!H2377="",F_Inputs!H2377,InpOverride!H2377)</f>
        <v>0</v>
      </c>
      <c r="I2377" s="347" t="str">
        <f>IF(InpOverride!I2377="",F_Inputs!I2377,InpOverride!I2377)</f>
        <v>Yes</v>
      </c>
      <c r="J2377" s="347">
        <f>IF(InpOverride!J2377="",F_Inputs!J2377,InpOverride!J2377)</f>
        <v>0</v>
      </c>
      <c r="K2377" s="347">
        <f>IF(InpOverride!K2377="",F_Inputs!K2377,InpOverride!K2377)</f>
        <v>0</v>
      </c>
      <c r="L2377" s="347">
        <f>IF(InpOverride!L2377="",F_Inputs!L2377,InpOverride!L2377)</f>
        <v>0</v>
      </c>
      <c r="M2377" s="347">
        <f>IF(InpOverride!M2377="",F_Inputs!M2377,InpOverride!M2377)</f>
        <v>0</v>
      </c>
    </row>
    <row r="2378" spans="1:13" x14ac:dyDescent="0.35">
      <c r="A2378" t="s">
        <v>141</v>
      </c>
      <c r="B2378" t="s">
        <v>309</v>
      </c>
      <c r="C2378" t="s">
        <v>310</v>
      </c>
      <c r="D2378" t="s">
        <v>170</v>
      </c>
      <c r="E2378" t="s">
        <v>292</v>
      </c>
      <c r="F2378" s="347">
        <f>IF(InpOverride!F2378="",F_Inputs!F2378,InpOverride!F2378)</f>
        <v>0</v>
      </c>
      <c r="G2378" s="347">
        <f>IF(InpOverride!G2378="",F_Inputs!G2378,InpOverride!G2378)</f>
        <v>0</v>
      </c>
      <c r="H2378" s="347">
        <f>IF(InpOverride!H2378="",F_Inputs!H2378,InpOverride!H2378)</f>
        <v>0</v>
      </c>
      <c r="I2378" s="347">
        <f>IF(InpOverride!I2378="",F_Inputs!I2378,InpOverride!I2378)</f>
        <v>0.357033422475797</v>
      </c>
      <c r="J2378" s="347">
        <f>IF(InpOverride!J2378="",F_Inputs!J2378,InpOverride!J2378)</f>
        <v>0</v>
      </c>
      <c r="K2378" s="347">
        <f>IF(InpOverride!K2378="",F_Inputs!K2378,InpOverride!K2378)</f>
        <v>0</v>
      </c>
      <c r="L2378" s="347">
        <f>IF(InpOverride!L2378="",F_Inputs!L2378,InpOverride!L2378)</f>
        <v>0</v>
      </c>
      <c r="M2378" s="347">
        <f>IF(InpOverride!M2378="",F_Inputs!M2378,InpOverride!M2378)</f>
        <v>0</v>
      </c>
    </row>
    <row r="2379" spans="1:13" x14ac:dyDescent="0.35">
      <c r="A2379" t="s">
        <v>141</v>
      </c>
      <c r="B2379" t="s">
        <v>311</v>
      </c>
      <c r="C2379" t="s">
        <v>312</v>
      </c>
      <c r="D2379" t="s">
        <v>170</v>
      </c>
      <c r="E2379" t="s">
        <v>292</v>
      </c>
      <c r="F2379" s="347">
        <f>IF(InpOverride!F2379="",F_Inputs!F2379,InpOverride!F2379)</f>
        <v>0</v>
      </c>
      <c r="G2379" s="347">
        <f>IF(InpOverride!G2379="",F_Inputs!G2379,InpOverride!G2379)</f>
        <v>0</v>
      </c>
      <c r="H2379" s="347">
        <f>IF(InpOverride!H2379="",F_Inputs!H2379,InpOverride!H2379)</f>
        <v>0</v>
      </c>
      <c r="I2379" s="347">
        <f>IF(InpOverride!I2379="",F_Inputs!I2379,InpOverride!I2379)</f>
        <v>-0.8</v>
      </c>
      <c r="J2379" s="347">
        <f>IF(InpOverride!J2379="",F_Inputs!J2379,InpOverride!J2379)</f>
        <v>0</v>
      </c>
      <c r="K2379" s="347">
        <f>IF(InpOverride!K2379="",F_Inputs!K2379,InpOverride!K2379)</f>
        <v>0</v>
      </c>
      <c r="L2379" s="347">
        <f>IF(InpOverride!L2379="",F_Inputs!L2379,InpOverride!L2379)</f>
        <v>0</v>
      </c>
      <c r="M2379" s="347">
        <f>IF(InpOverride!M2379="",F_Inputs!M2379,InpOverride!M2379)</f>
        <v>0</v>
      </c>
    </row>
    <row r="2380" spans="1:13" x14ac:dyDescent="0.35">
      <c r="A2380" t="s">
        <v>141</v>
      </c>
      <c r="B2380" t="s">
        <v>313</v>
      </c>
      <c r="C2380" t="s">
        <v>314</v>
      </c>
      <c r="D2380" t="s">
        <v>189</v>
      </c>
      <c r="E2380" t="s">
        <v>292</v>
      </c>
      <c r="F2380" s="347">
        <f>IF(InpOverride!F2380="",F_Inputs!F2380,InpOverride!F2380)</f>
        <v>0</v>
      </c>
      <c r="G2380" s="347">
        <f>IF(InpOverride!G2380="",F_Inputs!G2380,InpOverride!G2380)</f>
        <v>0</v>
      </c>
      <c r="H2380" s="347">
        <f>IF(InpOverride!H2380="",F_Inputs!H2380,InpOverride!H2380)</f>
        <v>0</v>
      </c>
      <c r="I2380" s="347">
        <f>IF(InpOverride!I2380="",F_Inputs!I2380,InpOverride!I2380)</f>
        <v>1.7478813559322099</v>
      </c>
      <c r="J2380" s="347">
        <f>IF(InpOverride!J2380="",F_Inputs!J2380,InpOverride!J2380)</f>
        <v>0</v>
      </c>
      <c r="K2380" s="347">
        <f>IF(InpOverride!K2380="",F_Inputs!K2380,InpOverride!K2380)</f>
        <v>0</v>
      </c>
      <c r="L2380" s="347">
        <f>IF(InpOverride!L2380="",F_Inputs!L2380,InpOverride!L2380)</f>
        <v>0</v>
      </c>
      <c r="M2380" s="347">
        <f>IF(InpOverride!M2380="",F_Inputs!M2380,InpOverride!M2380)</f>
        <v>0</v>
      </c>
    </row>
    <row r="2381" spans="1:13" x14ac:dyDescent="0.35">
      <c r="A2381" t="s">
        <v>141</v>
      </c>
      <c r="B2381" t="s">
        <v>315</v>
      </c>
      <c r="C2381" t="s">
        <v>316</v>
      </c>
      <c r="D2381" t="s">
        <v>205</v>
      </c>
      <c r="E2381" t="s">
        <v>292</v>
      </c>
      <c r="F2381" s="347">
        <f>IF(InpOverride!F2381="",F_Inputs!F2381,InpOverride!F2381)</f>
        <v>0</v>
      </c>
      <c r="G2381" s="347">
        <f>IF(InpOverride!G2381="",F_Inputs!G2381,InpOverride!G2381)</f>
        <v>0</v>
      </c>
      <c r="H2381" s="347">
        <f>IF(InpOverride!H2381="",F_Inputs!H2381,InpOverride!H2381)</f>
        <v>0</v>
      </c>
      <c r="I2381" s="347" t="str">
        <f>IF(InpOverride!I2381="",F_Inputs!I2381,InpOverride!I2381)</f>
        <v>No</v>
      </c>
      <c r="J2381" s="347">
        <f>IF(InpOverride!J2381="",F_Inputs!J2381,InpOverride!J2381)</f>
        <v>0</v>
      </c>
      <c r="K2381" s="347">
        <f>IF(InpOverride!K2381="",F_Inputs!K2381,InpOverride!K2381)</f>
        <v>0</v>
      </c>
      <c r="L2381" s="347">
        <f>IF(InpOverride!L2381="",F_Inputs!L2381,InpOverride!L2381)</f>
        <v>0</v>
      </c>
      <c r="M2381" s="347">
        <f>IF(InpOverride!M2381="",F_Inputs!M2381,InpOverride!M2381)</f>
        <v>0</v>
      </c>
    </row>
    <row r="2382" spans="1:13" x14ac:dyDescent="0.35">
      <c r="A2382" t="s">
        <v>141</v>
      </c>
      <c r="B2382" t="s">
        <v>317</v>
      </c>
      <c r="C2382" t="s">
        <v>318</v>
      </c>
      <c r="D2382" t="s">
        <v>170</v>
      </c>
      <c r="E2382" t="s">
        <v>292</v>
      </c>
      <c r="F2382" s="347">
        <f>IF(InpOverride!F2382="",F_Inputs!F2382,InpOverride!F2382)</f>
        <v>0</v>
      </c>
      <c r="G2382" s="347">
        <f>IF(InpOverride!G2382="",F_Inputs!G2382,InpOverride!G2382)</f>
        <v>0</v>
      </c>
      <c r="H2382" s="347">
        <f>IF(InpOverride!H2382="",F_Inputs!H2382,InpOverride!H2382)</f>
        <v>0</v>
      </c>
      <c r="I2382" s="347">
        <f>IF(InpOverride!I2382="",F_Inputs!I2382,InpOverride!I2382)</f>
        <v>-0.28799999999999998</v>
      </c>
      <c r="J2382" s="347">
        <f>IF(InpOverride!J2382="",F_Inputs!J2382,InpOverride!J2382)</f>
        <v>0</v>
      </c>
      <c r="K2382" s="347">
        <f>IF(InpOverride!K2382="",F_Inputs!K2382,InpOverride!K2382)</f>
        <v>0</v>
      </c>
      <c r="L2382" s="347">
        <f>IF(InpOverride!L2382="",F_Inputs!L2382,InpOverride!L2382)</f>
        <v>0</v>
      </c>
      <c r="M2382" s="347">
        <f>IF(InpOverride!M2382="",F_Inputs!M2382,InpOverride!M2382)</f>
        <v>0</v>
      </c>
    </row>
    <row r="2383" spans="1:13" x14ac:dyDescent="0.35">
      <c r="A2383" t="s">
        <v>141</v>
      </c>
      <c r="B2383" t="s">
        <v>319</v>
      </c>
      <c r="C2383" t="s">
        <v>320</v>
      </c>
      <c r="D2383" t="s">
        <v>170</v>
      </c>
      <c r="E2383" t="s">
        <v>292</v>
      </c>
      <c r="F2383" s="347">
        <f>IF(InpOverride!F2383="",F_Inputs!F2383,InpOverride!F2383)</f>
        <v>0</v>
      </c>
      <c r="G2383" s="347">
        <f>IF(InpOverride!G2383="",F_Inputs!G2383,InpOverride!G2383)</f>
        <v>0</v>
      </c>
      <c r="H2383" s="347">
        <f>IF(InpOverride!H2383="",F_Inputs!H2383,InpOverride!H2383)</f>
        <v>0</v>
      </c>
      <c r="I2383" s="347">
        <f>IF(InpOverride!I2383="",F_Inputs!I2383,InpOverride!I2383)</f>
        <v>0.6</v>
      </c>
      <c r="J2383" s="347">
        <f>IF(InpOverride!J2383="",F_Inputs!J2383,InpOverride!J2383)</f>
        <v>0</v>
      </c>
      <c r="K2383" s="347">
        <f>IF(InpOverride!K2383="",F_Inputs!K2383,InpOverride!K2383)</f>
        <v>0</v>
      </c>
      <c r="L2383" s="347">
        <f>IF(InpOverride!L2383="",F_Inputs!L2383,InpOverride!L2383)</f>
        <v>0</v>
      </c>
      <c r="M2383" s="347">
        <f>IF(InpOverride!M2383="",F_Inputs!M2383,InpOverride!M2383)</f>
        <v>0</v>
      </c>
    </row>
    <row r="2384" spans="1:13" x14ac:dyDescent="0.35">
      <c r="A2384" t="s">
        <v>141</v>
      </c>
      <c r="B2384" t="s">
        <v>321</v>
      </c>
      <c r="C2384" t="s">
        <v>322</v>
      </c>
      <c r="D2384" t="s">
        <v>189</v>
      </c>
      <c r="E2384" t="s">
        <v>292</v>
      </c>
      <c r="F2384" s="347">
        <f>IF(InpOverride!F2384="",F_Inputs!F2384,InpOverride!F2384)</f>
        <v>0</v>
      </c>
      <c r="G2384" s="347">
        <f>IF(InpOverride!G2384="",F_Inputs!G2384,InpOverride!G2384)</f>
        <v>0</v>
      </c>
      <c r="H2384" s="347">
        <f>IF(InpOverride!H2384="",F_Inputs!H2384,InpOverride!H2384)</f>
        <v>0</v>
      </c>
      <c r="I2384" s="347">
        <f>IF(InpOverride!I2384="",F_Inputs!I2384,InpOverride!I2384)</f>
        <v>-4.3197936814958204</v>
      </c>
      <c r="J2384" s="347">
        <f>IF(InpOverride!J2384="",F_Inputs!J2384,InpOverride!J2384)</f>
        <v>0</v>
      </c>
      <c r="K2384" s="347">
        <f>IF(InpOverride!K2384="",F_Inputs!K2384,InpOverride!K2384)</f>
        <v>0</v>
      </c>
      <c r="L2384" s="347">
        <f>IF(InpOverride!L2384="",F_Inputs!L2384,InpOverride!L2384)</f>
        <v>0</v>
      </c>
      <c r="M2384" s="347">
        <f>IF(InpOverride!M2384="",F_Inputs!M2384,InpOverride!M2384)</f>
        <v>0</v>
      </c>
    </row>
    <row r="2385" spans="1:13" x14ac:dyDescent="0.35">
      <c r="A2385" t="s">
        <v>141</v>
      </c>
      <c r="B2385" t="s">
        <v>323</v>
      </c>
      <c r="C2385" t="s">
        <v>324</v>
      </c>
      <c r="D2385" t="s">
        <v>205</v>
      </c>
      <c r="E2385" t="s">
        <v>292</v>
      </c>
      <c r="F2385" s="347">
        <f>IF(InpOverride!F2385="",F_Inputs!F2385,InpOverride!F2385)</f>
        <v>0</v>
      </c>
      <c r="G2385" s="347">
        <f>IF(InpOverride!G2385="",F_Inputs!G2385,InpOverride!G2385)</f>
        <v>0</v>
      </c>
      <c r="H2385" s="347">
        <f>IF(InpOverride!H2385="",F_Inputs!H2385,InpOverride!H2385)</f>
        <v>0</v>
      </c>
      <c r="I2385" s="347" t="str">
        <f>IF(InpOverride!I2385="",F_Inputs!I2385,InpOverride!I2385)</f>
        <v>No</v>
      </c>
      <c r="J2385" s="347">
        <f>IF(InpOverride!J2385="",F_Inputs!J2385,InpOverride!J2385)</f>
        <v>0</v>
      </c>
      <c r="K2385" s="347">
        <f>IF(InpOverride!K2385="",F_Inputs!K2385,InpOverride!K2385)</f>
        <v>0</v>
      </c>
      <c r="L2385" s="347">
        <f>IF(InpOverride!L2385="",F_Inputs!L2385,InpOverride!L2385)</f>
        <v>0</v>
      </c>
      <c r="M2385" s="347">
        <f>IF(InpOverride!M2385="",F_Inputs!M2385,InpOverride!M2385)</f>
        <v>0</v>
      </c>
    </row>
    <row r="2386" spans="1:13" x14ac:dyDescent="0.35">
      <c r="A2386" t="s">
        <v>141</v>
      </c>
      <c r="B2386" t="s">
        <v>325</v>
      </c>
      <c r="C2386" t="s">
        <v>326</v>
      </c>
      <c r="D2386" t="s">
        <v>170</v>
      </c>
      <c r="E2386" t="s">
        <v>292</v>
      </c>
      <c r="F2386" s="347">
        <f>IF(InpOverride!F2386="",F_Inputs!F2386,InpOverride!F2386)</f>
        <v>0</v>
      </c>
      <c r="G2386" s="347">
        <f>IF(InpOverride!G2386="",F_Inputs!G2386,InpOverride!G2386)</f>
        <v>0</v>
      </c>
      <c r="H2386" s="347">
        <f>IF(InpOverride!H2386="",F_Inputs!H2386,InpOverride!H2386)</f>
        <v>0</v>
      </c>
      <c r="I2386" s="347">
        <f>IF(InpOverride!I2386="",F_Inputs!I2386,InpOverride!I2386)</f>
        <v>-2.6877</v>
      </c>
      <c r="J2386" s="347">
        <f>IF(InpOverride!J2386="",F_Inputs!J2386,InpOverride!J2386)</f>
        <v>0</v>
      </c>
      <c r="K2386" s="347">
        <f>IF(InpOverride!K2386="",F_Inputs!K2386,InpOverride!K2386)</f>
        <v>0</v>
      </c>
      <c r="L2386" s="347">
        <f>IF(InpOverride!L2386="",F_Inputs!L2386,InpOverride!L2386)</f>
        <v>0</v>
      </c>
      <c r="M2386" s="347">
        <f>IF(InpOverride!M2386="",F_Inputs!M2386,InpOverride!M2386)</f>
        <v>0</v>
      </c>
    </row>
    <row r="2387" spans="1:13" x14ac:dyDescent="0.35">
      <c r="A2387" t="s">
        <v>141</v>
      </c>
      <c r="B2387" t="s">
        <v>327</v>
      </c>
      <c r="C2387" t="s">
        <v>328</v>
      </c>
      <c r="D2387" t="s">
        <v>170</v>
      </c>
      <c r="E2387" t="s">
        <v>292</v>
      </c>
      <c r="F2387" s="347">
        <f>IF(InpOverride!F2387="",F_Inputs!F2387,InpOverride!F2387)</f>
        <v>0</v>
      </c>
      <c r="G2387" s="347">
        <f>IF(InpOverride!G2387="",F_Inputs!G2387,InpOverride!G2387)</f>
        <v>0</v>
      </c>
      <c r="H2387" s="347">
        <f>IF(InpOverride!H2387="",F_Inputs!H2387,InpOverride!H2387)</f>
        <v>0</v>
      </c>
      <c r="I2387" s="347">
        <f>IF(InpOverride!I2387="",F_Inputs!I2387,InpOverride!I2387)</f>
        <v>-22.7</v>
      </c>
      <c r="J2387" s="347">
        <f>IF(InpOverride!J2387="",F_Inputs!J2387,InpOverride!J2387)</f>
        <v>0</v>
      </c>
      <c r="K2387" s="347">
        <f>IF(InpOverride!K2387="",F_Inputs!K2387,InpOverride!K2387)</f>
        <v>0</v>
      </c>
      <c r="L2387" s="347">
        <f>IF(InpOverride!L2387="",F_Inputs!L2387,InpOverride!L2387)</f>
        <v>0</v>
      </c>
      <c r="M2387" s="347">
        <f>IF(InpOverride!M2387="",F_Inputs!M2387,InpOverride!M2387)</f>
        <v>0</v>
      </c>
    </row>
    <row r="2388" spans="1:13" x14ac:dyDescent="0.35">
      <c r="A2388" t="s">
        <v>141</v>
      </c>
      <c r="B2388" t="s">
        <v>329</v>
      </c>
      <c r="C2388" t="s">
        <v>330</v>
      </c>
      <c r="D2388" t="s">
        <v>188</v>
      </c>
      <c r="E2388" t="s">
        <v>292</v>
      </c>
      <c r="F2388" s="347">
        <f>IF(InpOverride!F2388="",F_Inputs!F2388,InpOverride!F2388)</f>
        <v>0</v>
      </c>
      <c r="G2388" s="347">
        <f>IF(InpOverride!G2388="",F_Inputs!G2388,InpOverride!G2388)</f>
        <v>0</v>
      </c>
      <c r="H2388" s="347">
        <f>IF(InpOverride!H2388="",F_Inputs!H2388,InpOverride!H2388)</f>
        <v>125.4</v>
      </c>
      <c r="I2388" s="347">
        <f>IF(InpOverride!I2388="",F_Inputs!I2388,InpOverride!I2388)</f>
        <v>158.8775110813352</v>
      </c>
      <c r="J2388" s="347">
        <f>IF(InpOverride!J2388="",F_Inputs!J2388,InpOverride!J2388)</f>
        <v>0</v>
      </c>
      <c r="K2388" s="347">
        <f>IF(InpOverride!K2388="",F_Inputs!K2388,InpOverride!K2388)</f>
        <v>0</v>
      </c>
      <c r="L2388" s="347">
        <f>IF(InpOverride!L2388="",F_Inputs!L2388,InpOverride!L2388)</f>
        <v>0</v>
      </c>
      <c r="M2388" s="347">
        <f>IF(InpOverride!M2388="",F_Inputs!M2388,InpOverride!M2388)</f>
        <v>0</v>
      </c>
    </row>
    <row r="2389" spans="1:13" x14ac:dyDescent="0.35">
      <c r="A2389" t="s">
        <v>141</v>
      </c>
      <c r="B2389" t="s">
        <v>331</v>
      </c>
      <c r="C2389" t="s">
        <v>332</v>
      </c>
      <c r="D2389" t="s">
        <v>205</v>
      </c>
      <c r="E2389" t="s">
        <v>292</v>
      </c>
      <c r="F2389" s="347">
        <f>IF(InpOverride!F2389="",F_Inputs!F2389,InpOverride!F2389)</f>
        <v>0</v>
      </c>
      <c r="G2389" s="347">
        <f>IF(InpOverride!G2389="",F_Inputs!G2389,InpOverride!G2389)</f>
        <v>0</v>
      </c>
      <c r="H2389" s="347">
        <f>IF(InpOverride!H2389="",F_Inputs!H2389,InpOverride!H2389)</f>
        <v>0</v>
      </c>
      <c r="I2389" s="347" t="str">
        <f>IF(InpOverride!I2389="",F_Inputs!I2389,InpOverride!I2389)</f>
        <v>No</v>
      </c>
      <c r="J2389" s="347">
        <f>IF(InpOverride!J2389="",F_Inputs!J2389,InpOverride!J2389)</f>
        <v>0</v>
      </c>
      <c r="K2389" s="347">
        <f>IF(InpOverride!K2389="",F_Inputs!K2389,InpOverride!K2389)</f>
        <v>0</v>
      </c>
      <c r="L2389" s="347">
        <f>IF(InpOverride!L2389="",F_Inputs!L2389,InpOverride!L2389)</f>
        <v>0</v>
      </c>
      <c r="M2389" s="347">
        <f>IF(InpOverride!M2389="",F_Inputs!M2389,InpOverride!M2389)</f>
        <v>0</v>
      </c>
    </row>
    <row r="2390" spans="1:13" x14ac:dyDescent="0.35">
      <c r="A2390" t="s">
        <v>141</v>
      </c>
      <c r="B2390" t="s">
        <v>333</v>
      </c>
      <c r="C2390" t="s">
        <v>334</v>
      </c>
      <c r="D2390" t="s">
        <v>170</v>
      </c>
      <c r="E2390" t="s">
        <v>292</v>
      </c>
      <c r="F2390" s="347">
        <f>IF(InpOverride!F2390="",F_Inputs!F2390,InpOverride!F2390)</f>
        <v>0</v>
      </c>
      <c r="G2390" s="347">
        <f>IF(InpOverride!G2390="",F_Inputs!G2390,InpOverride!G2390)</f>
        <v>0</v>
      </c>
      <c r="H2390" s="347">
        <f>IF(InpOverride!H2390="",F_Inputs!H2390,InpOverride!H2390)</f>
        <v>0</v>
      </c>
      <c r="I2390" s="347">
        <f>IF(InpOverride!I2390="",F_Inputs!I2390,InpOverride!I2390)</f>
        <v>-0.92660000000000198</v>
      </c>
      <c r="J2390" s="347">
        <f>IF(InpOverride!J2390="",F_Inputs!J2390,InpOverride!J2390)</f>
        <v>0</v>
      </c>
      <c r="K2390" s="347">
        <f>IF(InpOverride!K2390="",F_Inputs!K2390,InpOverride!K2390)</f>
        <v>0</v>
      </c>
      <c r="L2390" s="347">
        <f>IF(InpOverride!L2390="",F_Inputs!L2390,InpOverride!L2390)</f>
        <v>0</v>
      </c>
      <c r="M2390" s="347">
        <f>IF(InpOverride!M2390="",F_Inputs!M2390,InpOverride!M2390)</f>
        <v>0</v>
      </c>
    </row>
    <row r="2391" spans="1:13" x14ac:dyDescent="0.35">
      <c r="A2391" t="s">
        <v>141</v>
      </c>
      <c r="B2391" t="s">
        <v>335</v>
      </c>
      <c r="C2391" t="s">
        <v>336</v>
      </c>
      <c r="D2391" t="s">
        <v>170</v>
      </c>
      <c r="E2391" t="s">
        <v>292</v>
      </c>
      <c r="F2391" s="347">
        <f>IF(InpOverride!F2391="",F_Inputs!F2391,InpOverride!F2391)</f>
        <v>0</v>
      </c>
      <c r="G2391" s="347">
        <f>IF(InpOverride!G2391="",F_Inputs!G2391,InpOverride!G2391)</f>
        <v>0</v>
      </c>
      <c r="H2391" s="347">
        <f>IF(InpOverride!H2391="",F_Inputs!H2391,InpOverride!H2391)</f>
        <v>0</v>
      </c>
      <c r="I2391" s="347">
        <f>IF(InpOverride!I2391="",F_Inputs!I2391,InpOverride!I2391)</f>
        <v>-1.5</v>
      </c>
      <c r="J2391" s="347">
        <f>IF(InpOverride!J2391="",F_Inputs!J2391,InpOverride!J2391)</f>
        <v>0</v>
      </c>
      <c r="K2391" s="347">
        <f>IF(InpOverride!K2391="",F_Inputs!K2391,InpOverride!K2391)</f>
        <v>0</v>
      </c>
      <c r="L2391" s="347">
        <f>IF(InpOverride!L2391="",F_Inputs!L2391,InpOverride!L2391)</f>
        <v>0</v>
      </c>
      <c r="M2391" s="347">
        <f>IF(InpOverride!M2391="",F_Inputs!M2391,InpOverride!M2391)</f>
        <v>0</v>
      </c>
    </row>
    <row r="2392" spans="1:13" x14ac:dyDescent="0.35">
      <c r="A2392" t="s">
        <v>141</v>
      </c>
      <c r="B2392" t="s">
        <v>337</v>
      </c>
      <c r="C2392" t="s">
        <v>338</v>
      </c>
      <c r="D2392" t="s">
        <v>189</v>
      </c>
      <c r="E2392" t="s">
        <v>292</v>
      </c>
      <c r="F2392" s="347">
        <f>IF(InpOverride!F2392="",F_Inputs!F2392,InpOverride!F2392)</f>
        <v>0</v>
      </c>
      <c r="G2392" s="347">
        <f>IF(InpOverride!G2392="",F_Inputs!G2392,InpOverride!G2392)</f>
        <v>0</v>
      </c>
      <c r="H2392" s="347">
        <f>IF(InpOverride!H2392="",F_Inputs!H2392,InpOverride!H2392)</f>
        <v>3.42</v>
      </c>
      <c r="I2392" s="347">
        <f>IF(InpOverride!I2392="",F_Inputs!I2392,InpOverride!I2392)</f>
        <v>1.6510167847271799</v>
      </c>
      <c r="J2392" s="347">
        <f>IF(InpOverride!J2392="",F_Inputs!J2392,InpOverride!J2392)</f>
        <v>0</v>
      </c>
      <c r="K2392" s="347">
        <f>IF(InpOverride!K2392="",F_Inputs!K2392,InpOverride!K2392)</f>
        <v>0</v>
      </c>
      <c r="L2392" s="347">
        <f>IF(InpOverride!L2392="",F_Inputs!L2392,InpOverride!L2392)</f>
        <v>0</v>
      </c>
      <c r="M2392" s="347">
        <f>IF(InpOverride!M2392="",F_Inputs!M2392,InpOverride!M2392)</f>
        <v>0</v>
      </c>
    </row>
    <row r="2393" spans="1:13" x14ac:dyDescent="0.35">
      <c r="A2393" t="s">
        <v>141</v>
      </c>
      <c r="B2393" t="s">
        <v>339</v>
      </c>
      <c r="C2393" t="s">
        <v>340</v>
      </c>
      <c r="D2393" t="s">
        <v>205</v>
      </c>
      <c r="E2393" t="s">
        <v>292</v>
      </c>
      <c r="F2393" s="347">
        <f>IF(InpOverride!F2393="",F_Inputs!F2393,InpOverride!F2393)</f>
        <v>0</v>
      </c>
      <c r="G2393" s="347">
        <f>IF(InpOverride!G2393="",F_Inputs!G2393,InpOverride!G2393)</f>
        <v>0</v>
      </c>
      <c r="H2393" s="347">
        <f>IF(InpOverride!H2393="",F_Inputs!H2393,InpOverride!H2393)</f>
        <v>0</v>
      </c>
      <c r="I2393" s="347" t="str">
        <f>IF(InpOverride!I2393="",F_Inputs!I2393,InpOverride!I2393)</f>
        <v>Yes</v>
      </c>
      <c r="J2393" s="347">
        <f>IF(InpOverride!J2393="",F_Inputs!J2393,InpOverride!J2393)</f>
        <v>0</v>
      </c>
      <c r="K2393" s="347">
        <f>IF(InpOverride!K2393="",F_Inputs!K2393,InpOverride!K2393)</f>
        <v>0</v>
      </c>
      <c r="L2393" s="347">
        <f>IF(InpOverride!L2393="",F_Inputs!L2393,InpOverride!L2393)</f>
        <v>0</v>
      </c>
      <c r="M2393" s="347">
        <f>IF(InpOverride!M2393="",F_Inputs!M2393,InpOverride!M2393)</f>
        <v>0</v>
      </c>
    </row>
    <row r="2394" spans="1:13" x14ac:dyDescent="0.35">
      <c r="A2394" t="s">
        <v>141</v>
      </c>
      <c r="B2394" t="s">
        <v>341</v>
      </c>
      <c r="C2394" t="s">
        <v>342</v>
      </c>
      <c r="D2394" t="s">
        <v>170</v>
      </c>
      <c r="E2394" t="s">
        <v>292</v>
      </c>
      <c r="F2394" s="347">
        <f>IF(InpOverride!F2394="",F_Inputs!F2394,InpOverride!F2394)</f>
        <v>0</v>
      </c>
      <c r="G2394" s="347">
        <f>IF(InpOverride!G2394="",F_Inputs!G2394,InpOverride!G2394)</f>
        <v>0</v>
      </c>
      <c r="H2394" s="347">
        <f>IF(InpOverride!H2394="",F_Inputs!H2394,InpOverride!H2394)</f>
        <v>0</v>
      </c>
      <c r="I2394" s="347">
        <f>IF(InpOverride!I2394="",F_Inputs!I2394,InpOverride!I2394)</f>
        <v>0</v>
      </c>
      <c r="J2394" s="347">
        <f>IF(InpOverride!J2394="",F_Inputs!J2394,InpOverride!J2394)</f>
        <v>0</v>
      </c>
      <c r="K2394" s="347">
        <f>IF(InpOverride!K2394="",F_Inputs!K2394,InpOverride!K2394)</f>
        <v>0</v>
      </c>
      <c r="L2394" s="347">
        <f>IF(InpOverride!L2394="",F_Inputs!L2394,InpOverride!L2394)</f>
        <v>0</v>
      </c>
      <c r="M2394" s="347">
        <f>IF(InpOverride!M2394="",F_Inputs!M2394,InpOverride!M2394)</f>
        <v>0</v>
      </c>
    </row>
    <row r="2395" spans="1:13" x14ac:dyDescent="0.35">
      <c r="A2395" t="s">
        <v>141</v>
      </c>
      <c r="B2395" t="s">
        <v>343</v>
      </c>
      <c r="C2395" t="s">
        <v>344</v>
      </c>
      <c r="D2395" t="s">
        <v>170</v>
      </c>
      <c r="E2395" t="s">
        <v>292</v>
      </c>
      <c r="F2395" s="347">
        <f>IF(InpOverride!F2395="",F_Inputs!F2395,InpOverride!F2395)</f>
        <v>0</v>
      </c>
      <c r="G2395" s="347">
        <f>IF(InpOverride!G2395="",F_Inputs!G2395,InpOverride!G2395)</f>
        <v>0</v>
      </c>
      <c r="H2395" s="347">
        <f>IF(InpOverride!H2395="",F_Inputs!H2395,InpOverride!H2395)</f>
        <v>0</v>
      </c>
      <c r="I2395" s="347">
        <f>IF(InpOverride!I2395="",F_Inputs!I2395,InpOverride!I2395)</f>
        <v>0</v>
      </c>
      <c r="J2395" s="347">
        <f>IF(InpOverride!J2395="",F_Inputs!J2395,InpOverride!J2395)</f>
        <v>0</v>
      </c>
      <c r="K2395" s="347">
        <f>IF(InpOverride!K2395="",F_Inputs!K2395,InpOverride!K2395)</f>
        <v>0</v>
      </c>
      <c r="L2395" s="347">
        <f>IF(InpOverride!L2395="",F_Inputs!L2395,InpOverride!L2395)</f>
        <v>0</v>
      </c>
      <c r="M2395" s="347">
        <f>IF(InpOverride!M2395="",F_Inputs!M2395,InpOverride!M2395)</f>
        <v>0</v>
      </c>
    </row>
    <row r="2396" spans="1:13" x14ac:dyDescent="0.35">
      <c r="A2396" t="s">
        <v>141</v>
      </c>
      <c r="B2396" t="s">
        <v>345</v>
      </c>
      <c r="C2396" t="s">
        <v>346</v>
      </c>
      <c r="D2396" t="s">
        <v>188</v>
      </c>
      <c r="E2396" t="s">
        <v>292</v>
      </c>
      <c r="F2396" s="347">
        <f>IF(InpOverride!F2396="",F_Inputs!F2396,InpOverride!F2396)</f>
        <v>0</v>
      </c>
      <c r="G2396" s="347">
        <f>IF(InpOverride!G2396="",F_Inputs!G2396,InpOverride!G2396)</f>
        <v>0</v>
      </c>
      <c r="H2396" s="347">
        <f>IF(InpOverride!H2396="",F_Inputs!H2396,InpOverride!H2396)</f>
        <v>0</v>
      </c>
      <c r="I2396" s="347">
        <f>IF(InpOverride!I2396="",F_Inputs!I2396,InpOverride!I2396)</f>
        <v>53.3333333333333</v>
      </c>
      <c r="J2396" s="347">
        <f>IF(InpOverride!J2396="",F_Inputs!J2396,InpOverride!J2396)</f>
        <v>0</v>
      </c>
      <c r="K2396" s="347">
        <f>IF(InpOverride!K2396="",F_Inputs!K2396,InpOverride!K2396)</f>
        <v>0</v>
      </c>
      <c r="L2396" s="347">
        <f>IF(InpOverride!L2396="",F_Inputs!L2396,InpOverride!L2396)</f>
        <v>0</v>
      </c>
      <c r="M2396" s="347">
        <f>IF(InpOverride!M2396="",F_Inputs!M2396,InpOverride!M2396)</f>
        <v>0</v>
      </c>
    </row>
    <row r="2397" spans="1:13" x14ac:dyDescent="0.35">
      <c r="A2397" t="s">
        <v>141</v>
      </c>
      <c r="B2397" t="s">
        <v>347</v>
      </c>
      <c r="C2397" t="s">
        <v>348</v>
      </c>
      <c r="D2397" t="s">
        <v>188</v>
      </c>
      <c r="E2397" t="s">
        <v>292</v>
      </c>
      <c r="F2397" s="347">
        <f>IF(InpOverride!F2397="",F_Inputs!F2397,InpOverride!F2397)</f>
        <v>0</v>
      </c>
      <c r="G2397" s="347">
        <f>IF(InpOverride!G2397="",F_Inputs!G2397,InpOverride!G2397)</f>
        <v>0</v>
      </c>
      <c r="H2397" s="347">
        <f>IF(InpOverride!H2397="",F_Inputs!H2397,InpOverride!H2397)</f>
        <v>0</v>
      </c>
      <c r="I2397" s="347">
        <f>IF(InpOverride!I2397="",F_Inputs!I2397,InpOverride!I2397)</f>
        <v>67.857142857142904</v>
      </c>
      <c r="J2397" s="347">
        <f>IF(InpOverride!J2397="",F_Inputs!J2397,InpOverride!J2397)</f>
        <v>0</v>
      </c>
      <c r="K2397" s="347">
        <f>IF(InpOverride!K2397="",F_Inputs!K2397,InpOverride!K2397)</f>
        <v>0</v>
      </c>
      <c r="L2397" s="347">
        <f>IF(InpOverride!L2397="",F_Inputs!L2397,InpOverride!L2397)</f>
        <v>0</v>
      </c>
      <c r="M2397" s="347">
        <f>IF(InpOverride!M2397="",F_Inputs!M2397,InpOverride!M2397)</f>
        <v>0</v>
      </c>
    </row>
    <row r="2398" spans="1:13" x14ac:dyDescent="0.35">
      <c r="A2398" t="s">
        <v>141</v>
      </c>
      <c r="B2398" t="s">
        <v>349</v>
      </c>
      <c r="C2398" t="s">
        <v>350</v>
      </c>
      <c r="D2398" t="s">
        <v>188</v>
      </c>
      <c r="E2398" t="s">
        <v>292</v>
      </c>
      <c r="F2398" s="347">
        <f>IF(InpOverride!F2398="",F_Inputs!F2398,InpOverride!F2398)</f>
        <v>0</v>
      </c>
      <c r="G2398" s="347">
        <f>IF(InpOverride!G2398="",F_Inputs!G2398,InpOverride!G2398)</f>
        <v>0</v>
      </c>
      <c r="H2398" s="347">
        <f>IF(InpOverride!H2398="",F_Inputs!H2398,InpOverride!H2398)</f>
        <v>0</v>
      </c>
      <c r="I2398" s="347">
        <f>IF(InpOverride!I2398="",F_Inputs!I2398,InpOverride!I2398)</f>
        <v>2.0490204393181202</v>
      </c>
      <c r="J2398" s="347">
        <f>IF(InpOverride!J2398="",F_Inputs!J2398,InpOverride!J2398)</f>
        <v>0</v>
      </c>
      <c r="K2398" s="347">
        <f>IF(InpOverride!K2398="",F_Inputs!K2398,InpOverride!K2398)</f>
        <v>0</v>
      </c>
      <c r="L2398" s="347">
        <f>IF(InpOverride!L2398="",F_Inputs!L2398,InpOverride!L2398)</f>
        <v>0</v>
      </c>
      <c r="M2398" s="347">
        <f>IF(InpOverride!M2398="",F_Inputs!M2398,InpOverride!M2398)</f>
        <v>0</v>
      </c>
    </row>
    <row r="2399" spans="1:13" x14ac:dyDescent="0.35">
      <c r="A2399" t="s">
        <v>141</v>
      </c>
      <c r="B2399" t="s">
        <v>351</v>
      </c>
      <c r="C2399" t="s">
        <v>352</v>
      </c>
      <c r="D2399" t="s">
        <v>205</v>
      </c>
      <c r="E2399" t="s">
        <v>292</v>
      </c>
      <c r="F2399" s="347">
        <f>IF(InpOverride!F2399="",F_Inputs!F2399,InpOverride!F2399)</f>
        <v>0</v>
      </c>
      <c r="G2399" s="347">
        <f>IF(InpOverride!G2399="",F_Inputs!G2399,InpOverride!G2399)</f>
        <v>0</v>
      </c>
      <c r="H2399" s="347">
        <f>IF(InpOverride!H2399="",F_Inputs!H2399,InpOverride!H2399)</f>
        <v>0</v>
      </c>
      <c r="I2399" s="347">
        <f>IF(InpOverride!I2399="",F_Inputs!I2399,InpOverride!I2399)</f>
        <v>0</v>
      </c>
      <c r="J2399" s="347">
        <f>IF(InpOverride!J2399="",F_Inputs!J2399,InpOverride!J2399)</f>
        <v>0</v>
      </c>
      <c r="K2399" s="347">
        <f>IF(InpOverride!K2399="",F_Inputs!K2399,InpOverride!K2399)</f>
        <v>0</v>
      </c>
      <c r="L2399" s="347">
        <f>IF(InpOverride!L2399="",F_Inputs!L2399,InpOverride!L2399)</f>
        <v>0</v>
      </c>
      <c r="M2399" s="347">
        <f>IF(InpOverride!M2399="",F_Inputs!M2399,InpOverride!M2399)</f>
        <v>0</v>
      </c>
    </row>
    <row r="2400" spans="1:13" x14ac:dyDescent="0.35">
      <c r="A2400" t="s">
        <v>141</v>
      </c>
      <c r="B2400" t="s">
        <v>353</v>
      </c>
      <c r="C2400" t="s">
        <v>354</v>
      </c>
      <c r="D2400" t="s">
        <v>170</v>
      </c>
      <c r="E2400" t="s">
        <v>292</v>
      </c>
      <c r="F2400" s="347">
        <f>IF(InpOverride!F2400="",F_Inputs!F2400,InpOverride!F2400)</f>
        <v>0</v>
      </c>
      <c r="G2400" s="347">
        <f>IF(InpOverride!G2400="",F_Inputs!G2400,InpOverride!G2400)</f>
        <v>0</v>
      </c>
      <c r="H2400" s="347">
        <f>IF(InpOverride!H2400="",F_Inputs!H2400,InpOverride!H2400)</f>
        <v>0</v>
      </c>
      <c r="I2400" s="347">
        <f>IF(InpOverride!I2400="",F_Inputs!I2400,InpOverride!I2400)</f>
        <v>-1.58101</v>
      </c>
      <c r="J2400" s="347">
        <f>IF(InpOverride!J2400="",F_Inputs!J2400,InpOverride!J2400)</f>
        <v>0</v>
      </c>
      <c r="K2400" s="347">
        <f>IF(InpOverride!K2400="",F_Inputs!K2400,InpOverride!K2400)</f>
        <v>0</v>
      </c>
      <c r="L2400" s="347">
        <f>IF(InpOverride!L2400="",F_Inputs!L2400,InpOverride!L2400)</f>
        <v>0</v>
      </c>
      <c r="M2400" s="347">
        <f>IF(InpOverride!M2400="",F_Inputs!M2400,InpOverride!M2400)</f>
        <v>0</v>
      </c>
    </row>
    <row r="2401" spans="1:13" x14ac:dyDescent="0.35">
      <c r="A2401" t="s">
        <v>141</v>
      </c>
      <c r="B2401" t="s">
        <v>355</v>
      </c>
      <c r="C2401" t="s">
        <v>356</v>
      </c>
      <c r="D2401" t="s">
        <v>170</v>
      </c>
      <c r="E2401" t="s">
        <v>292</v>
      </c>
      <c r="F2401" s="347">
        <f>IF(InpOverride!F2401="",F_Inputs!F2401,InpOverride!F2401)</f>
        <v>0</v>
      </c>
      <c r="G2401" s="347">
        <f>IF(InpOverride!G2401="",F_Inputs!G2401,InpOverride!G2401)</f>
        <v>0</v>
      </c>
      <c r="H2401" s="347">
        <f>IF(InpOverride!H2401="",F_Inputs!H2401,InpOverride!H2401)</f>
        <v>0</v>
      </c>
      <c r="I2401" s="347">
        <f>IF(InpOverride!I2401="",F_Inputs!I2401,InpOverride!I2401)</f>
        <v>0</v>
      </c>
      <c r="J2401" s="347">
        <f>IF(InpOverride!J2401="",F_Inputs!J2401,InpOverride!J2401)</f>
        <v>0</v>
      </c>
      <c r="K2401" s="347">
        <f>IF(InpOverride!K2401="",F_Inputs!K2401,InpOverride!K2401)</f>
        <v>0</v>
      </c>
      <c r="L2401" s="347">
        <f>IF(InpOverride!L2401="",F_Inputs!L2401,InpOverride!L2401)</f>
        <v>0</v>
      </c>
      <c r="M2401" s="347">
        <f>IF(InpOverride!M2401="",F_Inputs!M2401,InpOverride!M2401)</f>
        <v>0</v>
      </c>
    </row>
    <row r="2402" spans="1:13" x14ac:dyDescent="0.35">
      <c r="A2402" t="s">
        <v>141</v>
      </c>
      <c r="B2402" t="s">
        <v>357</v>
      </c>
      <c r="C2402" t="s">
        <v>358</v>
      </c>
      <c r="D2402" t="s">
        <v>188</v>
      </c>
      <c r="E2402" t="s">
        <v>292</v>
      </c>
      <c r="F2402" s="347">
        <f>IF(InpOverride!F2402="",F_Inputs!F2402,InpOverride!F2402)</f>
        <v>0</v>
      </c>
      <c r="G2402" s="347">
        <f>IF(InpOverride!G2402="",F_Inputs!G2402,InpOverride!G2402)</f>
        <v>0</v>
      </c>
      <c r="H2402" s="347">
        <f>IF(InpOverride!H2402="",F_Inputs!H2402,InpOverride!H2402)</f>
        <v>0</v>
      </c>
      <c r="I2402" s="347">
        <f>IF(InpOverride!I2402="",F_Inputs!I2402,InpOverride!I2402)</f>
        <v>21.4598255344054</v>
      </c>
      <c r="J2402" s="347">
        <f>IF(InpOverride!J2402="",F_Inputs!J2402,InpOverride!J2402)</f>
        <v>0</v>
      </c>
      <c r="K2402" s="347">
        <f>IF(InpOverride!K2402="",F_Inputs!K2402,InpOverride!K2402)</f>
        <v>0</v>
      </c>
      <c r="L2402" s="347">
        <f>IF(InpOverride!L2402="",F_Inputs!L2402,InpOverride!L2402)</f>
        <v>0</v>
      </c>
      <c r="M2402" s="347">
        <f>IF(InpOverride!M2402="",F_Inputs!M2402,InpOverride!M2402)</f>
        <v>0</v>
      </c>
    </row>
    <row r="2403" spans="1:13" x14ac:dyDescent="0.35">
      <c r="A2403" t="s">
        <v>141</v>
      </c>
      <c r="B2403" t="s">
        <v>359</v>
      </c>
      <c r="C2403" t="s">
        <v>360</v>
      </c>
      <c r="D2403" t="s">
        <v>205</v>
      </c>
      <c r="E2403" t="s">
        <v>292</v>
      </c>
      <c r="F2403" s="347">
        <f>IF(InpOverride!F2403="",F_Inputs!F2403,InpOverride!F2403)</f>
        <v>0</v>
      </c>
      <c r="G2403" s="347">
        <f>IF(InpOverride!G2403="",F_Inputs!G2403,InpOverride!G2403)</f>
        <v>0</v>
      </c>
      <c r="H2403" s="347">
        <f>IF(InpOverride!H2403="",F_Inputs!H2403,InpOverride!H2403)</f>
        <v>0</v>
      </c>
      <c r="I2403" s="347">
        <f>IF(InpOverride!I2403="",F_Inputs!I2403,InpOverride!I2403)</f>
        <v>0</v>
      </c>
      <c r="J2403" s="347">
        <f>IF(InpOverride!J2403="",F_Inputs!J2403,InpOverride!J2403)</f>
        <v>0</v>
      </c>
      <c r="K2403" s="347">
        <f>IF(InpOverride!K2403="",F_Inputs!K2403,InpOverride!K2403)</f>
        <v>0</v>
      </c>
      <c r="L2403" s="347">
        <f>IF(InpOverride!L2403="",F_Inputs!L2403,InpOverride!L2403)</f>
        <v>0</v>
      </c>
      <c r="M2403" s="347">
        <f>IF(InpOverride!M2403="",F_Inputs!M2403,InpOverride!M2403)</f>
        <v>0</v>
      </c>
    </row>
    <row r="2404" spans="1:13" x14ac:dyDescent="0.35">
      <c r="A2404" t="s">
        <v>141</v>
      </c>
      <c r="B2404" t="s">
        <v>361</v>
      </c>
      <c r="C2404" t="s">
        <v>362</v>
      </c>
      <c r="D2404" t="s">
        <v>170</v>
      </c>
      <c r="E2404" t="s">
        <v>292</v>
      </c>
      <c r="F2404" s="347">
        <f>IF(InpOverride!F2404="",F_Inputs!F2404,InpOverride!F2404)</f>
        <v>0</v>
      </c>
      <c r="G2404" s="347">
        <f>IF(InpOverride!G2404="",F_Inputs!G2404,InpOverride!G2404)</f>
        <v>0</v>
      </c>
      <c r="H2404" s="347">
        <f>IF(InpOverride!H2404="",F_Inputs!H2404,InpOverride!H2404)</f>
        <v>0</v>
      </c>
      <c r="I2404" s="347">
        <f>IF(InpOverride!I2404="",F_Inputs!I2404,InpOverride!I2404)</f>
        <v>0.54290000000000005</v>
      </c>
      <c r="J2404" s="347">
        <f>IF(InpOverride!J2404="",F_Inputs!J2404,InpOverride!J2404)</f>
        <v>0</v>
      </c>
      <c r="K2404" s="347">
        <f>IF(InpOverride!K2404="",F_Inputs!K2404,InpOverride!K2404)</f>
        <v>0</v>
      </c>
      <c r="L2404" s="347">
        <f>IF(InpOverride!L2404="",F_Inputs!L2404,InpOverride!L2404)</f>
        <v>0</v>
      </c>
      <c r="M2404" s="347">
        <f>IF(InpOverride!M2404="",F_Inputs!M2404,InpOverride!M2404)</f>
        <v>0</v>
      </c>
    </row>
    <row r="2405" spans="1:13" x14ac:dyDescent="0.35">
      <c r="A2405" t="s">
        <v>141</v>
      </c>
      <c r="B2405" t="s">
        <v>363</v>
      </c>
      <c r="C2405" t="s">
        <v>364</v>
      </c>
      <c r="D2405" t="s">
        <v>170</v>
      </c>
      <c r="E2405" t="s">
        <v>292</v>
      </c>
      <c r="F2405" s="347">
        <f>IF(InpOverride!F2405="",F_Inputs!F2405,InpOverride!F2405)</f>
        <v>0</v>
      </c>
      <c r="G2405" s="347">
        <f>IF(InpOverride!G2405="",F_Inputs!G2405,InpOverride!G2405)</f>
        <v>0</v>
      </c>
      <c r="H2405" s="347">
        <f>IF(InpOverride!H2405="",F_Inputs!H2405,InpOverride!H2405)</f>
        <v>0</v>
      </c>
      <c r="I2405" s="347">
        <f>IF(InpOverride!I2405="",F_Inputs!I2405,InpOverride!I2405)</f>
        <v>0</v>
      </c>
      <c r="J2405" s="347">
        <f>IF(InpOverride!J2405="",F_Inputs!J2405,InpOverride!J2405)</f>
        <v>0</v>
      </c>
      <c r="K2405" s="347">
        <f>IF(InpOverride!K2405="",F_Inputs!K2405,InpOverride!K2405)</f>
        <v>0</v>
      </c>
      <c r="L2405" s="347">
        <f>IF(InpOverride!L2405="",F_Inputs!L2405,InpOverride!L2405)</f>
        <v>0</v>
      </c>
      <c r="M2405" s="347">
        <f>IF(InpOverride!M2405="",F_Inputs!M2405,InpOverride!M2405)</f>
        <v>0</v>
      </c>
    </row>
    <row r="2406" spans="1:13" x14ac:dyDescent="0.35">
      <c r="A2406" t="s">
        <v>141</v>
      </c>
      <c r="B2406" t="s">
        <v>365</v>
      </c>
      <c r="C2406" t="s">
        <v>366</v>
      </c>
      <c r="D2406" t="s">
        <v>188</v>
      </c>
      <c r="E2406" t="s">
        <v>292</v>
      </c>
      <c r="F2406" s="347">
        <f>IF(InpOverride!F2406="",F_Inputs!F2406,InpOverride!F2406)</f>
        <v>0</v>
      </c>
      <c r="G2406" s="347">
        <f>IF(InpOverride!G2406="",F_Inputs!G2406,InpOverride!G2406)</f>
        <v>0</v>
      </c>
      <c r="H2406" s="347">
        <f>IF(InpOverride!H2406="",F_Inputs!H2406,InpOverride!H2406)</f>
        <v>0</v>
      </c>
      <c r="I2406" s="347">
        <f>IF(InpOverride!I2406="",F_Inputs!I2406,InpOverride!I2406)</f>
        <v>7.6939807514545198</v>
      </c>
      <c r="J2406" s="347">
        <f>IF(InpOverride!J2406="",F_Inputs!J2406,InpOverride!J2406)</f>
        <v>0</v>
      </c>
      <c r="K2406" s="347">
        <f>IF(InpOverride!K2406="",F_Inputs!K2406,InpOverride!K2406)</f>
        <v>0</v>
      </c>
      <c r="L2406" s="347">
        <f>IF(InpOverride!L2406="",F_Inputs!L2406,InpOverride!L2406)</f>
        <v>0</v>
      </c>
      <c r="M2406" s="347">
        <f>IF(InpOverride!M2406="",F_Inputs!M2406,InpOverride!M2406)</f>
        <v>0</v>
      </c>
    </row>
    <row r="2407" spans="1:13" x14ac:dyDescent="0.35">
      <c r="A2407" t="s">
        <v>141</v>
      </c>
      <c r="B2407" t="s">
        <v>367</v>
      </c>
      <c r="C2407" t="s">
        <v>368</v>
      </c>
      <c r="D2407" t="s">
        <v>205</v>
      </c>
      <c r="E2407" t="s">
        <v>292</v>
      </c>
      <c r="F2407" s="347">
        <f>IF(InpOverride!F2407="",F_Inputs!F2407,InpOverride!F2407)</f>
        <v>0</v>
      </c>
      <c r="G2407" s="347">
        <f>IF(InpOverride!G2407="",F_Inputs!G2407,InpOverride!G2407)</f>
        <v>0</v>
      </c>
      <c r="H2407" s="347">
        <f>IF(InpOverride!H2407="",F_Inputs!H2407,InpOverride!H2407)</f>
        <v>0</v>
      </c>
      <c r="I2407" s="347">
        <f>IF(InpOverride!I2407="",F_Inputs!I2407,InpOverride!I2407)</f>
        <v>0</v>
      </c>
      <c r="J2407" s="347">
        <f>IF(InpOverride!J2407="",F_Inputs!J2407,InpOverride!J2407)</f>
        <v>0</v>
      </c>
      <c r="K2407" s="347">
        <f>IF(InpOverride!K2407="",F_Inputs!K2407,InpOverride!K2407)</f>
        <v>0</v>
      </c>
      <c r="L2407" s="347">
        <f>IF(InpOverride!L2407="",F_Inputs!L2407,InpOverride!L2407)</f>
        <v>0</v>
      </c>
      <c r="M2407" s="347">
        <f>IF(InpOverride!M2407="",F_Inputs!M2407,InpOverride!M2407)</f>
        <v>0</v>
      </c>
    </row>
    <row r="2408" spans="1:13" x14ac:dyDescent="0.35">
      <c r="A2408" t="s">
        <v>141</v>
      </c>
      <c r="B2408" t="s">
        <v>369</v>
      </c>
      <c r="C2408" t="s">
        <v>370</v>
      </c>
      <c r="D2408" t="s">
        <v>170</v>
      </c>
      <c r="E2408" t="s">
        <v>292</v>
      </c>
      <c r="F2408" s="347">
        <f>IF(InpOverride!F2408="",F_Inputs!F2408,InpOverride!F2408)</f>
        <v>0</v>
      </c>
      <c r="G2408" s="347">
        <f>IF(InpOverride!G2408="",F_Inputs!G2408,InpOverride!G2408)</f>
        <v>0</v>
      </c>
      <c r="H2408" s="347">
        <f>IF(InpOverride!H2408="",F_Inputs!H2408,InpOverride!H2408)</f>
        <v>0</v>
      </c>
      <c r="I2408" s="347">
        <f>IF(InpOverride!I2408="",F_Inputs!I2408,InpOverride!I2408)</f>
        <v>-6.8599999999999994E-2</v>
      </c>
      <c r="J2408" s="347">
        <f>IF(InpOverride!J2408="",F_Inputs!J2408,InpOverride!J2408)</f>
        <v>0</v>
      </c>
      <c r="K2408" s="347">
        <f>IF(InpOverride!K2408="",F_Inputs!K2408,InpOverride!K2408)</f>
        <v>0</v>
      </c>
      <c r="L2408" s="347">
        <f>IF(InpOverride!L2408="",F_Inputs!L2408,InpOverride!L2408)</f>
        <v>0</v>
      </c>
      <c r="M2408" s="347">
        <f>IF(InpOverride!M2408="",F_Inputs!M2408,InpOverride!M2408)</f>
        <v>0</v>
      </c>
    </row>
    <row r="2409" spans="1:13" x14ac:dyDescent="0.35">
      <c r="A2409" t="s">
        <v>141</v>
      </c>
      <c r="B2409" t="s">
        <v>371</v>
      </c>
      <c r="C2409" t="s">
        <v>372</v>
      </c>
      <c r="D2409" t="s">
        <v>170</v>
      </c>
      <c r="E2409" t="s">
        <v>292</v>
      </c>
      <c r="F2409" s="347">
        <f>IF(InpOverride!F2409="",F_Inputs!F2409,InpOverride!F2409)</f>
        <v>0</v>
      </c>
      <c r="G2409" s="347">
        <f>IF(InpOverride!G2409="",F_Inputs!G2409,InpOverride!G2409)</f>
        <v>0</v>
      </c>
      <c r="H2409" s="347">
        <f>IF(InpOverride!H2409="",F_Inputs!H2409,InpOverride!H2409)</f>
        <v>0</v>
      </c>
      <c r="I2409" s="347">
        <f>IF(InpOverride!I2409="",F_Inputs!I2409,InpOverride!I2409)</f>
        <v>0</v>
      </c>
      <c r="J2409" s="347">
        <f>IF(InpOverride!J2409="",F_Inputs!J2409,InpOverride!J2409)</f>
        <v>0</v>
      </c>
      <c r="K2409" s="347">
        <f>IF(InpOverride!K2409="",F_Inputs!K2409,InpOverride!K2409)</f>
        <v>0</v>
      </c>
      <c r="L2409" s="347">
        <f>IF(InpOverride!L2409="",F_Inputs!L2409,InpOverride!L2409)</f>
        <v>0</v>
      </c>
      <c r="M2409" s="347">
        <f>IF(InpOverride!M2409="",F_Inputs!M2409,InpOverride!M2409)</f>
        <v>0</v>
      </c>
    </row>
    <row r="2410" spans="1:13" x14ac:dyDescent="0.35">
      <c r="A2410" t="s">
        <v>141</v>
      </c>
      <c r="B2410" t="s">
        <v>373</v>
      </c>
      <c r="C2410" t="s">
        <v>374</v>
      </c>
      <c r="D2410" t="s">
        <v>188</v>
      </c>
      <c r="E2410" t="s">
        <v>292</v>
      </c>
      <c r="F2410" s="347">
        <f>IF(InpOverride!F2410="",F_Inputs!F2410,InpOverride!F2410)</f>
        <v>0</v>
      </c>
      <c r="G2410" s="347">
        <f>IF(InpOverride!G2410="",F_Inputs!G2410,InpOverride!G2410)</f>
        <v>0</v>
      </c>
      <c r="H2410" s="347">
        <f>IF(InpOverride!H2410="",F_Inputs!H2410,InpOverride!H2410)</f>
        <v>0</v>
      </c>
      <c r="I2410" s="347">
        <f>IF(InpOverride!I2410="",F_Inputs!I2410,InpOverride!I2410)</f>
        <v>0</v>
      </c>
      <c r="J2410" s="347">
        <f>IF(InpOverride!J2410="",F_Inputs!J2410,InpOverride!J2410)</f>
        <v>0</v>
      </c>
      <c r="K2410" s="347">
        <f>IF(InpOverride!K2410="",F_Inputs!K2410,InpOverride!K2410)</f>
        <v>0</v>
      </c>
      <c r="L2410" s="347">
        <f>IF(InpOverride!L2410="",F_Inputs!L2410,InpOverride!L2410)</f>
        <v>0</v>
      </c>
      <c r="M2410" s="347">
        <f>IF(InpOverride!M2410="",F_Inputs!M2410,InpOverride!M2410)</f>
        <v>0</v>
      </c>
    </row>
    <row r="2411" spans="1:13" x14ac:dyDescent="0.35">
      <c r="A2411" t="s">
        <v>141</v>
      </c>
      <c r="B2411" t="s">
        <v>375</v>
      </c>
      <c r="C2411" t="s">
        <v>376</v>
      </c>
      <c r="D2411" t="s">
        <v>205</v>
      </c>
      <c r="E2411" t="s">
        <v>292</v>
      </c>
      <c r="F2411" s="347">
        <f>IF(InpOverride!F2411="",F_Inputs!F2411,InpOverride!F2411)</f>
        <v>0</v>
      </c>
      <c r="G2411" s="347">
        <f>IF(InpOverride!G2411="",F_Inputs!G2411,InpOverride!G2411)</f>
        <v>0</v>
      </c>
      <c r="H2411" s="347">
        <f>IF(InpOverride!H2411="",F_Inputs!H2411,InpOverride!H2411)</f>
        <v>0</v>
      </c>
      <c r="I2411" s="347">
        <f>IF(InpOverride!I2411="",F_Inputs!I2411,InpOverride!I2411)</f>
        <v>0</v>
      </c>
      <c r="J2411" s="347">
        <f>IF(InpOverride!J2411="",F_Inputs!J2411,InpOverride!J2411)</f>
        <v>0</v>
      </c>
      <c r="K2411" s="347">
        <f>IF(InpOverride!K2411="",F_Inputs!K2411,InpOverride!K2411)</f>
        <v>0</v>
      </c>
      <c r="L2411" s="347">
        <f>IF(InpOverride!L2411="",F_Inputs!L2411,InpOverride!L2411)</f>
        <v>0</v>
      </c>
      <c r="M2411" s="347">
        <f>IF(InpOverride!M2411="",F_Inputs!M2411,InpOverride!M2411)</f>
        <v>0</v>
      </c>
    </row>
    <row r="2412" spans="1:13" x14ac:dyDescent="0.35">
      <c r="A2412" t="s">
        <v>141</v>
      </c>
      <c r="B2412" t="s">
        <v>377</v>
      </c>
      <c r="C2412" t="s">
        <v>378</v>
      </c>
      <c r="D2412" t="s">
        <v>170</v>
      </c>
      <c r="E2412" t="s">
        <v>292</v>
      </c>
      <c r="F2412" s="347">
        <f>IF(InpOverride!F2412="",F_Inputs!F2412,InpOverride!F2412)</f>
        <v>0</v>
      </c>
      <c r="G2412" s="347">
        <f>IF(InpOverride!G2412="",F_Inputs!G2412,InpOverride!G2412)</f>
        <v>0</v>
      </c>
      <c r="H2412" s="347">
        <f>IF(InpOverride!H2412="",F_Inputs!H2412,InpOverride!H2412)</f>
        <v>0</v>
      </c>
      <c r="I2412" s="347">
        <f>IF(InpOverride!I2412="",F_Inputs!I2412,InpOverride!I2412)</f>
        <v>0</v>
      </c>
      <c r="J2412" s="347">
        <f>IF(InpOverride!J2412="",F_Inputs!J2412,InpOverride!J2412)</f>
        <v>0</v>
      </c>
      <c r="K2412" s="347">
        <f>IF(InpOverride!K2412="",F_Inputs!K2412,InpOverride!K2412)</f>
        <v>0</v>
      </c>
      <c r="L2412" s="347">
        <f>IF(InpOverride!L2412="",F_Inputs!L2412,InpOverride!L2412)</f>
        <v>0</v>
      </c>
      <c r="M2412" s="347">
        <f>IF(InpOverride!M2412="",F_Inputs!M2412,InpOverride!M2412)</f>
        <v>0</v>
      </c>
    </row>
    <row r="2413" spans="1:13" x14ac:dyDescent="0.35">
      <c r="A2413" t="s">
        <v>141</v>
      </c>
      <c r="B2413" t="s">
        <v>379</v>
      </c>
      <c r="C2413" t="s">
        <v>380</v>
      </c>
      <c r="D2413" t="s">
        <v>170</v>
      </c>
      <c r="E2413" t="s">
        <v>292</v>
      </c>
      <c r="F2413" s="347">
        <f>IF(InpOverride!F2413="",F_Inputs!F2413,InpOverride!F2413)</f>
        <v>0</v>
      </c>
      <c r="G2413" s="347">
        <f>IF(InpOverride!G2413="",F_Inputs!G2413,InpOverride!G2413)</f>
        <v>0</v>
      </c>
      <c r="H2413" s="347">
        <f>IF(InpOverride!H2413="",F_Inputs!H2413,InpOverride!H2413)</f>
        <v>0</v>
      </c>
      <c r="I2413" s="347">
        <f>IF(InpOverride!I2413="",F_Inputs!I2413,InpOverride!I2413)</f>
        <v>0</v>
      </c>
      <c r="J2413" s="347">
        <f>IF(InpOverride!J2413="",F_Inputs!J2413,InpOverride!J2413)</f>
        <v>0</v>
      </c>
      <c r="K2413" s="347">
        <f>IF(InpOverride!K2413="",F_Inputs!K2413,InpOverride!K2413)</f>
        <v>0</v>
      </c>
      <c r="L2413" s="347">
        <f>IF(InpOverride!L2413="",F_Inputs!L2413,InpOverride!L2413)</f>
        <v>0</v>
      </c>
      <c r="M2413" s="347">
        <f>IF(InpOverride!M2413="",F_Inputs!M2413,InpOverride!M2413)</f>
        <v>0</v>
      </c>
    </row>
    <row r="2414" spans="1:13" x14ac:dyDescent="0.35">
      <c r="A2414" t="s">
        <v>141</v>
      </c>
      <c r="B2414" t="s">
        <v>381</v>
      </c>
      <c r="C2414" t="s">
        <v>382</v>
      </c>
      <c r="D2414" t="s">
        <v>188</v>
      </c>
      <c r="E2414" t="s">
        <v>292</v>
      </c>
      <c r="F2414" s="347">
        <f>IF(InpOverride!F2414="",F_Inputs!F2414,InpOverride!F2414)</f>
        <v>0</v>
      </c>
      <c r="G2414" s="347">
        <f>IF(InpOverride!G2414="",F_Inputs!G2414,InpOverride!G2414)</f>
        <v>0</v>
      </c>
      <c r="H2414" s="347">
        <f>IF(InpOverride!H2414="",F_Inputs!H2414,InpOverride!H2414)</f>
        <v>0</v>
      </c>
      <c r="I2414" s="347">
        <f>IF(InpOverride!I2414="",F_Inputs!I2414,InpOverride!I2414)</f>
        <v>50</v>
      </c>
      <c r="J2414" s="347">
        <f>IF(InpOverride!J2414="",F_Inputs!J2414,InpOverride!J2414)</f>
        <v>0</v>
      </c>
      <c r="K2414" s="347">
        <f>IF(InpOverride!K2414="",F_Inputs!K2414,InpOverride!K2414)</f>
        <v>0</v>
      </c>
      <c r="L2414" s="347">
        <f>IF(InpOverride!L2414="",F_Inputs!L2414,InpOverride!L2414)</f>
        <v>0</v>
      </c>
      <c r="M2414" s="347">
        <f>IF(InpOverride!M2414="",F_Inputs!M2414,InpOverride!M2414)</f>
        <v>0</v>
      </c>
    </row>
    <row r="2415" spans="1:13" x14ac:dyDescent="0.35">
      <c r="A2415" t="s">
        <v>141</v>
      </c>
      <c r="B2415" t="s">
        <v>383</v>
      </c>
      <c r="C2415" t="s">
        <v>384</v>
      </c>
      <c r="D2415" t="s">
        <v>385</v>
      </c>
      <c r="E2415" t="s">
        <v>292</v>
      </c>
      <c r="F2415" s="347">
        <f>IF(InpOverride!F2415="",F_Inputs!F2415,InpOverride!F2415)</f>
        <v>0</v>
      </c>
      <c r="G2415" s="347">
        <f>IF(InpOverride!G2415="",F_Inputs!G2415,InpOverride!G2415)</f>
        <v>0</v>
      </c>
      <c r="H2415" s="347">
        <f>IF(InpOverride!H2415="",F_Inputs!H2415,InpOverride!H2415)</f>
        <v>0</v>
      </c>
      <c r="I2415" s="347">
        <f>IF(InpOverride!I2415="",F_Inputs!I2415,InpOverride!I2415)</f>
        <v>77.880363833661207</v>
      </c>
      <c r="J2415" s="347">
        <f>IF(InpOverride!J2415="",F_Inputs!J2415,InpOverride!J2415)</f>
        <v>0</v>
      </c>
      <c r="K2415" s="347">
        <f>IF(InpOverride!K2415="",F_Inputs!K2415,InpOverride!K2415)</f>
        <v>0</v>
      </c>
      <c r="L2415" s="347">
        <f>IF(InpOverride!L2415="",F_Inputs!L2415,InpOverride!L2415)</f>
        <v>0</v>
      </c>
      <c r="M2415" s="347">
        <f>IF(InpOverride!M2415="",F_Inputs!M2415,InpOverride!M2415)</f>
        <v>0</v>
      </c>
    </row>
    <row r="2416" spans="1:13" x14ac:dyDescent="0.35">
      <c r="A2416" t="s">
        <v>141</v>
      </c>
      <c r="B2416" t="s">
        <v>386</v>
      </c>
      <c r="C2416" t="s">
        <v>387</v>
      </c>
      <c r="D2416" t="s">
        <v>189</v>
      </c>
      <c r="E2416" t="s">
        <v>292</v>
      </c>
      <c r="F2416" s="347">
        <f>IF(InpOverride!F2416="",F_Inputs!F2416,InpOverride!F2416)</f>
        <v>0</v>
      </c>
      <c r="G2416" s="347">
        <f>IF(InpOverride!G2416="",F_Inputs!G2416,InpOverride!G2416)</f>
        <v>0</v>
      </c>
      <c r="H2416" s="347">
        <f>IF(InpOverride!H2416="",F_Inputs!H2416,InpOverride!H2416)</f>
        <v>43.4</v>
      </c>
      <c r="I2416" s="347">
        <f>IF(InpOverride!I2416="",F_Inputs!I2416,InpOverride!I2416)</f>
        <v>67.696250679283807</v>
      </c>
      <c r="J2416" s="347">
        <f>IF(InpOverride!J2416="",F_Inputs!J2416,InpOverride!J2416)</f>
        <v>0</v>
      </c>
      <c r="K2416" s="347">
        <f>IF(InpOverride!K2416="",F_Inputs!K2416,InpOverride!K2416)</f>
        <v>0</v>
      </c>
      <c r="L2416" s="347">
        <f>IF(InpOverride!L2416="",F_Inputs!L2416,InpOverride!L2416)</f>
        <v>0</v>
      </c>
      <c r="M2416" s="347">
        <f>IF(InpOverride!M2416="",F_Inputs!M2416,InpOverride!M2416)</f>
        <v>0</v>
      </c>
    </row>
    <row r="2417" spans="1:13" x14ac:dyDescent="0.35">
      <c r="A2417" t="s">
        <v>141</v>
      </c>
      <c r="B2417" t="s">
        <v>388</v>
      </c>
      <c r="C2417" t="s">
        <v>389</v>
      </c>
      <c r="D2417" t="s">
        <v>205</v>
      </c>
      <c r="E2417" t="s">
        <v>292</v>
      </c>
      <c r="F2417" s="347">
        <f>IF(InpOverride!F2417="",F_Inputs!F2417,InpOverride!F2417)</f>
        <v>0</v>
      </c>
      <c r="G2417" s="347">
        <f>IF(InpOverride!G2417="",F_Inputs!G2417,InpOverride!G2417)</f>
        <v>0</v>
      </c>
      <c r="H2417" s="347">
        <f>IF(InpOverride!H2417="",F_Inputs!H2417,InpOverride!H2417)</f>
        <v>0</v>
      </c>
      <c r="I2417" s="347" t="str">
        <f>IF(InpOverride!I2417="",F_Inputs!I2417,InpOverride!I2417)</f>
        <v>No</v>
      </c>
      <c r="J2417" s="347">
        <f>IF(InpOverride!J2417="",F_Inputs!J2417,InpOverride!J2417)</f>
        <v>0</v>
      </c>
      <c r="K2417" s="347">
        <f>IF(InpOverride!K2417="",F_Inputs!K2417,InpOverride!K2417)</f>
        <v>0</v>
      </c>
      <c r="L2417" s="347">
        <f>IF(InpOverride!L2417="",F_Inputs!L2417,InpOverride!L2417)</f>
        <v>0</v>
      </c>
      <c r="M2417" s="347">
        <f>IF(InpOverride!M2417="",F_Inputs!M2417,InpOverride!M2417)</f>
        <v>0</v>
      </c>
    </row>
    <row r="2418" spans="1:13" x14ac:dyDescent="0.35">
      <c r="A2418" t="s">
        <v>141</v>
      </c>
      <c r="B2418" t="s">
        <v>390</v>
      </c>
      <c r="C2418" t="s">
        <v>391</v>
      </c>
      <c r="D2418" t="s">
        <v>176</v>
      </c>
      <c r="E2418" t="s">
        <v>292</v>
      </c>
      <c r="F2418" s="347">
        <f>IF(InpOverride!F2418="",F_Inputs!F2418,InpOverride!F2418)</f>
        <v>0</v>
      </c>
      <c r="G2418" s="347">
        <f>IF(InpOverride!G2418="",F_Inputs!G2418,InpOverride!G2418)</f>
        <v>0</v>
      </c>
      <c r="H2418" s="347">
        <f>IF(InpOverride!H2418="",F_Inputs!H2418,InpOverride!H2418)</f>
        <v>0</v>
      </c>
      <c r="I2418" s="347">
        <f>IF(InpOverride!I2418="",F_Inputs!I2418,InpOverride!I2418)</f>
        <v>4.7279934662656099E-2</v>
      </c>
      <c r="J2418" s="347">
        <f>IF(InpOverride!J2418="",F_Inputs!J2418,InpOverride!J2418)</f>
        <v>0</v>
      </c>
      <c r="K2418" s="347">
        <f>IF(InpOverride!K2418="",F_Inputs!K2418,InpOverride!K2418)</f>
        <v>0</v>
      </c>
      <c r="L2418" s="347">
        <f>IF(InpOverride!L2418="",F_Inputs!L2418,InpOverride!L2418)</f>
        <v>0</v>
      </c>
      <c r="M2418" s="347">
        <f>IF(InpOverride!M2418="",F_Inputs!M2418,InpOverride!M2418)</f>
        <v>0</v>
      </c>
    </row>
    <row r="2419" spans="1:13" x14ac:dyDescent="0.35">
      <c r="A2419" t="s">
        <v>141</v>
      </c>
      <c r="B2419" t="s">
        <v>392</v>
      </c>
      <c r="C2419" t="s">
        <v>393</v>
      </c>
      <c r="D2419" t="s">
        <v>205</v>
      </c>
      <c r="E2419" t="s">
        <v>292</v>
      </c>
      <c r="F2419" s="347">
        <f>IF(InpOverride!F2419="",F_Inputs!F2419,InpOverride!F2419)</f>
        <v>0</v>
      </c>
      <c r="G2419" s="347">
        <f>IF(InpOverride!G2419="",F_Inputs!G2419,InpOverride!G2419)</f>
        <v>0</v>
      </c>
      <c r="H2419" s="347">
        <f>IF(InpOverride!H2419="",F_Inputs!H2419,InpOverride!H2419)</f>
        <v>0</v>
      </c>
      <c r="I2419" s="347" t="str">
        <f>IF(InpOverride!I2419="",F_Inputs!I2419,InpOverride!I2419)</f>
        <v>Yes</v>
      </c>
      <c r="J2419" s="347">
        <f>IF(InpOverride!J2419="",F_Inputs!J2419,InpOverride!J2419)</f>
        <v>0</v>
      </c>
      <c r="K2419" s="347">
        <f>IF(InpOverride!K2419="",F_Inputs!K2419,InpOverride!K2419)</f>
        <v>0</v>
      </c>
      <c r="L2419" s="347">
        <f>IF(InpOverride!L2419="",F_Inputs!L2419,InpOverride!L2419)</f>
        <v>0</v>
      </c>
      <c r="M2419" s="347">
        <f>IF(InpOverride!M2419="",F_Inputs!M2419,InpOverride!M2419)</f>
        <v>0</v>
      </c>
    </row>
    <row r="2420" spans="1:13" x14ac:dyDescent="0.35">
      <c r="A2420" t="s">
        <v>141</v>
      </c>
      <c r="B2420" t="s">
        <v>394</v>
      </c>
      <c r="C2420" t="s">
        <v>395</v>
      </c>
      <c r="D2420" t="s">
        <v>188</v>
      </c>
      <c r="E2420" t="s">
        <v>292</v>
      </c>
      <c r="F2420" s="347">
        <f>IF(InpOverride!F2420="",F_Inputs!F2420,InpOverride!F2420)</f>
        <v>0</v>
      </c>
      <c r="G2420" s="347">
        <f>IF(InpOverride!G2420="",F_Inputs!G2420,InpOverride!G2420)</f>
        <v>0</v>
      </c>
      <c r="H2420" s="347">
        <f>IF(InpOverride!H2420="",F_Inputs!H2420,InpOverride!H2420)</f>
        <v>0</v>
      </c>
      <c r="I2420" s="347">
        <f>IF(InpOverride!I2420="",F_Inputs!I2420,InpOverride!I2420)</f>
        <v>62.320808812434002</v>
      </c>
      <c r="J2420" s="347">
        <f>IF(InpOverride!J2420="",F_Inputs!J2420,InpOverride!J2420)</f>
        <v>0</v>
      </c>
      <c r="K2420" s="347">
        <f>IF(InpOverride!K2420="",F_Inputs!K2420,InpOverride!K2420)</f>
        <v>0</v>
      </c>
      <c r="L2420" s="347">
        <f>IF(InpOverride!L2420="",F_Inputs!L2420,InpOverride!L2420)</f>
        <v>0</v>
      </c>
      <c r="M2420" s="347">
        <f>IF(InpOverride!M2420="",F_Inputs!M2420,InpOverride!M2420)</f>
        <v>0</v>
      </c>
    </row>
    <row r="2421" spans="1:13" x14ac:dyDescent="0.35">
      <c r="A2421" t="s">
        <v>141</v>
      </c>
      <c r="B2421" t="s">
        <v>396</v>
      </c>
      <c r="C2421" t="s">
        <v>397</v>
      </c>
      <c r="D2421" t="s">
        <v>205</v>
      </c>
      <c r="E2421" t="s">
        <v>292</v>
      </c>
      <c r="F2421" s="347">
        <f>IF(InpOverride!F2421="",F_Inputs!F2421,InpOverride!F2421)</f>
        <v>0</v>
      </c>
      <c r="G2421" s="347">
        <f>IF(InpOverride!G2421="",F_Inputs!G2421,InpOverride!G2421)</f>
        <v>0</v>
      </c>
      <c r="H2421" s="347">
        <f>IF(InpOverride!H2421="",F_Inputs!H2421,InpOverride!H2421)</f>
        <v>0</v>
      </c>
      <c r="I2421" s="347" t="str">
        <f>IF(InpOverride!I2421="",F_Inputs!I2421,InpOverride!I2421)</f>
        <v>Yes</v>
      </c>
      <c r="J2421" s="347">
        <f>IF(InpOverride!J2421="",F_Inputs!J2421,InpOverride!J2421)</f>
        <v>0</v>
      </c>
      <c r="K2421" s="347">
        <f>IF(InpOverride!K2421="",F_Inputs!K2421,InpOverride!K2421)</f>
        <v>0</v>
      </c>
      <c r="L2421" s="347">
        <f>IF(InpOverride!L2421="",F_Inputs!L2421,InpOverride!L2421)</f>
        <v>0</v>
      </c>
      <c r="M2421" s="347">
        <f>IF(InpOverride!M2421="",F_Inputs!M2421,InpOverride!M2421)</f>
        <v>0</v>
      </c>
    </row>
    <row r="2422" spans="1:13" x14ac:dyDescent="0.35">
      <c r="A2422" t="s">
        <v>141</v>
      </c>
      <c r="B2422" t="s">
        <v>398</v>
      </c>
      <c r="C2422" t="s">
        <v>399</v>
      </c>
      <c r="D2422" t="s">
        <v>188</v>
      </c>
      <c r="E2422" t="s">
        <v>292</v>
      </c>
      <c r="F2422" s="347">
        <f>IF(InpOverride!F2422="",F_Inputs!F2422,InpOverride!F2422)</f>
        <v>0</v>
      </c>
      <c r="G2422" s="347">
        <f>IF(InpOverride!G2422="",F_Inputs!G2422,InpOverride!G2422)</f>
        <v>0</v>
      </c>
      <c r="H2422" s="347">
        <f>IF(InpOverride!H2422="",F_Inputs!H2422,InpOverride!H2422)</f>
        <v>0</v>
      </c>
      <c r="I2422" s="347">
        <f>IF(InpOverride!I2422="",F_Inputs!I2422,InpOverride!I2422)</f>
        <v>24.872994316181298</v>
      </c>
      <c r="J2422" s="347">
        <f>IF(InpOverride!J2422="",F_Inputs!J2422,InpOverride!J2422)</f>
        <v>0</v>
      </c>
      <c r="K2422" s="347">
        <f>IF(InpOverride!K2422="",F_Inputs!K2422,InpOverride!K2422)</f>
        <v>0</v>
      </c>
      <c r="L2422" s="347">
        <f>IF(InpOverride!L2422="",F_Inputs!L2422,InpOverride!L2422)</f>
        <v>0</v>
      </c>
      <c r="M2422" s="347">
        <f>IF(InpOverride!M2422="",F_Inputs!M2422,InpOverride!M2422)</f>
        <v>0</v>
      </c>
    </row>
    <row r="2423" spans="1:13" x14ac:dyDescent="0.35">
      <c r="A2423" t="s">
        <v>141</v>
      </c>
      <c r="B2423" t="s">
        <v>400</v>
      </c>
      <c r="C2423" t="s">
        <v>401</v>
      </c>
      <c r="D2423" t="s">
        <v>205</v>
      </c>
      <c r="E2423" t="s">
        <v>292</v>
      </c>
      <c r="F2423" s="347">
        <f>IF(InpOverride!F2423="",F_Inputs!F2423,InpOverride!F2423)</f>
        <v>0</v>
      </c>
      <c r="G2423" s="347">
        <f>IF(InpOverride!G2423="",F_Inputs!G2423,InpOverride!G2423)</f>
        <v>0</v>
      </c>
      <c r="H2423" s="347">
        <f>IF(InpOverride!H2423="",F_Inputs!H2423,InpOverride!H2423)</f>
        <v>0</v>
      </c>
      <c r="I2423" s="347" t="str">
        <f>IF(InpOverride!I2423="",F_Inputs!I2423,InpOverride!I2423)</f>
        <v>Yes</v>
      </c>
      <c r="J2423" s="347">
        <f>IF(InpOverride!J2423="",F_Inputs!J2423,InpOverride!J2423)</f>
        <v>0</v>
      </c>
      <c r="K2423" s="347">
        <f>IF(InpOverride!K2423="",F_Inputs!K2423,InpOverride!K2423)</f>
        <v>0</v>
      </c>
      <c r="L2423" s="347">
        <f>IF(InpOverride!L2423="",F_Inputs!L2423,InpOverride!L2423)</f>
        <v>0</v>
      </c>
      <c r="M2423" s="347">
        <f>IF(InpOverride!M2423="",F_Inputs!M2423,InpOverride!M2423)</f>
        <v>0</v>
      </c>
    </row>
    <row r="2424" spans="1:13" x14ac:dyDescent="0.35">
      <c r="A2424" t="s">
        <v>141</v>
      </c>
      <c r="B2424" t="s">
        <v>402</v>
      </c>
      <c r="C2424" t="s">
        <v>403</v>
      </c>
      <c r="D2424" t="s">
        <v>189</v>
      </c>
      <c r="E2424" t="s">
        <v>292</v>
      </c>
      <c r="F2424" s="347">
        <f>IF(InpOverride!F2424="",F_Inputs!F2424,InpOverride!F2424)</f>
        <v>0</v>
      </c>
      <c r="G2424" s="347">
        <f>IF(InpOverride!G2424="",F_Inputs!G2424,InpOverride!G2424)</f>
        <v>0</v>
      </c>
      <c r="H2424" s="347">
        <f>IF(InpOverride!H2424="",F_Inputs!H2424,InpOverride!H2424)</f>
        <v>0</v>
      </c>
      <c r="I2424" s="347">
        <f>IF(InpOverride!I2424="",F_Inputs!I2424,InpOverride!I2424)</f>
        <v>0</v>
      </c>
      <c r="J2424" s="347">
        <f>IF(InpOverride!J2424="",F_Inputs!J2424,InpOverride!J2424)</f>
        <v>0</v>
      </c>
      <c r="K2424" s="347">
        <f>IF(InpOverride!K2424="",F_Inputs!K2424,InpOverride!K2424)</f>
        <v>0</v>
      </c>
      <c r="L2424" s="347">
        <f>IF(InpOverride!L2424="",F_Inputs!L2424,InpOverride!L2424)</f>
        <v>0</v>
      </c>
      <c r="M2424" s="347">
        <f>IF(InpOverride!M2424="",F_Inputs!M2424,InpOverride!M2424)</f>
        <v>0</v>
      </c>
    </row>
    <row r="2425" spans="1:13" x14ac:dyDescent="0.35">
      <c r="A2425" t="s">
        <v>141</v>
      </c>
      <c r="B2425" t="s">
        <v>404</v>
      </c>
      <c r="C2425" t="s">
        <v>405</v>
      </c>
      <c r="D2425" t="s">
        <v>205</v>
      </c>
      <c r="E2425" t="s">
        <v>292</v>
      </c>
      <c r="F2425" s="347">
        <f>IF(InpOverride!F2425="",F_Inputs!F2425,InpOverride!F2425)</f>
        <v>0</v>
      </c>
      <c r="G2425" s="347">
        <f>IF(InpOverride!G2425="",F_Inputs!G2425,InpOverride!G2425)</f>
        <v>0</v>
      </c>
      <c r="H2425" s="347">
        <f>IF(InpOverride!H2425="",F_Inputs!H2425,InpOverride!H2425)</f>
        <v>0</v>
      </c>
      <c r="I2425" s="347">
        <f>IF(InpOverride!I2425="",F_Inputs!I2425,InpOverride!I2425)</f>
        <v>0</v>
      </c>
      <c r="J2425" s="347">
        <f>IF(InpOverride!J2425="",F_Inputs!J2425,InpOverride!J2425)</f>
        <v>0</v>
      </c>
      <c r="K2425" s="347">
        <f>IF(InpOverride!K2425="",F_Inputs!K2425,InpOverride!K2425)</f>
        <v>0</v>
      </c>
      <c r="L2425" s="347">
        <f>IF(InpOverride!L2425="",F_Inputs!L2425,InpOverride!L2425)</f>
        <v>0</v>
      </c>
      <c r="M2425" s="347">
        <f>IF(InpOverride!M2425="",F_Inputs!M2425,InpOverride!M2425)</f>
        <v>0</v>
      </c>
    </row>
    <row r="2426" spans="1:13" x14ac:dyDescent="0.35">
      <c r="A2426" t="s">
        <v>141</v>
      </c>
      <c r="B2426" t="s">
        <v>406</v>
      </c>
      <c r="C2426" t="s">
        <v>407</v>
      </c>
      <c r="D2426" t="s">
        <v>188</v>
      </c>
      <c r="E2426" t="s">
        <v>292</v>
      </c>
      <c r="F2426" s="347">
        <f>IF(InpOverride!F2426="",F_Inputs!F2426,InpOverride!F2426)</f>
        <v>0</v>
      </c>
      <c r="G2426" s="347">
        <f>IF(InpOverride!G2426="",F_Inputs!G2426,InpOverride!G2426)</f>
        <v>0</v>
      </c>
      <c r="H2426" s="347">
        <f>IF(InpOverride!H2426="",F_Inputs!H2426,InpOverride!H2426)</f>
        <v>0</v>
      </c>
      <c r="I2426" s="347">
        <f>IF(InpOverride!I2426="",F_Inputs!I2426,InpOverride!I2426)</f>
        <v>84.615384615384599</v>
      </c>
      <c r="J2426" s="347">
        <f>IF(InpOverride!J2426="",F_Inputs!J2426,InpOverride!J2426)</f>
        <v>0</v>
      </c>
      <c r="K2426" s="347">
        <f>IF(InpOverride!K2426="",F_Inputs!K2426,InpOverride!K2426)</f>
        <v>0</v>
      </c>
      <c r="L2426" s="347">
        <f>IF(InpOverride!L2426="",F_Inputs!L2426,InpOverride!L2426)</f>
        <v>0</v>
      </c>
      <c r="M2426" s="347">
        <f>IF(InpOverride!M2426="",F_Inputs!M2426,InpOverride!M2426)</f>
        <v>0</v>
      </c>
    </row>
    <row r="2427" spans="1:13" x14ac:dyDescent="0.35">
      <c r="A2427" t="s">
        <v>141</v>
      </c>
      <c r="B2427" t="s">
        <v>408</v>
      </c>
      <c r="C2427" t="s">
        <v>409</v>
      </c>
      <c r="D2427" t="s">
        <v>182</v>
      </c>
      <c r="E2427" t="s">
        <v>292</v>
      </c>
      <c r="F2427" s="347">
        <f>IF(InpOverride!F2427="",F_Inputs!F2427,InpOverride!F2427)</f>
        <v>16682.306095550899</v>
      </c>
      <c r="G2427" s="347">
        <f>IF(InpOverride!G2427="",F_Inputs!G2427,InpOverride!G2427)</f>
        <v>16728.8</v>
      </c>
      <c r="H2427" s="347">
        <f>IF(InpOverride!H2427="",F_Inputs!H2427,InpOverride!H2427)</f>
        <v>16789.314999999999</v>
      </c>
      <c r="I2427" s="347">
        <f>IF(InpOverride!I2427="",F_Inputs!I2427,InpOverride!I2427)</f>
        <v>16836.900000000001</v>
      </c>
      <c r="J2427" s="347">
        <f>IF(InpOverride!J2427="",F_Inputs!J2427,InpOverride!J2427)</f>
        <v>0</v>
      </c>
      <c r="K2427" s="347">
        <f>IF(InpOverride!K2427="",F_Inputs!K2427,InpOverride!K2427)</f>
        <v>0</v>
      </c>
      <c r="L2427" s="347">
        <f>IF(InpOverride!L2427="",F_Inputs!L2427,InpOverride!L2427)</f>
        <v>0</v>
      </c>
      <c r="M2427" s="347">
        <f>IF(InpOverride!M2427="",F_Inputs!M2427,InpOverride!M2427)</f>
        <v>0</v>
      </c>
    </row>
    <row r="2428" spans="1:13" x14ac:dyDescent="0.35">
      <c r="A2428" t="s">
        <v>141</v>
      </c>
      <c r="B2428" t="s">
        <v>410</v>
      </c>
      <c r="C2428" t="s">
        <v>411</v>
      </c>
      <c r="D2428" t="s">
        <v>188</v>
      </c>
      <c r="E2428" t="s">
        <v>292</v>
      </c>
      <c r="F2428" s="347">
        <f>IF(InpOverride!F2428="",F_Inputs!F2428,InpOverride!F2428)</f>
        <v>0</v>
      </c>
      <c r="G2428" s="347">
        <f>IF(InpOverride!G2428="",F_Inputs!G2428,InpOverride!G2428)</f>
        <v>0</v>
      </c>
      <c r="H2428" s="347">
        <f>IF(InpOverride!H2428="",F_Inputs!H2428,InpOverride!H2428)</f>
        <v>0</v>
      </c>
      <c r="I2428" s="347">
        <f>IF(InpOverride!I2428="",F_Inputs!I2428,InpOverride!I2428)</f>
        <v>1948</v>
      </c>
      <c r="J2428" s="347">
        <f>IF(InpOverride!J2428="",F_Inputs!J2428,InpOverride!J2428)</f>
        <v>0</v>
      </c>
      <c r="K2428" s="347">
        <f>IF(InpOverride!K2428="",F_Inputs!K2428,InpOverride!K2428)</f>
        <v>0</v>
      </c>
      <c r="L2428" s="347">
        <f>IF(InpOverride!L2428="",F_Inputs!L2428,InpOverride!L2428)</f>
        <v>0</v>
      </c>
      <c r="M2428" s="347">
        <f>IF(InpOverride!M2428="",F_Inputs!M2428,InpOverride!M2428)</f>
        <v>0</v>
      </c>
    </row>
    <row r="2429" spans="1:13" x14ac:dyDescent="0.35">
      <c r="A2429" t="s">
        <v>141</v>
      </c>
      <c r="B2429" t="s">
        <v>412</v>
      </c>
      <c r="C2429" t="s">
        <v>413</v>
      </c>
      <c r="D2429" t="s">
        <v>188</v>
      </c>
      <c r="E2429" t="s">
        <v>292</v>
      </c>
      <c r="F2429" s="347">
        <f>IF(InpOverride!F2429="",F_Inputs!F2429,InpOverride!F2429)</f>
        <v>0</v>
      </c>
      <c r="G2429" s="347">
        <f>IF(InpOverride!G2429="",F_Inputs!G2429,InpOverride!G2429)</f>
        <v>0</v>
      </c>
      <c r="H2429" s="347">
        <f>IF(InpOverride!H2429="",F_Inputs!H2429,InpOverride!H2429)</f>
        <v>0</v>
      </c>
      <c r="I2429" s="347">
        <f>IF(InpOverride!I2429="",F_Inputs!I2429,InpOverride!I2429)</f>
        <v>115.698464144464</v>
      </c>
      <c r="J2429" s="347">
        <f>IF(InpOverride!J2429="",F_Inputs!J2429,InpOverride!J2429)</f>
        <v>0</v>
      </c>
      <c r="K2429" s="347">
        <f>IF(InpOverride!K2429="",F_Inputs!K2429,InpOverride!K2429)</f>
        <v>0</v>
      </c>
      <c r="L2429" s="347">
        <f>IF(InpOverride!L2429="",F_Inputs!L2429,InpOverride!L2429)</f>
        <v>0</v>
      </c>
      <c r="M2429" s="347">
        <f>IF(InpOverride!M2429="",F_Inputs!M2429,InpOverride!M2429)</f>
        <v>0</v>
      </c>
    </row>
    <row r="2430" spans="1:13" x14ac:dyDescent="0.35">
      <c r="A2430" t="s">
        <v>141</v>
      </c>
      <c r="B2430" t="s">
        <v>414</v>
      </c>
      <c r="C2430" t="s">
        <v>415</v>
      </c>
      <c r="D2430" t="s">
        <v>188</v>
      </c>
      <c r="E2430" t="s">
        <v>292</v>
      </c>
      <c r="F2430" s="347">
        <f>IF(InpOverride!F2430="",F_Inputs!F2430,InpOverride!F2430)</f>
        <v>0</v>
      </c>
      <c r="G2430" s="347">
        <f>IF(InpOverride!G2430="",F_Inputs!G2430,InpOverride!G2430)</f>
        <v>0</v>
      </c>
      <c r="H2430" s="347">
        <f>IF(InpOverride!H2430="",F_Inputs!H2430,InpOverride!H2430)</f>
        <v>0</v>
      </c>
      <c r="I2430" s="347">
        <f>IF(InpOverride!I2430="",F_Inputs!I2430,InpOverride!I2430)</f>
        <v>727</v>
      </c>
      <c r="J2430" s="347">
        <f>IF(InpOverride!J2430="",F_Inputs!J2430,InpOverride!J2430)</f>
        <v>0</v>
      </c>
      <c r="K2430" s="347">
        <f>IF(InpOverride!K2430="",F_Inputs!K2430,InpOverride!K2430)</f>
        <v>0</v>
      </c>
      <c r="L2430" s="347">
        <f>IF(InpOverride!L2430="",F_Inputs!L2430,InpOverride!L2430)</f>
        <v>0</v>
      </c>
      <c r="M2430" s="347">
        <f>IF(InpOverride!M2430="",F_Inputs!M2430,InpOverride!M2430)</f>
        <v>0</v>
      </c>
    </row>
    <row r="2431" spans="1:13" x14ac:dyDescent="0.35">
      <c r="A2431" t="s">
        <v>141</v>
      </c>
      <c r="B2431" t="s">
        <v>416</v>
      </c>
      <c r="C2431" s="327" t="s">
        <v>417</v>
      </c>
      <c r="D2431" t="s">
        <v>188</v>
      </c>
      <c r="E2431" t="s">
        <v>292</v>
      </c>
      <c r="F2431" s="347">
        <f>IF(InpOverride!F2431="",F_Inputs!F2431,InpOverride!F2431)</f>
        <v>0</v>
      </c>
      <c r="G2431" s="347">
        <f>IF(InpOverride!G2431="",F_Inputs!G2431,InpOverride!G2431)</f>
        <v>0</v>
      </c>
      <c r="H2431" s="347">
        <f>IF(InpOverride!H2431="",F_Inputs!H2431,InpOverride!H2431)</f>
        <v>0</v>
      </c>
      <c r="I2431" s="347">
        <f>IF(InpOverride!I2431="",F_Inputs!I2431,InpOverride!I2431)</f>
        <v>43.179046936871288</v>
      </c>
      <c r="J2431" s="347">
        <f>IF(InpOverride!J2431="",F_Inputs!J2431,InpOverride!J2431)</f>
        <v>0</v>
      </c>
      <c r="K2431" s="347">
        <f>IF(InpOverride!K2431="",F_Inputs!K2431,InpOverride!K2431)</f>
        <v>0</v>
      </c>
      <c r="L2431" s="347">
        <f>IF(InpOverride!L2431="",F_Inputs!L2431,InpOverride!L2431)</f>
        <v>0</v>
      </c>
      <c r="M2431" s="347">
        <f>IF(InpOverride!M2431="",F_Inputs!M2431,InpOverride!M2431)</f>
        <v>0</v>
      </c>
    </row>
    <row r="2432" spans="1:13" x14ac:dyDescent="0.35">
      <c r="A2432" t="s">
        <v>141</v>
      </c>
      <c r="B2432" t="s">
        <v>418</v>
      </c>
      <c r="C2432" s="327" t="s">
        <v>419</v>
      </c>
      <c r="D2432" t="s">
        <v>188</v>
      </c>
      <c r="E2432" t="s">
        <v>292</v>
      </c>
      <c r="F2432" s="347">
        <f>IF(InpOverride!F2432="",F_Inputs!F2432,InpOverride!F2432)</f>
        <v>0</v>
      </c>
      <c r="G2432" s="347">
        <f>IF(InpOverride!G2432="",F_Inputs!G2432,InpOverride!G2432)</f>
        <v>0</v>
      </c>
      <c r="H2432" s="347">
        <f>IF(InpOverride!H2432="",F_Inputs!H2432,InpOverride!H2432)</f>
        <v>0</v>
      </c>
      <c r="I2432" s="347">
        <f>IF(InpOverride!I2432="",F_Inputs!I2432,InpOverride!I2432)</f>
        <v>2675</v>
      </c>
      <c r="J2432" s="347">
        <f>IF(InpOverride!J2432="",F_Inputs!J2432,InpOverride!J2432)</f>
        <v>0</v>
      </c>
      <c r="K2432" s="347">
        <f>IF(InpOverride!K2432="",F_Inputs!K2432,InpOverride!K2432)</f>
        <v>0</v>
      </c>
      <c r="L2432" s="347">
        <f>IF(InpOverride!L2432="",F_Inputs!L2432,InpOverride!L2432)</f>
        <v>0</v>
      </c>
      <c r="M2432" s="347">
        <f>IF(InpOverride!M2432="",F_Inputs!M2432,InpOverride!M2432)</f>
        <v>0</v>
      </c>
    </row>
    <row r="2433" spans="1:13" x14ac:dyDescent="0.35">
      <c r="A2433" t="s">
        <v>141</v>
      </c>
      <c r="B2433" t="s">
        <v>420</v>
      </c>
      <c r="C2433" t="s">
        <v>421</v>
      </c>
      <c r="D2433">
        <v>0</v>
      </c>
      <c r="E2433" t="s">
        <v>292</v>
      </c>
      <c r="F2433" s="347">
        <f>IF(InpOverride!F2433="",F_Inputs!F2433,InpOverride!F2433)</f>
        <v>0</v>
      </c>
      <c r="G2433" s="347">
        <f>IF(InpOverride!G2433="",F_Inputs!G2433,InpOverride!G2433)</f>
        <v>0</v>
      </c>
      <c r="H2433" s="347">
        <f>IF(InpOverride!H2433="",F_Inputs!H2433,InpOverride!H2433)</f>
        <v>0</v>
      </c>
      <c r="I2433" s="347">
        <f>IF(InpOverride!I2433="",F_Inputs!I2433,InpOverride!I2433)</f>
        <v>3851.7130000000002</v>
      </c>
      <c r="J2433" s="347">
        <f>IF(InpOverride!J2433="",F_Inputs!J2433,InpOverride!J2433)</f>
        <v>0</v>
      </c>
      <c r="K2433" s="347">
        <f>IF(InpOverride!K2433="",F_Inputs!K2433,InpOverride!K2433)</f>
        <v>0</v>
      </c>
      <c r="L2433" s="347">
        <f>IF(InpOverride!L2433="",F_Inputs!L2433,InpOverride!L2433)</f>
        <v>0</v>
      </c>
      <c r="M2433" s="347">
        <f>IF(InpOverride!M2433="",F_Inputs!M2433,InpOverride!M2433)</f>
        <v>0</v>
      </c>
    </row>
    <row r="2434" spans="1:13" x14ac:dyDescent="0.35">
      <c r="A2434" t="s">
        <v>141</v>
      </c>
      <c r="B2434" t="s">
        <v>422</v>
      </c>
      <c r="C2434" t="s">
        <v>423</v>
      </c>
      <c r="D2434" t="s">
        <v>424</v>
      </c>
      <c r="E2434" t="s">
        <v>292</v>
      </c>
      <c r="F2434" s="347">
        <f>IF(InpOverride!F2434="",F_Inputs!F2434,InpOverride!F2434)</f>
        <v>0</v>
      </c>
      <c r="G2434" s="347">
        <f>IF(InpOverride!G2434="",F_Inputs!G2434,InpOverride!G2434)</f>
        <v>0</v>
      </c>
      <c r="H2434" s="347">
        <f>IF(InpOverride!H2434="",F_Inputs!H2434,InpOverride!H2434)</f>
        <v>0</v>
      </c>
      <c r="I2434" s="347">
        <f>IF(InpOverride!I2434="",F_Inputs!I2434,InpOverride!I2434)</f>
        <v>660.91545443021801</v>
      </c>
      <c r="J2434" s="347">
        <f>IF(InpOverride!J2434="",F_Inputs!J2434,InpOverride!J2434)</f>
        <v>0</v>
      </c>
      <c r="K2434" s="347">
        <f>IF(InpOverride!K2434="",F_Inputs!K2434,InpOverride!K2434)</f>
        <v>0</v>
      </c>
      <c r="L2434" s="347">
        <f>IF(InpOverride!L2434="",F_Inputs!L2434,InpOverride!L2434)</f>
        <v>0</v>
      </c>
      <c r="M2434" s="347">
        <f>IF(InpOverride!M2434="",F_Inputs!M2434,InpOverride!M2434)</f>
        <v>0</v>
      </c>
    </row>
    <row r="2435" spans="1:13" x14ac:dyDescent="0.35">
      <c r="A2435" t="s">
        <v>141</v>
      </c>
      <c r="B2435" t="s">
        <v>425</v>
      </c>
      <c r="C2435" t="s">
        <v>426</v>
      </c>
      <c r="D2435" t="s">
        <v>427</v>
      </c>
      <c r="E2435" t="s">
        <v>292</v>
      </c>
      <c r="F2435" s="347">
        <f>IF(InpOverride!F2435="",F_Inputs!F2435,InpOverride!F2435)</f>
        <v>151.488218729957</v>
      </c>
      <c r="G2435" s="347">
        <f>IF(InpOverride!G2435="",F_Inputs!G2435,InpOverride!G2435)</f>
        <v>158.803146844678</v>
      </c>
      <c r="H2435" s="347">
        <f>IF(InpOverride!H2435="",F_Inputs!H2435,InpOverride!H2435)</f>
        <v>154.97182242087399</v>
      </c>
      <c r="I2435" s="347">
        <f>IF(InpOverride!I2435="",F_Inputs!I2435,InpOverride!I2435)</f>
        <v>171.59000538986601</v>
      </c>
      <c r="J2435" s="347">
        <f>IF(InpOverride!J2435="",F_Inputs!J2435,InpOverride!J2435)</f>
        <v>0</v>
      </c>
      <c r="K2435" s="347">
        <f>IF(InpOverride!K2435="",F_Inputs!K2435,InpOverride!K2435)</f>
        <v>0</v>
      </c>
      <c r="L2435" s="347">
        <f>IF(InpOverride!L2435="",F_Inputs!L2435,InpOverride!L2435)</f>
        <v>0</v>
      </c>
      <c r="M2435" s="347">
        <f>IF(InpOverride!M2435="",F_Inputs!M2435,InpOverride!M2435)</f>
        <v>0</v>
      </c>
    </row>
    <row r="2436" spans="1:13" x14ac:dyDescent="0.35">
      <c r="A2436" t="s">
        <v>141</v>
      </c>
      <c r="B2436" t="s">
        <v>428</v>
      </c>
      <c r="C2436" t="s">
        <v>429</v>
      </c>
      <c r="D2436" t="s">
        <v>424</v>
      </c>
      <c r="E2436" t="s">
        <v>292</v>
      </c>
      <c r="F2436" s="347">
        <f>IF(InpOverride!F2436="",F_Inputs!F2436,InpOverride!F2436)</f>
        <v>181.2</v>
      </c>
      <c r="G2436" s="347">
        <f>IF(InpOverride!G2436="",F_Inputs!G2436,InpOverride!G2436)</f>
        <v>204.1</v>
      </c>
      <c r="H2436" s="347">
        <f>IF(InpOverride!H2436="",F_Inputs!H2436,InpOverride!H2436)</f>
        <v>181.1</v>
      </c>
      <c r="I2436" s="347">
        <f>IF(InpOverride!I2436="",F_Inputs!I2436,InpOverride!I2436)</f>
        <v>171.4</v>
      </c>
      <c r="J2436" s="347">
        <f>IF(InpOverride!J2436="",F_Inputs!J2436,InpOverride!J2436)</f>
        <v>0</v>
      </c>
      <c r="K2436" s="347">
        <f>IF(InpOverride!K2436="",F_Inputs!K2436,InpOverride!K2436)</f>
        <v>0</v>
      </c>
      <c r="L2436" s="347">
        <f>IF(InpOverride!L2436="",F_Inputs!L2436,InpOverride!L2436)</f>
        <v>0</v>
      </c>
      <c r="M2436" s="347">
        <f>IF(InpOverride!M2436="",F_Inputs!M2436,InpOverride!M2436)</f>
        <v>0</v>
      </c>
    </row>
    <row r="2437" spans="1:13" x14ac:dyDescent="0.35">
      <c r="A2437" t="s">
        <v>141</v>
      </c>
      <c r="B2437" t="s">
        <v>430</v>
      </c>
      <c r="C2437" t="s">
        <v>431</v>
      </c>
      <c r="D2437" t="s">
        <v>424</v>
      </c>
      <c r="E2437" t="s">
        <v>292</v>
      </c>
      <c r="F2437" s="347">
        <f>IF(InpOverride!F2437="",F_Inputs!F2437,InpOverride!F2437)</f>
        <v>0</v>
      </c>
      <c r="G2437" s="347">
        <f>IF(InpOverride!G2437="",F_Inputs!G2437,InpOverride!G2437)</f>
        <v>0</v>
      </c>
      <c r="H2437" s="347">
        <f>IF(InpOverride!H2437="",F_Inputs!H2437,InpOverride!H2437)</f>
        <v>0</v>
      </c>
      <c r="I2437" s="347">
        <f>IF(InpOverride!I2437="",F_Inputs!I2437,InpOverride!I2437)</f>
        <v>188.8</v>
      </c>
      <c r="J2437" s="347">
        <f>IF(InpOverride!J2437="",F_Inputs!J2437,InpOverride!J2437)</f>
        <v>0</v>
      </c>
      <c r="K2437" s="347">
        <f>IF(InpOverride!K2437="",F_Inputs!K2437,InpOverride!K2437)</f>
        <v>0</v>
      </c>
      <c r="L2437" s="347">
        <f>IF(InpOverride!L2437="",F_Inputs!L2437,InpOverride!L2437)</f>
        <v>0</v>
      </c>
      <c r="M2437" s="347">
        <f>IF(InpOverride!M2437="",F_Inputs!M2437,InpOverride!M2437)</f>
        <v>0</v>
      </c>
    </row>
    <row r="2438" spans="1:13" x14ac:dyDescent="0.35">
      <c r="A2438" t="s">
        <v>141</v>
      </c>
      <c r="B2438" t="s">
        <v>432</v>
      </c>
      <c r="C2438" t="s">
        <v>433</v>
      </c>
      <c r="D2438" t="s">
        <v>424</v>
      </c>
      <c r="E2438" t="s">
        <v>292</v>
      </c>
      <c r="F2438" s="347">
        <f>IF(InpOverride!F2438="",F_Inputs!F2438,InpOverride!F2438)</f>
        <v>0</v>
      </c>
      <c r="G2438" s="347">
        <f>IF(InpOverride!G2438="",F_Inputs!G2438,InpOverride!G2438)</f>
        <v>0</v>
      </c>
      <c r="H2438" s="347">
        <f>IF(InpOverride!H2438="",F_Inputs!H2438,InpOverride!H2438)</f>
        <v>0</v>
      </c>
      <c r="I2438" s="347">
        <f>IF(InpOverride!I2438="",F_Inputs!I2438,InpOverride!I2438)</f>
        <v>185.5</v>
      </c>
      <c r="J2438" s="347">
        <f>IF(InpOverride!J2438="",F_Inputs!J2438,InpOverride!J2438)</f>
        <v>0</v>
      </c>
      <c r="K2438" s="347">
        <f>IF(InpOverride!K2438="",F_Inputs!K2438,InpOverride!K2438)</f>
        <v>0</v>
      </c>
      <c r="L2438" s="347">
        <f>IF(InpOverride!L2438="",F_Inputs!L2438,InpOverride!L2438)</f>
        <v>0</v>
      </c>
      <c r="M2438" s="347">
        <f>IF(InpOverride!M2438="",F_Inputs!M2438,InpOverride!M2438)</f>
        <v>0</v>
      </c>
    </row>
    <row r="2439" spans="1:13" x14ac:dyDescent="0.35">
      <c r="A2439" t="s">
        <v>141</v>
      </c>
      <c r="B2439" t="s">
        <v>434</v>
      </c>
      <c r="C2439" t="s">
        <v>435</v>
      </c>
      <c r="D2439" t="s">
        <v>427</v>
      </c>
      <c r="E2439" t="s">
        <v>292</v>
      </c>
      <c r="F2439" s="347">
        <f>IF(InpOverride!F2439="",F_Inputs!F2439,InpOverride!F2439)</f>
        <v>0</v>
      </c>
      <c r="G2439" s="347">
        <f>IF(InpOverride!G2439="",F_Inputs!G2439,InpOverride!G2439)</f>
        <v>0</v>
      </c>
      <c r="H2439" s="347">
        <f>IF(InpOverride!H2439="",F_Inputs!H2439,InpOverride!H2439)</f>
        <v>0</v>
      </c>
      <c r="I2439" s="347">
        <f>IF(InpOverride!I2439="",F_Inputs!I2439,InpOverride!I2439)</f>
        <v>155.1</v>
      </c>
      <c r="J2439" s="347">
        <f>IF(InpOverride!J2439="",F_Inputs!J2439,InpOverride!J2439)</f>
        <v>0</v>
      </c>
      <c r="K2439" s="347">
        <f>IF(InpOverride!K2439="",F_Inputs!K2439,InpOverride!K2439)</f>
        <v>0</v>
      </c>
      <c r="L2439" s="347">
        <f>IF(InpOverride!L2439="",F_Inputs!L2439,InpOverride!L2439)</f>
        <v>0</v>
      </c>
      <c r="M2439" s="347">
        <f>IF(InpOverride!M2439="",F_Inputs!M2439,InpOverride!M2439)</f>
        <v>0</v>
      </c>
    </row>
    <row r="2440" spans="1:13" x14ac:dyDescent="0.35">
      <c r="A2440" t="s">
        <v>141</v>
      </c>
      <c r="B2440" t="s">
        <v>436</v>
      </c>
      <c r="C2440" t="s">
        <v>437</v>
      </c>
      <c r="D2440" t="s">
        <v>427</v>
      </c>
      <c r="E2440" t="s">
        <v>292</v>
      </c>
      <c r="F2440" s="347">
        <f>IF(InpOverride!F2440="",F_Inputs!F2440,InpOverride!F2440)</f>
        <v>0</v>
      </c>
      <c r="G2440" s="347">
        <f>IF(InpOverride!G2440="",F_Inputs!G2440,InpOverride!G2440)</f>
        <v>0</v>
      </c>
      <c r="H2440" s="347">
        <f>IF(InpOverride!H2440="",F_Inputs!H2440,InpOverride!H2440)</f>
        <v>0</v>
      </c>
      <c r="I2440" s="347">
        <f>IF(InpOverride!I2440="",F_Inputs!I2440,InpOverride!I2440)</f>
        <v>161.80000000000001</v>
      </c>
      <c r="J2440" s="347">
        <f>IF(InpOverride!J2440="",F_Inputs!J2440,InpOverride!J2440)</f>
        <v>0</v>
      </c>
      <c r="K2440" s="347">
        <f>IF(InpOverride!K2440="",F_Inputs!K2440,InpOverride!K2440)</f>
        <v>0</v>
      </c>
      <c r="L2440" s="347">
        <f>IF(InpOverride!L2440="",F_Inputs!L2440,InpOverride!L2440)</f>
        <v>0</v>
      </c>
      <c r="M2440" s="347">
        <f>IF(InpOverride!M2440="",F_Inputs!M2440,InpOverride!M2440)</f>
        <v>0</v>
      </c>
    </row>
    <row r="2441" spans="1:13" x14ac:dyDescent="0.35">
      <c r="A2441" t="s">
        <v>141</v>
      </c>
      <c r="B2441" t="s">
        <v>438</v>
      </c>
      <c r="C2441" t="s">
        <v>439</v>
      </c>
      <c r="D2441">
        <v>0</v>
      </c>
      <c r="E2441" t="s">
        <v>292</v>
      </c>
      <c r="F2441" s="347">
        <f>IF(InpOverride!F2441="",F_Inputs!F2441,InpOverride!F2441)</f>
        <v>1500.1959999999999</v>
      </c>
      <c r="G2441" s="347">
        <f>IF(InpOverride!G2441="",F_Inputs!G2441,InpOverride!G2441)</f>
        <v>1513.2750000000001</v>
      </c>
      <c r="H2441" s="347">
        <f>IF(InpOverride!H2441="",F_Inputs!H2441,InpOverride!H2441)</f>
        <v>1525.345</v>
      </c>
      <c r="I2441" s="347">
        <f>IF(InpOverride!I2441="",F_Inputs!I2441,InpOverride!I2441)</f>
        <v>1539.8030000000001</v>
      </c>
      <c r="J2441" s="347">
        <f>IF(InpOverride!J2441="",F_Inputs!J2441,InpOverride!J2441)</f>
        <v>0</v>
      </c>
      <c r="K2441" s="347">
        <f>IF(InpOverride!K2441="",F_Inputs!K2441,InpOverride!K2441)</f>
        <v>0</v>
      </c>
      <c r="L2441" s="347">
        <f>IF(InpOverride!L2441="",F_Inputs!L2441,InpOverride!L2441)</f>
        <v>0</v>
      </c>
      <c r="M2441" s="347">
        <f>IF(InpOverride!M2441="",F_Inputs!M2441,InpOverride!M2441)</f>
        <v>0</v>
      </c>
    </row>
    <row r="2442" spans="1:13" x14ac:dyDescent="0.35">
      <c r="A2442" t="s">
        <v>141</v>
      </c>
      <c r="B2442" t="s">
        <v>440</v>
      </c>
      <c r="C2442" t="s">
        <v>441</v>
      </c>
      <c r="D2442" t="s">
        <v>188</v>
      </c>
      <c r="E2442" t="s">
        <v>292</v>
      </c>
      <c r="F2442" s="347">
        <f>IF(InpOverride!F2442="",F_Inputs!F2442,InpOverride!F2442)</f>
        <v>0</v>
      </c>
      <c r="G2442" s="347">
        <f>IF(InpOverride!G2442="",F_Inputs!G2442,InpOverride!G2442)</f>
        <v>0</v>
      </c>
      <c r="H2442" s="347">
        <f>IF(InpOverride!H2442="",F_Inputs!H2442,InpOverride!H2442)</f>
        <v>0</v>
      </c>
      <c r="I2442" s="347">
        <f>IF(InpOverride!I2442="",F_Inputs!I2442,InpOverride!I2442)</f>
        <v>6223.3023842215598</v>
      </c>
      <c r="J2442" s="347">
        <f>IF(InpOverride!J2442="",F_Inputs!J2442,InpOverride!J2442)</f>
        <v>0</v>
      </c>
      <c r="K2442" s="347">
        <f>IF(InpOverride!K2442="",F_Inputs!K2442,InpOverride!K2442)</f>
        <v>0</v>
      </c>
      <c r="L2442" s="347">
        <f>IF(InpOverride!L2442="",F_Inputs!L2442,InpOverride!L2442)</f>
        <v>0</v>
      </c>
      <c r="M2442" s="347">
        <f>IF(InpOverride!M2442="",F_Inputs!M2442,InpOverride!M2442)</f>
        <v>0</v>
      </c>
    </row>
    <row r="2443" spans="1:13" x14ac:dyDescent="0.35">
      <c r="A2443" t="s">
        <v>141</v>
      </c>
      <c r="B2443" t="s">
        <v>442</v>
      </c>
      <c r="C2443" t="s">
        <v>443</v>
      </c>
      <c r="D2443" t="s">
        <v>188</v>
      </c>
      <c r="E2443" t="s">
        <v>292</v>
      </c>
      <c r="F2443" s="347">
        <f>IF(InpOverride!F2443="",F_Inputs!F2443,InpOverride!F2443)</f>
        <v>0</v>
      </c>
      <c r="G2443" s="347">
        <f>IF(InpOverride!G2443="",F_Inputs!G2443,InpOverride!G2443)</f>
        <v>0</v>
      </c>
      <c r="H2443" s="347">
        <f>IF(InpOverride!H2443="",F_Inputs!H2443,InpOverride!H2443)</f>
        <v>0</v>
      </c>
      <c r="I2443" s="347">
        <f>IF(InpOverride!I2443="",F_Inputs!I2443,InpOverride!I2443)</f>
        <v>25701</v>
      </c>
      <c r="J2443" s="347">
        <f>IF(InpOverride!J2443="",F_Inputs!J2443,InpOverride!J2443)</f>
        <v>0</v>
      </c>
      <c r="K2443" s="347">
        <f>IF(InpOverride!K2443="",F_Inputs!K2443,InpOverride!K2443)</f>
        <v>0</v>
      </c>
      <c r="L2443" s="347">
        <f>IF(InpOverride!L2443="",F_Inputs!L2443,InpOverride!L2443)</f>
        <v>0</v>
      </c>
      <c r="M2443" s="347">
        <f>IF(InpOverride!M2443="",F_Inputs!M2443,InpOverride!M2443)</f>
        <v>0</v>
      </c>
    </row>
    <row r="2444" spans="1:13" x14ac:dyDescent="0.35">
      <c r="A2444" t="s">
        <v>141</v>
      </c>
      <c r="B2444" t="s">
        <v>444</v>
      </c>
      <c r="C2444" t="s">
        <v>445</v>
      </c>
      <c r="D2444" t="s">
        <v>424</v>
      </c>
      <c r="E2444" t="s">
        <v>292</v>
      </c>
      <c r="F2444" s="347">
        <f>IF(InpOverride!F2444="",F_Inputs!F2444,InpOverride!F2444)</f>
        <v>0</v>
      </c>
      <c r="G2444" s="347">
        <f>IF(InpOverride!G2444="",F_Inputs!G2444,InpOverride!G2444)</f>
        <v>0</v>
      </c>
      <c r="H2444" s="347">
        <f>IF(InpOverride!H2444="",F_Inputs!H2444,InpOverride!H2444)</f>
        <v>0</v>
      </c>
      <c r="I2444" s="347">
        <f>IF(InpOverride!I2444="",F_Inputs!I2444,InpOverride!I2444)</f>
        <v>1365.825</v>
      </c>
      <c r="J2444" s="347">
        <f>IF(InpOverride!J2444="",F_Inputs!J2444,InpOverride!J2444)</f>
        <v>0</v>
      </c>
      <c r="K2444" s="347">
        <f>IF(InpOverride!K2444="",F_Inputs!K2444,InpOverride!K2444)</f>
        <v>0</v>
      </c>
      <c r="L2444" s="347">
        <f>IF(InpOverride!L2444="",F_Inputs!L2444,InpOverride!L2444)</f>
        <v>0</v>
      </c>
      <c r="M2444" s="347">
        <f>IF(InpOverride!M2444="",F_Inputs!M2444,InpOverride!M2444)</f>
        <v>0</v>
      </c>
    </row>
    <row r="2445" spans="1:13" x14ac:dyDescent="0.35">
      <c r="A2445" t="s">
        <v>141</v>
      </c>
      <c r="B2445" t="s">
        <v>446</v>
      </c>
      <c r="C2445" t="s">
        <v>447</v>
      </c>
      <c r="D2445" t="s">
        <v>424</v>
      </c>
      <c r="E2445" t="s">
        <v>292</v>
      </c>
      <c r="F2445" s="347">
        <f>IF(InpOverride!F2445="",F_Inputs!F2445,InpOverride!F2445)</f>
        <v>0</v>
      </c>
      <c r="G2445" s="347">
        <f>IF(InpOverride!G2445="",F_Inputs!G2445,InpOverride!G2445)</f>
        <v>0</v>
      </c>
      <c r="H2445" s="347">
        <f>IF(InpOverride!H2445="",F_Inputs!H2445,InpOverride!H2445)</f>
        <v>0</v>
      </c>
      <c r="I2445" s="347">
        <f>IF(InpOverride!I2445="",F_Inputs!I2445,InpOverride!I2445)</f>
        <v>22.55</v>
      </c>
      <c r="J2445" s="347">
        <f>IF(InpOverride!J2445="",F_Inputs!J2445,InpOverride!J2445)</f>
        <v>0</v>
      </c>
      <c r="K2445" s="347">
        <f>IF(InpOverride!K2445="",F_Inputs!K2445,InpOverride!K2445)</f>
        <v>0</v>
      </c>
      <c r="L2445" s="347">
        <f>IF(InpOverride!L2445="",F_Inputs!L2445,InpOverride!L2445)</f>
        <v>0</v>
      </c>
      <c r="M2445" s="347">
        <f>IF(InpOverride!M2445="",F_Inputs!M2445,InpOverride!M2445)</f>
        <v>0</v>
      </c>
    </row>
    <row r="2446" spans="1:13" x14ac:dyDescent="0.35">
      <c r="A2446" t="s">
        <v>141</v>
      </c>
      <c r="B2446" t="s">
        <v>448</v>
      </c>
      <c r="C2446" t="s">
        <v>449</v>
      </c>
      <c r="D2446">
        <v>0</v>
      </c>
      <c r="E2446" t="s">
        <v>292</v>
      </c>
      <c r="F2446" s="347">
        <f>IF(InpOverride!F2446="",F_Inputs!F2446,InpOverride!F2446)</f>
        <v>0</v>
      </c>
      <c r="G2446" s="347">
        <f>IF(InpOverride!G2446="",F_Inputs!G2446,InpOverride!G2446)</f>
        <v>0</v>
      </c>
      <c r="H2446" s="347">
        <f>IF(InpOverride!H2446="",F_Inputs!H2446,InpOverride!H2446)</f>
        <v>0</v>
      </c>
      <c r="I2446" s="347">
        <f>IF(InpOverride!I2446="",F_Inputs!I2446,InpOverride!I2446)</f>
        <v>1405.6279999999999</v>
      </c>
      <c r="J2446" s="347">
        <f>IF(InpOverride!J2446="",F_Inputs!J2446,InpOverride!J2446)</f>
        <v>0</v>
      </c>
      <c r="K2446" s="347">
        <f>IF(InpOverride!K2446="",F_Inputs!K2446,InpOverride!K2446)</f>
        <v>0</v>
      </c>
      <c r="L2446" s="347">
        <f>IF(InpOverride!L2446="",F_Inputs!L2446,InpOverride!L2446)</f>
        <v>0</v>
      </c>
      <c r="M2446" s="347">
        <f>IF(InpOverride!M2446="",F_Inputs!M2446,InpOverride!M2446)</f>
        <v>0</v>
      </c>
    </row>
    <row r="2447" spans="1:13" x14ac:dyDescent="0.35">
      <c r="A2447" t="s">
        <v>141</v>
      </c>
      <c r="B2447" t="s">
        <v>450</v>
      </c>
      <c r="C2447" t="s">
        <v>451</v>
      </c>
      <c r="D2447" t="s">
        <v>188</v>
      </c>
      <c r="E2447" t="s">
        <v>292</v>
      </c>
      <c r="F2447" s="347">
        <f>IF(InpOverride!F2447="",F_Inputs!F2447,InpOverride!F2447)</f>
        <v>0</v>
      </c>
      <c r="G2447" s="347">
        <f>IF(InpOverride!G2447="",F_Inputs!G2447,InpOverride!G2447)</f>
        <v>0</v>
      </c>
      <c r="H2447" s="347">
        <f>IF(InpOverride!H2447="",F_Inputs!H2447,InpOverride!H2447)</f>
        <v>0</v>
      </c>
      <c r="I2447" s="347">
        <f>IF(InpOverride!I2447="",F_Inputs!I2447,InpOverride!I2447)</f>
        <v>66458</v>
      </c>
      <c r="J2447" s="347">
        <f>IF(InpOverride!J2447="",F_Inputs!J2447,InpOverride!J2447)</f>
        <v>0</v>
      </c>
      <c r="K2447" s="347">
        <f>IF(InpOverride!K2447="",F_Inputs!K2447,InpOverride!K2447)</f>
        <v>0</v>
      </c>
      <c r="L2447" s="347">
        <f>IF(InpOverride!L2447="",F_Inputs!L2447,InpOverride!L2447)</f>
        <v>0</v>
      </c>
      <c r="M2447" s="347">
        <f>IF(InpOverride!M2447="",F_Inputs!M2447,InpOverride!M2447)</f>
        <v>0</v>
      </c>
    </row>
    <row r="2448" spans="1:13" x14ac:dyDescent="0.35">
      <c r="A2448" t="s">
        <v>141</v>
      </c>
      <c r="B2448" t="s">
        <v>452</v>
      </c>
      <c r="C2448" t="s">
        <v>453</v>
      </c>
      <c r="D2448" t="s">
        <v>188</v>
      </c>
      <c r="E2448" t="s">
        <v>292</v>
      </c>
      <c r="F2448" s="347">
        <f>IF(InpOverride!F2448="",F_Inputs!F2448,InpOverride!F2448)</f>
        <v>0</v>
      </c>
      <c r="G2448" s="347">
        <f>IF(InpOverride!G2448="",F_Inputs!G2448,InpOverride!G2448)</f>
        <v>0</v>
      </c>
      <c r="H2448" s="347">
        <f>IF(InpOverride!H2448="",F_Inputs!H2448,InpOverride!H2448)</f>
        <v>0</v>
      </c>
      <c r="I2448" s="347">
        <f>IF(InpOverride!I2448="",F_Inputs!I2448,InpOverride!I2448)</f>
        <v>19881</v>
      </c>
      <c r="J2448" s="347">
        <f>IF(InpOverride!J2448="",F_Inputs!J2448,InpOverride!J2448)</f>
        <v>0</v>
      </c>
      <c r="K2448" s="347">
        <f>IF(InpOverride!K2448="",F_Inputs!K2448,InpOverride!K2448)</f>
        <v>0</v>
      </c>
      <c r="L2448" s="347">
        <f>IF(InpOverride!L2448="",F_Inputs!L2448,InpOverride!L2448)</f>
        <v>0</v>
      </c>
      <c r="M2448" s="347">
        <f>IF(InpOverride!M2448="",F_Inputs!M2448,InpOverride!M2448)</f>
        <v>0</v>
      </c>
    </row>
    <row r="2449" spans="1:13" x14ac:dyDescent="0.35">
      <c r="A2449" t="s">
        <v>141</v>
      </c>
      <c r="B2449" t="s">
        <v>454</v>
      </c>
      <c r="C2449" t="s">
        <v>455</v>
      </c>
      <c r="D2449" t="s">
        <v>188</v>
      </c>
      <c r="E2449" t="s">
        <v>292</v>
      </c>
      <c r="F2449" s="347">
        <f>IF(InpOverride!F2449="",F_Inputs!F2449,InpOverride!F2449)</f>
        <v>0</v>
      </c>
      <c r="G2449" s="347">
        <f>IF(InpOverride!G2449="",F_Inputs!G2449,InpOverride!G2449)</f>
        <v>0</v>
      </c>
      <c r="H2449" s="347">
        <f>IF(InpOverride!H2449="",F_Inputs!H2449,InpOverride!H2449)</f>
        <v>0</v>
      </c>
      <c r="I2449" s="347">
        <f>IF(InpOverride!I2449="",F_Inputs!I2449,InpOverride!I2449)</f>
        <v>12390</v>
      </c>
      <c r="J2449" s="347">
        <f>IF(InpOverride!J2449="",F_Inputs!J2449,InpOverride!J2449)</f>
        <v>0</v>
      </c>
      <c r="K2449" s="347">
        <f>IF(InpOverride!K2449="",F_Inputs!K2449,InpOverride!K2449)</f>
        <v>0</v>
      </c>
      <c r="L2449" s="347">
        <f>IF(InpOverride!L2449="",F_Inputs!L2449,InpOverride!L2449)</f>
        <v>0</v>
      </c>
      <c r="M2449" s="347">
        <f>IF(InpOverride!M2449="",F_Inputs!M2449,InpOverride!M2449)</f>
        <v>0</v>
      </c>
    </row>
    <row r="2450" spans="1:13" x14ac:dyDescent="0.35">
      <c r="A2450" t="s">
        <v>141</v>
      </c>
      <c r="B2450" t="s">
        <v>456</v>
      </c>
      <c r="C2450" t="s">
        <v>457</v>
      </c>
      <c r="D2450" t="s">
        <v>188</v>
      </c>
      <c r="E2450" t="s">
        <v>292</v>
      </c>
      <c r="F2450" s="347">
        <f>IF(InpOverride!F2450="",F_Inputs!F2450,InpOverride!F2450)</f>
        <v>0</v>
      </c>
      <c r="G2450" s="347">
        <f>IF(InpOverride!G2450="",F_Inputs!G2450,InpOverride!G2450)</f>
        <v>0</v>
      </c>
      <c r="H2450" s="347">
        <f>IF(InpOverride!H2450="",F_Inputs!H2450,InpOverride!H2450)</f>
        <v>0</v>
      </c>
      <c r="I2450" s="347">
        <f>IF(InpOverride!I2450="",F_Inputs!I2450,InpOverride!I2450)</f>
        <v>4945</v>
      </c>
      <c r="J2450" s="347">
        <f>IF(InpOverride!J2450="",F_Inputs!J2450,InpOverride!J2450)</f>
        <v>0</v>
      </c>
      <c r="K2450" s="347">
        <f>IF(InpOverride!K2450="",F_Inputs!K2450,InpOverride!K2450)</f>
        <v>0</v>
      </c>
      <c r="L2450" s="347">
        <f>IF(InpOverride!L2450="",F_Inputs!L2450,InpOverride!L2450)</f>
        <v>0</v>
      </c>
      <c r="M2450" s="347">
        <f>IF(InpOverride!M2450="",F_Inputs!M2450,InpOverride!M2450)</f>
        <v>0</v>
      </c>
    </row>
    <row r="2451" spans="1:13" x14ac:dyDescent="0.35">
      <c r="A2451" t="s">
        <v>141</v>
      </c>
      <c r="B2451" t="s">
        <v>458</v>
      </c>
      <c r="C2451" t="s">
        <v>459</v>
      </c>
      <c r="D2451" t="s">
        <v>172</v>
      </c>
      <c r="E2451" t="s">
        <v>292</v>
      </c>
      <c r="F2451" s="347">
        <f>IF(InpOverride!F2451="",F_Inputs!F2451,InpOverride!F2451)</f>
        <v>0</v>
      </c>
      <c r="G2451" s="347">
        <f>IF(InpOverride!G2451="",F_Inputs!G2451,InpOverride!G2451)</f>
        <v>0</v>
      </c>
      <c r="H2451" s="347">
        <f>IF(InpOverride!H2451="",F_Inputs!H2451,InpOverride!H2451)</f>
        <v>0</v>
      </c>
      <c r="I2451" s="347">
        <f>IF(InpOverride!I2451="",F_Inputs!I2451,InpOverride!I2451)</f>
        <v>0</v>
      </c>
      <c r="J2451" s="347">
        <f>IF(InpOverride!J2451="",F_Inputs!J2451,InpOverride!J2451)</f>
        <v>0</v>
      </c>
      <c r="K2451" s="347">
        <f>IF(InpOverride!K2451="",F_Inputs!K2451,InpOverride!K2451)</f>
        <v>0</v>
      </c>
      <c r="L2451" s="347">
        <f>IF(InpOverride!L2451="",F_Inputs!L2451,InpOverride!L2451)</f>
        <v>0</v>
      </c>
      <c r="M2451" s="347">
        <f>IF(InpOverride!M2451="",F_Inputs!M2451,InpOverride!M2451)</f>
        <v>0</v>
      </c>
    </row>
    <row r="2452" spans="1:13" x14ac:dyDescent="0.35">
      <c r="A2452" t="s">
        <v>141</v>
      </c>
      <c r="B2452" t="s">
        <v>460</v>
      </c>
      <c r="C2452" t="s">
        <v>461</v>
      </c>
      <c r="D2452" t="s">
        <v>188</v>
      </c>
      <c r="E2452" t="s">
        <v>292</v>
      </c>
      <c r="F2452" s="347">
        <f>IF(InpOverride!F2452="",F_Inputs!F2452,InpOverride!F2452)</f>
        <v>0</v>
      </c>
      <c r="G2452" s="347">
        <f>IF(InpOverride!G2452="",F_Inputs!G2452,InpOverride!G2452)</f>
        <v>0</v>
      </c>
      <c r="H2452" s="347">
        <f>IF(InpOverride!H2452="",F_Inputs!H2452,InpOverride!H2452)</f>
        <v>0</v>
      </c>
      <c r="I2452" s="347">
        <f>IF(InpOverride!I2452="",F_Inputs!I2452,InpOverride!I2452)</f>
        <v>0</v>
      </c>
      <c r="J2452" s="347">
        <f>IF(InpOverride!J2452="",F_Inputs!J2452,InpOverride!J2452)</f>
        <v>0</v>
      </c>
      <c r="K2452" s="347">
        <f>IF(InpOverride!K2452="",F_Inputs!K2452,InpOverride!K2452)</f>
        <v>0</v>
      </c>
      <c r="L2452" s="347">
        <f>IF(InpOverride!L2452="",F_Inputs!L2452,InpOverride!L2452)</f>
        <v>0</v>
      </c>
      <c r="M2452" s="347">
        <f>IF(InpOverride!M2452="",F_Inputs!M2452,InpOverride!M2452)</f>
        <v>0</v>
      </c>
    </row>
    <row r="2453" spans="1:13" x14ac:dyDescent="0.35">
      <c r="A2453" t="s">
        <v>141</v>
      </c>
      <c r="B2453" t="s">
        <v>462</v>
      </c>
      <c r="C2453" t="s">
        <v>463</v>
      </c>
      <c r="D2453" t="s">
        <v>188</v>
      </c>
      <c r="E2453" t="s">
        <v>292</v>
      </c>
      <c r="F2453" s="347">
        <f>IF(InpOverride!F2453="",F_Inputs!F2453,InpOverride!F2453)</f>
        <v>0</v>
      </c>
      <c r="G2453" s="347">
        <f>IF(InpOverride!G2453="",F_Inputs!G2453,InpOverride!G2453)</f>
        <v>0</v>
      </c>
      <c r="H2453" s="347">
        <f>IF(InpOverride!H2453="",F_Inputs!H2453,InpOverride!H2453)</f>
        <v>0</v>
      </c>
      <c r="I2453" s="347">
        <f>IF(InpOverride!I2453="",F_Inputs!I2453,InpOverride!I2453)</f>
        <v>0</v>
      </c>
      <c r="J2453" s="347">
        <f>IF(InpOverride!J2453="",F_Inputs!J2453,InpOverride!J2453)</f>
        <v>0</v>
      </c>
      <c r="K2453" s="347">
        <f>IF(InpOverride!K2453="",F_Inputs!K2453,InpOverride!K2453)</f>
        <v>0</v>
      </c>
      <c r="L2453" s="347">
        <f>IF(InpOverride!L2453="",F_Inputs!L2453,InpOverride!L2453)</f>
        <v>0</v>
      </c>
      <c r="M2453" s="347">
        <f>IF(InpOverride!M2453="",F_Inputs!M2453,InpOverride!M2453)</f>
        <v>0</v>
      </c>
    </row>
    <row r="2454" spans="1:13" x14ac:dyDescent="0.35">
      <c r="A2454" t="s">
        <v>141</v>
      </c>
      <c r="B2454" t="s">
        <v>464</v>
      </c>
      <c r="C2454" t="s">
        <v>465</v>
      </c>
      <c r="D2454" t="s">
        <v>188</v>
      </c>
      <c r="E2454" t="s">
        <v>292</v>
      </c>
      <c r="F2454" s="347">
        <f>IF(InpOverride!F2454="",F_Inputs!F2454,InpOverride!F2454)</f>
        <v>0</v>
      </c>
      <c r="G2454" s="347">
        <f>IF(InpOverride!G2454="",F_Inputs!G2454,InpOverride!G2454)</f>
        <v>0</v>
      </c>
      <c r="H2454" s="347">
        <f>IF(InpOverride!H2454="",F_Inputs!H2454,InpOverride!H2454)</f>
        <v>0</v>
      </c>
      <c r="I2454" s="347">
        <f>IF(InpOverride!I2454="",F_Inputs!I2454,InpOverride!I2454)</f>
        <v>302</v>
      </c>
      <c r="J2454" s="347">
        <f>IF(InpOverride!J2454="",F_Inputs!J2454,InpOverride!J2454)</f>
        <v>0</v>
      </c>
      <c r="K2454" s="347">
        <f>IF(InpOverride!K2454="",F_Inputs!K2454,InpOverride!K2454)</f>
        <v>0</v>
      </c>
      <c r="L2454" s="347">
        <f>IF(InpOverride!L2454="",F_Inputs!L2454,InpOverride!L2454)</f>
        <v>0</v>
      </c>
      <c r="M2454" s="347">
        <f>IF(InpOverride!M2454="",F_Inputs!M2454,InpOverride!M2454)</f>
        <v>0</v>
      </c>
    </row>
    <row r="2455" spans="1:13" x14ac:dyDescent="0.35">
      <c r="A2455" t="s">
        <v>141</v>
      </c>
      <c r="B2455" t="s">
        <v>466</v>
      </c>
      <c r="C2455" t="s">
        <v>467</v>
      </c>
      <c r="D2455" t="s">
        <v>182</v>
      </c>
      <c r="E2455" t="s">
        <v>292</v>
      </c>
      <c r="F2455" s="347">
        <f>IF(InpOverride!F2455="",F_Inputs!F2455,InpOverride!F2455)</f>
        <v>0</v>
      </c>
      <c r="G2455" s="347">
        <f>IF(InpOverride!G2455="",F_Inputs!G2455,InpOverride!G2455)</f>
        <v>0</v>
      </c>
      <c r="H2455" s="347">
        <f>IF(InpOverride!H2455="",F_Inputs!H2455,InpOverride!H2455)</f>
        <v>0</v>
      </c>
      <c r="I2455" s="347">
        <f>IF(InpOverride!I2455="",F_Inputs!I2455,InpOverride!I2455)</f>
        <v>0</v>
      </c>
      <c r="J2455" s="347">
        <f>IF(InpOverride!J2455="",F_Inputs!J2455,InpOverride!J2455)</f>
        <v>0</v>
      </c>
      <c r="K2455" s="347">
        <f>IF(InpOverride!K2455="",F_Inputs!K2455,InpOverride!K2455)</f>
        <v>0</v>
      </c>
      <c r="L2455" s="347">
        <f>IF(InpOverride!L2455="",F_Inputs!L2455,InpOverride!L2455)</f>
        <v>0</v>
      </c>
      <c r="M2455" s="347">
        <f>IF(InpOverride!M2455="",F_Inputs!M2455,InpOverride!M2455)</f>
        <v>0</v>
      </c>
    </row>
    <row r="2456" spans="1:13" x14ac:dyDescent="0.35">
      <c r="A2456" t="s">
        <v>141</v>
      </c>
      <c r="B2456" t="s">
        <v>468</v>
      </c>
      <c r="C2456" t="s">
        <v>469</v>
      </c>
      <c r="D2456" t="s">
        <v>188</v>
      </c>
      <c r="E2456" t="s">
        <v>292</v>
      </c>
      <c r="F2456" s="347">
        <f>IF(InpOverride!F2456="",F_Inputs!F2456,InpOverride!F2456)</f>
        <v>0</v>
      </c>
      <c r="G2456" s="347">
        <f>IF(InpOverride!G2456="",F_Inputs!G2456,InpOverride!G2456)</f>
        <v>0</v>
      </c>
      <c r="H2456" s="347">
        <f>IF(InpOverride!H2456="",F_Inputs!H2456,InpOverride!H2456)</f>
        <v>0</v>
      </c>
      <c r="I2456" s="347">
        <f>IF(InpOverride!I2456="",F_Inputs!I2456,InpOverride!I2456)</f>
        <v>0</v>
      </c>
      <c r="J2456" s="347">
        <f>IF(InpOverride!J2456="",F_Inputs!J2456,InpOverride!J2456)</f>
        <v>0</v>
      </c>
      <c r="K2456" s="347">
        <f>IF(InpOverride!K2456="",F_Inputs!K2456,InpOverride!K2456)</f>
        <v>0</v>
      </c>
      <c r="L2456" s="347">
        <f>IF(InpOverride!L2456="",F_Inputs!L2456,InpOverride!L2456)</f>
        <v>0</v>
      </c>
      <c r="M2456" s="347">
        <f>IF(InpOverride!M2456="",F_Inputs!M2456,InpOverride!M2456)</f>
        <v>0</v>
      </c>
    </row>
    <row r="2457" spans="1:13" x14ac:dyDescent="0.35">
      <c r="A2457" t="s">
        <v>141</v>
      </c>
      <c r="B2457" t="s">
        <v>470</v>
      </c>
      <c r="C2457" t="s">
        <v>471</v>
      </c>
      <c r="D2457" t="s">
        <v>182</v>
      </c>
      <c r="E2457" t="s">
        <v>292</v>
      </c>
      <c r="F2457" s="347">
        <f>IF(InpOverride!F2457="",F_Inputs!F2457,InpOverride!F2457)</f>
        <v>0</v>
      </c>
      <c r="G2457" s="347">
        <f>IF(InpOverride!G2457="",F_Inputs!G2457,InpOverride!G2457)</f>
        <v>0</v>
      </c>
      <c r="H2457" s="347">
        <f>IF(InpOverride!H2457="",F_Inputs!H2457,InpOverride!H2457)</f>
        <v>0</v>
      </c>
      <c r="I2457" s="347" t="str">
        <f>IF(InpOverride!I2457="",F_Inputs!I2457,InpOverride!I2457)</f>
        <v>See RAG guidance</v>
      </c>
      <c r="J2457" s="347">
        <f>IF(InpOverride!J2457="",F_Inputs!J2457,InpOverride!J2457)</f>
        <v>0</v>
      </c>
      <c r="K2457" s="347">
        <f>IF(InpOverride!K2457="",F_Inputs!K2457,InpOverride!K2457)</f>
        <v>0</v>
      </c>
      <c r="L2457" s="347">
        <f>IF(InpOverride!L2457="",F_Inputs!L2457,InpOverride!L2457)</f>
        <v>0</v>
      </c>
      <c r="M2457" s="347">
        <f>IF(InpOverride!M2457="",F_Inputs!M2457,InpOverride!M2457)</f>
        <v>0</v>
      </c>
    </row>
    <row r="2458" spans="1:13" x14ac:dyDescent="0.35">
      <c r="A2458" t="s">
        <v>141</v>
      </c>
      <c r="B2458" t="s">
        <v>472</v>
      </c>
      <c r="C2458" t="s">
        <v>473</v>
      </c>
      <c r="D2458" t="s">
        <v>188</v>
      </c>
      <c r="E2458" t="s">
        <v>292</v>
      </c>
      <c r="F2458" s="347">
        <f>IF(InpOverride!F2458="",F_Inputs!F2458,InpOverride!F2458)</f>
        <v>0</v>
      </c>
      <c r="G2458" s="347">
        <f>IF(InpOverride!G2458="",F_Inputs!G2458,InpOverride!G2458)</f>
        <v>0</v>
      </c>
      <c r="H2458" s="347">
        <f>IF(InpOverride!H2458="",F_Inputs!H2458,InpOverride!H2458)</f>
        <v>0</v>
      </c>
      <c r="I2458" s="347">
        <f>IF(InpOverride!I2458="",F_Inputs!I2458,InpOverride!I2458)</f>
        <v>0</v>
      </c>
      <c r="J2458" s="347">
        <f>IF(InpOverride!J2458="",F_Inputs!J2458,InpOverride!J2458)</f>
        <v>0</v>
      </c>
      <c r="K2458" s="347">
        <f>IF(InpOverride!K2458="",F_Inputs!K2458,InpOverride!K2458)</f>
        <v>0</v>
      </c>
      <c r="L2458" s="347">
        <f>IF(InpOverride!L2458="",F_Inputs!L2458,InpOverride!L2458)</f>
        <v>0</v>
      </c>
      <c r="M2458" s="347">
        <f>IF(InpOverride!M2458="",F_Inputs!M2458,InpOverride!M2458)</f>
        <v>0</v>
      </c>
    </row>
    <row r="2459" spans="1:13" x14ac:dyDescent="0.35">
      <c r="A2459" t="s">
        <v>141</v>
      </c>
      <c r="B2459" t="s">
        <v>474</v>
      </c>
      <c r="C2459" t="s">
        <v>475</v>
      </c>
      <c r="D2459" t="s">
        <v>170</v>
      </c>
      <c r="E2459" t="s">
        <v>292</v>
      </c>
      <c r="F2459" s="347">
        <f>IF(InpOverride!F2459="",F_Inputs!F2459,InpOverride!F2459)</f>
        <v>0</v>
      </c>
      <c r="G2459" s="347">
        <f>IF(InpOverride!G2459="",F_Inputs!G2459,InpOverride!G2459)</f>
        <v>0</v>
      </c>
      <c r="H2459" s="347">
        <f>IF(InpOverride!H2459="",F_Inputs!H2459,InpOverride!H2459)</f>
        <v>0</v>
      </c>
      <c r="I2459" s="347">
        <f>IF(InpOverride!I2459="",F_Inputs!I2459,InpOverride!I2459)</f>
        <v>2.8575999999999997E-2</v>
      </c>
      <c r="J2459" s="347">
        <f>IF(InpOverride!J2459="",F_Inputs!J2459,InpOverride!J2459)</f>
        <v>0</v>
      </c>
      <c r="K2459" s="347">
        <f>IF(InpOverride!K2459="",F_Inputs!K2459,InpOverride!K2459)</f>
        <v>0</v>
      </c>
      <c r="L2459" s="347">
        <f>IF(InpOverride!L2459="",F_Inputs!L2459,InpOverride!L2459)</f>
        <v>0</v>
      </c>
      <c r="M2459" s="347">
        <f>IF(InpOverride!M2459="",F_Inputs!M2459,InpOverride!M2459)</f>
        <v>0</v>
      </c>
    </row>
    <row r="2460" spans="1:13" x14ac:dyDescent="0.35">
      <c r="A2460" t="s">
        <v>141</v>
      </c>
      <c r="B2460" t="s">
        <v>476</v>
      </c>
      <c r="C2460" t="s">
        <v>477</v>
      </c>
      <c r="D2460" t="s">
        <v>170</v>
      </c>
      <c r="E2460" t="s">
        <v>292</v>
      </c>
      <c r="F2460" s="347">
        <f>IF(InpOverride!F2460="",F_Inputs!F2460,InpOverride!F2460)</f>
        <v>0</v>
      </c>
      <c r="G2460" s="347">
        <f>IF(InpOverride!G2460="",F_Inputs!G2460,InpOverride!G2460)</f>
        <v>0</v>
      </c>
      <c r="H2460" s="347">
        <f>IF(InpOverride!H2460="",F_Inputs!H2460,InpOverride!H2460)</f>
        <v>0</v>
      </c>
      <c r="I2460" s="347">
        <f>IF(InpOverride!I2460="",F_Inputs!I2460,InpOverride!I2460)</f>
        <v>-2.7674865775242052</v>
      </c>
      <c r="J2460" s="347">
        <f>IF(InpOverride!J2460="",F_Inputs!J2460,InpOverride!J2460)</f>
        <v>0</v>
      </c>
      <c r="K2460" s="347">
        <f>IF(InpOverride!K2460="",F_Inputs!K2460,InpOverride!K2460)</f>
        <v>0</v>
      </c>
      <c r="L2460" s="347">
        <f>IF(InpOverride!L2460="",F_Inputs!L2460,InpOverride!L2460)</f>
        <v>0</v>
      </c>
      <c r="M2460" s="347">
        <f>IF(InpOverride!M2460="",F_Inputs!M2460,InpOverride!M2460)</f>
        <v>0</v>
      </c>
    </row>
    <row r="2461" spans="1:13" x14ac:dyDescent="0.35">
      <c r="A2461" t="s">
        <v>141</v>
      </c>
      <c r="B2461" t="s">
        <v>478</v>
      </c>
      <c r="C2461" t="s">
        <v>479</v>
      </c>
      <c r="D2461" t="s">
        <v>170</v>
      </c>
      <c r="E2461" t="s">
        <v>292</v>
      </c>
      <c r="F2461" s="347">
        <f>IF(InpOverride!F2461="",F_Inputs!F2461,InpOverride!F2461)</f>
        <v>0</v>
      </c>
      <c r="G2461" s="347">
        <f>IF(InpOverride!G2461="",F_Inputs!G2461,InpOverride!G2461)</f>
        <v>0</v>
      </c>
      <c r="H2461" s="347">
        <f>IF(InpOverride!H2461="",F_Inputs!H2461,InpOverride!H2461)</f>
        <v>0</v>
      </c>
      <c r="I2461" s="347">
        <f>IF(InpOverride!I2461="",F_Inputs!I2461,InpOverride!I2461)</f>
        <v>0</v>
      </c>
      <c r="J2461" s="347">
        <f>IF(InpOverride!J2461="",F_Inputs!J2461,InpOverride!J2461)</f>
        <v>0</v>
      </c>
      <c r="K2461" s="347">
        <f>IF(InpOverride!K2461="",F_Inputs!K2461,InpOverride!K2461)</f>
        <v>0</v>
      </c>
      <c r="L2461" s="347">
        <f>IF(InpOverride!L2461="",F_Inputs!L2461,InpOverride!L2461)</f>
        <v>0</v>
      </c>
      <c r="M2461" s="347">
        <f>IF(InpOverride!M2461="",F_Inputs!M2461,InpOverride!M2461)</f>
        <v>0</v>
      </c>
    </row>
    <row r="2462" spans="1:13" x14ac:dyDescent="0.35">
      <c r="A2462" t="s">
        <v>141</v>
      </c>
      <c r="B2462" t="s">
        <v>480</v>
      </c>
      <c r="C2462" t="s">
        <v>481</v>
      </c>
      <c r="D2462" t="s">
        <v>170</v>
      </c>
      <c r="E2462" t="s">
        <v>292</v>
      </c>
      <c r="F2462" s="347">
        <f>IF(InpOverride!F2462="",F_Inputs!F2462,InpOverride!F2462)</f>
        <v>0</v>
      </c>
      <c r="G2462" s="347">
        <f>IF(InpOverride!G2462="",F_Inputs!G2462,InpOverride!G2462)</f>
        <v>0</v>
      </c>
      <c r="H2462" s="347">
        <f>IF(InpOverride!H2462="",F_Inputs!H2462,InpOverride!H2462)</f>
        <v>0</v>
      </c>
      <c r="I2462" s="347">
        <f>IF(InpOverride!I2462="",F_Inputs!I2462,InpOverride!I2462)</f>
        <v>0</v>
      </c>
      <c r="J2462" s="347">
        <f>IF(InpOverride!J2462="",F_Inputs!J2462,InpOverride!J2462)</f>
        <v>0</v>
      </c>
      <c r="K2462" s="347">
        <f>IF(InpOverride!K2462="",F_Inputs!K2462,InpOverride!K2462)</f>
        <v>0</v>
      </c>
      <c r="L2462" s="347">
        <f>IF(InpOverride!L2462="",F_Inputs!L2462,InpOverride!L2462)</f>
        <v>0</v>
      </c>
      <c r="M2462" s="347">
        <f>IF(InpOverride!M2462="",F_Inputs!M2462,InpOverride!M2462)</f>
        <v>0</v>
      </c>
    </row>
    <row r="2463" spans="1:13" x14ac:dyDescent="0.35">
      <c r="A2463" t="s">
        <v>141</v>
      </c>
      <c r="B2463" t="s">
        <v>482</v>
      </c>
      <c r="C2463" t="s">
        <v>483</v>
      </c>
      <c r="D2463" t="s">
        <v>170</v>
      </c>
      <c r="E2463" t="s">
        <v>292</v>
      </c>
      <c r="F2463" s="347">
        <f>IF(InpOverride!F2463="",F_Inputs!F2463,InpOverride!F2463)</f>
        <v>0</v>
      </c>
      <c r="G2463" s="347">
        <f>IF(InpOverride!G2463="",F_Inputs!G2463,InpOverride!G2463)</f>
        <v>0</v>
      </c>
      <c r="H2463" s="347">
        <f>IF(InpOverride!H2463="",F_Inputs!H2463,InpOverride!H2463)</f>
        <v>0</v>
      </c>
      <c r="I2463" s="347">
        <f>IF(InpOverride!I2463="",F_Inputs!I2463,InpOverride!I2463)</f>
        <v>2.4459999999999999E-2</v>
      </c>
      <c r="J2463" s="347">
        <f>IF(InpOverride!J2463="",F_Inputs!J2463,InpOverride!J2463)</f>
        <v>0</v>
      </c>
      <c r="K2463" s="347">
        <f>IF(InpOverride!K2463="",F_Inputs!K2463,InpOverride!K2463)</f>
        <v>0</v>
      </c>
      <c r="L2463" s="347">
        <f>IF(InpOverride!L2463="",F_Inputs!L2463,InpOverride!L2463)</f>
        <v>0</v>
      </c>
      <c r="M2463" s="347">
        <f>IF(InpOverride!M2463="",F_Inputs!M2463,InpOverride!M2463)</f>
        <v>0</v>
      </c>
    </row>
    <row r="2464" spans="1:13" x14ac:dyDescent="0.35">
      <c r="A2464" t="s">
        <v>141</v>
      </c>
      <c r="B2464" t="s">
        <v>484</v>
      </c>
      <c r="C2464" t="s">
        <v>485</v>
      </c>
      <c r="D2464" t="s">
        <v>170</v>
      </c>
      <c r="E2464" t="s">
        <v>292</v>
      </c>
      <c r="F2464" s="347">
        <f>IF(InpOverride!F2464="",F_Inputs!F2464,InpOverride!F2464)</f>
        <v>0</v>
      </c>
      <c r="G2464" s="347">
        <f>IF(InpOverride!G2464="",F_Inputs!G2464,InpOverride!G2464)</f>
        <v>0</v>
      </c>
      <c r="H2464" s="347">
        <f>IF(InpOverride!H2464="",F_Inputs!H2464,InpOverride!H2464)</f>
        <v>0</v>
      </c>
      <c r="I2464" s="347">
        <f>IF(InpOverride!I2464="",F_Inputs!I2464,InpOverride!I2464)</f>
        <v>0</v>
      </c>
      <c r="J2464" s="347">
        <f>IF(InpOverride!J2464="",F_Inputs!J2464,InpOverride!J2464)</f>
        <v>0</v>
      </c>
      <c r="K2464" s="347">
        <f>IF(InpOverride!K2464="",F_Inputs!K2464,InpOverride!K2464)</f>
        <v>0</v>
      </c>
      <c r="L2464" s="347">
        <f>IF(InpOverride!L2464="",F_Inputs!L2464,InpOverride!L2464)</f>
        <v>0</v>
      </c>
      <c r="M2464" s="347">
        <f>IF(InpOverride!M2464="",F_Inputs!M2464,InpOverride!M2464)</f>
        <v>0</v>
      </c>
    </row>
    <row r="2465" spans="1:13" x14ac:dyDescent="0.35">
      <c r="A2465" t="s">
        <v>141</v>
      </c>
      <c r="B2465" t="s">
        <v>486</v>
      </c>
      <c r="C2465" t="s">
        <v>487</v>
      </c>
      <c r="D2465" t="s">
        <v>170</v>
      </c>
      <c r="E2465" t="s">
        <v>292</v>
      </c>
      <c r="F2465" s="347">
        <f>IF(InpOverride!F2465="",F_Inputs!F2465,InpOverride!F2465)</f>
        <v>0</v>
      </c>
      <c r="G2465" s="347">
        <f>IF(InpOverride!G2465="",F_Inputs!G2465,InpOverride!G2465)</f>
        <v>0</v>
      </c>
      <c r="H2465" s="347">
        <f>IF(InpOverride!H2465="",F_Inputs!H2465,InpOverride!H2465)</f>
        <v>0</v>
      </c>
      <c r="I2465" s="347">
        <f>IF(InpOverride!I2465="",F_Inputs!I2465,InpOverride!I2465)</f>
        <v>0</v>
      </c>
      <c r="J2465" s="347">
        <f>IF(InpOverride!J2465="",F_Inputs!J2465,InpOverride!J2465)</f>
        <v>0</v>
      </c>
      <c r="K2465" s="347">
        <f>IF(InpOverride!K2465="",F_Inputs!K2465,InpOverride!K2465)</f>
        <v>0</v>
      </c>
      <c r="L2465" s="347">
        <f>IF(InpOverride!L2465="",F_Inputs!L2465,InpOverride!L2465)</f>
        <v>0</v>
      </c>
      <c r="M2465" s="347">
        <f>IF(InpOverride!M2465="",F_Inputs!M2465,InpOverride!M2465)</f>
        <v>0</v>
      </c>
    </row>
    <row r="2466" spans="1:13" x14ac:dyDescent="0.35">
      <c r="A2466" t="s">
        <v>141</v>
      </c>
      <c r="B2466" t="s">
        <v>488</v>
      </c>
      <c r="C2466" t="s">
        <v>489</v>
      </c>
      <c r="D2466" t="s">
        <v>170</v>
      </c>
      <c r="E2466" t="s">
        <v>292</v>
      </c>
      <c r="F2466" s="347">
        <f>IF(InpOverride!F2466="",F_Inputs!F2466,InpOverride!F2466)</f>
        <v>0</v>
      </c>
      <c r="G2466" s="347">
        <f>IF(InpOverride!G2466="",F_Inputs!G2466,InpOverride!G2466)</f>
        <v>0</v>
      </c>
      <c r="H2466" s="347">
        <f>IF(InpOverride!H2466="",F_Inputs!H2466,InpOverride!H2466)</f>
        <v>0</v>
      </c>
      <c r="I2466" s="347">
        <f>IF(InpOverride!I2466="",F_Inputs!I2466,InpOverride!I2466)</f>
        <v>-0.80630999999999997</v>
      </c>
      <c r="J2466" s="347">
        <f>IF(InpOverride!J2466="",F_Inputs!J2466,InpOverride!J2466)</f>
        <v>0</v>
      </c>
      <c r="K2466" s="347">
        <f>IF(InpOverride!K2466="",F_Inputs!K2466,InpOverride!K2466)</f>
        <v>0</v>
      </c>
      <c r="L2466" s="347">
        <f>IF(InpOverride!L2466="",F_Inputs!L2466,InpOverride!L2466)</f>
        <v>0</v>
      </c>
      <c r="M2466" s="347">
        <f>IF(InpOverride!M2466="",F_Inputs!M2466,InpOverride!M2466)</f>
        <v>0</v>
      </c>
    </row>
    <row r="2467" spans="1:13" x14ac:dyDescent="0.35">
      <c r="A2467" t="s">
        <v>141</v>
      </c>
      <c r="B2467" t="s">
        <v>490</v>
      </c>
      <c r="C2467" t="s">
        <v>491</v>
      </c>
      <c r="D2467" t="s">
        <v>170</v>
      </c>
      <c r="E2467" t="s">
        <v>292</v>
      </c>
      <c r="F2467" s="347">
        <f>IF(InpOverride!F2467="",F_Inputs!F2467,InpOverride!F2467)</f>
        <v>0</v>
      </c>
      <c r="G2467" s="347">
        <f>IF(InpOverride!G2467="",F_Inputs!G2467,InpOverride!G2467)</f>
        <v>0</v>
      </c>
      <c r="H2467" s="347">
        <f>IF(InpOverride!H2467="",F_Inputs!H2467,InpOverride!H2467)</f>
        <v>0</v>
      </c>
      <c r="I2467" s="347">
        <f>IF(InpOverride!I2467="",F_Inputs!I2467,InpOverride!I2467)</f>
        <v>-1.8813899999999997</v>
      </c>
      <c r="J2467" s="347">
        <f>IF(InpOverride!J2467="",F_Inputs!J2467,InpOverride!J2467)</f>
        <v>0</v>
      </c>
      <c r="K2467" s="347">
        <f>IF(InpOverride!K2467="",F_Inputs!K2467,InpOverride!K2467)</f>
        <v>0</v>
      </c>
      <c r="L2467" s="347">
        <f>IF(InpOverride!L2467="",F_Inputs!L2467,InpOverride!L2467)</f>
        <v>0</v>
      </c>
      <c r="M2467" s="347">
        <f>IF(InpOverride!M2467="",F_Inputs!M2467,InpOverride!M2467)</f>
        <v>0</v>
      </c>
    </row>
    <row r="2468" spans="1:13" x14ac:dyDescent="0.35">
      <c r="A2468" t="s">
        <v>141</v>
      </c>
      <c r="B2468" t="s">
        <v>492</v>
      </c>
      <c r="C2468" t="s">
        <v>493</v>
      </c>
      <c r="D2468" t="s">
        <v>170</v>
      </c>
      <c r="E2468" t="s">
        <v>292</v>
      </c>
      <c r="F2468" s="347">
        <f>IF(InpOverride!F2468="",F_Inputs!F2468,InpOverride!F2468)</f>
        <v>0</v>
      </c>
      <c r="G2468" s="347">
        <f>IF(InpOverride!G2468="",F_Inputs!G2468,InpOverride!G2468)</f>
        <v>0</v>
      </c>
      <c r="H2468" s="347">
        <f>IF(InpOverride!H2468="",F_Inputs!H2468,InpOverride!H2468)</f>
        <v>0</v>
      </c>
      <c r="I2468" s="347">
        <f>IF(InpOverride!I2468="",F_Inputs!I2468,InpOverride!I2468)</f>
        <v>0</v>
      </c>
      <c r="J2468" s="347">
        <f>IF(InpOverride!J2468="",F_Inputs!J2468,InpOverride!J2468)</f>
        <v>0</v>
      </c>
      <c r="K2468" s="347">
        <f>IF(InpOverride!K2468="",F_Inputs!K2468,InpOverride!K2468)</f>
        <v>0</v>
      </c>
      <c r="L2468" s="347">
        <f>IF(InpOverride!L2468="",F_Inputs!L2468,InpOverride!L2468)</f>
        <v>0</v>
      </c>
      <c r="M2468" s="347">
        <f>IF(InpOverride!M2468="",F_Inputs!M2468,InpOverride!M2468)</f>
        <v>0</v>
      </c>
    </row>
    <row r="2469" spans="1:13" x14ac:dyDescent="0.35">
      <c r="A2469" t="s">
        <v>141</v>
      </c>
      <c r="B2469" t="s">
        <v>494</v>
      </c>
      <c r="C2469" t="s">
        <v>495</v>
      </c>
      <c r="D2469" t="s">
        <v>170</v>
      </c>
      <c r="E2469" t="s">
        <v>292</v>
      </c>
      <c r="F2469" s="347">
        <f>IF(InpOverride!F2469="",F_Inputs!F2469,InpOverride!F2469)</f>
        <v>0</v>
      </c>
      <c r="G2469" s="347">
        <f>IF(InpOverride!G2469="",F_Inputs!G2469,InpOverride!G2469)</f>
        <v>0</v>
      </c>
      <c r="H2469" s="347">
        <f>IF(InpOverride!H2469="",F_Inputs!H2469,InpOverride!H2469)</f>
        <v>0</v>
      </c>
      <c r="I2469" s="347">
        <f>IF(InpOverride!I2469="",F_Inputs!I2469,InpOverride!I2469)</f>
        <v>0</v>
      </c>
      <c r="J2469" s="347">
        <f>IF(InpOverride!J2469="",F_Inputs!J2469,InpOverride!J2469)</f>
        <v>0</v>
      </c>
      <c r="K2469" s="347">
        <f>IF(InpOverride!K2469="",F_Inputs!K2469,InpOverride!K2469)</f>
        <v>0</v>
      </c>
      <c r="L2469" s="347">
        <f>IF(InpOverride!L2469="",F_Inputs!L2469,InpOverride!L2469)</f>
        <v>0</v>
      </c>
      <c r="M2469" s="347">
        <f>IF(InpOverride!M2469="",F_Inputs!M2469,InpOverride!M2469)</f>
        <v>0</v>
      </c>
    </row>
    <row r="2470" spans="1:13" x14ac:dyDescent="0.35">
      <c r="A2470" t="s">
        <v>141</v>
      </c>
      <c r="B2470" t="s">
        <v>496</v>
      </c>
      <c r="C2470" t="s">
        <v>497</v>
      </c>
      <c r="D2470" t="s">
        <v>170</v>
      </c>
      <c r="E2470" t="s">
        <v>292</v>
      </c>
      <c r="F2470" s="347">
        <f>IF(InpOverride!F2470="",F_Inputs!F2470,InpOverride!F2470)</f>
        <v>0</v>
      </c>
      <c r="G2470" s="347">
        <f>IF(InpOverride!G2470="",F_Inputs!G2470,InpOverride!G2470)</f>
        <v>0</v>
      </c>
      <c r="H2470" s="347">
        <f>IF(InpOverride!H2470="",F_Inputs!H2470,InpOverride!H2470)</f>
        <v>0</v>
      </c>
      <c r="I2470" s="347">
        <f>IF(InpOverride!I2470="",F_Inputs!I2470,InpOverride!I2470)</f>
        <v>0</v>
      </c>
      <c r="J2470" s="347">
        <f>IF(InpOverride!J2470="",F_Inputs!J2470,InpOverride!J2470)</f>
        <v>0</v>
      </c>
      <c r="K2470" s="347">
        <f>IF(InpOverride!K2470="",F_Inputs!K2470,InpOverride!K2470)</f>
        <v>0</v>
      </c>
      <c r="L2470" s="347">
        <f>IF(InpOverride!L2470="",F_Inputs!L2470,InpOverride!L2470)</f>
        <v>0</v>
      </c>
      <c r="M2470" s="347">
        <f>IF(InpOverride!M2470="",F_Inputs!M2470,InpOverride!M2470)</f>
        <v>0</v>
      </c>
    </row>
    <row r="2471" spans="1:13" x14ac:dyDescent="0.35">
      <c r="A2471" t="s">
        <v>141</v>
      </c>
      <c r="B2471" t="s">
        <v>498</v>
      </c>
      <c r="C2471" t="s">
        <v>499</v>
      </c>
      <c r="D2471" t="s">
        <v>170</v>
      </c>
      <c r="E2471" t="s">
        <v>292</v>
      </c>
      <c r="F2471" s="347">
        <f>IF(InpOverride!F2471="",F_Inputs!F2471,InpOverride!F2471)</f>
        <v>0</v>
      </c>
      <c r="G2471" s="347">
        <f>IF(InpOverride!G2471="",F_Inputs!G2471,InpOverride!G2471)</f>
        <v>0</v>
      </c>
      <c r="H2471" s="347">
        <f>IF(InpOverride!H2471="",F_Inputs!H2471,InpOverride!H2471)</f>
        <v>0</v>
      </c>
      <c r="I2471" s="347">
        <f>IF(InpOverride!I2471="",F_Inputs!I2471,InpOverride!I2471)</f>
        <v>0</v>
      </c>
      <c r="J2471" s="347">
        <f>IF(InpOverride!J2471="",F_Inputs!J2471,InpOverride!J2471)</f>
        <v>0</v>
      </c>
      <c r="K2471" s="347">
        <f>IF(InpOverride!K2471="",F_Inputs!K2471,InpOverride!K2471)</f>
        <v>0</v>
      </c>
      <c r="L2471" s="347">
        <f>IF(InpOverride!L2471="",F_Inputs!L2471,InpOverride!L2471)</f>
        <v>0</v>
      </c>
      <c r="M2471" s="347">
        <f>IF(InpOverride!M2471="",F_Inputs!M2471,InpOverride!M2471)</f>
        <v>0</v>
      </c>
    </row>
    <row r="2472" spans="1:13" x14ac:dyDescent="0.35">
      <c r="A2472" t="s">
        <v>141</v>
      </c>
      <c r="B2472" t="s">
        <v>500</v>
      </c>
      <c r="C2472" t="s">
        <v>501</v>
      </c>
      <c r="D2472" t="s">
        <v>170</v>
      </c>
      <c r="E2472" t="s">
        <v>292</v>
      </c>
      <c r="F2472" s="347">
        <f>IF(InpOverride!F2472="",F_Inputs!F2472,InpOverride!F2472)</f>
        <v>0</v>
      </c>
      <c r="G2472" s="347">
        <f>IF(InpOverride!G2472="",F_Inputs!G2472,InpOverride!G2472)</f>
        <v>0</v>
      </c>
      <c r="H2472" s="347">
        <f>IF(InpOverride!H2472="",F_Inputs!H2472,InpOverride!H2472)</f>
        <v>0</v>
      </c>
      <c r="I2472" s="347">
        <f>IF(InpOverride!I2472="",F_Inputs!I2472,InpOverride!I2472)</f>
        <v>0</v>
      </c>
      <c r="J2472" s="347">
        <f>IF(InpOverride!J2472="",F_Inputs!J2472,InpOverride!J2472)</f>
        <v>0</v>
      </c>
      <c r="K2472" s="347">
        <f>IF(InpOverride!K2472="",F_Inputs!K2472,InpOverride!K2472)</f>
        <v>0</v>
      </c>
      <c r="L2472" s="347">
        <f>IF(InpOverride!L2472="",F_Inputs!L2472,InpOverride!L2472)</f>
        <v>0</v>
      </c>
      <c r="M2472" s="347">
        <f>IF(InpOverride!M2472="",F_Inputs!M2472,InpOverride!M2472)</f>
        <v>0</v>
      </c>
    </row>
    <row r="2473" spans="1:13" x14ac:dyDescent="0.35">
      <c r="A2473" t="s">
        <v>141</v>
      </c>
      <c r="B2473" t="s">
        <v>502</v>
      </c>
      <c r="C2473" t="s">
        <v>503</v>
      </c>
      <c r="D2473" t="s">
        <v>170</v>
      </c>
      <c r="E2473" t="s">
        <v>292</v>
      </c>
      <c r="F2473" s="347">
        <f>IF(InpOverride!F2473="",F_Inputs!F2473,InpOverride!F2473)</f>
        <v>0</v>
      </c>
      <c r="G2473" s="347">
        <f>IF(InpOverride!G2473="",F_Inputs!G2473,InpOverride!G2473)</f>
        <v>0</v>
      </c>
      <c r="H2473" s="347">
        <f>IF(InpOverride!H2473="",F_Inputs!H2473,InpOverride!H2473)</f>
        <v>0</v>
      </c>
      <c r="I2473" s="347">
        <f>IF(InpOverride!I2473="",F_Inputs!I2473,InpOverride!I2473)</f>
        <v>0</v>
      </c>
      <c r="J2473" s="347">
        <f>IF(InpOverride!J2473="",F_Inputs!J2473,InpOverride!J2473)</f>
        <v>0</v>
      </c>
      <c r="K2473" s="347">
        <f>IF(InpOverride!K2473="",F_Inputs!K2473,InpOverride!K2473)</f>
        <v>0</v>
      </c>
      <c r="L2473" s="347">
        <f>IF(InpOverride!L2473="",F_Inputs!L2473,InpOverride!L2473)</f>
        <v>0</v>
      </c>
      <c r="M2473" s="347">
        <f>IF(InpOverride!M2473="",F_Inputs!M2473,InpOverride!M2473)</f>
        <v>0</v>
      </c>
    </row>
    <row r="2474" spans="1:13" x14ac:dyDescent="0.35">
      <c r="A2474" t="s">
        <v>141</v>
      </c>
      <c r="B2474" t="s">
        <v>504</v>
      </c>
      <c r="C2474" t="s">
        <v>505</v>
      </c>
      <c r="D2474" t="s">
        <v>170</v>
      </c>
      <c r="E2474" t="s">
        <v>292</v>
      </c>
      <c r="F2474" s="347">
        <f>IF(InpOverride!F2474="",F_Inputs!F2474,InpOverride!F2474)</f>
        <v>0</v>
      </c>
      <c r="G2474" s="347">
        <f>IF(InpOverride!G2474="",F_Inputs!G2474,InpOverride!G2474)</f>
        <v>0</v>
      </c>
      <c r="H2474" s="347">
        <f>IF(InpOverride!H2474="",F_Inputs!H2474,InpOverride!H2474)</f>
        <v>0</v>
      </c>
      <c r="I2474" s="347">
        <f>IF(InpOverride!I2474="",F_Inputs!I2474,InpOverride!I2474)</f>
        <v>0</v>
      </c>
      <c r="J2474" s="347">
        <f>IF(InpOverride!J2474="",F_Inputs!J2474,InpOverride!J2474)</f>
        <v>0</v>
      </c>
      <c r="K2474" s="347">
        <f>IF(InpOverride!K2474="",F_Inputs!K2474,InpOverride!K2474)</f>
        <v>0</v>
      </c>
      <c r="L2474" s="347">
        <f>IF(InpOverride!L2474="",F_Inputs!L2474,InpOverride!L2474)</f>
        <v>0</v>
      </c>
      <c r="M2474" s="347">
        <f>IF(InpOverride!M2474="",F_Inputs!M2474,InpOverride!M2474)</f>
        <v>0</v>
      </c>
    </row>
    <row r="2475" spans="1:13" x14ac:dyDescent="0.35">
      <c r="A2475" t="s">
        <v>141</v>
      </c>
      <c r="B2475" t="s">
        <v>506</v>
      </c>
      <c r="C2475" t="s">
        <v>507</v>
      </c>
      <c r="D2475" t="s">
        <v>170</v>
      </c>
      <c r="E2475" t="s">
        <v>292</v>
      </c>
      <c r="F2475" s="347">
        <f>IF(InpOverride!F2475="",F_Inputs!F2475,InpOverride!F2475)</f>
        <v>0</v>
      </c>
      <c r="G2475" s="347">
        <f>IF(InpOverride!G2475="",F_Inputs!G2475,InpOverride!G2475)</f>
        <v>0</v>
      </c>
      <c r="H2475" s="347">
        <f>IF(InpOverride!H2475="",F_Inputs!H2475,InpOverride!H2475)</f>
        <v>0</v>
      </c>
      <c r="I2475" s="347">
        <f>IF(InpOverride!I2475="",F_Inputs!I2475,InpOverride!I2475)</f>
        <v>0</v>
      </c>
      <c r="J2475" s="347">
        <f>IF(InpOverride!J2475="",F_Inputs!J2475,InpOverride!J2475)</f>
        <v>0</v>
      </c>
      <c r="K2475" s="347">
        <f>IF(InpOverride!K2475="",F_Inputs!K2475,InpOverride!K2475)</f>
        <v>0</v>
      </c>
      <c r="L2475" s="347">
        <f>IF(InpOverride!L2475="",F_Inputs!L2475,InpOverride!L2475)</f>
        <v>0</v>
      </c>
      <c r="M2475" s="347">
        <f>IF(InpOverride!M2475="",F_Inputs!M2475,InpOverride!M2475)</f>
        <v>0</v>
      </c>
    </row>
    <row r="2476" spans="1:13" x14ac:dyDescent="0.35">
      <c r="A2476" t="s">
        <v>141</v>
      </c>
      <c r="B2476" t="s">
        <v>508</v>
      </c>
      <c r="C2476" t="s">
        <v>509</v>
      </c>
      <c r="D2476" t="s">
        <v>170</v>
      </c>
      <c r="E2476" t="s">
        <v>292</v>
      </c>
      <c r="F2476" s="347">
        <f>IF(InpOverride!F2476="",F_Inputs!F2476,InpOverride!F2476)</f>
        <v>0</v>
      </c>
      <c r="G2476" s="347">
        <f>IF(InpOverride!G2476="",F_Inputs!G2476,InpOverride!G2476)</f>
        <v>0</v>
      </c>
      <c r="H2476" s="347">
        <f>IF(InpOverride!H2476="",F_Inputs!H2476,InpOverride!H2476)</f>
        <v>0</v>
      </c>
      <c r="I2476" s="347">
        <f>IF(InpOverride!I2476="",F_Inputs!I2476,InpOverride!I2476)</f>
        <v>0</v>
      </c>
      <c r="J2476" s="347">
        <f>IF(InpOverride!J2476="",F_Inputs!J2476,InpOverride!J2476)</f>
        <v>0</v>
      </c>
      <c r="K2476" s="347">
        <f>IF(InpOverride!K2476="",F_Inputs!K2476,InpOverride!K2476)</f>
        <v>0</v>
      </c>
      <c r="L2476" s="347">
        <f>IF(InpOverride!L2476="",F_Inputs!L2476,InpOverride!L2476)</f>
        <v>0</v>
      </c>
      <c r="M2476" s="347">
        <f>IF(InpOverride!M2476="",F_Inputs!M2476,InpOverride!M2476)</f>
        <v>0</v>
      </c>
    </row>
    <row r="2477" spans="1:13" x14ac:dyDescent="0.35">
      <c r="A2477" t="s">
        <v>141</v>
      </c>
      <c r="B2477" t="s">
        <v>510</v>
      </c>
      <c r="C2477" t="s">
        <v>511</v>
      </c>
      <c r="D2477" t="s">
        <v>170</v>
      </c>
      <c r="E2477" t="s">
        <v>292</v>
      </c>
      <c r="F2477" s="347">
        <f>IF(InpOverride!F2477="",F_Inputs!F2477,InpOverride!F2477)</f>
        <v>0</v>
      </c>
      <c r="G2477" s="347">
        <f>IF(InpOverride!G2477="",F_Inputs!G2477,InpOverride!G2477)</f>
        <v>0</v>
      </c>
      <c r="H2477" s="347">
        <f>IF(InpOverride!H2477="",F_Inputs!H2477,InpOverride!H2477)</f>
        <v>0</v>
      </c>
      <c r="I2477" s="347">
        <f>IF(InpOverride!I2477="",F_Inputs!I2477,InpOverride!I2477)</f>
        <v>0</v>
      </c>
      <c r="J2477" s="347">
        <f>IF(InpOverride!J2477="",F_Inputs!J2477,InpOverride!J2477)</f>
        <v>0</v>
      </c>
      <c r="K2477" s="347">
        <f>IF(InpOverride!K2477="",F_Inputs!K2477,InpOverride!K2477)</f>
        <v>0</v>
      </c>
      <c r="L2477" s="347">
        <f>IF(InpOverride!L2477="",F_Inputs!L2477,InpOverride!L2477)</f>
        <v>0</v>
      </c>
      <c r="M2477" s="347">
        <f>IF(InpOverride!M2477="",F_Inputs!M2477,InpOverride!M2477)</f>
        <v>0</v>
      </c>
    </row>
    <row r="2478" spans="1:13" x14ac:dyDescent="0.35">
      <c r="A2478" t="s">
        <v>141</v>
      </c>
      <c r="B2478" t="s">
        <v>512</v>
      </c>
      <c r="C2478" t="s">
        <v>513</v>
      </c>
      <c r="D2478" t="s">
        <v>170</v>
      </c>
      <c r="E2478" t="s">
        <v>292</v>
      </c>
      <c r="F2478" s="347">
        <f>IF(InpOverride!F2478="",F_Inputs!F2478,InpOverride!F2478)</f>
        <v>0</v>
      </c>
      <c r="G2478" s="347">
        <f>IF(InpOverride!G2478="",F_Inputs!G2478,InpOverride!G2478)</f>
        <v>0</v>
      </c>
      <c r="H2478" s="347">
        <f>IF(InpOverride!H2478="",F_Inputs!H2478,InpOverride!H2478)</f>
        <v>0</v>
      </c>
      <c r="I2478" s="347">
        <f>IF(InpOverride!I2478="",F_Inputs!I2478,InpOverride!I2478)</f>
        <v>0</v>
      </c>
      <c r="J2478" s="347">
        <f>IF(InpOverride!J2478="",F_Inputs!J2478,InpOverride!J2478)</f>
        <v>0</v>
      </c>
      <c r="K2478" s="347">
        <f>IF(InpOverride!K2478="",F_Inputs!K2478,InpOverride!K2478)</f>
        <v>0</v>
      </c>
      <c r="L2478" s="347">
        <f>IF(InpOverride!L2478="",F_Inputs!L2478,InpOverride!L2478)</f>
        <v>0</v>
      </c>
      <c r="M2478" s="347">
        <f>IF(InpOverride!M2478="",F_Inputs!M2478,InpOverride!M2478)</f>
        <v>0</v>
      </c>
    </row>
    <row r="2479" spans="1:13" x14ac:dyDescent="0.35">
      <c r="A2479" t="s">
        <v>141</v>
      </c>
      <c r="B2479" t="s">
        <v>514</v>
      </c>
      <c r="C2479" t="s">
        <v>515</v>
      </c>
      <c r="D2479" t="s">
        <v>170</v>
      </c>
      <c r="E2479" t="s">
        <v>292</v>
      </c>
      <c r="F2479" s="347">
        <f>IF(InpOverride!F2479="",F_Inputs!F2479,InpOverride!F2479)</f>
        <v>0</v>
      </c>
      <c r="G2479" s="347">
        <f>IF(InpOverride!G2479="",F_Inputs!G2479,InpOverride!G2479)</f>
        <v>0</v>
      </c>
      <c r="H2479" s="347">
        <f>IF(InpOverride!H2479="",F_Inputs!H2479,InpOverride!H2479)</f>
        <v>0</v>
      </c>
      <c r="I2479" s="347">
        <f>IF(InpOverride!I2479="",F_Inputs!I2479,InpOverride!I2479)</f>
        <v>0</v>
      </c>
      <c r="J2479" s="347">
        <f>IF(InpOverride!J2479="",F_Inputs!J2479,InpOverride!J2479)</f>
        <v>0</v>
      </c>
      <c r="K2479" s="347">
        <f>IF(InpOverride!K2479="",F_Inputs!K2479,InpOverride!K2479)</f>
        <v>0</v>
      </c>
      <c r="L2479" s="347">
        <f>IF(InpOverride!L2479="",F_Inputs!L2479,InpOverride!L2479)</f>
        <v>0</v>
      </c>
      <c r="M2479" s="347">
        <f>IF(InpOverride!M2479="",F_Inputs!M2479,InpOverride!M2479)</f>
        <v>0</v>
      </c>
    </row>
    <row r="2480" spans="1:13" x14ac:dyDescent="0.35">
      <c r="A2480" t="s">
        <v>141</v>
      </c>
      <c r="B2480" t="s">
        <v>516</v>
      </c>
      <c r="C2480" t="s">
        <v>517</v>
      </c>
      <c r="D2480" t="s">
        <v>170</v>
      </c>
      <c r="E2480" t="s">
        <v>292</v>
      </c>
      <c r="F2480" s="347">
        <f>IF(InpOverride!F2480="",F_Inputs!F2480,InpOverride!F2480)</f>
        <v>0</v>
      </c>
      <c r="G2480" s="347">
        <f>IF(InpOverride!G2480="",F_Inputs!G2480,InpOverride!G2480)</f>
        <v>0</v>
      </c>
      <c r="H2480" s="347">
        <f>IF(InpOverride!H2480="",F_Inputs!H2480,InpOverride!H2480)</f>
        <v>0</v>
      </c>
      <c r="I2480" s="347">
        <f>IF(InpOverride!I2480="",F_Inputs!I2480,InpOverride!I2480)</f>
        <v>35.110691653353697</v>
      </c>
      <c r="J2480" s="347">
        <f>IF(InpOverride!J2480="",F_Inputs!J2480,InpOverride!J2480)</f>
        <v>0</v>
      </c>
      <c r="K2480" s="347">
        <f>IF(InpOverride!K2480="",F_Inputs!K2480,InpOverride!K2480)</f>
        <v>0</v>
      </c>
      <c r="L2480" s="347">
        <f>IF(InpOverride!L2480="",F_Inputs!L2480,InpOverride!L2480)</f>
        <v>0</v>
      </c>
      <c r="M2480" s="347">
        <f>IF(InpOverride!M2480="",F_Inputs!M2480,InpOverride!M2480)</f>
        <v>0</v>
      </c>
    </row>
    <row r="2481" spans="1:13" x14ac:dyDescent="0.35">
      <c r="A2481" t="s">
        <v>141</v>
      </c>
      <c r="B2481" t="s">
        <v>518</v>
      </c>
      <c r="C2481" t="s">
        <v>519</v>
      </c>
      <c r="D2481" t="s">
        <v>170</v>
      </c>
      <c r="E2481" t="s">
        <v>292</v>
      </c>
      <c r="F2481" s="347">
        <f>IF(InpOverride!F2481="",F_Inputs!F2481,InpOverride!F2481)</f>
        <v>0</v>
      </c>
      <c r="G2481" s="347">
        <f>IF(InpOverride!G2481="",F_Inputs!G2481,InpOverride!G2481)</f>
        <v>0</v>
      </c>
      <c r="H2481" s="347">
        <f>IF(InpOverride!H2481="",F_Inputs!H2481,InpOverride!H2481)</f>
        <v>0</v>
      </c>
      <c r="I2481" s="347">
        <f>IF(InpOverride!I2481="",F_Inputs!I2481,InpOverride!I2481)</f>
        <v>216.60122322846601</v>
      </c>
      <c r="J2481" s="347">
        <f>IF(InpOverride!J2481="",F_Inputs!J2481,InpOverride!J2481)</f>
        <v>0</v>
      </c>
      <c r="K2481" s="347">
        <f>IF(InpOverride!K2481="",F_Inputs!K2481,InpOverride!K2481)</f>
        <v>0</v>
      </c>
      <c r="L2481" s="347">
        <f>IF(InpOverride!L2481="",F_Inputs!L2481,InpOverride!L2481)</f>
        <v>0</v>
      </c>
      <c r="M2481" s="347">
        <f>IF(InpOverride!M2481="",F_Inputs!M2481,InpOverride!M2481)</f>
        <v>0</v>
      </c>
    </row>
    <row r="2482" spans="1:13" x14ac:dyDescent="0.35">
      <c r="A2482" t="s">
        <v>141</v>
      </c>
      <c r="B2482" t="s">
        <v>520</v>
      </c>
      <c r="C2482" t="s">
        <v>521</v>
      </c>
      <c r="D2482" t="s">
        <v>170</v>
      </c>
      <c r="E2482" t="s">
        <v>292</v>
      </c>
      <c r="F2482" s="347">
        <f>IF(InpOverride!F2482="",F_Inputs!F2482,InpOverride!F2482)</f>
        <v>0</v>
      </c>
      <c r="G2482" s="347">
        <f>IF(InpOverride!G2482="",F_Inputs!G2482,InpOverride!G2482)</f>
        <v>0</v>
      </c>
      <c r="H2482" s="347">
        <f>IF(InpOverride!H2482="",F_Inputs!H2482,InpOverride!H2482)</f>
        <v>0</v>
      </c>
      <c r="I2482" s="347">
        <f>IF(InpOverride!I2482="",F_Inputs!I2482,InpOverride!I2482)</f>
        <v>0</v>
      </c>
      <c r="J2482" s="347">
        <f>IF(InpOverride!J2482="",F_Inputs!J2482,InpOverride!J2482)</f>
        <v>0</v>
      </c>
      <c r="K2482" s="347">
        <f>IF(InpOverride!K2482="",F_Inputs!K2482,InpOverride!K2482)</f>
        <v>0</v>
      </c>
      <c r="L2482" s="347">
        <f>IF(InpOverride!L2482="",F_Inputs!L2482,InpOverride!L2482)</f>
        <v>0</v>
      </c>
      <c r="M2482" s="347">
        <f>IF(InpOverride!M2482="",F_Inputs!M2482,InpOverride!M2482)</f>
        <v>0</v>
      </c>
    </row>
    <row r="2483" spans="1:13" x14ac:dyDescent="0.35">
      <c r="A2483" t="s">
        <v>141</v>
      </c>
      <c r="B2483" t="s">
        <v>522</v>
      </c>
      <c r="C2483" t="s">
        <v>523</v>
      </c>
      <c r="D2483" t="s">
        <v>170</v>
      </c>
      <c r="E2483" t="s">
        <v>292</v>
      </c>
      <c r="F2483" s="347">
        <f>IF(InpOverride!F2483="",F_Inputs!F2483,InpOverride!F2483)</f>
        <v>0</v>
      </c>
      <c r="G2483" s="347">
        <f>IF(InpOverride!G2483="",F_Inputs!G2483,InpOverride!G2483)</f>
        <v>0</v>
      </c>
      <c r="H2483" s="347">
        <f>IF(InpOverride!H2483="",F_Inputs!H2483,InpOverride!H2483)</f>
        <v>0</v>
      </c>
      <c r="I2483" s="347">
        <f>IF(InpOverride!I2483="",F_Inputs!I2483,InpOverride!I2483)</f>
        <v>0</v>
      </c>
      <c r="J2483" s="347">
        <f>IF(InpOverride!J2483="",F_Inputs!J2483,InpOverride!J2483)</f>
        <v>0</v>
      </c>
      <c r="K2483" s="347">
        <f>IF(InpOverride!K2483="",F_Inputs!K2483,InpOverride!K2483)</f>
        <v>0</v>
      </c>
      <c r="L2483" s="347">
        <f>IF(InpOverride!L2483="",F_Inputs!L2483,InpOverride!L2483)</f>
        <v>0</v>
      </c>
      <c r="M2483" s="347">
        <f>IF(InpOverride!M2483="",F_Inputs!M2483,InpOverride!M2483)</f>
        <v>0</v>
      </c>
    </row>
    <row r="2484" spans="1:13" x14ac:dyDescent="0.35">
      <c r="A2484" t="s">
        <v>141</v>
      </c>
      <c r="B2484" t="s">
        <v>524</v>
      </c>
      <c r="C2484" t="s">
        <v>525</v>
      </c>
      <c r="D2484" t="s">
        <v>170</v>
      </c>
      <c r="E2484" t="s">
        <v>292</v>
      </c>
      <c r="F2484" s="347">
        <f>IF(InpOverride!F2484="",F_Inputs!F2484,InpOverride!F2484)</f>
        <v>0</v>
      </c>
      <c r="G2484" s="347">
        <f>IF(InpOverride!G2484="",F_Inputs!G2484,InpOverride!G2484)</f>
        <v>0</v>
      </c>
      <c r="H2484" s="347">
        <f>IF(InpOverride!H2484="",F_Inputs!H2484,InpOverride!H2484)</f>
        <v>0</v>
      </c>
      <c r="I2484" s="347">
        <f>IF(InpOverride!I2484="",F_Inputs!I2484,InpOverride!I2484)</f>
        <v>0</v>
      </c>
      <c r="J2484" s="347">
        <f>IF(InpOverride!J2484="",F_Inputs!J2484,InpOverride!J2484)</f>
        <v>0</v>
      </c>
      <c r="K2484" s="347">
        <f>IF(InpOverride!K2484="",F_Inputs!K2484,InpOverride!K2484)</f>
        <v>0</v>
      </c>
      <c r="L2484" s="347">
        <f>IF(InpOverride!L2484="",F_Inputs!L2484,InpOverride!L2484)</f>
        <v>0</v>
      </c>
      <c r="M2484" s="347">
        <f>IF(InpOverride!M2484="",F_Inputs!M2484,InpOverride!M2484)</f>
        <v>0</v>
      </c>
    </row>
    <row r="2485" spans="1:13" x14ac:dyDescent="0.35">
      <c r="A2485" t="s">
        <v>141</v>
      </c>
      <c r="B2485" t="s">
        <v>526</v>
      </c>
      <c r="C2485" t="s">
        <v>527</v>
      </c>
      <c r="D2485" t="s">
        <v>170</v>
      </c>
      <c r="E2485" t="s">
        <v>292</v>
      </c>
      <c r="F2485" s="347">
        <f>IF(InpOverride!F2485="",F_Inputs!F2485,InpOverride!F2485)</f>
        <v>0</v>
      </c>
      <c r="G2485" s="347">
        <f>IF(InpOverride!G2485="",F_Inputs!G2485,InpOverride!G2485)</f>
        <v>0</v>
      </c>
      <c r="H2485" s="347">
        <f>IF(InpOverride!H2485="",F_Inputs!H2485,InpOverride!H2485)</f>
        <v>0</v>
      </c>
      <c r="I2485" s="347">
        <f>IF(InpOverride!I2485="",F_Inputs!I2485,InpOverride!I2485)</f>
        <v>35.110691653353697</v>
      </c>
      <c r="J2485" s="347">
        <f>IF(InpOverride!J2485="",F_Inputs!J2485,InpOverride!J2485)</f>
        <v>0</v>
      </c>
      <c r="K2485" s="347">
        <f>IF(InpOverride!K2485="",F_Inputs!K2485,InpOverride!K2485)</f>
        <v>0</v>
      </c>
      <c r="L2485" s="347">
        <f>IF(InpOverride!L2485="",F_Inputs!L2485,InpOverride!L2485)</f>
        <v>0</v>
      </c>
      <c r="M2485" s="347">
        <f>IF(InpOverride!M2485="",F_Inputs!M2485,InpOverride!M2485)</f>
        <v>0</v>
      </c>
    </row>
    <row r="2486" spans="1:13" x14ac:dyDescent="0.35">
      <c r="A2486" t="s">
        <v>141</v>
      </c>
      <c r="B2486" t="s">
        <v>528</v>
      </c>
      <c r="C2486" t="s">
        <v>529</v>
      </c>
      <c r="D2486" t="s">
        <v>170</v>
      </c>
      <c r="E2486" t="s">
        <v>292</v>
      </c>
      <c r="F2486" s="347">
        <f>IF(InpOverride!F2486="",F_Inputs!F2486,InpOverride!F2486)</f>
        <v>0</v>
      </c>
      <c r="G2486" s="347">
        <f>IF(InpOverride!G2486="",F_Inputs!G2486,InpOverride!G2486)</f>
        <v>0</v>
      </c>
      <c r="H2486" s="347">
        <f>IF(InpOverride!H2486="",F_Inputs!H2486,InpOverride!H2486)</f>
        <v>0</v>
      </c>
      <c r="I2486" s="347">
        <f>IF(InpOverride!I2486="",F_Inputs!I2486,InpOverride!I2486)</f>
        <v>216.60122322846601</v>
      </c>
      <c r="J2486" s="347">
        <f>IF(InpOverride!J2486="",F_Inputs!J2486,InpOverride!J2486)</f>
        <v>0</v>
      </c>
      <c r="K2486" s="347">
        <f>IF(InpOverride!K2486="",F_Inputs!K2486,InpOverride!K2486)</f>
        <v>0</v>
      </c>
      <c r="L2486" s="347">
        <f>IF(InpOverride!L2486="",F_Inputs!L2486,InpOverride!L2486)</f>
        <v>0</v>
      </c>
      <c r="M2486" s="347">
        <f>IF(InpOverride!M2486="",F_Inputs!M2486,InpOverride!M2486)</f>
        <v>0</v>
      </c>
    </row>
    <row r="2487" spans="1:13" x14ac:dyDescent="0.35">
      <c r="A2487" t="s">
        <v>141</v>
      </c>
      <c r="B2487" t="s">
        <v>530</v>
      </c>
      <c r="C2487" t="s">
        <v>531</v>
      </c>
      <c r="D2487" t="s">
        <v>170</v>
      </c>
      <c r="E2487" t="s">
        <v>292</v>
      </c>
      <c r="F2487" s="347">
        <f>IF(InpOverride!F2487="",F_Inputs!F2487,InpOverride!F2487)</f>
        <v>0</v>
      </c>
      <c r="G2487" s="347">
        <f>IF(InpOverride!G2487="",F_Inputs!G2487,InpOverride!G2487)</f>
        <v>0</v>
      </c>
      <c r="H2487" s="347">
        <f>IF(InpOverride!H2487="",F_Inputs!H2487,InpOverride!H2487)</f>
        <v>0</v>
      </c>
      <c r="I2487" s="347">
        <f>IF(InpOverride!I2487="",F_Inputs!I2487,InpOverride!I2487)</f>
        <v>0</v>
      </c>
      <c r="J2487" s="347">
        <f>IF(InpOverride!J2487="",F_Inputs!J2487,InpOverride!J2487)</f>
        <v>0</v>
      </c>
      <c r="K2487" s="347">
        <f>IF(InpOverride!K2487="",F_Inputs!K2487,InpOverride!K2487)</f>
        <v>0</v>
      </c>
      <c r="L2487" s="347">
        <f>IF(InpOverride!L2487="",F_Inputs!L2487,InpOverride!L2487)</f>
        <v>0</v>
      </c>
      <c r="M2487" s="347">
        <f>IF(InpOverride!M2487="",F_Inputs!M2487,InpOverride!M2487)</f>
        <v>0</v>
      </c>
    </row>
    <row r="2488" spans="1:13" x14ac:dyDescent="0.35">
      <c r="A2488" t="s">
        <v>141</v>
      </c>
      <c r="B2488" t="s">
        <v>532</v>
      </c>
      <c r="C2488" t="s">
        <v>533</v>
      </c>
      <c r="D2488" t="s">
        <v>170</v>
      </c>
      <c r="E2488" t="s">
        <v>292</v>
      </c>
      <c r="F2488" s="347">
        <f>IF(InpOverride!F2488="",F_Inputs!F2488,InpOverride!F2488)</f>
        <v>0</v>
      </c>
      <c r="G2488" s="347">
        <f>IF(InpOverride!G2488="",F_Inputs!G2488,InpOverride!G2488)</f>
        <v>0</v>
      </c>
      <c r="H2488" s="347">
        <f>IF(InpOverride!H2488="",F_Inputs!H2488,InpOverride!H2488)</f>
        <v>0</v>
      </c>
      <c r="I2488" s="347">
        <f>IF(InpOverride!I2488="",F_Inputs!I2488,InpOverride!I2488)</f>
        <v>0</v>
      </c>
      <c r="J2488" s="347">
        <f>IF(InpOverride!J2488="",F_Inputs!J2488,InpOverride!J2488)</f>
        <v>0</v>
      </c>
      <c r="K2488" s="347">
        <f>IF(InpOverride!K2488="",F_Inputs!K2488,InpOverride!K2488)</f>
        <v>0</v>
      </c>
      <c r="L2488" s="347">
        <f>IF(InpOverride!L2488="",F_Inputs!L2488,InpOverride!L2488)</f>
        <v>0</v>
      </c>
      <c r="M2488" s="347">
        <f>IF(InpOverride!M2488="",F_Inputs!M2488,InpOverride!M2488)</f>
        <v>0</v>
      </c>
    </row>
    <row r="2489" spans="1:13" x14ac:dyDescent="0.35">
      <c r="A2489" t="s">
        <v>141</v>
      </c>
      <c r="B2489" t="s">
        <v>534</v>
      </c>
      <c r="C2489" t="s">
        <v>535</v>
      </c>
      <c r="D2489" t="s">
        <v>170</v>
      </c>
      <c r="E2489" t="s">
        <v>292</v>
      </c>
      <c r="F2489" s="347">
        <f>IF(InpOverride!F2489="",F_Inputs!F2489,InpOverride!F2489)</f>
        <v>0</v>
      </c>
      <c r="G2489" s="347">
        <f>IF(InpOverride!G2489="",F_Inputs!G2489,InpOverride!G2489)</f>
        <v>0</v>
      </c>
      <c r="H2489" s="347">
        <f>IF(InpOverride!H2489="",F_Inputs!H2489,InpOverride!H2489)</f>
        <v>0</v>
      </c>
      <c r="I2489" s="347">
        <f>IF(InpOverride!I2489="",F_Inputs!I2489,InpOverride!I2489)</f>
        <v>0</v>
      </c>
      <c r="J2489" s="347">
        <f>IF(InpOverride!J2489="",F_Inputs!J2489,InpOverride!J2489)</f>
        <v>0</v>
      </c>
      <c r="K2489" s="347">
        <f>IF(InpOverride!K2489="",F_Inputs!K2489,InpOverride!K2489)</f>
        <v>0</v>
      </c>
      <c r="L2489" s="347">
        <f>IF(InpOverride!L2489="",F_Inputs!L2489,InpOverride!L2489)</f>
        <v>0</v>
      </c>
      <c r="M2489" s="347">
        <f>IF(InpOverride!M2489="",F_Inputs!M2489,InpOverride!M2489)</f>
        <v>0</v>
      </c>
    </row>
    <row r="2490" spans="1:13" x14ac:dyDescent="0.35">
      <c r="A2490" t="s">
        <v>141</v>
      </c>
      <c r="B2490" t="s">
        <v>536</v>
      </c>
      <c r="C2490" t="s">
        <v>537</v>
      </c>
      <c r="D2490" t="s">
        <v>170</v>
      </c>
      <c r="E2490" t="s">
        <v>292</v>
      </c>
      <c r="F2490" s="347">
        <f>IF(InpOverride!F2490="",F_Inputs!F2490,InpOverride!F2490)</f>
        <v>0</v>
      </c>
      <c r="G2490" s="347">
        <f>IF(InpOverride!G2490="",F_Inputs!G2490,InpOverride!G2490)</f>
        <v>0</v>
      </c>
      <c r="H2490" s="347">
        <f>IF(InpOverride!H2490="",F_Inputs!H2490,InpOverride!H2490)</f>
        <v>0</v>
      </c>
      <c r="I2490" s="347">
        <f>IF(InpOverride!I2490="",F_Inputs!I2490,InpOverride!I2490)</f>
        <v>25.023</v>
      </c>
      <c r="J2490" s="347">
        <f>IF(InpOverride!J2490="",F_Inputs!J2490,InpOverride!J2490)</f>
        <v>0</v>
      </c>
      <c r="K2490" s="347">
        <f>IF(InpOverride!K2490="",F_Inputs!K2490,InpOverride!K2490)</f>
        <v>0</v>
      </c>
      <c r="L2490" s="347">
        <f>IF(InpOverride!L2490="",F_Inputs!L2490,InpOverride!L2490)</f>
        <v>0</v>
      </c>
      <c r="M2490" s="347">
        <f>IF(InpOverride!M2490="",F_Inputs!M2490,InpOverride!M2490)</f>
        <v>0</v>
      </c>
    </row>
    <row r="2491" spans="1:13" x14ac:dyDescent="0.35">
      <c r="A2491" t="s">
        <v>141</v>
      </c>
      <c r="B2491" t="s">
        <v>538</v>
      </c>
      <c r="C2491" t="s">
        <v>539</v>
      </c>
      <c r="D2491" t="s">
        <v>170</v>
      </c>
      <c r="E2491" t="s">
        <v>292</v>
      </c>
      <c r="F2491" s="347">
        <f>IF(InpOverride!F2491="",F_Inputs!F2491,InpOverride!F2491)</f>
        <v>0</v>
      </c>
      <c r="G2491" s="347">
        <f>IF(InpOverride!G2491="",F_Inputs!G2491,InpOverride!G2491)</f>
        <v>0</v>
      </c>
      <c r="H2491" s="347">
        <f>IF(InpOverride!H2491="",F_Inputs!H2491,InpOverride!H2491)</f>
        <v>0</v>
      </c>
      <c r="I2491" s="347">
        <f>IF(InpOverride!I2491="",F_Inputs!I2491,InpOverride!I2491)</f>
        <v>208.30699999999999</v>
      </c>
      <c r="J2491" s="347">
        <f>IF(InpOverride!J2491="",F_Inputs!J2491,InpOverride!J2491)</f>
        <v>0</v>
      </c>
      <c r="K2491" s="347">
        <f>IF(InpOverride!K2491="",F_Inputs!K2491,InpOverride!K2491)</f>
        <v>0</v>
      </c>
      <c r="L2491" s="347">
        <f>IF(InpOverride!L2491="",F_Inputs!L2491,InpOverride!L2491)</f>
        <v>0</v>
      </c>
      <c r="M2491" s="347">
        <f>IF(InpOverride!M2491="",F_Inputs!M2491,InpOverride!M2491)</f>
        <v>0</v>
      </c>
    </row>
    <row r="2492" spans="1:13" x14ac:dyDescent="0.35">
      <c r="A2492" t="s">
        <v>141</v>
      </c>
      <c r="B2492" t="s">
        <v>540</v>
      </c>
      <c r="C2492" t="s">
        <v>541</v>
      </c>
      <c r="D2492" t="s">
        <v>170</v>
      </c>
      <c r="E2492" t="s">
        <v>292</v>
      </c>
      <c r="F2492" s="347">
        <f>IF(InpOverride!F2492="",F_Inputs!F2492,InpOverride!F2492)</f>
        <v>0</v>
      </c>
      <c r="G2492" s="347">
        <f>IF(InpOverride!G2492="",F_Inputs!G2492,InpOverride!G2492)</f>
        <v>0</v>
      </c>
      <c r="H2492" s="347">
        <f>IF(InpOverride!H2492="",F_Inputs!H2492,InpOverride!H2492)</f>
        <v>0</v>
      </c>
      <c r="I2492" s="347">
        <f>IF(InpOverride!I2492="",F_Inputs!I2492,InpOverride!I2492)</f>
        <v>0</v>
      </c>
      <c r="J2492" s="347">
        <f>IF(InpOverride!J2492="",F_Inputs!J2492,InpOverride!J2492)</f>
        <v>0</v>
      </c>
      <c r="K2492" s="347">
        <f>IF(InpOverride!K2492="",F_Inputs!K2492,InpOverride!K2492)</f>
        <v>0</v>
      </c>
      <c r="L2492" s="347">
        <f>IF(InpOverride!L2492="",F_Inputs!L2492,InpOverride!L2492)</f>
        <v>0</v>
      </c>
      <c r="M2492" s="347">
        <f>IF(InpOverride!M2492="",F_Inputs!M2492,InpOverride!M2492)</f>
        <v>0</v>
      </c>
    </row>
    <row r="2493" spans="1:13" x14ac:dyDescent="0.35">
      <c r="A2493" t="s">
        <v>141</v>
      </c>
      <c r="B2493" t="s">
        <v>542</v>
      </c>
      <c r="C2493" t="s">
        <v>543</v>
      </c>
      <c r="D2493" t="s">
        <v>170</v>
      </c>
      <c r="E2493" t="s">
        <v>292</v>
      </c>
      <c r="F2493" s="347">
        <f>IF(InpOverride!F2493="",F_Inputs!F2493,InpOverride!F2493)</f>
        <v>0</v>
      </c>
      <c r="G2493" s="347">
        <f>IF(InpOverride!G2493="",F_Inputs!G2493,InpOverride!G2493)</f>
        <v>0</v>
      </c>
      <c r="H2493" s="347">
        <f>IF(InpOverride!H2493="",F_Inputs!H2493,InpOverride!H2493)</f>
        <v>0</v>
      </c>
      <c r="I2493" s="347">
        <f>IF(InpOverride!I2493="",F_Inputs!I2493,InpOverride!I2493)</f>
        <v>0</v>
      </c>
      <c r="J2493" s="347">
        <f>IF(InpOverride!J2493="",F_Inputs!J2493,InpOverride!J2493)</f>
        <v>0</v>
      </c>
      <c r="K2493" s="347">
        <f>IF(InpOverride!K2493="",F_Inputs!K2493,InpOverride!K2493)</f>
        <v>0</v>
      </c>
      <c r="L2493" s="347">
        <f>IF(InpOverride!L2493="",F_Inputs!L2493,InpOverride!L2493)</f>
        <v>0</v>
      </c>
      <c r="M2493" s="347">
        <f>IF(InpOverride!M2493="",F_Inputs!M2493,InpOverride!M2493)</f>
        <v>0</v>
      </c>
    </row>
    <row r="2494" spans="1:13" x14ac:dyDescent="0.35">
      <c r="A2494" t="s">
        <v>141</v>
      </c>
      <c r="B2494" t="s">
        <v>544</v>
      </c>
      <c r="C2494" t="s">
        <v>545</v>
      </c>
      <c r="D2494" t="s">
        <v>170</v>
      </c>
      <c r="E2494" t="s">
        <v>292</v>
      </c>
      <c r="F2494" s="347">
        <f>IF(InpOverride!F2494="",F_Inputs!F2494,InpOverride!F2494)</f>
        <v>0</v>
      </c>
      <c r="G2494" s="347">
        <f>IF(InpOverride!G2494="",F_Inputs!G2494,InpOverride!G2494)</f>
        <v>0</v>
      </c>
      <c r="H2494" s="347">
        <f>IF(InpOverride!H2494="",F_Inputs!H2494,InpOverride!H2494)</f>
        <v>0</v>
      </c>
      <c r="I2494" s="347">
        <f>IF(InpOverride!I2494="",F_Inputs!I2494,InpOverride!I2494)</f>
        <v>0</v>
      </c>
      <c r="J2494" s="347">
        <f>IF(InpOverride!J2494="",F_Inputs!J2494,InpOverride!J2494)</f>
        <v>0</v>
      </c>
      <c r="K2494" s="347">
        <f>IF(InpOverride!K2494="",F_Inputs!K2494,InpOverride!K2494)</f>
        <v>0</v>
      </c>
      <c r="L2494" s="347">
        <f>IF(InpOverride!L2494="",F_Inputs!L2494,InpOverride!L2494)</f>
        <v>0</v>
      </c>
      <c r="M2494" s="347">
        <f>IF(InpOverride!M2494="",F_Inputs!M2494,InpOverride!M2494)</f>
        <v>0</v>
      </c>
    </row>
    <row r="2495" spans="1:13" x14ac:dyDescent="0.35">
      <c r="A2495" t="s">
        <v>141</v>
      </c>
      <c r="B2495" t="s">
        <v>546</v>
      </c>
      <c r="C2495" t="s">
        <v>547</v>
      </c>
      <c r="D2495" t="s">
        <v>170</v>
      </c>
      <c r="E2495" t="s">
        <v>292</v>
      </c>
      <c r="F2495" s="347">
        <f>IF(InpOverride!F2495="",F_Inputs!F2495,InpOverride!F2495)</f>
        <v>0</v>
      </c>
      <c r="G2495" s="347">
        <f>IF(InpOverride!G2495="",F_Inputs!G2495,InpOverride!G2495)</f>
        <v>0</v>
      </c>
      <c r="H2495" s="347">
        <f>IF(InpOverride!H2495="",F_Inputs!H2495,InpOverride!H2495)</f>
        <v>0</v>
      </c>
      <c r="I2495" s="347">
        <f>IF(InpOverride!I2495="",F_Inputs!I2495,InpOverride!I2495)</f>
        <v>25.023</v>
      </c>
      <c r="J2495" s="347">
        <f>IF(InpOverride!J2495="",F_Inputs!J2495,InpOverride!J2495)</f>
        <v>0</v>
      </c>
      <c r="K2495" s="347">
        <f>IF(InpOverride!K2495="",F_Inputs!K2495,InpOverride!K2495)</f>
        <v>0</v>
      </c>
      <c r="L2495" s="347">
        <f>IF(InpOverride!L2495="",F_Inputs!L2495,InpOverride!L2495)</f>
        <v>0</v>
      </c>
      <c r="M2495" s="347">
        <f>IF(InpOverride!M2495="",F_Inputs!M2495,InpOverride!M2495)</f>
        <v>0</v>
      </c>
    </row>
    <row r="2496" spans="1:13" x14ac:dyDescent="0.35">
      <c r="A2496" t="s">
        <v>141</v>
      </c>
      <c r="B2496" t="s">
        <v>548</v>
      </c>
      <c r="C2496" t="s">
        <v>549</v>
      </c>
      <c r="D2496" t="s">
        <v>170</v>
      </c>
      <c r="E2496" t="s">
        <v>292</v>
      </c>
      <c r="F2496" s="347">
        <f>IF(InpOverride!F2496="",F_Inputs!F2496,InpOverride!F2496)</f>
        <v>0</v>
      </c>
      <c r="G2496" s="347">
        <f>IF(InpOverride!G2496="",F_Inputs!G2496,InpOverride!G2496)</f>
        <v>0</v>
      </c>
      <c r="H2496" s="347">
        <f>IF(InpOverride!H2496="",F_Inputs!H2496,InpOverride!H2496)</f>
        <v>0</v>
      </c>
      <c r="I2496" s="347">
        <f>IF(InpOverride!I2496="",F_Inputs!I2496,InpOverride!I2496)</f>
        <v>208.30699999999999</v>
      </c>
      <c r="J2496" s="347">
        <f>IF(InpOverride!J2496="",F_Inputs!J2496,InpOverride!J2496)</f>
        <v>0</v>
      </c>
      <c r="K2496" s="347">
        <f>IF(InpOverride!K2496="",F_Inputs!K2496,InpOverride!K2496)</f>
        <v>0</v>
      </c>
      <c r="L2496" s="347">
        <f>IF(InpOverride!L2496="",F_Inputs!L2496,InpOverride!L2496)</f>
        <v>0</v>
      </c>
      <c r="M2496" s="347">
        <f>IF(InpOverride!M2496="",F_Inputs!M2496,InpOverride!M2496)</f>
        <v>0</v>
      </c>
    </row>
    <row r="2497" spans="1:13" x14ac:dyDescent="0.35">
      <c r="A2497" t="s">
        <v>141</v>
      </c>
      <c r="B2497" t="s">
        <v>550</v>
      </c>
      <c r="C2497" t="s">
        <v>551</v>
      </c>
      <c r="D2497" t="s">
        <v>170</v>
      </c>
      <c r="E2497" t="s">
        <v>292</v>
      </c>
      <c r="F2497" s="347">
        <f>IF(InpOverride!F2497="",F_Inputs!F2497,InpOverride!F2497)</f>
        <v>0</v>
      </c>
      <c r="G2497" s="347">
        <f>IF(InpOverride!G2497="",F_Inputs!G2497,InpOverride!G2497)</f>
        <v>0</v>
      </c>
      <c r="H2497" s="347">
        <f>IF(InpOverride!H2497="",F_Inputs!H2497,InpOverride!H2497)</f>
        <v>0</v>
      </c>
      <c r="I2497" s="347">
        <f>IF(InpOverride!I2497="",F_Inputs!I2497,InpOverride!I2497)</f>
        <v>0</v>
      </c>
      <c r="J2497" s="347">
        <f>IF(InpOverride!J2497="",F_Inputs!J2497,InpOverride!J2497)</f>
        <v>0</v>
      </c>
      <c r="K2497" s="347">
        <f>IF(InpOverride!K2497="",F_Inputs!K2497,InpOverride!K2497)</f>
        <v>0</v>
      </c>
      <c r="L2497" s="347">
        <f>IF(InpOverride!L2497="",F_Inputs!L2497,InpOverride!L2497)</f>
        <v>0</v>
      </c>
      <c r="M2497" s="347">
        <f>IF(InpOverride!M2497="",F_Inputs!M2497,InpOverride!M2497)</f>
        <v>0</v>
      </c>
    </row>
    <row r="2498" spans="1:13" x14ac:dyDescent="0.35">
      <c r="A2498" t="s">
        <v>141</v>
      </c>
      <c r="B2498" t="s">
        <v>552</v>
      </c>
      <c r="C2498" t="s">
        <v>553</v>
      </c>
      <c r="D2498" t="s">
        <v>170</v>
      </c>
      <c r="E2498" t="s">
        <v>292</v>
      </c>
      <c r="F2498" s="347">
        <f>IF(InpOverride!F2498="",F_Inputs!F2498,InpOverride!F2498)</f>
        <v>0</v>
      </c>
      <c r="G2498" s="347">
        <f>IF(InpOverride!G2498="",F_Inputs!G2498,InpOverride!G2498)</f>
        <v>0</v>
      </c>
      <c r="H2498" s="347">
        <f>IF(InpOverride!H2498="",F_Inputs!H2498,InpOverride!H2498)</f>
        <v>0</v>
      </c>
      <c r="I2498" s="347">
        <f>IF(InpOverride!I2498="",F_Inputs!I2498,InpOverride!I2498)</f>
        <v>0</v>
      </c>
      <c r="J2498" s="347">
        <f>IF(InpOverride!J2498="",F_Inputs!J2498,InpOverride!J2498)</f>
        <v>0</v>
      </c>
      <c r="K2498" s="347">
        <f>IF(InpOverride!K2498="",F_Inputs!K2498,InpOverride!K2498)</f>
        <v>0</v>
      </c>
      <c r="L2498" s="347">
        <f>IF(InpOverride!L2498="",F_Inputs!L2498,InpOverride!L2498)</f>
        <v>0</v>
      </c>
      <c r="M2498" s="347">
        <f>IF(InpOverride!M2498="",F_Inputs!M2498,InpOverride!M2498)</f>
        <v>0</v>
      </c>
    </row>
    <row r="2499" spans="1:13" x14ac:dyDescent="0.35">
      <c r="A2499" t="s">
        <v>141</v>
      </c>
      <c r="B2499" t="s">
        <v>554</v>
      </c>
      <c r="C2499" t="s">
        <v>555</v>
      </c>
      <c r="D2499" t="s">
        <v>170</v>
      </c>
      <c r="E2499" t="s">
        <v>292</v>
      </c>
      <c r="F2499" s="347">
        <f>IF(InpOverride!F2499="",F_Inputs!F2499,InpOverride!F2499)</f>
        <v>0</v>
      </c>
      <c r="G2499" s="347">
        <f>IF(InpOverride!G2499="",F_Inputs!G2499,InpOverride!G2499)</f>
        <v>0</v>
      </c>
      <c r="H2499" s="347">
        <f>IF(InpOverride!H2499="",F_Inputs!H2499,InpOverride!H2499)</f>
        <v>0</v>
      </c>
      <c r="I2499" s="347">
        <f>IF(InpOverride!I2499="",F_Inputs!I2499,InpOverride!I2499)</f>
        <v>0</v>
      </c>
      <c r="J2499" s="347">
        <f>IF(InpOverride!J2499="",F_Inputs!J2499,InpOverride!J2499)</f>
        <v>0</v>
      </c>
      <c r="K2499" s="347">
        <f>IF(InpOverride!K2499="",F_Inputs!K2499,InpOverride!K2499)</f>
        <v>0</v>
      </c>
      <c r="L2499" s="347">
        <f>IF(InpOverride!L2499="",F_Inputs!L2499,InpOverride!L2499)</f>
        <v>0</v>
      </c>
      <c r="M2499" s="347">
        <f>IF(InpOverride!M2499="",F_Inputs!M2499,InpOverride!M2499)</f>
        <v>0</v>
      </c>
    </row>
    <row r="2500" spans="1:13" x14ac:dyDescent="0.35">
      <c r="A2500" t="s">
        <v>141</v>
      </c>
      <c r="B2500" t="s">
        <v>556</v>
      </c>
      <c r="C2500" t="s">
        <v>557</v>
      </c>
      <c r="D2500" t="s">
        <v>170</v>
      </c>
      <c r="E2500" t="s">
        <v>292</v>
      </c>
      <c r="F2500" s="347">
        <f>IF(InpOverride!F2500="",F_Inputs!F2500,InpOverride!F2500)</f>
        <v>0</v>
      </c>
      <c r="G2500" s="347">
        <f>IF(InpOverride!G2500="",F_Inputs!G2500,InpOverride!G2500)</f>
        <v>0</v>
      </c>
      <c r="H2500" s="347">
        <f>IF(InpOverride!H2500="",F_Inputs!H2500,InpOverride!H2500)</f>
        <v>0</v>
      </c>
      <c r="I2500" s="347">
        <f>IF(InpOverride!I2500="",F_Inputs!I2500,InpOverride!I2500)</f>
        <v>-10.0876916533537</v>
      </c>
      <c r="J2500" s="347">
        <f>IF(InpOverride!J2500="",F_Inputs!J2500,InpOverride!J2500)</f>
        <v>0</v>
      </c>
      <c r="K2500" s="347">
        <f>IF(InpOverride!K2500="",F_Inputs!K2500,InpOverride!K2500)</f>
        <v>0</v>
      </c>
      <c r="L2500" s="347">
        <f>IF(InpOverride!L2500="",F_Inputs!L2500,InpOverride!L2500)</f>
        <v>0</v>
      </c>
      <c r="M2500" s="347">
        <f>IF(InpOverride!M2500="",F_Inputs!M2500,InpOverride!M2500)</f>
        <v>0</v>
      </c>
    </row>
    <row r="2501" spans="1:13" x14ac:dyDescent="0.35">
      <c r="A2501" t="s">
        <v>141</v>
      </c>
      <c r="B2501" t="s">
        <v>558</v>
      </c>
      <c r="C2501" t="s">
        <v>559</v>
      </c>
      <c r="D2501" t="s">
        <v>170</v>
      </c>
      <c r="E2501" t="s">
        <v>292</v>
      </c>
      <c r="F2501" s="347">
        <f>IF(InpOverride!F2501="",F_Inputs!F2501,InpOverride!F2501)</f>
        <v>0</v>
      </c>
      <c r="G2501" s="347">
        <f>IF(InpOverride!G2501="",F_Inputs!G2501,InpOverride!G2501)</f>
        <v>0</v>
      </c>
      <c r="H2501" s="347">
        <f>IF(InpOverride!H2501="",F_Inputs!H2501,InpOverride!H2501)</f>
        <v>0</v>
      </c>
      <c r="I2501" s="347">
        <f>IF(InpOverride!I2501="",F_Inputs!I2501,InpOverride!I2501)</f>
        <v>-8.2942232284664801</v>
      </c>
      <c r="J2501" s="347">
        <f>IF(InpOverride!J2501="",F_Inputs!J2501,InpOverride!J2501)</f>
        <v>0</v>
      </c>
      <c r="K2501" s="347">
        <f>IF(InpOverride!K2501="",F_Inputs!K2501,InpOverride!K2501)</f>
        <v>0</v>
      </c>
      <c r="L2501" s="347">
        <f>IF(InpOverride!L2501="",F_Inputs!L2501,InpOverride!L2501)</f>
        <v>0</v>
      </c>
      <c r="M2501" s="347">
        <f>IF(InpOverride!M2501="",F_Inputs!M2501,InpOverride!M2501)</f>
        <v>0</v>
      </c>
    </row>
    <row r="2502" spans="1:13" x14ac:dyDescent="0.35">
      <c r="A2502" t="s">
        <v>141</v>
      </c>
      <c r="B2502" t="s">
        <v>560</v>
      </c>
      <c r="C2502" t="s">
        <v>561</v>
      </c>
      <c r="D2502" t="s">
        <v>170</v>
      </c>
      <c r="E2502" t="s">
        <v>292</v>
      </c>
      <c r="F2502" s="347">
        <f>IF(InpOverride!F2502="",F_Inputs!F2502,InpOverride!F2502)</f>
        <v>0</v>
      </c>
      <c r="G2502" s="347">
        <f>IF(InpOverride!G2502="",F_Inputs!G2502,InpOverride!G2502)</f>
        <v>0</v>
      </c>
      <c r="H2502" s="347">
        <f>IF(InpOverride!H2502="",F_Inputs!H2502,InpOverride!H2502)</f>
        <v>0</v>
      </c>
      <c r="I2502" s="347">
        <f>IF(InpOverride!I2502="",F_Inputs!I2502,InpOverride!I2502)</f>
        <v>0</v>
      </c>
      <c r="J2502" s="347">
        <f>IF(InpOverride!J2502="",F_Inputs!J2502,InpOverride!J2502)</f>
        <v>0</v>
      </c>
      <c r="K2502" s="347">
        <f>IF(InpOverride!K2502="",F_Inputs!K2502,InpOverride!K2502)</f>
        <v>0</v>
      </c>
      <c r="L2502" s="347">
        <f>IF(InpOverride!L2502="",F_Inputs!L2502,InpOverride!L2502)</f>
        <v>0</v>
      </c>
      <c r="M2502" s="347">
        <f>IF(InpOverride!M2502="",F_Inputs!M2502,InpOverride!M2502)</f>
        <v>0</v>
      </c>
    </row>
    <row r="2503" spans="1:13" x14ac:dyDescent="0.35">
      <c r="A2503" t="s">
        <v>141</v>
      </c>
      <c r="B2503" t="s">
        <v>562</v>
      </c>
      <c r="C2503" t="s">
        <v>563</v>
      </c>
      <c r="D2503" t="s">
        <v>170</v>
      </c>
      <c r="E2503" t="s">
        <v>292</v>
      </c>
      <c r="F2503" s="347">
        <f>IF(InpOverride!F2503="",F_Inputs!F2503,InpOverride!F2503)</f>
        <v>0</v>
      </c>
      <c r="G2503" s="347">
        <f>IF(InpOverride!G2503="",F_Inputs!G2503,InpOverride!G2503)</f>
        <v>0</v>
      </c>
      <c r="H2503" s="347">
        <f>IF(InpOverride!H2503="",F_Inputs!H2503,InpOverride!H2503)</f>
        <v>0</v>
      </c>
      <c r="I2503" s="347">
        <f>IF(InpOverride!I2503="",F_Inputs!I2503,InpOverride!I2503)</f>
        <v>0</v>
      </c>
      <c r="J2503" s="347">
        <f>IF(InpOverride!J2503="",F_Inputs!J2503,InpOverride!J2503)</f>
        <v>0</v>
      </c>
      <c r="K2503" s="347">
        <f>IF(InpOverride!K2503="",F_Inputs!K2503,InpOverride!K2503)</f>
        <v>0</v>
      </c>
      <c r="L2503" s="347">
        <f>IF(InpOverride!L2503="",F_Inputs!L2503,InpOverride!L2503)</f>
        <v>0</v>
      </c>
      <c r="M2503" s="347">
        <f>IF(InpOverride!M2503="",F_Inputs!M2503,InpOverride!M2503)</f>
        <v>0</v>
      </c>
    </row>
    <row r="2504" spans="1:13" x14ac:dyDescent="0.35">
      <c r="A2504" t="s">
        <v>141</v>
      </c>
      <c r="B2504" t="s">
        <v>564</v>
      </c>
      <c r="C2504" t="s">
        <v>565</v>
      </c>
      <c r="D2504" t="s">
        <v>170</v>
      </c>
      <c r="E2504" t="s">
        <v>292</v>
      </c>
      <c r="F2504" s="347">
        <f>IF(InpOverride!F2504="",F_Inputs!F2504,InpOverride!F2504)</f>
        <v>0</v>
      </c>
      <c r="G2504" s="347">
        <f>IF(InpOverride!G2504="",F_Inputs!G2504,InpOverride!G2504)</f>
        <v>0</v>
      </c>
      <c r="H2504" s="347">
        <f>IF(InpOverride!H2504="",F_Inputs!H2504,InpOverride!H2504)</f>
        <v>0</v>
      </c>
      <c r="I2504" s="347">
        <f>IF(InpOverride!I2504="",F_Inputs!I2504,InpOverride!I2504)</f>
        <v>0</v>
      </c>
      <c r="J2504" s="347">
        <f>IF(InpOverride!J2504="",F_Inputs!J2504,InpOverride!J2504)</f>
        <v>0</v>
      </c>
      <c r="K2504" s="347">
        <f>IF(InpOverride!K2504="",F_Inputs!K2504,InpOverride!K2504)</f>
        <v>0</v>
      </c>
      <c r="L2504" s="347">
        <f>IF(InpOverride!L2504="",F_Inputs!L2504,InpOverride!L2504)</f>
        <v>0</v>
      </c>
      <c r="M2504" s="347">
        <f>IF(InpOverride!M2504="",F_Inputs!M2504,InpOverride!M2504)</f>
        <v>0</v>
      </c>
    </row>
    <row r="2505" spans="1:13" x14ac:dyDescent="0.35">
      <c r="A2505" t="s">
        <v>141</v>
      </c>
      <c r="B2505" t="s">
        <v>566</v>
      </c>
      <c r="C2505" t="s">
        <v>567</v>
      </c>
      <c r="D2505" t="s">
        <v>170</v>
      </c>
      <c r="E2505" t="s">
        <v>292</v>
      </c>
      <c r="F2505" s="347">
        <f>IF(InpOverride!F2505="",F_Inputs!F2505,InpOverride!F2505)</f>
        <v>0</v>
      </c>
      <c r="G2505" s="347">
        <f>IF(InpOverride!G2505="",F_Inputs!G2505,InpOverride!G2505)</f>
        <v>0</v>
      </c>
      <c r="H2505" s="347">
        <f>IF(InpOverride!H2505="",F_Inputs!H2505,InpOverride!H2505)</f>
        <v>0</v>
      </c>
      <c r="I2505" s="347">
        <f>IF(InpOverride!I2505="",F_Inputs!I2505,InpOverride!I2505)</f>
        <v>-10.0876916533537</v>
      </c>
      <c r="J2505" s="347">
        <f>IF(InpOverride!J2505="",F_Inputs!J2505,InpOverride!J2505)</f>
        <v>0</v>
      </c>
      <c r="K2505" s="347">
        <f>IF(InpOverride!K2505="",F_Inputs!K2505,InpOverride!K2505)</f>
        <v>0</v>
      </c>
      <c r="L2505" s="347">
        <f>IF(InpOverride!L2505="",F_Inputs!L2505,InpOverride!L2505)</f>
        <v>0</v>
      </c>
      <c r="M2505" s="347">
        <f>IF(InpOverride!M2505="",F_Inputs!M2505,InpOverride!M2505)</f>
        <v>0</v>
      </c>
    </row>
    <row r="2506" spans="1:13" x14ac:dyDescent="0.35">
      <c r="A2506" t="s">
        <v>141</v>
      </c>
      <c r="B2506" t="s">
        <v>568</v>
      </c>
      <c r="C2506" t="s">
        <v>569</v>
      </c>
      <c r="D2506" t="s">
        <v>170</v>
      </c>
      <c r="E2506" t="s">
        <v>292</v>
      </c>
      <c r="F2506" s="347">
        <f>IF(InpOverride!F2506="",F_Inputs!F2506,InpOverride!F2506)</f>
        <v>0</v>
      </c>
      <c r="G2506" s="347">
        <f>IF(InpOverride!G2506="",F_Inputs!G2506,InpOverride!G2506)</f>
        <v>0</v>
      </c>
      <c r="H2506" s="347">
        <f>IF(InpOverride!H2506="",F_Inputs!H2506,InpOverride!H2506)</f>
        <v>0</v>
      </c>
      <c r="I2506" s="347">
        <f>IF(InpOverride!I2506="",F_Inputs!I2506,InpOverride!I2506)</f>
        <v>-8.2942232284664801</v>
      </c>
      <c r="J2506" s="347">
        <f>IF(InpOverride!J2506="",F_Inputs!J2506,InpOverride!J2506)</f>
        <v>0</v>
      </c>
      <c r="K2506" s="347">
        <f>IF(InpOverride!K2506="",F_Inputs!K2506,InpOverride!K2506)</f>
        <v>0</v>
      </c>
      <c r="L2506" s="347">
        <f>IF(InpOverride!L2506="",F_Inputs!L2506,InpOverride!L2506)</f>
        <v>0</v>
      </c>
      <c r="M2506" s="347">
        <f>IF(InpOverride!M2506="",F_Inputs!M2506,InpOverride!M2506)</f>
        <v>0</v>
      </c>
    </row>
    <row r="2507" spans="1:13" x14ac:dyDescent="0.35">
      <c r="A2507" t="s">
        <v>141</v>
      </c>
      <c r="B2507" t="s">
        <v>570</v>
      </c>
      <c r="C2507" t="s">
        <v>571</v>
      </c>
      <c r="D2507" t="s">
        <v>170</v>
      </c>
      <c r="E2507" t="s">
        <v>292</v>
      </c>
      <c r="F2507" s="347">
        <f>IF(InpOverride!F2507="",F_Inputs!F2507,InpOverride!F2507)</f>
        <v>0</v>
      </c>
      <c r="G2507" s="347">
        <f>IF(InpOverride!G2507="",F_Inputs!G2507,InpOverride!G2507)</f>
        <v>0</v>
      </c>
      <c r="H2507" s="347">
        <f>IF(InpOverride!H2507="",F_Inputs!H2507,InpOverride!H2507)</f>
        <v>0</v>
      </c>
      <c r="I2507" s="347">
        <f>IF(InpOverride!I2507="",F_Inputs!I2507,InpOverride!I2507)</f>
        <v>0</v>
      </c>
      <c r="J2507" s="347">
        <f>IF(InpOverride!J2507="",F_Inputs!J2507,InpOverride!J2507)</f>
        <v>0</v>
      </c>
      <c r="K2507" s="347">
        <f>IF(InpOverride!K2507="",F_Inputs!K2507,InpOverride!K2507)</f>
        <v>0</v>
      </c>
      <c r="L2507" s="347">
        <f>IF(InpOverride!L2507="",F_Inputs!L2507,InpOverride!L2507)</f>
        <v>0</v>
      </c>
      <c r="M2507" s="347">
        <f>IF(InpOverride!M2507="",F_Inputs!M2507,InpOverride!M2507)</f>
        <v>0</v>
      </c>
    </row>
    <row r="2508" spans="1:13" x14ac:dyDescent="0.35">
      <c r="A2508" t="s">
        <v>141</v>
      </c>
      <c r="B2508" t="s">
        <v>572</v>
      </c>
      <c r="C2508" t="s">
        <v>573</v>
      </c>
      <c r="D2508" t="s">
        <v>170</v>
      </c>
      <c r="E2508" t="s">
        <v>292</v>
      </c>
      <c r="F2508" s="347">
        <f>IF(InpOverride!F2508="",F_Inputs!F2508,InpOverride!F2508)</f>
        <v>0</v>
      </c>
      <c r="G2508" s="347">
        <f>IF(InpOverride!G2508="",F_Inputs!G2508,InpOverride!G2508)</f>
        <v>0</v>
      </c>
      <c r="H2508" s="347">
        <f>IF(InpOverride!H2508="",F_Inputs!H2508,InpOverride!H2508)</f>
        <v>0</v>
      </c>
      <c r="I2508" s="347">
        <f>IF(InpOverride!I2508="",F_Inputs!I2508,InpOverride!I2508)</f>
        <v>0</v>
      </c>
      <c r="J2508" s="347">
        <f>IF(InpOverride!J2508="",F_Inputs!J2508,InpOverride!J2508)</f>
        <v>0</v>
      </c>
      <c r="K2508" s="347">
        <f>IF(InpOverride!K2508="",F_Inputs!K2508,InpOverride!K2508)</f>
        <v>0</v>
      </c>
      <c r="L2508" s="347">
        <f>IF(InpOverride!L2508="",F_Inputs!L2508,InpOverride!L2508)</f>
        <v>0</v>
      </c>
      <c r="M2508" s="347">
        <f>IF(InpOverride!M2508="",F_Inputs!M2508,InpOverride!M2508)</f>
        <v>0</v>
      </c>
    </row>
    <row r="2509" spans="1:13" x14ac:dyDescent="0.35">
      <c r="A2509" t="s">
        <v>141</v>
      </c>
      <c r="B2509" t="s">
        <v>574</v>
      </c>
      <c r="C2509" t="s">
        <v>575</v>
      </c>
      <c r="D2509" t="s">
        <v>170</v>
      </c>
      <c r="E2509" t="s">
        <v>292</v>
      </c>
      <c r="F2509" s="347">
        <f>IF(InpOverride!F2509="",F_Inputs!F2509,InpOverride!F2509)</f>
        <v>0</v>
      </c>
      <c r="G2509" s="347">
        <f>IF(InpOverride!G2509="",F_Inputs!G2509,InpOverride!G2509)</f>
        <v>0</v>
      </c>
      <c r="H2509" s="347">
        <f>IF(InpOverride!H2509="",F_Inputs!H2509,InpOverride!H2509)</f>
        <v>0</v>
      </c>
      <c r="I2509" s="347">
        <f>IF(InpOverride!I2509="",F_Inputs!I2509,InpOverride!I2509)</f>
        <v>0</v>
      </c>
      <c r="J2509" s="347">
        <f>IF(InpOverride!J2509="",F_Inputs!J2509,InpOverride!J2509)</f>
        <v>0</v>
      </c>
      <c r="K2509" s="347">
        <f>IF(InpOverride!K2509="",F_Inputs!K2509,InpOverride!K2509)</f>
        <v>0</v>
      </c>
      <c r="L2509" s="347">
        <f>IF(InpOverride!L2509="",F_Inputs!L2509,InpOverride!L2509)</f>
        <v>0</v>
      </c>
      <c r="M2509" s="347">
        <f>IF(InpOverride!M2509="",F_Inputs!M2509,InpOverride!M2509)</f>
        <v>0</v>
      </c>
    </row>
    <row r="2510" spans="1:13" x14ac:dyDescent="0.35">
      <c r="A2510" t="s">
        <v>141</v>
      </c>
      <c r="B2510" t="s">
        <v>576</v>
      </c>
      <c r="C2510" t="s">
        <v>577</v>
      </c>
      <c r="D2510" t="s">
        <v>170</v>
      </c>
      <c r="E2510" t="s">
        <v>292</v>
      </c>
      <c r="F2510" s="347">
        <f>IF(InpOverride!F2510="",F_Inputs!F2510,InpOverride!F2510)</f>
        <v>0</v>
      </c>
      <c r="G2510" s="347">
        <f>IF(InpOverride!G2510="",F_Inputs!G2510,InpOverride!G2510)</f>
        <v>0</v>
      </c>
      <c r="H2510" s="347">
        <f>IF(InpOverride!H2510="",F_Inputs!H2510,InpOverride!H2510)</f>
        <v>0</v>
      </c>
      <c r="I2510" s="347">
        <f>IF(InpOverride!I2510="",F_Inputs!I2510,InpOverride!I2510)</f>
        <v>-10.765660704722</v>
      </c>
      <c r="J2510" s="347">
        <f>IF(InpOverride!J2510="",F_Inputs!J2510,InpOverride!J2510)</f>
        <v>0</v>
      </c>
      <c r="K2510" s="347">
        <f>IF(InpOverride!K2510="",F_Inputs!K2510,InpOverride!K2510)</f>
        <v>0</v>
      </c>
      <c r="L2510" s="347">
        <f>IF(InpOverride!L2510="",F_Inputs!L2510,InpOverride!L2510)</f>
        <v>0</v>
      </c>
      <c r="M2510" s="347">
        <f>IF(InpOverride!M2510="",F_Inputs!M2510,InpOverride!M2510)</f>
        <v>0</v>
      </c>
    </row>
    <row r="2511" spans="1:13" x14ac:dyDescent="0.35">
      <c r="A2511" t="s">
        <v>141</v>
      </c>
      <c r="B2511" t="s">
        <v>578</v>
      </c>
      <c r="C2511" t="s">
        <v>579</v>
      </c>
      <c r="D2511" t="s">
        <v>170</v>
      </c>
      <c r="E2511" t="s">
        <v>292</v>
      </c>
      <c r="F2511" s="347">
        <f>IF(InpOverride!F2511="",F_Inputs!F2511,InpOverride!F2511)</f>
        <v>0</v>
      </c>
      <c r="G2511" s="347">
        <f>IF(InpOverride!G2511="",F_Inputs!G2511,InpOverride!G2511)</f>
        <v>0</v>
      </c>
      <c r="H2511" s="347">
        <f>IF(InpOverride!H2511="",F_Inputs!H2511,InpOverride!H2511)</f>
        <v>0</v>
      </c>
      <c r="I2511" s="347">
        <f>IF(InpOverride!I2511="",F_Inputs!I2511,InpOverride!I2511)</f>
        <v>-14.0812123291003</v>
      </c>
      <c r="J2511" s="347">
        <f>IF(InpOverride!J2511="",F_Inputs!J2511,InpOverride!J2511)</f>
        <v>0</v>
      </c>
      <c r="K2511" s="347">
        <f>IF(InpOverride!K2511="",F_Inputs!K2511,InpOverride!K2511)</f>
        <v>0</v>
      </c>
      <c r="L2511" s="347">
        <f>IF(InpOverride!L2511="",F_Inputs!L2511,InpOverride!L2511)</f>
        <v>0</v>
      </c>
      <c r="M2511" s="347">
        <f>IF(InpOverride!M2511="",F_Inputs!M2511,InpOverride!M2511)</f>
        <v>0</v>
      </c>
    </row>
    <row r="2512" spans="1:13" x14ac:dyDescent="0.35">
      <c r="A2512" t="s">
        <v>141</v>
      </c>
      <c r="B2512" t="s">
        <v>580</v>
      </c>
      <c r="C2512" t="s">
        <v>581</v>
      </c>
      <c r="D2512" t="s">
        <v>170</v>
      </c>
      <c r="E2512" t="s">
        <v>292</v>
      </c>
      <c r="F2512" s="347">
        <f>IF(InpOverride!F2512="",F_Inputs!F2512,InpOverride!F2512)</f>
        <v>0</v>
      </c>
      <c r="G2512" s="347">
        <f>IF(InpOverride!G2512="",F_Inputs!G2512,InpOverride!G2512)</f>
        <v>0</v>
      </c>
      <c r="H2512" s="347">
        <f>IF(InpOverride!H2512="",F_Inputs!H2512,InpOverride!H2512)</f>
        <v>0</v>
      </c>
      <c r="I2512" s="347">
        <f>IF(InpOverride!I2512="",F_Inputs!I2512,InpOverride!I2512)</f>
        <v>0</v>
      </c>
      <c r="J2512" s="347">
        <f>IF(InpOverride!J2512="",F_Inputs!J2512,InpOverride!J2512)</f>
        <v>0</v>
      </c>
      <c r="K2512" s="347">
        <f>IF(InpOverride!K2512="",F_Inputs!K2512,InpOverride!K2512)</f>
        <v>0</v>
      </c>
      <c r="L2512" s="347">
        <f>IF(InpOverride!L2512="",F_Inputs!L2512,InpOverride!L2512)</f>
        <v>0</v>
      </c>
      <c r="M2512" s="347">
        <f>IF(InpOverride!M2512="",F_Inputs!M2512,InpOverride!M2512)</f>
        <v>0</v>
      </c>
    </row>
    <row r="2513" spans="1:13" x14ac:dyDescent="0.35">
      <c r="A2513" t="s">
        <v>141</v>
      </c>
      <c r="B2513" t="s">
        <v>582</v>
      </c>
      <c r="C2513" t="s">
        <v>583</v>
      </c>
      <c r="D2513" t="s">
        <v>170</v>
      </c>
      <c r="E2513" t="s">
        <v>292</v>
      </c>
      <c r="F2513" s="347">
        <f>IF(InpOverride!F2513="",F_Inputs!F2513,InpOverride!F2513)</f>
        <v>0</v>
      </c>
      <c r="G2513" s="347">
        <f>IF(InpOverride!G2513="",F_Inputs!G2513,InpOverride!G2513)</f>
        <v>0</v>
      </c>
      <c r="H2513" s="347">
        <f>IF(InpOverride!H2513="",F_Inputs!H2513,InpOverride!H2513)</f>
        <v>0</v>
      </c>
      <c r="I2513" s="347">
        <f>IF(InpOverride!I2513="",F_Inputs!I2513,InpOverride!I2513)</f>
        <v>0</v>
      </c>
      <c r="J2513" s="347">
        <f>IF(InpOverride!J2513="",F_Inputs!J2513,InpOverride!J2513)</f>
        <v>0</v>
      </c>
      <c r="K2513" s="347">
        <f>IF(InpOverride!K2513="",F_Inputs!K2513,InpOverride!K2513)</f>
        <v>0</v>
      </c>
      <c r="L2513" s="347">
        <f>IF(InpOverride!L2513="",F_Inputs!L2513,InpOverride!L2513)</f>
        <v>0</v>
      </c>
      <c r="M2513" s="347">
        <f>IF(InpOverride!M2513="",F_Inputs!M2513,InpOverride!M2513)</f>
        <v>0</v>
      </c>
    </row>
    <row r="2514" spans="1:13" x14ac:dyDescent="0.35">
      <c r="A2514" t="s">
        <v>141</v>
      </c>
      <c r="B2514" t="s">
        <v>584</v>
      </c>
      <c r="C2514" t="s">
        <v>585</v>
      </c>
      <c r="D2514" t="s">
        <v>170</v>
      </c>
      <c r="E2514" t="s">
        <v>292</v>
      </c>
      <c r="F2514" s="347">
        <f>IF(InpOverride!F2514="",F_Inputs!F2514,InpOverride!F2514)</f>
        <v>0</v>
      </c>
      <c r="G2514" s="347">
        <f>IF(InpOverride!G2514="",F_Inputs!G2514,InpOverride!G2514)</f>
        <v>0</v>
      </c>
      <c r="H2514" s="347">
        <f>IF(InpOverride!H2514="",F_Inputs!H2514,InpOverride!H2514)</f>
        <v>0</v>
      </c>
      <c r="I2514" s="347">
        <f>IF(InpOverride!I2514="",F_Inputs!I2514,InpOverride!I2514)</f>
        <v>0</v>
      </c>
      <c r="J2514" s="347">
        <f>IF(InpOverride!J2514="",F_Inputs!J2514,InpOverride!J2514)</f>
        <v>0</v>
      </c>
      <c r="K2514" s="347">
        <f>IF(InpOverride!K2514="",F_Inputs!K2514,InpOverride!K2514)</f>
        <v>0</v>
      </c>
      <c r="L2514" s="347">
        <f>IF(InpOverride!L2514="",F_Inputs!L2514,InpOverride!L2514)</f>
        <v>0</v>
      </c>
      <c r="M2514" s="347">
        <f>IF(InpOverride!M2514="",F_Inputs!M2514,InpOverride!M2514)</f>
        <v>0</v>
      </c>
    </row>
    <row r="2515" spans="1:13" x14ac:dyDescent="0.35">
      <c r="A2515" t="s">
        <v>141</v>
      </c>
      <c r="B2515" t="s">
        <v>586</v>
      </c>
      <c r="C2515" t="s">
        <v>587</v>
      </c>
      <c r="D2515" t="s">
        <v>170</v>
      </c>
      <c r="E2515" t="s">
        <v>292</v>
      </c>
      <c r="F2515" s="347">
        <f>IF(InpOverride!F2515="",F_Inputs!F2515,InpOverride!F2515)</f>
        <v>0</v>
      </c>
      <c r="G2515" s="347">
        <f>IF(InpOverride!G2515="",F_Inputs!G2515,InpOverride!G2515)</f>
        <v>0</v>
      </c>
      <c r="H2515" s="347">
        <f>IF(InpOverride!H2515="",F_Inputs!H2515,InpOverride!H2515)</f>
        <v>0</v>
      </c>
      <c r="I2515" s="347">
        <f>IF(InpOverride!I2515="",F_Inputs!I2515,InpOverride!I2515)</f>
        <v>-10.765660704722</v>
      </c>
      <c r="J2515" s="347">
        <f>IF(InpOverride!J2515="",F_Inputs!J2515,InpOverride!J2515)</f>
        <v>0</v>
      </c>
      <c r="K2515" s="347">
        <f>IF(InpOverride!K2515="",F_Inputs!K2515,InpOverride!K2515)</f>
        <v>0</v>
      </c>
      <c r="L2515" s="347">
        <f>IF(InpOverride!L2515="",F_Inputs!L2515,InpOverride!L2515)</f>
        <v>0</v>
      </c>
      <c r="M2515" s="347">
        <f>IF(InpOverride!M2515="",F_Inputs!M2515,InpOverride!M2515)</f>
        <v>0</v>
      </c>
    </row>
    <row r="2516" spans="1:13" x14ac:dyDescent="0.35">
      <c r="A2516" t="s">
        <v>141</v>
      </c>
      <c r="B2516" t="s">
        <v>588</v>
      </c>
      <c r="C2516" t="s">
        <v>589</v>
      </c>
      <c r="D2516" t="s">
        <v>170</v>
      </c>
      <c r="E2516" t="s">
        <v>292</v>
      </c>
      <c r="F2516" s="347">
        <f>IF(InpOverride!F2516="",F_Inputs!F2516,InpOverride!F2516)</f>
        <v>0</v>
      </c>
      <c r="G2516" s="347">
        <f>IF(InpOverride!G2516="",F_Inputs!G2516,InpOverride!G2516)</f>
        <v>0</v>
      </c>
      <c r="H2516" s="347">
        <f>IF(InpOverride!H2516="",F_Inputs!H2516,InpOverride!H2516)</f>
        <v>0</v>
      </c>
      <c r="I2516" s="347">
        <f>IF(InpOverride!I2516="",F_Inputs!I2516,InpOverride!I2516)</f>
        <v>-14.0812123291003</v>
      </c>
      <c r="J2516" s="347">
        <f>IF(InpOverride!J2516="",F_Inputs!J2516,InpOverride!J2516)</f>
        <v>0</v>
      </c>
      <c r="K2516" s="347">
        <f>IF(InpOverride!K2516="",F_Inputs!K2516,InpOverride!K2516)</f>
        <v>0</v>
      </c>
      <c r="L2516" s="347">
        <f>IF(InpOverride!L2516="",F_Inputs!L2516,InpOverride!L2516)</f>
        <v>0</v>
      </c>
      <c r="M2516" s="347">
        <f>IF(InpOverride!M2516="",F_Inputs!M2516,InpOverride!M2516)</f>
        <v>0</v>
      </c>
    </row>
    <row r="2517" spans="1:13" ht="38.25" x14ac:dyDescent="0.35">
      <c r="A2517" t="s">
        <v>141</v>
      </c>
      <c r="B2517" t="s">
        <v>590</v>
      </c>
      <c r="C2517" s="327" t="s">
        <v>591</v>
      </c>
      <c r="D2517" t="s">
        <v>170</v>
      </c>
      <c r="E2517" t="s">
        <v>292</v>
      </c>
      <c r="F2517" s="347">
        <f>IF(InpOverride!F2517="",F_Inputs!F2517,InpOverride!F2517)</f>
        <v>0</v>
      </c>
      <c r="G2517" s="347">
        <f>IF(InpOverride!G2517="",F_Inputs!G2517,InpOverride!G2517)</f>
        <v>0</v>
      </c>
      <c r="H2517" s="347">
        <f>IF(InpOverride!H2517="",F_Inputs!H2517,InpOverride!H2517)</f>
        <v>0</v>
      </c>
      <c r="I2517" s="347">
        <f>IF(InpOverride!I2517="",F_Inputs!I2517,InpOverride!I2517)</f>
        <v>0</v>
      </c>
      <c r="J2517" s="347">
        <f>IF(InpOverride!J2517="",F_Inputs!J2517,InpOverride!J2517)</f>
        <v>0</v>
      </c>
      <c r="K2517" s="347">
        <f>IF(InpOverride!K2517="",F_Inputs!K2517,InpOverride!K2517)</f>
        <v>0</v>
      </c>
      <c r="L2517" s="347">
        <f>IF(InpOverride!L2517="",F_Inputs!L2517,InpOverride!L2517)</f>
        <v>0</v>
      </c>
      <c r="M2517" s="347">
        <f>IF(InpOverride!M2517="",F_Inputs!M2517,InpOverride!M2517)</f>
        <v>0</v>
      </c>
    </row>
    <row r="2518" spans="1:13" ht="25.5" x14ac:dyDescent="0.35">
      <c r="A2518" t="s">
        <v>141</v>
      </c>
      <c r="B2518" t="s">
        <v>592</v>
      </c>
      <c r="C2518" s="327" t="s">
        <v>593</v>
      </c>
      <c r="D2518" t="s">
        <v>170</v>
      </c>
      <c r="E2518" t="s">
        <v>292</v>
      </c>
      <c r="F2518" s="347">
        <f>IF(InpOverride!F2518="",F_Inputs!F2518,InpOverride!F2518)</f>
        <v>0</v>
      </c>
      <c r="G2518" s="347">
        <f>IF(InpOverride!G2518="",F_Inputs!G2518,InpOverride!G2518)</f>
        <v>0</v>
      </c>
      <c r="H2518" s="347">
        <f>IF(InpOverride!H2518="",F_Inputs!H2518,InpOverride!H2518)</f>
        <v>0</v>
      </c>
      <c r="I2518" s="347">
        <f>IF(InpOverride!I2518="",F_Inputs!I2518,InpOverride!I2518)</f>
        <v>0</v>
      </c>
      <c r="J2518" s="347">
        <f>IF(InpOverride!J2518="",F_Inputs!J2518,InpOverride!J2518)</f>
        <v>0</v>
      </c>
      <c r="K2518" s="347">
        <f>IF(InpOverride!K2518="",F_Inputs!K2518,InpOverride!K2518)</f>
        <v>0</v>
      </c>
      <c r="L2518" s="347">
        <f>IF(InpOverride!L2518="",F_Inputs!L2518,InpOverride!L2518)</f>
        <v>0</v>
      </c>
      <c r="M2518" s="347">
        <f>IF(InpOverride!M2518="",F_Inputs!M2518,InpOverride!M2518)</f>
        <v>0</v>
      </c>
    </row>
    <row r="2519" spans="1:13" ht="38.25" x14ac:dyDescent="0.35">
      <c r="A2519" t="s">
        <v>141</v>
      </c>
      <c r="B2519" t="s">
        <v>594</v>
      </c>
      <c r="C2519" s="327" t="s">
        <v>595</v>
      </c>
      <c r="D2519" t="s">
        <v>170</v>
      </c>
      <c r="E2519" t="s">
        <v>292</v>
      </c>
      <c r="F2519" s="347">
        <f>IF(InpOverride!F2519="",F_Inputs!F2519,InpOverride!F2519)</f>
        <v>0</v>
      </c>
      <c r="G2519" s="347">
        <f>IF(InpOverride!G2519="",F_Inputs!G2519,InpOverride!G2519)</f>
        <v>0</v>
      </c>
      <c r="H2519" s="347">
        <f>IF(InpOverride!H2519="",F_Inputs!H2519,InpOverride!H2519)</f>
        <v>0</v>
      </c>
      <c r="I2519" s="347">
        <f>IF(InpOverride!I2519="",F_Inputs!I2519,InpOverride!I2519)</f>
        <v>0</v>
      </c>
      <c r="J2519" s="347">
        <f>IF(InpOverride!J2519="",F_Inputs!J2519,InpOverride!J2519)</f>
        <v>0</v>
      </c>
      <c r="K2519" s="347">
        <f>IF(InpOverride!K2519="",F_Inputs!K2519,InpOverride!K2519)</f>
        <v>0</v>
      </c>
      <c r="L2519" s="347">
        <f>IF(InpOverride!L2519="",F_Inputs!L2519,InpOverride!L2519)</f>
        <v>0</v>
      </c>
      <c r="M2519" s="347">
        <f>IF(InpOverride!M2519="",F_Inputs!M2519,InpOverride!M2519)</f>
        <v>0</v>
      </c>
    </row>
    <row r="2520" spans="1:13" x14ac:dyDescent="0.35">
      <c r="A2520" t="s">
        <v>141</v>
      </c>
      <c r="B2520" t="s">
        <v>596</v>
      </c>
      <c r="C2520" t="s">
        <v>597</v>
      </c>
      <c r="D2520" t="s">
        <v>170</v>
      </c>
      <c r="E2520" t="s">
        <v>292</v>
      </c>
      <c r="F2520" s="347">
        <f>IF(InpOverride!F2520="",F_Inputs!F2520,InpOverride!F2520)</f>
        <v>0</v>
      </c>
      <c r="G2520" s="347">
        <f>IF(InpOverride!G2520="",F_Inputs!G2520,InpOverride!G2520)</f>
        <v>0</v>
      </c>
      <c r="H2520" s="347">
        <f>IF(InpOverride!H2520="",F_Inputs!H2520,InpOverride!H2520)</f>
        <v>0</v>
      </c>
      <c r="I2520" s="347">
        <f>IF(InpOverride!I2520="",F_Inputs!I2520,InpOverride!I2520)</f>
        <v>0.67796905136834695</v>
      </c>
      <c r="J2520" s="347">
        <f>IF(InpOverride!J2520="",F_Inputs!J2520,InpOverride!J2520)</f>
        <v>0</v>
      </c>
      <c r="K2520" s="347">
        <f>IF(InpOverride!K2520="",F_Inputs!K2520,InpOverride!K2520)</f>
        <v>0</v>
      </c>
      <c r="L2520" s="347">
        <f>IF(InpOverride!L2520="",F_Inputs!L2520,InpOverride!L2520)</f>
        <v>0</v>
      </c>
      <c r="M2520" s="347">
        <f>IF(InpOverride!M2520="",F_Inputs!M2520,InpOverride!M2520)</f>
        <v>0</v>
      </c>
    </row>
    <row r="2521" spans="1:13" x14ac:dyDescent="0.35">
      <c r="A2521" t="s">
        <v>141</v>
      </c>
      <c r="B2521" t="s">
        <v>598</v>
      </c>
      <c r="C2521" t="s">
        <v>599</v>
      </c>
      <c r="D2521" t="s">
        <v>170</v>
      </c>
      <c r="E2521" t="s">
        <v>292</v>
      </c>
      <c r="F2521" s="347">
        <f>IF(InpOverride!F2521="",F_Inputs!F2521,InpOverride!F2521)</f>
        <v>0</v>
      </c>
      <c r="G2521" s="347">
        <f>IF(InpOverride!G2521="",F_Inputs!G2521,InpOverride!G2521)</f>
        <v>0</v>
      </c>
      <c r="H2521" s="347">
        <f>IF(InpOverride!H2521="",F_Inputs!H2521,InpOverride!H2521)</f>
        <v>0</v>
      </c>
      <c r="I2521" s="347">
        <f>IF(InpOverride!I2521="",F_Inputs!I2521,InpOverride!I2521)</f>
        <v>5.7869891006338703</v>
      </c>
      <c r="J2521" s="347">
        <f>IF(InpOverride!J2521="",F_Inputs!J2521,InpOverride!J2521)</f>
        <v>0</v>
      </c>
      <c r="K2521" s="347">
        <f>IF(InpOverride!K2521="",F_Inputs!K2521,InpOverride!K2521)</f>
        <v>0</v>
      </c>
      <c r="L2521" s="347">
        <f>IF(InpOverride!L2521="",F_Inputs!L2521,InpOverride!L2521)</f>
        <v>0</v>
      </c>
      <c r="M2521" s="347">
        <f>IF(InpOverride!M2521="",F_Inputs!M2521,InpOverride!M2521)</f>
        <v>0</v>
      </c>
    </row>
    <row r="2522" spans="1:13" x14ac:dyDescent="0.35">
      <c r="A2522" t="s">
        <v>141</v>
      </c>
      <c r="B2522" t="s">
        <v>600</v>
      </c>
      <c r="C2522" t="s">
        <v>601</v>
      </c>
      <c r="D2522" t="s">
        <v>170</v>
      </c>
      <c r="E2522" t="s">
        <v>292</v>
      </c>
      <c r="F2522" s="347">
        <f>IF(InpOverride!F2522="",F_Inputs!F2522,InpOverride!F2522)</f>
        <v>0</v>
      </c>
      <c r="G2522" s="347">
        <f>IF(InpOverride!G2522="",F_Inputs!G2522,InpOverride!G2522)</f>
        <v>0</v>
      </c>
      <c r="H2522" s="347">
        <f>IF(InpOverride!H2522="",F_Inputs!H2522,InpOverride!H2522)</f>
        <v>0</v>
      </c>
      <c r="I2522" s="347">
        <f>IF(InpOverride!I2522="",F_Inputs!I2522,InpOverride!I2522)</f>
        <v>0</v>
      </c>
      <c r="J2522" s="347">
        <f>IF(InpOverride!J2522="",F_Inputs!J2522,InpOverride!J2522)</f>
        <v>0</v>
      </c>
      <c r="K2522" s="347">
        <f>IF(InpOverride!K2522="",F_Inputs!K2522,InpOverride!K2522)</f>
        <v>0</v>
      </c>
      <c r="L2522" s="347">
        <f>IF(InpOverride!L2522="",F_Inputs!L2522,InpOverride!L2522)</f>
        <v>0</v>
      </c>
      <c r="M2522" s="347">
        <f>IF(InpOverride!M2522="",F_Inputs!M2522,InpOverride!M2522)</f>
        <v>0</v>
      </c>
    </row>
    <row r="2523" spans="1:13" x14ac:dyDescent="0.35">
      <c r="A2523" t="s">
        <v>141</v>
      </c>
      <c r="B2523" t="s">
        <v>602</v>
      </c>
      <c r="C2523" t="s">
        <v>603</v>
      </c>
      <c r="D2523" t="s">
        <v>170</v>
      </c>
      <c r="E2523" t="s">
        <v>292</v>
      </c>
      <c r="F2523" s="347">
        <f>IF(InpOverride!F2523="",F_Inputs!F2523,InpOverride!F2523)</f>
        <v>0</v>
      </c>
      <c r="G2523" s="347">
        <f>IF(InpOverride!G2523="",F_Inputs!G2523,InpOverride!G2523)</f>
        <v>0</v>
      </c>
      <c r="H2523" s="347">
        <f>IF(InpOverride!H2523="",F_Inputs!H2523,InpOverride!H2523)</f>
        <v>0</v>
      </c>
      <c r="I2523" s="347">
        <f>IF(InpOverride!I2523="",F_Inputs!I2523,InpOverride!I2523)</f>
        <v>0</v>
      </c>
      <c r="J2523" s="347">
        <f>IF(InpOverride!J2523="",F_Inputs!J2523,InpOverride!J2523)</f>
        <v>0</v>
      </c>
      <c r="K2523" s="347">
        <f>IF(InpOverride!K2523="",F_Inputs!K2523,InpOverride!K2523)</f>
        <v>0</v>
      </c>
      <c r="L2523" s="347">
        <f>IF(InpOverride!L2523="",F_Inputs!L2523,InpOverride!L2523)</f>
        <v>0</v>
      </c>
      <c r="M2523" s="347">
        <f>IF(InpOverride!M2523="",F_Inputs!M2523,InpOverride!M2523)</f>
        <v>0</v>
      </c>
    </row>
    <row r="2524" spans="1:13" x14ac:dyDescent="0.35">
      <c r="A2524" t="s">
        <v>141</v>
      </c>
      <c r="B2524" t="s">
        <v>604</v>
      </c>
      <c r="C2524" t="s">
        <v>605</v>
      </c>
      <c r="D2524" t="s">
        <v>170</v>
      </c>
      <c r="E2524" t="s">
        <v>292</v>
      </c>
      <c r="F2524" s="347">
        <f>IF(InpOverride!F2524="",F_Inputs!F2524,InpOverride!F2524)</f>
        <v>0</v>
      </c>
      <c r="G2524" s="347">
        <f>IF(InpOverride!G2524="",F_Inputs!G2524,InpOverride!G2524)</f>
        <v>0</v>
      </c>
      <c r="H2524" s="347">
        <f>IF(InpOverride!H2524="",F_Inputs!H2524,InpOverride!H2524)</f>
        <v>0</v>
      </c>
      <c r="I2524" s="347">
        <f>IF(InpOverride!I2524="",F_Inputs!I2524,InpOverride!I2524)</f>
        <v>0</v>
      </c>
      <c r="J2524" s="347">
        <f>IF(InpOverride!J2524="",F_Inputs!J2524,InpOverride!J2524)</f>
        <v>0</v>
      </c>
      <c r="K2524" s="347">
        <f>IF(InpOverride!K2524="",F_Inputs!K2524,InpOverride!K2524)</f>
        <v>0</v>
      </c>
      <c r="L2524" s="347">
        <f>IF(InpOverride!L2524="",F_Inputs!L2524,InpOverride!L2524)</f>
        <v>0</v>
      </c>
      <c r="M2524" s="347">
        <f>IF(InpOverride!M2524="",F_Inputs!M2524,InpOverride!M2524)</f>
        <v>0</v>
      </c>
    </row>
    <row r="2525" spans="1:13" x14ac:dyDescent="0.35">
      <c r="A2525" t="s">
        <v>141</v>
      </c>
      <c r="B2525" t="s">
        <v>606</v>
      </c>
      <c r="C2525" t="s">
        <v>607</v>
      </c>
      <c r="D2525" t="s">
        <v>170</v>
      </c>
      <c r="E2525" t="s">
        <v>292</v>
      </c>
      <c r="F2525" s="347">
        <f>IF(InpOverride!F2525="",F_Inputs!F2525,InpOverride!F2525)</f>
        <v>0</v>
      </c>
      <c r="G2525" s="347">
        <f>IF(InpOverride!G2525="",F_Inputs!G2525,InpOverride!G2525)</f>
        <v>0</v>
      </c>
      <c r="H2525" s="347">
        <f>IF(InpOverride!H2525="",F_Inputs!H2525,InpOverride!H2525)</f>
        <v>0</v>
      </c>
      <c r="I2525" s="347">
        <f>IF(InpOverride!I2525="",F_Inputs!I2525,InpOverride!I2525)</f>
        <v>0.67796905136834695</v>
      </c>
      <c r="J2525" s="347">
        <f>IF(InpOverride!J2525="",F_Inputs!J2525,InpOverride!J2525)</f>
        <v>0</v>
      </c>
      <c r="K2525" s="347">
        <f>IF(InpOverride!K2525="",F_Inputs!K2525,InpOverride!K2525)</f>
        <v>0</v>
      </c>
      <c r="L2525" s="347">
        <f>IF(InpOverride!L2525="",F_Inputs!L2525,InpOverride!L2525)</f>
        <v>0</v>
      </c>
      <c r="M2525" s="347">
        <f>IF(InpOverride!M2525="",F_Inputs!M2525,InpOverride!M2525)</f>
        <v>0</v>
      </c>
    </row>
    <row r="2526" spans="1:13" x14ac:dyDescent="0.35">
      <c r="A2526" t="s">
        <v>141</v>
      </c>
      <c r="B2526" t="s">
        <v>608</v>
      </c>
      <c r="C2526" t="s">
        <v>609</v>
      </c>
      <c r="D2526" t="s">
        <v>170</v>
      </c>
      <c r="E2526" t="s">
        <v>292</v>
      </c>
      <c r="F2526" s="347">
        <f>IF(InpOverride!F2526="",F_Inputs!F2526,InpOverride!F2526)</f>
        <v>0</v>
      </c>
      <c r="G2526" s="347">
        <f>IF(InpOverride!G2526="",F_Inputs!G2526,InpOverride!G2526)</f>
        <v>0</v>
      </c>
      <c r="H2526" s="347">
        <f>IF(InpOverride!H2526="",F_Inputs!H2526,InpOverride!H2526)</f>
        <v>0</v>
      </c>
      <c r="I2526" s="347">
        <f>IF(InpOverride!I2526="",F_Inputs!I2526,InpOverride!I2526)</f>
        <v>5.7869891006338703</v>
      </c>
      <c r="J2526" s="347">
        <f>IF(InpOverride!J2526="",F_Inputs!J2526,InpOverride!J2526)</f>
        <v>0</v>
      </c>
      <c r="K2526" s="347">
        <f>IF(InpOverride!K2526="",F_Inputs!K2526,InpOverride!K2526)</f>
        <v>0</v>
      </c>
      <c r="L2526" s="347">
        <f>IF(InpOverride!L2526="",F_Inputs!L2526,InpOverride!L2526)</f>
        <v>0</v>
      </c>
      <c r="M2526" s="347">
        <f>IF(InpOverride!M2526="",F_Inputs!M2526,InpOverride!M2526)</f>
        <v>0</v>
      </c>
    </row>
    <row r="2527" spans="1:13" x14ac:dyDescent="0.35">
      <c r="A2527" t="s">
        <v>141</v>
      </c>
      <c r="B2527" t="s">
        <v>610</v>
      </c>
      <c r="C2527" t="s">
        <v>611</v>
      </c>
      <c r="D2527" t="s">
        <v>170</v>
      </c>
      <c r="E2527" t="s">
        <v>292</v>
      </c>
      <c r="F2527" s="347">
        <f>IF(InpOverride!F2527="",F_Inputs!F2527,InpOverride!F2527)</f>
        <v>0</v>
      </c>
      <c r="G2527" s="347">
        <f>IF(InpOverride!G2527="",F_Inputs!G2527,InpOverride!G2527)</f>
        <v>0</v>
      </c>
      <c r="H2527" s="347">
        <f>IF(InpOverride!H2527="",F_Inputs!H2527,InpOverride!H2527)</f>
        <v>0</v>
      </c>
      <c r="I2527" s="347">
        <f>IF(InpOverride!I2527="",F_Inputs!I2527,InpOverride!I2527)</f>
        <v>0</v>
      </c>
      <c r="J2527" s="347">
        <f>IF(InpOverride!J2527="",F_Inputs!J2527,InpOverride!J2527)</f>
        <v>0</v>
      </c>
      <c r="K2527" s="347">
        <f>IF(InpOverride!K2527="",F_Inputs!K2527,InpOverride!K2527)</f>
        <v>0</v>
      </c>
      <c r="L2527" s="347">
        <f>IF(InpOverride!L2527="",F_Inputs!L2527,InpOverride!L2527)</f>
        <v>0</v>
      </c>
      <c r="M2527" s="347">
        <f>IF(InpOverride!M2527="",F_Inputs!M2527,InpOverride!M2527)</f>
        <v>0</v>
      </c>
    </row>
    <row r="2528" spans="1:13" x14ac:dyDescent="0.35">
      <c r="A2528" t="s">
        <v>141</v>
      </c>
      <c r="B2528" t="s">
        <v>612</v>
      </c>
      <c r="C2528" t="s">
        <v>613</v>
      </c>
      <c r="D2528" t="s">
        <v>170</v>
      </c>
      <c r="E2528" t="s">
        <v>292</v>
      </c>
      <c r="F2528" s="347">
        <f>IF(InpOverride!F2528="",F_Inputs!F2528,InpOverride!F2528)</f>
        <v>0</v>
      </c>
      <c r="G2528" s="347">
        <f>IF(InpOverride!G2528="",F_Inputs!G2528,InpOverride!G2528)</f>
        <v>0</v>
      </c>
      <c r="H2528" s="347">
        <f>IF(InpOverride!H2528="",F_Inputs!H2528,InpOverride!H2528)</f>
        <v>0</v>
      </c>
      <c r="I2528" s="347">
        <f>IF(InpOverride!I2528="",F_Inputs!I2528,InpOverride!I2528)</f>
        <v>0</v>
      </c>
      <c r="J2528" s="347">
        <f>IF(InpOverride!J2528="",F_Inputs!J2528,InpOverride!J2528)</f>
        <v>0</v>
      </c>
      <c r="K2528" s="347">
        <f>IF(InpOverride!K2528="",F_Inputs!K2528,InpOverride!K2528)</f>
        <v>0</v>
      </c>
      <c r="L2528" s="347">
        <f>IF(InpOverride!L2528="",F_Inputs!L2528,InpOverride!L2528)</f>
        <v>0</v>
      </c>
      <c r="M2528" s="347">
        <f>IF(InpOverride!M2528="",F_Inputs!M2528,InpOverride!M2528)</f>
        <v>0</v>
      </c>
    </row>
    <row r="2529" spans="1:13" x14ac:dyDescent="0.35">
      <c r="A2529" t="s">
        <v>141</v>
      </c>
      <c r="B2529" t="s">
        <v>614</v>
      </c>
      <c r="C2529" t="s">
        <v>615</v>
      </c>
      <c r="D2529" t="s">
        <v>170</v>
      </c>
      <c r="E2529" t="s">
        <v>292</v>
      </c>
      <c r="F2529" s="347">
        <f>IF(InpOverride!F2529="",F_Inputs!F2529,InpOverride!F2529)</f>
        <v>0</v>
      </c>
      <c r="G2529" s="347">
        <f>IF(InpOverride!G2529="",F_Inputs!G2529,InpOverride!G2529)</f>
        <v>0</v>
      </c>
      <c r="H2529" s="347">
        <f>IF(InpOverride!H2529="",F_Inputs!H2529,InpOverride!H2529)</f>
        <v>0</v>
      </c>
      <c r="I2529" s="347">
        <f>IF(InpOverride!I2529="",F_Inputs!I2529,InpOverride!I2529)</f>
        <v>0</v>
      </c>
      <c r="J2529" s="347">
        <f>IF(InpOverride!J2529="",F_Inputs!J2529,InpOverride!J2529)</f>
        <v>0</v>
      </c>
      <c r="K2529" s="347">
        <f>IF(InpOverride!K2529="",F_Inputs!K2529,InpOverride!K2529)</f>
        <v>0</v>
      </c>
      <c r="L2529" s="347">
        <f>IF(InpOverride!L2529="",F_Inputs!L2529,InpOverride!L2529)</f>
        <v>0</v>
      </c>
      <c r="M2529" s="347">
        <f>IF(InpOverride!M2529="",F_Inputs!M2529,InpOverride!M2529)</f>
        <v>0</v>
      </c>
    </row>
    <row r="2530" spans="1:13" x14ac:dyDescent="0.35">
      <c r="A2530" t="s">
        <v>141</v>
      </c>
      <c r="B2530" t="s">
        <v>616</v>
      </c>
      <c r="C2530" t="s">
        <v>617</v>
      </c>
      <c r="D2530" t="s">
        <v>424</v>
      </c>
      <c r="E2530" t="s">
        <v>292</v>
      </c>
      <c r="F2530" s="347">
        <f>IF(InpOverride!F2530="",F_Inputs!F2530,InpOverride!F2530)</f>
        <v>0</v>
      </c>
      <c r="G2530" s="347">
        <f>IF(InpOverride!G2530="",F_Inputs!G2530,InpOverride!G2530)</f>
        <v>0</v>
      </c>
      <c r="H2530" s="347">
        <f>IF(InpOverride!H2530="",F_Inputs!H2530,InpOverride!H2530)</f>
        <v>0</v>
      </c>
      <c r="I2530" s="347">
        <f>IF(InpOverride!I2530="",F_Inputs!I2530,InpOverride!I2530)</f>
        <v>1365.825</v>
      </c>
      <c r="J2530" s="347">
        <f>IF(InpOverride!J2530="",F_Inputs!J2530,InpOverride!J2530)</f>
        <v>0</v>
      </c>
      <c r="K2530" s="347">
        <f>IF(InpOverride!K2530="",F_Inputs!K2530,InpOverride!K2530)</f>
        <v>0</v>
      </c>
      <c r="L2530" s="347">
        <f>IF(InpOverride!L2530="",F_Inputs!L2530,InpOverride!L2530)</f>
        <v>0</v>
      </c>
      <c r="M2530" s="347">
        <f>IF(InpOverride!M2530="",F_Inputs!M2530,InpOverride!M2530)</f>
        <v>0</v>
      </c>
    </row>
    <row r="2531" spans="1:13" x14ac:dyDescent="0.35">
      <c r="A2531" t="s">
        <v>141</v>
      </c>
      <c r="B2531" t="s">
        <v>618</v>
      </c>
      <c r="C2531" t="s">
        <v>619</v>
      </c>
      <c r="D2531" t="s">
        <v>424</v>
      </c>
      <c r="E2531" t="s">
        <v>292</v>
      </c>
      <c r="F2531" s="347">
        <f>IF(InpOverride!F2531="",F_Inputs!F2531,InpOverride!F2531)</f>
        <v>0</v>
      </c>
      <c r="G2531" s="347">
        <f>IF(InpOverride!G2531="",F_Inputs!G2531,InpOverride!G2531)</f>
        <v>0</v>
      </c>
      <c r="H2531" s="347">
        <f>IF(InpOverride!H2531="",F_Inputs!H2531,InpOverride!H2531)</f>
        <v>0</v>
      </c>
      <c r="I2531" s="347">
        <f>IF(InpOverride!I2531="",F_Inputs!I2531,InpOverride!I2531)</f>
        <v>40.42</v>
      </c>
      <c r="J2531" s="347">
        <f>IF(InpOverride!J2531="",F_Inputs!J2531,InpOverride!J2531)</f>
        <v>0</v>
      </c>
      <c r="K2531" s="347">
        <f>IF(InpOverride!K2531="",F_Inputs!K2531,InpOverride!K2531)</f>
        <v>0</v>
      </c>
      <c r="L2531" s="347">
        <f>IF(InpOverride!L2531="",F_Inputs!L2531,InpOverride!L2531)</f>
        <v>0</v>
      </c>
      <c r="M2531" s="347">
        <f>IF(InpOverride!M2531="",F_Inputs!M2531,InpOverride!M2531)</f>
        <v>0</v>
      </c>
    </row>
    <row r="2532" spans="1:13" x14ac:dyDescent="0.35">
      <c r="A2532" t="s">
        <v>141</v>
      </c>
      <c r="B2532" t="s">
        <v>620</v>
      </c>
      <c r="C2532" t="s">
        <v>621</v>
      </c>
      <c r="D2532" t="s">
        <v>176</v>
      </c>
      <c r="E2532" t="s">
        <v>292</v>
      </c>
      <c r="F2532" s="347">
        <f>IF(InpOverride!F2532="",F_Inputs!F2532,InpOverride!F2532)</f>
        <v>0</v>
      </c>
      <c r="G2532" s="347">
        <f>IF(InpOverride!G2532="",F_Inputs!G2532,InpOverride!G2532)</f>
        <v>0</v>
      </c>
      <c r="H2532" s="347">
        <f>IF(InpOverride!H2532="",F_Inputs!H2532,InpOverride!H2532)</f>
        <v>0</v>
      </c>
      <c r="I2532" s="347">
        <f>IF(InpOverride!I2532="",F_Inputs!I2532,InpOverride!I2532)</f>
        <v>2.95938352277927E-2</v>
      </c>
      <c r="J2532" s="347">
        <f>IF(InpOverride!J2532="",F_Inputs!J2532,InpOverride!J2532)</f>
        <v>0</v>
      </c>
      <c r="K2532" s="347">
        <f>IF(InpOverride!K2532="",F_Inputs!K2532,InpOverride!K2532)</f>
        <v>0</v>
      </c>
      <c r="L2532" s="347">
        <f>IF(InpOverride!L2532="",F_Inputs!L2532,InpOverride!L2532)</f>
        <v>0</v>
      </c>
      <c r="M2532" s="347">
        <f>IF(InpOverride!M2532="",F_Inputs!M2532,InpOverride!M2532)</f>
        <v>0</v>
      </c>
    </row>
    <row r="2533" spans="1:13" x14ac:dyDescent="0.35">
      <c r="A2533" t="s">
        <v>141</v>
      </c>
      <c r="B2533" t="s">
        <v>622</v>
      </c>
      <c r="C2533" t="s">
        <v>623</v>
      </c>
      <c r="D2533" t="s">
        <v>424</v>
      </c>
      <c r="E2533" t="s">
        <v>292</v>
      </c>
      <c r="F2533" s="347">
        <f>IF(InpOverride!F2533="",F_Inputs!F2533,InpOverride!F2533)</f>
        <v>0</v>
      </c>
      <c r="G2533" s="347">
        <f>IF(InpOverride!G2533="",F_Inputs!G2533,InpOverride!G2533)</f>
        <v>0</v>
      </c>
      <c r="H2533" s="347">
        <f>IF(InpOverride!H2533="",F_Inputs!H2533,InpOverride!H2533)</f>
        <v>0</v>
      </c>
      <c r="I2533" s="347">
        <f>IF(InpOverride!I2533="",F_Inputs!I2533,InpOverride!I2533)</f>
        <v>978.29503477981996</v>
      </c>
      <c r="J2533" s="347">
        <f>IF(InpOverride!J2533="",F_Inputs!J2533,InpOverride!J2533)</f>
        <v>0</v>
      </c>
      <c r="K2533" s="347">
        <f>IF(InpOverride!K2533="",F_Inputs!K2533,InpOverride!K2533)</f>
        <v>0</v>
      </c>
      <c r="L2533" s="347">
        <f>IF(InpOverride!L2533="",F_Inputs!L2533,InpOverride!L2533)</f>
        <v>0</v>
      </c>
      <c r="M2533" s="347">
        <f>IF(InpOverride!M2533="",F_Inputs!M2533,InpOverride!M2533)</f>
        <v>0</v>
      </c>
    </row>
    <row r="2534" spans="1:13" x14ac:dyDescent="0.35">
      <c r="A2534" t="s">
        <v>141</v>
      </c>
      <c r="B2534" t="s">
        <v>624</v>
      </c>
      <c r="C2534" t="s">
        <v>625</v>
      </c>
      <c r="D2534" t="s">
        <v>424</v>
      </c>
      <c r="E2534" t="s">
        <v>292</v>
      </c>
      <c r="F2534" s="347">
        <f>IF(InpOverride!F2534="",F_Inputs!F2534,InpOverride!F2534)</f>
        <v>0</v>
      </c>
      <c r="G2534" s="347">
        <f>IF(InpOverride!G2534="",F_Inputs!G2534,InpOverride!G2534)</f>
        <v>0</v>
      </c>
      <c r="H2534" s="347">
        <f>IF(InpOverride!H2534="",F_Inputs!H2534,InpOverride!H2534)</f>
        <v>0</v>
      </c>
      <c r="I2534" s="347">
        <f>IF(InpOverride!I2534="",F_Inputs!I2534,InpOverride!I2534)</f>
        <v>38.578919281422699</v>
      </c>
      <c r="J2534" s="347">
        <f>IF(InpOverride!J2534="",F_Inputs!J2534,InpOverride!J2534)</f>
        <v>0</v>
      </c>
      <c r="K2534" s="347">
        <f>IF(InpOverride!K2534="",F_Inputs!K2534,InpOverride!K2534)</f>
        <v>0</v>
      </c>
      <c r="L2534" s="347">
        <f>IF(InpOverride!L2534="",F_Inputs!L2534,InpOverride!L2534)</f>
        <v>0</v>
      </c>
      <c r="M2534" s="347">
        <f>IF(InpOverride!M2534="",F_Inputs!M2534,InpOverride!M2534)</f>
        <v>0</v>
      </c>
    </row>
    <row r="2535" spans="1:13" x14ac:dyDescent="0.35">
      <c r="A2535" t="s">
        <v>141</v>
      </c>
      <c r="B2535" t="s">
        <v>626</v>
      </c>
      <c r="C2535" t="s">
        <v>627</v>
      </c>
      <c r="D2535" t="s">
        <v>424</v>
      </c>
      <c r="E2535" t="s">
        <v>292</v>
      </c>
      <c r="F2535" s="347">
        <f>IF(InpOverride!F2535="",F_Inputs!F2535,InpOverride!F2535)</f>
        <v>0</v>
      </c>
      <c r="G2535" s="347">
        <f>IF(InpOverride!G2535="",F_Inputs!G2535,InpOverride!G2535)</f>
        <v>0</v>
      </c>
      <c r="H2535" s="347">
        <f>IF(InpOverride!H2535="",F_Inputs!H2535,InpOverride!H2535)</f>
        <v>0</v>
      </c>
      <c r="I2535" s="347">
        <f>IF(InpOverride!I2535="",F_Inputs!I2535,InpOverride!I2535)</f>
        <v>966.77200048270504</v>
      </c>
      <c r="J2535" s="347">
        <f>IF(InpOverride!J2535="",F_Inputs!J2535,InpOverride!J2535)</f>
        <v>0</v>
      </c>
      <c r="K2535" s="347">
        <f>IF(InpOverride!K2535="",F_Inputs!K2535,InpOverride!K2535)</f>
        <v>0</v>
      </c>
      <c r="L2535" s="347">
        <f>IF(InpOverride!L2535="",F_Inputs!L2535,InpOverride!L2535)</f>
        <v>0</v>
      </c>
      <c r="M2535" s="347">
        <f>IF(InpOverride!M2535="",F_Inputs!M2535,InpOverride!M2535)</f>
        <v>0</v>
      </c>
    </row>
    <row r="2536" spans="1:13" x14ac:dyDescent="0.35">
      <c r="A2536" t="s">
        <v>141</v>
      </c>
      <c r="B2536" t="s">
        <v>628</v>
      </c>
      <c r="C2536" t="s">
        <v>629</v>
      </c>
      <c r="D2536" t="s">
        <v>424</v>
      </c>
      <c r="E2536" t="s">
        <v>292</v>
      </c>
      <c r="F2536" s="347">
        <f>IF(InpOverride!F2536="",F_Inputs!F2536,InpOverride!F2536)</f>
        <v>0</v>
      </c>
      <c r="G2536" s="347">
        <f>IF(InpOverride!G2536="",F_Inputs!G2536,InpOverride!G2536)</f>
        <v>0</v>
      </c>
      <c r="H2536" s="347">
        <f>IF(InpOverride!H2536="",F_Inputs!H2536,InpOverride!H2536)</f>
        <v>0</v>
      </c>
      <c r="I2536" s="347">
        <f>IF(InpOverride!I2536="",F_Inputs!I2536,InpOverride!I2536)</f>
        <v>85.977872000000005</v>
      </c>
      <c r="J2536" s="347">
        <f>IF(InpOverride!J2536="",F_Inputs!J2536,InpOverride!J2536)</f>
        <v>0</v>
      </c>
      <c r="K2536" s="347">
        <f>IF(InpOverride!K2536="",F_Inputs!K2536,InpOverride!K2536)</f>
        <v>0</v>
      </c>
      <c r="L2536" s="347">
        <f>IF(InpOverride!L2536="",F_Inputs!L2536,InpOverride!L2536)</f>
        <v>0</v>
      </c>
      <c r="M2536" s="347">
        <f>IF(InpOverride!M2536="",F_Inputs!M2536,InpOverride!M2536)</f>
        <v>0</v>
      </c>
    </row>
    <row r="2537" spans="1:13" x14ac:dyDescent="0.35">
      <c r="A2537" t="s">
        <v>141</v>
      </c>
      <c r="B2537" t="s">
        <v>630</v>
      </c>
      <c r="C2537" t="s">
        <v>631</v>
      </c>
      <c r="D2537" t="s">
        <v>188</v>
      </c>
      <c r="E2537" t="s">
        <v>292</v>
      </c>
      <c r="F2537" s="347">
        <f>IF(InpOverride!F2537="",F_Inputs!F2537,InpOverride!F2537)</f>
        <v>0</v>
      </c>
      <c r="G2537" s="347">
        <f>IF(InpOverride!G2537="",F_Inputs!G2537,InpOverride!G2537)</f>
        <v>0</v>
      </c>
      <c r="H2537" s="347">
        <f>IF(InpOverride!H2537="",F_Inputs!H2537,InpOverride!H2537)</f>
        <v>0</v>
      </c>
      <c r="I2537" s="347">
        <f>IF(InpOverride!I2537="",F_Inputs!I2537,InpOverride!I2537)</f>
        <v>3830548.9133624798</v>
      </c>
      <c r="J2537" s="347">
        <f>IF(InpOverride!J2537="",F_Inputs!J2537,InpOverride!J2537)</f>
        <v>0</v>
      </c>
      <c r="K2537" s="347">
        <f>IF(InpOverride!K2537="",F_Inputs!K2537,InpOverride!K2537)</f>
        <v>0</v>
      </c>
      <c r="L2537" s="347">
        <f>IF(InpOverride!L2537="",F_Inputs!L2537,InpOverride!L2537)</f>
        <v>0</v>
      </c>
      <c r="M2537" s="347">
        <f>IF(InpOverride!M2537="",F_Inputs!M2537,InpOverride!M2537)</f>
        <v>0</v>
      </c>
    </row>
    <row r="2538" spans="1:13" x14ac:dyDescent="0.35">
      <c r="A2538" t="s">
        <v>141</v>
      </c>
      <c r="B2538" t="s">
        <v>632</v>
      </c>
      <c r="C2538" t="s">
        <v>633</v>
      </c>
      <c r="D2538" t="s">
        <v>188</v>
      </c>
      <c r="E2538" t="s">
        <v>292</v>
      </c>
      <c r="F2538" s="347">
        <f>IF(InpOverride!F2538="",F_Inputs!F2538,InpOverride!F2538)</f>
        <v>0</v>
      </c>
      <c r="G2538" s="347">
        <f>IF(InpOverride!G2538="",F_Inputs!G2538,InpOverride!G2538)</f>
        <v>0</v>
      </c>
      <c r="H2538" s="347">
        <f>IF(InpOverride!H2538="",F_Inputs!H2538,InpOverride!H2538)</f>
        <v>0</v>
      </c>
      <c r="I2538" s="347">
        <f>IF(InpOverride!I2538="",F_Inputs!I2538,InpOverride!I2538)</f>
        <v>2867507.5049870699</v>
      </c>
      <c r="J2538" s="347">
        <f>IF(InpOverride!J2538="",F_Inputs!J2538,InpOverride!J2538)</f>
        <v>0</v>
      </c>
      <c r="K2538" s="347">
        <f>IF(InpOverride!K2538="",F_Inputs!K2538,InpOverride!K2538)</f>
        <v>0</v>
      </c>
      <c r="L2538" s="347">
        <f>IF(InpOverride!L2538="",F_Inputs!L2538,InpOverride!L2538)</f>
        <v>0</v>
      </c>
      <c r="M2538" s="347">
        <f>IF(InpOverride!M2538="",F_Inputs!M2538,InpOverride!M2538)</f>
        <v>0</v>
      </c>
    </row>
    <row r="2539" spans="1:13" x14ac:dyDescent="0.35">
      <c r="A2539" t="s">
        <v>141</v>
      </c>
      <c r="B2539" t="s">
        <v>634</v>
      </c>
      <c r="C2539" t="s">
        <v>635</v>
      </c>
      <c r="D2539" t="s">
        <v>636</v>
      </c>
      <c r="E2539" t="s">
        <v>292</v>
      </c>
      <c r="F2539" s="347">
        <f>IF(InpOverride!F2539="",F_Inputs!F2539,InpOverride!F2539)</f>
        <v>0</v>
      </c>
      <c r="G2539" s="347">
        <f>IF(InpOverride!G2539="",F_Inputs!G2539,InpOverride!G2539)</f>
        <v>0</v>
      </c>
      <c r="H2539" s="347">
        <f>IF(InpOverride!H2539="",F_Inputs!H2539,InpOverride!H2539)</f>
        <v>0</v>
      </c>
      <c r="I2539" s="347">
        <f>IF(InpOverride!I2539="",F_Inputs!I2539,InpOverride!I2539)</f>
        <v>0</v>
      </c>
      <c r="J2539" s="347">
        <f>IF(InpOverride!J2539="",F_Inputs!J2539,InpOverride!J2539)</f>
        <v>0</v>
      </c>
      <c r="K2539" s="347">
        <f>IF(InpOverride!K2539="",F_Inputs!K2539,InpOverride!K2539)</f>
        <v>0</v>
      </c>
      <c r="L2539" s="347">
        <f>IF(InpOverride!L2539="",F_Inputs!L2539,InpOverride!L2539)</f>
        <v>0</v>
      </c>
      <c r="M2539" s="347">
        <f>IF(InpOverride!M2539="",F_Inputs!M2539,InpOverride!M2539)</f>
        <v>0</v>
      </c>
    </row>
    <row r="2540" spans="1:13" x14ac:dyDescent="0.35">
      <c r="A2540" t="s">
        <v>141</v>
      </c>
      <c r="B2540" t="s">
        <v>637</v>
      </c>
      <c r="C2540" t="s">
        <v>638</v>
      </c>
      <c r="D2540" t="s">
        <v>636</v>
      </c>
      <c r="E2540" t="s">
        <v>292</v>
      </c>
      <c r="F2540" s="347">
        <f>IF(InpOverride!F2540="",F_Inputs!F2540,InpOverride!F2540)</f>
        <v>0</v>
      </c>
      <c r="G2540" s="347">
        <f>IF(InpOverride!G2540="",F_Inputs!G2540,InpOverride!G2540)</f>
        <v>0</v>
      </c>
      <c r="H2540" s="347">
        <f>IF(InpOverride!H2540="",F_Inputs!H2540,InpOverride!H2540)</f>
        <v>0</v>
      </c>
      <c r="I2540" s="347">
        <f>IF(InpOverride!I2540="",F_Inputs!I2540,InpOverride!I2540)</f>
        <v>0</v>
      </c>
      <c r="J2540" s="347">
        <f>IF(InpOverride!J2540="",F_Inputs!J2540,InpOverride!J2540)</f>
        <v>0</v>
      </c>
      <c r="K2540" s="347">
        <f>IF(InpOverride!K2540="",F_Inputs!K2540,InpOverride!K2540)</f>
        <v>0</v>
      </c>
      <c r="L2540" s="347">
        <f>IF(InpOverride!L2540="",F_Inputs!L2540,InpOverride!L2540)</f>
        <v>0</v>
      </c>
      <c r="M2540" s="347">
        <f>IF(InpOverride!M2540="",F_Inputs!M2540,InpOverride!M2540)</f>
        <v>0</v>
      </c>
    </row>
    <row r="2541" spans="1:13" x14ac:dyDescent="0.35">
      <c r="A2541" t="s">
        <v>141</v>
      </c>
      <c r="B2541" t="s">
        <v>639</v>
      </c>
      <c r="C2541" t="s">
        <v>640</v>
      </c>
      <c r="D2541" t="s">
        <v>176</v>
      </c>
      <c r="E2541" t="s">
        <v>292</v>
      </c>
      <c r="F2541" s="347">
        <f>IF(InpOverride!F2541="",F_Inputs!F2541,InpOverride!F2541)</f>
        <v>0</v>
      </c>
      <c r="G2541" s="347">
        <f>IF(InpOverride!G2541="",F_Inputs!G2541,InpOverride!G2541)</f>
        <v>0</v>
      </c>
      <c r="H2541" s="347">
        <f>IF(InpOverride!H2541="",F_Inputs!H2541,InpOverride!H2541)</f>
        <v>0</v>
      </c>
      <c r="I2541" s="347">
        <f>IF(InpOverride!I2541="",F_Inputs!I2541,InpOverride!I2541)</f>
        <v>0</v>
      </c>
      <c r="J2541" s="347">
        <f>IF(InpOverride!J2541="",F_Inputs!J2541,InpOverride!J2541)</f>
        <v>0</v>
      </c>
      <c r="K2541" s="347">
        <f>IF(InpOverride!K2541="",F_Inputs!K2541,InpOverride!K2541)</f>
        <v>0</v>
      </c>
      <c r="L2541" s="347">
        <f>IF(InpOverride!L2541="",F_Inputs!L2541,InpOverride!L2541)</f>
        <v>0</v>
      </c>
      <c r="M2541" s="347">
        <f>IF(InpOverride!M2541="",F_Inputs!M2541,InpOverride!M2541)</f>
        <v>0</v>
      </c>
    </row>
    <row r="2542" spans="1:13" x14ac:dyDescent="0.35">
      <c r="A2542" t="s">
        <v>141</v>
      </c>
      <c r="B2542" t="s">
        <v>641</v>
      </c>
      <c r="C2542" t="s">
        <v>642</v>
      </c>
      <c r="D2542" t="s">
        <v>636</v>
      </c>
      <c r="E2542" t="s">
        <v>292</v>
      </c>
      <c r="F2542" s="347">
        <f>IF(InpOverride!F2542="",F_Inputs!F2542,InpOverride!F2542)</f>
        <v>0</v>
      </c>
      <c r="G2542" s="347">
        <f>IF(InpOverride!G2542="",F_Inputs!G2542,InpOverride!G2542)</f>
        <v>0</v>
      </c>
      <c r="H2542" s="347">
        <f>IF(InpOverride!H2542="",F_Inputs!H2542,InpOverride!H2542)</f>
        <v>0</v>
      </c>
      <c r="I2542" s="347">
        <f>IF(InpOverride!I2542="",F_Inputs!I2542,InpOverride!I2542)</f>
        <v>0</v>
      </c>
      <c r="J2542" s="347">
        <f>IF(InpOverride!J2542="",F_Inputs!J2542,InpOverride!J2542)</f>
        <v>0</v>
      </c>
      <c r="K2542" s="347">
        <f>IF(InpOverride!K2542="",F_Inputs!K2542,InpOverride!K2542)</f>
        <v>0</v>
      </c>
      <c r="L2542" s="347">
        <f>IF(InpOverride!L2542="",F_Inputs!L2542,InpOverride!L2542)</f>
        <v>0</v>
      </c>
      <c r="M2542" s="347">
        <f>IF(InpOverride!M2542="",F_Inputs!M2542,InpOverride!M2542)</f>
        <v>0</v>
      </c>
    </row>
    <row r="2543" spans="1:13" x14ac:dyDescent="0.35">
      <c r="A2543" t="s">
        <v>141</v>
      </c>
      <c r="B2543" t="s">
        <v>643</v>
      </c>
      <c r="C2543" t="s">
        <v>644</v>
      </c>
      <c r="D2543" t="s">
        <v>176</v>
      </c>
      <c r="E2543" t="s">
        <v>292</v>
      </c>
      <c r="F2543" s="347">
        <f>IF(InpOverride!F2543="",F_Inputs!F2543,InpOverride!F2543)</f>
        <v>0</v>
      </c>
      <c r="G2543" s="347">
        <f>IF(InpOverride!G2543="",F_Inputs!G2543,InpOverride!G2543)</f>
        <v>0</v>
      </c>
      <c r="H2543" s="347">
        <f>IF(InpOverride!H2543="",F_Inputs!H2543,InpOverride!H2543)</f>
        <v>0</v>
      </c>
      <c r="I2543" s="347">
        <f>IF(InpOverride!I2543="",F_Inputs!I2543,InpOverride!I2543)</f>
        <v>0.118608286784361</v>
      </c>
      <c r="J2543" s="347">
        <f>IF(InpOverride!J2543="",F_Inputs!J2543,InpOverride!J2543)</f>
        <v>0</v>
      </c>
      <c r="K2543" s="347">
        <f>IF(InpOverride!K2543="",F_Inputs!K2543,InpOverride!K2543)</f>
        <v>0</v>
      </c>
      <c r="L2543" s="347">
        <f>IF(InpOverride!L2543="",F_Inputs!L2543,InpOverride!L2543)</f>
        <v>0</v>
      </c>
      <c r="M2543" s="347">
        <f>IF(InpOverride!M2543="",F_Inputs!M2543,InpOverride!M2543)</f>
        <v>0</v>
      </c>
    </row>
    <row r="2544" spans="1:13" x14ac:dyDescent="0.35">
      <c r="A2544" t="s">
        <v>141</v>
      </c>
      <c r="B2544" t="s">
        <v>645</v>
      </c>
      <c r="C2544" t="s">
        <v>646</v>
      </c>
      <c r="D2544" t="s">
        <v>636</v>
      </c>
      <c r="E2544" t="s">
        <v>292</v>
      </c>
      <c r="F2544" s="347">
        <f>IF(InpOverride!F2544="",F_Inputs!F2544,InpOverride!F2544)</f>
        <v>0</v>
      </c>
      <c r="G2544" s="347">
        <f>IF(InpOverride!G2544="",F_Inputs!G2544,InpOverride!G2544)</f>
        <v>0</v>
      </c>
      <c r="H2544" s="347">
        <f>IF(InpOverride!H2544="",F_Inputs!H2544,InpOverride!H2544)</f>
        <v>0</v>
      </c>
      <c r="I2544" s="347">
        <f>IF(InpOverride!I2544="",F_Inputs!I2544,InpOverride!I2544)</f>
        <v>0</v>
      </c>
      <c r="J2544" s="347">
        <f>IF(InpOverride!J2544="",F_Inputs!J2544,InpOverride!J2544)</f>
        <v>0</v>
      </c>
      <c r="K2544" s="347">
        <f>IF(InpOverride!K2544="",F_Inputs!K2544,InpOverride!K2544)</f>
        <v>0</v>
      </c>
      <c r="L2544" s="347">
        <f>IF(InpOverride!L2544="",F_Inputs!L2544,InpOverride!L2544)</f>
        <v>0</v>
      </c>
      <c r="M2544" s="347">
        <f>IF(InpOverride!M2544="",F_Inputs!M2544,InpOverride!M2544)</f>
        <v>0</v>
      </c>
    </row>
    <row r="2545" spans="1:13" x14ac:dyDescent="0.35">
      <c r="A2545" t="s">
        <v>141</v>
      </c>
      <c r="B2545" t="s">
        <v>647</v>
      </c>
      <c r="C2545" t="s">
        <v>648</v>
      </c>
      <c r="D2545" t="s">
        <v>176</v>
      </c>
      <c r="E2545" t="s">
        <v>292</v>
      </c>
      <c r="F2545" s="347">
        <f>IF(InpOverride!F2545="",F_Inputs!F2545,InpOverride!F2545)</f>
        <v>0</v>
      </c>
      <c r="G2545" s="347">
        <f>IF(InpOverride!G2545="",F_Inputs!G2545,InpOverride!G2545)</f>
        <v>0</v>
      </c>
      <c r="H2545" s="347">
        <f>IF(InpOverride!H2545="",F_Inputs!H2545,InpOverride!H2545)</f>
        <v>0</v>
      </c>
      <c r="I2545" s="347">
        <f>IF(InpOverride!I2545="",F_Inputs!I2545,InpOverride!I2545)</f>
        <v>0.88139138813406803</v>
      </c>
      <c r="J2545" s="347">
        <f>IF(InpOverride!J2545="",F_Inputs!J2545,InpOverride!J2545)</f>
        <v>0</v>
      </c>
      <c r="K2545" s="347">
        <f>IF(InpOverride!K2545="",F_Inputs!K2545,InpOverride!K2545)</f>
        <v>0</v>
      </c>
      <c r="L2545" s="347">
        <f>IF(InpOverride!L2545="",F_Inputs!L2545,InpOverride!L2545)</f>
        <v>0</v>
      </c>
      <c r="M2545" s="347">
        <f>IF(InpOverride!M2545="",F_Inputs!M2545,InpOverride!M2545)</f>
        <v>0</v>
      </c>
    </row>
    <row r="2546" spans="1:13" x14ac:dyDescent="0.35">
      <c r="A2546" t="s">
        <v>141</v>
      </c>
      <c r="B2546" t="s">
        <v>649</v>
      </c>
      <c r="C2546" t="s">
        <v>650</v>
      </c>
      <c r="D2546" t="s">
        <v>176</v>
      </c>
      <c r="E2546" t="s">
        <v>292</v>
      </c>
      <c r="F2546" s="347">
        <f>IF(InpOverride!F2546="",F_Inputs!F2546,InpOverride!F2546)</f>
        <v>0</v>
      </c>
      <c r="G2546" s="347">
        <f>IF(InpOverride!G2546="",F_Inputs!G2546,InpOverride!G2546)</f>
        <v>0</v>
      </c>
      <c r="H2546" s="347">
        <f>IF(InpOverride!H2546="",F_Inputs!H2546,InpOverride!H2546)</f>
        <v>0</v>
      </c>
      <c r="I2546" s="347">
        <f>IF(InpOverride!I2546="",F_Inputs!I2546,InpOverride!I2546)</f>
        <v>0</v>
      </c>
      <c r="J2546" s="347">
        <f>IF(InpOverride!J2546="",F_Inputs!J2546,InpOverride!J2546)</f>
        <v>0</v>
      </c>
      <c r="K2546" s="347">
        <f>IF(InpOverride!K2546="",F_Inputs!K2546,InpOverride!K2546)</f>
        <v>0</v>
      </c>
      <c r="L2546" s="347">
        <f>IF(InpOverride!L2546="",F_Inputs!L2546,InpOverride!L2546)</f>
        <v>0</v>
      </c>
      <c r="M2546" s="347">
        <f>IF(InpOverride!M2546="",F_Inputs!M2546,InpOverride!M2546)</f>
        <v>0</v>
      </c>
    </row>
    <row r="2547" spans="1:13" x14ac:dyDescent="0.35">
      <c r="A2547" t="s">
        <v>141</v>
      </c>
      <c r="B2547" t="s">
        <v>651</v>
      </c>
      <c r="C2547" t="s">
        <v>652</v>
      </c>
      <c r="D2547" t="s">
        <v>176</v>
      </c>
      <c r="E2547" t="s">
        <v>292</v>
      </c>
      <c r="F2547" s="347">
        <f>IF(InpOverride!F2547="",F_Inputs!F2547,InpOverride!F2547)</f>
        <v>0</v>
      </c>
      <c r="G2547" s="347">
        <f>IF(InpOverride!G2547="",F_Inputs!G2547,InpOverride!G2547)</f>
        <v>0</v>
      </c>
      <c r="H2547" s="347">
        <f>IF(InpOverride!H2547="",F_Inputs!H2547,InpOverride!H2547)</f>
        <v>0</v>
      </c>
      <c r="I2547" s="347">
        <f>IF(InpOverride!I2547="",F_Inputs!I2547,InpOverride!I2547)</f>
        <v>0</v>
      </c>
      <c r="J2547" s="347">
        <f>IF(InpOverride!J2547="",F_Inputs!J2547,InpOverride!J2547)</f>
        <v>0</v>
      </c>
      <c r="K2547" s="347">
        <f>IF(InpOverride!K2547="",F_Inputs!K2547,InpOverride!K2547)</f>
        <v>0</v>
      </c>
      <c r="L2547" s="347">
        <f>IF(InpOverride!L2547="",F_Inputs!L2547,InpOverride!L2547)</f>
        <v>0</v>
      </c>
      <c r="M2547" s="347">
        <f>IF(InpOverride!M2547="",F_Inputs!M2547,InpOverride!M2547)</f>
        <v>0</v>
      </c>
    </row>
    <row r="2548" spans="1:13" x14ac:dyDescent="0.35">
      <c r="A2548" t="s">
        <v>141</v>
      </c>
      <c r="B2548" t="s">
        <v>653</v>
      </c>
      <c r="C2548" t="s">
        <v>654</v>
      </c>
      <c r="D2548" t="s">
        <v>176</v>
      </c>
      <c r="E2548" t="s">
        <v>292</v>
      </c>
      <c r="F2548" s="347">
        <f>IF(InpOverride!F2548="",F_Inputs!F2548,InpOverride!F2548)</f>
        <v>0</v>
      </c>
      <c r="G2548" s="347">
        <f>IF(InpOverride!G2548="",F_Inputs!G2548,InpOverride!G2548)</f>
        <v>0</v>
      </c>
      <c r="H2548" s="347">
        <f>IF(InpOverride!H2548="",F_Inputs!H2548,InpOverride!H2548)</f>
        <v>0</v>
      </c>
      <c r="I2548" s="347">
        <f>IF(InpOverride!I2548="",F_Inputs!I2548,InpOverride!I2548)</f>
        <v>0</v>
      </c>
      <c r="J2548" s="347">
        <f>IF(InpOverride!J2548="",F_Inputs!J2548,InpOverride!J2548)</f>
        <v>0</v>
      </c>
      <c r="K2548" s="347">
        <f>IF(InpOverride!K2548="",F_Inputs!K2548,InpOverride!K2548)</f>
        <v>0</v>
      </c>
      <c r="L2548" s="347">
        <f>IF(InpOverride!L2548="",F_Inputs!L2548,InpOverride!L2548)</f>
        <v>0</v>
      </c>
      <c r="M2548" s="347">
        <f>IF(InpOverride!M2548="",F_Inputs!M2548,InpOverride!M2548)</f>
        <v>0</v>
      </c>
    </row>
    <row r="2549" spans="1:13" x14ac:dyDescent="0.35">
      <c r="A2549" t="s">
        <v>141</v>
      </c>
      <c r="B2549" t="s">
        <v>655</v>
      </c>
      <c r="C2549" t="s">
        <v>656</v>
      </c>
      <c r="D2549" t="s">
        <v>189</v>
      </c>
      <c r="E2549" t="s">
        <v>292</v>
      </c>
      <c r="F2549" s="347">
        <f>IF(InpOverride!F2549="",F_Inputs!F2549,InpOverride!F2549)</f>
        <v>0</v>
      </c>
      <c r="G2549" s="347">
        <f>IF(InpOverride!G2549="",F_Inputs!G2549,InpOverride!G2549)</f>
        <v>0</v>
      </c>
      <c r="H2549" s="347">
        <f>IF(InpOverride!H2549="",F_Inputs!H2549,InpOverride!H2549)</f>
        <v>0</v>
      </c>
      <c r="I2549" s="347">
        <f>IF(InpOverride!I2549="",F_Inputs!I2549,InpOverride!I2549)</f>
        <v>0</v>
      </c>
      <c r="J2549" s="347">
        <f>IF(InpOverride!J2549="",F_Inputs!J2549,InpOverride!J2549)</f>
        <v>0</v>
      </c>
      <c r="K2549" s="347">
        <f>IF(InpOverride!K2549="",F_Inputs!K2549,InpOverride!K2549)</f>
        <v>0</v>
      </c>
      <c r="L2549" s="347">
        <f>IF(InpOverride!L2549="",F_Inputs!L2549,InpOverride!L2549)</f>
        <v>0</v>
      </c>
      <c r="M2549" s="347">
        <f>IF(InpOverride!M2549="",F_Inputs!M2549,InpOverride!M2549)</f>
        <v>0</v>
      </c>
    </row>
    <row r="2550" spans="1:13" x14ac:dyDescent="0.35">
      <c r="A2550" t="s">
        <v>141</v>
      </c>
      <c r="B2550" t="s">
        <v>657</v>
      </c>
      <c r="C2550" t="s">
        <v>658</v>
      </c>
      <c r="D2550" t="s">
        <v>170</v>
      </c>
      <c r="E2550" t="s">
        <v>292</v>
      </c>
      <c r="F2550" s="347">
        <f>IF(InpOverride!F2550="",F_Inputs!F2550,InpOverride!F2550)</f>
        <v>0</v>
      </c>
      <c r="G2550" s="347">
        <f>IF(InpOverride!G2550="",F_Inputs!G2550,InpOverride!G2550)</f>
        <v>0</v>
      </c>
      <c r="H2550" s="347">
        <f>IF(InpOverride!H2550="",F_Inputs!H2550,InpOverride!H2550)</f>
        <v>0</v>
      </c>
      <c r="I2550" s="347">
        <f>IF(InpOverride!I2550="",F_Inputs!I2550,InpOverride!I2550)</f>
        <v>1E-3</v>
      </c>
      <c r="J2550" s="347">
        <f>IF(InpOverride!J2550="",F_Inputs!J2550,InpOverride!J2550)</f>
        <v>0</v>
      </c>
      <c r="K2550" s="347">
        <f>IF(InpOverride!K2550="",F_Inputs!K2550,InpOverride!K2550)</f>
        <v>0</v>
      </c>
      <c r="L2550" s="347">
        <f>IF(InpOverride!L2550="",F_Inputs!L2550,InpOverride!L2550)</f>
        <v>0</v>
      </c>
      <c r="M2550" s="347">
        <f>IF(InpOverride!M2550="",F_Inputs!M2550,InpOverride!M2550)</f>
        <v>0</v>
      </c>
    </row>
    <row r="2551" spans="1:13" x14ac:dyDescent="0.35">
      <c r="A2551" t="s">
        <v>141</v>
      </c>
      <c r="B2551" t="s">
        <v>659</v>
      </c>
      <c r="C2551" t="s">
        <v>660</v>
      </c>
      <c r="D2551" t="s">
        <v>170</v>
      </c>
      <c r="E2551" t="s">
        <v>292</v>
      </c>
      <c r="F2551" s="347">
        <f>IF(InpOverride!F2551="",F_Inputs!F2551,InpOverride!F2551)</f>
        <v>0</v>
      </c>
      <c r="G2551" s="347">
        <f>IF(InpOverride!G2551="",F_Inputs!G2551,InpOverride!G2551)</f>
        <v>0</v>
      </c>
      <c r="H2551" s="347">
        <f>IF(InpOverride!H2551="",F_Inputs!H2551,InpOverride!H2551)</f>
        <v>0</v>
      </c>
      <c r="I2551" s="347">
        <f>IF(InpOverride!I2551="",F_Inputs!I2551,InpOverride!I2551)</f>
        <v>3.6999999999999998E-2</v>
      </c>
      <c r="J2551" s="347">
        <f>IF(InpOverride!J2551="",F_Inputs!J2551,InpOverride!J2551)</f>
        <v>0</v>
      </c>
      <c r="K2551" s="347">
        <f>IF(InpOverride!K2551="",F_Inputs!K2551,InpOverride!K2551)</f>
        <v>0</v>
      </c>
      <c r="L2551" s="347">
        <f>IF(InpOverride!L2551="",F_Inputs!L2551,InpOverride!L2551)</f>
        <v>0</v>
      </c>
      <c r="M2551" s="347">
        <f>IF(InpOverride!M2551="",F_Inputs!M2551,InpOverride!M2551)</f>
        <v>0</v>
      </c>
    </row>
    <row r="2552" spans="1:13" x14ac:dyDescent="0.35">
      <c r="A2552" t="s">
        <v>143</v>
      </c>
      <c r="B2552" t="s">
        <v>290</v>
      </c>
      <c r="C2552" t="s">
        <v>291</v>
      </c>
      <c r="D2552" t="s">
        <v>170</v>
      </c>
      <c r="E2552" t="s">
        <v>292</v>
      </c>
      <c r="F2552" s="347">
        <f>IF(InpOverride!F2552="",F_Inputs!F2552,InpOverride!F2552)</f>
        <v>0</v>
      </c>
      <c r="G2552" s="347">
        <f>IF(InpOverride!G2552="",F_Inputs!G2552,InpOverride!G2552)</f>
        <v>0</v>
      </c>
      <c r="H2552" s="347">
        <f>IF(InpOverride!H2552="",F_Inputs!H2552,InpOverride!H2552)</f>
        <v>0</v>
      </c>
      <c r="I2552" s="347">
        <f>IF(InpOverride!I2552="",F_Inputs!I2552,InpOverride!I2552)</f>
        <v>12.661</v>
      </c>
      <c r="J2552" s="347">
        <f>IF(InpOverride!J2552="",F_Inputs!J2552,InpOverride!J2552)</f>
        <v>0</v>
      </c>
      <c r="K2552" s="347">
        <f>IF(InpOverride!K2552="",F_Inputs!K2552,InpOverride!K2552)</f>
        <v>0</v>
      </c>
      <c r="L2552" s="347">
        <f>IF(InpOverride!L2552="",F_Inputs!L2552,InpOverride!L2552)</f>
        <v>0</v>
      </c>
      <c r="M2552" s="347">
        <f>IF(InpOverride!M2552="",F_Inputs!M2552,InpOverride!M2552)</f>
        <v>0</v>
      </c>
    </row>
    <row r="2553" spans="1:13" x14ac:dyDescent="0.35">
      <c r="A2553" t="s">
        <v>143</v>
      </c>
      <c r="B2553" t="s">
        <v>293</v>
      </c>
      <c r="C2553" t="s">
        <v>294</v>
      </c>
      <c r="D2553" t="s">
        <v>172</v>
      </c>
      <c r="E2553" t="s">
        <v>292</v>
      </c>
      <c r="F2553" s="347">
        <f>IF(InpOverride!F2553="",F_Inputs!F2553,InpOverride!F2553)</f>
        <v>0</v>
      </c>
      <c r="G2553" s="347">
        <f>IF(InpOverride!G2553="",F_Inputs!G2553,InpOverride!G2553)</f>
        <v>0</v>
      </c>
      <c r="H2553" s="347">
        <f>IF(InpOverride!H2553="",F_Inputs!H2553,InpOverride!H2553)</f>
        <v>0</v>
      </c>
      <c r="I2553" s="347">
        <f>IF(InpOverride!I2553="",F_Inputs!I2553,InpOverride!I2553)</f>
        <v>503.154</v>
      </c>
      <c r="J2553" s="347">
        <f>IF(InpOverride!J2553="",F_Inputs!J2553,InpOverride!J2553)</f>
        <v>0</v>
      </c>
      <c r="K2553" s="347">
        <f>IF(InpOverride!K2553="",F_Inputs!K2553,InpOverride!K2553)</f>
        <v>0</v>
      </c>
      <c r="L2553" s="347">
        <f>IF(InpOverride!L2553="",F_Inputs!L2553,InpOverride!L2553)</f>
        <v>0</v>
      </c>
      <c r="M2553" s="347">
        <f>IF(InpOverride!M2553="",F_Inputs!M2553,InpOverride!M2553)</f>
        <v>0</v>
      </c>
    </row>
    <row r="2554" spans="1:13" x14ac:dyDescent="0.35">
      <c r="A2554" t="s">
        <v>143</v>
      </c>
      <c r="B2554" t="s">
        <v>295</v>
      </c>
      <c r="C2554" t="s">
        <v>296</v>
      </c>
      <c r="D2554" t="s">
        <v>188</v>
      </c>
      <c r="E2554" t="s">
        <v>292</v>
      </c>
      <c r="F2554" s="347">
        <f>IF(InpOverride!F2554="",F_Inputs!F2554,InpOverride!F2554)</f>
        <v>0</v>
      </c>
      <c r="G2554" s="347">
        <f>IF(InpOverride!G2554="",F_Inputs!G2554,InpOverride!G2554)</f>
        <v>0</v>
      </c>
      <c r="H2554" s="347">
        <f>IF(InpOverride!H2554="",F_Inputs!H2554,InpOverride!H2554)</f>
        <v>2.31</v>
      </c>
      <c r="I2554" s="347">
        <f>IF(InpOverride!I2554="",F_Inputs!I2554,InpOverride!I2554)</f>
        <v>3.02</v>
      </c>
      <c r="J2554" s="347">
        <f>IF(InpOverride!J2554="",F_Inputs!J2554,InpOverride!J2554)</f>
        <v>0</v>
      </c>
      <c r="K2554" s="347">
        <f>IF(InpOverride!K2554="",F_Inputs!K2554,InpOverride!K2554)</f>
        <v>0</v>
      </c>
      <c r="L2554" s="347">
        <f>IF(InpOverride!L2554="",F_Inputs!L2554,InpOverride!L2554)</f>
        <v>0</v>
      </c>
      <c r="M2554" s="347">
        <f>IF(InpOverride!M2554="",F_Inputs!M2554,InpOverride!M2554)</f>
        <v>0</v>
      </c>
    </row>
    <row r="2555" spans="1:13" x14ac:dyDescent="0.35">
      <c r="A2555" t="s">
        <v>143</v>
      </c>
      <c r="B2555" t="s">
        <v>297</v>
      </c>
      <c r="C2555" t="s">
        <v>298</v>
      </c>
      <c r="D2555" t="s">
        <v>205</v>
      </c>
      <c r="E2555" t="s">
        <v>292</v>
      </c>
      <c r="F2555" s="347">
        <f>IF(InpOverride!F2555="",F_Inputs!F2555,InpOverride!F2555)</f>
        <v>0</v>
      </c>
      <c r="G2555" s="347">
        <f>IF(InpOverride!G2555="",F_Inputs!G2555,InpOverride!G2555)</f>
        <v>0</v>
      </c>
      <c r="H2555" s="347">
        <f>IF(InpOverride!H2555="",F_Inputs!H2555,InpOverride!H2555)</f>
        <v>0</v>
      </c>
      <c r="I2555" s="347" t="str">
        <f>IF(InpOverride!I2555="",F_Inputs!I2555,InpOverride!I2555)</f>
        <v>No</v>
      </c>
      <c r="J2555" s="347">
        <f>IF(InpOverride!J2555="",F_Inputs!J2555,InpOverride!J2555)</f>
        <v>0</v>
      </c>
      <c r="K2555" s="347">
        <f>IF(InpOverride!K2555="",F_Inputs!K2555,InpOverride!K2555)</f>
        <v>0</v>
      </c>
      <c r="L2555" s="347">
        <f>IF(InpOverride!L2555="",F_Inputs!L2555,InpOverride!L2555)</f>
        <v>0</v>
      </c>
      <c r="M2555" s="347">
        <f>IF(InpOverride!M2555="",F_Inputs!M2555,InpOverride!M2555)</f>
        <v>0</v>
      </c>
    </row>
    <row r="2556" spans="1:13" x14ac:dyDescent="0.35">
      <c r="A2556" t="s">
        <v>143</v>
      </c>
      <c r="B2556" t="s">
        <v>300</v>
      </c>
      <c r="C2556" t="s">
        <v>301</v>
      </c>
      <c r="D2556" t="s">
        <v>170</v>
      </c>
      <c r="E2556" t="s">
        <v>292</v>
      </c>
      <c r="F2556" s="347">
        <f>IF(InpOverride!F2556="",F_Inputs!F2556,InpOverride!F2556)</f>
        <v>0</v>
      </c>
      <c r="G2556" s="347">
        <f>IF(InpOverride!G2556="",F_Inputs!G2556,InpOverride!G2556)</f>
        <v>0</v>
      </c>
      <c r="H2556" s="347">
        <f>IF(InpOverride!H2556="",F_Inputs!H2556,InpOverride!H2556)</f>
        <v>0</v>
      </c>
      <c r="I2556" s="347">
        <f>IF(InpOverride!I2556="",F_Inputs!I2556,InpOverride!I2556)</f>
        <v>-0.19481999999999999</v>
      </c>
      <c r="J2556" s="347">
        <f>IF(InpOverride!J2556="",F_Inputs!J2556,InpOverride!J2556)</f>
        <v>0</v>
      </c>
      <c r="K2556" s="347">
        <f>IF(InpOverride!K2556="",F_Inputs!K2556,InpOverride!K2556)</f>
        <v>0</v>
      </c>
      <c r="L2556" s="347">
        <f>IF(InpOverride!L2556="",F_Inputs!L2556,InpOverride!L2556)</f>
        <v>0</v>
      </c>
      <c r="M2556" s="347">
        <f>IF(InpOverride!M2556="",F_Inputs!M2556,InpOverride!M2556)</f>
        <v>0</v>
      </c>
    </row>
    <row r="2557" spans="1:13" x14ac:dyDescent="0.35">
      <c r="A2557" t="s">
        <v>143</v>
      </c>
      <c r="B2557" t="s">
        <v>302</v>
      </c>
      <c r="C2557" t="s">
        <v>303</v>
      </c>
      <c r="D2557" t="s">
        <v>170</v>
      </c>
      <c r="E2557" t="s">
        <v>292</v>
      </c>
      <c r="F2557" s="347">
        <f>IF(InpOverride!F2557="",F_Inputs!F2557,InpOverride!F2557)</f>
        <v>0</v>
      </c>
      <c r="G2557" s="347">
        <f>IF(InpOverride!G2557="",F_Inputs!G2557,InpOverride!G2557)</f>
        <v>0</v>
      </c>
      <c r="H2557" s="347">
        <f>IF(InpOverride!H2557="",F_Inputs!H2557,InpOverride!H2557)</f>
        <v>0</v>
      </c>
      <c r="I2557" s="347">
        <f>IF(InpOverride!I2557="",F_Inputs!I2557,InpOverride!I2557)</f>
        <v>-0.19481999999999999</v>
      </c>
      <c r="J2557" s="347">
        <f>IF(InpOverride!J2557="",F_Inputs!J2557,InpOverride!J2557)</f>
        <v>0</v>
      </c>
      <c r="K2557" s="347">
        <f>IF(InpOverride!K2557="",F_Inputs!K2557,InpOverride!K2557)</f>
        <v>0</v>
      </c>
      <c r="L2557" s="347">
        <f>IF(InpOverride!L2557="",F_Inputs!L2557,InpOverride!L2557)</f>
        <v>0</v>
      </c>
      <c r="M2557" s="347">
        <f>IF(InpOverride!M2557="",F_Inputs!M2557,InpOverride!M2557)</f>
        <v>0</v>
      </c>
    </row>
    <row r="2558" spans="1:13" x14ac:dyDescent="0.35">
      <c r="A2558" t="s">
        <v>143</v>
      </c>
      <c r="B2558" t="s">
        <v>304</v>
      </c>
      <c r="C2558" t="s">
        <v>305</v>
      </c>
      <c r="D2558" t="s">
        <v>186</v>
      </c>
      <c r="E2558" t="s">
        <v>292</v>
      </c>
      <c r="F2558" s="347">
        <f>IF(InpOverride!F2558="",F_Inputs!F2558,InpOverride!F2558)</f>
        <v>0</v>
      </c>
      <c r="G2558" s="347">
        <f>IF(InpOverride!G2558="",F_Inputs!G2558,InpOverride!G2558)</f>
        <v>0</v>
      </c>
      <c r="H2558" s="347">
        <f>IF(InpOverride!H2558="",F_Inputs!H2558,InpOverride!H2558)</f>
        <v>6.4467592592592597E-3</v>
      </c>
      <c r="I2558" s="347">
        <f>IF(InpOverride!I2558="",F_Inputs!I2558,InpOverride!I2558)</f>
        <v>2.1031681961092001E-2</v>
      </c>
      <c r="J2558" s="347">
        <f>IF(InpOverride!J2558="",F_Inputs!J2558,InpOverride!J2558)</f>
        <v>0</v>
      </c>
      <c r="K2558" s="347">
        <f>IF(InpOverride!K2558="",F_Inputs!K2558,InpOverride!K2558)</f>
        <v>0</v>
      </c>
      <c r="L2558" s="347">
        <f>IF(InpOverride!L2558="",F_Inputs!L2558,InpOverride!L2558)</f>
        <v>0</v>
      </c>
      <c r="M2558" s="347">
        <f>IF(InpOverride!M2558="",F_Inputs!M2558,InpOverride!M2558)</f>
        <v>0</v>
      </c>
    </row>
    <row r="2559" spans="1:13" x14ac:dyDescent="0.35">
      <c r="A2559" t="s">
        <v>143</v>
      </c>
      <c r="B2559" t="s">
        <v>306</v>
      </c>
      <c r="C2559" t="s">
        <v>307</v>
      </c>
      <c r="D2559" t="s">
        <v>205</v>
      </c>
      <c r="E2559" t="s">
        <v>292</v>
      </c>
      <c r="F2559" s="347">
        <f>IF(InpOverride!F2559="",F_Inputs!F2559,InpOverride!F2559)</f>
        <v>0</v>
      </c>
      <c r="G2559" s="347">
        <f>IF(InpOverride!G2559="",F_Inputs!G2559,InpOverride!G2559)</f>
        <v>0</v>
      </c>
      <c r="H2559" s="347">
        <f>IF(InpOverride!H2559="",F_Inputs!H2559,InpOverride!H2559)</f>
        <v>0</v>
      </c>
      <c r="I2559" s="347" t="str">
        <f>IF(InpOverride!I2559="",F_Inputs!I2559,InpOverride!I2559)</f>
        <v>No</v>
      </c>
      <c r="J2559" s="347">
        <f>IF(InpOverride!J2559="",F_Inputs!J2559,InpOverride!J2559)</f>
        <v>0</v>
      </c>
      <c r="K2559" s="347">
        <f>IF(InpOverride!K2559="",F_Inputs!K2559,InpOverride!K2559)</f>
        <v>0</v>
      </c>
      <c r="L2559" s="347">
        <f>IF(InpOverride!L2559="",F_Inputs!L2559,InpOverride!L2559)</f>
        <v>0</v>
      </c>
      <c r="M2559" s="347">
        <f>IF(InpOverride!M2559="",F_Inputs!M2559,InpOverride!M2559)</f>
        <v>0</v>
      </c>
    </row>
    <row r="2560" spans="1:13" x14ac:dyDescent="0.35">
      <c r="A2560" t="s">
        <v>143</v>
      </c>
      <c r="B2560" t="s">
        <v>309</v>
      </c>
      <c r="C2560" t="s">
        <v>310</v>
      </c>
      <c r="D2560" t="s">
        <v>170</v>
      </c>
      <c r="E2560" t="s">
        <v>292</v>
      </c>
      <c r="F2560" s="347">
        <f>IF(InpOverride!F2560="",F_Inputs!F2560,InpOverride!F2560)</f>
        <v>0</v>
      </c>
      <c r="G2560" s="347">
        <f>IF(InpOverride!G2560="",F_Inputs!G2560,InpOverride!G2560)</f>
        <v>0</v>
      </c>
      <c r="H2560" s="347">
        <f>IF(InpOverride!H2560="",F_Inputs!H2560,InpOverride!H2560)</f>
        <v>0</v>
      </c>
      <c r="I2560" s="347">
        <f>IF(InpOverride!I2560="",F_Inputs!I2560,InpOverride!I2560)</f>
        <v>-1.54375</v>
      </c>
      <c r="J2560" s="347">
        <f>IF(InpOverride!J2560="",F_Inputs!J2560,InpOverride!J2560)</f>
        <v>0</v>
      </c>
      <c r="K2560" s="347">
        <f>IF(InpOverride!K2560="",F_Inputs!K2560,InpOverride!K2560)</f>
        <v>0</v>
      </c>
      <c r="L2560" s="347">
        <f>IF(InpOverride!L2560="",F_Inputs!L2560,InpOverride!L2560)</f>
        <v>0</v>
      </c>
      <c r="M2560" s="347">
        <f>IF(InpOverride!M2560="",F_Inputs!M2560,InpOverride!M2560)</f>
        <v>0</v>
      </c>
    </row>
    <row r="2561" spans="1:13" x14ac:dyDescent="0.35">
      <c r="A2561" t="s">
        <v>143</v>
      </c>
      <c r="B2561" t="s">
        <v>311</v>
      </c>
      <c r="C2561" t="s">
        <v>312</v>
      </c>
      <c r="D2561" t="s">
        <v>170</v>
      </c>
      <c r="E2561" t="s">
        <v>292</v>
      </c>
      <c r="F2561" s="347">
        <f>IF(InpOverride!F2561="",F_Inputs!F2561,InpOverride!F2561)</f>
        <v>0</v>
      </c>
      <c r="G2561" s="347">
        <f>IF(InpOverride!G2561="",F_Inputs!G2561,InpOverride!G2561)</f>
        <v>0</v>
      </c>
      <c r="H2561" s="347">
        <f>IF(InpOverride!H2561="",F_Inputs!H2561,InpOverride!H2561)</f>
        <v>0</v>
      </c>
      <c r="I2561" s="347">
        <f>IF(InpOverride!I2561="",F_Inputs!I2561,InpOverride!I2561)</f>
        <v>-1.54375</v>
      </c>
      <c r="J2561" s="347">
        <f>IF(InpOverride!J2561="",F_Inputs!J2561,InpOverride!J2561)</f>
        <v>0</v>
      </c>
      <c r="K2561" s="347">
        <f>IF(InpOverride!K2561="",F_Inputs!K2561,InpOverride!K2561)</f>
        <v>0</v>
      </c>
      <c r="L2561" s="347">
        <f>IF(InpOverride!L2561="",F_Inputs!L2561,InpOverride!L2561)</f>
        <v>0</v>
      </c>
      <c r="M2561" s="347">
        <f>IF(InpOverride!M2561="",F_Inputs!M2561,InpOverride!M2561)</f>
        <v>0</v>
      </c>
    </row>
    <row r="2562" spans="1:13" x14ac:dyDescent="0.35">
      <c r="A2562" t="s">
        <v>143</v>
      </c>
      <c r="B2562" t="s">
        <v>313</v>
      </c>
      <c r="C2562" t="s">
        <v>314</v>
      </c>
      <c r="D2562" t="s">
        <v>189</v>
      </c>
      <c r="E2562" t="s">
        <v>292</v>
      </c>
      <c r="F2562" s="347">
        <f>IF(InpOverride!F2562="",F_Inputs!F2562,InpOverride!F2562)</f>
        <v>0</v>
      </c>
      <c r="G2562" s="347">
        <f>IF(InpOverride!G2562="",F_Inputs!G2562,InpOverride!G2562)</f>
        <v>0</v>
      </c>
      <c r="H2562" s="347">
        <f>IF(InpOverride!H2562="",F_Inputs!H2562,InpOverride!H2562)</f>
        <v>0</v>
      </c>
      <c r="I2562" s="347">
        <f>IF(InpOverride!I2562="",F_Inputs!I2562,InpOverride!I2562)</f>
        <v>6.8796068796068903</v>
      </c>
      <c r="J2562" s="347">
        <f>IF(InpOverride!J2562="",F_Inputs!J2562,InpOverride!J2562)</f>
        <v>0</v>
      </c>
      <c r="K2562" s="347">
        <f>IF(InpOverride!K2562="",F_Inputs!K2562,InpOverride!K2562)</f>
        <v>0</v>
      </c>
      <c r="L2562" s="347">
        <f>IF(InpOverride!L2562="",F_Inputs!L2562,InpOverride!L2562)</f>
        <v>0</v>
      </c>
      <c r="M2562" s="347">
        <f>IF(InpOverride!M2562="",F_Inputs!M2562,InpOverride!M2562)</f>
        <v>0</v>
      </c>
    </row>
    <row r="2563" spans="1:13" x14ac:dyDescent="0.35">
      <c r="A2563" t="s">
        <v>143</v>
      </c>
      <c r="B2563" t="s">
        <v>315</v>
      </c>
      <c r="C2563" t="s">
        <v>316</v>
      </c>
      <c r="D2563" t="s">
        <v>205</v>
      </c>
      <c r="E2563" t="s">
        <v>292</v>
      </c>
      <c r="F2563" s="347">
        <f>IF(InpOverride!F2563="",F_Inputs!F2563,InpOverride!F2563)</f>
        <v>0</v>
      </c>
      <c r="G2563" s="347">
        <f>IF(InpOverride!G2563="",F_Inputs!G2563,InpOverride!G2563)</f>
        <v>0</v>
      </c>
      <c r="H2563" s="347">
        <f>IF(InpOverride!H2563="",F_Inputs!H2563,InpOverride!H2563)</f>
        <v>0</v>
      </c>
      <c r="I2563" s="347" t="str">
        <f>IF(InpOverride!I2563="",F_Inputs!I2563,InpOverride!I2563)</f>
        <v>Yes</v>
      </c>
      <c r="J2563" s="347">
        <f>IF(InpOverride!J2563="",F_Inputs!J2563,InpOverride!J2563)</f>
        <v>0</v>
      </c>
      <c r="K2563" s="347">
        <f>IF(InpOverride!K2563="",F_Inputs!K2563,InpOverride!K2563)</f>
        <v>0</v>
      </c>
      <c r="L2563" s="347">
        <f>IF(InpOverride!L2563="",F_Inputs!L2563,InpOverride!L2563)</f>
        <v>0</v>
      </c>
      <c r="M2563" s="347">
        <f>IF(InpOverride!M2563="",F_Inputs!M2563,InpOverride!M2563)</f>
        <v>0</v>
      </c>
    </row>
    <row r="2564" spans="1:13" x14ac:dyDescent="0.35">
      <c r="A2564" t="s">
        <v>143</v>
      </c>
      <c r="B2564" t="s">
        <v>317</v>
      </c>
      <c r="C2564" t="s">
        <v>318</v>
      </c>
      <c r="D2564" t="s">
        <v>170</v>
      </c>
      <c r="E2564" t="s">
        <v>292</v>
      </c>
      <c r="F2564" s="347">
        <f>IF(InpOverride!F2564="",F_Inputs!F2564,InpOverride!F2564)</f>
        <v>0</v>
      </c>
      <c r="G2564" s="347">
        <f>IF(InpOverride!G2564="",F_Inputs!G2564,InpOverride!G2564)</f>
        <v>0</v>
      </c>
      <c r="H2564" s="347">
        <f>IF(InpOverride!H2564="",F_Inputs!H2564,InpOverride!H2564)</f>
        <v>0</v>
      </c>
      <c r="I2564" s="347">
        <f>IF(InpOverride!I2564="",F_Inputs!I2564,InpOverride!I2564)</f>
        <v>4.9200000000000001E-2</v>
      </c>
      <c r="J2564" s="347">
        <f>IF(InpOverride!J2564="",F_Inputs!J2564,InpOverride!J2564)</f>
        <v>0</v>
      </c>
      <c r="K2564" s="347">
        <f>IF(InpOverride!K2564="",F_Inputs!K2564,InpOverride!K2564)</f>
        <v>0</v>
      </c>
      <c r="L2564" s="347">
        <f>IF(InpOverride!L2564="",F_Inputs!L2564,InpOverride!L2564)</f>
        <v>0</v>
      </c>
      <c r="M2564" s="347">
        <f>IF(InpOverride!M2564="",F_Inputs!M2564,InpOverride!M2564)</f>
        <v>0</v>
      </c>
    </row>
    <row r="2565" spans="1:13" x14ac:dyDescent="0.35">
      <c r="A2565" t="s">
        <v>143</v>
      </c>
      <c r="B2565" t="s">
        <v>319</v>
      </c>
      <c r="C2565" t="s">
        <v>320</v>
      </c>
      <c r="D2565" t="s">
        <v>170</v>
      </c>
      <c r="E2565" t="s">
        <v>292</v>
      </c>
      <c r="F2565" s="347">
        <f>IF(InpOverride!F2565="",F_Inputs!F2565,InpOverride!F2565)</f>
        <v>0</v>
      </c>
      <c r="G2565" s="347">
        <f>IF(InpOverride!G2565="",F_Inputs!G2565,InpOverride!G2565)</f>
        <v>0</v>
      </c>
      <c r="H2565" s="347">
        <f>IF(InpOverride!H2565="",F_Inputs!H2565,InpOverride!H2565)</f>
        <v>0</v>
      </c>
      <c r="I2565" s="347">
        <f>IF(InpOverride!I2565="",F_Inputs!I2565,InpOverride!I2565)</f>
        <v>0.16</v>
      </c>
      <c r="J2565" s="347">
        <f>IF(InpOverride!J2565="",F_Inputs!J2565,InpOverride!J2565)</f>
        <v>0</v>
      </c>
      <c r="K2565" s="347">
        <f>IF(InpOverride!K2565="",F_Inputs!K2565,InpOverride!K2565)</f>
        <v>0</v>
      </c>
      <c r="L2565" s="347">
        <f>IF(InpOverride!L2565="",F_Inputs!L2565,InpOverride!L2565)</f>
        <v>0</v>
      </c>
      <c r="M2565" s="347">
        <f>IF(InpOverride!M2565="",F_Inputs!M2565,InpOverride!M2565)</f>
        <v>0</v>
      </c>
    </row>
    <row r="2566" spans="1:13" x14ac:dyDescent="0.35">
      <c r="A2566" t="s">
        <v>143</v>
      </c>
      <c r="B2566" t="s">
        <v>321</v>
      </c>
      <c r="C2566" t="s">
        <v>322</v>
      </c>
      <c r="D2566" t="s">
        <v>189</v>
      </c>
      <c r="E2566" t="s">
        <v>292</v>
      </c>
      <c r="F2566" s="347">
        <f>IF(InpOverride!F2566="",F_Inputs!F2566,InpOverride!F2566)</f>
        <v>0</v>
      </c>
      <c r="G2566" s="347">
        <f>IF(InpOverride!G2566="",F_Inputs!G2566,InpOverride!G2566)</f>
        <v>0</v>
      </c>
      <c r="H2566" s="347">
        <f>IF(InpOverride!H2566="",F_Inputs!H2566,InpOverride!H2566)</f>
        <v>0</v>
      </c>
      <c r="I2566" s="347">
        <f>IF(InpOverride!I2566="",F_Inputs!I2566,InpOverride!I2566)</f>
        <v>-2.6863666890530702</v>
      </c>
      <c r="J2566" s="347">
        <f>IF(InpOverride!J2566="",F_Inputs!J2566,InpOverride!J2566)</f>
        <v>0</v>
      </c>
      <c r="K2566" s="347">
        <f>IF(InpOverride!K2566="",F_Inputs!K2566,InpOverride!K2566)</f>
        <v>0</v>
      </c>
      <c r="L2566" s="347">
        <f>IF(InpOverride!L2566="",F_Inputs!L2566,InpOverride!L2566)</f>
        <v>0</v>
      </c>
      <c r="M2566" s="347">
        <f>IF(InpOverride!M2566="",F_Inputs!M2566,InpOverride!M2566)</f>
        <v>0</v>
      </c>
    </row>
    <row r="2567" spans="1:13" x14ac:dyDescent="0.35">
      <c r="A2567" t="s">
        <v>143</v>
      </c>
      <c r="B2567" t="s">
        <v>323</v>
      </c>
      <c r="C2567" t="s">
        <v>324</v>
      </c>
      <c r="D2567" t="s">
        <v>205</v>
      </c>
      <c r="E2567" t="s">
        <v>292</v>
      </c>
      <c r="F2567" s="347">
        <f>IF(InpOverride!F2567="",F_Inputs!F2567,InpOverride!F2567)</f>
        <v>0</v>
      </c>
      <c r="G2567" s="347">
        <f>IF(InpOverride!G2567="",F_Inputs!G2567,InpOverride!G2567)</f>
        <v>0</v>
      </c>
      <c r="H2567" s="347">
        <f>IF(InpOverride!H2567="",F_Inputs!H2567,InpOverride!H2567)</f>
        <v>0</v>
      </c>
      <c r="I2567" s="347" t="str">
        <f>IF(InpOverride!I2567="",F_Inputs!I2567,InpOverride!I2567)</f>
        <v>No</v>
      </c>
      <c r="J2567" s="347">
        <f>IF(InpOverride!J2567="",F_Inputs!J2567,InpOverride!J2567)</f>
        <v>0</v>
      </c>
      <c r="K2567" s="347">
        <f>IF(InpOverride!K2567="",F_Inputs!K2567,InpOverride!K2567)</f>
        <v>0</v>
      </c>
      <c r="L2567" s="347">
        <f>IF(InpOverride!L2567="",F_Inputs!L2567,InpOverride!L2567)</f>
        <v>0</v>
      </c>
      <c r="M2567" s="347">
        <f>IF(InpOverride!M2567="",F_Inputs!M2567,InpOverride!M2567)</f>
        <v>0</v>
      </c>
    </row>
    <row r="2568" spans="1:13" x14ac:dyDescent="0.35">
      <c r="A2568" t="s">
        <v>143</v>
      </c>
      <c r="B2568" t="s">
        <v>325</v>
      </c>
      <c r="C2568" t="s">
        <v>326</v>
      </c>
      <c r="D2568" t="s">
        <v>170</v>
      </c>
      <c r="E2568" t="s">
        <v>292</v>
      </c>
      <c r="F2568" s="347">
        <f>IF(InpOverride!F2568="",F_Inputs!F2568,InpOverride!F2568)</f>
        <v>0</v>
      </c>
      <c r="G2568" s="347">
        <f>IF(InpOverride!G2568="",F_Inputs!G2568,InpOverride!G2568)</f>
        <v>0</v>
      </c>
      <c r="H2568" s="347">
        <f>IF(InpOverride!H2568="",F_Inputs!H2568,InpOverride!H2568)</f>
        <v>0</v>
      </c>
      <c r="I2568" s="347">
        <f>IF(InpOverride!I2568="",F_Inputs!I2568,InpOverride!I2568)</f>
        <v>-0.17699999999999999</v>
      </c>
      <c r="J2568" s="347">
        <f>IF(InpOverride!J2568="",F_Inputs!J2568,InpOverride!J2568)</f>
        <v>0</v>
      </c>
      <c r="K2568" s="347">
        <f>IF(InpOverride!K2568="",F_Inputs!K2568,InpOverride!K2568)</f>
        <v>0</v>
      </c>
      <c r="L2568" s="347">
        <f>IF(InpOverride!L2568="",F_Inputs!L2568,InpOverride!L2568)</f>
        <v>0</v>
      </c>
      <c r="M2568" s="347">
        <f>IF(InpOverride!M2568="",F_Inputs!M2568,InpOverride!M2568)</f>
        <v>0</v>
      </c>
    </row>
    <row r="2569" spans="1:13" x14ac:dyDescent="0.35">
      <c r="A2569" t="s">
        <v>143</v>
      </c>
      <c r="B2569" t="s">
        <v>327</v>
      </c>
      <c r="C2569" t="s">
        <v>328</v>
      </c>
      <c r="D2569" t="s">
        <v>170</v>
      </c>
      <c r="E2569" t="s">
        <v>292</v>
      </c>
      <c r="F2569" s="347">
        <f>IF(InpOverride!F2569="",F_Inputs!F2569,InpOverride!F2569)</f>
        <v>0</v>
      </c>
      <c r="G2569" s="347">
        <f>IF(InpOverride!G2569="",F_Inputs!G2569,InpOverride!G2569)</f>
        <v>0</v>
      </c>
      <c r="H2569" s="347">
        <f>IF(InpOverride!H2569="",F_Inputs!H2569,InpOverride!H2569)</f>
        <v>0</v>
      </c>
      <c r="I2569" s="347">
        <f>IF(InpOverride!I2569="",F_Inputs!I2569,InpOverride!I2569)</f>
        <v>-1.054</v>
      </c>
      <c r="J2569" s="347">
        <f>IF(InpOverride!J2569="",F_Inputs!J2569,InpOverride!J2569)</f>
        <v>0</v>
      </c>
      <c r="K2569" s="347">
        <f>IF(InpOverride!K2569="",F_Inputs!K2569,InpOverride!K2569)</f>
        <v>0</v>
      </c>
      <c r="L2569" s="347">
        <f>IF(InpOverride!L2569="",F_Inputs!L2569,InpOverride!L2569)</f>
        <v>0</v>
      </c>
      <c r="M2569" s="347">
        <f>IF(InpOverride!M2569="",F_Inputs!M2569,InpOverride!M2569)</f>
        <v>0</v>
      </c>
    </row>
    <row r="2570" spans="1:13" x14ac:dyDescent="0.35">
      <c r="A2570" t="s">
        <v>143</v>
      </c>
      <c r="B2570" t="s">
        <v>329</v>
      </c>
      <c r="C2570" t="s">
        <v>330</v>
      </c>
      <c r="D2570" t="s">
        <v>188</v>
      </c>
      <c r="E2570" t="s">
        <v>292</v>
      </c>
      <c r="F2570" s="347">
        <f>IF(InpOverride!F2570="",F_Inputs!F2570,InpOverride!F2570)</f>
        <v>0</v>
      </c>
      <c r="G2570" s="347">
        <f>IF(InpOverride!G2570="",F_Inputs!G2570,InpOverride!G2570)</f>
        <v>0</v>
      </c>
      <c r="H2570" s="347">
        <f>IF(InpOverride!H2570="",F_Inputs!H2570,InpOverride!H2570)</f>
        <v>115.5</v>
      </c>
      <c r="I2570" s="347">
        <f>IF(InpOverride!I2570="",F_Inputs!I2570,InpOverride!I2570)</f>
        <v>154.19999999999999</v>
      </c>
      <c r="J2570" s="347">
        <f>IF(InpOverride!J2570="",F_Inputs!J2570,InpOverride!J2570)</f>
        <v>0</v>
      </c>
      <c r="K2570" s="347">
        <f>IF(InpOverride!K2570="",F_Inputs!K2570,InpOverride!K2570)</f>
        <v>0</v>
      </c>
      <c r="L2570" s="347">
        <f>IF(InpOverride!L2570="",F_Inputs!L2570,InpOverride!L2570)</f>
        <v>0</v>
      </c>
      <c r="M2570" s="347">
        <f>IF(InpOverride!M2570="",F_Inputs!M2570,InpOverride!M2570)</f>
        <v>0</v>
      </c>
    </row>
    <row r="2571" spans="1:13" x14ac:dyDescent="0.35">
      <c r="A2571" t="s">
        <v>143</v>
      </c>
      <c r="B2571" t="s">
        <v>331</v>
      </c>
      <c r="C2571" t="s">
        <v>332</v>
      </c>
      <c r="D2571" t="s">
        <v>205</v>
      </c>
      <c r="E2571" t="s">
        <v>292</v>
      </c>
      <c r="F2571" s="347">
        <f>IF(InpOverride!F2571="",F_Inputs!F2571,InpOverride!F2571)</f>
        <v>0</v>
      </c>
      <c r="G2571" s="347">
        <f>IF(InpOverride!G2571="",F_Inputs!G2571,InpOverride!G2571)</f>
        <v>0</v>
      </c>
      <c r="H2571" s="347">
        <f>IF(InpOverride!H2571="",F_Inputs!H2571,InpOverride!H2571)</f>
        <v>0</v>
      </c>
      <c r="I2571" s="347" t="str">
        <f>IF(InpOverride!I2571="",F_Inputs!I2571,InpOverride!I2571)</f>
        <v>No</v>
      </c>
      <c r="J2571" s="347">
        <f>IF(InpOverride!J2571="",F_Inputs!J2571,InpOverride!J2571)</f>
        <v>0</v>
      </c>
      <c r="K2571" s="347">
        <f>IF(InpOverride!K2571="",F_Inputs!K2571,InpOverride!K2571)</f>
        <v>0</v>
      </c>
      <c r="L2571" s="347">
        <f>IF(InpOverride!L2571="",F_Inputs!L2571,InpOverride!L2571)</f>
        <v>0</v>
      </c>
      <c r="M2571" s="347">
        <f>IF(InpOverride!M2571="",F_Inputs!M2571,InpOverride!M2571)</f>
        <v>0</v>
      </c>
    </row>
    <row r="2572" spans="1:13" x14ac:dyDescent="0.35">
      <c r="A2572" t="s">
        <v>143</v>
      </c>
      <c r="B2572" t="s">
        <v>333</v>
      </c>
      <c r="C2572" t="s">
        <v>334</v>
      </c>
      <c r="D2572" t="s">
        <v>170</v>
      </c>
      <c r="E2572" t="s">
        <v>292</v>
      </c>
      <c r="F2572" s="347">
        <f>IF(InpOverride!F2572="",F_Inputs!F2572,InpOverride!F2572)</f>
        <v>0</v>
      </c>
      <c r="G2572" s="347">
        <f>IF(InpOverride!G2572="",F_Inputs!G2572,InpOverride!G2572)</f>
        <v>0</v>
      </c>
      <c r="H2572" s="347">
        <f>IF(InpOverride!H2572="",F_Inputs!H2572,InpOverride!H2572)</f>
        <v>0</v>
      </c>
      <c r="I2572" s="347">
        <f>IF(InpOverride!I2572="",F_Inputs!I2572,InpOverride!I2572)</f>
        <v>-0.23199999999999932</v>
      </c>
      <c r="J2572" s="347">
        <f>IF(InpOverride!J2572="",F_Inputs!J2572,InpOverride!J2572)</f>
        <v>0</v>
      </c>
      <c r="K2572" s="347">
        <f>IF(InpOverride!K2572="",F_Inputs!K2572,InpOverride!K2572)</f>
        <v>0</v>
      </c>
      <c r="L2572" s="347">
        <f>IF(InpOverride!L2572="",F_Inputs!L2572,InpOverride!L2572)</f>
        <v>0</v>
      </c>
      <c r="M2572" s="347">
        <f>IF(InpOverride!M2572="",F_Inputs!M2572,InpOverride!M2572)</f>
        <v>0</v>
      </c>
    </row>
    <row r="2573" spans="1:13" x14ac:dyDescent="0.35">
      <c r="A2573" t="s">
        <v>143</v>
      </c>
      <c r="B2573" t="s">
        <v>335</v>
      </c>
      <c r="C2573" t="s">
        <v>336</v>
      </c>
      <c r="D2573" t="s">
        <v>170</v>
      </c>
      <c r="E2573" t="s">
        <v>292</v>
      </c>
      <c r="F2573" s="347">
        <f>IF(InpOverride!F2573="",F_Inputs!F2573,InpOverride!F2573)</f>
        <v>0</v>
      </c>
      <c r="G2573" s="347">
        <f>IF(InpOverride!G2573="",F_Inputs!G2573,InpOverride!G2573)</f>
        <v>0</v>
      </c>
      <c r="H2573" s="347">
        <f>IF(InpOverride!H2573="",F_Inputs!H2573,InpOverride!H2573)</f>
        <v>0</v>
      </c>
      <c r="I2573" s="347">
        <f>IF(InpOverride!I2573="",F_Inputs!I2573,InpOverride!I2573)</f>
        <v>-6.7999999999999505E-2</v>
      </c>
      <c r="J2573" s="347">
        <f>IF(InpOverride!J2573="",F_Inputs!J2573,InpOverride!J2573)</f>
        <v>0</v>
      </c>
      <c r="K2573" s="347">
        <f>IF(InpOverride!K2573="",F_Inputs!K2573,InpOverride!K2573)</f>
        <v>0</v>
      </c>
      <c r="L2573" s="347">
        <f>IF(InpOverride!L2573="",F_Inputs!L2573,InpOverride!L2573)</f>
        <v>0</v>
      </c>
      <c r="M2573" s="347">
        <f>IF(InpOverride!M2573="",F_Inputs!M2573,InpOverride!M2573)</f>
        <v>0</v>
      </c>
    </row>
    <row r="2574" spans="1:13" x14ac:dyDescent="0.35">
      <c r="A2574" t="s">
        <v>143</v>
      </c>
      <c r="B2574" t="s">
        <v>337</v>
      </c>
      <c r="C2574" t="s">
        <v>338</v>
      </c>
      <c r="D2574" t="s">
        <v>189</v>
      </c>
      <c r="E2574" t="s">
        <v>292</v>
      </c>
      <c r="F2574" s="347">
        <f>IF(InpOverride!F2574="",F_Inputs!F2574,InpOverride!F2574)</f>
        <v>0</v>
      </c>
      <c r="G2574" s="347">
        <f>IF(InpOverride!G2574="",F_Inputs!G2574,InpOverride!G2574)</f>
        <v>0</v>
      </c>
      <c r="H2574" s="347">
        <f>IF(InpOverride!H2574="",F_Inputs!H2574,InpOverride!H2574)</f>
        <v>0.72</v>
      </c>
      <c r="I2574" s="347">
        <f>IF(InpOverride!I2574="",F_Inputs!I2574,InpOverride!I2574)</f>
        <v>0.200185356811863</v>
      </c>
      <c r="J2574" s="347">
        <f>IF(InpOverride!J2574="",F_Inputs!J2574,InpOverride!J2574)</f>
        <v>0</v>
      </c>
      <c r="K2574" s="347">
        <f>IF(InpOverride!K2574="",F_Inputs!K2574,InpOverride!K2574)</f>
        <v>0</v>
      </c>
      <c r="L2574" s="347">
        <f>IF(InpOverride!L2574="",F_Inputs!L2574,InpOverride!L2574)</f>
        <v>0</v>
      </c>
      <c r="M2574" s="347">
        <f>IF(InpOverride!M2574="",F_Inputs!M2574,InpOverride!M2574)</f>
        <v>0</v>
      </c>
    </row>
    <row r="2575" spans="1:13" x14ac:dyDescent="0.35">
      <c r="A2575" t="s">
        <v>143</v>
      </c>
      <c r="B2575" t="s">
        <v>339</v>
      </c>
      <c r="C2575" t="s">
        <v>340</v>
      </c>
      <c r="D2575" t="s">
        <v>205</v>
      </c>
      <c r="E2575" t="s">
        <v>292</v>
      </c>
      <c r="F2575" s="347">
        <f>IF(InpOverride!F2575="",F_Inputs!F2575,InpOverride!F2575)</f>
        <v>0</v>
      </c>
      <c r="G2575" s="347">
        <f>IF(InpOverride!G2575="",F_Inputs!G2575,InpOverride!G2575)</f>
        <v>0</v>
      </c>
      <c r="H2575" s="347">
        <f>IF(InpOverride!H2575="",F_Inputs!H2575,InpOverride!H2575)</f>
        <v>0</v>
      </c>
      <c r="I2575" s="347" t="str">
        <f>IF(InpOverride!I2575="",F_Inputs!I2575,InpOverride!I2575)</f>
        <v>Yes</v>
      </c>
      <c r="J2575" s="347">
        <f>IF(InpOverride!J2575="",F_Inputs!J2575,InpOverride!J2575)</f>
        <v>0</v>
      </c>
      <c r="K2575" s="347">
        <f>IF(InpOverride!K2575="",F_Inputs!K2575,InpOverride!K2575)</f>
        <v>0</v>
      </c>
      <c r="L2575" s="347">
        <f>IF(InpOverride!L2575="",F_Inputs!L2575,InpOverride!L2575)</f>
        <v>0</v>
      </c>
      <c r="M2575" s="347">
        <f>IF(InpOverride!M2575="",F_Inputs!M2575,InpOverride!M2575)</f>
        <v>0</v>
      </c>
    </row>
    <row r="2576" spans="1:13" x14ac:dyDescent="0.35">
      <c r="A2576" t="s">
        <v>143</v>
      </c>
      <c r="B2576" t="s">
        <v>341</v>
      </c>
      <c r="C2576" t="s">
        <v>342</v>
      </c>
      <c r="D2576" t="s">
        <v>170</v>
      </c>
      <c r="E2576" t="s">
        <v>292</v>
      </c>
      <c r="F2576" s="347">
        <f>IF(InpOverride!F2576="",F_Inputs!F2576,InpOverride!F2576)</f>
        <v>0</v>
      </c>
      <c r="G2576" s="347">
        <f>IF(InpOverride!G2576="",F_Inputs!G2576,InpOverride!G2576)</f>
        <v>0</v>
      </c>
      <c r="H2576" s="347">
        <f>IF(InpOverride!H2576="",F_Inputs!H2576,InpOverride!H2576)</f>
        <v>0</v>
      </c>
      <c r="I2576" s="347">
        <f>IF(InpOverride!I2576="",F_Inputs!I2576,InpOverride!I2576)</f>
        <v>0</v>
      </c>
      <c r="J2576" s="347">
        <f>IF(InpOverride!J2576="",F_Inputs!J2576,InpOverride!J2576)</f>
        <v>0</v>
      </c>
      <c r="K2576" s="347">
        <f>IF(InpOverride!K2576="",F_Inputs!K2576,InpOverride!K2576)</f>
        <v>0</v>
      </c>
      <c r="L2576" s="347">
        <f>IF(InpOverride!L2576="",F_Inputs!L2576,InpOverride!L2576)</f>
        <v>0</v>
      </c>
      <c r="M2576" s="347">
        <f>IF(InpOverride!M2576="",F_Inputs!M2576,InpOverride!M2576)</f>
        <v>0</v>
      </c>
    </row>
    <row r="2577" spans="1:13" x14ac:dyDescent="0.35">
      <c r="A2577" t="s">
        <v>143</v>
      </c>
      <c r="B2577" t="s">
        <v>343</v>
      </c>
      <c r="C2577" t="s">
        <v>344</v>
      </c>
      <c r="D2577" t="s">
        <v>170</v>
      </c>
      <c r="E2577" t="s">
        <v>292</v>
      </c>
      <c r="F2577" s="347">
        <f>IF(InpOverride!F2577="",F_Inputs!F2577,InpOverride!F2577)</f>
        <v>0</v>
      </c>
      <c r="G2577" s="347">
        <f>IF(InpOverride!G2577="",F_Inputs!G2577,InpOverride!G2577)</f>
        <v>0</v>
      </c>
      <c r="H2577" s="347">
        <f>IF(InpOverride!H2577="",F_Inputs!H2577,InpOverride!H2577)</f>
        <v>0</v>
      </c>
      <c r="I2577" s="347">
        <f>IF(InpOverride!I2577="",F_Inputs!I2577,InpOverride!I2577)</f>
        <v>0</v>
      </c>
      <c r="J2577" s="347">
        <f>IF(InpOverride!J2577="",F_Inputs!J2577,InpOverride!J2577)</f>
        <v>0</v>
      </c>
      <c r="K2577" s="347">
        <f>IF(InpOverride!K2577="",F_Inputs!K2577,InpOverride!K2577)</f>
        <v>0</v>
      </c>
      <c r="L2577" s="347">
        <f>IF(InpOverride!L2577="",F_Inputs!L2577,InpOverride!L2577)</f>
        <v>0</v>
      </c>
      <c r="M2577" s="347">
        <f>IF(InpOverride!M2577="",F_Inputs!M2577,InpOverride!M2577)</f>
        <v>0</v>
      </c>
    </row>
    <row r="2578" spans="1:13" x14ac:dyDescent="0.35">
      <c r="A2578" t="s">
        <v>143</v>
      </c>
      <c r="B2578" t="s">
        <v>345</v>
      </c>
      <c r="C2578" t="s">
        <v>346</v>
      </c>
      <c r="D2578" t="s">
        <v>188</v>
      </c>
      <c r="E2578" t="s">
        <v>292</v>
      </c>
      <c r="F2578" s="347">
        <f>IF(InpOverride!F2578="",F_Inputs!F2578,InpOverride!F2578)</f>
        <v>0</v>
      </c>
      <c r="G2578" s="347">
        <f>IF(InpOverride!G2578="",F_Inputs!G2578,InpOverride!G2578)</f>
        <v>0</v>
      </c>
      <c r="H2578" s="347">
        <f>IF(InpOverride!H2578="",F_Inputs!H2578,InpOverride!H2578)</f>
        <v>0</v>
      </c>
      <c r="I2578" s="347">
        <f>IF(InpOverride!I2578="",F_Inputs!I2578,InpOverride!I2578)</f>
        <v>65</v>
      </c>
      <c r="J2578" s="347">
        <f>IF(InpOverride!J2578="",F_Inputs!J2578,InpOverride!J2578)</f>
        <v>0</v>
      </c>
      <c r="K2578" s="347">
        <f>IF(InpOverride!K2578="",F_Inputs!K2578,InpOverride!K2578)</f>
        <v>0</v>
      </c>
      <c r="L2578" s="347">
        <f>IF(InpOverride!L2578="",F_Inputs!L2578,InpOverride!L2578)</f>
        <v>0</v>
      </c>
      <c r="M2578" s="347">
        <f>IF(InpOverride!M2578="",F_Inputs!M2578,InpOverride!M2578)</f>
        <v>0</v>
      </c>
    </row>
    <row r="2579" spans="1:13" x14ac:dyDescent="0.35">
      <c r="A2579" t="s">
        <v>143</v>
      </c>
      <c r="B2579" t="s">
        <v>347</v>
      </c>
      <c r="C2579" t="s">
        <v>348</v>
      </c>
      <c r="D2579" t="s">
        <v>188</v>
      </c>
      <c r="E2579" t="s">
        <v>292</v>
      </c>
      <c r="F2579" s="347">
        <f>IF(InpOverride!F2579="",F_Inputs!F2579,InpOverride!F2579)</f>
        <v>0</v>
      </c>
      <c r="G2579" s="347">
        <f>IF(InpOverride!G2579="",F_Inputs!G2579,InpOverride!G2579)</f>
        <v>0</v>
      </c>
      <c r="H2579" s="347">
        <f>IF(InpOverride!H2579="",F_Inputs!H2579,InpOverride!H2579)</f>
        <v>0</v>
      </c>
      <c r="I2579" s="347">
        <f>IF(InpOverride!I2579="",F_Inputs!I2579,InpOverride!I2579)</f>
        <v>62.068965517241402</v>
      </c>
      <c r="J2579" s="347">
        <f>IF(InpOverride!J2579="",F_Inputs!J2579,InpOverride!J2579)</f>
        <v>0</v>
      </c>
      <c r="K2579" s="347">
        <f>IF(InpOverride!K2579="",F_Inputs!K2579,InpOverride!K2579)</f>
        <v>0</v>
      </c>
      <c r="L2579" s="347">
        <f>IF(InpOverride!L2579="",F_Inputs!L2579,InpOverride!L2579)</f>
        <v>0</v>
      </c>
      <c r="M2579" s="347">
        <f>IF(InpOverride!M2579="",F_Inputs!M2579,InpOverride!M2579)</f>
        <v>0</v>
      </c>
    </row>
    <row r="2580" spans="1:13" x14ac:dyDescent="0.35">
      <c r="A2580" t="s">
        <v>143</v>
      </c>
      <c r="B2580" t="s">
        <v>349</v>
      </c>
      <c r="C2580" t="s">
        <v>350</v>
      </c>
      <c r="D2580" t="s">
        <v>188</v>
      </c>
      <c r="E2580" t="s">
        <v>292</v>
      </c>
      <c r="F2580" s="347">
        <f>IF(InpOverride!F2580="",F_Inputs!F2580,InpOverride!F2580)</f>
        <v>0</v>
      </c>
      <c r="G2580" s="347">
        <f>IF(InpOverride!G2580="",F_Inputs!G2580,InpOverride!G2580)</f>
        <v>0</v>
      </c>
      <c r="H2580" s="347">
        <f>IF(InpOverride!H2580="",F_Inputs!H2580,InpOverride!H2580)</f>
        <v>0</v>
      </c>
      <c r="I2580" s="347">
        <f>IF(InpOverride!I2580="",F_Inputs!I2580,InpOverride!I2580)</f>
        <v>0</v>
      </c>
      <c r="J2580" s="347">
        <f>IF(InpOverride!J2580="",F_Inputs!J2580,InpOverride!J2580)</f>
        <v>0</v>
      </c>
      <c r="K2580" s="347">
        <f>IF(InpOverride!K2580="",F_Inputs!K2580,InpOverride!K2580)</f>
        <v>0</v>
      </c>
      <c r="L2580" s="347">
        <f>IF(InpOverride!L2580="",F_Inputs!L2580,InpOverride!L2580)</f>
        <v>0</v>
      </c>
      <c r="M2580" s="347">
        <f>IF(InpOverride!M2580="",F_Inputs!M2580,InpOverride!M2580)</f>
        <v>0</v>
      </c>
    </row>
    <row r="2581" spans="1:13" x14ac:dyDescent="0.35">
      <c r="A2581" t="s">
        <v>143</v>
      </c>
      <c r="B2581" t="s">
        <v>351</v>
      </c>
      <c r="C2581" t="s">
        <v>352</v>
      </c>
      <c r="D2581" t="s">
        <v>205</v>
      </c>
      <c r="E2581" t="s">
        <v>292</v>
      </c>
      <c r="F2581" s="347">
        <f>IF(InpOverride!F2581="",F_Inputs!F2581,InpOverride!F2581)</f>
        <v>0</v>
      </c>
      <c r="G2581" s="347">
        <f>IF(InpOverride!G2581="",F_Inputs!G2581,InpOverride!G2581)</f>
        <v>0</v>
      </c>
      <c r="H2581" s="347">
        <f>IF(InpOverride!H2581="",F_Inputs!H2581,InpOverride!H2581)</f>
        <v>0</v>
      </c>
      <c r="I2581" s="347">
        <f>IF(InpOverride!I2581="",F_Inputs!I2581,InpOverride!I2581)</f>
        <v>0</v>
      </c>
      <c r="J2581" s="347">
        <f>IF(InpOverride!J2581="",F_Inputs!J2581,InpOverride!J2581)</f>
        <v>0</v>
      </c>
      <c r="K2581" s="347">
        <f>IF(InpOverride!K2581="",F_Inputs!K2581,InpOverride!K2581)</f>
        <v>0</v>
      </c>
      <c r="L2581" s="347">
        <f>IF(InpOverride!L2581="",F_Inputs!L2581,InpOverride!L2581)</f>
        <v>0</v>
      </c>
      <c r="M2581" s="347">
        <f>IF(InpOverride!M2581="",F_Inputs!M2581,InpOverride!M2581)</f>
        <v>0</v>
      </c>
    </row>
    <row r="2582" spans="1:13" x14ac:dyDescent="0.35">
      <c r="A2582" t="s">
        <v>143</v>
      </c>
      <c r="B2582" t="s">
        <v>353</v>
      </c>
      <c r="C2582" t="s">
        <v>354</v>
      </c>
      <c r="D2582" t="s">
        <v>170</v>
      </c>
      <c r="E2582" t="s">
        <v>292</v>
      </c>
      <c r="F2582" s="347">
        <f>IF(InpOverride!F2582="",F_Inputs!F2582,InpOverride!F2582)</f>
        <v>0</v>
      </c>
      <c r="G2582" s="347">
        <f>IF(InpOverride!G2582="",F_Inputs!G2582,InpOverride!G2582)</f>
        <v>0</v>
      </c>
      <c r="H2582" s="347">
        <f>IF(InpOverride!H2582="",F_Inputs!H2582,InpOverride!H2582)</f>
        <v>0</v>
      </c>
      <c r="I2582" s="347">
        <f>IF(InpOverride!I2582="",F_Inputs!I2582,InpOverride!I2582)</f>
        <v>0</v>
      </c>
      <c r="J2582" s="347">
        <f>IF(InpOverride!J2582="",F_Inputs!J2582,InpOverride!J2582)</f>
        <v>0</v>
      </c>
      <c r="K2582" s="347">
        <f>IF(InpOverride!K2582="",F_Inputs!K2582,InpOverride!K2582)</f>
        <v>0</v>
      </c>
      <c r="L2582" s="347">
        <f>IF(InpOverride!L2582="",F_Inputs!L2582,InpOverride!L2582)</f>
        <v>0</v>
      </c>
      <c r="M2582" s="347">
        <f>IF(InpOverride!M2582="",F_Inputs!M2582,InpOverride!M2582)</f>
        <v>0</v>
      </c>
    </row>
    <row r="2583" spans="1:13" x14ac:dyDescent="0.35">
      <c r="A2583" t="s">
        <v>143</v>
      </c>
      <c r="B2583" t="s">
        <v>355</v>
      </c>
      <c r="C2583" t="s">
        <v>356</v>
      </c>
      <c r="D2583" t="s">
        <v>170</v>
      </c>
      <c r="E2583" t="s">
        <v>292</v>
      </c>
      <c r="F2583" s="347">
        <f>IF(InpOverride!F2583="",F_Inputs!F2583,InpOverride!F2583)</f>
        <v>0</v>
      </c>
      <c r="G2583" s="347">
        <f>IF(InpOverride!G2583="",F_Inputs!G2583,InpOverride!G2583)</f>
        <v>0</v>
      </c>
      <c r="H2583" s="347">
        <f>IF(InpOverride!H2583="",F_Inputs!H2583,InpOverride!H2583)</f>
        <v>0</v>
      </c>
      <c r="I2583" s="347">
        <f>IF(InpOverride!I2583="",F_Inputs!I2583,InpOverride!I2583)</f>
        <v>0</v>
      </c>
      <c r="J2583" s="347">
        <f>IF(InpOverride!J2583="",F_Inputs!J2583,InpOverride!J2583)</f>
        <v>0</v>
      </c>
      <c r="K2583" s="347">
        <f>IF(InpOverride!K2583="",F_Inputs!K2583,InpOverride!K2583)</f>
        <v>0</v>
      </c>
      <c r="L2583" s="347">
        <f>IF(InpOverride!L2583="",F_Inputs!L2583,InpOverride!L2583)</f>
        <v>0</v>
      </c>
      <c r="M2583" s="347">
        <f>IF(InpOverride!M2583="",F_Inputs!M2583,InpOverride!M2583)</f>
        <v>0</v>
      </c>
    </row>
    <row r="2584" spans="1:13" x14ac:dyDescent="0.35">
      <c r="A2584" t="s">
        <v>143</v>
      </c>
      <c r="B2584" t="s">
        <v>357</v>
      </c>
      <c r="C2584" t="s">
        <v>358</v>
      </c>
      <c r="D2584" t="s">
        <v>188</v>
      </c>
      <c r="E2584" t="s">
        <v>292</v>
      </c>
      <c r="F2584" s="347">
        <f>IF(InpOverride!F2584="",F_Inputs!F2584,InpOverride!F2584)</f>
        <v>0</v>
      </c>
      <c r="G2584" s="347">
        <f>IF(InpOverride!G2584="",F_Inputs!G2584,InpOverride!G2584)</f>
        <v>0</v>
      </c>
      <c r="H2584" s="347">
        <f>IF(InpOverride!H2584="",F_Inputs!H2584,InpOverride!H2584)</f>
        <v>0</v>
      </c>
      <c r="I2584" s="347">
        <f>IF(InpOverride!I2584="",F_Inputs!I2584,InpOverride!I2584)</f>
        <v>0</v>
      </c>
      <c r="J2584" s="347">
        <f>IF(InpOverride!J2584="",F_Inputs!J2584,InpOverride!J2584)</f>
        <v>0</v>
      </c>
      <c r="K2584" s="347">
        <f>IF(InpOverride!K2584="",F_Inputs!K2584,InpOverride!K2584)</f>
        <v>0</v>
      </c>
      <c r="L2584" s="347">
        <f>IF(InpOverride!L2584="",F_Inputs!L2584,InpOverride!L2584)</f>
        <v>0</v>
      </c>
      <c r="M2584" s="347">
        <f>IF(InpOverride!M2584="",F_Inputs!M2584,InpOverride!M2584)</f>
        <v>0</v>
      </c>
    </row>
    <row r="2585" spans="1:13" x14ac:dyDescent="0.35">
      <c r="A2585" t="s">
        <v>143</v>
      </c>
      <c r="B2585" t="s">
        <v>359</v>
      </c>
      <c r="C2585" t="s">
        <v>360</v>
      </c>
      <c r="D2585" t="s">
        <v>205</v>
      </c>
      <c r="E2585" t="s">
        <v>292</v>
      </c>
      <c r="F2585" s="347">
        <f>IF(InpOverride!F2585="",F_Inputs!F2585,InpOverride!F2585)</f>
        <v>0</v>
      </c>
      <c r="G2585" s="347">
        <f>IF(InpOverride!G2585="",F_Inputs!G2585,InpOverride!G2585)</f>
        <v>0</v>
      </c>
      <c r="H2585" s="347">
        <f>IF(InpOverride!H2585="",F_Inputs!H2585,InpOverride!H2585)</f>
        <v>0</v>
      </c>
      <c r="I2585" s="347">
        <f>IF(InpOverride!I2585="",F_Inputs!I2585,InpOverride!I2585)</f>
        <v>0</v>
      </c>
      <c r="J2585" s="347">
        <f>IF(InpOverride!J2585="",F_Inputs!J2585,InpOverride!J2585)</f>
        <v>0</v>
      </c>
      <c r="K2585" s="347">
        <f>IF(InpOverride!K2585="",F_Inputs!K2585,InpOverride!K2585)</f>
        <v>0</v>
      </c>
      <c r="L2585" s="347">
        <f>IF(InpOverride!L2585="",F_Inputs!L2585,InpOverride!L2585)</f>
        <v>0</v>
      </c>
      <c r="M2585" s="347">
        <f>IF(InpOverride!M2585="",F_Inputs!M2585,InpOverride!M2585)</f>
        <v>0</v>
      </c>
    </row>
    <row r="2586" spans="1:13" x14ac:dyDescent="0.35">
      <c r="A2586" t="s">
        <v>143</v>
      </c>
      <c r="B2586" t="s">
        <v>361</v>
      </c>
      <c r="C2586" t="s">
        <v>362</v>
      </c>
      <c r="D2586" t="s">
        <v>170</v>
      </c>
      <c r="E2586" t="s">
        <v>292</v>
      </c>
      <c r="F2586" s="347">
        <f>IF(InpOverride!F2586="",F_Inputs!F2586,InpOverride!F2586)</f>
        <v>0</v>
      </c>
      <c r="G2586" s="347">
        <f>IF(InpOverride!G2586="",F_Inputs!G2586,InpOverride!G2586)</f>
        <v>0</v>
      </c>
      <c r="H2586" s="347">
        <f>IF(InpOverride!H2586="",F_Inputs!H2586,InpOverride!H2586)</f>
        <v>0</v>
      </c>
      <c r="I2586" s="347">
        <f>IF(InpOverride!I2586="",F_Inputs!I2586,InpOverride!I2586)</f>
        <v>0</v>
      </c>
      <c r="J2586" s="347">
        <f>IF(InpOverride!J2586="",F_Inputs!J2586,InpOverride!J2586)</f>
        <v>0</v>
      </c>
      <c r="K2586" s="347">
        <f>IF(InpOverride!K2586="",F_Inputs!K2586,InpOverride!K2586)</f>
        <v>0</v>
      </c>
      <c r="L2586" s="347">
        <f>IF(InpOverride!L2586="",F_Inputs!L2586,InpOverride!L2586)</f>
        <v>0</v>
      </c>
      <c r="M2586" s="347">
        <f>IF(InpOverride!M2586="",F_Inputs!M2586,InpOverride!M2586)</f>
        <v>0</v>
      </c>
    </row>
    <row r="2587" spans="1:13" x14ac:dyDescent="0.35">
      <c r="A2587" t="s">
        <v>143</v>
      </c>
      <c r="B2587" t="s">
        <v>363</v>
      </c>
      <c r="C2587" t="s">
        <v>364</v>
      </c>
      <c r="D2587" t="s">
        <v>170</v>
      </c>
      <c r="E2587" t="s">
        <v>292</v>
      </c>
      <c r="F2587" s="347">
        <f>IF(InpOverride!F2587="",F_Inputs!F2587,InpOverride!F2587)</f>
        <v>0</v>
      </c>
      <c r="G2587" s="347">
        <f>IF(InpOverride!G2587="",F_Inputs!G2587,InpOverride!G2587)</f>
        <v>0</v>
      </c>
      <c r="H2587" s="347">
        <f>IF(InpOverride!H2587="",F_Inputs!H2587,InpOverride!H2587)</f>
        <v>0</v>
      </c>
      <c r="I2587" s="347">
        <f>IF(InpOverride!I2587="",F_Inputs!I2587,InpOverride!I2587)</f>
        <v>0</v>
      </c>
      <c r="J2587" s="347">
        <f>IF(InpOverride!J2587="",F_Inputs!J2587,InpOverride!J2587)</f>
        <v>0</v>
      </c>
      <c r="K2587" s="347">
        <f>IF(InpOverride!K2587="",F_Inputs!K2587,InpOverride!K2587)</f>
        <v>0</v>
      </c>
      <c r="L2587" s="347">
        <f>IF(InpOverride!L2587="",F_Inputs!L2587,InpOverride!L2587)</f>
        <v>0</v>
      </c>
      <c r="M2587" s="347">
        <f>IF(InpOverride!M2587="",F_Inputs!M2587,InpOverride!M2587)</f>
        <v>0</v>
      </c>
    </row>
    <row r="2588" spans="1:13" x14ac:dyDescent="0.35">
      <c r="A2588" t="s">
        <v>143</v>
      </c>
      <c r="B2588" t="s">
        <v>365</v>
      </c>
      <c r="C2588" t="s">
        <v>366</v>
      </c>
      <c r="D2588" t="s">
        <v>188</v>
      </c>
      <c r="E2588" t="s">
        <v>292</v>
      </c>
      <c r="F2588" s="347">
        <f>IF(InpOverride!F2588="",F_Inputs!F2588,InpOverride!F2588)</f>
        <v>0</v>
      </c>
      <c r="G2588" s="347">
        <f>IF(InpOverride!G2588="",F_Inputs!G2588,InpOverride!G2588)</f>
        <v>0</v>
      </c>
      <c r="H2588" s="347">
        <f>IF(InpOverride!H2588="",F_Inputs!H2588,InpOverride!H2588)</f>
        <v>0</v>
      </c>
      <c r="I2588" s="347">
        <f>IF(InpOverride!I2588="",F_Inputs!I2588,InpOverride!I2588)</f>
        <v>0</v>
      </c>
      <c r="J2588" s="347">
        <f>IF(InpOverride!J2588="",F_Inputs!J2588,InpOverride!J2588)</f>
        <v>0</v>
      </c>
      <c r="K2588" s="347">
        <f>IF(InpOverride!K2588="",F_Inputs!K2588,InpOverride!K2588)</f>
        <v>0</v>
      </c>
      <c r="L2588" s="347">
        <f>IF(InpOverride!L2588="",F_Inputs!L2588,InpOverride!L2588)</f>
        <v>0</v>
      </c>
      <c r="M2588" s="347">
        <f>IF(InpOverride!M2588="",F_Inputs!M2588,InpOverride!M2588)</f>
        <v>0</v>
      </c>
    </row>
    <row r="2589" spans="1:13" x14ac:dyDescent="0.35">
      <c r="A2589" t="s">
        <v>143</v>
      </c>
      <c r="B2589" t="s">
        <v>367</v>
      </c>
      <c r="C2589" t="s">
        <v>368</v>
      </c>
      <c r="D2589" t="s">
        <v>205</v>
      </c>
      <c r="E2589" t="s">
        <v>292</v>
      </c>
      <c r="F2589" s="347">
        <f>IF(InpOverride!F2589="",F_Inputs!F2589,InpOverride!F2589)</f>
        <v>0</v>
      </c>
      <c r="G2589" s="347">
        <f>IF(InpOverride!G2589="",F_Inputs!G2589,InpOverride!G2589)</f>
        <v>0</v>
      </c>
      <c r="H2589" s="347">
        <f>IF(InpOverride!H2589="",F_Inputs!H2589,InpOverride!H2589)</f>
        <v>0</v>
      </c>
      <c r="I2589" s="347">
        <f>IF(InpOverride!I2589="",F_Inputs!I2589,InpOverride!I2589)</f>
        <v>0</v>
      </c>
      <c r="J2589" s="347">
        <f>IF(InpOverride!J2589="",F_Inputs!J2589,InpOverride!J2589)</f>
        <v>0</v>
      </c>
      <c r="K2589" s="347">
        <f>IF(InpOverride!K2589="",F_Inputs!K2589,InpOverride!K2589)</f>
        <v>0</v>
      </c>
      <c r="L2589" s="347">
        <f>IF(InpOverride!L2589="",F_Inputs!L2589,InpOverride!L2589)</f>
        <v>0</v>
      </c>
      <c r="M2589" s="347">
        <f>IF(InpOverride!M2589="",F_Inputs!M2589,InpOverride!M2589)</f>
        <v>0</v>
      </c>
    </row>
    <row r="2590" spans="1:13" x14ac:dyDescent="0.35">
      <c r="A2590" t="s">
        <v>143</v>
      </c>
      <c r="B2590" t="s">
        <v>369</v>
      </c>
      <c r="C2590" t="s">
        <v>370</v>
      </c>
      <c r="D2590" t="s">
        <v>170</v>
      </c>
      <c r="E2590" t="s">
        <v>292</v>
      </c>
      <c r="F2590" s="347">
        <f>IF(InpOverride!F2590="",F_Inputs!F2590,InpOverride!F2590)</f>
        <v>0</v>
      </c>
      <c r="G2590" s="347">
        <f>IF(InpOverride!G2590="",F_Inputs!G2590,InpOverride!G2590)</f>
        <v>0</v>
      </c>
      <c r="H2590" s="347">
        <f>IF(InpOverride!H2590="",F_Inputs!H2590,InpOverride!H2590)</f>
        <v>0</v>
      </c>
      <c r="I2590" s="347">
        <f>IF(InpOverride!I2590="",F_Inputs!I2590,InpOverride!I2590)</f>
        <v>0</v>
      </c>
      <c r="J2590" s="347">
        <f>IF(InpOverride!J2590="",F_Inputs!J2590,InpOverride!J2590)</f>
        <v>0</v>
      </c>
      <c r="K2590" s="347">
        <f>IF(InpOverride!K2590="",F_Inputs!K2590,InpOverride!K2590)</f>
        <v>0</v>
      </c>
      <c r="L2590" s="347">
        <f>IF(InpOverride!L2590="",F_Inputs!L2590,InpOverride!L2590)</f>
        <v>0</v>
      </c>
      <c r="M2590" s="347">
        <f>IF(InpOverride!M2590="",F_Inputs!M2590,InpOverride!M2590)</f>
        <v>0</v>
      </c>
    </row>
    <row r="2591" spans="1:13" x14ac:dyDescent="0.35">
      <c r="A2591" t="s">
        <v>143</v>
      </c>
      <c r="B2591" t="s">
        <v>371</v>
      </c>
      <c r="C2591" t="s">
        <v>372</v>
      </c>
      <c r="D2591" t="s">
        <v>170</v>
      </c>
      <c r="E2591" t="s">
        <v>292</v>
      </c>
      <c r="F2591" s="347">
        <f>IF(InpOverride!F2591="",F_Inputs!F2591,InpOverride!F2591)</f>
        <v>0</v>
      </c>
      <c r="G2591" s="347">
        <f>IF(InpOverride!G2591="",F_Inputs!G2591,InpOverride!G2591)</f>
        <v>0</v>
      </c>
      <c r="H2591" s="347">
        <f>IF(InpOverride!H2591="",F_Inputs!H2591,InpOverride!H2591)</f>
        <v>0</v>
      </c>
      <c r="I2591" s="347">
        <f>IF(InpOverride!I2591="",F_Inputs!I2591,InpOverride!I2591)</f>
        <v>0</v>
      </c>
      <c r="J2591" s="347">
        <f>IF(InpOverride!J2591="",F_Inputs!J2591,InpOverride!J2591)</f>
        <v>0</v>
      </c>
      <c r="K2591" s="347">
        <f>IF(InpOverride!K2591="",F_Inputs!K2591,InpOverride!K2591)</f>
        <v>0</v>
      </c>
      <c r="L2591" s="347">
        <f>IF(InpOverride!L2591="",F_Inputs!L2591,InpOverride!L2591)</f>
        <v>0</v>
      </c>
      <c r="M2591" s="347">
        <f>IF(InpOverride!M2591="",F_Inputs!M2591,InpOverride!M2591)</f>
        <v>0</v>
      </c>
    </row>
    <row r="2592" spans="1:13" x14ac:dyDescent="0.35">
      <c r="A2592" t="s">
        <v>143</v>
      </c>
      <c r="B2592" t="s">
        <v>373</v>
      </c>
      <c r="C2592" t="s">
        <v>374</v>
      </c>
      <c r="D2592" t="s">
        <v>188</v>
      </c>
      <c r="E2592" t="s">
        <v>292</v>
      </c>
      <c r="F2592" s="347">
        <f>IF(InpOverride!F2592="",F_Inputs!F2592,InpOverride!F2592)</f>
        <v>0</v>
      </c>
      <c r="G2592" s="347">
        <f>IF(InpOverride!G2592="",F_Inputs!G2592,InpOverride!G2592)</f>
        <v>0</v>
      </c>
      <c r="H2592" s="347">
        <f>IF(InpOverride!H2592="",F_Inputs!H2592,InpOverride!H2592)</f>
        <v>0</v>
      </c>
      <c r="I2592" s="347">
        <f>IF(InpOverride!I2592="",F_Inputs!I2592,InpOverride!I2592)</f>
        <v>0</v>
      </c>
      <c r="J2592" s="347">
        <f>IF(InpOverride!J2592="",F_Inputs!J2592,InpOverride!J2592)</f>
        <v>0</v>
      </c>
      <c r="K2592" s="347">
        <f>IF(InpOverride!K2592="",F_Inputs!K2592,InpOverride!K2592)</f>
        <v>0</v>
      </c>
      <c r="L2592" s="347">
        <f>IF(InpOverride!L2592="",F_Inputs!L2592,InpOverride!L2592)</f>
        <v>0</v>
      </c>
      <c r="M2592" s="347">
        <f>IF(InpOverride!M2592="",F_Inputs!M2592,InpOverride!M2592)</f>
        <v>0</v>
      </c>
    </row>
    <row r="2593" spans="1:13" x14ac:dyDescent="0.35">
      <c r="A2593" t="s">
        <v>143</v>
      </c>
      <c r="B2593" t="s">
        <v>375</v>
      </c>
      <c r="C2593" t="s">
        <v>376</v>
      </c>
      <c r="D2593" t="s">
        <v>205</v>
      </c>
      <c r="E2593" t="s">
        <v>292</v>
      </c>
      <c r="F2593" s="347">
        <f>IF(InpOverride!F2593="",F_Inputs!F2593,InpOverride!F2593)</f>
        <v>0</v>
      </c>
      <c r="G2593" s="347">
        <f>IF(InpOverride!G2593="",F_Inputs!G2593,InpOverride!G2593)</f>
        <v>0</v>
      </c>
      <c r="H2593" s="347">
        <f>IF(InpOverride!H2593="",F_Inputs!H2593,InpOverride!H2593)</f>
        <v>0</v>
      </c>
      <c r="I2593" s="347">
        <f>IF(InpOverride!I2593="",F_Inputs!I2593,InpOverride!I2593)</f>
        <v>0</v>
      </c>
      <c r="J2593" s="347">
        <f>IF(InpOverride!J2593="",F_Inputs!J2593,InpOverride!J2593)</f>
        <v>0</v>
      </c>
      <c r="K2593" s="347">
        <f>IF(InpOverride!K2593="",F_Inputs!K2593,InpOverride!K2593)</f>
        <v>0</v>
      </c>
      <c r="L2593" s="347">
        <f>IF(InpOverride!L2593="",F_Inputs!L2593,InpOverride!L2593)</f>
        <v>0</v>
      </c>
      <c r="M2593" s="347">
        <f>IF(InpOverride!M2593="",F_Inputs!M2593,InpOverride!M2593)</f>
        <v>0</v>
      </c>
    </row>
    <row r="2594" spans="1:13" x14ac:dyDescent="0.35">
      <c r="A2594" t="s">
        <v>143</v>
      </c>
      <c r="B2594" t="s">
        <v>377</v>
      </c>
      <c r="C2594" t="s">
        <v>378</v>
      </c>
      <c r="D2594" t="s">
        <v>170</v>
      </c>
      <c r="E2594" t="s">
        <v>292</v>
      </c>
      <c r="F2594" s="347">
        <f>IF(InpOverride!F2594="",F_Inputs!F2594,InpOverride!F2594)</f>
        <v>0</v>
      </c>
      <c r="G2594" s="347">
        <f>IF(InpOverride!G2594="",F_Inputs!G2594,InpOverride!G2594)</f>
        <v>0</v>
      </c>
      <c r="H2594" s="347">
        <f>IF(InpOverride!H2594="",F_Inputs!H2594,InpOverride!H2594)</f>
        <v>0</v>
      </c>
      <c r="I2594" s="347">
        <f>IF(InpOverride!I2594="",F_Inputs!I2594,InpOverride!I2594)</f>
        <v>0</v>
      </c>
      <c r="J2594" s="347">
        <f>IF(InpOverride!J2594="",F_Inputs!J2594,InpOverride!J2594)</f>
        <v>0</v>
      </c>
      <c r="K2594" s="347">
        <f>IF(InpOverride!K2594="",F_Inputs!K2594,InpOverride!K2594)</f>
        <v>0</v>
      </c>
      <c r="L2594" s="347">
        <f>IF(InpOverride!L2594="",F_Inputs!L2594,InpOverride!L2594)</f>
        <v>0</v>
      </c>
      <c r="M2594" s="347">
        <f>IF(InpOverride!M2594="",F_Inputs!M2594,InpOverride!M2594)</f>
        <v>0</v>
      </c>
    </row>
    <row r="2595" spans="1:13" x14ac:dyDescent="0.35">
      <c r="A2595" t="s">
        <v>143</v>
      </c>
      <c r="B2595" t="s">
        <v>379</v>
      </c>
      <c r="C2595" t="s">
        <v>380</v>
      </c>
      <c r="D2595" t="s">
        <v>170</v>
      </c>
      <c r="E2595" t="s">
        <v>292</v>
      </c>
      <c r="F2595" s="347">
        <f>IF(InpOverride!F2595="",F_Inputs!F2595,InpOverride!F2595)</f>
        <v>0</v>
      </c>
      <c r="G2595" s="347">
        <f>IF(InpOverride!G2595="",F_Inputs!G2595,InpOverride!G2595)</f>
        <v>0</v>
      </c>
      <c r="H2595" s="347">
        <f>IF(InpOverride!H2595="",F_Inputs!H2595,InpOverride!H2595)</f>
        <v>0</v>
      </c>
      <c r="I2595" s="347">
        <f>IF(InpOverride!I2595="",F_Inputs!I2595,InpOverride!I2595)</f>
        <v>0</v>
      </c>
      <c r="J2595" s="347">
        <f>IF(InpOverride!J2595="",F_Inputs!J2595,InpOverride!J2595)</f>
        <v>0</v>
      </c>
      <c r="K2595" s="347">
        <f>IF(InpOverride!K2595="",F_Inputs!K2595,InpOverride!K2595)</f>
        <v>0</v>
      </c>
      <c r="L2595" s="347">
        <f>IF(InpOverride!L2595="",F_Inputs!L2595,InpOverride!L2595)</f>
        <v>0</v>
      </c>
      <c r="M2595" s="347">
        <f>IF(InpOverride!M2595="",F_Inputs!M2595,InpOverride!M2595)</f>
        <v>0</v>
      </c>
    </row>
    <row r="2596" spans="1:13" x14ac:dyDescent="0.35">
      <c r="A2596" t="s">
        <v>143</v>
      </c>
      <c r="B2596" t="s">
        <v>381</v>
      </c>
      <c r="C2596" t="s">
        <v>382</v>
      </c>
      <c r="D2596" t="s">
        <v>188</v>
      </c>
      <c r="E2596" t="s">
        <v>292</v>
      </c>
      <c r="F2596" s="347">
        <f>IF(InpOverride!F2596="",F_Inputs!F2596,InpOverride!F2596)</f>
        <v>0</v>
      </c>
      <c r="G2596" s="347">
        <f>IF(InpOverride!G2596="",F_Inputs!G2596,InpOverride!G2596)</f>
        <v>0</v>
      </c>
      <c r="H2596" s="347">
        <f>IF(InpOverride!H2596="",F_Inputs!H2596,InpOverride!H2596)</f>
        <v>0</v>
      </c>
      <c r="I2596" s="347">
        <f>IF(InpOverride!I2596="",F_Inputs!I2596,InpOverride!I2596)</f>
        <v>0</v>
      </c>
      <c r="J2596" s="347">
        <f>IF(InpOverride!J2596="",F_Inputs!J2596,InpOverride!J2596)</f>
        <v>0</v>
      </c>
      <c r="K2596" s="347">
        <f>IF(InpOverride!K2596="",F_Inputs!K2596,InpOverride!K2596)</f>
        <v>0</v>
      </c>
      <c r="L2596" s="347">
        <f>IF(InpOverride!L2596="",F_Inputs!L2596,InpOverride!L2596)</f>
        <v>0</v>
      </c>
      <c r="M2596" s="347">
        <f>IF(InpOverride!M2596="",F_Inputs!M2596,InpOverride!M2596)</f>
        <v>0</v>
      </c>
    </row>
    <row r="2597" spans="1:13" x14ac:dyDescent="0.35">
      <c r="A2597" t="s">
        <v>143</v>
      </c>
      <c r="B2597" t="s">
        <v>383</v>
      </c>
      <c r="C2597" t="s">
        <v>384</v>
      </c>
      <c r="D2597" t="s">
        <v>385</v>
      </c>
      <c r="E2597" t="s">
        <v>292</v>
      </c>
      <c r="F2597" s="347">
        <f>IF(InpOverride!F2597="",F_Inputs!F2597,InpOverride!F2597)</f>
        <v>0</v>
      </c>
      <c r="G2597" s="347">
        <f>IF(InpOverride!G2597="",F_Inputs!G2597,InpOverride!G2597)</f>
        <v>0</v>
      </c>
      <c r="H2597" s="347">
        <f>IF(InpOverride!H2597="",F_Inputs!H2597,InpOverride!H2597)</f>
        <v>0</v>
      </c>
      <c r="I2597" s="347">
        <f>IF(InpOverride!I2597="",F_Inputs!I2597,InpOverride!I2597)</f>
        <v>83.305000000000007</v>
      </c>
      <c r="J2597" s="347">
        <f>IF(InpOverride!J2597="",F_Inputs!J2597,InpOverride!J2597)</f>
        <v>0</v>
      </c>
      <c r="K2597" s="347">
        <f>IF(InpOverride!K2597="",F_Inputs!K2597,InpOverride!K2597)</f>
        <v>0</v>
      </c>
      <c r="L2597" s="347">
        <f>IF(InpOverride!L2597="",F_Inputs!L2597,InpOverride!L2597)</f>
        <v>0</v>
      </c>
      <c r="M2597" s="347">
        <f>IF(InpOverride!M2597="",F_Inputs!M2597,InpOverride!M2597)</f>
        <v>0</v>
      </c>
    </row>
    <row r="2598" spans="1:13" x14ac:dyDescent="0.35">
      <c r="A2598" t="s">
        <v>143</v>
      </c>
      <c r="B2598" t="s">
        <v>386</v>
      </c>
      <c r="C2598" t="s">
        <v>387</v>
      </c>
      <c r="D2598" t="s">
        <v>189</v>
      </c>
      <c r="E2598" t="s">
        <v>292</v>
      </c>
      <c r="F2598" s="347">
        <f>IF(InpOverride!F2598="",F_Inputs!F2598,InpOverride!F2598)</f>
        <v>0</v>
      </c>
      <c r="G2598" s="347">
        <f>IF(InpOverride!G2598="",F_Inputs!G2598,InpOverride!G2598)</f>
        <v>0</v>
      </c>
      <c r="H2598" s="347">
        <f>IF(InpOverride!H2598="",F_Inputs!H2598,InpOverride!H2598)</f>
        <v>85.1</v>
      </c>
      <c r="I2598" s="347">
        <f>IF(InpOverride!I2598="",F_Inputs!I2598,InpOverride!I2598)</f>
        <v>56.9</v>
      </c>
      <c r="J2598" s="347">
        <f>IF(InpOverride!J2598="",F_Inputs!J2598,InpOverride!J2598)</f>
        <v>0</v>
      </c>
      <c r="K2598" s="347">
        <f>IF(InpOverride!K2598="",F_Inputs!K2598,InpOverride!K2598)</f>
        <v>0</v>
      </c>
      <c r="L2598" s="347">
        <f>IF(InpOverride!L2598="",F_Inputs!L2598,InpOverride!L2598)</f>
        <v>0</v>
      </c>
      <c r="M2598" s="347">
        <f>IF(InpOverride!M2598="",F_Inputs!M2598,InpOverride!M2598)</f>
        <v>0</v>
      </c>
    </row>
    <row r="2599" spans="1:13" x14ac:dyDescent="0.35">
      <c r="A2599" t="s">
        <v>143</v>
      </c>
      <c r="B2599" t="s">
        <v>388</v>
      </c>
      <c r="C2599" t="s">
        <v>389</v>
      </c>
      <c r="D2599" t="s">
        <v>205</v>
      </c>
      <c r="E2599" t="s">
        <v>292</v>
      </c>
      <c r="F2599" s="347">
        <f>IF(InpOverride!F2599="",F_Inputs!F2599,InpOverride!F2599)</f>
        <v>0</v>
      </c>
      <c r="G2599" s="347">
        <f>IF(InpOverride!G2599="",F_Inputs!G2599,InpOverride!G2599)</f>
        <v>0</v>
      </c>
      <c r="H2599" s="347">
        <f>IF(InpOverride!H2599="",F_Inputs!H2599,InpOverride!H2599)</f>
        <v>0</v>
      </c>
      <c r="I2599" s="347" t="str">
        <f>IF(InpOverride!I2599="",F_Inputs!I2599,InpOverride!I2599)</f>
        <v>No</v>
      </c>
      <c r="J2599" s="347">
        <f>IF(InpOverride!J2599="",F_Inputs!J2599,InpOverride!J2599)</f>
        <v>0</v>
      </c>
      <c r="K2599" s="347">
        <f>IF(InpOverride!K2599="",F_Inputs!K2599,InpOverride!K2599)</f>
        <v>0</v>
      </c>
      <c r="L2599" s="347">
        <f>IF(InpOverride!L2599="",F_Inputs!L2599,InpOverride!L2599)</f>
        <v>0</v>
      </c>
      <c r="M2599" s="347">
        <f>IF(InpOverride!M2599="",F_Inputs!M2599,InpOverride!M2599)</f>
        <v>0</v>
      </c>
    </row>
    <row r="2600" spans="1:13" x14ac:dyDescent="0.35">
      <c r="A2600" t="s">
        <v>143</v>
      </c>
      <c r="B2600" t="s">
        <v>390</v>
      </c>
      <c r="C2600" t="s">
        <v>391</v>
      </c>
      <c r="D2600" t="s">
        <v>176</v>
      </c>
      <c r="E2600" t="s">
        <v>292</v>
      </c>
      <c r="F2600" s="347">
        <f>IF(InpOverride!F2600="",F_Inputs!F2600,InpOverride!F2600)</f>
        <v>0</v>
      </c>
      <c r="G2600" s="347">
        <f>IF(InpOverride!G2600="",F_Inputs!G2600,InpOverride!G2600)</f>
        <v>0</v>
      </c>
      <c r="H2600" s="347">
        <f>IF(InpOverride!H2600="",F_Inputs!H2600,InpOverride!H2600)</f>
        <v>0</v>
      </c>
      <c r="I2600" s="347">
        <f>IF(InpOverride!I2600="",F_Inputs!I2600,InpOverride!I2600)</f>
        <v>2.6489097896640001E-2</v>
      </c>
      <c r="J2600" s="347">
        <f>IF(InpOverride!J2600="",F_Inputs!J2600,InpOverride!J2600)</f>
        <v>0</v>
      </c>
      <c r="K2600" s="347">
        <f>IF(InpOverride!K2600="",F_Inputs!K2600,InpOverride!K2600)</f>
        <v>0</v>
      </c>
      <c r="L2600" s="347">
        <f>IF(InpOverride!L2600="",F_Inputs!L2600,InpOverride!L2600)</f>
        <v>0</v>
      </c>
      <c r="M2600" s="347">
        <f>IF(InpOverride!M2600="",F_Inputs!M2600,InpOverride!M2600)</f>
        <v>0</v>
      </c>
    </row>
    <row r="2601" spans="1:13" x14ac:dyDescent="0.35">
      <c r="A2601" t="s">
        <v>143</v>
      </c>
      <c r="B2601" t="s">
        <v>392</v>
      </c>
      <c r="C2601" t="s">
        <v>393</v>
      </c>
      <c r="D2601" t="s">
        <v>205</v>
      </c>
      <c r="E2601" t="s">
        <v>292</v>
      </c>
      <c r="F2601" s="347">
        <f>IF(InpOverride!F2601="",F_Inputs!F2601,InpOverride!F2601)</f>
        <v>0</v>
      </c>
      <c r="G2601" s="347">
        <f>IF(InpOverride!G2601="",F_Inputs!G2601,InpOverride!G2601)</f>
        <v>0</v>
      </c>
      <c r="H2601" s="347">
        <f>IF(InpOverride!H2601="",F_Inputs!H2601,InpOverride!H2601)</f>
        <v>0</v>
      </c>
      <c r="I2601" s="347" t="str">
        <f>IF(InpOverride!I2601="",F_Inputs!I2601,InpOverride!I2601)</f>
        <v>No</v>
      </c>
      <c r="J2601" s="347">
        <f>IF(InpOverride!J2601="",F_Inputs!J2601,InpOverride!J2601)</f>
        <v>0</v>
      </c>
      <c r="K2601" s="347">
        <f>IF(InpOverride!K2601="",F_Inputs!K2601,InpOverride!K2601)</f>
        <v>0</v>
      </c>
      <c r="L2601" s="347">
        <f>IF(InpOverride!L2601="",F_Inputs!L2601,InpOverride!L2601)</f>
        <v>0</v>
      </c>
      <c r="M2601" s="347">
        <f>IF(InpOverride!M2601="",F_Inputs!M2601,InpOverride!M2601)</f>
        <v>0</v>
      </c>
    </row>
    <row r="2602" spans="1:13" x14ac:dyDescent="0.35">
      <c r="A2602" t="s">
        <v>143</v>
      </c>
      <c r="B2602" t="s">
        <v>394</v>
      </c>
      <c r="C2602" t="s">
        <v>395</v>
      </c>
      <c r="D2602" t="s">
        <v>188</v>
      </c>
      <c r="E2602" t="s">
        <v>292</v>
      </c>
      <c r="F2602" s="347">
        <f>IF(InpOverride!F2602="",F_Inputs!F2602,InpOverride!F2602)</f>
        <v>0</v>
      </c>
      <c r="G2602" s="347">
        <f>IF(InpOverride!G2602="",F_Inputs!G2602,InpOverride!G2602)</f>
        <v>0</v>
      </c>
      <c r="H2602" s="347">
        <f>IF(InpOverride!H2602="",F_Inputs!H2602,InpOverride!H2602)</f>
        <v>3</v>
      </c>
      <c r="I2602" s="347">
        <f>IF(InpOverride!I2602="",F_Inputs!I2602,InpOverride!I2602)</f>
        <v>48.571428571428598</v>
      </c>
      <c r="J2602" s="347">
        <f>IF(InpOverride!J2602="",F_Inputs!J2602,InpOverride!J2602)</f>
        <v>0</v>
      </c>
      <c r="K2602" s="347">
        <f>IF(InpOverride!K2602="",F_Inputs!K2602,InpOverride!K2602)</f>
        <v>0</v>
      </c>
      <c r="L2602" s="347">
        <f>IF(InpOverride!L2602="",F_Inputs!L2602,InpOverride!L2602)</f>
        <v>0</v>
      </c>
      <c r="M2602" s="347">
        <f>IF(InpOverride!M2602="",F_Inputs!M2602,InpOverride!M2602)</f>
        <v>0</v>
      </c>
    </row>
    <row r="2603" spans="1:13" x14ac:dyDescent="0.35">
      <c r="A2603" t="s">
        <v>143</v>
      </c>
      <c r="B2603" t="s">
        <v>396</v>
      </c>
      <c r="C2603" t="s">
        <v>397</v>
      </c>
      <c r="D2603" t="s">
        <v>205</v>
      </c>
      <c r="E2603" t="s">
        <v>292</v>
      </c>
      <c r="F2603" s="347">
        <f>IF(InpOverride!F2603="",F_Inputs!F2603,InpOverride!F2603)</f>
        <v>0</v>
      </c>
      <c r="G2603" s="347">
        <f>IF(InpOverride!G2603="",F_Inputs!G2603,InpOverride!G2603)</f>
        <v>0</v>
      </c>
      <c r="H2603" s="347">
        <f>IF(InpOverride!H2603="",F_Inputs!H2603,InpOverride!H2603)</f>
        <v>0</v>
      </c>
      <c r="I2603" s="347" t="str">
        <f>IF(InpOverride!I2603="",F_Inputs!I2603,InpOverride!I2603)</f>
        <v>Yes</v>
      </c>
      <c r="J2603" s="347">
        <f>IF(InpOverride!J2603="",F_Inputs!J2603,InpOverride!J2603)</f>
        <v>0</v>
      </c>
      <c r="K2603" s="347">
        <f>IF(InpOverride!K2603="",F_Inputs!K2603,InpOverride!K2603)</f>
        <v>0</v>
      </c>
      <c r="L2603" s="347">
        <f>IF(InpOverride!L2603="",F_Inputs!L2603,InpOverride!L2603)</f>
        <v>0</v>
      </c>
      <c r="M2603" s="347">
        <f>IF(InpOverride!M2603="",F_Inputs!M2603,InpOverride!M2603)</f>
        <v>0</v>
      </c>
    </row>
    <row r="2604" spans="1:13" x14ac:dyDescent="0.35">
      <c r="A2604" t="s">
        <v>143</v>
      </c>
      <c r="B2604" t="s">
        <v>398</v>
      </c>
      <c r="C2604" t="s">
        <v>399</v>
      </c>
      <c r="D2604" t="s">
        <v>188</v>
      </c>
      <c r="E2604" t="s">
        <v>292</v>
      </c>
      <c r="F2604" s="347">
        <f>IF(InpOverride!F2604="",F_Inputs!F2604,InpOverride!F2604)</f>
        <v>0</v>
      </c>
      <c r="G2604" s="347">
        <f>IF(InpOverride!G2604="",F_Inputs!G2604,InpOverride!G2604)</f>
        <v>0</v>
      </c>
      <c r="H2604" s="347">
        <f>IF(InpOverride!H2604="",F_Inputs!H2604,InpOverride!H2604)</f>
        <v>3</v>
      </c>
      <c r="I2604" s="347">
        <f>IF(InpOverride!I2604="",F_Inputs!I2604,InpOverride!I2604)</f>
        <v>35.492610837438399</v>
      </c>
      <c r="J2604" s="347">
        <f>IF(InpOverride!J2604="",F_Inputs!J2604,InpOverride!J2604)</f>
        <v>0</v>
      </c>
      <c r="K2604" s="347">
        <f>IF(InpOverride!K2604="",F_Inputs!K2604,InpOverride!K2604)</f>
        <v>0</v>
      </c>
      <c r="L2604" s="347">
        <f>IF(InpOverride!L2604="",F_Inputs!L2604,InpOverride!L2604)</f>
        <v>0</v>
      </c>
      <c r="M2604" s="347">
        <f>IF(InpOverride!M2604="",F_Inputs!M2604,InpOverride!M2604)</f>
        <v>0</v>
      </c>
    </row>
    <row r="2605" spans="1:13" x14ac:dyDescent="0.35">
      <c r="A2605" t="s">
        <v>143</v>
      </c>
      <c r="B2605" t="s">
        <v>400</v>
      </c>
      <c r="C2605" t="s">
        <v>401</v>
      </c>
      <c r="D2605" t="s">
        <v>205</v>
      </c>
      <c r="E2605" t="s">
        <v>292</v>
      </c>
      <c r="F2605" s="347">
        <f>IF(InpOverride!F2605="",F_Inputs!F2605,InpOverride!F2605)</f>
        <v>0</v>
      </c>
      <c r="G2605" s="347">
        <f>IF(InpOverride!G2605="",F_Inputs!G2605,InpOverride!G2605)</f>
        <v>0</v>
      </c>
      <c r="H2605" s="347">
        <f>IF(InpOverride!H2605="",F_Inputs!H2605,InpOverride!H2605)</f>
        <v>0</v>
      </c>
      <c r="I2605" s="347" t="str">
        <f>IF(InpOverride!I2605="",F_Inputs!I2605,InpOverride!I2605)</f>
        <v>Yes</v>
      </c>
      <c r="J2605" s="347">
        <f>IF(InpOverride!J2605="",F_Inputs!J2605,InpOverride!J2605)</f>
        <v>0</v>
      </c>
      <c r="K2605" s="347">
        <f>IF(InpOverride!K2605="",F_Inputs!K2605,InpOverride!K2605)</f>
        <v>0</v>
      </c>
      <c r="L2605" s="347">
        <f>IF(InpOverride!L2605="",F_Inputs!L2605,InpOverride!L2605)</f>
        <v>0</v>
      </c>
      <c r="M2605" s="347">
        <f>IF(InpOverride!M2605="",F_Inputs!M2605,InpOverride!M2605)</f>
        <v>0</v>
      </c>
    </row>
    <row r="2606" spans="1:13" x14ac:dyDescent="0.35">
      <c r="A2606" t="s">
        <v>143</v>
      </c>
      <c r="B2606" t="s">
        <v>402</v>
      </c>
      <c r="C2606" t="s">
        <v>403</v>
      </c>
      <c r="D2606" t="s">
        <v>189</v>
      </c>
      <c r="E2606" t="s">
        <v>292</v>
      </c>
      <c r="F2606" s="347">
        <f>IF(InpOverride!F2606="",F_Inputs!F2606,InpOverride!F2606)</f>
        <v>0</v>
      </c>
      <c r="G2606" s="347">
        <f>IF(InpOverride!G2606="",F_Inputs!G2606,InpOverride!G2606)</f>
        <v>0</v>
      </c>
      <c r="H2606" s="347">
        <f>IF(InpOverride!H2606="",F_Inputs!H2606,InpOverride!H2606)</f>
        <v>0</v>
      </c>
      <c r="I2606" s="347">
        <f>IF(InpOverride!I2606="",F_Inputs!I2606,InpOverride!I2606)</f>
        <v>0</v>
      </c>
      <c r="J2606" s="347">
        <f>IF(InpOverride!J2606="",F_Inputs!J2606,InpOverride!J2606)</f>
        <v>0</v>
      </c>
      <c r="K2606" s="347">
        <f>IF(InpOverride!K2606="",F_Inputs!K2606,InpOverride!K2606)</f>
        <v>0</v>
      </c>
      <c r="L2606" s="347">
        <f>IF(InpOverride!L2606="",F_Inputs!L2606,InpOverride!L2606)</f>
        <v>0</v>
      </c>
      <c r="M2606" s="347">
        <f>IF(InpOverride!M2606="",F_Inputs!M2606,InpOverride!M2606)</f>
        <v>0</v>
      </c>
    </row>
    <row r="2607" spans="1:13" x14ac:dyDescent="0.35">
      <c r="A2607" t="s">
        <v>143</v>
      </c>
      <c r="B2607" t="s">
        <v>404</v>
      </c>
      <c r="C2607" t="s">
        <v>405</v>
      </c>
      <c r="D2607" t="s">
        <v>205</v>
      </c>
      <c r="E2607" t="s">
        <v>292</v>
      </c>
      <c r="F2607" s="347">
        <f>IF(InpOverride!F2607="",F_Inputs!F2607,InpOverride!F2607)</f>
        <v>0</v>
      </c>
      <c r="G2607" s="347">
        <f>IF(InpOverride!G2607="",F_Inputs!G2607,InpOverride!G2607)</f>
        <v>0</v>
      </c>
      <c r="H2607" s="347">
        <f>IF(InpOverride!H2607="",F_Inputs!H2607,InpOverride!H2607)</f>
        <v>0</v>
      </c>
      <c r="I2607" s="347">
        <f>IF(InpOverride!I2607="",F_Inputs!I2607,InpOverride!I2607)</f>
        <v>0</v>
      </c>
      <c r="J2607" s="347">
        <f>IF(InpOverride!J2607="",F_Inputs!J2607,InpOverride!J2607)</f>
        <v>0</v>
      </c>
      <c r="K2607" s="347">
        <f>IF(InpOverride!K2607="",F_Inputs!K2607,InpOverride!K2607)</f>
        <v>0</v>
      </c>
      <c r="L2607" s="347">
        <f>IF(InpOverride!L2607="",F_Inputs!L2607,InpOverride!L2607)</f>
        <v>0</v>
      </c>
      <c r="M2607" s="347">
        <f>IF(InpOverride!M2607="",F_Inputs!M2607,InpOverride!M2607)</f>
        <v>0</v>
      </c>
    </row>
    <row r="2608" spans="1:13" x14ac:dyDescent="0.35">
      <c r="A2608" t="s">
        <v>143</v>
      </c>
      <c r="B2608" t="s">
        <v>406</v>
      </c>
      <c r="C2608" t="s">
        <v>407</v>
      </c>
      <c r="D2608" t="s">
        <v>188</v>
      </c>
      <c r="E2608" t="s">
        <v>292</v>
      </c>
      <c r="F2608" s="347">
        <f>IF(InpOverride!F2608="",F_Inputs!F2608,InpOverride!F2608)</f>
        <v>0</v>
      </c>
      <c r="G2608" s="347">
        <f>IF(InpOverride!G2608="",F_Inputs!G2608,InpOverride!G2608)</f>
        <v>0</v>
      </c>
      <c r="H2608" s="347">
        <f>IF(InpOverride!H2608="",F_Inputs!H2608,InpOverride!H2608)</f>
        <v>0</v>
      </c>
      <c r="I2608" s="347">
        <f>IF(InpOverride!I2608="",F_Inputs!I2608,InpOverride!I2608)</f>
        <v>55.5555555555556</v>
      </c>
      <c r="J2608" s="347">
        <f>IF(InpOverride!J2608="",F_Inputs!J2608,InpOverride!J2608)</f>
        <v>0</v>
      </c>
      <c r="K2608" s="347">
        <f>IF(InpOverride!K2608="",F_Inputs!K2608,InpOverride!K2608)</f>
        <v>0</v>
      </c>
      <c r="L2608" s="347">
        <f>IF(InpOverride!L2608="",F_Inputs!L2608,InpOverride!L2608)</f>
        <v>0</v>
      </c>
      <c r="M2608" s="347">
        <f>IF(InpOverride!M2608="",F_Inputs!M2608,InpOverride!M2608)</f>
        <v>0</v>
      </c>
    </row>
    <row r="2609" spans="1:13" x14ac:dyDescent="0.35">
      <c r="A2609" t="s">
        <v>143</v>
      </c>
      <c r="B2609" t="s">
        <v>408</v>
      </c>
      <c r="C2609" t="s">
        <v>409</v>
      </c>
      <c r="D2609" t="s">
        <v>182</v>
      </c>
      <c r="E2609" t="s">
        <v>292</v>
      </c>
      <c r="F2609" s="347">
        <f>IF(InpOverride!F2609="",F_Inputs!F2609,InpOverride!F2609)</f>
        <v>6828.07</v>
      </c>
      <c r="G2609" s="347">
        <f>IF(InpOverride!G2609="",F_Inputs!G2609,InpOverride!G2609)</f>
        <v>6848</v>
      </c>
      <c r="H2609" s="347">
        <f>IF(InpOverride!H2609="",F_Inputs!H2609,InpOverride!H2609)</f>
        <v>6874.91</v>
      </c>
      <c r="I2609" s="347">
        <f>IF(InpOverride!I2609="",F_Inputs!I2609,InpOverride!I2609)</f>
        <v>6903.7</v>
      </c>
      <c r="J2609" s="347">
        <f>IF(InpOverride!J2609="",F_Inputs!J2609,InpOverride!J2609)</f>
        <v>0</v>
      </c>
      <c r="K2609" s="347">
        <f>IF(InpOverride!K2609="",F_Inputs!K2609,InpOverride!K2609)</f>
        <v>0</v>
      </c>
      <c r="L2609" s="347">
        <f>IF(InpOverride!L2609="",F_Inputs!L2609,InpOverride!L2609)</f>
        <v>0</v>
      </c>
      <c r="M2609" s="347">
        <f>IF(InpOverride!M2609="",F_Inputs!M2609,InpOverride!M2609)</f>
        <v>0</v>
      </c>
    </row>
    <row r="2610" spans="1:13" x14ac:dyDescent="0.35">
      <c r="A2610" t="s">
        <v>143</v>
      </c>
      <c r="B2610" t="s">
        <v>410</v>
      </c>
      <c r="C2610" t="s">
        <v>411</v>
      </c>
      <c r="D2610" t="s">
        <v>188</v>
      </c>
      <c r="E2610" t="s">
        <v>292</v>
      </c>
      <c r="F2610" s="347">
        <f>IF(InpOverride!F2610="",F_Inputs!F2610,InpOverride!F2610)</f>
        <v>0</v>
      </c>
      <c r="G2610" s="347">
        <f>IF(InpOverride!G2610="",F_Inputs!G2610,InpOverride!G2610)</f>
        <v>0</v>
      </c>
      <c r="H2610" s="347">
        <f>IF(InpOverride!H2610="",F_Inputs!H2610,InpOverride!H2610)</f>
        <v>0</v>
      </c>
      <c r="I2610" s="347">
        <f>IF(InpOverride!I2610="",F_Inputs!I2610,InpOverride!I2610)</f>
        <v>482</v>
      </c>
      <c r="J2610" s="347">
        <f>IF(InpOverride!J2610="",F_Inputs!J2610,InpOverride!J2610)</f>
        <v>0</v>
      </c>
      <c r="K2610" s="347">
        <f>IF(InpOverride!K2610="",F_Inputs!K2610,InpOverride!K2610)</f>
        <v>0</v>
      </c>
      <c r="L2610" s="347">
        <f>IF(InpOverride!L2610="",F_Inputs!L2610,InpOverride!L2610)</f>
        <v>0</v>
      </c>
      <c r="M2610" s="347">
        <f>IF(InpOverride!M2610="",F_Inputs!M2610,InpOverride!M2610)</f>
        <v>0</v>
      </c>
    </row>
    <row r="2611" spans="1:13" x14ac:dyDescent="0.35">
      <c r="A2611" t="s">
        <v>143</v>
      </c>
      <c r="B2611" t="s">
        <v>412</v>
      </c>
      <c r="C2611" t="s">
        <v>413</v>
      </c>
      <c r="D2611" t="s">
        <v>188</v>
      </c>
      <c r="E2611" t="s">
        <v>292</v>
      </c>
      <c r="F2611" s="347">
        <f>IF(InpOverride!F2611="",F_Inputs!F2611,InpOverride!F2611)</f>
        <v>0</v>
      </c>
      <c r="G2611" s="347">
        <f>IF(InpOverride!G2611="",F_Inputs!G2611,InpOverride!G2611)</f>
        <v>0</v>
      </c>
      <c r="H2611" s="347">
        <f>IF(InpOverride!H2611="",F_Inputs!H2611,InpOverride!H2611)</f>
        <v>0</v>
      </c>
      <c r="I2611" s="347">
        <f>IF(InpOverride!I2611="",F_Inputs!I2611,InpOverride!I2611)</f>
        <v>69.817634022335795</v>
      </c>
      <c r="J2611" s="347">
        <f>IF(InpOverride!J2611="",F_Inputs!J2611,InpOverride!J2611)</f>
        <v>0</v>
      </c>
      <c r="K2611" s="347">
        <f>IF(InpOverride!K2611="",F_Inputs!K2611,InpOverride!K2611)</f>
        <v>0</v>
      </c>
      <c r="L2611" s="347">
        <f>IF(InpOverride!L2611="",F_Inputs!L2611,InpOverride!L2611)</f>
        <v>0</v>
      </c>
      <c r="M2611" s="347">
        <f>IF(InpOverride!M2611="",F_Inputs!M2611,InpOverride!M2611)</f>
        <v>0</v>
      </c>
    </row>
    <row r="2612" spans="1:13" x14ac:dyDescent="0.35">
      <c r="A2612" t="s">
        <v>143</v>
      </c>
      <c r="B2612" t="s">
        <v>414</v>
      </c>
      <c r="C2612" s="327" t="s">
        <v>415</v>
      </c>
      <c r="D2612" t="s">
        <v>188</v>
      </c>
      <c r="E2612" t="s">
        <v>292</v>
      </c>
      <c r="F2612" s="347">
        <f>IF(InpOverride!F2612="",F_Inputs!F2612,InpOverride!F2612)</f>
        <v>0</v>
      </c>
      <c r="G2612" s="347">
        <f>IF(InpOverride!G2612="",F_Inputs!G2612,InpOverride!G2612)</f>
        <v>0</v>
      </c>
      <c r="H2612" s="347">
        <f>IF(InpOverride!H2612="",F_Inputs!H2612,InpOverride!H2612)</f>
        <v>0</v>
      </c>
      <c r="I2612" s="347">
        <f>IF(InpOverride!I2612="",F_Inputs!I2612,InpOverride!I2612)</f>
        <v>582</v>
      </c>
      <c r="J2612" s="347">
        <f>IF(InpOverride!J2612="",F_Inputs!J2612,InpOverride!J2612)</f>
        <v>0</v>
      </c>
      <c r="K2612" s="347">
        <f>IF(InpOverride!K2612="",F_Inputs!K2612,InpOverride!K2612)</f>
        <v>0</v>
      </c>
      <c r="L2612" s="347">
        <f>IF(InpOverride!L2612="",F_Inputs!L2612,InpOverride!L2612)</f>
        <v>0</v>
      </c>
      <c r="M2612" s="347">
        <f>IF(InpOverride!M2612="",F_Inputs!M2612,InpOverride!M2612)</f>
        <v>0</v>
      </c>
    </row>
    <row r="2613" spans="1:13" x14ac:dyDescent="0.35">
      <c r="A2613" t="s">
        <v>143</v>
      </c>
      <c r="B2613" t="s">
        <v>416</v>
      </c>
      <c r="C2613" s="327" t="s">
        <v>417</v>
      </c>
      <c r="D2613" t="s">
        <v>188</v>
      </c>
      <c r="E2613" t="s">
        <v>292</v>
      </c>
      <c r="F2613" s="347">
        <f>IF(InpOverride!F2613="",F_Inputs!F2613,InpOverride!F2613)</f>
        <v>0</v>
      </c>
      <c r="G2613" s="347">
        <f>IF(InpOverride!G2613="",F_Inputs!G2613,InpOverride!G2613)</f>
        <v>0</v>
      </c>
      <c r="H2613" s="347">
        <f>IF(InpOverride!H2613="",F_Inputs!H2613,InpOverride!H2613)</f>
        <v>0</v>
      </c>
      <c r="I2613" s="347">
        <f>IF(InpOverride!I2613="",F_Inputs!I2613,InpOverride!I2613)</f>
        <v>84.302620334023786</v>
      </c>
      <c r="J2613" s="347">
        <f>IF(InpOverride!J2613="",F_Inputs!J2613,InpOverride!J2613)</f>
        <v>0</v>
      </c>
      <c r="K2613" s="347">
        <f>IF(InpOverride!K2613="",F_Inputs!K2613,InpOverride!K2613)</f>
        <v>0</v>
      </c>
      <c r="L2613" s="347">
        <f>IF(InpOverride!L2613="",F_Inputs!L2613,InpOverride!L2613)</f>
        <v>0</v>
      </c>
      <c r="M2613" s="347">
        <f>IF(InpOverride!M2613="",F_Inputs!M2613,InpOverride!M2613)</f>
        <v>0</v>
      </c>
    </row>
    <row r="2614" spans="1:13" x14ac:dyDescent="0.35">
      <c r="A2614" t="s">
        <v>143</v>
      </c>
      <c r="B2614" t="s">
        <v>418</v>
      </c>
      <c r="C2614" t="s">
        <v>419</v>
      </c>
      <c r="D2614" t="s">
        <v>188</v>
      </c>
      <c r="E2614" t="s">
        <v>292</v>
      </c>
      <c r="F2614" s="347">
        <f>IF(InpOverride!F2614="",F_Inputs!F2614,InpOverride!F2614)</f>
        <v>0</v>
      </c>
      <c r="G2614" s="347">
        <f>IF(InpOverride!G2614="",F_Inputs!G2614,InpOverride!G2614)</f>
        <v>0</v>
      </c>
      <c r="H2614" s="347">
        <f>IF(InpOverride!H2614="",F_Inputs!H2614,InpOverride!H2614)</f>
        <v>0</v>
      </c>
      <c r="I2614" s="347">
        <f>IF(InpOverride!I2614="",F_Inputs!I2614,InpOverride!I2614)</f>
        <v>1064</v>
      </c>
      <c r="J2614" s="347">
        <f>IF(InpOverride!J2614="",F_Inputs!J2614,InpOverride!J2614)</f>
        <v>0</v>
      </c>
      <c r="K2614" s="347">
        <f>IF(InpOverride!K2614="",F_Inputs!K2614,InpOverride!K2614)</f>
        <v>0</v>
      </c>
      <c r="L2614" s="347">
        <f>IF(InpOverride!L2614="",F_Inputs!L2614,InpOverride!L2614)</f>
        <v>0</v>
      </c>
      <c r="M2614" s="347">
        <f>IF(InpOverride!M2614="",F_Inputs!M2614,InpOverride!M2614)</f>
        <v>0</v>
      </c>
    </row>
    <row r="2615" spans="1:13" x14ac:dyDescent="0.35">
      <c r="A2615" t="s">
        <v>143</v>
      </c>
      <c r="B2615" t="s">
        <v>420</v>
      </c>
      <c r="C2615" t="s">
        <v>421</v>
      </c>
      <c r="D2615">
        <v>0</v>
      </c>
      <c r="E2615" t="s">
        <v>292</v>
      </c>
      <c r="F2615" s="347">
        <f>IF(InpOverride!F2615="",F_Inputs!F2615,InpOverride!F2615)</f>
        <v>0</v>
      </c>
      <c r="G2615" s="347">
        <f>IF(InpOverride!G2615="",F_Inputs!G2615,InpOverride!G2615)</f>
        <v>0</v>
      </c>
      <c r="H2615" s="347">
        <f>IF(InpOverride!H2615="",F_Inputs!H2615,InpOverride!H2615)</f>
        <v>0</v>
      </c>
      <c r="I2615" s="347">
        <f>IF(InpOverride!I2615="",F_Inputs!I2615,InpOverride!I2615)</f>
        <v>1176.0899999999999</v>
      </c>
      <c r="J2615" s="347">
        <f>IF(InpOverride!J2615="",F_Inputs!J2615,InpOverride!J2615)</f>
        <v>0</v>
      </c>
      <c r="K2615" s="347">
        <f>IF(InpOverride!K2615="",F_Inputs!K2615,InpOverride!K2615)</f>
        <v>0</v>
      </c>
      <c r="L2615" s="347">
        <f>IF(InpOverride!L2615="",F_Inputs!L2615,InpOverride!L2615)</f>
        <v>0</v>
      </c>
      <c r="M2615" s="347">
        <f>IF(InpOverride!M2615="",F_Inputs!M2615,InpOverride!M2615)</f>
        <v>0</v>
      </c>
    </row>
    <row r="2616" spans="1:13" x14ac:dyDescent="0.35">
      <c r="A2616" t="s">
        <v>143</v>
      </c>
      <c r="B2616" t="s">
        <v>422</v>
      </c>
      <c r="C2616" t="s">
        <v>423</v>
      </c>
      <c r="D2616" t="s">
        <v>424</v>
      </c>
      <c r="E2616" t="s">
        <v>292</v>
      </c>
      <c r="F2616" s="347">
        <f>IF(InpOverride!F2616="",F_Inputs!F2616,InpOverride!F2616)</f>
        <v>0</v>
      </c>
      <c r="G2616" s="347">
        <f>IF(InpOverride!G2616="",F_Inputs!G2616,InpOverride!G2616)</f>
        <v>0</v>
      </c>
      <c r="H2616" s="347">
        <f>IF(InpOverride!H2616="",F_Inputs!H2616,InpOverride!H2616)</f>
        <v>0</v>
      </c>
      <c r="I2616" s="347">
        <f>IF(InpOverride!I2616="",F_Inputs!I2616,InpOverride!I2616)</f>
        <v>189.5</v>
      </c>
      <c r="J2616" s="347">
        <f>IF(InpOverride!J2616="",F_Inputs!J2616,InpOverride!J2616)</f>
        <v>0</v>
      </c>
      <c r="K2616" s="347">
        <f>IF(InpOverride!K2616="",F_Inputs!K2616,InpOverride!K2616)</f>
        <v>0</v>
      </c>
      <c r="L2616" s="347">
        <f>IF(InpOverride!L2616="",F_Inputs!L2616,InpOverride!L2616)</f>
        <v>0</v>
      </c>
      <c r="M2616" s="347">
        <f>IF(InpOverride!M2616="",F_Inputs!M2616,InpOverride!M2616)</f>
        <v>0</v>
      </c>
    </row>
    <row r="2617" spans="1:13" x14ac:dyDescent="0.35">
      <c r="A2617" t="s">
        <v>143</v>
      </c>
      <c r="B2617" t="s">
        <v>425</v>
      </c>
      <c r="C2617" t="s">
        <v>426</v>
      </c>
      <c r="D2617" t="s">
        <v>427</v>
      </c>
      <c r="E2617" t="s">
        <v>292</v>
      </c>
      <c r="F2617" s="347">
        <f>IF(InpOverride!F2617="",F_Inputs!F2617,InpOverride!F2617)</f>
        <v>148.9</v>
      </c>
      <c r="G2617" s="347">
        <f>IF(InpOverride!G2617="",F_Inputs!G2617,InpOverride!G2617)</f>
        <v>151.30000000000001</v>
      </c>
      <c r="H2617" s="347">
        <f>IF(InpOverride!H2617="",F_Inputs!H2617,InpOverride!H2617)</f>
        <v>146.4</v>
      </c>
      <c r="I2617" s="347">
        <f>IF(InpOverride!I2617="",F_Inputs!I2617,InpOverride!I2617)</f>
        <v>161.12712462481599</v>
      </c>
      <c r="J2617" s="347">
        <f>IF(InpOverride!J2617="",F_Inputs!J2617,InpOverride!J2617)</f>
        <v>0</v>
      </c>
      <c r="K2617" s="347">
        <f>IF(InpOverride!K2617="",F_Inputs!K2617,InpOverride!K2617)</f>
        <v>0</v>
      </c>
      <c r="L2617" s="347">
        <f>IF(InpOverride!L2617="",F_Inputs!L2617,InpOverride!L2617)</f>
        <v>0</v>
      </c>
      <c r="M2617" s="347">
        <f>IF(InpOverride!M2617="",F_Inputs!M2617,InpOverride!M2617)</f>
        <v>0</v>
      </c>
    </row>
    <row r="2618" spans="1:13" x14ac:dyDescent="0.35">
      <c r="A2618" t="s">
        <v>143</v>
      </c>
      <c r="B2618" t="s">
        <v>428</v>
      </c>
      <c r="C2618" t="s">
        <v>429</v>
      </c>
      <c r="D2618" t="s">
        <v>424</v>
      </c>
      <c r="E2618" t="s">
        <v>292</v>
      </c>
      <c r="F2618" s="347">
        <f>IF(InpOverride!F2618="",F_Inputs!F2618,InpOverride!F2618)</f>
        <v>43.9</v>
      </c>
      <c r="G2618" s="347">
        <f>IF(InpOverride!G2618="",F_Inputs!G2618,InpOverride!G2618)</f>
        <v>41.1</v>
      </c>
      <c r="H2618" s="347">
        <f>IF(InpOverride!H2618="",F_Inputs!H2618,InpOverride!H2618)</f>
        <v>37</v>
      </c>
      <c r="I2618" s="347">
        <f>IF(InpOverride!I2618="",F_Inputs!I2618,InpOverride!I2618)</f>
        <v>35.5</v>
      </c>
      <c r="J2618" s="347">
        <f>IF(InpOverride!J2618="",F_Inputs!J2618,InpOverride!J2618)</f>
        <v>0</v>
      </c>
      <c r="K2618" s="347">
        <f>IF(InpOverride!K2618="",F_Inputs!K2618,InpOverride!K2618)</f>
        <v>0</v>
      </c>
      <c r="L2618" s="347">
        <f>IF(InpOverride!L2618="",F_Inputs!L2618,InpOverride!L2618)</f>
        <v>0</v>
      </c>
      <c r="M2618" s="347">
        <f>IF(InpOverride!M2618="",F_Inputs!M2618,InpOverride!M2618)</f>
        <v>0</v>
      </c>
    </row>
    <row r="2619" spans="1:13" x14ac:dyDescent="0.35">
      <c r="A2619" t="s">
        <v>143</v>
      </c>
      <c r="B2619" t="s">
        <v>430</v>
      </c>
      <c r="C2619" t="s">
        <v>431</v>
      </c>
      <c r="D2619" t="s">
        <v>424</v>
      </c>
      <c r="E2619" t="s">
        <v>292</v>
      </c>
      <c r="F2619" s="347">
        <f>IF(InpOverride!F2619="",F_Inputs!F2619,InpOverride!F2619)</f>
        <v>0</v>
      </c>
      <c r="G2619" s="347">
        <f>IF(InpOverride!G2619="",F_Inputs!G2619,InpOverride!G2619)</f>
        <v>0</v>
      </c>
      <c r="H2619" s="347">
        <f>IF(InpOverride!H2619="",F_Inputs!H2619,InpOverride!H2619)</f>
        <v>0</v>
      </c>
      <c r="I2619" s="347">
        <f>IF(InpOverride!I2619="",F_Inputs!I2619,InpOverride!I2619)</f>
        <v>40.700000000000003</v>
      </c>
      <c r="J2619" s="347">
        <f>IF(InpOverride!J2619="",F_Inputs!J2619,InpOverride!J2619)</f>
        <v>0</v>
      </c>
      <c r="K2619" s="347">
        <f>IF(InpOverride!K2619="",F_Inputs!K2619,InpOverride!K2619)</f>
        <v>0</v>
      </c>
      <c r="L2619" s="347">
        <f>IF(InpOverride!L2619="",F_Inputs!L2619,InpOverride!L2619)</f>
        <v>0</v>
      </c>
      <c r="M2619" s="347">
        <f>IF(InpOverride!M2619="",F_Inputs!M2619,InpOverride!M2619)</f>
        <v>0</v>
      </c>
    </row>
    <row r="2620" spans="1:13" x14ac:dyDescent="0.35">
      <c r="A2620" t="s">
        <v>143</v>
      </c>
      <c r="B2620" t="s">
        <v>432</v>
      </c>
      <c r="C2620" t="s">
        <v>433</v>
      </c>
      <c r="D2620" t="s">
        <v>424</v>
      </c>
      <c r="E2620" t="s">
        <v>292</v>
      </c>
      <c r="F2620" s="347">
        <f>IF(InpOverride!F2620="",F_Inputs!F2620,InpOverride!F2620)</f>
        <v>0</v>
      </c>
      <c r="G2620" s="347">
        <f>IF(InpOverride!G2620="",F_Inputs!G2620,InpOverride!G2620)</f>
        <v>0</v>
      </c>
      <c r="H2620" s="347">
        <f>IF(InpOverride!H2620="",F_Inputs!H2620,InpOverride!H2620)</f>
        <v>0</v>
      </c>
      <c r="I2620" s="347">
        <f>IF(InpOverride!I2620="",F_Inputs!I2620,InpOverride!I2620)</f>
        <v>37.9</v>
      </c>
      <c r="J2620" s="347">
        <f>IF(InpOverride!J2620="",F_Inputs!J2620,InpOverride!J2620)</f>
        <v>0</v>
      </c>
      <c r="K2620" s="347">
        <f>IF(InpOverride!K2620="",F_Inputs!K2620,InpOverride!K2620)</f>
        <v>0</v>
      </c>
      <c r="L2620" s="347">
        <f>IF(InpOverride!L2620="",F_Inputs!L2620,InpOverride!L2620)</f>
        <v>0</v>
      </c>
      <c r="M2620" s="347">
        <f>IF(InpOverride!M2620="",F_Inputs!M2620,InpOverride!M2620)</f>
        <v>0</v>
      </c>
    </row>
    <row r="2621" spans="1:13" x14ac:dyDescent="0.35">
      <c r="A2621" t="s">
        <v>143</v>
      </c>
      <c r="B2621" t="s">
        <v>434</v>
      </c>
      <c r="C2621" t="s">
        <v>435</v>
      </c>
      <c r="D2621" t="s">
        <v>427</v>
      </c>
      <c r="E2621" t="s">
        <v>292</v>
      </c>
      <c r="F2621" s="347">
        <f>IF(InpOverride!F2621="",F_Inputs!F2621,InpOverride!F2621)</f>
        <v>0</v>
      </c>
      <c r="G2621" s="347">
        <f>IF(InpOverride!G2621="",F_Inputs!G2621,InpOverride!G2621)</f>
        <v>0</v>
      </c>
      <c r="H2621" s="347">
        <f>IF(InpOverride!H2621="",F_Inputs!H2621,InpOverride!H2621)</f>
        <v>0</v>
      </c>
      <c r="I2621" s="347">
        <f>IF(InpOverride!I2621="",F_Inputs!I2621,InpOverride!I2621)</f>
        <v>148.9</v>
      </c>
      <c r="J2621" s="347">
        <f>IF(InpOverride!J2621="",F_Inputs!J2621,InpOverride!J2621)</f>
        <v>0</v>
      </c>
      <c r="K2621" s="347">
        <f>IF(InpOverride!K2621="",F_Inputs!K2621,InpOverride!K2621)</f>
        <v>0</v>
      </c>
      <c r="L2621" s="347">
        <f>IF(InpOverride!L2621="",F_Inputs!L2621,InpOverride!L2621)</f>
        <v>0</v>
      </c>
      <c r="M2621" s="347">
        <f>IF(InpOverride!M2621="",F_Inputs!M2621,InpOverride!M2621)</f>
        <v>0</v>
      </c>
    </row>
    <row r="2622" spans="1:13" x14ac:dyDescent="0.35">
      <c r="A2622" t="s">
        <v>143</v>
      </c>
      <c r="B2622" t="s">
        <v>436</v>
      </c>
      <c r="C2622" t="s">
        <v>437</v>
      </c>
      <c r="D2622" t="s">
        <v>427</v>
      </c>
      <c r="E2622" t="s">
        <v>292</v>
      </c>
      <c r="F2622" s="347">
        <f>IF(InpOverride!F2622="",F_Inputs!F2622,InpOverride!F2622)</f>
        <v>0</v>
      </c>
      <c r="G2622" s="347">
        <f>IF(InpOverride!G2622="",F_Inputs!G2622,InpOverride!G2622)</f>
        <v>0</v>
      </c>
      <c r="H2622" s="347">
        <f>IF(InpOverride!H2622="",F_Inputs!H2622,InpOverride!H2622)</f>
        <v>0</v>
      </c>
      <c r="I2622" s="347">
        <f>IF(InpOverride!I2622="",F_Inputs!I2622,InpOverride!I2622)</f>
        <v>152.9</v>
      </c>
      <c r="J2622" s="347">
        <f>IF(InpOverride!J2622="",F_Inputs!J2622,InpOverride!J2622)</f>
        <v>0</v>
      </c>
      <c r="K2622" s="347">
        <f>IF(InpOverride!K2622="",F_Inputs!K2622,InpOverride!K2622)</f>
        <v>0</v>
      </c>
      <c r="L2622" s="347">
        <f>IF(InpOverride!L2622="",F_Inputs!L2622,InpOverride!L2622)</f>
        <v>0</v>
      </c>
      <c r="M2622" s="347">
        <f>IF(InpOverride!M2622="",F_Inputs!M2622,InpOverride!M2622)</f>
        <v>0</v>
      </c>
    </row>
    <row r="2623" spans="1:13" x14ac:dyDescent="0.35">
      <c r="A2623" t="s">
        <v>143</v>
      </c>
      <c r="B2623" t="s">
        <v>438</v>
      </c>
      <c r="C2623" t="s">
        <v>439</v>
      </c>
      <c r="D2623">
        <v>0</v>
      </c>
      <c r="E2623" t="s">
        <v>292</v>
      </c>
      <c r="F2623" s="347">
        <f>IF(InpOverride!F2623="",F_Inputs!F2623,InpOverride!F2623)</f>
        <v>536.13800000000003</v>
      </c>
      <c r="G2623" s="347">
        <f>IF(InpOverride!G2623="",F_Inputs!G2623,InpOverride!G2623)</f>
        <v>540.93100000000004</v>
      </c>
      <c r="H2623" s="347">
        <f>IF(InpOverride!H2623="",F_Inputs!H2623,InpOverride!H2623)</f>
        <v>545.95600000000002</v>
      </c>
      <c r="I2623" s="347">
        <f>IF(InpOverride!I2623="",F_Inputs!I2623,InpOverride!I2623)</f>
        <v>548.12900000000002</v>
      </c>
      <c r="J2623" s="347">
        <f>IF(InpOverride!J2623="",F_Inputs!J2623,InpOverride!J2623)</f>
        <v>0</v>
      </c>
      <c r="K2623" s="347">
        <f>IF(InpOverride!K2623="",F_Inputs!K2623,InpOverride!K2623)</f>
        <v>0</v>
      </c>
      <c r="L2623" s="347">
        <f>IF(InpOverride!L2623="",F_Inputs!L2623,InpOverride!L2623)</f>
        <v>0</v>
      </c>
      <c r="M2623" s="347">
        <f>IF(InpOverride!M2623="",F_Inputs!M2623,InpOverride!M2623)</f>
        <v>0</v>
      </c>
    </row>
    <row r="2624" spans="1:13" x14ac:dyDescent="0.35">
      <c r="A2624" t="s">
        <v>143</v>
      </c>
      <c r="B2624" t="s">
        <v>440</v>
      </c>
      <c r="C2624" t="s">
        <v>441</v>
      </c>
      <c r="D2624" t="s">
        <v>188</v>
      </c>
      <c r="E2624" t="s">
        <v>292</v>
      </c>
      <c r="F2624" s="347">
        <f>IF(InpOverride!F2624="",F_Inputs!F2624,InpOverride!F2624)</f>
        <v>0</v>
      </c>
      <c r="G2624" s="347">
        <f>IF(InpOverride!G2624="",F_Inputs!G2624,InpOverride!G2624)</f>
        <v>0</v>
      </c>
      <c r="H2624" s="347">
        <f>IF(InpOverride!H2624="",F_Inputs!H2624,InpOverride!H2624)</f>
        <v>0</v>
      </c>
      <c r="I2624" s="347">
        <f>IF(InpOverride!I2624="",F_Inputs!I2624,InpOverride!I2624)</f>
        <v>11528.0958333333</v>
      </c>
      <c r="J2624" s="347">
        <f>IF(InpOverride!J2624="",F_Inputs!J2624,InpOverride!J2624)</f>
        <v>0</v>
      </c>
      <c r="K2624" s="347">
        <f>IF(InpOverride!K2624="",F_Inputs!K2624,InpOverride!K2624)</f>
        <v>0</v>
      </c>
      <c r="L2624" s="347">
        <f>IF(InpOverride!L2624="",F_Inputs!L2624,InpOverride!L2624)</f>
        <v>0</v>
      </c>
      <c r="M2624" s="347">
        <f>IF(InpOverride!M2624="",F_Inputs!M2624,InpOverride!M2624)</f>
        <v>0</v>
      </c>
    </row>
    <row r="2625" spans="1:13" x14ac:dyDescent="0.35">
      <c r="A2625" t="s">
        <v>143</v>
      </c>
      <c r="B2625" t="s">
        <v>442</v>
      </c>
      <c r="C2625" t="s">
        <v>443</v>
      </c>
      <c r="D2625" t="s">
        <v>188</v>
      </c>
      <c r="E2625" t="s">
        <v>292</v>
      </c>
      <c r="F2625" s="347">
        <f>IF(InpOverride!F2625="",F_Inputs!F2625,InpOverride!F2625)</f>
        <v>0</v>
      </c>
      <c r="G2625" s="347">
        <f>IF(InpOverride!G2625="",F_Inputs!G2625,InpOverride!G2625)</f>
        <v>0</v>
      </c>
      <c r="H2625" s="347">
        <f>IF(InpOverride!H2625="",F_Inputs!H2625,InpOverride!H2625)</f>
        <v>0</v>
      </c>
      <c r="I2625" s="347">
        <f>IF(InpOverride!I2625="",F_Inputs!I2625,InpOverride!I2625)</f>
        <v>26721</v>
      </c>
      <c r="J2625" s="347">
        <f>IF(InpOverride!J2625="",F_Inputs!J2625,InpOverride!J2625)</f>
        <v>0</v>
      </c>
      <c r="K2625" s="347">
        <f>IF(InpOverride!K2625="",F_Inputs!K2625,InpOverride!K2625)</f>
        <v>0</v>
      </c>
      <c r="L2625" s="347">
        <f>IF(InpOverride!L2625="",F_Inputs!L2625,InpOverride!L2625)</f>
        <v>0</v>
      </c>
      <c r="M2625" s="347">
        <f>IF(InpOverride!M2625="",F_Inputs!M2625,InpOverride!M2625)</f>
        <v>0</v>
      </c>
    </row>
    <row r="2626" spans="1:13" x14ac:dyDescent="0.35">
      <c r="A2626" t="s">
        <v>143</v>
      </c>
      <c r="B2626" t="s">
        <v>444</v>
      </c>
      <c r="C2626" t="s">
        <v>445</v>
      </c>
      <c r="D2626" t="s">
        <v>424</v>
      </c>
      <c r="E2626" t="s">
        <v>292</v>
      </c>
      <c r="F2626" s="347">
        <f>IF(InpOverride!F2626="",F_Inputs!F2626,InpOverride!F2626)</f>
        <v>0</v>
      </c>
      <c r="G2626" s="347">
        <f>IF(InpOverride!G2626="",F_Inputs!G2626,InpOverride!G2626)</f>
        <v>0</v>
      </c>
      <c r="H2626" s="347">
        <f>IF(InpOverride!H2626="",F_Inputs!H2626,InpOverride!H2626)</f>
        <v>0</v>
      </c>
      <c r="I2626" s="347">
        <f>IF(InpOverride!I2626="",F_Inputs!I2626,InpOverride!I2626)</f>
        <v>539.5</v>
      </c>
      <c r="J2626" s="347">
        <f>IF(InpOverride!J2626="",F_Inputs!J2626,InpOverride!J2626)</f>
        <v>0</v>
      </c>
      <c r="K2626" s="347">
        <f>IF(InpOverride!K2626="",F_Inputs!K2626,InpOverride!K2626)</f>
        <v>0</v>
      </c>
      <c r="L2626" s="347">
        <f>IF(InpOverride!L2626="",F_Inputs!L2626,InpOverride!L2626)</f>
        <v>0</v>
      </c>
      <c r="M2626" s="347">
        <f>IF(InpOverride!M2626="",F_Inputs!M2626,InpOverride!M2626)</f>
        <v>0</v>
      </c>
    </row>
    <row r="2627" spans="1:13" x14ac:dyDescent="0.35">
      <c r="A2627" t="s">
        <v>143</v>
      </c>
      <c r="B2627" t="s">
        <v>446</v>
      </c>
      <c r="C2627" t="s">
        <v>447</v>
      </c>
      <c r="D2627" t="s">
        <v>424</v>
      </c>
      <c r="E2627" t="s">
        <v>292</v>
      </c>
      <c r="F2627" s="347">
        <f>IF(InpOverride!F2627="",F_Inputs!F2627,InpOverride!F2627)</f>
        <v>0</v>
      </c>
      <c r="G2627" s="347">
        <f>IF(InpOverride!G2627="",F_Inputs!G2627,InpOverride!G2627)</f>
        <v>0</v>
      </c>
      <c r="H2627" s="347">
        <f>IF(InpOverride!H2627="",F_Inputs!H2627,InpOverride!H2627)</f>
        <v>0</v>
      </c>
      <c r="I2627" s="347">
        <f>IF(InpOverride!I2627="",F_Inputs!I2627,InpOverride!I2627)</f>
        <v>1.08</v>
      </c>
      <c r="J2627" s="347">
        <f>IF(InpOverride!J2627="",F_Inputs!J2627,InpOverride!J2627)</f>
        <v>0</v>
      </c>
      <c r="K2627" s="347">
        <f>IF(InpOverride!K2627="",F_Inputs!K2627,InpOverride!K2627)</f>
        <v>0</v>
      </c>
      <c r="L2627" s="347">
        <f>IF(InpOverride!L2627="",F_Inputs!L2627,InpOverride!L2627)</f>
        <v>0</v>
      </c>
      <c r="M2627" s="347">
        <f>IF(InpOverride!M2627="",F_Inputs!M2627,InpOverride!M2627)</f>
        <v>0</v>
      </c>
    </row>
    <row r="2628" spans="1:13" x14ac:dyDescent="0.35">
      <c r="A2628" t="s">
        <v>143</v>
      </c>
      <c r="B2628" t="s">
        <v>448</v>
      </c>
      <c r="C2628" t="s">
        <v>449</v>
      </c>
      <c r="D2628">
        <v>0</v>
      </c>
      <c r="E2628" t="s">
        <v>292</v>
      </c>
      <c r="F2628" s="347">
        <f>IF(InpOverride!F2628="",F_Inputs!F2628,InpOverride!F2628)</f>
        <v>0</v>
      </c>
      <c r="G2628" s="347">
        <f>IF(InpOverride!G2628="",F_Inputs!G2628,InpOverride!G2628)</f>
        <v>0</v>
      </c>
      <c r="H2628" s="347">
        <f>IF(InpOverride!H2628="",F_Inputs!H2628,InpOverride!H2628)</f>
        <v>0</v>
      </c>
      <c r="I2628" s="347">
        <f>IF(InpOverride!I2628="",F_Inputs!I2628,InpOverride!I2628)</f>
        <v>506.09500000000003</v>
      </c>
      <c r="J2628" s="347">
        <f>IF(InpOverride!J2628="",F_Inputs!J2628,InpOverride!J2628)</f>
        <v>0</v>
      </c>
      <c r="K2628" s="347">
        <f>IF(InpOverride!K2628="",F_Inputs!K2628,InpOverride!K2628)</f>
        <v>0</v>
      </c>
      <c r="L2628" s="347">
        <f>IF(InpOverride!L2628="",F_Inputs!L2628,InpOverride!L2628)</f>
        <v>0</v>
      </c>
      <c r="M2628" s="347">
        <f>IF(InpOverride!M2628="",F_Inputs!M2628,InpOverride!M2628)</f>
        <v>0</v>
      </c>
    </row>
    <row r="2629" spans="1:13" x14ac:dyDescent="0.35">
      <c r="A2629" t="s">
        <v>143</v>
      </c>
      <c r="B2629" t="s">
        <v>450</v>
      </c>
      <c r="C2629" t="s">
        <v>451</v>
      </c>
      <c r="D2629" t="s">
        <v>188</v>
      </c>
      <c r="E2629" t="s">
        <v>292</v>
      </c>
      <c r="F2629" s="347">
        <f>IF(InpOverride!F2629="",F_Inputs!F2629,InpOverride!F2629)</f>
        <v>0</v>
      </c>
      <c r="G2629" s="347">
        <f>IF(InpOverride!G2629="",F_Inputs!G2629,InpOverride!G2629)</f>
        <v>0</v>
      </c>
      <c r="H2629" s="347">
        <f>IF(InpOverride!H2629="",F_Inputs!H2629,InpOverride!H2629)</f>
        <v>0</v>
      </c>
      <c r="I2629" s="347">
        <f>IF(InpOverride!I2629="",F_Inputs!I2629,InpOverride!I2629)</f>
        <v>13406</v>
      </c>
      <c r="J2629" s="347">
        <f>IF(InpOverride!J2629="",F_Inputs!J2629,InpOverride!J2629)</f>
        <v>0</v>
      </c>
      <c r="K2629" s="347">
        <f>IF(InpOverride!K2629="",F_Inputs!K2629,InpOverride!K2629)</f>
        <v>0</v>
      </c>
      <c r="L2629" s="347">
        <f>IF(InpOverride!L2629="",F_Inputs!L2629,InpOverride!L2629)</f>
        <v>0</v>
      </c>
      <c r="M2629" s="347">
        <f>IF(InpOverride!M2629="",F_Inputs!M2629,InpOverride!M2629)</f>
        <v>0</v>
      </c>
    </row>
    <row r="2630" spans="1:13" x14ac:dyDescent="0.35">
      <c r="A2630" t="s">
        <v>143</v>
      </c>
      <c r="B2630" t="s">
        <v>452</v>
      </c>
      <c r="C2630" t="s">
        <v>453</v>
      </c>
      <c r="D2630" t="s">
        <v>188</v>
      </c>
      <c r="E2630" t="s">
        <v>292</v>
      </c>
      <c r="F2630" s="347">
        <f>IF(InpOverride!F2630="",F_Inputs!F2630,InpOverride!F2630)</f>
        <v>0</v>
      </c>
      <c r="G2630" s="347">
        <f>IF(InpOverride!G2630="",F_Inputs!G2630,InpOverride!G2630)</f>
        <v>0</v>
      </c>
      <c r="H2630" s="347">
        <f>IF(InpOverride!H2630="",F_Inputs!H2630,InpOverride!H2630)</f>
        <v>0</v>
      </c>
      <c r="I2630" s="347">
        <f>IF(InpOverride!I2630="",F_Inputs!I2630,InpOverride!I2630)</f>
        <v>4060</v>
      </c>
      <c r="J2630" s="347">
        <f>IF(InpOverride!J2630="",F_Inputs!J2630,InpOverride!J2630)</f>
        <v>0</v>
      </c>
      <c r="K2630" s="347">
        <f>IF(InpOverride!K2630="",F_Inputs!K2630,InpOverride!K2630)</f>
        <v>0</v>
      </c>
      <c r="L2630" s="347">
        <f>IF(InpOverride!L2630="",F_Inputs!L2630,InpOverride!L2630)</f>
        <v>0</v>
      </c>
      <c r="M2630" s="347">
        <f>IF(InpOverride!M2630="",F_Inputs!M2630,InpOverride!M2630)</f>
        <v>0</v>
      </c>
    </row>
    <row r="2631" spans="1:13" x14ac:dyDescent="0.35">
      <c r="A2631" t="s">
        <v>143</v>
      </c>
      <c r="B2631" t="s">
        <v>454</v>
      </c>
      <c r="C2631" t="s">
        <v>455</v>
      </c>
      <c r="D2631" t="s">
        <v>188</v>
      </c>
      <c r="E2631" t="s">
        <v>292</v>
      </c>
      <c r="F2631" s="347">
        <f>IF(InpOverride!F2631="",F_Inputs!F2631,InpOverride!F2631)</f>
        <v>0</v>
      </c>
      <c r="G2631" s="347">
        <f>IF(InpOverride!G2631="",F_Inputs!G2631,InpOverride!G2631)</f>
        <v>0</v>
      </c>
      <c r="H2631" s="347">
        <f>IF(InpOverride!H2631="",F_Inputs!H2631,InpOverride!H2631)</f>
        <v>0</v>
      </c>
      <c r="I2631" s="347">
        <f>IF(InpOverride!I2631="",F_Inputs!I2631,InpOverride!I2631)</f>
        <v>1972</v>
      </c>
      <c r="J2631" s="347">
        <f>IF(InpOverride!J2631="",F_Inputs!J2631,InpOverride!J2631)</f>
        <v>0</v>
      </c>
      <c r="K2631" s="347">
        <f>IF(InpOverride!K2631="",F_Inputs!K2631,InpOverride!K2631)</f>
        <v>0</v>
      </c>
      <c r="L2631" s="347">
        <f>IF(InpOverride!L2631="",F_Inputs!L2631,InpOverride!L2631)</f>
        <v>0</v>
      </c>
      <c r="M2631" s="347">
        <f>IF(InpOverride!M2631="",F_Inputs!M2631,InpOverride!M2631)</f>
        <v>0</v>
      </c>
    </row>
    <row r="2632" spans="1:13" x14ac:dyDescent="0.35">
      <c r="A2632" t="s">
        <v>143</v>
      </c>
      <c r="B2632" t="s">
        <v>456</v>
      </c>
      <c r="C2632" t="s">
        <v>457</v>
      </c>
      <c r="D2632" t="s">
        <v>188</v>
      </c>
      <c r="E2632" t="s">
        <v>292</v>
      </c>
      <c r="F2632" s="347">
        <f>IF(InpOverride!F2632="",F_Inputs!F2632,InpOverride!F2632)</f>
        <v>0</v>
      </c>
      <c r="G2632" s="347">
        <f>IF(InpOverride!G2632="",F_Inputs!G2632,InpOverride!G2632)</f>
        <v>0</v>
      </c>
      <c r="H2632" s="347">
        <f>IF(InpOverride!H2632="",F_Inputs!H2632,InpOverride!H2632)</f>
        <v>0</v>
      </c>
      <c r="I2632" s="347">
        <f>IF(InpOverride!I2632="",F_Inputs!I2632,InpOverride!I2632)</f>
        <v>1441</v>
      </c>
      <c r="J2632" s="347">
        <f>IF(InpOverride!J2632="",F_Inputs!J2632,InpOverride!J2632)</f>
        <v>0</v>
      </c>
      <c r="K2632" s="347">
        <f>IF(InpOverride!K2632="",F_Inputs!K2632,InpOverride!K2632)</f>
        <v>0</v>
      </c>
      <c r="L2632" s="347">
        <f>IF(InpOverride!L2632="",F_Inputs!L2632,InpOverride!L2632)</f>
        <v>0</v>
      </c>
      <c r="M2632" s="347">
        <f>IF(InpOverride!M2632="",F_Inputs!M2632,InpOverride!M2632)</f>
        <v>0</v>
      </c>
    </row>
    <row r="2633" spans="1:13" x14ac:dyDescent="0.35">
      <c r="A2633" t="s">
        <v>143</v>
      </c>
      <c r="B2633" t="s">
        <v>458</v>
      </c>
      <c r="C2633" t="s">
        <v>459</v>
      </c>
      <c r="D2633" t="s">
        <v>172</v>
      </c>
      <c r="E2633" t="s">
        <v>292</v>
      </c>
      <c r="F2633" s="347">
        <f>IF(InpOverride!F2633="",F_Inputs!F2633,InpOverride!F2633)</f>
        <v>0</v>
      </c>
      <c r="G2633" s="347">
        <f>IF(InpOverride!G2633="",F_Inputs!G2633,InpOverride!G2633)</f>
        <v>0</v>
      </c>
      <c r="H2633" s="347">
        <f>IF(InpOverride!H2633="",F_Inputs!H2633,InpOverride!H2633)</f>
        <v>0</v>
      </c>
      <c r="I2633" s="347">
        <f>IF(InpOverride!I2633="",F_Inputs!I2633,InpOverride!I2633)</f>
        <v>0</v>
      </c>
      <c r="J2633" s="347">
        <f>IF(InpOverride!J2633="",F_Inputs!J2633,InpOverride!J2633)</f>
        <v>0</v>
      </c>
      <c r="K2633" s="347">
        <f>IF(InpOverride!K2633="",F_Inputs!K2633,InpOverride!K2633)</f>
        <v>0</v>
      </c>
      <c r="L2633" s="347">
        <f>IF(InpOverride!L2633="",F_Inputs!L2633,InpOverride!L2633)</f>
        <v>0</v>
      </c>
      <c r="M2633" s="347">
        <f>IF(InpOverride!M2633="",F_Inputs!M2633,InpOverride!M2633)</f>
        <v>0</v>
      </c>
    </row>
    <row r="2634" spans="1:13" x14ac:dyDescent="0.35">
      <c r="A2634" t="s">
        <v>143</v>
      </c>
      <c r="B2634" t="s">
        <v>460</v>
      </c>
      <c r="C2634" t="s">
        <v>461</v>
      </c>
      <c r="D2634" t="s">
        <v>188</v>
      </c>
      <c r="E2634" t="s">
        <v>292</v>
      </c>
      <c r="F2634" s="347">
        <f>IF(InpOverride!F2634="",F_Inputs!F2634,InpOverride!F2634)</f>
        <v>0</v>
      </c>
      <c r="G2634" s="347">
        <f>IF(InpOverride!G2634="",F_Inputs!G2634,InpOverride!G2634)</f>
        <v>0</v>
      </c>
      <c r="H2634" s="347">
        <f>IF(InpOverride!H2634="",F_Inputs!H2634,InpOverride!H2634)</f>
        <v>0</v>
      </c>
      <c r="I2634" s="347">
        <f>IF(InpOverride!I2634="",F_Inputs!I2634,InpOverride!I2634)</f>
        <v>0</v>
      </c>
      <c r="J2634" s="347">
        <f>IF(InpOverride!J2634="",F_Inputs!J2634,InpOverride!J2634)</f>
        <v>0</v>
      </c>
      <c r="K2634" s="347">
        <f>IF(InpOverride!K2634="",F_Inputs!K2634,InpOverride!K2634)</f>
        <v>0</v>
      </c>
      <c r="L2634" s="347">
        <f>IF(InpOverride!L2634="",F_Inputs!L2634,InpOverride!L2634)</f>
        <v>0</v>
      </c>
      <c r="M2634" s="347">
        <f>IF(InpOverride!M2634="",F_Inputs!M2634,InpOverride!M2634)</f>
        <v>0</v>
      </c>
    </row>
    <row r="2635" spans="1:13" x14ac:dyDescent="0.35">
      <c r="A2635" t="s">
        <v>143</v>
      </c>
      <c r="B2635" t="s">
        <v>462</v>
      </c>
      <c r="C2635" t="s">
        <v>463</v>
      </c>
      <c r="D2635" t="s">
        <v>188</v>
      </c>
      <c r="E2635" t="s">
        <v>292</v>
      </c>
      <c r="F2635" s="347">
        <f>IF(InpOverride!F2635="",F_Inputs!F2635,InpOverride!F2635)</f>
        <v>0</v>
      </c>
      <c r="G2635" s="347">
        <f>IF(InpOverride!G2635="",F_Inputs!G2635,InpOverride!G2635)</f>
        <v>0</v>
      </c>
      <c r="H2635" s="347">
        <f>IF(InpOverride!H2635="",F_Inputs!H2635,InpOverride!H2635)</f>
        <v>0</v>
      </c>
      <c r="I2635" s="347">
        <f>IF(InpOverride!I2635="",F_Inputs!I2635,InpOverride!I2635)</f>
        <v>0</v>
      </c>
      <c r="J2635" s="347">
        <f>IF(InpOverride!J2635="",F_Inputs!J2635,InpOverride!J2635)</f>
        <v>0</v>
      </c>
      <c r="K2635" s="347">
        <f>IF(InpOverride!K2635="",F_Inputs!K2635,InpOverride!K2635)</f>
        <v>0</v>
      </c>
      <c r="L2635" s="347">
        <f>IF(InpOverride!L2635="",F_Inputs!L2635,InpOverride!L2635)</f>
        <v>0</v>
      </c>
      <c r="M2635" s="347">
        <f>IF(InpOverride!M2635="",F_Inputs!M2635,InpOverride!M2635)</f>
        <v>0</v>
      </c>
    </row>
    <row r="2636" spans="1:13" x14ac:dyDescent="0.35">
      <c r="A2636" t="s">
        <v>143</v>
      </c>
      <c r="B2636" t="s">
        <v>464</v>
      </c>
      <c r="C2636" t="s">
        <v>465</v>
      </c>
      <c r="D2636" t="s">
        <v>188</v>
      </c>
      <c r="E2636" t="s">
        <v>292</v>
      </c>
      <c r="F2636" s="347">
        <f>IF(InpOverride!F2636="",F_Inputs!F2636,InpOverride!F2636)</f>
        <v>0</v>
      </c>
      <c r="G2636" s="347">
        <f>IF(InpOverride!G2636="",F_Inputs!G2636,InpOverride!G2636)</f>
        <v>0</v>
      </c>
      <c r="H2636" s="347">
        <f>IF(InpOverride!H2636="",F_Inputs!H2636,InpOverride!H2636)</f>
        <v>0</v>
      </c>
      <c r="I2636" s="347">
        <f>IF(InpOverride!I2636="",F_Inputs!I2636,InpOverride!I2636)</f>
        <v>0</v>
      </c>
      <c r="J2636" s="347">
        <f>IF(InpOverride!J2636="",F_Inputs!J2636,InpOverride!J2636)</f>
        <v>0</v>
      </c>
      <c r="K2636" s="347">
        <f>IF(InpOverride!K2636="",F_Inputs!K2636,InpOverride!K2636)</f>
        <v>0</v>
      </c>
      <c r="L2636" s="347">
        <f>IF(InpOverride!L2636="",F_Inputs!L2636,InpOverride!L2636)</f>
        <v>0</v>
      </c>
      <c r="M2636" s="347">
        <f>IF(InpOverride!M2636="",F_Inputs!M2636,InpOverride!M2636)</f>
        <v>0</v>
      </c>
    </row>
    <row r="2637" spans="1:13" x14ac:dyDescent="0.35">
      <c r="A2637" t="s">
        <v>143</v>
      </c>
      <c r="B2637" t="s">
        <v>466</v>
      </c>
      <c r="C2637" t="s">
        <v>467</v>
      </c>
      <c r="D2637" t="s">
        <v>182</v>
      </c>
      <c r="E2637" t="s">
        <v>292</v>
      </c>
      <c r="F2637" s="347">
        <f>IF(InpOverride!F2637="",F_Inputs!F2637,InpOverride!F2637)</f>
        <v>0</v>
      </c>
      <c r="G2637" s="347">
        <f>IF(InpOverride!G2637="",F_Inputs!G2637,InpOverride!G2637)</f>
        <v>0</v>
      </c>
      <c r="H2637" s="347">
        <f>IF(InpOverride!H2637="",F_Inputs!H2637,InpOverride!H2637)</f>
        <v>0</v>
      </c>
      <c r="I2637" s="347" t="str">
        <f>IF(InpOverride!I2637="",F_Inputs!I2637,InpOverride!I2637)</f>
        <v>See RAG guidance</v>
      </c>
      <c r="J2637" s="347">
        <f>IF(InpOverride!J2637="",F_Inputs!J2637,InpOverride!J2637)</f>
        <v>0</v>
      </c>
      <c r="K2637" s="347">
        <f>IF(InpOverride!K2637="",F_Inputs!K2637,InpOverride!K2637)</f>
        <v>0</v>
      </c>
      <c r="L2637" s="347">
        <f>IF(InpOverride!L2637="",F_Inputs!L2637,InpOverride!L2637)</f>
        <v>0</v>
      </c>
      <c r="M2637" s="347">
        <f>IF(InpOverride!M2637="",F_Inputs!M2637,InpOverride!M2637)</f>
        <v>0</v>
      </c>
    </row>
    <row r="2638" spans="1:13" x14ac:dyDescent="0.35">
      <c r="A2638" t="s">
        <v>143</v>
      </c>
      <c r="B2638" t="s">
        <v>468</v>
      </c>
      <c r="C2638" t="s">
        <v>469</v>
      </c>
      <c r="D2638" t="s">
        <v>188</v>
      </c>
      <c r="E2638" t="s">
        <v>292</v>
      </c>
      <c r="F2638" s="347">
        <f>IF(InpOverride!F2638="",F_Inputs!F2638,InpOverride!F2638)</f>
        <v>0</v>
      </c>
      <c r="G2638" s="347">
        <f>IF(InpOverride!G2638="",F_Inputs!G2638,InpOverride!G2638)</f>
        <v>0</v>
      </c>
      <c r="H2638" s="347">
        <f>IF(InpOverride!H2638="",F_Inputs!H2638,InpOverride!H2638)</f>
        <v>0</v>
      </c>
      <c r="I2638" s="347">
        <f>IF(InpOverride!I2638="",F_Inputs!I2638,InpOverride!I2638)</f>
        <v>0</v>
      </c>
      <c r="J2638" s="347">
        <f>IF(InpOverride!J2638="",F_Inputs!J2638,InpOverride!J2638)</f>
        <v>0</v>
      </c>
      <c r="K2638" s="347">
        <f>IF(InpOverride!K2638="",F_Inputs!K2638,InpOverride!K2638)</f>
        <v>0</v>
      </c>
      <c r="L2638" s="347">
        <f>IF(InpOverride!L2638="",F_Inputs!L2638,InpOverride!L2638)</f>
        <v>0</v>
      </c>
      <c r="M2638" s="347">
        <f>IF(InpOverride!M2638="",F_Inputs!M2638,InpOverride!M2638)</f>
        <v>0</v>
      </c>
    </row>
    <row r="2639" spans="1:13" x14ac:dyDescent="0.35">
      <c r="A2639" t="s">
        <v>143</v>
      </c>
      <c r="B2639" t="s">
        <v>470</v>
      </c>
      <c r="C2639" t="s">
        <v>471</v>
      </c>
      <c r="D2639" t="s">
        <v>182</v>
      </c>
      <c r="E2639" t="s">
        <v>292</v>
      </c>
      <c r="F2639" s="347">
        <f>IF(InpOverride!F2639="",F_Inputs!F2639,InpOverride!F2639)</f>
        <v>0</v>
      </c>
      <c r="G2639" s="347">
        <f>IF(InpOverride!G2639="",F_Inputs!G2639,InpOverride!G2639)</f>
        <v>0</v>
      </c>
      <c r="H2639" s="347">
        <f>IF(InpOverride!H2639="",F_Inputs!H2639,InpOverride!H2639)</f>
        <v>0</v>
      </c>
      <c r="I2639" s="347" t="str">
        <f>IF(InpOverride!I2639="",F_Inputs!I2639,InpOverride!I2639)</f>
        <v>See RAG guidance</v>
      </c>
      <c r="J2639" s="347">
        <f>IF(InpOverride!J2639="",F_Inputs!J2639,InpOverride!J2639)</f>
        <v>0</v>
      </c>
      <c r="K2639" s="347">
        <f>IF(InpOverride!K2639="",F_Inputs!K2639,InpOverride!K2639)</f>
        <v>0</v>
      </c>
      <c r="L2639" s="347">
        <f>IF(InpOverride!L2639="",F_Inputs!L2639,InpOverride!L2639)</f>
        <v>0</v>
      </c>
      <c r="M2639" s="347">
        <f>IF(InpOverride!M2639="",F_Inputs!M2639,InpOverride!M2639)</f>
        <v>0</v>
      </c>
    </row>
    <row r="2640" spans="1:13" x14ac:dyDescent="0.35">
      <c r="A2640" t="s">
        <v>143</v>
      </c>
      <c r="B2640" t="s">
        <v>472</v>
      </c>
      <c r="C2640" t="s">
        <v>473</v>
      </c>
      <c r="D2640" t="s">
        <v>188</v>
      </c>
      <c r="E2640" t="s">
        <v>292</v>
      </c>
      <c r="F2640" s="347">
        <f>IF(InpOverride!F2640="",F_Inputs!F2640,InpOverride!F2640)</f>
        <v>0</v>
      </c>
      <c r="G2640" s="347">
        <f>IF(InpOverride!G2640="",F_Inputs!G2640,InpOverride!G2640)</f>
        <v>0</v>
      </c>
      <c r="H2640" s="347">
        <f>IF(InpOverride!H2640="",F_Inputs!H2640,InpOverride!H2640)</f>
        <v>0</v>
      </c>
      <c r="I2640" s="347">
        <f>IF(InpOverride!I2640="",F_Inputs!I2640,InpOverride!I2640)</f>
        <v>0</v>
      </c>
      <c r="J2640" s="347">
        <f>IF(InpOverride!J2640="",F_Inputs!J2640,InpOverride!J2640)</f>
        <v>0</v>
      </c>
      <c r="K2640" s="347">
        <f>IF(InpOverride!K2640="",F_Inputs!K2640,InpOverride!K2640)</f>
        <v>0</v>
      </c>
      <c r="L2640" s="347">
        <f>IF(InpOverride!L2640="",F_Inputs!L2640,InpOverride!L2640)</f>
        <v>0</v>
      </c>
      <c r="M2640" s="347">
        <f>IF(InpOverride!M2640="",F_Inputs!M2640,InpOverride!M2640)</f>
        <v>0</v>
      </c>
    </row>
    <row r="2641" spans="1:13" x14ac:dyDescent="0.35">
      <c r="A2641" t="s">
        <v>143</v>
      </c>
      <c r="B2641" t="s">
        <v>474</v>
      </c>
      <c r="C2641" t="s">
        <v>475</v>
      </c>
      <c r="D2641" t="s">
        <v>170</v>
      </c>
      <c r="E2641" t="s">
        <v>292</v>
      </c>
      <c r="F2641" s="347">
        <f>IF(InpOverride!F2641="",F_Inputs!F2641,InpOverride!F2641)</f>
        <v>0</v>
      </c>
      <c r="G2641" s="347">
        <f>IF(InpOverride!G2641="",F_Inputs!G2641,InpOverride!G2641)</f>
        <v>0</v>
      </c>
      <c r="H2641" s="347">
        <f>IF(InpOverride!H2641="",F_Inputs!H2641,InpOverride!H2641)</f>
        <v>0</v>
      </c>
      <c r="I2641" s="347">
        <f>IF(InpOverride!I2641="",F_Inputs!I2641,InpOverride!I2641)</f>
        <v>2.1776000000000011E-2</v>
      </c>
      <c r="J2641" s="347">
        <f>IF(InpOverride!J2641="",F_Inputs!J2641,InpOverride!J2641)</f>
        <v>0</v>
      </c>
      <c r="K2641" s="347">
        <f>IF(InpOverride!K2641="",F_Inputs!K2641,InpOverride!K2641)</f>
        <v>0</v>
      </c>
      <c r="L2641" s="347">
        <f>IF(InpOverride!L2641="",F_Inputs!L2641,InpOverride!L2641)</f>
        <v>0</v>
      </c>
      <c r="M2641" s="347">
        <f>IF(InpOverride!M2641="",F_Inputs!M2641,InpOverride!M2641)</f>
        <v>0</v>
      </c>
    </row>
    <row r="2642" spans="1:13" x14ac:dyDescent="0.35">
      <c r="A2642" t="s">
        <v>143</v>
      </c>
      <c r="B2642" t="s">
        <v>476</v>
      </c>
      <c r="C2642" t="s">
        <v>477</v>
      </c>
      <c r="D2642" t="s">
        <v>170</v>
      </c>
      <c r="E2642" t="s">
        <v>292</v>
      </c>
      <c r="F2642" s="347">
        <f>IF(InpOverride!F2642="",F_Inputs!F2642,InpOverride!F2642)</f>
        <v>0</v>
      </c>
      <c r="G2642" s="347">
        <f>IF(InpOverride!G2642="",F_Inputs!G2642,InpOverride!G2642)</f>
        <v>0</v>
      </c>
      <c r="H2642" s="347">
        <f>IF(InpOverride!H2642="",F_Inputs!H2642,InpOverride!H2642)</f>
        <v>0</v>
      </c>
      <c r="I2642" s="347">
        <f>IF(InpOverride!I2642="",F_Inputs!I2642,InpOverride!I2642)</f>
        <v>-1.8626719999999997</v>
      </c>
      <c r="J2642" s="347">
        <f>IF(InpOverride!J2642="",F_Inputs!J2642,InpOverride!J2642)</f>
        <v>0</v>
      </c>
      <c r="K2642" s="347">
        <f>IF(InpOverride!K2642="",F_Inputs!K2642,InpOverride!K2642)</f>
        <v>0</v>
      </c>
      <c r="L2642" s="347">
        <f>IF(InpOverride!L2642="",F_Inputs!L2642,InpOverride!L2642)</f>
        <v>0</v>
      </c>
      <c r="M2642" s="347">
        <f>IF(InpOverride!M2642="",F_Inputs!M2642,InpOverride!M2642)</f>
        <v>0</v>
      </c>
    </row>
    <row r="2643" spans="1:13" x14ac:dyDescent="0.35">
      <c r="A2643" t="s">
        <v>143</v>
      </c>
      <c r="B2643" t="s">
        <v>478</v>
      </c>
      <c r="C2643" t="s">
        <v>479</v>
      </c>
      <c r="D2643" t="s">
        <v>170</v>
      </c>
      <c r="E2643" t="s">
        <v>292</v>
      </c>
      <c r="F2643" s="347">
        <f>IF(InpOverride!F2643="",F_Inputs!F2643,InpOverride!F2643)</f>
        <v>0</v>
      </c>
      <c r="G2643" s="347">
        <f>IF(InpOverride!G2643="",F_Inputs!G2643,InpOverride!G2643)</f>
        <v>0</v>
      </c>
      <c r="H2643" s="347">
        <f>IF(InpOverride!H2643="",F_Inputs!H2643,InpOverride!H2643)</f>
        <v>0</v>
      </c>
      <c r="I2643" s="347">
        <f>IF(InpOverride!I2643="",F_Inputs!I2643,InpOverride!I2643)</f>
        <v>0</v>
      </c>
      <c r="J2643" s="347">
        <f>IF(InpOverride!J2643="",F_Inputs!J2643,InpOverride!J2643)</f>
        <v>0</v>
      </c>
      <c r="K2643" s="347">
        <f>IF(InpOverride!K2643="",F_Inputs!K2643,InpOverride!K2643)</f>
        <v>0</v>
      </c>
      <c r="L2643" s="347">
        <f>IF(InpOverride!L2643="",F_Inputs!L2643,InpOverride!L2643)</f>
        <v>0</v>
      </c>
      <c r="M2643" s="347">
        <f>IF(InpOverride!M2643="",F_Inputs!M2643,InpOverride!M2643)</f>
        <v>0</v>
      </c>
    </row>
    <row r="2644" spans="1:13" x14ac:dyDescent="0.35">
      <c r="A2644" t="s">
        <v>143</v>
      </c>
      <c r="B2644" t="s">
        <v>480</v>
      </c>
      <c r="C2644" t="s">
        <v>481</v>
      </c>
      <c r="D2644" t="s">
        <v>170</v>
      </c>
      <c r="E2644" t="s">
        <v>292</v>
      </c>
      <c r="F2644" s="347">
        <f>IF(InpOverride!F2644="",F_Inputs!F2644,InpOverride!F2644)</f>
        <v>0</v>
      </c>
      <c r="G2644" s="347">
        <f>IF(InpOverride!G2644="",F_Inputs!G2644,InpOverride!G2644)</f>
        <v>0</v>
      </c>
      <c r="H2644" s="347">
        <f>IF(InpOverride!H2644="",F_Inputs!H2644,InpOverride!H2644)</f>
        <v>0</v>
      </c>
      <c r="I2644" s="347">
        <f>IF(InpOverride!I2644="",F_Inputs!I2644,InpOverride!I2644)</f>
        <v>0</v>
      </c>
      <c r="J2644" s="347">
        <f>IF(InpOverride!J2644="",F_Inputs!J2644,InpOverride!J2644)</f>
        <v>0</v>
      </c>
      <c r="K2644" s="347">
        <f>IF(InpOverride!K2644="",F_Inputs!K2644,InpOverride!K2644)</f>
        <v>0</v>
      </c>
      <c r="L2644" s="347">
        <f>IF(InpOverride!L2644="",F_Inputs!L2644,InpOverride!L2644)</f>
        <v>0</v>
      </c>
      <c r="M2644" s="347">
        <f>IF(InpOverride!M2644="",F_Inputs!M2644,InpOverride!M2644)</f>
        <v>0</v>
      </c>
    </row>
    <row r="2645" spans="1:13" x14ac:dyDescent="0.35">
      <c r="A2645" t="s">
        <v>143</v>
      </c>
      <c r="B2645" t="s">
        <v>482</v>
      </c>
      <c r="C2645" t="s">
        <v>483</v>
      </c>
      <c r="D2645" t="s">
        <v>170</v>
      </c>
      <c r="E2645" t="s">
        <v>292</v>
      </c>
      <c r="F2645" s="347">
        <f>IF(InpOverride!F2645="",F_Inputs!F2645,InpOverride!F2645)</f>
        <v>0</v>
      </c>
      <c r="G2645" s="347">
        <f>IF(InpOverride!G2645="",F_Inputs!G2645,InpOverride!G2645)</f>
        <v>0</v>
      </c>
      <c r="H2645" s="347">
        <f>IF(InpOverride!H2645="",F_Inputs!H2645,InpOverride!H2645)</f>
        <v>0</v>
      </c>
      <c r="I2645" s="347">
        <f>IF(InpOverride!I2645="",F_Inputs!I2645,InpOverride!I2645)</f>
        <v>4.1399999999999944E-2</v>
      </c>
      <c r="J2645" s="347">
        <f>IF(InpOverride!J2645="",F_Inputs!J2645,InpOverride!J2645)</f>
        <v>0</v>
      </c>
      <c r="K2645" s="347">
        <f>IF(InpOverride!K2645="",F_Inputs!K2645,InpOverride!K2645)</f>
        <v>0</v>
      </c>
      <c r="L2645" s="347">
        <f>IF(InpOverride!L2645="",F_Inputs!L2645,InpOverride!L2645)</f>
        <v>0</v>
      </c>
      <c r="M2645" s="347">
        <f>IF(InpOverride!M2645="",F_Inputs!M2645,InpOverride!M2645)</f>
        <v>0</v>
      </c>
    </row>
    <row r="2646" spans="1:13" x14ac:dyDescent="0.35">
      <c r="A2646" t="s">
        <v>143</v>
      </c>
      <c r="B2646" t="s">
        <v>484</v>
      </c>
      <c r="C2646" t="s">
        <v>485</v>
      </c>
      <c r="D2646" t="s">
        <v>170</v>
      </c>
      <c r="E2646" t="s">
        <v>292</v>
      </c>
      <c r="F2646" s="347">
        <f>IF(InpOverride!F2646="",F_Inputs!F2646,InpOverride!F2646)</f>
        <v>0</v>
      </c>
      <c r="G2646" s="347">
        <f>IF(InpOverride!G2646="",F_Inputs!G2646,InpOverride!G2646)</f>
        <v>0</v>
      </c>
      <c r="H2646" s="347">
        <f>IF(InpOverride!H2646="",F_Inputs!H2646,InpOverride!H2646)</f>
        <v>0</v>
      </c>
      <c r="I2646" s="347">
        <f>IF(InpOverride!I2646="",F_Inputs!I2646,InpOverride!I2646)</f>
        <v>0</v>
      </c>
      <c r="J2646" s="347">
        <f>IF(InpOverride!J2646="",F_Inputs!J2646,InpOverride!J2646)</f>
        <v>0</v>
      </c>
      <c r="K2646" s="347">
        <f>IF(InpOverride!K2646="",F_Inputs!K2646,InpOverride!K2646)</f>
        <v>0</v>
      </c>
      <c r="L2646" s="347">
        <f>IF(InpOverride!L2646="",F_Inputs!L2646,InpOverride!L2646)</f>
        <v>0</v>
      </c>
      <c r="M2646" s="347">
        <f>IF(InpOverride!M2646="",F_Inputs!M2646,InpOverride!M2646)</f>
        <v>0</v>
      </c>
    </row>
    <row r="2647" spans="1:13" x14ac:dyDescent="0.35">
      <c r="A2647" t="s">
        <v>143</v>
      </c>
      <c r="B2647" t="s">
        <v>486</v>
      </c>
      <c r="C2647" t="s">
        <v>487</v>
      </c>
      <c r="D2647" t="s">
        <v>170</v>
      </c>
      <c r="E2647" t="s">
        <v>292</v>
      </c>
      <c r="F2647" s="347">
        <f>IF(InpOverride!F2647="",F_Inputs!F2647,InpOverride!F2647)</f>
        <v>0</v>
      </c>
      <c r="G2647" s="347">
        <f>IF(InpOverride!G2647="",F_Inputs!G2647,InpOverride!G2647)</f>
        <v>0</v>
      </c>
      <c r="H2647" s="347">
        <f>IF(InpOverride!H2647="",F_Inputs!H2647,InpOverride!H2647)</f>
        <v>0</v>
      </c>
      <c r="I2647" s="347">
        <f>IF(InpOverride!I2647="",F_Inputs!I2647,InpOverride!I2647)</f>
        <v>0</v>
      </c>
      <c r="J2647" s="347">
        <f>IF(InpOverride!J2647="",F_Inputs!J2647,InpOverride!J2647)</f>
        <v>0</v>
      </c>
      <c r="K2647" s="347">
        <f>IF(InpOverride!K2647="",F_Inputs!K2647,InpOverride!K2647)</f>
        <v>0</v>
      </c>
      <c r="L2647" s="347">
        <f>IF(InpOverride!L2647="",F_Inputs!L2647,InpOverride!L2647)</f>
        <v>0</v>
      </c>
      <c r="M2647" s="347">
        <f>IF(InpOverride!M2647="",F_Inputs!M2647,InpOverride!M2647)</f>
        <v>0</v>
      </c>
    </row>
    <row r="2648" spans="1:13" x14ac:dyDescent="0.35">
      <c r="A2648" t="s">
        <v>143</v>
      </c>
      <c r="B2648" t="s">
        <v>488</v>
      </c>
      <c r="C2648" t="s">
        <v>489</v>
      </c>
      <c r="D2648" t="s">
        <v>170</v>
      </c>
      <c r="E2648" t="s">
        <v>292</v>
      </c>
      <c r="F2648" s="347">
        <f>IF(InpOverride!F2648="",F_Inputs!F2648,InpOverride!F2648)</f>
        <v>0</v>
      </c>
      <c r="G2648" s="347">
        <f>IF(InpOverride!G2648="",F_Inputs!G2648,InpOverride!G2648)</f>
        <v>0</v>
      </c>
      <c r="H2648" s="347">
        <f>IF(InpOverride!H2648="",F_Inputs!H2648,InpOverride!H2648)</f>
        <v>0</v>
      </c>
      <c r="I2648" s="347">
        <f>IF(InpOverride!I2648="",F_Inputs!I2648,InpOverride!I2648)</f>
        <v>0</v>
      </c>
      <c r="J2648" s="347">
        <f>IF(InpOverride!J2648="",F_Inputs!J2648,InpOverride!J2648)</f>
        <v>0</v>
      </c>
      <c r="K2648" s="347">
        <f>IF(InpOverride!K2648="",F_Inputs!K2648,InpOverride!K2648)</f>
        <v>0</v>
      </c>
      <c r="L2648" s="347">
        <f>IF(InpOverride!L2648="",F_Inputs!L2648,InpOverride!L2648)</f>
        <v>0</v>
      </c>
      <c r="M2648" s="347">
        <f>IF(InpOverride!M2648="",F_Inputs!M2648,InpOverride!M2648)</f>
        <v>0</v>
      </c>
    </row>
    <row r="2649" spans="1:13" x14ac:dyDescent="0.35">
      <c r="A2649" t="s">
        <v>143</v>
      </c>
      <c r="B2649" t="s">
        <v>490</v>
      </c>
      <c r="C2649" t="s">
        <v>491</v>
      </c>
      <c r="D2649" t="s">
        <v>170</v>
      </c>
      <c r="E2649" t="s">
        <v>292</v>
      </c>
      <c r="F2649" s="347">
        <f>IF(InpOverride!F2649="",F_Inputs!F2649,InpOverride!F2649)</f>
        <v>0</v>
      </c>
      <c r="G2649" s="347">
        <f>IF(InpOverride!G2649="",F_Inputs!G2649,InpOverride!G2649)</f>
        <v>0</v>
      </c>
      <c r="H2649" s="347">
        <f>IF(InpOverride!H2649="",F_Inputs!H2649,InpOverride!H2649)</f>
        <v>0</v>
      </c>
      <c r="I2649" s="347">
        <f>IF(InpOverride!I2649="",F_Inputs!I2649,InpOverride!I2649)</f>
        <v>-8.8499999999999801E-2</v>
      </c>
      <c r="J2649" s="347">
        <f>IF(InpOverride!J2649="",F_Inputs!J2649,InpOverride!J2649)</f>
        <v>0</v>
      </c>
      <c r="K2649" s="347">
        <f>IF(InpOverride!K2649="",F_Inputs!K2649,InpOverride!K2649)</f>
        <v>0</v>
      </c>
      <c r="L2649" s="347">
        <f>IF(InpOverride!L2649="",F_Inputs!L2649,InpOverride!L2649)</f>
        <v>0</v>
      </c>
      <c r="M2649" s="347">
        <f>IF(InpOverride!M2649="",F_Inputs!M2649,InpOverride!M2649)</f>
        <v>0</v>
      </c>
    </row>
    <row r="2650" spans="1:13" x14ac:dyDescent="0.35">
      <c r="A2650" t="s">
        <v>143</v>
      </c>
      <c r="B2650" t="s">
        <v>492</v>
      </c>
      <c r="C2650" t="s">
        <v>493</v>
      </c>
      <c r="D2650" t="s">
        <v>170</v>
      </c>
      <c r="E2650" t="s">
        <v>292</v>
      </c>
      <c r="F2650" s="347">
        <f>IF(InpOverride!F2650="",F_Inputs!F2650,InpOverride!F2650)</f>
        <v>0</v>
      </c>
      <c r="G2650" s="347">
        <f>IF(InpOverride!G2650="",F_Inputs!G2650,InpOverride!G2650)</f>
        <v>0</v>
      </c>
      <c r="H2650" s="347">
        <f>IF(InpOverride!H2650="",F_Inputs!H2650,InpOverride!H2650)</f>
        <v>0</v>
      </c>
      <c r="I2650" s="347">
        <f>IF(InpOverride!I2650="",F_Inputs!I2650,InpOverride!I2650)</f>
        <v>0</v>
      </c>
      <c r="J2650" s="347">
        <f>IF(InpOverride!J2650="",F_Inputs!J2650,InpOverride!J2650)</f>
        <v>0</v>
      </c>
      <c r="K2650" s="347">
        <f>IF(InpOverride!K2650="",F_Inputs!K2650,InpOverride!K2650)</f>
        <v>0</v>
      </c>
      <c r="L2650" s="347">
        <f>IF(InpOverride!L2650="",F_Inputs!L2650,InpOverride!L2650)</f>
        <v>0</v>
      </c>
      <c r="M2650" s="347">
        <f>IF(InpOverride!M2650="",F_Inputs!M2650,InpOverride!M2650)</f>
        <v>0</v>
      </c>
    </row>
    <row r="2651" spans="1:13" x14ac:dyDescent="0.35">
      <c r="A2651" t="s">
        <v>143</v>
      </c>
      <c r="B2651" t="s">
        <v>494</v>
      </c>
      <c r="C2651" t="s">
        <v>495</v>
      </c>
      <c r="D2651" t="s">
        <v>170</v>
      </c>
      <c r="E2651" t="s">
        <v>292</v>
      </c>
      <c r="F2651" s="347">
        <f>IF(InpOverride!F2651="",F_Inputs!F2651,InpOverride!F2651)</f>
        <v>0</v>
      </c>
      <c r="G2651" s="347">
        <f>IF(InpOverride!G2651="",F_Inputs!G2651,InpOverride!G2651)</f>
        <v>0</v>
      </c>
      <c r="H2651" s="347">
        <f>IF(InpOverride!H2651="",F_Inputs!H2651,InpOverride!H2651)</f>
        <v>0</v>
      </c>
      <c r="I2651" s="347">
        <f>IF(InpOverride!I2651="",F_Inputs!I2651,InpOverride!I2651)</f>
        <v>0</v>
      </c>
      <c r="J2651" s="347">
        <f>IF(InpOverride!J2651="",F_Inputs!J2651,InpOverride!J2651)</f>
        <v>0</v>
      </c>
      <c r="K2651" s="347">
        <f>IF(InpOverride!K2651="",F_Inputs!K2651,InpOverride!K2651)</f>
        <v>0</v>
      </c>
      <c r="L2651" s="347">
        <f>IF(InpOverride!L2651="",F_Inputs!L2651,InpOverride!L2651)</f>
        <v>0</v>
      </c>
      <c r="M2651" s="347">
        <f>IF(InpOverride!M2651="",F_Inputs!M2651,InpOverride!M2651)</f>
        <v>0</v>
      </c>
    </row>
    <row r="2652" spans="1:13" x14ac:dyDescent="0.35">
      <c r="A2652" t="s">
        <v>143</v>
      </c>
      <c r="B2652" t="s">
        <v>496</v>
      </c>
      <c r="C2652" t="s">
        <v>497</v>
      </c>
      <c r="D2652" t="s">
        <v>170</v>
      </c>
      <c r="E2652" t="s">
        <v>292</v>
      </c>
      <c r="F2652" s="347">
        <f>IF(InpOverride!F2652="",F_Inputs!F2652,InpOverride!F2652)</f>
        <v>0</v>
      </c>
      <c r="G2652" s="347">
        <f>IF(InpOverride!G2652="",F_Inputs!G2652,InpOverride!G2652)</f>
        <v>0</v>
      </c>
      <c r="H2652" s="347">
        <f>IF(InpOverride!H2652="",F_Inputs!H2652,InpOverride!H2652)</f>
        <v>0</v>
      </c>
      <c r="I2652" s="347">
        <f>IF(InpOverride!I2652="",F_Inputs!I2652,InpOverride!I2652)</f>
        <v>-8.8499999999999995E-2</v>
      </c>
      <c r="J2652" s="347">
        <f>IF(InpOverride!J2652="",F_Inputs!J2652,InpOverride!J2652)</f>
        <v>0</v>
      </c>
      <c r="K2652" s="347">
        <f>IF(InpOverride!K2652="",F_Inputs!K2652,InpOverride!K2652)</f>
        <v>0</v>
      </c>
      <c r="L2652" s="347">
        <f>IF(InpOverride!L2652="",F_Inputs!L2652,InpOverride!L2652)</f>
        <v>0</v>
      </c>
      <c r="M2652" s="347">
        <f>IF(InpOverride!M2652="",F_Inputs!M2652,InpOverride!M2652)</f>
        <v>0</v>
      </c>
    </row>
    <row r="2653" spans="1:13" x14ac:dyDescent="0.35">
      <c r="A2653" t="s">
        <v>143</v>
      </c>
      <c r="B2653" t="s">
        <v>498</v>
      </c>
      <c r="C2653" t="s">
        <v>499</v>
      </c>
      <c r="D2653" t="s">
        <v>170</v>
      </c>
      <c r="E2653" t="s">
        <v>292</v>
      </c>
      <c r="F2653" s="347">
        <f>IF(InpOverride!F2653="",F_Inputs!F2653,InpOverride!F2653)</f>
        <v>0</v>
      </c>
      <c r="G2653" s="347">
        <f>IF(InpOverride!G2653="",F_Inputs!G2653,InpOverride!G2653)</f>
        <v>0</v>
      </c>
      <c r="H2653" s="347">
        <f>IF(InpOverride!H2653="",F_Inputs!H2653,InpOverride!H2653)</f>
        <v>0</v>
      </c>
      <c r="I2653" s="347">
        <f>IF(InpOverride!I2653="",F_Inputs!I2653,InpOverride!I2653)</f>
        <v>0</v>
      </c>
      <c r="J2653" s="347">
        <f>IF(InpOverride!J2653="",F_Inputs!J2653,InpOverride!J2653)</f>
        <v>0</v>
      </c>
      <c r="K2653" s="347">
        <f>IF(InpOverride!K2653="",F_Inputs!K2653,InpOverride!K2653)</f>
        <v>0</v>
      </c>
      <c r="L2653" s="347">
        <f>IF(InpOverride!L2653="",F_Inputs!L2653,InpOverride!L2653)</f>
        <v>0</v>
      </c>
      <c r="M2653" s="347">
        <f>IF(InpOverride!M2653="",F_Inputs!M2653,InpOverride!M2653)</f>
        <v>0</v>
      </c>
    </row>
    <row r="2654" spans="1:13" x14ac:dyDescent="0.35">
      <c r="A2654" t="s">
        <v>143</v>
      </c>
      <c r="B2654" t="s">
        <v>500</v>
      </c>
      <c r="C2654" t="s">
        <v>501</v>
      </c>
      <c r="D2654" t="s">
        <v>170</v>
      </c>
      <c r="E2654" t="s">
        <v>292</v>
      </c>
      <c r="F2654" s="347">
        <f>IF(InpOverride!F2654="",F_Inputs!F2654,InpOverride!F2654)</f>
        <v>0</v>
      </c>
      <c r="G2654" s="347">
        <f>IF(InpOverride!G2654="",F_Inputs!G2654,InpOverride!G2654)</f>
        <v>0</v>
      </c>
      <c r="H2654" s="347">
        <f>IF(InpOverride!H2654="",F_Inputs!H2654,InpOverride!H2654)</f>
        <v>0</v>
      </c>
      <c r="I2654" s="347">
        <f>IF(InpOverride!I2654="",F_Inputs!I2654,InpOverride!I2654)</f>
        <v>0</v>
      </c>
      <c r="J2654" s="347">
        <f>IF(InpOverride!J2654="",F_Inputs!J2654,InpOverride!J2654)</f>
        <v>0</v>
      </c>
      <c r="K2654" s="347">
        <f>IF(InpOverride!K2654="",F_Inputs!K2654,InpOverride!K2654)</f>
        <v>0</v>
      </c>
      <c r="L2654" s="347">
        <f>IF(InpOverride!L2654="",F_Inputs!L2654,InpOverride!L2654)</f>
        <v>0</v>
      </c>
      <c r="M2654" s="347">
        <f>IF(InpOverride!M2654="",F_Inputs!M2654,InpOverride!M2654)</f>
        <v>0</v>
      </c>
    </row>
    <row r="2655" spans="1:13" x14ac:dyDescent="0.35">
      <c r="A2655" t="s">
        <v>143</v>
      </c>
      <c r="B2655" t="s">
        <v>502</v>
      </c>
      <c r="C2655" t="s">
        <v>503</v>
      </c>
      <c r="D2655" t="s">
        <v>170</v>
      </c>
      <c r="E2655" t="s">
        <v>292</v>
      </c>
      <c r="F2655" s="347">
        <f>IF(InpOverride!F2655="",F_Inputs!F2655,InpOverride!F2655)</f>
        <v>0</v>
      </c>
      <c r="G2655" s="347">
        <f>IF(InpOverride!G2655="",F_Inputs!G2655,InpOverride!G2655)</f>
        <v>0</v>
      </c>
      <c r="H2655" s="347">
        <f>IF(InpOverride!H2655="",F_Inputs!H2655,InpOverride!H2655)</f>
        <v>0</v>
      </c>
      <c r="I2655" s="347">
        <f>IF(InpOverride!I2655="",F_Inputs!I2655,InpOverride!I2655)</f>
        <v>0</v>
      </c>
      <c r="J2655" s="347">
        <f>IF(InpOverride!J2655="",F_Inputs!J2655,InpOverride!J2655)</f>
        <v>0</v>
      </c>
      <c r="K2655" s="347">
        <f>IF(InpOverride!K2655="",F_Inputs!K2655,InpOverride!K2655)</f>
        <v>0</v>
      </c>
      <c r="L2655" s="347">
        <f>IF(InpOverride!L2655="",F_Inputs!L2655,InpOverride!L2655)</f>
        <v>0</v>
      </c>
      <c r="M2655" s="347">
        <f>IF(InpOverride!M2655="",F_Inputs!M2655,InpOverride!M2655)</f>
        <v>0</v>
      </c>
    </row>
    <row r="2656" spans="1:13" x14ac:dyDescent="0.35">
      <c r="A2656" t="s">
        <v>143</v>
      </c>
      <c r="B2656" t="s">
        <v>504</v>
      </c>
      <c r="C2656" t="s">
        <v>505</v>
      </c>
      <c r="D2656" t="s">
        <v>170</v>
      </c>
      <c r="E2656" t="s">
        <v>292</v>
      </c>
      <c r="F2656" s="347">
        <f>IF(InpOverride!F2656="",F_Inputs!F2656,InpOverride!F2656)</f>
        <v>0</v>
      </c>
      <c r="G2656" s="347">
        <f>IF(InpOverride!G2656="",F_Inputs!G2656,InpOverride!G2656)</f>
        <v>0</v>
      </c>
      <c r="H2656" s="347">
        <f>IF(InpOverride!H2656="",F_Inputs!H2656,InpOverride!H2656)</f>
        <v>0</v>
      </c>
      <c r="I2656" s="347">
        <f>IF(InpOverride!I2656="",F_Inputs!I2656,InpOverride!I2656)</f>
        <v>0</v>
      </c>
      <c r="J2656" s="347">
        <f>IF(InpOverride!J2656="",F_Inputs!J2656,InpOverride!J2656)</f>
        <v>0</v>
      </c>
      <c r="K2656" s="347">
        <f>IF(InpOverride!K2656="",F_Inputs!K2656,InpOverride!K2656)</f>
        <v>0</v>
      </c>
      <c r="L2656" s="347">
        <f>IF(InpOverride!L2656="",F_Inputs!L2656,InpOverride!L2656)</f>
        <v>0</v>
      </c>
      <c r="M2656" s="347">
        <f>IF(InpOverride!M2656="",F_Inputs!M2656,InpOverride!M2656)</f>
        <v>0</v>
      </c>
    </row>
    <row r="2657" spans="1:13" x14ac:dyDescent="0.35">
      <c r="A2657" t="s">
        <v>143</v>
      </c>
      <c r="B2657" t="s">
        <v>506</v>
      </c>
      <c r="C2657" t="s">
        <v>507</v>
      </c>
      <c r="D2657" t="s">
        <v>170</v>
      </c>
      <c r="E2657" t="s">
        <v>292</v>
      </c>
      <c r="F2657" s="347">
        <f>IF(InpOverride!F2657="",F_Inputs!F2657,InpOverride!F2657)</f>
        <v>0</v>
      </c>
      <c r="G2657" s="347">
        <f>IF(InpOverride!G2657="",F_Inputs!G2657,InpOverride!G2657)</f>
        <v>0</v>
      </c>
      <c r="H2657" s="347">
        <f>IF(InpOverride!H2657="",F_Inputs!H2657,InpOverride!H2657)</f>
        <v>0</v>
      </c>
      <c r="I2657" s="347">
        <f>IF(InpOverride!I2657="",F_Inputs!I2657,InpOverride!I2657)</f>
        <v>0</v>
      </c>
      <c r="J2657" s="347">
        <f>IF(InpOverride!J2657="",F_Inputs!J2657,InpOverride!J2657)</f>
        <v>0</v>
      </c>
      <c r="K2657" s="347">
        <f>IF(InpOverride!K2657="",F_Inputs!K2657,InpOverride!K2657)</f>
        <v>0</v>
      </c>
      <c r="L2657" s="347">
        <f>IF(InpOverride!L2657="",F_Inputs!L2657,InpOverride!L2657)</f>
        <v>0</v>
      </c>
      <c r="M2657" s="347">
        <f>IF(InpOverride!M2657="",F_Inputs!M2657,InpOverride!M2657)</f>
        <v>0</v>
      </c>
    </row>
    <row r="2658" spans="1:13" x14ac:dyDescent="0.35">
      <c r="A2658" t="s">
        <v>143</v>
      </c>
      <c r="B2658" t="s">
        <v>508</v>
      </c>
      <c r="C2658" t="s">
        <v>509</v>
      </c>
      <c r="D2658" t="s">
        <v>170</v>
      </c>
      <c r="E2658" t="s">
        <v>292</v>
      </c>
      <c r="F2658" s="347">
        <f>IF(InpOverride!F2658="",F_Inputs!F2658,InpOverride!F2658)</f>
        <v>0</v>
      </c>
      <c r="G2658" s="347">
        <f>IF(InpOverride!G2658="",F_Inputs!G2658,InpOverride!G2658)</f>
        <v>0</v>
      </c>
      <c r="H2658" s="347">
        <f>IF(InpOverride!H2658="",F_Inputs!H2658,InpOverride!H2658)</f>
        <v>0</v>
      </c>
      <c r="I2658" s="347">
        <f>IF(InpOverride!I2658="",F_Inputs!I2658,InpOverride!I2658)</f>
        <v>0</v>
      </c>
      <c r="J2658" s="347">
        <f>IF(InpOverride!J2658="",F_Inputs!J2658,InpOverride!J2658)</f>
        <v>0</v>
      </c>
      <c r="K2658" s="347">
        <f>IF(InpOverride!K2658="",F_Inputs!K2658,InpOverride!K2658)</f>
        <v>0</v>
      </c>
      <c r="L2658" s="347">
        <f>IF(InpOverride!L2658="",F_Inputs!L2658,InpOverride!L2658)</f>
        <v>0</v>
      </c>
      <c r="M2658" s="347">
        <f>IF(InpOverride!M2658="",F_Inputs!M2658,InpOverride!M2658)</f>
        <v>0</v>
      </c>
    </row>
    <row r="2659" spans="1:13" x14ac:dyDescent="0.35">
      <c r="A2659" t="s">
        <v>143</v>
      </c>
      <c r="B2659" t="s">
        <v>510</v>
      </c>
      <c r="C2659" t="s">
        <v>511</v>
      </c>
      <c r="D2659" t="s">
        <v>170</v>
      </c>
      <c r="E2659" t="s">
        <v>292</v>
      </c>
      <c r="F2659" s="347">
        <f>IF(InpOverride!F2659="",F_Inputs!F2659,InpOverride!F2659)</f>
        <v>0</v>
      </c>
      <c r="G2659" s="347">
        <f>IF(InpOverride!G2659="",F_Inputs!G2659,InpOverride!G2659)</f>
        <v>0</v>
      </c>
      <c r="H2659" s="347">
        <f>IF(InpOverride!H2659="",F_Inputs!H2659,InpOverride!H2659)</f>
        <v>0</v>
      </c>
      <c r="I2659" s="347">
        <f>IF(InpOverride!I2659="",F_Inputs!I2659,InpOverride!I2659)</f>
        <v>0</v>
      </c>
      <c r="J2659" s="347">
        <f>IF(InpOverride!J2659="",F_Inputs!J2659,InpOverride!J2659)</f>
        <v>0</v>
      </c>
      <c r="K2659" s="347">
        <f>IF(InpOverride!K2659="",F_Inputs!K2659,InpOverride!K2659)</f>
        <v>0</v>
      </c>
      <c r="L2659" s="347">
        <f>IF(InpOverride!L2659="",F_Inputs!L2659,InpOverride!L2659)</f>
        <v>0</v>
      </c>
      <c r="M2659" s="347">
        <f>IF(InpOverride!M2659="",F_Inputs!M2659,InpOverride!M2659)</f>
        <v>0</v>
      </c>
    </row>
    <row r="2660" spans="1:13" x14ac:dyDescent="0.35">
      <c r="A2660" t="s">
        <v>143</v>
      </c>
      <c r="B2660" t="s">
        <v>512</v>
      </c>
      <c r="C2660" t="s">
        <v>513</v>
      </c>
      <c r="D2660" t="s">
        <v>170</v>
      </c>
      <c r="E2660" t="s">
        <v>292</v>
      </c>
      <c r="F2660" s="347">
        <f>IF(InpOverride!F2660="",F_Inputs!F2660,InpOverride!F2660)</f>
        <v>0</v>
      </c>
      <c r="G2660" s="347">
        <f>IF(InpOverride!G2660="",F_Inputs!G2660,InpOverride!G2660)</f>
        <v>0</v>
      </c>
      <c r="H2660" s="347">
        <f>IF(InpOverride!H2660="",F_Inputs!H2660,InpOverride!H2660)</f>
        <v>0</v>
      </c>
      <c r="I2660" s="347">
        <f>IF(InpOverride!I2660="",F_Inputs!I2660,InpOverride!I2660)</f>
        <v>0</v>
      </c>
      <c r="J2660" s="347">
        <f>IF(InpOverride!J2660="",F_Inputs!J2660,InpOverride!J2660)</f>
        <v>0</v>
      </c>
      <c r="K2660" s="347">
        <f>IF(InpOverride!K2660="",F_Inputs!K2660,InpOverride!K2660)</f>
        <v>0</v>
      </c>
      <c r="L2660" s="347">
        <f>IF(InpOverride!L2660="",F_Inputs!L2660,InpOverride!L2660)</f>
        <v>0</v>
      </c>
      <c r="M2660" s="347">
        <f>IF(InpOverride!M2660="",F_Inputs!M2660,InpOverride!M2660)</f>
        <v>0</v>
      </c>
    </row>
    <row r="2661" spans="1:13" x14ac:dyDescent="0.35">
      <c r="A2661" t="s">
        <v>143</v>
      </c>
      <c r="B2661" t="s">
        <v>514</v>
      </c>
      <c r="C2661" t="s">
        <v>515</v>
      </c>
      <c r="D2661" t="s">
        <v>170</v>
      </c>
      <c r="E2661" t="s">
        <v>292</v>
      </c>
      <c r="F2661" s="347">
        <f>IF(InpOverride!F2661="",F_Inputs!F2661,InpOverride!F2661)</f>
        <v>0</v>
      </c>
      <c r="G2661" s="347">
        <f>IF(InpOverride!G2661="",F_Inputs!G2661,InpOverride!G2661)</f>
        <v>0</v>
      </c>
      <c r="H2661" s="347">
        <f>IF(InpOverride!H2661="",F_Inputs!H2661,InpOverride!H2661)</f>
        <v>0</v>
      </c>
      <c r="I2661" s="347">
        <f>IF(InpOverride!I2661="",F_Inputs!I2661,InpOverride!I2661)</f>
        <v>0</v>
      </c>
      <c r="J2661" s="347">
        <f>IF(InpOverride!J2661="",F_Inputs!J2661,InpOverride!J2661)</f>
        <v>0</v>
      </c>
      <c r="K2661" s="347">
        <f>IF(InpOverride!K2661="",F_Inputs!K2661,InpOverride!K2661)</f>
        <v>0</v>
      </c>
      <c r="L2661" s="347">
        <f>IF(InpOverride!L2661="",F_Inputs!L2661,InpOverride!L2661)</f>
        <v>0</v>
      </c>
      <c r="M2661" s="347">
        <f>IF(InpOverride!M2661="",F_Inputs!M2661,InpOverride!M2661)</f>
        <v>0</v>
      </c>
    </row>
    <row r="2662" spans="1:13" x14ac:dyDescent="0.35">
      <c r="A2662" t="s">
        <v>143</v>
      </c>
      <c r="B2662" t="s">
        <v>516</v>
      </c>
      <c r="C2662" t="s">
        <v>517</v>
      </c>
      <c r="D2662" t="s">
        <v>170</v>
      </c>
      <c r="E2662" t="s">
        <v>292</v>
      </c>
      <c r="F2662" s="347">
        <f>IF(InpOverride!F2662="",F_Inputs!F2662,InpOverride!F2662)</f>
        <v>0</v>
      </c>
      <c r="G2662" s="347">
        <f>IF(InpOverride!G2662="",F_Inputs!G2662,InpOverride!G2662)</f>
        <v>0</v>
      </c>
      <c r="H2662" s="347">
        <f>IF(InpOverride!H2662="",F_Inputs!H2662,InpOverride!H2662)</f>
        <v>0</v>
      </c>
      <c r="I2662" s="347">
        <f>IF(InpOverride!I2662="",F_Inputs!I2662,InpOverride!I2662)</f>
        <v>12.708</v>
      </c>
      <c r="J2662" s="347">
        <f>IF(InpOverride!J2662="",F_Inputs!J2662,InpOverride!J2662)</f>
        <v>0</v>
      </c>
      <c r="K2662" s="347">
        <f>IF(InpOverride!K2662="",F_Inputs!K2662,InpOverride!K2662)</f>
        <v>0</v>
      </c>
      <c r="L2662" s="347">
        <f>IF(InpOverride!L2662="",F_Inputs!L2662,InpOverride!L2662)</f>
        <v>0</v>
      </c>
      <c r="M2662" s="347">
        <f>IF(InpOverride!M2662="",F_Inputs!M2662,InpOverride!M2662)</f>
        <v>0</v>
      </c>
    </row>
    <row r="2663" spans="1:13" x14ac:dyDescent="0.35">
      <c r="A2663" t="s">
        <v>143</v>
      </c>
      <c r="B2663" t="s">
        <v>518</v>
      </c>
      <c r="C2663" t="s">
        <v>519</v>
      </c>
      <c r="D2663" t="s">
        <v>170</v>
      </c>
      <c r="E2663" t="s">
        <v>292</v>
      </c>
      <c r="F2663" s="347">
        <f>IF(InpOverride!F2663="",F_Inputs!F2663,InpOverride!F2663)</f>
        <v>0</v>
      </c>
      <c r="G2663" s="347">
        <f>IF(InpOverride!G2663="",F_Inputs!G2663,InpOverride!G2663)</f>
        <v>0</v>
      </c>
      <c r="H2663" s="347">
        <f>IF(InpOverride!H2663="",F_Inputs!H2663,InpOverride!H2663)</f>
        <v>0</v>
      </c>
      <c r="I2663" s="347">
        <f>IF(InpOverride!I2663="",F_Inputs!I2663,InpOverride!I2663)</f>
        <v>65.552000000000007</v>
      </c>
      <c r="J2663" s="347">
        <f>IF(InpOverride!J2663="",F_Inputs!J2663,InpOverride!J2663)</f>
        <v>0</v>
      </c>
      <c r="K2663" s="347">
        <f>IF(InpOverride!K2663="",F_Inputs!K2663,InpOverride!K2663)</f>
        <v>0</v>
      </c>
      <c r="L2663" s="347">
        <f>IF(InpOverride!L2663="",F_Inputs!L2663,InpOverride!L2663)</f>
        <v>0</v>
      </c>
      <c r="M2663" s="347">
        <f>IF(InpOverride!M2663="",F_Inputs!M2663,InpOverride!M2663)</f>
        <v>0</v>
      </c>
    </row>
    <row r="2664" spans="1:13" x14ac:dyDescent="0.35">
      <c r="A2664" t="s">
        <v>143</v>
      </c>
      <c r="B2664" t="s">
        <v>520</v>
      </c>
      <c r="C2664" t="s">
        <v>521</v>
      </c>
      <c r="D2664" t="s">
        <v>170</v>
      </c>
      <c r="E2664" t="s">
        <v>292</v>
      </c>
      <c r="F2664" s="347">
        <f>IF(InpOverride!F2664="",F_Inputs!F2664,InpOverride!F2664)</f>
        <v>0</v>
      </c>
      <c r="G2664" s="347">
        <f>IF(InpOverride!G2664="",F_Inputs!G2664,InpOverride!G2664)</f>
        <v>0</v>
      </c>
      <c r="H2664" s="347">
        <f>IF(InpOverride!H2664="",F_Inputs!H2664,InpOverride!H2664)</f>
        <v>0</v>
      </c>
      <c r="I2664" s="347">
        <f>IF(InpOverride!I2664="",F_Inputs!I2664,InpOverride!I2664)</f>
        <v>0</v>
      </c>
      <c r="J2664" s="347">
        <f>IF(InpOverride!J2664="",F_Inputs!J2664,InpOverride!J2664)</f>
        <v>0</v>
      </c>
      <c r="K2664" s="347">
        <f>IF(InpOverride!K2664="",F_Inputs!K2664,InpOverride!K2664)</f>
        <v>0</v>
      </c>
      <c r="L2664" s="347">
        <f>IF(InpOverride!L2664="",F_Inputs!L2664,InpOverride!L2664)</f>
        <v>0</v>
      </c>
      <c r="M2664" s="347">
        <f>IF(InpOverride!M2664="",F_Inputs!M2664,InpOverride!M2664)</f>
        <v>0</v>
      </c>
    </row>
    <row r="2665" spans="1:13" x14ac:dyDescent="0.35">
      <c r="A2665" t="s">
        <v>143</v>
      </c>
      <c r="B2665" t="s">
        <v>522</v>
      </c>
      <c r="C2665" t="s">
        <v>523</v>
      </c>
      <c r="D2665" t="s">
        <v>170</v>
      </c>
      <c r="E2665" t="s">
        <v>292</v>
      </c>
      <c r="F2665" s="347">
        <f>IF(InpOverride!F2665="",F_Inputs!F2665,InpOverride!F2665)</f>
        <v>0</v>
      </c>
      <c r="G2665" s="347">
        <f>IF(InpOverride!G2665="",F_Inputs!G2665,InpOverride!G2665)</f>
        <v>0</v>
      </c>
      <c r="H2665" s="347">
        <f>IF(InpOverride!H2665="",F_Inputs!H2665,InpOverride!H2665)</f>
        <v>0</v>
      </c>
      <c r="I2665" s="347">
        <f>IF(InpOverride!I2665="",F_Inputs!I2665,InpOverride!I2665)</f>
        <v>0</v>
      </c>
      <c r="J2665" s="347">
        <f>IF(InpOverride!J2665="",F_Inputs!J2665,InpOverride!J2665)</f>
        <v>0</v>
      </c>
      <c r="K2665" s="347">
        <f>IF(InpOverride!K2665="",F_Inputs!K2665,InpOverride!K2665)</f>
        <v>0</v>
      </c>
      <c r="L2665" s="347">
        <f>IF(InpOverride!L2665="",F_Inputs!L2665,InpOverride!L2665)</f>
        <v>0</v>
      </c>
      <c r="M2665" s="347">
        <f>IF(InpOverride!M2665="",F_Inputs!M2665,InpOverride!M2665)</f>
        <v>0</v>
      </c>
    </row>
    <row r="2666" spans="1:13" x14ac:dyDescent="0.35">
      <c r="A2666" t="s">
        <v>143</v>
      </c>
      <c r="B2666" t="s">
        <v>524</v>
      </c>
      <c r="C2666" t="s">
        <v>525</v>
      </c>
      <c r="D2666" t="s">
        <v>170</v>
      </c>
      <c r="E2666" t="s">
        <v>292</v>
      </c>
      <c r="F2666" s="347">
        <f>IF(InpOverride!F2666="",F_Inputs!F2666,InpOverride!F2666)</f>
        <v>0</v>
      </c>
      <c r="G2666" s="347">
        <f>IF(InpOverride!G2666="",F_Inputs!G2666,InpOverride!G2666)</f>
        <v>0</v>
      </c>
      <c r="H2666" s="347">
        <f>IF(InpOverride!H2666="",F_Inputs!H2666,InpOverride!H2666)</f>
        <v>0</v>
      </c>
      <c r="I2666" s="347">
        <f>IF(InpOverride!I2666="",F_Inputs!I2666,InpOverride!I2666)</f>
        <v>0</v>
      </c>
      <c r="J2666" s="347">
        <f>IF(InpOverride!J2666="",F_Inputs!J2666,InpOverride!J2666)</f>
        <v>0</v>
      </c>
      <c r="K2666" s="347">
        <f>IF(InpOverride!K2666="",F_Inputs!K2666,InpOverride!K2666)</f>
        <v>0</v>
      </c>
      <c r="L2666" s="347">
        <f>IF(InpOverride!L2666="",F_Inputs!L2666,InpOverride!L2666)</f>
        <v>0</v>
      </c>
      <c r="M2666" s="347">
        <f>IF(InpOverride!M2666="",F_Inputs!M2666,InpOverride!M2666)</f>
        <v>0</v>
      </c>
    </row>
    <row r="2667" spans="1:13" x14ac:dyDescent="0.35">
      <c r="A2667" t="s">
        <v>143</v>
      </c>
      <c r="B2667" t="s">
        <v>526</v>
      </c>
      <c r="C2667" t="s">
        <v>527</v>
      </c>
      <c r="D2667" t="s">
        <v>170</v>
      </c>
      <c r="E2667" t="s">
        <v>292</v>
      </c>
      <c r="F2667" s="347">
        <f>IF(InpOverride!F2667="",F_Inputs!F2667,InpOverride!F2667)</f>
        <v>0</v>
      </c>
      <c r="G2667" s="347">
        <f>IF(InpOverride!G2667="",F_Inputs!G2667,InpOverride!G2667)</f>
        <v>0</v>
      </c>
      <c r="H2667" s="347">
        <f>IF(InpOverride!H2667="",F_Inputs!H2667,InpOverride!H2667)</f>
        <v>0</v>
      </c>
      <c r="I2667" s="347">
        <f>IF(InpOverride!I2667="",F_Inputs!I2667,InpOverride!I2667)</f>
        <v>12.708</v>
      </c>
      <c r="J2667" s="347">
        <f>IF(InpOverride!J2667="",F_Inputs!J2667,InpOverride!J2667)</f>
        <v>0</v>
      </c>
      <c r="K2667" s="347">
        <f>IF(InpOverride!K2667="",F_Inputs!K2667,InpOverride!K2667)</f>
        <v>0</v>
      </c>
      <c r="L2667" s="347">
        <f>IF(InpOverride!L2667="",F_Inputs!L2667,InpOverride!L2667)</f>
        <v>0</v>
      </c>
      <c r="M2667" s="347">
        <f>IF(InpOverride!M2667="",F_Inputs!M2667,InpOverride!M2667)</f>
        <v>0</v>
      </c>
    </row>
    <row r="2668" spans="1:13" x14ac:dyDescent="0.35">
      <c r="A2668" t="s">
        <v>143</v>
      </c>
      <c r="B2668" t="s">
        <v>528</v>
      </c>
      <c r="C2668" t="s">
        <v>529</v>
      </c>
      <c r="D2668" t="s">
        <v>170</v>
      </c>
      <c r="E2668" t="s">
        <v>292</v>
      </c>
      <c r="F2668" s="347">
        <f>IF(InpOverride!F2668="",F_Inputs!F2668,InpOverride!F2668)</f>
        <v>0</v>
      </c>
      <c r="G2668" s="347">
        <f>IF(InpOverride!G2668="",F_Inputs!G2668,InpOverride!G2668)</f>
        <v>0</v>
      </c>
      <c r="H2668" s="347">
        <f>IF(InpOverride!H2668="",F_Inputs!H2668,InpOverride!H2668)</f>
        <v>0</v>
      </c>
      <c r="I2668" s="347">
        <f>IF(InpOverride!I2668="",F_Inputs!I2668,InpOverride!I2668)</f>
        <v>65.552000000000007</v>
      </c>
      <c r="J2668" s="347">
        <f>IF(InpOverride!J2668="",F_Inputs!J2668,InpOverride!J2668)</f>
        <v>0</v>
      </c>
      <c r="K2668" s="347">
        <f>IF(InpOverride!K2668="",F_Inputs!K2668,InpOverride!K2668)</f>
        <v>0</v>
      </c>
      <c r="L2668" s="347">
        <f>IF(InpOverride!L2668="",F_Inputs!L2668,InpOverride!L2668)</f>
        <v>0</v>
      </c>
      <c r="M2668" s="347">
        <f>IF(InpOverride!M2668="",F_Inputs!M2668,InpOverride!M2668)</f>
        <v>0</v>
      </c>
    </row>
    <row r="2669" spans="1:13" x14ac:dyDescent="0.35">
      <c r="A2669" t="s">
        <v>143</v>
      </c>
      <c r="B2669" t="s">
        <v>530</v>
      </c>
      <c r="C2669" t="s">
        <v>531</v>
      </c>
      <c r="D2669" t="s">
        <v>170</v>
      </c>
      <c r="E2669" t="s">
        <v>292</v>
      </c>
      <c r="F2669" s="347">
        <f>IF(InpOverride!F2669="",F_Inputs!F2669,InpOverride!F2669)</f>
        <v>0</v>
      </c>
      <c r="G2669" s="347">
        <f>IF(InpOverride!G2669="",F_Inputs!G2669,InpOverride!G2669)</f>
        <v>0</v>
      </c>
      <c r="H2669" s="347">
        <f>IF(InpOverride!H2669="",F_Inputs!H2669,InpOverride!H2669)</f>
        <v>0</v>
      </c>
      <c r="I2669" s="347">
        <f>IF(InpOverride!I2669="",F_Inputs!I2669,InpOverride!I2669)</f>
        <v>0</v>
      </c>
      <c r="J2669" s="347">
        <f>IF(InpOverride!J2669="",F_Inputs!J2669,InpOverride!J2669)</f>
        <v>0</v>
      </c>
      <c r="K2669" s="347">
        <f>IF(InpOverride!K2669="",F_Inputs!K2669,InpOverride!K2669)</f>
        <v>0</v>
      </c>
      <c r="L2669" s="347">
        <f>IF(InpOverride!L2669="",F_Inputs!L2669,InpOverride!L2669)</f>
        <v>0</v>
      </c>
      <c r="M2669" s="347">
        <f>IF(InpOverride!M2669="",F_Inputs!M2669,InpOverride!M2669)</f>
        <v>0</v>
      </c>
    </row>
    <row r="2670" spans="1:13" x14ac:dyDescent="0.35">
      <c r="A2670" t="s">
        <v>143</v>
      </c>
      <c r="B2670" t="s">
        <v>532</v>
      </c>
      <c r="C2670" t="s">
        <v>533</v>
      </c>
      <c r="D2670" t="s">
        <v>170</v>
      </c>
      <c r="E2670" t="s">
        <v>292</v>
      </c>
      <c r="F2670" s="347">
        <f>IF(InpOverride!F2670="",F_Inputs!F2670,InpOverride!F2670)</f>
        <v>0</v>
      </c>
      <c r="G2670" s="347">
        <f>IF(InpOverride!G2670="",F_Inputs!G2670,InpOverride!G2670)</f>
        <v>0</v>
      </c>
      <c r="H2670" s="347">
        <f>IF(InpOverride!H2670="",F_Inputs!H2670,InpOverride!H2670)</f>
        <v>0</v>
      </c>
      <c r="I2670" s="347">
        <f>IF(InpOverride!I2670="",F_Inputs!I2670,InpOverride!I2670)</f>
        <v>0</v>
      </c>
      <c r="J2670" s="347">
        <f>IF(InpOverride!J2670="",F_Inputs!J2670,InpOverride!J2670)</f>
        <v>0</v>
      </c>
      <c r="K2670" s="347">
        <f>IF(InpOverride!K2670="",F_Inputs!K2670,InpOverride!K2670)</f>
        <v>0</v>
      </c>
      <c r="L2670" s="347">
        <f>IF(InpOverride!L2670="",F_Inputs!L2670,InpOverride!L2670)</f>
        <v>0</v>
      </c>
      <c r="M2670" s="347">
        <f>IF(InpOverride!M2670="",F_Inputs!M2670,InpOverride!M2670)</f>
        <v>0</v>
      </c>
    </row>
    <row r="2671" spans="1:13" x14ac:dyDescent="0.35">
      <c r="A2671" t="s">
        <v>143</v>
      </c>
      <c r="B2671" t="s">
        <v>534</v>
      </c>
      <c r="C2671" t="s">
        <v>535</v>
      </c>
      <c r="D2671" t="s">
        <v>170</v>
      </c>
      <c r="E2671" t="s">
        <v>292</v>
      </c>
      <c r="F2671" s="347">
        <f>IF(InpOverride!F2671="",F_Inputs!F2671,InpOverride!F2671)</f>
        <v>0</v>
      </c>
      <c r="G2671" s="347">
        <f>IF(InpOverride!G2671="",F_Inputs!G2671,InpOverride!G2671)</f>
        <v>0</v>
      </c>
      <c r="H2671" s="347">
        <f>IF(InpOverride!H2671="",F_Inputs!H2671,InpOverride!H2671)</f>
        <v>0</v>
      </c>
      <c r="I2671" s="347">
        <f>IF(InpOverride!I2671="",F_Inputs!I2671,InpOverride!I2671)</f>
        <v>0</v>
      </c>
      <c r="J2671" s="347">
        <f>IF(InpOverride!J2671="",F_Inputs!J2671,InpOverride!J2671)</f>
        <v>0</v>
      </c>
      <c r="K2671" s="347">
        <f>IF(InpOverride!K2671="",F_Inputs!K2671,InpOverride!K2671)</f>
        <v>0</v>
      </c>
      <c r="L2671" s="347">
        <f>IF(InpOverride!L2671="",F_Inputs!L2671,InpOverride!L2671)</f>
        <v>0</v>
      </c>
      <c r="M2671" s="347">
        <f>IF(InpOverride!M2671="",F_Inputs!M2671,InpOverride!M2671)</f>
        <v>0</v>
      </c>
    </row>
    <row r="2672" spans="1:13" x14ac:dyDescent="0.35">
      <c r="A2672" t="s">
        <v>143</v>
      </c>
      <c r="B2672" t="s">
        <v>536</v>
      </c>
      <c r="C2672" t="s">
        <v>537</v>
      </c>
      <c r="D2672" t="s">
        <v>170</v>
      </c>
      <c r="E2672" t="s">
        <v>292</v>
      </c>
      <c r="F2672" s="347">
        <f>IF(InpOverride!F2672="",F_Inputs!F2672,InpOverride!F2672)</f>
        <v>0</v>
      </c>
      <c r="G2672" s="347">
        <f>IF(InpOverride!G2672="",F_Inputs!G2672,InpOverride!G2672)</f>
        <v>0</v>
      </c>
      <c r="H2672" s="347">
        <f>IF(InpOverride!H2672="",F_Inputs!H2672,InpOverride!H2672)</f>
        <v>0</v>
      </c>
      <c r="I2672" s="347">
        <f>IF(InpOverride!I2672="",F_Inputs!I2672,InpOverride!I2672)</f>
        <v>9.7840000000000007</v>
      </c>
      <c r="J2672" s="347">
        <f>IF(InpOverride!J2672="",F_Inputs!J2672,InpOverride!J2672)</f>
        <v>0</v>
      </c>
      <c r="K2672" s="347">
        <f>IF(InpOverride!K2672="",F_Inputs!K2672,InpOverride!K2672)</f>
        <v>0</v>
      </c>
      <c r="L2672" s="347">
        <f>IF(InpOverride!L2672="",F_Inputs!L2672,InpOverride!L2672)</f>
        <v>0</v>
      </c>
      <c r="M2672" s="347">
        <f>IF(InpOverride!M2672="",F_Inputs!M2672,InpOverride!M2672)</f>
        <v>0</v>
      </c>
    </row>
    <row r="2673" spans="1:13" x14ac:dyDescent="0.35">
      <c r="A2673" t="s">
        <v>143</v>
      </c>
      <c r="B2673" t="s">
        <v>538</v>
      </c>
      <c r="C2673" t="s">
        <v>539</v>
      </c>
      <c r="D2673" t="s">
        <v>170</v>
      </c>
      <c r="E2673" t="s">
        <v>292</v>
      </c>
      <c r="F2673" s="347">
        <f>IF(InpOverride!F2673="",F_Inputs!F2673,InpOverride!F2673)</f>
        <v>0</v>
      </c>
      <c r="G2673" s="347">
        <f>IF(InpOverride!G2673="",F_Inputs!G2673,InpOverride!G2673)</f>
        <v>0</v>
      </c>
      <c r="H2673" s="347">
        <f>IF(InpOverride!H2673="",F_Inputs!H2673,InpOverride!H2673)</f>
        <v>0</v>
      </c>
      <c r="I2673" s="347">
        <f>IF(InpOverride!I2673="",F_Inputs!I2673,InpOverride!I2673)</f>
        <v>71.951999999999998</v>
      </c>
      <c r="J2673" s="347">
        <f>IF(InpOverride!J2673="",F_Inputs!J2673,InpOverride!J2673)</f>
        <v>0</v>
      </c>
      <c r="K2673" s="347">
        <f>IF(InpOverride!K2673="",F_Inputs!K2673,InpOverride!K2673)</f>
        <v>0</v>
      </c>
      <c r="L2673" s="347">
        <f>IF(InpOverride!L2673="",F_Inputs!L2673,InpOverride!L2673)</f>
        <v>0</v>
      </c>
      <c r="M2673" s="347">
        <f>IF(InpOverride!M2673="",F_Inputs!M2673,InpOverride!M2673)</f>
        <v>0</v>
      </c>
    </row>
    <row r="2674" spans="1:13" x14ac:dyDescent="0.35">
      <c r="A2674" t="s">
        <v>143</v>
      </c>
      <c r="B2674" t="s">
        <v>540</v>
      </c>
      <c r="C2674" t="s">
        <v>541</v>
      </c>
      <c r="D2674" t="s">
        <v>170</v>
      </c>
      <c r="E2674" t="s">
        <v>292</v>
      </c>
      <c r="F2674" s="347">
        <f>IF(InpOverride!F2674="",F_Inputs!F2674,InpOverride!F2674)</f>
        <v>0</v>
      </c>
      <c r="G2674" s="347">
        <f>IF(InpOverride!G2674="",F_Inputs!G2674,InpOverride!G2674)</f>
        <v>0</v>
      </c>
      <c r="H2674" s="347">
        <f>IF(InpOverride!H2674="",F_Inputs!H2674,InpOverride!H2674)</f>
        <v>0</v>
      </c>
      <c r="I2674" s="347">
        <f>IF(InpOverride!I2674="",F_Inputs!I2674,InpOverride!I2674)</f>
        <v>0</v>
      </c>
      <c r="J2674" s="347">
        <f>IF(InpOverride!J2674="",F_Inputs!J2674,InpOverride!J2674)</f>
        <v>0</v>
      </c>
      <c r="K2674" s="347">
        <f>IF(InpOverride!K2674="",F_Inputs!K2674,InpOverride!K2674)</f>
        <v>0</v>
      </c>
      <c r="L2674" s="347">
        <f>IF(InpOverride!L2674="",F_Inputs!L2674,InpOverride!L2674)</f>
        <v>0</v>
      </c>
      <c r="M2674" s="347">
        <f>IF(InpOverride!M2674="",F_Inputs!M2674,InpOverride!M2674)</f>
        <v>0</v>
      </c>
    </row>
    <row r="2675" spans="1:13" x14ac:dyDescent="0.35">
      <c r="A2675" t="s">
        <v>143</v>
      </c>
      <c r="B2675" t="s">
        <v>542</v>
      </c>
      <c r="C2675" t="s">
        <v>543</v>
      </c>
      <c r="D2675" t="s">
        <v>170</v>
      </c>
      <c r="E2675" t="s">
        <v>292</v>
      </c>
      <c r="F2675" s="347">
        <f>IF(InpOverride!F2675="",F_Inputs!F2675,InpOverride!F2675)</f>
        <v>0</v>
      </c>
      <c r="G2675" s="347">
        <f>IF(InpOverride!G2675="",F_Inputs!G2675,InpOverride!G2675)</f>
        <v>0</v>
      </c>
      <c r="H2675" s="347">
        <f>IF(InpOverride!H2675="",F_Inputs!H2675,InpOverride!H2675)</f>
        <v>0</v>
      </c>
      <c r="I2675" s="347">
        <f>IF(InpOverride!I2675="",F_Inputs!I2675,InpOverride!I2675)</f>
        <v>0</v>
      </c>
      <c r="J2675" s="347">
        <f>IF(InpOverride!J2675="",F_Inputs!J2675,InpOverride!J2675)</f>
        <v>0</v>
      </c>
      <c r="K2675" s="347">
        <f>IF(InpOverride!K2675="",F_Inputs!K2675,InpOverride!K2675)</f>
        <v>0</v>
      </c>
      <c r="L2675" s="347">
        <f>IF(InpOverride!L2675="",F_Inputs!L2675,InpOverride!L2675)</f>
        <v>0</v>
      </c>
      <c r="M2675" s="347">
        <f>IF(InpOverride!M2675="",F_Inputs!M2675,InpOverride!M2675)</f>
        <v>0</v>
      </c>
    </row>
    <row r="2676" spans="1:13" x14ac:dyDescent="0.35">
      <c r="A2676" t="s">
        <v>143</v>
      </c>
      <c r="B2676" t="s">
        <v>544</v>
      </c>
      <c r="C2676" t="s">
        <v>545</v>
      </c>
      <c r="D2676" t="s">
        <v>170</v>
      </c>
      <c r="E2676" t="s">
        <v>292</v>
      </c>
      <c r="F2676" s="347">
        <f>IF(InpOverride!F2676="",F_Inputs!F2676,InpOverride!F2676)</f>
        <v>0</v>
      </c>
      <c r="G2676" s="347">
        <f>IF(InpOverride!G2676="",F_Inputs!G2676,InpOverride!G2676)</f>
        <v>0</v>
      </c>
      <c r="H2676" s="347">
        <f>IF(InpOverride!H2676="",F_Inputs!H2676,InpOverride!H2676)</f>
        <v>0</v>
      </c>
      <c r="I2676" s="347">
        <f>IF(InpOverride!I2676="",F_Inputs!I2676,InpOverride!I2676)</f>
        <v>0</v>
      </c>
      <c r="J2676" s="347">
        <f>IF(InpOverride!J2676="",F_Inputs!J2676,InpOverride!J2676)</f>
        <v>0</v>
      </c>
      <c r="K2676" s="347">
        <f>IF(InpOverride!K2676="",F_Inputs!K2676,InpOverride!K2676)</f>
        <v>0</v>
      </c>
      <c r="L2676" s="347">
        <f>IF(InpOverride!L2676="",F_Inputs!L2676,InpOverride!L2676)</f>
        <v>0</v>
      </c>
      <c r="M2676" s="347">
        <f>IF(InpOverride!M2676="",F_Inputs!M2676,InpOverride!M2676)</f>
        <v>0</v>
      </c>
    </row>
    <row r="2677" spans="1:13" x14ac:dyDescent="0.35">
      <c r="A2677" t="s">
        <v>143</v>
      </c>
      <c r="B2677" t="s">
        <v>546</v>
      </c>
      <c r="C2677" t="s">
        <v>547</v>
      </c>
      <c r="D2677" t="s">
        <v>170</v>
      </c>
      <c r="E2677" t="s">
        <v>292</v>
      </c>
      <c r="F2677" s="347">
        <f>IF(InpOverride!F2677="",F_Inputs!F2677,InpOverride!F2677)</f>
        <v>0</v>
      </c>
      <c r="G2677" s="347">
        <f>IF(InpOverride!G2677="",F_Inputs!G2677,InpOverride!G2677)</f>
        <v>0</v>
      </c>
      <c r="H2677" s="347">
        <f>IF(InpOverride!H2677="",F_Inputs!H2677,InpOverride!H2677)</f>
        <v>0</v>
      </c>
      <c r="I2677" s="347">
        <f>IF(InpOverride!I2677="",F_Inputs!I2677,InpOverride!I2677)</f>
        <v>9.7840000000000007</v>
      </c>
      <c r="J2677" s="347">
        <f>IF(InpOverride!J2677="",F_Inputs!J2677,InpOverride!J2677)</f>
        <v>0</v>
      </c>
      <c r="K2677" s="347">
        <f>IF(InpOverride!K2677="",F_Inputs!K2677,InpOverride!K2677)</f>
        <v>0</v>
      </c>
      <c r="L2677" s="347">
        <f>IF(InpOverride!L2677="",F_Inputs!L2677,InpOverride!L2677)</f>
        <v>0</v>
      </c>
      <c r="M2677" s="347">
        <f>IF(InpOverride!M2677="",F_Inputs!M2677,InpOverride!M2677)</f>
        <v>0</v>
      </c>
    </row>
    <row r="2678" spans="1:13" x14ac:dyDescent="0.35">
      <c r="A2678" t="s">
        <v>143</v>
      </c>
      <c r="B2678" t="s">
        <v>548</v>
      </c>
      <c r="C2678" t="s">
        <v>549</v>
      </c>
      <c r="D2678" t="s">
        <v>170</v>
      </c>
      <c r="E2678" t="s">
        <v>292</v>
      </c>
      <c r="F2678" s="347">
        <f>IF(InpOverride!F2678="",F_Inputs!F2678,InpOverride!F2678)</f>
        <v>0</v>
      </c>
      <c r="G2678" s="347">
        <f>IF(InpOverride!G2678="",F_Inputs!G2678,InpOverride!G2678)</f>
        <v>0</v>
      </c>
      <c r="H2678" s="347">
        <f>IF(InpOverride!H2678="",F_Inputs!H2678,InpOverride!H2678)</f>
        <v>0</v>
      </c>
      <c r="I2678" s="347">
        <f>IF(InpOverride!I2678="",F_Inputs!I2678,InpOverride!I2678)</f>
        <v>71.951999999999998</v>
      </c>
      <c r="J2678" s="347">
        <f>IF(InpOverride!J2678="",F_Inputs!J2678,InpOverride!J2678)</f>
        <v>0</v>
      </c>
      <c r="K2678" s="347">
        <f>IF(InpOverride!K2678="",F_Inputs!K2678,InpOverride!K2678)</f>
        <v>0</v>
      </c>
      <c r="L2678" s="347">
        <f>IF(InpOverride!L2678="",F_Inputs!L2678,InpOverride!L2678)</f>
        <v>0</v>
      </c>
      <c r="M2678" s="347">
        <f>IF(InpOverride!M2678="",F_Inputs!M2678,InpOverride!M2678)</f>
        <v>0</v>
      </c>
    </row>
    <row r="2679" spans="1:13" x14ac:dyDescent="0.35">
      <c r="A2679" t="s">
        <v>143</v>
      </c>
      <c r="B2679" t="s">
        <v>550</v>
      </c>
      <c r="C2679" t="s">
        <v>551</v>
      </c>
      <c r="D2679" t="s">
        <v>170</v>
      </c>
      <c r="E2679" t="s">
        <v>292</v>
      </c>
      <c r="F2679" s="347">
        <f>IF(InpOverride!F2679="",F_Inputs!F2679,InpOverride!F2679)</f>
        <v>0</v>
      </c>
      <c r="G2679" s="347">
        <f>IF(InpOverride!G2679="",F_Inputs!G2679,InpOverride!G2679)</f>
        <v>0</v>
      </c>
      <c r="H2679" s="347">
        <f>IF(InpOverride!H2679="",F_Inputs!H2679,InpOverride!H2679)</f>
        <v>0</v>
      </c>
      <c r="I2679" s="347">
        <f>IF(InpOverride!I2679="",F_Inputs!I2679,InpOverride!I2679)</f>
        <v>0</v>
      </c>
      <c r="J2679" s="347">
        <f>IF(InpOverride!J2679="",F_Inputs!J2679,InpOverride!J2679)</f>
        <v>0</v>
      </c>
      <c r="K2679" s="347">
        <f>IF(InpOverride!K2679="",F_Inputs!K2679,InpOverride!K2679)</f>
        <v>0</v>
      </c>
      <c r="L2679" s="347">
        <f>IF(InpOverride!L2679="",F_Inputs!L2679,InpOverride!L2679)</f>
        <v>0</v>
      </c>
      <c r="M2679" s="347">
        <f>IF(InpOverride!M2679="",F_Inputs!M2679,InpOverride!M2679)</f>
        <v>0</v>
      </c>
    </row>
    <row r="2680" spans="1:13" x14ac:dyDescent="0.35">
      <c r="A2680" t="s">
        <v>143</v>
      </c>
      <c r="B2680" t="s">
        <v>552</v>
      </c>
      <c r="C2680" t="s">
        <v>553</v>
      </c>
      <c r="D2680" t="s">
        <v>170</v>
      </c>
      <c r="E2680" t="s">
        <v>292</v>
      </c>
      <c r="F2680" s="347">
        <f>IF(InpOverride!F2680="",F_Inputs!F2680,InpOverride!F2680)</f>
        <v>0</v>
      </c>
      <c r="G2680" s="347">
        <f>IF(InpOverride!G2680="",F_Inputs!G2680,InpOverride!G2680)</f>
        <v>0</v>
      </c>
      <c r="H2680" s="347">
        <f>IF(InpOverride!H2680="",F_Inputs!H2680,InpOverride!H2680)</f>
        <v>0</v>
      </c>
      <c r="I2680" s="347">
        <f>IF(InpOverride!I2680="",F_Inputs!I2680,InpOverride!I2680)</f>
        <v>0</v>
      </c>
      <c r="J2680" s="347">
        <f>IF(InpOverride!J2680="",F_Inputs!J2680,InpOverride!J2680)</f>
        <v>0</v>
      </c>
      <c r="K2680" s="347">
        <f>IF(InpOverride!K2680="",F_Inputs!K2680,InpOverride!K2680)</f>
        <v>0</v>
      </c>
      <c r="L2680" s="347">
        <f>IF(InpOverride!L2680="",F_Inputs!L2680,InpOverride!L2680)</f>
        <v>0</v>
      </c>
      <c r="M2680" s="347">
        <f>IF(InpOverride!M2680="",F_Inputs!M2680,InpOverride!M2680)</f>
        <v>0</v>
      </c>
    </row>
    <row r="2681" spans="1:13" x14ac:dyDescent="0.35">
      <c r="A2681" t="s">
        <v>143</v>
      </c>
      <c r="B2681" t="s">
        <v>554</v>
      </c>
      <c r="C2681" t="s">
        <v>555</v>
      </c>
      <c r="D2681" t="s">
        <v>170</v>
      </c>
      <c r="E2681" t="s">
        <v>292</v>
      </c>
      <c r="F2681" s="347">
        <f>IF(InpOverride!F2681="",F_Inputs!F2681,InpOverride!F2681)</f>
        <v>0</v>
      </c>
      <c r="G2681" s="347">
        <f>IF(InpOverride!G2681="",F_Inputs!G2681,InpOverride!G2681)</f>
        <v>0</v>
      </c>
      <c r="H2681" s="347">
        <f>IF(InpOverride!H2681="",F_Inputs!H2681,InpOverride!H2681)</f>
        <v>0</v>
      </c>
      <c r="I2681" s="347">
        <f>IF(InpOverride!I2681="",F_Inputs!I2681,InpOverride!I2681)</f>
        <v>0</v>
      </c>
      <c r="J2681" s="347">
        <f>IF(InpOverride!J2681="",F_Inputs!J2681,InpOverride!J2681)</f>
        <v>0</v>
      </c>
      <c r="K2681" s="347">
        <f>IF(InpOverride!K2681="",F_Inputs!K2681,InpOverride!K2681)</f>
        <v>0</v>
      </c>
      <c r="L2681" s="347">
        <f>IF(InpOverride!L2681="",F_Inputs!L2681,InpOverride!L2681)</f>
        <v>0</v>
      </c>
      <c r="M2681" s="347">
        <f>IF(InpOverride!M2681="",F_Inputs!M2681,InpOverride!M2681)</f>
        <v>0</v>
      </c>
    </row>
    <row r="2682" spans="1:13" x14ac:dyDescent="0.35">
      <c r="A2682" t="s">
        <v>143</v>
      </c>
      <c r="B2682" t="s">
        <v>556</v>
      </c>
      <c r="C2682" t="s">
        <v>557</v>
      </c>
      <c r="D2682" t="s">
        <v>170</v>
      </c>
      <c r="E2682" t="s">
        <v>292</v>
      </c>
      <c r="F2682" s="347">
        <f>IF(InpOverride!F2682="",F_Inputs!F2682,InpOverride!F2682)</f>
        <v>0</v>
      </c>
      <c r="G2682" s="347">
        <f>IF(InpOverride!G2682="",F_Inputs!G2682,InpOverride!G2682)</f>
        <v>0</v>
      </c>
      <c r="H2682" s="347">
        <f>IF(InpOverride!H2682="",F_Inputs!H2682,InpOverride!H2682)</f>
        <v>0</v>
      </c>
      <c r="I2682" s="347">
        <f>IF(InpOverride!I2682="",F_Inputs!I2682,InpOverride!I2682)</f>
        <v>-2.9239999999999999</v>
      </c>
      <c r="J2682" s="347">
        <f>IF(InpOverride!J2682="",F_Inputs!J2682,InpOverride!J2682)</f>
        <v>0</v>
      </c>
      <c r="K2682" s="347">
        <f>IF(InpOverride!K2682="",F_Inputs!K2682,InpOverride!K2682)</f>
        <v>0</v>
      </c>
      <c r="L2682" s="347">
        <f>IF(InpOverride!L2682="",F_Inputs!L2682,InpOverride!L2682)</f>
        <v>0</v>
      </c>
      <c r="M2682" s="347">
        <f>IF(InpOverride!M2682="",F_Inputs!M2682,InpOverride!M2682)</f>
        <v>0</v>
      </c>
    </row>
    <row r="2683" spans="1:13" x14ac:dyDescent="0.35">
      <c r="A2683" t="s">
        <v>143</v>
      </c>
      <c r="B2683" t="s">
        <v>558</v>
      </c>
      <c r="C2683" t="s">
        <v>559</v>
      </c>
      <c r="D2683" t="s">
        <v>170</v>
      </c>
      <c r="E2683" t="s">
        <v>292</v>
      </c>
      <c r="F2683" s="347">
        <f>IF(InpOverride!F2683="",F_Inputs!F2683,InpOverride!F2683)</f>
        <v>0</v>
      </c>
      <c r="G2683" s="347">
        <f>IF(InpOverride!G2683="",F_Inputs!G2683,InpOverride!G2683)</f>
        <v>0</v>
      </c>
      <c r="H2683" s="347">
        <f>IF(InpOverride!H2683="",F_Inputs!H2683,InpOverride!H2683)</f>
        <v>0</v>
      </c>
      <c r="I2683" s="347">
        <f>IF(InpOverride!I2683="",F_Inputs!I2683,InpOverride!I2683)</f>
        <v>6.3999999999999897</v>
      </c>
      <c r="J2683" s="347">
        <f>IF(InpOverride!J2683="",F_Inputs!J2683,InpOverride!J2683)</f>
        <v>0</v>
      </c>
      <c r="K2683" s="347">
        <f>IF(InpOverride!K2683="",F_Inputs!K2683,InpOverride!K2683)</f>
        <v>0</v>
      </c>
      <c r="L2683" s="347">
        <f>IF(InpOverride!L2683="",F_Inputs!L2683,InpOverride!L2683)</f>
        <v>0</v>
      </c>
      <c r="M2683" s="347">
        <f>IF(InpOverride!M2683="",F_Inputs!M2683,InpOverride!M2683)</f>
        <v>0</v>
      </c>
    </row>
    <row r="2684" spans="1:13" x14ac:dyDescent="0.35">
      <c r="A2684" t="s">
        <v>143</v>
      </c>
      <c r="B2684" t="s">
        <v>560</v>
      </c>
      <c r="C2684" t="s">
        <v>561</v>
      </c>
      <c r="D2684" t="s">
        <v>170</v>
      </c>
      <c r="E2684" t="s">
        <v>292</v>
      </c>
      <c r="F2684" s="347">
        <f>IF(InpOverride!F2684="",F_Inputs!F2684,InpOverride!F2684)</f>
        <v>0</v>
      </c>
      <c r="G2684" s="347">
        <f>IF(InpOverride!G2684="",F_Inputs!G2684,InpOverride!G2684)</f>
        <v>0</v>
      </c>
      <c r="H2684" s="347">
        <f>IF(InpOverride!H2684="",F_Inputs!H2684,InpOverride!H2684)</f>
        <v>0</v>
      </c>
      <c r="I2684" s="347">
        <f>IF(InpOverride!I2684="",F_Inputs!I2684,InpOverride!I2684)</f>
        <v>0</v>
      </c>
      <c r="J2684" s="347">
        <f>IF(InpOverride!J2684="",F_Inputs!J2684,InpOverride!J2684)</f>
        <v>0</v>
      </c>
      <c r="K2684" s="347">
        <f>IF(InpOverride!K2684="",F_Inputs!K2684,InpOverride!K2684)</f>
        <v>0</v>
      </c>
      <c r="L2684" s="347">
        <f>IF(InpOverride!L2684="",F_Inputs!L2684,InpOverride!L2684)</f>
        <v>0</v>
      </c>
      <c r="M2684" s="347">
        <f>IF(InpOverride!M2684="",F_Inputs!M2684,InpOverride!M2684)</f>
        <v>0</v>
      </c>
    </row>
    <row r="2685" spans="1:13" x14ac:dyDescent="0.35">
      <c r="A2685" t="s">
        <v>143</v>
      </c>
      <c r="B2685" t="s">
        <v>562</v>
      </c>
      <c r="C2685" t="s">
        <v>563</v>
      </c>
      <c r="D2685" t="s">
        <v>170</v>
      </c>
      <c r="E2685" t="s">
        <v>292</v>
      </c>
      <c r="F2685" s="347">
        <f>IF(InpOverride!F2685="",F_Inputs!F2685,InpOverride!F2685)</f>
        <v>0</v>
      </c>
      <c r="G2685" s="347">
        <f>IF(InpOverride!G2685="",F_Inputs!G2685,InpOverride!G2685)</f>
        <v>0</v>
      </c>
      <c r="H2685" s="347">
        <f>IF(InpOverride!H2685="",F_Inputs!H2685,InpOverride!H2685)</f>
        <v>0</v>
      </c>
      <c r="I2685" s="347">
        <f>IF(InpOverride!I2685="",F_Inputs!I2685,InpOverride!I2685)</f>
        <v>0</v>
      </c>
      <c r="J2685" s="347">
        <f>IF(InpOverride!J2685="",F_Inputs!J2685,InpOverride!J2685)</f>
        <v>0</v>
      </c>
      <c r="K2685" s="347">
        <f>IF(InpOverride!K2685="",F_Inputs!K2685,InpOverride!K2685)</f>
        <v>0</v>
      </c>
      <c r="L2685" s="347">
        <f>IF(InpOverride!L2685="",F_Inputs!L2685,InpOverride!L2685)</f>
        <v>0</v>
      </c>
      <c r="M2685" s="347">
        <f>IF(InpOverride!M2685="",F_Inputs!M2685,InpOverride!M2685)</f>
        <v>0</v>
      </c>
    </row>
    <row r="2686" spans="1:13" x14ac:dyDescent="0.35">
      <c r="A2686" t="s">
        <v>143</v>
      </c>
      <c r="B2686" t="s">
        <v>564</v>
      </c>
      <c r="C2686" t="s">
        <v>565</v>
      </c>
      <c r="D2686" t="s">
        <v>170</v>
      </c>
      <c r="E2686" t="s">
        <v>292</v>
      </c>
      <c r="F2686" s="347">
        <f>IF(InpOverride!F2686="",F_Inputs!F2686,InpOverride!F2686)</f>
        <v>0</v>
      </c>
      <c r="G2686" s="347">
        <f>IF(InpOverride!G2686="",F_Inputs!G2686,InpOverride!G2686)</f>
        <v>0</v>
      </c>
      <c r="H2686" s="347">
        <f>IF(InpOverride!H2686="",F_Inputs!H2686,InpOverride!H2686)</f>
        <v>0</v>
      </c>
      <c r="I2686" s="347">
        <f>IF(InpOverride!I2686="",F_Inputs!I2686,InpOverride!I2686)</f>
        <v>0</v>
      </c>
      <c r="J2686" s="347">
        <f>IF(InpOverride!J2686="",F_Inputs!J2686,InpOverride!J2686)</f>
        <v>0</v>
      </c>
      <c r="K2686" s="347">
        <f>IF(InpOverride!K2686="",F_Inputs!K2686,InpOverride!K2686)</f>
        <v>0</v>
      </c>
      <c r="L2686" s="347">
        <f>IF(InpOverride!L2686="",F_Inputs!L2686,InpOverride!L2686)</f>
        <v>0</v>
      </c>
      <c r="M2686" s="347">
        <f>IF(InpOverride!M2686="",F_Inputs!M2686,InpOverride!M2686)</f>
        <v>0</v>
      </c>
    </row>
    <row r="2687" spans="1:13" x14ac:dyDescent="0.35">
      <c r="A2687" t="s">
        <v>143</v>
      </c>
      <c r="B2687" t="s">
        <v>566</v>
      </c>
      <c r="C2687" t="s">
        <v>567</v>
      </c>
      <c r="D2687" t="s">
        <v>170</v>
      </c>
      <c r="E2687" t="s">
        <v>292</v>
      </c>
      <c r="F2687" s="347">
        <f>IF(InpOverride!F2687="",F_Inputs!F2687,InpOverride!F2687)</f>
        <v>0</v>
      </c>
      <c r="G2687" s="347">
        <f>IF(InpOverride!G2687="",F_Inputs!G2687,InpOverride!G2687)</f>
        <v>0</v>
      </c>
      <c r="H2687" s="347">
        <f>IF(InpOverride!H2687="",F_Inputs!H2687,InpOverride!H2687)</f>
        <v>0</v>
      </c>
      <c r="I2687" s="347">
        <f>IF(InpOverride!I2687="",F_Inputs!I2687,InpOverride!I2687)</f>
        <v>-2.9239999999999999</v>
      </c>
      <c r="J2687" s="347">
        <f>IF(InpOverride!J2687="",F_Inputs!J2687,InpOverride!J2687)</f>
        <v>0</v>
      </c>
      <c r="K2687" s="347">
        <f>IF(InpOverride!K2687="",F_Inputs!K2687,InpOverride!K2687)</f>
        <v>0</v>
      </c>
      <c r="L2687" s="347">
        <f>IF(InpOverride!L2687="",F_Inputs!L2687,InpOverride!L2687)</f>
        <v>0</v>
      </c>
      <c r="M2687" s="347">
        <f>IF(InpOverride!M2687="",F_Inputs!M2687,InpOverride!M2687)</f>
        <v>0</v>
      </c>
    </row>
    <row r="2688" spans="1:13" x14ac:dyDescent="0.35">
      <c r="A2688" t="s">
        <v>143</v>
      </c>
      <c r="B2688" t="s">
        <v>568</v>
      </c>
      <c r="C2688" t="s">
        <v>569</v>
      </c>
      <c r="D2688" t="s">
        <v>170</v>
      </c>
      <c r="E2688" t="s">
        <v>292</v>
      </c>
      <c r="F2688" s="347">
        <f>IF(InpOverride!F2688="",F_Inputs!F2688,InpOverride!F2688)</f>
        <v>0</v>
      </c>
      <c r="G2688" s="347">
        <f>IF(InpOverride!G2688="",F_Inputs!G2688,InpOverride!G2688)</f>
        <v>0</v>
      </c>
      <c r="H2688" s="347">
        <f>IF(InpOverride!H2688="",F_Inputs!H2688,InpOverride!H2688)</f>
        <v>0</v>
      </c>
      <c r="I2688" s="347">
        <f>IF(InpOverride!I2688="",F_Inputs!I2688,InpOverride!I2688)</f>
        <v>6.3999999999999897</v>
      </c>
      <c r="J2688" s="347">
        <f>IF(InpOverride!J2688="",F_Inputs!J2688,InpOverride!J2688)</f>
        <v>0</v>
      </c>
      <c r="K2688" s="347">
        <f>IF(InpOverride!K2688="",F_Inputs!K2688,InpOverride!K2688)</f>
        <v>0</v>
      </c>
      <c r="L2688" s="347">
        <f>IF(InpOverride!L2688="",F_Inputs!L2688,InpOverride!L2688)</f>
        <v>0</v>
      </c>
      <c r="M2688" s="347">
        <f>IF(InpOverride!M2688="",F_Inputs!M2688,InpOverride!M2688)</f>
        <v>0</v>
      </c>
    </row>
    <row r="2689" spans="1:13" x14ac:dyDescent="0.35">
      <c r="A2689" t="s">
        <v>143</v>
      </c>
      <c r="B2689" t="s">
        <v>570</v>
      </c>
      <c r="C2689" t="s">
        <v>571</v>
      </c>
      <c r="D2689" t="s">
        <v>170</v>
      </c>
      <c r="E2689" t="s">
        <v>292</v>
      </c>
      <c r="F2689" s="347">
        <f>IF(InpOverride!F2689="",F_Inputs!F2689,InpOverride!F2689)</f>
        <v>0</v>
      </c>
      <c r="G2689" s="347">
        <f>IF(InpOverride!G2689="",F_Inputs!G2689,InpOverride!G2689)</f>
        <v>0</v>
      </c>
      <c r="H2689" s="347">
        <f>IF(InpOverride!H2689="",F_Inputs!H2689,InpOverride!H2689)</f>
        <v>0</v>
      </c>
      <c r="I2689" s="347">
        <f>IF(InpOverride!I2689="",F_Inputs!I2689,InpOverride!I2689)</f>
        <v>0</v>
      </c>
      <c r="J2689" s="347">
        <f>IF(InpOverride!J2689="",F_Inputs!J2689,InpOverride!J2689)</f>
        <v>0</v>
      </c>
      <c r="K2689" s="347">
        <f>IF(InpOverride!K2689="",F_Inputs!K2689,InpOverride!K2689)</f>
        <v>0</v>
      </c>
      <c r="L2689" s="347">
        <f>IF(InpOverride!L2689="",F_Inputs!L2689,InpOverride!L2689)</f>
        <v>0</v>
      </c>
      <c r="M2689" s="347">
        <f>IF(InpOverride!M2689="",F_Inputs!M2689,InpOverride!M2689)</f>
        <v>0</v>
      </c>
    </row>
    <row r="2690" spans="1:13" x14ac:dyDescent="0.35">
      <c r="A2690" t="s">
        <v>143</v>
      </c>
      <c r="B2690" t="s">
        <v>572</v>
      </c>
      <c r="C2690" t="s">
        <v>573</v>
      </c>
      <c r="D2690" t="s">
        <v>170</v>
      </c>
      <c r="E2690" t="s">
        <v>292</v>
      </c>
      <c r="F2690" s="347">
        <f>IF(InpOverride!F2690="",F_Inputs!F2690,InpOverride!F2690)</f>
        <v>0</v>
      </c>
      <c r="G2690" s="347">
        <f>IF(InpOverride!G2690="",F_Inputs!G2690,InpOverride!G2690)</f>
        <v>0</v>
      </c>
      <c r="H2690" s="347">
        <f>IF(InpOverride!H2690="",F_Inputs!H2690,InpOverride!H2690)</f>
        <v>0</v>
      </c>
      <c r="I2690" s="347">
        <f>IF(InpOverride!I2690="",F_Inputs!I2690,InpOverride!I2690)</f>
        <v>0</v>
      </c>
      <c r="J2690" s="347">
        <f>IF(InpOverride!J2690="",F_Inputs!J2690,InpOverride!J2690)</f>
        <v>0</v>
      </c>
      <c r="K2690" s="347">
        <f>IF(InpOverride!K2690="",F_Inputs!K2690,InpOverride!K2690)</f>
        <v>0</v>
      </c>
      <c r="L2690" s="347">
        <f>IF(InpOverride!L2690="",F_Inputs!L2690,InpOverride!L2690)</f>
        <v>0</v>
      </c>
      <c r="M2690" s="347">
        <f>IF(InpOverride!M2690="",F_Inputs!M2690,InpOverride!M2690)</f>
        <v>0</v>
      </c>
    </row>
    <row r="2691" spans="1:13" x14ac:dyDescent="0.35">
      <c r="A2691" t="s">
        <v>143</v>
      </c>
      <c r="B2691" t="s">
        <v>574</v>
      </c>
      <c r="C2691" t="s">
        <v>575</v>
      </c>
      <c r="D2691" t="s">
        <v>170</v>
      </c>
      <c r="E2691" t="s">
        <v>292</v>
      </c>
      <c r="F2691" s="347">
        <f>IF(InpOverride!F2691="",F_Inputs!F2691,InpOverride!F2691)</f>
        <v>0</v>
      </c>
      <c r="G2691" s="347">
        <f>IF(InpOverride!G2691="",F_Inputs!G2691,InpOverride!G2691)</f>
        <v>0</v>
      </c>
      <c r="H2691" s="347">
        <f>IF(InpOverride!H2691="",F_Inputs!H2691,InpOverride!H2691)</f>
        <v>0</v>
      </c>
      <c r="I2691" s="347">
        <f>IF(InpOverride!I2691="",F_Inputs!I2691,InpOverride!I2691)</f>
        <v>0</v>
      </c>
      <c r="J2691" s="347">
        <f>IF(InpOverride!J2691="",F_Inputs!J2691,InpOverride!J2691)</f>
        <v>0</v>
      </c>
      <c r="K2691" s="347">
        <f>IF(InpOverride!K2691="",F_Inputs!K2691,InpOverride!K2691)</f>
        <v>0</v>
      </c>
      <c r="L2691" s="347">
        <f>IF(InpOverride!L2691="",F_Inputs!L2691,InpOverride!L2691)</f>
        <v>0</v>
      </c>
      <c r="M2691" s="347">
        <f>IF(InpOverride!M2691="",F_Inputs!M2691,InpOverride!M2691)</f>
        <v>0</v>
      </c>
    </row>
    <row r="2692" spans="1:13" x14ac:dyDescent="0.35">
      <c r="A2692" t="s">
        <v>143</v>
      </c>
      <c r="B2692" t="s">
        <v>576</v>
      </c>
      <c r="C2692" t="s">
        <v>577</v>
      </c>
      <c r="D2692" t="s">
        <v>170</v>
      </c>
      <c r="E2692" t="s">
        <v>292</v>
      </c>
      <c r="F2692" s="347">
        <f>IF(InpOverride!F2692="",F_Inputs!F2692,InpOverride!F2692)</f>
        <v>0</v>
      </c>
      <c r="G2692" s="347">
        <f>IF(InpOverride!G2692="",F_Inputs!G2692,InpOverride!G2692)</f>
        <v>0</v>
      </c>
      <c r="H2692" s="347">
        <f>IF(InpOverride!H2692="",F_Inputs!H2692,InpOverride!H2692)</f>
        <v>0</v>
      </c>
      <c r="I2692" s="347">
        <f>IF(InpOverride!I2692="",F_Inputs!I2692,InpOverride!I2692)</f>
        <v>-2.5950000000000002</v>
      </c>
      <c r="J2692" s="347">
        <f>IF(InpOverride!J2692="",F_Inputs!J2692,InpOverride!J2692)</f>
        <v>0</v>
      </c>
      <c r="K2692" s="347">
        <f>IF(InpOverride!K2692="",F_Inputs!K2692,InpOverride!K2692)</f>
        <v>0</v>
      </c>
      <c r="L2692" s="347">
        <f>IF(InpOverride!L2692="",F_Inputs!L2692,InpOverride!L2692)</f>
        <v>0</v>
      </c>
      <c r="M2692" s="347">
        <f>IF(InpOverride!M2692="",F_Inputs!M2692,InpOverride!M2692)</f>
        <v>0</v>
      </c>
    </row>
    <row r="2693" spans="1:13" x14ac:dyDescent="0.35">
      <c r="A2693" t="s">
        <v>143</v>
      </c>
      <c r="B2693" t="s">
        <v>578</v>
      </c>
      <c r="C2693" t="s">
        <v>579</v>
      </c>
      <c r="D2693" t="s">
        <v>170</v>
      </c>
      <c r="E2693" t="s">
        <v>292</v>
      </c>
      <c r="F2693" s="347">
        <f>IF(InpOverride!F2693="",F_Inputs!F2693,InpOverride!F2693)</f>
        <v>0</v>
      </c>
      <c r="G2693" s="347">
        <f>IF(InpOverride!G2693="",F_Inputs!G2693,InpOverride!G2693)</f>
        <v>0</v>
      </c>
      <c r="H2693" s="347">
        <f>IF(InpOverride!H2693="",F_Inputs!H2693,InpOverride!H2693)</f>
        <v>0</v>
      </c>
      <c r="I2693" s="347">
        <f>IF(InpOverride!I2693="",F_Inputs!I2693,InpOverride!I2693)</f>
        <v>3.4889999999999999</v>
      </c>
      <c r="J2693" s="347">
        <f>IF(InpOverride!J2693="",F_Inputs!J2693,InpOverride!J2693)</f>
        <v>0</v>
      </c>
      <c r="K2693" s="347">
        <f>IF(InpOverride!K2693="",F_Inputs!K2693,InpOverride!K2693)</f>
        <v>0</v>
      </c>
      <c r="L2693" s="347">
        <f>IF(InpOverride!L2693="",F_Inputs!L2693,InpOverride!L2693)</f>
        <v>0</v>
      </c>
      <c r="M2693" s="347">
        <f>IF(InpOverride!M2693="",F_Inputs!M2693,InpOverride!M2693)</f>
        <v>0</v>
      </c>
    </row>
    <row r="2694" spans="1:13" x14ac:dyDescent="0.35">
      <c r="A2694" t="s">
        <v>143</v>
      </c>
      <c r="B2694" t="s">
        <v>580</v>
      </c>
      <c r="C2694" t="s">
        <v>581</v>
      </c>
      <c r="D2694" t="s">
        <v>170</v>
      </c>
      <c r="E2694" t="s">
        <v>292</v>
      </c>
      <c r="F2694" s="347">
        <f>IF(InpOverride!F2694="",F_Inputs!F2694,InpOverride!F2694)</f>
        <v>0</v>
      </c>
      <c r="G2694" s="347">
        <f>IF(InpOverride!G2694="",F_Inputs!G2694,InpOverride!G2694)</f>
        <v>0</v>
      </c>
      <c r="H2694" s="347">
        <f>IF(InpOverride!H2694="",F_Inputs!H2694,InpOverride!H2694)</f>
        <v>0</v>
      </c>
      <c r="I2694" s="347">
        <f>IF(InpOverride!I2694="",F_Inputs!I2694,InpOverride!I2694)</f>
        <v>0</v>
      </c>
      <c r="J2694" s="347">
        <f>IF(InpOverride!J2694="",F_Inputs!J2694,InpOverride!J2694)</f>
        <v>0</v>
      </c>
      <c r="K2694" s="347">
        <f>IF(InpOverride!K2694="",F_Inputs!K2694,InpOverride!K2694)</f>
        <v>0</v>
      </c>
      <c r="L2694" s="347">
        <f>IF(InpOverride!L2694="",F_Inputs!L2694,InpOverride!L2694)</f>
        <v>0</v>
      </c>
      <c r="M2694" s="347">
        <f>IF(InpOverride!M2694="",F_Inputs!M2694,InpOverride!M2694)</f>
        <v>0</v>
      </c>
    </row>
    <row r="2695" spans="1:13" x14ac:dyDescent="0.35">
      <c r="A2695" t="s">
        <v>143</v>
      </c>
      <c r="B2695" t="s">
        <v>582</v>
      </c>
      <c r="C2695" t="s">
        <v>583</v>
      </c>
      <c r="D2695" t="s">
        <v>170</v>
      </c>
      <c r="E2695" t="s">
        <v>292</v>
      </c>
      <c r="F2695" s="347">
        <f>IF(InpOverride!F2695="",F_Inputs!F2695,InpOverride!F2695)</f>
        <v>0</v>
      </c>
      <c r="G2695" s="347">
        <f>IF(InpOverride!G2695="",F_Inputs!G2695,InpOverride!G2695)</f>
        <v>0</v>
      </c>
      <c r="H2695" s="347">
        <f>IF(InpOverride!H2695="",F_Inputs!H2695,InpOverride!H2695)</f>
        <v>0</v>
      </c>
      <c r="I2695" s="347">
        <f>IF(InpOverride!I2695="",F_Inputs!I2695,InpOverride!I2695)</f>
        <v>0</v>
      </c>
      <c r="J2695" s="347">
        <f>IF(InpOverride!J2695="",F_Inputs!J2695,InpOverride!J2695)</f>
        <v>0</v>
      </c>
      <c r="K2695" s="347">
        <f>IF(InpOverride!K2695="",F_Inputs!K2695,InpOverride!K2695)</f>
        <v>0</v>
      </c>
      <c r="L2695" s="347">
        <f>IF(InpOverride!L2695="",F_Inputs!L2695,InpOverride!L2695)</f>
        <v>0</v>
      </c>
      <c r="M2695" s="347">
        <f>IF(InpOverride!M2695="",F_Inputs!M2695,InpOverride!M2695)</f>
        <v>0</v>
      </c>
    </row>
    <row r="2696" spans="1:13" x14ac:dyDescent="0.35">
      <c r="A2696" t="s">
        <v>143</v>
      </c>
      <c r="B2696" t="s">
        <v>584</v>
      </c>
      <c r="C2696" t="s">
        <v>585</v>
      </c>
      <c r="D2696" t="s">
        <v>170</v>
      </c>
      <c r="E2696" t="s">
        <v>292</v>
      </c>
      <c r="F2696" s="347">
        <f>IF(InpOverride!F2696="",F_Inputs!F2696,InpOverride!F2696)</f>
        <v>0</v>
      </c>
      <c r="G2696" s="347">
        <f>IF(InpOverride!G2696="",F_Inputs!G2696,InpOverride!G2696)</f>
        <v>0</v>
      </c>
      <c r="H2696" s="347">
        <f>IF(InpOverride!H2696="",F_Inputs!H2696,InpOverride!H2696)</f>
        <v>0</v>
      </c>
      <c r="I2696" s="347">
        <f>IF(InpOverride!I2696="",F_Inputs!I2696,InpOverride!I2696)</f>
        <v>0</v>
      </c>
      <c r="J2696" s="347">
        <f>IF(InpOverride!J2696="",F_Inputs!J2696,InpOverride!J2696)</f>
        <v>0</v>
      </c>
      <c r="K2696" s="347">
        <f>IF(InpOverride!K2696="",F_Inputs!K2696,InpOverride!K2696)</f>
        <v>0</v>
      </c>
      <c r="L2696" s="347">
        <f>IF(InpOverride!L2696="",F_Inputs!L2696,InpOverride!L2696)</f>
        <v>0</v>
      </c>
      <c r="M2696" s="347">
        <f>IF(InpOverride!M2696="",F_Inputs!M2696,InpOverride!M2696)</f>
        <v>0</v>
      </c>
    </row>
    <row r="2697" spans="1:13" x14ac:dyDescent="0.35">
      <c r="A2697" t="s">
        <v>143</v>
      </c>
      <c r="B2697" t="s">
        <v>586</v>
      </c>
      <c r="C2697" t="s">
        <v>587</v>
      </c>
      <c r="D2697" t="s">
        <v>170</v>
      </c>
      <c r="E2697" t="s">
        <v>292</v>
      </c>
      <c r="F2697" s="347">
        <f>IF(InpOverride!F2697="",F_Inputs!F2697,InpOverride!F2697)</f>
        <v>0</v>
      </c>
      <c r="G2697" s="347">
        <f>IF(InpOverride!G2697="",F_Inputs!G2697,InpOverride!G2697)</f>
        <v>0</v>
      </c>
      <c r="H2697" s="347">
        <f>IF(InpOverride!H2697="",F_Inputs!H2697,InpOverride!H2697)</f>
        <v>0</v>
      </c>
      <c r="I2697" s="347">
        <f>IF(InpOverride!I2697="",F_Inputs!I2697,InpOverride!I2697)</f>
        <v>-2.5950000000000002</v>
      </c>
      <c r="J2697" s="347">
        <f>IF(InpOverride!J2697="",F_Inputs!J2697,InpOverride!J2697)</f>
        <v>0</v>
      </c>
      <c r="K2697" s="347">
        <f>IF(InpOverride!K2697="",F_Inputs!K2697,InpOverride!K2697)</f>
        <v>0</v>
      </c>
      <c r="L2697" s="347">
        <f>IF(InpOverride!L2697="",F_Inputs!L2697,InpOverride!L2697)</f>
        <v>0</v>
      </c>
      <c r="M2697" s="347">
        <f>IF(InpOverride!M2697="",F_Inputs!M2697,InpOverride!M2697)</f>
        <v>0</v>
      </c>
    </row>
    <row r="2698" spans="1:13" ht="25.5" x14ac:dyDescent="0.35">
      <c r="A2698" t="s">
        <v>143</v>
      </c>
      <c r="B2698" t="s">
        <v>588</v>
      </c>
      <c r="C2698" s="327" t="s">
        <v>589</v>
      </c>
      <c r="D2698" t="s">
        <v>170</v>
      </c>
      <c r="E2698" t="s">
        <v>292</v>
      </c>
      <c r="F2698" s="347">
        <f>IF(InpOverride!F2698="",F_Inputs!F2698,InpOverride!F2698)</f>
        <v>0</v>
      </c>
      <c r="G2698" s="347">
        <f>IF(InpOverride!G2698="",F_Inputs!G2698,InpOverride!G2698)</f>
        <v>0</v>
      </c>
      <c r="H2698" s="347">
        <f>IF(InpOverride!H2698="",F_Inputs!H2698,InpOverride!H2698)</f>
        <v>0</v>
      </c>
      <c r="I2698" s="347">
        <f>IF(InpOverride!I2698="",F_Inputs!I2698,InpOverride!I2698)</f>
        <v>3.4889999999999999</v>
      </c>
      <c r="J2698" s="347">
        <f>IF(InpOverride!J2698="",F_Inputs!J2698,InpOverride!J2698)</f>
        <v>0</v>
      </c>
      <c r="K2698" s="347">
        <f>IF(InpOverride!K2698="",F_Inputs!K2698,InpOverride!K2698)</f>
        <v>0</v>
      </c>
      <c r="L2698" s="347">
        <f>IF(InpOverride!L2698="",F_Inputs!L2698,InpOverride!L2698)</f>
        <v>0</v>
      </c>
      <c r="M2698" s="347">
        <f>IF(InpOverride!M2698="",F_Inputs!M2698,InpOverride!M2698)</f>
        <v>0</v>
      </c>
    </row>
    <row r="2699" spans="1:13" ht="38.25" x14ac:dyDescent="0.35">
      <c r="A2699" t="s">
        <v>143</v>
      </c>
      <c r="B2699" t="s">
        <v>590</v>
      </c>
      <c r="C2699" s="327" t="s">
        <v>591</v>
      </c>
      <c r="D2699" t="s">
        <v>170</v>
      </c>
      <c r="E2699" t="s">
        <v>292</v>
      </c>
      <c r="F2699" s="347">
        <f>IF(InpOverride!F2699="",F_Inputs!F2699,InpOverride!F2699)</f>
        <v>0</v>
      </c>
      <c r="G2699" s="347">
        <f>IF(InpOverride!G2699="",F_Inputs!G2699,InpOverride!G2699)</f>
        <v>0</v>
      </c>
      <c r="H2699" s="347">
        <f>IF(InpOverride!H2699="",F_Inputs!H2699,InpOverride!H2699)</f>
        <v>0</v>
      </c>
      <c r="I2699" s="347">
        <f>IF(InpOverride!I2699="",F_Inputs!I2699,InpOverride!I2699)</f>
        <v>0</v>
      </c>
      <c r="J2699" s="347">
        <f>IF(InpOverride!J2699="",F_Inputs!J2699,InpOverride!J2699)</f>
        <v>0</v>
      </c>
      <c r="K2699" s="347">
        <f>IF(InpOverride!K2699="",F_Inputs!K2699,InpOverride!K2699)</f>
        <v>0</v>
      </c>
      <c r="L2699" s="347">
        <f>IF(InpOverride!L2699="",F_Inputs!L2699,InpOverride!L2699)</f>
        <v>0</v>
      </c>
      <c r="M2699" s="347">
        <f>IF(InpOverride!M2699="",F_Inputs!M2699,InpOverride!M2699)</f>
        <v>0</v>
      </c>
    </row>
    <row r="2700" spans="1:13" ht="25.5" x14ac:dyDescent="0.35">
      <c r="A2700" t="s">
        <v>143</v>
      </c>
      <c r="B2700" t="s">
        <v>592</v>
      </c>
      <c r="C2700" s="327" t="s">
        <v>593</v>
      </c>
      <c r="D2700" t="s">
        <v>170</v>
      </c>
      <c r="E2700" t="s">
        <v>292</v>
      </c>
      <c r="F2700" s="347">
        <f>IF(InpOverride!F2700="",F_Inputs!F2700,InpOverride!F2700)</f>
        <v>0</v>
      </c>
      <c r="G2700" s="347">
        <f>IF(InpOverride!G2700="",F_Inputs!G2700,InpOverride!G2700)</f>
        <v>0</v>
      </c>
      <c r="H2700" s="347">
        <f>IF(InpOverride!H2700="",F_Inputs!H2700,InpOverride!H2700)</f>
        <v>0</v>
      </c>
      <c r="I2700" s="347">
        <f>IF(InpOverride!I2700="",F_Inputs!I2700,InpOverride!I2700)</f>
        <v>0</v>
      </c>
      <c r="J2700" s="347">
        <f>IF(InpOverride!J2700="",F_Inputs!J2700,InpOverride!J2700)</f>
        <v>0</v>
      </c>
      <c r="K2700" s="347">
        <f>IF(InpOverride!K2700="",F_Inputs!K2700,InpOverride!K2700)</f>
        <v>0</v>
      </c>
      <c r="L2700" s="347">
        <f>IF(InpOverride!L2700="",F_Inputs!L2700,InpOverride!L2700)</f>
        <v>0</v>
      </c>
      <c r="M2700" s="347">
        <f>IF(InpOverride!M2700="",F_Inputs!M2700,InpOverride!M2700)</f>
        <v>0</v>
      </c>
    </row>
    <row r="2701" spans="1:13" x14ac:dyDescent="0.35">
      <c r="A2701" t="s">
        <v>143</v>
      </c>
      <c r="B2701" t="s">
        <v>594</v>
      </c>
      <c r="C2701" t="s">
        <v>595</v>
      </c>
      <c r="D2701" t="s">
        <v>170</v>
      </c>
      <c r="E2701" t="s">
        <v>292</v>
      </c>
      <c r="F2701" s="347">
        <f>IF(InpOverride!F2701="",F_Inputs!F2701,InpOverride!F2701)</f>
        <v>0</v>
      </c>
      <c r="G2701" s="347">
        <f>IF(InpOverride!G2701="",F_Inputs!G2701,InpOverride!G2701)</f>
        <v>0</v>
      </c>
      <c r="H2701" s="347">
        <f>IF(InpOverride!H2701="",F_Inputs!H2701,InpOverride!H2701)</f>
        <v>0</v>
      </c>
      <c r="I2701" s="347">
        <f>IF(InpOverride!I2701="",F_Inputs!I2701,InpOverride!I2701)</f>
        <v>0</v>
      </c>
      <c r="J2701" s="347">
        <f>IF(InpOverride!J2701="",F_Inputs!J2701,InpOverride!J2701)</f>
        <v>0</v>
      </c>
      <c r="K2701" s="347">
        <f>IF(InpOverride!K2701="",F_Inputs!K2701,InpOverride!K2701)</f>
        <v>0</v>
      </c>
      <c r="L2701" s="347">
        <f>IF(InpOverride!L2701="",F_Inputs!L2701,InpOverride!L2701)</f>
        <v>0</v>
      </c>
      <c r="M2701" s="347">
        <f>IF(InpOverride!M2701="",F_Inputs!M2701,InpOverride!M2701)</f>
        <v>0</v>
      </c>
    </row>
    <row r="2702" spans="1:13" x14ac:dyDescent="0.35">
      <c r="A2702" t="s">
        <v>143</v>
      </c>
      <c r="B2702" t="s">
        <v>596</v>
      </c>
      <c r="C2702" t="s">
        <v>597</v>
      </c>
      <c r="D2702" t="s">
        <v>170</v>
      </c>
      <c r="E2702" t="s">
        <v>292</v>
      </c>
      <c r="F2702" s="347">
        <f>IF(InpOverride!F2702="",F_Inputs!F2702,InpOverride!F2702)</f>
        <v>0</v>
      </c>
      <c r="G2702" s="347">
        <f>IF(InpOverride!G2702="",F_Inputs!G2702,InpOverride!G2702)</f>
        <v>0</v>
      </c>
      <c r="H2702" s="347">
        <f>IF(InpOverride!H2702="",F_Inputs!H2702,InpOverride!H2702)</f>
        <v>0</v>
      </c>
      <c r="I2702" s="347">
        <f>IF(InpOverride!I2702="",F_Inputs!I2702,InpOverride!I2702)</f>
        <v>-0.32899999999999902</v>
      </c>
      <c r="J2702" s="347">
        <f>IF(InpOverride!J2702="",F_Inputs!J2702,InpOverride!J2702)</f>
        <v>0</v>
      </c>
      <c r="K2702" s="347">
        <f>IF(InpOverride!K2702="",F_Inputs!K2702,InpOverride!K2702)</f>
        <v>0</v>
      </c>
      <c r="L2702" s="347">
        <f>IF(InpOverride!L2702="",F_Inputs!L2702,InpOverride!L2702)</f>
        <v>0</v>
      </c>
      <c r="M2702" s="347">
        <f>IF(InpOverride!M2702="",F_Inputs!M2702,InpOverride!M2702)</f>
        <v>0</v>
      </c>
    </row>
    <row r="2703" spans="1:13" x14ac:dyDescent="0.35">
      <c r="A2703" t="s">
        <v>143</v>
      </c>
      <c r="B2703" t="s">
        <v>598</v>
      </c>
      <c r="C2703" t="s">
        <v>599</v>
      </c>
      <c r="D2703" t="s">
        <v>170</v>
      </c>
      <c r="E2703" t="s">
        <v>292</v>
      </c>
      <c r="F2703" s="347">
        <f>IF(InpOverride!F2703="",F_Inputs!F2703,InpOverride!F2703)</f>
        <v>0</v>
      </c>
      <c r="G2703" s="347">
        <f>IF(InpOverride!G2703="",F_Inputs!G2703,InpOverride!G2703)</f>
        <v>0</v>
      </c>
      <c r="H2703" s="347">
        <f>IF(InpOverride!H2703="",F_Inputs!H2703,InpOverride!H2703)</f>
        <v>0</v>
      </c>
      <c r="I2703" s="347">
        <f>IF(InpOverride!I2703="",F_Inputs!I2703,InpOverride!I2703)</f>
        <v>2.9109999999999898</v>
      </c>
      <c r="J2703" s="347">
        <f>IF(InpOverride!J2703="",F_Inputs!J2703,InpOverride!J2703)</f>
        <v>0</v>
      </c>
      <c r="K2703" s="347">
        <f>IF(InpOverride!K2703="",F_Inputs!K2703,InpOverride!K2703)</f>
        <v>0</v>
      </c>
      <c r="L2703" s="347">
        <f>IF(InpOverride!L2703="",F_Inputs!L2703,InpOverride!L2703)</f>
        <v>0</v>
      </c>
      <c r="M2703" s="347">
        <f>IF(InpOverride!M2703="",F_Inputs!M2703,InpOverride!M2703)</f>
        <v>0</v>
      </c>
    </row>
    <row r="2704" spans="1:13" x14ac:dyDescent="0.35">
      <c r="A2704" t="s">
        <v>143</v>
      </c>
      <c r="B2704" t="s">
        <v>600</v>
      </c>
      <c r="C2704" t="s">
        <v>601</v>
      </c>
      <c r="D2704" t="s">
        <v>170</v>
      </c>
      <c r="E2704" t="s">
        <v>292</v>
      </c>
      <c r="F2704" s="347">
        <f>IF(InpOverride!F2704="",F_Inputs!F2704,InpOverride!F2704)</f>
        <v>0</v>
      </c>
      <c r="G2704" s="347">
        <f>IF(InpOverride!G2704="",F_Inputs!G2704,InpOverride!G2704)</f>
        <v>0</v>
      </c>
      <c r="H2704" s="347">
        <f>IF(InpOverride!H2704="",F_Inputs!H2704,InpOverride!H2704)</f>
        <v>0</v>
      </c>
      <c r="I2704" s="347">
        <f>IF(InpOverride!I2704="",F_Inputs!I2704,InpOverride!I2704)</f>
        <v>0</v>
      </c>
      <c r="J2704" s="347">
        <f>IF(InpOverride!J2704="",F_Inputs!J2704,InpOverride!J2704)</f>
        <v>0</v>
      </c>
      <c r="K2704" s="347">
        <f>IF(InpOverride!K2704="",F_Inputs!K2704,InpOverride!K2704)</f>
        <v>0</v>
      </c>
      <c r="L2704" s="347">
        <f>IF(InpOverride!L2704="",F_Inputs!L2704,InpOverride!L2704)</f>
        <v>0</v>
      </c>
      <c r="M2704" s="347">
        <f>IF(InpOverride!M2704="",F_Inputs!M2704,InpOverride!M2704)</f>
        <v>0</v>
      </c>
    </row>
    <row r="2705" spans="1:13" x14ac:dyDescent="0.35">
      <c r="A2705" t="s">
        <v>143</v>
      </c>
      <c r="B2705" t="s">
        <v>602</v>
      </c>
      <c r="C2705" t="s">
        <v>603</v>
      </c>
      <c r="D2705" t="s">
        <v>170</v>
      </c>
      <c r="E2705" t="s">
        <v>292</v>
      </c>
      <c r="F2705" s="347">
        <f>IF(InpOverride!F2705="",F_Inputs!F2705,InpOverride!F2705)</f>
        <v>0</v>
      </c>
      <c r="G2705" s="347">
        <f>IF(InpOverride!G2705="",F_Inputs!G2705,InpOverride!G2705)</f>
        <v>0</v>
      </c>
      <c r="H2705" s="347">
        <f>IF(InpOverride!H2705="",F_Inputs!H2705,InpOverride!H2705)</f>
        <v>0</v>
      </c>
      <c r="I2705" s="347">
        <f>IF(InpOverride!I2705="",F_Inputs!I2705,InpOverride!I2705)</f>
        <v>0</v>
      </c>
      <c r="J2705" s="347">
        <f>IF(InpOverride!J2705="",F_Inputs!J2705,InpOverride!J2705)</f>
        <v>0</v>
      </c>
      <c r="K2705" s="347">
        <f>IF(InpOverride!K2705="",F_Inputs!K2705,InpOverride!K2705)</f>
        <v>0</v>
      </c>
      <c r="L2705" s="347">
        <f>IF(InpOverride!L2705="",F_Inputs!L2705,InpOverride!L2705)</f>
        <v>0</v>
      </c>
      <c r="M2705" s="347">
        <f>IF(InpOverride!M2705="",F_Inputs!M2705,InpOverride!M2705)</f>
        <v>0</v>
      </c>
    </row>
    <row r="2706" spans="1:13" x14ac:dyDescent="0.35">
      <c r="A2706" t="s">
        <v>143</v>
      </c>
      <c r="B2706" t="s">
        <v>604</v>
      </c>
      <c r="C2706" t="s">
        <v>605</v>
      </c>
      <c r="D2706" t="s">
        <v>170</v>
      </c>
      <c r="E2706" t="s">
        <v>292</v>
      </c>
      <c r="F2706" s="347">
        <f>IF(InpOverride!F2706="",F_Inputs!F2706,InpOverride!F2706)</f>
        <v>0</v>
      </c>
      <c r="G2706" s="347">
        <f>IF(InpOverride!G2706="",F_Inputs!G2706,InpOverride!G2706)</f>
        <v>0</v>
      </c>
      <c r="H2706" s="347">
        <f>IF(InpOverride!H2706="",F_Inputs!H2706,InpOverride!H2706)</f>
        <v>0</v>
      </c>
      <c r="I2706" s="347">
        <f>IF(InpOverride!I2706="",F_Inputs!I2706,InpOverride!I2706)</f>
        <v>0</v>
      </c>
      <c r="J2706" s="347">
        <f>IF(InpOverride!J2706="",F_Inputs!J2706,InpOverride!J2706)</f>
        <v>0</v>
      </c>
      <c r="K2706" s="347">
        <f>IF(InpOverride!K2706="",F_Inputs!K2706,InpOverride!K2706)</f>
        <v>0</v>
      </c>
      <c r="L2706" s="347">
        <f>IF(InpOverride!L2706="",F_Inputs!L2706,InpOverride!L2706)</f>
        <v>0</v>
      </c>
      <c r="M2706" s="347">
        <f>IF(InpOverride!M2706="",F_Inputs!M2706,InpOverride!M2706)</f>
        <v>0</v>
      </c>
    </row>
    <row r="2707" spans="1:13" x14ac:dyDescent="0.35">
      <c r="A2707" t="s">
        <v>143</v>
      </c>
      <c r="B2707" t="s">
        <v>606</v>
      </c>
      <c r="C2707" t="s">
        <v>607</v>
      </c>
      <c r="D2707" t="s">
        <v>170</v>
      </c>
      <c r="E2707" t="s">
        <v>292</v>
      </c>
      <c r="F2707" s="347">
        <f>IF(InpOverride!F2707="",F_Inputs!F2707,InpOverride!F2707)</f>
        <v>0</v>
      </c>
      <c r="G2707" s="347">
        <f>IF(InpOverride!G2707="",F_Inputs!G2707,InpOverride!G2707)</f>
        <v>0</v>
      </c>
      <c r="H2707" s="347">
        <f>IF(InpOverride!H2707="",F_Inputs!H2707,InpOverride!H2707)</f>
        <v>0</v>
      </c>
      <c r="I2707" s="347">
        <f>IF(InpOverride!I2707="",F_Inputs!I2707,InpOverride!I2707)</f>
        <v>-0.32899999999999902</v>
      </c>
      <c r="J2707" s="347">
        <f>IF(InpOverride!J2707="",F_Inputs!J2707,InpOverride!J2707)</f>
        <v>0</v>
      </c>
      <c r="K2707" s="347">
        <f>IF(InpOverride!K2707="",F_Inputs!K2707,InpOverride!K2707)</f>
        <v>0</v>
      </c>
      <c r="L2707" s="347">
        <f>IF(InpOverride!L2707="",F_Inputs!L2707,InpOverride!L2707)</f>
        <v>0</v>
      </c>
      <c r="M2707" s="347">
        <f>IF(InpOverride!M2707="",F_Inputs!M2707,InpOverride!M2707)</f>
        <v>0</v>
      </c>
    </row>
    <row r="2708" spans="1:13" x14ac:dyDescent="0.35">
      <c r="A2708" t="s">
        <v>143</v>
      </c>
      <c r="B2708" t="s">
        <v>608</v>
      </c>
      <c r="C2708" t="s">
        <v>609</v>
      </c>
      <c r="D2708" t="s">
        <v>170</v>
      </c>
      <c r="E2708" t="s">
        <v>292</v>
      </c>
      <c r="F2708" s="347">
        <f>IF(InpOverride!F2708="",F_Inputs!F2708,InpOverride!F2708)</f>
        <v>0</v>
      </c>
      <c r="G2708" s="347">
        <f>IF(InpOverride!G2708="",F_Inputs!G2708,InpOverride!G2708)</f>
        <v>0</v>
      </c>
      <c r="H2708" s="347">
        <f>IF(InpOverride!H2708="",F_Inputs!H2708,InpOverride!H2708)</f>
        <v>0</v>
      </c>
      <c r="I2708" s="347">
        <f>IF(InpOverride!I2708="",F_Inputs!I2708,InpOverride!I2708)</f>
        <v>2.9109999999999898</v>
      </c>
      <c r="J2708" s="347">
        <f>IF(InpOverride!J2708="",F_Inputs!J2708,InpOverride!J2708)</f>
        <v>0</v>
      </c>
      <c r="K2708" s="347">
        <f>IF(InpOverride!K2708="",F_Inputs!K2708,InpOverride!K2708)</f>
        <v>0</v>
      </c>
      <c r="L2708" s="347">
        <f>IF(InpOverride!L2708="",F_Inputs!L2708,InpOverride!L2708)</f>
        <v>0</v>
      </c>
      <c r="M2708" s="347">
        <f>IF(InpOverride!M2708="",F_Inputs!M2708,InpOverride!M2708)</f>
        <v>0</v>
      </c>
    </row>
    <row r="2709" spans="1:13" x14ac:dyDescent="0.35">
      <c r="A2709" t="s">
        <v>143</v>
      </c>
      <c r="B2709" t="s">
        <v>610</v>
      </c>
      <c r="C2709" t="s">
        <v>611</v>
      </c>
      <c r="D2709" t="s">
        <v>170</v>
      </c>
      <c r="E2709" t="s">
        <v>292</v>
      </c>
      <c r="F2709" s="347">
        <f>IF(InpOverride!F2709="",F_Inputs!F2709,InpOverride!F2709)</f>
        <v>0</v>
      </c>
      <c r="G2709" s="347">
        <f>IF(InpOverride!G2709="",F_Inputs!G2709,InpOverride!G2709)</f>
        <v>0</v>
      </c>
      <c r="H2709" s="347">
        <f>IF(InpOverride!H2709="",F_Inputs!H2709,InpOverride!H2709)</f>
        <v>0</v>
      </c>
      <c r="I2709" s="347">
        <f>IF(InpOverride!I2709="",F_Inputs!I2709,InpOverride!I2709)</f>
        <v>0</v>
      </c>
      <c r="J2709" s="347">
        <f>IF(InpOverride!J2709="",F_Inputs!J2709,InpOverride!J2709)</f>
        <v>0</v>
      </c>
      <c r="K2709" s="347">
        <f>IF(InpOverride!K2709="",F_Inputs!K2709,InpOverride!K2709)</f>
        <v>0</v>
      </c>
      <c r="L2709" s="347">
        <f>IF(InpOverride!L2709="",F_Inputs!L2709,InpOverride!L2709)</f>
        <v>0</v>
      </c>
      <c r="M2709" s="347">
        <f>IF(InpOverride!M2709="",F_Inputs!M2709,InpOverride!M2709)</f>
        <v>0</v>
      </c>
    </row>
    <row r="2710" spans="1:13" x14ac:dyDescent="0.35">
      <c r="A2710" t="s">
        <v>143</v>
      </c>
      <c r="B2710" t="s">
        <v>612</v>
      </c>
      <c r="C2710" t="s">
        <v>613</v>
      </c>
      <c r="D2710" t="s">
        <v>170</v>
      </c>
      <c r="E2710" t="s">
        <v>292</v>
      </c>
      <c r="F2710" s="347">
        <f>IF(InpOverride!F2710="",F_Inputs!F2710,InpOverride!F2710)</f>
        <v>0</v>
      </c>
      <c r="G2710" s="347">
        <f>IF(InpOverride!G2710="",F_Inputs!G2710,InpOverride!G2710)</f>
        <v>0</v>
      </c>
      <c r="H2710" s="347">
        <f>IF(InpOverride!H2710="",F_Inputs!H2710,InpOverride!H2710)</f>
        <v>0</v>
      </c>
      <c r="I2710" s="347">
        <f>IF(InpOverride!I2710="",F_Inputs!I2710,InpOverride!I2710)</f>
        <v>0</v>
      </c>
      <c r="J2710" s="347">
        <f>IF(InpOverride!J2710="",F_Inputs!J2710,InpOverride!J2710)</f>
        <v>0</v>
      </c>
      <c r="K2710" s="347">
        <f>IF(InpOverride!K2710="",F_Inputs!K2710,InpOverride!K2710)</f>
        <v>0</v>
      </c>
      <c r="L2710" s="347">
        <f>IF(InpOverride!L2710="",F_Inputs!L2710,InpOverride!L2710)</f>
        <v>0</v>
      </c>
      <c r="M2710" s="347">
        <f>IF(InpOverride!M2710="",F_Inputs!M2710,InpOverride!M2710)</f>
        <v>0</v>
      </c>
    </row>
    <row r="2711" spans="1:13" x14ac:dyDescent="0.35">
      <c r="A2711" t="s">
        <v>143</v>
      </c>
      <c r="B2711" t="s">
        <v>614</v>
      </c>
      <c r="C2711" t="s">
        <v>615</v>
      </c>
      <c r="D2711" t="s">
        <v>170</v>
      </c>
      <c r="E2711" t="s">
        <v>292</v>
      </c>
      <c r="F2711" s="347">
        <f>IF(InpOverride!F2711="",F_Inputs!F2711,InpOverride!F2711)</f>
        <v>0</v>
      </c>
      <c r="G2711" s="347">
        <f>IF(InpOverride!G2711="",F_Inputs!G2711,InpOverride!G2711)</f>
        <v>0</v>
      </c>
      <c r="H2711" s="347">
        <f>IF(InpOverride!H2711="",F_Inputs!H2711,InpOverride!H2711)</f>
        <v>0</v>
      </c>
      <c r="I2711" s="347">
        <f>IF(InpOverride!I2711="",F_Inputs!I2711,InpOverride!I2711)</f>
        <v>0</v>
      </c>
      <c r="J2711" s="347">
        <f>IF(InpOverride!J2711="",F_Inputs!J2711,InpOverride!J2711)</f>
        <v>0</v>
      </c>
      <c r="K2711" s="347">
        <f>IF(InpOverride!K2711="",F_Inputs!K2711,InpOverride!K2711)</f>
        <v>0</v>
      </c>
      <c r="L2711" s="347">
        <f>IF(InpOverride!L2711="",F_Inputs!L2711,InpOverride!L2711)</f>
        <v>0</v>
      </c>
      <c r="M2711" s="347">
        <f>IF(InpOverride!M2711="",F_Inputs!M2711,InpOverride!M2711)</f>
        <v>0</v>
      </c>
    </row>
    <row r="2712" spans="1:13" x14ac:dyDescent="0.35">
      <c r="A2712" t="s">
        <v>143</v>
      </c>
      <c r="B2712" t="s">
        <v>616</v>
      </c>
      <c r="C2712" t="s">
        <v>617</v>
      </c>
      <c r="D2712" t="s">
        <v>424</v>
      </c>
      <c r="E2712" t="s">
        <v>292</v>
      </c>
      <c r="F2712" s="347">
        <f>IF(InpOverride!F2712="",F_Inputs!F2712,InpOverride!F2712)</f>
        <v>0</v>
      </c>
      <c r="G2712" s="347">
        <f>IF(InpOverride!G2712="",F_Inputs!G2712,InpOverride!G2712)</f>
        <v>0</v>
      </c>
      <c r="H2712" s="347">
        <f>IF(InpOverride!H2712="",F_Inputs!H2712,InpOverride!H2712)</f>
        <v>0</v>
      </c>
      <c r="I2712" s="347">
        <f>IF(InpOverride!I2712="",F_Inputs!I2712,InpOverride!I2712)</f>
        <v>539.5</v>
      </c>
      <c r="J2712" s="347">
        <f>IF(InpOverride!J2712="",F_Inputs!J2712,InpOverride!J2712)</f>
        <v>0</v>
      </c>
      <c r="K2712" s="347">
        <f>IF(InpOverride!K2712="",F_Inputs!K2712,InpOverride!K2712)</f>
        <v>0</v>
      </c>
      <c r="L2712" s="347">
        <f>IF(InpOverride!L2712="",F_Inputs!L2712,InpOverride!L2712)</f>
        <v>0</v>
      </c>
      <c r="M2712" s="347">
        <f>IF(InpOverride!M2712="",F_Inputs!M2712,InpOverride!M2712)</f>
        <v>0</v>
      </c>
    </row>
    <row r="2713" spans="1:13" x14ac:dyDescent="0.35">
      <c r="A2713" t="s">
        <v>143</v>
      </c>
      <c r="B2713" t="s">
        <v>618</v>
      </c>
      <c r="C2713" t="s">
        <v>619</v>
      </c>
      <c r="D2713" t="s">
        <v>424</v>
      </c>
      <c r="E2713" t="s">
        <v>292</v>
      </c>
      <c r="F2713" s="347">
        <f>IF(InpOverride!F2713="",F_Inputs!F2713,InpOverride!F2713)</f>
        <v>0</v>
      </c>
      <c r="G2713" s="347">
        <f>IF(InpOverride!G2713="",F_Inputs!G2713,InpOverride!G2713)</f>
        <v>0</v>
      </c>
      <c r="H2713" s="347">
        <f>IF(InpOverride!H2713="",F_Inputs!H2713,InpOverride!H2713)</f>
        <v>0</v>
      </c>
      <c r="I2713" s="347">
        <f>IF(InpOverride!I2713="",F_Inputs!I2713,InpOverride!I2713)</f>
        <v>14.57</v>
      </c>
      <c r="J2713" s="347">
        <f>IF(InpOverride!J2713="",F_Inputs!J2713,InpOverride!J2713)</f>
        <v>0</v>
      </c>
      <c r="K2713" s="347">
        <f>IF(InpOverride!K2713="",F_Inputs!K2713,InpOverride!K2713)</f>
        <v>0</v>
      </c>
      <c r="L2713" s="347">
        <f>IF(InpOverride!L2713="",F_Inputs!L2713,InpOverride!L2713)</f>
        <v>0</v>
      </c>
      <c r="M2713" s="347">
        <f>IF(InpOverride!M2713="",F_Inputs!M2713,InpOverride!M2713)</f>
        <v>0</v>
      </c>
    </row>
    <row r="2714" spans="1:13" x14ac:dyDescent="0.35">
      <c r="A2714" t="s">
        <v>143</v>
      </c>
      <c r="B2714" t="s">
        <v>620</v>
      </c>
      <c r="C2714" t="s">
        <v>621</v>
      </c>
      <c r="D2714" t="s">
        <v>176</v>
      </c>
      <c r="E2714" t="s">
        <v>292</v>
      </c>
      <c r="F2714" s="347">
        <f>IF(InpOverride!F2714="",F_Inputs!F2714,InpOverride!F2714)</f>
        <v>0</v>
      </c>
      <c r="G2714" s="347">
        <f>IF(InpOverride!G2714="",F_Inputs!G2714,InpOverride!G2714)</f>
        <v>0</v>
      </c>
      <c r="H2714" s="347">
        <f>IF(InpOverride!H2714="",F_Inputs!H2714,InpOverride!H2714)</f>
        <v>0</v>
      </c>
      <c r="I2714" s="347">
        <f>IF(InpOverride!I2714="",F_Inputs!I2714,InpOverride!I2714)</f>
        <v>2.70064874884152E-2</v>
      </c>
      <c r="J2714" s="347">
        <f>IF(InpOverride!J2714="",F_Inputs!J2714,InpOverride!J2714)</f>
        <v>0</v>
      </c>
      <c r="K2714" s="347">
        <f>IF(InpOverride!K2714="",F_Inputs!K2714,InpOverride!K2714)</f>
        <v>0</v>
      </c>
      <c r="L2714" s="347">
        <f>IF(InpOverride!L2714="",F_Inputs!L2714,InpOverride!L2714)</f>
        <v>0</v>
      </c>
      <c r="M2714" s="347">
        <f>IF(InpOverride!M2714="",F_Inputs!M2714,InpOverride!M2714)</f>
        <v>0</v>
      </c>
    </row>
    <row r="2715" spans="1:13" x14ac:dyDescent="0.35">
      <c r="A2715" t="s">
        <v>143</v>
      </c>
      <c r="B2715" t="s">
        <v>622</v>
      </c>
      <c r="C2715" t="s">
        <v>623</v>
      </c>
      <c r="D2715" t="s">
        <v>424</v>
      </c>
      <c r="E2715" t="s">
        <v>292</v>
      </c>
      <c r="F2715" s="347">
        <f>IF(InpOverride!F2715="",F_Inputs!F2715,InpOverride!F2715)</f>
        <v>0</v>
      </c>
      <c r="G2715" s="347">
        <f>IF(InpOverride!G2715="",F_Inputs!G2715,InpOverride!G2715)</f>
        <v>0</v>
      </c>
      <c r="H2715" s="347">
        <f>IF(InpOverride!H2715="",F_Inputs!H2715,InpOverride!H2715)</f>
        <v>0</v>
      </c>
      <c r="I2715" s="347">
        <f>IF(InpOverride!I2715="",F_Inputs!I2715,InpOverride!I2715)</f>
        <v>327.81</v>
      </c>
      <c r="J2715" s="347">
        <f>IF(InpOverride!J2715="",F_Inputs!J2715,InpOverride!J2715)</f>
        <v>0</v>
      </c>
      <c r="K2715" s="347">
        <f>IF(InpOverride!K2715="",F_Inputs!K2715,InpOverride!K2715)</f>
        <v>0</v>
      </c>
      <c r="L2715" s="347">
        <f>IF(InpOverride!L2715="",F_Inputs!L2715,InpOverride!L2715)</f>
        <v>0</v>
      </c>
      <c r="M2715" s="347">
        <f>IF(InpOverride!M2715="",F_Inputs!M2715,InpOverride!M2715)</f>
        <v>0</v>
      </c>
    </row>
    <row r="2716" spans="1:13" x14ac:dyDescent="0.35">
      <c r="A2716" t="s">
        <v>143</v>
      </c>
      <c r="B2716" t="s">
        <v>624</v>
      </c>
      <c r="C2716" t="s">
        <v>625</v>
      </c>
      <c r="D2716" t="s">
        <v>424</v>
      </c>
      <c r="E2716" t="s">
        <v>292</v>
      </c>
      <c r="F2716" s="347">
        <f>IF(InpOverride!F2716="",F_Inputs!F2716,InpOverride!F2716)</f>
        <v>0</v>
      </c>
      <c r="G2716" s="347">
        <f>IF(InpOverride!G2716="",F_Inputs!G2716,InpOverride!G2716)</f>
        <v>0</v>
      </c>
      <c r="H2716" s="347">
        <f>IF(InpOverride!H2716="",F_Inputs!H2716,InpOverride!H2716)</f>
        <v>0</v>
      </c>
      <c r="I2716" s="347">
        <f>IF(InpOverride!I2716="",F_Inputs!I2716,InpOverride!I2716)</f>
        <v>18.03</v>
      </c>
      <c r="J2716" s="347">
        <f>IF(InpOverride!J2716="",F_Inputs!J2716,InpOverride!J2716)</f>
        <v>0</v>
      </c>
      <c r="K2716" s="347">
        <f>IF(InpOverride!K2716="",F_Inputs!K2716,InpOverride!K2716)</f>
        <v>0</v>
      </c>
      <c r="L2716" s="347">
        <f>IF(InpOverride!L2716="",F_Inputs!L2716,InpOverride!L2716)</f>
        <v>0</v>
      </c>
      <c r="M2716" s="347">
        <f>IF(InpOverride!M2716="",F_Inputs!M2716,InpOverride!M2716)</f>
        <v>0</v>
      </c>
    </row>
    <row r="2717" spans="1:13" x14ac:dyDescent="0.35">
      <c r="A2717" t="s">
        <v>143</v>
      </c>
      <c r="B2717" t="s">
        <v>626</v>
      </c>
      <c r="C2717" t="s">
        <v>627</v>
      </c>
      <c r="D2717" t="s">
        <v>424</v>
      </c>
      <c r="E2717" t="s">
        <v>292</v>
      </c>
      <c r="F2717" s="347">
        <f>IF(InpOverride!F2717="",F_Inputs!F2717,InpOverride!F2717)</f>
        <v>0</v>
      </c>
      <c r="G2717" s="347">
        <f>IF(InpOverride!G2717="",F_Inputs!G2717,InpOverride!G2717)</f>
        <v>0</v>
      </c>
      <c r="H2717" s="347">
        <f>IF(InpOverride!H2717="",F_Inputs!H2717,InpOverride!H2717)</f>
        <v>0</v>
      </c>
      <c r="I2717" s="347">
        <f>IF(InpOverride!I2717="",F_Inputs!I2717,InpOverride!I2717)</f>
        <v>276.35000000000002</v>
      </c>
      <c r="J2717" s="347">
        <f>IF(InpOverride!J2717="",F_Inputs!J2717,InpOverride!J2717)</f>
        <v>0</v>
      </c>
      <c r="K2717" s="347">
        <f>IF(InpOverride!K2717="",F_Inputs!K2717,InpOverride!K2717)</f>
        <v>0</v>
      </c>
      <c r="L2717" s="347">
        <f>IF(InpOverride!L2717="",F_Inputs!L2717,InpOverride!L2717)</f>
        <v>0</v>
      </c>
      <c r="M2717" s="347">
        <f>IF(InpOverride!M2717="",F_Inputs!M2717,InpOverride!M2717)</f>
        <v>0</v>
      </c>
    </row>
    <row r="2718" spans="1:13" x14ac:dyDescent="0.35">
      <c r="A2718" t="s">
        <v>143</v>
      </c>
      <c r="B2718" t="s">
        <v>628</v>
      </c>
      <c r="C2718" t="s">
        <v>629</v>
      </c>
      <c r="D2718" t="s">
        <v>424</v>
      </c>
      <c r="E2718" t="s">
        <v>292</v>
      </c>
      <c r="F2718" s="347">
        <f>IF(InpOverride!F2718="",F_Inputs!F2718,InpOverride!F2718)</f>
        <v>0</v>
      </c>
      <c r="G2718" s="347">
        <f>IF(InpOverride!G2718="",F_Inputs!G2718,InpOverride!G2718)</f>
        <v>0</v>
      </c>
      <c r="H2718" s="347">
        <f>IF(InpOverride!H2718="",F_Inputs!H2718,InpOverride!H2718)</f>
        <v>0</v>
      </c>
      <c r="I2718" s="347">
        <f>IF(InpOverride!I2718="",F_Inputs!I2718,InpOverride!I2718)</f>
        <v>17.260000000000002</v>
      </c>
      <c r="J2718" s="347">
        <f>IF(InpOverride!J2718="",F_Inputs!J2718,InpOverride!J2718)</f>
        <v>0</v>
      </c>
      <c r="K2718" s="347">
        <f>IF(InpOverride!K2718="",F_Inputs!K2718,InpOverride!K2718)</f>
        <v>0</v>
      </c>
      <c r="L2718" s="347">
        <f>IF(InpOverride!L2718="",F_Inputs!L2718,InpOverride!L2718)</f>
        <v>0</v>
      </c>
      <c r="M2718" s="347">
        <f>IF(InpOverride!M2718="",F_Inputs!M2718,InpOverride!M2718)</f>
        <v>0</v>
      </c>
    </row>
    <row r="2719" spans="1:13" x14ac:dyDescent="0.35">
      <c r="A2719" t="s">
        <v>143</v>
      </c>
      <c r="B2719" t="s">
        <v>630</v>
      </c>
      <c r="C2719" t="s">
        <v>631</v>
      </c>
      <c r="D2719" t="s">
        <v>188</v>
      </c>
      <c r="E2719" t="s">
        <v>292</v>
      </c>
      <c r="F2719" s="347">
        <f>IF(InpOverride!F2719="",F_Inputs!F2719,InpOverride!F2719)</f>
        <v>0</v>
      </c>
      <c r="G2719" s="347">
        <f>IF(InpOverride!G2719="",F_Inputs!G2719,InpOverride!G2719)</f>
        <v>0</v>
      </c>
      <c r="H2719" s="347">
        <f>IF(InpOverride!H2719="",F_Inputs!H2719,InpOverride!H2719)</f>
        <v>0</v>
      </c>
      <c r="I2719" s="347">
        <f>IF(InpOverride!I2719="",F_Inputs!I2719,InpOverride!I2719)</f>
        <v>1365369</v>
      </c>
      <c r="J2719" s="347">
        <f>IF(InpOverride!J2719="",F_Inputs!J2719,InpOverride!J2719)</f>
        <v>0</v>
      </c>
      <c r="K2719" s="347">
        <f>IF(InpOverride!K2719="",F_Inputs!K2719,InpOverride!K2719)</f>
        <v>0</v>
      </c>
      <c r="L2719" s="347">
        <f>IF(InpOverride!L2719="",F_Inputs!L2719,InpOverride!L2719)</f>
        <v>0</v>
      </c>
      <c r="M2719" s="347">
        <f>IF(InpOverride!M2719="",F_Inputs!M2719,InpOverride!M2719)</f>
        <v>0</v>
      </c>
    </row>
    <row r="2720" spans="1:13" x14ac:dyDescent="0.35">
      <c r="A2720" t="s">
        <v>143</v>
      </c>
      <c r="B2720" t="s">
        <v>632</v>
      </c>
      <c r="C2720" t="s">
        <v>633</v>
      </c>
      <c r="D2720" t="s">
        <v>188</v>
      </c>
      <c r="E2720" t="s">
        <v>292</v>
      </c>
      <c r="F2720" s="347">
        <f>IF(InpOverride!F2720="",F_Inputs!F2720,InpOverride!F2720)</f>
        <v>0</v>
      </c>
      <c r="G2720" s="347">
        <f>IF(InpOverride!G2720="",F_Inputs!G2720,InpOverride!G2720)</f>
        <v>0</v>
      </c>
      <c r="H2720" s="347">
        <f>IF(InpOverride!H2720="",F_Inputs!H2720,InpOverride!H2720)</f>
        <v>0</v>
      </c>
      <c r="I2720" s="347">
        <f>IF(InpOverride!I2720="",F_Inputs!I2720,InpOverride!I2720)</f>
        <v>776369</v>
      </c>
      <c r="J2720" s="347">
        <f>IF(InpOverride!J2720="",F_Inputs!J2720,InpOverride!J2720)</f>
        <v>0</v>
      </c>
      <c r="K2720" s="347">
        <f>IF(InpOverride!K2720="",F_Inputs!K2720,InpOverride!K2720)</f>
        <v>0</v>
      </c>
      <c r="L2720" s="347">
        <f>IF(InpOverride!L2720="",F_Inputs!L2720,InpOverride!L2720)</f>
        <v>0</v>
      </c>
      <c r="M2720" s="347">
        <f>IF(InpOverride!M2720="",F_Inputs!M2720,InpOverride!M2720)</f>
        <v>0</v>
      </c>
    </row>
    <row r="2721" spans="1:13" x14ac:dyDescent="0.35">
      <c r="A2721" t="s">
        <v>143</v>
      </c>
      <c r="B2721" t="s">
        <v>634</v>
      </c>
      <c r="C2721" t="s">
        <v>635</v>
      </c>
      <c r="D2721" t="s">
        <v>636</v>
      </c>
      <c r="E2721" t="s">
        <v>292</v>
      </c>
      <c r="F2721" s="347">
        <f>IF(InpOverride!F2721="",F_Inputs!F2721,InpOverride!F2721)</f>
        <v>0</v>
      </c>
      <c r="G2721" s="347">
        <f>IF(InpOverride!G2721="",F_Inputs!G2721,InpOverride!G2721)</f>
        <v>0</v>
      </c>
      <c r="H2721" s="347">
        <f>IF(InpOverride!H2721="",F_Inputs!H2721,InpOverride!H2721)</f>
        <v>0</v>
      </c>
      <c r="I2721" s="347">
        <f>IF(InpOverride!I2721="",F_Inputs!I2721,InpOverride!I2721)</f>
        <v>0</v>
      </c>
      <c r="J2721" s="347">
        <f>IF(InpOverride!J2721="",F_Inputs!J2721,InpOverride!J2721)</f>
        <v>0</v>
      </c>
      <c r="K2721" s="347">
        <f>IF(InpOverride!K2721="",F_Inputs!K2721,InpOverride!K2721)</f>
        <v>0</v>
      </c>
      <c r="L2721" s="347">
        <f>IF(InpOverride!L2721="",F_Inputs!L2721,InpOverride!L2721)</f>
        <v>0</v>
      </c>
      <c r="M2721" s="347">
        <f>IF(InpOverride!M2721="",F_Inputs!M2721,InpOverride!M2721)</f>
        <v>0</v>
      </c>
    </row>
    <row r="2722" spans="1:13" x14ac:dyDescent="0.35">
      <c r="A2722" t="s">
        <v>143</v>
      </c>
      <c r="B2722" t="s">
        <v>637</v>
      </c>
      <c r="C2722" t="s">
        <v>638</v>
      </c>
      <c r="D2722" t="s">
        <v>636</v>
      </c>
      <c r="E2722" t="s">
        <v>292</v>
      </c>
      <c r="F2722" s="347">
        <f>IF(InpOverride!F2722="",F_Inputs!F2722,InpOverride!F2722)</f>
        <v>0</v>
      </c>
      <c r="G2722" s="347">
        <f>IF(InpOverride!G2722="",F_Inputs!G2722,InpOverride!G2722)</f>
        <v>0</v>
      </c>
      <c r="H2722" s="347">
        <f>IF(InpOverride!H2722="",F_Inputs!H2722,InpOverride!H2722)</f>
        <v>0</v>
      </c>
      <c r="I2722" s="347">
        <f>IF(InpOverride!I2722="",F_Inputs!I2722,InpOverride!I2722)</f>
        <v>0</v>
      </c>
      <c r="J2722" s="347">
        <f>IF(InpOverride!J2722="",F_Inputs!J2722,InpOverride!J2722)</f>
        <v>0</v>
      </c>
      <c r="K2722" s="347">
        <f>IF(InpOverride!K2722="",F_Inputs!K2722,InpOverride!K2722)</f>
        <v>0</v>
      </c>
      <c r="L2722" s="347">
        <f>IF(InpOverride!L2722="",F_Inputs!L2722,InpOverride!L2722)</f>
        <v>0</v>
      </c>
      <c r="M2722" s="347">
        <f>IF(InpOverride!M2722="",F_Inputs!M2722,InpOverride!M2722)</f>
        <v>0</v>
      </c>
    </row>
    <row r="2723" spans="1:13" x14ac:dyDescent="0.35">
      <c r="A2723" t="s">
        <v>143</v>
      </c>
      <c r="B2723" t="s">
        <v>639</v>
      </c>
      <c r="C2723" t="s">
        <v>640</v>
      </c>
      <c r="D2723" t="s">
        <v>176</v>
      </c>
      <c r="E2723" t="s">
        <v>292</v>
      </c>
      <c r="F2723" s="347">
        <f>IF(InpOverride!F2723="",F_Inputs!F2723,InpOverride!F2723)</f>
        <v>0</v>
      </c>
      <c r="G2723" s="347">
        <f>IF(InpOverride!G2723="",F_Inputs!G2723,InpOverride!G2723)</f>
        <v>0</v>
      </c>
      <c r="H2723" s="347">
        <f>IF(InpOverride!H2723="",F_Inputs!H2723,InpOverride!H2723)</f>
        <v>0</v>
      </c>
      <c r="I2723" s="347">
        <f>IF(InpOverride!I2723="",F_Inputs!I2723,InpOverride!I2723)</f>
        <v>0</v>
      </c>
      <c r="J2723" s="347">
        <f>IF(InpOverride!J2723="",F_Inputs!J2723,InpOverride!J2723)</f>
        <v>0</v>
      </c>
      <c r="K2723" s="347">
        <f>IF(InpOverride!K2723="",F_Inputs!K2723,InpOverride!K2723)</f>
        <v>0</v>
      </c>
      <c r="L2723" s="347">
        <f>IF(InpOverride!L2723="",F_Inputs!L2723,InpOverride!L2723)</f>
        <v>0</v>
      </c>
      <c r="M2723" s="347">
        <f>IF(InpOverride!M2723="",F_Inputs!M2723,InpOverride!M2723)</f>
        <v>0</v>
      </c>
    </row>
    <row r="2724" spans="1:13" x14ac:dyDescent="0.35">
      <c r="A2724" t="s">
        <v>143</v>
      </c>
      <c r="B2724" t="s">
        <v>641</v>
      </c>
      <c r="C2724" t="s">
        <v>642</v>
      </c>
      <c r="D2724" t="s">
        <v>636</v>
      </c>
      <c r="E2724" t="s">
        <v>292</v>
      </c>
      <c r="F2724" s="347">
        <f>IF(InpOverride!F2724="",F_Inputs!F2724,InpOverride!F2724)</f>
        <v>0</v>
      </c>
      <c r="G2724" s="347">
        <f>IF(InpOverride!G2724="",F_Inputs!G2724,InpOverride!G2724)</f>
        <v>0</v>
      </c>
      <c r="H2724" s="347">
        <f>IF(InpOverride!H2724="",F_Inputs!H2724,InpOverride!H2724)</f>
        <v>0</v>
      </c>
      <c r="I2724" s="347">
        <f>IF(InpOverride!I2724="",F_Inputs!I2724,InpOverride!I2724)</f>
        <v>0</v>
      </c>
      <c r="J2724" s="347">
        <f>IF(InpOverride!J2724="",F_Inputs!J2724,InpOverride!J2724)</f>
        <v>0</v>
      </c>
      <c r="K2724" s="347">
        <f>IF(InpOverride!K2724="",F_Inputs!K2724,InpOverride!K2724)</f>
        <v>0</v>
      </c>
      <c r="L2724" s="347">
        <f>IF(InpOverride!L2724="",F_Inputs!L2724,InpOverride!L2724)</f>
        <v>0</v>
      </c>
      <c r="M2724" s="347">
        <f>IF(InpOverride!M2724="",F_Inputs!M2724,InpOverride!M2724)</f>
        <v>0</v>
      </c>
    </row>
    <row r="2725" spans="1:13" x14ac:dyDescent="0.35">
      <c r="A2725" t="s">
        <v>143</v>
      </c>
      <c r="B2725" t="s">
        <v>643</v>
      </c>
      <c r="C2725" t="s">
        <v>644</v>
      </c>
      <c r="D2725" t="s">
        <v>176</v>
      </c>
      <c r="E2725" t="s">
        <v>292</v>
      </c>
      <c r="F2725" s="347">
        <f>IF(InpOverride!F2725="",F_Inputs!F2725,InpOverride!F2725)</f>
        <v>0</v>
      </c>
      <c r="G2725" s="347">
        <f>IF(InpOverride!G2725="",F_Inputs!G2725,InpOverride!G2725)</f>
        <v>0</v>
      </c>
      <c r="H2725" s="347">
        <f>IF(InpOverride!H2725="",F_Inputs!H2725,InpOverride!H2725)</f>
        <v>0</v>
      </c>
      <c r="I2725" s="347">
        <f>IF(InpOverride!I2725="",F_Inputs!I2725,InpOverride!I2725)</f>
        <v>0</v>
      </c>
      <c r="J2725" s="347">
        <f>IF(InpOverride!J2725="",F_Inputs!J2725,InpOverride!J2725)</f>
        <v>0</v>
      </c>
      <c r="K2725" s="347">
        <f>IF(InpOverride!K2725="",F_Inputs!K2725,InpOverride!K2725)</f>
        <v>0</v>
      </c>
      <c r="L2725" s="347">
        <f>IF(InpOverride!L2725="",F_Inputs!L2725,InpOverride!L2725)</f>
        <v>0</v>
      </c>
      <c r="M2725" s="347">
        <f>IF(InpOverride!M2725="",F_Inputs!M2725,InpOverride!M2725)</f>
        <v>0</v>
      </c>
    </row>
    <row r="2726" spans="1:13" x14ac:dyDescent="0.35">
      <c r="A2726" t="s">
        <v>143</v>
      </c>
      <c r="B2726" t="s">
        <v>645</v>
      </c>
      <c r="C2726" t="s">
        <v>646</v>
      </c>
      <c r="D2726" t="s">
        <v>636</v>
      </c>
      <c r="E2726" t="s">
        <v>292</v>
      </c>
      <c r="F2726" s="347">
        <f>IF(InpOverride!F2726="",F_Inputs!F2726,InpOverride!F2726)</f>
        <v>0</v>
      </c>
      <c r="G2726" s="347">
        <f>IF(InpOverride!G2726="",F_Inputs!G2726,InpOverride!G2726)</f>
        <v>0</v>
      </c>
      <c r="H2726" s="347">
        <f>IF(InpOverride!H2726="",F_Inputs!H2726,InpOverride!H2726)</f>
        <v>0</v>
      </c>
      <c r="I2726" s="347">
        <f>IF(InpOverride!I2726="",F_Inputs!I2726,InpOverride!I2726)</f>
        <v>0</v>
      </c>
      <c r="J2726" s="347">
        <f>IF(InpOverride!J2726="",F_Inputs!J2726,InpOverride!J2726)</f>
        <v>0</v>
      </c>
      <c r="K2726" s="347">
        <f>IF(InpOverride!K2726="",F_Inputs!K2726,InpOverride!K2726)</f>
        <v>0</v>
      </c>
      <c r="L2726" s="347">
        <f>IF(InpOverride!L2726="",F_Inputs!L2726,InpOverride!L2726)</f>
        <v>0</v>
      </c>
      <c r="M2726" s="347">
        <f>IF(InpOverride!M2726="",F_Inputs!M2726,InpOverride!M2726)</f>
        <v>0</v>
      </c>
    </row>
    <row r="2727" spans="1:13" x14ac:dyDescent="0.35">
      <c r="A2727" t="s">
        <v>143</v>
      </c>
      <c r="B2727" t="s">
        <v>647</v>
      </c>
      <c r="C2727" t="s">
        <v>648</v>
      </c>
      <c r="D2727" t="s">
        <v>176</v>
      </c>
      <c r="E2727" t="s">
        <v>292</v>
      </c>
      <c r="F2727" s="347">
        <f>IF(InpOverride!F2727="",F_Inputs!F2727,InpOverride!F2727)</f>
        <v>0</v>
      </c>
      <c r="G2727" s="347">
        <f>IF(InpOverride!G2727="",F_Inputs!G2727,InpOverride!G2727)</f>
        <v>0</v>
      </c>
      <c r="H2727" s="347">
        <f>IF(InpOverride!H2727="",F_Inputs!H2727,InpOverride!H2727)</f>
        <v>0</v>
      </c>
      <c r="I2727" s="347">
        <f>IF(InpOverride!I2727="",F_Inputs!I2727,InpOverride!I2727)</f>
        <v>0</v>
      </c>
      <c r="J2727" s="347">
        <f>IF(InpOverride!J2727="",F_Inputs!J2727,InpOverride!J2727)</f>
        <v>0</v>
      </c>
      <c r="K2727" s="347">
        <f>IF(InpOverride!K2727="",F_Inputs!K2727,InpOverride!K2727)</f>
        <v>0</v>
      </c>
      <c r="L2727" s="347">
        <f>IF(InpOverride!L2727="",F_Inputs!L2727,InpOverride!L2727)</f>
        <v>0</v>
      </c>
      <c r="M2727" s="347">
        <f>IF(InpOverride!M2727="",F_Inputs!M2727,InpOverride!M2727)</f>
        <v>0</v>
      </c>
    </row>
    <row r="2728" spans="1:13" x14ac:dyDescent="0.35">
      <c r="A2728" t="s">
        <v>143</v>
      </c>
      <c r="B2728" t="s">
        <v>649</v>
      </c>
      <c r="C2728" t="s">
        <v>650</v>
      </c>
      <c r="D2728" t="s">
        <v>176</v>
      </c>
      <c r="E2728" t="s">
        <v>292</v>
      </c>
      <c r="F2728" s="347">
        <f>IF(InpOverride!F2728="",F_Inputs!F2728,InpOverride!F2728)</f>
        <v>0</v>
      </c>
      <c r="G2728" s="347">
        <f>IF(InpOverride!G2728="",F_Inputs!G2728,InpOverride!G2728)</f>
        <v>0</v>
      </c>
      <c r="H2728" s="347">
        <f>IF(InpOverride!H2728="",F_Inputs!H2728,InpOverride!H2728)</f>
        <v>0</v>
      </c>
      <c r="I2728" s="347">
        <f>IF(InpOverride!I2728="",F_Inputs!I2728,InpOverride!I2728)</f>
        <v>0</v>
      </c>
      <c r="J2728" s="347">
        <f>IF(InpOverride!J2728="",F_Inputs!J2728,InpOverride!J2728)</f>
        <v>0</v>
      </c>
      <c r="K2728" s="347">
        <f>IF(InpOverride!K2728="",F_Inputs!K2728,InpOverride!K2728)</f>
        <v>0</v>
      </c>
      <c r="L2728" s="347">
        <f>IF(InpOverride!L2728="",F_Inputs!L2728,InpOverride!L2728)</f>
        <v>0</v>
      </c>
      <c r="M2728" s="347">
        <f>IF(InpOverride!M2728="",F_Inputs!M2728,InpOverride!M2728)</f>
        <v>0</v>
      </c>
    </row>
    <row r="2729" spans="1:13" x14ac:dyDescent="0.35">
      <c r="A2729" t="s">
        <v>143</v>
      </c>
      <c r="B2729" t="s">
        <v>651</v>
      </c>
      <c r="C2729" t="s">
        <v>652</v>
      </c>
      <c r="D2729" t="s">
        <v>176</v>
      </c>
      <c r="E2729" t="s">
        <v>292</v>
      </c>
      <c r="F2729" s="347">
        <f>IF(InpOverride!F2729="",F_Inputs!F2729,InpOverride!F2729)</f>
        <v>0</v>
      </c>
      <c r="G2729" s="347">
        <f>IF(InpOverride!G2729="",F_Inputs!G2729,InpOverride!G2729)</f>
        <v>0</v>
      </c>
      <c r="H2729" s="347">
        <f>IF(InpOverride!H2729="",F_Inputs!H2729,InpOverride!H2729)</f>
        <v>0</v>
      </c>
      <c r="I2729" s="347">
        <f>IF(InpOverride!I2729="",F_Inputs!I2729,InpOverride!I2729)</f>
        <v>0</v>
      </c>
      <c r="J2729" s="347">
        <f>IF(InpOverride!J2729="",F_Inputs!J2729,InpOverride!J2729)</f>
        <v>0</v>
      </c>
      <c r="K2729" s="347">
        <f>IF(InpOverride!K2729="",F_Inputs!K2729,InpOverride!K2729)</f>
        <v>0</v>
      </c>
      <c r="L2729" s="347">
        <f>IF(InpOverride!L2729="",F_Inputs!L2729,InpOverride!L2729)</f>
        <v>0</v>
      </c>
      <c r="M2729" s="347">
        <f>IF(InpOverride!M2729="",F_Inputs!M2729,InpOverride!M2729)</f>
        <v>0</v>
      </c>
    </row>
    <row r="2730" spans="1:13" x14ac:dyDescent="0.35">
      <c r="A2730" t="s">
        <v>143</v>
      </c>
      <c r="B2730" t="s">
        <v>653</v>
      </c>
      <c r="C2730" t="s">
        <v>654</v>
      </c>
      <c r="D2730" t="s">
        <v>176</v>
      </c>
      <c r="E2730" t="s">
        <v>292</v>
      </c>
      <c r="F2730" s="347">
        <f>IF(InpOverride!F2730="",F_Inputs!F2730,InpOverride!F2730)</f>
        <v>0</v>
      </c>
      <c r="G2730" s="347">
        <f>IF(InpOverride!G2730="",F_Inputs!G2730,InpOverride!G2730)</f>
        <v>0</v>
      </c>
      <c r="H2730" s="347">
        <f>IF(InpOverride!H2730="",F_Inputs!H2730,InpOverride!H2730)</f>
        <v>0</v>
      </c>
      <c r="I2730" s="347">
        <f>IF(InpOverride!I2730="",F_Inputs!I2730,InpOverride!I2730)</f>
        <v>0</v>
      </c>
      <c r="J2730" s="347">
        <f>IF(InpOverride!J2730="",F_Inputs!J2730,InpOverride!J2730)</f>
        <v>0</v>
      </c>
      <c r="K2730" s="347">
        <f>IF(InpOverride!K2730="",F_Inputs!K2730,InpOverride!K2730)</f>
        <v>0</v>
      </c>
      <c r="L2730" s="347">
        <f>IF(InpOverride!L2730="",F_Inputs!L2730,InpOverride!L2730)</f>
        <v>0</v>
      </c>
      <c r="M2730" s="347">
        <f>IF(InpOverride!M2730="",F_Inputs!M2730,InpOverride!M2730)</f>
        <v>0</v>
      </c>
    </row>
    <row r="2731" spans="1:13" x14ac:dyDescent="0.35">
      <c r="A2731" t="s">
        <v>143</v>
      </c>
      <c r="B2731" t="s">
        <v>655</v>
      </c>
      <c r="C2731" t="s">
        <v>656</v>
      </c>
      <c r="D2731" t="s">
        <v>189</v>
      </c>
      <c r="E2731" t="s">
        <v>292</v>
      </c>
      <c r="F2731" s="347">
        <f>IF(InpOverride!F2731="",F_Inputs!F2731,InpOverride!F2731)</f>
        <v>0</v>
      </c>
      <c r="G2731" s="347">
        <f>IF(InpOverride!G2731="",F_Inputs!G2731,InpOverride!G2731)</f>
        <v>0</v>
      </c>
      <c r="H2731" s="347">
        <f>IF(InpOverride!H2731="",F_Inputs!H2731,InpOverride!H2731)</f>
        <v>0</v>
      </c>
      <c r="I2731" s="347">
        <f>IF(InpOverride!I2731="",F_Inputs!I2731,InpOverride!I2731)</f>
        <v>0</v>
      </c>
      <c r="J2731" s="347">
        <f>IF(InpOverride!J2731="",F_Inputs!J2731,InpOverride!J2731)</f>
        <v>0</v>
      </c>
      <c r="K2731" s="347">
        <f>IF(InpOverride!K2731="",F_Inputs!K2731,InpOverride!K2731)</f>
        <v>0</v>
      </c>
      <c r="L2731" s="347">
        <f>IF(InpOverride!L2731="",F_Inputs!L2731,InpOverride!L2731)</f>
        <v>0</v>
      </c>
      <c r="M2731" s="347">
        <f>IF(InpOverride!M2731="",F_Inputs!M2731,InpOverride!M2731)</f>
        <v>0</v>
      </c>
    </row>
    <row r="2732" spans="1:13" x14ac:dyDescent="0.35">
      <c r="A2732" t="s">
        <v>143</v>
      </c>
      <c r="B2732" t="s">
        <v>657</v>
      </c>
      <c r="C2732" t="s">
        <v>658</v>
      </c>
      <c r="D2732" t="s">
        <v>170</v>
      </c>
      <c r="E2732" t="s">
        <v>292</v>
      </c>
      <c r="F2732" s="347">
        <f>IF(InpOverride!F2732="",F_Inputs!F2732,InpOverride!F2732)</f>
        <v>0</v>
      </c>
      <c r="G2732" s="347">
        <f>IF(InpOverride!G2732="",F_Inputs!G2732,InpOverride!G2732)</f>
        <v>0</v>
      </c>
      <c r="H2732" s="347">
        <f>IF(InpOverride!H2732="",F_Inputs!H2732,InpOverride!H2732)</f>
        <v>0</v>
      </c>
      <c r="I2732" s="347">
        <f>IF(InpOverride!I2732="",F_Inputs!I2732,InpOverride!I2732)</f>
        <v>1E-3</v>
      </c>
      <c r="J2732" s="347">
        <f>IF(InpOverride!J2732="",F_Inputs!J2732,InpOverride!J2732)</f>
        <v>0</v>
      </c>
      <c r="K2732" s="347">
        <f>IF(InpOverride!K2732="",F_Inputs!K2732,InpOverride!K2732)</f>
        <v>0</v>
      </c>
      <c r="L2732" s="347">
        <f>IF(InpOverride!L2732="",F_Inputs!L2732,InpOverride!L2732)</f>
        <v>0</v>
      </c>
      <c r="M2732" s="347">
        <f>IF(InpOverride!M2732="",F_Inputs!M2732,InpOverride!M2732)</f>
        <v>0</v>
      </c>
    </row>
    <row r="2733" spans="1:13" x14ac:dyDescent="0.35">
      <c r="A2733" t="s">
        <v>143</v>
      </c>
      <c r="B2733" t="s">
        <v>659</v>
      </c>
      <c r="C2733" t="s">
        <v>660</v>
      </c>
      <c r="D2733" t="s">
        <v>170</v>
      </c>
      <c r="E2733" t="s">
        <v>292</v>
      </c>
      <c r="F2733" s="347">
        <f>IF(InpOverride!F2733="",F_Inputs!F2733,InpOverride!F2733)</f>
        <v>0</v>
      </c>
      <c r="G2733" s="347">
        <f>IF(InpOverride!G2733="",F_Inputs!G2733,InpOverride!G2733)</f>
        <v>0</v>
      </c>
      <c r="H2733" s="347">
        <f>IF(InpOverride!H2733="",F_Inputs!H2733,InpOverride!H2733)</f>
        <v>0</v>
      </c>
      <c r="I2733" s="347">
        <f>IF(InpOverride!I2733="",F_Inputs!I2733,InpOverride!I2733)</f>
        <v>0</v>
      </c>
      <c r="J2733" s="347">
        <f>IF(InpOverride!J2733="",F_Inputs!J2733,InpOverride!J2733)</f>
        <v>0</v>
      </c>
      <c r="K2733" s="347">
        <f>IF(InpOverride!K2733="",F_Inputs!K2733,InpOverride!K2733)</f>
        <v>0</v>
      </c>
      <c r="L2733" s="347">
        <f>IF(InpOverride!L2733="",F_Inputs!L2733,InpOverride!L2733)</f>
        <v>0</v>
      </c>
      <c r="M2733" s="347">
        <f>IF(InpOverride!M2733="",F_Inputs!M2733,InpOverride!M2733)</f>
        <v>0</v>
      </c>
    </row>
    <row r="2734" spans="1:13" x14ac:dyDescent="0.35">
      <c r="A2734" t="s">
        <v>145</v>
      </c>
      <c r="B2734" t="s">
        <v>290</v>
      </c>
      <c r="C2734" t="s">
        <v>291</v>
      </c>
      <c r="D2734" t="s">
        <v>170</v>
      </c>
      <c r="E2734" t="s">
        <v>292</v>
      </c>
      <c r="F2734" s="347">
        <f>IF(InpOverride!F2734="",F_Inputs!F2734,InpOverride!F2734)</f>
        <v>0</v>
      </c>
      <c r="G2734" s="347">
        <f>IF(InpOverride!G2734="",F_Inputs!G2734,InpOverride!G2734)</f>
        <v>0</v>
      </c>
      <c r="H2734" s="347">
        <f>IF(InpOverride!H2734="",F_Inputs!H2734,InpOverride!H2734)</f>
        <v>0</v>
      </c>
      <c r="I2734" s="347">
        <f>IF(InpOverride!I2734="",F_Inputs!I2734,InpOverride!I2734)</f>
        <v>4.5389999999999997</v>
      </c>
      <c r="J2734" s="347">
        <f>IF(InpOverride!J2734="",F_Inputs!J2734,InpOverride!J2734)</f>
        <v>0</v>
      </c>
      <c r="K2734" s="347">
        <f>IF(InpOverride!K2734="",F_Inputs!K2734,InpOverride!K2734)</f>
        <v>0</v>
      </c>
      <c r="L2734" s="347">
        <f>IF(InpOverride!L2734="",F_Inputs!L2734,InpOverride!L2734)</f>
        <v>0</v>
      </c>
      <c r="M2734" s="347">
        <f>IF(InpOverride!M2734="",F_Inputs!M2734,InpOverride!M2734)</f>
        <v>0</v>
      </c>
    </row>
    <row r="2735" spans="1:13" x14ac:dyDescent="0.35">
      <c r="A2735" t="s">
        <v>145</v>
      </c>
      <c r="B2735" t="s">
        <v>293</v>
      </c>
      <c r="C2735" t="s">
        <v>294</v>
      </c>
      <c r="D2735" t="s">
        <v>172</v>
      </c>
      <c r="E2735" t="s">
        <v>292</v>
      </c>
      <c r="F2735" s="347">
        <f>IF(InpOverride!F2735="",F_Inputs!F2735,InpOverride!F2735)</f>
        <v>0</v>
      </c>
      <c r="G2735" s="347">
        <f>IF(InpOverride!G2735="",F_Inputs!G2735,InpOverride!G2735)</f>
        <v>0</v>
      </c>
      <c r="H2735" s="347">
        <f>IF(InpOverride!H2735="",F_Inputs!H2735,InpOverride!H2735)</f>
        <v>0</v>
      </c>
      <c r="I2735" s="347">
        <f>IF(InpOverride!I2735="",F_Inputs!I2735,InpOverride!I2735)</f>
        <v>299.00599999999997</v>
      </c>
      <c r="J2735" s="347">
        <f>IF(InpOverride!J2735="",F_Inputs!J2735,InpOverride!J2735)</f>
        <v>0</v>
      </c>
      <c r="K2735" s="347">
        <f>IF(InpOverride!K2735="",F_Inputs!K2735,InpOverride!K2735)</f>
        <v>0</v>
      </c>
      <c r="L2735" s="347">
        <f>IF(InpOverride!L2735="",F_Inputs!L2735,InpOverride!L2735)</f>
        <v>0</v>
      </c>
      <c r="M2735" s="347">
        <f>IF(InpOverride!M2735="",F_Inputs!M2735,InpOverride!M2735)</f>
        <v>0</v>
      </c>
    </row>
    <row r="2736" spans="1:13" x14ac:dyDescent="0.35">
      <c r="A2736" t="s">
        <v>145</v>
      </c>
      <c r="B2736" t="s">
        <v>295</v>
      </c>
      <c r="C2736" t="s">
        <v>296</v>
      </c>
      <c r="D2736" t="s">
        <v>188</v>
      </c>
      <c r="E2736" t="s">
        <v>292</v>
      </c>
      <c r="F2736" s="347">
        <f>IF(InpOverride!F2736="",F_Inputs!F2736,InpOverride!F2736)</f>
        <v>0</v>
      </c>
      <c r="G2736" s="347">
        <f>IF(InpOverride!G2736="",F_Inputs!G2736,InpOverride!G2736)</f>
        <v>0</v>
      </c>
      <c r="H2736" s="347">
        <f>IF(InpOverride!H2736="",F_Inputs!H2736,InpOverride!H2736)</f>
        <v>2.8000000000000001E-2</v>
      </c>
      <c r="I2736" s="347">
        <f>IF(InpOverride!I2736="",F_Inputs!I2736,InpOverride!I2736)</f>
        <v>0.56999999999999995</v>
      </c>
      <c r="J2736" s="347">
        <f>IF(InpOverride!J2736="",F_Inputs!J2736,InpOverride!J2736)</f>
        <v>0</v>
      </c>
      <c r="K2736" s="347">
        <f>IF(InpOverride!K2736="",F_Inputs!K2736,InpOverride!K2736)</f>
        <v>0</v>
      </c>
      <c r="L2736" s="347">
        <f>IF(InpOverride!L2736="",F_Inputs!L2736,InpOverride!L2736)</f>
        <v>0</v>
      </c>
      <c r="M2736" s="347">
        <f>IF(InpOverride!M2736="",F_Inputs!M2736,InpOverride!M2736)</f>
        <v>0</v>
      </c>
    </row>
    <row r="2737" spans="1:13" x14ac:dyDescent="0.35">
      <c r="A2737" t="s">
        <v>145</v>
      </c>
      <c r="B2737" t="s">
        <v>297</v>
      </c>
      <c r="C2737" t="s">
        <v>298</v>
      </c>
      <c r="D2737" t="s">
        <v>205</v>
      </c>
      <c r="E2737" t="s">
        <v>292</v>
      </c>
      <c r="F2737" s="347">
        <f>IF(InpOverride!F2737="",F_Inputs!F2737,InpOverride!F2737)</f>
        <v>0</v>
      </c>
      <c r="G2737" s="347">
        <f>IF(InpOverride!G2737="",F_Inputs!G2737,InpOverride!G2737)</f>
        <v>0</v>
      </c>
      <c r="H2737" s="347">
        <f>IF(InpOverride!H2737="",F_Inputs!H2737,InpOverride!H2737)</f>
        <v>0</v>
      </c>
      <c r="I2737" s="347" t="str">
        <f>IF(InpOverride!I2737="",F_Inputs!I2737,InpOverride!I2737)</f>
        <v>Yes</v>
      </c>
      <c r="J2737" s="347">
        <f>IF(InpOverride!J2737="",F_Inputs!J2737,InpOverride!J2737)</f>
        <v>0</v>
      </c>
      <c r="K2737" s="347">
        <f>IF(InpOverride!K2737="",F_Inputs!K2737,InpOverride!K2737)</f>
        <v>0</v>
      </c>
      <c r="L2737" s="347">
        <f>IF(InpOverride!L2737="",F_Inputs!L2737,InpOverride!L2737)</f>
        <v>0</v>
      </c>
      <c r="M2737" s="347">
        <f>IF(InpOverride!M2737="",F_Inputs!M2737,InpOverride!M2737)</f>
        <v>0</v>
      </c>
    </row>
    <row r="2738" spans="1:13" x14ac:dyDescent="0.35">
      <c r="A2738" t="s">
        <v>145</v>
      </c>
      <c r="B2738" t="s">
        <v>300</v>
      </c>
      <c r="C2738" t="s">
        <v>301</v>
      </c>
      <c r="D2738" t="s">
        <v>170</v>
      </c>
      <c r="E2738" t="s">
        <v>292</v>
      </c>
      <c r="F2738" s="347">
        <f>IF(InpOverride!F2738="",F_Inputs!F2738,InpOverride!F2738)</f>
        <v>0</v>
      </c>
      <c r="G2738" s="347">
        <f>IF(InpOverride!G2738="",F_Inputs!G2738,InpOverride!G2738)</f>
        <v>0</v>
      </c>
      <c r="H2738" s="347">
        <f>IF(InpOverride!H2738="",F_Inputs!H2738,InpOverride!H2738)</f>
        <v>0</v>
      </c>
      <c r="I2738" s="347">
        <f>IF(InpOverride!I2738="",F_Inputs!I2738,InpOverride!I2738)</f>
        <v>0</v>
      </c>
      <c r="J2738" s="347">
        <f>IF(InpOverride!J2738="",F_Inputs!J2738,InpOverride!J2738)</f>
        <v>0</v>
      </c>
      <c r="K2738" s="347">
        <f>IF(InpOverride!K2738="",F_Inputs!K2738,InpOverride!K2738)</f>
        <v>0</v>
      </c>
      <c r="L2738" s="347">
        <f>IF(InpOverride!L2738="",F_Inputs!L2738,InpOverride!L2738)</f>
        <v>0</v>
      </c>
      <c r="M2738" s="347">
        <f>IF(InpOverride!M2738="",F_Inputs!M2738,InpOverride!M2738)</f>
        <v>0</v>
      </c>
    </row>
    <row r="2739" spans="1:13" x14ac:dyDescent="0.35">
      <c r="A2739" t="s">
        <v>145</v>
      </c>
      <c r="B2739" t="s">
        <v>302</v>
      </c>
      <c r="C2739" t="s">
        <v>303</v>
      </c>
      <c r="D2739" t="s">
        <v>170</v>
      </c>
      <c r="E2739" t="s">
        <v>292</v>
      </c>
      <c r="F2739" s="347">
        <f>IF(InpOverride!F2739="",F_Inputs!F2739,InpOverride!F2739)</f>
        <v>0</v>
      </c>
      <c r="G2739" s="347">
        <f>IF(InpOverride!G2739="",F_Inputs!G2739,InpOverride!G2739)</f>
        <v>0</v>
      </c>
      <c r="H2739" s="347">
        <f>IF(InpOverride!H2739="",F_Inputs!H2739,InpOverride!H2739)</f>
        <v>0</v>
      </c>
      <c r="I2739" s="347">
        <f>IF(InpOverride!I2739="",F_Inputs!I2739,InpOverride!I2739)</f>
        <v>-0.22600000000000001</v>
      </c>
      <c r="J2739" s="347">
        <f>IF(InpOverride!J2739="",F_Inputs!J2739,InpOverride!J2739)</f>
        <v>0</v>
      </c>
      <c r="K2739" s="347">
        <f>IF(InpOverride!K2739="",F_Inputs!K2739,InpOverride!K2739)</f>
        <v>0</v>
      </c>
      <c r="L2739" s="347">
        <f>IF(InpOverride!L2739="",F_Inputs!L2739,InpOverride!L2739)</f>
        <v>0</v>
      </c>
      <c r="M2739" s="347">
        <f>IF(InpOverride!M2739="",F_Inputs!M2739,InpOverride!M2739)</f>
        <v>0</v>
      </c>
    </row>
    <row r="2740" spans="1:13" x14ac:dyDescent="0.35">
      <c r="A2740" t="s">
        <v>145</v>
      </c>
      <c r="B2740" t="s">
        <v>304</v>
      </c>
      <c r="C2740" t="s">
        <v>305</v>
      </c>
      <c r="D2740" t="s">
        <v>186</v>
      </c>
      <c r="E2740" t="s">
        <v>292</v>
      </c>
      <c r="F2740" s="347">
        <f>IF(InpOverride!F2740="",F_Inputs!F2740,InpOverride!F2740)</f>
        <v>0</v>
      </c>
      <c r="G2740" s="347">
        <f>IF(InpOverride!G2740="",F_Inputs!G2740,InpOverride!G2740)</f>
        <v>0</v>
      </c>
      <c r="H2740" s="347">
        <f>IF(InpOverride!H2740="",F_Inputs!H2740,InpOverride!H2740)</f>
        <v>2.3379629629629601E-3</v>
      </c>
      <c r="I2740" s="347">
        <f>IF(InpOverride!I2740="",F_Inputs!I2740,InpOverride!I2740)</f>
        <v>1.9541636771261898E-3</v>
      </c>
      <c r="J2740" s="347">
        <f>IF(InpOverride!J2740="",F_Inputs!J2740,InpOverride!J2740)</f>
        <v>0</v>
      </c>
      <c r="K2740" s="347">
        <f>IF(InpOverride!K2740="",F_Inputs!K2740,InpOverride!K2740)</f>
        <v>0</v>
      </c>
      <c r="L2740" s="347">
        <f>IF(InpOverride!L2740="",F_Inputs!L2740,InpOverride!L2740)</f>
        <v>0</v>
      </c>
      <c r="M2740" s="347">
        <f>IF(InpOverride!M2740="",F_Inputs!M2740,InpOverride!M2740)</f>
        <v>0</v>
      </c>
    </row>
    <row r="2741" spans="1:13" x14ac:dyDescent="0.35">
      <c r="A2741" t="s">
        <v>145</v>
      </c>
      <c r="B2741" t="s">
        <v>306</v>
      </c>
      <c r="C2741" t="s">
        <v>307</v>
      </c>
      <c r="D2741" t="s">
        <v>205</v>
      </c>
      <c r="E2741" t="s">
        <v>292</v>
      </c>
      <c r="F2741" s="347">
        <f>IF(InpOverride!F2741="",F_Inputs!F2741,InpOverride!F2741)</f>
        <v>0</v>
      </c>
      <c r="G2741" s="347">
        <f>IF(InpOverride!G2741="",F_Inputs!G2741,InpOverride!G2741)</f>
        <v>0</v>
      </c>
      <c r="H2741" s="347">
        <f>IF(InpOverride!H2741="",F_Inputs!H2741,InpOverride!H2741)</f>
        <v>0</v>
      </c>
      <c r="I2741" s="347" t="str">
        <f>IF(InpOverride!I2741="",F_Inputs!I2741,InpOverride!I2741)</f>
        <v>Yes</v>
      </c>
      <c r="J2741" s="347">
        <f>IF(InpOverride!J2741="",F_Inputs!J2741,InpOverride!J2741)</f>
        <v>0</v>
      </c>
      <c r="K2741" s="347">
        <f>IF(InpOverride!K2741="",F_Inputs!K2741,InpOverride!K2741)</f>
        <v>0</v>
      </c>
      <c r="L2741" s="347">
        <f>IF(InpOverride!L2741="",F_Inputs!L2741,InpOverride!L2741)</f>
        <v>0</v>
      </c>
      <c r="M2741" s="347">
        <f>IF(InpOverride!M2741="",F_Inputs!M2741,InpOverride!M2741)</f>
        <v>0</v>
      </c>
    </row>
    <row r="2742" spans="1:13" x14ac:dyDescent="0.35">
      <c r="A2742" t="s">
        <v>145</v>
      </c>
      <c r="B2742" t="s">
        <v>309</v>
      </c>
      <c r="C2742" t="s">
        <v>310</v>
      </c>
      <c r="D2742" t="s">
        <v>170</v>
      </c>
      <c r="E2742" t="s">
        <v>292</v>
      </c>
      <c r="F2742" s="347">
        <f>IF(InpOverride!F2742="",F_Inputs!F2742,InpOverride!F2742)</f>
        <v>0</v>
      </c>
      <c r="G2742" s="347">
        <f>IF(InpOverride!G2742="",F_Inputs!G2742,InpOverride!G2742)</f>
        <v>0</v>
      </c>
      <c r="H2742" s="347">
        <f>IF(InpOverride!H2742="",F_Inputs!H2742,InpOverride!H2742)</f>
        <v>0</v>
      </c>
      <c r="I2742" s="347">
        <f>IF(InpOverride!I2742="",F_Inputs!I2742,InpOverride!I2742)</f>
        <v>0.25433429704074201</v>
      </c>
      <c r="J2742" s="347">
        <f>IF(InpOverride!J2742="",F_Inputs!J2742,InpOverride!J2742)</f>
        <v>0</v>
      </c>
      <c r="K2742" s="347">
        <f>IF(InpOverride!K2742="",F_Inputs!K2742,InpOverride!K2742)</f>
        <v>0</v>
      </c>
      <c r="L2742" s="347">
        <f>IF(InpOverride!L2742="",F_Inputs!L2742,InpOverride!L2742)</f>
        <v>0</v>
      </c>
      <c r="M2742" s="347">
        <f>IF(InpOverride!M2742="",F_Inputs!M2742,InpOverride!M2742)</f>
        <v>0</v>
      </c>
    </row>
    <row r="2743" spans="1:13" x14ac:dyDescent="0.35">
      <c r="A2743" t="s">
        <v>145</v>
      </c>
      <c r="B2743" t="s">
        <v>311</v>
      </c>
      <c r="C2743" t="s">
        <v>312</v>
      </c>
      <c r="D2743" t="s">
        <v>170</v>
      </c>
      <c r="E2743" t="s">
        <v>292</v>
      </c>
      <c r="F2743" s="347">
        <f>IF(InpOverride!F2743="",F_Inputs!F2743,InpOverride!F2743)</f>
        <v>0</v>
      </c>
      <c r="G2743" s="347">
        <f>IF(InpOverride!G2743="",F_Inputs!G2743,InpOverride!G2743)</f>
        <v>0</v>
      </c>
      <c r="H2743" s="347">
        <f>IF(InpOverride!H2743="",F_Inputs!H2743,InpOverride!H2743)</f>
        <v>0</v>
      </c>
      <c r="I2743" s="347">
        <f>IF(InpOverride!I2743="",F_Inputs!I2743,InpOverride!I2743)</f>
        <v>0.96299999999999997</v>
      </c>
      <c r="J2743" s="347">
        <f>IF(InpOverride!J2743="",F_Inputs!J2743,InpOverride!J2743)</f>
        <v>0</v>
      </c>
      <c r="K2743" s="347">
        <f>IF(InpOverride!K2743="",F_Inputs!K2743,InpOverride!K2743)</f>
        <v>0</v>
      </c>
      <c r="L2743" s="347">
        <f>IF(InpOverride!L2743="",F_Inputs!L2743,InpOverride!L2743)</f>
        <v>0</v>
      </c>
      <c r="M2743" s="347">
        <f>IF(InpOverride!M2743="",F_Inputs!M2743,InpOverride!M2743)</f>
        <v>0</v>
      </c>
    </row>
    <row r="2744" spans="1:13" x14ac:dyDescent="0.35">
      <c r="A2744" t="s">
        <v>145</v>
      </c>
      <c r="B2744" t="s">
        <v>313</v>
      </c>
      <c r="C2744" t="s">
        <v>314</v>
      </c>
      <c r="D2744" t="s">
        <v>189</v>
      </c>
      <c r="E2744" t="s">
        <v>292</v>
      </c>
      <c r="F2744" s="347">
        <f>IF(InpOverride!F2744="",F_Inputs!F2744,InpOverride!F2744)</f>
        <v>0</v>
      </c>
      <c r="G2744" s="347">
        <f>IF(InpOverride!G2744="",F_Inputs!G2744,InpOverride!G2744)</f>
        <v>0</v>
      </c>
      <c r="H2744" s="347" t="str">
        <f>IF(InpOverride!H2744="",F_Inputs!H2744,InpOverride!H2744)</f>
        <v>n/a</v>
      </c>
      <c r="I2744" s="347">
        <f>IF(InpOverride!I2744="",F_Inputs!I2744,InpOverride!I2744)</f>
        <v>10.563380281690099</v>
      </c>
      <c r="J2744" s="347">
        <f>IF(InpOverride!J2744="",F_Inputs!J2744,InpOverride!J2744)</f>
        <v>0</v>
      </c>
      <c r="K2744" s="347">
        <f>IF(InpOverride!K2744="",F_Inputs!K2744,InpOverride!K2744)</f>
        <v>0</v>
      </c>
      <c r="L2744" s="347">
        <f>IF(InpOverride!L2744="",F_Inputs!L2744,InpOverride!L2744)</f>
        <v>0</v>
      </c>
      <c r="M2744" s="347">
        <f>IF(InpOverride!M2744="",F_Inputs!M2744,InpOverride!M2744)</f>
        <v>0</v>
      </c>
    </row>
    <row r="2745" spans="1:13" x14ac:dyDescent="0.35">
      <c r="A2745" t="s">
        <v>145</v>
      </c>
      <c r="B2745" t="s">
        <v>315</v>
      </c>
      <c r="C2745" t="s">
        <v>316</v>
      </c>
      <c r="D2745" t="s">
        <v>205</v>
      </c>
      <c r="E2745" t="s">
        <v>292</v>
      </c>
      <c r="F2745" s="347">
        <f>IF(InpOverride!F2745="",F_Inputs!F2745,InpOverride!F2745)</f>
        <v>0</v>
      </c>
      <c r="G2745" s="347">
        <f>IF(InpOverride!G2745="",F_Inputs!G2745,InpOverride!G2745)</f>
        <v>0</v>
      </c>
      <c r="H2745" s="347">
        <f>IF(InpOverride!H2745="",F_Inputs!H2745,InpOverride!H2745)</f>
        <v>0</v>
      </c>
      <c r="I2745" s="347" t="str">
        <f>IF(InpOverride!I2745="",F_Inputs!I2745,InpOverride!I2745)</f>
        <v>Yes</v>
      </c>
      <c r="J2745" s="347">
        <f>IF(InpOverride!J2745="",F_Inputs!J2745,InpOverride!J2745)</f>
        <v>0</v>
      </c>
      <c r="K2745" s="347">
        <f>IF(InpOverride!K2745="",F_Inputs!K2745,InpOverride!K2745)</f>
        <v>0</v>
      </c>
      <c r="L2745" s="347">
        <f>IF(InpOverride!L2745="",F_Inputs!L2745,InpOverride!L2745)</f>
        <v>0</v>
      </c>
      <c r="M2745" s="347">
        <f>IF(InpOverride!M2745="",F_Inputs!M2745,InpOverride!M2745)</f>
        <v>0</v>
      </c>
    </row>
    <row r="2746" spans="1:13" x14ac:dyDescent="0.35">
      <c r="A2746" t="s">
        <v>145</v>
      </c>
      <c r="B2746" t="s">
        <v>317</v>
      </c>
      <c r="C2746" t="s">
        <v>318</v>
      </c>
      <c r="D2746" t="s">
        <v>170</v>
      </c>
      <c r="E2746" t="s">
        <v>292</v>
      </c>
      <c r="F2746" s="347">
        <f>IF(InpOverride!F2746="",F_Inputs!F2746,InpOverride!F2746)</f>
        <v>0</v>
      </c>
      <c r="G2746" s="347">
        <f>IF(InpOverride!G2746="",F_Inputs!G2746,InpOverride!G2746)</f>
        <v>0</v>
      </c>
      <c r="H2746" s="347">
        <f>IF(InpOverride!H2746="",F_Inputs!H2746,InpOverride!H2746)</f>
        <v>0</v>
      </c>
      <c r="I2746" s="347">
        <f>IF(InpOverride!I2746="",F_Inputs!I2746,InpOverride!I2746)</f>
        <v>0.28139999999999998</v>
      </c>
      <c r="J2746" s="347">
        <f>IF(InpOverride!J2746="",F_Inputs!J2746,InpOverride!J2746)</f>
        <v>0</v>
      </c>
      <c r="K2746" s="347">
        <f>IF(InpOverride!K2746="",F_Inputs!K2746,InpOverride!K2746)</f>
        <v>0</v>
      </c>
      <c r="L2746" s="347">
        <f>IF(InpOverride!L2746="",F_Inputs!L2746,InpOverride!L2746)</f>
        <v>0</v>
      </c>
      <c r="M2746" s="347">
        <f>IF(InpOverride!M2746="",F_Inputs!M2746,InpOverride!M2746)</f>
        <v>0</v>
      </c>
    </row>
    <row r="2747" spans="1:13" x14ac:dyDescent="0.35">
      <c r="A2747" t="s">
        <v>145</v>
      </c>
      <c r="B2747" t="s">
        <v>319</v>
      </c>
      <c r="C2747" t="s">
        <v>320</v>
      </c>
      <c r="D2747" t="s">
        <v>170</v>
      </c>
      <c r="E2747" t="s">
        <v>292</v>
      </c>
      <c r="F2747" s="347">
        <f>IF(InpOverride!F2747="",F_Inputs!F2747,InpOverride!F2747)</f>
        <v>0</v>
      </c>
      <c r="G2747" s="347">
        <f>IF(InpOverride!G2747="",F_Inputs!G2747,InpOverride!G2747)</f>
        <v>0</v>
      </c>
      <c r="H2747" s="347">
        <f>IF(InpOverride!H2747="",F_Inputs!H2747,InpOverride!H2747)</f>
        <v>0</v>
      </c>
      <c r="I2747" s="347">
        <f>IF(InpOverride!I2747="",F_Inputs!I2747,InpOverride!I2747)</f>
        <v>1.4139999999999999</v>
      </c>
      <c r="J2747" s="347">
        <f>IF(InpOverride!J2747="",F_Inputs!J2747,InpOverride!J2747)</f>
        <v>0</v>
      </c>
      <c r="K2747" s="347">
        <f>IF(InpOverride!K2747="",F_Inputs!K2747,InpOverride!K2747)</f>
        <v>0</v>
      </c>
      <c r="L2747" s="347">
        <f>IF(InpOverride!L2747="",F_Inputs!L2747,InpOverride!L2747)</f>
        <v>0</v>
      </c>
      <c r="M2747" s="347">
        <f>IF(InpOverride!M2747="",F_Inputs!M2747,InpOverride!M2747)</f>
        <v>0</v>
      </c>
    </row>
    <row r="2748" spans="1:13" x14ac:dyDescent="0.35">
      <c r="A2748" t="s">
        <v>145</v>
      </c>
      <c r="B2748" t="s">
        <v>321</v>
      </c>
      <c r="C2748" t="s">
        <v>322</v>
      </c>
      <c r="D2748" t="s">
        <v>189</v>
      </c>
      <c r="E2748" t="s">
        <v>292</v>
      </c>
      <c r="F2748" s="347">
        <f>IF(InpOverride!F2748="",F_Inputs!F2748,InpOverride!F2748)</f>
        <v>0</v>
      </c>
      <c r="G2748" s="347">
        <f>IF(InpOverride!G2748="",F_Inputs!G2748,InpOverride!G2748)</f>
        <v>0</v>
      </c>
      <c r="H2748" s="347" t="str">
        <f>IF(InpOverride!H2748="",F_Inputs!H2748,InpOverride!H2748)</f>
        <v>n/a</v>
      </c>
      <c r="I2748" s="347">
        <f>IF(InpOverride!I2748="",F_Inputs!I2748,InpOverride!I2748)</f>
        <v>-5.2913596784996502</v>
      </c>
      <c r="J2748" s="347">
        <f>IF(InpOverride!J2748="",F_Inputs!J2748,InpOverride!J2748)</f>
        <v>0</v>
      </c>
      <c r="K2748" s="347">
        <f>IF(InpOverride!K2748="",F_Inputs!K2748,InpOverride!K2748)</f>
        <v>0</v>
      </c>
      <c r="L2748" s="347">
        <f>IF(InpOverride!L2748="",F_Inputs!L2748,InpOverride!L2748)</f>
        <v>0</v>
      </c>
      <c r="M2748" s="347">
        <f>IF(InpOverride!M2748="",F_Inputs!M2748,InpOverride!M2748)</f>
        <v>0</v>
      </c>
    </row>
    <row r="2749" spans="1:13" x14ac:dyDescent="0.35">
      <c r="A2749" t="s">
        <v>145</v>
      </c>
      <c r="B2749" t="s">
        <v>323</v>
      </c>
      <c r="C2749" t="s">
        <v>324</v>
      </c>
      <c r="D2749" t="s">
        <v>205</v>
      </c>
      <c r="E2749" t="s">
        <v>292</v>
      </c>
      <c r="F2749" s="347">
        <f>IF(InpOverride!F2749="",F_Inputs!F2749,InpOverride!F2749)</f>
        <v>0</v>
      </c>
      <c r="G2749" s="347">
        <f>IF(InpOverride!G2749="",F_Inputs!G2749,InpOverride!G2749)</f>
        <v>0</v>
      </c>
      <c r="H2749" s="347">
        <f>IF(InpOverride!H2749="",F_Inputs!H2749,InpOverride!H2749)</f>
        <v>0</v>
      </c>
      <c r="I2749" s="347" t="str">
        <f>IF(InpOverride!I2749="",F_Inputs!I2749,InpOverride!I2749)</f>
        <v>No</v>
      </c>
      <c r="J2749" s="347">
        <f>IF(InpOverride!J2749="",F_Inputs!J2749,InpOverride!J2749)</f>
        <v>0</v>
      </c>
      <c r="K2749" s="347">
        <f>IF(InpOverride!K2749="",F_Inputs!K2749,InpOverride!K2749)</f>
        <v>0</v>
      </c>
      <c r="L2749" s="347">
        <f>IF(InpOverride!L2749="",F_Inputs!L2749,InpOverride!L2749)</f>
        <v>0</v>
      </c>
      <c r="M2749" s="347">
        <f>IF(InpOverride!M2749="",F_Inputs!M2749,InpOverride!M2749)</f>
        <v>0</v>
      </c>
    </row>
    <row r="2750" spans="1:13" x14ac:dyDescent="0.35">
      <c r="A2750" t="s">
        <v>145</v>
      </c>
      <c r="B2750" t="s">
        <v>325</v>
      </c>
      <c r="C2750" t="s">
        <v>326</v>
      </c>
      <c r="D2750" t="s">
        <v>170</v>
      </c>
      <c r="E2750" t="s">
        <v>292</v>
      </c>
      <c r="F2750" s="347">
        <f>IF(InpOverride!F2750="",F_Inputs!F2750,InpOverride!F2750)</f>
        <v>0</v>
      </c>
      <c r="G2750" s="347">
        <f>IF(InpOverride!G2750="",F_Inputs!G2750,InpOverride!G2750)</f>
        <v>0</v>
      </c>
      <c r="H2750" s="347">
        <f>IF(InpOverride!H2750="",F_Inputs!H2750,InpOverride!H2750)</f>
        <v>0</v>
      </c>
      <c r="I2750" s="347">
        <f>IF(InpOverride!I2750="",F_Inputs!I2750,InpOverride!I2750)</f>
        <v>-0.32340000000000002</v>
      </c>
      <c r="J2750" s="347">
        <f>IF(InpOverride!J2750="",F_Inputs!J2750,InpOverride!J2750)</f>
        <v>0</v>
      </c>
      <c r="K2750" s="347">
        <f>IF(InpOverride!K2750="",F_Inputs!K2750,InpOverride!K2750)</f>
        <v>0</v>
      </c>
      <c r="L2750" s="347">
        <f>IF(InpOverride!L2750="",F_Inputs!L2750,InpOverride!L2750)</f>
        <v>0</v>
      </c>
      <c r="M2750" s="347">
        <f>IF(InpOverride!M2750="",F_Inputs!M2750,InpOverride!M2750)</f>
        <v>0</v>
      </c>
    </row>
    <row r="2751" spans="1:13" x14ac:dyDescent="0.35">
      <c r="A2751" t="s">
        <v>145</v>
      </c>
      <c r="B2751" t="s">
        <v>327</v>
      </c>
      <c r="C2751" t="s">
        <v>328</v>
      </c>
      <c r="D2751" t="s">
        <v>170</v>
      </c>
      <c r="E2751" t="s">
        <v>292</v>
      </c>
      <c r="F2751" s="347">
        <f>IF(InpOverride!F2751="",F_Inputs!F2751,InpOverride!F2751)</f>
        <v>0</v>
      </c>
      <c r="G2751" s="347">
        <f>IF(InpOverride!G2751="",F_Inputs!G2751,InpOverride!G2751)</f>
        <v>0</v>
      </c>
      <c r="H2751" s="347">
        <f>IF(InpOverride!H2751="",F_Inputs!H2751,InpOverride!H2751)</f>
        <v>0</v>
      </c>
      <c r="I2751" s="347">
        <f>IF(InpOverride!I2751="",F_Inputs!I2751,InpOverride!I2751)</f>
        <v>-1.946</v>
      </c>
      <c r="J2751" s="347">
        <f>IF(InpOverride!J2751="",F_Inputs!J2751,InpOverride!J2751)</f>
        <v>0</v>
      </c>
      <c r="K2751" s="347">
        <f>IF(InpOverride!K2751="",F_Inputs!K2751,InpOverride!K2751)</f>
        <v>0</v>
      </c>
      <c r="L2751" s="347">
        <f>IF(InpOverride!L2751="",F_Inputs!L2751,InpOverride!L2751)</f>
        <v>0</v>
      </c>
      <c r="M2751" s="347">
        <f>IF(InpOverride!M2751="",F_Inputs!M2751,InpOverride!M2751)</f>
        <v>0</v>
      </c>
    </row>
    <row r="2752" spans="1:13" x14ac:dyDescent="0.35">
      <c r="A2752" t="s">
        <v>145</v>
      </c>
      <c r="B2752" t="s">
        <v>329</v>
      </c>
      <c r="C2752" t="s">
        <v>330</v>
      </c>
      <c r="D2752" t="s">
        <v>188</v>
      </c>
      <c r="E2752" t="s">
        <v>292</v>
      </c>
      <c r="F2752" s="347">
        <f>IF(InpOverride!F2752="",F_Inputs!F2752,InpOverride!F2752)</f>
        <v>0</v>
      </c>
      <c r="G2752" s="347">
        <f>IF(InpOverride!G2752="",F_Inputs!G2752,InpOverride!G2752)</f>
        <v>0</v>
      </c>
      <c r="H2752" s="347">
        <f>IF(InpOverride!H2752="",F_Inputs!H2752,InpOverride!H2752)</f>
        <v>50</v>
      </c>
      <c r="I2752" s="347">
        <f>IF(InpOverride!I2752="",F_Inputs!I2752,InpOverride!I2752)</f>
        <v>75.974108261323593</v>
      </c>
      <c r="J2752" s="347">
        <f>IF(InpOverride!J2752="",F_Inputs!J2752,InpOverride!J2752)</f>
        <v>0</v>
      </c>
      <c r="K2752" s="347">
        <f>IF(InpOverride!K2752="",F_Inputs!K2752,InpOverride!K2752)</f>
        <v>0</v>
      </c>
      <c r="L2752" s="347">
        <f>IF(InpOverride!L2752="",F_Inputs!L2752,InpOverride!L2752)</f>
        <v>0</v>
      </c>
      <c r="M2752" s="347">
        <f>IF(InpOverride!M2752="",F_Inputs!M2752,InpOverride!M2752)</f>
        <v>0</v>
      </c>
    </row>
    <row r="2753" spans="1:13" x14ac:dyDescent="0.35">
      <c r="A2753" t="s">
        <v>145</v>
      </c>
      <c r="B2753" t="s">
        <v>331</v>
      </c>
      <c r="C2753" t="s">
        <v>332</v>
      </c>
      <c r="D2753" t="s">
        <v>205</v>
      </c>
      <c r="E2753" t="s">
        <v>292</v>
      </c>
      <c r="F2753" s="347">
        <f>IF(InpOverride!F2753="",F_Inputs!F2753,InpOverride!F2753)</f>
        <v>0</v>
      </c>
      <c r="G2753" s="347">
        <f>IF(InpOverride!G2753="",F_Inputs!G2753,InpOverride!G2753)</f>
        <v>0</v>
      </c>
      <c r="H2753" s="347">
        <f>IF(InpOverride!H2753="",F_Inputs!H2753,InpOverride!H2753)</f>
        <v>0</v>
      </c>
      <c r="I2753" s="347" t="str">
        <f>IF(InpOverride!I2753="",F_Inputs!I2753,InpOverride!I2753)</f>
        <v>No</v>
      </c>
      <c r="J2753" s="347">
        <f>IF(InpOverride!J2753="",F_Inputs!J2753,InpOverride!J2753)</f>
        <v>0</v>
      </c>
      <c r="K2753" s="347">
        <f>IF(InpOverride!K2753="",F_Inputs!K2753,InpOverride!K2753)</f>
        <v>0</v>
      </c>
      <c r="L2753" s="347">
        <f>IF(InpOverride!L2753="",F_Inputs!L2753,InpOverride!L2753)</f>
        <v>0</v>
      </c>
      <c r="M2753" s="347">
        <f>IF(InpOverride!M2753="",F_Inputs!M2753,InpOverride!M2753)</f>
        <v>0</v>
      </c>
    </row>
    <row r="2754" spans="1:13" x14ac:dyDescent="0.35">
      <c r="A2754" t="s">
        <v>145</v>
      </c>
      <c r="B2754" t="s">
        <v>333</v>
      </c>
      <c r="C2754" t="s">
        <v>334</v>
      </c>
      <c r="D2754" t="s">
        <v>170</v>
      </c>
      <c r="E2754" t="s">
        <v>292</v>
      </c>
      <c r="F2754" s="347">
        <f>IF(InpOverride!F2754="",F_Inputs!F2754,InpOverride!F2754)</f>
        <v>0</v>
      </c>
      <c r="G2754" s="347">
        <f>IF(InpOverride!G2754="",F_Inputs!G2754,InpOverride!G2754)</f>
        <v>0</v>
      </c>
      <c r="H2754" s="347">
        <f>IF(InpOverride!H2754="",F_Inputs!H2754,InpOverride!H2754)</f>
        <v>0</v>
      </c>
      <c r="I2754" s="347">
        <f>IF(InpOverride!I2754="",F_Inputs!I2754,InpOverride!I2754)</f>
        <v>-5.2800000000000097E-2</v>
      </c>
      <c r="J2754" s="347">
        <f>IF(InpOverride!J2754="",F_Inputs!J2754,InpOverride!J2754)</f>
        <v>0</v>
      </c>
      <c r="K2754" s="347">
        <f>IF(InpOverride!K2754="",F_Inputs!K2754,InpOverride!K2754)</f>
        <v>0</v>
      </c>
      <c r="L2754" s="347">
        <f>IF(InpOverride!L2754="",F_Inputs!L2754,InpOverride!L2754)</f>
        <v>0</v>
      </c>
      <c r="M2754" s="347">
        <f>IF(InpOverride!M2754="",F_Inputs!M2754,InpOverride!M2754)</f>
        <v>0</v>
      </c>
    </row>
    <row r="2755" spans="1:13" x14ac:dyDescent="0.35">
      <c r="A2755" t="s">
        <v>145</v>
      </c>
      <c r="B2755" t="s">
        <v>335</v>
      </c>
      <c r="C2755" t="s">
        <v>336</v>
      </c>
      <c r="D2755" t="s">
        <v>170</v>
      </c>
      <c r="E2755" t="s">
        <v>292</v>
      </c>
      <c r="F2755" s="347">
        <f>IF(InpOverride!F2755="",F_Inputs!F2755,InpOverride!F2755)</f>
        <v>0</v>
      </c>
      <c r="G2755" s="347">
        <f>IF(InpOverride!G2755="",F_Inputs!G2755,InpOverride!G2755)</f>
        <v>0</v>
      </c>
      <c r="H2755" s="347">
        <f>IF(InpOverride!H2755="",F_Inputs!H2755,InpOverride!H2755)</f>
        <v>0</v>
      </c>
      <c r="I2755" s="347">
        <f>IF(InpOverride!I2755="",F_Inputs!I2755,InpOverride!I2755)</f>
        <v>-0.12</v>
      </c>
      <c r="J2755" s="347">
        <f>IF(InpOverride!J2755="",F_Inputs!J2755,InpOverride!J2755)</f>
        <v>0</v>
      </c>
      <c r="K2755" s="347">
        <f>IF(InpOverride!K2755="",F_Inputs!K2755,InpOverride!K2755)</f>
        <v>0</v>
      </c>
      <c r="L2755" s="347">
        <f>IF(InpOverride!L2755="",F_Inputs!L2755,InpOverride!L2755)</f>
        <v>0</v>
      </c>
      <c r="M2755" s="347">
        <f>IF(InpOverride!M2755="",F_Inputs!M2755,InpOverride!M2755)</f>
        <v>0</v>
      </c>
    </row>
    <row r="2756" spans="1:13" x14ac:dyDescent="0.35">
      <c r="A2756" t="s">
        <v>145</v>
      </c>
      <c r="B2756" t="s">
        <v>337</v>
      </c>
      <c r="C2756" t="s">
        <v>338</v>
      </c>
      <c r="D2756" t="s">
        <v>189</v>
      </c>
      <c r="E2756" t="s">
        <v>292</v>
      </c>
      <c r="F2756" s="347">
        <f>IF(InpOverride!F2756="",F_Inputs!F2756,InpOverride!F2756)</f>
        <v>0</v>
      </c>
      <c r="G2756" s="347">
        <f>IF(InpOverride!G2756="",F_Inputs!G2756,InpOverride!G2756)</f>
        <v>0</v>
      </c>
      <c r="H2756" s="347">
        <f>IF(InpOverride!H2756="",F_Inputs!H2756,InpOverride!H2756)</f>
        <v>1.02</v>
      </c>
      <c r="I2756" s="347">
        <f>IF(InpOverride!I2756="",F_Inputs!I2756,InpOverride!I2756)</f>
        <v>1.2519989079137299</v>
      </c>
      <c r="J2756" s="347">
        <f>IF(InpOverride!J2756="",F_Inputs!J2756,InpOverride!J2756)</f>
        <v>0</v>
      </c>
      <c r="K2756" s="347">
        <f>IF(InpOverride!K2756="",F_Inputs!K2756,InpOverride!K2756)</f>
        <v>0</v>
      </c>
      <c r="L2756" s="347">
        <f>IF(InpOverride!L2756="",F_Inputs!L2756,InpOverride!L2756)</f>
        <v>0</v>
      </c>
      <c r="M2756" s="347">
        <f>IF(InpOverride!M2756="",F_Inputs!M2756,InpOverride!M2756)</f>
        <v>0</v>
      </c>
    </row>
    <row r="2757" spans="1:13" x14ac:dyDescent="0.35">
      <c r="A2757" t="s">
        <v>145</v>
      </c>
      <c r="B2757" t="s">
        <v>339</v>
      </c>
      <c r="C2757" t="s">
        <v>340</v>
      </c>
      <c r="D2757" t="s">
        <v>205</v>
      </c>
      <c r="E2757" t="s">
        <v>292</v>
      </c>
      <c r="F2757" s="347">
        <f>IF(InpOverride!F2757="",F_Inputs!F2757,InpOverride!F2757)</f>
        <v>0</v>
      </c>
      <c r="G2757" s="347">
        <f>IF(InpOverride!G2757="",F_Inputs!G2757,InpOverride!G2757)</f>
        <v>0</v>
      </c>
      <c r="H2757" s="347">
        <f>IF(InpOverride!H2757="",F_Inputs!H2757,InpOverride!H2757)</f>
        <v>0</v>
      </c>
      <c r="I2757" s="347" t="str">
        <f>IF(InpOverride!I2757="",F_Inputs!I2757,InpOverride!I2757)</f>
        <v>Yes</v>
      </c>
      <c r="J2757" s="347">
        <f>IF(InpOverride!J2757="",F_Inputs!J2757,InpOverride!J2757)</f>
        <v>0</v>
      </c>
      <c r="K2757" s="347">
        <f>IF(InpOverride!K2757="",F_Inputs!K2757,InpOverride!K2757)</f>
        <v>0</v>
      </c>
      <c r="L2757" s="347">
        <f>IF(InpOverride!L2757="",F_Inputs!L2757,InpOverride!L2757)</f>
        <v>0</v>
      </c>
      <c r="M2757" s="347">
        <f>IF(InpOverride!M2757="",F_Inputs!M2757,InpOverride!M2757)</f>
        <v>0</v>
      </c>
    </row>
    <row r="2758" spans="1:13" x14ac:dyDescent="0.35">
      <c r="A2758" t="s">
        <v>145</v>
      </c>
      <c r="B2758" t="s">
        <v>341</v>
      </c>
      <c r="C2758" t="s">
        <v>342</v>
      </c>
      <c r="D2758" t="s">
        <v>170</v>
      </c>
      <c r="E2758" t="s">
        <v>292</v>
      </c>
      <c r="F2758" s="347">
        <f>IF(InpOverride!F2758="",F_Inputs!F2758,InpOverride!F2758)</f>
        <v>0</v>
      </c>
      <c r="G2758" s="347">
        <f>IF(InpOverride!G2758="",F_Inputs!G2758,InpOverride!G2758)</f>
        <v>0</v>
      </c>
      <c r="H2758" s="347">
        <f>IF(InpOverride!H2758="",F_Inputs!H2758,InpOverride!H2758)</f>
        <v>0</v>
      </c>
      <c r="I2758" s="347">
        <f>IF(InpOverride!I2758="",F_Inputs!I2758,InpOverride!I2758)</f>
        <v>0</v>
      </c>
      <c r="J2758" s="347">
        <f>IF(InpOverride!J2758="",F_Inputs!J2758,InpOverride!J2758)</f>
        <v>0</v>
      </c>
      <c r="K2758" s="347">
        <f>IF(InpOverride!K2758="",F_Inputs!K2758,InpOverride!K2758)</f>
        <v>0</v>
      </c>
      <c r="L2758" s="347">
        <f>IF(InpOverride!L2758="",F_Inputs!L2758,InpOverride!L2758)</f>
        <v>0</v>
      </c>
      <c r="M2758" s="347">
        <f>IF(InpOverride!M2758="",F_Inputs!M2758,InpOverride!M2758)</f>
        <v>0</v>
      </c>
    </row>
    <row r="2759" spans="1:13" x14ac:dyDescent="0.35">
      <c r="A2759" t="s">
        <v>145</v>
      </c>
      <c r="B2759" t="s">
        <v>343</v>
      </c>
      <c r="C2759" t="s">
        <v>344</v>
      </c>
      <c r="D2759" t="s">
        <v>170</v>
      </c>
      <c r="E2759" t="s">
        <v>292</v>
      </c>
      <c r="F2759" s="347">
        <f>IF(InpOverride!F2759="",F_Inputs!F2759,InpOverride!F2759)</f>
        <v>0</v>
      </c>
      <c r="G2759" s="347">
        <f>IF(InpOverride!G2759="",F_Inputs!G2759,InpOverride!G2759)</f>
        <v>0</v>
      </c>
      <c r="H2759" s="347">
        <f>IF(InpOverride!H2759="",F_Inputs!H2759,InpOverride!H2759)</f>
        <v>0</v>
      </c>
      <c r="I2759" s="347">
        <f>IF(InpOverride!I2759="",F_Inputs!I2759,InpOverride!I2759)</f>
        <v>0</v>
      </c>
      <c r="J2759" s="347">
        <f>IF(InpOverride!J2759="",F_Inputs!J2759,InpOverride!J2759)</f>
        <v>0</v>
      </c>
      <c r="K2759" s="347">
        <f>IF(InpOverride!K2759="",F_Inputs!K2759,InpOverride!K2759)</f>
        <v>0</v>
      </c>
      <c r="L2759" s="347">
        <f>IF(InpOverride!L2759="",F_Inputs!L2759,InpOverride!L2759)</f>
        <v>0</v>
      </c>
      <c r="M2759" s="347">
        <f>IF(InpOverride!M2759="",F_Inputs!M2759,InpOverride!M2759)</f>
        <v>0</v>
      </c>
    </row>
    <row r="2760" spans="1:13" x14ac:dyDescent="0.35">
      <c r="A2760" t="s">
        <v>145</v>
      </c>
      <c r="B2760" t="s">
        <v>345</v>
      </c>
      <c r="C2760" t="s">
        <v>346</v>
      </c>
      <c r="D2760" t="s">
        <v>188</v>
      </c>
      <c r="E2760" t="s">
        <v>292</v>
      </c>
      <c r="F2760" s="347">
        <f>IF(InpOverride!F2760="",F_Inputs!F2760,InpOverride!F2760)</f>
        <v>0</v>
      </c>
      <c r="G2760" s="347">
        <f>IF(InpOverride!G2760="",F_Inputs!G2760,InpOverride!G2760)</f>
        <v>0</v>
      </c>
      <c r="H2760" s="347">
        <f>IF(InpOverride!H2760="",F_Inputs!H2760,InpOverride!H2760)</f>
        <v>0</v>
      </c>
      <c r="I2760" s="347">
        <f>IF(InpOverride!I2760="",F_Inputs!I2760,InpOverride!I2760)</f>
        <v>73.3333333333333</v>
      </c>
      <c r="J2760" s="347">
        <f>IF(InpOverride!J2760="",F_Inputs!J2760,InpOverride!J2760)</f>
        <v>0</v>
      </c>
      <c r="K2760" s="347">
        <f>IF(InpOverride!K2760="",F_Inputs!K2760,InpOverride!K2760)</f>
        <v>0</v>
      </c>
      <c r="L2760" s="347">
        <f>IF(InpOverride!L2760="",F_Inputs!L2760,InpOverride!L2760)</f>
        <v>0</v>
      </c>
      <c r="M2760" s="347">
        <f>IF(InpOverride!M2760="",F_Inputs!M2760,InpOverride!M2760)</f>
        <v>0</v>
      </c>
    </row>
    <row r="2761" spans="1:13" x14ac:dyDescent="0.35">
      <c r="A2761" t="s">
        <v>145</v>
      </c>
      <c r="B2761" t="s">
        <v>347</v>
      </c>
      <c r="C2761" t="s">
        <v>348</v>
      </c>
      <c r="D2761" t="s">
        <v>188</v>
      </c>
      <c r="E2761" t="s">
        <v>292</v>
      </c>
      <c r="F2761" s="347">
        <f>IF(InpOverride!F2761="",F_Inputs!F2761,InpOverride!F2761)</f>
        <v>0</v>
      </c>
      <c r="G2761" s="347">
        <f>IF(InpOverride!G2761="",F_Inputs!G2761,InpOverride!G2761)</f>
        <v>0</v>
      </c>
      <c r="H2761" s="347">
        <f>IF(InpOverride!H2761="",F_Inputs!H2761,InpOverride!H2761)</f>
        <v>0</v>
      </c>
      <c r="I2761" s="347">
        <f>IF(InpOverride!I2761="",F_Inputs!I2761,InpOverride!I2761)</f>
        <v>77.272727272727295</v>
      </c>
      <c r="J2761" s="347">
        <f>IF(InpOverride!J2761="",F_Inputs!J2761,InpOverride!J2761)</f>
        <v>0</v>
      </c>
      <c r="K2761" s="347">
        <f>IF(InpOverride!K2761="",F_Inputs!K2761,InpOverride!K2761)</f>
        <v>0</v>
      </c>
      <c r="L2761" s="347">
        <f>IF(InpOverride!L2761="",F_Inputs!L2761,InpOverride!L2761)</f>
        <v>0</v>
      </c>
      <c r="M2761" s="347">
        <f>IF(InpOverride!M2761="",F_Inputs!M2761,InpOverride!M2761)</f>
        <v>0</v>
      </c>
    </row>
    <row r="2762" spans="1:13" x14ac:dyDescent="0.35">
      <c r="A2762" t="s">
        <v>145</v>
      </c>
      <c r="B2762" t="s">
        <v>349</v>
      </c>
      <c r="C2762" t="s">
        <v>350</v>
      </c>
      <c r="D2762" t="s">
        <v>188</v>
      </c>
      <c r="E2762" t="s">
        <v>292</v>
      </c>
      <c r="F2762" s="347">
        <f>IF(InpOverride!F2762="",F_Inputs!F2762,InpOverride!F2762)</f>
        <v>0</v>
      </c>
      <c r="G2762" s="347">
        <f>IF(InpOverride!G2762="",F_Inputs!G2762,InpOverride!G2762)</f>
        <v>0</v>
      </c>
      <c r="H2762" s="347">
        <f>IF(InpOverride!H2762="",F_Inputs!H2762,InpOverride!H2762)</f>
        <v>0</v>
      </c>
      <c r="I2762" s="347">
        <f>IF(InpOverride!I2762="",F_Inputs!I2762,InpOverride!I2762)</f>
        <v>2.0490204393181202</v>
      </c>
      <c r="J2762" s="347">
        <f>IF(InpOverride!J2762="",F_Inputs!J2762,InpOverride!J2762)</f>
        <v>0</v>
      </c>
      <c r="K2762" s="347">
        <f>IF(InpOverride!K2762="",F_Inputs!K2762,InpOverride!K2762)</f>
        <v>0</v>
      </c>
      <c r="L2762" s="347">
        <f>IF(InpOverride!L2762="",F_Inputs!L2762,InpOverride!L2762)</f>
        <v>0</v>
      </c>
      <c r="M2762" s="347">
        <f>IF(InpOverride!M2762="",F_Inputs!M2762,InpOverride!M2762)</f>
        <v>0</v>
      </c>
    </row>
    <row r="2763" spans="1:13" x14ac:dyDescent="0.35">
      <c r="A2763" t="s">
        <v>145</v>
      </c>
      <c r="B2763" t="s">
        <v>351</v>
      </c>
      <c r="C2763" t="s">
        <v>352</v>
      </c>
      <c r="D2763" t="s">
        <v>205</v>
      </c>
      <c r="E2763" t="s">
        <v>292</v>
      </c>
      <c r="F2763" s="347">
        <f>IF(InpOverride!F2763="",F_Inputs!F2763,InpOverride!F2763)</f>
        <v>0</v>
      </c>
      <c r="G2763" s="347">
        <f>IF(InpOverride!G2763="",F_Inputs!G2763,InpOverride!G2763)</f>
        <v>0</v>
      </c>
      <c r="H2763" s="347">
        <f>IF(InpOverride!H2763="",F_Inputs!H2763,InpOverride!H2763)</f>
        <v>0</v>
      </c>
      <c r="I2763" s="347">
        <f>IF(InpOverride!I2763="",F_Inputs!I2763,InpOverride!I2763)</f>
        <v>0</v>
      </c>
      <c r="J2763" s="347">
        <f>IF(InpOverride!J2763="",F_Inputs!J2763,InpOverride!J2763)</f>
        <v>0</v>
      </c>
      <c r="K2763" s="347">
        <f>IF(InpOverride!K2763="",F_Inputs!K2763,InpOverride!K2763)</f>
        <v>0</v>
      </c>
      <c r="L2763" s="347">
        <f>IF(InpOverride!L2763="",F_Inputs!L2763,InpOverride!L2763)</f>
        <v>0</v>
      </c>
      <c r="M2763" s="347">
        <f>IF(InpOverride!M2763="",F_Inputs!M2763,InpOverride!M2763)</f>
        <v>0</v>
      </c>
    </row>
    <row r="2764" spans="1:13" x14ac:dyDescent="0.35">
      <c r="A2764" t="s">
        <v>145</v>
      </c>
      <c r="B2764" t="s">
        <v>353</v>
      </c>
      <c r="C2764" t="s">
        <v>354</v>
      </c>
      <c r="D2764" t="s">
        <v>170</v>
      </c>
      <c r="E2764" t="s">
        <v>292</v>
      </c>
      <c r="F2764" s="347">
        <f>IF(InpOverride!F2764="",F_Inputs!F2764,InpOverride!F2764)</f>
        <v>0</v>
      </c>
      <c r="G2764" s="347">
        <f>IF(InpOverride!G2764="",F_Inputs!G2764,InpOverride!G2764)</f>
        <v>0</v>
      </c>
      <c r="H2764" s="347">
        <f>IF(InpOverride!H2764="",F_Inputs!H2764,InpOverride!H2764)</f>
        <v>0</v>
      </c>
      <c r="I2764" s="347">
        <f>IF(InpOverride!I2764="",F_Inputs!I2764,InpOverride!I2764)</f>
        <v>-1.58101</v>
      </c>
      <c r="J2764" s="347">
        <f>IF(InpOverride!J2764="",F_Inputs!J2764,InpOverride!J2764)</f>
        <v>0</v>
      </c>
      <c r="K2764" s="347">
        <f>IF(InpOverride!K2764="",F_Inputs!K2764,InpOverride!K2764)</f>
        <v>0</v>
      </c>
      <c r="L2764" s="347">
        <f>IF(InpOverride!L2764="",F_Inputs!L2764,InpOverride!L2764)</f>
        <v>0</v>
      </c>
      <c r="M2764" s="347">
        <f>IF(InpOverride!M2764="",F_Inputs!M2764,InpOverride!M2764)</f>
        <v>0</v>
      </c>
    </row>
    <row r="2765" spans="1:13" x14ac:dyDescent="0.35">
      <c r="A2765" t="s">
        <v>145</v>
      </c>
      <c r="B2765" t="s">
        <v>355</v>
      </c>
      <c r="C2765" t="s">
        <v>356</v>
      </c>
      <c r="D2765" t="s">
        <v>170</v>
      </c>
      <c r="E2765" t="s">
        <v>292</v>
      </c>
      <c r="F2765" s="347">
        <f>IF(InpOverride!F2765="",F_Inputs!F2765,InpOverride!F2765)</f>
        <v>0</v>
      </c>
      <c r="G2765" s="347">
        <f>IF(InpOverride!G2765="",F_Inputs!G2765,InpOverride!G2765)</f>
        <v>0</v>
      </c>
      <c r="H2765" s="347">
        <f>IF(InpOverride!H2765="",F_Inputs!H2765,InpOverride!H2765)</f>
        <v>0</v>
      </c>
      <c r="I2765" s="347">
        <f>IF(InpOverride!I2765="",F_Inputs!I2765,InpOverride!I2765)</f>
        <v>0</v>
      </c>
      <c r="J2765" s="347">
        <f>IF(InpOverride!J2765="",F_Inputs!J2765,InpOverride!J2765)</f>
        <v>0</v>
      </c>
      <c r="K2765" s="347">
        <f>IF(InpOverride!K2765="",F_Inputs!K2765,InpOverride!K2765)</f>
        <v>0</v>
      </c>
      <c r="L2765" s="347">
        <f>IF(InpOverride!L2765="",F_Inputs!L2765,InpOverride!L2765)</f>
        <v>0</v>
      </c>
      <c r="M2765" s="347">
        <f>IF(InpOverride!M2765="",F_Inputs!M2765,InpOverride!M2765)</f>
        <v>0</v>
      </c>
    </row>
    <row r="2766" spans="1:13" x14ac:dyDescent="0.35">
      <c r="A2766" t="s">
        <v>145</v>
      </c>
      <c r="B2766" t="s">
        <v>357</v>
      </c>
      <c r="C2766" t="s">
        <v>358</v>
      </c>
      <c r="D2766" t="s">
        <v>188</v>
      </c>
      <c r="E2766" t="s">
        <v>292</v>
      </c>
      <c r="F2766" s="347">
        <f>IF(InpOverride!F2766="",F_Inputs!F2766,InpOverride!F2766)</f>
        <v>0</v>
      </c>
      <c r="G2766" s="347">
        <f>IF(InpOverride!G2766="",F_Inputs!G2766,InpOverride!G2766)</f>
        <v>0</v>
      </c>
      <c r="H2766" s="347">
        <f>IF(InpOverride!H2766="",F_Inputs!H2766,InpOverride!H2766)</f>
        <v>0</v>
      </c>
      <c r="I2766" s="347">
        <f>IF(InpOverride!I2766="",F_Inputs!I2766,InpOverride!I2766)</f>
        <v>21.4598255344054</v>
      </c>
      <c r="J2766" s="347">
        <f>IF(InpOverride!J2766="",F_Inputs!J2766,InpOverride!J2766)</f>
        <v>0</v>
      </c>
      <c r="K2766" s="347">
        <f>IF(InpOverride!K2766="",F_Inputs!K2766,InpOverride!K2766)</f>
        <v>0</v>
      </c>
      <c r="L2766" s="347">
        <f>IF(InpOverride!L2766="",F_Inputs!L2766,InpOverride!L2766)</f>
        <v>0</v>
      </c>
      <c r="M2766" s="347">
        <f>IF(InpOverride!M2766="",F_Inputs!M2766,InpOverride!M2766)</f>
        <v>0</v>
      </c>
    </row>
    <row r="2767" spans="1:13" x14ac:dyDescent="0.35">
      <c r="A2767" t="s">
        <v>145</v>
      </c>
      <c r="B2767" t="s">
        <v>359</v>
      </c>
      <c r="C2767" t="s">
        <v>360</v>
      </c>
      <c r="D2767" t="s">
        <v>205</v>
      </c>
      <c r="E2767" t="s">
        <v>292</v>
      </c>
      <c r="F2767" s="347">
        <f>IF(InpOverride!F2767="",F_Inputs!F2767,InpOverride!F2767)</f>
        <v>0</v>
      </c>
      <c r="G2767" s="347">
        <f>IF(InpOverride!G2767="",F_Inputs!G2767,InpOverride!G2767)</f>
        <v>0</v>
      </c>
      <c r="H2767" s="347">
        <f>IF(InpOverride!H2767="",F_Inputs!H2767,InpOverride!H2767)</f>
        <v>0</v>
      </c>
      <c r="I2767" s="347">
        <f>IF(InpOverride!I2767="",F_Inputs!I2767,InpOverride!I2767)</f>
        <v>0</v>
      </c>
      <c r="J2767" s="347">
        <f>IF(InpOverride!J2767="",F_Inputs!J2767,InpOverride!J2767)</f>
        <v>0</v>
      </c>
      <c r="K2767" s="347">
        <f>IF(InpOverride!K2767="",F_Inputs!K2767,InpOverride!K2767)</f>
        <v>0</v>
      </c>
      <c r="L2767" s="347">
        <f>IF(InpOverride!L2767="",F_Inputs!L2767,InpOverride!L2767)</f>
        <v>0</v>
      </c>
      <c r="M2767" s="347">
        <f>IF(InpOverride!M2767="",F_Inputs!M2767,InpOverride!M2767)</f>
        <v>0</v>
      </c>
    </row>
    <row r="2768" spans="1:13" x14ac:dyDescent="0.35">
      <c r="A2768" t="s">
        <v>145</v>
      </c>
      <c r="B2768" t="s">
        <v>361</v>
      </c>
      <c r="C2768" t="s">
        <v>362</v>
      </c>
      <c r="D2768" t="s">
        <v>170</v>
      </c>
      <c r="E2768" t="s">
        <v>292</v>
      </c>
      <c r="F2768" s="347">
        <f>IF(InpOverride!F2768="",F_Inputs!F2768,InpOverride!F2768)</f>
        <v>0</v>
      </c>
      <c r="G2768" s="347">
        <f>IF(InpOverride!G2768="",F_Inputs!G2768,InpOverride!G2768)</f>
        <v>0</v>
      </c>
      <c r="H2768" s="347">
        <f>IF(InpOverride!H2768="",F_Inputs!H2768,InpOverride!H2768)</f>
        <v>0</v>
      </c>
      <c r="I2768" s="347">
        <f>IF(InpOverride!I2768="",F_Inputs!I2768,InpOverride!I2768)</f>
        <v>0.54290000000000005</v>
      </c>
      <c r="J2768" s="347">
        <f>IF(InpOverride!J2768="",F_Inputs!J2768,InpOverride!J2768)</f>
        <v>0</v>
      </c>
      <c r="K2768" s="347">
        <f>IF(InpOverride!K2768="",F_Inputs!K2768,InpOverride!K2768)</f>
        <v>0</v>
      </c>
      <c r="L2768" s="347">
        <f>IF(InpOverride!L2768="",F_Inputs!L2768,InpOverride!L2768)</f>
        <v>0</v>
      </c>
      <c r="M2768" s="347">
        <f>IF(InpOverride!M2768="",F_Inputs!M2768,InpOverride!M2768)</f>
        <v>0</v>
      </c>
    </row>
    <row r="2769" spans="1:13" x14ac:dyDescent="0.35">
      <c r="A2769" t="s">
        <v>145</v>
      </c>
      <c r="B2769" t="s">
        <v>363</v>
      </c>
      <c r="C2769" t="s">
        <v>364</v>
      </c>
      <c r="D2769" t="s">
        <v>170</v>
      </c>
      <c r="E2769" t="s">
        <v>292</v>
      </c>
      <c r="F2769" s="347">
        <f>IF(InpOverride!F2769="",F_Inputs!F2769,InpOverride!F2769)</f>
        <v>0</v>
      </c>
      <c r="G2769" s="347">
        <f>IF(InpOverride!G2769="",F_Inputs!G2769,InpOverride!G2769)</f>
        <v>0</v>
      </c>
      <c r="H2769" s="347">
        <f>IF(InpOverride!H2769="",F_Inputs!H2769,InpOverride!H2769)</f>
        <v>0</v>
      </c>
      <c r="I2769" s="347">
        <f>IF(InpOverride!I2769="",F_Inputs!I2769,InpOverride!I2769)</f>
        <v>0</v>
      </c>
      <c r="J2769" s="347">
        <f>IF(InpOverride!J2769="",F_Inputs!J2769,InpOverride!J2769)</f>
        <v>0</v>
      </c>
      <c r="K2769" s="347">
        <f>IF(InpOverride!K2769="",F_Inputs!K2769,InpOverride!K2769)</f>
        <v>0</v>
      </c>
      <c r="L2769" s="347">
        <f>IF(InpOverride!L2769="",F_Inputs!L2769,InpOverride!L2769)</f>
        <v>0</v>
      </c>
      <c r="M2769" s="347">
        <f>IF(InpOverride!M2769="",F_Inputs!M2769,InpOverride!M2769)</f>
        <v>0</v>
      </c>
    </row>
    <row r="2770" spans="1:13" x14ac:dyDescent="0.35">
      <c r="A2770" t="s">
        <v>145</v>
      </c>
      <c r="B2770" t="s">
        <v>365</v>
      </c>
      <c r="C2770" t="s">
        <v>366</v>
      </c>
      <c r="D2770" t="s">
        <v>188</v>
      </c>
      <c r="E2770" t="s">
        <v>292</v>
      </c>
      <c r="F2770" s="347">
        <f>IF(InpOverride!F2770="",F_Inputs!F2770,InpOverride!F2770)</f>
        <v>0</v>
      </c>
      <c r="G2770" s="347">
        <f>IF(InpOverride!G2770="",F_Inputs!G2770,InpOverride!G2770)</f>
        <v>0</v>
      </c>
      <c r="H2770" s="347">
        <f>IF(InpOverride!H2770="",F_Inputs!H2770,InpOverride!H2770)</f>
        <v>0</v>
      </c>
      <c r="I2770" s="347">
        <f>IF(InpOverride!I2770="",F_Inputs!I2770,InpOverride!I2770)</f>
        <v>7.6939807514545198</v>
      </c>
      <c r="J2770" s="347">
        <f>IF(InpOverride!J2770="",F_Inputs!J2770,InpOverride!J2770)</f>
        <v>0</v>
      </c>
      <c r="K2770" s="347">
        <f>IF(InpOverride!K2770="",F_Inputs!K2770,InpOverride!K2770)</f>
        <v>0</v>
      </c>
      <c r="L2770" s="347">
        <f>IF(InpOverride!L2770="",F_Inputs!L2770,InpOverride!L2770)</f>
        <v>0</v>
      </c>
      <c r="M2770" s="347">
        <f>IF(InpOverride!M2770="",F_Inputs!M2770,InpOverride!M2770)</f>
        <v>0</v>
      </c>
    </row>
    <row r="2771" spans="1:13" x14ac:dyDescent="0.35">
      <c r="A2771" t="s">
        <v>145</v>
      </c>
      <c r="B2771" t="s">
        <v>367</v>
      </c>
      <c r="C2771" t="s">
        <v>368</v>
      </c>
      <c r="D2771" t="s">
        <v>205</v>
      </c>
      <c r="E2771" t="s">
        <v>292</v>
      </c>
      <c r="F2771" s="347">
        <f>IF(InpOverride!F2771="",F_Inputs!F2771,InpOverride!F2771)</f>
        <v>0</v>
      </c>
      <c r="G2771" s="347">
        <f>IF(InpOverride!G2771="",F_Inputs!G2771,InpOverride!G2771)</f>
        <v>0</v>
      </c>
      <c r="H2771" s="347">
        <f>IF(InpOverride!H2771="",F_Inputs!H2771,InpOverride!H2771)</f>
        <v>0</v>
      </c>
      <c r="I2771" s="347">
        <f>IF(InpOverride!I2771="",F_Inputs!I2771,InpOverride!I2771)</f>
        <v>0</v>
      </c>
      <c r="J2771" s="347">
        <f>IF(InpOverride!J2771="",F_Inputs!J2771,InpOverride!J2771)</f>
        <v>0</v>
      </c>
      <c r="K2771" s="347">
        <f>IF(InpOverride!K2771="",F_Inputs!K2771,InpOverride!K2771)</f>
        <v>0</v>
      </c>
      <c r="L2771" s="347">
        <f>IF(InpOverride!L2771="",F_Inputs!L2771,InpOverride!L2771)</f>
        <v>0</v>
      </c>
      <c r="M2771" s="347">
        <f>IF(InpOverride!M2771="",F_Inputs!M2771,InpOverride!M2771)</f>
        <v>0</v>
      </c>
    </row>
    <row r="2772" spans="1:13" x14ac:dyDescent="0.35">
      <c r="A2772" t="s">
        <v>145</v>
      </c>
      <c r="B2772" t="s">
        <v>369</v>
      </c>
      <c r="C2772" t="s">
        <v>370</v>
      </c>
      <c r="D2772" t="s">
        <v>170</v>
      </c>
      <c r="E2772" t="s">
        <v>292</v>
      </c>
      <c r="F2772" s="347">
        <f>IF(InpOverride!F2772="",F_Inputs!F2772,InpOverride!F2772)</f>
        <v>0</v>
      </c>
      <c r="G2772" s="347">
        <f>IF(InpOverride!G2772="",F_Inputs!G2772,InpOverride!G2772)</f>
        <v>0</v>
      </c>
      <c r="H2772" s="347">
        <f>IF(InpOverride!H2772="",F_Inputs!H2772,InpOverride!H2772)</f>
        <v>0</v>
      </c>
      <c r="I2772" s="347">
        <f>IF(InpOverride!I2772="",F_Inputs!I2772,InpOverride!I2772)</f>
        <v>-6.8599999999999994E-2</v>
      </c>
      <c r="J2772" s="347">
        <f>IF(InpOverride!J2772="",F_Inputs!J2772,InpOverride!J2772)</f>
        <v>0</v>
      </c>
      <c r="K2772" s="347">
        <f>IF(InpOverride!K2772="",F_Inputs!K2772,InpOverride!K2772)</f>
        <v>0</v>
      </c>
      <c r="L2772" s="347">
        <f>IF(InpOverride!L2772="",F_Inputs!L2772,InpOverride!L2772)</f>
        <v>0</v>
      </c>
      <c r="M2772" s="347">
        <f>IF(InpOverride!M2772="",F_Inputs!M2772,InpOverride!M2772)</f>
        <v>0</v>
      </c>
    </row>
    <row r="2773" spans="1:13" x14ac:dyDescent="0.35">
      <c r="A2773" t="s">
        <v>145</v>
      </c>
      <c r="B2773" t="s">
        <v>371</v>
      </c>
      <c r="C2773" t="s">
        <v>372</v>
      </c>
      <c r="D2773" t="s">
        <v>170</v>
      </c>
      <c r="E2773" t="s">
        <v>292</v>
      </c>
      <c r="F2773" s="347">
        <f>IF(InpOverride!F2773="",F_Inputs!F2773,InpOverride!F2773)</f>
        <v>0</v>
      </c>
      <c r="G2773" s="347">
        <f>IF(InpOverride!G2773="",F_Inputs!G2773,InpOverride!G2773)</f>
        <v>0</v>
      </c>
      <c r="H2773" s="347">
        <f>IF(InpOverride!H2773="",F_Inputs!H2773,InpOverride!H2773)</f>
        <v>0</v>
      </c>
      <c r="I2773" s="347">
        <f>IF(InpOverride!I2773="",F_Inputs!I2773,InpOverride!I2773)</f>
        <v>0</v>
      </c>
      <c r="J2773" s="347">
        <f>IF(InpOverride!J2773="",F_Inputs!J2773,InpOverride!J2773)</f>
        <v>0</v>
      </c>
      <c r="K2773" s="347">
        <f>IF(InpOverride!K2773="",F_Inputs!K2773,InpOverride!K2773)</f>
        <v>0</v>
      </c>
      <c r="L2773" s="347">
        <f>IF(InpOverride!L2773="",F_Inputs!L2773,InpOverride!L2773)</f>
        <v>0</v>
      </c>
      <c r="M2773" s="347">
        <f>IF(InpOverride!M2773="",F_Inputs!M2773,InpOverride!M2773)</f>
        <v>0</v>
      </c>
    </row>
    <row r="2774" spans="1:13" x14ac:dyDescent="0.35">
      <c r="A2774" t="s">
        <v>145</v>
      </c>
      <c r="B2774" t="s">
        <v>373</v>
      </c>
      <c r="C2774" t="s">
        <v>374</v>
      </c>
      <c r="D2774" t="s">
        <v>188</v>
      </c>
      <c r="E2774" t="s">
        <v>292</v>
      </c>
      <c r="F2774" s="347">
        <f>IF(InpOverride!F2774="",F_Inputs!F2774,InpOverride!F2774)</f>
        <v>0</v>
      </c>
      <c r="G2774" s="347">
        <f>IF(InpOverride!G2774="",F_Inputs!G2774,InpOverride!G2774)</f>
        <v>0</v>
      </c>
      <c r="H2774" s="347">
        <f>IF(InpOverride!H2774="",F_Inputs!H2774,InpOverride!H2774)</f>
        <v>0</v>
      </c>
      <c r="I2774" s="347">
        <f>IF(InpOverride!I2774="",F_Inputs!I2774,InpOverride!I2774)</f>
        <v>0</v>
      </c>
      <c r="J2774" s="347">
        <f>IF(InpOverride!J2774="",F_Inputs!J2774,InpOverride!J2774)</f>
        <v>0</v>
      </c>
      <c r="K2774" s="347">
        <f>IF(InpOverride!K2774="",F_Inputs!K2774,InpOverride!K2774)</f>
        <v>0</v>
      </c>
      <c r="L2774" s="347">
        <f>IF(InpOverride!L2774="",F_Inputs!L2774,InpOverride!L2774)</f>
        <v>0</v>
      </c>
      <c r="M2774" s="347">
        <f>IF(InpOverride!M2774="",F_Inputs!M2774,InpOverride!M2774)</f>
        <v>0</v>
      </c>
    </row>
    <row r="2775" spans="1:13" x14ac:dyDescent="0.35">
      <c r="A2775" t="s">
        <v>145</v>
      </c>
      <c r="B2775" t="s">
        <v>375</v>
      </c>
      <c r="C2775" t="s">
        <v>376</v>
      </c>
      <c r="D2775" t="s">
        <v>205</v>
      </c>
      <c r="E2775" t="s">
        <v>292</v>
      </c>
      <c r="F2775" s="347">
        <f>IF(InpOverride!F2775="",F_Inputs!F2775,InpOverride!F2775)</f>
        <v>0</v>
      </c>
      <c r="G2775" s="347">
        <f>IF(InpOverride!G2775="",F_Inputs!G2775,InpOverride!G2775)</f>
        <v>0</v>
      </c>
      <c r="H2775" s="347">
        <f>IF(InpOverride!H2775="",F_Inputs!H2775,InpOverride!H2775)</f>
        <v>0</v>
      </c>
      <c r="I2775" s="347">
        <f>IF(InpOverride!I2775="",F_Inputs!I2775,InpOverride!I2775)</f>
        <v>0</v>
      </c>
      <c r="J2775" s="347">
        <f>IF(InpOverride!J2775="",F_Inputs!J2775,InpOverride!J2775)</f>
        <v>0</v>
      </c>
      <c r="K2775" s="347">
        <f>IF(InpOverride!K2775="",F_Inputs!K2775,InpOverride!K2775)</f>
        <v>0</v>
      </c>
      <c r="L2775" s="347">
        <f>IF(InpOverride!L2775="",F_Inputs!L2775,InpOverride!L2775)</f>
        <v>0</v>
      </c>
      <c r="M2775" s="347">
        <f>IF(InpOverride!M2775="",F_Inputs!M2775,InpOverride!M2775)</f>
        <v>0</v>
      </c>
    </row>
    <row r="2776" spans="1:13" x14ac:dyDescent="0.35">
      <c r="A2776" t="s">
        <v>145</v>
      </c>
      <c r="B2776" t="s">
        <v>377</v>
      </c>
      <c r="C2776" t="s">
        <v>378</v>
      </c>
      <c r="D2776" t="s">
        <v>170</v>
      </c>
      <c r="E2776" t="s">
        <v>292</v>
      </c>
      <c r="F2776" s="347">
        <f>IF(InpOverride!F2776="",F_Inputs!F2776,InpOverride!F2776)</f>
        <v>0</v>
      </c>
      <c r="G2776" s="347">
        <f>IF(InpOverride!G2776="",F_Inputs!G2776,InpOverride!G2776)</f>
        <v>0</v>
      </c>
      <c r="H2776" s="347">
        <f>IF(InpOverride!H2776="",F_Inputs!H2776,InpOverride!H2776)</f>
        <v>0</v>
      </c>
      <c r="I2776" s="347">
        <f>IF(InpOverride!I2776="",F_Inputs!I2776,InpOverride!I2776)</f>
        <v>0</v>
      </c>
      <c r="J2776" s="347">
        <f>IF(InpOverride!J2776="",F_Inputs!J2776,InpOverride!J2776)</f>
        <v>0</v>
      </c>
      <c r="K2776" s="347">
        <f>IF(InpOverride!K2776="",F_Inputs!K2776,InpOverride!K2776)</f>
        <v>0</v>
      </c>
      <c r="L2776" s="347">
        <f>IF(InpOverride!L2776="",F_Inputs!L2776,InpOverride!L2776)</f>
        <v>0</v>
      </c>
      <c r="M2776" s="347">
        <f>IF(InpOverride!M2776="",F_Inputs!M2776,InpOverride!M2776)</f>
        <v>0</v>
      </c>
    </row>
    <row r="2777" spans="1:13" x14ac:dyDescent="0.35">
      <c r="A2777" t="s">
        <v>145</v>
      </c>
      <c r="B2777" t="s">
        <v>379</v>
      </c>
      <c r="C2777" t="s">
        <v>380</v>
      </c>
      <c r="D2777" t="s">
        <v>170</v>
      </c>
      <c r="E2777" t="s">
        <v>292</v>
      </c>
      <c r="F2777" s="347">
        <f>IF(InpOverride!F2777="",F_Inputs!F2777,InpOverride!F2777)</f>
        <v>0</v>
      </c>
      <c r="G2777" s="347">
        <f>IF(InpOverride!G2777="",F_Inputs!G2777,InpOverride!G2777)</f>
        <v>0</v>
      </c>
      <c r="H2777" s="347">
        <f>IF(InpOverride!H2777="",F_Inputs!H2777,InpOverride!H2777)</f>
        <v>0</v>
      </c>
      <c r="I2777" s="347">
        <f>IF(InpOverride!I2777="",F_Inputs!I2777,InpOverride!I2777)</f>
        <v>0</v>
      </c>
      <c r="J2777" s="347">
        <f>IF(InpOverride!J2777="",F_Inputs!J2777,InpOverride!J2777)</f>
        <v>0</v>
      </c>
      <c r="K2777" s="347">
        <f>IF(InpOverride!K2777="",F_Inputs!K2777,InpOverride!K2777)</f>
        <v>0</v>
      </c>
      <c r="L2777" s="347">
        <f>IF(InpOverride!L2777="",F_Inputs!L2777,InpOverride!L2777)</f>
        <v>0</v>
      </c>
      <c r="M2777" s="347">
        <f>IF(InpOverride!M2777="",F_Inputs!M2777,InpOverride!M2777)</f>
        <v>0</v>
      </c>
    </row>
    <row r="2778" spans="1:13" x14ac:dyDescent="0.35">
      <c r="A2778" t="s">
        <v>145</v>
      </c>
      <c r="B2778" t="s">
        <v>381</v>
      </c>
      <c r="C2778" t="s">
        <v>382</v>
      </c>
      <c r="D2778" t="s">
        <v>188</v>
      </c>
      <c r="E2778" t="s">
        <v>292</v>
      </c>
      <c r="F2778" s="347">
        <f>IF(InpOverride!F2778="",F_Inputs!F2778,InpOverride!F2778)</f>
        <v>0</v>
      </c>
      <c r="G2778" s="347">
        <f>IF(InpOverride!G2778="",F_Inputs!G2778,InpOverride!G2778)</f>
        <v>0</v>
      </c>
      <c r="H2778" s="347">
        <f>IF(InpOverride!H2778="",F_Inputs!H2778,InpOverride!H2778)</f>
        <v>0</v>
      </c>
      <c r="I2778" s="347">
        <f>IF(InpOverride!I2778="",F_Inputs!I2778,InpOverride!I2778)</f>
        <v>50</v>
      </c>
      <c r="J2778" s="347">
        <f>IF(InpOverride!J2778="",F_Inputs!J2778,InpOverride!J2778)</f>
        <v>0</v>
      </c>
      <c r="K2778" s="347">
        <f>IF(InpOverride!K2778="",F_Inputs!K2778,InpOverride!K2778)</f>
        <v>0</v>
      </c>
      <c r="L2778" s="347">
        <f>IF(InpOverride!L2778="",F_Inputs!L2778,InpOverride!L2778)</f>
        <v>0</v>
      </c>
      <c r="M2778" s="347">
        <f>IF(InpOverride!M2778="",F_Inputs!M2778,InpOverride!M2778)</f>
        <v>0</v>
      </c>
    </row>
    <row r="2779" spans="1:13" x14ac:dyDescent="0.35">
      <c r="A2779" t="s">
        <v>145</v>
      </c>
      <c r="B2779" t="s">
        <v>383</v>
      </c>
      <c r="C2779" t="s">
        <v>384</v>
      </c>
      <c r="D2779" t="s">
        <v>385</v>
      </c>
      <c r="E2779" t="s">
        <v>292</v>
      </c>
      <c r="F2779" s="347">
        <f>IF(InpOverride!F2779="",F_Inputs!F2779,InpOverride!F2779)</f>
        <v>0</v>
      </c>
      <c r="G2779" s="347">
        <f>IF(InpOverride!G2779="",F_Inputs!G2779,InpOverride!G2779)</f>
        <v>0</v>
      </c>
      <c r="H2779" s="347">
        <f>IF(InpOverride!H2779="",F_Inputs!H2779,InpOverride!H2779)</f>
        <v>0</v>
      </c>
      <c r="I2779" s="347">
        <f>IF(InpOverride!I2779="",F_Inputs!I2779,InpOverride!I2779)</f>
        <v>86.215000000000003</v>
      </c>
      <c r="J2779" s="347">
        <f>IF(InpOverride!J2779="",F_Inputs!J2779,InpOverride!J2779)</f>
        <v>0</v>
      </c>
      <c r="K2779" s="347">
        <f>IF(InpOverride!K2779="",F_Inputs!K2779,InpOverride!K2779)</f>
        <v>0</v>
      </c>
      <c r="L2779" s="347">
        <f>IF(InpOverride!L2779="",F_Inputs!L2779,InpOverride!L2779)</f>
        <v>0</v>
      </c>
      <c r="M2779" s="347">
        <f>IF(InpOverride!M2779="",F_Inputs!M2779,InpOverride!M2779)</f>
        <v>0</v>
      </c>
    </row>
    <row r="2780" spans="1:13" x14ac:dyDescent="0.35">
      <c r="A2780" t="s">
        <v>145</v>
      </c>
      <c r="B2780" t="s">
        <v>386</v>
      </c>
      <c r="C2780" t="s">
        <v>387</v>
      </c>
      <c r="D2780" t="s">
        <v>189</v>
      </c>
      <c r="E2780" t="s">
        <v>292</v>
      </c>
      <c r="F2780" s="347">
        <f>IF(InpOverride!F2780="",F_Inputs!F2780,InpOverride!F2780)</f>
        <v>0</v>
      </c>
      <c r="G2780" s="347">
        <f>IF(InpOverride!G2780="",F_Inputs!G2780,InpOverride!G2780)</f>
        <v>0</v>
      </c>
      <c r="H2780" s="347" t="str">
        <f>IF(InpOverride!H2780="",F_Inputs!H2780,InpOverride!H2780)</f>
        <v>n/a</v>
      </c>
      <c r="I2780" s="347">
        <f>IF(InpOverride!I2780="",F_Inputs!I2780,InpOverride!I2780)</f>
        <v>0.84</v>
      </c>
      <c r="J2780" s="347">
        <f>IF(InpOverride!J2780="",F_Inputs!J2780,InpOverride!J2780)</f>
        <v>0</v>
      </c>
      <c r="K2780" s="347">
        <f>IF(InpOverride!K2780="",F_Inputs!K2780,InpOverride!K2780)</f>
        <v>0</v>
      </c>
      <c r="L2780" s="347">
        <f>IF(InpOverride!L2780="",F_Inputs!L2780,InpOverride!L2780)</f>
        <v>0</v>
      </c>
      <c r="M2780" s="347">
        <f>IF(InpOverride!M2780="",F_Inputs!M2780,InpOverride!M2780)</f>
        <v>0</v>
      </c>
    </row>
    <row r="2781" spans="1:13" x14ac:dyDescent="0.35">
      <c r="A2781" t="s">
        <v>145</v>
      </c>
      <c r="B2781" t="s">
        <v>388</v>
      </c>
      <c r="C2781" t="s">
        <v>389</v>
      </c>
      <c r="D2781" t="s">
        <v>205</v>
      </c>
      <c r="E2781" t="s">
        <v>292</v>
      </c>
      <c r="F2781" s="347">
        <f>IF(InpOverride!F2781="",F_Inputs!F2781,InpOverride!F2781)</f>
        <v>0</v>
      </c>
      <c r="G2781" s="347">
        <f>IF(InpOverride!G2781="",F_Inputs!G2781,InpOverride!G2781)</f>
        <v>0</v>
      </c>
      <c r="H2781" s="347">
        <f>IF(InpOverride!H2781="",F_Inputs!H2781,InpOverride!H2781)</f>
        <v>0</v>
      </c>
      <c r="I2781" s="347" t="str">
        <f>IF(InpOverride!I2781="",F_Inputs!I2781,InpOverride!I2781)</f>
        <v>Yes</v>
      </c>
      <c r="J2781" s="347">
        <f>IF(InpOverride!J2781="",F_Inputs!J2781,InpOverride!J2781)</f>
        <v>0</v>
      </c>
      <c r="K2781" s="347">
        <f>IF(InpOverride!K2781="",F_Inputs!K2781,InpOverride!K2781)</f>
        <v>0</v>
      </c>
      <c r="L2781" s="347">
        <f>IF(InpOverride!L2781="",F_Inputs!L2781,InpOverride!L2781)</f>
        <v>0</v>
      </c>
      <c r="M2781" s="347">
        <f>IF(InpOverride!M2781="",F_Inputs!M2781,InpOverride!M2781)</f>
        <v>0</v>
      </c>
    </row>
    <row r="2782" spans="1:13" x14ac:dyDescent="0.35">
      <c r="A2782" t="s">
        <v>145</v>
      </c>
      <c r="B2782" t="s">
        <v>390</v>
      </c>
      <c r="C2782" t="s">
        <v>391</v>
      </c>
      <c r="D2782" t="s">
        <v>176</v>
      </c>
      <c r="E2782" t="s">
        <v>292</v>
      </c>
      <c r="F2782" s="347">
        <f>IF(InpOverride!F2782="",F_Inputs!F2782,InpOverride!F2782)</f>
        <v>0</v>
      </c>
      <c r="G2782" s="347">
        <f>IF(InpOverride!G2782="",F_Inputs!G2782,InpOverride!G2782)</f>
        <v>0</v>
      </c>
      <c r="H2782" s="347">
        <f>IF(InpOverride!H2782="",F_Inputs!H2782,InpOverride!H2782)</f>
        <v>0</v>
      </c>
      <c r="I2782" s="347">
        <f>IF(InpOverride!I2782="",F_Inputs!I2782,InpOverride!I2782)</f>
        <v>0.105698161539077</v>
      </c>
      <c r="J2782" s="347">
        <f>IF(InpOverride!J2782="",F_Inputs!J2782,InpOverride!J2782)</f>
        <v>0</v>
      </c>
      <c r="K2782" s="347">
        <f>IF(InpOverride!K2782="",F_Inputs!K2782,InpOverride!K2782)</f>
        <v>0</v>
      </c>
      <c r="L2782" s="347">
        <f>IF(InpOverride!L2782="",F_Inputs!L2782,InpOverride!L2782)</f>
        <v>0</v>
      </c>
      <c r="M2782" s="347">
        <f>IF(InpOverride!M2782="",F_Inputs!M2782,InpOverride!M2782)</f>
        <v>0</v>
      </c>
    </row>
    <row r="2783" spans="1:13" x14ac:dyDescent="0.35">
      <c r="A2783" t="s">
        <v>145</v>
      </c>
      <c r="B2783" t="s">
        <v>392</v>
      </c>
      <c r="C2783" t="s">
        <v>393</v>
      </c>
      <c r="D2783" t="s">
        <v>205</v>
      </c>
      <c r="E2783" t="s">
        <v>292</v>
      </c>
      <c r="F2783" s="347">
        <f>IF(InpOverride!F2783="",F_Inputs!F2783,InpOverride!F2783)</f>
        <v>0</v>
      </c>
      <c r="G2783" s="347">
        <f>IF(InpOverride!G2783="",F_Inputs!G2783,InpOverride!G2783)</f>
        <v>0</v>
      </c>
      <c r="H2783" s="347">
        <f>IF(InpOverride!H2783="",F_Inputs!H2783,InpOverride!H2783)</f>
        <v>0</v>
      </c>
      <c r="I2783" s="347" t="str">
        <f>IF(InpOverride!I2783="",F_Inputs!I2783,InpOverride!I2783)</f>
        <v>Yes</v>
      </c>
      <c r="J2783" s="347">
        <f>IF(InpOverride!J2783="",F_Inputs!J2783,InpOverride!J2783)</f>
        <v>0</v>
      </c>
      <c r="K2783" s="347">
        <f>IF(InpOverride!K2783="",F_Inputs!K2783,InpOverride!K2783)</f>
        <v>0</v>
      </c>
      <c r="L2783" s="347">
        <f>IF(InpOverride!L2783="",F_Inputs!L2783,InpOverride!L2783)</f>
        <v>0</v>
      </c>
      <c r="M2783" s="347">
        <f>IF(InpOverride!M2783="",F_Inputs!M2783,InpOverride!M2783)</f>
        <v>0</v>
      </c>
    </row>
    <row r="2784" spans="1:13" x14ac:dyDescent="0.35">
      <c r="A2784" t="s">
        <v>145</v>
      </c>
      <c r="B2784" t="s">
        <v>394</v>
      </c>
      <c r="C2784" t="s">
        <v>395</v>
      </c>
      <c r="D2784" t="s">
        <v>188</v>
      </c>
      <c r="E2784" t="s">
        <v>292</v>
      </c>
      <c r="F2784" s="347">
        <f>IF(InpOverride!F2784="",F_Inputs!F2784,InpOverride!F2784)</f>
        <v>0</v>
      </c>
      <c r="G2784" s="347">
        <f>IF(InpOverride!G2784="",F_Inputs!G2784,InpOverride!G2784)</f>
        <v>0</v>
      </c>
      <c r="H2784" s="347" t="str">
        <f>IF(InpOverride!H2784="",F_Inputs!H2784,InpOverride!H2784)</f>
        <v>n/a</v>
      </c>
      <c r="I2784" s="347">
        <f>IF(InpOverride!I2784="",F_Inputs!I2784,InpOverride!I2784)</f>
        <v>80.190930787589494</v>
      </c>
      <c r="J2784" s="347">
        <f>IF(InpOverride!J2784="",F_Inputs!J2784,InpOverride!J2784)</f>
        <v>0</v>
      </c>
      <c r="K2784" s="347">
        <f>IF(InpOverride!K2784="",F_Inputs!K2784,InpOverride!K2784)</f>
        <v>0</v>
      </c>
      <c r="L2784" s="347">
        <f>IF(InpOverride!L2784="",F_Inputs!L2784,InpOverride!L2784)</f>
        <v>0</v>
      </c>
      <c r="M2784" s="347">
        <f>IF(InpOverride!M2784="",F_Inputs!M2784,InpOverride!M2784)</f>
        <v>0</v>
      </c>
    </row>
    <row r="2785" spans="1:13" x14ac:dyDescent="0.35">
      <c r="A2785" t="s">
        <v>145</v>
      </c>
      <c r="B2785" t="s">
        <v>396</v>
      </c>
      <c r="C2785" t="s">
        <v>397</v>
      </c>
      <c r="D2785" t="s">
        <v>205</v>
      </c>
      <c r="E2785" t="s">
        <v>292</v>
      </c>
      <c r="F2785" s="347">
        <f>IF(InpOverride!F2785="",F_Inputs!F2785,InpOverride!F2785)</f>
        <v>0</v>
      </c>
      <c r="G2785" s="347">
        <f>IF(InpOverride!G2785="",F_Inputs!G2785,InpOverride!G2785)</f>
        <v>0</v>
      </c>
      <c r="H2785" s="347">
        <f>IF(InpOverride!H2785="",F_Inputs!H2785,InpOverride!H2785)</f>
        <v>0</v>
      </c>
      <c r="I2785" s="347" t="str">
        <f>IF(InpOverride!I2785="",F_Inputs!I2785,InpOverride!I2785)</f>
        <v>-</v>
      </c>
      <c r="J2785" s="347">
        <f>IF(InpOverride!J2785="",F_Inputs!J2785,InpOverride!J2785)</f>
        <v>0</v>
      </c>
      <c r="K2785" s="347">
        <f>IF(InpOverride!K2785="",F_Inputs!K2785,InpOverride!K2785)</f>
        <v>0</v>
      </c>
      <c r="L2785" s="347">
        <f>IF(InpOverride!L2785="",F_Inputs!L2785,InpOverride!L2785)</f>
        <v>0</v>
      </c>
      <c r="M2785" s="347">
        <f>IF(InpOverride!M2785="",F_Inputs!M2785,InpOverride!M2785)</f>
        <v>0</v>
      </c>
    </row>
    <row r="2786" spans="1:13" x14ac:dyDescent="0.35">
      <c r="A2786" t="s">
        <v>145</v>
      </c>
      <c r="B2786" t="s">
        <v>398</v>
      </c>
      <c r="C2786" t="s">
        <v>399</v>
      </c>
      <c r="D2786" t="s">
        <v>188</v>
      </c>
      <c r="E2786" t="s">
        <v>292</v>
      </c>
      <c r="F2786" s="347">
        <f>IF(InpOverride!F2786="",F_Inputs!F2786,InpOverride!F2786)</f>
        <v>0</v>
      </c>
      <c r="G2786" s="347">
        <f>IF(InpOverride!G2786="",F_Inputs!G2786,InpOverride!G2786)</f>
        <v>0</v>
      </c>
      <c r="H2786" s="347" t="str">
        <f>IF(InpOverride!H2786="",F_Inputs!H2786,InpOverride!H2786)</f>
        <v>n/a</v>
      </c>
      <c r="I2786" s="347">
        <f>IF(InpOverride!I2786="",F_Inputs!I2786,InpOverride!I2786)</f>
        <v>19.3317422434368</v>
      </c>
      <c r="J2786" s="347">
        <f>IF(InpOverride!J2786="",F_Inputs!J2786,InpOverride!J2786)</f>
        <v>0</v>
      </c>
      <c r="K2786" s="347">
        <f>IF(InpOverride!K2786="",F_Inputs!K2786,InpOverride!K2786)</f>
        <v>0</v>
      </c>
      <c r="L2786" s="347">
        <f>IF(InpOverride!L2786="",F_Inputs!L2786,InpOverride!L2786)</f>
        <v>0</v>
      </c>
      <c r="M2786" s="347">
        <f>IF(InpOverride!M2786="",F_Inputs!M2786,InpOverride!M2786)</f>
        <v>0</v>
      </c>
    </row>
    <row r="2787" spans="1:13" x14ac:dyDescent="0.35">
      <c r="A2787" t="s">
        <v>145</v>
      </c>
      <c r="B2787" t="s">
        <v>400</v>
      </c>
      <c r="C2787" t="s">
        <v>401</v>
      </c>
      <c r="D2787" t="s">
        <v>205</v>
      </c>
      <c r="E2787" t="s">
        <v>292</v>
      </c>
      <c r="F2787" s="347">
        <f>IF(InpOverride!F2787="",F_Inputs!F2787,InpOverride!F2787)</f>
        <v>0</v>
      </c>
      <c r="G2787" s="347">
        <f>IF(InpOverride!G2787="",F_Inputs!G2787,InpOverride!G2787)</f>
        <v>0</v>
      </c>
      <c r="H2787" s="347">
        <f>IF(InpOverride!H2787="",F_Inputs!H2787,InpOverride!H2787)</f>
        <v>0</v>
      </c>
      <c r="I2787" s="347" t="str">
        <f>IF(InpOverride!I2787="",F_Inputs!I2787,InpOverride!I2787)</f>
        <v>-</v>
      </c>
      <c r="J2787" s="347">
        <f>IF(InpOverride!J2787="",F_Inputs!J2787,InpOverride!J2787)</f>
        <v>0</v>
      </c>
      <c r="K2787" s="347">
        <f>IF(InpOverride!K2787="",F_Inputs!K2787,InpOverride!K2787)</f>
        <v>0</v>
      </c>
      <c r="L2787" s="347">
        <f>IF(InpOverride!L2787="",F_Inputs!L2787,InpOverride!L2787)</f>
        <v>0</v>
      </c>
      <c r="M2787" s="347">
        <f>IF(InpOverride!M2787="",F_Inputs!M2787,InpOverride!M2787)</f>
        <v>0</v>
      </c>
    </row>
    <row r="2788" spans="1:13" x14ac:dyDescent="0.35">
      <c r="A2788" t="s">
        <v>145</v>
      </c>
      <c r="B2788" t="s">
        <v>402</v>
      </c>
      <c r="C2788" t="s">
        <v>403</v>
      </c>
      <c r="D2788" t="s">
        <v>189</v>
      </c>
      <c r="E2788" t="s">
        <v>292</v>
      </c>
      <c r="F2788" s="347">
        <f>IF(InpOverride!F2788="",F_Inputs!F2788,InpOverride!F2788)</f>
        <v>0</v>
      </c>
      <c r="G2788" s="347">
        <f>IF(InpOverride!G2788="",F_Inputs!G2788,InpOverride!G2788)</f>
        <v>0</v>
      </c>
      <c r="H2788" s="347">
        <f>IF(InpOverride!H2788="",F_Inputs!H2788,InpOverride!H2788)</f>
        <v>0</v>
      </c>
      <c r="I2788" s="347">
        <f>IF(InpOverride!I2788="",F_Inputs!I2788,InpOverride!I2788)</f>
        <v>0</v>
      </c>
      <c r="J2788" s="347">
        <f>IF(InpOverride!J2788="",F_Inputs!J2788,InpOverride!J2788)</f>
        <v>0</v>
      </c>
      <c r="K2788" s="347">
        <f>IF(InpOverride!K2788="",F_Inputs!K2788,InpOverride!K2788)</f>
        <v>0</v>
      </c>
      <c r="L2788" s="347">
        <f>IF(InpOverride!L2788="",F_Inputs!L2788,InpOverride!L2788)</f>
        <v>0</v>
      </c>
      <c r="M2788" s="347">
        <f>IF(InpOverride!M2788="",F_Inputs!M2788,InpOverride!M2788)</f>
        <v>0</v>
      </c>
    </row>
    <row r="2789" spans="1:13" x14ac:dyDescent="0.35">
      <c r="A2789" t="s">
        <v>145</v>
      </c>
      <c r="B2789" t="s">
        <v>404</v>
      </c>
      <c r="C2789" t="s">
        <v>405</v>
      </c>
      <c r="D2789" t="s">
        <v>205</v>
      </c>
      <c r="E2789" t="s">
        <v>292</v>
      </c>
      <c r="F2789" s="347">
        <f>IF(InpOverride!F2789="",F_Inputs!F2789,InpOverride!F2789)</f>
        <v>0</v>
      </c>
      <c r="G2789" s="347">
        <f>IF(InpOverride!G2789="",F_Inputs!G2789,InpOverride!G2789)</f>
        <v>0</v>
      </c>
      <c r="H2789" s="347">
        <f>IF(InpOverride!H2789="",F_Inputs!H2789,InpOverride!H2789)</f>
        <v>0</v>
      </c>
      <c r="I2789" s="347">
        <f>IF(InpOverride!I2789="",F_Inputs!I2789,InpOverride!I2789)</f>
        <v>0</v>
      </c>
      <c r="J2789" s="347">
        <f>IF(InpOverride!J2789="",F_Inputs!J2789,InpOverride!J2789)</f>
        <v>0</v>
      </c>
      <c r="K2789" s="347">
        <f>IF(InpOverride!K2789="",F_Inputs!K2789,InpOverride!K2789)</f>
        <v>0</v>
      </c>
      <c r="L2789" s="347">
        <f>IF(InpOverride!L2789="",F_Inputs!L2789,InpOverride!L2789)</f>
        <v>0</v>
      </c>
      <c r="M2789" s="347">
        <f>IF(InpOverride!M2789="",F_Inputs!M2789,InpOverride!M2789)</f>
        <v>0</v>
      </c>
    </row>
    <row r="2790" spans="1:13" x14ac:dyDescent="0.35">
      <c r="A2790" t="s">
        <v>145</v>
      </c>
      <c r="B2790" t="s">
        <v>406</v>
      </c>
      <c r="C2790" t="s">
        <v>407</v>
      </c>
      <c r="D2790" t="s">
        <v>188</v>
      </c>
      <c r="E2790" t="s">
        <v>292</v>
      </c>
      <c r="F2790" s="347">
        <f>IF(InpOverride!F2790="",F_Inputs!F2790,InpOverride!F2790)</f>
        <v>0</v>
      </c>
      <c r="G2790" s="347">
        <f>IF(InpOverride!G2790="",F_Inputs!G2790,InpOverride!G2790)</f>
        <v>0</v>
      </c>
      <c r="H2790" s="347">
        <f>IF(InpOverride!H2790="",F_Inputs!H2790,InpOverride!H2790)</f>
        <v>0</v>
      </c>
      <c r="I2790" s="347">
        <f>IF(InpOverride!I2790="",F_Inputs!I2790,InpOverride!I2790)</f>
        <v>85.714285714285694</v>
      </c>
      <c r="J2790" s="347">
        <f>IF(InpOverride!J2790="",F_Inputs!J2790,InpOverride!J2790)</f>
        <v>0</v>
      </c>
      <c r="K2790" s="347">
        <f>IF(InpOverride!K2790="",F_Inputs!K2790,InpOverride!K2790)</f>
        <v>0</v>
      </c>
      <c r="L2790" s="347">
        <f>IF(InpOverride!L2790="",F_Inputs!L2790,InpOverride!L2790)</f>
        <v>0</v>
      </c>
      <c r="M2790" s="347">
        <f>IF(InpOverride!M2790="",F_Inputs!M2790,InpOverride!M2790)</f>
        <v>0</v>
      </c>
    </row>
    <row r="2791" spans="1:13" x14ac:dyDescent="0.35">
      <c r="A2791" t="s">
        <v>145</v>
      </c>
      <c r="B2791" t="s">
        <v>408</v>
      </c>
      <c r="C2791" t="s">
        <v>409</v>
      </c>
      <c r="D2791" t="s">
        <v>182</v>
      </c>
      <c r="E2791" t="s">
        <v>292</v>
      </c>
      <c r="F2791" s="347">
        <f>IF(InpOverride!F2791="",F_Inputs!F2791,InpOverride!F2791)</f>
        <v>3336.6</v>
      </c>
      <c r="G2791" s="347">
        <f>IF(InpOverride!G2791="",F_Inputs!G2791,InpOverride!G2791)</f>
        <v>3348.6</v>
      </c>
      <c r="H2791" s="347">
        <f>IF(InpOverride!H2791="",F_Inputs!H2791,InpOverride!H2791)</f>
        <v>3358.6</v>
      </c>
      <c r="I2791" s="347">
        <f>IF(InpOverride!I2791="",F_Inputs!I2791,InpOverride!I2791)</f>
        <v>3369.6</v>
      </c>
      <c r="J2791" s="347">
        <f>IF(InpOverride!J2791="",F_Inputs!J2791,InpOverride!J2791)</f>
        <v>0</v>
      </c>
      <c r="K2791" s="347">
        <f>IF(InpOverride!K2791="",F_Inputs!K2791,InpOverride!K2791)</f>
        <v>0</v>
      </c>
      <c r="L2791" s="347">
        <f>IF(InpOverride!L2791="",F_Inputs!L2791,InpOverride!L2791)</f>
        <v>0</v>
      </c>
      <c r="M2791" s="347">
        <f>IF(InpOverride!M2791="",F_Inputs!M2791,InpOverride!M2791)</f>
        <v>0</v>
      </c>
    </row>
    <row r="2792" spans="1:13" x14ac:dyDescent="0.35">
      <c r="A2792" t="s">
        <v>145</v>
      </c>
      <c r="B2792" t="s">
        <v>410</v>
      </c>
      <c r="C2792" t="s">
        <v>411</v>
      </c>
      <c r="D2792" t="s">
        <v>188</v>
      </c>
      <c r="E2792" t="s">
        <v>292</v>
      </c>
      <c r="F2792" s="347">
        <f>IF(InpOverride!F2792="",F_Inputs!F2792,InpOverride!F2792)</f>
        <v>0</v>
      </c>
      <c r="G2792" s="347">
        <f>IF(InpOverride!G2792="",F_Inputs!G2792,InpOverride!G2792)</f>
        <v>0</v>
      </c>
      <c r="H2792" s="347">
        <f>IF(InpOverride!H2792="",F_Inputs!H2792,InpOverride!H2792)</f>
        <v>0</v>
      </c>
      <c r="I2792" s="347">
        <f>IF(InpOverride!I2792="",F_Inputs!I2792,InpOverride!I2792)</f>
        <v>212</v>
      </c>
      <c r="J2792" s="347">
        <f>IF(InpOverride!J2792="",F_Inputs!J2792,InpOverride!J2792)</f>
        <v>0</v>
      </c>
      <c r="K2792" s="347">
        <f>IF(InpOverride!K2792="",F_Inputs!K2792,InpOverride!K2792)</f>
        <v>0</v>
      </c>
      <c r="L2792" s="347">
        <f>IF(InpOverride!L2792="",F_Inputs!L2792,InpOverride!L2792)</f>
        <v>0</v>
      </c>
      <c r="M2792" s="347">
        <f>IF(InpOverride!M2792="",F_Inputs!M2792,InpOverride!M2792)</f>
        <v>0</v>
      </c>
    </row>
    <row r="2793" spans="1:13" x14ac:dyDescent="0.35">
      <c r="A2793" t="s">
        <v>145</v>
      </c>
      <c r="B2793" t="s">
        <v>412</v>
      </c>
      <c r="C2793" s="327" t="s">
        <v>413</v>
      </c>
      <c r="D2793" t="s">
        <v>188</v>
      </c>
      <c r="E2793" t="s">
        <v>292</v>
      </c>
      <c r="F2793" s="347">
        <f>IF(InpOverride!F2793="",F_Inputs!F2793,InpOverride!F2793)</f>
        <v>0</v>
      </c>
      <c r="G2793" s="347">
        <f>IF(InpOverride!G2793="",F_Inputs!G2793,InpOverride!G2793)</f>
        <v>0</v>
      </c>
      <c r="H2793" s="347">
        <f>IF(InpOverride!H2793="",F_Inputs!H2793,InpOverride!H2793)</f>
        <v>0</v>
      </c>
      <c r="I2793" s="347">
        <f>IF(InpOverride!I2793="",F_Inputs!I2793,InpOverride!I2793)</f>
        <v>62.9160584039086</v>
      </c>
      <c r="J2793" s="347">
        <f>IF(InpOverride!J2793="",F_Inputs!J2793,InpOverride!J2793)</f>
        <v>0</v>
      </c>
      <c r="K2793" s="347">
        <f>IF(InpOverride!K2793="",F_Inputs!K2793,InpOverride!K2793)</f>
        <v>0</v>
      </c>
      <c r="L2793" s="347">
        <f>IF(InpOverride!L2793="",F_Inputs!L2793,InpOverride!L2793)</f>
        <v>0</v>
      </c>
      <c r="M2793" s="347">
        <f>IF(InpOverride!M2793="",F_Inputs!M2793,InpOverride!M2793)</f>
        <v>0</v>
      </c>
    </row>
    <row r="2794" spans="1:13" x14ac:dyDescent="0.35">
      <c r="A2794" t="s">
        <v>145</v>
      </c>
      <c r="B2794" t="s">
        <v>414</v>
      </c>
      <c r="C2794" s="327" t="s">
        <v>415</v>
      </c>
      <c r="D2794" t="s">
        <v>188</v>
      </c>
      <c r="E2794" t="s">
        <v>292</v>
      </c>
      <c r="F2794" s="347">
        <f>IF(InpOverride!F2794="",F_Inputs!F2794,InpOverride!F2794)</f>
        <v>0</v>
      </c>
      <c r="G2794" s="347">
        <f>IF(InpOverride!G2794="",F_Inputs!G2794,InpOverride!G2794)</f>
        <v>0</v>
      </c>
      <c r="H2794" s="347">
        <f>IF(InpOverride!H2794="",F_Inputs!H2794,InpOverride!H2794)</f>
        <v>0</v>
      </c>
      <c r="I2794" s="347">
        <f>IF(InpOverride!I2794="",F_Inputs!I2794,InpOverride!I2794)</f>
        <v>44</v>
      </c>
      <c r="J2794" s="347">
        <f>IF(InpOverride!J2794="",F_Inputs!J2794,InpOverride!J2794)</f>
        <v>0</v>
      </c>
      <c r="K2794" s="347">
        <f>IF(InpOverride!K2794="",F_Inputs!K2794,InpOverride!K2794)</f>
        <v>0</v>
      </c>
      <c r="L2794" s="347">
        <f>IF(InpOverride!L2794="",F_Inputs!L2794,InpOverride!L2794)</f>
        <v>0</v>
      </c>
      <c r="M2794" s="347">
        <f>IF(InpOverride!M2794="",F_Inputs!M2794,InpOverride!M2794)</f>
        <v>0</v>
      </c>
    </row>
    <row r="2795" spans="1:13" x14ac:dyDescent="0.35">
      <c r="A2795" t="s">
        <v>145</v>
      </c>
      <c r="B2795" t="s">
        <v>416</v>
      </c>
      <c r="C2795" t="s">
        <v>417</v>
      </c>
      <c r="D2795" t="s">
        <v>188</v>
      </c>
      <c r="E2795" t="s">
        <v>292</v>
      </c>
      <c r="F2795" s="347">
        <f>IF(InpOverride!F2795="",F_Inputs!F2795,InpOverride!F2795)</f>
        <v>0</v>
      </c>
      <c r="G2795" s="347">
        <f>IF(InpOverride!G2795="",F_Inputs!G2795,InpOverride!G2795)</f>
        <v>0</v>
      </c>
      <c r="H2795" s="347">
        <f>IF(InpOverride!H2795="",F_Inputs!H2795,InpOverride!H2795)</f>
        <v>0</v>
      </c>
      <c r="I2795" s="347">
        <f>IF(InpOverride!I2795="",F_Inputs!I2795,InpOverride!I2795)</f>
        <v>13.058049857415</v>
      </c>
      <c r="J2795" s="347">
        <f>IF(InpOverride!J2795="",F_Inputs!J2795,InpOverride!J2795)</f>
        <v>0</v>
      </c>
      <c r="K2795" s="347">
        <f>IF(InpOverride!K2795="",F_Inputs!K2795,InpOverride!K2795)</f>
        <v>0</v>
      </c>
      <c r="L2795" s="347">
        <f>IF(InpOverride!L2795="",F_Inputs!L2795,InpOverride!L2795)</f>
        <v>0</v>
      </c>
      <c r="M2795" s="347">
        <f>IF(InpOverride!M2795="",F_Inputs!M2795,InpOverride!M2795)</f>
        <v>0</v>
      </c>
    </row>
    <row r="2796" spans="1:13" x14ac:dyDescent="0.35">
      <c r="A2796" t="s">
        <v>145</v>
      </c>
      <c r="B2796" t="s">
        <v>418</v>
      </c>
      <c r="C2796" t="s">
        <v>419</v>
      </c>
      <c r="D2796" t="s">
        <v>188</v>
      </c>
      <c r="E2796" t="s">
        <v>292</v>
      </c>
      <c r="F2796" s="347">
        <f>IF(InpOverride!F2796="",F_Inputs!F2796,InpOverride!F2796)</f>
        <v>0</v>
      </c>
      <c r="G2796" s="347">
        <f>IF(InpOverride!G2796="",F_Inputs!G2796,InpOverride!G2796)</f>
        <v>0</v>
      </c>
      <c r="H2796" s="347">
        <f>IF(InpOverride!H2796="",F_Inputs!H2796,InpOverride!H2796)</f>
        <v>0</v>
      </c>
      <c r="I2796" s="347">
        <f>IF(InpOverride!I2796="",F_Inputs!I2796,InpOverride!I2796)</f>
        <v>256</v>
      </c>
      <c r="J2796" s="347">
        <f>IF(InpOverride!J2796="",F_Inputs!J2796,InpOverride!J2796)</f>
        <v>0</v>
      </c>
      <c r="K2796" s="347">
        <f>IF(InpOverride!K2796="",F_Inputs!K2796,InpOverride!K2796)</f>
        <v>0</v>
      </c>
      <c r="L2796" s="347">
        <f>IF(InpOverride!L2796="",F_Inputs!L2796,InpOverride!L2796)</f>
        <v>0</v>
      </c>
      <c r="M2796" s="347">
        <f>IF(InpOverride!M2796="",F_Inputs!M2796,InpOverride!M2796)</f>
        <v>0</v>
      </c>
    </row>
    <row r="2797" spans="1:13" x14ac:dyDescent="0.35">
      <c r="A2797" t="s">
        <v>145</v>
      </c>
      <c r="B2797" t="s">
        <v>420</v>
      </c>
      <c r="C2797" t="s">
        <v>421</v>
      </c>
      <c r="D2797">
        <v>0</v>
      </c>
      <c r="E2797" t="s">
        <v>292</v>
      </c>
      <c r="F2797" s="347">
        <f>IF(InpOverride!F2797="",F_Inputs!F2797,InpOverride!F2797)</f>
        <v>0</v>
      </c>
      <c r="G2797" s="347">
        <f>IF(InpOverride!G2797="",F_Inputs!G2797,InpOverride!G2797)</f>
        <v>0</v>
      </c>
      <c r="H2797" s="347">
        <f>IF(InpOverride!H2797="",F_Inputs!H2797,InpOverride!H2797)</f>
        <v>0</v>
      </c>
      <c r="I2797" s="347">
        <f>IF(InpOverride!I2797="",F_Inputs!I2797,InpOverride!I2797)</f>
        <v>731.20100000000002</v>
      </c>
      <c r="J2797" s="347">
        <f>IF(InpOverride!J2797="",F_Inputs!J2797,InpOverride!J2797)</f>
        <v>0</v>
      </c>
      <c r="K2797" s="347">
        <f>IF(InpOverride!K2797="",F_Inputs!K2797,InpOverride!K2797)</f>
        <v>0</v>
      </c>
      <c r="L2797" s="347">
        <f>IF(InpOverride!L2797="",F_Inputs!L2797,InpOverride!L2797)</f>
        <v>0</v>
      </c>
      <c r="M2797" s="347">
        <f>IF(InpOverride!M2797="",F_Inputs!M2797,InpOverride!M2797)</f>
        <v>0</v>
      </c>
    </row>
    <row r="2798" spans="1:13" x14ac:dyDescent="0.35">
      <c r="A2798" t="s">
        <v>145</v>
      </c>
      <c r="B2798" t="s">
        <v>422</v>
      </c>
      <c r="C2798" t="s">
        <v>423</v>
      </c>
      <c r="D2798" t="s">
        <v>424</v>
      </c>
      <c r="E2798" t="s">
        <v>292</v>
      </c>
      <c r="F2798" s="347">
        <f>IF(InpOverride!F2798="",F_Inputs!F2798,InpOverride!F2798)</f>
        <v>0</v>
      </c>
      <c r="G2798" s="347">
        <f>IF(InpOverride!G2798="",F_Inputs!G2798,InpOverride!G2798)</f>
        <v>0</v>
      </c>
      <c r="H2798" s="347">
        <f>IF(InpOverride!H2798="",F_Inputs!H2798,InpOverride!H2798)</f>
        <v>0</v>
      </c>
      <c r="I2798" s="347">
        <f>IF(InpOverride!I2798="",F_Inputs!I2798,InpOverride!I2798)</f>
        <v>124.7</v>
      </c>
      <c r="J2798" s="347">
        <f>IF(InpOverride!J2798="",F_Inputs!J2798,InpOverride!J2798)</f>
        <v>0</v>
      </c>
      <c r="K2798" s="347">
        <f>IF(InpOverride!K2798="",F_Inputs!K2798,InpOverride!K2798)</f>
        <v>0</v>
      </c>
      <c r="L2798" s="347">
        <f>IF(InpOverride!L2798="",F_Inputs!L2798,InpOverride!L2798)</f>
        <v>0</v>
      </c>
      <c r="M2798" s="347">
        <f>IF(InpOverride!M2798="",F_Inputs!M2798,InpOverride!M2798)</f>
        <v>0</v>
      </c>
    </row>
    <row r="2799" spans="1:13" x14ac:dyDescent="0.35">
      <c r="A2799" t="s">
        <v>145</v>
      </c>
      <c r="B2799" t="s">
        <v>425</v>
      </c>
      <c r="C2799" t="s">
        <v>426</v>
      </c>
      <c r="D2799" t="s">
        <v>427</v>
      </c>
      <c r="E2799" t="s">
        <v>292</v>
      </c>
      <c r="F2799" s="347">
        <f>IF(InpOverride!F2799="",F_Inputs!F2799,InpOverride!F2799)</f>
        <v>146.80000000000001</v>
      </c>
      <c r="G2799" s="347">
        <f>IF(InpOverride!G2799="",F_Inputs!G2799,InpOverride!G2799)</f>
        <v>151.30000000000001</v>
      </c>
      <c r="H2799" s="347">
        <f>IF(InpOverride!H2799="",F_Inputs!H2799,InpOverride!H2799)</f>
        <v>149.9</v>
      </c>
      <c r="I2799" s="347">
        <f>IF(InpOverride!I2799="",F_Inputs!I2799,InpOverride!I2799)</f>
        <v>170.54134225746401</v>
      </c>
      <c r="J2799" s="347">
        <f>IF(InpOverride!J2799="",F_Inputs!J2799,InpOverride!J2799)</f>
        <v>0</v>
      </c>
      <c r="K2799" s="347">
        <f>IF(InpOverride!K2799="",F_Inputs!K2799,InpOverride!K2799)</f>
        <v>0</v>
      </c>
      <c r="L2799" s="347">
        <f>IF(InpOverride!L2799="",F_Inputs!L2799,InpOverride!L2799)</f>
        <v>0</v>
      </c>
      <c r="M2799" s="347">
        <f>IF(InpOverride!M2799="",F_Inputs!M2799,InpOverride!M2799)</f>
        <v>0</v>
      </c>
    </row>
    <row r="2800" spans="1:13" x14ac:dyDescent="0.35">
      <c r="A2800" t="s">
        <v>145</v>
      </c>
      <c r="B2800" t="s">
        <v>428</v>
      </c>
      <c r="C2800" t="s">
        <v>429</v>
      </c>
      <c r="D2800" t="s">
        <v>424</v>
      </c>
      <c r="E2800" t="s">
        <v>292</v>
      </c>
      <c r="F2800" s="347">
        <f>IF(InpOverride!F2800="",F_Inputs!F2800,InpOverride!F2800)</f>
        <v>32.380000000000003</v>
      </c>
      <c r="G2800" s="347">
        <f>IF(InpOverride!G2800="",F_Inputs!G2800,InpOverride!G2800)</f>
        <v>28.33</v>
      </c>
      <c r="H2800" s="347">
        <f>IF(InpOverride!H2800="",F_Inputs!H2800,InpOverride!H2800)</f>
        <v>24.36</v>
      </c>
      <c r="I2800" s="347">
        <f>IF(InpOverride!I2800="",F_Inputs!I2800,InpOverride!I2800)</f>
        <v>23.55</v>
      </c>
      <c r="J2800" s="347">
        <f>IF(InpOverride!J2800="",F_Inputs!J2800,InpOverride!J2800)</f>
        <v>0</v>
      </c>
      <c r="K2800" s="347">
        <f>IF(InpOverride!K2800="",F_Inputs!K2800,InpOverride!K2800)</f>
        <v>0</v>
      </c>
      <c r="L2800" s="347">
        <f>IF(InpOverride!L2800="",F_Inputs!L2800,InpOverride!L2800)</f>
        <v>0</v>
      </c>
      <c r="M2800" s="347">
        <f>IF(InpOverride!M2800="",F_Inputs!M2800,InpOverride!M2800)</f>
        <v>0</v>
      </c>
    </row>
    <row r="2801" spans="1:13" x14ac:dyDescent="0.35">
      <c r="A2801" t="s">
        <v>145</v>
      </c>
      <c r="B2801" t="s">
        <v>430</v>
      </c>
      <c r="C2801" t="s">
        <v>431</v>
      </c>
      <c r="D2801" t="s">
        <v>424</v>
      </c>
      <c r="E2801" t="s">
        <v>292</v>
      </c>
      <c r="F2801" s="347">
        <f>IF(InpOverride!F2801="",F_Inputs!F2801,InpOverride!F2801)</f>
        <v>0</v>
      </c>
      <c r="G2801" s="347">
        <f>IF(InpOverride!G2801="",F_Inputs!G2801,InpOverride!G2801)</f>
        <v>0</v>
      </c>
      <c r="H2801" s="347">
        <f>IF(InpOverride!H2801="",F_Inputs!H2801,InpOverride!H2801)</f>
        <v>0</v>
      </c>
      <c r="I2801" s="347">
        <f>IF(InpOverride!I2801="",F_Inputs!I2801,InpOverride!I2801)</f>
        <v>28.4</v>
      </c>
      <c r="J2801" s="347">
        <f>IF(InpOverride!J2801="",F_Inputs!J2801,InpOverride!J2801)</f>
        <v>0</v>
      </c>
      <c r="K2801" s="347">
        <f>IF(InpOverride!K2801="",F_Inputs!K2801,InpOverride!K2801)</f>
        <v>0</v>
      </c>
      <c r="L2801" s="347">
        <f>IF(InpOverride!L2801="",F_Inputs!L2801,InpOverride!L2801)</f>
        <v>0</v>
      </c>
      <c r="M2801" s="347">
        <f>IF(InpOverride!M2801="",F_Inputs!M2801,InpOverride!M2801)</f>
        <v>0</v>
      </c>
    </row>
    <row r="2802" spans="1:13" x14ac:dyDescent="0.35">
      <c r="A2802" t="s">
        <v>145</v>
      </c>
      <c r="B2802" t="s">
        <v>432</v>
      </c>
      <c r="C2802" t="s">
        <v>433</v>
      </c>
      <c r="D2802" t="s">
        <v>424</v>
      </c>
      <c r="E2802" t="s">
        <v>292</v>
      </c>
      <c r="F2802" s="347">
        <f>IF(InpOverride!F2802="",F_Inputs!F2802,InpOverride!F2802)</f>
        <v>0</v>
      </c>
      <c r="G2802" s="347">
        <f>IF(InpOverride!G2802="",F_Inputs!G2802,InpOverride!G2802)</f>
        <v>0</v>
      </c>
      <c r="H2802" s="347">
        <f>IF(InpOverride!H2802="",F_Inputs!H2802,InpOverride!H2802)</f>
        <v>0</v>
      </c>
      <c r="I2802" s="347">
        <f>IF(InpOverride!I2802="",F_Inputs!I2802,InpOverride!I2802)</f>
        <v>25.4</v>
      </c>
      <c r="J2802" s="347">
        <f>IF(InpOverride!J2802="",F_Inputs!J2802,InpOverride!J2802)</f>
        <v>0</v>
      </c>
      <c r="K2802" s="347">
        <f>IF(InpOverride!K2802="",F_Inputs!K2802,InpOverride!K2802)</f>
        <v>0</v>
      </c>
      <c r="L2802" s="347">
        <f>IF(InpOverride!L2802="",F_Inputs!L2802,InpOverride!L2802)</f>
        <v>0</v>
      </c>
      <c r="M2802" s="347">
        <f>IF(InpOverride!M2802="",F_Inputs!M2802,InpOverride!M2802)</f>
        <v>0</v>
      </c>
    </row>
    <row r="2803" spans="1:13" x14ac:dyDescent="0.35">
      <c r="A2803" t="s">
        <v>145</v>
      </c>
      <c r="B2803" t="s">
        <v>434</v>
      </c>
      <c r="C2803" t="s">
        <v>435</v>
      </c>
      <c r="D2803" t="s">
        <v>427</v>
      </c>
      <c r="E2803" t="s">
        <v>292</v>
      </c>
      <c r="F2803" s="347">
        <f>IF(InpOverride!F2803="",F_Inputs!F2803,InpOverride!F2803)</f>
        <v>0</v>
      </c>
      <c r="G2803" s="347">
        <f>IF(InpOverride!G2803="",F_Inputs!G2803,InpOverride!G2803)</f>
        <v>0</v>
      </c>
      <c r="H2803" s="347">
        <f>IF(InpOverride!H2803="",F_Inputs!H2803,InpOverride!H2803)</f>
        <v>0</v>
      </c>
      <c r="I2803" s="347">
        <f>IF(InpOverride!I2803="",F_Inputs!I2803,InpOverride!I2803)</f>
        <v>149.30000000000001</v>
      </c>
      <c r="J2803" s="347">
        <f>IF(InpOverride!J2803="",F_Inputs!J2803,InpOverride!J2803)</f>
        <v>0</v>
      </c>
      <c r="K2803" s="347">
        <f>IF(InpOverride!K2803="",F_Inputs!K2803,InpOverride!K2803)</f>
        <v>0</v>
      </c>
      <c r="L2803" s="347">
        <f>IF(InpOverride!L2803="",F_Inputs!L2803,InpOverride!L2803)</f>
        <v>0</v>
      </c>
      <c r="M2803" s="347">
        <f>IF(InpOverride!M2803="",F_Inputs!M2803,InpOverride!M2803)</f>
        <v>0</v>
      </c>
    </row>
    <row r="2804" spans="1:13" x14ac:dyDescent="0.35">
      <c r="A2804" t="s">
        <v>145</v>
      </c>
      <c r="B2804" t="s">
        <v>436</v>
      </c>
      <c r="C2804" t="s">
        <v>437</v>
      </c>
      <c r="D2804" t="s">
        <v>427</v>
      </c>
      <c r="E2804" t="s">
        <v>292</v>
      </c>
      <c r="F2804" s="347">
        <f>IF(InpOverride!F2804="",F_Inputs!F2804,InpOverride!F2804)</f>
        <v>0</v>
      </c>
      <c r="G2804" s="347">
        <f>IF(InpOverride!G2804="",F_Inputs!G2804,InpOverride!G2804)</f>
        <v>0</v>
      </c>
      <c r="H2804" s="347">
        <f>IF(InpOverride!H2804="",F_Inputs!H2804,InpOverride!H2804)</f>
        <v>0</v>
      </c>
      <c r="I2804" s="347">
        <f>IF(InpOverride!I2804="",F_Inputs!I2804,InpOverride!I2804)</f>
        <v>157.19999999999999</v>
      </c>
      <c r="J2804" s="347">
        <f>IF(InpOverride!J2804="",F_Inputs!J2804,InpOverride!J2804)</f>
        <v>0</v>
      </c>
      <c r="K2804" s="347">
        <f>IF(InpOverride!K2804="",F_Inputs!K2804,InpOverride!K2804)</f>
        <v>0</v>
      </c>
      <c r="L2804" s="347">
        <f>IF(InpOverride!L2804="",F_Inputs!L2804,InpOverride!L2804)</f>
        <v>0</v>
      </c>
      <c r="M2804" s="347">
        <f>IF(InpOverride!M2804="",F_Inputs!M2804,InpOverride!M2804)</f>
        <v>0</v>
      </c>
    </row>
    <row r="2805" spans="1:13" x14ac:dyDescent="0.35">
      <c r="A2805" t="s">
        <v>145</v>
      </c>
      <c r="B2805" t="s">
        <v>438</v>
      </c>
      <c r="C2805" t="s">
        <v>439</v>
      </c>
      <c r="D2805">
        <v>0</v>
      </c>
      <c r="E2805" t="s">
        <v>292</v>
      </c>
      <c r="F2805" s="347">
        <f>IF(InpOverride!F2805="",F_Inputs!F2805,InpOverride!F2805)</f>
        <v>319.80599999999998</v>
      </c>
      <c r="G2805" s="347">
        <f>IF(InpOverride!G2805="",F_Inputs!G2805,InpOverride!G2805)</f>
        <v>321.14800000000002</v>
      </c>
      <c r="H2805" s="347">
        <f>IF(InpOverride!H2805="",F_Inputs!H2805,InpOverride!H2805)</f>
        <v>321.67399999999998</v>
      </c>
      <c r="I2805" s="347">
        <f>IF(InpOverride!I2805="",F_Inputs!I2805,InpOverride!I2805)</f>
        <v>322.88499999999999</v>
      </c>
      <c r="J2805" s="347">
        <f>IF(InpOverride!J2805="",F_Inputs!J2805,InpOverride!J2805)</f>
        <v>0</v>
      </c>
      <c r="K2805" s="347">
        <f>IF(InpOverride!K2805="",F_Inputs!K2805,InpOverride!K2805)</f>
        <v>0</v>
      </c>
      <c r="L2805" s="347">
        <f>IF(InpOverride!L2805="",F_Inputs!L2805,InpOverride!L2805)</f>
        <v>0</v>
      </c>
      <c r="M2805" s="347">
        <f>IF(InpOverride!M2805="",F_Inputs!M2805,InpOverride!M2805)</f>
        <v>0</v>
      </c>
    </row>
    <row r="2806" spans="1:13" x14ac:dyDescent="0.35">
      <c r="A2806" t="s">
        <v>145</v>
      </c>
      <c r="B2806" t="s">
        <v>440</v>
      </c>
      <c r="C2806" t="s">
        <v>441</v>
      </c>
      <c r="D2806" t="s">
        <v>188</v>
      </c>
      <c r="E2806" t="s">
        <v>292</v>
      </c>
      <c r="F2806" s="347">
        <f>IF(InpOverride!F2806="",F_Inputs!F2806,InpOverride!F2806)</f>
        <v>0</v>
      </c>
      <c r="G2806" s="347">
        <f>IF(InpOverride!G2806="",F_Inputs!G2806,InpOverride!G2806)</f>
        <v>0</v>
      </c>
      <c r="H2806" s="347">
        <f>IF(InpOverride!H2806="",F_Inputs!H2806,InpOverride!H2806)</f>
        <v>0</v>
      </c>
      <c r="I2806" s="347">
        <f>IF(InpOverride!I2806="",F_Inputs!I2806,InpOverride!I2806)</f>
        <v>630.97013888888898</v>
      </c>
      <c r="J2806" s="347">
        <f>IF(InpOverride!J2806="",F_Inputs!J2806,InpOverride!J2806)</f>
        <v>0</v>
      </c>
      <c r="K2806" s="347">
        <f>IF(InpOverride!K2806="",F_Inputs!K2806,InpOverride!K2806)</f>
        <v>0</v>
      </c>
      <c r="L2806" s="347">
        <f>IF(InpOverride!L2806="",F_Inputs!L2806,InpOverride!L2806)</f>
        <v>0</v>
      </c>
      <c r="M2806" s="347">
        <f>IF(InpOverride!M2806="",F_Inputs!M2806,InpOverride!M2806)</f>
        <v>0</v>
      </c>
    </row>
    <row r="2807" spans="1:13" x14ac:dyDescent="0.35">
      <c r="A2807" t="s">
        <v>145</v>
      </c>
      <c r="B2807" t="s">
        <v>442</v>
      </c>
      <c r="C2807" t="s">
        <v>443</v>
      </c>
      <c r="D2807" t="s">
        <v>188</v>
      </c>
      <c r="E2807" t="s">
        <v>292</v>
      </c>
      <c r="F2807" s="347">
        <f>IF(InpOverride!F2807="",F_Inputs!F2807,InpOverride!F2807)</f>
        <v>0</v>
      </c>
      <c r="G2807" s="347">
        <f>IF(InpOverride!G2807="",F_Inputs!G2807,InpOverride!G2807)</f>
        <v>0</v>
      </c>
      <c r="H2807" s="347">
        <f>IF(InpOverride!H2807="",F_Inputs!H2807,InpOverride!H2807)</f>
        <v>0</v>
      </c>
      <c r="I2807" s="347">
        <f>IF(InpOverride!I2807="",F_Inputs!I2807,InpOverride!I2807)</f>
        <v>3310</v>
      </c>
      <c r="J2807" s="347">
        <f>IF(InpOverride!J2807="",F_Inputs!J2807,InpOverride!J2807)</f>
        <v>0</v>
      </c>
      <c r="K2807" s="347">
        <f>IF(InpOverride!K2807="",F_Inputs!K2807,InpOverride!K2807)</f>
        <v>0</v>
      </c>
      <c r="L2807" s="347">
        <f>IF(InpOverride!L2807="",F_Inputs!L2807,InpOverride!L2807)</f>
        <v>0</v>
      </c>
      <c r="M2807" s="347">
        <f>IF(InpOverride!M2807="",F_Inputs!M2807,InpOverride!M2807)</f>
        <v>0</v>
      </c>
    </row>
    <row r="2808" spans="1:13" x14ac:dyDescent="0.35">
      <c r="A2808" t="s">
        <v>145</v>
      </c>
      <c r="B2808" t="s">
        <v>444</v>
      </c>
      <c r="C2808" t="s">
        <v>445</v>
      </c>
      <c r="D2808" t="s">
        <v>424</v>
      </c>
      <c r="E2808" t="s">
        <v>292</v>
      </c>
      <c r="F2808" s="347">
        <f>IF(InpOverride!F2808="",F_Inputs!F2808,InpOverride!F2808)</f>
        <v>0</v>
      </c>
      <c r="G2808" s="347">
        <f>IF(InpOverride!G2808="",F_Inputs!G2808,InpOverride!G2808)</f>
        <v>0</v>
      </c>
      <c r="H2808" s="347">
        <f>IF(InpOverride!H2808="",F_Inputs!H2808,InpOverride!H2808)</f>
        <v>0</v>
      </c>
      <c r="I2808" s="347">
        <f>IF(InpOverride!I2808="",F_Inputs!I2808,InpOverride!I2808)</f>
        <v>256.39</v>
      </c>
      <c r="J2808" s="347">
        <f>IF(InpOverride!J2808="",F_Inputs!J2808,InpOverride!J2808)</f>
        <v>0</v>
      </c>
      <c r="K2808" s="347">
        <f>IF(InpOverride!K2808="",F_Inputs!K2808,InpOverride!K2808)</f>
        <v>0</v>
      </c>
      <c r="L2808" s="347">
        <f>IF(InpOverride!L2808="",F_Inputs!L2808,InpOverride!L2808)</f>
        <v>0</v>
      </c>
      <c r="M2808" s="347">
        <f>IF(InpOverride!M2808="",F_Inputs!M2808,InpOverride!M2808)</f>
        <v>0</v>
      </c>
    </row>
    <row r="2809" spans="1:13" x14ac:dyDescent="0.35">
      <c r="A2809" t="s">
        <v>145</v>
      </c>
      <c r="B2809" t="s">
        <v>446</v>
      </c>
      <c r="C2809" t="s">
        <v>447</v>
      </c>
      <c r="D2809" t="s">
        <v>424</v>
      </c>
      <c r="E2809" t="s">
        <v>292</v>
      </c>
      <c r="F2809" s="347">
        <f>IF(InpOverride!F2809="",F_Inputs!F2809,InpOverride!F2809)</f>
        <v>0</v>
      </c>
      <c r="G2809" s="347">
        <f>IF(InpOverride!G2809="",F_Inputs!G2809,InpOverride!G2809)</f>
        <v>0</v>
      </c>
      <c r="H2809" s="347">
        <f>IF(InpOverride!H2809="",F_Inputs!H2809,InpOverride!H2809)</f>
        <v>0</v>
      </c>
      <c r="I2809" s="347">
        <f>IF(InpOverride!I2809="",F_Inputs!I2809,InpOverride!I2809)</f>
        <v>3.21</v>
      </c>
      <c r="J2809" s="347">
        <f>IF(InpOverride!J2809="",F_Inputs!J2809,InpOverride!J2809)</f>
        <v>0</v>
      </c>
      <c r="K2809" s="347">
        <f>IF(InpOverride!K2809="",F_Inputs!K2809,InpOverride!K2809)</f>
        <v>0</v>
      </c>
      <c r="L2809" s="347">
        <f>IF(InpOverride!L2809="",F_Inputs!L2809,InpOverride!L2809)</f>
        <v>0</v>
      </c>
      <c r="M2809" s="347">
        <f>IF(InpOverride!M2809="",F_Inputs!M2809,InpOverride!M2809)</f>
        <v>0</v>
      </c>
    </row>
    <row r="2810" spans="1:13" x14ac:dyDescent="0.35">
      <c r="A2810" t="s">
        <v>145</v>
      </c>
      <c r="B2810" t="s">
        <v>448</v>
      </c>
      <c r="C2810" t="s">
        <v>449</v>
      </c>
      <c r="D2810">
        <v>0</v>
      </c>
      <c r="E2810" t="s">
        <v>292</v>
      </c>
      <c r="F2810" s="347">
        <f>IF(InpOverride!F2810="",F_Inputs!F2810,InpOverride!F2810)</f>
        <v>0</v>
      </c>
      <c r="G2810" s="347">
        <f>IF(InpOverride!G2810="",F_Inputs!G2810,InpOverride!G2810)</f>
        <v>0</v>
      </c>
      <c r="H2810" s="347">
        <f>IF(InpOverride!H2810="",F_Inputs!H2810,InpOverride!H2810)</f>
        <v>0</v>
      </c>
      <c r="I2810" s="347">
        <f>IF(InpOverride!I2810="",F_Inputs!I2810,InpOverride!I2810)</f>
        <v>299.81599999999997</v>
      </c>
      <c r="J2810" s="347">
        <f>IF(InpOverride!J2810="",F_Inputs!J2810,InpOverride!J2810)</f>
        <v>0</v>
      </c>
      <c r="K2810" s="347">
        <f>IF(InpOverride!K2810="",F_Inputs!K2810,InpOverride!K2810)</f>
        <v>0</v>
      </c>
      <c r="L2810" s="347">
        <f>IF(InpOverride!L2810="",F_Inputs!L2810,InpOverride!L2810)</f>
        <v>0</v>
      </c>
      <c r="M2810" s="347">
        <f>IF(InpOverride!M2810="",F_Inputs!M2810,InpOverride!M2810)</f>
        <v>0</v>
      </c>
    </row>
    <row r="2811" spans="1:13" x14ac:dyDescent="0.35">
      <c r="A2811" t="s">
        <v>145</v>
      </c>
      <c r="B2811" t="s">
        <v>450</v>
      </c>
      <c r="C2811" t="s">
        <v>451</v>
      </c>
      <c r="D2811" t="s">
        <v>188</v>
      </c>
      <c r="E2811" t="s">
        <v>292</v>
      </c>
      <c r="F2811" s="347">
        <f>IF(InpOverride!F2811="",F_Inputs!F2811,InpOverride!F2811)</f>
        <v>0</v>
      </c>
      <c r="G2811" s="347">
        <f>IF(InpOverride!G2811="",F_Inputs!G2811,InpOverride!G2811)</f>
        <v>0</v>
      </c>
      <c r="H2811" s="347">
        <f>IF(InpOverride!H2811="",F_Inputs!H2811,InpOverride!H2811)</f>
        <v>0</v>
      </c>
      <c r="I2811" s="347">
        <f>IF(InpOverride!I2811="",F_Inputs!I2811,InpOverride!I2811)</f>
        <v>31690</v>
      </c>
      <c r="J2811" s="347">
        <f>IF(InpOverride!J2811="",F_Inputs!J2811,InpOverride!J2811)</f>
        <v>0</v>
      </c>
      <c r="K2811" s="347">
        <f>IF(InpOverride!K2811="",F_Inputs!K2811,InpOverride!K2811)</f>
        <v>0</v>
      </c>
      <c r="L2811" s="347">
        <f>IF(InpOverride!L2811="",F_Inputs!L2811,InpOverride!L2811)</f>
        <v>0</v>
      </c>
      <c r="M2811" s="347">
        <f>IF(InpOverride!M2811="",F_Inputs!M2811,InpOverride!M2811)</f>
        <v>0</v>
      </c>
    </row>
    <row r="2812" spans="1:13" x14ac:dyDescent="0.35">
      <c r="A2812" t="s">
        <v>145</v>
      </c>
      <c r="B2812" t="s">
        <v>452</v>
      </c>
      <c r="C2812" t="s">
        <v>453</v>
      </c>
      <c r="D2812" t="s">
        <v>188</v>
      </c>
      <c r="E2812" t="s">
        <v>292</v>
      </c>
      <c r="F2812" s="347">
        <f>IF(InpOverride!F2812="",F_Inputs!F2812,InpOverride!F2812)</f>
        <v>0</v>
      </c>
      <c r="G2812" s="347">
        <f>IF(InpOverride!G2812="",F_Inputs!G2812,InpOverride!G2812)</f>
        <v>0</v>
      </c>
      <c r="H2812" s="347">
        <f>IF(InpOverride!H2812="",F_Inputs!H2812,InpOverride!H2812)</f>
        <v>0</v>
      </c>
      <c r="I2812" s="347">
        <f>IF(InpOverride!I2812="",F_Inputs!I2812,InpOverride!I2812)</f>
        <v>419</v>
      </c>
      <c r="J2812" s="347">
        <f>IF(InpOverride!J2812="",F_Inputs!J2812,InpOverride!J2812)</f>
        <v>0</v>
      </c>
      <c r="K2812" s="347">
        <f>IF(InpOverride!K2812="",F_Inputs!K2812,InpOverride!K2812)</f>
        <v>0</v>
      </c>
      <c r="L2812" s="347">
        <f>IF(InpOverride!L2812="",F_Inputs!L2812,InpOverride!L2812)</f>
        <v>0</v>
      </c>
      <c r="M2812" s="347">
        <f>IF(InpOverride!M2812="",F_Inputs!M2812,InpOverride!M2812)</f>
        <v>0</v>
      </c>
    </row>
    <row r="2813" spans="1:13" x14ac:dyDescent="0.35">
      <c r="A2813" t="s">
        <v>145</v>
      </c>
      <c r="B2813" t="s">
        <v>454</v>
      </c>
      <c r="C2813" t="s">
        <v>455</v>
      </c>
      <c r="D2813" t="s">
        <v>188</v>
      </c>
      <c r="E2813" t="s">
        <v>292</v>
      </c>
      <c r="F2813" s="347">
        <f>IF(InpOverride!F2813="",F_Inputs!F2813,InpOverride!F2813)</f>
        <v>0</v>
      </c>
      <c r="G2813" s="347">
        <f>IF(InpOverride!G2813="",F_Inputs!G2813,InpOverride!G2813)</f>
        <v>0</v>
      </c>
      <c r="H2813" s="347">
        <f>IF(InpOverride!H2813="",F_Inputs!H2813,InpOverride!H2813)</f>
        <v>0</v>
      </c>
      <c r="I2813" s="347">
        <f>IF(InpOverride!I2813="",F_Inputs!I2813,InpOverride!I2813)</f>
        <v>336</v>
      </c>
      <c r="J2813" s="347">
        <f>IF(InpOverride!J2813="",F_Inputs!J2813,InpOverride!J2813)</f>
        <v>0</v>
      </c>
      <c r="K2813" s="347">
        <f>IF(InpOverride!K2813="",F_Inputs!K2813,InpOverride!K2813)</f>
        <v>0</v>
      </c>
      <c r="L2813" s="347">
        <f>IF(InpOverride!L2813="",F_Inputs!L2813,InpOverride!L2813)</f>
        <v>0</v>
      </c>
      <c r="M2813" s="347">
        <f>IF(InpOverride!M2813="",F_Inputs!M2813,InpOverride!M2813)</f>
        <v>0</v>
      </c>
    </row>
    <row r="2814" spans="1:13" x14ac:dyDescent="0.35">
      <c r="A2814" t="s">
        <v>145</v>
      </c>
      <c r="B2814" t="s">
        <v>456</v>
      </c>
      <c r="C2814" t="s">
        <v>457</v>
      </c>
      <c r="D2814" t="s">
        <v>188</v>
      </c>
      <c r="E2814" t="s">
        <v>292</v>
      </c>
      <c r="F2814" s="347">
        <f>IF(InpOverride!F2814="",F_Inputs!F2814,InpOverride!F2814)</f>
        <v>0</v>
      </c>
      <c r="G2814" s="347">
        <f>IF(InpOverride!G2814="",F_Inputs!G2814,InpOverride!G2814)</f>
        <v>0</v>
      </c>
      <c r="H2814" s="347">
        <f>IF(InpOverride!H2814="",F_Inputs!H2814,InpOverride!H2814)</f>
        <v>0</v>
      </c>
      <c r="I2814" s="347">
        <f>IF(InpOverride!I2814="",F_Inputs!I2814,InpOverride!I2814)</f>
        <v>81</v>
      </c>
      <c r="J2814" s="347">
        <f>IF(InpOverride!J2814="",F_Inputs!J2814,InpOverride!J2814)</f>
        <v>0</v>
      </c>
      <c r="K2814" s="347">
        <f>IF(InpOverride!K2814="",F_Inputs!K2814,InpOverride!K2814)</f>
        <v>0</v>
      </c>
      <c r="L2814" s="347">
        <f>IF(InpOverride!L2814="",F_Inputs!L2814,InpOverride!L2814)</f>
        <v>0</v>
      </c>
      <c r="M2814" s="347">
        <f>IF(InpOverride!M2814="",F_Inputs!M2814,InpOverride!M2814)</f>
        <v>0</v>
      </c>
    </row>
    <row r="2815" spans="1:13" x14ac:dyDescent="0.35">
      <c r="A2815" t="s">
        <v>145</v>
      </c>
      <c r="B2815" t="s">
        <v>458</v>
      </c>
      <c r="C2815" t="s">
        <v>459</v>
      </c>
      <c r="D2815" t="s">
        <v>172</v>
      </c>
      <c r="E2815" t="s">
        <v>292</v>
      </c>
      <c r="F2815" s="347">
        <f>IF(InpOverride!F2815="",F_Inputs!F2815,InpOverride!F2815)</f>
        <v>0</v>
      </c>
      <c r="G2815" s="347">
        <f>IF(InpOverride!G2815="",F_Inputs!G2815,InpOverride!G2815)</f>
        <v>0</v>
      </c>
      <c r="H2815" s="347">
        <f>IF(InpOverride!H2815="",F_Inputs!H2815,InpOverride!H2815)</f>
        <v>0</v>
      </c>
      <c r="I2815" s="347">
        <f>IF(InpOverride!I2815="",F_Inputs!I2815,InpOverride!I2815)</f>
        <v>0</v>
      </c>
      <c r="J2815" s="347">
        <f>IF(InpOverride!J2815="",F_Inputs!J2815,InpOverride!J2815)</f>
        <v>0</v>
      </c>
      <c r="K2815" s="347">
        <f>IF(InpOverride!K2815="",F_Inputs!K2815,InpOverride!K2815)</f>
        <v>0</v>
      </c>
      <c r="L2815" s="347">
        <f>IF(InpOverride!L2815="",F_Inputs!L2815,InpOverride!L2815)</f>
        <v>0</v>
      </c>
      <c r="M2815" s="347">
        <f>IF(InpOverride!M2815="",F_Inputs!M2815,InpOverride!M2815)</f>
        <v>0</v>
      </c>
    </row>
    <row r="2816" spans="1:13" x14ac:dyDescent="0.35">
      <c r="A2816" t="s">
        <v>145</v>
      </c>
      <c r="B2816" t="s">
        <v>460</v>
      </c>
      <c r="C2816" t="s">
        <v>461</v>
      </c>
      <c r="D2816" t="s">
        <v>188</v>
      </c>
      <c r="E2816" t="s">
        <v>292</v>
      </c>
      <c r="F2816" s="347">
        <f>IF(InpOverride!F2816="",F_Inputs!F2816,InpOverride!F2816)</f>
        <v>0</v>
      </c>
      <c r="G2816" s="347">
        <f>IF(InpOverride!G2816="",F_Inputs!G2816,InpOverride!G2816)</f>
        <v>0</v>
      </c>
      <c r="H2816" s="347">
        <f>IF(InpOverride!H2816="",F_Inputs!H2816,InpOverride!H2816)</f>
        <v>0</v>
      </c>
      <c r="I2816" s="347">
        <f>IF(InpOverride!I2816="",F_Inputs!I2816,InpOverride!I2816)</f>
        <v>0</v>
      </c>
      <c r="J2816" s="347">
        <f>IF(InpOverride!J2816="",F_Inputs!J2816,InpOverride!J2816)</f>
        <v>0</v>
      </c>
      <c r="K2816" s="347">
        <f>IF(InpOverride!K2816="",F_Inputs!K2816,InpOverride!K2816)</f>
        <v>0</v>
      </c>
      <c r="L2816" s="347">
        <f>IF(InpOverride!L2816="",F_Inputs!L2816,InpOverride!L2816)</f>
        <v>0</v>
      </c>
      <c r="M2816" s="347">
        <f>IF(InpOverride!M2816="",F_Inputs!M2816,InpOverride!M2816)</f>
        <v>0</v>
      </c>
    </row>
    <row r="2817" spans="1:13" x14ac:dyDescent="0.35">
      <c r="A2817" t="s">
        <v>145</v>
      </c>
      <c r="B2817" t="s">
        <v>462</v>
      </c>
      <c r="C2817" t="s">
        <v>463</v>
      </c>
      <c r="D2817" t="s">
        <v>188</v>
      </c>
      <c r="E2817" t="s">
        <v>292</v>
      </c>
      <c r="F2817" s="347">
        <f>IF(InpOverride!F2817="",F_Inputs!F2817,InpOverride!F2817)</f>
        <v>0</v>
      </c>
      <c r="G2817" s="347">
        <f>IF(InpOverride!G2817="",F_Inputs!G2817,InpOverride!G2817)</f>
        <v>0</v>
      </c>
      <c r="H2817" s="347">
        <f>IF(InpOverride!H2817="",F_Inputs!H2817,InpOverride!H2817)</f>
        <v>0</v>
      </c>
      <c r="I2817" s="347">
        <f>IF(InpOverride!I2817="",F_Inputs!I2817,InpOverride!I2817)</f>
        <v>0</v>
      </c>
      <c r="J2817" s="347">
        <f>IF(InpOverride!J2817="",F_Inputs!J2817,InpOverride!J2817)</f>
        <v>0</v>
      </c>
      <c r="K2817" s="347">
        <f>IF(InpOverride!K2817="",F_Inputs!K2817,InpOverride!K2817)</f>
        <v>0</v>
      </c>
      <c r="L2817" s="347">
        <f>IF(InpOverride!L2817="",F_Inputs!L2817,InpOverride!L2817)</f>
        <v>0</v>
      </c>
      <c r="M2817" s="347">
        <f>IF(InpOverride!M2817="",F_Inputs!M2817,InpOverride!M2817)</f>
        <v>0</v>
      </c>
    </row>
    <row r="2818" spans="1:13" x14ac:dyDescent="0.35">
      <c r="A2818" t="s">
        <v>145</v>
      </c>
      <c r="B2818" t="s">
        <v>464</v>
      </c>
      <c r="C2818" t="s">
        <v>465</v>
      </c>
      <c r="D2818" t="s">
        <v>188</v>
      </c>
      <c r="E2818" t="s">
        <v>292</v>
      </c>
      <c r="F2818" s="347">
        <f>IF(InpOverride!F2818="",F_Inputs!F2818,InpOverride!F2818)</f>
        <v>0</v>
      </c>
      <c r="G2818" s="347">
        <f>IF(InpOverride!G2818="",F_Inputs!G2818,InpOverride!G2818)</f>
        <v>0</v>
      </c>
      <c r="H2818" s="347">
        <f>IF(InpOverride!H2818="",F_Inputs!H2818,InpOverride!H2818)</f>
        <v>0</v>
      </c>
      <c r="I2818" s="347">
        <f>IF(InpOverride!I2818="",F_Inputs!I2818,InpOverride!I2818)</f>
        <v>302</v>
      </c>
      <c r="J2818" s="347">
        <f>IF(InpOverride!J2818="",F_Inputs!J2818,InpOverride!J2818)</f>
        <v>0</v>
      </c>
      <c r="K2818" s="347">
        <f>IF(InpOverride!K2818="",F_Inputs!K2818,InpOverride!K2818)</f>
        <v>0</v>
      </c>
      <c r="L2818" s="347">
        <f>IF(InpOverride!L2818="",F_Inputs!L2818,InpOverride!L2818)</f>
        <v>0</v>
      </c>
      <c r="M2818" s="347">
        <f>IF(InpOverride!M2818="",F_Inputs!M2818,InpOverride!M2818)</f>
        <v>0</v>
      </c>
    </row>
    <row r="2819" spans="1:13" x14ac:dyDescent="0.35">
      <c r="A2819" t="s">
        <v>145</v>
      </c>
      <c r="B2819" t="s">
        <v>466</v>
      </c>
      <c r="C2819" t="s">
        <v>467</v>
      </c>
      <c r="D2819" t="s">
        <v>182</v>
      </c>
      <c r="E2819" t="s">
        <v>292</v>
      </c>
      <c r="F2819" s="347">
        <f>IF(InpOverride!F2819="",F_Inputs!F2819,InpOverride!F2819)</f>
        <v>0</v>
      </c>
      <c r="G2819" s="347">
        <f>IF(InpOverride!G2819="",F_Inputs!G2819,InpOverride!G2819)</f>
        <v>0</v>
      </c>
      <c r="H2819" s="347">
        <f>IF(InpOverride!H2819="",F_Inputs!H2819,InpOverride!H2819)</f>
        <v>0</v>
      </c>
      <c r="I2819" s="347" t="str">
        <f>IF(InpOverride!I2819="",F_Inputs!I2819,InpOverride!I2819)</f>
        <v>See RAG guidance</v>
      </c>
      <c r="J2819" s="347">
        <f>IF(InpOverride!J2819="",F_Inputs!J2819,InpOverride!J2819)</f>
        <v>0</v>
      </c>
      <c r="K2819" s="347">
        <f>IF(InpOverride!K2819="",F_Inputs!K2819,InpOverride!K2819)</f>
        <v>0</v>
      </c>
      <c r="L2819" s="347">
        <f>IF(InpOverride!L2819="",F_Inputs!L2819,InpOverride!L2819)</f>
        <v>0</v>
      </c>
      <c r="M2819" s="347">
        <f>IF(InpOverride!M2819="",F_Inputs!M2819,InpOverride!M2819)</f>
        <v>0</v>
      </c>
    </row>
    <row r="2820" spans="1:13" x14ac:dyDescent="0.35">
      <c r="A2820" t="s">
        <v>145</v>
      </c>
      <c r="B2820" t="s">
        <v>468</v>
      </c>
      <c r="C2820" t="s">
        <v>469</v>
      </c>
      <c r="D2820" t="s">
        <v>188</v>
      </c>
      <c r="E2820" t="s">
        <v>292</v>
      </c>
      <c r="F2820" s="347">
        <f>IF(InpOverride!F2820="",F_Inputs!F2820,InpOverride!F2820)</f>
        <v>0</v>
      </c>
      <c r="G2820" s="347">
        <f>IF(InpOverride!G2820="",F_Inputs!G2820,InpOverride!G2820)</f>
        <v>0</v>
      </c>
      <c r="H2820" s="347">
        <f>IF(InpOverride!H2820="",F_Inputs!H2820,InpOverride!H2820)</f>
        <v>0</v>
      </c>
      <c r="I2820" s="347">
        <f>IF(InpOverride!I2820="",F_Inputs!I2820,InpOverride!I2820)</f>
        <v>0</v>
      </c>
      <c r="J2820" s="347">
        <f>IF(InpOverride!J2820="",F_Inputs!J2820,InpOverride!J2820)</f>
        <v>0</v>
      </c>
      <c r="K2820" s="347">
        <f>IF(InpOverride!K2820="",F_Inputs!K2820,InpOverride!K2820)</f>
        <v>0</v>
      </c>
      <c r="L2820" s="347">
        <f>IF(InpOverride!L2820="",F_Inputs!L2820,InpOverride!L2820)</f>
        <v>0</v>
      </c>
      <c r="M2820" s="347">
        <f>IF(InpOverride!M2820="",F_Inputs!M2820,InpOverride!M2820)</f>
        <v>0</v>
      </c>
    </row>
    <row r="2821" spans="1:13" x14ac:dyDescent="0.35">
      <c r="A2821" t="s">
        <v>145</v>
      </c>
      <c r="B2821" t="s">
        <v>470</v>
      </c>
      <c r="C2821" t="s">
        <v>471</v>
      </c>
      <c r="D2821" t="s">
        <v>182</v>
      </c>
      <c r="E2821" t="s">
        <v>292</v>
      </c>
      <c r="F2821" s="347">
        <f>IF(InpOverride!F2821="",F_Inputs!F2821,InpOverride!F2821)</f>
        <v>0</v>
      </c>
      <c r="G2821" s="347">
        <f>IF(InpOverride!G2821="",F_Inputs!G2821,InpOverride!G2821)</f>
        <v>0</v>
      </c>
      <c r="H2821" s="347">
        <f>IF(InpOverride!H2821="",F_Inputs!H2821,InpOverride!H2821)</f>
        <v>0</v>
      </c>
      <c r="I2821" s="347" t="str">
        <f>IF(InpOverride!I2821="",F_Inputs!I2821,InpOverride!I2821)</f>
        <v>See RAG guidance</v>
      </c>
      <c r="J2821" s="347">
        <f>IF(InpOverride!J2821="",F_Inputs!J2821,InpOverride!J2821)</f>
        <v>0</v>
      </c>
      <c r="K2821" s="347">
        <f>IF(InpOverride!K2821="",F_Inputs!K2821,InpOverride!K2821)</f>
        <v>0</v>
      </c>
      <c r="L2821" s="347">
        <f>IF(InpOverride!L2821="",F_Inputs!L2821,InpOverride!L2821)</f>
        <v>0</v>
      </c>
      <c r="M2821" s="347">
        <f>IF(InpOverride!M2821="",F_Inputs!M2821,InpOverride!M2821)</f>
        <v>0</v>
      </c>
    </row>
    <row r="2822" spans="1:13" x14ac:dyDescent="0.35">
      <c r="A2822" t="s">
        <v>145</v>
      </c>
      <c r="B2822" t="s">
        <v>472</v>
      </c>
      <c r="C2822" t="s">
        <v>473</v>
      </c>
      <c r="D2822" t="s">
        <v>188</v>
      </c>
      <c r="E2822" t="s">
        <v>292</v>
      </c>
      <c r="F2822" s="347">
        <f>IF(InpOverride!F2822="",F_Inputs!F2822,InpOverride!F2822)</f>
        <v>0</v>
      </c>
      <c r="G2822" s="347">
        <f>IF(InpOverride!G2822="",F_Inputs!G2822,InpOverride!G2822)</f>
        <v>0</v>
      </c>
      <c r="H2822" s="347">
        <f>IF(InpOverride!H2822="",F_Inputs!H2822,InpOverride!H2822)</f>
        <v>0</v>
      </c>
      <c r="I2822" s="347">
        <f>IF(InpOverride!I2822="",F_Inputs!I2822,InpOverride!I2822)</f>
        <v>0</v>
      </c>
      <c r="J2822" s="347">
        <f>IF(InpOverride!J2822="",F_Inputs!J2822,InpOverride!J2822)</f>
        <v>0</v>
      </c>
      <c r="K2822" s="347">
        <f>IF(InpOverride!K2822="",F_Inputs!K2822,InpOverride!K2822)</f>
        <v>0</v>
      </c>
      <c r="L2822" s="347">
        <f>IF(InpOverride!L2822="",F_Inputs!L2822,InpOverride!L2822)</f>
        <v>0</v>
      </c>
      <c r="M2822" s="347">
        <f>IF(InpOverride!M2822="",F_Inputs!M2822,InpOverride!M2822)</f>
        <v>0</v>
      </c>
    </row>
    <row r="2823" spans="1:13" x14ac:dyDescent="0.35">
      <c r="A2823" t="s">
        <v>145</v>
      </c>
      <c r="B2823" t="s">
        <v>474</v>
      </c>
      <c r="C2823" t="s">
        <v>475</v>
      </c>
      <c r="D2823" t="s">
        <v>170</v>
      </c>
      <c r="E2823" t="s">
        <v>292</v>
      </c>
      <c r="F2823" s="347">
        <f>IF(InpOverride!F2823="",F_Inputs!F2823,InpOverride!F2823)</f>
        <v>0</v>
      </c>
      <c r="G2823" s="347">
        <f>IF(InpOverride!G2823="",F_Inputs!G2823,InpOverride!G2823)</f>
        <v>0</v>
      </c>
      <c r="H2823" s="347">
        <f>IF(InpOverride!H2823="",F_Inputs!H2823,InpOverride!H2823)</f>
        <v>0</v>
      </c>
      <c r="I2823" s="347">
        <f>IF(InpOverride!I2823="",F_Inputs!I2823,InpOverride!I2823)</f>
        <v>0</v>
      </c>
      <c r="J2823" s="347">
        <f>IF(InpOverride!J2823="",F_Inputs!J2823,InpOverride!J2823)</f>
        <v>0</v>
      </c>
      <c r="K2823" s="347">
        <f>IF(InpOverride!K2823="",F_Inputs!K2823,InpOverride!K2823)</f>
        <v>0</v>
      </c>
      <c r="L2823" s="347">
        <f>IF(InpOverride!L2823="",F_Inputs!L2823,InpOverride!L2823)</f>
        <v>0</v>
      </c>
      <c r="M2823" s="347">
        <f>IF(InpOverride!M2823="",F_Inputs!M2823,InpOverride!M2823)</f>
        <v>0</v>
      </c>
    </row>
    <row r="2824" spans="1:13" x14ac:dyDescent="0.35">
      <c r="A2824" t="s">
        <v>145</v>
      </c>
      <c r="B2824" t="s">
        <v>476</v>
      </c>
      <c r="C2824" t="s">
        <v>477</v>
      </c>
      <c r="D2824" t="s">
        <v>170</v>
      </c>
      <c r="E2824" t="s">
        <v>292</v>
      </c>
      <c r="F2824" s="347">
        <f>IF(InpOverride!F2824="",F_Inputs!F2824,InpOverride!F2824)</f>
        <v>0</v>
      </c>
      <c r="G2824" s="347">
        <f>IF(InpOverride!G2824="",F_Inputs!G2824,InpOverride!G2824)</f>
        <v>0</v>
      </c>
      <c r="H2824" s="347">
        <f>IF(InpOverride!H2824="",F_Inputs!H2824,InpOverride!H2824)</f>
        <v>0</v>
      </c>
      <c r="I2824" s="347">
        <f>IF(InpOverride!I2824="",F_Inputs!I2824,InpOverride!I2824)</f>
        <v>0.46413429704074211</v>
      </c>
      <c r="J2824" s="347">
        <f>IF(InpOverride!J2824="",F_Inputs!J2824,InpOverride!J2824)</f>
        <v>0</v>
      </c>
      <c r="K2824" s="347">
        <f>IF(InpOverride!K2824="",F_Inputs!K2824,InpOverride!K2824)</f>
        <v>0</v>
      </c>
      <c r="L2824" s="347">
        <f>IF(InpOverride!L2824="",F_Inputs!L2824,InpOverride!L2824)</f>
        <v>0</v>
      </c>
      <c r="M2824" s="347">
        <f>IF(InpOverride!M2824="",F_Inputs!M2824,InpOverride!M2824)</f>
        <v>0</v>
      </c>
    </row>
    <row r="2825" spans="1:13" x14ac:dyDescent="0.35">
      <c r="A2825" t="s">
        <v>145</v>
      </c>
      <c r="B2825" t="s">
        <v>478</v>
      </c>
      <c r="C2825" t="s">
        <v>479</v>
      </c>
      <c r="D2825" t="s">
        <v>170</v>
      </c>
      <c r="E2825" t="s">
        <v>292</v>
      </c>
      <c r="F2825" s="347">
        <f>IF(InpOverride!F2825="",F_Inputs!F2825,InpOverride!F2825)</f>
        <v>0</v>
      </c>
      <c r="G2825" s="347">
        <f>IF(InpOverride!G2825="",F_Inputs!G2825,InpOverride!G2825)</f>
        <v>0</v>
      </c>
      <c r="H2825" s="347">
        <f>IF(InpOverride!H2825="",F_Inputs!H2825,InpOverride!H2825)</f>
        <v>0</v>
      </c>
      <c r="I2825" s="347">
        <f>IF(InpOverride!I2825="",F_Inputs!I2825,InpOverride!I2825)</f>
        <v>0</v>
      </c>
      <c r="J2825" s="347">
        <f>IF(InpOverride!J2825="",F_Inputs!J2825,InpOverride!J2825)</f>
        <v>0</v>
      </c>
      <c r="K2825" s="347">
        <f>IF(InpOverride!K2825="",F_Inputs!K2825,InpOverride!K2825)</f>
        <v>0</v>
      </c>
      <c r="L2825" s="347">
        <f>IF(InpOverride!L2825="",F_Inputs!L2825,InpOverride!L2825)</f>
        <v>0</v>
      </c>
      <c r="M2825" s="347">
        <f>IF(InpOverride!M2825="",F_Inputs!M2825,InpOverride!M2825)</f>
        <v>0</v>
      </c>
    </row>
    <row r="2826" spans="1:13" x14ac:dyDescent="0.35">
      <c r="A2826" t="s">
        <v>145</v>
      </c>
      <c r="B2826" t="s">
        <v>480</v>
      </c>
      <c r="C2826" t="s">
        <v>481</v>
      </c>
      <c r="D2826" t="s">
        <v>170</v>
      </c>
      <c r="E2826" t="s">
        <v>292</v>
      </c>
      <c r="F2826" s="347">
        <f>IF(InpOverride!F2826="",F_Inputs!F2826,InpOverride!F2826)</f>
        <v>0</v>
      </c>
      <c r="G2826" s="347">
        <f>IF(InpOverride!G2826="",F_Inputs!G2826,InpOverride!G2826)</f>
        <v>0</v>
      </c>
      <c r="H2826" s="347">
        <f>IF(InpOverride!H2826="",F_Inputs!H2826,InpOverride!H2826)</f>
        <v>0</v>
      </c>
      <c r="I2826" s="347">
        <f>IF(InpOverride!I2826="",F_Inputs!I2826,InpOverride!I2826)</f>
        <v>0</v>
      </c>
      <c r="J2826" s="347">
        <f>IF(InpOverride!J2826="",F_Inputs!J2826,InpOverride!J2826)</f>
        <v>0</v>
      </c>
      <c r="K2826" s="347">
        <f>IF(InpOverride!K2826="",F_Inputs!K2826,InpOverride!K2826)</f>
        <v>0</v>
      </c>
      <c r="L2826" s="347">
        <f>IF(InpOverride!L2826="",F_Inputs!L2826,InpOverride!L2826)</f>
        <v>0</v>
      </c>
      <c r="M2826" s="347">
        <f>IF(InpOverride!M2826="",F_Inputs!M2826,InpOverride!M2826)</f>
        <v>0</v>
      </c>
    </row>
    <row r="2827" spans="1:13" x14ac:dyDescent="0.35">
      <c r="A2827" t="s">
        <v>145</v>
      </c>
      <c r="B2827" t="s">
        <v>482</v>
      </c>
      <c r="C2827" t="s">
        <v>483</v>
      </c>
      <c r="D2827" t="s">
        <v>170</v>
      </c>
      <c r="E2827" t="s">
        <v>292</v>
      </c>
      <c r="F2827" s="347">
        <f>IF(InpOverride!F2827="",F_Inputs!F2827,InpOverride!F2827)</f>
        <v>0</v>
      </c>
      <c r="G2827" s="347">
        <f>IF(InpOverride!G2827="",F_Inputs!G2827,InpOverride!G2827)</f>
        <v>0</v>
      </c>
      <c r="H2827" s="347">
        <f>IF(InpOverride!H2827="",F_Inputs!H2827,InpOverride!H2827)</f>
        <v>0</v>
      </c>
      <c r="I2827" s="347">
        <f>IF(InpOverride!I2827="",F_Inputs!I2827,InpOverride!I2827)</f>
        <v>-5.04E-2</v>
      </c>
      <c r="J2827" s="347">
        <f>IF(InpOverride!J2827="",F_Inputs!J2827,InpOverride!J2827)</f>
        <v>0</v>
      </c>
      <c r="K2827" s="347">
        <f>IF(InpOverride!K2827="",F_Inputs!K2827,InpOverride!K2827)</f>
        <v>0</v>
      </c>
      <c r="L2827" s="347">
        <f>IF(InpOverride!L2827="",F_Inputs!L2827,InpOverride!L2827)</f>
        <v>0</v>
      </c>
      <c r="M2827" s="347">
        <f>IF(InpOverride!M2827="",F_Inputs!M2827,InpOverride!M2827)</f>
        <v>0</v>
      </c>
    </row>
    <row r="2828" spans="1:13" x14ac:dyDescent="0.35">
      <c r="A2828" t="s">
        <v>145</v>
      </c>
      <c r="B2828" t="s">
        <v>484</v>
      </c>
      <c r="C2828" t="s">
        <v>485</v>
      </c>
      <c r="D2828" t="s">
        <v>170</v>
      </c>
      <c r="E2828" t="s">
        <v>292</v>
      </c>
      <c r="F2828" s="347">
        <f>IF(InpOverride!F2828="",F_Inputs!F2828,InpOverride!F2828)</f>
        <v>0</v>
      </c>
      <c r="G2828" s="347">
        <f>IF(InpOverride!G2828="",F_Inputs!G2828,InpOverride!G2828)</f>
        <v>0</v>
      </c>
      <c r="H2828" s="347">
        <f>IF(InpOverride!H2828="",F_Inputs!H2828,InpOverride!H2828)</f>
        <v>0</v>
      </c>
      <c r="I2828" s="347">
        <f>IF(InpOverride!I2828="",F_Inputs!I2828,InpOverride!I2828)</f>
        <v>0</v>
      </c>
      <c r="J2828" s="347">
        <f>IF(InpOverride!J2828="",F_Inputs!J2828,InpOverride!J2828)</f>
        <v>0</v>
      </c>
      <c r="K2828" s="347">
        <f>IF(InpOverride!K2828="",F_Inputs!K2828,InpOverride!K2828)</f>
        <v>0</v>
      </c>
      <c r="L2828" s="347">
        <f>IF(InpOverride!L2828="",F_Inputs!L2828,InpOverride!L2828)</f>
        <v>0</v>
      </c>
      <c r="M2828" s="347">
        <f>IF(InpOverride!M2828="",F_Inputs!M2828,InpOverride!M2828)</f>
        <v>0</v>
      </c>
    </row>
    <row r="2829" spans="1:13" x14ac:dyDescent="0.35">
      <c r="A2829" t="s">
        <v>145</v>
      </c>
      <c r="B2829" t="s">
        <v>486</v>
      </c>
      <c r="C2829" t="s">
        <v>487</v>
      </c>
      <c r="D2829" t="s">
        <v>170</v>
      </c>
      <c r="E2829" t="s">
        <v>292</v>
      </c>
      <c r="F2829" s="347">
        <f>IF(InpOverride!F2829="",F_Inputs!F2829,InpOverride!F2829)</f>
        <v>0</v>
      </c>
      <c r="G2829" s="347">
        <f>IF(InpOverride!G2829="",F_Inputs!G2829,InpOverride!G2829)</f>
        <v>0</v>
      </c>
      <c r="H2829" s="347">
        <f>IF(InpOverride!H2829="",F_Inputs!H2829,InpOverride!H2829)</f>
        <v>0</v>
      </c>
      <c r="I2829" s="347">
        <f>IF(InpOverride!I2829="",F_Inputs!I2829,InpOverride!I2829)</f>
        <v>0</v>
      </c>
      <c r="J2829" s="347">
        <f>IF(InpOverride!J2829="",F_Inputs!J2829,InpOverride!J2829)</f>
        <v>0</v>
      </c>
      <c r="K2829" s="347">
        <f>IF(InpOverride!K2829="",F_Inputs!K2829,InpOverride!K2829)</f>
        <v>0</v>
      </c>
      <c r="L2829" s="347">
        <f>IF(InpOverride!L2829="",F_Inputs!L2829,InpOverride!L2829)</f>
        <v>0</v>
      </c>
      <c r="M2829" s="347">
        <f>IF(InpOverride!M2829="",F_Inputs!M2829,InpOverride!M2829)</f>
        <v>0</v>
      </c>
    </row>
    <row r="2830" spans="1:13" x14ac:dyDescent="0.35">
      <c r="A2830" t="s">
        <v>145</v>
      </c>
      <c r="B2830" t="s">
        <v>488</v>
      </c>
      <c r="C2830" t="s">
        <v>489</v>
      </c>
      <c r="D2830" t="s">
        <v>170</v>
      </c>
      <c r="E2830" t="s">
        <v>292</v>
      </c>
      <c r="F2830" s="347">
        <f>IF(InpOverride!F2830="",F_Inputs!F2830,InpOverride!F2830)</f>
        <v>0</v>
      </c>
      <c r="G2830" s="347">
        <f>IF(InpOverride!G2830="",F_Inputs!G2830,InpOverride!G2830)</f>
        <v>0</v>
      </c>
      <c r="H2830" s="347">
        <f>IF(InpOverride!H2830="",F_Inputs!H2830,InpOverride!H2830)</f>
        <v>0</v>
      </c>
      <c r="I2830" s="347">
        <f>IF(InpOverride!I2830="",F_Inputs!I2830,InpOverride!I2830)</f>
        <v>-0.32340000000000002</v>
      </c>
      <c r="J2830" s="347">
        <f>IF(InpOverride!J2830="",F_Inputs!J2830,InpOverride!J2830)</f>
        <v>0</v>
      </c>
      <c r="K2830" s="347">
        <f>IF(InpOverride!K2830="",F_Inputs!K2830,InpOverride!K2830)</f>
        <v>0</v>
      </c>
      <c r="L2830" s="347">
        <f>IF(InpOverride!L2830="",F_Inputs!L2830,InpOverride!L2830)</f>
        <v>0</v>
      </c>
      <c r="M2830" s="347">
        <f>IF(InpOverride!M2830="",F_Inputs!M2830,InpOverride!M2830)</f>
        <v>0</v>
      </c>
    </row>
    <row r="2831" spans="1:13" x14ac:dyDescent="0.35">
      <c r="A2831" t="s">
        <v>145</v>
      </c>
      <c r="B2831" t="s">
        <v>490</v>
      </c>
      <c r="C2831" t="s">
        <v>491</v>
      </c>
      <c r="D2831" t="s">
        <v>170</v>
      </c>
      <c r="E2831" t="s">
        <v>292</v>
      </c>
      <c r="F2831" s="347">
        <f>IF(InpOverride!F2831="",F_Inputs!F2831,InpOverride!F2831)</f>
        <v>0</v>
      </c>
      <c r="G2831" s="347">
        <f>IF(InpOverride!G2831="",F_Inputs!G2831,InpOverride!G2831)</f>
        <v>0</v>
      </c>
      <c r="H2831" s="347">
        <f>IF(InpOverride!H2831="",F_Inputs!H2831,InpOverride!H2831)</f>
        <v>0</v>
      </c>
      <c r="I2831" s="347">
        <f>IF(InpOverride!I2831="",F_Inputs!I2831,InpOverride!I2831)</f>
        <v>0</v>
      </c>
      <c r="J2831" s="347">
        <f>IF(InpOverride!J2831="",F_Inputs!J2831,InpOverride!J2831)</f>
        <v>0</v>
      </c>
      <c r="K2831" s="347">
        <f>IF(InpOverride!K2831="",F_Inputs!K2831,InpOverride!K2831)</f>
        <v>0</v>
      </c>
      <c r="L2831" s="347">
        <f>IF(InpOverride!L2831="",F_Inputs!L2831,InpOverride!L2831)</f>
        <v>0</v>
      </c>
      <c r="M2831" s="347">
        <f>IF(InpOverride!M2831="",F_Inputs!M2831,InpOverride!M2831)</f>
        <v>0</v>
      </c>
    </row>
    <row r="2832" spans="1:13" x14ac:dyDescent="0.35">
      <c r="A2832" t="s">
        <v>145</v>
      </c>
      <c r="B2832" t="s">
        <v>492</v>
      </c>
      <c r="C2832" t="s">
        <v>493</v>
      </c>
      <c r="D2832" t="s">
        <v>170</v>
      </c>
      <c r="E2832" t="s">
        <v>292</v>
      </c>
      <c r="F2832" s="347">
        <f>IF(InpOverride!F2832="",F_Inputs!F2832,InpOverride!F2832)</f>
        <v>0</v>
      </c>
      <c r="G2832" s="347">
        <f>IF(InpOverride!G2832="",F_Inputs!G2832,InpOverride!G2832)</f>
        <v>0</v>
      </c>
      <c r="H2832" s="347">
        <f>IF(InpOverride!H2832="",F_Inputs!H2832,InpOverride!H2832)</f>
        <v>0</v>
      </c>
      <c r="I2832" s="347">
        <f>IF(InpOverride!I2832="",F_Inputs!I2832,InpOverride!I2832)</f>
        <v>0</v>
      </c>
      <c r="J2832" s="347">
        <f>IF(InpOverride!J2832="",F_Inputs!J2832,InpOverride!J2832)</f>
        <v>0</v>
      </c>
      <c r="K2832" s="347">
        <f>IF(InpOverride!K2832="",F_Inputs!K2832,InpOverride!K2832)</f>
        <v>0</v>
      </c>
      <c r="L2832" s="347">
        <f>IF(InpOverride!L2832="",F_Inputs!L2832,InpOverride!L2832)</f>
        <v>0</v>
      </c>
      <c r="M2832" s="347">
        <f>IF(InpOverride!M2832="",F_Inputs!M2832,InpOverride!M2832)</f>
        <v>0</v>
      </c>
    </row>
    <row r="2833" spans="1:13" x14ac:dyDescent="0.35">
      <c r="A2833" t="s">
        <v>145</v>
      </c>
      <c r="B2833" t="s">
        <v>494</v>
      </c>
      <c r="C2833" t="s">
        <v>495</v>
      </c>
      <c r="D2833" t="s">
        <v>170</v>
      </c>
      <c r="E2833" t="s">
        <v>292</v>
      </c>
      <c r="F2833" s="347">
        <f>IF(InpOverride!F2833="",F_Inputs!F2833,InpOverride!F2833)</f>
        <v>0</v>
      </c>
      <c r="G2833" s="347">
        <f>IF(InpOverride!G2833="",F_Inputs!G2833,InpOverride!G2833)</f>
        <v>0</v>
      </c>
      <c r="H2833" s="347">
        <f>IF(InpOverride!H2833="",F_Inputs!H2833,InpOverride!H2833)</f>
        <v>0</v>
      </c>
      <c r="I2833" s="347">
        <f>IF(InpOverride!I2833="",F_Inputs!I2833,InpOverride!I2833)</f>
        <v>0</v>
      </c>
      <c r="J2833" s="347">
        <f>IF(InpOverride!J2833="",F_Inputs!J2833,InpOverride!J2833)</f>
        <v>0</v>
      </c>
      <c r="K2833" s="347">
        <f>IF(InpOverride!K2833="",F_Inputs!K2833,InpOverride!K2833)</f>
        <v>0</v>
      </c>
      <c r="L2833" s="347">
        <f>IF(InpOverride!L2833="",F_Inputs!L2833,InpOverride!L2833)</f>
        <v>0</v>
      </c>
      <c r="M2833" s="347">
        <f>IF(InpOverride!M2833="",F_Inputs!M2833,InpOverride!M2833)</f>
        <v>0</v>
      </c>
    </row>
    <row r="2834" spans="1:13" x14ac:dyDescent="0.35">
      <c r="A2834" t="s">
        <v>145</v>
      </c>
      <c r="B2834" t="s">
        <v>496</v>
      </c>
      <c r="C2834" t="s">
        <v>497</v>
      </c>
      <c r="D2834" t="s">
        <v>170</v>
      </c>
      <c r="E2834" t="s">
        <v>292</v>
      </c>
      <c r="F2834" s="347">
        <f>IF(InpOverride!F2834="",F_Inputs!F2834,InpOverride!F2834)</f>
        <v>0</v>
      </c>
      <c r="G2834" s="347">
        <f>IF(InpOverride!G2834="",F_Inputs!G2834,InpOverride!G2834)</f>
        <v>0</v>
      </c>
      <c r="H2834" s="347">
        <f>IF(InpOverride!H2834="",F_Inputs!H2834,InpOverride!H2834)</f>
        <v>0</v>
      </c>
      <c r="I2834" s="347">
        <f>IF(InpOverride!I2834="",F_Inputs!I2834,InpOverride!I2834)</f>
        <v>0</v>
      </c>
      <c r="J2834" s="347">
        <f>IF(InpOverride!J2834="",F_Inputs!J2834,InpOverride!J2834)</f>
        <v>0</v>
      </c>
      <c r="K2834" s="347">
        <f>IF(InpOverride!K2834="",F_Inputs!K2834,InpOverride!K2834)</f>
        <v>0</v>
      </c>
      <c r="L2834" s="347">
        <f>IF(InpOverride!L2834="",F_Inputs!L2834,InpOverride!L2834)</f>
        <v>0</v>
      </c>
      <c r="M2834" s="347">
        <f>IF(InpOverride!M2834="",F_Inputs!M2834,InpOverride!M2834)</f>
        <v>0</v>
      </c>
    </row>
    <row r="2835" spans="1:13" x14ac:dyDescent="0.35">
      <c r="A2835" t="s">
        <v>145</v>
      </c>
      <c r="B2835" t="s">
        <v>498</v>
      </c>
      <c r="C2835" t="s">
        <v>499</v>
      </c>
      <c r="D2835" t="s">
        <v>170</v>
      </c>
      <c r="E2835" t="s">
        <v>292</v>
      </c>
      <c r="F2835" s="347">
        <f>IF(InpOverride!F2835="",F_Inputs!F2835,InpOverride!F2835)</f>
        <v>0</v>
      </c>
      <c r="G2835" s="347">
        <f>IF(InpOverride!G2835="",F_Inputs!G2835,InpOverride!G2835)</f>
        <v>0</v>
      </c>
      <c r="H2835" s="347">
        <f>IF(InpOverride!H2835="",F_Inputs!H2835,InpOverride!H2835)</f>
        <v>0</v>
      </c>
      <c r="I2835" s="347">
        <f>IF(InpOverride!I2835="",F_Inputs!I2835,InpOverride!I2835)</f>
        <v>0</v>
      </c>
      <c r="J2835" s="347">
        <f>IF(InpOverride!J2835="",F_Inputs!J2835,InpOverride!J2835)</f>
        <v>0</v>
      </c>
      <c r="K2835" s="347">
        <f>IF(InpOverride!K2835="",F_Inputs!K2835,InpOverride!K2835)</f>
        <v>0</v>
      </c>
      <c r="L2835" s="347">
        <f>IF(InpOverride!L2835="",F_Inputs!L2835,InpOverride!L2835)</f>
        <v>0</v>
      </c>
      <c r="M2835" s="347">
        <f>IF(InpOverride!M2835="",F_Inputs!M2835,InpOverride!M2835)</f>
        <v>0</v>
      </c>
    </row>
    <row r="2836" spans="1:13" x14ac:dyDescent="0.35">
      <c r="A2836" t="s">
        <v>145</v>
      </c>
      <c r="B2836" t="s">
        <v>500</v>
      </c>
      <c r="C2836" t="s">
        <v>501</v>
      </c>
      <c r="D2836" t="s">
        <v>170</v>
      </c>
      <c r="E2836" t="s">
        <v>292</v>
      </c>
      <c r="F2836" s="347">
        <f>IF(InpOverride!F2836="",F_Inputs!F2836,InpOverride!F2836)</f>
        <v>0</v>
      </c>
      <c r="G2836" s="347">
        <f>IF(InpOverride!G2836="",F_Inputs!G2836,InpOverride!G2836)</f>
        <v>0</v>
      </c>
      <c r="H2836" s="347">
        <f>IF(InpOverride!H2836="",F_Inputs!H2836,InpOverride!H2836)</f>
        <v>0</v>
      </c>
      <c r="I2836" s="347">
        <f>IF(InpOverride!I2836="",F_Inputs!I2836,InpOverride!I2836)</f>
        <v>0</v>
      </c>
      <c r="J2836" s="347">
        <f>IF(InpOverride!J2836="",F_Inputs!J2836,InpOverride!J2836)</f>
        <v>0</v>
      </c>
      <c r="K2836" s="347">
        <f>IF(InpOverride!K2836="",F_Inputs!K2836,InpOverride!K2836)</f>
        <v>0</v>
      </c>
      <c r="L2836" s="347">
        <f>IF(InpOverride!L2836="",F_Inputs!L2836,InpOverride!L2836)</f>
        <v>0</v>
      </c>
      <c r="M2836" s="347">
        <f>IF(InpOverride!M2836="",F_Inputs!M2836,InpOverride!M2836)</f>
        <v>0</v>
      </c>
    </row>
    <row r="2837" spans="1:13" x14ac:dyDescent="0.35">
      <c r="A2837" t="s">
        <v>145</v>
      </c>
      <c r="B2837" t="s">
        <v>502</v>
      </c>
      <c r="C2837" t="s">
        <v>503</v>
      </c>
      <c r="D2837" t="s">
        <v>170</v>
      </c>
      <c r="E2837" t="s">
        <v>292</v>
      </c>
      <c r="F2837" s="347">
        <f>IF(InpOverride!F2837="",F_Inputs!F2837,InpOverride!F2837)</f>
        <v>0</v>
      </c>
      <c r="G2837" s="347">
        <f>IF(InpOverride!G2837="",F_Inputs!G2837,InpOverride!G2837)</f>
        <v>0</v>
      </c>
      <c r="H2837" s="347">
        <f>IF(InpOverride!H2837="",F_Inputs!H2837,InpOverride!H2837)</f>
        <v>0</v>
      </c>
      <c r="I2837" s="347">
        <f>IF(InpOverride!I2837="",F_Inputs!I2837,InpOverride!I2837)</f>
        <v>0</v>
      </c>
      <c r="J2837" s="347">
        <f>IF(InpOverride!J2837="",F_Inputs!J2837,InpOverride!J2837)</f>
        <v>0</v>
      </c>
      <c r="K2837" s="347">
        <f>IF(InpOverride!K2837="",F_Inputs!K2837,InpOverride!K2837)</f>
        <v>0</v>
      </c>
      <c r="L2837" s="347">
        <f>IF(InpOverride!L2837="",F_Inputs!L2837,InpOverride!L2837)</f>
        <v>0</v>
      </c>
      <c r="M2837" s="347">
        <f>IF(InpOverride!M2837="",F_Inputs!M2837,InpOverride!M2837)</f>
        <v>0</v>
      </c>
    </row>
    <row r="2838" spans="1:13" x14ac:dyDescent="0.35">
      <c r="A2838" t="s">
        <v>145</v>
      </c>
      <c r="B2838" t="s">
        <v>504</v>
      </c>
      <c r="C2838" t="s">
        <v>505</v>
      </c>
      <c r="D2838" t="s">
        <v>170</v>
      </c>
      <c r="E2838" t="s">
        <v>292</v>
      </c>
      <c r="F2838" s="347">
        <f>IF(InpOverride!F2838="",F_Inputs!F2838,InpOverride!F2838)</f>
        <v>0</v>
      </c>
      <c r="G2838" s="347">
        <f>IF(InpOverride!G2838="",F_Inputs!G2838,InpOverride!G2838)</f>
        <v>0</v>
      </c>
      <c r="H2838" s="347">
        <f>IF(InpOverride!H2838="",F_Inputs!H2838,InpOverride!H2838)</f>
        <v>0</v>
      </c>
      <c r="I2838" s="347">
        <f>IF(InpOverride!I2838="",F_Inputs!I2838,InpOverride!I2838)</f>
        <v>0</v>
      </c>
      <c r="J2838" s="347">
        <f>IF(InpOverride!J2838="",F_Inputs!J2838,InpOverride!J2838)</f>
        <v>0</v>
      </c>
      <c r="K2838" s="347">
        <f>IF(InpOverride!K2838="",F_Inputs!K2838,InpOverride!K2838)</f>
        <v>0</v>
      </c>
      <c r="L2838" s="347">
        <f>IF(InpOverride!L2838="",F_Inputs!L2838,InpOverride!L2838)</f>
        <v>0</v>
      </c>
      <c r="M2838" s="347">
        <f>IF(InpOverride!M2838="",F_Inputs!M2838,InpOverride!M2838)</f>
        <v>0</v>
      </c>
    </row>
    <row r="2839" spans="1:13" x14ac:dyDescent="0.35">
      <c r="A2839" t="s">
        <v>145</v>
      </c>
      <c r="B2839" t="s">
        <v>506</v>
      </c>
      <c r="C2839" t="s">
        <v>507</v>
      </c>
      <c r="D2839" t="s">
        <v>170</v>
      </c>
      <c r="E2839" t="s">
        <v>292</v>
      </c>
      <c r="F2839" s="347">
        <f>IF(InpOverride!F2839="",F_Inputs!F2839,InpOverride!F2839)</f>
        <v>0</v>
      </c>
      <c r="G2839" s="347">
        <f>IF(InpOverride!G2839="",F_Inputs!G2839,InpOverride!G2839)</f>
        <v>0</v>
      </c>
      <c r="H2839" s="347">
        <f>IF(InpOverride!H2839="",F_Inputs!H2839,InpOverride!H2839)</f>
        <v>0</v>
      </c>
      <c r="I2839" s="347">
        <f>IF(InpOverride!I2839="",F_Inputs!I2839,InpOverride!I2839)</f>
        <v>0</v>
      </c>
      <c r="J2839" s="347">
        <f>IF(InpOverride!J2839="",F_Inputs!J2839,InpOverride!J2839)</f>
        <v>0</v>
      </c>
      <c r="K2839" s="347">
        <f>IF(InpOverride!K2839="",F_Inputs!K2839,InpOverride!K2839)</f>
        <v>0</v>
      </c>
      <c r="L2839" s="347">
        <f>IF(InpOverride!L2839="",F_Inputs!L2839,InpOverride!L2839)</f>
        <v>0</v>
      </c>
      <c r="M2839" s="347">
        <f>IF(InpOverride!M2839="",F_Inputs!M2839,InpOverride!M2839)</f>
        <v>0</v>
      </c>
    </row>
    <row r="2840" spans="1:13" x14ac:dyDescent="0.35">
      <c r="A2840" t="s">
        <v>145</v>
      </c>
      <c r="B2840" t="s">
        <v>508</v>
      </c>
      <c r="C2840" t="s">
        <v>509</v>
      </c>
      <c r="D2840" t="s">
        <v>170</v>
      </c>
      <c r="E2840" t="s">
        <v>292</v>
      </c>
      <c r="F2840" s="347">
        <f>IF(InpOverride!F2840="",F_Inputs!F2840,InpOverride!F2840)</f>
        <v>0</v>
      </c>
      <c r="G2840" s="347">
        <f>IF(InpOverride!G2840="",F_Inputs!G2840,InpOverride!G2840)</f>
        <v>0</v>
      </c>
      <c r="H2840" s="347">
        <f>IF(InpOverride!H2840="",F_Inputs!H2840,InpOverride!H2840)</f>
        <v>0</v>
      </c>
      <c r="I2840" s="347">
        <f>IF(InpOverride!I2840="",F_Inputs!I2840,InpOverride!I2840)</f>
        <v>0</v>
      </c>
      <c r="J2840" s="347">
        <f>IF(InpOverride!J2840="",F_Inputs!J2840,InpOverride!J2840)</f>
        <v>0</v>
      </c>
      <c r="K2840" s="347">
        <f>IF(InpOverride!K2840="",F_Inputs!K2840,InpOverride!K2840)</f>
        <v>0</v>
      </c>
      <c r="L2840" s="347">
        <f>IF(InpOverride!L2840="",F_Inputs!L2840,InpOverride!L2840)</f>
        <v>0</v>
      </c>
      <c r="M2840" s="347">
        <f>IF(InpOverride!M2840="",F_Inputs!M2840,InpOverride!M2840)</f>
        <v>0</v>
      </c>
    </row>
    <row r="2841" spans="1:13" x14ac:dyDescent="0.35">
      <c r="A2841" t="s">
        <v>145</v>
      </c>
      <c r="B2841" t="s">
        <v>510</v>
      </c>
      <c r="C2841" t="s">
        <v>511</v>
      </c>
      <c r="D2841" t="s">
        <v>170</v>
      </c>
      <c r="E2841" t="s">
        <v>292</v>
      </c>
      <c r="F2841" s="347">
        <f>IF(InpOverride!F2841="",F_Inputs!F2841,InpOverride!F2841)</f>
        <v>0</v>
      </c>
      <c r="G2841" s="347">
        <f>IF(InpOverride!G2841="",F_Inputs!G2841,InpOverride!G2841)</f>
        <v>0</v>
      </c>
      <c r="H2841" s="347">
        <f>IF(InpOverride!H2841="",F_Inputs!H2841,InpOverride!H2841)</f>
        <v>0</v>
      </c>
      <c r="I2841" s="347">
        <f>IF(InpOverride!I2841="",F_Inputs!I2841,InpOverride!I2841)</f>
        <v>0</v>
      </c>
      <c r="J2841" s="347">
        <f>IF(InpOverride!J2841="",F_Inputs!J2841,InpOverride!J2841)</f>
        <v>0</v>
      </c>
      <c r="K2841" s="347">
        <f>IF(InpOverride!K2841="",F_Inputs!K2841,InpOverride!K2841)</f>
        <v>0</v>
      </c>
      <c r="L2841" s="347">
        <f>IF(InpOverride!L2841="",F_Inputs!L2841,InpOverride!L2841)</f>
        <v>0</v>
      </c>
      <c r="M2841" s="347">
        <f>IF(InpOverride!M2841="",F_Inputs!M2841,InpOverride!M2841)</f>
        <v>0</v>
      </c>
    </row>
    <row r="2842" spans="1:13" x14ac:dyDescent="0.35">
      <c r="A2842" t="s">
        <v>145</v>
      </c>
      <c r="B2842" t="s">
        <v>512</v>
      </c>
      <c r="C2842" t="s">
        <v>513</v>
      </c>
      <c r="D2842" t="s">
        <v>170</v>
      </c>
      <c r="E2842" t="s">
        <v>292</v>
      </c>
      <c r="F2842" s="347">
        <f>IF(InpOverride!F2842="",F_Inputs!F2842,InpOverride!F2842)</f>
        <v>0</v>
      </c>
      <c r="G2842" s="347">
        <f>IF(InpOverride!G2842="",F_Inputs!G2842,InpOverride!G2842)</f>
        <v>0</v>
      </c>
      <c r="H2842" s="347">
        <f>IF(InpOverride!H2842="",F_Inputs!H2842,InpOverride!H2842)</f>
        <v>0</v>
      </c>
      <c r="I2842" s="347">
        <f>IF(InpOverride!I2842="",F_Inputs!I2842,InpOverride!I2842)</f>
        <v>0</v>
      </c>
      <c r="J2842" s="347">
        <f>IF(InpOverride!J2842="",F_Inputs!J2842,InpOverride!J2842)</f>
        <v>0</v>
      </c>
      <c r="K2842" s="347">
        <f>IF(InpOverride!K2842="",F_Inputs!K2842,InpOverride!K2842)</f>
        <v>0</v>
      </c>
      <c r="L2842" s="347">
        <f>IF(InpOverride!L2842="",F_Inputs!L2842,InpOverride!L2842)</f>
        <v>0</v>
      </c>
      <c r="M2842" s="347">
        <f>IF(InpOverride!M2842="",F_Inputs!M2842,InpOverride!M2842)</f>
        <v>0</v>
      </c>
    </row>
    <row r="2843" spans="1:13" x14ac:dyDescent="0.35">
      <c r="A2843" t="s">
        <v>145</v>
      </c>
      <c r="B2843" t="s">
        <v>514</v>
      </c>
      <c r="C2843" t="s">
        <v>515</v>
      </c>
      <c r="D2843" t="s">
        <v>170</v>
      </c>
      <c r="E2843" t="s">
        <v>292</v>
      </c>
      <c r="F2843" s="347">
        <f>IF(InpOverride!F2843="",F_Inputs!F2843,InpOverride!F2843)</f>
        <v>0</v>
      </c>
      <c r="G2843" s="347">
        <f>IF(InpOverride!G2843="",F_Inputs!G2843,InpOverride!G2843)</f>
        <v>0</v>
      </c>
      <c r="H2843" s="347">
        <f>IF(InpOverride!H2843="",F_Inputs!H2843,InpOverride!H2843)</f>
        <v>0</v>
      </c>
      <c r="I2843" s="347">
        <f>IF(InpOverride!I2843="",F_Inputs!I2843,InpOverride!I2843)</f>
        <v>0</v>
      </c>
      <c r="J2843" s="347">
        <f>IF(InpOverride!J2843="",F_Inputs!J2843,InpOverride!J2843)</f>
        <v>0</v>
      </c>
      <c r="K2843" s="347">
        <f>IF(InpOverride!K2843="",F_Inputs!K2843,InpOverride!K2843)</f>
        <v>0</v>
      </c>
      <c r="L2843" s="347">
        <f>IF(InpOverride!L2843="",F_Inputs!L2843,InpOverride!L2843)</f>
        <v>0</v>
      </c>
      <c r="M2843" s="347">
        <f>IF(InpOverride!M2843="",F_Inputs!M2843,InpOverride!M2843)</f>
        <v>0</v>
      </c>
    </row>
    <row r="2844" spans="1:13" x14ac:dyDescent="0.35">
      <c r="A2844" t="s">
        <v>145</v>
      </c>
      <c r="B2844" t="s">
        <v>516</v>
      </c>
      <c r="C2844" t="s">
        <v>517</v>
      </c>
      <c r="D2844" t="s">
        <v>170</v>
      </c>
      <c r="E2844" t="s">
        <v>292</v>
      </c>
      <c r="F2844" s="347">
        <f>IF(InpOverride!F2844="",F_Inputs!F2844,InpOverride!F2844)</f>
        <v>0</v>
      </c>
      <c r="G2844" s="347">
        <f>IF(InpOverride!G2844="",F_Inputs!G2844,InpOverride!G2844)</f>
        <v>0</v>
      </c>
      <c r="H2844" s="347">
        <f>IF(InpOverride!H2844="",F_Inputs!H2844,InpOverride!H2844)</f>
        <v>0</v>
      </c>
      <c r="I2844" s="347">
        <f>IF(InpOverride!I2844="",F_Inputs!I2844,InpOverride!I2844)</f>
        <v>6.101</v>
      </c>
      <c r="J2844" s="347">
        <f>IF(InpOverride!J2844="",F_Inputs!J2844,InpOverride!J2844)</f>
        <v>0</v>
      </c>
      <c r="K2844" s="347">
        <f>IF(InpOverride!K2844="",F_Inputs!K2844,InpOverride!K2844)</f>
        <v>0</v>
      </c>
      <c r="L2844" s="347">
        <f>IF(InpOverride!L2844="",F_Inputs!L2844,InpOverride!L2844)</f>
        <v>0</v>
      </c>
      <c r="M2844" s="347">
        <f>IF(InpOverride!M2844="",F_Inputs!M2844,InpOverride!M2844)</f>
        <v>0</v>
      </c>
    </row>
    <row r="2845" spans="1:13" x14ac:dyDescent="0.35">
      <c r="A2845" t="s">
        <v>145</v>
      </c>
      <c r="B2845" t="s">
        <v>518</v>
      </c>
      <c r="C2845" t="s">
        <v>519</v>
      </c>
      <c r="D2845" t="s">
        <v>170</v>
      </c>
      <c r="E2845" t="s">
        <v>292</v>
      </c>
      <c r="F2845" s="347">
        <f>IF(InpOverride!F2845="",F_Inputs!F2845,InpOverride!F2845)</f>
        <v>0</v>
      </c>
      <c r="G2845" s="347">
        <f>IF(InpOverride!G2845="",F_Inputs!G2845,InpOverride!G2845)</f>
        <v>0</v>
      </c>
      <c r="H2845" s="347">
        <f>IF(InpOverride!H2845="",F_Inputs!H2845,InpOverride!H2845)</f>
        <v>0</v>
      </c>
      <c r="I2845" s="347">
        <f>IF(InpOverride!I2845="",F_Inputs!I2845,InpOverride!I2845)</f>
        <v>29.768000000000001</v>
      </c>
      <c r="J2845" s="347">
        <f>IF(InpOverride!J2845="",F_Inputs!J2845,InpOverride!J2845)</f>
        <v>0</v>
      </c>
      <c r="K2845" s="347">
        <f>IF(InpOverride!K2845="",F_Inputs!K2845,InpOverride!K2845)</f>
        <v>0</v>
      </c>
      <c r="L2845" s="347">
        <f>IF(InpOverride!L2845="",F_Inputs!L2845,InpOverride!L2845)</f>
        <v>0</v>
      </c>
      <c r="M2845" s="347">
        <f>IF(InpOverride!M2845="",F_Inputs!M2845,InpOverride!M2845)</f>
        <v>0</v>
      </c>
    </row>
    <row r="2846" spans="1:13" x14ac:dyDescent="0.35">
      <c r="A2846" t="s">
        <v>145</v>
      </c>
      <c r="B2846" t="s">
        <v>520</v>
      </c>
      <c r="C2846" t="s">
        <v>521</v>
      </c>
      <c r="D2846" t="s">
        <v>170</v>
      </c>
      <c r="E2846" t="s">
        <v>292</v>
      </c>
      <c r="F2846" s="347">
        <f>IF(InpOverride!F2846="",F_Inputs!F2846,InpOverride!F2846)</f>
        <v>0</v>
      </c>
      <c r="G2846" s="347">
        <f>IF(InpOverride!G2846="",F_Inputs!G2846,InpOverride!G2846)</f>
        <v>0</v>
      </c>
      <c r="H2846" s="347">
        <f>IF(InpOverride!H2846="",F_Inputs!H2846,InpOverride!H2846)</f>
        <v>0</v>
      </c>
      <c r="I2846" s="347">
        <f>IF(InpOverride!I2846="",F_Inputs!I2846,InpOverride!I2846)</f>
        <v>0</v>
      </c>
      <c r="J2846" s="347">
        <f>IF(InpOverride!J2846="",F_Inputs!J2846,InpOverride!J2846)</f>
        <v>0</v>
      </c>
      <c r="K2846" s="347">
        <f>IF(InpOverride!K2846="",F_Inputs!K2846,InpOverride!K2846)</f>
        <v>0</v>
      </c>
      <c r="L2846" s="347">
        <f>IF(InpOverride!L2846="",F_Inputs!L2846,InpOverride!L2846)</f>
        <v>0</v>
      </c>
      <c r="M2846" s="347">
        <f>IF(InpOverride!M2846="",F_Inputs!M2846,InpOverride!M2846)</f>
        <v>0</v>
      </c>
    </row>
    <row r="2847" spans="1:13" x14ac:dyDescent="0.35">
      <c r="A2847" t="s">
        <v>145</v>
      </c>
      <c r="B2847" t="s">
        <v>522</v>
      </c>
      <c r="C2847" t="s">
        <v>523</v>
      </c>
      <c r="D2847" t="s">
        <v>170</v>
      </c>
      <c r="E2847" t="s">
        <v>292</v>
      </c>
      <c r="F2847" s="347">
        <f>IF(InpOverride!F2847="",F_Inputs!F2847,InpOverride!F2847)</f>
        <v>0</v>
      </c>
      <c r="G2847" s="347">
        <f>IF(InpOverride!G2847="",F_Inputs!G2847,InpOverride!G2847)</f>
        <v>0</v>
      </c>
      <c r="H2847" s="347">
        <f>IF(InpOverride!H2847="",F_Inputs!H2847,InpOverride!H2847)</f>
        <v>0</v>
      </c>
      <c r="I2847" s="347">
        <f>IF(InpOverride!I2847="",F_Inputs!I2847,InpOverride!I2847)</f>
        <v>0</v>
      </c>
      <c r="J2847" s="347">
        <f>IF(InpOverride!J2847="",F_Inputs!J2847,InpOverride!J2847)</f>
        <v>0</v>
      </c>
      <c r="K2847" s="347">
        <f>IF(InpOverride!K2847="",F_Inputs!K2847,InpOverride!K2847)</f>
        <v>0</v>
      </c>
      <c r="L2847" s="347">
        <f>IF(InpOverride!L2847="",F_Inputs!L2847,InpOverride!L2847)</f>
        <v>0</v>
      </c>
      <c r="M2847" s="347">
        <f>IF(InpOverride!M2847="",F_Inputs!M2847,InpOverride!M2847)</f>
        <v>0</v>
      </c>
    </row>
    <row r="2848" spans="1:13" x14ac:dyDescent="0.35">
      <c r="A2848" t="s">
        <v>145</v>
      </c>
      <c r="B2848" t="s">
        <v>524</v>
      </c>
      <c r="C2848" t="s">
        <v>525</v>
      </c>
      <c r="D2848" t="s">
        <v>170</v>
      </c>
      <c r="E2848" t="s">
        <v>292</v>
      </c>
      <c r="F2848" s="347">
        <f>IF(InpOverride!F2848="",F_Inputs!F2848,InpOverride!F2848)</f>
        <v>0</v>
      </c>
      <c r="G2848" s="347">
        <f>IF(InpOverride!G2848="",F_Inputs!G2848,InpOverride!G2848)</f>
        <v>0</v>
      </c>
      <c r="H2848" s="347">
        <f>IF(InpOverride!H2848="",F_Inputs!H2848,InpOverride!H2848)</f>
        <v>0</v>
      </c>
      <c r="I2848" s="347">
        <f>IF(InpOverride!I2848="",F_Inputs!I2848,InpOverride!I2848)</f>
        <v>10.581</v>
      </c>
      <c r="J2848" s="347">
        <f>IF(InpOverride!J2848="",F_Inputs!J2848,InpOverride!J2848)</f>
        <v>0</v>
      </c>
      <c r="K2848" s="347">
        <f>IF(InpOverride!K2848="",F_Inputs!K2848,InpOverride!K2848)</f>
        <v>0</v>
      </c>
      <c r="L2848" s="347">
        <f>IF(InpOverride!L2848="",F_Inputs!L2848,InpOverride!L2848)</f>
        <v>0</v>
      </c>
      <c r="M2848" s="347">
        <f>IF(InpOverride!M2848="",F_Inputs!M2848,InpOverride!M2848)</f>
        <v>0</v>
      </c>
    </row>
    <row r="2849" spans="1:13" x14ac:dyDescent="0.35">
      <c r="A2849" t="s">
        <v>145</v>
      </c>
      <c r="B2849" t="s">
        <v>526</v>
      </c>
      <c r="C2849" t="s">
        <v>527</v>
      </c>
      <c r="D2849" t="s">
        <v>170</v>
      </c>
      <c r="E2849" t="s">
        <v>292</v>
      </c>
      <c r="F2849" s="347">
        <f>IF(InpOverride!F2849="",F_Inputs!F2849,InpOverride!F2849)</f>
        <v>0</v>
      </c>
      <c r="G2849" s="347">
        <f>IF(InpOverride!G2849="",F_Inputs!G2849,InpOverride!G2849)</f>
        <v>0</v>
      </c>
      <c r="H2849" s="347">
        <f>IF(InpOverride!H2849="",F_Inputs!H2849,InpOverride!H2849)</f>
        <v>0</v>
      </c>
      <c r="I2849" s="347">
        <f>IF(InpOverride!I2849="",F_Inputs!I2849,InpOverride!I2849)</f>
        <v>6.101</v>
      </c>
      <c r="J2849" s="347">
        <f>IF(InpOverride!J2849="",F_Inputs!J2849,InpOverride!J2849)</f>
        <v>0</v>
      </c>
      <c r="K2849" s="347">
        <f>IF(InpOverride!K2849="",F_Inputs!K2849,InpOverride!K2849)</f>
        <v>0</v>
      </c>
      <c r="L2849" s="347">
        <f>IF(InpOverride!L2849="",F_Inputs!L2849,InpOverride!L2849)</f>
        <v>0</v>
      </c>
      <c r="M2849" s="347">
        <f>IF(InpOverride!M2849="",F_Inputs!M2849,InpOverride!M2849)</f>
        <v>0</v>
      </c>
    </row>
    <row r="2850" spans="1:13" x14ac:dyDescent="0.35">
      <c r="A2850" t="s">
        <v>145</v>
      </c>
      <c r="B2850" t="s">
        <v>528</v>
      </c>
      <c r="C2850" t="s">
        <v>529</v>
      </c>
      <c r="D2850" t="s">
        <v>170</v>
      </c>
      <c r="E2850" t="s">
        <v>292</v>
      </c>
      <c r="F2850" s="347">
        <f>IF(InpOverride!F2850="",F_Inputs!F2850,InpOverride!F2850)</f>
        <v>0</v>
      </c>
      <c r="G2850" s="347">
        <f>IF(InpOverride!G2850="",F_Inputs!G2850,InpOverride!G2850)</f>
        <v>0</v>
      </c>
      <c r="H2850" s="347">
        <f>IF(InpOverride!H2850="",F_Inputs!H2850,InpOverride!H2850)</f>
        <v>0</v>
      </c>
      <c r="I2850" s="347">
        <f>IF(InpOverride!I2850="",F_Inputs!I2850,InpOverride!I2850)</f>
        <v>29.768000000000001</v>
      </c>
      <c r="J2850" s="347">
        <f>IF(InpOverride!J2850="",F_Inputs!J2850,InpOverride!J2850)</f>
        <v>0</v>
      </c>
      <c r="K2850" s="347">
        <f>IF(InpOverride!K2850="",F_Inputs!K2850,InpOverride!K2850)</f>
        <v>0</v>
      </c>
      <c r="L2850" s="347">
        <f>IF(InpOverride!L2850="",F_Inputs!L2850,InpOverride!L2850)</f>
        <v>0</v>
      </c>
      <c r="M2850" s="347">
        <f>IF(InpOverride!M2850="",F_Inputs!M2850,InpOverride!M2850)</f>
        <v>0</v>
      </c>
    </row>
    <row r="2851" spans="1:13" x14ac:dyDescent="0.35">
      <c r="A2851" t="s">
        <v>145</v>
      </c>
      <c r="B2851" t="s">
        <v>530</v>
      </c>
      <c r="C2851" t="s">
        <v>531</v>
      </c>
      <c r="D2851" t="s">
        <v>170</v>
      </c>
      <c r="E2851" t="s">
        <v>292</v>
      </c>
      <c r="F2851" s="347">
        <f>IF(InpOverride!F2851="",F_Inputs!F2851,InpOverride!F2851)</f>
        <v>0</v>
      </c>
      <c r="G2851" s="347">
        <f>IF(InpOverride!G2851="",F_Inputs!G2851,InpOverride!G2851)</f>
        <v>0</v>
      </c>
      <c r="H2851" s="347">
        <f>IF(InpOverride!H2851="",F_Inputs!H2851,InpOverride!H2851)</f>
        <v>0</v>
      </c>
      <c r="I2851" s="347">
        <f>IF(InpOverride!I2851="",F_Inputs!I2851,InpOverride!I2851)</f>
        <v>0</v>
      </c>
      <c r="J2851" s="347">
        <f>IF(InpOverride!J2851="",F_Inputs!J2851,InpOverride!J2851)</f>
        <v>0</v>
      </c>
      <c r="K2851" s="347">
        <f>IF(InpOverride!K2851="",F_Inputs!K2851,InpOverride!K2851)</f>
        <v>0</v>
      </c>
      <c r="L2851" s="347">
        <f>IF(InpOverride!L2851="",F_Inputs!L2851,InpOverride!L2851)</f>
        <v>0</v>
      </c>
      <c r="M2851" s="347">
        <f>IF(InpOverride!M2851="",F_Inputs!M2851,InpOverride!M2851)</f>
        <v>0</v>
      </c>
    </row>
    <row r="2852" spans="1:13" x14ac:dyDescent="0.35">
      <c r="A2852" t="s">
        <v>145</v>
      </c>
      <c r="B2852" t="s">
        <v>532</v>
      </c>
      <c r="C2852" t="s">
        <v>533</v>
      </c>
      <c r="D2852" t="s">
        <v>170</v>
      </c>
      <c r="E2852" t="s">
        <v>292</v>
      </c>
      <c r="F2852" s="347">
        <f>IF(InpOverride!F2852="",F_Inputs!F2852,InpOverride!F2852)</f>
        <v>0</v>
      </c>
      <c r="G2852" s="347">
        <f>IF(InpOverride!G2852="",F_Inputs!G2852,InpOverride!G2852)</f>
        <v>0</v>
      </c>
      <c r="H2852" s="347">
        <f>IF(InpOverride!H2852="",F_Inputs!H2852,InpOverride!H2852)</f>
        <v>0</v>
      </c>
      <c r="I2852" s="347">
        <f>IF(InpOverride!I2852="",F_Inputs!I2852,InpOverride!I2852)</f>
        <v>0</v>
      </c>
      <c r="J2852" s="347">
        <f>IF(InpOverride!J2852="",F_Inputs!J2852,InpOverride!J2852)</f>
        <v>0</v>
      </c>
      <c r="K2852" s="347">
        <f>IF(InpOverride!K2852="",F_Inputs!K2852,InpOverride!K2852)</f>
        <v>0</v>
      </c>
      <c r="L2852" s="347">
        <f>IF(InpOverride!L2852="",F_Inputs!L2852,InpOverride!L2852)</f>
        <v>0</v>
      </c>
      <c r="M2852" s="347">
        <f>IF(InpOverride!M2852="",F_Inputs!M2852,InpOverride!M2852)</f>
        <v>0</v>
      </c>
    </row>
    <row r="2853" spans="1:13" x14ac:dyDescent="0.35">
      <c r="A2853" t="s">
        <v>145</v>
      </c>
      <c r="B2853" t="s">
        <v>534</v>
      </c>
      <c r="C2853" t="s">
        <v>535</v>
      </c>
      <c r="D2853" t="s">
        <v>170</v>
      </c>
      <c r="E2853" t="s">
        <v>292</v>
      </c>
      <c r="F2853" s="347">
        <f>IF(InpOverride!F2853="",F_Inputs!F2853,InpOverride!F2853)</f>
        <v>0</v>
      </c>
      <c r="G2853" s="347">
        <f>IF(InpOverride!G2853="",F_Inputs!G2853,InpOverride!G2853)</f>
        <v>0</v>
      </c>
      <c r="H2853" s="347">
        <f>IF(InpOverride!H2853="",F_Inputs!H2853,InpOverride!H2853)</f>
        <v>0</v>
      </c>
      <c r="I2853" s="347">
        <f>IF(InpOverride!I2853="",F_Inputs!I2853,InpOverride!I2853)</f>
        <v>10.581</v>
      </c>
      <c r="J2853" s="347">
        <f>IF(InpOverride!J2853="",F_Inputs!J2853,InpOverride!J2853)</f>
        <v>0</v>
      </c>
      <c r="K2853" s="347">
        <f>IF(InpOverride!K2853="",F_Inputs!K2853,InpOverride!K2853)</f>
        <v>0</v>
      </c>
      <c r="L2853" s="347">
        <f>IF(InpOverride!L2853="",F_Inputs!L2853,InpOverride!L2853)</f>
        <v>0</v>
      </c>
      <c r="M2853" s="347">
        <f>IF(InpOverride!M2853="",F_Inputs!M2853,InpOverride!M2853)</f>
        <v>0</v>
      </c>
    </row>
    <row r="2854" spans="1:13" x14ac:dyDescent="0.35">
      <c r="A2854" t="s">
        <v>145</v>
      </c>
      <c r="B2854" t="s">
        <v>536</v>
      </c>
      <c r="C2854" t="s">
        <v>537</v>
      </c>
      <c r="D2854" t="s">
        <v>170</v>
      </c>
      <c r="E2854" t="s">
        <v>292</v>
      </c>
      <c r="F2854" s="347">
        <f>IF(InpOverride!F2854="",F_Inputs!F2854,InpOverride!F2854)</f>
        <v>0</v>
      </c>
      <c r="G2854" s="347">
        <f>IF(InpOverride!G2854="",F_Inputs!G2854,InpOverride!G2854)</f>
        <v>0</v>
      </c>
      <c r="H2854" s="347">
        <f>IF(InpOverride!H2854="",F_Inputs!H2854,InpOverride!H2854)</f>
        <v>0</v>
      </c>
      <c r="I2854" s="347">
        <f>IF(InpOverride!I2854="",F_Inputs!I2854,InpOverride!I2854)</f>
        <v>4.0670000000000002</v>
      </c>
      <c r="J2854" s="347">
        <f>IF(InpOverride!J2854="",F_Inputs!J2854,InpOverride!J2854)</f>
        <v>0</v>
      </c>
      <c r="K2854" s="347">
        <f>IF(InpOverride!K2854="",F_Inputs!K2854,InpOverride!K2854)</f>
        <v>0</v>
      </c>
      <c r="L2854" s="347">
        <f>IF(InpOverride!L2854="",F_Inputs!L2854,InpOverride!L2854)</f>
        <v>0</v>
      </c>
      <c r="M2854" s="347">
        <f>IF(InpOverride!M2854="",F_Inputs!M2854,InpOverride!M2854)</f>
        <v>0</v>
      </c>
    </row>
    <row r="2855" spans="1:13" x14ac:dyDescent="0.35">
      <c r="A2855" t="s">
        <v>145</v>
      </c>
      <c r="B2855" t="s">
        <v>538</v>
      </c>
      <c r="C2855" t="s">
        <v>539</v>
      </c>
      <c r="D2855" t="s">
        <v>170</v>
      </c>
      <c r="E2855" t="s">
        <v>292</v>
      </c>
      <c r="F2855" s="347">
        <f>IF(InpOverride!F2855="",F_Inputs!F2855,InpOverride!F2855)</f>
        <v>0</v>
      </c>
      <c r="G2855" s="347">
        <f>IF(InpOverride!G2855="",F_Inputs!G2855,InpOverride!G2855)</f>
        <v>0</v>
      </c>
      <c r="H2855" s="347">
        <f>IF(InpOverride!H2855="",F_Inputs!H2855,InpOverride!H2855)</f>
        <v>0</v>
      </c>
      <c r="I2855" s="347">
        <f>IF(InpOverride!I2855="",F_Inputs!I2855,InpOverride!I2855)</f>
        <v>25.594999999999999</v>
      </c>
      <c r="J2855" s="347">
        <f>IF(InpOverride!J2855="",F_Inputs!J2855,InpOverride!J2855)</f>
        <v>0</v>
      </c>
      <c r="K2855" s="347">
        <f>IF(InpOverride!K2855="",F_Inputs!K2855,InpOverride!K2855)</f>
        <v>0</v>
      </c>
      <c r="L2855" s="347">
        <f>IF(InpOverride!L2855="",F_Inputs!L2855,InpOverride!L2855)</f>
        <v>0</v>
      </c>
      <c r="M2855" s="347">
        <f>IF(InpOverride!M2855="",F_Inputs!M2855,InpOverride!M2855)</f>
        <v>0</v>
      </c>
    </row>
    <row r="2856" spans="1:13" x14ac:dyDescent="0.35">
      <c r="A2856" t="s">
        <v>145</v>
      </c>
      <c r="B2856" t="s">
        <v>540</v>
      </c>
      <c r="C2856" t="s">
        <v>541</v>
      </c>
      <c r="D2856" t="s">
        <v>170</v>
      </c>
      <c r="E2856" t="s">
        <v>292</v>
      </c>
      <c r="F2856" s="347">
        <f>IF(InpOverride!F2856="",F_Inputs!F2856,InpOverride!F2856)</f>
        <v>0</v>
      </c>
      <c r="G2856" s="347">
        <f>IF(InpOverride!G2856="",F_Inputs!G2856,InpOverride!G2856)</f>
        <v>0</v>
      </c>
      <c r="H2856" s="347">
        <f>IF(InpOverride!H2856="",F_Inputs!H2856,InpOverride!H2856)</f>
        <v>0</v>
      </c>
      <c r="I2856" s="347">
        <f>IF(InpOverride!I2856="",F_Inputs!I2856,InpOverride!I2856)</f>
        <v>0</v>
      </c>
      <c r="J2856" s="347">
        <f>IF(InpOverride!J2856="",F_Inputs!J2856,InpOverride!J2856)</f>
        <v>0</v>
      </c>
      <c r="K2856" s="347">
        <f>IF(InpOverride!K2856="",F_Inputs!K2856,InpOverride!K2856)</f>
        <v>0</v>
      </c>
      <c r="L2856" s="347">
        <f>IF(InpOverride!L2856="",F_Inputs!L2856,InpOverride!L2856)</f>
        <v>0</v>
      </c>
      <c r="M2856" s="347">
        <f>IF(InpOverride!M2856="",F_Inputs!M2856,InpOverride!M2856)</f>
        <v>0</v>
      </c>
    </row>
    <row r="2857" spans="1:13" x14ac:dyDescent="0.35">
      <c r="A2857" t="s">
        <v>145</v>
      </c>
      <c r="B2857" t="s">
        <v>542</v>
      </c>
      <c r="C2857" t="s">
        <v>543</v>
      </c>
      <c r="D2857" t="s">
        <v>170</v>
      </c>
      <c r="E2857" t="s">
        <v>292</v>
      </c>
      <c r="F2857" s="347">
        <f>IF(InpOverride!F2857="",F_Inputs!F2857,InpOverride!F2857)</f>
        <v>0</v>
      </c>
      <c r="G2857" s="347">
        <f>IF(InpOverride!G2857="",F_Inputs!G2857,InpOverride!G2857)</f>
        <v>0</v>
      </c>
      <c r="H2857" s="347">
        <f>IF(InpOverride!H2857="",F_Inputs!H2857,InpOverride!H2857)</f>
        <v>0</v>
      </c>
      <c r="I2857" s="347">
        <f>IF(InpOverride!I2857="",F_Inputs!I2857,InpOverride!I2857)</f>
        <v>0</v>
      </c>
      <c r="J2857" s="347">
        <f>IF(InpOverride!J2857="",F_Inputs!J2857,InpOverride!J2857)</f>
        <v>0</v>
      </c>
      <c r="K2857" s="347">
        <f>IF(InpOverride!K2857="",F_Inputs!K2857,InpOverride!K2857)</f>
        <v>0</v>
      </c>
      <c r="L2857" s="347">
        <f>IF(InpOverride!L2857="",F_Inputs!L2857,InpOverride!L2857)</f>
        <v>0</v>
      </c>
      <c r="M2857" s="347">
        <f>IF(InpOverride!M2857="",F_Inputs!M2857,InpOverride!M2857)</f>
        <v>0</v>
      </c>
    </row>
    <row r="2858" spans="1:13" x14ac:dyDescent="0.35">
      <c r="A2858" t="s">
        <v>145</v>
      </c>
      <c r="B2858" t="s">
        <v>544</v>
      </c>
      <c r="C2858" t="s">
        <v>545</v>
      </c>
      <c r="D2858" t="s">
        <v>170</v>
      </c>
      <c r="E2858" t="s">
        <v>292</v>
      </c>
      <c r="F2858" s="347">
        <f>IF(InpOverride!F2858="",F_Inputs!F2858,InpOverride!F2858)</f>
        <v>0</v>
      </c>
      <c r="G2858" s="347">
        <f>IF(InpOverride!G2858="",F_Inputs!G2858,InpOverride!G2858)</f>
        <v>0</v>
      </c>
      <c r="H2858" s="347">
        <f>IF(InpOverride!H2858="",F_Inputs!H2858,InpOverride!H2858)</f>
        <v>0</v>
      </c>
      <c r="I2858" s="347">
        <f>IF(InpOverride!I2858="",F_Inputs!I2858,InpOverride!I2858)</f>
        <v>11.831</v>
      </c>
      <c r="J2858" s="347">
        <f>IF(InpOverride!J2858="",F_Inputs!J2858,InpOverride!J2858)</f>
        <v>0</v>
      </c>
      <c r="K2858" s="347">
        <f>IF(InpOverride!K2858="",F_Inputs!K2858,InpOverride!K2858)</f>
        <v>0</v>
      </c>
      <c r="L2858" s="347">
        <f>IF(InpOverride!L2858="",F_Inputs!L2858,InpOverride!L2858)</f>
        <v>0</v>
      </c>
      <c r="M2858" s="347">
        <f>IF(InpOverride!M2858="",F_Inputs!M2858,InpOverride!M2858)</f>
        <v>0</v>
      </c>
    </row>
    <row r="2859" spans="1:13" x14ac:dyDescent="0.35">
      <c r="A2859" t="s">
        <v>145</v>
      </c>
      <c r="B2859" t="s">
        <v>546</v>
      </c>
      <c r="C2859" t="s">
        <v>547</v>
      </c>
      <c r="D2859" t="s">
        <v>170</v>
      </c>
      <c r="E2859" t="s">
        <v>292</v>
      </c>
      <c r="F2859" s="347">
        <f>IF(InpOverride!F2859="",F_Inputs!F2859,InpOverride!F2859)</f>
        <v>0</v>
      </c>
      <c r="G2859" s="347">
        <f>IF(InpOverride!G2859="",F_Inputs!G2859,InpOverride!G2859)</f>
        <v>0</v>
      </c>
      <c r="H2859" s="347">
        <f>IF(InpOverride!H2859="",F_Inputs!H2859,InpOverride!H2859)</f>
        <v>0</v>
      </c>
      <c r="I2859" s="347">
        <f>IF(InpOverride!I2859="",F_Inputs!I2859,InpOverride!I2859)</f>
        <v>4.0670000000000002</v>
      </c>
      <c r="J2859" s="347">
        <f>IF(InpOverride!J2859="",F_Inputs!J2859,InpOverride!J2859)</f>
        <v>0</v>
      </c>
      <c r="K2859" s="347">
        <f>IF(InpOverride!K2859="",F_Inputs!K2859,InpOverride!K2859)</f>
        <v>0</v>
      </c>
      <c r="L2859" s="347">
        <f>IF(InpOverride!L2859="",F_Inputs!L2859,InpOverride!L2859)</f>
        <v>0</v>
      </c>
      <c r="M2859" s="347">
        <f>IF(InpOverride!M2859="",F_Inputs!M2859,InpOverride!M2859)</f>
        <v>0</v>
      </c>
    </row>
    <row r="2860" spans="1:13" x14ac:dyDescent="0.35">
      <c r="A2860" t="s">
        <v>145</v>
      </c>
      <c r="B2860" t="s">
        <v>548</v>
      </c>
      <c r="C2860" t="s">
        <v>549</v>
      </c>
      <c r="D2860" t="s">
        <v>170</v>
      </c>
      <c r="E2860" t="s">
        <v>292</v>
      </c>
      <c r="F2860" s="347">
        <f>IF(InpOverride!F2860="",F_Inputs!F2860,InpOverride!F2860)</f>
        <v>0</v>
      </c>
      <c r="G2860" s="347">
        <f>IF(InpOverride!G2860="",F_Inputs!G2860,InpOverride!G2860)</f>
        <v>0</v>
      </c>
      <c r="H2860" s="347">
        <f>IF(InpOverride!H2860="",F_Inputs!H2860,InpOverride!H2860)</f>
        <v>0</v>
      </c>
      <c r="I2860" s="347">
        <f>IF(InpOverride!I2860="",F_Inputs!I2860,InpOverride!I2860)</f>
        <v>25.594999999999999</v>
      </c>
      <c r="J2860" s="347">
        <f>IF(InpOverride!J2860="",F_Inputs!J2860,InpOverride!J2860)</f>
        <v>0</v>
      </c>
      <c r="K2860" s="347">
        <f>IF(InpOverride!K2860="",F_Inputs!K2860,InpOverride!K2860)</f>
        <v>0</v>
      </c>
      <c r="L2860" s="347">
        <f>IF(InpOverride!L2860="",F_Inputs!L2860,InpOverride!L2860)</f>
        <v>0</v>
      </c>
      <c r="M2860" s="347">
        <f>IF(InpOverride!M2860="",F_Inputs!M2860,InpOverride!M2860)</f>
        <v>0</v>
      </c>
    </row>
    <row r="2861" spans="1:13" x14ac:dyDescent="0.35">
      <c r="A2861" t="s">
        <v>145</v>
      </c>
      <c r="B2861" t="s">
        <v>550</v>
      </c>
      <c r="C2861" t="s">
        <v>551</v>
      </c>
      <c r="D2861" t="s">
        <v>170</v>
      </c>
      <c r="E2861" t="s">
        <v>292</v>
      </c>
      <c r="F2861" s="347">
        <f>IF(InpOverride!F2861="",F_Inputs!F2861,InpOverride!F2861)</f>
        <v>0</v>
      </c>
      <c r="G2861" s="347">
        <f>IF(InpOverride!G2861="",F_Inputs!G2861,InpOverride!G2861)</f>
        <v>0</v>
      </c>
      <c r="H2861" s="347">
        <f>IF(InpOverride!H2861="",F_Inputs!H2861,InpOverride!H2861)</f>
        <v>0</v>
      </c>
      <c r="I2861" s="347">
        <f>IF(InpOverride!I2861="",F_Inputs!I2861,InpOverride!I2861)</f>
        <v>0</v>
      </c>
      <c r="J2861" s="347">
        <f>IF(InpOverride!J2861="",F_Inputs!J2861,InpOverride!J2861)</f>
        <v>0</v>
      </c>
      <c r="K2861" s="347">
        <f>IF(InpOverride!K2861="",F_Inputs!K2861,InpOverride!K2861)</f>
        <v>0</v>
      </c>
      <c r="L2861" s="347">
        <f>IF(InpOverride!L2861="",F_Inputs!L2861,InpOverride!L2861)</f>
        <v>0</v>
      </c>
      <c r="M2861" s="347">
        <f>IF(InpOverride!M2861="",F_Inputs!M2861,InpOverride!M2861)</f>
        <v>0</v>
      </c>
    </row>
    <row r="2862" spans="1:13" x14ac:dyDescent="0.35">
      <c r="A2862" t="s">
        <v>145</v>
      </c>
      <c r="B2862" t="s">
        <v>552</v>
      </c>
      <c r="C2862" t="s">
        <v>553</v>
      </c>
      <c r="D2862" t="s">
        <v>170</v>
      </c>
      <c r="E2862" t="s">
        <v>292</v>
      </c>
      <c r="F2862" s="347">
        <f>IF(InpOverride!F2862="",F_Inputs!F2862,InpOverride!F2862)</f>
        <v>0</v>
      </c>
      <c r="G2862" s="347">
        <f>IF(InpOverride!G2862="",F_Inputs!G2862,InpOverride!G2862)</f>
        <v>0</v>
      </c>
      <c r="H2862" s="347">
        <f>IF(InpOverride!H2862="",F_Inputs!H2862,InpOverride!H2862)</f>
        <v>0</v>
      </c>
      <c r="I2862" s="347">
        <f>IF(InpOverride!I2862="",F_Inputs!I2862,InpOverride!I2862)</f>
        <v>0</v>
      </c>
      <c r="J2862" s="347">
        <f>IF(InpOverride!J2862="",F_Inputs!J2862,InpOverride!J2862)</f>
        <v>0</v>
      </c>
      <c r="K2862" s="347">
        <f>IF(InpOverride!K2862="",F_Inputs!K2862,InpOverride!K2862)</f>
        <v>0</v>
      </c>
      <c r="L2862" s="347">
        <f>IF(InpOverride!L2862="",F_Inputs!L2862,InpOverride!L2862)</f>
        <v>0</v>
      </c>
      <c r="M2862" s="347">
        <f>IF(InpOverride!M2862="",F_Inputs!M2862,InpOverride!M2862)</f>
        <v>0</v>
      </c>
    </row>
    <row r="2863" spans="1:13" x14ac:dyDescent="0.35">
      <c r="A2863" t="s">
        <v>145</v>
      </c>
      <c r="B2863" t="s">
        <v>554</v>
      </c>
      <c r="C2863" t="s">
        <v>555</v>
      </c>
      <c r="D2863" t="s">
        <v>170</v>
      </c>
      <c r="E2863" t="s">
        <v>292</v>
      </c>
      <c r="F2863" s="347">
        <f>IF(InpOverride!F2863="",F_Inputs!F2863,InpOverride!F2863)</f>
        <v>0</v>
      </c>
      <c r="G2863" s="347">
        <f>IF(InpOverride!G2863="",F_Inputs!G2863,InpOverride!G2863)</f>
        <v>0</v>
      </c>
      <c r="H2863" s="347">
        <f>IF(InpOverride!H2863="",F_Inputs!H2863,InpOverride!H2863)</f>
        <v>0</v>
      </c>
      <c r="I2863" s="347">
        <f>IF(InpOverride!I2863="",F_Inputs!I2863,InpOverride!I2863)</f>
        <v>11.831</v>
      </c>
      <c r="J2863" s="347">
        <f>IF(InpOverride!J2863="",F_Inputs!J2863,InpOverride!J2863)</f>
        <v>0</v>
      </c>
      <c r="K2863" s="347">
        <f>IF(InpOverride!K2863="",F_Inputs!K2863,InpOverride!K2863)</f>
        <v>0</v>
      </c>
      <c r="L2863" s="347">
        <f>IF(InpOverride!L2863="",F_Inputs!L2863,InpOverride!L2863)</f>
        <v>0</v>
      </c>
      <c r="M2863" s="347">
        <f>IF(InpOverride!M2863="",F_Inputs!M2863,InpOverride!M2863)</f>
        <v>0</v>
      </c>
    </row>
    <row r="2864" spans="1:13" x14ac:dyDescent="0.35">
      <c r="A2864" t="s">
        <v>145</v>
      </c>
      <c r="B2864" t="s">
        <v>556</v>
      </c>
      <c r="C2864" t="s">
        <v>557</v>
      </c>
      <c r="D2864" t="s">
        <v>170</v>
      </c>
      <c r="E2864" t="s">
        <v>292</v>
      </c>
      <c r="F2864" s="347">
        <f>IF(InpOverride!F2864="",F_Inputs!F2864,InpOverride!F2864)</f>
        <v>0</v>
      </c>
      <c r="G2864" s="347">
        <f>IF(InpOverride!G2864="",F_Inputs!G2864,InpOverride!G2864)</f>
        <v>0</v>
      </c>
      <c r="H2864" s="347">
        <f>IF(InpOverride!H2864="",F_Inputs!H2864,InpOverride!H2864)</f>
        <v>0</v>
      </c>
      <c r="I2864" s="347">
        <f>IF(InpOverride!I2864="",F_Inputs!I2864,InpOverride!I2864)</f>
        <v>-2.0339999999999998</v>
      </c>
      <c r="J2864" s="347">
        <f>IF(InpOverride!J2864="",F_Inputs!J2864,InpOverride!J2864)</f>
        <v>0</v>
      </c>
      <c r="K2864" s="347">
        <f>IF(InpOverride!K2864="",F_Inputs!K2864,InpOverride!K2864)</f>
        <v>0</v>
      </c>
      <c r="L2864" s="347">
        <f>IF(InpOverride!L2864="",F_Inputs!L2864,InpOverride!L2864)</f>
        <v>0</v>
      </c>
      <c r="M2864" s="347">
        <f>IF(InpOverride!M2864="",F_Inputs!M2864,InpOverride!M2864)</f>
        <v>0</v>
      </c>
    </row>
    <row r="2865" spans="1:13" x14ac:dyDescent="0.35">
      <c r="A2865" t="s">
        <v>145</v>
      </c>
      <c r="B2865" t="s">
        <v>558</v>
      </c>
      <c r="C2865" t="s">
        <v>559</v>
      </c>
      <c r="D2865" t="s">
        <v>170</v>
      </c>
      <c r="E2865" t="s">
        <v>292</v>
      </c>
      <c r="F2865" s="347">
        <f>IF(InpOverride!F2865="",F_Inputs!F2865,InpOverride!F2865)</f>
        <v>0</v>
      </c>
      <c r="G2865" s="347">
        <f>IF(InpOverride!G2865="",F_Inputs!G2865,InpOverride!G2865)</f>
        <v>0</v>
      </c>
      <c r="H2865" s="347">
        <f>IF(InpOverride!H2865="",F_Inputs!H2865,InpOverride!H2865)</f>
        <v>0</v>
      </c>
      <c r="I2865" s="347">
        <f>IF(InpOverride!I2865="",F_Inputs!I2865,InpOverride!I2865)</f>
        <v>-4.173</v>
      </c>
      <c r="J2865" s="347">
        <f>IF(InpOverride!J2865="",F_Inputs!J2865,InpOverride!J2865)</f>
        <v>0</v>
      </c>
      <c r="K2865" s="347">
        <f>IF(InpOverride!K2865="",F_Inputs!K2865,InpOverride!K2865)</f>
        <v>0</v>
      </c>
      <c r="L2865" s="347">
        <f>IF(InpOverride!L2865="",F_Inputs!L2865,InpOverride!L2865)</f>
        <v>0</v>
      </c>
      <c r="M2865" s="347">
        <f>IF(InpOverride!M2865="",F_Inputs!M2865,InpOverride!M2865)</f>
        <v>0</v>
      </c>
    </row>
    <row r="2866" spans="1:13" x14ac:dyDescent="0.35">
      <c r="A2866" t="s">
        <v>145</v>
      </c>
      <c r="B2866" t="s">
        <v>560</v>
      </c>
      <c r="C2866" t="s">
        <v>561</v>
      </c>
      <c r="D2866" t="s">
        <v>170</v>
      </c>
      <c r="E2866" t="s">
        <v>292</v>
      </c>
      <c r="F2866" s="347">
        <f>IF(InpOverride!F2866="",F_Inputs!F2866,InpOverride!F2866)</f>
        <v>0</v>
      </c>
      <c r="G2866" s="347">
        <f>IF(InpOverride!G2866="",F_Inputs!G2866,InpOverride!G2866)</f>
        <v>0</v>
      </c>
      <c r="H2866" s="347">
        <f>IF(InpOverride!H2866="",F_Inputs!H2866,InpOverride!H2866)</f>
        <v>0</v>
      </c>
      <c r="I2866" s="347">
        <f>IF(InpOverride!I2866="",F_Inputs!I2866,InpOverride!I2866)</f>
        <v>0</v>
      </c>
      <c r="J2866" s="347">
        <f>IF(InpOverride!J2866="",F_Inputs!J2866,InpOverride!J2866)</f>
        <v>0</v>
      </c>
      <c r="K2866" s="347">
        <f>IF(InpOverride!K2866="",F_Inputs!K2866,InpOverride!K2866)</f>
        <v>0</v>
      </c>
      <c r="L2866" s="347">
        <f>IF(InpOverride!L2866="",F_Inputs!L2866,InpOverride!L2866)</f>
        <v>0</v>
      </c>
      <c r="M2866" s="347">
        <f>IF(InpOverride!M2866="",F_Inputs!M2866,InpOverride!M2866)</f>
        <v>0</v>
      </c>
    </row>
    <row r="2867" spans="1:13" x14ac:dyDescent="0.35">
      <c r="A2867" t="s">
        <v>145</v>
      </c>
      <c r="B2867" t="s">
        <v>562</v>
      </c>
      <c r="C2867" t="s">
        <v>563</v>
      </c>
      <c r="D2867" t="s">
        <v>170</v>
      </c>
      <c r="E2867" t="s">
        <v>292</v>
      </c>
      <c r="F2867" s="347">
        <f>IF(InpOverride!F2867="",F_Inputs!F2867,InpOverride!F2867)</f>
        <v>0</v>
      </c>
      <c r="G2867" s="347">
        <f>IF(InpOverride!G2867="",F_Inputs!G2867,InpOverride!G2867)</f>
        <v>0</v>
      </c>
      <c r="H2867" s="347">
        <f>IF(InpOverride!H2867="",F_Inputs!H2867,InpOverride!H2867)</f>
        <v>0</v>
      </c>
      <c r="I2867" s="347">
        <f>IF(InpOverride!I2867="",F_Inputs!I2867,InpOverride!I2867)</f>
        <v>0</v>
      </c>
      <c r="J2867" s="347">
        <f>IF(InpOverride!J2867="",F_Inputs!J2867,InpOverride!J2867)</f>
        <v>0</v>
      </c>
      <c r="K2867" s="347">
        <f>IF(InpOverride!K2867="",F_Inputs!K2867,InpOverride!K2867)</f>
        <v>0</v>
      </c>
      <c r="L2867" s="347">
        <f>IF(InpOverride!L2867="",F_Inputs!L2867,InpOverride!L2867)</f>
        <v>0</v>
      </c>
      <c r="M2867" s="347">
        <f>IF(InpOverride!M2867="",F_Inputs!M2867,InpOverride!M2867)</f>
        <v>0</v>
      </c>
    </row>
    <row r="2868" spans="1:13" x14ac:dyDescent="0.35">
      <c r="A2868" t="s">
        <v>145</v>
      </c>
      <c r="B2868" t="s">
        <v>564</v>
      </c>
      <c r="C2868" t="s">
        <v>565</v>
      </c>
      <c r="D2868" t="s">
        <v>170</v>
      </c>
      <c r="E2868" t="s">
        <v>292</v>
      </c>
      <c r="F2868" s="347">
        <f>IF(InpOverride!F2868="",F_Inputs!F2868,InpOverride!F2868)</f>
        <v>0</v>
      </c>
      <c r="G2868" s="347">
        <f>IF(InpOverride!G2868="",F_Inputs!G2868,InpOverride!G2868)</f>
        <v>0</v>
      </c>
      <c r="H2868" s="347">
        <f>IF(InpOverride!H2868="",F_Inputs!H2868,InpOverride!H2868)</f>
        <v>0</v>
      </c>
      <c r="I2868" s="347">
        <f>IF(InpOverride!I2868="",F_Inputs!I2868,InpOverride!I2868)</f>
        <v>1.25</v>
      </c>
      <c r="J2868" s="347">
        <f>IF(InpOverride!J2868="",F_Inputs!J2868,InpOverride!J2868)</f>
        <v>0</v>
      </c>
      <c r="K2868" s="347">
        <f>IF(InpOverride!K2868="",F_Inputs!K2868,InpOverride!K2868)</f>
        <v>0</v>
      </c>
      <c r="L2868" s="347">
        <f>IF(InpOverride!L2868="",F_Inputs!L2868,InpOverride!L2868)</f>
        <v>0</v>
      </c>
      <c r="M2868" s="347">
        <f>IF(InpOverride!M2868="",F_Inputs!M2868,InpOverride!M2868)</f>
        <v>0</v>
      </c>
    </row>
    <row r="2869" spans="1:13" x14ac:dyDescent="0.35">
      <c r="A2869" t="s">
        <v>145</v>
      </c>
      <c r="B2869" t="s">
        <v>566</v>
      </c>
      <c r="C2869" t="s">
        <v>567</v>
      </c>
      <c r="D2869" t="s">
        <v>170</v>
      </c>
      <c r="E2869" t="s">
        <v>292</v>
      </c>
      <c r="F2869" s="347">
        <f>IF(InpOverride!F2869="",F_Inputs!F2869,InpOverride!F2869)</f>
        <v>0</v>
      </c>
      <c r="G2869" s="347">
        <f>IF(InpOverride!G2869="",F_Inputs!G2869,InpOverride!G2869)</f>
        <v>0</v>
      </c>
      <c r="H2869" s="347">
        <f>IF(InpOverride!H2869="",F_Inputs!H2869,InpOverride!H2869)</f>
        <v>0</v>
      </c>
      <c r="I2869" s="347">
        <f>IF(InpOverride!I2869="",F_Inputs!I2869,InpOverride!I2869)</f>
        <v>-2.0339999999999998</v>
      </c>
      <c r="J2869" s="347">
        <f>IF(InpOverride!J2869="",F_Inputs!J2869,InpOverride!J2869)</f>
        <v>0</v>
      </c>
      <c r="K2869" s="347">
        <f>IF(InpOverride!K2869="",F_Inputs!K2869,InpOverride!K2869)</f>
        <v>0</v>
      </c>
      <c r="L2869" s="347">
        <f>IF(InpOverride!L2869="",F_Inputs!L2869,InpOverride!L2869)</f>
        <v>0</v>
      </c>
      <c r="M2869" s="347">
        <f>IF(InpOverride!M2869="",F_Inputs!M2869,InpOverride!M2869)</f>
        <v>0</v>
      </c>
    </row>
    <row r="2870" spans="1:13" x14ac:dyDescent="0.35">
      <c r="A2870" t="s">
        <v>145</v>
      </c>
      <c r="B2870" t="s">
        <v>568</v>
      </c>
      <c r="C2870" t="s">
        <v>569</v>
      </c>
      <c r="D2870" t="s">
        <v>170</v>
      </c>
      <c r="E2870" t="s">
        <v>292</v>
      </c>
      <c r="F2870" s="347">
        <f>IF(InpOverride!F2870="",F_Inputs!F2870,InpOverride!F2870)</f>
        <v>0</v>
      </c>
      <c r="G2870" s="347">
        <f>IF(InpOverride!G2870="",F_Inputs!G2870,InpOverride!G2870)</f>
        <v>0</v>
      </c>
      <c r="H2870" s="347">
        <f>IF(InpOverride!H2870="",F_Inputs!H2870,InpOverride!H2870)</f>
        <v>0</v>
      </c>
      <c r="I2870" s="347">
        <f>IF(InpOverride!I2870="",F_Inputs!I2870,InpOverride!I2870)</f>
        <v>-4.173</v>
      </c>
      <c r="J2870" s="347">
        <f>IF(InpOverride!J2870="",F_Inputs!J2870,InpOverride!J2870)</f>
        <v>0</v>
      </c>
      <c r="K2870" s="347">
        <f>IF(InpOverride!K2870="",F_Inputs!K2870,InpOverride!K2870)</f>
        <v>0</v>
      </c>
      <c r="L2870" s="347">
        <f>IF(InpOverride!L2870="",F_Inputs!L2870,InpOverride!L2870)</f>
        <v>0</v>
      </c>
      <c r="M2870" s="347">
        <f>IF(InpOverride!M2870="",F_Inputs!M2870,InpOverride!M2870)</f>
        <v>0</v>
      </c>
    </row>
    <row r="2871" spans="1:13" x14ac:dyDescent="0.35">
      <c r="A2871" t="s">
        <v>145</v>
      </c>
      <c r="B2871" t="s">
        <v>570</v>
      </c>
      <c r="C2871" t="s">
        <v>571</v>
      </c>
      <c r="D2871" t="s">
        <v>170</v>
      </c>
      <c r="E2871" t="s">
        <v>292</v>
      </c>
      <c r="F2871" s="347">
        <f>IF(InpOverride!F2871="",F_Inputs!F2871,InpOverride!F2871)</f>
        <v>0</v>
      </c>
      <c r="G2871" s="347">
        <f>IF(InpOverride!G2871="",F_Inputs!G2871,InpOverride!G2871)</f>
        <v>0</v>
      </c>
      <c r="H2871" s="347">
        <f>IF(InpOverride!H2871="",F_Inputs!H2871,InpOverride!H2871)</f>
        <v>0</v>
      </c>
      <c r="I2871" s="347">
        <f>IF(InpOverride!I2871="",F_Inputs!I2871,InpOverride!I2871)</f>
        <v>0</v>
      </c>
      <c r="J2871" s="347">
        <f>IF(InpOverride!J2871="",F_Inputs!J2871,InpOverride!J2871)</f>
        <v>0</v>
      </c>
      <c r="K2871" s="347">
        <f>IF(InpOverride!K2871="",F_Inputs!K2871,InpOverride!K2871)</f>
        <v>0</v>
      </c>
      <c r="L2871" s="347">
        <f>IF(InpOverride!L2871="",F_Inputs!L2871,InpOverride!L2871)</f>
        <v>0</v>
      </c>
      <c r="M2871" s="347">
        <f>IF(InpOverride!M2871="",F_Inputs!M2871,InpOverride!M2871)</f>
        <v>0</v>
      </c>
    </row>
    <row r="2872" spans="1:13" x14ac:dyDescent="0.35">
      <c r="A2872" t="s">
        <v>145</v>
      </c>
      <c r="B2872" t="s">
        <v>572</v>
      </c>
      <c r="C2872" t="s">
        <v>573</v>
      </c>
      <c r="D2872" t="s">
        <v>170</v>
      </c>
      <c r="E2872" t="s">
        <v>292</v>
      </c>
      <c r="F2872" s="347">
        <f>IF(InpOverride!F2872="",F_Inputs!F2872,InpOverride!F2872)</f>
        <v>0</v>
      </c>
      <c r="G2872" s="347">
        <f>IF(InpOverride!G2872="",F_Inputs!G2872,InpOverride!G2872)</f>
        <v>0</v>
      </c>
      <c r="H2872" s="347">
        <f>IF(InpOverride!H2872="",F_Inputs!H2872,InpOverride!H2872)</f>
        <v>0</v>
      </c>
      <c r="I2872" s="347">
        <f>IF(InpOverride!I2872="",F_Inputs!I2872,InpOverride!I2872)</f>
        <v>0</v>
      </c>
      <c r="J2872" s="347">
        <f>IF(InpOverride!J2872="",F_Inputs!J2872,InpOverride!J2872)</f>
        <v>0</v>
      </c>
      <c r="K2872" s="347">
        <f>IF(InpOverride!K2872="",F_Inputs!K2872,InpOverride!K2872)</f>
        <v>0</v>
      </c>
      <c r="L2872" s="347">
        <f>IF(InpOverride!L2872="",F_Inputs!L2872,InpOverride!L2872)</f>
        <v>0</v>
      </c>
      <c r="M2872" s="347">
        <f>IF(InpOverride!M2872="",F_Inputs!M2872,InpOverride!M2872)</f>
        <v>0</v>
      </c>
    </row>
    <row r="2873" spans="1:13" x14ac:dyDescent="0.35">
      <c r="A2873" t="s">
        <v>145</v>
      </c>
      <c r="B2873" t="s">
        <v>574</v>
      </c>
      <c r="C2873" t="s">
        <v>575</v>
      </c>
      <c r="D2873" t="s">
        <v>170</v>
      </c>
      <c r="E2873" t="s">
        <v>292</v>
      </c>
      <c r="F2873" s="347">
        <f>IF(InpOverride!F2873="",F_Inputs!F2873,InpOverride!F2873)</f>
        <v>0</v>
      </c>
      <c r="G2873" s="347">
        <f>IF(InpOverride!G2873="",F_Inputs!G2873,InpOverride!G2873)</f>
        <v>0</v>
      </c>
      <c r="H2873" s="347">
        <f>IF(InpOverride!H2873="",F_Inputs!H2873,InpOverride!H2873)</f>
        <v>0</v>
      </c>
      <c r="I2873" s="347">
        <f>IF(InpOverride!I2873="",F_Inputs!I2873,InpOverride!I2873)</f>
        <v>1.25</v>
      </c>
      <c r="J2873" s="347">
        <f>IF(InpOverride!J2873="",F_Inputs!J2873,InpOverride!J2873)</f>
        <v>0</v>
      </c>
      <c r="K2873" s="347">
        <f>IF(InpOverride!K2873="",F_Inputs!K2873,InpOverride!K2873)</f>
        <v>0</v>
      </c>
      <c r="L2873" s="347">
        <f>IF(InpOverride!L2873="",F_Inputs!L2873,InpOverride!L2873)</f>
        <v>0</v>
      </c>
      <c r="M2873" s="347">
        <f>IF(InpOverride!M2873="",F_Inputs!M2873,InpOverride!M2873)</f>
        <v>0</v>
      </c>
    </row>
    <row r="2874" spans="1:13" x14ac:dyDescent="0.35">
      <c r="A2874" t="s">
        <v>145</v>
      </c>
      <c r="B2874" t="s">
        <v>576</v>
      </c>
      <c r="C2874" t="s">
        <v>577</v>
      </c>
      <c r="D2874" t="s">
        <v>170</v>
      </c>
      <c r="E2874" t="s">
        <v>292</v>
      </c>
      <c r="F2874" s="347">
        <f>IF(InpOverride!F2874="",F_Inputs!F2874,InpOverride!F2874)</f>
        <v>0</v>
      </c>
      <c r="G2874" s="347">
        <f>IF(InpOverride!G2874="",F_Inputs!G2874,InpOverride!G2874)</f>
        <v>0</v>
      </c>
      <c r="H2874" s="347">
        <f>IF(InpOverride!H2874="",F_Inputs!H2874,InpOverride!H2874)</f>
        <v>0</v>
      </c>
      <c r="I2874" s="347">
        <f>IF(InpOverride!I2874="",F_Inputs!I2874,InpOverride!I2874)</f>
        <v>-1.7470000000000001</v>
      </c>
      <c r="J2874" s="347">
        <f>IF(InpOverride!J2874="",F_Inputs!J2874,InpOverride!J2874)</f>
        <v>0</v>
      </c>
      <c r="K2874" s="347">
        <f>IF(InpOverride!K2874="",F_Inputs!K2874,InpOverride!K2874)</f>
        <v>0</v>
      </c>
      <c r="L2874" s="347">
        <f>IF(InpOverride!L2874="",F_Inputs!L2874,InpOverride!L2874)</f>
        <v>0</v>
      </c>
      <c r="M2874" s="347">
        <f>IF(InpOverride!M2874="",F_Inputs!M2874,InpOverride!M2874)</f>
        <v>0</v>
      </c>
    </row>
    <row r="2875" spans="1:13" x14ac:dyDescent="0.35">
      <c r="A2875" t="s">
        <v>145</v>
      </c>
      <c r="B2875" t="s">
        <v>578</v>
      </c>
      <c r="C2875" t="s">
        <v>579</v>
      </c>
      <c r="D2875" t="s">
        <v>170</v>
      </c>
      <c r="E2875" t="s">
        <v>292</v>
      </c>
      <c r="F2875" s="347">
        <f>IF(InpOverride!F2875="",F_Inputs!F2875,InpOverride!F2875)</f>
        <v>0</v>
      </c>
      <c r="G2875" s="347">
        <f>IF(InpOverride!G2875="",F_Inputs!G2875,InpOverride!G2875)</f>
        <v>0</v>
      </c>
      <c r="H2875" s="347">
        <f>IF(InpOverride!H2875="",F_Inputs!H2875,InpOverride!H2875)</f>
        <v>0</v>
      </c>
      <c r="I2875" s="347">
        <f>IF(InpOverride!I2875="",F_Inputs!I2875,InpOverride!I2875)</f>
        <v>-3.3860000000000001</v>
      </c>
      <c r="J2875" s="347">
        <f>IF(InpOverride!J2875="",F_Inputs!J2875,InpOverride!J2875)</f>
        <v>0</v>
      </c>
      <c r="K2875" s="347">
        <f>IF(InpOverride!K2875="",F_Inputs!K2875,InpOverride!K2875)</f>
        <v>0</v>
      </c>
      <c r="L2875" s="347">
        <f>IF(InpOverride!L2875="",F_Inputs!L2875,InpOverride!L2875)</f>
        <v>0</v>
      </c>
      <c r="M2875" s="347">
        <f>IF(InpOverride!M2875="",F_Inputs!M2875,InpOverride!M2875)</f>
        <v>0</v>
      </c>
    </row>
    <row r="2876" spans="1:13" x14ac:dyDescent="0.35">
      <c r="A2876" t="s">
        <v>145</v>
      </c>
      <c r="B2876" t="s">
        <v>580</v>
      </c>
      <c r="C2876" t="s">
        <v>581</v>
      </c>
      <c r="D2876" t="s">
        <v>170</v>
      </c>
      <c r="E2876" t="s">
        <v>292</v>
      </c>
      <c r="F2876" s="347">
        <f>IF(InpOverride!F2876="",F_Inputs!F2876,InpOverride!F2876)</f>
        <v>0</v>
      </c>
      <c r="G2876" s="347">
        <f>IF(InpOverride!G2876="",F_Inputs!G2876,InpOverride!G2876)</f>
        <v>0</v>
      </c>
      <c r="H2876" s="347">
        <f>IF(InpOverride!H2876="",F_Inputs!H2876,InpOverride!H2876)</f>
        <v>0</v>
      </c>
      <c r="I2876" s="347">
        <f>IF(InpOverride!I2876="",F_Inputs!I2876,InpOverride!I2876)</f>
        <v>0</v>
      </c>
      <c r="J2876" s="347">
        <f>IF(InpOverride!J2876="",F_Inputs!J2876,InpOverride!J2876)</f>
        <v>0</v>
      </c>
      <c r="K2876" s="347">
        <f>IF(InpOverride!K2876="",F_Inputs!K2876,InpOverride!K2876)</f>
        <v>0</v>
      </c>
      <c r="L2876" s="347">
        <f>IF(InpOverride!L2876="",F_Inputs!L2876,InpOverride!L2876)</f>
        <v>0</v>
      </c>
      <c r="M2876" s="347">
        <f>IF(InpOverride!M2876="",F_Inputs!M2876,InpOverride!M2876)</f>
        <v>0</v>
      </c>
    </row>
    <row r="2877" spans="1:13" x14ac:dyDescent="0.35">
      <c r="A2877" t="s">
        <v>145</v>
      </c>
      <c r="B2877" t="s">
        <v>582</v>
      </c>
      <c r="C2877" t="s">
        <v>583</v>
      </c>
      <c r="D2877" t="s">
        <v>170</v>
      </c>
      <c r="E2877" t="s">
        <v>292</v>
      </c>
      <c r="F2877" s="347">
        <f>IF(InpOverride!F2877="",F_Inputs!F2877,InpOverride!F2877)</f>
        <v>0</v>
      </c>
      <c r="G2877" s="347">
        <f>IF(InpOverride!G2877="",F_Inputs!G2877,InpOverride!G2877)</f>
        <v>0</v>
      </c>
      <c r="H2877" s="347">
        <f>IF(InpOverride!H2877="",F_Inputs!H2877,InpOverride!H2877)</f>
        <v>0</v>
      </c>
      <c r="I2877" s="347">
        <f>IF(InpOverride!I2877="",F_Inputs!I2877,InpOverride!I2877)</f>
        <v>0</v>
      </c>
      <c r="J2877" s="347">
        <f>IF(InpOverride!J2877="",F_Inputs!J2877,InpOverride!J2877)</f>
        <v>0</v>
      </c>
      <c r="K2877" s="347">
        <f>IF(InpOverride!K2877="",F_Inputs!K2877,InpOverride!K2877)</f>
        <v>0</v>
      </c>
      <c r="L2877" s="347">
        <f>IF(InpOverride!L2877="",F_Inputs!L2877,InpOverride!L2877)</f>
        <v>0</v>
      </c>
      <c r="M2877" s="347">
        <f>IF(InpOverride!M2877="",F_Inputs!M2877,InpOverride!M2877)</f>
        <v>0</v>
      </c>
    </row>
    <row r="2878" spans="1:13" x14ac:dyDescent="0.35">
      <c r="A2878" t="s">
        <v>145</v>
      </c>
      <c r="B2878" t="s">
        <v>584</v>
      </c>
      <c r="C2878" t="s">
        <v>585</v>
      </c>
      <c r="D2878" t="s">
        <v>170</v>
      </c>
      <c r="E2878" t="s">
        <v>292</v>
      </c>
      <c r="F2878" s="347">
        <f>IF(InpOverride!F2878="",F_Inputs!F2878,InpOverride!F2878)</f>
        <v>0</v>
      </c>
      <c r="G2878" s="347">
        <f>IF(InpOverride!G2878="",F_Inputs!G2878,InpOverride!G2878)</f>
        <v>0</v>
      </c>
      <c r="H2878" s="347">
        <f>IF(InpOverride!H2878="",F_Inputs!H2878,InpOverride!H2878)</f>
        <v>0</v>
      </c>
      <c r="I2878" s="347">
        <f>IF(InpOverride!I2878="",F_Inputs!I2878,InpOverride!I2878)</f>
        <v>1.25</v>
      </c>
      <c r="J2878" s="347">
        <f>IF(InpOverride!J2878="",F_Inputs!J2878,InpOverride!J2878)</f>
        <v>0</v>
      </c>
      <c r="K2878" s="347">
        <f>IF(InpOverride!K2878="",F_Inputs!K2878,InpOverride!K2878)</f>
        <v>0</v>
      </c>
      <c r="L2878" s="347">
        <f>IF(InpOverride!L2878="",F_Inputs!L2878,InpOverride!L2878)</f>
        <v>0</v>
      </c>
      <c r="M2878" s="347">
        <f>IF(InpOverride!M2878="",F_Inputs!M2878,InpOverride!M2878)</f>
        <v>0</v>
      </c>
    </row>
    <row r="2879" spans="1:13" ht="25.5" x14ac:dyDescent="0.35">
      <c r="A2879" t="s">
        <v>145</v>
      </c>
      <c r="B2879" t="s">
        <v>586</v>
      </c>
      <c r="C2879" s="327" t="s">
        <v>587</v>
      </c>
      <c r="D2879" t="s">
        <v>170</v>
      </c>
      <c r="E2879" t="s">
        <v>292</v>
      </c>
      <c r="F2879" s="347">
        <f>IF(InpOverride!F2879="",F_Inputs!F2879,InpOverride!F2879)</f>
        <v>0</v>
      </c>
      <c r="G2879" s="347">
        <f>IF(InpOverride!G2879="",F_Inputs!G2879,InpOverride!G2879)</f>
        <v>0</v>
      </c>
      <c r="H2879" s="347">
        <f>IF(InpOverride!H2879="",F_Inputs!H2879,InpOverride!H2879)</f>
        <v>0</v>
      </c>
      <c r="I2879" s="347">
        <f>IF(InpOverride!I2879="",F_Inputs!I2879,InpOverride!I2879)</f>
        <v>-1.7470000000000001</v>
      </c>
      <c r="J2879" s="347">
        <f>IF(InpOverride!J2879="",F_Inputs!J2879,InpOverride!J2879)</f>
        <v>0</v>
      </c>
      <c r="K2879" s="347">
        <f>IF(InpOverride!K2879="",F_Inputs!K2879,InpOverride!K2879)</f>
        <v>0</v>
      </c>
      <c r="L2879" s="347">
        <f>IF(InpOverride!L2879="",F_Inputs!L2879,InpOverride!L2879)</f>
        <v>0</v>
      </c>
      <c r="M2879" s="347">
        <f>IF(InpOverride!M2879="",F_Inputs!M2879,InpOverride!M2879)</f>
        <v>0</v>
      </c>
    </row>
    <row r="2880" spans="1:13" ht="25.5" x14ac:dyDescent="0.35">
      <c r="A2880" t="s">
        <v>145</v>
      </c>
      <c r="B2880" t="s">
        <v>588</v>
      </c>
      <c r="C2880" s="327" t="s">
        <v>589</v>
      </c>
      <c r="D2880" t="s">
        <v>170</v>
      </c>
      <c r="E2880" t="s">
        <v>292</v>
      </c>
      <c r="F2880" s="347">
        <f>IF(InpOverride!F2880="",F_Inputs!F2880,InpOverride!F2880)</f>
        <v>0</v>
      </c>
      <c r="G2880" s="347">
        <f>IF(InpOverride!G2880="",F_Inputs!G2880,InpOverride!G2880)</f>
        <v>0</v>
      </c>
      <c r="H2880" s="347">
        <f>IF(InpOverride!H2880="",F_Inputs!H2880,InpOverride!H2880)</f>
        <v>0</v>
      </c>
      <c r="I2880" s="347">
        <f>IF(InpOverride!I2880="",F_Inputs!I2880,InpOverride!I2880)</f>
        <v>-3.3860000000000001</v>
      </c>
      <c r="J2880" s="347">
        <f>IF(InpOverride!J2880="",F_Inputs!J2880,InpOverride!J2880)</f>
        <v>0</v>
      </c>
      <c r="K2880" s="347">
        <f>IF(InpOverride!K2880="",F_Inputs!K2880,InpOverride!K2880)</f>
        <v>0</v>
      </c>
      <c r="L2880" s="347">
        <f>IF(InpOverride!L2880="",F_Inputs!L2880,InpOverride!L2880)</f>
        <v>0</v>
      </c>
      <c r="M2880" s="347">
        <f>IF(InpOverride!M2880="",F_Inputs!M2880,InpOverride!M2880)</f>
        <v>0</v>
      </c>
    </row>
    <row r="2881" spans="1:13" ht="38.25" x14ac:dyDescent="0.35">
      <c r="A2881" t="s">
        <v>145</v>
      </c>
      <c r="B2881" t="s">
        <v>590</v>
      </c>
      <c r="C2881" s="327" t="s">
        <v>591</v>
      </c>
      <c r="D2881" t="s">
        <v>170</v>
      </c>
      <c r="E2881" t="s">
        <v>292</v>
      </c>
      <c r="F2881" s="347">
        <f>IF(InpOverride!F2881="",F_Inputs!F2881,InpOverride!F2881)</f>
        <v>0</v>
      </c>
      <c r="G2881" s="347">
        <f>IF(InpOverride!G2881="",F_Inputs!G2881,InpOverride!G2881)</f>
        <v>0</v>
      </c>
      <c r="H2881" s="347">
        <f>IF(InpOverride!H2881="",F_Inputs!H2881,InpOverride!H2881)</f>
        <v>0</v>
      </c>
      <c r="I2881" s="347">
        <f>IF(InpOverride!I2881="",F_Inputs!I2881,InpOverride!I2881)</f>
        <v>0</v>
      </c>
      <c r="J2881" s="347">
        <f>IF(InpOverride!J2881="",F_Inputs!J2881,InpOverride!J2881)</f>
        <v>0</v>
      </c>
      <c r="K2881" s="347">
        <f>IF(InpOverride!K2881="",F_Inputs!K2881,InpOverride!K2881)</f>
        <v>0</v>
      </c>
      <c r="L2881" s="347">
        <f>IF(InpOverride!L2881="",F_Inputs!L2881,InpOverride!L2881)</f>
        <v>0</v>
      </c>
      <c r="M2881" s="347">
        <f>IF(InpOverride!M2881="",F_Inputs!M2881,InpOverride!M2881)</f>
        <v>0</v>
      </c>
    </row>
    <row r="2882" spans="1:13" x14ac:dyDescent="0.35">
      <c r="A2882" t="s">
        <v>145</v>
      </c>
      <c r="B2882" t="s">
        <v>592</v>
      </c>
      <c r="C2882" t="s">
        <v>593</v>
      </c>
      <c r="D2882" t="s">
        <v>170</v>
      </c>
      <c r="E2882" t="s">
        <v>292</v>
      </c>
      <c r="F2882" s="347">
        <f>IF(InpOverride!F2882="",F_Inputs!F2882,InpOverride!F2882)</f>
        <v>0</v>
      </c>
      <c r="G2882" s="347">
        <f>IF(InpOverride!G2882="",F_Inputs!G2882,InpOverride!G2882)</f>
        <v>0</v>
      </c>
      <c r="H2882" s="347">
        <f>IF(InpOverride!H2882="",F_Inputs!H2882,InpOverride!H2882)</f>
        <v>0</v>
      </c>
      <c r="I2882" s="347">
        <f>IF(InpOverride!I2882="",F_Inputs!I2882,InpOverride!I2882)</f>
        <v>0</v>
      </c>
      <c r="J2882" s="347">
        <f>IF(InpOverride!J2882="",F_Inputs!J2882,InpOverride!J2882)</f>
        <v>0</v>
      </c>
      <c r="K2882" s="347">
        <f>IF(InpOverride!K2882="",F_Inputs!K2882,InpOverride!K2882)</f>
        <v>0</v>
      </c>
      <c r="L2882" s="347">
        <f>IF(InpOverride!L2882="",F_Inputs!L2882,InpOverride!L2882)</f>
        <v>0</v>
      </c>
      <c r="M2882" s="347">
        <f>IF(InpOverride!M2882="",F_Inputs!M2882,InpOverride!M2882)</f>
        <v>0</v>
      </c>
    </row>
    <row r="2883" spans="1:13" x14ac:dyDescent="0.35">
      <c r="A2883" t="s">
        <v>145</v>
      </c>
      <c r="B2883" t="s">
        <v>594</v>
      </c>
      <c r="C2883" t="s">
        <v>595</v>
      </c>
      <c r="D2883" t="s">
        <v>170</v>
      </c>
      <c r="E2883" t="s">
        <v>292</v>
      </c>
      <c r="F2883" s="347">
        <f>IF(InpOverride!F2883="",F_Inputs!F2883,InpOverride!F2883)</f>
        <v>0</v>
      </c>
      <c r="G2883" s="347">
        <f>IF(InpOverride!G2883="",F_Inputs!G2883,InpOverride!G2883)</f>
        <v>0</v>
      </c>
      <c r="H2883" s="347">
        <f>IF(InpOverride!H2883="",F_Inputs!H2883,InpOverride!H2883)</f>
        <v>0</v>
      </c>
      <c r="I2883" s="347">
        <f>IF(InpOverride!I2883="",F_Inputs!I2883,InpOverride!I2883)</f>
        <v>1.25</v>
      </c>
      <c r="J2883" s="347">
        <f>IF(InpOverride!J2883="",F_Inputs!J2883,InpOverride!J2883)</f>
        <v>0</v>
      </c>
      <c r="K2883" s="347">
        <f>IF(InpOverride!K2883="",F_Inputs!K2883,InpOverride!K2883)</f>
        <v>0</v>
      </c>
      <c r="L2883" s="347">
        <f>IF(InpOverride!L2883="",F_Inputs!L2883,InpOverride!L2883)</f>
        <v>0</v>
      </c>
      <c r="M2883" s="347">
        <f>IF(InpOverride!M2883="",F_Inputs!M2883,InpOverride!M2883)</f>
        <v>0</v>
      </c>
    </row>
    <row r="2884" spans="1:13" x14ac:dyDescent="0.35">
      <c r="A2884" t="s">
        <v>145</v>
      </c>
      <c r="B2884" t="s">
        <v>596</v>
      </c>
      <c r="C2884" t="s">
        <v>597</v>
      </c>
      <c r="D2884" t="s">
        <v>170</v>
      </c>
      <c r="E2884" t="s">
        <v>292</v>
      </c>
      <c r="F2884" s="347">
        <f>IF(InpOverride!F2884="",F_Inputs!F2884,InpOverride!F2884)</f>
        <v>0</v>
      </c>
      <c r="G2884" s="347">
        <f>IF(InpOverride!G2884="",F_Inputs!G2884,InpOverride!G2884)</f>
        <v>0</v>
      </c>
      <c r="H2884" s="347">
        <f>IF(InpOverride!H2884="",F_Inputs!H2884,InpOverride!H2884)</f>
        <v>0</v>
      </c>
      <c r="I2884" s="347">
        <f>IF(InpOverride!I2884="",F_Inputs!I2884,InpOverride!I2884)</f>
        <v>-0.28700000000000098</v>
      </c>
      <c r="J2884" s="347">
        <f>IF(InpOverride!J2884="",F_Inputs!J2884,InpOverride!J2884)</f>
        <v>0</v>
      </c>
      <c r="K2884" s="347">
        <f>IF(InpOverride!K2884="",F_Inputs!K2884,InpOverride!K2884)</f>
        <v>0</v>
      </c>
      <c r="L2884" s="347">
        <f>IF(InpOverride!L2884="",F_Inputs!L2884,InpOverride!L2884)</f>
        <v>0</v>
      </c>
      <c r="M2884" s="347">
        <f>IF(InpOverride!M2884="",F_Inputs!M2884,InpOverride!M2884)</f>
        <v>0</v>
      </c>
    </row>
    <row r="2885" spans="1:13" x14ac:dyDescent="0.35">
      <c r="A2885" t="s">
        <v>145</v>
      </c>
      <c r="B2885" t="s">
        <v>598</v>
      </c>
      <c r="C2885" t="s">
        <v>599</v>
      </c>
      <c r="D2885" t="s">
        <v>170</v>
      </c>
      <c r="E2885" t="s">
        <v>292</v>
      </c>
      <c r="F2885" s="347">
        <f>IF(InpOverride!F2885="",F_Inputs!F2885,InpOverride!F2885)</f>
        <v>0</v>
      </c>
      <c r="G2885" s="347">
        <f>IF(InpOverride!G2885="",F_Inputs!G2885,InpOverride!G2885)</f>
        <v>0</v>
      </c>
      <c r="H2885" s="347">
        <f>IF(InpOverride!H2885="",F_Inputs!H2885,InpOverride!H2885)</f>
        <v>0</v>
      </c>
      <c r="I2885" s="347">
        <f>IF(InpOverride!I2885="",F_Inputs!I2885,InpOverride!I2885)</f>
        <v>-0.78699999999999803</v>
      </c>
      <c r="J2885" s="347">
        <f>IF(InpOverride!J2885="",F_Inputs!J2885,InpOverride!J2885)</f>
        <v>0</v>
      </c>
      <c r="K2885" s="347">
        <f>IF(InpOverride!K2885="",F_Inputs!K2885,InpOverride!K2885)</f>
        <v>0</v>
      </c>
      <c r="L2885" s="347">
        <f>IF(InpOverride!L2885="",F_Inputs!L2885,InpOverride!L2885)</f>
        <v>0</v>
      </c>
      <c r="M2885" s="347">
        <f>IF(InpOverride!M2885="",F_Inputs!M2885,InpOverride!M2885)</f>
        <v>0</v>
      </c>
    </row>
    <row r="2886" spans="1:13" x14ac:dyDescent="0.35">
      <c r="A2886" t="s">
        <v>145</v>
      </c>
      <c r="B2886" t="s">
        <v>600</v>
      </c>
      <c r="C2886" t="s">
        <v>601</v>
      </c>
      <c r="D2886" t="s">
        <v>170</v>
      </c>
      <c r="E2886" t="s">
        <v>292</v>
      </c>
      <c r="F2886" s="347">
        <f>IF(InpOverride!F2886="",F_Inputs!F2886,InpOverride!F2886)</f>
        <v>0</v>
      </c>
      <c r="G2886" s="347">
        <f>IF(InpOverride!G2886="",F_Inputs!G2886,InpOverride!G2886)</f>
        <v>0</v>
      </c>
      <c r="H2886" s="347">
        <f>IF(InpOverride!H2886="",F_Inputs!H2886,InpOverride!H2886)</f>
        <v>0</v>
      </c>
      <c r="I2886" s="347">
        <f>IF(InpOverride!I2886="",F_Inputs!I2886,InpOverride!I2886)</f>
        <v>0</v>
      </c>
      <c r="J2886" s="347">
        <f>IF(InpOverride!J2886="",F_Inputs!J2886,InpOverride!J2886)</f>
        <v>0</v>
      </c>
      <c r="K2886" s="347">
        <f>IF(InpOverride!K2886="",F_Inputs!K2886,InpOverride!K2886)</f>
        <v>0</v>
      </c>
      <c r="L2886" s="347">
        <f>IF(InpOverride!L2886="",F_Inputs!L2886,InpOverride!L2886)</f>
        <v>0</v>
      </c>
      <c r="M2886" s="347">
        <f>IF(InpOverride!M2886="",F_Inputs!M2886,InpOverride!M2886)</f>
        <v>0</v>
      </c>
    </row>
    <row r="2887" spans="1:13" x14ac:dyDescent="0.35">
      <c r="A2887" t="s">
        <v>145</v>
      </c>
      <c r="B2887" t="s">
        <v>602</v>
      </c>
      <c r="C2887" t="s">
        <v>603</v>
      </c>
      <c r="D2887" t="s">
        <v>170</v>
      </c>
      <c r="E2887" t="s">
        <v>292</v>
      </c>
      <c r="F2887" s="347">
        <f>IF(InpOverride!F2887="",F_Inputs!F2887,InpOverride!F2887)</f>
        <v>0</v>
      </c>
      <c r="G2887" s="347">
        <f>IF(InpOverride!G2887="",F_Inputs!G2887,InpOverride!G2887)</f>
        <v>0</v>
      </c>
      <c r="H2887" s="347">
        <f>IF(InpOverride!H2887="",F_Inputs!H2887,InpOverride!H2887)</f>
        <v>0</v>
      </c>
      <c r="I2887" s="347">
        <f>IF(InpOverride!I2887="",F_Inputs!I2887,InpOverride!I2887)</f>
        <v>0</v>
      </c>
      <c r="J2887" s="347">
        <f>IF(InpOverride!J2887="",F_Inputs!J2887,InpOverride!J2887)</f>
        <v>0</v>
      </c>
      <c r="K2887" s="347">
        <f>IF(InpOverride!K2887="",F_Inputs!K2887,InpOverride!K2887)</f>
        <v>0</v>
      </c>
      <c r="L2887" s="347">
        <f>IF(InpOverride!L2887="",F_Inputs!L2887,InpOverride!L2887)</f>
        <v>0</v>
      </c>
      <c r="M2887" s="347">
        <f>IF(InpOverride!M2887="",F_Inputs!M2887,InpOverride!M2887)</f>
        <v>0</v>
      </c>
    </row>
    <row r="2888" spans="1:13" x14ac:dyDescent="0.35">
      <c r="A2888" t="s">
        <v>145</v>
      </c>
      <c r="B2888" t="s">
        <v>604</v>
      </c>
      <c r="C2888" t="s">
        <v>605</v>
      </c>
      <c r="D2888" t="s">
        <v>170</v>
      </c>
      <c r="E2888" t="s">
        <v>292</v>
      </c>
      <c r="F2888" s="347">
        <f>IF(InpOverride!F2888="",F_Inputs!F2888,InpOverride!F2888)</f>
        <v>0</v>
      </c>
      <c r="G2888" s="347">
        <f>IF(InpOverride!G2888="",F_Inputs!G2888,InpOverride!G2888)</f>
        <v>0</v>
      </c>
      <c r="H2888" s="347">
        <f>IF(InpOverride!H2888="",F_Inputs!H2888,InpOverride!H2888)</f>
        <v>0</v>
      </c>
      <c r="I2888" s="347">
        <f>IF(InpOverride!I2888="",F_Inputs!I2888,InpOverride!I2888)</f>
        <v>0</v>
      </c>
      <c r="J2888" s="347">
        <f>IF(InpOverride!J2888="",F_Inputs!J2888,InpOverride!J2888)</f>
        <v>0</v>
      </c>
      <c r="K2888" s="347">
        <f>IF(InpOverride!K2888="",F_Inputs!K2888,InpOverride!K2888)</f>
        <v>0</v>
      </c>
      <c r="L2888" s="347">
        <f>IF(InpOverride!L2888="",F_Inputs!L2888,InpOverride!L2888)</f>
        <v>0</v>
      </c>
      <c r="M2888" s="347">
        <f>IF(InpOverride!M2888="",F_Inputs!M2888,InpOverride!M2888)</f>
        <v>0</v>
      </c>
    </row>
    <row r="2889" spans="1:13" x14ac:dyDescent="0.35">
      <c r="A2889" t="s">
        <v>145</v>
      </c>
      <c r="B2889" t="s">
        <v>606</v>
      </c>
      <c r="C2889" t="s">
        <v>607</v>
      </c>
      <c r="D2889" t="s">
        <v>170</v>
      </c>
      <c r="E2889" t="s">
        <v>292</v>
      </c>
      <c r="F2889" s="347">
        <f>IF(InpOverride!F2889="",F_Inputs!F2889,InpOverride!F2889)</f>
        <v>0</v>
      </c>
      <c r="G2889" s="347">
        <f>IF(InpOverride!G2889="",F_Inputs!G2889,InpOverride!G2889)</f>
        <v>0</v>
      </c>
      <c r="H2889" s="347">
        <f>IF(InpOverride!H2889="",F_Inputs!H2889,InpOverride!H2889)</f>
        <v>0</v>
      </c>
      <c r="I2889" s="347">
        <f>IF(InpOverride!I2889="",F_Inputs!I2889,InpOverride!I2889)</f>
        <v>-0.28700000000000098</v>
      </c>
      <c r="J2889" s="347">
        <f>IF(InpOverride!J2889="",F_Inputs!J2889,InpOverride!J2889)</f>
        <v>0</v>
      </c>
      <c r="K2889" s="347">
        <f>IF(InpOverride!K2889="",F_Inputs!K2889,InpOverride!K2889)</f>
        <v>0</v>
      </c>
      <c r="L2889" s="347">
        <f>IF(InpOverride!L2889="",F_Inputs!L2889,InpOverride!L2889)</f>
        <v>0</v>
      </c>
      <c r="M2889" s="347">
        <f>IF(InpOverride!M2889="",F_Inputs!M2889,InpOverride!M2889)</f>
        <v>0</v>
      </c>
    </row>
    <row r="2890" spans="1:13" x14ac:dyDescent="0.35">
      <c r="A2890" t="s">
        <v>145</v>
      </c>
      <c r="B2890" t="s">
        <v>608</v>
      </c>
      <c r="C2890" t="s">
        <v>609</v>
      </c>
      <c r="D2890" t="s">
        <v>170</v>
      </c>
      <c r="E2890" t="s">
        <v>292</v>
      </c>
      <c r="F2890" s="347">
        <f>IF(InpOverride!F2890="",F_Inputs!F2890,InpOverride!F2890)</f>
        <v>0</v>
      </c>
      <c r="G2890" s="347">
        <f>IF(InpOverride!G2890="",F_Inputs!G2890,InpOverride!G2890)</f>
        <v>0</v>
      </c>
      <c r="H2890" s="347">
        <f>IF(InpOverride!H2890="",F_Inputs!H2890,InpOverride!H2890)</f>
        <v>0</v>
      </c>
      <c r="I2890" s="347">
        <f>IF(InpOverride!I2890="",F_Inputs!I2890,InpOverride!I2890)</f>
        <v>-0.78699999999999803</v>
      </c>
      <c r="J2890" s="347">
        <f>IF(InpOverride!J2890="",F_Inputs!J2890,InpOverride!J2890)</f>
        <v>0</v>
      </c>
      <c r="K2890" s="347">
        <f>IF(InpOverride!K2890="",F_Inputs!K2890,InpOverride!K2890)</f>
        <v>0</v>
      </c>
      <c r="L2890" s="347">
        <f>IF(InpOverride!L2890="",F_Inputs!L2890,InpOverride!L2890)</f>
        <v>0</v>
      </c>
      <c r="M2890" s="347">
        <f>IF(InpOverride!M2890="",F_Inputs!M2890,InpOverride!M2890)</f>
        <v>0</v>
      </c>
    </row>
    <row r="2891" spans="1:13" x14ac:dyDescent="0.35">
      <c r="A2891" t="s">
        <v>145</v>
      </c>
      <c r="B2891" t="s">
        <v>610</v>
      </c>
      <c r="C2891" t="s">
        <v>611</v>
      </c>
      <c r="D2891" t="s">
        <v>170</v>
      </c>
      <c r="E2891" t="s">
        <v>292</v>
      </c>
      <c r="F2891" s="347">
        <f>IF(InpOverride!F2891="",F_Inputs!F2891,InpOverride!F2891)</f>
        <v>0</v>
      </c>
      <c r="G2891" s="347">
        <f>IF(InpOverride!G2891="",F_Inputs!G2891,InpOverride!G2891)</f>
        <v>0</v>
      </c>
      <c r="H2891" s="347">
        <f>IF(InpOverride!H2891="",F_Inputs!H2891,InpOverride!H2891)</f>
        <v>0</v>
      </c>
      <c r="I2891" s="347">
        <f>IF(InpOverride!I2891="",F_Inputs!I2891,InpOverride!I2891)</f>
        <v>0</v>
      </c>
      <c r="J2891" s="347">
        <f>IF(InpOverride!J2891="",F_Inputs!J2891,InpOverride!J2891)</f>
        <v>0</v>
      </c>
      <c r="K2891" s="347">
        <f>IF(InpOverride!K2891="",F_Inputs!K2891,InpOverride!K2891)</f>
        <v>0</v>
      </c>
      <c r="L2891" s="347">
        <f>IF(InpOverride!L2891="",F_Inputs!L2891,InpOverride!L2891)</f>
        <v>0</v>
      </c>
      <c r="M2891" s="347">
        <f>IF(InpOverride!M2891="",F_Inputs!M2891,InpOverride!M2891)</f>
        <v>0</v>
      </c>
    </row>
    <row r="2892" spans="1:13" x14ac:dyDescent="0.35">
      <c r="A2892" t="s">
        <v>145</v>
      </c>
      <c r="B2892" t="s">
        <v>612</v>
      </c>
      <c r="C2892" t="s">
        <v>613</v>
      </c>
      <c r="D2892" t="s">
        <v>170</v>
      </c>
      <c r="E2892" t="s">
        <v>292</v>
      </c>
      <c r="F2892" s="347">
        <f>IF(InpOverride!F2892="",F_Inputs!F2892,InpOverride!F2892)</f>
        <v>0</v>
      </c>
      <c r="G2892" s="347">
        <f>IF(InpOverride!G2892="",F_Inputs!G2892,InpOverride!G2892)</f>
        <v>0</v>
      </c>
      <c r="H2892" s="347">
        <f>IF(InpOverride!H2892="",F_Inputs!H2892,InpOverride!H2892)</f>
        <v>0</v>
      </c>
      <c r="I2892" s="347">
        <f>IF(InpOverride!I2892="",F_Inputs!I2892,InpOverride!I2892)</f>
        <v>0</v>
      </c>
      <c r="J2892" s="347">
        <f>IF(InpOverride!J2892="",F_Inputs!J2892,InpOverride!J2892)</f>
        <v>0</v>
      </c>
      <c r="K2892" s="347">
        <f>IF(InpOverride!K2892="",F_Inputs!K2892,InpOverride!K2892)</f>
        <v>0</v>
      </c>
      <c r="L2892" s="347">
        <f>IF(InpOverride!L2892="",F_Inputs!L2892,InpOverride!L2892)</f>
        <v>0</v>
      </c>
      <c r="M2892" s="347">
        <f>IF(InpOverride!M2892="",F_Inputs!M2892,InpOverride!M2892)</f>
        <v>0</v>
      </c>
    </row>
    <row r="2893" spans="1:13" x14ac:dyDescent="0.35">
      <c r="A2893" t="s">
        <v>145</v>
      </c>
      <c r="B2893" t="s">
        <v>614</v>
      </c>
      <c r="C2893" t="s">
        <v>615</v>
      </c>
      <c r="D2893" t="s">
        <v>170</v>
      </c>
      <c r="E2893" t="s">
        <v>292</v>
      </c>
      <c r="F2893" s="347">
        <f>IF(InpOverride!F2893="",F_Inputs!F2893,InpOverride!F2893)</f>
        <v>0</v>
      </c>
      <c r="G2893" s="347">
        <f>IF(InpOverride!G2893="",F_Inputs!G2893,InpOverride!G2893)</f>
        <v>0</v>
      </c>
      <c r="H2893" s="347">
        <f>IF(InpOverride!H2893="",F_Inputs!H2893,InpOverride!H2893)</f>
        <v>0</v>
      </c>
      <c r="I2893" s="347">
        <f>IF(InpOverride!I2893="",F_Inputs!I2893,InpOverride!I2893)</f>
        <v>0</v>
      </c>
      <c r="J2893" s="347">
        <f>IF(InpOverride!J2893="",F_Inputs!J2893,InpOverride!J2893)</f>
        <v>0</v>
      </c>
      <c r="K2893" s="347">
        <f>IF(InpOverride!K2893="",F_Inputs!K2893,InpOverride!K2893)</f>
        <v>0</v>
      </c>
      <c r="L2893" s="347">
        <f>IF(InpOverride!L2893="",F_Inputs!L2893,InpOverride!L2893)</f>
        <v>0</v>
      </c>
      <c r="M2893" s="347">
        <f>IF(InpOverride!M2893="",F_Inputs!M2893,InpOverride!M2893)</f>
        <v>0</v>
      </c>
    </row>
    <row r="2894" spans="1:13" x14ac:dyDescent="0.35">
      <c r="A2894" t="s">
        <v>145</v>
      </c>
      <c r="B2894" t="s">
        <v>616</v>
      </c>
      <c r="C2894" t="s">
        <v>617</v>
      </c>
      <c r="D2894" t="s">
        <v>424</v>
      </c>
      <c r="E2894" t="s">
        <v>292</v>
      </c>
      <c r="F2894" s="347">
        <f>IF(InpOverride!F2894="",F_Inputs!F2894,InpOverride!F2894)</f>
        <v>0</v>
      </c>
      <c r="G2894" s="347">
        <f>IF(InpOverride!G2894="",F_Inputs!G2894,InpOverride!G2894)</f>
        <v>0</v>
      </c>
      <c r="H2894" s="347">
        <f>IF(InpOverride!H2894="",F_Inputs!H2894,InpOverride!H2894)</f>
        <v>0</v>
      </c>
      <c r="I2894" s="347">
        <f>IF(InpOverride!I2894="",F_Inputs!I2894,InpOverride!I2894)</f>
        <v>256.39</v>
      </c>
      <c r="J2894" s="347">
        <f>IF(InpOverride!J2894="",F_Inputs!J2894,InpOverride!J2894)</f>
        <v>0</v>
      </c>
      <c r="K2894" s="347">
        <f>IF(InpOverride!K2894="",F_Inputs!K2894,InpOverride!K2894)</f>
        <v>0</v>
      </c>
      <c r="L2894" s="347">
        <f>IF(InpOverride!L2894="",F_Inputs!L2894,InpOverride!L2894)</f>
        <v>0</v>
      </c>
      <c r="M2894" s="347">
        <f>IF(InpOverride!M2894="",F_Inputs!M2894,InpOverride!M2894)</f>
        <v>0</v>
      </c>
    </row>
    <row r="2895" spans="1:13" x14ac:dyDescent="0.35">
      <c r="A2895" t="s">
        <v>145</v>
      </c>
      <c r="B2895" t="s">
        <v>618</v>
      </c>
      <c r="C2895" t="s">
        <v>619</v>
      </c>
      <c r="D2895" t="s">
        <v>424</v>
      </c>
      <c r="E2895" t="s">
        <v>292</v>
      </c>
      <c r="F2895" s="347">
        <f>IF(InpOverride!F2895="",F_Inputs!F2895,InpOverride!F2895)</f>
        <v>0</v>
      </c>
      <c r="G2895" s="347">
        <f>IF(InpOverride!G2895="",F_Inputs!G2895,InpOverride!G2895)</f>
        <v>0</v>
      </c>
      <c r="H2895" s="347">
        <f>IF(InpOverride!H2895="",F_Inputs!H2895,InpOverride!H2895)</f>
        <v>0</v>
      </c>
      <c r="I2895" s="347">
        <f>IF(InpOverride!I2895="",F_Inputs!I2895,InpOverride!I2895)</f>
        <v>0.08</v>
      </c>
      <c r="J2895" s="347">
        <f>IF(InpOverride!J2895="",F_Inputs!J2895,InpOverride!J2895)</f>
        <v>0</v>
      </c>
      <c r="K2895" s="347">
        <f>IF(InpOverride!K2895="",F_Inputs!K2895,InpOverride!K2895)</f>
        <v>0</v>
      </c>
      <c r="L2895" s="347">
        <f>IF(InpOverride!L2895="",F_Inputs!L2895,InpOverride!L2895)</f>
        <v>0</v>
      </c>
      <c r="M2895" s="347">
        <f>IF(InpOverride!M2895="",F_Inputs!M2895,InpOverride!M2895)</f>
        <v>0</v>
      </c>
    </row>
    <row r="2896" spans="1:13" x14ac:dyDescent="0.35">
      <c r="A2896" t="s">
        <v>145</v>
      </c>
      <c r="B2896" t="s">
        <v>620</v>
      </c>
      <c r="C2896" t="s">
        <v>621</v>
      </c>
      <c r="D2896" t="s">
        <v>176</v>
      </c>
      <c r="E2896" t="s">
        <v>292</v>
      </c>
      <c r="F2896" s="347">
        <f>IF(InpOverride!F2896="",F_Inputs!F2896,InpOverride!F2896)</f>
        <v>0</v>
      </c>
      <c r="G2896" s="347">
        <f>IF(InpOverride!G2896="",F_Inputs!G2896,InpOverride!G2896)</f>
        <v>0</v>
      </c>
      <c r="H2896" s="347">
        <f>IF(InpOverride!H2896="",F_Inputs!H2896,InpOverride!H2896)</f>
        <v>0</v>
      </c>
      <c r="I2896" s="347">
        <f>IF(InpOverride!I2896="",F_Inputs!I2896,InpOverride!I2896)</f>
        <v>3.1202464994734599E-4</v>
      </c>
      <c r="J2896" s="347">
        <f>IF(InpOverride!J2896="",F_Inputs!J2896,InpOverride!J2896)</f>
        <v>0</v>
      </c>
      <c r="K2896" s="347">
        <f>IF(InpOverride!K2896="",F_Inputs!K2896,InpOverride!K2896)</f>
        <v>0</v>
      </c>
      <c r="L2896" s="347">
        <f>IF(InpOverride!L2896="",F_Inputs!L2896,InpOverride!L2896)</f>
        <v>0</v>
      </c>
      <c r="M2896" s="347">
        <f>IF(InpOverride!M2896="",F_Inputs!M2896,InpOverride!M2896)</f>
        <v>0</v>
      </c>
    </row>
    <row r="2897" spans="1:13" x14ac:dyDescent="0.35">
      <c r="A2897" t="s">
        <v>145</v>
      </c>
      <c r="B2897" t="s">
        <v>622</v>
      </c>
      <c r="C2897" t="s">
        <v>623</v>
      </c>
      <c r="D2897" t="s">
        <v>424</v>
      </c>
      <c r="E2897" t="s">
        <v>292</v>
      </c>
      <c r="F2897" s="347">
        <f>IF(InpOverride!F2897="",F_Inputs!F2897,InpOverride!F2897)</f>
        <v>0</v>
      </c>
      <c r="G2897" s="347">
        <f>IF(InpOverride!G2897="",F_Inputs!G2897,InpOverride!G2897)</f>
        <v>0</v>
      </c>
      <c r="H2897" s="347">
        <f>IF(InpOverride!H2897="",F_Inputs!H2897,InpOverride!H2897)</f>
        <v>0</v>
      </c>
      <c r="I2897" s="347">
        <f>IF(InpOverride!I2897="",F_Inputs!I2897,InpOverride!I2897)</f>
        <v>222.99</v>
      </c>
      <c r="J2897" s="347">
        <f>IF(InpOverride!J2897="",F_Inputs!J2897,InpOverride!J2897)</f>
        <v>0</v>
      </c>
      <c r="K2897" s="347">
        <f>IF(InpOverride!K2897="",F_Inputs!K2897,InpOverride!K2897)</f>
        <v>0</v>
      </c>
      <c r="L2897" s="347">
        <f>IF(InpOverride!L2897="",F_Inputs!L2897,InpOverride!L2897)</f>
        <v>0</v>
      </c>
      <c r="M2897" s="347">
        <f>IF(InpOverride!M2897="",F_Inputs!M2897,InpOverride!M2897)</f>
        <v>0</v>
      </c>
    </row>
    <row r="2898" spans="1:13" x14ac:dyDescent="0.35">
      <c r="A2898" t="s">
        <v>145</v>
      </c>
      <c r="B2898" t="s">
        <v>624</v>
      </c>
      <c r="C2898" t="s">
        <v>625</v>
      </c>
      <c r="D2898" t="s">
        <v>424</v>
      </c>
      <c r="E2898" t="s">
        <v>292</v>
      </c>
      <c r="F2898" s="347">
        <f>IF(InpOverride!F2898="",F_Inputs!F2898,InpOverride!F2898)</f>
        <v>0</v>
      </c>
      <c r="G2898" s="347">
        <f>IF(InpOverride!G2898="",F_Inputs!G2898,InpOverride!G2898)</f>
        <v>0</v>
      </c>
      <c r="H2898" s="347">
        <f>IF(InpOverride!H2898="",F_Inputs!H2898,InpOverride!H2898)</f>
        <v>0</v>
      </c>
      <c r="I2898" s="347">
        <f>IF(InpOverride!I2898="",F_Inputs!I2898,InpOverride!I2898)</f>
        <v>7.7</v>
      </c>
      <c r="J2898" s="347">
        <f>IF(InpOverride!J2898="",F_Inputs!J2898,InpOverride!J2898)</f>
        <v>0</v>
      </c>
      <c r="K2898" s="347">
        <f>IF(InpOverride!K2898="",F_Inputs!K2898,InpOverride!K2898)</f>
        <v>0</v>
      </c>
      <c r="L2898" s="347">
        <f>IF(InpOverride!L2898="",F_Inputs!L2898,InpOverride!L2898)</f>
        <v>0</v>
      </c>
      <c r="M2898" s="347">
        <f>IF(InpOverride!M2898="",F_Inputs!M2898,InpOverride!M2898)</f>
        <v>0</v>
      </c>
    </row>
    <row r="2899" spans="1:13" x14ac:dyDescent="0.35">
      <c r="A2899" t="s">
        <v>145</v>
      </c>
      <c r="B2899" t="s">
        <v>626</v>
      </c>
      <c r="C2899" t="s">
        <v>627</v>
      </c>
      <c r="D2899" t="s">
        <v>424</v>
      </c>
      <c r="E2899" t="s">
        <v>292</v>
      </c>
      <c r="F2899" s="347">
        <f>IF(InpOverride!F2899="",F_Inputs!F2899,InpOverride!F2899)</f>
        <v>0</v>
      </c>
      <c r="G2899" s="347">
        <f>IF(InpOverride!G2899="",F_Inputs!G2899,InpOverride!G2899)</f>
        <v>0</v>
      </c>
      <c r="H2899" s="347">
        <f>IF(InpOverride!H2899="",F_Inputs!H2899,InpOverride!H2899)</f>
        <v>0</v>
      </c>
      <c r="I2899" s="347">
        <f>IF(InpOverride!I2899="",F_Inputs!I2899,InpOverride!I2899)</f>
        <v>179.33</v>
      </c>
      <c r="J2899" s="347">
        <f>IF(InpOverride!J2899="",F_Inputs!J2899,InpOverride!J2899)</f>
        <v>0</v>
      </c>
      <c r="K2899" s="347">
        <f>IF(InpOverride!K2899="",F_Inputs!K2899,InpOverride!K2899)</f>
        <v>0</v>
      </c>
      <c r="L2899" s="347">
        <f>IF(InpOverride!L2899="",F_Inputs!L2899,InpOverride!L2899)</f>
        <v>0</v>
      </c>
      <c r="M2899" s="347">
        <f>IF(InpOverride!M2899="",F_Inputs!M2899,InpOverride!M2899)</f>
        <v>0</v>
      </c>
    </row>
    <row r="2900" spans="1:13" x14ac:dyDescent="0.35">
      <c r="A2900" t="s">
        <v>145</v>
      </c>
      <c r="B2900" t="s">
        <v>628</v>
      </c>
      <c r="C2900" t="s">
        <v>629</v>
      </c>
      <c r="D2900" t="s">
        <v>424</v>
      </c>
      <c r="E2900" t="s">
        <v>292</v>
      </c>
      <c r="F2900" s="347">
        <f>IF(InpOverride!F2900="",F_Inputs!F2900,InpOverride!F2900)</f>
        <v>0</v>
      </c>
      <c r="G2900" s="347">
        <f>IF(InpOverride!G2900="",F_Inputs!G2900,InpOverride!G2900)</f>
        <v>0</v>
      </c>
      <c r="H2900" s="347">
        <f>IF(InpOverride!H2900="",F_Inputs!H2900,InpOverride!H2900)</f>
        <v>0</v>
      </c>
      <c r="I2900" s="347">
        <f>IF(InpOverride!I2900="",F_Inputs!I2900,InpOverride!I2900)</f>
        <v>6.43</v>
      </c>
      <c r="J2900" s="347">
        <f>IF(InpOverride!J2900="",F_Inputs!J2900,InpOverride!J2900)</f>
        <v>0</v>
      </c>
      <c r="K2900" s="347">
        <f>IF(InpOverride!K2900="",F_Inputs!K2900,InpOverride!K2900)</f>
        <v>0</v>
      </c>
      <c r="L2900" s="347">
        <f>IF(InpOverride!L2900="",F_Inputs!L2900,InpOverride!L2900)</f>
        <v>0</v>
      </c>
      <c r="M2900" s="347">
        <f>IF(InpOverride!M2900="",F_Inputs!M2900,InpOverride!M2900)</f>
        <v>0</v>
      </c>
    </row>
    <row r="2901" spans="1:13" x14ac:dyDescent="0.35">
      <c r="A2901" t="s">
        <v>145</v>
      </c>
      <c r="B2901" t="s">
        <v>630</v>
      </c>
      <c r="C2901" t="s">
        <v>631</v>
      </c>
      <c r="D2901" t="s">
        <v>188</v>
      </c>
      <c r="E2901" t="s">
        <v>292</v>
      </c>
      <c r="F2901" s="347">
        <f>IF(InpOverride!F2901="",F_Inputs!F2901,InpOverride!F2901)</f>
        <v>0</v>
      </c>
      <c r="G2901" s="347">
        <f>IF(InpOverride!G2901="",F_Inputs!G2901,InpOverride!G2901)</f>
        <v>0</v>
      </c>
      <c r="H2901" s="347">
        <f>IF(InpOverride!H2901="",F_Inputs!H2901,InpOverride!H2901)</f>
        <v>0</v>
      </c>
      <c r="I2901" s="347">
        <f>IF(InpOverride!I2901="",F_Inputs!I2901,InpOverride!I2901)</f>
        <v>745.33799999999997</v>
      </c>
      <c r="J2901" s="347">
        <f>IF(InpOverride!J2901="",F_Inputs!J2901,InpOverride!J2901)</f>
        <v>0</v>
      </c>
      <c r="K2901" s="347">
        <f>IF(InpOverride!K2901="",F_Inputs!K2901,InpOverride!K2901)</f>
        <v>0</v>
      </c>
      <c r="L2901" s="347">
        <f>IF(InpOverride!L2901="",F_Inputs!L2901,InpOverride!L2901)</f>
        <v>0</v>
      </c>
      <c r="M2901" s="347">
        <f>IF(InpOverride!M2901="",F_Inputs!M2901,InpOverride!M2901)</f>
        <v>0</v>
      </c>
    </row>
    <row r="2902" spans="1:13" x14ac:dyDescent="0.35">
      <c r="A2902" t="s">
        <v>145</v>
      </c>
      <c r="B2902" t="s">
        <v>632</v>
      </c>
      <c r="C2902" t="s">
        <v>633</v>
      </c>
      <c r="D2902" t="s">
        <v>188</v>
      </c>
      <c r="E2902" t="s">
        <v>292</v>
      </c>
      <c r="F2902" s="347">
        <f>IF(InpOverride!F2902="",F_Inputs!F2902,InpOverride!F2902)</f>
        <v>0</v>
      </c>
      <c r="G2902" s="347">
        <f>IF(InpOverride!G2902="",F_Inputs!G2902,InpOverride!G2902)</f>
        <v>0</v>
      </c>
      <c r="H2902" s="347">
        <f>IF(InpOverride!H2902="",F_Inputs!H2902,InpOverride!H2902)</f>
        <v>0</v>
      </c>
      <c r="I2902" s="347">
        <f>IF(InpOverride!I2902="",F_Inputs!I2902,InpOverride!I2902)</f>
        <v>0</v>
      </c>
      <c r="J2902" s="347">
        <f>IF(InpOverride!J2902="",F_Inputs!J2902,InpOverride!J2902)</f>
        <v>0</v>
      </c>
      <c r="K2902" s="347">
        <f>IF(InpOverride!K2902="",F_Inputs!K2902,InpOverride!K2902)</f>
        <v>0</v>
      </c>
      <c r="L2902" s="347">
        <f>IF(InpOverride!L2902="",F_Inputs!L2902,InpOverride!L2902)</f>
        <v>0</v>
      </c>
      <c r="M2902" s="347">
        <f>IF(InpOverride!M2902="",F_Inputs!M2902,InpOverride!M2902)</f>
        <v>0</v>
      </c>
    </row>
    <row r="2903" spans="1:13" x14ac:dyDescent="0.35">
      <c r="A2903" t="s">
        <v>145</v>
      </c>
      <c r="B2903" t="s">
        <v>634</v>
      </c>
      <c r="C2903" t="s">
        <v>635</v>
      </c>
      <c r="D2903" t="s">
        <v>636</v>
      </c>
      <c r="E2903" t="s">
        <v>292</v>
      </c>
      <c r="F2903" s="347">
        <f>IF(InpOverride!F2903="",F_Inputs!F2903,InpOverride!F2903)</f>
        <v>0</v>
      </c>
      <c r="G2903" s="347">
        <f>IF(InpOverride!G2903="",F_Inputs!G2903,InpOverride!G2903)</f>
        <v>0</v>
      </c>
      <c r="H2903" s="347">
        <f>IF(InpOverride!H2903="",F_Inputs!H2903,InpOverride!H2903)</f>
        <v>0</v>
      </c>
      <c r="I2903" s="347">
        <f>IF(InpOverride!I2903="",F_Inputs!I2903,InpOverride!I2903)</f>
        <v>0</v>
      </c>
      <c r="J2903" s="347">
        <f>IF(InpOverride!J2903="",F_Inputs!J2903,InpOverride!J2903)</f>
        <v>0</v>
      </c>
      <c r="K2903" s="347">
        <f>IF(InpOverride!K2903="",F_Inputs!K2903,InpOverride!K2903)</f>
        <v>0</v>
      </c>
      <c r="L2903" s="347">
        <f>IF(InpOverride!L2903="",F_Inputs!L2903,InpOverride!L2903)</f>
        <v>0</v>
      </c>
      <c r="M2903" s="347">
        <f>IF(InpOverride!M2903="",F_Inputs!M2903,InpOverride!M2903)</f>
        <v>0</v>
      </c>
    </row>
    <row r="2904" spans="1:13" x14ac:dyDescent="0.35">
      <c r="A2904" t="s">
        <v>145</v>
      </c>
      <c r="B2904" t="s">
        <v>637</v>
      </c>
      <c r="C2904" t="s">
        <v>638</v>
      </c>
      <c r="D2904" t="s">
        <v>636</v>
      </c>
      <c r="E2904" t="s">
        <v>292</v>
      </c>
      <c r="F2904" s="347">
        <f>IF(InpOverride!F2904="",F_Inputs!F2904,InpOverride!F2904)</f>
        <v>0</v>
      </c>
      <c r="G2904" s="347">
        <f>IF(InpOverride!G2904="",F_Inputs!G2904,InpOverride!G2904)</f>
        <v>0</v>
      </c>
      <c r="H2904" s="347">
        <f>IF(InpOverride!H2904="",F_Inputs!H2904,InpOverride!H2904)</f>
        <v>0</v>
      </c>
      <c r="I2904" s="347">
        <f>IF(InpOverride!I2904="",F_Inputs!I2904,InpOverride!I2904)</f>
        <v>0</v>
      </c>
      <c r="J2904" s="347">
        <f>IF(InpOverride!J2904="",F_Inputs!J2904,InpOverride!J2904)</f>
        <v>0</v>
      </c>
      <c r="K2904" s="347">
        <f>IF(InpOverride!K2904="",F_Inputs!K2904,InpOverride!K2904)</f>
        <v>0</v>
      </c>
      <c r="L2904" s="347">
        <f>IF(InpOverride!L2904="",F_Inputs!L2904,InpOverride!L2904)</f>
        <v>0</v>
      </c>
      <c r="M2904" s="347">
        <f>IF(InpOverride!M2904="",F_Inputs!M2904,InpOverride!M2904)</f>
        <v>0</v>
      </c>
    </row>
    <row r="2905" spans="1:13" x14ac:dyDescent="0.35">
      <c r="A2905" t="s">
        <v>145</v>
      </c>
      <c r="B2905" t="s">
        <v>639</v>
      </c>
      <c r="C2905" t="s">
        <v>640</v>
      </c>
      <c r="D2905" t="s">
        <v>176</v>
      </c>
      <c r="E2905" t="s">
        <v>292</v>
      </c>
      <c r="F2905" s="347">
        <f>IF(InpOverride!F2905="",F_Inputs!F2905,InpOverride!F2905)</f>
        <v>0</v>
      </c>
      <c r="G2905" s="347">
        <f>IF(InpOverride!G2905="",F_Inputs!G2905,InpOverride!G2905)</f>
        <v>0</v>
      </c>
      <c r="H2905" s="347">
        <f>IF(InpOverride!H2905="",F_Inputs!H2905,InpOverride!H2905)</f>
        <v>0</v>
      </c>
      <c r="I2905" s="347">
        <f>IF(InpOverride!I2905="",F_Inputs!I2905,InpOverride!I2905)</f>
        <v>0</v>
      </c>
      <c r="J2905" s="347">
        <f>IF(InpOverride!J2905="",F_Inputs!J2905,InpOverride!J2905)</f>
        <v>0</v>
      </c>
      <c r="K2905" s="347">
        <f>IF(InpOverride!K2905="",F_Inputs!K2905,InpOverride!K2905)</f>
        <v>0</v>
      </c>
      <c r="L2905" s="347">
        <f>IF(InpOverride!L2905="",F_Inputs!L2905,InpOverride!L2905)</f>
        <v>0</v>
      </c>
      <c r="M2905" s="347">
        <f>IF(InpOverride!M2905="",F_Inputs!M2905,InpOverride!M2905)</f>
        <v>0</v>
      </c>
    </row>
    <row r="2906" spans="1:13" x14ac:dyDescent="0.35">
      <c r="A2906" t="s">
        <v>145</v>
      </c>
      <c r="B2906" t="s">
        <v>641</v>
      </c>
      <c r="C2906" t="s">
        <v>642</v>
      </c>
      <c r="D2906" t="s">
        <v>636</v>
      </c>
      <c r="E2906" t="s">
        <v>292</v>
      </c>
      <c r="F2906" s="347">
        <f>IF(InpOverride!F2906="",F_Inputs!F2906,InpOverride!F2906)</f>
        <v>0</v>
      </c>
      <c r="G2906" s="347">
        <f>IF(InpOverride!G2906="",F_Inputs!G2906,InpOverride!G2906)</f>
        <v>0</v>
      </c>
      <c r="H2906" s="347">
        <f>IF(InpOverride!H2906="",F_Inputs!H2906,InpOverride!H2906)</f>
        <v>0</v>
      </c>
      <c r="I2906" s="347">
        <f>IF(InpOverride!I2906="",F_Inputs!I2906,InpOverride!I2906)</f>
        <v>0</v>
      </c>
      <c r="J2906" s="347">
        <f>IF(InpOverride!J2906="",F_Inputs!J2906,InpOverride!J2906)</f>
        <v>0</v>
      </c>
      <c r="K2906" s="347">
        <f>IF(InpOverride!K2906="",F_Inputs!K2906,InpOverride!K2906)</f>
        <v>0</v>
      </c>
      <c r="L2906" s="347">
        <f>IF(InpOverride!L2906="",F_Inputs!L2906,InpOverride!L2906)</f>
        <v>0</v>
      </c>
      <c r="M2906" s="347">
        <f>IF(InpOverride!M2906="",F_Inputs!M2906,InpOverride!M2906)</f>
        <v>0</v>
      </c>
    </row>
    <row r="2907" spans="1:13" x14ac:dyDescent="0.35">
      <c r="A2907" t="s">
        <v>145</v>
      </c>
      <c r="B2907" t="s">
        <v>643</v>
      </c>
      <c r="C2907" t="s">
        <v>644</v>
      </c>
      <c r="D2907" t="s">
        <v>176</v>
      </c>
      <c r="E2907" t="s">
        <v>292</v>
      </c>
      <c r="F2907" s="347">
        <f>IF(InpOverride!F2907="",F_Inputs!F2907,InpOverride!F2907)</f>
        <v>0</v>
      </c>
      <c r="G2907" s="347">
        <f>IF(InpOverride!G2907="",F_Inputs!G2907,InpOverride!G2907)</f>
        <v>0</v>
      </c>
      <c r="H2907" s="347">
        <f>IF(InpOverride!H2907="",F_Inputs!H2907,InpOverride!H2907)</f>
        <v>0</v>
      </c>
      <c r="I2907" s="347">
        <f>IF(InpOverride!I2907="",F_Inputs!I2907,InpOverride!I2907)</f>
        <v>0.118608286784361</v>
      </c>
      <c r="J2907" s="347">
        <f>IF(InpOverride!J2907="",F_Inputs!J2907,InpOverride!J2907)</f>
        <v>0</v>
      </c>
      <c r="K2907" s="347">
        <f>IF(InpOverride!K2907="",F_Inputs!K2907,InpOverride!K2907)</f>
        <v>0</v>
      </c>
      <c r="L2907" s="347">
        <f>IF(InpOverride!L2907="",F_Inputs!L2907,InpOverride!L2907)</f>
        <v>0</v>
      </c>
      <c r="M2907" s="347">
        <f>IF(InpOverride!M2907="",F_Inputs!M2907,InpOverride!M2907)</f>
        <v>0</v>
      </c>
    </row>
    <row r="2908" spans="1:13" x14ac:dyDescent="0.35">
      <c r="A2908" t="s">
        <v>145</v>
      </c>
      <c r="B2908" t="s">
        <v>645</v>
      </c>
      <c r="C2908" t="s">
        <v>646</v>
      </c>
      <c r="D2908" t="s">
        <v>636</v>
      </c>
      <c r="E2908" t="s">
        <v>292</v>
      </c>
      <c r="F2908" s="347">
        <f>IF(InpOverride!F2908="",F_Inputs!F2908,InpOverride!F2908)</f>
        <v>0</v>
      </c>
      <c r="G2908" s="347">
        <f>IF(InpOverride!G2908="",F_Inputs!G2908,InpOverride!G2908)</f>
        <v>0</v>
      </c>
      <c r="H2908" s="347">
        <f>IF(InpOverride!H2908="",F_Inputs!H2908,InpOverride!H2908)</f>
        <v>0</v>
      </c>
      <c r="I2908" s="347">
        <f>IF(InpOverride!I2908="",F_Inputs!I2908,InpOverride!I2908)</f>
        <v>0</v>
      </c>
      <c r="J2908" s="347">
        <f>IF(InpOverride!J2908="",F_Inputs!J2908,InpOverride!J2908)</f>
        <v>0</v>
      </c>
      <c r="K2908" s="347">
        <f>IF(InpOverride!K2908="",F_Inputs!K2908,InpOverride!K2908)</f>
        <v>0</v>
      </c>
      <c r="L2908" s="347">
        <f>IF(InpOverride!L2908="",F_Inputs!L2908,InpOverride!L2908)</f>
        <v>0</v>
      </c>
      <c r="M2908" s="347">
        <f>IF(InpOverride!M2908="",F_Inputs!M2908,InpOverride!M2908)</f>
        <v>0</v>
      </c>
    </row>
    <row r="2909" spans="1:13" x14ac:dyDescent="0.35">
      <c r="A2909" t="s">
        <v>145</v>
      </c>
      <c r="B2909" t="s">
        <v>647</v>
      </c>
      <c r="C2909" t="s">
        <v>648</v>
      </c>
      <c r="D2909" t="s">
        <v>176</v>
      </c>
      <c r="E2909" t="s">
        <v>292</v>
      </c>
      <c r="F2909" s="347">
        <f>IF(InpOverride!F2909="",F_Inputs!F2909,InpOverride!F2909)</f>
        <v>0</v>
      </c>
      <c r="G2909" s="347">
        <f>IF(InpOverride!G2909="",F_Inputs!G2909,InpOverride!G2909)</f>
        <v>0</v>
      </c>
      <c r="H2909" s="347">
        <f>IF(InpOverride!H2909="",F_Inputs!H2909,InpOverride!H2909)</f>
        <v>0</v>
      </c>
      <c r="I2909" s="347">
        <f>IF(InpOverride!I2909="",F_Inputs!I2909,InpOverride!I2909)</f>
        <v>0.88139138813406803</v>
      </c>
      <c r="J2909" s="347">
        <f>IF(InpOverride!J2909="",F_Inputs!J2909,InpOverride!J2909)</f>
        <v>0</v>
      </c>
      <c r="K2909" s="347">
        <f>IF(InpOverride!K2909="",F_Inputs!K2909,InpOverride!K2909)</f>
        <v>0</v>
      </c>
      <c r="L2909" s="347">
        <f>IF(InpOverride!L2909="",F_Inputs!L2909,InpOverride!L2909)</f>
        <v>0</v>
      </c>
      <c r="M2909" s="347">
        <f>IF(InpOverride!M2909="",F_Inputs!M2909,InpOverride!M2909)</f>
        <v>0</v>
      </c>
    </row>
    <row r="2910" spans="1:13" x14ac:dyDescent="0.35">
      <c r="A2910" t="s">
        <v>145</v>
      </c>
      <c r="B2910" t="s">
        <v>649</v>
      </c>
      <c r="C2910" t="s">
        <v>650</v>
      </c>
      <c r="D2910" t="s">
        <v>176</v>
      </c>
      <c r="E2910" t="s">
        <v>292</v>
      </c>
      <c r="F2910" s="347">
        <f>IF(InpOverride!F2910="",F_Inputs!F2910,InpOverride!F2910)</f>
        <v>0</v>
      </c>
      <c r="G2910" s="347">
        <f>IF(InpOverride!G2910="",F_Inputs!G2910,InpOverride!G2910)</f>
        <v>0</v>
      </c>
      <c r="H2910" s="347">
        <f>IF(InpOverride!H2910="",F_Inputs!H2910,InpOverride!H2910)</f>
        <v>0</v>
      </c>
      <c r="I2910" s="347">
        <f>IF(InpOverride!I2910="",F_Inputs!I2910,InpOverride!I2910)</f>
        <v>0</v>
      </c>
      <c r="J2910" s="347">
        <f>IF(InpOverride!J2910="",F_Inputs!J2910,InpOverride!J2910)</f>
        <v>0</v>
      </c>
      <c r="K2910" s="347">
        <f>IF(InpOverride!K2910="",F_Inputs!K2910,InpOverride!K2910)</f>
        <v>0</v>
      </c>
      <c r="L2910" s="347">
        <f>IF(InpOverride!L2910="",F_Inputs!L2910,InpOverride!L2910)</f>
        <v>0</v>
      </c>
      <c r="M2910" s="347">
        <f>IF(InpOverride!M2910="",F_Inputs!M2910,InpOverride!M2910)</f>
        <v>0</v>
      </c>
    </row>
    <row r="2911" spans="1:13" x14ac:dyDescent="0.35">
      <c r="A2911" t="s">
        <v>145</v>
      </c>
      <c r="B2911" t="s">
        <v>651</v>
      </c>
      <c r="C2911" t="s">
        <v>652</v>
      </c>
      <c r="D2911" t="s">
        <v>176</v>
      </c>
      <c r="E2911" t="s">
        <v>292</v>
      </c>
      <c r="F2911" s="347">
        <f>IF(InpOverride!F2911="",F_Inputs!F2911,InpOverride!F2911)</f>
        <v>0</v>
      </c>
      <c r="G2911" s="347">
        <f>IF(InpOverride!G2911="",F_Inputs!G2911,InpOverride!G2911)</f>
        <v>0</v>
      </c>
      <c r="H2911" s="347">
        <f>IF(InpOverride!H2911="",F_Inputs!H2911,InpOverride!H2911)</f>
        <v>0</v>
      </c>
      <c r="I2911" s="347">
        <f>IF(InpOverride!I2911="",F_Inputs!I2911,InpOverride!I2911)</f>
        <v>0</v>
      </c>
      <c r="J2911" s="347">
        <f>IF(InpOverride!J2911="",F_Inputs!J2911,InpOverride!J2911)</f>
        <v>0</v>
      </c>
      <c r="K2911" s="347">
        <f>IF(InpOverride!K2911="",F_Inputs!K2911,InpOverride!K2911)</f>
        <v>0</v>
      </c>
      <c r="L2911" s="347">
        <f>IF(InpOverride!L2911="",F_Inputs!L2911,InpOverride!L2911)</f>
        <v>0</v>
      </c>
      <c r="M2911" s="347">
        <f>IF(InpOverride!M2911="",F_Inputs!M2911,InpOverride!M2911)</f>
        <v>0</v>
      </c>
    </row>
    <row r="2912" spans="1:13" x14ac:dyDescent="0.35">
      <c r="A2912" t="s">
        <v>145</v>
      </c>
      <c r="B2912" t="s">
        <v>653</v>
      </c>
      <c r="C2912" t="s">
        <v>654</v>
      </c>
      <c r="D2912" t="s">
        <v>176</v>
      </c>
      <c r="E2912" t="s">
        <v>292</v>
      </c>
      <c r="F2912" s="347">
        <f>IF(InpOverride!F2912="",F_Inputs!F2912,InpOverride!F2912)</f>
        <v>0</v>
      </c>
      <c r="G2912" s="347">
        <f>IF(InpOverride!G2912="",F_Inputs!G2912,InpOverride!G2912)</f>
        <v>0</v>
      </c>
      <c r="H2912" s="347">
        <f>IF(InpOverride!H2912="",F_Inputs!H2912,InpOverride!H2912)</f>
        <v>0</v>
      </c>
      <c r="I2912" s="347">
        <f>IF(InpOverride!I2912="",F_Inputs!I2912,InpOverride!I2912)</f>
        <v>0</v>
      </c>
      <c r="J2912" s="347">
        <f>IF(InpOverride!J2912="",F_Inputs!J2912,InpOverride!J2912)</f>
        <v>0</v>
      </c>
      <c r="K2912" s="347">
        <f>IF(InpOverride!K2912="",F_Inputs!K2912,InpOverride!K2912)</f>
        <v>0</v>
      </c>
      <c r="L2912" s="347">
        <f>IF(InpOverride!L2912="",F_Inputs!L2912,InpOverride!L2912)</f>
        <v>0</v>
      </c>
      <c r="M2912" s="347">
        <f>IF(InpOverride!M2912="",F_Inputs!M2912,InpOverride!M2912)</f>
        <v>0</v>
      </c>
    </row>
    <row r="2913" spans="1:13" x14ac:dyDescent="0.35">
      <c r="A2913" t="s">
        <v>145</v>
      </c>
      <c r="B2913" t="s">
        <v>655</v>
      </c>
      <c r="C2913" t="s">
        <v>656</v>
      </c>
      <c r="D2913" t="s">
        <v>189</v>
      </c>
      <c r="E2913" t="s">
        <v>292</v>
      </c>
      <c r="F2913" s="347">
        <f>IF(InpOverride!F2913="",F_Inputs!F2913,InpOverride!F2913)</f>
        <v>0</v>
      </c>
      <c r="G2913" s="347">
        <f>IF(InpOverride!G2913="",F_Inputs!G2913,InpOverride!G2913)</f>
        <v>0</v>
      </c>
      <c r="H2913" s="347">
        <f>IF(InpOverride!H2913="",F_Inputs!H2913,InpOverride!H2913)</f>
        <v>0</v>
      </c>
      <c r="I2913" s="347">
        <f>IF(InpOverride!I2913="",F_Inputs!I2913,InpOverride!I2913)</f>
        <v>0</v>
      </c>
      <c r="J2913" s="347">
        <f>IF(InpOverride!J2913="",F_Inputs!J2913,InpOverride!J2913)</f>
        <v>0</v>
      </c>
      <c r="K2913" s="347">
        <f>IF(InpOverride!K2913="",F_Inputs!K2913,InpOverride!K2913)</f>
        <v>0</v>
      </c>
      <c r="L2913" s="347">
        <f>IF(InpOverride!L2913="",F_Inputs!L2913,InpOverride!L2913)</f>
        <v>0</v>
      </c>
      <c r="M2913" s="347">
        <f>IF(InpOverride!M2913="",F_Inputs!M2913,InpOverride!M2913)</f>
        <v>0</v>
      </c>
    </row>
    <row r="2914" spans="1:13" x14ac:dyDescent="0.35">
      <c r="A2914" t="s">
        <v>145</v>
      </c>
      <c r="B2914" t="s">
        <v>657</v>
      </c>
      <c r="C2914" t="s">
        <v>658</v>
      </c>
      <c r="D2914" t="s">
        <v>170</v>
      </c>
      <c r="E2914" t="s">
        <v>292</v>
      </c>
      <c r="F2914" s="347">
        <f>IF(InpOverride!F2914="",F_Inputs!F2914,InpOverride!F2914)</f>
        <v>0</v>
      </c>
      <c r="G2914" s="347">
        <f>IF(InpOverride!G2914="",F_Inputs!G2914,InpOverride!G2914)</f>
        <v>0</v>
      </c>
      <c r="H2914" s="347">
        <f>IF(InpOverride!H2914="",F_Inputs!H2914,InpOverride!H2914)</f>
        <v>0</v>
      </c>
      <c r="I2914" s="347">
        <f>IF(InpOverride!I2914="",F_Inputs!I2914,InpOverride!I2914)</f>
        <v>7.0999999999999994E-2</v>
      </c>
      <c r="J2914" s="347">
        <f>IF(InpOverride!J2914="",F_Inputs!J2914,InpOverride!J2914)</f>
        <v>0</v>
      </c>
      <c r="K2914" s="347">
        <f>IF(InpOverride!K2914="",F_Inputs!K2914,InpOverride!K2914)</f>
        <v>0</v>
      </c>
      <c r="L2914" s="347">
        <f>IF(InpOverride!L2914="",F_Inputs!L2914,InpOverride!L2914)</f>
        <v>0</v>
      </c>
      <c r="M2914" s="347">
        <f>IF(InpOverride!M2914="",F_Inputs!M2914,InpOverride!M2914)</f>
        <v>0</v>
      </c>
    </row>
    <row r="2915" spans="1:13" x14ac:dyDescent="0.35">
      <c r="A2915" t="s">
        <v>145</v>
      </c>
      <c r="B2915" t="s">
        <v>659</v>
      </c>
      <c r="C2915" t="s">
        <v>660</v>
      </c>
      <c r="D2915" t="s">
        <v>170</v>
      </c>
      <c r="E2915" t="s">
        <v>292</v>
      </c>
      <c r="F2915" s="347">
        <f>IF(InpOverride!F2915="",F_Inputs!F2915,InpOverride!F2915)</f>
        <v>0</v>
      </c>
      <c r="G2915" s="347">
        <f>IF(InpOverride!G2915="",F_Inputs!G2915,InpOverride!G2915)</f>
        <v>0</v>
      </c>
      <c r="H2915" s="347">
        <f>IF(InpOverride!H2915="",F_Inputs!H2915,InpOverride!H2915)</f>
        <v>0</v>
      </c>
      <c r="I2915" s="347">
        <f>IF(InpOverride!I2915="",F_Inputs!I2915,InpOverride!I2915)</f>
        <v>0</v>
      </c>
      <c r="J2915" s="347">
        <f>IF(InpOverride!J2915="",F_Inputs!J2915,InpOverride!J2915)</f>
        <v>0</v>
      </c>
      <c r="K2915" s="347">
        <f>IF(InpOverride!K2915="",F_Inputs!K2915,InpOverride!K2915)</f>
        <v>0</v>
      </c>
      <c r="L2915" s="347">
        <f>IF(InpOverride!L2915="",F_Inputs!L2915,InpOverride!L2915)</f>
        <v>0</v>
      </c>
      <c r="M2915" s="347">
        <f>IF(InpOverride!M2915="",F_Inputs!M2915,InpOverride!M2915)</f>
        <v>0</v>
      </c>
    </row>
    <row r="2916" spans="1:13" x14ac:dyDescent="0.35">
      <c r="A2916" t="s">
        <v>147</v>
      </c>
      <c r="B2916" t="s">
        <v>290</v>
      </c>
      <c r="C2916" t="s">
        <v>291</v>
      </c>
      <c r="D2916" t="s">
        <v>170</v>
      </c>
      <c r="E2916" t="s">
        <v>292</v>
      </c>
      <c r="F2916" s="347">
        <f>IF(InpOverride!F2916="",F_Inputs!F2916,InpOverride!F2916)</f>
        <v>0</v>
      </c>
      <c r="G2916" s="347">
        <f>IF(InpOverride!G2916="",F_Inputs!G2916,InpOverride!G2916)</f>
        <v>0</v>
      </c>
      <c r="H2916" s="347">
        <f>IF(InpOverride!H2916="",F_Inputs!H2916,InpOverride!H2916)</f>
        <v>0</v>
      </c>
      <c r="I2916" s="347">
        <f>IF(InpOverride!I2916="",F_Inputs!I2916,InpOverride!I2916)</f>
        <v>18.861999999999998</v>
      </c>
      <c r="J2916" s="347">
        <f>IF(InpOverride!J2916="",F_Inputs!J2916,InpOverride!J2916)</f>
        <v>0</v>
      </c>
      <c r="K2916" s="347">
        <f>IF(InpOverride!K2916="",F_Inputs!K2916,InpOverride!K2916)</f>
        <v>0</v>
      </c>
      <c r="L2916" s="347">
        <f>IF(InpOverride!L2916="",F_Inputs!L2916,InpOverride!L2916)</f>
        <v>0</v>
      </c>
      <c r="M2916" s="347">
        <f>IF(InpOverride!M2916="",F_Inputs!M2916,InpOverride!M2916)</f>
        <v>0</v>
      </c>
    </row>
    <row r="2917" spans="1:13" x14ac:dyDescent="0.35">
      <c r="A2917" t="s">
        <v>147</v>
      </c>
      <c r="B2917" t="s">
        <v>293</v>
      </c>
      <c r="C2917" t="s">
        <v>294</v>
      </c>
      <c r="D2917" t="s">
        <v>172</v>
      </c>
      <c r="E2917" t="s">
        <v>292</v>
      </c>
      <c r="F2917" s="347">
        <f>IF(InpOverride!F2917="",F_Inputs!F2917,InpOverride!F2917)</f>
        <v>0</v>
      </c>
      <c r="G2917" s="347">
        <f>IF(InpOverride!G2917="",F_Inputs!G2917,InpOverride!G2917)</f>
        <v>0</v>
      </c>
      <c r="H2917" s="347">
        <f>IF(InpOverride!H2917="",F_Inputs!H2917,InpOverride!H2917)</f>
        <v>0</v>
      </c>
      <c r="I2917" s="347">
        <f>IF(InpOverride!I2917="",F_Inputs!I2917,InpOverride!I2917)</f>
        <v>880.649</v>
      </c>
      <c r="J2917" s="347">
        <f>IF(InpOverride!J2917="",F_Inputs!J2917,InpOverride!J2917)</f>
        <v>0</v>
      </c>
      <c r="K2917" s="347">
        <f>IF(InpOverride!K2917="",F_Inputs!K2917,InpOverride!K2917)</f>
        <v>0</v>
      </c>
      <c r="L2917" s="347">
        <f>IF(InpOverride!L2917="",F_Inputs!L2917,InpOverride!L2917)</f>
        <v>0</v>
      </c>
      <c r="M2917" s="347">
        <f>IF(InpOverride!M2917="",F_Inputs!M2917,InpOverride!M2917)</f>
        <v>0</v>
      </c>
    </row>
    <row r="2918" spans="1:13" x14ac:dyDescent="0.35">
      <c r="A2918" t="s">
        <v>147</v>
      </c>
      <c r="B2918" t="s">
        <v>295</v>
      </c>
      <c r="C2918" t="s">
        <v>296</v>
      </c>
      <c r="D2918" t="s">
        <v>188</v>
      </c>
      <c r="E2918" t="s">
        <v>292</v>
      </c>
      <c r="F2918" s="347">
        <f>IF(InpOverride!F2918="",F_Inputs!F2918,InpOverride!F2918)</f>
        <v>0</v>
      </c>
      <c r="G2918" s="347">
        <f>IF(InpOverride!G2918="",F_Inputs!G2918,InpOverride!G2918)</f>
        <v>0</v>
      </c>
      <c r="H2918" s="347">
        <f>IF(InpOverride!H2918="",F_Inputs!H2918,InpOverride!H2918)</f>
        <v>3.22</v>
      </c>
      <c r="I2918" s="347">
        <f>IF(InpOverride!I2918="",F_Inputs!I2918,InpOverride!I2918)</f>
        <v>2.2599999999999998</v>
      </c>
      <c r="J2918" s="347">
        <f>IF(InpOverride!J2918="",F_Inputs!J2918,InpOverride!J2918)</f>
        <v>0</v>
      </c>
      <c r="K2918" s="347">
        <f>IF(InpOverride!K2918="",F_Inputs!K2918,InpOverride!K2918)</f>
        <v>0</v>
      </c>
      <c r="L2918" s="347">
        <f>IF(InpOverride!L2918="",F_Inputs!L2918,InpOverride!L2918)</f>
        <v>0</v>
      </c>
      <c r="M2918" s="347">
        <f>IF(InpOverride!M2918="",F_Inputs!M2918,InpOverride!M2918)</f>
        <v>0</v>
      </c>
    </row>
    <row r="2919" spans="1:13" x14ac:dyDescent="0.35">
      <c r="A2919" t="s">
        <v>147</v>
      </c>
      <c r="B2919" t="s">
        <v>297</v>
      </c>
      <c r="C2919" t="s">
        <v>298</v>
      </c>
      <c r="D2919" t="s">
        <v>205</v>
      </c>
      <c r="E2919" t="s">
        <v>292</v>
      </c>
      <c r="F2919" s="347">
        <f>IF(InpOverride!F2919="",F_Inputs!F2919,InpOverride!F2919)</f>
        <v>0</v>
      </c>
      <c r="G2919" s="347">
        <f>IF(InpOverride!G2919="",F_Inputs!G2919,InpOverride!G2919)</f>
        <v>0</v>
      </c>
      <c r="H2919" s="347">
        <f>IF(InpOverride!H2919="",F_Inputs!H2919,InpOverride!H2919)</f>
        <v>0</v>
      </c>
      <c r="I2919" s="347" t="str">
        <f>IF(InpOverride!I2919="",F_Inputs!I2919,InpOverride!I2919)</f>
        <v>No</v>
      </c>
      <c r="J2919" s="347">
        <f>IF(InpOverride!J2919="",F_Inputs!J2919,InpOverride!J2919)</f>
        <v>0</v>
      </c>
      <c r="K2919" s="347">
        <f>IF(InpOverride!K2919="",F_Inputs!K2919,InpOverride!K2919)</f>
        <v>0</v>
      </c>
      <c r="L2919" s="347">
        <f>IF(InpOverride!L2919="",F_Inputs!L2919,InpOverride!L2919)</f>
        <v>0</v>
      </c>
      <c r="M2919" s="347">
        <f>IF(InpOverride!M2919="",F_Inputs!M2919,InpOverride!M2919)</f>
        <v>0</v>
      </c>
    </row>
    <row r="2920" spans="1:13" x14ac:dyDescent="0.35">
      <c r="A2920" t="s">
        <v>147</v>
      </c>
      <c r="B2920" t="s">
        <v>300</v>
      </c>
      <c r="C2920" t="s">
        <v>301</v>
      </c>
      <c r="D2920" t="s">
        <v>170</v>
      </c>
      <c r="E2920" t="s">
        <v>292</v>
      </c>
      <c r="F2920" s="347">
        <f>IF(InpOverride!F2920="",F_Inputs!F2920,InpOverride!F2920)</f>
        <v>0</v>
      </c>
      <c r="G2920" s="347">
        <f>IF(InpOverride!G2920="",F_Inputs!G2920,InpOverride!G2920)</f>
        <v>0</v>
      </c>
      <c r="H2920" s="347">
        <f>IF(InpOverride!H2920="",F_Inputs!H2920,InpOverride!H2920)</f>
        <v>0</v>
      </c>
      <c r="I2920" s="347">
        <f>IF(InpOverride!I2920="",F_Inputs!I2920,InpOverride!I2920)</f>
        <v>-0.13546</v>
      </c>
      <c r="J2920" s="347">
        <f>IF(InpOverride!J2920="",F_Inputs!J2920,InpOverride!J2920)</f>
        <v>0</v>
      </c>
      <c r="K2920" s="347">
        <f>IF(InpOverride!K2920="",F_Inputs!K2920,InpOverride!K2920)</f>
        <v>0</v>
      </c>
      <c r="L2920" s="347">
        <f>IF(InpOverride!L2920="",F_Inputs!L2920,InpOverride!L2920)</f>
        <v>0</v>
      </c>
      <c r="M2920" s="347">
        <f>IF(InpOverride!M2920="",F_Inputs!M2920,InpOverride!M2920)</f>
        <v>0</v>
      </c>
    </row>
    <row r="2921" spans="1:13" x14ac:dyDescent="0.35">
      <c r="A2921" t="s">
        <v>147</v>
      </c>
      <c r="B2921" t="s">
        <v>302</v>
      </c>
      <c r="C2921" t="s">
        <v>303</v>
      </c>
      <c r="D2921" t="s">
        <v>170</v>
      </c>
      <c r="E2921" t="s">
        <v>292</v>
      </c>
      <c r="F2921" s="347">
        <f>IF(InpOverride!F2921="",F_Inputs!F2921,InpOverride!F2921)</f>
        <v>0</v>
      </c>
      <c r="G2921" s="347">
        <f>IF(InpOverride!G2921="",F_Inputs!G2921,InpOverride!G2921)</f>
        <v>0</v>
      </c>
      <c r="H2921" s="347">
        <f>IF(InpOverride!H2921="",F_Inputs!H2921,InpOverride!H2921)</f>
        <v>0</v>
      </c>
      <c r="I2921" s="347">
        <f>IF(InpOverride!I2921="",F_Inputs!I2921,InpOverride!I2921)</f>
        <v>-2.4278599999999999</v>
      </c>
      <c r="J2921" s="347">
        <f>IF(InpOverride!J2921="",F_Inputs!J2921,InpOverride!J2921)</f>
        <v>0</v>
      </c>
      <c r="K2921" s="347">
        <f>IF(InpOverride!K2921="",F_Inputs!K2921,InpOverride!K2921)</f>
        <v>0</v>
      </c>
      <c r="L2921" s="347">
        <f>IF(InpOverride!L2921="",F_Inputs!L2921,InpOverride!L2921)</f>
        <v>0</v>
      </c>
      <c r="M2921" s="347">
        <f>IF(InpOverride!M2921="",F_Inputs!M2921,InpOverride!M2921)</f>
        <v>0</v>
      </c>
    </row>
    <row r="2922" spans="1:13" x14ac:dyDescent="0.35">
      <c r="A2922" t="s">
        <v>147</v>
      </c>
      <c r="B2922" t="s">
        <v>304</v>
      </c>
      <c r="C2922" t="s">
        <v>305</v>
      </c>
      <c r="D2922" t="s">
        <v>186</v>
      </c>
      <c r="E2922" t="s">
        <v>292</v>
      </c>
      <c r="F2922" s="347">
        <f>IF(InpOverride!F2922="",F_Inputs!F2922,InpOverride!F2922)</f>
        <v>0</v>
      </c>
      <c r="G2922" s="347">
        <f>IF(InpOverride!G2922="",F_Inputs!G2922,InpOverride!G2922)</f>
        <v>0</v>
      </c>
      <c r="H2922" s="347">
        <f>IF(InpOverride!H2922="",F_Inputs!H2922,InpOverride!H2922)</f>
        <v>6.9444444444444397E-3</v>
      </c>
      <c r="I2922" s="347">
        <f>IF(InpOverride!I2922="",F_Inputs!I2922,InpOverride!I2922)</f>
        <v>2.18432420583442E-2</v>
      </c>
      <c r="J2922" s="347">
        <f>IF(InpOverride!J2922="",F_Inputs!J2922,InpOverride!J2922)</f>
        <v>0</v>
      </c>
      <c r="K2922" s="347">
        <f>IF(InpOverride!K2922="",F_Inputs!K2922,InpOverride!K2922)</f>
        <v>0</v>
      </c>
      <c r="L2922" s="347">
        <f>IF(InpOverride!L2922="",F_Inputs!L2922,InpOverride!L2922)</f>
        <v>0</v>
      </c>
      <c r="M2922" s="347">
        <f>IF(InpOverride!M2922="",F_Inputs!M2922,InpOverride!M2922)</f>
        <v>0</v>
      </c>
    </row>
    <row r="2923" spans="1:13" x14ac:dyDescent="0.35">
      <c r="A2923" t="s">
        <v>147</v>
      </c>
      <c r="B2923" t="s">
        <v>306</v>
      </c>
      <c r="C2923" t="s">
        <v>307</v>
      </c>
      <c r="D2923" t="s">
        <v>205</v>
      </c>
      <c r="E2923" t="s">
        <v>292</v>
      </c>
      <c r="F2923" s="347">
        <f>IF(InpOverride!F2923="",F_Inputs!F2923,InpOverride!F2923)</f>
        <v>0</v>
      </c>
      <c r="G2923" s="347">
        <f>IF(InpOverride!G2923="",F_Inputs!G2923,InpOverride!G2923)</f>
        <v>0</v>
      </c>
      <c r="H2923" s="347">
        <f>IF(InpOverride!H2923="",F_Inputs!H2923,InpOverride!H2923)</f>
        <v>0</v>
      </c>
      <c r="I2923" s="347" t="str">
        <f>IF(InpOverride!I2923="",F_Inputs!I2923,InpOverride!I2923)</f>
        <v>No</v>
      </c>
      <c r="J2923" s="347">
        <f>IF(InpOverride!J2923="",F_Inputs!J2923,InpOverride!J2923)</f>
        <v>0</v>
      </c>
      <c r="K2923" s="347">
        <f>IF(InpOverride!K2923="",F_Inputs!K2923,InpOverride!K2923)</f>
        <v>0</v>
      </c>
      <c r="L2923" s="347">
        <f>IF(InpOverride!L2923="",F_Inputs!L2923,InpOverride!L2923)</f>
        <v>0</v>
      </c>
      <c r="M2923" s="347">
        <f>IF(InpOverride!M2923="",F_Inputs!M2923,InpOverride!M2923)</f>
        <v>0</v>
      </c>
    </row>
    <row r="2924" spans="1:13" x14ac:dyDescent="0.35">
      <c r="A2924" t="s">
        <v>147</v>
      </c>
      <c r="B2924" t="s">
        <v>309</v>
      </c>
      <c r="C2924" t="s">
        <v>310</v>
      </c>
      <c r="D2924" t="s">
        <v>170</v>
      </c>
      <c r="E2924" t="s">
        <v>292</v>
      </c>
      <c r="F2924" s="347">
        <f>IF(InpOverride!F2924="",F_Inputs!F2924,InpOverride!F2924)</f>
        <v>0</v>
      </c>
      <c r="G2924" s="347">
        <f>IF(InpOverride!G2924="",F_Inputs!G2924,InpOverride!G2924)</f>
        <v>0</v>
      </c>
      <c r="H2924" s="347">
        <f>IF(InpOverride!H2924="",F_Inputs!H2924,InpOverride!H2924)</f>
        <v>0</v>
      </c>
      <c r="I2924" s="347">
        <f>IF(InpOverride!I2924="",F_Inputs!I2924,InpOverride!I2924)</f>
        <v>-3.0874999999999999</v>
      </c>
      <c r="J2924" s="347">
        <f>IF(InpOverride!J2924="",F_Inputs!J2924,InpOverride!J2924)</f>
        <v>0</v>
      </c>
      <c r="K2924" s="347">
        <f>IF(InpOverride!K2924="",F_Inputs!K2924,InpOverride!K2924)</f>
        <v>0</v>
      </c>
      <c r="L2924" s="347">
        <f>IF(InpOverride!L2924="",F_Inputs!L2924,InpOverride!L2924)</f>
        <v>0</v>
      </c>
      <c r="M2924" s="347">
        <f>IF(InpOverride!M2924="",F_Inputs!M2924,InpOverride!M2924)</f>
        <v>0</v>
      </c>
    </row>
    <row r="2925" spans="1:13" x14ac:dyDescent="0.35">
      <c r="A2925" t="s">
        <v>147</v>
      </c>
      <c r="B2925" t="s">
        <v>311</v>
      </c>
      <c r="C2925" t="s">
        <v>312</v>
      </c>
      <c r="D2925" t="s">
        <v>170</v>
      </c>
      <c r="E2925" t="s">
        <v>292</v>
      </c>
      <c r="F2925" s="347">
        <f>IF(InpOverride!F2925="",F_Inputs!F2925,InpOverride!F2925)</f>
        <v>0</v>
      </c>
      <c r="G2925" s="347">
        <f>IF(InpOverride!G2925="",F_Inputs!G2925,InpOverride!G2925)</f>
        <v>0</v>
      </c>
      <c r="H2925" s="347">
        <f>IF(InpOverride!H2925="",F_Inputs!H2925,InpOverride!H2925)</f>
        <v>0</v>
      </c>
      <c r="I2925" s="347">
        <f>IF(InpOverride!I2925="",F_Inputs!I2925,InpOverride!I2925)</f>
        <v>-7.0281000000000002</v>
      </c>
      <c r="J2925" s="347">
        <f>IF(InpOverride!J2925="",F_Inputs!J2925,InpOverride!J2925)</f>
        <v>0</v>
      </c>
      <c r="K2925" s="347">
        <f>IF(InpOverride!K2925="",F_Inputs!K2925,InpOverride!K2925)</f>
        <v>0</v>
      </c>
      <c r="L2925" s="347">
        <f>IF(InpOverride!L2925="",F_Inputs!L2925,InpOverride!L2925)</f>
        <v>0</v>
      </c>
      <c r="M2925" s="347">
        <f>IF(InpOverride!M2925="",F_Inputs!M2925,InpOverride!M2925)</f>
        <v>0</v>
      </c>
    </row>
    <row r="2926" spans="1:13" x14ac:dyDescent="0.35">
      <c r="A2926" t="s">
        <v>147</v>
      </c>
      <c r="B2926" t="s">
        <v>313</v>
      </c>
      <c r="C2926" t="s">
        <v>314</v>
      </c>
      <c r="D2926" t="s">
        <v>189</v>
      </c>
      <c r="E2926" t="s">
        <v>292</v>
      </c>
      <c r="F2926" s="347">
        <f>IF(InpOverride!F2926="",F_Inputs!F2926,InpOverride!F2926)</f>
        <v>0</v>
      </c>
      <c r="G2926" s="347">
        <f>IF(InpOverride!G2926="",F_Inputs!G2926,InpOverride!G2926)</f>
        <v>0</v>
      </c>
      <c r="H2926" s="347">
        <f>IF(InpOverride!H2926="",F_Inputs!H2926,InpOverride!H2926)</f>
        <v>94.5</v>
      </c>
      <c r="I2926" s="347">
        <f>IF(InpOverride!I2926="",F_Inputs!I2926,InpOverride!I2926)</f>
        <v>1.05152471083071</v>
      </c>
      <c r="J2926" s="347">
        <f>IF(InpOverride!J2926="",F_Inputs!J2926,InpOverride!J2926)</f>
        <v>0</v>
      </c>
      <c r="K2926" s="347">
        <f>IF(InpOverride!K2926="",F_Inputs!K2926,InpOverride!K2926)</f>
        <v>0</v>
      </c>
      <c r="L2926" s="347">
        <f>IF(InpOverride!L2926="",F_Inputs!L2926,InpOverride!L2926)</f>
        <v>0</v>
      </c>
      <c r="M2926" s="347">
        <f>IF(InpOverride!M2926="",F_Inputs!M2926,InpOverride!M2926)</f>
        <v>0</v>
      </c>
    </row>
    <row r="2927" spans="1:13" x14ac:dyDescent="0.35">
      <c r="A2927" t="s">
        <v>147</v>
      </c>
      <c r="B2927" t="s">
        <v>315</v>
      </c>
      <c r="C2927" t="s">
        <v>316</v>
      </c>
      <c r="D2927" t="s">
        <v>205</v>
      </c>
      <c r="E2927" t="s">
        <v>292</v>
      </c>
      <c r="F2927" s="347">
        <f>IF(InpOverride!F2927="",F_Inputs!F2927,InpOverride!F2927)</f>
        <v>0</v>
      </c>
      <c r="G2927" s="347">
        <f>IF(InpOverride!G2927="",F_Inputs!G2927,InpOverride!G2927)</f>
        <v>0</v>
      </c>
      <c r="H2927" s="347">
        <f>IF(InpOverride!H2927="",F_Inputs!H2927,InpOverride!H2927)</f>
        <v>0</v>
      </c>
      <c r="I2927" s="347" t="str">
        <f>IF(InpOverride!I2927="",F_Inputs!I2927,InpOverride!I2927)</f>
        <v>Yes</v>
      </c>
      <c r="J2927" s="347">
        <f>IF(InpOverride!J2927="",F_Inputs!J2927,InpOverride!J2927)</f>
        <v>0</v>
      </c>
      <c r="K2927" s="347">
        <f>IF(InpOverride!K2927="",F_Inputs!K2927,InpOverride!K2927)</f>
        <v>0</v>
      </c>
      <c r="L2927" s="347">
        <f>IF(InpOverride!L2927="",F_Inputs!L2927,InpOverride!L2927)</f>
        <v>0</v>
      </c>
      <c r="M2927" s="347">
        <f>IF(InpOverride!M2927="",F_Inputs!M2927,InpOverride!M2927)</f>
        <v>0</v>
      </c>
    </row>
    <row r="2928" spans="1:13" x14ac:dyDescent="0.35">
      <c r="A2928" t="s">
        <v>147</v>
      </c>
      <c r="B2928" t="s">
        <v>317</v>
      </c>
      <c r="C2928" t="s">
        <v>318</v>
      </c>
      <c r="D2928" t="s">
        <v>170</v>
      </c>
      <c r="E2928" t="s">
        <v>292</v>
      </c>
      <c r="F2928" s="347">
        <f>IF(InpOverride!F2928="",F_Inputs!F2928,InpOverride!F2928)</f>
        <v>0</v>
      </c>
      <c r="G2928" s="347">
        <f>IF(InpOverride!G2928="",F_Inputs!G2928,InpOverride!G2928)</f>
        <v>0</v>
      </c>
      <c r="H2928" s="347">
        <f>IF(InpOverride!H2928="",F_Inputs!H2928,InpOverride!H2928)</f>
        <v>0</v>
      </c>
      <c r="I2928" s="347">
        <f>IF(InpOverride!I2928="",F_Inputs!I2928,InpOverride!I2928)</f>
        <v>0.30320000000000003</v>
      </c>
      <c r="J2928" s="347">
        <f>IF(InpOverride!J2928="",F_Inputs!J2928,InpOverride!J2928)</f>
        <v>0</v>
      </c>
      <c r="K2928" s="347">
        <f>IF(InpOverride!K2928="",F_Inputs!K2928,InpOverride!K2928)</f>
        <v>0</v>
      </c>
      <c r="L2928" s="347">
        <f>IF(InpOverride!L2928="",F_Inputs!L2928,InpOverride!L2928)</f>
        <v>0</v>
      </c>
      <c r="M2928" s="347">
        <f>IF(InpOverride!M2928="",F_Inputs!M2928,InpOverride!M2928)</f>
        <v>0</v>
      </c>
    </row>
    <row r="2929" spans="1:13" x14ac:dyDescent="0.35">
      <c r="A2929" t="s">
        <v>147</v>
      </c>
      <c r="B2929" t="s">
        <v>319</v>
      </c>
      <c r="C2929" t="s">
        <v>320</v>
      </c>
      <c r="D2929" t="s">
        <v>170</v>
      </c>
      <c r="E2929" t="s">
        <v>292</v>
      </c>
      <c r="F2929" s="347">
        <f>IF(InpOverride!F2929="",F_Inputs!F2929,InpOverride!F2929)</f>
        <v>0</v>
      </c>
      <c r="G2929" s="347">
        <f>IF(InpOverride!G2929="",F_Inputs!G2929,InpOverride!G2929)</f>
        <v>0</v>
      </c>
      <c r="H2929" s="347">
        <f>IF(InpOverride!H2929="",F_Inputs!H2929,InpOverride!H2929)</f>
        <v>0</v>
      </c>
      <c r="I2929" s="347">
        <f>IF(InpOverride!I2929="",F_Inputs!I2929,InpOverride!I2929)</f>
        <v>2.5014000000000101</v>
      </c>
      <c r="J2929" s="347">
        <f>IF(InpOverride!J2929="",F_Inputs!J2929,InpOverride!J2929)</f>
        <v>0</v>
      </c>
      <c r="K2929" s="347">
        <f>IF(InpOverride!K2929="",F_Inputs!K2929,InpOverride!K2929)</f>
        <v>0</v>
      </c>
      <c r="L2929" s="347">
        <f>IF(InpOverride!L2929="",F_Inputs!L2929,InpOverride!L2929)</f>
        <v>0</v>
      </c>
      <c r="M2929" s="347">
        <f>IF(InpOverride!M2929="",F_Inputs!M2929,InpOverride!M2929)</f>
        <v>0</v>
      </c>
    </row>
    <row r="2930" spans="1:13" x14ac:dyDescent="0.35">
      <c r="A2930" t="s">
        <v>147</v>
      </c>
      <c r="B2930" t="s">
        <v>321</v>
      </c>
      <c r="C2930" t="s">
        <v>322</v>
      </c>
      <c r="D2930" t="s">
        <v>189</v>
      </c>
      <c r="E2930" t="s">
        <v>292</v>
      </c>
      <c r="F2930" s="347">
        <f>IF(InpOverride!F2930="",F_Inputs!F2930,InpOverride!F2930)</f>
        <v>0</v>
      </c>
      <c r="G2930" s="347">
        <f>IF(InpOverride!G2930="",F_Inputs!G2930,InpOverride!G2930)</f>
        <v>0</v>
      </c>
      <c r="H2930" s="347">
        <f>IF(InpOverride!H2930="",F_Inputs!H2930,InpOverride!H2930)</f>
        <v>143.1</v>
      </c>
      <c r="I2930" s="347">
        <f>IF(InpOverride!I2930="",F_Inputs!I2930,InpOverride!I2930)</f>
        <v>-5.1388888888888902</v>
      </c>
      <c r="J2930" s="347">
        <f>IF(InpOverride!J2930="",F_Inputs!J2930,InpOverride!J2930)</f>
        <v>0</v>
      </c>
      <c r="K2930" s="347">
        <f>IF(InpOverride!K2930="",F_Inputs!K2930,InpOverride!K2930)</f>
        <v>0</v>
      </c>
      <c r="L2930" s="347">
        <f>IF(InpOverride!L2930="",F_Inputs!L2930,InpOverride!L2930)</f>
        <v>0</v>
      </c>
      <c r="M2930" s="347">
        <f>IF(InpOverride!M2930="",F_Inputs!M2930,InpOverride!M2930)</f>
        <v>0</v>
      </c>
    </row>
    <row r="2931" spans="1:13" x14ac:dyDescent="0.35">
      <c r="A2931" t="s">
        <v>147</v>
      </c>
      <c r="B2931" t="s">
        <v>323</v>
      </c>
      <c r="C2931" t="s">
        <v>324</v>
      </c>
      <c r="D2931" t="s">
        <v>205</v>
      </c>
      <c r="E2931" t="s">
        <v>292</v>
      </c>
      <c r="F2931" s="347">
        <f>IF(InpOverride!F2931="",F_Inputs!F2931,InpOverride!F2931)</f>
        <v>0</v>
      </c>
      <c r="G2931" s="347">
        <f>IF(InpOverride!G2931="",F_Inputs!G2931,InpOverride!G2931)</f>
        <v>0</v>
      </c>
      <c r="H2931" s="347">
        <f>IF(InpOverride!H2931="",F_Inputs!H2931,InpOverride!H2931)</f>
        <v>0</v>
      </c>
      <c r="I2931" s="347" t="str">
        <f>IF(InpOverride!I2931="",F_Inputs!I2931,InpOverride!I2931)</f>
        <v>No</v>
      </c>
      <c r="J2931" s="347">
        <f>IF(InpOverride!J2931="",F_Inputs!J2931,InpOverride!J2931)</f>
        <v>0</v>
      </c>
      <c r="K2931" s="347">
        <f>IF(InpOverride!K2931="",F_Inputs!K2931,InpOverride!K2931)</f>
        <v>0</v>
      </c>
      <c r="L2931" s="347">
        <f>IF(InpOverride!L2931="",F_Inputs!L2931,InpOverride!L2931)</f>
        <v>0</v>
      </c>
      <c r="M2931" s="347">
        <f>IF(InpOverride!M2931="",F_Inputs!M2931,InpOverride!M2931)</f>
        <v>0</v>
      </c>
    </row>
    <row r="2932" spans="1:13" x14ac:dyDescent="0.35">
      <c r="A2932" t="s">
        <v>147</v>
      </c>
      <c r="B2932" t="s">
        <v>325</v>
      </c>
      <c r="C2932" t="s">
        <v>326</v>
      </c>
      <c r="D2932" t="s">
        <v>170</v>
      </c>
      <c r="E2932" t="s">
        <v>292</v>
      </c>
      <c r="F2932" s="347">
        <f>IF(InpOverride!F2932="",F_Inputs!F2932,InpOverride!F2932)</f>
        <v>0</v>
      </c>
      <c r="G2932" s="347">
        <f>IF(InpOverride!G2932="",F_Inputs!G2932,InpOverride!G2932)</f>
        <v>0</v>
      </c>
      <c r="H2932" s="347">
        <f>IF(InpOverride!H2932="",F_Inputs!H2932,InpOverride!H2932)</f>
        <v>0</v>
      </c>
      <c r="I2932" s="347">
        <f>IF(InpOverride!I2932="",F_Inputs!I2932,InpOverride!I2932)</f>
        <v>-1.224</v>
      </c>
      <c r="J2932" s="347">
        <f>IF(InpOverride!J2932="",F_Inputs!J2932,InpOverride!J2932)</f>
        <v>0</v>
      </c>
      <c r="K2932" s="347">
        <f>IF(InpOverride!K2932="",F_Inputs!K2932,InpOverride!K2932)</f>
        <v>0</v>
      </c>
      <c r="L2932" s="347">
        <f>IF(InpOverride!L2932="",F_Inputs!L2932,InpOverride!L2932)</f>
        <v>0</v>
      </c>
      <c r="M2932" s="347">
        <f>IF(InpOverride!M2932="",F_Inputs!M2932,InpOverride!M2932)</f>
        <v>0</v>
      </c>
    </row>
    <row r="2933" spans="1:13" x14ac:dyDescent="0.35">
      <c r="A2933" t="s">
        <v>147</v>
      </c>
      <c r="B2933" t="s">
        <v>327</v>
      </c>
      <c r="C2933" t="s">
        <v>328</v>
      </c>
      <c r="D2933" t="s">
        <v>170</v>
      </c>
      <c r="E2933" t="s">
        <v>292</v>
      </c>
      <c r="F2933" s="347">
        <f>IF(InpOverride!F2933="",F_Inputs!F2933,InpOverride!F2933)</f>
        <v>0</v>
      </c>
      <c r="G2933" s="347">
        <f>IF(InpOverride!G2933="",F_Inputs!G2933,InpOverride!G2933)</f>
        <v>0</v>
      </c>
      <c r="H2933" s="347">
        <f>IF(InpOverride!H2933="",F_Inputs!H2933,InpOverride!H2933)</f>
        <v>0</v>
      </c>
      <c r="I2933" s="347" t="str">
        <f>IF(InpOverride!I2933="",F_Inputs!I2933,InpOverride!I2933)</f>
        <v>N/A</v>
      </c>
      <c r="J2933" s="347">
        <f>IF(InpOverride!J2933="",F_Inputs!J2933,InpOverride!J2933)</f>
        <v>0</v>
      </c>
      <c r="K2933" s="347">
        <f>IF(InpOverride!K2933="",F_Inputs!K2933,InpOverride!K2933)</f>
        <v>0</v>
      </c>
      <c r="L2933" s="347">
        <f>IF(InpOverride!L2933="",F_Inputs!L2933,InpOverride!L2933)</f>
        <v>0</v>
      </c>
      <c r="M2933" s="347">
        <f>IF(InpOverride!M2933="",F_Inputs!M2933,InpOverride!M2933)</f>
        <v>0</v>
      </c>
    </row>
    <row r="2934" spans="1:13" x14ac:dyDescent="0.35">
      <c r="A2934" t="s">
        <v>147</v>
      </c>
      <c r="B2934" t="s">
        <v>329</v>
      </c>
      <c r="C2934" t="s">
        <v>330</v>
      </c>
      <c r="D2934" t="s">
        <v>188</v>
      </c>
      <c r="E2934" t="s">
        <v>292</v>
      </c>
      <c r="F2934" s="347">
        <f>IF(InpOverride!F2934="",F_Inputs!F2934,InpOverride!F2934)</f>
        <v>0</v>
      </c>
      <c r="G2934" s="347">
        <f>IF(InpOverride!G2934="",F_Inputs!G2934,InpOverride!G2934)</f>
        <v>0</v>
      </c>
      <c r="H2934" s="347">
        <f>IF(InpOverride!H2934="",F_Inputs!H2934,InpOverride!H2934)</f>
        <v>155.1</v>
      </c>
      <c r="I2934" s="347">
        <f>IF(InpOverride!I2934="",F_Inputs!I2934,InpOverride!I2934)</f>
        <v>188.57924357680963</v>
      </c>
      <c r="J2934" s="347">
        <f>IF(InpOverride!J2934="",F_Inputs!J2934,InpOverride!J2934)</f>
        <v>0</v>
      </c>
      <c r="K2934" s="347">
        <f>IF(InpOverride!K2934="",F_Inputs!K2934,InpOverride!K2934)</f>
        <v>0</v>
      </c>
      <c r="L2934" s="347">
        <f>IF(InpOverride!L2934="",F_Inputs!L2934,InpOverride!L2934)</f>
        <v>0</v>
      </c>
      <c r="M2934" s="347">
        <f>IF(InpOverride!M2934="",F_Inputs!M2934,InpOverride!M2934)</f>
        <v>0</v>
      </c>
    </row>
    <row r="2935" spans="1:13" x14ac:dyDescent="0.35">
      <c r="A2935" t="s">
        <v>147</v>
      </c>
      <c r="B2935" t="s">
        <v>331</v>
      </c>
      <c r="C2935" t="s">
        <v>332</v>
      </c>
      <c r="D2935" t="s">
        <v>205</v>
      </c>
      <c r="E2935" t="s">
        <v>292</v>
      </c>
      <c r="F2935" s="347">
        <f>IF(InpOverride!F2935="",F_Inputs!F2935,InpOverride!F2935)</f>
        <v>0</v>
      </c>
      <c r="G2935" s="347">
        <f>IF(InpOverride!G2935="",F_Inputs!G2935,InpOverride!G2935)</f>
        <v>0</v>
      </c>
      <c r="H2935" s="347">
        <f>IF(InpOverride!H2935="",F_Inputs!H2935,InpOverride!H2935)</f>
        <v>0</v>
      </c>
      <c r="I2935" s="347" t="str">
        <f>IF(InpOverride!I2935="",F_Inputs!I2935,InpOverride!I2935)</f>
        <v>No</v>
      </c>
      <c r="J2935" s="347">
        <f>IF(InpOverride!J2935="",F_Inputs!J2935,InpOverride!J2935)</f>
        <v>0</v>
      </c>
      <c r="K2935" s="347">
        <f>IF(InpOverride!K2935="",F_Inputs!K2935,InpOverride!K2935)</f>
        <v>0</v>
      </c>
      <c r="L2935" s="347">
        <f>IF(InpOverride!L2935="",F_Inputs!L2935,InpOverride!L2935)</f>
        <v>0</v>
      </c>
      <c r="M2935" s="347">
        <f>IF(InpOverride!M2935="",F_Inputs!M2935,InpOverride!M2935)</f>
        <v>0</v>
      </c>
    </row>
    <row r="2936" spans="1:13" x14ac:dyDescent="0.35">
      <c r="A2936" t="s">
        <v>147</v>
      </c>
      <c r="B2936" t="s">
        <v>333</v>
      </c>
      <c r="C2936" t="s">
        <v>334</v>
      </c>
      <c r="D2936" t="s">
        <v>170</v>
      </c>
      <c r="E2936" t="s">
        <v>292</v>
      </c>
      <c r="F2936" s="347">
        <f>IF(InpOverride!F2936="",F_Inputs!F2936,InpOverride!F2936)</f>
        <v>0</v>
      </c>
      <c r="G2936" s="347">
        <f>IF(InpOverride!G2936="",F_Inputs!G2936,InpOverride!G2936)</f>
        <v>0</v>
      </c>
      <c r="H2936" s="347">
        <f>IF(InpOverride!H2936="",F_Inputs!H2936,InpOverride!H2936)</f>
        <v>0</v>
      </c>
      <c r="I2936" s="347">
        <f>IF(InpOverride!I2936="",F_Inputs!I2936,InpOverride!I2936)</f>
        <v>-1.0289999999999992</v>
      </c>
      <c r="J2936" s="347">
        <f>IF(InpOverride!J2936="",F_Inputs!J2936,InpOverride!J2936)</f>
        <v>0</v>
      </c>
      <c r="K2936" s="347">
        <f>IF(InpOverride!K2936="",F_Inputs!K2936,InpOverride!K2936)</f>
        <v>0</v>
      </c>
      <c r="L2936" s="347">
        <f>IF(InpOverride!L2936="",F_Inputs!L2936,InpOverride!L2936)</f>
        <v>0</v>
      </c>
      <c r="M2936" s="347">
        <f>IF(InpOverride!M2936="",F_Inputs!M2936,InpOverride!M2936)</f>
        <v>0</v>
      </c>
    </row>
    <row r="2937" spans="1:13" x14ac:dyDescent="0.35">
      <c r="A2937" t="s">
        <v>147</v>
      </c>
      <c r="B2937" t="s">
        <v>335</v>
      </c>
      <c r="C2937" t="s">
        <v>336</v>
      </c>
      <c r="D2937" t="s">
        <v>170</v>
      </c>
      <c r="E2937" t="s">
        <v>292</v>
      </c>
      <c r="F2937" s="347">
        <f>IF(InpOverride!F2937="",F_Inputs!F2937,InpOverride!F2937)</f>
        <v>0</v>
      </c>
      <c r="G2937" s="347">
        <f>IF(InpOverride!G2937="",F_Inputs!G2937,InpOverride!G2937)</f>
        <v>0</v>
      </c>
      <c r="H2937" s="347">
        <f>IF(InpOverride!H2937="",F_Inputs!H2937,InpOverride!H2937)</f>
        <v>0</v>
      </c>
      <c r="I2937" s="347">
        <f>IF(InpOverride!I2937="",F_Inputs!I2937,InpOverride!I2937)</f>
        <v>-4.9316778569353303</v>
      </c>
      <c r="J2937" s="347">
        <f>IF(InpOverride!J2937="",F_Inputs!J2937,InpOverride!J2937)</f>
        <v>0</v>
      </c>
      <c r="K2937" s="347">
        <f>IF(InpOverride!K2937="",F_Inputs!K2937,InpOverride!K2937)</f>
        <v>0</v>
      </c>
      <c r="L2937" s="347">
        <f>IF(InpOverride!L2937="",F_Inputs!L2937,InpOverride!L2937)</f>
        <v>0</v>
      </c>
      <c r="M2937" s="347">
        <f>IF(InpOverride!M2937="",F_Inputs!M2937,InpOverride!M2937)</f>
        <v>0</v>
      </c>
    </row>
    <row r="2938" spans="1:13" x14ac:dyDescent="0.35">
      <c r="A2938" t="s">
        <v>147</v>
      </c>
      <c r="B2938" t="s">
        <v>337</v>
      </c>
      <c r="C2938" t="s">
        <v>338</v>
      </c>
      <c r="D2938" t="s">
        <v>189</v>
      </c>
      <c r="E2938" t="s">
        <v>292</v>
      </c>
      <c r="F2938" s="347">
        <f>IF(InpOverride!F2938="",F_Inputs!F2938,InpOverride!F2938)</f>
        <v>0</v>
      </c>
      <c r="G2938" s="347">
        <f>IF(InpOverride!G2938="",F_Inputs!G2938,InpOverride!G2938)</f>
        <v>0</v>
      </c>
      <c r="H2938" s="347">
        <f>IF(InpOverride!H2938="",F_Inputs!H2938,InpOverride!H2938)</f>
        <v>4</v>
      </c>
      <c r="I2938" s="347">
        <f>IF(InpOverride!I2938="",F_Inputs!I2938,InpOverride!I2938)</f>
        <v>3.0934675033865</v>
      </c>
      <c r="J2938" s="347">
        <f>IF(InpOverride!J2938="",F_Inputs!J2938,InpOverride!J2938)</f>
        <v>0</v>
      </c>
      <c r="K2938" s="347">
        <f>IF(InpOverride!K2938="",F_Inputs!K2938,InpOverride!K2938)</f>
        <v>0</v>
      </c>
      <c r="L2938" s="347">
        <f>IF(InpOverride!L2938="",F_Inputs!L2938,InpOverride!L2938)</f>
        <v>0</v>
      </c>
      <c r="M2938" s="347">
        <f>IF(InpOverride!M2938="",F_Inputs!M2938,InpOverride!M2938)</f>
        <v>0</v>
      </c>
    </row>
    <row r="2939" spans="1:13" x14ac:dyDescent="0.35">
      <c r="A2939" t="s">
        <v>147</v>
      </c>
      <c r="B2939" t="s">
        <v>339</v>
      </c>
      <c r="C2939" t="s">
        <v>340</v>
      </c>
      <c r="D2939" t="s">
        <v>205</v>
      </c>
      <c r="E2939" t="s">
        <v>292</v>
      </c>
      <c r="F2939" s="347">
        <f>IF(InpOverride!F2939="",F_Inputs!F2939,InpOverride!F2939)</f>
        <v>0</v>
      </c>
      <c r="G2939" s="347">
        <f>IF(InpOverride!G2939="",F_Inputs!G2939,InpOverride!G2939)</f>
        <v>0</v>
      </c>
      <c r="H2939" s="347">
        <f>IF(InpOverride!H2939="",F_Inputs!H2939,InpOverride!H2939)</f>
        <v>0</v>
      </c>
      <c r="I2939" s="347" t="str">
        <f>IF(InpOverride!I2939="",F_Inputs!I2939,InpOverride!I2939)</f>
        <v>Yes</v>
      </c>
      <c r="J2939" s="347">
        <f>IF(InpOverride!J2939="",F_Inputs!J2939,InpOverride!J2939)</f>
        <v>0</v>
      </c>
      <c r="K2939" s="347">
        <f>IF(InpOverride!K2939="",F_Inputs!K2939,InpOverride!K2939)</f>
        <v>0</v>
      </c>
      <c r="L2939" s="347">
        <f>IF(InpOverride!L2939="",F_Inputs!L2939,InpOverride!L2939)</f>
        <v>0</v>
      </c>
      <c r="M2939" s="347">
        <f>IF(InpOverride!M2939="",F_Inputs!M2939,InpOverride!M2939)</f>
        <v>0</v>
      </c>
    </row>
    <row r="2940" spans="1:13" x14ac:dyDescent="0.35">
      <c r="A2940" t="s">
        <v>147</v>
      </c>
      <c r="B2940" t="s">
        <v>341</v>
      </c>
      <c r="C2940" t="s">
        <v>342</v>
      </c>
      <c r="D2940" t="s">
        <v>170</v>
      </c>
      <c r="E2940" t="s">
        <v>292</v>
      </c>
      <c r="F2940" s="347">
        <f>IF(InpOverride!F2940="",F_Inputs!F2940,InpOverride!F2940)</f>
        <v>0</v>
      </c>
      <c r="G2940" s="347">
        <f>IF(InpOverride!G2940="",F_Inputs!G2940,InpOverride!G2940)</f>
        <v>0</v>
      </c>
      <c r="H2940" s="347">
        <f>IF(InpOverride!H2940="",F_Inputs!H2940,InpOverride!H2940)</f>
        <v>0</v>
      </c>
      <c r="I2940" s="347">
        <f>IF(InpOverride!I2940="",F_Inputs!I2940,InpOverride!I2940)</f>
        <v>0</v>
      </c>
      <c r="J2940" s="347">
        <f>IF(InpOverride!J2940="",F_Inputs!J2940,InpOverride!J2940)</f>
        <v>0</v>
      </c>
      <c r="K2940" s="347">
        <f>IF(InpOverride!K2940="",F_Inputs!K2940,InpOverride!K2940)</f>
        <v>0</v>
      </c>
      <c r="L2940" s="347">
        <f>IF(InpOverride!L2940="",F_Inputs!L2940,InpOverride!L2940)</f>
        <v>0</v>
      </c>
      <c r="M2940" s="347">
        <f>IF(InpOverride!M2940="",F_Inputs!M2940,InpOverride!M2940)</f>
        <v>0</v>
      </c>
    </row>
    <row r="2941" spans="1:13" x14ac:dyDescent="0.35">
      <c r="A2941" t="s">
        <v>147</v>
      </c>
      <c r="B2941" t="s">
        <v>343</v>
      </c>
      <c r="C2941" t="s">
        <v>344</v>
      </c>
      <c r="D2941" t="s">
        <v>170</v>
      </c>
      <c r="E2941" t="s">
        <v>292</v>
      </c>
      <c r="F2941" s="347">
        <f>IF(InpOverride!F2941="",F_Inputs!F2941,InpOverride!F2941)</f>
        <v>0</v>
      </c>
      <c r="G2941" s="347">
        <f>IF(InpOverride!G2941="",F_Inputs!G2941,InpOverride!G2941)</f>
        <v>0</v>
      </c>
      <c r="H2941" s="347">
        <f>IF(InpOverride!H2941="",F_Inputs!H2941,InpOverride!H2941)</f>
        <v>0</v>
      </c>
      <c r="I2941" s="347">
        <f>IF(InpOverride!I2941="",F_Inputs!I2941,InpOverride!I2941)</f>
        <v>-0.86250000000000004</v>
      </c>
      <c r="J2941" s="347">
        <f>IF(InpOverride!J2941="",F_Inputs!J2941,InpOverride!J2941)</f>
        <v>0</v>
      </c>
      <c r="K2941" s="347">
        <f>IF(InpOverride!K2941="",F_Inputs!K2941,InpOverride!K2941)</f>
        <v>0</v>
      </c>
      <c r="L2941" s="347">
        <f>IF(InpOverride!L2941="",F_Inputs!L2941,InpOverride!L2941)</f>
        <v>0</v>
      </c>
      <c r="M2941" s="347">
        <f>IF(InpOverride!M2941="",F_Inputs!M2941,InpOverride!M2941)</f>
        <v>0</v>
      </c>
    </row>
    <row r="2942" spans="1:13" x14ac:dyDescent="0.35">
      <c r="A2942" t="s">
        <v>147</v>
      </c>
      <c r="B2942" t="s">
        <v>345</v>
      </c>
      <c r="C2942" t="s">
        <v>346</v>
      </c>
      <c r="D2942" t="s">
        <v>188</v>
      </c>
      <c r="E2942" t="s">
        <v>292</v>
      </c>
      <c r="F2942" s="347">
        <f>IF(InpOverride!F2942="",F_Inputs!F2942,InpOverride!F2942)</f>
        <v>0</v>
      </c>
      <c r="G2942" s="347">
        <f>IF(InpOverride!G2942="",F_Inputs!G2942,InpOverride!G2942)</f>
        <v>0</v>
      </c>
      <c r="H2942" s="347">
        <f>IF(InpOverride!H2942="",F_Inputs!H2942,InpOverride!H2942)</f>
        <v>0</v>
      </c>
      <c r="I2942" s="347">
        <f>IF(InpOverride!I2942="",F_Inputs!I2942,InpOverride!I2942)</f>
        <v>64.705882352941202</v>
      </c>
      <c r="J2942" s="347">
        <f>IF(InpOverride!J2942="",F_Inputs!J2942,InpOverride!J2942)</f>
        <v>0</v>
      </c>
      <c r="K2942" s="347">
        <f>IF(InpOverride!K2942="",F_Inputs!K2942,InpOverride!K2942)</f>
        <v>0</v>
      </c>
      <c r="L2942" s="347">
        <f>IF(InpOverride!L2942="",F_Inputs!L2942,InpOverride!L2942)</f>
        <v>0</v>
      </c>
      <c r="M2942" s="347">
        <f>IF(InpOverride!M2942="",F_Inputs!M2942,InpOverride!M2942)</f>
        <v>0</v>
      </c>
    </row>
    <row r="2943" spans="1:13" x14ac:dyDescent="0.35">
      <c r="A2943" t="s">
        <v>147</v>
      </c>
      <c r="B2943" t="s">
        <v>347</v>
      </c>
      <c r="C2943" t="s">
        <v>348</v>
      </c>
      <c r="D2943" t="s">
        <v>188</v>
      </c>
      <c r="E2943" t="s">
        <v>292</v>
      </c>
      <c r="F2943" s="347">
        <f>IF(InpOverride!F2943="",F_Inputs!F2943,InpOverride!F2943)</f>
        <v>0</v>
      </c>
      <c r="G2943" s="347">
        <f>IF(InpOverride!G2943="",F_Inputs!G2943,InpOverride!G2943)</f>
        <v>0</v>
      </c>
      <c r="H2943" s="347">
        <f>IF(InpOverride!H2943="",F_Inputs!H2943,InpOverride!H2943)</f>
        <v>0</v>
      </c>
      <c r="I2943" s="347">
        <f>IF(InpOverride!I2943="",F_Inputs!I2943,InpOverride!I2943)</f>
        <v>63.157894736842103</v>
      </c>
      <c r="J2943" s="347">
        <f>IF(InpOverride!J2943="",F_Inputs!J2943,InpOverride!J2943)</f>
        <v>0</v>
      </c>
      <c r="K2943" s="347">
        <f>IF(InpOverride!K2943="",F_Inputs!K2943,InpOverride!K2943)</f>
        <v>0</v>
      </c>
      <c r="L2943" s="347">
        <f>IF(InpOverride!L2943="",F_Inputs!L2943,InpOverride!L2943)</f>
        <v>0</v>
      </c>
      <c r="M2943" s="347">
        <f>IF(InpOverride!M2943="",F_Inputs!M2943,InpOverride!M2943)</f>
        <v>0</v>
      </c>
    </row>
    <row r="2944" spans="1:13" x14ac:dyDescent="0.35">
      <c r="A2944" t="s">
        <v>147</v>
      </c>
      <c r="B2944" t="s">
        <v>349</v>
      </c>
      <c r="C2944" t="s">
        <v>350</v>
      </c>
      <c r="D2944" t="s">
        <v>188</v>
      </c>
      <c r="E2944" t="s">
        <v>292</v>
      </c>
      <c r="F2944" s="347">
        <f>IF(InpOverride!F2944="",F_Inputs!F2944,InpOverride!F2944)</f>
        <v>0</v>
      </c>
      <c r="G2944" s="347">
        <f>IF(InpOverride!G2944="",F_Inputs!G2944,InpOverride!G2944)</f>
        <v>0</v>
      </c>
      <c r="H2944" s="347">
        <f>IF(InpOverride!H2944="",F_Inputs!H2944,InpOverride!H2944)</f>
        <v>0</v>
      </c>
      <c r="I2944" s="347">
        <f>IF(InpOverride!I2944="",F_Inputs!I2944,InpOverride!I2944)</f>
        <v>0</v>
      </c>
      <c r="J2944" s="347">
        <f>IF(InpOverride!J2944="",F_Inputs!J2944,InpOverride!J2944)</f>
        <v>0</v>
      </c>
      <c r="K2944" s="347">
        <f>IF(InpOverride!K2944="",F_Inputs!K2944,InpOverride!K2944)</f>
        <v>0</v>
      </c>
      <c r="L2944" s="347">
        <f>IF(InpOverride!L2944="",F_Inputs!L2944,InpOverride!L2944)</f>
        <v>0</v>
      </c>
      <c r="M2944" s="347">
        <f>IF(InpOverride!M2944="",F_Inputs!M2944,InpOverride!M2944)</f>
        <v>0</v>
      </c>
    </row>
    <row r="2945" spans="1:13" x14ac:dyDescent="0.35">
      <c r="A2945" t="s">
        <v>147</v>
      </c>
      <c r="B2945" t="s">
        <v>351</v>
      </c>
      <c r="C2945" t="s">
        <v>352</v>
      </c>
      <c r="D2945" t="s">
        <v>205</v>
      </c>
      <c r="E2945" t="s">
        <v>292</v>
      </c>
      <c r="F2945" s="347">
        <f>IF(InpOverride!F2945="",F_Inputs!F2945,InpOverride!F2945)</f>
        <v>0</v>
      </c>
      <c r="G2945" s="347">
        <f>IF(InpOverride!G2945="",F_Inputs!G2945,InpOverride!G2945)</f>
        <v>0</v>
      </c>
      <c r="H2945" s="347">
        <f>IF(InpOverride!H2945="",F_Inputs!H2945,InpOverride!H2945)</f>
        <v>0</v>
      </c>
      <c r="I2945" s="347">
        <f>IF(InpOverride!I2945="",F_Inputs!I2945,InpOverride!I2945)</f>
        <v>0</v>
      </c>
      <c r="J2945" s="347">
        <f>IF(InpOverride!J2945="",F_Inputs!J2945,InpOverride!J2945)</f>
        <v>0</v>
      </c>
      <c r="K2945" s="347">
        <f>IF(InpOverride!K2945="",F_Inputs!K2945,InpOverride!K2945)</f>
        <v>0</v>
      </c>
      <c r="L2945" s="347">
        <f>IF(InpOverride!L2945="",F_Inputs!L2945,InpOverride!L2945)</f>
        <v>0</v>
      </c>
      <c r="M2945" s="347">
        <f>IF(InpOverride!M2945="",F_Inputs!M2945,InpOverride!M2945)</f>
        <v>0</v>
      </c>
    </row>
    <row r="2946" spans="1:13" x14ac:dyDescent="0.35">
      <c r="A2946" t="s">
        <v>147</v>
      </c>
      <c r="B2946" t="s">
        <v>353</v>
      </c>
      <c r="C2946" t="s">
        <v>354</v>
      </c>
      <c r="D2946" t="s">
        <v>170</v>
      </c>
      <c r="E2946" t="s">
        <v>292</v>
      </c>
      <c r="F2946" s="347">
        <f>IF(InpOverride!F2946="",F_Inputs!F2946,InpOverride!F2946)</f>
        <v>0</v>
      </c>
      <c r="G2946" s="347">
        <f>IF(InpOverride!G2946="",F_Inputs!G2946,InpOverride!G2946)</f>
        <v>0</v>
      </c>
      <c r="H2946" s="347">
        <f>IF(InpOverride!H2946="",F_Inputs!H2946,InpOverride!H2946)</f>
        <v>0</v>
      </c>
      <c r="I2946" s="347">
        <f>IF(InpOverride!I2946="",F_Inputs!I2946,InpOverride!I2946)</f>
        <v>0</v>
      </c>
      <c r="J2946" s="347">
        <f>IF(InpOverride!J2946="",F_Inputs!J2946,InpOverride!J2946)</f>
        <v>0</v>
      </c>
      <c r="K2946" s="347">
        <f>IF(InpOverride!K2946="",F_Inputs!K2946,InpOverride!K2946)</f>
        <v>0</v>
      </c>
      <c r="L2946" s="347">
        <f>IF(InpOverride!L2946="",F_Inputs!L2946,InpOverride!L2946)</f>
        <v>0</v>
      </c>
      <c r="M2946" s="347">
        <f>IF(InpOverride!M2946="",F_Inputs!M2946,InpOverride!M2946)</f>
        <v>0</v>
      </c>
    </row>
    <row r="2947" spans="1:13" x14ac:dyDescent="0.35">
      <c r="A2947" t="s">
        <v>147</v>
      </c>
      <c r="B2947" t="s">
        <v>355</v>
      </c>
      <c r="C2947" t="s">
        <v>356</v>
      </c>
      <c r="D2947" t="s">
        <v>170</v>
      </c>
      <c r="E2947" t="s">
        <v>292</v>
      </c>
      <c r="F2947" s="347">
        <f>IF(InpOverride!F2947="",F_Inputs!F2947,InpOverride!F2947)</f>
        <v>0</v>
      </c>
      <c r="G2947" s="347">
        <f>IF(InpOverride!G2947="",F_Inputs!G2947,InpOverride!G2947)</f>
        <v>0</v>
      </c>
      <c r="H2947" s="347">
        <f>IF(InpOverride!H2947="",F_Inputs!H2947,InpOverride!H2947)</f>
        <v>0</v>
      </c>
      <c r="I2947" s="347">
        <f>IF(InpOverride!I2947="",F_Inputs!I2947,InpOverride!I2947)</f>
        <v>0</v>
      </c>
      <c r="J2947" s="347">
        <f>IF(InpOverride!J2947="",F_Inputs!J2947,InpOverride!J2947)</f>
        <v>0</v>
      </c>
      <c r="K2947" s="347">
        <f>IF(InpOverride!K2947="",F_Inputs!K2947,InpOverride!K2947)</f>
        <v>0</v>
      </c>
      <c r="L2947" s="347">
        <f>IF(InpOverride!L2947="",F_Inputs!L2947,InpOverride!L2947)</f>
        <v>0</v>
      </c>
      <c r="M2947" s="347">
        <f>IF(InpOverride!M2947="",F_Inputs!M2947,InpOverride!M2947)</f>
        <v>0</v>
      </c>
    </row>
    <row r="2948" spans="1:13" x14ac:dyDescent="0.35">
      <c r="A2948" t="s">
        <v>147</v>
      </c>
      <c r="B2948" t="s">
        <v>357</v>
      </c>
      <c r="C2948" t="s">
        <v>358</v>
      </c>
      <c r="D2948" t="s">
        <v>188</v>
      </c>
      <c r="E2948" t="s">
        <v>292</v>
      </c>
      <c r="F2948" s="347">
        <f>IF(InpOverride!F2948="",F_Inputs!F2948,InpOverride!F2948)</f>
        <v>0</v>
      </c>
      <c r="G2948" s="347">
        <f>IF(InpOverride!G2948="",F_Inputs!G2948,InpOverride!G2948)</f>
        <v>0</v>
      </c>
      <c r="H2948" s="347">
        <f>IF(InpOverride!H2948="",F_Inputs!H2948,InpOverride!H2948)</f>
        <v>0</v>
      </c>
      <c r="I2948" s="347">
        <f>IF(InpOverride!I2948="",F_Inputs!I2948,InpOverride!I2948)</f>
        <v>0</v>
      </c>
      <c r="J2948" s="347">
        <f>IF(InpOverride!J2948="",F_Inputs!J2948,InpOverride!J2948)</f>
        <v>0</v>
      </c>
      <c r="K2948" s="347">
        <f>IF(InpOverride!K2948="",F_Inputs!K2948,InpOverride!K2948)</f>
        <v>0</v>
      </c>
      <c r="L2948" s="347">
        <f>IF(InpOverride!L2948="",F_Inputs!L2948,InpOverride!L2948)</f>
        <v>0</v>
      </c>
      <c r="M2948" s="347">
        <f>IF(InpOverride!M2948="",F_Inputs!M2948,InpOverride!M2948)</f>
        <v>0</v>
      </c>
    </row>
    <row r="2949" spans="1:13" x14ac:dyDescent="0.35">
      <c r="A2949" t="s">
        <v>147</v>
      </c>
      <c r="B2949" t="s">
        <v>359</v>
      </c>
      <c r="C2949" t="s">
        <v>360</v>
      </c>
      <c r="D2949" t="s">
        <v>205</v>
      </c>
      <c r="E2949" t="s">
        <v>292</v>
      </c>
      <c r="F2949" s="347">
        <f>IF(InpOverride!F2949="",F_Inputs!F2949,InpOverride!F2949)</f>
        <v>0</v>
      </c>
      <c r="G2949" s="347">
        <f>IF(InpOverride!G2949="",F_Inputs!G2949,InpOverride!G2949)</f>
        <v>0</v>
      </c>
      <c r="H2949" s="347">
        <f>IF(InpOverride!H2949="",F_Inputs!H2949,InpOverride!H2949)</f>
        <v>0</v>
      </c>
      <c r="I2949" s="347">
        <f>IF(InpOverride!I2949="",F_Inputs!I2949,InpOverride!I2949)</f>
        <v>0</v>
      </c>
      <c r="J2949" s="347">
        <f>IF(InpOverride!J2949="",F_Inputs!J2949,InpOverride!J2949)</f>
        <v>0</v>
      </c>
      <c r="K2949" s="347">
        <f>IF(InpOverride!K2949="",F_Inputs!K2949,InpOverride!K2949)</f>
        <v>0</v>
      </c>
      <c r="L2949" s="347">
        <f>IF(InpOverride!L2949="",F_Inputs!L2949,InpOverride!L2949)</f>
        <v>0</v>
      </c>
      <c r="M2949" s="347">
        <f>IF(InpOverride!M2949="",F_Inputs!M2949,InpOverride!M2949)</f>
        <v>0</v>
      </c>
    </row>
    <row r="2950" spans="1:13" x14ac:dyDescent="0.35">
      <c r="A2950" t="s">
        <v>147</v>
      </c>
      <c r="B2950" t="s">
        <v>361</v>
      </c>
      <c r="C2950" t="s">
        <v>362</v>
      </c>
      <c r="D2950" t="s">
        <v>170</v>
      </c>
      <c r="E2950" t="s">
        <v>292</v>
      </c>
      <c r="F2950" s="347">
        <f>IF(InpOverride!F2950="",F_Inputs!F2950,InpOverride!F2950)</f>
        <v>0</v>
      </c>
      <c r="G2950" s="347">
        <f>IF(InpOverride!G2950="",F_Inputs!G2950,InpOverride!G2950)</f>
        <v>0</v>
      </c>
      <c r="H2950" s="347">
        <f>IF(InpOverride!H2950="",F_Inputs!H2950,InpOverride!H2950)</f>
        <v>0</v>
      </c>
      <c r="I2950" s="347">
        <f>IF(InpOverride!I2950="",F_Inputs!I2950,InpOverride!I2950)</f>
        <v>0</v>
      </c>
      <c r="J2950" s="347">
        <f>IF(InpOverride!J2950="",F_Inputs!J2950,InpOverride!J2950)</f>
        <v>0</v>
      </c>
      <c r="K2950" s="347">
        <f>IF(InpOverride!K2950="",F_Inputs!K2950,InpOverride!K2950)</f>
        <v>0</v>
      </c>
      <c r="L2950" s="347">
        <f>IF(InpOverride!L2950="",F_Inputs!L2950,InpOverride!L2950)</f>
        <v>0</v>
      </c>
      <c r="M2950" s="347">
        <f>IF(InpOverride!M2950="",F_Inputs!M2950,InpOverride!M2950)</f>
        <v>0</v>
      </c>
    </row>
    <row r="2951" spans="1:13" x14ac:dyDescent="0.35">
      <c r="A2951" t="s">
        <v>147</v>
      </c>
      <c r="B2951" t="s">
        <v>363</v>
      </c>
      <c r="C2951" t="s">
        <v>364</v>
      </c>
      <c r="D2951" t="s">
        <v>170</v>
      </c>
      <c r="E2951" t="s">
        <v>292</v>
      </c>
      <c r="F2951" s="347">
        <f>IF(InpOverride!F2951="",F_Inputs!F2951,InpOverride!F2951)</f>
        <v>0</v>
      </c>
      <c r="G2951" s="347">
        <f>IF(InpOverride!G2951="",F_Inputs!G2951,InpOverride!G2951)</f>
        <v>0</v>
      </c>
      <c r="H2951" s="347">
        <f>IF(InpOverride!H2951="",F_Inputs!H2951,InpOverride!H2951)</f>
        <v>0</v>
      </c>
      <c r="I2951" s="347">
        <f>IF(InpOverride!I2951="",F_Inputs!I2951,InpOverride!I2951)</f>
        <v>0</v>
      </c>
      <c r="J2951" s="347">
        <f>IF(InpOverride!J2951="",F_Inputs!J2951,InpOverride!J2951)</f>
        <v>0</v>
      </c>
      <c r="K2951" s="347">
        <f>IF(InpOverride!K2951="",F_Inputs!K2951,InpOverride!K2951)</f>
        <v>0</v>
      </c>
      <c r="L2951" s="347">
        <f>IF(InpOverride!L2951="",F_Inputs!L2951,InpOverride!L2951)</f>
        <v>0</v>
      </c>
      <c r="M2951" s="347">
        <f>IF(InpOverride!M2951="",F_Inputs!M2951,InpOverride!M2951)</f>
        <v>0</v>
      </c>
    </row>
    <row r="2952" spans="1:13" x14ac:dyDescent="0.35">
      <c r="A2952" t="s">
        <v>147</v>
      </c>
      <c r="B2952" t="s">
        <v>365</v>
      </c>
      <c r="C2952" t="s">
        <v>366</v>
      </c>
      <c r="D2952" t="s">
        <v>188</v>
      </c>
      <c r="E2952" t="s">
        <v>292</v>
      </c>
      <c r="F2952" s="347">
        <f>IF(InpOverride!F2952="",F_Inputs!F2952,InpOverride!F2952)</f>
        <v>0</v>
      </c>
      <c r="G2952" s="347">
        <f>IF(InpOverride!G2952="",F_Inputs!G2952,InpOverride!G2952)</f>
        <v>0</v>
      </c>
      <c r="H2952" s="347">
        <f>IF(InpOverride!H2952="",F_Inputs!H2952,InpOverride!H2952)</f>
        <v>0</v>
      </c>
      <c r="I2952" s="347">
        <f>IF(InpOverride!I2952="",F_Inputs!I2952,InpOverride!I2952)</f>
        <v>0</v>
      </c>
      <c r="J2952" s="347">
        <f>IF(InpOverride!J2952="",F_Inputs!J2952,InpOverride!J2952)</f>
        <v>0</v>
      </c>
      <c r="K2952" s="347">
        <f>IF(InpOverride!K2952="",F_Inputs!K2952,InpOverride!K2952)</f>
        <v>0</v>
      </c>
      <c r="L2952" s="347">
        <f>IF(InpOverride!L2952="",F_Inputs!L2952,InpOverride!L2952)</f>
        <v>0</v>
      </c>
      <c r="M2952" s="347">
        <f>IF(InpOverride!M2952="",F_Inputs!M2952,InpOverride!M2952)</f>
        <v>0</v>
      </c>
    </row>
    <row r="2953" spans="1:13" x14ac:dyDescent="0.35">
      <c r="A2953" t="s">
        <v>147</v>
      </c>
      <c r="B2953" t="s">
        <v>367</v>
      </c>
      <c r="C2953" t="s">
        <v>368</v>
      </c>
      <c r="D2953" t="s">
        <v>205</v>
      </c>
      <c r="E2953" t="s">
        <v>292</v>
      </c>
      <c r="F2953" s="347">
        <f>IF(InpOverride!F2953="",F_Inputs!F2953,InpOverride!F2953)</f>
        <v>0</v>
      </c>
      <c r="G2953" s="347">
        <f>IF(InpOverride!G2953="",F_Inputs!G2953,InpOverride!G2953)</f>
        <v>0</v>
      </c>
      <c r="H2953" s="347">
        <f>IF(InpOverride!H2953="",F_Inputs!H2953,InpOverride!H2953)</f>
        <v>0</v>
      </c>
      <c r="I2953" s="347">
        <f>IF(InpOverride!I2953="",F_Inputs!I2953,InpOverride!I2953)</f>
        <v>0</v>
      </c>
      <c r="J2953" s="347">
        <f>IF(InpOverride!J2953="",F_Inputs!J2953,InpOverride!J2953)</f>
        <v>0</v>
      </c>
      <c r="K2953" s="347">
        <f>IF(InpOverride!K2953="",F_Inputs!K2953,InpOverride!K2953)</f>
        <v>0</v>
      </c>
      <c r="L2953" s="347">
        <f>IF(InpOverride!L2953="",F_Inputs!L2953,InpOverride!L2953)</f>
        <v>0</v>
      </c>
      <c r="M2953" s="347">
        <f>IF(InpOverride!M2953="",F_Inputs!M2953,InpOverride!M2953)</f>
        <v>0</v>
      </c>
    </row>
    <row r="2954" spans="1:13" x14ac:dyDescent="0.35">
      <c r="A2954" t="s">
        <v>147</v>
      </c>
      <c r="B2954" t="s">
        <v>369</v>
      </c>
      <c r="C2954" t="s">
        <v>370</v>
      </c>
      <c r="D2954" t="s">
        <v>170</v>
      </c>
      <c r="E2954" t="s">
        <v>292</v>
      </c>
      <c r="F2954" s="347">
        <f>IF(InpOverride!F2954="",F_Inputs!F2954,InpOverride!F2954)</f>
        <v>0</v>
      </c>
      <c r="G2954" s="347">
        <f>IF(InpOverride!G2954="",F_Inputs!G2954,InpOverride!G2954)</f>
        <v>0</v>
      </c>
      <c r="H2954" s="347">
        <f>IF(InpOverride!H2954="",F_Inputs!H2954,InpOverride!H2954)</f>
        <v>0</v>
      </c>
      <c r="I2954" s="347">
        <f>IF(InpOverride!I2954="",F_Inputs!I2954,InpOverride!I2954)</f>
        <v>0</v>
      </c>
      <c r="J2954" s="347">
        <f>IF(InpOverride!J2954="",F_Inputs!J2954,InpOverride!J2954)</f>
        <v>0</v>
      </c>
      <c r="K2954" s="347">
        <f>IF(InpOverride!K2954="",F_Inputs!K2954,InpOverride!K2954)</f>
        <v>0</v>
      </c>
      <c r="L2954" s="347">
        <f>IF(InpOverride!L2954="",F_Inputs!L2954,InpOverride!L2954)</f>
        <v>0</v>
      </c>
      <c r="M2954" s="347">
        <f>IF(InpOverride!M2954="",F_Inputs!M2954,InpOverride!M2954)</f>
        <v>0</v>
      </c>
    </row>
    <row r="2955" spans="1:13" x14ac:dyDescent="0.35">
      <c r="A2955" t="s">
        <v>147</v>
      </c>
      <c r="B2955" t="s">
        <v>371</v>
      </c>
      <c r="C2955" t="s">
        <v>372</v>
      </c>
      <c r="D2955" t="s">
        <v>170</v>
      </c>
      <c r="E2955" t="s">
        <v>292</v>
      </c>
      <c r="F2955" s="347">
        <f>IF(InpOverride!F2955="",F_Inputs!F2955,InpOverride!F2955)</f>
        <v>0</v>
      </c>
      <c r="G2955" s="347">
        <f>IF(InpOverride!G2955="",F_Inputs!G2955,InpOverride!G2955)</f>
        <v>0</v>
      </c>
      <c r="H2955" s="347">
        <f>IF(InpOverride!H2955="",F_Inputs!H2955,InpOverride!H2955)</f>
        <v>0</v>
      </c>
      <c r="I2955" s="347">
        <f>IF(InpOverride!I2955="",F_Inputs!I2955,InpOverride!I2955)</f>
        <v>0</v>
      </c>
      <c r="J2955" s="347">
        <f>IF(InpOverride!J2955="",F_Inputs!J2955,InpOverride!J2955)</f>
        <v>0</v>
      </c>
      <c r="K2955" s="347">
        <f>IF(InpOverride!K2955="",F_Inputs!K2955,InpOverride!K2955)</f>
        <v>0</v>
      </c>
      <c r="L2955" s="347">
        <f>IF(InpOverride!L2955="",F_Inputs!L2955,InpOverride!L2955)</f>
        <v>0</v>
      </c>
      <c r="M2955" s="347">
        <f>IF(InpOverride!M2955="",F_Inputs!M2955,InpOverride!M2955)</f>
        <v>0</v>
      </c>
    </row>
    <row r="2956" spans="1:13" x14ac:dyDescent="0.35">
      <c r="A2956" t="s">
        <v>147</v>
      </c>
      <c r="B2956" t="s">
        <v>373</v>
      </c>
      <c r="C2956" t="s">
        <v>374</v>
      </c>
      <c r="D2956" t="s">
        <v>188</v>
      </c>
      <c r="E2956" t="s">
        <v>292</v>
      </c>
      <c r="F2956" s="347">
        <f>IF(InpOverride!F2956="",F_Inputs!F2956,InpOverride!F2956)</f>
        <v>0</v>
      </c>
      <c r="G2956" s="347">
        <f>IF(InpOverride!G2956="",F_Inputs!G2956,InpOverride!G2956)</f>
        <v>0</v>
      </c>
      <c r="H2956" s="347">
        <f>IF(InpOverride!H2956="",F_Inputs!H2956,InpOverride!H2956)</f>
        <v>0</v>
      </c>
      <c r="I2956" s="347">
        <f>IF(InpOverride!I2956="",F_Inputs!I2956,InpOverride!I2956)</f>
        <v>0</v>
      </c>
      <c r="J2956" s="347">
        <f>IF(InpOverride!J2956="",F_Inputs!J2956,InpOverride!J2956)</f>
        <v>0</v>
      </c>
      <c r="K2956" s="347">
        <f>IF(InpOverride!K2956="",F_Inputs!K2956,InpOverride!K2956)</f>
        <v>0</v>
      </c>
      <c r="L2956" s="347">
        <f>IF(InpOverride!L2956="",F_Inputs!L2956,InpOverride!L2956)</f>
        <v>0</v>
      </c>
      <c r="M2956" s="347">
        <f>IF(InpOverride!M2956="",F_Inputs!M2956,InpOverride!M2956)</f>
        <v>0</v>
      </c>
    </row>
    <row r="2957" spans="1:13" x14ac:dyDescent="0.35">
      <c r="A2957" t="s">
        <v>147</v>
      </c>
      <c r="B2957" t="s">
        <v>375</v>
      </c>
      <c r="C2957" t="s">
        <v>376</v>
      </c>
      <c r="D2957" t="s">
        <v>205</v>
      </c>
      <c r="E2957" t="s">
        <v>292</v>
      </c>
      <c r="F2957" s="347">
        <f>IF(InpOverride!F2957="",F_Inputs!F2957,InpOverride!F2957)</f>
        <v>0</v>
      </c>
      <c r="G2957" s="347">
        <f>IF(InpOverride!G2957="",F_Inputs!G2957,InpOverride!G2957)</f>
        <v>0</v>
      </c>
      <c r="H2957" s="347">
        <f>IF(InpOverride!H2957="",F_Inputs!H2957,InpOverride!H2957)</f>
        <v>0</v>
      </c>
      <c r="I2957" s="347">
        <f>IF(InpOverride!I2957="",F_Inputs!I2957,InpOverride!I2957)</f>
        <v>0</v>
      </c>
      <c r="J2957" s="347">
        <f>IF(InpOverride!J2957="",F_Inputs!J2957,InpOverride!J2957)</f>
        <v>0</v>
      </c>
      <c r="K2957" s="347">
        <f>IF(InpOverride!K2957="",F_Inputs!K2957,InpOverride!K2957)</f>
        <v>0</v>
      </c>
      <c r="L2957" s="347">
        <f>IF(InpOverride!L2957="",F_Inputs!L2957,InpOverride!L2957)</f>
        <v>0</v>
      </c>
      <c r="M2957" s="347">
        <f>IF(InpOverride!M2957="",F_Inputs!M2957,InpOverride!M2957)</f>
        <v>0</v>
      </c>
    </row>
    <row r="2958" spans="1:13" x14ac:dyDescent="0.35">
      <c r="A2958" t="s">
        <v>147</v>
      </c>
      <c r="B2958" t="s">
        <v>377</v>
      </c>
      <c r="C2958" t="s">
        <v>378</v>
      </c>
      <c r="D2958" t="s">
        <v>170</v>
      </c>
      <c r="E2958" t="s">
        <v>292</v>
      </c>
      <c r="F2958" s="347">
        <f>IF(InpOverride!F2958="",F_Inputs!F2958,InpOverride!F2958)</f>
        <v>0</v>
      </c>
      <c r="G2958" s="347">
        <f>IF(InpOverride!G2958="",F_Inputs!G2958,InpOverride!G2958)</f>
        <v>0</v>
      </c>
      <c r="H2958" s="347">
        <f>IF(InpOverride!H2958="",F_Inputs!H2958,InpOverride!H2958)</f>
        <v>0</v>
      </c>
      <c r="I2958" s="347">
        <f>IF(InpOverride!I2958="",F_Inputs!I2958,InpOverride!I2958)</f>
        <v>0</v>
      </c>
      <c r="J2958" s="347">
        <f>IF(InpOverride!J2958="",F_Inputs!J2958,InpOverride!J2958)</f>
        <v>0</v>
      </c>
      <c r="K2958" s="347">
        <f>IF(InpOverride!K2958="",F_Inputs!K2958,InpOverride!K2958)</f>
        <v>0</v>
      </c>
      <c r="L2958" s="347">
        <f>IF(InpOverride!L2958="",F_Inputs!L2958,InpOverride!L2958)</f>
        <v>0</v>
      </c>
      <c r="M2958" s="347">
        <f>IF(InpOverride!M2958="",F_Inputs!M2958,InpOverride!M2958)</f>
        <v>0</v>
      </c>
    </row>
    <row r="2959" spans="1:13" x14ac:dyDescent="0.35">
      <c r="A2959" t="s">
        <v>147</v>
      </c>
      <c r="B2959" t="s">
        <v>379</v>
      </c>
      <c r="C2959" t="s">
        <v>380</v>
      </c>
      <c r="D2959" t="s">
        <v>170</v>
      </c>
      <c r="E2959" t="s">
        <v>292</v>
      </c>
      <c r="F2959" s="347">
        <f>IF(InpOverride!F2959="",F_Inputs!F2959,InpOverride!F2959)</f>
        <v>0</v>
      </c>
      <c r="G2959" s="347">
        <f>IF(InpOverride!G2959="",F_Inputs!G2959,InpOverride!G2959)</f>
        <v>0</v>
      </c>
      <c r="H2959" s="347">
        <f>IF(InpOverride!H2959="",F_Inputs!H2959,InpOverride!H2959)</f>
        <v>0</v>
      </c>
      <c r="I2959" s="347">
        <f>IF(InpOverride!I2959="",F_Inputs!I2959,InpOverride!I2959)</f>
        <v>0</v>
      </c>
      <c r="J2959" s="347">
        <f>IF(InpOverride!J2959="",F_Inputs!J2959,InpOverride!J2959)</f>
        <v>0</v>
      </c>
      <c r="K2959" s="347">
        <f>IF(InpOverride!K2959="",F_Inputs!K2959,InpOverride!K2959)</f>
        <v>0</v>
      </c>
      <c r="L2959" s="347">
        <f>IF(InpOverride!L2959="",F_Inputs!L2959,InpOverride!L2959)</f>
        <v>0</v>
      </c>
      <c r="M2959" s="347">
        <f>IF(InpOverride!M2959="",F_Inputs!M2959,InpOverride!M2959)</f>
        <v>0</v>
      </c>
    </row>
    <row r="2960" spans="1:13" x14ac:dyDescent="0.35">
      <c r="A2960" t="s">
        <v>147</v>
      </c>
      <c r="B2960" t="s">
        <v>381</v>
      </c>
      <c r="C2960" t="s">
        <v>382</v>
      </c>
      <c r="D2960" t="s">
        <v>188</v>
      </c>
      <c r="E2960" t="s">
        <v>292</v>
      </c>
      <c r="F2960" s="347">
        <f>IF(InpOverride!F2960="",F_Inputs!F2960,InpOverride!F2960)</f>
        <v>0</v>
      </c>
      <c r="G2960" s="347">
        <f>IF(InpOverride!G2960="",F_Inputs!G2960,InpOverride!G2960)</f>
        <v>0</v>
      </c>
      <c r="H2960" s="347">
        <f>IF(InpOverride!H2960="",F_Inputs!H2960,InpOverride!H2960)</f>
        <v>0</v>
      </c>
      <c r="I2960" s="347">
        <f>IF(InpOverride!I2960="",F_Inputs!I2960,InpOverride!I2960)</f>
        <v>0</v>
      </c>
      <c r="J2960" s="347">
        <f>IF(InpOverride!J2960="",F_Inputs!J2960,InpOverride!J2960)</f>
        <v>0</v>
      </c>
      <c r="K2960" s="347">
        <f>IF(InpOverride!K2960="",F_Inputs!K2960,InpOverride!K2960)</f>
        <v>0</v>
      </c>
      <c r="L2960" s="347">
        <f>IF(InpOverride!L2960="",F_Inputs!L2960,InpOverride!L2960)</f>
        <v>0</v>
      </c>
      <c r="M2960" s="347">
        <f>IF(InpOverride!M2960="",F_Inputs!M2960,InpOverride!M2960)</f>
        <v>0</v>
      </c>
    </row>
    <row r="2961" spans="1:13" x14ac:dyDescent="0.35">
      <c r="A2961" t="s">
        <v>147</v>
      </c>
      <c r="B2961" t="s">
        <v>383</v>
      </c>
      <c r="C2961" t="s">
        <v>384</v>
      </c>
      <c r="D2961" t="s">
        <v>385</v>
      </c>
      <c r="E2961" t="s">
        <v>292</v>
      </c>
      <c r="F2961" s="347">
        <f>IF(InpOverride!F2961="",F_Inputs!F2961,InpOverride!F2961)</f>
        <v>0</v>
      </c>
      <c r="G2961" s="347">
        <f>IF(InpOverride!G2961="",F_Inputs!G2961,InpOverride!G2961)</f>
        <v>0</v>
      </c>
      <c r="H2961" s="347">
        <f>IF(InpOverride!H2961="",F_Inputs!H2961,InpOverride!H2961)</f>
        <v>0</v>
      </c>
      <c r="I2961" s="347">
        <f>IF(InpOverride!I2961="",F_Inputs!I2961,InpOverride!I2961)</f>
        <v>80.7</v>
      </c>
      <c r="J2961" s="347">
        <f>IF(InpOverride!J2961="",F_Inputs!J2961,InpOverride!J2961)</f>
        <v>0</v>
      </c>
      <c r="K2961" s="347">
        <f>IF(InpOverride!K2961="",F_Inputs!K2961,InpOverride!K2961)</f>
        <v>0</v>
      </c>
      <c r="L2961" s="347">
        <f>IF(InpOverride!L2961="",F_Inputs!L2961,InpOverride!L2961)</f>
        <v>0</v>
      </c>
      <c r="M2961" s="347">
        <f>IF(InpOverride!M2961="",F_Inputs!M2961,InpOverride!M2961)</f>
        <v>0</v>
      </c>
    </row>
    <row r="2962" spans="1:13" x14ac:dyDescent="0.35">
      <c r="A2962" t="s">
        <v>147</v>
      </c>
      <c r="B2962" t="s">
        <v>386</v>
      </c>
      <c r="C2962" t="s">
        <v>387</v>
      </c>
      <c r="D2962" t="s">
        <v>189</v>
      </c>
      <c r="E2962" t="s">
        <v>292</v>
      </c>
      <c r="F2962" s="347">
        <f>IF(InpOverride!F2962="",F_Inputs!F2962,InpOverride!F2962)</f>
        <v>0</v>
      </c>
      <c r="G2962" s="347">
        <f>IF(InpOverride!G2962="",F_Inputs!G2962,InpOverride!G2962)</f>
        <v>0</v>
      </c>
      <c r="H2962" s="347">
        <f>IF(InpOverride!H2962="",F_Inputs!H2962,InpOverride!H2962)</f>
        <v>0</v>
      </c>
      <c r="I2962" s="347">
        <f>IF(InpOverride!I2962="",F_Inputs!I2962,InpOverride!I2962)</f>
        <v>0</v>
      </c>
      <c r="J2962" s="347">
        <f>IF(InpOverride!J2962="",F_Inputs!J2962,InpOverride!J2962)</f>
        <v>0</v>
      </c>
      <c r="K2962" s="347">
        <f>IF(InpOverride!K2962="",F_Inputs!K2962,InpOverride!K2962)</f>
        <v>0</v>
      </c>
      <c r="L2962" s="347">
        <f>IF(InpOverride!L2962="",F_Inputs!L2962,InpOverride!L2962)</f>
        <v>0</v>
      </c>
      <c r="M2962" s="347">
        <f>IF(InpOverride!M2962="",F_Inputs!M2962,InpOverride!M2962)</f>
        <v>0</v>
      </c>
    </row>
    <row r="2963" spans="1:13" x14ac:dyDescent="0.35">
      <c r="A2963" t="s">
        <v>147</v>
      </c>
      <c r="B2963" t="s">
        <v>388</v>
      </c>
      <c r="C2963" t="s">
        <v>389</v>
      </c>
      <c r="D2963" t="s">
        <v>205</v>
      </c>
      <c r="E2963" t="s">
        <v>292</v>
      </c>
      <c r="F2963" s="347">
        <f>IF(InpOverride!F2963="",F_Inputs!F2963,InpOverride!F2963)</f>
        <v>0</v>
      </c>
      <c r="G2963" s="347">
        <f>IF(InpOverride!G2963="",F_Inputs!G2963,InpOverride!G2963)</f>
        <v>0</v>
      </c>
      <c r="H2963" s="347">
        <f>IF(InpOverride!H2963="",F_Inputs!H2963,InpOverride!H2963)</f>
        <v>0</v>
      </c>
      <c r="I2963" s="347" t="str">
        <f>IF(InpOverride!I2963="",F_Inputs!I2963,InpOverride!I2963)</f>
        <v>Yes</v>
      </c>
      <c r="J2963" s="347">
        <f>IF(InpOverride!J2963="",F_Inputs!J2963,InpOverride!J2963)</f>
        <v>0</v>
      </c>
      <c r="K2963" s="347">
        <f>IF(InpOverride!K2963="",F_Inputs!K2963,InpOverride!K2963)</f>
        <v>0</v>
      </c>
      <c r="L2963" s="347">
        <f>IF(InpOverride!L2963="",F_Inputs!L2963,InpOverride!L2963)</f>
        <v>0</v>
      </c>
      <c r="M2963" s="347">
        <f>IF(InpOverride!M2963="",F_Inputs!M2963,InpOverride!M2963)</f>
        <v>0</v>
      </c>
    </row>
    <row r="2964" spans="1:13" x14ac:dyDescent="0.35">
      <c r="A2964" t="s">
        <v>147</v>
      </c>
      <c r="B2964" t="s">
        <v>390</v>
      </c>
      <c r="C2964" t="s">
        <v>391</v>
      </c>
      <c r="D2964" t="s">
        <v>176</v>
      </c>
      <c r="E2964" t="s">
        <v>292</v>
      </c>
      <c r="F2964" s="347">
        <f>IF(InpOverride!F2964="",F_Inputs!F2964,InpOverride!F2964)</f>
        <v>0</v>
      </c>
      <c r="G2964" s="347">
        <f>IF(InpOverride!G2964="",F_Inputs!G2964,InpOverride!G2964)</f>
        <v>0</v>
      </c>
      <c r="H2964" s="347">
        <f>IF(InpOverride!H2964="",F_Inputs!H2964,InpOverride!H2964)</f>
        <v>0</v>
      </c>
      <c r="I2964" s="347">
        <f>IF(InpOverride!I2964="",F_Inputs!I2964,InpOverride!I2964)</f>
        <v>3.2928593088940999E-2</v>
      </c>
      <c r="J2964" s="347">
        <f>IF(InpOverride!J2964="",F_Inputs!J2964,InpOverride!J2964)</f>
        <v>0</v>
      </c>
      <c r="K2964" s="347">
        <f>IF(InpOverride!K2964="",F_Inputs!K2964,InpOverride!K2964)</f>
        <v>0</v>
      </c>
      <c r="L2964" s="347">
        <f>IF(InpOverride!L2964="",F_Inputs!L2964,InpOverride!L2964)</f>
        <v>0</v>
      </c>
      <c r="M2964" s="347">
        <f>IF(InpOverride!M2964="",F_Inputs!M2964,InpOverride!M2964)</f>
        <v>0</v>
      </c>
    </row>
    <row r="2965" spans="1:13" x14ac:dyDescent="0.35">
      <c r="A2965" t="s">
        <v>147</v>
      </c>
      <c r="B2965" t="s">
        <v>392</v>
      </c>
      <c r="C2965" t="s">
        <v>393</v>
      </c>
      <c r="D2965" t="s">
        <v>205</v>
      </c>
      <c r="E2965" t="s">
        <v>292</v>
      </c>
      <c r="F2965" s="347">
        <f>IF(InpOverride!F2965="",F_Inputs!F2965,InpOverride!F2965)</f>
        <v>0</v>
      </c>
      <c r="G2965" s="347">
        <f>IF(InpOverride!G2965="",F_Inputs!G2965,InpOverride!G2965)</f>
        <v>0</v>
      </c>
      <c r="H2965" s="347">
        <f>IF(InpOverride!H2965="",F_Inputs!H2965,InpOverride!H2965)</f>
        <v>0</v>
      </c>
      <c r="I2965" s="347" t="str">
        <f>IF(InpOverride!I2965="",F_Inputs!I2965,InpOverride!I2965)</f>
        <v>Yes</v>
      </c>
      <c r="J2965" s="347">
        <f>IF(InpOverride!J2965="",F_Inputs!J2965,InpOverride!J2965)</f>
        <v>0</v>
      </c>
      <c r="K2965" s="347">
        <f>IF(InpOverride!K2965="",F_Inputs!K2965,InpOverride!K2965)</f>
        <v>0</v>
      </c>
      <c r="L2965" s="347">
        <f>IF(InpOverride!L2965="",F_Inputs!L2965,InpOverride!L2965)</f>
        <v>0</v>
      </c>
      <c r="M2965" s="347">
        <f>IF(InpOverride!M2965="",F_Inputs!M2965,InpOverride!M2965)</f>
        <v>0</v>
      </c>
    </row>
    <row r="2966" spans="1:13" x14ac:dyDescent="0.35">
      <c r="A2966" t="s">
        <v>147</v>
      </c>
      <c r="B2966" t="s">
        <v>394</v>
      </c>
      <c r="C2966" t="s">
        <v>395</v>
      </c>
      <c r="D2966" t="s">
        <v>188</v>
      </c>
      <c r="E2966" t="s">
        <v>292</v>
      </c>
      <c r="F2966" s="347">
        <f>IF(InpOverride!F2966="",F_Inputs!F2966,InpOverride!F2966)</f>
        <v>0</v>
      </c>
      <c r="G2966" s="347">
        <f>IF(InpOverride!G2966="",F_Inputs!G2966,InpOverride!G2966)</f>
        <v>0</v>
      </c>
      <c r="H2966" s="347" t="str">
        <f>IF(InpOverride!H2966="",F_Inputs!H2966,InpOverride!H2966)</f>
        <v>NA</v>
      </c>
      <c r="I2966" s="347">
        <f>IF(InpOverride!I2966="",F_Inputs!I2966,InpOverride!I2966)</f>
        <v>75.655483507189203</v>
      </c>
      <c r="J2966" s="347">
        <f>IF(InpOverride!J2966="",F_Inputs!J2966,InpOverride!J2966)</f>
        <v>0</v>
      </c>
      <c r="K2966" s="347">
        <f>IF(InpOverride!K2966="",F_Inputs!K2966,InpOverride!K2966)</f>
        <v>0</v>
      </c>
      <c r="L2966" s="347">
        <f>IF(InpOverride!L2966="",F_Inputs!L2966,InpOverride!L2966)</f>
        <v>0</v>
      </c>
      <c r="M2966" s="347">
        <f>IF(InpOverride!M2966="",F_Inputs!M2966,InpOverride!M2966)</f>
        <v>0</v>
      </c>
    </row>
    <row r="2967" spans="1:13" x14ac:dyDescent="0.35">
      <c r="A2967" t="s">
        <v>147</v>
      </c>
      <c r="B2967" t="s">
        <v>396</v>
      </c>
      <c r="C2967" t="s">
        <v>397</v>
      </c>
      <c r="D2967" t="s">
        <v>205</v>
      </c>
      <c r="E2967" t="s">
        <v>292</v>
      </c>
      <c r="F2967" s="347">
        <f>IF(InpOverride!F2967="",F_Inputs!F2967,InpOverride!F2967)</f>
        <v>0</v>
      </c>
      <c r="G2967" s="347">
        <f>IF(InpOverride!G2967="",F_Inputs!G2967,InpOverride!G2967)</f>
        <v>0</v>
      </c>
      <c r="H2967" s="347">
        <f>IF(InpOverride!H2967="",F_Inputs!H2967,InpOverride!H2967)</f>
        <v>0</v>
      </c>
      <c r="I2967" s="347" t="str">
        <f>IF(InpOverride!I2967="",F_Inputs!I2967,InpOverride!I2967)</f>
        <v>Yes</v>
      </c>
      <c r="J2967" s="347">
        <f>IF(InpOverride!J2967="",F_Inputs!J2967,InpOverride!J2967)</f>
        <v>0</v>
      </c>
      <c r="K2967" s="347">
        <f>IF(InpOverride!K2967="",F_Inputs!K2967,InpOverride!K2967)</f>
        <v>0</v>
      </c>
      <c r="L2967" s="347">
        <f>IF(InpOverride!L2967="",F_Inputs!L2967,InpOverride!L2967)</f>
        <v>0</v>
      </c>
      <c r="M2967" s="347">
        <f>IF(InpOverride!M2967="",F_Inputs!M2967,InpOverride!M2967)</f>
        <v>0</v>
      </c>
    </row>
    <row r="2968" spans="1:13" x14ac:dyDescent="0.35">
      <c r="A2968" t="s">
        <v>147</v>
      </c>
      <c r="B2968" t="s">
        <v>398</v>
      </c>
      <c r="C2968" t="s">
        <v>399</v>
      </c>
      <c r="D2968" t="s">
        <v>188</v>
      </c>
      <c r="E2968" t="s">
        <v>292</v>
      </c>
      <c r="F2968" s="347">
        <f>IF(InpOverride!F2968="",F_Inputs!F2968,InpOverride!F2968)</f>
        <v>0</v>
      </c>
      <c r="G2968" s="347">
        <f>IF(InpOverride!G2968="",F_Inputs!G2968,InpOverride!G2968)</f>
        <v>0</v>
      </c>
      <c r="H2968" s="347" t="str">
        <f>IF(InpOverride!H2968="",F_Inputs!H2968,InpOverride!H2968)</f>
        <v>NA</v>
      </c>
      <c r="I2968" s="347">
        <f>IF(InpOverride!I2968="",F_Inputs!I2968,InpOverride!I2968)</f>
        <v>57.851705666760601</v>
      </c>
      <c r="J2968" s="347">
        <f>IF(InpOverride!J2968="",F_Inputs!J2968,InpOverride!J2968)</f>
        <v>0</v>
      </c>
      <c r="K2968" s="347">
        <f>IF(InpOverride!K2968="",F_Inputs!K2968,InpOverride!K2968)</f>
        <v>0</v>
      </c>
      <c r="L2968" s="347">
        <f>IF(InpOverride!L2968="",F_Inputs!L2968,InpOverride!L2968)</f>
        <v>0</v>
      </c>
      <c r="M2968" s="347">
        <f>IF(InpOverride!M2968="",F_Inputs!M2968,InpOverride!M2968)</f>
        <v>0</v>
      </c>
    </row>
    <row r="2969" spans="1:13" x14ac:dyDescent="0.35">
      <c r="A2969" t="s">
        <v>147</v>
      </c>
      <c r="B2969" t="s">
        <v>400</v>
      </c>
      <c r="C2969" t="s">
        <v>401</v>
      </c>
      <c r="D2969" t="s">
        <v>205</v>
      </c>
      <c r="E2969" t="s">
        <v>292</v>
      </c>
      <c r="F2969" s="347">
        <f>IF(InpOverride!F2969="",F_Inputs!F2969,InpOverride!F2969)</f>
        <v>0</v>
      </c>
      <c r="G2969" s="347">
        <f>IF(InpOverride!G2969="",F_Inputs!G2969,InpOverride!G2969)</f>
        <v>0</v>
      </c>
      <c r="H2969" s="347">
        <f>IF(InpOverride!H2969="",F_Inputs!H2969,InpOverride!H2969)</f>
        <v>0</v>
      </c>
      <c r="I2969" s="347" t="str">
        <f>IF(InpOverride!I2969="",F_Inputs!I2969,InpOverride!I2969)</f>
        <v>Yes</v>
      </c>
      <c r="J2969" s="347">
        <f>IF(InpOverride!J2969="",F_Inputs!J2969,InpOverride!J2969)</f>
        <v>0</v>
      </c>
      <c r="K2969" s="347">
        <f>IF(InpOverride!K2969="",F_Inputs!K2969,InpOverride!K2969)</f>
        <v>0</v>
      </c>
      <c r="L2969" s="347">
        <f>IF(InpOverride!L2969="",F_Inputs!L2969,InpOverride!L2969)</f>
        <v>0</v>
      </c>
      <c r="M2969" s="347">
        <f>IF(InpOverride!M2969="",F_Inputs!M2969,InpOverride!M2969)</f>
        <v>0</v>
      </c>
    </row>
    <row r="2970" spans="1:13" x14ac:dyDescent="0.35">
      <c r="A2970" t="s">
        <v>147</v>
      </c>
      <c r="B2970" t="s">
        <v>402</v>
      </c>
      <c r="C2970" t="s">
        <v>403</v>
      </c>
      <c r="D2970" t="s">
        <v>189</v>
      </c>
      <c r="E2970" t="s">
        <v>292</v>
      </c>
      <c r="F2970" s="347">
        <f>IF(InpOverride!F2970="",F_Inputs!F2970,InpOverride!F2970)</f>
        <v>0</v>
      </c>
      <c r="G2970" s="347">
        <f>IF(InpOverride!G2970="",F_Inputs!G2970,InpOverride!G2970)</f>
        <v>0</v>
      </c>
      <c r="H2970" s="347">
        <f>IF(InpOverride!H2970="",F_Inputs!H2970,InpOverride!H2970)</f>
        <v>0</v>
      </c>
      <c r="I2970" s="347">
        <f>IF(InpOverride!I2970="",F_Inputs!I2970,InpOverride!I2970)</f>
        <v>0</v>
      </c>
      <c r="J2970" s="347">
        <f>IF(InpOverride!J2970="",F_Inputs!J2970,InpOverride!J2970)</f>
        <v>0</v>
      </c>
      <c r="K2970" s="347">
        <f>IF(InpOverride!K2970="",F_Inputs!K2970,InpOverride!K2970)</f>
        <v>0</v>
      </c>
      <c r="L2970" s="347">
        <f>IF(InpOverride!L2970="",F_Inputs!L2970,InpOverride!L2970)</f>
        <v>0</v>
      </c>
      <c r="M2970" s="347">
        <f>IF(InpOverride!M2970="",F_Inputs!M2970,InpOverride!M2970)</f>
        <v>0</v>
      </c>
    </row>
    <row r="2971" spans="1:13" x14ac:dyDescent="0.35">
      <c r="A2971" t="s">
        <v>147</v>
      </c>
      <c r="B2971" t="s">
        <v>404</v>
      </c>
      <c r="C2971" t="s">
        <v>405</v>
      </c>
      <c r="D2971" t="s">
        <v>205</v>
      </c>
      <c r="E2971" t="s">
        <v>292</v>
      </c>
      <c r="F2971" s="347">
        <f>IF(InpOverride!F2971="",F_Inputs!F2971,InpOverride!F2971)</f>
        <v>0</v>
      </c>
      <c r="G2971" s="347">
        <f>IF(InpOverride!G2971="",F_Inputs!G2971,InpOverride!G2971)</f>
        <v>0</v>
      </c>
      <c r="H2971" s="347">
        <f>IF(InpOverride!H2971="",F_Inputs!H2971,InpOverride!H2971)</f>
        <v>0</v>
      </c>
      <c r="I2971" s="347">
        <f>IF(InpOverride!I2971="",F_Inputs!I2971,InpOverride!I2971)</f>
        <v>0</v>
      </c>
      <c r="J2971" s="347">
        <f>IF(InpOverride!J2971="",F_Inputs!J2971,InpOverride!J2971)</f>
        <v>0</v>
      </c>
      <c r="K2971" s="347">
        <f>IF(InpOverride!K2971="",F_Inputs!K2971,InpOverride!K2971)</f>
        <v>0</v>
      </c>
      <c r="L2971" s="347">
        <f>IF(InpOverride!L2971="",F_Inputs!L2971,InpOverride!L2971)</f>
        <v>0</v>
      </c>
      <c r="M2971" s="347">
        <f>IF(InpOverride!M2971="",F_Inputs!M2971,InpOverride!M2971)</f>
        <v>0</v>
      </c>
    </row>
    <row r="2972" spans="1:13" x14ac:dyDescent="0.35">
      <c r="A2972" t="s">
        <v>147</v>
      </c>
      <c r="B2972" t="s">
        <v>406</v>
      </c>
      <c r="C2972" t="s">
        <v>407</v>
      </c>
      <c r="D2972" t="s">
        <v>188</v>
      </c>
      <c r="E2972" t="s">
        <v>292</v>
      </c>
      <c r="F2972" s="347">
        <f>IF(InpOverride!F2972="",F_Inputs!F2972,InpOverride!F2972)</f>
        <v>0</v>
      </c>
      <c r="G2972" s="347">
        <f>IF(InpOverride!G2972="",F_Inputs!G2972,InpOverride!G2972)</f>
        <v>0</v>
      </c>
      <c r="H2972" s="347">
        <f>IF(InpOverride!H2972="",F_Inputs!H2972,InpOverride!H2972)</f>
        <v>0</v>
      </c>
      <c r="I2972" s="347">
        <f>IF(InpOverride!I2972="",F_Inputs!I2972,InpOverride!I2972)</f>
        <v>61.904761904761898</v>
      </c>
      <c r="J2972" s="347">
        <f>IF(InpOverride!J2972="",F_Inputs!J2972,InpOverride!J2972)</f>
        <v>0</v>
      </c>
      <c r="K2972" s="347">
        <f>IF(InpOverride!K2972="",F_Inputs!K2972,InpOverride!K2972)</f>
        <v>0</v>
      </c>
      <c r="L2972" s="347">
        <f>IF(InpOverride!L2972="",F_Inputs!L2972,InpOverride!L2972)</f>
        <v>0</v>
      </c>
      <c r="M2972" s="347">
        <f>IF(InpOverride!M2972="",F_Inputs!M2972,InpOverride!M2972)</f>
        <v>0</v>
      </c>
    </row>
    <row r="2973" spans="1:13" x14ac:dyDescent="0.35">
      <c r="A2973" t="s">
        <v>147</v>
      </c>
      <c r="B2973" t="s">
        <v>408</v>
      </c>
      <c r="C2973" t="s">
        <v>409</v>
      </c>
      <c r="D2973" t="s">
        <v>182</v>
      </c>
      <c r="E2973" t="s">
        <v>292</v>
      </c>
      <c r="F2973" s="347">
        <f>IF(InpOverride!F2973="",F_Inputs!F2973,InpOverride!F2973)</f>
        <v>14620.7</v>
      </c>
      <c r="G2973" s="347">
        <f>IF(InpOverride!G2973="",F_Inputs!G2973,InpOverride!G2973)</f>
        <v>14652.4</v>
      </c>
      <c r="H2973" s="347">
        <f>IF(InpOverride!H2973="",F_Inputs!H2973,InpOverride!H2973)</f>
        <v>14752.770929336401</v>
      </c>
      <c r="I2973" s="347">
        <f>IF(InpOverride!I2973="",F_Inputs!I2973,InpOverride!I2973)</f>
        <v>14842.566694568101</v>
      </c>
      <c r="J2973" s="347">
        <f>IF(InpOverride!J2973="",F_Inputs!J2973,InpOverride!J2973)</f>
        <v>0</v>
      </c>
      <c r="K2973" s="347">
        <f>IF(InpOverride!K2973="",F_Inputs!K2973,InpOverride!K2973)</f>
        <v>0</v>
      </c>
      <c r="L2973" s="347">
        <f>IF(InpOverride!L2973="",F_Inputs!L2973,InpOverride!L2973)</f>
        <v>0</v>
      </c>
      <c r="M2973" s="347">
        <f>IF(InpOverride!M2973="",F_Inputs!M2973,InpOverride!M2973)</f>
        <v>0</v>
      </c>
    </row>
    <row r="2974" spans="1:13" x14ac:dyDescent="0.35">
      <c r="A2974" t="s">
        <v>147</v>
      </c>
      <c r="B2974" t="s">
        <v>410</v>
      </c>
      <c r="C2974" s="327" t="s">
        <v>411</v>
      </c>
      <c r="D2974" t="s">
        <v>188</v>
      </c>
      <c r="E2974" t="s">
        <v>292</v>
      </c>
      <c r="F2974" s="347">
        <f>IF(InpOverride!F2974="",F_Inputs!F2974,InpOverride!F2974)</f>
        <v>0</v>
      </c>
      <c r="G2974" s="347">
        <f>IF(InpOverride!G2974="",F_Inputs!G2974,InpOverride!G2974)</f>
        <v>0</v>
      </c>
      <c r="H2974" s="347">
        <f>IF(InpOverride!H2974="",F_Inputs!H2974,InpOverride!H2974)</f>
        <v>0</v>
      </c>
      <c r="I2974" s="347">
        <f>IF(InpOverride!I2974="",F_Inputs!I2974,InpOverride!I2974)</f>
        <v>1958</v>
      </c>
      <c r="J2974" s="347">
        <f>IF(InpOverride!J2974="",F_Inputs!J2974,InpOverride!J2974)</f>
        <v>0</v>
      </c>
      <c r="K2974" s="347">
        <f>IF(InpOverride!K2974="",F_Inputs!K2974,InpOverride!K2974)</f>
        <v>0</v>
      </c>
      <c r="L2974" s="347">
        <f>IF(InpOverride!L2974="",F_Inputs!L2974,InpOverride!L2974)</f>
        <v>0</v>
      </c>
      <c r="M2974" s="347">
        <f>IF(InpOverride!M2974="",F_Inputs!M2974,InpOverride!M2974)</f>
        <v>0</v>
      </c>
    </row>
    <row r="2975" spans="1:13" x14ac:dyDescent="0.35">
      <c r="A2975" t="s">
        <v>147</v>
      </c>
      <c r="B2975" t="s">
        <v>412</v>
      </c>
      <c r="C2975" s="327" t="s">
        <v>413</v>
      </c>
      <c r="D2975" t="s">
        <v>188</v>
      </c>
      <c r="E2975" t="s">
        <v>292</v>
      </c>
      <c r="F2975" s="347">
        <f>IF(InpOverride!F2975="",F_Inputs!F2975,InpOverride!F2975)</f>
        <v>0</v>
      </c>
      <c r="G2975" s="347">
        <f>IF(InpOverride!G2975="",F_Inputs!G2975,InpOverride!G2975)</f>
        <v>0</v>
      </c>
      <c r="H2975" s="347">
        <f>IF(InpOverride!H2975="",F_Inputs!H2975,InpOverride!H2975)</f>
        <v>0</v>
      </c>
      <c r="I2975" s="347">
        <f>IF(InpOverride!I2975="",F_Inputs!I2975,InpOverride!I2975)</f>
        <v>131.91788457427401</v>
      </c>
      <c r="J2975" s="347">
        <f>IF(InpOverride!J2975="",F_Inputs!J2975,InpOverride!J2975)</f>
        <v>0</v>
      </c>
      <c r="K2975" s="347">
        <f>IF(InpOverride!K2975="",F_Inputs!K2975,InpOverride!K2975)</f>
        <v>0</v>
      </c>
      <c r="L2975" s="347">
        <f>IF(InpOverride!L2975="",F_Inputs!L2975,InpOverride!L2975)</f>
        <v>0</v>
      </c>
      <c r="M2975" s="347">
        <f>IF(InpOverride!M2975="",F_Inputs!M2975,InpOverride!M2975)</f>
        <v>0</v>
      </c>
    </row>
    <row r="2976" spans="1:13" x14ac:dyDescent="0.35">
      <c r="A2976" t="s">
        <v>147</v>
      </c>
      <c r="B2976" t="s">
        <v>414</v>
      </c>
      <c r="C2976" t="s">
        <v>415</v>
      </c>
      <c r="D2976" t="s">
        <v>188</v>
      </c>
      <c r="E2976" t="s">
        <v>292</v>
      </c>
      <c r="F2976" s="347">
        <f>IF(InpOverride!F2976="",F_Inputs!F2976,InpOverride!F2976)</f>
        <v>0</v>
      </c>
      <c r="G2976" s="347">
        <f>IF(InpOverride!G2976="",F_Inputs!G2976,InpOverride!G2976)</f>
        <v>0</v>
      </c>
      <c r="H2976" s="347">
        <f>IF(InpOverride!H2976="",F_Inputs!H2976,InpOverride!H2976)</f>
        <v>0</v>
      </c>
      <c r="I2976" s="347">
        <f>IF(InpOverride!I2976="",F_Inputs!I2976,InpOverride!I2976)</f>
        <v>841</v>
      </c>
      <c r="J2976" s="347">
        <f>IF(InpOverride!J2976="",F_Inputs!J2976,InpOverride!J2976)</f>
        <v>0</v>
      </c>
      <c r="K2976" s="347">
        <f>IF(InpOverride!K2976="",F_Inputs!K2976,InpOverride!K2976)</f>
        <v>0</v>
      </c>
      <c r="L2976" s="347">
        <f>IF(InpOverride!L2976="",F_Inputs!L2976,InpOverride!L2976)</f>
        <v>0</v>
      </c>
      <c r="M2976" s="347">
        <f>IF(InpOverride!M2976="",F_Inputs!M2976,InpOverride!M2976)</f>
        <v>0</v>
      </c>
    </row>
    <row r="2977" spans="1:13" x14ac:dyDescent="0.35">
      <c r="A2977" t="s">
        <v>147</v>
      </c>
      <c r="B2977" t="s">
        <v>416</v>
      </c>
      <c r="C2977" t="s">
        <v>417</v>
      </c>
      <c r="D2977" t="s">
        <v>188</v>
      </c>
      <c r="E2977" t="s">
        <v>292</v>
      </c>
      <c r="F2977" s="347">
        <f>IF(InpOverride!F2977="",F_Inputs!F2977,InpOverride!F2977)</f>
        <v>0</v>
      </c>
      <c r="G2977" s="347">
        <f>IF(InpOverride!G2977="",F_Inputs!G2977,InpOverride!G2977)</f>
        <v>0</v>
      </c>
      <c r="H2977" s="347">
        <f>IF(InpOverride!H2977="",F_Inputs!H2977,InpOverride!H2977)</f>
        <v>0</v>
      </c>
      <c r="I2977" s="347">
        <f>IF(InpOverride!I2977="",F_Inputs!I2977,InpOverride!I2977)</f>
        <v>56.661359002535512</v>
      </c>
      <c r="J2977" s="347">
        <f>IF(InpOverride!J2977="",F_Inputs!J2977,InpOverride!J2977)</f>
        <v>0</v>
      </c>
      <c r="K2977" s="347">
        <f>IF(InpOverride!K2977="",F_Inputs!K2977,InpOverride!K2977)</f>
        <v>0</v>
      </c>
      <c r="L2977" s="347">
        <f>IF(InpOverride!L2977="",F_Inputs!L2977,InpOverride!L2977)</f>
        <v>0</v>
      </c>
      <c r="M2977" s="347">
        <f>IF(InpOverride!M2977="",F_Inputs!M2977,InpOverride!M2977)</f>
        <v>0</v>
      </c>
    </row>
    <row r="2978" spans="1:13" x14ac:dyDescent="0.35">
      <c r="A2978" t="s">
        <v>147</v>
      </c>
      <c r="B2978" t="s">
        <v>418</v>
      </c>
      <c r="C2978" t="s">
        <v>419</v>
      </c>
      <c r="D2978" t="s">
        <v>188</v>
      </c>
      <c r="E2978" t="s">
        <v>292</v>
      </c>
      <c r="F2978" s="347">
        <f>IF(InpOverride!F2978="",F_Inputs!F2978,InpOverride!F2978)</f>
        <v>0</v>
      </c>
      <c r="G2978" s="347">
        <f>IF(InpOverride!G2978="",F_Inputs!G2978,InpOverride!G2978)</f>
        <v>0</v>
      </c>
      <c r="H2978" s="347">
        <f>IF(InpOverride!H2978="",F_Inputs!H2978,InpOverride!H2978)</f>
        <v>0</v>
      </c>
      <c r="I2978" s="347">
        <f>IF(InpOverride!I2978="",F_Inputs!I2978,InpOverride!I2978)</f>
        <v>2799</v>
      </c>
      <c r="J2978" s="347">
        <f>IF(InpOverride!J2978="",F_Inputs!J2978,InpOverride!J2978)</f>
        <v>0</v>
      </c>
      <c r="K2978" s="347">
        <f>IF(InpOverride!K2978="",F_Inputs!K2978,InpOverride!K2978)</f>
        <v>0</v>
      </c>
      <c r="L2978" s="347">
        <f>IF(InpOverride!L2978="",F_Inputs!L2978,InpOverride!L2978)</f>
        <v>0</v>
      </c>
      <c r="M2978" s="347">
        <f>IF(InpOverride!M2978="",F_Inputs!M2978,InpOverride!M2978)</f>
        <v>0</v>
      </c>
    </row>
    <row r="2979" spans="1:13" x14ac:dyDescent="0.35">
      <c r="A2979" t="s">
        <v>147</v>
      </c>
      <c r="B2979" t="s">
        <v>420</v>
      </c>
      <c r="C2979" t="s">
        <v>421</v>
      </c>
      <c r="D2979">
        <v>0</v>
      </c>
      <c r="E2979" t="s">
        <v>292</v>
      </c>
      <c r="F2979" s="347">
        <f>IF(InpOverride!F2979="",F_Inputs!F2979,InpOverride!F2979)</f>
        <v>0</v>
      </c>
      <c r="G2979" s="347">
        <f>IF(InpOverride!G2979="",F_Inputs!G2979,InpOverride!G2979)</f>
        <v>0</v>
      </c>
      <c r="H2979" s="347">
        <f>IF(InpOverride!H2979="",F_Inputs!H2979,InpOverride!H2979)</f>
        <v>0</v>
      </c>
      <c r="I2979" s="347">
        <f>IF(InpOverride!I2979="",F_Inputs!I2979,InpOverride!I2979)</f>
        <v>2219.33108975081</v>
      </c>
      <c r="J2979" s="347">
        <f>IF(InpOverride!J2979="",F_Inputs!J2979,InpOverride!J2979)</f>
        <v>0</v>
      </c>
      <c r="K2979" s="347">
        <f>IF(InpOverride!K2979="",F_Inputs!K2979,InpOverride!K2979)</f>
        <v>0</v>
      </c>
      <c r="L2979" s="347">
        <f>IF(InpOverride!L2979="",F_Inputs!L2979,InpOverride!L2979)</f>
        <v>0</v>
      </c>
      <c r="M2979" s="347">
        <f>IF(InpOverride!M2979="",F_Inputs!M2979,InpOverride!M2979)</f>
        <v>0</v>
      </c>
    </row>
    <row r="2980" spans="1:13" x14ac:dyDescent="0.35">
      <c r="A2980" t="s">
        <v>147</v>
      </c>
      <c r="B2980" t="s">
        <v>422</v>
      </c>
      <c r="C2980" t="s">
        <v>423</v>
      </c>
      <c r="D2980" t="s">
        <v>424</v>
      </c>
      <c r="E2980" t="s">
        <v>292</v>
      </c>
      <c r="F2980" s="347">
        <f>IF(InpOverride!F2980="",F_Inputs!F2980,InpOverride!F2980)</f>
        <v>0</v>
      </c>
      <c r="G2980" s="347">
        <f>IF(InpOverride!G2980="",F_Inputs!G2980,InpOverride!G2980)</f>
        <v>0</v>
      </c>
      <c r="H2980" s="347">
        <f>IF(InpOverride!H2980="",F_Inputs!H2980,InpOverride!H2980)</f>
        <v>0</v>
      </c>
      <c r="I2980" s="347">
        <f>IF(InpOverride!I2980="",F_Inputs!I2980,InpOverride!I2980)</f>
        <v>368.10745411286803</v>
      </c>
      <c r="J2980" s="347">
        <f>IF(InpOverride!J2980="",F_Inputs!J2980,InpOverride!J2980)</f>
        <v>0</v>
      </c>
      <c r="K2980" s="347">
        <f>IF(InpOverride!K2980="",F_Inputs!K2980,InpOverride!K2980)</f>
        <v>0</v>
      </c>
      <c r="L2980" s="347">
        <f>IF(InpOverride!L2980="",F_Inputs!L2980,InpOverride!L2980)</f>
        <v>0</v>
      </c>
      <c r="M2980" s="347">
        <f>IF(InpOverride!M2980="",F_Inputs!M2980,InpOverride!M2980)</f>
        <v>0</v>
      </c>
    </row>
    <row r="2981" spans="1:13" x14ac:dyDescent="0.35">
      <c r="A2981" t="s">
        <v>147</v>
      </c>
      <c r="B2981" t="s">
        <v>425</v>
      </c>
      <c r="C2981" t="s">
        <v>426</v>
      </c>
      <c r="D2981" t="s">
        <v>427</v>
      </c>
      <c r="E2981" t="s">
        <v>292</v>
      </c>
      <c r="F2981" s="347">
        <f>IF(InpOverride!F2981="",F_Inputs!F2981,InpOverride!F2981)</f>
        <v>143.6</v>
      </c>
      <c r="G2981" s="347">
        <f>IF(InpOverride!G2981="",F_Inputs!G2981,InpOverride!G2981)</f>
        <v>145.30000000000001</v>
      </c>
      <c r="H2981" s="347">
        <f>IF(InpOverride!H2981="",F_Inputs!H2981,InpOverride!H2981)</f>
        <v>143.1</v>
      </c>
      <c r="I2981" s="347">
        <f>IF(InpOverride!I2981="",F_Inputs!I2981,InpOverride!I2981)</f>
        <v>165.86414519800201</v>
      </c>
      <c r="J2981" s="347">
        <f>IF(InpOverride!J2981="",F_Inputs!J2981,InpOverride!J2981)</f>
        <v>0</v>
      </c>
      <c r="K2981" s="347">
        <f>IF(InpOverride!K2981="",F_Inputs!K2981,InpOverride!K2981)</f>
        <v>0</v>
      </c>
      <c r="L2981" s="347">
        <f>IF(InpOverride!L2981="",F_Inputs!L2981,InpOverride!L2981)</f>
        <v>0</v>
      </c>
      <c r="M2981" s="347">
        <f>IF(InpOverride!M2981="",F_Inputs!M2981,InpOverride!M2981)</f>
        <v>0</v>
      </c>
    </row>
    <row r="2982" spans="1:13" x14ac:dyDescent="0.35">
      <c r="A2982" t="s">
        <v>147</v>
      </c>
      <c r="B2982" t="s">
        <v>428</v>
      </c>
      <c r="C2982" t="s">
        <v>429</v>
      </c>
      <c r="D2982" t="s">
        <v>424</v>
      </c>
      <c r="E2982" t="s">
        <v>292</v>
      </c>
      <c r="F2982" s="347">
        <f>IF(InpOverride!F2982="",F_Inputs!F2982,InpOverride!F2982)</f>
        <v>95.9</v>
      </c>
      <c r="G2982" s="347">
        <f>IF(InpOverride!G2982="",F_Inputs!G2982,InpOverride!G2982)</f>
        <v>95</v>
      </c>
      <c r="H2982" s="347">
        <f>IF(InpOverride!H2982="",F_Inputs!H2982,InpOverride!H2982)</f>
        <v>94.5</v>
      </c>
      <c r="I2982" s="347">
        <f>IF(InpOverride!I2982="",F_Inputs!I2982,InpOverride!I2982)</f>
        <v>92.673408975520204</v>
      </c>
      <c r="J2982" s="347">
        <f>IF(InpOverride!J2982="",F_Inputs!J2982,InpOverride!J2982)</f>
        <v>0</v>
      </c>
      <c r="K2982" s="347">
        <f>IF(InpOverride!K2982="",F_Inputs!K2982,InpOverride!K2982)</f>
        <v>0</v>
      </c>
      <c r="L2982" s="347">
        <f>IF(InpOverride!L2982="",F_Inputs!L2982,InpOverride!L2982)</f>
        <v>0</v>
      </c>
      <c r="M2982" s="347">
        <f>IF(InpOverride!M2982="",F_Inputs!M2982,InpOverride!M2982)</f>
        <v>0</v>
      </c>
    </row>
    <row r="2983" spans="1:13" x14ac:dyDescent="0.35">
      <c r="A2983" t="s">
        <v>147</v>
      </c>
      <c r="B2983" t="s">
        <v>430</v>
      </c>
      <c r="C2983" t="s">
        <v>431</v>
      </c>
      <c r="D2983" t="s">
        <v>424</v>
      </c>
      <c r="E2983" t="s">
        <v>292</v>
      </c>
      <c r="F2983" s="347">
        <f>IF(InpOverride!F2983="",F_Inputs!F2983,InpOverride!F2983)</f>
        <v>0</v>
      </c>
      <c r="G2983" s="347">
        <f>IF(InpOverride!G2983="",F_Inputs!G2983,InpOverride!G2983)</f>
        <v>0</v>
      </c>
      <c r="H2983" s="347">
        <f>IF(InpOverride!H2983="",F_Inputs!H2983,InpOverride!H2983)</f>
        <v>0</v>
      </c>
      <c r="I2983" s="347">
        <f>IF(InpOverride!I2983="",F_Inputs!I2983,InpOverride!I2983)</f>
        <v>95.1</v>
      </c>
      <c r="J2983" s="347">
        <f>IF(InpOverride!J2983="",F_Inputs!J2983,InpOverride!J2983)</f>
        <v>0</v>
      </c>
      <c r="K2983" s="347">
        <f>IF(InpOverride!K2983="",F_Inputs!K2983,InpOverride!K2983)</f>
        <v>0</v>
      </c>
      <c r="L2983" s="347">
        <f>IF(InpOverride!L2983="",F_Inputs!L2983,InpOverride!L2983)</f>
        <v>0</v>
      </c>
      <c r="M2983" s="347">
        <f>IF(InpOverride!M2983="",F_Inputs!M2983,InpOverride!M2983)</f>
        <v>0</v>
      </c>
    </row>
    <row r="2984" spans="1:13" x14ac:dyDescent="0.35">
      <c r="A2984" t="s">
        <v>147</v>
      </c>
      <c r="B2984" t="s">
        <v>432</v>
      </c>
      <c r="C2984" t="s">
        <v>433</v>
      </c>
      <c r="D2984" t="s">
        <v>424</v>
      </c>
      <c r="E2984" t="s">
        <v>292</v>
      </c>
      <c r="F2984" s="347">
        <f>IF(InpOverride!F2984="",F_Inputs!F2984,InpOverride!F2984)</f>
        <v>0</v>
      </c>
      <c r="G2984" s="347">
        <f>IF(InpOverride!G2984="",F_Inputs!G2984,InpOverride!G2984)</f>
        <v>0</v>
      </c>
      <c r="H2984" s="347">
        <f>IF(InpOverride!H2984="",F_Inputs!H2984,InpOverride!H2984)</f>
        <v>0</v>
      </c>
      <c r="I2984" s="347">
        <f>IF(InpOverride!I2984="",F_Inputs!I2984,InpOverride!I2984)</f>
        <v>94.1</v>
      </c>
      <c r="J2984" s="347">
        <f>IF(InpOverride!J2984="",F_Inputs!J2984,InpOverride!J2984)</f>
        <v>0</v>
      </c>
      <c r="K2984" s="347">
        <f>IF(InpOverride!K2984="",F_Inputs!K2984,InpOverride!K2984)</f>
        <v>0</v>
      </c>
      <c r="L2984" s="347">
        <f>IF(InpOverride!L2984="",F_Inputs!L2984,InpOverride!L2984)</f>
        <v>0</v>
      </c>
      <c r="M2984" s="347">
        <f>IF(InpOverride!M2984="",F_Inputs!M2984,InpOverride!M2984)</f>
        <v>0</v>
      </c>
    </row>
    <row r="2985" spans="1:13" x14ac:dyDescent="0.35">
      <c r="A2985" t="s">
        <v>147</v>
      </c>
      <c r="B2985" t="s">
        <v>434</v>
      </c>
      <c r="C2985" t="s">
        <v>435</v>
      </c>
      <c r="D2985" t="s">
        <v>427</v>
      </c>
      <c r="E2985" t="s">
        <v>292</v>
      </c>
      <c r="F2985" s="347">
        <f>IF(InpOverride!F2985="",F_Inputs!F2985,InpOverride!F2985)</f>
        <v>0</v>
      </c>
      <c r="G2985" s="347">
        <f>IF(InpOverride!G2985="",F_Inputs!G2985,InpOverride!G2985)</f>
        <v>0</v>
      </c>
      <c r="H2985" s="347">
        <f>IF(InpOverride!H2985="",F_Inputs!H2985,InpOverride!H2985)</f>
        <v>0</v>
      </c>
      <c r="I2985" s="347">
        <f>IF(InpOverride!I2985="",F_Inputs!I2985,InpOverride!I2985)</f>
        <v>144</v>
      </c>
      <c r="J2985" s="347">
        <f>IF(InpOverride!J2985="",F_Inputs!J2985,InpOverride!J2985)</f>
        <v>0</v>
      </c>
      <c r="K2985" s="347">
        <f>IF(InpOverride!K2985="",F_Inputs!K2985,InpOverride!K2985)</f>
        <v>0</v>
      </c>
      <c r="L2985" s="347">
        <f>IF(InpOverride!L2985="",F_Inputs!L2985,InpOverride!L2985)</f>
        <v>0</v>
      </c>
      <c r="M2985" s="347">
        <f>IF(InpOverride!M2985="",F_Inputs!M2985,InpOverride!M2985)</f>
        <v>0</v>
      </c>
    </row>
    <row r="2986" spans="1:13" x14ac:dyDescent="0.35">
      <c r="A2986" t="s">
        <v>147</v>
      </c>
      <c r="B2986" t="s">
        <v>436</v>
      </c>
      <c r="C2986" t="s">
        <v>437</v>
      </c>
      <c r="D2986" t="s">
        <v>427</v>
      </c>
      <c r="E2986" t="s">
        <v>292</v>
      </c>
      <c r="F2986" s="347">
        <f>IF(InpOverride!F2986="",F_Inputs!F2986,InpOverride!F2986)</f>
        <v>0</v>
      </c>
      <c r="G2986" s="347">
        <f>IF(InpOverride!G2986="",F_Inputs!G2986,InpOverride!G2986)</f>
        <v>0</v>
      </c>
      <c r="H2986" s="347">
        <f>IF(InpOverride!H2986="",F_Inputs!H2986,InpOverride!H2986)</f>
        <v>0</v>
      </c>
      <c r="I2986" s="347">
        <f>IF(InpOverride!I2986="",F_Inputs!I2986,InpOverride!I2986)</f>
        <v>151.4</v>
      </c>
      <c r="J2986" s="347">
        <f>IF(InpOverride!J2986="",F_Inputs!J2986,InpOverride!J2986)</f>
        <v>0</v>
      </c>
      <c r="K2986" s="347">
        <f>IF(InpOverride!K2986="",F_Inputs!K2986,InpOverride!K2986)</f>
        <v>0</v>
      </c>
      <c r="L2986" s="347">
        <f>IF(InpOverride!L2986="",F_Inputs!L2986,InpOverride!L2986)</f>
        <v>0</v>
      </c>
      <c r="M2986" s="347">
        <f>IF(InpOverride!M2986="",F_Inputs!M2986,InpOverride!M2986)</f>
        <v>0</v>
      </c>
    </row>
    <row r="2987" spans="1:13" x14ac:dyDescent="0.35">
      <c r="A2987" t="s">
        <v>147</v>
      </c>
      <c r="B2987" t="s">
        <v>438</v>
      </c>
      <c r="C2987" t="s">
        <v>439</v>
      </c>
      <c r="D2987">
        <v>0</v>
      </c>
      <c r="E2987" t="s">
        <v>292</v>
      </c>
      <c r="F2987" s="347">
        <f>IF(InpOverride!F2987="",F_Inputs!F2987,InpOverride!F2987)</f>
        <v>1013.178</v>
      </c>
      <c r="G2987" s="347">
        <f>IF(InpOverride!G2987="",F_Inputs!G2987,InpOverride!G2987)</f>
        <v>1020.985</v>
      </c>
      <c r="H2987" s="347">
        <f>IF(InpOverride!H2987="",F_Inputs!H2987,InpOverride!H2987)</f>
        <v>1030.4390000000001</v>
      </c>
      <c r="I2987" s="347">
        <f>IF(InpOverride!I2987="",F_Inputs!I2987,InpOverride!I2987)</f>
        <v>959.99400000000003</v>
      </c>
      <c r="J2987" s="347">
        <f>IF(InpOverride!J2987="",F_Inputs!J2987,InpOverride!J2987)</f>
        <v>0</v>
      </c>
      <c r="K2987" s="347">
        <f>IF(InpOverride!K2987="",F_Inputs!K2987,InpOverride!K2987)</f>
        <v>0</v>
      </c>
      <c r="L2987" s="347">
        <f>IF(InpOverride!L2987="",F_Inputs!L2987,InpOverride!L2987)</f>
        <v>0</v>
      </c>
      <c r="M2987" s="347">
        <f>IF(InpOverride!M2987="",F_Inputs!M2987,InpOverride!M2987)</f>
        <v>0</v>
      </c>
    </row>
    <row r="2988" spans="1:13" x14ac:dyDescent="0.35">
      <c r="A2988" t="s">
        <v>147</v>
      </c>
      <c r="B2988" t="s">
        <v>440</v>
      </c>
      <c r="C2988" t="s">
        <v>441</v>
      </c>
      <c r="D2988" t="s">
        <v>188</v>
      </c>
      <c r="E2988" t="s">
        <v>292</v>
      </c>
      <c r="F2988" s="347">
        <f>IF(InpOverride!F2988="",F_Inputs!F2988,InpOverride!F2988)</f>
        <v>0</v>
      </c>
      <c r="G2988" s="347">
        <f>IF(InpOverride!G2988="",F_Inputs!G2988,InpOverride!G2988)</f>
        <v>0</v>
      </c>
      <c r="H2988" s="347">
        <f>IF(InpOverride!H2988="",F_Inputs!H2988,InpOverride!H2988)</f>
        <v>0</v>
      </c>
      <c r="I2988" s="347">
        <f>IF(InpOverride!I2988="",F_Inputs!I2988,InpOverride!I2988)</f>
        <v>20862.1965277778</v>
      </c>
      <c r="J2988" s="347">
        <f>IF(InpOverride!J2988="",F_Inputs!J2988,InpOverride!J2988)</f>
        <v>0</v>
      </c>
      <c r="K2988" s="347">
        <f>IF(InpOverride!K2988="",F_Inputs!K2988,InpOverride!K2988)</f>
        <v>0</v>
      </c>
      <c r="L2988" s="347">
        <f>IF(InpOverride!L2988="",F_Inputs!L2988,InpOverride!L2988)</f>
        <v>0</v>
      </c>
      <c r="M2988" s="347">
        <f>IF(InpOverride!M2988="",F_Inputs!M2988,InpOverride!M2988)</f>
        <v>0</v>
      </c>
    </row>
    <row r="2989" spans="1:13" x14ac:dyDescent="0.35">
      <c r="A2989" t="s">
        <v>147</v>
      </c>
      <c r="B2989" t="s">
        <v>442</v>
      </c>
      <c r="C2989" t="s">
        <v>443</v>
      </c>
      <c r="D2989" t="s">
        <v>188</v>
      </c>
      <c r="E2989" t="s">
        <v>292</v>
      </c>
      <c r="F2989" s="347">
        <f>IF(InpOverride!F2989="",F_Inputs!F2989,InpOverride!F2989)</f>
        <v>0</v>
      </c>
      <c r="G2989" s="347">
        <f>IF(InpOverride!G2989="",F_Inputs!G2989,InpOverride!G2989)</f>
        <v>0</v>
      </c>
      <c r="H2989" s="347">
        <f>IF(InpOverride!H2989="",F_Inputs!H2989,InpOverride!H2989)</f>
        <v>0</v>
      </c>
      <c r="I2989" s="347">
        <f>IF(InpOverride!I2989="",F_Inputs!I2989,InpOverride!I2989)</f>
        <v>51513</v>
      </c>
      <c r="J2989" s="347">
        <f>IF(InpOverride!J2989="",F_Inputs!J2989,InpOverride!J2989)</f>
        <v>0</v>
      </c>
      <c r="K2989" s="347">
        <f>IF(InpOverride!K2989="",F_Inputs!K2989,InpOverride!K2989)</f>
        <v>0</v>
      </c>
      <c r="L2989" s="347">
        <f>IF(InpOverride!L2989="",F_Inputs!L2989,InpOverride!L2989)</f>
        <v>0</v>
      </c>
      <c r="M2989" s="347">
        <f>IF(InpOverride!M2989="",F_Inputs!M2989,InpOverride!M2989)</f>
        <v>0</v>
      </c>
    </row>
    <row r="2990" spans="1:13" x14ac:dyDescent="0.35">
      <c r="A2990" t="s">
        <v>147</v>
      </c>
      <c r="B2990" t="s">
        <v>444</v>
      </c>
      <c r="C2990" t="s">
        <v>445</v>
      </c>
      <c r="D2990" t="s">
        <v>424</v>
      </c>
      <c r="E2990" t="s">
        <v>292</v>
      </c>
      <c r="F2990" s="347">
        <f>IF(InpOverride!F2990="",F_Inputs!F2990,InpOverride!F2990)</f>
        <v>0</v>
      </c>
      <c r="G2990" s="347">
        <f>IF(InpOverride!G2990="",F_Inputs!G2990,InpOverride!G2990)</f>
        <v>0</v>
      </c>
      <c r="H2990" s="347">
        <f>IF(InpOverride!H2990="",F_Inputs!H2990,InpOverride!H2990)</f>
        <v>0</v>
      </c>
      <c r="I2990" s="347">
        <f>IF(InpOverride!I2990="",F_Inputs!I2990,InpOverride!I2990)</f>
        <v>723.46</v>
      </c>
      <c r="J2990" s="347">
        <f>IF(InpOverride!J2990="",F_Inputs!J2990,InpOverride!J2990)</f>
        <v>0</v>
      </c>
      <c r="K2990" s="347">
        <f>IF(InpOverride!K2990="",F_Inputs!K2990,InpOverride!K2990)</f>
        <v>0</v>
      </c>
      <c r="L2990" s="347">
        <f>IF(InpOverride!L2990="",F_Inputs!L2990,InpOverride!L2990)</f>
        <v>0</v>
      </c>
      <c r="M2990" s="347">
        <f>IF(InpOverride!M2990="",F_Inputs!M2990,InpOverride!M2990)</f>
        <v>0</v>
      </c>
    </row>
    <row r="2991" spans="1:13" x14ac:dyDescent="0.35">
      <c r="A2991" t="s">
        <v>147</v>
      </c>
      <c r="B2991" t="s">
        <v>446</v>
      </c>
      <c r="C2991" t="s">
        <v>447</v>
      </c>
      <c r="D2991" t="s">
        <v>424</v>
      </c>
      <c r="E2991" t="s">
        <v>292</v>
      </c>
      <c r="F2991" s="347">
        <f>IF(InpOverride!F2991="",F_Inputs!F2991,InpOverride!F2991)</f>
        <v>0</v>
      </c>
      <c r="G2991" s="347">
        <f>IF(InpOverride!G2991="",F_Inputs!G2991,InpOverride!G2991)</f>
        <v>0</v>
      </c>
      <c r="H2991" s="347">
        <f>IF(InpOverride!H2991="",F_Inputs!H2991,InpOverride!H2991)</f>
        <v>0</v>
      </c>
      <c r="I2991" s="347">
        <f>IF(InpOverride!I2991="",F_Inputs!I2991,InpOverride!I2991)</f>
        <v>22.38</v>
      </c>
      <c r="J2991" s="347">
        <f>IF(InpOverride!J2991="",F_Inputs!J2991,InpOverride!J2991)</f>
        <v>0</v>
      </c>
      <c r="K2991" s="347">
        <f>IF(InpOverride!K2991="",F_Inputs!K2991,InpOverride!K2991)</f>
        <v>0</v>
      </c>
      <c r="L2991" s="347">
        <f>IF(InpOverride!L2991="",F_Inputs!L2991,InpOverride!L2991)</f>
        <v>0</v>
      </c>
      <c r="M2991" s="347">
        <f>IF(InpOverride!M2991="",F_Inputs!M2991,InpOverride!M2991)</f>
        <v>0</v>
      </c>
    </row>
    <row r="2992" spans="1:13" x14ac:dyDescent="0.35">
      <c r="A2992" t="s">
        <v>147</v>
      </c>
      <c r="B2992" t="s">
        <v>448</v>
      </c>
      <c r="C2992" t="s">
        <v>449</v>
      </c>
      <c r="D2992">
        <v>0</v>
      </c>
      <c r="E2992" t="s">
        <v>292</v>
      </c>
      <c r="F2992" s="347">
        <f>IF(InpOverride!F2992="",F_Inputs!F2992,InpOverride!F2992)</f>
        <v>0</v>
      </c>
      <c r="G2992" s="347">
        <f>IF(InpOverride!G2992="",F_Inputs!G2992,InpOverride!G2992)</f>
        <v>0</v>
      </c>
      <c r="H2992" s="347">
        <f>IF(InpOverride!H2992="",F_Inputs!H2992,InpOverride!H2992)</f>
        <v>0</v>
      </c>
      <c r="I2992" s="347">
        <f>IF(InpOverride!I2992="",F_Inputs!I2992,InpOverride!I2992)</f>
        <v>887.07100000000003</v>
      </c>
      <c r="J2992" s="347">
        <f>IF(InpOverride!J2992="",F_Inputs!J2992,InpOverride!J2992)</f>
        <v>0</v>
      </c>
      <c r="K2992" s="347">
        <f>IF(InpOverride!K2992="",F_Inputs!K2992,InpOverride!K2992)</f>
        <v>0</v>
      </c>
      <c r="L2992" s="347">
        <f>IF(InpOverride!L2992="",F_Inputs!L2992,InpOverride!L2992)</f>
        <v>0</v>
      </c>
      <c r="M2992" s="347">
        <f>IF(InpOverride!M2992="",F_Inputs!M2992,InpOverride!M2992)</f>
        <v>0</v>
      </c>
    </row>
    <row r="2993" spans="1:13" x14ac:dyDescent="0.35">
      <c r="A2993" t="s">
        <v>147</v>
      </c>
      <c r="B2993" t="s">
        <v>450</v>
      </c>
      <c r="C2993" t="s">
        <v>451</v>
      </c>
      <c r="D2993" t="s">
        <v>188</v>
      </c>
      <c r="E2993" t="s">
        <v>292</v>
      </c>
      <c r="F2993" s="347">
        <f>IF(InpOverride!F2993="",F_Inputs!F2993,InpOverride!F2993)</f>
        <v>0</v>
      </c>
      <c r="G2993" s="347">
        <f>IF(InpOverride!G2993="",F_Inputs!G2993,InpOverride!G2993)</f>
        <v>0</v>
      </c>
      <c r="H2993" s="347">
        <f>IF(InpOverride!H2993="",F_Inputs!H2993,InpOverride!H2993)</f>
        <v>0</v>
      </c>
      <c r="I2993" s="347">
        <f>IF(InpOverride!I2993="",F_Inputs!I2993,InpOverride!I2993)</f>
        <v>29210</v>
      </c>
      <c r="J2993" s="347">
        <f>IF(InpOverride!J2993="",F_Inputs!J2993,InpOverride!J2993)</f>
        <v>0</v>
      </c>
      <c r="K2993" s="347">
        <f>IF(InpOverride!K2993="",F_Inputs!K2993,InpOverride!K2993)</f>
        <v>0</v>
      </c>
      <c r="L2993" s="347">
        <f>IF(InpOverride!L2993="",F_Inputs!L2993,InpOverride!L2993)</f>
        <v>0</v>
      </c>
      <c r="M2993" s="347">
        <f>IF(InpOverride!M2993="",F_Inputs!M2993,InpOverride!M2993)</f>
        <v>0</v>
      </c>
    </row>
    <row r="2994" spans="1:13" x14ac:dyDescent="0.35">
      <c r="A2994" t="s">
        <v>147</v>
      </c>
      <c r="B2994" t="s">
        <v>452</v>
      </c>
      <c r="C2994" t="s">
        <v>453</v>
      </c>
      <c r="D2994" t="s">
        <v>188</v>
      </c>
      <c r="E2994" t="s">
        <v>292</v>
      </c>
      <c r="F2994" s="347">
        <f>IF(InpOverride!F2994="",F_Inputs!F2994,InpOverride!F2994)</f>
        <v>0</v>
      </c>
      <c r="G2994" s="347">
        <f>IF(InpOverride!G2994="",F_Inputs!G2994,InpOverride!G2994)</f>
        <v>0</v>
      </c>
      <c r="H2994" s="347">
        <f>IF(InpOverride!H2994="",F_Inputs!H2994,InpOverride!H2994)</f>
        <v>0</v>
      </c>
      <c r="I2994" s="347">
        <f>IF(InpOverride!I2994="",F_Inputs!I2994,InpOverride!I2994)</f>
        <v>7094</v>
      </c>
      <c r="J2994" s="347">
        <f>IF(InpOverride!J2994="",F_Inputs!J2994,InpOverride!J2994)</f>
        <v>0</v>
      </c>
      <c r="K2994" s="347">
        <f>IF(InpOverride!K2994="",F_Inputs!K2994,InpOverride!K2994)</f>
        <v>0</v>
      </c>
      <c r="L2994" s="347">
        <f>IF(InpOverride!L2994="",F_Inputs!L2994,InpOverride!L2994)</f>
        <v>0</v>
      </c>
      <c r="M2994" s="347">
        <f>IF(InpOverride!M2994="",F_Inputs!M2994,InpOverride!M2994)</f>
        <v>0</v>
      </c>
    </row>
    <row r="2995" spans="1:13" x14ac:dyDescent="0.35">
      <c r="A2995" t="s">
        <v>147</v>
      </c>
      <c r="B2995" t="s">
        <v>454</v>
      </c>
      <c r="C2995" t="s">
        <v>455</v>
      </c>
      <c r="D2995" t="s">
        <v>188</v>
      </c>
      <c r="E2995" t="s">
        <v>292</v>
      </c>
      <c r="F2995" s="347">
        <f>IF(InpOverride!F2995="",F_Inputs!F2995,InpOverride!F2995)</f>
        <v>0</v>
      </c>
      <c r="G2995" s="347">
        <f>IF(InpOverride!G2995="",F_Inputs!G2995,InpOverride!G2995)</f>
        <v>0</v>
      </c>
      <c r="H2995" s="347">
        <f>IF(InpOverride!H2995="",F_Inputs!H2995,InpOverride!H2995)</f>
        <v>0</v>
      </c>
      <c r="I2995" s="347">
        <f>IF(InpOverride!I2995="",F_Inputs!I2995,InpOverride!I2995)</f>
        <v>5367</v>
      </c>
      <c r="J2995" s="347">
        <f>IF(InpOverride!J2995="",F_Inputs!J2995,InpOverride!J2995)</f>
        <v>0</v>
      </c>
      <c r="K2995" s="347">
        <f>IF(InpOverride!K2995="",F_Inputs!K2995,InpOverride!K2995)</f>
        <v>0</v>
      </c>
      <c r="L2995" s="347">
        <f>IF(InpOverride!L2995="",F_Inputs!L2995,InpOverride!L2995)</f>
        <v>0</v>
      </c>
      <c r="M2995" s="347">
        <f>IF(InpOverride!M2995="",F_Inputs!M2995,InpOverride!M2995)</f>
        <v>0</v>
      </c>
    </row>
    <row r="2996" spans="1:13" x14ac:dyDescent="0.35">
      <c r="A2996" t="s">
        <v>147</v>
      </c>
      <c r="B2996" t="s">
        <v>456</v>
      </c>
      <c r="C2996" t="s">
        <v>457</v>
      </c>
      <c r="D2996" t="s">
        <v>188</v>
      </c>
      <c r="E2996" t="s">
        <v>292</v>
      </c>
      <c r="F2996" s="347">
        <f>IF(InpOverride!F2996="",F_Inputs!F2996,InpOverride!F2996)</f>
        <v>0</v>
      </c>
      <c r="G2996" s="347">
        <f>IF(InpOverride!G2996="",F_Inputs!G2996,InpOverride!G2996)</f>
        <v>0</v>
      </c>
      <c r="H2996" s="347">
        <f>IF(InpOverride!H2996="",F_Inputs!H2996,InpOverride!H2996)</f>
        <v>0</v>
      </c>
      <c r="I2996" s="347">
        <f>IF(InpOverride!I2996="",F_Inputs!I2996,InpOverride!I2996)</f>
        <v>4104</v>
      </c>
      <c r="J2996" s="347">
        <f>IF(InpOverride!J2996="",F_Inputs!J2996,InpOverride!J2996)</f>
        <v>0</v>
      </c>
      <c r="K2996" s="347">
        <f>IF(InpOverride!K2996="",F_Inputs!K2996,InpOverride!K2996)</f>
        <v>0</v>
      </c>
      <c r="L2996" s="347">
        <f>IF(InpOverride!L2996="",F_Inputs!L2996,InpOverride!L2996)</f>
        <v>0</v>
      </c>
      <c r="M2996" s="347">
        <f>IF(InpOverride!M2996="",F_Inputs!M2996,InpOverride!M2996)</f>
        <v>0</v>
      </c>
    </row>
    <row r="2997" spans="1:13" x14ac:dyDescent="0.35">
      <c r="A2997" t="s">
        <v>147</v>
      </c>
      <c r="B2997" t="s">
        <v>458</v>
      </c>
      <c r="C2997" t="s">
        <v>459</v>
      </c>
      <c r="D2997" t="s">
        <v>172</v>
      </c>
      <c r="E2997" t="s">
        <v>292</v>
      </c>
      <c r="F2997" s="347">
        <f>IF(InpOverride!F2997="",F_Inputs!F2997,InpOverride!F2997)</f>
        <v>0</v>
      </c>
      <c r="G2997" s="347">
        <f>IF(InpOverride!G2997="",F_Inputs!G2997,InpOverride!G2997)</f>
        <v>0</v>
      </c>
      <c r="H2997" s="347">
        <f>IF(InpOverride!H2997="",F_Inputs!H2997,InpOverride!H2997)</f>
        <v>0</v>
      </c>
      <c r="I2997" s="347">
        <f>IF(InpOverride!I2997="",F_Inputs!I2997,InpOverride!I2997)</f>
        <v>0</v>
      </c>
      <c r="J2997" s="347">
        <f>IF(InpOverride!J2997="",F_Inputs!J2997,InpOverride!J2997)</f>
        <v>0</v>
      </c>
      <c r="K2997" s="347">
        <f>IF(InpOverride!K2997="",F_Inputs!K2997,InpOverride!K2997)</f>
        <v>0</v>
      </c>
      <c r="L2997" s="347">
        <f>IF(InpOverride!L2997="",F_Inputs!L2997,InpOverride!L2997)</f>
        <v>0</v>
      </c>
      <c r="M2997" s="347">
        <f>IF(InpOverride!M2997="",F_Inputs!M2997,InpOverride!M2997)</f>
        <v>0</v>
      </c>
    </row>
    <row r="2998" spans="1:13" x14ac:dyDescent="0.35">
      <c r="A2998" t="s">
        <v>147</v>
      </c>
      <c r="B2998" t="s">
        <v>460</v>
      </c>
      <c r="C2998" t="s">
        <v>461</v>
      </c>
      <c r="D2998" t="s">
        <v>188</v>
      </c>
      <c r="E2998" t="s">
        <v>292</v>
      </c>
      <c r="F2998" s="347">
        <f>IF(InpOverride!F2998="",F_Inputs!F2998,InpOverride!F2998)</f>
        <v>0</v>
      </c>
      <c r="G2998" s="347">
        <f>IF(InpOverride!G2998="",F_Inputs!G2998,InpOverride!G2998)</f>
        <v>0</v>
      </c>
      <c r="H2998" s="347">
        <f>IF(InpOverride!H2998="",F_Inputs!H2998,InpOverride!H2998)</f>
        <v>0</v>
      </c>
      <c r="I2998" s="347">
        <f>IF(InpOverride!I2998="",F_Inputs!I2998,InpOverride!I2998)</f>
        <v>0</v>
      </c>
      <c r="J2998" s="347">
        <f>IF(InpOverride!J2998="",F_Inputs!J2998,InpOverride!J2998)</f>
        <v>0</v>
      </c>
      <c r="K2998" s="347">
        <f>IF(InpOverride!K2998="",F_Inputs!K2998,InpOverride!K2998)</f>
        <v>0</v>
      </c>
      <c r="L2998" s="347">
        <f>IF(InpOverride!L2998="",F_Inputs!L2998,InpOverride!L2998)</f>
        <v>0</v>
      </c>
      <c r="M2998" s="347">
        <f>IF(InpOverride!M2998="",F_Inputs!M2998,InpOverride!M2998)</f>
        <v>0</v>
      </c>
    </row>
    <row r="2999" spans="1:13" x14ac:dyDescent="0.35">
      <c r="A2999" t="s">
        <v>147</v>
      </c>
      <c r="B2999" t="s">
        <v>462</v>
      </c>
      <c r="C2999" t="s">
        <v>463</v>
      </c>
      <c r="D2999" t="s">
        <v>188</v>
      </c>
      <c r="E2999" t="s">
        <v>292</v>
      </c>
      <c r="F2999" s="347">
        <f>IF(InpOverride!F2999="",F_Inputs!F2999,InpOverride!F2999)</f>
        <v>0</v>
      </c>
      <c r="G2999" s="347">
        <f>IF(InpOverride!G2999="",F_Inputs!G2999,InpOverride!G2999)</f>
        <v>0</v>
      </c>
      <c r="H2999" s="347">
        <f>IF(InpOverride!H2999="",F_Inputs!H2999,InpOverride!H2999)</f>
        <v>0</v>
      </c>
      <c r="I2999" s="347">
        <f>IF(InpOverride!I2999="",F_Inputs!I2999,InpOverride!I2999)</f>
        <v>0</v>
      </c>
      <c r="J2999" s="347">
        <f>IF(InpOverride!J2999="",F_Inputs!J2999,InpOverride!J2999)</f>
        <v>0</v>
      </c>
      <c r="K2999" s="347">
        <f>IF(InpOverride!K2999="",F_Inputs!K2999,InpOverride!K2999)</f>
        <v>0</v>
      </c>
      <c r="L2999" s="347">
        <f>IF(InpOverride!L2999="",F_Inputs!L2999,InpOverride!L2999)</f>
        <v>0</v>
      </c>
      <c r="M2999" s="347">
        <f>IF(InpOverride!M2999="",F_Inputs!M2999,InpOverride!M2999)</f>
        <v>0</v>
      </c>
    </row>
    <row r="3000" spans="1:13" x14ac:dyDescent="0.35">
      <c r="A3000" t="s">
        <v>147</v>
      </c>
      <c r="B3000" t="s">
        <v>464</v>
      </c>
      <c r="C3000" t="s">
        <v>465</v>
      </c>
      <c r="D3000" t="s">
        <v>188</v>
      </c>
      <c r="E3000" t="s">
        <v>292</v>
      </c>
      <c r="F3000" s="347">
        <f>IF(InpOverride!F3000="",F_Inputs!F3000,InpOverride!F3000)</f>
        <v>0</v>
      </c>
      <c r="G3000" s="347">
        <f>IF(InpOverride!G3000="",F_Inputs!G3000,InpOverride!G3000)</f>
        <v>0</v>
      </c>
      <c r="H3000" s="347">
        <f>IF(InpOverride!H3000="",F_Inputs!H3000,InpOverride!H3000)</f>
        <v>0</v>
      </c>
      <c r="I3000" s="347">
        <f>IF(InpOverride!I3000="",F_Inputs!I3000,InpOverride!I3000)</f>
        <v>0</v>
      </c>
      <c r="J3000" s="347">
        <f>IF(InpOverride!J3000="",F_Inputs!J3000,InpOverride!J3000)</f>
        <v>0</v>
      </c>
      <c r="K3000" s="347">
        <f>IF(InpOverride!K3000="",F_Inputs!K3000,InpOverride!K3000)</f>
        <v>0</v>
      </c>
      <c r="L3000" s="347">
        <f>IF(InpOverride!L3000="",F_Inputs!L3000,InpOverride!L3000)</f>
        <v>0</v>
      </c>
      <c r="M3000" s="347">
        <f>IF(InpOverride!M3000="",F_Inputs!M3000,InpOverride!M3000)</f>
        <v>0</v>
      </c>
    </row>
    <row r="3001" spans="1:13" x14ac:dyDescent="0.35">
      <c r="A3001" t="s">
        <v>147</v>
      </c>
      <c r="B3001" t="s">
        <v>466</v>
      </c>
      <c r="C3001" t="s">
        <v>467</v>
      </c>
      <c r="D3001" t="s">
        <v>182</v>
      </c>
      <c r="E3001" t="s">
        <v>292</v>
      </c>
      <c r="F3001" s="347">
        <f>IF(InpOverride!F3001="",F_Inputs!F3001,InpOverride!F3001)</f>
        <v>0</v>
      </c>
      <c r="G3001" s="347">
        <f>IF(InpOverride!G3001="",F_Inputs!G3001,InpOverride!G3001)</f>
        <v>0</v>
      </c>
      <c r="H3001" s="347">
        <f>IF(InpOverride!H3001="",F_Inputs!H3001,InpOverride!H3001)</f>
        <v>0</v>
      </c>
      <c r="I3001" s="347" t="str">
        <f>IF(InpOverride!I3001="",F_Inputs!I3001,InpOverride!I3001)</f>
        <v>See RAG guidance</v>
      </c>
      <c r="J3001" s="347">
        <f>IF(InpOverride!J3001="",F_Inputs!J3001,InpOverride!J3001)</f>
        <v>0</v>
      </c>
      <c r="K3001" s="347">
        <f>IF(InpOverride!K3001="",F_Inputs!K3001,InpOverride!K3001)</f>
        <v>0</v>
      </c>
      <c r="L3001" s="347">
        <f>IF(InpOverride!L3001="",F_Inputs!L3001,InpOverride!L3001)</f>
        <v>0</v>
      </c>
      <c r="M3001" s="347">
        <f>IF(InpOverride!M3001="",F_Inputs!M3001,InpOverride!M3001)</f>
        <v>0</v>
      </c>
    </row>
    <row r="3002" spans="1:13" x14ac:dyDescent="0.35">
      <c r="A3002" t="s">
        <v>147</v>
      </c>
      <c r="B3002" t="s">
        <v>468</v>
      </c>
      <c r="C3002" t="s">
        <v>469</v>
      </c>
      <c r="D3002" t="s">
        <v>188</v>
      </c>
      <c r="E3002" t="s">
        <v>292</v>
      </c>
      <c r="F3002" s="347">
        <f>IF(InpOverride!F3002="",F_Inputs!F3002,InpOverride!F3002)</f>
        <v>0</v>
      </c>
      <c r="G3002" s="347">
        <f>IF(InpOverride!G3002="",F_Inputs!G3002,InpOverride!G3002)</f>
        <v>0</v>
      </c>
      <c r="H3002" s="347">
        <f>IF(InpOverride!H3002="",F_Inputs!H3002,InpOverride!H3002)</f>
        <v>0</v>
      </c>
      <c r="I3002" s="347">
        <f>IF(InpOverride!I3002="",F_Inputs!I3002,InpOverride!I3002)</f>
        <v>0</v>
      </c>
      <c r="J3002" s="347">
        <f>IF(InpOverride!J3002="",F_Inputs!J3002,InpOverride!J3002)</f>
        <v>0</v>
      </c>
      <c r="K3002" s="347">
        <f>IF(InpOverride!K3002="",F_Inputs!K3002,InpOverride!K3002)</f>
        <v>0</v>
      </c>
      <c r="L3002" s="347">
        <f>IF(InpOverride!L3002="",F_Inputs!L3002,InpOverride!L3002)</f>
        <v>0</v>
      </c>
      <c r="M3002" s="347">
        <f>IF(InpOverride!M3002="",F_Inputs!M3002,InpOverride!M3002)</f>
        <v>0</v>
      </c>
    </row>
    <row r="3003" spans="1:13" x14ac:dyDescent="0.35">
      <c r="A3003" t="s">
        <v>147</v>
      </c>
      <c r="B3003" t="s">
        <v>470</v>
      </c>
      <c r="C3003" t="s">
        <v>471</v>
      </c>
      <c r="D3003" t="s">
        <v>182</v>
      </c>
      <c r="E3003" t="s">
        <v>292</v>
      </c>
      <c r="F3003" s="347">
        <f>IF(InpOverride!F3003="",F_Inputs!F3003,InpOverride!F3003)</f>
        <v>0</v>
      </c>
      <c r="G3003" s="347">
        <f>IF(InpOverride!G3003="",F_Inputs!G3003,InpOverride!G3003)</f>
        <v>0</v>
      </c>
      <c r="H3003" s="347">
        <f>IF(InpOverride!H3003="",F_Inputs!H3003,InpOverride!H3003)</f>
        <v>0</v>
      </c>
      <c r="I3003" s="347" t="str">
        <f>IF(InpOverride!I3003="",F_Inputs!I3003,InpOverride!I3003)</f>
        <v>See RAG guidance</v>
      </c>
      <c r="J3003" s="347">
        <f>IF(InpOverride!J3003="",F_Inputs!J3003,InpOverride!J3003)</f>
        <v>0</v>
      </c>
      <c r="K3003" s="347">
        <f>IF(InpOverride!K3003="",F_Inputs!K3003,InpOverride!K3003)</f>
        <v>0</v>
      </c>
      <c r="L3003" s="347">
        <f>IF(InpOverride!L3003="",F_Inputs!L3003,InpOverride!L3003)</f>
        <v>0</v>
      </c>
      <c r="M3003" s="347">
        <f>IF(InpOverride!M3003="",F_Inputs!M3003,InpOverride!M3003)</f>
        <v>0</v>
      </c>
    </row>
    <row r="3004" spans="1:13" x14ac:dyDescent="0.35">
      <c r="A3004" t="s">
        <v>147</v>
      </c>
      <c r="B3004" t="s">
        <v>472</v>
      </c>
      <c r="C3004" t="s">
        <v>473</v>
      </c>
      <c r="D3004" t="s">
        <v>188</v>
      </c>
      <c r="E3004" t="s">
        <v>292</v>
      </c>
      <c r="F3004" s="347">
        <f>IF(InpOverride!F3004="",F_Inputs!F3004,InpOverride!F3004)</f>
        <v>0</v>
      </c>
      <c r="G3004" s="347">
        <f>IF(InpOverride!G3004="",F_Inputs!G3004,InpOverride!G3004)</f>
        <v>0</v>
      </c>
      <c r="H3004" s="347">
        <f>IF(InpOverride!H3004="",F_Inputs!H3004,InpOverride!H3004)</f>
        <v>0</v>
      </c>
      <c r="I3004" s="347">
        <f>IF(InpOverride!I3004="",F_Inputs!I3004,InpOverride!I3004)</f>
        <v>0</v>
      </c>
      <c r="J3004" s="347">
        <f>IF(InpOverride!J3004="",F_Inputs!J3004,InpOverride!J3004)</f>
        <v>0</v>
      </c>
      <c r="K3004" s="347">
        <f>IF(InpOverride!K3004="",F_Inputs!K3004,InpOverride!K3004)</f>
        <v>0</v>
      </c>
      <c r="L3004" s="347">
        <f>IF(InpOverride!L3004="",F_Inputs!L3004,InpOverride!L3004)</f>
        <v>0</v>
      </c>
      <c r="M3004" s="347">
        <f>IF(InpOverride!M3004="",F_Inputs!M3004,InpOverride!M3004)</f>
        <v>0</v>
      </c>
    </row>
    <row r="3005" spans="1:13" x14ac:dyDescent="0.35">
      <c r="A3005" t="s">
        <v>147</v>
      </c>
      <c r="B3005" t="s">
        <v>474</v>
      </c>
      <c r="C3005" t="s">
        <v>475</v>
      </c>
      <c r="D3005" t="s">
        <v>170</v>
      </c>
      <c r="E3005" t="s">
        <v>292</v>
      </c>
      <c r="F3005" s="347">
        <f>IF(InpOverride!F3005="",F_Inputs!F3005,InpOverride!F3005)</f>
        <v>0</v>
      </c>
      <c r="G3005" s="347">
        <f>IF(InpOverride!G3005="",F_Inputs!G3005,InpOverride!G3005)</f>
        <v>0</v>
      </c>
      <c r="H3005" s="347">
        <f>IF(InpOverride!H3005="",F_Inputs!H3005,InpOverride!H3005)</f>
        <v>0</v>
      </c>
      <c r="I3005" s="347">
        <f>IF(InpOverride!I3005="",F_Inputs!I3005,InpOverride!I3005)</f>
        <v>-0.1380198</v>
      </c>
      <c r="J3005" s="347">
        <f>IF(InpOverride!J3005="",F_Inputs!J3005,InpOverride!J3005)</f>
        <v>0</v>
      </c>
      <c r="K3005" s="347">
        <f>IF(InpOverride!K3005="",F_Inputs!K3005,InpOverride!K3005)</f>
        <v>0</v>
      </c>
      <c r="L3005" s="347">
        <f>IF(InpOverride!L3005="",F_Inputs!L3005,InpOverride!L3005)</f>
        <v>0</v>
      </c>
      <c r="M3005" s="347">
        <f>IF(InpOverride!M3005="",F_Inputs!M3005,InpOverride!M3005)</f>
        <v>0</v>
      </c>
    </row>
    <row r="3006" spans="1:13" x14ac:dyDescent="0.35">
      <c r="A3006" t="s">
        <v>147</v>
      </c>
      <c r="B3006" t="s">
        <v>476</v>
      </c>
      <c r="C3006" t="s">
        <v>477</v>
      </c>
      <c r="D3006" t="s">
        <v>170</v>
      </c>
      <c r="E3006" t="s">
        <v>292</v>
      </c>
      <c r="F3006" s="347">
        <f>IF(InpOverride!F3006="",F_Inputs!F3006,InpOverride!F3006)</f>
        <v>0</v>
      </c>
      <c r="G3006" s="347">
        <f>IF(InpOverride!G3006="",F_Inputs!G3006,InpOverride!G3006)</f>
        <v>0</v>
      </c>
      <c r="H3006" s="347">
        <f>IF(InpOverride!H3006="",F_Inputs!H3006,InpOverride!H3006)</f>
        <v>0</v>
      </c>
      <c r="I3006" s="347">
        <f>IF(InpOverride!I3006="",F_Inputs!I3006,InpOverride!I3006)</f>
        <v>-3.6536964999999997</v>
      </c>
      <c r="J3006" s="347">
        <f>IF(InpOverride!J3006="",F_Inputs!J3006,InpOverride!J3006)</f>
        <v>0</v>
      </c>
      <c r="K3006" s="347">
        <f>IF(InpOverride!K3006="",F_Inputs!K3006,InpOverride!K3006)</f>
        <v>0</v>
      </c>
      <c r="L3006" s="347">
        <f>IF(InpOverride!L3006="",F_Inputs!L3006,InpOverride!L3006)</f>
        <v>0</v>
      </c>
      <c r="M3006" s="347">
        <f>IF(InpOverride!M3006="",F_Inputs!M3006,InpOverride!M3006)</f>
        <v>0</v>
      </c>
    </row>
    <row r="3007" spans="1:13" x14ac:dyDescent="0.35">
      <c r="A3007" t="s">
        <v>147</v>
      </c>
      <c r="B3007" t="s">
        <v>478</v>
      </c>
      <c r="C3007" t="s">
        <v>479</v>
      </c>
      <c r="D3007" t="s">
        <v>170</v>
      </c>
      <c r="E3007" t="s">
        <v>292</v>
      </c>
      <c r="F3007" s="347">
        <f>IF(InpOverride!F3007="",F_Inputs!F3007,InpOverride!F3007)</f>
        <v>0</v>
      </c>
      <c r="G3007" s="347">
        <f>IF(InpOverride!G3007="",F_Inputs!G3007,InpOverride!G3007)</f>
        <v>0</v>
      </c>
      <c r="H3007" s="347">
        <f>IF(InpOverride!H3007="",F_Inputs!H3007,InpOverride!H3007)</f>
        <v>0</v>
      </c>
      <c r="I3007" s="347">
        <f>IF(InpOverride!I3007="",F_Inputs!I3007,InpOverride!I3007)</f>
        <v>0</v>
      </c>
      <c r="J3007" s="347">
        <f>IF(InpOverride!J3007="",F_Inputs!J3007,InpOverride!J3007)</f>
        <v>0</v>
      </c>
      <c r="K3007" s="347">
        <f>IF(InpOverride!K3007="",F_Inputs!K3007,InpOverride!K3007)</f>
        <v>0</v>
      </c>
      <c r="L3007" s="347">
        <f>IF(InpOverride!L3007="",F_Inputs!L3007,InpOverride!L3007)</f>
        <v>0</v>
      </c>
      <c r="M3007" s="347">
        <f>IF(InpOverride!M3007="",F_Inputs!M3007,InpOverride!M3007)</f>
        <v>0</v>
      </c>
    </row>
    <row r="3008" spans="1:13" x14ac:dyDescent="0.35">
      <c r="A3008" t="s">
        <v>147</v>
      </c>
      <c r="B3008" t="s">
        <v>480</v>
      </c>
      <c r="C3008" t="s">
        <v>481</v>
      </c>
      <c r="D3008" t="s">
        <v>170</v>
      </c>
      <c r="E3008" t="s">
        <v>292</v>
      </c>
      <c r="F3008" s="347">
        <f>IF(InpOverride!F3008="",F_Inputs!F3008,InpOverride!F3008)</f>
        <v>0</v>
      </c>
      <c r="G3008" s="347">
        <f>IF(InpOverride!G3008="",F_Inputs!G3008,InpOverride!G3008)</f>
        <v>0</v>
      </c>
      <c r="H3008" s="347">
        <f>IF(InpOverride!H3008="",F_Inputs!H3008,InpOverride!H3008)</f>
        <v>0</v>
      </c>
      <c r="I3008" s="347">
        <f>IF(InpOverride!I3008="",F_Inputs!I3008,InpOverride!I3008)</f>
        <v>0</v>
      </c>
      <c r="J3008" s="347">
        <f>IF(InpOverride!J3008="",F_Inputs!J3008,InpOverride!J3008)</f>
        <v>0</v>
      </c>
      <c r="K3008" s="347">
        <f>IF(InpOverride!K3008="",F_Inputs!K3008,InpOverride!K3008)</f>
        <v>0</v>
      </c>
      <c r="L3008" s="347">
        <f>IF(InpOverride!L3008="",F_Inputs!L3008,InpOverride!L3008)</f>
        <v>0</v>
      </c>
      <c r="M3008" s="347">
        <f>IF(InpOverride!M3008="",F_Inputs!M3008,InpOverride!M3008)</f>
        <v>0</v>
      </c>
    </row>
    <row r="3009" spans="1:13" x14ac:dyDescent="0.35">
      <c r="A3009" t="s">
        <v>147</v>
      </c>
      <c r="B3009" t="s">
        <v>482</v>
      </c>
      <c r="C3009" t="s">
        <v>483</v>
      </c>
      <c r="D3009" t="s">
        <v>170</v>
      </c>
      <c r="E3009" t="s">
        <v>292</v>
      </c>
      <c r="F3009" s="347">
        <f>IF(InpOverride!F3009="",F_Inputs!F3009,InpOverride!F3009)</f>
        <v>0</v>
      </c>
      <c r="G3009" s="347">
        <f>IF(InpOverride!G3009="",F_Inputs!G3009,InpOverride!G3009)</f>
        <v>0</v>
      </c>
      <c r="H3009" s="347">
        <f>IF(InpOverride!H3009="",F_Inputs!H3009,InpOverride!H3009)</f>
        <v>0</v>
      </c>
      <c r="I3009" s="347">
        <f>IF(InpOverride!I3009="",F_Inputs!I3009,InpOverride!I3009)</f>
        <v>-0.19572999999999999</v>
      </c>
      <c r="J3009" s="347">
        <f>IF(InpOverride!J3009="",F_Inputs!J3009,InpOverride!J3009)</f>
        <v>0</v>
      </c>
      <c r="K3009" s="347">
        <f>IF(InpOverride!K3009="",F_Inputs!K3009,InpOverride!K3009)</f>
        <v>0</v>
      </c>
      <c r="L3009" s="347">
        <f>IF(InpOverride!L3009="",F_Inputs!L3009,InpOverride!L3009)</f>
        <v>0</v>
      </c>
      <c r="M3009" s="347">
        <f>IF(InpOverride!M3009="",F_Inputs!M3009,InpOverride!M3009)</f>
        <v>0</v>
      </c>
    </row>
    <row r="3010" spans="1:13" x14ac:dyDescent="0.35">
      <c r="A3010" t="s">
        <v>147</v>
      </c>
      <c r="B3010" t="s">
        <v>484</v>
      </c>
      <c r="C3010" t="s">
        <v>485</v>
      </c>
      <c r="D3010" t="s">
        <v>170</v>
      </c>
      <c r="E3010" t="s">
        <v>292</v>
      </c>
      <c r="F3010" s="347">
        <f>IF(InpOverride!F3010="",F_Inputs!F3010,InpOverride!F3010)</f>
        <v>0</v>
      </c>
      <c r="G3010" s="347">
        <f>IF(InpOverride!G3010="",F_Inputs!G3010,InpOverride!G3010)</f>
        <v>0</v>
      </c>
      <c r="H3010" s="347">
        <f>IF(InpOverride!H3010="",F_Inputs!H3010,InpOverride!H3010)</f>
        <v>0</v>
      </c>
      <c r="I3010" s="347">
        <f>IF(InpOverride!I3010="",F_Inputs!I3010,InpOverride!I3010)</f>
        <v>0</v>
      </c>
      <c r="J3010" s="347">
        <f>IF(InpOverride!J3010="",F_Inputs!J3010,InpOverride!J3010)</f>
        <v>0</v>
      </c>
      <c r="K3010" s="347">
        <f>IF(InpOverride!K3010="",F_Inputs!K3010,InpOverride!K3010)</f>
        <v>0</v>
      </c>
      <c r="L3010" s="347">
        <f>IF(InpOverride!L3010="",F_Inputs!L3010,InpOverride!L3010)</f>
        <v>0</v>
      </c>
      <c r="M3010" s="347">
        <f>IF(InpOverride!M3010="",F_Inputs!M3010,InpOverride!M3010)</f>
        <v>0</v>
      </c>
    </row>
    <row r="3011" spans="1:13" x14ac:dyDescent="0.35">
      <c r="A3011" t="s">
        <v>147</v>
      </c>
      <c r="B3011" t="s">
        <v>486</v>
      </c>
      <c r="C3011" t="s">
        <v>487</v>
      </c>
      <c r="D3011" t="s">
        <v>170</v>
      </c>
      <c r="E3011" t="s">
        <v>292</v>
      </c>
      <c r="F3011" s="347">
        <f>IF(InpOverride!F3011="",F_Inputs!F3011,InpOverride!F3011)</f>
        <v>0</v>
      </c>
      <c r="G3011" s="347">
        <f>IF(InpOverride!G3011="",F_Inputs!G3011,InpOverride!G3011)</f>
        <v>0</v>
      </c>
      <c r="H3011" s="347">
        <f>IF(InpOverride!H3011="",F_Inputs!H3011,InpOverride!H3011)</f>
        <v>0</v>
      </c>
      <c r="I3011" s="347">
        <f>IF(InpOverride!I3011="",F_Inputs!I3011,InpOverride!I3011)</f>
        <v>0</v>
      </c>
      <c r="J3011" s="347">
        <f>IF(InpOverride!J3011="",F_Inputs!J3011,InpOverride!J3011)</f>
        <v>0</v>
      </c>
      <c r="K3011" s="347">
        <f>IF(InpOverride!K3011="",F_Inputs!K3011,InpOverride!K3011)</f>
        <v>0</v>
      </c>
      <c r="L3011" s="347">
        <f>IF(InpOverride!L3011="",F_Inputs!L3011,InpOverride!L3011)</f>
        <v>0</v>
      </c>
      <c r="M3011" s="347">
        <f>IF(InpOverride!M3011="",F_Inputs!M3011,InpOverride!M3011)</f>
        <v>0</v>
      </c>
    </row>
    <row r="3012" spans="1:13" x14ac:dyDescent="0.35">
      <c r="A3012" t="s">
        <v>147</v>
      </c>
      <c r="B3012" t="s">
        <v>488</v>
      </c>
      <c r="C3012" t="s">
        <v>489</v>
      </c>
      <c r="D3012" t="s">
        <v>170</v>
      </c>
      <c r="E3012" t="s">
        <v>292</v>
      </c>
      <c r="F3012" s="347">
        <f>IF(InpOverride!F3012="",F_Inputs!F3012,InpOverride!F3012)</f>
        <v>0</v>
      </c>
      <c r="G3012" s="347">
        <f>IF(InpOverride!G3012="",F_Inputs!G3012,InpOverride!G3012)</f>
        <v>0</v>
      </c>
      <c r="H3012" s="347">
        <f>IF(InpOverride!H3012="",F_Inputs!H3012,InpOverride!H3012)</f>
        <v>0</v>
      </c>
      <c r="I3012" s="347">
        <f>IF(InpOverride!I3012="",F_Inputs!I3012,InpOverride!I3012)</f>
        <v>0</v>
      </c>
      <c r="J3012" s="347">
        <f>IF(InpOverride!J3012="",F_Inputs!J3012,InpOverride!J3012)</f>
        <v>0</v>
      </c>
      <c r="K3012" s="347">
        <f>IF(InpOverride!K3012="",F_Inputs!K3012,InpOverride!K3012)</f>
        <v>0</v>
      </c>
      <c r="L3012" s="347">
        <f>IF(InpOverride!L3012="",F_Inputs!L3012,InpOverride!L3012)</f>
        <v>0</v>
      </c>
      <c r="M3012" s="347">
        <f>IF(InpOverride!M3012="",F_Inputs!M3012,InpOverride!M3012)</f>
        <v>0</v>
      </c>
    </row>
    <row r="3013" spans="1:13" x14ac:dyDescent="0.35">
      <c r="A3013" t="s">
        <v>147</v>
      </c>
      <c r="B3013" t="s">
        <v>490</v>
      </c>
      <c r="C3013" t="s">
        <v>491</v>
      </c>
      <c r="D3013" t="s">
        <v>170</v>
      </c>
      <c r="E3013" t="s">
        <v>292</v>
      </c>
      <c r="F3013" s="347">
        <f>IF(InpOverride!F3013="",F_Inputs!F3013,InpOverride!F3013)</f>
        <v>0</v>
      </c>
      <c r="G3013" s="347">
        <f>IF(InpOverride!G3013="",F_Inputs!G3013,InpOverride!G3013)</f>
        <v>0</v>
      </c>
      <c r="H3013" s="347">
        <f>IF(InpOverride!H3013="",F_Inputs!H3013,InpOverride!H3013)</f>
        <v>0</v>
      </c>
      <c r="I3013" s="347">
        <f>IF(InpOverride!I3013="",F_Inputs!I3013,InpOverride!I3013)</f>
        <v>-1.1435000000000013</v>
      </c>
      <c r="J3013" s="347">
        <f>IF(InpOverride!J3013="",F_Inputs!J3013,InpOverride!J3013)</f>
        <v>0</v>
      </c>
      <c r="K3013" s="347">
        <f>IF(InpOverride!K3013="",F_Inputs!K3013,InpOverride!K3013)</f>
        <v>0</v>
      </c>
      <c r="L3013" s="347">
        <f>IF(InpOverride!L3013="",F_Inputs!L3013,InpOverride!L3013)</f>
        <v>0</v>
      </c>
      <c r="M3013" s="347">
        <f>IF(InpOverride!M3013="",F_Inputs!M3013,InpOverride!M3013)</f>
        <v>0</v>
      </c>
    </row>
    <row r="3014" spans="1:13" x14ac:dyDescent="0.35">
      <c r="A3014" t="s">
        <v>147</v>
      </c>
      <c r="B3014" t="s">
        <v>492</v>
      </c>
      <c r="C3014" t="s">
        <v>493</v>
      </c>
      <c r="D3014" t="s">
        <v>170</v>
      </c>
      <c r="E3014" t="s">
        <v>292</v>
      </c>
      <c r="F3014" s="347">
        <f>IF(InpOverride!F3014="",F_Inputs!F3014,InpOverride!F3014)</f>
        <v>0</v>
      </c>
      <c r="G3014" s="347">
        <f>IF(InpOverride!G3014="",F_Inputs!G3014,InpOverride!G3014)</f>
        <v>0</v>
      </c>
      <c r="H3014" s="347">
        <f>IF(InpOverride!H3014="",F_Inputs!H3014,InpOverride!H3014)</f>
        <v>0</v>
      </c>
      <c r="I3014" s="347">
        <f>IF(InpOverride!I3014="",F_Inputs!I3014,InpOverride!I3014)</f>
        <v>0</v>
      </c>
      <c r="J3014" s="347">
        <f>IF(InpOverride!J3014="",F_Inputs!J3014,InpOverride!J3014)</f>
        <v>0</v>
      </c>
      <c r="K3014" s="347">
        <f>IF(InpOverride!K3014="",F_Inputs!K3014,InpOverride!K3014)</f>
        <v>0</v>
      </c>
      <c r="L3014" s="347">
        <f>IF(InpOverride!L3014="",F_Inputs!L3014,InpOverride!L3014)</f>
        <v>0</v>
      </c>
      <c r="M3014" s="347">
        <f>IF(InpOverride!M3014="",F_Inputs!M3014,InpOverride!M3014)</f>
        <v>0</v>
      </c>
    </row>
    <row r="3015" spans="1:13" x14ac:dyDescent="0.35">
      <c r="A3015" t="s">
        <v>147</v>
      </c>
      <c r="B3015" t="s">
        <v>494</v>
      </c>
      <c r="C3015" t="s">
        <v>495</v>
      </c>
      <c r="D3015" t="s">
        <v>170</v>
      </c>
      <c r="E3015" t="s">
        <v>292</v>
      </c>
      <c r="F3015" s="347">
        <f>IF(InpOverride!F3015="",F_Inputs!F3015,InpOverride!F3015)</f>
        <v>0</v>
      </c>
      <c r="G3015" s="347">
        <f>IF(InpOverride!G3015="",F_Inputs!G3015,InpOverride!G3015)</f>
        <v>0</v>
      </c>
      <c r="H3015" s="347">
        <f>IF(InpOverride!H3015="",F_Inputs!H3015,InpOverride!H3015)</f>
        <v>0</v>
      </c>
      <c r="I3015" s="347">
        <f>IF(InpOverride!I3015="",F_Inputs!I3015,InpOverride!I3015)</f>
        <v>0</v>
      </c>
      <c r="J3015" s="347">
        <f>IF(InpOverride!J3015="",F_Inputs!J3015,InpOverride!J3015)</f>
        <v>0</v>
      </c>
      <c r="K3015" s="347">
        <f>IF(InpOverride!K3015="",F_Inputs!K3015,InpOverride!K3015)</f>
        <v>0</v>
      </c>
      <c r="L3015" s="347">
        <f>IF(InpOverride!L3015="",F_Inputs!L3015,InpOverride!L3015)</f>
        <v>0</v>
      </c>
      <c r="M3015" s="347">
        <f>IF(InpOverride!M3015="",F_Inputs!M3015,InpOverride!M3015)</f>
        <v>0</v>
      </c>
    </row>
    <row r="3016" spans="1:13" x14ac:dyDescent="0.35">
      <c r="A3016" t="s">
        <v>147</v>
      </c>
      <c r="B3016" t="s">
        <v>496</v>
      </c>
      <c r="C3016" t="s">
        <v>497</v>
      </c>
      <c r="D3016" t="s">
        <v>170</v>
      </c>
      <c r="E3016" t="s">
        <v>292</v>
      </c>
      <c r="F3016" s="347">
        <f>IF(InpOverride!F3016="",F_Inputs!F3016,InpOverride!F3016)</f>
        <v>0</v>
      </c>
      <c r="G3016" s="347">
        <f>IF(InpOverride!G3016="",F_Inputs!G3016,InpOverride!G3016)</f>
        <v>0</v>
      </c>
      <c r="H3016" s="347">
        <f>IF(InpOverride!H3016="",F_Inputs!H3016,InpOverride!H3016)</f>
        <v>0</v>
      </c>
      <c r="I3016" s="347">
        <f>IF(InpOverride!I3016="",F_Inputs!I3016,InpOverride!I3016)</f>
        <v>-0.91800000000000015</v>
      </c>
      <c r="J3016" s="347">
        <f>IF(InpOverride!J3016="",F_Inputs!J3016,InpOverride!J3016)</f>
        <v>0</v>
      </c>
      <c r="K3016" s="347">
        <f>IF(InpOverride!K3016="",F_Inputs!K3016,InpOverride!K3016)</f>
        <v>0</v>
      </c>
      <c r="L3016" s="347">
        <f>IF(InpOverride!L3016="",F_Inputs!L3016,InpOverride!L3016)</f>
        <v>0</v>
      </c>
      <c r="M3016" s="347">
        <f>IF(InpOverride!M3016="",F_Inputs!M3016,InpOverride!M3016)</f>
        <v>0</v>
      </c>
    </row>
    <row r="3017" spans="1:13" x14ac:dyDescent="0.35">
      <c r="A3017" t="s">
        <v>147</v>
      </c>
      <c r="B3017" t="s">
        <v>498</v>
      </c>
      <c r="C3017" t="s">
        <v>499</v>
      </c>
      <c r="D3017" t="s">
        <v>170</v>
      </c>
      <c r="E3017" t="s">
        <v>292</v>
      </c>
      <c r="F3017" s="347">
        <f>IF(InpOverride!F3017="",F_Inputs!F3017,InpOverride!F3017)</f>
        <v>0</v>
      </c>
      <c r="G3017" s="347">
        <f>IF(InpOverride!G3017="",F_Inputs!G3017,InpOverride!G3017)</f>
        <v>0</v>
      </c>
      <c r="H3017" s="347">
        <f>IF(InpOverride!H3017="",F_Inputs!H3017,InpOverride!H3017)</f>
        <v>0</v>
      </c>
      <c r="I3017" s="347">
        <f>IF(InpOverride!I3017="",F_Inputs!I3017,InpOverride!I3017)</f>
        <v>0</v>
      </c>
      <c r="J3017" s="347">
        <f>IF(InpOverride!J3017="",F_Inputs!J3017,InpOverride!J3017)</f>
        <v>0</v>
      </c>
      <c r="K3017" s="347">
        <f>IF(InpOverride!K3017="",F_Inputs!K3017,InpOverride!K3017)</f>
        <v>0</v>
      </c>
      <c r="L3017" s="347">
        <f>IF(InpOverride!L3017="",F_Inputs!L3017,InpOverride!L3017)</f>
        <v>0</v>
      </c>
      <c r="M3017" s="347">
        <f>IF(InpOverride!M3017="",F_Inputs!M3017,InpOverride!M3017)</f>
        <v>0</v>
      </c>
    </row>
    <row r="3018" spans="1:13" x14ac:dyDescent="0.35">
      <c r="A3018" t="s">
        <v>147</v>
      </c>
      <c r="B3018" t="s">
        <v>500</v>
      </c>
      <c r="C3018" t="s">
        <v>501</v>
      </c>
      <c r="D3018" t="s">
        <v>170</v>
      </c>
      <c r="E3018" t="s">
        <v>292</v>
      </c>
      <c r="F3018" s="347">
        <f>IF(InpOverride!F3018="",F_Inputs!F3018,InpOverride!F3018)</f>
        <v>0</v>
      </c>
      <c r="G3018" s="347">
        <f>IF(InpOverride!G3018="",F_Inputs!G3018,InpOverride!G3018)</f>
        <v>0</v>
      </c>
      <c r="H3018" s="347">
        <f>IF(InpOverride!H3018="",F_Inputs!H3018,InpOverride!H3018)</f>
        <v>0</v>
      </c>
      <c r="I3018" s="347">
        <f>IF(InpOverride!I3018="",F_Inputs!I3018,InpOverride!I3018)</f>
        <v>0</v>
      </c>
      <c r="J3018" s="347">
        <f>IF(InpOverride!J3018="",F_Inputs!J3018,InpOverride!J3018)</f>
        <v>0</v>
      </c>
      <c r="K3018" s="347">
        <f>IF(InpOverride!K3018="",F_Inputs!K3018,InpOverride!K3018)</f>
        <v>0</v>
      </c>
      <c r="L3018" s="347">
        <f>IF(InpOverride!L3018="",F_Inputs!L3018,InpOverride!L3018)</f>
        <v>0</v>
      </c>
      <c r="M3018" s="347">
        <f>IF(InpOverride!M3018="",F_Inputs!M3018,InpOverride!M3018)</f>
        <v>0</v>
      </c>
    </row>
    <row r="3019" spans="1:13" x14ac:dyDescent="0.35">
      <c r="A3019" t="s">
        <v>147</v>
      </c>
      <c r="B3019" t="s">
        <v>502</v>
      </c>
      <c r="C3019" t="s">
        <v>503</v>
      </c>
      <c r="D3019" t="s">
        <v>170</v>
      </c>
      <c r="E3019" t="s">
        <v>292</v>
      </c>
      <c r="F3019" s="347">
        <f>IF(InpOverride!F3019="",F_Inputs!F3019,InpOverride!F3019)</f>
        <v>0</v>
      </c>
      <c r="G3019" s="347">
        <f>IF(InpOverride!G3019="",F_Inputs!G3019,InpOverride!G3019)</f>
        <v>0</v>
      </c>
      <c r="H3019" s="347">
        <f>IF(InpOverride!H3019="",F_Inputs!H3019,InpOverride!H3019)</f>
        <v>0</v>
      </c>
      <c r="I3019" s="347">
        <f>IF(InpOverride!I3019="",F_Inputs!I3019,InpOverride!I3019)</f>
        <v>0</v>
      </c>
      <c r="J3019" s="347">
        <f>IF(InpOverride!J3019="",F_Inputs!J3019,InpOverride!J3019)</f>
        <v>0</v>
      </c>
      <c r="K3019" s="347">
        <f>IF(InpOverride!K3019="",F_Inputs!K3019,InpOverride!K3019)</f>
        <v>0</v>
      </c>
      <c r="L3019" s="347">
        <f>IF(InpOverride!L3019="",F_Inputs!L3019,InpOverride!L3019)</f>
        <v>0</v>
      </c>
      <c r="M3019" s="347">
        <f>IF(InpOverride!M3019="",F_Inputs!M3019,InpOverride!M3019)</f>
        <v>0</v>
      </c>
    </row>
    <row r="3020" spans="1:13" x14ac:dyDescent="0.35">
      <c r="A3020" t="s">
        <v>147</v>
      </c>
      <c r="B3020" t="s">
        <v>504</v>
      </c>
      <c r="C3020" t="s">
        <v>505</v>
      </c>
      <c r="D3020" t="s">
        <v>170</v>
      </c>
      <c r="E3020" t="s">
        <v>292</v>
      </c>
      <c r="F3020" s="347">
        <f>IF(InpOverride!F3020="",F_Inputs!F3020,InpOverride!F3020)</f>
        <v>0</v>
      </c>
      <c r="G3020" s="347">
        <f>IF(InpOverride!G3020="",F_Inputs!G3020,InpOverride!G3020)</f>
        <v>0</v>
      </c>
      <c r="H3020" s="347">
        <f>IF(InpOverride!H3020="",F_Inputs!H3020,InpOverride!H3020)</f>
        <v>0</v>
      </c>
      <c r="I3020" s="347">
        <f>IF(InpOverride!I3020="",F_Inputs!I3020,InpOverride!I3020)</f>
        <v>0</v>
      </c>
      <c r="J3020" s="347">
        <f>IF(InpOverride!J3020="",F_Inputs!J3020,InpOverride!J3020)</f>
        <v>0</v>
      </c>
      <c r="K3020" s="347">
        <f>IF(InpOverride!K3020="",F_Inputs!K3020,InpOverride!K3020)</f>
        <v>0</v>
      </c>
      <c r="L3020" s="347">
        <f>IF(InpOverride!L3020="",F_Inputs!L3020,InpOverride!L3020)</f>
        <v>0</v>
      </c>
      <c r="M3020" s="347">
        <f>IF(InpOverride!M3020="",F_Inputs!M3020,InpOverride!M3020)</f>
        <v>0</v>
      </c>
    </row>
    <row r="3021" spans="1:13" x14ac:dyDescent="0.35">
      <c r="A3021" t="s">
        <v>147</v>
      </c>
      <c r="B3021" t="s">
        <v>506</v>
      </c>
      <c r="C3021" t="s">
        <v>507</v>
      </c>
      <c r="D3021" t="s">
        <v>170</v>
      </c>
      <c r="E3021" t="s">
        <v>292</v>
      </c>
      <c r="F3021" s="347">
        <f>IF(InpOverride!F3021="",F_Inputs!F3021,InpOverride!F3021)</f>
        <v>0</v>
      </c>
      <c r="G3021" s="347">
        <f>IF(InpOverride!G3021="",F_Inputs!G3021,InpOverride!G3021)</f>
        <v>0</v>
      </c>
      <c r="H3021" s="347">
        <f>IF(InpOverride!H3021="",F_Inputs!H3021,InpOverride!H3021)</f>
        <v>0</v>
      </c>
      <c r="I3021" s="347">
        <f>IF(InpOverride!I3021="",F_Inputs!I3021,InpOverride!I3021)</f>
        <v>0</v>
      </c>
      <c r="J3021" s="347">
        <f>IF(InpOverride!J3021="",F_Inputs!J3021,InpOverride!J3021)</f>
        <v>0</v>
      </c>
      <c r="K3021" s="347">
        <f>IF(InpOverride!K3021="",F_Inputs!K3021,InpOverride!K3021)</f>
        <v>0</v>
      </c>
      <c r="L3021" s="347">
        <f>IF(InpOverride!L3021="",F_Inputs!L3021,InpOverride!L3021)</f>
        <v>0</v>
      </c>
      <c r="M3021" s="347">
        <f>IF(InpOverride!M3021="",F_Inputs!M3021,InpOverride!M3021)</f>
        <v>0</v>
      </c>
    </row>
    <row r="3022" spans="1:13" x14ac:dyDescent="0.35">
      <c r="A3022" t="s">
        <v>147</v>
      </c>
      <c r="B3022" t="s">
        <v>508</v>
      </c>
      <c r="C3022" t="s">
        <v>509</v>
      </c>
      <c r="D3022" t="s">
        <v>170</v>
      </c>
      <c r="E3022" t="s">
        <v>292</v>
      </c>
      <c r="F3022" s="347">
        <f>IF(InpOverride!F3022="",F_Inputs!F3022,InpOverride!F3022)</f>
        <v>0</v>
      </c>
      <c r="G3022" s="347">
        <f>IF(InpOverride!G3022="",F_Inputs!G3022,InpOverride!G3022)</f>
        <v>0</v>
      </c>
      <c r="H3022" s="347">
        <f>IF(InpOverride!H3022="",F_Inputs!H3022,InpOverride!H3022)</f>
        <v>0</v>
      </c>
      <c r="I3022" s="347">
        <f>IF(InpOverride!I3022="",F_Inputs!I3022,InpOverride!I3022)</f>
        <v>0</v>
      </c>
      <c r="J3022" s="347">
        <f>IF(InpOverride!J3022="",F_Inputs!J3022,InpOverride!J3022)</f>
        <v>0</v>
      </c>
      <c r="K3022" s="347">
        <f>IF(InpOverride!K3022="",F_Inputs!K3022,InpOverride!K3022)</f>
        <v>0</v>
      </c>
      <c r="L3022" s="347">
        <f>IF(InpOverride!L3022="",F_Inputs!L3022,InpOverride!L3022)</f>
        <v>0</v>
      </c>
      <c r="M3022" s="347">
        <f>IF(InpOverride!M3022="",F_Inputs!M3022,InpOverride!M3022)</f>
        <v>0</v>
      </c>
    </row>
    <row r="3023" spans="1:13" x14ac:dyDescent="0.35">
      <c r="A3023" t="s">
        <v>147</v>
      </c>
      <c r="B3023" t="s">
        <v>510</v>
      </c>
      <c r="C3023" t="s">
        <v>511</v>
      </c>
      <c r="D3023" t="s">
        <v>170</v>
      </c>
      <c r="E3023" t="s">
        <v>292</v>
      </c>
      <c r="F3023" s="347">
        <f>IF(InpOverride!F3023="",F_Inputs!F3023,InpOverride!F3023)</f>
        <v>0</v>
      </c>
      <c r="G3023" s="347">
        <f>IF(InpOverride!G3023="",F_Inputs!G3023,InpOverride!G3023)</f>
        <v>0</v>
      </c>
      <c r="H3023" s="347">
        <f>IF(InpOverride!H3023="",F_Inputs!H3023,InpOverride!H3023)</f>
        <v>0</v>
      </c>
      <c r="I3023" s="347">
        <f>IF(InpOverride!I3023="",F_Inputs!I3023,InpOverride!I3023)</f>
        <v>0</v>
      </c>
      <c r="J3023" s="347">
        <f>IF(InpOverride!J3023="",F_Inputs!J3023,InpOverride!J3023)</f>
        <v>0</v>
      </c>
      <c r="K3023" s="347">
        <f>IF(InpOverride!K3023="",F_Inputs!K3023,InpOverride!K3023)</f>
        <v>0</v>
      </c>
      <c r="L3023" s="347">
        <f>IF(InpOverride!L3023="",F_Inputs!L3023,InpOverride!L3023)</f>
        <v>0</v>
      </c>
      <c r="M3023" s="347">
        <f>IF(InpOverride!M3023="",F_Inputs!M3023,InpOverride!M3023)</f>
        <v>0</v>
      </c>
    </row>
    <row r="3024" spans="1:13" x14ac:dyDescent="0.35">
      <c r="A3024" t="s">
        <v>147</v>
      </c>
      <c r="B3024" t="s">
        <v>512</v>
      </c>
      <c r="C3024" t="s">
        <v>513</v>
      </c>
      <c r="D3024" t="s">
        <v>170</v>
      </c>
      <c r="E3024" t="s">
        <v>292</v>
      </c>
      <c r="F3024" s="347">
        <f>IF(InpOverride!F3024="",F_Inputs!F3024,InpOverride!F3024)</f>
        <v>0</v>
      </c>
      <c r="G3024" s="347">
        <f>IF(InpOverride!G3024="",F_Inputs!G3024,InpOverride!G3024)</f>
        <v>0</v>
      </c>
      <c r="H3024" s="347">
        <f>IF(InpOverride!H3024="",F_Inputs!H3024,InpOverride!H3024)</f>
        <v>0</v>
      </c>
      <c r="I3024" s="347">
        <f>IF(InpOverride!I3024="",F_Inputs!I3024,InpOverride!I3024)</f>
        <v>0</v>
      </c>
      <c r="J3024" s="347">
        <f>IF(InpOverride!J3024="",F_Inputs!J3024,InpOverride!J3024)</f>
        <v>0</v>
      </c>
      <c r="K3024" s="347">
        <f>IF(InpOverride!K3024="",F_Inputs!K3024,InpOverride!K3024)</f>
        <v>0</v>
      </c>
      <c r="L3024" s="347">
        <f>IF(InpOverride!L3024="",F_Inputs!L3024,InpOverride!L3024)</f>
        <v>0</v>
      </c>
      <c r="M3024" s="347">
        <f>IF(InpOverride!M3024="",F_Inputs!M3024,InpOverride!M3024)</f>
        <v>0</v>
      </c>
    </row>
    <row r="3025" spans="1:13" x14ac:dyDescent="0.35">
      <c r="A3025" t="s">
        <v>147</v>
      </c>
      <c r="B3025" t="s">
        <v>514</v>
      </c>
      <c r="C3025" t="s">
        <v>515</v>
      </c>
      <c r="D3025" t="s">
        <v>170</v>
      </c>
      <c r="E3025" t="s">
        <v>292</v>
      </c>
      <c r="F3025" s="347">
        <f>IF(InpOverride!F3025="",F_Inputs!F3025,InpOverride!F3025)</f>
        <v>0</v>
      </c>
      <c r="G3025" s="347">
        <f>IF(InpOverride!G3025="",F_Inputs!G3025,InpOverride!G3025)</f>
        <v>0</v>
      </c>
      <c r="H3025" s="347">
        <f>IF(InpOverride!H3025="",F_Inputs!H3025,InpOverride!H3025)</f>
        <v>0</v>
      </c>
      <c r="I3025" s="347">
        <f>IF(InpOverride!I3025="",F_Inputs!I3025,InpOverride!I3025)</f>
        <v>0</v>
      </c>
      <c r="J3025" s="347">
        <f>IF(InpOverride!J3025="",F_Inputs!J3025,InpOverride!J3025)</f>
        <v>0</v>
      </c>
      <c r="K3025" s="347">
        <f>IF(InpOverride!K3025="",F_Inputs!K3025,InpOverride!K3025)</f>
        <v>0</v>
      </c>
      <c r="L3025" s="347">
        <f>IF(InpOverride!L3025="",F_Inputs!L3025,InpOverride!L3025)</f>
        <v>0</v>
      </c>
      <c r="M3025" s="347">
        <f>IF(InpOverride!M3025="",F_Inputs!M3025,InpOverride!M3025)</f>
        <v>0</v>
      </c>
    </row>
    <row r="3026" spans="1:13" x14ac:dyDescent="0.35">
      <c r="A3026" t="s">
        <v>147</v>
      </c>
      <c r="B3026" t="s">
        <v>516</v>
      </c>
      <c r="C3026" t="s">
        <v>517</v>
      </c>
      <c r="D3026" t="s">
        <v>170</v>
      </c>
      <c r="E3026" t="s">
        <v>292</v>
      </c>
      <c r="F3026" s="347">
        <f>IF(InpOverride!F3026="",F_Inputs!F3026,InpOverride!F3026)</f>
        <v>0</v>
      </c>
      <c r="G3026" s="347">
        <f>IF(InpOverride!G3026="",F_Inputs!G3026,InpOverride!G3026)</f>
        <v>0</v>
      </c>
      <c r="H3026" s="347">
        <f>IF(InpOverride!H3026="",F_Inputs!H3026,InpOverride!H3026)</f>
        <v>0</v>
      </c>
      <c r="I3026" s="347">
        <f>IF(InpOverride!I3026="",F_Inputs!I3026,InpOverride!I3026)</f>
        <v>22.780474143426598</v>
      </c>
      <c r="J3026" s="347">
        <f>IF(InpOverride!J3026="",F_Inputs!J3026,InpOverride!J3026)</f>
        <v>0</v>
      </c>
      <c r="K3026" s="347">
        <f>IF(InpOverride!K3026="",F_Inputs!K3026,InpOverride!K3026)</f>
        <v>0</v>
      </c>
      <c r="L3026" s="347">
        <f>IF(InpOverride!L3026="",F_Inputs!L3026,InpOverride!L3026)</f>
        <v>0</v>
      </c>
      <c r="M3026" s="347">
        <f>IF(InpOverride!M3026="",F_Inputs!M3026,InpOverride!M3026)</f>
        <v>0</v>
      </c>
    </row>
    <row r="3027" spans="1:13" x14ac:dyDescent="0.35">
      <c r="A3027" t="s">
        <v>147</v>
      </c>
      <c r="B3027" t="s">
        <v>518</v>
      </c>
      <c r="C3027" t="s">
        <v>519</v>
      </c>
      <c r="D3027" t="s">
        <v>170</v>
      </c>
      <c r="E3027" t="s">
        <v>292</v>
      </c>
      <c r="F3027" s="347">
        <f>IF(InpOverride!F3027="",F_Inputs!F3027,InpOverride!F3027)</f>
        <v>0</v>
      </c>
      <c r="G3027" s="347">
        <f>IF(InpOverride!G3027="",F_Inputs!G3027,InpOverride!G3027)</f>
        <v>0</v>
      </c>
      <c r="H3027" s="347">
        <f>IF(InpOverride!H3027="",F_Inputs!H3027,InpOverride!H3027)</f>
        <v>0</v>
      </c>
      <c r="I3027" s="347">
        <f>IF(InpOverride!I3027="",F_Inputs!I3027,InpOverride!I3027)</f>
        <v>112.07507062630199</v>
      </c>
      <c r="J3027" s="347">
        <f>IF(InpOverride!J3027="",F_Inputs!J3027,InpOverride!J3027)</f>
        <v>0</v>
      </c>
      <c r="K3027" s="347">
        <f>IF(InpOverride!K3027="",F_Inputs!K3027,InpOverride!K3027)</f>
        <v>0</v>
      </c>
      <c r="L3027" s="347">
        <f>IF(InpOverride!L3027="",F_Inputs!L3027,InpOverride!L3027)</f>
        <v>0</v>
      </c>
      <c r="M3027" s="347">
        <f>IF(InpOverride!M3027="",F_Inputs!M3027,InpOverride!M3027)</f>
        <v>0</v>
      </c>
    </row>
    <row r="3028" spans="1:13" x14ac:dyDescent="0.35">
      <c r="A3028" t="s">
        <v>147</v>
      </c>
      <c r="B3028" t="s">
        <v>520</v>
      </c>
      <c r="C3028" t="s">
        <v>521</v>
      </c>
      <c r="D3028" t="s">
        <v>170</v>
      </c>
      <c r="E3028" t="s">
        <v>292</v>
      </c>
      <c r="F3028" s="347">
        <f>IF(InpOverride!F3028="",F_Inputs!F3028,InpOverride!F3028)</f>
        <v>0</v>
      </c>
      <c r="G3028" s="347">
        <f>IF(InpOverride!G3028="",F_Inputs!G3028,InpOverride!G3028)</f>
        <v>0</v>
      </c>
      <c r="H3028" s="347">
        <f>IF(InpOverride!H3028="",F_Inputs!H3028,InpOverride!H3028)</f>
        <v>0</v>
      </c>
      <c r="I3028" s="347">
        <f>IF(InpOverride!I3028="",F_Inputs!I3028,InpOverride!I3028)</f>
        <v>0</v>
      </c>
      <c r="J3028" s="347">
        <f>IF(InpOverride!J3028="",F_Inputs!J3028,InpOverride!J3028)</f>
        <v>0</v>
      </c>
      <c r="K3028" s="347">
        <f>IF(InpOverride!K3028="",F_Inputs!K3028,InpOverride!K3028)</f>
        <v>0</v>
      </c>
      <c r="L3028" s="347">
        <f>IF(InpOverride!L3028="",F_Inputs!L3028,InpOverride!L3028)</f>
        <v>0</v>
      </c>
      <c r="M3028" s="347">
        <f>IF(InpOverride!M3028="",F_Inputs!M3028,InpOverride!M3028)</f>
        <v>0</v>
      </c>
    </row>
    <row r="3029" spans="1:13" x14ac:dyDescent="0.35">
      <c r="A3029" t="s">
        <v>147</v>
      </c>
      <c r="B3029" t="s">
        <v>522</v>
      </c>
      <c r="C3029" t="s">
        <v>523</v>
      </c>
      <c r="D3029" t="s">
        <v>170</v>
      </c>
      <c r="E3029" t="s">
        <v>292</v>
      </c>
      <c r="F3029" s="347">
        <f>IF(InpOverride!F3029="",F_Inputs!F3029,InpOverride!F3029)</f>
        <v>0</v>
      </c>
      <c r="G3029" s="347">
        <f>IF(InpOverride!G3029="",F_Inputs!G3029,InpOverride!G3029)</f>
        <v>0</v>
      </c>
      <c r="H3029" s="347">
        <f>IF(InpOverride!H3029="",F_Inputs!H3029,InpOverride!H3029)</f>
        <v>0</v>
      </c>
      <c r="I3029" s="347">
        <f>IF(InpOverride!I3029="",F_Inputs!I3029,InpOverride!I3029)</f>
        <v>0</v>
      </c>
      <c r="J3029" s="347">
        <f>IF(InpOverride!J3029="",F_Inputs!J3029,InpOverride!J3029)</f>
        <v>0</v>
      </c>
      <c r="K3029" s="347">
        <f>IF(InpOverride!K3029="",F_Inputs!K3029,InpOverride!K3029)</f>
        <v>0</v>
      </c>
      <c r="L3029" s="347">
        <f>IF(InpOverride!L3029="",F_Inputs!L3029,InpOverride!L3029)</f>
        <v>0</v>
      </c>
      <c r="M3029" s="347">
        <f>IF(InpOverride!M3029="",F_Inputs!M3029,InpOverride!M3029)</f>
        <v>0</v>
      </c>
    </row>
    <row r="3030" spans="1:13" x14ac:dyDescent="0.35">
      <c r="A3030" t="s">
        <v>147</v>
      </c>
      <c r="B3030" t="s">
        <v>524</v>
      </c>
      <c r="C3030" t="s">
        <v>525</v>
      </c>
      <c r="D3030" t="s">
        <v>170</v>
      </c>
      <c r="E3030" t="s">
        <v>292</v>
      </c>
      <c r="F3030" s="347">
        <f>IF(InpOverride!F3030="",F_Inputs!F3030,InpOverride!F3030)</f>
        <v>0</v>
      </c>
      <c r="G3030" s="347">
        <f>IF(InpOverride!G3030="",F_Inputs!G3030,InpOverride!G3030)</f>
        <v>0</v>
      </c>
      <c r="H3030" s="347">
        <f>IF(InpOverride!H3030="",F_Inputs!H3030,InpOverride!H3030)</f>
        <v>0</v>
      </c>
      <c r="I3030" s="347">
        <f>IF(InpOverride!I3030="",F_Inputs!I3030,InpOverride!I3030)</f>
        <v>0</v>
      </c>
      <c r="J3030" s="347">
        <f>IF(InpOverride!J3030="",F_Inputs!J3030,InpOverride!J3030)</f>
        <v>0</v>
      </c>
      <c r="K3030" s="347">
        <f>IF(InpOverride!K3030="",F_Inputs!K3030,InpOverride!K3030)</f>
        <v>0</v>
      </c>
      <c r="L3030" s="347">
        <f>IF(InpOverride!L3030="",F_Inputs!L3030,InpOverride!L3030)</f>
        <v>0</v>
      </c>
      <c r="M3030" s="347">
        <f>IF(InpOverride!M3030="",F_Inputs!M3030,InpOverride!M3030)</f>
        <v>0</v>
      </c>
    </row>
    <row r="3031" spans="1:13" x14ac:dyDescent="0.35">
      <c r="A3031" t="s">
        <v>147</v>
      </c>
      <c r="B3031" t="s">
        <v>526</v>
      </c>
      <c r="C3031" t="s">
        <v>527</v>
      </c>
      <c r="D3031" t="s">
        <v>170</v>
      </c>
      <c r="E3031" t="s">
        <v>292</v>
      </c>
      <c r="F3031" s="347">
        <f>IF(InpOverride!F3031="",F_Inputs!F3031,InpOverride!F3031)</f>
        <v>0</v>
      </c>
      <c r="G3031" s="347">
        <f>IF(InpOverride!G3031="",F_Inputs!G3031,InpOverride!G3031)</f>
        <v>0</v>
      </c>
      <c r="H3031" s="347">
        <f>IF(InpOverride!H3031="",F_Inputs!H3031,InpOverride!H3031)</f>
        <v>0</v>
      </c>
      <c r="I3031" s="347">
        <f>IF(InpOverride!I3031="",F_Inputs!I3031,InpOverride!I3031)</f>
        <v>22.780474143426598</v>
      </c>
      <c r="J3031" s="347">
        <f>IF(InpOverride!J3031="",F_Inputs!J3031,InpOverride!J3031)</f>
        <v>0</v>
      </c>
      <c r="K3031" s="347">
        <f>IF(InpOverride!K3031="",F_Inputs!K3031,InpOverride!K3031)</f>
        <v>0</v>
      </c>
      <c r="L3031" s="347">
        <f>IF(InpOverride!L3031="",F_Inputs!L3031,InpOverride!L3031)</f>
        <v>0</v>
      </c>
      <c r="M3031" s="347">
        <f>IF(InpOverride!M3031="",F_Inputs!M3031,InpOverride!M3031)</f>
        <v>0</v>
      </c>
    </row>
    <row r="3032" spans="1:13" x14ac:dyDescent="0.35">
      <c r="A3032" t="s">
        <v>147</v>
      </c>
      <c r="B3032" t="s">
        <v>528</v>
      </c>
      <c r="C3032" t="s">
        <v>529</v>
      </c>
      <c r="D3032" t="s">
        <v>170</v>
      </c>
      <c r="E3032" t="s">
        <v>292</v>
      </c>
      <c r="F3032" s="347">
        <f>IF(InpOverride!F3032="",F_Inputs!F3032,InpOverride!F3032)</f>
        <v>0</v>
      </c>
      <c r="G3032" s="347">
        <f>IF(InpOverride!G3032="",F_Inputs!G3032,InpOverride!G3032)</f>
        <v>0</v>
      </c>
      <c r="H3032" s="347">
        <f>IF(InpOverride!H3032="",F_Inputs!H3032,InpOverride!H3032)</f>
        <v>0</v>
      </c>
      <c r="I3032" s="347">
        <f>IF(InpOverride!I3032="",F_Inputs!I3032,InpOverride!I3032)</f>
        <v>112.07507062630199</v>
      </c>
      <c r="J3032" s="347">
        <f>IF(InpOverride!J3032="",F_Inputs!J3032,InpOverride!J3032)</f>
        <v>0</v>
      </c>
      <c r="K3032" s="347">
        <f>IF(InpOverride!K3032="",F_Inputs!K3032,InpOverride!K3032)</f>
        <v>0</v>
      </c>
      <c r="L3032" s="347">
        <f>IF(InpOverride!L3032="",F_Inputs!L3032,InpOverride!L3032)</f>
        <v>0</v>
      </c>
      <c r="M3032" s="347">
        <f>IF(InpOverride!M3032="",F_Inputs!M3032,InpOverride!M3032)</f>
        <v>0</v>
      </c>
    </row>
    <row r="3033" spans="1:13" x14ac:dyDescent="0.35">
      <c r="A3033" t="s">
        <v>147</v>
      </c>
      <c r="B3033" t="s">
        <v>530</v>
      </c>
      <c r="C3033" t="s">
        <v>531</v>
      </c>
      <c r="D3033" t="s">
        <v>170</v>
      </c>
      <c r="E3033" t="s">
        <v>292</v>
      </c>
      <c r="F3033" s="347">
        <f>IF(InpOverride!F3033="",F_Inputs!F3033,InpOverride!F3033)</f>
        <v>0</v>
      </c>
      <c r="G3033" s="347">
        <f>IF(InpOverride!G3033="",F_Inputs!G3033,InpOverride!G3033)</f>
        <v>0</v>
      </c>
      <c r="H3033" s="347">
        <f>IF(InpOverride!H3033="",F_Inputs!H3033,InpOverride!H3033)</f>
        <v>0</v>
      </c>
      <c r="I3033" s="347">
        <f>IF(InpOverride!I3033="",F_Inputs!I3033,InpOverride!I3033)</f>
        <v>0</v>
      </c>
      <c r="J3033" s="347">
        <f>IF(InpOverride!J3033="",F_Inputs!J3033,InpOverride!J3033)</f>
        <v>0</v>
      </c>
      <c r="K3033" s="347">
        <f>IF(InpOverride!K3033="",F_Inputs!K3033,InpOverride!K3033)</f>
        <v>0</v>
      </c>
      <c r="L3033" s="347">
        <f>IF(InpOverride!L3033="",F_Inputs!L3033,InpOverride!L3033)</f>
        <v>0</v>
      </c>
      <c r="M3033" s="347">
        <f>IF(InpOverride!M3033="",F_Inputs!M3033,InpOverride!M3033)</f>
        <v>0</v>
      </c>
    </row>
    <row r="3034" spans="1:13" x14ac:dyDescent="0.35">
      <c r="A3034" t="s">
        <v>147</v>
      </c>
      <c r="B3034" t="s">
        <v>532</v>
      </c>
      <c r="C3034" t="s">
        <v>533</v>
      </c>
      <c r="D3034" t="s">
        <v>170</v>
      </c>
      <c r="E3034" t="s">
        <v>292</v>
      </c>
      <c r="F3034" s="347">
        <f>IF(InpOverride!F3034="",F_Inputs!F3034,InpOverride!F3034)</f>
        <v>0</v>
      </c>
      <c r="G3034" s="347">
        <f>IF(InpOverride!G3034="",F_Inputs!G3034,InpOverride!G3034)</f>
        <v>0</v>
      </c>
      <c r="H3034" s="347">
        <f>IF(InpOverride!H3034="",F_Inputs!H3034,InpOverride!H3034)</f>
        <v>0</v>
      </c>
      <c r="I3034" s="347">
        <f>IF(InpOverride!I3034="",F_Inputs!I3034,InpOverride!I3034)</f>
        <v>0</v>
      </c>
      <c r="J3034" s="347">
        <f>IF(InpOverride!J3034="",F_Inputs!J3034,InpOverride!J3034)</f>
        <v>0</v>
      </c>
      <c r="K3034" s="347">
        <f>IF(InpOverride!K3034="",F_Inputs!K3034,InpOverride!K3034)</f>
        <v>0</v>
      </c>
      <c r="L3034" s="347">
        <f>IF(InpOverride!L3034="",F_Inputs!L3034,InpOverride!L3034)</f>
        <v>0</v>
      </c>
      <c r="M3034" s="347">
        <f>IF(InpOverride!M3034="",F_Inputs!M3034,InpOverride!M3034)</f>
        <v>0</v>
      </c>
    </row>
    <row r="3035" spans="1:13" x14ac:dyDescent="0.35">
      <c r="A3035" t="s">
        <v>147</v>
      </c>
      <c r="B3035" t="s">
        <v>534</v>
      </c>
      <c r="C3035" t="s">
        <v>535</v>
      </c>
      <c r="D3035" t="s">
        <v>170</v>
      </c>
      <c r="E3035" t="s">
        <v>292</v>
      </c>
      <c r="F3035" s="347">
        <f>IF(InpOverride!F3035="",F_Inputs!F3035,InpOverride!F3035)</f>
        <v>0</v>
      </c>
      <c r="G3035" s="347">
        <f>IF(InpOverride!G3035="",F_Inputs!G3035,InpOverride!G3035)</f>
        <v>0</v>
      </c>
      <c r="H3035" s="347">
        <f>IF(InpOverride!H3035="",F_Inputs!H3035,InpOverride!H3035)</f>
        <v>0</v>
      </c>
      <c r="I3035" s="347">
        <f>IF(InpOverride!I3035="",F_Inputs!I3035,InpOverride!I3035)</f>
        <v>0</v>
      </c>
      <c r="J3035" s="347">
        <f>IF(InpOverride!J3035="",F_Inputs!J3035,InpOverride!J3035)</f>
        <v>0</v>
      </c>
      <c r="K3035" s="347">
        <f>IF(InpOverride!K3035="",F_Inputs!K3035,InpOverride!K3035)</f>
        <v>0</v>
      </c>
      <c r="L3035" s="347">
        <f>IF(InpOverride!L3035="",F_Inputs!L3035,InpOverride!L3035)</f>
        <v>0</v>
      </c>
      <c r="M3035" s="347">
        <f>IF(InpOverride!M3035="",F_Inputs!M3035,InpOverride!M3035)</f>
        <v>0</v>
      </c>
    </row>
    <row r="3036" spans="1:13" x14ac:dyDescent="0.35">
      <c r="A3036" t="s">
        <v>147</v>
      </c>
      <c r="B3036" t="s">
        <v>536</v>
      </c>
      <c r="C3036" t="s">
        <v>537</v>
      </c>
      <c r="D3036" t="s">
        <v>170</v>
      </c>
      <c r="E3036" t="s">
        <v>292</v>
      </c>
      <c r="F3036" s="347">
        <f>IF(InpOverride!F3036="",F_Inputs!F3036,InpOverride!F3036)</f>
        <v>0</v>
      </c>
      <c r="G3036" s="347">
        <f>IF(InpOverride!G3036="",F_Inputs!G3036,InpOverride!G3036)</f>
        <v>0</v>
      </c>
      <c r="H3036" s="347">
        <f>IF(InpOverride!H3036="",F_Inputs!H3036,InpOverride!H3036)</f>
        <v>0</v>
      </c>
      <c r="I3036" s="347">
        <f>IF(InpOverride!I3036="",F_Inputs!I3036,InpOverride!I3036)</f>
        <v>17.220336443000001</v>
      </c>
      <c r="J3036" s="347">
        <f>IF(InpOverride!J3036="",F_Inputs!J3036,InpOverride!J3036)</f>
        <v>0</v>
      </c>
      <c r="K3036" s="347">
        <f>IF(InpOverride!K3036="",F_Inputs!K3036,InpOverride!K3036)</f>
        <v>0</v>
      </c>
      <c r="L3036" s="347">
        <f>IF(InpOverride!L3036="",F_Inputs!L3036,InpOverride!L3036)</f>
        <v>0</v>
      </c>
      <c r="M3036" s="347">
        <f>IF(InpOverride!M3036="",F_Inputs!M3036,InpOverride!M3036)</f>
        <v>0</v>
      </c>
    </row>
    <row r="3037" spans="1:13" x14ac:dyDescent="0.35">
      <c r="A3037" t="s">
        <v>147</v>
      </c>
      <c r="B3037" t="s">
        <v>538</v>
      </c>
      <c r="C3037" t="s">
        <v>539</v>
      </c>
      <c r="D3037" t="s">
        <v>170</v>
      </c>
      <c r="E3037" t="s">
        <v>292</v>
      </c>
      <c r="F3037" s="347">
        <f>IF(InpOverride!F3037="",F_Inputs!F3037,InpOverride!F3037)</f>
        <v>0</v>
      </c>
      <c r="G3037" s="347">
        <f>IF(InpOverride!G3037="",F_Inputs!G3037,InpOverride!G3037)</f>
        <v>0</v>
      </c>
      <c r="H3037" s="347">
        <f>IF(InpOverride!H3037="",F_Inputs!H3037,InpOverride!H3037)</f>
        <v>0</v>
      </c>
      <c r="I3037" s="347">
        <f>IF(InpOverride!I3037="",F_Inputs!I3037,InpOverride!I3037)</f>
        <v>145.68035771020001</v>
      </c>
      <c r="J3037" s="347">
        <f>IF(InpOverride!J3037="",F_Inputs!J3037,InpOverride!J3037)</f>
        <v>0</v>
      </c>
      <c r="K3037" s="347">
        <f>IF(InpOverride!K3037="",F_Inputs!K3037,InpOverride!K3037)</f>
        <v>0</v>
      </c>
      <c r="L3037" s="347">
        <f>IF(InpOverride!L3037="",F_Inputs!L3037,InpOverride!L3037)</f>
        <v>0</v>
      </c>
      <c r="M3037" s="347">
        <f>IF(InpOverride!M3037="",F_Inputs!M3037,InpOverride!M3037)</f>
        <v>0</v>
      </c>
    </row>
    <row r="3038" spans="1:13" x14ac:dyDescent="0.35">
      <c r="A3038" t="s">
        <v>147</v>
      </c>
      <c r="B3038" t="s">
        <v>540</v>
      </c>
      <c r="C3038" t="s">
        <v>541</v>
      </c>
      <c r="D3038" t="s">
        <v>170</v>
      </c>
      <c r="E3038" t="s">
        <v>292</v>
      </c>
      <c r="F3038" s="347">
        <f>IF(InpOverride!F3038="",F_Inputs!F3038,InpOverride!F3038)</f>
        <v>0</v>
      </c>
      <c r="G3038" s="347">
        <f>IF(InpOverride!G3038="",F_Inputs!G3038,InpOverride!G3038)</f>
        <v>0</v>
      </c>
      <c r="H3038" s="347">
        <f>IF(InpOverride!H3038="",F_Inputs!H3038,InpOverride!H3038)</f>
        <v>0</v>
      </c>
      <c r="I3038" s="347">
        <f>IF(InpOverride!I3038="",F_Inputs!I3038,InpOverride!I3038)</f>
        <v>0</v>
      </c>
      <c r="J3038" s="347">
        <f>IF(InpOverride!J3038="",F_Inputs!J3038,InpOverride!J3038)</f>
        <v>0</v>
      </c>
      <c r="K3038" s="347">
        <f>IF(InpOverride!K3038="",F_Inputs!K3038,InpOverride!K3038)</f>
        <v>0</v>
      </c>
      <c r="L3038" s="347">
        <f>IF(InpOverride!L3038="",F_Inputs!L3038,InpOverride!L3038)</f>
        <v>0</v>
      </c>
      <c r="M3038" s="347">
        <f>IF(InpOverride!M3038="",F_Inputs!M3038,InpOverride!M3038)</f>
        <v>0</v>
      </c>
    </row>
    <row r="3039" spans="1:13" x14ac:dyDescent="0.35">
      <c r="A3039" t="s">
        <v>147</v>
      </c>
      <c r="B3039" t="s">
        <v>542</v>
      </c>
      <c r="C3039" t="s">
        <v>543</v>
      </c>
      <c r="D3039" t="s">
        <v>170</v>
      </c>
      <c r="E3039" t="s">
        <v>292</v>
      </c>
      <c r="F3039" s="347">
        <f>IF(InpOverride!F3039="",F_Inputs!F3039,InpOverride!F3039)</f>
        <v>0</v>
      </c>
      <c r="G3039" s="347">
        <f>IF(InpOverride!G3039="",F_Inputs!G3039,InpOverride!G3039)</f>
        <v>0</v>
      </c>
      <c r="H3039" s="347">
        <f>IF(InpOverride!H3039="",F_Inputs!H3039,InpOverride!H3039)</f>
        <v>0</v>
      </c>
      <c r="I3039" s="347">
        <f>IF(InpOverride!I3039="",F_Inputs!I3039,InpOverride!I3039)</f>
        <v>0</v>
      </c>
      <c r="J3039" s="347">
        <f>IF(InpOverride!J3039="",F_Inputs!J3039,InpOverride!J3039)</f>
        <v>0</v>
      </c>
      <c r="K3039" s="347">
        <f>IF(InpOverride!K3039="",F_Inputs!K3039,InpOverride!K3039)</f>
        <v>0</v>
      </c>
      <c r="L3039" s="347">
        <f>IF(InpOverride!L3039="",F_Inputs!L3039,InpOverride!L3039)</f>
        <v>0</v>
      </c>
      <c r="M3039" s="347">
        <f>IF(InpOverride!M3039="",F_Inputs!M3039,InpOverride!M3039)</f>
        <v>0</v>
      </c>
    </row>
    <row r="3040" spans="1:13" x14ac:dyDescent="0.35">
      <c r="A3040" t="s">
        <v>147</v>
      </c>
      <c r="B3040" t="s">
        <v>544</v>
      </c>
      <c r="C3040" t="s">
        <v>545</v>
      </c>
      <c r="D3040" t="s">
        <v>170</v>
      </c>
      <c r="E3040" t="s">
        <v>292</v>
      </c>
      <c r="F3040" s="347">
        <f>IF(InpOverride!F3040="",F_Inputs!F3040,InpOverride!F3040)</f>
        <v>0</v>
      </c>
      <c r="G3040" s="347">
        <f>IF(InpOverride!G3040="",F_Inputs!G3040,InpOverride!G3040)</f>
        <v>0</v>
      </c>
      <c r="H3040" s="347">
        <f>IF(InpOverride!H3040="",F_Inputs!H3040,InpOverride!H3040)</f>
        <v>0</v>
      </c>
      <c r="I3040" s="347">
        <f>IF(InpOverride!I3040="",F_Inputs!I3040,InpOverride!I3040)</f>
        <v>0</v>
      </c>
      <c r="J3040" s="347">
        <f>IF(InpOverride!J3040="",F_Inputs!J3040,InpOverride!J3040)</f>
        <v>0</v>
      </c>
      <c r="K3040" s="347">
        <f>IF(InpOverride!K3040="",F_Inputs!K3040,InpOverride!K3040)</f>
        <v>0</v>
      </c>
      <c r="L3040" s="347">
        <f>IF(InpOverride!L3040="",F_Inputs!L3040,InpOverride!L3040)</f>
        <v>0</v>
      </c>
      <c r="M3040" s="347">
        <f>IF(InpOverride!M3040="",F_Inputs!M3040,InpOverride!M3040)</f>
        <v>0</v>
      </c>
    </row>
    <row r="3041" spans="1:13" x14ac:dyDescent="0.35">
      <c r="A3041" t="s">
        <v>147</v>
      </c>
      <c r="B3041" t="s">
        <v>546</v>
      </c>
      <c r="C3041" t="s">
        <v>547</v>
      </c>
      <c r="D3041" t="s">
        <v>170</v>
      </c>
      <c r="E3041" t="s">
        <v>292</v>
      </c>
      <c r="F3041" s="347">
        <f>IF(InpOverride!F3041="",F_Inputs!F3041,InpOverride!F3041)</f>
        <v>0</v>
      </c>
      <c r="G3041" s="347">
        <f>IF(InpOverride!G3041="",F_Inputs!G3041,InpOverride!G3041)</f>
        <v>0</v>
      </c>
      <c r="H3041" s="347">
        <f>IF(InpOverride!H3041="",F_Inputs!H3041,InpOverride!H3041)</f>
        <v>0</v>
      </c>
      <c r="I3041" s="347">
        <f>IF(InpOverride!I3041="",F_Inputs!I3041,InpOverride!I3041)</f>
        <v>17.220336443000001</v>
      </c>
      <c r="J3041" s="347">
        <f>IF(InpOverride!J3041="",F_Inputs!J3041,InpOverride!J3041)</f>
        <v>0</v>
      </c>
      <c r="K3041" s="347">
        <f>IF(InpOverride!K3041="",F_Inputs!K3041,InpOverride!K3041)</f>
        <v>0</v>
      </c>
      <c r="L3041" s="347">
        <f>IF(InpOverride!L3041="",F_Inputs!L3041,InpOverride!L3041)</f>
        <v>0</v>
      </c>
      <c r="M3041" s="347">
        <f>IF(InpOverride!M3041="",F_Inputs!M3041,InpOverride!M3041)</f>
        <v>0</v>
      </c>
    </row>
    <row r="3042" spans="1:13" x14ac:dyDescent="0.35">
      <c r="A3042" t="s">
        <v>147</v>
      </c>
      <c r="B3042" t="s">
        <v>548</v>
      </c>
      <c r="C3042" t="s">
        <v>549</v>
      </c>
      <c r="D3042" t="s">
        <v>170</v>
      </c>
      <c r="E3042" t="s">
        <v>292</v>
      </c>
      <c r="F3042" s="347">
        <f>IF(InpOverride!F3042="",F_Inputs!F3042,InpOverride!F3042)</f>
        <v>0</v>
      </c>
      <c r="G3042" s="347">
        <f>IF(InpOverride!G3042="",F_Inputs!G3042,InpOverride!G3042)</f>
        <v>0</v>
      </c>
      <c r="H3042" s="347">
        <f>IF(InpOverride!H3042="",F_Inputs!H3042,InpOverride!H3042)</f>
        <v>0</v>
      </c>
      <c r="I3042" s="347">
        <f>IF(InpOverride!I3042="",F_Inputs!I3042,InpOverride!I3042)</f>
        <v>145.68035771020001</v>
      </c>
      <c r="J3042" s="347">
        <f>IF(InpOverride!J3042="",F_Inputs!J3042,InpOverride!J3042)</f>
        <v>0</v>
      </c>
      <c r="K3042" s="347">
        <f>IF(InpOverride!K3042="",F_Inputs!K3042,InpOverride!K3042)</f>
        <v>0</v>
      </c>
      <c r="L3042" s="347">
        <f>IF(InpOverride!L3042="",F_Inputs!L3042,InpOverride!L3042)</f>
        <v>0</v>
      </c>
      <c r="M3042" s="347">
        <f>IF(InpOverride!M3042="",F_Inputs!M3042,InpOverride!M3042)</f>
        <v>0</v>
      </c>
    </row>
    <row r="3043" spans="1:13" x14ac:dyDescent="0.35">
      <c r="A3043" t="s">
        <v>147</v>
      </c>
      <c r="B3043" t="s">
        <v>550</v>
      </c>
      <c r="C3043" t="s">
        <v>551</v>
      </c>
      <c r="D3043" t="s">
        <v>170</v>
      </c>
      <c r="E3043" t="s">
        <v>292</v>
      </c>
      <c r="F3043" s="347">
        <f>IF(InpOverride!F3043="",F_Inputs!F3043,InpOverride!F3043)</f>
        <v>0</v>
      </c>
      <c r="G3043" s="347">
        <f>IF(InpOverride!G3043="",F_Inputs!G3043,InpOverride!G3043)</f>
        <v>0</v>
      </c>
      <c r="H3043" s="347">
        <f>IF(InpOverride!H3043="",F_Inputs!H3043,InpOverride!H3043)</f>
        <v>0</v>
      </c>
      <c r="I3043" s="347">
        <f>IF(InpOverride!I3043="",F_Inputs!I3043,InpOverride!I3043)</f>
        <v>0</v>
      </c>
      <c r="J3043" s="347">
        <f>IF(InpOverride!J3043="",F_Inputs!J3043,InpOverride!J3043)</f>
        <v>0</v>
      </c>
      <c r="K3043" s="347">
        <f>IF(InpOverride!K3043="",F_Inputs!K3043,InpOverride!K3043)</f>
        <v>0</v>
      </c>
      <c r="L3043" s="347">
        <f>IF(InpOverride!L3043="",F_Inputs!L3043,InpOverride!L3043)</f>
        <v>0</v>
      </c>
      <c r="M3043" s="347">
        <f>IF(InpOverride!M3043="",F_Inputs!M3043,InpOverride!M3043)</f>
        <v>0</v>
      </c>
    </row>
    <row r="3044" spans="1:13" x14ac:dyDescent="0.35">
      <c r="A3044" t="s">
        <v>147</v>
      </c>
      <c r="B3044" t="s">
        <v>552</v>
      </c>
      <c r="C3044" t="s">
        <v>553</v>
      </c>
      <c r="D3044" t="s">
        <v>170</v>
      </c>
      <c r="E3044" t="s">
        <v>292</v>
      </c>
      <c r="F3044" s="347">
        <f>IF(InpOverride!F3044="",F_Inputs!F3044,InpOverride!F3044)</f>
        <v>0</v>
      </c>
      <c r="G3044" s="347">
        <f>IF(InpOverride!G3044="",F_Inputs!G3044,InpOverride!G3044)</f>
        <v>0</v>
      </c>
      <c r="H3044" s="347">
        <f>IF(InpOverride!H3044="",F_Inputs!H3044,InpOverride!H3044)</f>
        <v>0</v>
      </c>
      <c r="I3044" s="347">
        <f>IF(InpOverride!I3044="",F_Inputs!I3044,InpOverride!I3044)</f>
        <v>0</v>
      </c>
      <c r="J3044" s="347">
        <f>IF(InpOverride!J3044="",F_Inputs!J3044,InpOverride!J3044)</f>
        <v>0</v>
      </c>
      <c r="K3044" s="347">
        <f>IF(InpOverride!K3044="",F_Inputs!K3044,InpOverride!K3044)</f>
        <v>0</v>
      </c>
      <c r="L3044" s="347">
        <f>IF(InpOverride!L3044="",F_Inputs!L3044,InpOverride!L3044)</f>
        <v>0</v>
      </c>
      <c r="M3044" s="347">
        <f>IF(InpOverride!M3044="",F_Inputs!M3044,InpOverride!M3044)</f>
        <v>0</v>
      </c>
    </row>
    <row r="3045" spans="1:13" x14ac:dyDescent="0.35">
      <c r="A3045" t="s">
        <v>147</v>
      </c>
      <c r="B3045" t="s">
        <v>554</v>
      </c>
      <c r="C3045" t="s">
        <v>555</v>
      </c>
      <c r="D3045" t="s">
        <v>170</v>
      </c>
      <c r="E3045" t="s">
        <v>292</v>
      </c>
      <c r="F3045" s="347">
        <f>IF(InpOverride!F3045="",F_Inputs!F3045,InpOverride!F3045)</f>
        <v>0</v>
      </c>
      <c r="G3045" s="347">
        <f>IF(InpOverride!G3045="",F_Inputs!G3045,InpOverride!G3045)</f>
        <v>0</v>
      </c>
      <c r="H3045" s="347">
        <f>IF(InpOverride!H3045="",F_Inputs!H3045,InpOverride!H3045)</f>
        <v>0</v>
      </c>
      <c r="I3045" s="347">
        <f>IF(InpOverride!I3045="",F_Inputs!I3045,InpOverride!I3045)</f>
        <v>0</v>
      </c>
      <c r="J3045" s="347">
        <f>IF(InpOverride!J3045="",F_Inputs!J3045,InpOverride!J3045)</f>
        <v>0</v>
      </c>
      <c r="K3045" s="347">
        <f>IF(InpOverride!K3045="",F_Inputs!K3045,InpOverride!K3045)</f>
        <v>0</v>
      </c>
      <c r="L3045" s="347">
        <f>IF(InpOverride!L3045="",F_Inputs!L3045,InpOverride!L3045)</f>
        <v>0</v>
      </c>
      <c r="M3045" s="347">
        <f>IF(InpOverride!M3045="",F_Inputs!M3045,InpOverride!M3045)</f>
        <v>0</v>
      </c>
    </row>
    <row r="3046" spans="1:13" x14ac:dyDescent="0.35">
      <c r="A3046" t="s">
        <v>147</v>
      </c>
      <c r="B3046" t="s">
        <v>556</v>
      </c>
      <c r="C3046" t="s">
        <v>557</v>
      </c>
      <c r="D3046" t="s">
        <v>170</v>
      </c>
      <c r="E3046" t="s">
        <v>292</v>
      </c>
      <c r="F3046" s="347">
        <f>IF(InpOverride!F3046="",F_Inputs!F3046,InpOverride!F3046)</f>
        <v>0</v>
      </c>
      <c r="G3046" s="347">
        <f>IF(InpOverride!G3046="",F_Inputs!G3046,InpOverride!G3046)</f>
        <v>0</v>
      </c>
      <c r="H3046" s="347">
        <f>IF(InpOverride!H3046="",F_Inputs!H3046,InpOverride!H3046)</f>
        <v>0</v>
      </c>
      <c r="I3046" s="347">
        <f>IF(InpOverride!I3046="",F_Inputs!I3046,InpOverride!I3046)</f>
        <v>-5.5601377004266404</v>
      </c>
      <c r="J3046" s="347">
        <f>IF(InpOverride!J3046="",F_Inputs!J3046,InpOverride!J3046)</f>
        <v>0</v>
      </c>
      <c r="K3046" s="347">
        <f>IF(InpOverride!K3046="",F_Inputs!K3046,InpOverride!K3046)</f>
        <v>0</v>
      </c>
      <c r="L3046" s="347">
        <f>IF(InpOverride!L3046="",F_Inputs!L3046,InpOverride!L3046)</f>
        <v>0</v>
      </c>
      <c r="M3046" s="347">
        <f>IF(InpOverride!M3046="",F_Inputs!M3046,InpOverride!M3046)</f>
        <v>0</v>
      </c>
    </row>
    <row r="3047" spans="1:13" x14ac:dyDescent="0.35">
      <c r="A3047" t="s">
        <v>147</v>
      </c>
      <c r="B3047" t="s">
        <v>558</v>
      </c>
      <c r="C3047" t="s">
        <v>559</v>
      </c>
      <c r="D3047" t="s">
        <v>170</v>
      </c>
      <c r="E3047" t="s">
        <v>292</v>
      </c>
      <c r="F3047" s="347">
        <f>IF(InpOverride!F3047="",F_Inputs!F3047,InpOverride!F3047)</f>
        <v>0</v>
      </c>
      <c r="G3047" s="347">
        <f>IF(InpOverride!G3047="",F_Inputs!G3047,InpOverride!G3047)</f>
        <v>0</v>
      </c>
      <c r="H3047" s="347">
        <f>IF(InpOverride!H3047="",F_Inputs!H3047,InpOverride!H3047)</f>
        <v>0</v>
      </c>
      <c r="I3047" s="347">
        <f>IF(InpOverride!I3047="",F_Inputs!I3047,InpOverride!I3047)</f>
        <v>33.605287083898297</v>
      </c>
      <c r="J3047" s="347">
        <f>IF(InpOverride!J3047="",F_Inputs!J3047,InpOverride!J3047)</f>
        <v>0</v>
      </c>
      <c r="K3047" s="347">
        <f>IF(InpOverride!K3047="",F_Inputs!K3047,InpOverride!K3047)</f>
        <v>0</v>
      </c>
      <c r="L3047" s="347">
        <f>IF(InpOverride!L3047="",F_Inputs!L3047,InpOverride!L3047)</f>
        <v>0</v>
      </c>
      <c r="M3047" s="347">
        <f>IF(InpOverride!M3047="",F_Inputs!M3047,InpOverride!M3047)</f>
        <v>0</v>
      </c>
    </row>
    <row r="3048" spans="1:13" x14ac:dyDescent="0.35">
      <c r="A3048" t="s">
        <v>147</v>
      </c>
      <c r="B3048" t="s">
        <v>560</v>
      </c>
      <c r="C3048" t="s">
        <v>561</v>
      </c>
      <c r="D3048" t="s">
        <v>170</v>
      </c>
      <c r="E3048" t="s">
        <v>292</v>
      </c>
      <c r="F3048" s="347">
        <f>IF(InpOverride!F3048="",F_Inputs!F3048,InpOverride!F3048)</f>
        <v>0</v>
      </c>
      <c r="G3048" s="347">
        <f>IF(InpOverride!G3048="",F_Inputs!G3048,InpOverride!G3048)</f>
        <v>0</v>
      </c>
      <c r="H3048" s="347">
        <f>IF(InpOverride!H3048="",F_Inputs!H3048,InpOverride!H3048)</f>
        <v>0</v>
      </c>
      <c r="I3048" s="347">
        <f>IF(InpOverride!I3048="",F_Inputs!I3048,InpOverride!I3048)</f>
        <v>0</v>
      </c>
      <c r="J3048" s="347">
        <f>IF(InpOverride!J3048="",F_Inputs!J3048,InpOverride!J3048)</f>
        <v>0</v>
      </c>
      <c r="K3048" s="347">
        <f>IF(InpOverride!K3048="",F_Inputs!K3048,InpOverride!K3048)</f>
        <v>0</v>
      </c>
      <c r="L3048" s="347">
        <f>IF(InpOverride!L3048="",F_Inputs!L3048,InpOverride!L3048)</f>
        <v>0</v>
      </c>
      <c r="M3048" s="347">
        <f>IF(InpOverride!M3048="",F_Inputs!M3048,InpOverride!M3048)</f>
        <v>0</v>
      </c>
    </row>
    <row r="3049" spans="1:13" x14ac:dyDescent="0.35">
      <c r="A3049" t="s">
        <v>147</v>
      </c>
      <c r="B3049" t="s">
        <v>562</v>
      </c>
      <c r="C3049" t="s">
        <v>563</v>
      </c>
      <c r="D3049" t="s">
        <v>170</v>
      </c>
      <c r="E3049" t="s">
        <v>292</v>
      </c>
      <c r="F3049" s="347">
        <f>IF(InpOverride!F3049="",F_Inputs!F3049,InpOverride!F3049)</f>
        <v>0</v>
      </c>
      <c r="G3049" s="347">
        <f>IF(InpOverride!G3049="",F_Inputs!G3049,InpOverride!G3049)</f>
        <v>0</v>
      </c>
      <c r="H3049" s="347">
        <f>IF(InpOverride!H3049="",F_Inputs!H3049,InpOverride!H3049)</f>
        <v>0</v>
      </c>
      <c r="I3049" s="347">
        <f>IF(InpOverride!I3049="",F_Inputs!I3049,InpOverride!I3049)</f>
        <v>0</v>
      </c>
      <c r="J3049" s="347">
        <f>IF(InpOverride!J3049="",F_Inputs!J3049,InpOverride!J3049)</f>
        <v>0</v>
      </c>
      <c r="K3049" s="347">
        <f>IF(InpOverride!K3049="",F_Inputs!K3049,InpOverride!K3049)</f>
        <v>0</v>
      </c>
      <c r="L3049" s="347">
        <f>IF(InpOverride!L3049="",F_Inputs!L3049,InpOverride!L3049)</f>
        <v>0</v>
      </c>
      <c r="M3049" s="347">
        <f>IF(InpOverride!M3049="",F_Inputs!M3049,InpOverride!M3049)</f>
        <v>0</v>
      </c>
    </row>
    <row r="3050" spans="1:13" x14ac:dyDescent="0.35">
      <c r="A3050" t="s">
        <v>147</v>
      </c>
      <c r="B3050" t="s">
        <v>564</v>
      </c>
      <c r="C3050" t="s">
        <v>565</v>
      </c>
      <c r="D3050" t="s">
        <v>170</v>
      </c>
      <c r="E3050" t="s">
        <v>292</v>
      </c>
      <c r="F3050" s="347">
        <f>IF(InpOverride!F3050="",F_Inputs!F3050,InpOverride!F3050)</f>
        <v>0</v>
      </c>
      <c r="G3050" s="347">
        <f>IF(InpOverride!G3050="",F_Inputs!G3050,InpOverride!G3050)</f>
        <v>0</v>
      </c>
      <c r="H3050" s="347">
        <f>IF(InpOverride!H3050="",F_Inputs!H3050,InpOverride!H3050)</f>
        <v>0</v>
      </c>
      <c r="I3050" s="347">
        <f>IF(InpOverride!I3050="",F_Inputs!I3050,InpOverride!I3050)</f>
        <v>0</v>
      </c>
      <c r="J3050" s="347">
        <f>IF(InpOverride!J3050="",F_Inputs!J3050,InpOverride!J3050)</f>
        <v>0</v>
      </c>
      <c r="K3050" s="347">
        <f>IF(InpOverride!K3050="",F_Inputs!K3050,InpOverride!K3050)</f>
        <v>0</v>
      </c>
      <c r="L3050" s="347">
        <f>IF(InpOverride!L3050="",F_Inputs!L3050,InpOverride!L3050)</f>
        <v>0</v>
      </c>
      <c r="M3050" s="347">
        <f>IF(InpOverride!M3050="",F_Inputs!M3050,InpOverride!M3050)</f>
        <v>0</v>
      </c>
    </row>
    <row r="3051" spans="1:13" x14ac:dyDescent="0.35">
      <c r="A3051" t="s">
        <v>147</v>
      </c>
      <c r="B3051" t="s">
        <v>566</v>
      </c>
      <c r="C3051" t="s">
        <v>567</v>
      </c>
      <c r="D3051" t="s">
        <v>170</v>
      </c>
      <c r="E3051" t="s">
        <v>292</v>
      </c>
      <c r="F3051" s="347">
        <f>IF(InpOverride!F3051="",F_Inputs!F3051,InpOverride!F3051)</f>
        <v>0</v>
      </c>
      <c r="G3051" s="347">
        <f>IF(InpOverride!G3051="",F_Inputs!G3051,InpOverride!G3051)</f>
        <v>0</v>
      </c>
      <c r="H3051" s="347">
        <f>IF(InpOverride!H3051="",F_Inputs!H3051,InpOverride!H3051)</f>
        <v>0</v>
      </c>
      <c r="I3051" s="347">
        <f>IF(InpOverride!I3051="",F_Inputs!I3051,InpOverride!I3051)</f>
        <v>-5.5601377004266404</v>
      </c>
      <c r="J3051" s="347">
        <f>IF(InpOverride!J3051="",F_Inputs!J3051,InpOverride!J3051)</f>
        <v>0</v>
      </c>
      <c r="K3051" s="347">
        <f>IF(InpOverride!K3051="",F_Inputs!K3051,InpOverride!K3051)</f>
        <v>0</v>
      </c>
      <c r="L3051" s="347">
        <f>IF(InpOverride!L3051="",F_Inputs!L3051,InpOverride!L3051)</f>
        <v>0</v>
      </c>
      <c r="M3051" s="347">
        <f>IF(InpOverride!M3051="",F_Inputs!M3051,InpOverride!M3051)</f>
        <v>0</v>
      </c>
    </row>
    <row r="3052" spans="1:13" x14ac:dyDescent="0.35">
      <c r="A3052" t="s">
        <v>147</v>
      </c>
      <c r="B3052" t="s">
        <v>568</v>
      </c>
      <c r="C3052" t="s">
        <v>569</v>
      </c>
      <c r="D3052" t="s">
        <v>170</v>
      </c>
      <c r="E3052" t="s">
        <v>292</v>
      </c>
      <c r="F3052" s="347">
        <f>IF(InpOverride!F3052="",F_Inputs!F3052,InpOverride!F3052)</f>
        <v>0</v>
      </c>
      <c r="G3052" s="347">
        <f>IF(InpOverride!G3052="",F_Inputs!G3052,InpOverride!G3052)</f>
        <v>0</v>
      </c>
      <c r="H3052" s="347">
        <f>IF(InpOverride!H3052="",F_Inputs!H3052,InpOverride!H3052)</f>
        <v>0</v>
      </c>
      <c r="I3052" s="347">
        <f>IF(InpOverride!I3052="",F_Inputs!I3052,InpOverride!I3052)</f>
        <v>33.605287083898297</v>
      </c>
      <c r="J3052" s="347">
        <f>IF(InpOverride!J3052="",F_Inputs!J3052,InpOverride!J3052)</f>
        <v>0</v>
      </c>
      <c r="K3052" s="347">
        <f>IF(InpOverride!K3052="",F_Inputs!K3052,InpOverride!K3052)</f>
        <v>0</v>
      </c>
      <c r="L3052" s="347">
        <f>IF(InpOverride!L3052="",F_Inputs!L3052,InpOverride!L3052)</f>
        <v>0</v>
      </c>
      <c r="M3052" s="347">
        <f>IF(InpOverride!M3052="",F_Inputs!M3052,InpOverride!M3052)</f>
        <v>0</v>
      </c>
    </row>
    <row r="3053" spans="1:13" x14ac:dyDescent="0.35">
      <c r="A3053" t="s">
        <v>147</v>
      </c>
      <c r="B3053" t="s">
        <v>570</v>
      </c>
      <c r="C3053" t="s">
        <v>571</v>
      </c>
      <c r="D3053" t="s">
        <v>170</v>
      </c>
      <c r="E3053" t="s">
        <v>292</v>
      </c>
      <c r="F3053" s="347">
        <f>IF(InpOverride!F3053="",F_Inputs!F3053,InpOverride!F3053)</f>
        <v>0</v>
      </c>
      <c r="G3053" s="347">
        <f>IF(InpOverride!G3053="",F_Inputs!G3053,InpOverride!G3053)</f>
        <v>0</v>
      </c>
      <c r="H3053" s="347">
        <f>IF(InpOverride!H3053="",F_Inputs!H3053,InpOverride!H3053)</f>
        <v>0</v>
      </c>
      <c r="I3053" s="347">
        <f>IF(InpOverride!I3053="",F_Inputs!I3053,InpOverride!I3053)</f>
        <v>0</v>
      </c>
      <c r="J3053" s="347">
        <f>IF(InpOverride!J3053="",F_Inputs!J3053,InpOverride!J3053)</f>
        <v>0</v>
      </c>
      <c r="K3053" s="347">
        <f>IF(InpOverride!K3053="",F_Inputs!K3053,InpOverride!K3053)</f>
        <v>0</v>
      </c>
      <c r="L3053" s="347">
        <f>IF(InpOverride!L3053="",F_Inputs!L3053,InpOverride!L3053)</f>
        <v>0</v>
      </c>
      <c r="M3053" s="347">
        <f>IF(InpOverride!M3053="",F_Inputs!M3053,InpOverride!M3053)</f>
        <v>0</v>
      </c>
    </row>
    <row r="3054" spans="1:13" x14ac:dyDescent="0.35">
      <c r="A3054" t="s">
        <v>147</v>
      </c>
      <c r="B3054" t="s">
        <v>572</v>
      </c>
      <c r="C3054" t="s">
        <v>573</v>
      </c>
      <c r="D3054" t="s">
        <v>170</v>
      </c>
      <c r="E3054" t="s">
        <v>292</v>
      </c>
      <c r="F3054" s="347">
        <f>IF(InpOverride!F3054="",F_Inputs!F3054,InpOverride!F3054)</f>
        <v>0</v>
      </c>
      <c r="G3054" s="347">
        <f>IF(InpOverride!G3054="",F_Inputs!G3054,InpOverride!G3054)</f>
        <v>0</v>
      </c>
      <c r="H3054" s="347">
        <f>IF(InpOverride!H3054="",F_Inputs!H3054,InpOverride!H3054)</f>
        <v>0</v>
      </c>
      <c r="I3054" s="347">
        <f>IF(InpOverride!I3054="",F_Inputs!I3054,InpOverride!I3054)</f>
        <v>0</v>
      </c>
      <c r="J3054" s="347">
        <f>IF(InpOverride!J3054="",F_Inputs!J3054,InpOverride!J3054)</f>
        <v>0</v>
      </c>
      <c r="K3054" s="347">
        <f>IF(InpOverride!K3054="",F_Inputs!K3054,InpOverride!K3054)</f>
        <v>0</v>
      </c>
      <c r="L3054" s="347">
        <f>IF(InpOverride!L3054="",F_Inputs!L3054,InpOverride!L3054)</f>
        <v>0</v>
      </c>
      <c r="M3054" s="347">
        <f>IF(InpOverride!M3054="",F_Inputs!M3054,InpOverride!M3054)</f>
        <v>0</v>
      </c>
    </row>
    <row r="3055" spans="1:13" x14ac:dyDescent="0.35">
      <c r="A3055" t="s">
        <v>147</v>
      </c>
      <c r="B3055" t="s">
        <v>574</v>
      </c>
      <c r="C3055" t="s">
        <v>575</v>
      </c>
      <c r="D3055" t="s">
        <v>170</v>
      </c>
      <c r="E3055" t="s">
        <v>292</v>
      </c>
      <c r="F3055" s="347">
        <f>IF(InpOverride!F3055="",F_Inputs!F3055,InpOverride!F3055)</f>
        <v>0</v>
      </c>
      <c r="G3055" s="347">
        <f>IF(InpOverride!G3055="",F_Inputs!G3055,InpOverride!G3055)</f>
        <v>0</v>
      </c>
      <c r="H3055" s="347">
        <f>IF(InpOverride!H3055="",F_Inputs!H3055,InpOverride!H3055)</f>
        <v>0</v>
      </c>
      <c r="I3055" s="347">
        <f>IF(InpOverride!I3055="",F_Inputs!I3055,InpOverride!I3055)</f>
        <v>0</v>
      </c>
      <c r="J3055" s="347">
        <f>IF(InpOverride!J3055="",F_Inputs!J3055,InpOverride!J3055)</f>
        <v>0</v>
      </c>
      <c r="K3055" s="347">
        <f>IF(InpOverride!K3055="",F_Inputs!K3055,InpOverride!K3055)</f>
        <v>0</v>
      </c>
      <c r="L3055" s="347">
        <f>IF(InpOverride!L3055="",F_Inputs!L3055,InpOverride!L3055)</f>
        <v>0</v>
      </c>
      <c r="M3055" s="347">
        <f>IF(InpOverride!M3055="",F_Inputs!M3055,InpOverride!M3055)</f>
        <v>0</v>
      </c>
    </row>
    <row r="3056" spans="1:13" x14ac:dyDescent="0.35">
      <c r="A3056" t="s">
        <v>147</v>
      </c>
      <c r="B3056" t="s">
        <v>576</v>
      </c>
      <c r="C3056" t="s">
        <v>577</v>
      </c>
      <c r="D3056" t="s">
        <v>170</v>
      </c>
      <c r="E3056" t="s">
        <v>292</v>
      </c>
      <c r="F3056" s="347">
        <f>IF(InpOverride!F3056="",F_Inputs!F3056,InpOverride!F3056)</f>
        <v>0</v>
      </c>
      <c r="G3056" s="347">
        <f>IF(InpOverride!G3056="",F_Inputs!G3056,InpOverride!G3056)</f>
        <v>0</v>
      </c>
      <c r="H3056" s="347">
        <f>IF(InpOverride!H3056="",F_Inputs!H3056,InpOverride!H3056)</f>
        <v>0</v>
      </c>
      <c r="I3056" s="347">
        <f>IF(InpOverride!I3056="",F_Inputs!I3056,InpOverride!I3056)</f>
        <v>-6</v>
      </c>
      <c r="J3056" s="347">
        <f>IF(InpOverride!J3056="",F_Inputs!J3056,InpOverride!J3056)</f>
        <v>0</v>
      </c>
      <c r="K3056" s="347">
        <f>IF(InpOverride!K3056="",F_Inputs!K3056,InpOverride!K3056)</f>
        <v>0</v>
      </c>
      <c r="L3056" s="347">
        <f>IF(InpOverride!L3056="",F_Inputs!L3056,InpOverride!L3056)</f>
        <v>0</v>
      </c>
      <c r="M3056" s="347">
        <f>IF(InpOverride!M3056="",F_Inputs!M3056,InpOverride!M3056)</f>
        <v>0</v>
      </c>
    </row>
    <row r="3057" spans="1:13" x14ac:dyDescent="0.35">
      <c r="A3057" t="s">
        <v>147</v>
      </c>
      <c r="B3057" t="s">
        <v>578</v>
      </c>
      <c r="C3057" t="s">
        <v>579</v>
      </c>
      <c r="D3057" t="s">
        <v>170</v>
      </c>
      <c r="E3057" t="s">
        <v>292</v>
      </c>
      <c r="F3057" s="347">
        <f>IF(InpOverride!F3057="",F_Inputs!F3057,InpOverride!F3057)</f>
        <v>0</v>
      </c>
      <c r="G3057" s="347">
        <f>IF(InpOverride!G3057="",F_Inputs!G3057,InpOverride!G3057)</f>
        <v>0</v>
      </c>
      <c r="H3057" s="347">
        <f>IF(InpOverride!H3057="",F_Inputs!H3057,InpOverride!H3057)</f>
        <v>0</v>
      </c>
      <c r="I3057" s="347">
        <f>IF(InpOverride!I3057="",F_Inputs!I3057,InpOverride!I3057)</f>
        <v>22.616049880057599</v>
      </c>
      <c r="J3057" s="347">
        <f>IF(InpOverride!J3057="",F_Inputs!J3057,InpOverride!J3057)</f>
        <v>0</v>
      </c>
      <c r="K3057" s="347">
        <f>IF(InpOverride!K3057="",F_Inputs!K3057,InpOverride!K3057)</f>
        <v>0</v>
      </c>
      <c r="L3057" s="347">
        <f>IF(InpOverride!L3057="",F_Inputs!L3057,InpOverride!L3057)</f>
        <v>0</v>
      </c>
      <c r="M3057" s="347">
        <f>IF(InpOverride!M3057="",F_Inputs!M3057,InpOverride!M3057)</f>
        <v>0</v>
      </c>
    </row>
    <row r="3058" spans="1:13" x14ac:dyDescent="0.35">
      <c r="A3058" t="s">
        <v>147</v>
      </c>
      <c r="B3058" t="s">
        <v>580</v>
      </c>
      <c r="C3058" t="s">
        <v>581</v>
      </c>
      <c r="D3058" t="s">
        <v>170</v>
      </c>
      <c r="E3058" t="s">
        <v>292</v>
      </c>
      <c r="F3058" s="347">
        <f>IF(InpOverride!F3058="",F_Inputs!F3058,InpOverride!F3058)</f>
        <v>0</v>
      </c>
      <c r="G3058" s="347">
        <f>IF(InpOverride!G3058="",F_Inputs!G3058,InpOverride!G3058)</f>
        <v>0</v>
      </c>
      <c r="H3058" s="347">
        <f>IF(InpOverride!H3058="",F_Inputs!H3058,InpOverride!H3058)</f>
        <v>0</v>
      </c>
      <c r="I3058" s="347">
        <f>IF(InpOverride!I3058="",F_Inputs!I3058,InpOverride!I3058)</f>
        <v>0</v>
      </c>
      <c r="J3058" s="347">
        <f>IF(InpOverride!J3058="",F_Inputs!J3058,InpOverride!J3058)</f>
        <v>0</v>
      </c>
      <c r="K3058" s="347">
        <f>IF(InpOverride!K3058="",F_Inputs!K3058,InpOverride!K3058)</f>
        <v>0</v>
      </c>
      <c r="L3058" s="347">
        <f>IF(InpOverride!L3058="",F_Inputs!L3058,InpOverride!L3058)</f>
        <v>0</v>
      </c>
      <c r="M3058" s="347">
        <f>IF(InpOverride!M3058="",F_Inputs!M3058,InpOverride!M3058)</f>
        <v>0</v>
      </c>
    </row>
    <row r="3059" spans="1:13" x14ac:dyDescent="0.35">
      <c r="A3059" t="s">
        <v>147</v>
      </c>
      <c r="B3059" t="s">
        <v>582</v>
      </c>
      <c r="C3059" t="s">
        <v>583</v>
      </c>
      <c r="D3059" t="s">
        <v>170</v>
      </c>
      <c r="E3059" t="s">
        <v>292</v>
      </c>
      <c r="F3059" s="347">
        <f>IF(InpOverride!F3059="",F_Inputs!F3059,InpOverride!F3059)</f>
        <v>0</v>
      </c>
      <c r="G3059" s="347">
        <f>IF(InpOverride!G3059="",F_Inputs!G3059,InpOverride!G3059)</f>
        <v>0</v>
      </c>
      <c r="H3059" s="347">
        <f>IF(InpOverride!H3059="",F_Inputs!H3059,InpOverride!H3059)</f>
        <v>0</v>
      </c>
      <c r="I3059" s="347">
        <f>IF(InpOverride!I3059="",F_Inputs!I3059,InpOverride!I3059)</f>
        <v>0</v>
      </c>
      <c r="J3059" s="347">
        <f>IF(InpOverride!J3059="",F_Inputs!J3059,InpOverride!J3059)</f>
        <v>0</v>
      </c>
      <c r="K3059" s="347">
        <f>IF(InpOverride!K3059="",F_Inputs!K3059,InpOverride!K3059)</f>
        <v>0</v>
      </c>
      <c r="L3059" s="347">
        <f>IF(InpOverride!L3059="",F_Inputs!L3059,InpOverride!L3059)</f>
        <v>0</v>
      </c>
      <c r="M3059" s="347">
        <f>IF(InpOverride!M3059="",F_Inputs!M3059,InpOverride!M3059)</f>
        <v>0</v>
      </c>
    </row>
    <row r="3060" spans="1:13" ht="38.25" x14ac:dyDescent="0.35">
      <c r="A3060" t="s">
        <v>147</v>
      </c>
      <c r="B3060" t="s">
        <v>584</v>
      </c>
      <c r="C3060" s="327" t="s">
        <v>585</v>
      </c>
      <c r="D3060" t="s">
        <v>170</v>
      </c>
      <c r="E3060" t="s">
        <v>292</v>
      </c>
      <c r="F3060" s="347">
        <f>IF(InpOverride!F3060="",F_Inputs!F3060,InpOverride!F3060)</f>
        <v>0</v>
      </c>
      <c r="G3060" s="347">
        <f>IF(InpOverride!G3060="",F_Inputs!G3060,InpOverride!G3060)</f>
        <v>0</v>
      </c>
      <c r="H3060" s="347">
        <f>IF(InpOverride!H3060="",F_Inputs!H3060,InpOverride!H3060)</f>
        <v>0</v>
      </c>
      <c r="I3060" s="347">
        <f>IF(InpOverride!I3060="",F_Inputs!I3060,InpOverride!I3060)</f>
        <v>0</v>
      </c>
      <c r="J3060" s="347">
        <f>IF(InpOverride!J3060="",F_Inputs!J3060,InpOverride!J3060)</f>
        <v>0</v>
      </c>
      <c r="K3060" s="347">
        <f>IF(InpOverride!K3060="",F_Inputs!K3060,InpOverride!K3060)</f>
        <v>0</v>
      </c>
      <c r="L3060" s="347">
        <f>IF(InpOverride!L3060="",F_Inputs!L3060,InpOverride!L3060)</f>
        <v>0</v>
      </c>
      <c r="M3060" s="347">
        <f>IF(InpOverride!M3060="",F_Inputs!M3060,InpOverride!M3060)</f>
        <v>0</v>
      </c>
    </row>
    <row r="3061" spans="1:13" ht="25.5" x14ac:dyDescent="0.35">
      <c r="A3061" t="s">
        <v>147</v>
      </c>
      <c r="B3061" t="s">
        <v>586</v>
      </c>
      <c r="C3061" s="327" t="s">
        <v>587</v>
      </c>
      <c r="D3061" t="s">
        <v>170</v>
      </c>
      <c r="E3061" t="s">
        <v>292</v>
      </c>
      <c r="F3061" s="347">
        <f>IF(InpOverride!F3061="",F_Inputs!F3061,InpOverride!F3061)</f>
        <v>0</v>
      </c>
      <c r="G3061" s="347">
        <f>IF(InpOverride!G3061="",F_Inputs!G3061,InpOverride!G3061)</f>
        <v>0</v>
      </c>
      <c r="H3061" s="347">
        <f>IF(InpOverride!H3061="",F_Inputs!H3061,InpOverride!H3061)</f>
        <v>0</v>
      </c>
      <c r="I3061" s="347">
        <f>IF(InpOverride!I3061="",F_Inputs!I3061,InpOverride!I3061)</f>
        <v>-6</v>
      </c>
      <c r="J3061" s="347">
        <f>IF(InpOverride!J3061="",F_Inputs!J3061,InpOverride!J3061)</f>
        <v>0</v>
      </c>
      <c r="K3061" s="347">
        <f>IF(InpOverride!K3061="",F_Inputs!K3061,InpOverride!K3061)</f>
        <v>0</v>
      </c>
      <c r="L3061" s="347">
        <f>IF(InpOverride!L3061="",F_Inputs!L3061,InpOverride!L3061)</f>
        <v>0</v>
      </c>
      <c r="M3061" s="347">
        <f>IF(InpOverride!M3061="",F_Inputs!M3061,InpOverride!M3061)</f>
        <v>0</v>
      </c>
    </row>
    <row r="3062" spans="1:13" ht="25.5" x14ac:dyDescent="0.35">
      <c r="A3062" t="s">
        <v>147</v>
      </c>
      <c r="B3062" t="s">
        <v>588</v>
      </c>
      <c r="C3062" s="327" t="s">
        <v>589</v>
      </c>
      <c r="D3062" t="s">
        <v>170</v>
      </c>
      <c r="E3062" t="s">
        <v>292</v>
      </c>
      <c r="F3062" s="347">
        <f>IF(InpOverride!F3062="",F_Inputs!F3062,InpOverride!F3062)</f>
        <v>0</v>
      </c>
      <c r="G3062" s="347">
        <f>IF(InpOverride!G3062="",F_Inputs!G3062,InpOverride!G3062)</f>
        <v>0</v>
      </c>
      <c r="H3062" s="347">
        <f>IF(InpOverride!H3062="",F_Inputs!H3062,InpOverride!H3062)</f>
        <v>0</v>
      </c>
      <c r="I3062" s="347">
        <f>IF(InpOverride!I3062="",F_Inputs!I3062,InpOverride!I3062)</f>
        <v>22.616049880057599</v>
      </c>
      <c r="J3062" s="347">
        <f>IF(InpOverride!J3062="",F_Inputs!J3062,InpOverride!J3062)</f>
        <v>0</v>
      </c>
      <c r="K3062" s="347">
        <f>IF(InpOverride!K3062="",F_Inputs!K3062,InpOverride!K3062)</f>
        <v>0</v>
      </c>
      <c r="L3062" s="347">
        <f>IF(InpOverride!L3062="",F_Inputs!L3062,InpOverride!L3062)</f>
        <v>0</v>
      </c>
      <c r="M3062" s="347">
        <f>IF(InpOverride!M3062="",F_Inputs!M3062,InpOverride!M3062)</f>
        <v>0</v>
      </c>
    </row>
    <row r="3063" spans="1:13" x14ac:dyDescent="0.35">
      <c r="A3063" t="s">
        <v>147</v>
      </c>
      <c r="B3063" t="s">
        <v>590</v>
      </c>
      <c r="C3063" t="s">
        <v>591</v>
      </c>
      <c r="D3063" t="s">
        <v>170</v>
      </c>
      <c r="E3063" t="s">
        <v>292</v>
      </c>
      <c r="F3063" s="347">
        <f>IF(InpOverride!F3063="",F_Inputs!F3063,InpOverride!F3063)</f>
        <v>0</v>
      </c>
      <c r="G3063" s="347">
        <f>IF(InpOverride!G3063="",F_Inputs!G3063,InpOverride!G3063)</f>
        <v>0</v>
      </c>
      <c r="H3063" s="347">
        <f>IF(InpOverride!H3063="",F_Inputs!H3063,InpOverride!H3063)</f>
        <v>0</v>
      </c>
      <c r="I3063" s="347">
        <f>IF(InpOverride!I3063="",F_Inputs!I3063,InpOverride!I3063)</f>
        <v>0</v>
      </c>
      <c r="J3063" s="347">
        <f>IF(InpOverride!J3063="",F_Inputs!J3063,InpOverride!J3063)</f>
        <v>0</v>
      </c>
      <c r="K3063" s="347">
        <f>IF(InpOverride!K3063="",F_Inputs!K3063,InpOverride!K3063)</f>
        <v>0</v>
      </c>
      <c r="L3063" s="347">
        <f>IF(InpOverride!L3063="",F_Inputs!L3063,InpOverride!L3063)</f>
        <v>0</v>
      </c>
      <c r="M3063" s="347">
        <f>IF(InpOverride!M3063="",F_Inputs!M3063,InpOverride!M3063)</f>
        <v>0</v>
      </c>
    </row>
    <row r="3064" spans="1:13" x14ac:dyDescent="0.35">
      <c r="A3064" t="s">
        <v>147</v>
      </c>
      <c r="B3064" t="s">
        <v>592</v>
      </c>
      <c r="C3064" t="s">
        <v>593</v>
      </c>
      <c r="D3064" t="s">
        <v>170</v>
      </c>
      <c r="E3064" t="s">
        <v>292</v>
      </c>
      <c r="F3064" s="347">
        <f>IF(InpOverride!F3064="",F_Inputs!F3064,InpOverride!F3064)</f>
        <v>0</v>
      </c>
      <c r="G3064" s="347">
        <f>IF(InpOverride!G3064="",F_Inputs!G3064,InpOverride!G3064)</f>
        <v>0</v>
      </c>
      <c r="H3064" s="347">
        <f>IF(InpOverride!H3064="",F_Inputs!H3064,InpOverride!H3064)</f>
        <v>0</v>
      </c>
      <c r="I3064" s="347">
        <f>IF(InpOverride!I3064="",F_Inputs!I3064,InpOverride!I3064)</f>
        <v>0</v>
      </c>
      <c r="J3064" s="347">
        <f>IF(InpOverride!J3064="",F_Inputs!J3064,InpOverride!J3064)</f>
        <v>0</v>
      </c>
      <c r="K3064" s="347">
        <f>IF(InpOverride!K3064="",F_Inputs!K3064,InpOverride!K3064)</f>
        <v>0</v>
      </c>
      <c r="L3064" s="347">
        <f>IF(InpOverride!L3064="",F_Inputs!L3064,InpOverride!L3064)</f>
        <v>0</v>
      </c>
      <c r="M3064" s="347">
        <f>IF(InpOverride!M3064="",F_Inputs!M3064,InpOverride!M3064)</f>
        <v>0</v>
      </c>
    </row>
    <row r="3065" spans="1:13" x14ac:dyDescent="0.35">
      <c r="A3065" t="s">
        <v>147</v>
      </c>
      <c r="B3065" t="s">
        <v>594</v>
      </c>
      <c r="C3065" t="s">
        <v>595</v>
      </c>
      <c r="D3065" t="s">
        <v>170</v>
      </c>
      <c r="E3065" t="s">
        <v>292</v>
      </c>
      <c r="F3065" s="347">
        <f>IF(InpOverride!F3065="",F_Inputs!F3065,InpOverride!F3065)</f>
        <v>0</v>
      </c>
      <c r="G3065" s="347">
        <f>IF(InpOverride!G3065="",F_Inputs!G3065,InpOverride!G3065)</f>
        <v>0</v>
      </c>
      <c r="H3065" s="347">
        <f>IF(InpOverride!H3065="",F_Inputs!H3065,InpOverride!H3065)</f>
        <v>0</v>
      </c>
      <c r="I3065" s="347">
        <f>IF(InpOverride!I3065="",F_Inputs!I3065,InpOverride!I3065)</f>
        <v>0</v>
      </c>
      <c r="J3065" s="347">
        <f>IF(InpOverride!J3065="",F_Inputs!J3065,InpOverride!J3065)</f>
        <v>0</v>
      </c>
      <c r="K3065" s="347">
        <f>IF(InpOverride!K3065="",F_Inputs!K3065,InpOverride!K3065)</f>
        <v>0</v>
      </c>
      <c r="L3065" s="347">
        <f>IF(InpOverride!L3065="",F_Inputs!L3065,InpOverride!L3065)</f>
        <v>0</v>
      </c>
      <c r="M3065" s="347">
        <f>IF(InpOverride!M3065="",F_Inputs!M3065,InpOverride!M3065)</f>
        <v>0</v>
      </c>
    </row>
    <row r="3066" spans="1:13" x14ac:dyDescent="0.35">
      <c r="A3066" t="s">
        <v>147</v>
      </c>
      <c r="B3066" t="s">
        <v>596</v>
      </c>
      <c r="C3066" t="s">
        <v>597</v>
      </c>
      <c r="D3066" t="s">
        <v>170</v>
      </c>
      <c r="E3066" t="s">
        <v>292</v>
      </c>
      <c r="F3066" s="347">
        <f>IF(InpOverride!F3066="",F_Inputs!F3066,InpOverride!F3066)</f>
        <v>0</v>
      </c>
      <c r="G3066" s="347">
        <f>IF(InpOverride!G3066="",F_Inputs!G3066,InpOverride!G3066)</f>
        <v>0</v>
      </c>
      <c r="H3066" s="347">
        <f>IF(InpOverride!H3066="",F_Inputs!H3066,InpOverride!H3066)</f>
        <v>0</v>
      </c>
      <c r="I3066" s="347">
        <f>IF(InpOverride!I3066="",F_Inputs!I3066,InpOverride!I3066)</f>
        <v>0.43986229957336298</v>
      </c>
      <c r="J3066" s="347">
        <f>IF(InpOverride!J3066="",F_Inputs!J3066,InpOverride!J3066)</f>
        <v>0</v>
      </c>
      <c r="K3066" s="347">
        <f>IF(InpOverride!K3066="",F_Inputs!K3066,InpOverride!K3066)</f>
        <v>0</v>
      </c>
      <c r="L3066" s="347">
        <f>IF(InpOverride!L3066="",F_Inputs!L3066,InpOverride!L3066)</f>
        <v>0</v>
      </c>
      <c r="M3066" s="347">
        <f>IF(InpOverride!M3066="",F_Inputs!M3066,InpOverride!M3066)</f>
        <v>0</v>
      </c>
    </row>
    <row r="3067" spans="1:13" x14ac:dyDescent="0.35">
      <c r="A3067" t="s">
        <v>147</v>
      </c>
      <c r="B3067" t="s">
        <v>598</v>
      </c>
      <c r="C3067" t="s">
        <v>599</v>
      </c>
      <c r="D3067" t="s">
        <v>170</v>
      </c>
      <c r="E3067" t="s">
        <v>292</v>
      </c>
      <c r="F3067" s="347">
        <f>IF(InpOverride!F3067="",F_Inputs!F3067,InpOverride!F3067)</f>
        <v>0</v>
      </c>
      <c r="G3067" s="347">
        <f>IF(InpOverride!G3067="",F_Inputs!G3067,InpOverride!G3067)</f>
        <v>0</v>
      </c>
      <c r="H3067" s="347">
        <f>IF(InpOverride!H3067="",F_Inputs!H3067,InpOverride!H3067)</f>
        <v>0</v>
      </c>
      <c r="I3067" s="347">
        <f>IF(InpOverride!I3067="",F_Inputs!I3067,InpOverride!I3067)</f>
        <v>10.9892372038407</v>
      </c>
      <c r="J3067" s="347">
        <f>IF(InpOverride!J3067="",F_Inputs!J3067,InpOverride!J3067)</f>
        <v>0</v>
      </c>
      <c r="K3067" s="347">
        <f>IF(InpOverride!K3067="",F_Inputs!K3067,InpOverride!K3067)</f>
        <v>0</v>
      </c>
      <c r="L3067" s="347">
        <f>IF(InpOverride!L3067="",F_Inputs!L3067,InpOverride!L3067)</f>
        <v>0</v>
      </c>
      <c r="M3067" s="347">
        <f>IF(InpOverride!M3067="",F_Inputs!M3067,InpOverride!M3067)</f>
        <v>0</v>
      </c>
    </row>
    <row r="3068" spans="1:13" x14ac:dyDescent="0.35">
      <c r="A3068" t="s">
        <v>147</v>
      </c>
      <c r="B3068" t="s">
        <v>600</v>
      </c>
      <c r="C3068" t="s">
        <v>601</v>
      </c>
      <c r="D3068" t="s">
        <v>170</v>
      </c>
      <c r="E3068" t="s">
        <v>292</v>
      </c>
      <c r="F3068" s="347">
        <f>IF(InpOverride!F3068="",F_Inputs!F3068,InpOverride!F3068)</f>
        <v>0</v>
      </c>
      <c r="G3068" s="347">
        <f>IF(InpOverride!G3068="",F_Inputs!G3068,InpOverride!G3068)</f>
        <v>0</v>
      </c>
      <c r="H3068" s="347">
        <f>IF(InpOverride!H3068="",F_Inputs!H3068,InpOverride!H3068)</f>
        <v>0</v>
      </c>
      <c r="I3068" s="347">
        <f>IF(InpOverride!I3068="",F_Inputs!I3068,InpOverride!I3068)</f>
        <v>0</v>
      </c>
      <c r="J3068" s="347">
        <f>IF(InpOverride!J3068="",F_Inputs!J3068,InpOverride!J3068)</f>
        <v>0</v>
      </c>
      <c r="K3068" s="347">
        <f>IF(InpOverride!K3068="",F_Inputs!K3068,InpOverride!K3068)</f>
        <v>0</v>
      </c>
      <c r="L3068" s="347">
        <f>IF(InpOverride!L3068="",F_Inputs!L3068,InpOverride!L3068)</f>
        <v>0</v>
      </c>
      <c r="M3068" s="347">
        <f>IF(InpOverride!M3068="",F_Inputs!M3068,InpOverride!M3068)</f>
        <v>0</v>
      </c>
    </row>
    <row r="3069" spans="1:13" x14ac:dyDescent="0.35">
      <c r="A3069" t="s">
        <v>147</v>
      </c>
      <c r="B3069" t="s">
        <v>602</v>
      </c>
      <c r="C3069" t="s">
        <v>603</v>
      </c>
      <c r="D3069" t="s">
        <v>170</v>
      </c>
      <c r="E3069" t="s">
        <v>292</v>
      </c>
      <c r="F3069" s="347">
        <f>IF(InpOverride!F3069="",F_Inputs!F3069,InpOverride!F3069)</f>
        <v>0</v>
      </c>
      <c r="G3069" s="347">
        <f>IF(InpOverride!G3069="",F_Inputs!G3069,InpOverride!G3069)</f>
        <v>0</v>
      </c>
      <c r="H3069" s="347">
        <f>IF(InpOverride!H3069="",F_Inputs!H3069,InpOverride!H3069)</f>
        <v>0</v>
      </c>
      <c r="I3069" s="347">
        <f>IF(InpOverride!I3069="",F_Inputs!I3069,InpOverride!I3069)</f>
        <v>0</v>
      </c>
      <c r="J3069" s="347">
        <f>IF(InpOverride!J3069="",F_Inputs!J3069,InpOverride!J3069)</f>
        <v>0</v>
      </c>
      <c r="K3069" s="347">
        <f>IF(InpOverride!K3069="",F_Inputs!K3069,InpOverride!K3069)</f>
        <v>0</v>
      </c>
      <c r="L3069" s="347">
        <f>IF(InpOverride!L3069="",F_Inputs!L3069,InpOverride!L3069)</f>
        <v>0</v>
      </c>
      <c r="M3069" s="347">
        <f>IF(InpOverride!M3069="",F_Inputs!M3069,InpOverride!M3069)</f>
        <v>0</v>
      </c>
    </row>
    <row r="3070" spans="1:13" x14ac:dyDescent="0.35">
      <c r="A3070" t="s">
        <v>147</v>
      </c>
      <c r="B3070" t="s">
        <v>604</v>
      </c>
      <c r="C3070" t="s">
        <v>605</v>
      </c>
      <c r="D3070" t="s">
        <v>170</v>
      </c>
      <c r="E3070" t="s">
        <v>292</v>
      </c>
      <c r="F3070" s="347">
        <f>IF(InpOverride!F3070="",F_Inputs!F3070,InpOverride!F3070)</f>
        <v>0</v>
      </c>
      <c r="G3070" s="347">
        <f>IF(InpOverride!G3070="",F_Inputs!G3070,InpOverride!G3070)</f>
        <v>0</v>
      </c>
      <c r="H3070" s="347">
        <f>IF(InpOverride!H3070="",F_Inputs!H3070,InpOverride!H3070)</f>
        <v>0</v>
      </c>
      <c r="I3070" s="347">
        <f>IF(InpOverride!I3070="",F_Inputs!I3070,InpOverride!I3070)</f>
        <v>0</v>
      </c>
      <c r="J3070" s="347">
        <f>IF(InpOverride!J3070="",F_Inputs!J3070,InpOverride!J3070)</f>
        <v>0</v>
      </c>
      <c r="K3070" s="347">
        <f>IF(InpOverride!K3070="",F_Inputs!K3070,InpOverride!K3070)</f>
        <v>0</v>
      </c>
      <c r="L3070" s="347">
        <f>IF(InpOverride!L3070="",F_Inputs!L3070,InpOverride!L3070)</f>
        <v>0</v>
      </c>
      <c r="M3070" s="347">
        <f>IF(InpOverride!M3070="",F_Inputs!M3070,InpOverride!M3070)</f>
        <v>0</v>
      </c>
    </row>
    <row r="3071" spans="1:13" x14ac:dyDescent="0.35">
      <c r="A3071" t="s">
        <v>147</v>
      </c>
      <c r="B3071" t="s">
        <v>606</v>
      </c>
      <c r="C3071" t="s">
        <v>607</v>
      </c>
      <c r="D3071" t="s">
        <v>170</v>
      </c>
      <c r="E3071" t="s">
        <v>292</v>
      </c>
      <c r="F3071" s="347">
        <f>IF(InpOverride!F3071="",F_Inputs!F3071,InpOverride!F3071)</f>
        <v>0</v>
      </c>
      <c r="G3071" s="347">
        <f>IF(InpOverride!G3071="",F_Inputs!G3071,InpOverride!G3071)</f>
        <v>0</v>
      </c>
      <c r="H3071" s="347">
        <f>IF(InpOverride!H3071="",F_Inputs!H3071,InpOverride!H3071)</f>
        <v>0</v>
      </c>
      <c r="I3071" s="347">
        <f>IF(InpOverride!I3071="",F_Inputs!I3071,InpOverride!I3071)</f>
        <v>0.43986229957336298</v>
      </c>
      <c r="J3071" s="347">
        <f>IF(InpOverride!J3071="",F_Inputs!J3071,InpOverride!J3071)</f>
        <v>0</v>
      </c>
      <c r="K3071" s="347">
        <f>IF(InpOverride!K3071="",F_Inputs!K3071,InpOverride!K3071)</f>
        <v>0</v>
      </c>
      <c r="L3071" s="347">
        <f>IF(InpOverride!L3071="",F_Inputs!L3071,InpOverride!L3071)</f>
        <v>0</v>
      </c>
      <c r="M3071" s="347">
        <f>IF(InpOverride!M3071="",F_Inputs!M3071,InpOverride!M3071)</f>
        <v>0</v>
      </c>
    </row>
    <row r="3072" spans="1:13" x14ac:dyDescent="0.35">
      <c r="A3072" t="s">
        <v>147</v>
      </c>
      <c r="B3072" t="s">
        <v>608</v>
      </c>
      <c r="C3072" t="s">
        <v>609</v>
      </c>
      <c r="D3072" t="s">
        <v>170</v>
      </c>
      <c r="E3072" t="s">
        <v>292</v>
      </c>
      <c r="F3072" s="347">
        <f>IF(InpOverride!F3072="",F_Inputs!F3072,InpOverride!F3072)</f>
        <v>0</v>
      </c>
      <c r="G3072" s="347">
        <f>IF(InpOverride!G3072="",F_Inputs!G3072,InpOverride!G3072)</f>
        <v>0</v>
      </c>
      <c r="H3072" s="347">
        <f>IF(InpOverride!H3072="",F_Inputs!H3072,InpOverride!H3072)</f>
        <v>0</v>
      </c>
      <c r="I3072" s="347">
        <f>IF(InpOverride!I3072="",F_Inputs!I3072,InpOverride!I3072)</f>
        <v>10.9892372038407</v>
      </c>
      <c r="J3072" s="347">
        <f>IF(InpOverride!J3072="",F_Inputs!J3072,InpOverride!J3072)</f>
        <v>0</v>
      </c>
      <c r="K3072" s="347">
        <f>IF(InpOverride!K3072="",F_Inputs!K3072,InpOverride!K3072)</f>
        <v>0</v>
      </c>
      <c r="L3072" s="347">
        <f>IF(InpOverride!L3072="",F_Inputs!L3072,InpOverride!L3072)</f>
        <v>0</v>
      </c>
      <c r="M3072" s="347">
        <f>IF(InpOverride!M3072="",F_Inputs!M3072,InpOverride!M3072)</f>
        <v>0</v>
      </c>
    </row>
    <row r="3073" spans="1:13" x14ac:dyDescent="0.35">
      <c r="A3073" t="s">
        <v>147</v>
      </c>
      <c r="B3073" t="s">
        <v>610</v>
      </c>
      <c r="C3073" t="s">
        <v>611</v>
      </c>
      <c r="D3073" t="s">
        <v>170</v>
      </c>
      <c r="E3073" t="s">
        <v>292</v>
      </c>
      <c r="F3073" s="347">
        <f>IF(InpOverride!F3073="",F_Inputs!F3073,InpOverride!F3073)</f>
        <v>0</v>
      </c>
      <c r="G3073" s="347">
        <f>IF(InpOverride!G3073="",F_Inputs!G3073,InpOverride!G3073)</f>
        <v>0</v>
      </c>
      <c r="H3073" s="347">
        <f>IF(InpOverride!H3073="",F_Inputs!H3073,InpOverride!H3073)</f>
        <v>0</v>
      </c>
      <c r="I3073" s="347">
        <f>IF(InpOverride!I3073="",F_Inputs!I3073,InpOverride!I3073)</f>
        <v>0</v>
      </c>
      <c r="J3073" s="347">
        <f>IF(InpOverride!J3073="",F_Inputs!J3073,InpOverride!J3073)</f>
        <v>0</v>
      </c>
      <c r="K3073" s="347">
        <f>IF(InpOverride!K3073="",F_Inputs!K3073,InpOverride!K3073)</f>
        <v>0</v>
      </c>
      <c r="L3073" s="347">
        <f>IF(InpOverride!L3073="",F_Inputs!L3073,InpOverride!L3073)</f>
        <v>0</v>
      </c>
      <c r="M3073" s="347">
        <f>IF(InpOverride!M3073="",F_Inputs!M3073,InpOverride!M3073)</f>
        <v>0</v>
      </c>
    </row>
    <row r="3074" spans="1:13" x14ac:dyDescent="0.35">
      <c r="A3074" t="s">
        <v>147</v>
      </c>
      <c r="B3074" t="s">
        <v>612</v>
      </c>
      <c r="C3074" t="s">
        <v>613</v>
      </c>
      <c r="D3074" t="s">
        <v>170</v>
      </c>
      <c r="E3074" t="s">
        <v>292</v>
      </c>
      <c r="F3074" s="347">
        <f>IF(InpOverride!F3074="",F_Inputs!F3074,InpOverride!F3074)</f>
        <v>0</v>
      </c>
      <c r="G3074" s="347">
        <f>IF(InpOverride!G3074="",F_Inputs!G3074,InpOverride!G3074)</f>
        <v>0</v>
      </c>
      <c r="H3074" s="347">
        <f>IF(InpOverride!H3074="",F_Inputs!H3074,InpOverride!H3074)</f>
        <v>0</v>
      </c>
      <c r="I3074" s="347">
        <f>IF(InpOverride!I3074="",F_Inputs!I3074,InpOverride!I3074)</f>
        <v>0</v>
      </c>
      <c r="J3074" s="347">
        <f>IF(InpOverride!J3074="",F_Inputs!J3074,InpOverride!J3074)</f>
        <v>0</v>
      </c>
      <c r="K3074" s="347">
        <f>IF(InpOverride!K3074="",F_Inputs!K3074,InpOverride!K3074)</f>
        <v>0</v>
      </c>
      <c r="L3074" s="347">
        <f>IF(InpOverride!L3074="",F_Inputs!L3074,InpOverride!L3074)</f>
        <v>0</v>
      </c>
      <c r="M3074" s="347">
        <f>IF(InpOverride!M3074="",F_Inputs!M3074,InpOverride!M3074)</f>
        <v>0</v>
      </c>
    </row>
    <row r="3075" spans="1:13" x14ac:dyDescent="0.35">
      <c r="A3075" t="s">
        <v>147</v>
      </c>
      <c r="B3075" t="s">
        <v>614</v>
      </c>
      <c r="C3075" t="s">
        <v>615</v>
      </c>
      <c r="D3075" t="s">
        <v>170</v>
      </c>
      <c r="E3075" t="s">
        <v>292</v>
      </c>
      <c r="F3075" s="347">
        <f>IF(InpOverride!F3075="",F_Inputs!F3075,InpOverride!F3075)</f>
        <v>0</v>
      </c>
      <c r="G3075" s="347">
        <f>IF(InpOverride!G3075="",F_Inputs!G3075,InpOverride!G3075)</f>
        <v>0</v>
      </c>
      <c r="H3075" s="347">
        <f>IF(InpOverride!H3075="",F_Inputs!H3075,InpOverride!H3075)</f>
        <v>0</v>
      </c>
      <c r="I3075" s="347">
        <f>IF(InpOverride!I3075="",F_Inputs!I3075,InpOverride!I3075)</f>
        <v>0</v>
      </c>
      <c r="J3075" s="347">
        <f>IF(InpOverride!J3075="",F_Inputs!J3075,InpOverride!J3075)</f>
        <v>0</v>
      </c>
      <c r="K3075" s="347">
        <f>IF(InpOverride!K3075="",F_Inputs!K3075,InpOverride!K3075)</f>
        <v>0</v>
      </c>
      <c r="L3075" s="347">
        <f>IF(InpOverride!L3075="",F_Inputs!L3075,InpOverride!L3075)</f>
        <v>0</v>
      </c>
      <c r="M3075" s="347">
        <f>IF(InpOverride!M3075="",F_Inputs!M3075,InpOverride!M3075)</f>
        <v>0</v>
      </c>
    </row>
    <row r="3076" spans="1:13" x14ac:dyDescent="0.35">
      <c r="A3076" t="s">
        <v>147</v>
      </c>
      <c r="B3076" t="s">
        <v>616</v>
      </c>
      <c r="C3076" t="s">
        <v>617</v>
      </c>
      <c r="D3076" t="s">
        <v>424</v>
      </c>
      <c r="E3076" t="s">
        <v>292</v>
      </c>
      <c r="F3076" s="347">
        <f>IF(InpOverride!F3076="",F_Inputs!F3076,InpOverride!F3076)</f>
        <v>0</v>
      </c>
      <c r="G3076" s="347">
        <f>IF(InpOverride!G3076="",F_Inputs!G3076,InpOverride!G3076)</f>
        <v>0</v>
      </c>
      <c r="H3076" s="347">
        <f>IF(InpOverride!H3076="",F_Inputs!H3076,InpOverride!H3076)</f>
        <v>0</v>
      </c>
      <c r="I3076" s="347">
        <f>IF(InpOverride!I3076="",F_Inputs!I3076,InpOverride!I3076)</f>
        <v>723.46</v>
      </c>
      <c r="J3076" s="347">
        <f>IF(InpOverride!J3076="",F_Inputs!J3076,InpOverride!J3076)</f>
        <v>0</v>
      </c>
      <c r="K3076" s="347">
        <f>IF(InpOverride!K3076="",F_Inputs!K3076,InpOverride!K3076)</f>
        <v>0</v>
      </c>
      <c r="L3076" s="347">
        <f>IF(InpOverride!L3076="",F_Inputs!L3076,InpOverride!L3076)</f>
        <v>0</v>
      </c>
      <c r="M3076" s="347">
        <f>IF(InpOverride!M3076="",F_Inputs!M3076,InpOverride!M3076)</f>
        <v>0</v>
      </c>
    </row>
    <row r="3077" spans="1:13" x14ac:dyDescent="0.35">
      <c r="A3077" t="s">
        <v>147</v>
      </c>
      <c r="B3077" t="s">
        <v>618</v>
      </c>
      <c r="C3077" t="s">
        <v>619</v>
      </c>
      <c r="D3077" t="s">
        <v>424</v>
      </c>
      <c r="E3077" t="s">
        <v>292</v>
      </c>
      <c r="F3077" s="347">
        <f>IF(InpOverride!F3077="",F_Inputs!F3077,InpOverride!F3077)</f>
        <v>0</v>
      </c>
      <c r="G3077" s="347">
        <f>IF(InpOverride!G3077="",F_Inputs!G3077,InpOverride!G3077)</f>
        <v>0</v>
      </c>
      <c r="H3077" s="347">
        <f>IF(InpOverride!H3077="",F_Inputs!H3077,InpOverride!H3077)</f>
        <v>0</v>
      </c>
      <c r="I3077" s="347">
        <f>IF(InpOverride!I3077="",F_Inputs!I3077,InpOverride!I3077)</f>
        <v>14.19</v>
      </c>
      <c r="J3077" s="347">
        <f>IF(InpOverride!J3077="",F_Inputs!J3077,InpOverride!J3077)</f>
        <v>0</v>
      </c>
      <c r="K3077" s="347">
        <f>IF(InpOverride!K3077="",F_Inputs!K3077,InpOverride!K3077)</f>
        <v>0</v>
      </c>
      <c r="L3077" s="347">
        <f>IF(InpOverride!L3077="",F_Inputs!L3077,InpOverride!L3077)</f>
        <v>0</v>
      </c>
      <c r="M3077" s="347">
        <f>IF(InpOverride!M3077="",F_Inputs!M3077,InpOverride!M3077)</f>
        <v>0</v>
      </c>
    </row>
    <row r="3078" spans="1:13" x14ac:dyDescent="0.35">
      <c r="A3078" t="s">
        <v>147</v>
      </c>
      <c r="B3078" t="s">
        <v>620</v>
      </c>
      <c r="C3078" t="s">
        <v>621</v>
      </c>
      <c r="D3078" t="s">
        <v>176</v>
      </c>
      <c r="E3078" t="s">
        <v>292</v>
      </c>
      <c r="F3078" s="347">
        <f>IF(InpOverride!F3078="",F_Inputs!F3078,InpOverride!F3078)</f>
        <v>0</v>
      </c>
      <c r="G3078" s="347">
        <f>IF(InpOverride!G3078="",F_Inputs!G3078,InpOverride!G3078)</f>
        <v>0</v>
      </c>
      <c r="H3078" s="347">
        <f>IF(InpOverride!H3078="",F_Inputs!H3078,InpOverride!H3078)</f>
        <v>0</v>
      </c>
      <c r="I3078" s="347">
        <f>IF(InpOverride!I3078="",F_Inputs!I3078,InpOverride!I3078)</f>
        <v>1.9614076797611499E-2</v>
      </c>
      <c r="J3078" s="347">
        <f>IF(InpOverride!J3078="",F_Inputs!J3078,InpOverride!J3078)</f>
        <v>0</v>
      </c>
      <c r="K3078" s="347">
        <f>IF(InpOverride!K3078="",F_Inputs!K3078,InpOverride!K3078)</f>
        <v>0</v>
      </c>
      <c r="L3078" s="347">
        <f>IF(InpOverride!L3078="",F_Inputs!L3078,InpOverride!L3078)</f>
        <v>0</v>
      </c>
      <c r="M3078" s="347">
        <f>IF(InpOverride!M3078="",F_Inputs!M3078,InpOverride!M3078)</f>
        <v>0</v>
      </c>
    </row>
    <row r="3079" spans="1:13" x14ac:dyDescent="0.35">
      <c r="A3079" t="s">
        <v>147</v>
      </c>
      <c r="B3079" t="s">
        <v>622</v>
      </c>
      <c r="C3079" t="s">
        <v>623</v>
      </c>
      <c r="D3079" t="s">
        <v>424</v>
      </c>
      <c r="E3079" t="s">
        <v>292</v>
      </c>
      <c r="F3079" s="347">
        <f>IF(InpOverride!F3079="",F_Inputs!F3079,InpOverride!F3079)</f>
        <v>0</v>
      </c>
      <c r="G3079" s="347">
        <f>IF(InpOverride!G3079="",F_Inputs!G3079,InpOverride!G3079)</f>
        <v>0</v>
      </c>
      <c r="H3079" s="347">
        <f>IF(InpOverride!H3079="",F_Inputs!H3079,InpOverride!H3079)</f>
        <v>0</v>
      </c>
      <c r="I3079" s="347">
        <f>IF(InpOverride!I3079="",F_Inputs!I3079,InpOverride!I3079)</f>
        <v>646.29</v>
      </c>
      <c r="J3079" s="347">
        <f>IF(InpOverride!J3079="",F_Inputs!J3079,InpOverride!J3079)</f>
        <v>0</v>
      </c>
      <c r="K3079" s="347">
        <f>IF(InpOverride!K3079="",F_Inputs!K3079,InpOverride!K3079)</f>
        <v>0</v>
      </c>
      <c r="L3079" s="347">
        <f>IF(InpOverride!L3079="",F_Inputs!L3079,InpOverride!L3079)</f>
        <v>0</v>
      </c>
      <c r="M3079" s="347">
        <f>IF(InpOverride!M3079="",F_Inputs!M3079,InpOverride!M3079)</f>
        <v>0</v>
      </c>
    </row>
    <row r="3080" spans="1:13" x14ac:dyDescent="0.35">
      <c r="A3080" t="s">
        <v>147</v>
      </c>
      <c r="B3080" t="s">
        <v>624</v>
      </c>
      <c r="C3080" t="s">
        <v>625</v>
      </c>
      <c r="D3080" t="s">
        <v>424</v>
      </c>
      <c r="E3080" t="s">
        <v>292</v>
      </c>
      <c r="F3080" s="347">
        <f>IF(InpOverride!F3080="",F_Inputs!F3080,InpOverride!F3080)</f>
        <v>0</v>
      </c>
      <c r="G3080" s="347">
        <f>IF(InpOverride!G3080="",F_Inputs!G3080,InpOverride!G3080)</f>
        <v>0</v>
      </c>
      <c r="H3080" s="347">
        <f>IF(InpOverride!H3080="",F_Inputs!H3080,InpOverride!H3080)</f>
        <v>0</v>
      </c>
      <c r="I3080" s="347">
        <f>IF(InpOverride!I3080="",F_Inputs!I3080,InpOverride!I3080)</f>
        <v>18.37</v>
      </c>
      <c r="J3080" s="347">
        <f>IF(InpOverride!J3080="",F_Inputs!J3080,InpOverride!J3080)</f>
        <v>0</v>
      </c>
      <c r="K3080" s="347">
        <f>IF(InpOverride!K3080="",F_Inputs!K3080,InpOverride!K3080)</f>
        <v>0</v>
      </c>
      <c r="L3080" s="347">
        <f>IF(InpOverride!L3080="",F_Inputs!L3080,InpOverride!L3080)</f>
        <v>0</v>
      </c>
      <c r="M3080" s="347">
        <f>IF(InpOverride!M3080="",F_Inputs!M3080,InpOverride!M3080)</f>
        <v>0</v>
      </c>
    </row>
    <row r="3081" spans="1:13" x14ac:dyDescent="0.35">
      <c r="A3081" t="s">
        <v>147</v>
      </c>
      <c r="B3081" t="s">
        <v>626</v>
      </c>
      <c r="C3081" t="s">
        <v>627</v>
      </c>
      <c r="D3081" t="s">
        <v>424</v>
      </c>
      <c r="E3081" t="s">
        <v>292</v>
      </c>
      <c r="F3081" s="347">
        <f>IF(InpOverride!F3081="",F_Inputs!F3081,InpOverride!F3081)</f>
        <v>0</v>
      </c>
      <c r="G3081" s="347">
        <f>IF(InpOverride!G3081="",F_Inputs!G3081,InpOverride!G3081)</f>
        <v>0</v>
      </c>
      <c r="H3081" s="347">
        <f>IF(InpOverride!H3081="",F_Inputs!H3081,InpOverride!H3081)</f>
        <v>0</v>
      </c>
      <c r="I3081" s="347">
        <f>IF(InpOverride!I3081="",F_Inputs!I3081,InpOverride!I3081)</f>
        <v>543.21</v>
      </c>
      <c r="J3081" s="347">
        <f>IF(InpOverride!J3081="",F_Inputs!J3081,InpOverride!J3081)</f>
        <v>0</v>
      </c>
      <c r="K3081" s="347">
        <f>IF(InpOverride!K3081="",F_Inputs!K3081,InpOverride!K3081)</f>
        <v>0</v>
      </c>
      <c r="L3081" s="347">
        <f>IF(InpOverride!L3081="",F_Inputs!L3081,InpOverride!L3081)</f>
        <v>0</v>
      </c>
      <c r="M3081" s="347">
        <f>IF(InpOverride!M3081="",F_Inputs!M3081,InpOverride!M3081)</f>
        <v>0</v>
      </c>
    </row>
    <row r="3082" spans="1:13" x14ac:dyDescent="0.35">
      <c r="A3082" t="s">
        <v>147</v>
      </c>
      <c r="B3082" t="s">
        <v>628</v>
      </c>
      <c r="C3082" t="s">
        <v>629</v>
      </c>
      <c r="D3082" t="s">
        <v>424</v>
      </c>
      <c r="E3082" t="s">
        <v>292</v>
      </c>
      <c r="F3082" s="347">
        <f>IF(InpOverride!F3082="",F_Inputs!F3082,InpOverride!F3082)</f>
        <v>0</v>
      </c>
      <c r="G3082" s="347">
        <f>IF(InpOverride!G3082="",F_Inputs!G3082,InpOverride!G3082)</f>
        <v>0</v>
      </c>
      <c r="H3082" s="347">
        <f>IF(InpOverride!H3082="",F_Inputs!H3082,InpOverride!H3082)</f>
        <v>0</v>
      </c>
      <c r="I3082" s="347">
        <f>IF(InpOverride!I3082="",F_Inputs!I3082,InpOverride!I3082)</f>
        <v>48.99</v>
      </c>
      <c r="J3082" s="347">
        <f>IF(InpOverride!J3082="",F_Inputs!J3082,InpOverride!J3082)</f>
        <v>0</v>
      </c>
      <c r="K3082" s="347">
        <f>IF(InpOverride!K3082="",F_Inputs!K3082,InpOverride!K3082)</f>
        <v>0</v>
      </c>
      <c r="L3082" s="347">
        <f>IF(InpOverride!L3082="",F_Inputs!L3082,InpOverride!L3082)</f>
        <v>0</v>
      </c>
      <c r="M3082" s="347">
        <f>IF(InpOverride!M3082="",F_Inputs!M3082,InpOverride!M3082)</f>
        <v>0</v>
      </c>
    </row>
    <row r="3083" spans="1:13" x14ac:dyDescent="0.35">
      <c r="A3083" t="s">
        <v>147</v>
      </c>
      <c r="B3083" t="s">
        <v>630</v>
      </c>
      <c r="C3083" t="s">
        <v>631</v>
      </c>
      <c r="D3083" t="s">
        <v>188</v>
      </c>
      <c r="E3083" t="s">
        <v>292</v>
      </c>
      <c r="F3083" s="347">
        <f>IF(InpOverride!F3083="",F_Inputs!F3083,InpOverride!F3083)</f>
        <v>0</v>
      </c>
      <c r="G3083" s="347">
        <f>IF(InpOverride!G3083="",F_Inputs!G3083,InpOverride!G3083)</f>
        <v>0</v>
      </c>
      <c r="H3083" s="347">
        <f>IF(InpOverride!H3083="",F_Inputs!H3083,InpOverride!H3083)</f>
        <v>0</v>
      </c>
      <c r="I3083" s="347">
        <f>IF(InpOverride!I3083="",F_Inputs!I3083,InpOverride!I3083)</f>
        <v>2281.91</v>
      </c>
      <c r="J3083" s="347">
        <f>IF(InpOverride!J3083="",F_Inputs!J3083,InpOverride!J3083)</f>
        <v>0</v>
      </c>
      <c r="K3083" s="347">
        <f>IF(InpOverride!K3083="",F_Inputs!K3083,InpOverride!K3083)</f>
        <v>0</v>
      </c>
      <c r="L3083" s="347">
        <f>IF(InpOverride!L3083="",F_Inputs!L3083,InpOverride!L3083)</f>
        <v>0</v>
      </c>
      <c r="M3083" s="347">
        <f>IF(InpOverride!M3083="",F_Inputs!M3083,InpOverride!M3083)</f>
        <v>0</v>
      </c>
    </row>
    <row r="3084" spans="1:13" x14ac:dyDescent="0.35">
      <c r="A3084" t="s">
        <v>147</v>
      </c>
      <c r="B3084" t="s">
        <v>632</v>
      </c>
      <c r="C3084" t="s">
        <v>633</v>
      </c>
      <c r="D3084" t="s">
        <v>188</v>
      </c>
      <c r="E3084" t="s">
        <v>292</v>
      </c>
      <c r="F3084" s="347">
        <f>IF(InpOverride!F3084="",F_Inputs!F3084,InpOverride!F3084)</f>
        <v>0</v>
      </c>
      <c r="G3084" s="347">
        <f>IF(InpOverride!G3084="",F_Inputs!G3084,InpOverride!G3084)</f>
        <v>0</v>
      </c>
      <c r="H3084" s="347">
        <f>IF(InpOverride!H3084="",F_Inputs!H3084,InpOverride!H3084)</f>
        <v>0</v>
      </c>
      <c r="I3084" s="347">
        <f>IF(InpOverride!I3084="",F_Inputs!I3084,InpOverride!I3084)</f>
        <v>0</v>
      </c>
      <c r="J3084" s="347">
        <f>IF(InpOverride!J3084="",F_Inputs!J3084,InpOverride!J3084)</f>
        <v>0</v>
      </c>
      <c r="K3084" s="347">
        <f>IF(InpOverride!K3084="",F_Inputs!K3084,InpOverride!K3084)</f>
        <v>0</v>
      </c>
      <c r="L3084" s="347">
        <f>IF(InpOverride!L3084="",F_Inputs!L3084,InpOverride!L3084)</f>
        <v>0</v>
      </c>
      <c r="M3084" s="347">
        <f>IF(InpOverride!M3084="",F_Inputs!M3084,InpOverride!M3084)</f>
        <v>0</v>
      </c>
    </row>
    <row r="3085" spans="1:13" x14ac:dyDescent="0.35">
      <c r="A3085" t="s">
        <v>147</v>
      </c>
      <c r="B3085" t="s">
        <v>634</v>
      </c>
      <c r="C3085" t="s">
        <v>635</v>
      </c>
      <c r="D3085" t="s">
        <v>636</v>
      </c>
      <c r="E3085" t="s">
        <v>292</v>
      </c>
      <c r="F3085" s="347">
        <f>IF(InpOverride!F3085="",F_Inputs!F3085,InpOverride!F3085)</f>
        <v>0</v>
      </c>
      <c r="G3085" s="347">
        <f>IF(InpOverride!G3085="",F_Inputs!G3085,InpOverride!G3085)</f>
        <v>0</v>
      </c>
      <c r="H3085" s="347">
        <f>IF(InpOverride!H3085="",F_Inputs!H3085,InpOverride!H3085)</f>
        <v>0</v>
      </c>
      <c r="I3085" s="347">
        <f>IF(InpOverride!I3085="",F_Inputs!I3085,InpOverride!I3085)</f>
        <v>0</v>
      </c>
      <c r="J3085" s="347">
        <f>IF(InpOverride!J3085="",F_Inputs!J3085,InpOverride!J3085)</f>
        <v>0</v>
      </c>
      <c r="K3085" s="347">
        <f>IF(InpOverride!K3085="",F_Inputs!K3085,InpOverride!K3085)</f>
        <v>0</v>
      </c>
      <c r="L3085" s="347">
        <f>IF(InpOverride!L3085="",F_Inputs!L3085,InpOverride!L3085)</f>
        <v>0</v>
      </c>
      <c r="M3085" s="347">
        <f>IF(InpOverride!M3085="",F_Inputs!M3085,InpOverride!M3085)</f>
        <v>0</v>
      </c>
    </row>
    <row r="3086" spans="1:13" x14ac:dyDescent="0.35">
      <c r="A3086" t="s">
        <v>147</v>
      </c>
      <c r="B3086" t="s">
        <v>637</v>
      </c>
      <c r="C3086" t="s">
        <v>638</v>
      </c>
      <c r="D3086" t="s">
        <v>636</v>
      </c>
      <c r="E3086" t="s">
        <v>292</v>
      </c>
      <c r="F3086" s="347">
        <f>IF(InpOverride!F3086="",F_Inputs!F3086,InpOverride!F3086)</f>
        <v>0</v>
      </c>
      <c r="G3086" s="347">
        <f>IF(InpOverride!G3086="",F_Inputs!G3086,InpOverride!G3086)</f>
        <v>0</v>
      </c>
      <c r="H3086" s="347">
        <f>IF(InpOverride!H3086="",F_Inputs!H3086,InpOverride!H3086)</f>
        <v>0</v>
      </c>
      <c r="I3086" s="347">
        <f>IF(InpOverride!I3086="",F_Inputs!I3086,InpOverride!I3086)</f>
        <v>0</v>
      </c>
      <c r="J3086" s="347">
        <f>IF(InpOverride!J3086="",F_Inputs!J3086,InpOverride!J3086)</f>
        <v>0</v>
      </c>
      <c r="K3086" s="347">
        <f>IF(InpOverride!K3086="",F_Inputs!K3086,InpOverride!K3086)</f>
        <v>0</v>
      </c>
      <c r="L3086" s="347">
        <f>IF(InpOverride!L3086="",F_Inputs!L3086,InpOverride!L3086)</f>
        <v>0</v>
      </c>
      <c r="M3086" s="347">
        <f>IF(InpOverride!M3086="",F_Inputs!M3086,InpOverride!M3086)</f>
        <v>0</v>
      </c>
    </row>
    <row r="3087" spans="1:13" x14ac:dyDescent="0.35">
      <c r="A3087" t="s">
        <v>147</v>
      </c>
      <c r="B3087" t="s">
        <v>639</v>
      </c>
      <c r="C3087" t="s">
        <v>640</v>
      </c>
      <c r="D3087" t="s">
        <v>176</v>
      </c>
      <c r="E3087" t="s">
        <v>292</v>
      </c>
      <c r="F3087" s="347">
        <f>IF(InpOverride!F3087="",F_Inputs!F3087,InpOverride!F3087)</f>
        <v>0</v>
      </c>
      <c r="G3087" s="347">
        <f>IF(InpOverride!G3087="",F_Inputs!G3087,InpOverride!G3087)</f>
        <v>0</v>
      </c>
      <c r="H3087" s="347">
        <f>IF(InpOverride!H3087="",F_Inputs!H3087,InpOverride!H3087)</f>
        <v>0</v>
      </c>
      <c r="I3087" s="347">
        <f>IF(InpOverride!I3087="",F_Inputs!I3087,InpOverride!I3087)</f>
        <v>0</v>
      </c>
      <c r="J3087" s="347">
        <f>IF(InpOverride!J3087="",F_Inputs!J3087,InpOverride!J3087)</f>
        <v>0</v>
      </c>
      <c r="K3087" s="347">
        <f>IF(InpOverride!K3087="",F_Inputs!K3087,InpOverride!K3087)</f>
        <v>0</v>
      </c>
      <c r="L3087" s="347">
        <f>IF(InpOverride!L3087="",F_Inputs!L3087,InpOverride!L3087)</f>
        <v>0</v>
      </c>
      <c r="M3087" s="347">
        <f>IF(InpOverride!M3087="",F_Inputs!M3087,InpOverride!M3087)</f>
        <v>0</v>
      </c>
    </row>
    <row r="3088" spans="1:13" x14ac:dyDescent="0.35">
      <c r="A3088" t="s">
        <v>147</v>
      </c>
      <c r="B3088" t="s">
        <v>641</v>
      </c>
      <c r="C3088" t="s">
        <v>642</v>
      </c>
      <c r="D3088" t="s">
        <v>636</v>
      </c>
      <c r="E3088" t="s">
        <v>292</v>
      </c>
      <c r="F3088" s="347">
        <f>IF(InpOverride!F3088="",F_Inputs!F3088,InpOverride!F3088)</f>
        <v>0</v>
      </c>
      <c r="G3088" s="347">
        <f>IF(InpOverride!G3088="",F_Inputs!G3088,InpOverride!G3088)</f>
        <v>0</v>
      </c>
      <c r="H3088" s="347">
        <f>IF(InpOverride!H3088="",F_Inputs!H3088,InpOverride!H3088)</f>
        <v>0</v>
      </c>
      <c r="I3088" s="347">
        <f>IF(InpOverride!I3088="",F_Inputs!I3088,InpOverride!I3088)</f>
        <v>0</v>
      </c>
      <c r="J3088" s="347">
        <f>IF(InpOverride!J3088="",F_Inputs!J3088,InpOverride!J3088)</f>
        <v>0</v>
      </c>
      <c r="K3088" s="347">
        <f>IF(InpOverride!K3088="",F_Inputs!K3088,InpOverride!K3088)</f>
        <v>0</v>
      </c>
      <c r="L3088" s="347">
        <f>IF(InpOverride!L3088="",F_Inputs!L3088,InpOverride!L3088)</f>
        <v>0</v>
      </c>
      <c r="M3088" s="347">
        <f>IF(InpOverride!M3088="",F_Inputs!M3088,InpOverride!M3088)</f>
        <v>0</v>
      </c>
    </row>
    <row r="3089" spans="1:13" x14ac:dyDescent="0.35">
      <c r="A3089" t="s">
        <v>147</v>
      </c>
      <c r="B3089" t="s">
        <v>643</v>
      </c>
      <c r="C3089" t="s">
        <v>644</v>
      </c>
      <c r="D3089" t="s">
        <v>176</v>
      </c>
      <c r="E3089" t="s">
        <v>292</v>
      </c>
      <c r="F3089" s="347">
        <f>IF(InpOverride!F3089="",F_Inputs!F3089,InpOverride!F3089)</f>
        <v>0</v>
      </c>
      <c r="G3089" s="347">
        <f>IF(InpOverride!G3089="",F_Inputs!G3089,InpOverride!G3089)</f>
        <v>0</v>
      </c>
      <c r="H3089" s="347">
        <f>IF(InpOverride!H3089="",F_Inputs!H3089,InpOverride!H3089)</f>
        <v>0</v>
      </c>
      <c r="I3089" s="347">
        <f>IF(InpOverride!I3089="",F_Inputs!I3089,InpOverride!I3089)</f>
        <v>0</v>
      </c>
      <c r="J3089" s="347">
        <f>IF(InpOverride!J3089="",F_Inputs!J3089,InpOverride!J3089)</f>
        <v>0</v>
      </c>
      <c r="K3089" s="347">
        <f>IF(InpOverride!K3089="",F_Inputs!K3089,InpOverride!K3089)</f>
        <v>0</v>
      </c>
      <c r="L3089" s="347">
        <f>IF(InpOverride!L3089="",F_Inputs!L3089,InpOverride!L3089)</f>
        <v>0</v>
      </c>
      <c r="M3089" s="347">
        <f>IF(InpOverride!M3089="",F_Inputs!M3089,InpOverride!M3089)</f>
        <v>0</v>
      </c>
    </row>
    <row r="3090" spans="1:13" x14ac:dyDescent="0.35">
      <c r="A3090" t="s">
        <v>147</v>
      </c>
      <c r="B3090" t="s">
        <v>645</v>
      </c>
      <c r="C3090" t="s">
        <v>646</v>
      </c>
      <c r="D3090" t="s">
        <v>636</v>
      </c>
      <c r="E3090" t="s">
        <v>292</v>
      </c>
      <c r="F3090" s="347">
        <f>IF(InpOverride!F3090="",F_Inputs!F3090,InpOverride!F3090)</f>
        <v>0</v>
      </c>
      <c r="G3090" s="347">
        <f>IF(InpOverride!G3090="",F_Inputs!G3090,InpOverride!G3090)</f>
        <v>0</v>
      </c>
      <c r="H3090" s="347">
        <f>IF(InpOverride!H3090="",F_Inputs!H3090,InpOverride!H3090)</f>
        <v>0</v>
      </c>
      <c r="I3090" s="347">
        <f>IF(InpOverride!I3090="",F_Inputs!I3090,InpOverride!I3090)</f>
        <v>0</v>
      </c>
      <c r="J3090" s="347">
        <f>IF(InpOverride!J3090="",F_Inputs!J3090,InpOverride!J3090)</f>
        <v>0</v>
      </c>
      <c r="K3090" s="347">
        <f>IF(InpOverride!K3090="",F_Inputs!K3090,InpOverride!K3090)</f>
        <v>0</v>
      </c>
      <c r="L3090" s="347">
        <f>IF(InpOverride!L3090="",F_Inputs!L3090,InpOverride!L3090)</f>
        <v>0</v>
      </c>
      <c r="M3090" s="347">
        <f>IF(InpOverride!M3090="",F_Inputs!M3090,InpOverride!M3090)</f>
        <v>0</v>
      </c>
    </row>
    <row r="3091" spans="1:13" x14ac:dyDescent="0.35">
      <c r="A3091" t="s">
        <v>147</v>
      </c>
      <c r="B3091" t="s">
        <v>647</v>
      </c>
      <c r="C3091" t="s">
        <v>648</v>
      </c>
      <c r="D3091" t="s">
        <v>176</v>
      </c>
      <c r="E3091" t="s">
        <v>292</v>
      </c>
      <c r="F3091" s="347">
        <f>IF(InpOverride!F3091="",F_Inputs!F3091,InpOverride!F3091)</f>
        <v>0</v>
      </c>
      <c r="G3091" s="347">
        <f>IF(InpOverride!G3091="",F_Inputs!G3091,InpOverride!G3091)</f>
        <v>0</v>
      </c>
      <c r="H3091" s="347">
        <f>IF(InpOverride!H3091="",F_Inputs!H3091,InpOverride!H3091)</f>
        <v>0</v>
      </c>
      <c r="I3091" s="347">
        <f>IF(InpOverride!I3091="",F_Inputs!I3091,InpOverride!I3091)</f>
        <v>0</v>
      </c>
      <c r="J3091" s="347">
        <f>IF(InpOverride!J3091="",F_Inputs!J3091,InpOverride!J3091)</f>
        <v>0</v>
      </c>
      <c r="K3091" s="347">
        <f>IF(InpOverride!K3091="",F_Inputs!K3091,InpOverride!K3091)</f>
        <v>0</v>
      </c>
      <c r="L3091" s="347">
        <f>IF(InpOverride!L3091="",F_Inputs!L3091,InpOverride!L3091)</f>
        <v>0</v>
      </c>
      <c r="M3091" s="347">
        <f>IF(InpOverride!M3091="",F_Inputs!M3091,InpOverride!M3091)</f>
        <v>0</v>
      </c>
    </row>
    <row r="3092" spans="1:13" x14ac:dyDescent="0.35">
      <c r="A3092" t="s">
        <v>147</v>
      </c>
      <c r="B3092" t="s">
        <v>649</v>
      </c>
      <c r="C3092" t="s">
        <v>650</v>
      </c>
      <c r="D3092" t="s">
        <v>176</v>
      </c>
      <c r="E3092" t="s">
        <v>292</v>
      </c>
      <c r="F3092" s="347">
        <f>IF(InpOverride!F3092="",F_Inputs!F3092,InpOverride!F3092)</f>
        <v>0</v>
      </c>
      <c r="G3092" s="347">
        <f>IF(InpOverride!G3092="",F_Inputs!G3092,InpOverride!G3092)</f>
        <v>0</v>
      </c>
      <c r="H3092" s="347">
        <f>IF(InpOverride!H3092="",F_Inputs!H3092,InpOverride!H3092)</f>
        <v>0</v>
      </c>
      <c r="I3092" s="347">
        <f>IF(InpOverride!I3092="",F_Inputs!I3092,InpOverride!I3092)</f>
        <v>0</v>
      </c>
      <c r="J3092" s="347">
        <f>IF(InpOverride!J3092="",F_Inputs!J3092,InpOverride!J3092)</f>
        <v>0</v>
      </c>
      <c r="K3092" s="347">
        <f>IF(InpOverride!K3092="",F_Inputs!K3092,InpOverride!K3092)</f>
        <v>0</v>
      </c>
      <c r="L3092" s="347">
        <f>IF(InpOverride!L3092="",F_Inputs!L3092,InpOverride!L3092)</f>
        <v>0</v>
      </c>
      <c r="M3092" s="347">
        <f>IF(InpOverride!M3092="",F_Inputs!M3092,InpOverride!M3092)</f>
        <v>0</v>
      </c>
    </row>
    <row r="3093" spans="1:13" x14ac:dyDescent="0.35">
      <c r="A3093" t="s">
        <v>147</v>
      </c>
      <c r="B3093" t="s">
        <v>651</v>
      </c>
      <c r="C3093" t="s">
        <v>652</v>
      </c>
      <c r="D3093" t="s">
        <v>176</v>
      </c>
      <c r="E3093" t="s">
        <v>292</v>
      </c>
      <c r="F3093" s="347">
        <f>IF(InpOverride!F3093="",F_Inputs!F3093,InpOverride!F3093)</f>
        <v>0</v>
      </c>
      <c r="G3093" s="347">
        <f>IF(InpOverride!G3093="",F_Inputs!G3093,InpOverride!G3093)</f>
        <v>0</v>
      </c>
      <c r="H3093" s="347">
        <f>IF(InpOverride!H3093="",F_Inputs!H3093,InpOverride!H3093)</f>
        <v>0</v>
      </c>
      <c r="I3093" s="347">
        <f>IF(InpOverride!I3093="",F_Inputs!I3093,InpOverride!I3093)</f>
        <v>0</v>
      </c>
      <c r="J3093" s="347">
        <f>IF(InpOverride!J3093="",F_Inputs!J3093,InpOverride!J3093)</f>
        <v>0</v>
      </c>
      <c r="K3093" s="347">
        <f>IF(InpOverride!K3093="",F_Inputs!K3093,InpOverride!K3093)</f>
        <v>0</v>
      </c>
      <c r="L3093" s="347">
        <f>IF(InpOverride!L3093="",F_Inputs!L3093,InpOverride!L3093)</f>
        <v>0</v>
      </c>
      <c r="M3093" s="347">
        <f>IF(InpOverride!M3093="",F_Inputs!M3093,InpOverride!M3093)</f>
        <v>0</v>
      </c>
    </row>
    <row r="3094" spans="1:13" x14ac:dyDescent="0.35">
      <c r="A3094" t="s">
        <v>147</v>
      </c>
      <c r="B3094" t="s">
        <v>653</v>
      </c>
      <c r="C3094" t="s">
        <v>654</v>
      </c>
      <c r="D3094" t="s">
        <v>176</v>
      </c>
      <c r="E3094" t="s">
        <v>292</v>
      </c>
      <c r="F3094" s="347">
        <f>IF(InpOverride!F3094="",F_Inputs!F3094,InpOverride!F3094)</f>
        <v>0</v>
      </c>
      <c r="G3094" s="347">
        <f>IF(InpOverride!G3094="",F_Inputs!G3094,InpOverride!G3094)</f>
        <v>0</v>
      </c>
      <c r="H3094" s="347">
        <f>IF(InpOverride!H3094="",F_Inputs!H3094,InpOverride!H3094)</f>
        <v>0</v>
      </c>
      <c r="I3094" s="347">
        <f>IF(InpOverride!I3094="",F_Inputs!I3094,InpOverride!I3094)</f>
        <v>0</v>
      </c>
      <c r="J3094" s="347">
        <f>IF(InpOverride!J3094="",F_Inputs!J3094,InpOverride!J3094)</f>
        <v>0</v>
      </c>
      <c r="K3094" s="347">
        <f>IF(InpOverride!K3094="",F_Inputs!K3094,InpOverride!K3094)</f>
        <v>0</v>
      </c>
      <c r="L3094" s="347">
        <f>IF(InpOverride!L3094="",F_Inputs!L3094,InpOverride!L3094)</f>
        <v>0</v>
      </c>
      <c r="M3094" s="347">
        <f>IF(InpOverride!M3094="",F_Inputs!M3094,InpOverride!M3094)</f>
        <v>0</v>
      </c>
    </row>
    <row r="3095" spans="1:13" x14ac:dyDescent="0.35">
      <c r="A3095" t="s">
        <v>147</v>
      </c>
      <c r="B3095" t="s">
        <v>655</v>
      </c>
      <c r="C3095" t="s">
        <v>656</v>
      </c>
      <c r="D3095" t="s">
        <v>189</v>
      </c>
      <c r="E3095" t="s">
        <v>292</v>
      </c>
      <c r="F3095" s="347">
        <f>IF(InpOverride!F3095="",F_Inputs!F3095,InpOverride!F3095)</f>
        <v>0</v>
      </c>
      <c r="G3095" s="347">
        <f>IF(InpOverride!G3095="",F_Inputs!G3095,InpOverride!G3095)</f>
        <v>0</v>
      </c>
      <c r="H3095" s="347">
        <f>IF(InpOverride!H3095="",F_Inputs!H3095,InpOverride!H3095)</f>
        <v>0</v>
      </c>
      <c r="I3095" s="347">
        <f>IF(InpOverride!I3095="",F_Inputs!I3095,InpOverride!I3095)</f>
        <v>0</v>
      </c>
      <c r="J3095" s="347">
        <f>IF(InpOverride!J3095="",F_Inputs!J3095,InpOverride!J3095)</f>
        <v>0</v>
      </c>
      <c r="K3095" s="347">
        <f>IF(InpOverride!K3095="",F_Inputs!K3095,InpOverride!K3095)</f>
        <v>0</v>
      </c>
      <c r="L3095" s="347">
        <f>IF(InpOverride!L3095="",F_Inputs!L3095,InpOverride!L3095)</f>
        <v>0</v>
      </c>
      <c r="M3095" s="347">
        <f>IF(InpOverride!M3095="",F_Inputs!M3095,InpOverride!M3095)</f>
        <v>0</v>
      </c>
    </row>
    <row r="3096" spans="1:13" x14ac:dyDescent="0.35">
      <c r="A3096" t="s">
        <v>147</v>
      </c>
      <c r="B3096" t="s">
        <v>657</v>
      </c>
      <c r="C3096" t="s">
        <v>658</v>
      </c>
      <c r="D3096" t="s">
        <v>170</v>
      </c>
      <c r="E3096" t="s">
        <v>292</v>
      </c>
      <c r="F3096" s="347">
        <f>IF(InpOverride!F3096="",F_Inputs!F3096,InpOverride!F3096)</f>
        <v>0</v>
      </c>
      <c r="G3096" s="347">
        <f>IF(InpOverride!G3096="",F_Inputs!G3096,InpOverride!G3096)</f>
        <v>0</v>
      </c>
      <c r="H3096" s="347">
        <f>IF(InpOverride!H3096="",F_Inputs!H3096,InpOverride!H3096)</f>
        <v>0</v>
      </c>
      <c r="I3096" s="347">
        <f>IF(InpOverride!I3096="",F_Inputs!I3096,InpOverride!I3096)</f>
        <v>5.0999999999999997E-2</v>
      </c>
      <c r="J3096" s="347">
        <f>IF(InpOverride!J3096="",F_Inputs!J3096,InpOverride!J3096)</f>
        <v>0</v>
      </c>
      <c r="K3096" s="347">
        <f>IF(InpOverride!K3096="",F_Inputs!K3096,InpOverride!K3096)</f>
        <v>0</v>
      </c>
      <c r="L3096" s="347">
        <f>IF(InpOverride!L3096="",F_Inputs!L3096,InpOverride!L3096)</f>
        <v>0</v>
      </c>
      <c r="M3096" s="347">
        <f>IF(InpOverride!M3096="",F_Inputs!M3096,InpOverride!M3096)</f>
        <v>0</v>
      </c>
    </row>
    <row r="3097" spans="1:13" x14ac:dyDescent="0.35">
      <c r="A3097" t="s">
        <v>147</v>
      </c>
      <c r="B3097" t="s">
        <v>659</v>
      </c>
      <c r="C3097" t="s">
        <v>660</v>
      </c>
      <c r="D3097" t="s">
        <v>170</v>
      </c>
      <c r="E3097" t="s">
        <v>292</v>
      </c>
      <c r="F3097" s="347">
        <f>IF(InpOverride!F3097="",F_Inputs!F3097,InpOverride!F3097)</f>
        <v>0</v>
      </c>
      <c r="G3097" s="347">
        <f>IF(InpOverride!G3097="",F_Inputs!G3097,InpOverride!G3097)</f>
        <v>0</v>
      </c>
      <c r="H3097" s="347">
        <f>IF(InpOverride!H3097="",F_Inputs!H3097,InpOverride!H3097)</f>
        <v>0</v>
      </c>
      <c r="I3097" s="347">
        <f>IF(InpOverride!I3097="",F_Inputs!I3097,InpOverride!I3097)</f>
        <v>0</v>
      </c>
      <c r="J3097" s="347">
        <f>IF(InpOverride!J3097="",F_Inputs!J3097,InpOverride!J3097)</f>
        <v>0</v>
      </c>
      <c r="K3097" s="347">
        <f>IF(InpOverride!K3097="",F_Inputs!K3097,InpOverride!K3097)</f>
        <v>0</v>
      </c>
      <c r="L3097" s="347">
        <f>IF(InpOverride!L3097="",F_Inputs!L3097,InpOverride!L3097)</f>
        <v>0</v>
      </c>
      <c r="M3097" s="347">
        <f>IF(InpOverride!M3097="",F_Inputs!M3097,InpOverride!M3097)</f>
        <v>0</v>
      </c>
    </row>
    <row r="3098" spans="1:13" x14ac:dyDescent="0.35">
      <c r="A3098" t="s">
        <v>149</v>
      </c>
      <c r="B3098" t="s">
        <v>290</v>
      </c>
      <c r="C3098" t="s">
        <v>291</v>
      </c>
      <c r="D3098" t="s">
        <v>170</v>
      </c>
      <c r="E3098" t="s">
        <v>292</v>
      </c>
      <c r="F3098" s="347">
        <f>IF(InpOverride!F3098="",F_Inputs!F3098,InpOverride!F3098)</f>
        <v>0</v>
      </c>
      <c r="G3098" s="347">
        <f>IF(InpOverride!G3098="",F_Inputs!G3098,InpOverride!G3098)</f>
        <v>0</v>
      </c>
      <c r="H3098" s="347">
        <f>IF(InpOverride!H3098="",F_Inputs!H3098,InpOverride!H3098)</f>
        <v>0</v>
      </c>
      <c r="I3098" s="347">
        <f>IF(InpOverride!I3098="",F_Inputs!I3098,InpOverride!I3098)</f>
        <v>12.814</v>
      </c>
      <c r="J3098" s="347">
        <f>IF(InpOverride!J3098="",F_Inputs!J3098,InpOverride!J3098)</f>
        <v>0</v>
      </c>
      <c r="K3098" s="347">
        <f>IF(InpOverride!K3098="",F_Inputs!K3098,InpOverride!K3098)</f>
        <v>0</v>
      </c>
      <c r="L3098" s="347">
        <f>IF(InpOverride!L3098="",F_Inputs!L3098,InpOverride!L3098)</f>
        <v>0</v>
      </c>
      <c r="M3098" s="347">
        <f>IF(InpOverride!M3098="",F_Inputs!M3098,InpOverride!M3098)</f>
        <v>0</v>
      </c>
    </row>
    <row r="3099" spans="1:13" x14ac:dyDescent="0.35">
      <c r="A3099" t="s">
        <v>149</v>
      </c>
      <c r="B3099" t="s">
        <v>293</v>
      </c>
      <c r="C3099" t="s">
        <v>294</v>
      </c>
      <c r="D3099" t="s">
        <v>172</v>
      </c>
      <c r="E3099" t="s">
        <v>292</v>
      </c>
      <c r="F3099" s="347">
        <f>IF(InpOverride!F3099="",F_Inputs!F3099,InpOverride!F3099)</f>
        <v>0</v>
      </c>
      <c r="G3099" s="347">
        <f>IF(InpOverride!G3099="",F_Inputs!G3099,InpOverride!G3099)</f>
        <v>0</v>
      </c>
      <c r="H3099" s="347">
        <f>IF(InpOverride!H3099="",F_Inputs!H3099,InpOverride!H3099)</f>
        <v>0</v>
      </c>
      <c r="I3099" s="347">
        <f>IF(InpOverride!I3099="",F_Inputs!I3099,InpOverride!I3099)</f>
        <v>674.428</v>
      </c>
      <c r="J3099" s="347">
        <f>IF(InpOverride!J3099="",F_Inputs!J3099,InpOverride!J3099)</f>
        <v>0</v>
      </c>
      <c r="K3099" s="347">
        <f>IF(InpOverride!K3099="",F_Inputs!K3099,InpOverride!K3099)</f>
        <v>0</v>
      </c>
      <c r="L3099" s="347">
        <f>IF(InpOverride!L3099="",F_Inputs!L3099,InpOverride!L3099)</f>
        <v>0</v>
      </c>
      <c r="M3099" s="347">
        <f>IF(InpOverride!M3099="",F_Inputs!M3099,InpOverride!M3099)</f>
        <v>0</v>
      </c>
    </row>
    <row r="3100" spans="1:13" x14ac:dyDescent="0.35">
      <c r="A3100" t="s">
        <v>149</v>
      </c>
      <c r="B3100" t="s">
        <v>295</v>
      </c>
      <c r="C3100" t="s">
        <v>296</v>
      </c>
      <c r="D3100" t="s">
        <v>188</v>
      </c>
      <c r="E3100" t="s">
        <v>292</v>
      </c>
      <c r="F3100" s="347">
        <f>IF(InpOverride!F3100="",F_Inputs!F3100,InpOverride!F3100)</f>
        <v>0</v>
      </c>
      <c r="G3100" s="347">
        <f>IF(InpOverride!G3100="",F_Inputs!G3100,InpOverride!G3100)</f>
        <v>0</v>
      </c>
      <c r="H3100" s="347">
        <f>IF(InpOverride!H3100="",F_Inputs!H3100,InpOverride!H3100)</f>
        <v>3.6</v>
      </c>
      <c r="I3100" s="347">
        <f>IF(InpOverride!I3100="",F_Inputs!I3100,InpOverride!I3100)</f>
        <v>1.0900000000000001</v>
      </c>
      <c r="J3100" s="347">
        <f>IF(InpOverride!J3100="",F_Inputs!J3100,InpOverride!J3100)</f>
        <v>0</v>
      </c>
      <c r="K3100" s="347">
        <f>IF(InpOverride!K3100="",F_Inputs!K3100,InpOverride!K3100)</f>
        <v>0</v>
      </c>
      <c r="L3100" s="347">
        <f>IF(InpOverride!L3100="",F_Inputs!L3100,InpOverride!L3100)</f>
        <v>0</v>
      </c>
      <c r="M3100" s="347">
        <f>IF(InpOverride!M3100="",F_Inputs!M3100,InpOverride!M3100)</f>
        <v>0</v>
      </c>
    </row>
    <row r="3101" spans="1:13" x14ac:dyDescent="0.35">
      <c r="A3101" t="s">
        <v>149</v>
      </c>
      <c r="B3101" t="s">
        <v>297</v>
      </c>
      <c r="C3101" t="s">
        <v>298</v>
      </c>
      <c r="D3101" t="s">
        <v>205</v>
      </c>
      <c r="E3101" t="s">
        <v>292</v>
      </c>
      <c r="F3101" s="347">
        <f>IF(InpOverride!F3101="",F_Inputs!F3101,InpOverride!F3101)</f>
        <v>0</v>
      </c>
      <c r="G3101" s="347">
        <f>IF(InpOverride!G3101="",F_Inputs!G3101,InpOverride!G3101)</f>
        <v>0</v>
      </c>
      <c r="H3101" s="347">
        <f>IF(InpOverride!H3101="",F_Inputs!H3101,InpOverride!H3101)</f>
        <v>0</v>
      </c>
      <c r="I3101" s="347" t="str">
        <f>IF(InpOverride!I3101="",F_Inputs!I3101,InpOverride!I3101)</f>
        <v>No</v>
      </c>
      <c r="J3101" s="347">
        <f>IF(InpOverride!J3101="",F_Inputs!J3101,InpOverride!J3101)</f>
        <v>0</v>
      </c>
      <c r="K3101" s="347">
        <f>IF(InpOverride!K3101="",F_Inputs!K3101,InpOverride!K3101)</f>
        <v>0</v>
      </c>
      <c r="L3101" s="347">
        <f>IF(InpOverride!L3101="",F_Inputs!L3101,InpOverride!L3101)</f>
        <v>0</v>
      </c>
      <c r="M3101" s="347">
        <f>IF(InpOverride!M3101="",F_Inputs!M3101,InpOverride!M3101)</f>
        <v>0</v>
      </c>
    </row>
    <row r="3102" spans="1:13" x14ac:dyDescent="0.35">
      <c r="A3102" t="s">
        <v>149</v>
      </c>
      <c r="B3102" t="s">
        <v>300</v>
      </c>
      <c r="C3102" t="s">
        <v>301</v>
      </c>
      <c r="D3102" t="s">
        <v>170</v>
      </c>
      <c r="E3102" t="s">
        <v>292</v>
      </c>
      <c r="F3102" s="347">
        <f>IF(InpOverride!F3102="",F_Inputs!F3102,InpOverride!F3102)</f>
        <v>0</v>
      </c>
      <c r="G3102" s="347">
        <f>IF(InpOverride!G3102="",F_Inputs!G3102,InpOverride!G3102)</f>
        <v>0</v>
      </c>
      <c r="H3102" s="347">
        <f>IF(InpOverride!H3102="",F_Inputs!H3102,InpOverride!H3102)</f>
        <v>0</v>
      </c>
      <c r="I3102" s="347">
        <f>IF(InpOverride!I3102="",F_Inputs!I3102,InpOverride!I3102)</f>
        <v>0</v>
      </c>
      <c r="J3102" s="347">
        <f>IF(InpOverride!J3102="",F_Inputs!J3102,InpOverride!J3102)</f>
        <v>0</v>
      </c>
      <c r="K3102" s="347">
        <f>IF(InpOverride!K3102="",F_Inputs!K3102,InpOverride!K3102)</f>
        <v>0</v>
      </c>
      <c r="L3102" s="347">
        <f>IF(InpOverride!L3102="",F_Inputs!L3102,InpOverride!L3102)</f>
        <v>0</v>
      </c>
      <c r="M3102" s="347">
        <f>IF(InpOverride!M3102="",F_Inputs!M3102,InpOverride!M3102)</f>
        <v>0</v>
      </c>
    </row>
    <row r="3103" spans="1:13" x14ac:dyDescent="0.35">
      <c r="A3103" t="s">
        <v>149</v>
      </c>
      <c r="B3103" t="s">
        <v>302</v>
      </c>
      <c r="C3103" t="s">
        <v>303</v>
      </c>
      <c r="D3103" t="s">
        <v>170</v>
      </c>
      <c r="E3103" t="s">
        <v>292</v>
      </c>
      <c r="F3103" s="347">
        <f>IF(InpOverride!F3103="",F_Inputs!F3103,InpOverride!F3103)</f>
        <v>0</v>
      </c>
      <c r="G3103" s="347">
        <f>IF(InpOverride!G3103="",F_Inputs!G3103,InpOverride!G3103)</f>
        <v>0</v>
      </c>
      <c r="H3103" s="347">
        <f>IF(InpOverride!H3103="",F_Inputs!H3103,InpOverride!H3103)</f>
        <v>0</v>
      </c>
      <c r="I3103" s="347">
        <f>IF(InpOverride!I3103="",F_Inputs!I3103,InpOverride!I3103)</f>
        <v>-0.7</v>
      </c>
      <c r="J3103" s="347">
        <f>IF(InpOverride!J3103="",F_Inputs!J3103,InpOverride!J3103)</f>
        <v>0</v>
      </c>
      <c r="K3103" s="347">
        <f>IF(InpOverride!K3103="",F_Inputs!K3103,InpOverride!K3103)</f>
        <v>0</v>
      </c>
      <c r="L3103" s="347">
        <f>IF(InpOverride!L3103="",F_Inputs!L3103,InpOverride!L3103)</f>
        <v>0</v>
      </c>
      <c r="M3103" s="347">
        <f>IF(InpOverride!M3103="",F_Inputs!M3103,InpOverride!M3103)</f>
        <v>0</v>
      </c>
    </row>
    <row r="3104" spans="1:13" x14ac:dyDescent="0.35">
      <c r="A3104" t="s">
        <v>149</v>
      </c>
      <c r="B3104" t="s">
        <v>304</v>
      </c>
      <c r="C3104" t="s">
        <v>305</v>
      </c>
      <c r="D3104" t="s">
        <v>186</v>
      </c>
      <c r="E3104" t="s">
        <v>292</v>
      </c>
      <c r="F3104" s="347">
        <f>IF(InpOverride!F3104="",F_Inputs!F3104,InpOverride!F3104)</f>
        <v>0</v>
      </c>
      <c r="G3104" s="347">
        <f>IF(InpOverride!G3104="",F_Inputs!G3104,InpOverride!G3104)</f>
        <v>0</v>
      </c>
      <c r="H3104" s="347">
        <f>IF(InpOverride!H3104="",F_Inputs!H3104,InpOverride!H3104)</f>
        <v>2.32638888888889E-3</v>
      </c>
      <c r="I3104" s="347">
        <f>IF(InpOverride!I3104="",F_Inputs!I3104,InpOverride!I3104)</f>
        <v>3.1621451137899201E-3</v>
      </c>
      <c r="J3104" s="347">
        <f>IF(InpOverride!J3104="",F_Inputs!J3104,InpOverride!J3104)</f>
        <v>0</v>
      </c>
      <c r="K3104" s="347">
        <f>IF(InpOverride!K3104="",F_Inputs!K3104,InpOverride!K3104)</f>
        <v>0</v>
      </c>
      <c r="L3104" s="347">
        <f>IF(InpOverride!L3104="",F_Inputs!L3104,InpOverride!L3104)</f>
        <v>0</v>
      </c>
      <c r="M3104" s="347">
        <f>IF(InpOverride!M3104="",F_Inputs!M3104,InpOverride!M3104)</f>
        <v>0</v>
      </c>
    </row>
    <row r="3105" spans="1:13" x14ac:dyDescent="0.35">
      <c r="A3105" t="s">
        <v>149</v>
      </c>
      <c r="B3105" t="s">
        <v>306</v>
      </c>
      <c r="C3105" t="s">
        <v>307</v>
      </c>
      <c r="D3105" t="s">
        <v>205</v>
      </c>
      <c r="E3105" t="s">
        <v>292</v>
      </c>
      <c r="F3105" s="347">
        <f>IF(InpOverride!F3105="",F_Inputs!F3105,InpOverride!F3105)</f>
        <v>0</v>
      </c>
      <c r="G3105" s="347">
        <f>IF(InpOverride!G3105="",F_Inputs!G3105,InpOverride!G3105)</f>
        <v>0</v>
      </c>
      <c r="H3105" s="347">
        <f>IF(InpOverride!H3105="",F_Inputs!H3105,InpOverride!H3105)</f>
        <v>0</v>
      </c>
      <c r="I3105" s="347" t="str">
        <f>IF(InpOverride!I3105="",F_Inputs!I3105,InpOverride!I3105)</f>
        <v>Yes</v>
      </c>
      <c r="J3105" s="347">
        <f>IF(InpOverride!J3105="",F_Inputs!J3105,InpOverride!J3105)</f>
        <v>0</v>
      </c>
      <c r="K3105" s="347">
        <f>IF(InpOverride!K3105="",F_Inputs!K3105,InpOverride!K3105)</f>
        <v>0</v>
      </c>
      <c r="L3105" s="347">
        <f>IF(InpOverride!L3105="",F_Inputs!L3105,InpOverride!L3105)</f>
        <v>0</v>
      </c>
      <c r="M3105" s="347">
        <f>IF(InpOverride!M3105="",F_Inputs!M3105,InpOverride!M3105)</f>
        <v>0</v>
      </c>
    </row>
    <row r="3106" spans="1:13" x14ac:dyDescent="0.35">
      <c r="A3106" t="s">
        <v>149</v>
      </c>
      <c r="B3106" t="s">
        <v>309</v>
      </c>
      <c r="C3106" t="s">
        <v>310</v>
      </c>
      <c r="D3106" t="s">
        <v>170</v>
      </c>
      <c r="E3106" t="s">
        <v>292</v>
      </c>
      <c r="F3106" s="347">
        <f>IF(InpOverride!F3106="",F_Inputs!F3106,InpOverride!F3106)</f>
        <v>0</v>
      </c>
      <c r="G3106" s="347">
        <f>IF(InpOverride!G3106="",F_Inputs!G3106,InpOverride!G3106)</f>
        <v>0</v>
      </c>
      <c r="H3106" s="347">
        <f>IF(InpOverride!H3106="",F_Inputs!H3106,InpOverride!H3106)</f>
        <v>0</v>
      </c>
      <c r="I3106" s="347">
        <f>IF(InpOverride!I3106="",F_Inputs!I3106,InpOverride!I3106)</f>
        <v>0.38346267412007501</v>
      </c>
      <c r="J3106" s="347">
        <f>IF(InpOverride!J3106="",F_Inputs!J3106,InpOverride!J3106)</f>
        <v>0</v>
      </c>
      <c r="K3106" s="347">
        <f>IF(InpOverride!K3106="",F_Inputs!K3106,InpOverride!K3106)</f>
        <v>0</v>
      </c>
      <c r="L3106" s="347">
        <f>IF(InpOverride!L3106="",F_Inputs!L3106,InpOverride!L3106)</f>
        <v>0</v>
      </c>
      <c r="M3106" s="347">
        <f>IF(InpOverride!M3106="",F_Inputs!M3106,InpOverride!M3106)</f>
        <v>0</v>
      </c>
    </row>
    <row r="3107" spans="1:13" x14ac:dyDescent="0.35">
      <c r="A3107" t="s">
        <v>149</v>
      </c>
      <c r="B3107" t="s">
        <v>311</v>
      </c>
      <c r="C3107" t="s">
        <v>312</v>
      </c>
      <c r="D3107" t="s">
        <v>170</v>
      </c>
      <c r="E3107" t="s">
        <v>292</v>
      </c>
      <c r="F3107" s="347">
        <f>IF(InpOverride!F3107="",F_Inputs!F3107,InpOverride!F3107)</f>
        <v>0</v>
      </c>
      <c r="G3107" s="347">
        <f>IF(InpOverride!G3107="",F_Inputs!G3107,InpOverride!G3107)</f>
        <v>0</v>
      </c>
      <c r="H3107" s="347">
        <f>IF(InpOverride!H3107="",F_Inputs!H3107,InpOverride!H3107)</f>
        <v>0</v>
      </c>
      <c r="I3107" s="347">
        <f>IF(InpOverride!I3107="",F_Inputs!I3107,InpOverride!I3107)</f>
        <v>1.2529253482401499</v>
      </c>
      <c r="J3107" s="347">
        <f>IF(InpOverride!J3107="",F_Inputs!J3107,InpOverride!J3107)</f>
        <v>0</v>
      </c>
      <c r="K3107" s="347">
        <f>IF(InpOverride!K3107="",F_Inputs!K3107,InpOverride!K3107)</f>
        <v>0</v>
      </c>
      <c r="L3107" s="347">
        <f>IF(InpOverride!L3107="",F_Inputs!L3107,InpOverride!L3107)</f>
        <v>0</v>
      </c>
      <c r="M3107" s="347">
        <f>IF(InpOverride!M3107="",F_Inputs!M3107,InpOverride!M3107)</f>
        <v>0</v>
      </c>
    </row>
    <row r="3108" spans="1:13" x14ac:dyDescent="0.35">
      <c r="A3108" t="s">
        <v>149</v>
      </c>
      <c r="B3108" t="s">
        <v>313</v>
      </c>
      <c r="C3108" t="s">
        <v>314</v>
      </c>
      <c r="D3108" t="s">
        <v>189</v>
      </c>
      <c r="E3108" t="s">
        <v>292</v>
      </c>
      <c r="F3108" s="347">
        <f>IF(InpOverride!F3108="",F_Inputs!F3108,InpOverride!F3108)</f>
        <v>0</v>
      </c>
      <c r="G3108" s="347">
        <f>IF(InpOverride!G3108="",F_Inputs!G3108,InpOverride!G3108)</f>
        <v>0</v>
      </c>
      <c r="H3108" s="347" t="str">
        <f>IF(InpOverride!H3108="",F_Inputs!H3108,InpOverride!H3108)</f>
        <v>n/a</v>
      </c>
      <c r="I3108" s="347">
        <f>IF(InpOverride!I3108="",F_Inputs!I3108,InpOverride!I3108)</f>
        <v>3.47305389221557</v>
      </c>
      <c r="J3108" s="347">
        <f>IF(InpOverride!J3108="",F_Inputs!J3108,InpOverride!J3108)</f>
        <v>0</v>
      </c>
      <c r="K3108" s="347">
        <f>IF(InpOverride!K3108="",F_Inputs!K3108,InpOverride!K3108)</f>
        <v>0</v>
      </c>
      <c r="L3108" s="347">
        <f>IF(InpOverride!L3108="",F_Inputs!L3108,InpOverride!L3108)</f>
        <v>0</v>
      </c>
      <c r="M3108" s="347">
        <f>IF(InpOverride!M3108="",F_Inputs!M3108,InpOverride!M3108)</f>
        <v>0</v>
      </c>
    </row>
    <row r="3109" spans="1:13" x14ac:dyDescent="0.35">
      <c r="A3109" t="s">
        <v>149</v>
      </c>
      <c r="B3109" t="s">
        <v>315</v>
      </c>
      <c r="C3109" t="s">
        <v>316</v>
      </c>
      <c r="D3109" t="s">
        <v>205</v>
      </c>
      <c r="E3109" t="s">
        <v>292</v>
      </c>
      <c r="F3109" s="347">
        <f>IF(InpOverride!F3109="",F_Inputs!F3109,InpOverride!F3109)</f>
        <v>0</v>
      </c>
      <c r="G3109" s="347">
        <f>IF(InpOverride!G3109="",F_Inputs!G3109,InpOverride!G3109)</f>
        <v>0</v>
      </c>
      <c r="H3109" s="347">
        <f>IF(InpOverride!H3109="",F_Inputs!H3109,InpOverride!H3109)</f>
        <v>0</v>
      </c>
      <c r="I3109" s="347">
        <f>IF(InpOverride!I3109="",F_Inputs!I3109,InpOverride!I3109)</f>
        <v>0</v>
      </c>
      <c r="J3109" s="347">
        <f>IF(InpOverride!J3109="",F_Inputs!J3109,InpOverride!J3109)</f>
        <v>0</v>
      </c>
      <c r="K3109" s="347">
        <f>IF(InpOverride!K3109="",F_Inputs!K3109,InpOverride!K3109)</f>
        <v>0</v>
      </c>
      <c r="L3109" s="347">
        <f>IF(InpOverride!L3109="",F_Inputs!L3109,InpOverride!L3109)</f>
        <v>0</v>
      </c>
      <c r="M3109" s="347">
        <f>IF(InpOverride!M3109="",F_Inputs!M3109,InpOverride!M3109)</f>
        <v>0</v>
      </c>
    </row>
    <row r="3110" spans="1:13" x14ac:dyDescent="0.35">
      <c r="A3110" t="s">
        <v>149</v>
      </c>
      <c r="B3110" t="s">
        <v>317</v>
      </c>
      <c r="C3110" t="s">
        <v>318</v>
      </c>
      <c r="D3110" t="s">
        <v>170</v>
      </c>
      <c r="E3110" t="s">
        <v>292</v>
      </c>
      <c r="F3110" s="347">
        <f>IF(InpOverride!F3110="",F_Inputs!F3110,InpOverride!F3110)</f>
        <v>0</v>
      </c>
      <c r="G3110" s="347">
        <f>IF(InpOverride!G3110="",F_Inputs!G3110,InpOverride!G3110)</f>
        <v>0</v>
      </c>
      <c r="H3110" s="347">
        <f>IF(InpOverride!H3110="",F_Inputs!H3110,InpOverride!H3110)</f>
        <v>0</v>
      </c>
      <c r="I3110" s="347">
        <f>IF(InpOverride!I3110="",F_Inputs!I3110,InpOverride!I3110)</f>
        <v>0.25779999999999997</v>
      </c>
      <c r="J3110" s="347">
        <f>IF(InpOverride!J3110="",F_Inputs!J3110,InpOverride!J3110)</f>
        <v>0</v>
      </c>
      <c r="K3110" s="347">
        <f>IF(InpOverride!K3110="",F_Inputs!K3110,InpOverride!K3110)</f>
        <v>0</v>
      </c>
      <c r="L3110" s="347">
        <f>IF(InpOverride!L3110="",F_Inputs!L3110,InpOverride!L3110)</f>
        <v>0</v>
      </c>
      <c r="M3110" s="347">
        <f>IF(InpOverride!M3110="",F_Inputs!M3110,InpOverride!M3110)</f>
        <v>0</v>
      </c>
    </row>
    <row r="3111" spans="1:13" x14ac:dyDescent="0.35">
      <c r="A3111" t="s">
        <v>149</v>
      </c>
      <c r="B3111" t="s">
        <v>319</v>
      </c>
      <c r="C3111" t="s">
        <v>320</v>
      </c>
      <c r="D3111" t="s">
        <v>170</v>
      </c>
      <c r="E3111" t="s">
        <v>292</v>
      </c>
      <c r="F3111" s="347">
        <f>IF(InpOverride!F3111="",F_Inputs!F3111,InpOverride!F3111)</f>
        <v>0</v>
      </c>
      <c r="G3111" s="347">
        <f>IF(InpOverride!G3111="",F_Inputs!G3111,InpOverride!G3111)</f>
        <v>0</v>
      </c>
      <c r="H3111" s="347">
        <f>IF(InpOverride!H3111="",F_Inputs!H3111,InpOverride!H3111)</f>
        <v>0</v>
      </c>
      <c r="I3111" s="347">
        <f>IF(InpOverride!I3111="",F_Inputs!I3111,InpOverride!I3111)</f>
        <v>0.21560000000000001</v>
      </c>
      <c r="J3111" s="347">
        <f>IF(InpOverride!J3111="",F_Inputs!J3111,InpOverride!J3111)</f>
        <v>0</v>
      </c>
      <c r="K3111" s="347">
        <f>IF(InpOverride!K3111="",F_Inputs!K3111,InpOverride!K3111)</f>
        <v>0</v>
      </c>
      <c r="L3111" s="347">
        <f>IF(InpOverride!L3111="",F_Inputs!L3111,InpOverride!L3111)</f>
        <v>0</v>
      </c>
      <c r="M3111" s="347">
        <f>IF(InpOverride!M3111="",F_Inputs!M3111,InpOverride!M3111)</f>
        <v>0</v>
      </c>
    </row>
    <row r="3112" spans="1:13" x14ac:dyDescent="0.35">
      <c r="A3112" t="s">
        <v>149</v>
      </c>
      <c r="B3112" t="s">
        <v>321</v>
      </c>
      <c r="C3112" t="s">
        <v>322</v>
      </c>
      <c r="D3112" t="s">
        <v>189</v>
      </c>
      <c r="E3112" t="s">
        <v>292</v>
      </c>
      <c r="F3112" s="347">
        <f>IF(InpOverride!F3112="",F_Inputs!F3112,InpOverride!F3112)</f>
        <v>0</v>
      </c>
      <c r="G3112" s="347">
        <f>IF(InpOverride!G3112="",F_Inputs!G3112,InpOverride!G3112)</f>
        <v>0</v>
      </c>
      <c r="H3112" s="347" t="str">
        <f>IF(InpOverride!H3112="",F_Inputs!H3112,InpOverride!H3112)</f>
        <v>n/a</v>
      </c>
      <c r="I3112" s="347">
        <f>IF(InpOverride!I3112="",F_Inputs!I3112,InpOverride!I3112)</f>
        <v>0</v>
      </c>
      <c r="J3112" s="347">
        <f>IF(InpOverride!J3112="",F_Inputs!J3112,InpOverride!J3112)</f>
        <v>0</v>
      </c>
      <c r="K3112" s="347">
        <f>IF(InpOverride!K3112="",F_Inputs!K3112,InpOverride!K3112)</f>
        <v>0</v>
      </c>
      <c r="L3112" s="347">
        <f>IF(InpOverride!L3112="",F_Inputs!L3112,InpOverride!L3112)</f>
        <v>0</v>
      </c>
      <c r="M3112" s="347">
        <f>IF(InpOverride!M3112="",F_Inputs!M3112,InpOverride!M3112)</f>
        <v>0</v>
      </c>
    </row>
    <row r="3113" spans="1:13" x14ac:dyDescent="0.35">
      <c r="A3113" t="s">
        <v>149</v>
      </c>
      <c r="B3113" t="s">
        <v>323</v>
      </c>
      <c r="C3113" t="s">
        <v>324</v>
      </c>
      <c r="D3113" t="s">
        <v>205</v>
      </c>
      <c r="E3113" t="s">
        <v>292</v>
      </c>
      <c r="F3113" s="347">
        <f>IF(InpOverride!F3113="",F_Inputs!F3113,InpOverride!F3113)</f>
        <v>0</v>
      </c>
      <c r="G3113" s="347">
        <f>IF(InpOverride!G3113="",F_Inputs!G3113,InpOverride!G3113)</f>
        <v>0</v>
      </c>
      <c r="H3113" s="347">
        <f>IF(InpOverride!H3113="",F_Inputs!H3113,InpOverride!H3113)</f>
        <v>0</v>
      </c>
      <c r="I3113" s="347">
        <f>IF(InpOverride!I3113="",F_Inputs!I3113,InpOverride!I3113)</f>
        <v>0</v>
      </c>
      <c r="J3113" s="347">
        <f>IF(InpOverride!J3113="",F_Inputs!J3113,InpOverride!J3113)</f>
        <v>0</v>
      </c>
      <c r="K3113" s="347">
        <f>IF(InpOverride!K3113="",F_Inputs!K3113,InpOverride!K3113)</f>
        <v>0</v>
      </c>
      <c r="L3113" s="347">
        <f>IF(InpOverride!L3113="",F_Inputs!L3113,InpOverride!L3113)</f>
        <v>0</v>
      </c>
      <c r="M3113" s="347">
        <f>IF(InpOverride!M3113="",F_Inputs!M3113,InpOverride!M3113)</f>
        <v>0</v>
      </c>
    </row>
    <row r="3114" spans="1:13" x14ac:dyDescent="0.35">
      <c r="A3114" t="s">
        <v>149</v>
      </c>
      <c r="B3114" t="s">
        <v>325</v>
      </c>
      <c r="C3114" t="s">
        <v>326</v>
      </c>
      <c r="D3114" t="s">
        <v>170</v>
      </c>
      <c r="E3114" t="s">
        <v>292</v>
      </c>
      <c r="F3114" s="347">
        <f>IF(InpOverride!F3114="",F_Inputs!F3114,InpOverride!F3114)</f>
        <v>0</v>
      </c>
      <c r="G3114" s="347">
        <f>IF(InpOverride!G3114="",F_Inputs!G3114,InpOverride!G3114)</f>
        <v>0</v>
      </c>
      <c r="H3114" s="347">
        <f>IF(InpOverride!H3114="",F_Inputs!H3114,InpOverride!H3114)</f>
        <v>0</v>
      </c>
      <c r="I3114" s="347">
        <f>IF(InpOverride!I3114="",F_Inputs!I3114,InpOverride!I3114)</f>
        <v>-1.4944999999999999</v>
      </c>
      <c r="J3114" s="347">
        <f>IF(InpOverride!J3114="",F_Inputs!J3114,InpOverride!J3114)</f>
        <v>0</v>
      </c>
      <c r="K3114" s="347">
        <f>IF(InpOverride!K3114="",F_Inputs!K3114,InpOverride!K3114)</f>
        <v>0</v>
      </c>
      <c r="L3114" s="347">
        <f>IF(InpOverride!L3114="",F_Inputs!L3114,InpOverride!L3114)</f>
        <v>0</v>
      </c>
      <c r="M3114" s="347">
        <f>IF(InpOverride!M3114="",F_Inputs!M3114,InpOverride!M3114)</f>
        <v>0</v>
      </c>
    </row>
    <row r="3115" spans="1:13" x14ac:dyDescent="0.35">
      <c r="A3115" t="s">
        <v>149</v>
      </c>
      <c r="B3115" t="s">
        <v>327</v>
      </c>
      <c r="C3115" t="s">
        <v>328</v>
      </c>
      <c r="D3115" t="s">
        <v>170</v>
      </c>
      <c r="E3115" t="s">
        <v>292</v>
      </c>
      <c r="F3115" s="347">
        <f>IF(InpOverride!F3115="",F_Inputs!F3115,InpOverride!F3115)</f>
        <v>0</v>
      </c>
      <c r="G3115" s="347">
        <f>IF(InpOverride!G3115="",F_Inputs!G3115,InpOverride!G3115)</f>
        <v>0</v>
      </c>
      <c r="H3115" s="347">
        <f>IF(InpOverride!H3115="",F_Inputs!H3115,InpOverride!H3115)</f>
        <v>0</v>
      </c>
      <c r="I3115" s="347">
        <f>IF(InpOverride!I3115="",F_Inputs!I3115,InpOverride!I3115)</f>
        <v>-7.266</v>
      </c>
      <c r="J3115" s="347">
        <f>IF(InpOverride!J3115="",F_Inputs!J3115,InpOverride!J3115)</f>
        <v>0</v>
      </c>
      <c r="K3115" s="347">
        <f>IF(InpOverride!K3115="",F_Inputs!K3115,InpOverride!K3115)</f>
        <v>0</v>
      </c>
      <c r="L3115" s="347">
        <f>IF(InpOverride!L3115="",F_Inputs!L3115,InpOverride!L3115)</f>
        <v>0</v>
      </c>
      <c r="M3115" s="347">
        <f>IF(InpOverride!M3115="",F_Inputs!M3115,InpOverride!M3115)</f>
        <v>0</v>
      </c>
    </row>
    <row r="3116" spans="1:13" x14ac:dyDescent="0.35">
      <c r="A3116" t="s">
        <v>149</v>
      </c>
      <c r="B3116" t="s">
        <v>329</v>
      </c>
      <c r="C3116" t="s">
        <v>330</v>
      </c>
      <c r="D3116" t="s">
        <v>188</v>
      </c>
      <c r="E3116" t="s">
        <v>292</v>
      </c>
      <c r="F3116" s="347">
        <f>IF(InpOverride!F3116="",F_Inputs!F3116,InpOverride!F3116)</f>
        <v>0</v>
      </c>
      <c r="G3116" s="347">
        <f>IF(InpOverride!G3116="",F_Inputs!G3116,InpOverride!G3116)</f>
        <v>0</v>
      </c>
      <c r="H3116" s="347">
        <f>IF(InpOverride!H3116="",F_Inputs!H3116,InpOverride!H3116)</f>
        <v>105.8</v>
      </c>
      <c r="I3116" s="347">
        <f>IF(InpOverride!I3116="",F_Inputs!I3116,InpOverride!I3116)</f>
        <v>130.014729590239</v>
      </c>
      <c r="J3116" s="347">
        <f>IF(InpOverride!J3116="",F_Inputs!J3116,InpOverride!J3116)</f>
        <v>0</v>
      </c>
      <c r="K3116" s="347">
        <f>IF(InpOverride!K3116="",F_Inputs!K3116,InpOverride!K3116)</f>
        <v>0</v>
      </c>
      <c r="L3116" s="347">
        <f>IF(InpOverride!L3116="",F_Inputs!L3116,InpOverride!L3116)</f>
        <v>0</v>
      </c>
      <c r="M3116" s="347">
        <f>IF(InpOverride!M3116="",F_Inputs!M3116,InpOverride!M3116)</f>
        <v>0</v>
      </c>
    </row>
    <row r="3117" spans="1:13" x14ac:dyDescent="0.35">
      <c r="A3117" t="s">
        <v>149</v>
      </c>
      <c r="B3117" t="s">
        <v>331</v>
      </c>
      <c r="C3117" t="s">
        <v>332</v>
      </c>
      <c r="D3117" t="s">
        <v>205</v>
      </c>
      <c r="E3117" t="s">
        <v>292</v>
      </c>
      <c r="F3117" s="347">
        <f>IF(InpOverride!F3117="",F_Inputs!F3117,InpOverride!F3117)</f>
        <v>0</v>
      </c>
      <c r="G3117" s="347">
        <f>IF(InpOverride!G3117="",F_Inputs!G3117,InpOverride!G3117)</f>
        <v>0</v>
      </c>
      <c r="H3117" s="347">
        <f>IF(InpOverride!H3117="",F_Inputs!H3117,InpOverride!H3117)</f>
        <v>0</v>
      </c>
      <c r="I3117" s="347" t="str">
        <f>IF(InpOverride!I3117="",F_Inputs!I3117,InpOverride!I3117)</f>
        <v>No</v>
      </c>
      <c r="J3117" s="347">
        <f>IF(InpOverride!J3117="",F_Inputs!J3117,InpOverride!J3117)</f>
        <v>0</v>
      </c>
      <c r="K3117" s="347">
        <f>IF(InpOverride!K3117="",F_Inputs!K3117,InpOverride!K3117)</f>
        <v>0</v>
      </c>
      <c r="L3117" s="347">
        <f>IF(InpOverride!L3117="",F_Inputs!L3117,InpOverride!L3117)</f>
        <v>0</v>
      </c>
      <c r="M3117" s="347">
        <f>IF(InpOverride!M3117="",F_Inputs!M3117,InpOverride!M3117)</f>
        <v>0</v>
      </c>
    </row>
    <row r="3118" spans="1:13" x14ac:dyDescent="0.35">
      <c r="A3118" t="s">
        <v>149</v>
      </c>
      <c r="B3118" t="s">
        <v>333</v>
      </c>
      <c r="C3118" t="s">
        <v>334</v>
      </c>
      <c r="D3118" t="s">
        <v>170</v>
      </c>
      <c r="E3118" t="s">
        <v>292</v>
      </c>
      <c r="F3118" s="347">
        <f>IF(InpOverride!F3118="",F_Inputs!F3118,InpOverride!F3118)</f>
        <v>0</v>
      </c>
      <c r="G3118" s="347">
        <f>IF(InpOverride!G3118="",F_Inputs!G3118,InpOverride!G3118)</f>
        <v>0</v>
      </c>
      <c r="H3118" s="347">
        <f>IF(InpOverride!H3118="",F_Inputs!H3118,InpOverride!H3118)</f>
        <v>0</v>
      </c>
      <c r="I3118" s="347">
        <f>IF(InpOverride!I3118="",F_Inputs!I3118,InpOverride!I3118)</f>
        <v>-2.2400000000000302E-2</v>
      </c>
      <c r="J3118" s="347">
        <f>IF(InpOverride!J3118="",F_Inputs!J3118,InpOverride!J3118)</f>
        <v>0</v>
      </c>
      <c r="K3118" s="347">
        <f>IF(InpOverride!K3118="",F_Inputs!K3118,InpOverride!K3118)</f>
        <v>0</v>
      </c>
      <c r="L3118" s="347">
        <f>IF(InpOverride!L3118="",F_Inputs!L3118,InpOverride!L3118)</f>
        <v>0</v>
      </c>
      <c r="M3118" s="347">
        <f>IF(InpOverride!M3118="",F_Inputs!M3118,InpOverride!M3118)</f>
        <v>0</v>
      </c>
    </row>
    <row r="3119" spans="1:13" x14ac:dyDescent="0.35">
      <c r="A3119" t="s">
        <v>149</v>
      </c>
      <c r="B3119" t="s">
        <v>335</v>
      </c>
      <c r="C3119" t="s">
        <v>336</v>
      </c>
      <c r="D3119" t="s">
        <v>170</v>
      </c>
      <c r="E3119" t="s">
        <v>292</v>
      </c>
      <c r="F3119" s="347">
        <f>IF(InpOverride!F3119="",F_Inputs!F3119,InpOverride!F3119)</f>
        <v>0</v>
      </c>
      <c r="G3119" s="347">
        <f>IF(InpOverride!G3119="",F_Inputs!G3119,InpOverride!G3119)</f>
        <v>0</v>
      </c>
      <c r="H3119" s="347">
        <f>IF(InpOverride!H3119="",F_Inputs!H3119,InpOverride!H3119)</f>
        <v>0</v>
      </c>
      <c r="I3119" s="347">
        <f>IF(InpOverride!I3119="",F_Inputs!I3119,InpOverride!I3119)</f>
        <v>0</v>
      </c>
      <c r="J3119" s="347">
        <f>IF(InpOverride!J3119="",F_Inputs!J3119,InpOverride!J3119)</f>
        <v>0</v>
      </c>
      <c r="K3119" s="347">
        <f>IF(InpOverride!K3119="",F_Inputs!K3119,InpOverride!K3119)</f>
        <v>0</v>
      </c>
      <c r="L3119" s="347">
        <f>IF(InpOverride!L3119="",F_Inputs!L3119,InpOverride!L3119)</f>
        <v>0</v>
      </c>
      <c r="M3119" s="347">
        <f>IF(InpOverride!M3119="",F_Inputs!M3119,InpOverride!M3119)</f>
        <v>0</v>
      </c>
    </row>
    <row r="3120" spans="1:13" x14ac:dyDescent="0.35">
      <c r="A3120" t="s">
        <v>149</v>
      </c>
      <c r="B3120" t="s">
        <v>337</v>
      </c>
      <c r="C3120" t="s">
        <v>338</v>
      </c>
      <c r="D3120" t="s">
        <v>189</v>
      </c>
      <c r="E3120" t="s">
        <v>292</v>
      </c>
      <c r="F3120" s="347">
        <f>IF(InpOverride!F3120="",F_Inputs!F3120,InpOverride!F3120)</f>
        <v>0</v>
      </c>
      <c r="G3120" s="347">
        <f>IF(InpOverride!G3120="",F_Inputs!G3120,InpOverride!G3120)</f>
        <v>0</v>
      </c>
      <c r="H3120" s="347">
        <f>IF(InpOverride!H3120="",F_Inputs!H3120,InpOverride!H3120)</f>
        <v>1.06</v>
      </c>
      <c r="I3120" s="347">
        <f>IF(InpOverride!I3120="",F_Inputs!I3120,InpOverride!I3120)</f>
        <v>0.56732798649219096</v>
      </c>
      <c r="J3120" s="347">
        <f>IF(InpOverride!J3120="",F_Inputs!J3120,InpOverride!J3120)</f>
        <v>0</v>
      </c>
      <c r="K3120" s="347">
        <f>IF(InpOverride!K3120="",F_Inputs!K3120,InpOverride!K3120)</f>
        <v>0</v>
      </c>
      <c r="L3120" s="347">
        <f>IF(InpOverride!L3120="",F_Inputs!L3120,InpOverride!L3120)</f>
        <v>0</v>
      </c>
      <c r="M3120" s="347">
        <f>IF(InpOverride!M3120="",F_Inputs!M3120,InpOverride!M3120)</f>
        <v>0</v>
      </c>
    </row>
    <row r="3121" spans="1:13" x14ac:dyDescent="0.35">
      <c r="A3121" t="s">
        <v>149</v>
      </c>
      <c r="B3121" t="s">
        <v>339</v>
      </c>
      <c r="C3121" t="s">
        <v>340</v>
      </c>
      <c r="D3121" t="s">
        <v>205</v>
      </c>
      <c r="E3121" t="s">
        <v>292</v>
      </c>
      <c r="F3121" s="347">
        <f>IF(InpOverride!F3121="",F_Inputs!F3121,InpOverride!F3121)</f>
        <v>0</v>
      </c>
      <c r="G3121" s="347">
        <f>IF(InpOverride!G3121="",F_Inputs!G3121,InpOverride!G3121)</f>
        <v>0</v>
      </c>
      <c r="H3121" s="347">
        <f>IF(InpOverride!H3121="",F_Inputs!H3121,InpOverride!H3121)</f>
        <v>0</v>
      </c>
      <c r="I3121" s="347" t="str">
        <f>IF(InpOverride!I3121="",F_Inputs!I3121,InpOverride!I3121)</f>
        <v>Yes</v>
      </c>
      <c r="J3121" s="347">
        <f>IF(InpOverride!J3121="",F_Inputs!J3121,InpOverride!J3121)</f>
        <v>0</v>
      </c>
      <c r="K3121" s="347">
        <f>IF(InpOverride!K3121="",F_Inputs!K3121,InpOverride!K3121)</f>
        <v>0</v>
      </c>
      <c r="L3121" s="347">
        <f>IF(InpOverride!L3121="",F_Inputs!L3121,InpOverride!L3121)</f>
        <v>0</v>
      </c>
      <c r="M3121" s="347">
        <f>IF(InpOverride!M3121="",F_Inputs!M3121,InpOverride!M3121)</f>
        <v>0</v>
      </c>
    </row>
    <row r="3122" spans="1:13" x14ac:dyDescent="0.35">
      <c r="A3122" t="s">
        <v>149</v>
      </c>
      <c r="B3122" t="s">
        <v>341</v>
      </c>
      <c r="C3122" t="s">
        <v>342</v>
      </c>
      <c r="D3122" t="s">
        <v>170</v>
      </c>
      <c r="E3122" t="s">
        <v>292</v>
      </c>
      <c r="F3122" s="347">
        <f>IF(InpOverride!F3122="",F_Inputs!F3122,InpOverride!F3122)</f>
        <v>0</v>
      </c>
      <c r="G3122" s="347">
        <f>IF(InpOverride!G3122="",F_Inputs!G3122,InpOverride!G3122)</f>
        <v>0</v>
      </c>
      <c r="H3122" s="347">
        <f>IF(InpOverride!H3122="",F_Inputs!H3122,InpOverride!H3122)</f>
        <v>0</v>
      </c>
      <c r="I3122" s="347">
        <f>IF(InpOverride!I3122="",F_Inputs!I3122,InpOverride!I3122)</f>
        <v>0.25340000000000001</v>
      </c>
      <c r="J3122" s="347">
        <f>IF(InpOverride!J3122="",F_Inputs!J3122,InpOverride!J3122)</f>
        <v>0</v>
      </c>
      <c r="K3122" s="347">
        <f>IF(InpOverride!K3122="",F_Inputs!K3122,InpOverride!K3122)</f>
        <v>0</v>
      </c>
      <c r="L3122" s="347">
        <f>IF(InpOverride!L3122="",F_Inputs!L3122,InpOverride!L3122)</f>
        <v>0</v>
      </c>
      <c r="M3122" s="347">
        <f>IF(InpOverride!M3122="",F_Inputs!M3122,InpOverride!M3122)</f>
        <v>0</v>
      </c>
    </row>
    <row r="3123" spans="1:13" x14ac:dyDescent="0.35">
      <c r="A3123" t="s">
        <v>149</v>
      </c>
      <c r="B3123" t="s">
        <v>343</v>
      </c>
      <c r="C3123" t="s">
        <v>344</v>
      </c>
      <c r="D3123" t="s">
        <v>170</v>
      </c>
      <c r="E3123" t="s">
        <v>292</v>
      </c>
      <c r="F3123" s="347">
        <f>IF(InpOverride!F3123="",F_Inputs!F3123,InpOverride!F3123)</f>
        <v>0</v>
      </c>
      <c r="G3123" s="347">
        <f>IF(InpOverride!G3123="",F_Inputs!G3123,InpOverride!G3123)</f>
        <v>0</v>
      </c>
      <c r="H3123" s="347">
        <f>IF(InpOverride!H3123="",F_Inputs!H3123,InpOverride!H3123)</f>
        <v>0</v>
      </c>
      <c r="I3123" s="347">
        <f>IF(InpOverride!I3123="",F_Inputs!I3123,InpOverride!I3123)</f>
        <v>0.76019999999999999</v>
      </c>
      <c r="J3123" s="347">
        <f>IF(InpOverride!J3123="",F_Inputs!J3123,InpOverride!J3123)</f>
        <v>0</v>
      </c>
      <c r="K3123" s="347">
        <f>IF(InpOverride!K3123="",F_Inputs!K3123,InpOverride!K3123)</f>
        <v>0</v>
      </c>
      <c r="L3123" s="347">
        <f>IF(InpOverride!L3123="",F_Inputs!L3123,InpOverride!L3123)</f>
        <v>0</v>
      </c>
      <c r="M3123" s="347">
        <f>IF(InpOverride!M3123="",F_Inputs!M3123,InpOverride!M3123)</f>
        <v>0</v>
      </c>
    </row>
    <row r="3124" spans="1:13" x14ac:dyDescent="0.35">
      <c r="A3124" t="s">
        <v>149</v>
      </c>
      <c r="B3124" t="s">
        <v>345</v>
      </c>
      <c r="C3124" t="s">
        <v>346</v>
      </c>
      <c r="D3124" t="s">
        <v>188</v>
      </c>
      <c r="E3124" t="s">
        <v>292</v>
      </c>
      <c r="F3124" s="347">
        <f>IF(InpOverride!F3124="",F_Inputs!F3124,InpOverride!F3124)</f>
        <v>0</v>
      </c>
      <c r="G3124" s="347">
        <f>IF(InpOverride!G3124="",F_Inputs!G3124,InpOverride!G3124)</f>
        <v>0</v>
      </c>
      <c r="H3124" s="347">
        <f>IF(InpOverride!H3124="",F_Inputs!H3124,InpOverride!H3124)</f>
        <v>0</v>
      </c>
      <c r="I3124" s="347">
        <f>IF(InpOverride!I3124="",F_Inputs!I3124,InpOverride!I3124)</f>
        <v>76.470588235294102</v>
      </c>
      <c r="J3124" s="347">
        <f>IF(InpOverride!J3124="",F_Inputs!J3124,InpOverride!J3124)</f>
        <v>0</v>
      </c>
      <c r="K3124" s="347">
        <f>IF(InpOverride!K3124="",F_Inputs!K3124,InpOverride!K3124)</f>
        <v>0</v>
      </c>
      <c r="L3124" s="347">
        <f>IF(InpOverride!L3124="",F_Inputs!L3124,InpOverride!L3124)</f>
        <v>0</v>
      </c>
      <c r="M3124" s="347">
        <f>IF(InpOverride!M3124="",F_Inputs!M3124,InpOverride!M3124)</f>
        <v>0</v>
      </c>
    </row>
    <row r="3125" spans="1:13" x14ac:dyDescent="0.35">
      <c r="A3125" t="s">
        <v>149</v>
      </c>
      <c r="B3125" t="s">
        <v>347</v>
      </c>
      <c r="C3125" t="s">
        <v>348</v>
      </c>
      <c r="D3125" t="s">
        <v>188</v>
      </c>
      <c r="E3125" t="s">
        <v>292</v>
      </c>
      <c r="F3125" s="347">
        <f>IF(InpOverride!F3125="",F_Inputs!F3125,InpOverride!F3125)</f>
        <v>0</v>
      </c>
      <c r="G3125" s="347">
        <f>IF(InpOverride!G3125="",F_Inputs!G3125,InpOverride!G3125)</f>
        <v>0</v>
      </c>
      <c r="H3125" s="347">
        <f>IF(InpOverride!H3125="",F_Inputs!H3125,InpOverride!H3125)</f>
        <v>0</v>
      </c>
      <c r="I3125" s="347">
        <f>IF(InpOverride!I3125="",F_Inputs!I3125,InpOverride!I3125)</f>
        <v>63.3333333333333</v>
      </c>
      <c r="J3125" s="347">
        <f>IF(InpOverride!J3125="",F_Inputs!J3125,InpOverride!J3125)</f>
        <v>0</v>
      </c>
      <c r="K3125" s="347">
        <f>IF(InpOverride!K3125="",F_Inputs!K3125,InpOverride!K3125)</f>
        <v>0</v>
      </c>
      <c r="L3125" s="347">
        <f>IF(InpOverride!L3125="",F_Inputs!L3125,InpOverride!L3125)</f>
        <v>0</v>
      </c>
      <c r="M3125" s="347">
        <f>IF(InpOverride!M3125="",F_Inputs!M3125,InpOverride!M3125)</f>
        <v>0</v>
      </c>
    </row>
    <row r="3126" spans="1:13" x14ac:dyDescent="0.35">
      <c r="A3126" t="s">
        <v>149</v>
      </c>
      <c r="B3126" t="s">
        <v>349</v>
      </c>
      <c r="C3126" t="s">
        <v>350</v>
      </c>
      <c r="D3126" t="s">
        <v>188</v>
      </c>
      <c r="E3126" t="s">
        <v>292</v>
      </c>
      <c r="F3126" s="347">
        <f>IF(InpOverride!F3126="",F_Inputs!F3126,InpOverride!F3126)</f>
        <v>0</v>
      </c>
      <c r="G3126" s="347">
        <f>IF(InpOverride!G3126="",F_Inputs!G3126,InpOverride!G3126)</f>
        <v>0</v>
      </c>
      <c r="H3126" s="347">
        <f>IF(InpOverride!H3126="",F_Inputs!H3126,InpOverride!H3126)</f>
        <v>0</v>
      </c>
      <c r="I3126" s="347">
        <f>IF(InpOverride!I3126="",F_Inputs!I3126,InpOverride!I3126)</f>
        <v>0</v>
      </c>
      <c r="J3126" s="347">
        <f>IF(InpOverride!J3126="",F_Inputs!J3126,InpOverride!J3126)</f>
        <v>0</v>
      </c>
      <c r="K3126" s="347">
        <f>IF(InpOverride!K3126="",F_Inputs!K3126,InpOverride!K3126)</f>
        <v>0</v>
      </c>
      <c r="L3126" s="347">
        <f>IF(InpOverride!L3126="",F_Inputs!L3126,InpOverride!L3126)</f>
        <v>0</v>
      </c>
      <c r="M3126" s="347">
        <f>IF(InpOverride!M3126="",F_Inputs!M3126,InpOverride!M3126)</f>
        <v>0</v>
      </c>
    </row>
    <row r="3127" spans="1:13" x14ac:dyDescent="0.35">
      <c r="A3127" t="s">
        <v>149</v>
      </c>
      <c r="B3127" t="s">
        <v>351</v>
      </c>
      <c r="C3127" t="s">
        <v>352</v>
      </c>
      <c r="D3127" t="s">
        <v>205</v>
      </c>
      <c r="E3127" t="s">
        <v>292</v>
      </c>
      <c r="F3127" s="347">
        <f>IF(InpOverride!F3127="",F_Inputs!F3127,InpOverride!F3127)</f>
        <v>0</v>
      </c>
      <c r="G3127" s="347">
        <f>IF(InpOverride!G3127="",F_Inputs!G3127,InpOverride!G3127)</f>
        <v>0</v>
      </c>
      <c r="H3127" s="347">
        <f>IF(InpOverride!H3127="",F_Inputs!H3127,InpOverride!H3127)</f>
        <v>0</v>
      </c>
      <c r="I3127" s="347">
        <f>IF(InpOverride!I3127="",F_Inputs!I3127,InpOverride!I3127)</f>
        <v>0</v>
      </c>
      <c r="J3127" s="347">
        <f>IF(InpOverride!J3127="",F_Inputs!J3127,InpOverride!J3127)</f>
        <v>0</v>
      </c>
      <c r="K3127" s="347">
        <f>IF(InpOverride!K3127="",F_Inputs!K3127,InpOverride!K3127)</f>
        <v>0</v>
      </c>
      <c r="L3127" s="347">
        <f>IF(InpOverride!L3127="",F_Inputs!L3127,InpOverride!L3127)</f>
        <v>0</v>
      </c>
      <c r="M3127" s="347">
        <f>IF(InpOverride!M3127="",F_Inputs!M3127,InpOverride!M3127)</f>
        <v>0</v>
      </c>
    </row>
    <row r="3128" spans="1:13" x14ac:dyDescent="0.35">
      <c r="A3128" t="s">
        <v>149</v>
      </c>
      <c r="B3128" t="s">
        <v>353</v>
      </c>
      <c r="C3128" t="s">
        <v>354</v>
      </c>
      <c r="D3128" t="s">
        <v>170</v>
      </c>
      <c r="E3128" t="s">
        <v>292</v>
      </c>
      <c r="F3128" s="347">
        <f>IF(InpOverride!F3128="",F_Inputs!F3128,InpOverride!F3128)</f>
        <v>0</v>
      </c>
      <c r="G3128" s="347">
        <f>IF(InpOverride!G3128="",F_Inputs!G3128,InpOverride!G3128)</f>
        <v>0</v>
      </c>
      <c r="H3128" s="347">
        <f>IF(InpOverride!H3128="",F_Inputs!H3128,InpOverride!H3128)</f>
        <v>0</v>
      </c>
      <c r="I3128" s="347">
        <f>IF(InpOverride!I3128="",F_Inputs!I3128,InpOverride!I3128)</f>
        <v>0</v>
      </c>
      <c r="J3128" s="347">
        <f>IF(InpOverride!J3128="",F_Inputs!J3128,InpOverride!J3128)</f>
        <v>0</v>
      </c>
      <c r="K3128" s="347">
        <f>IF(InpOverride!K3128="",F_Inputs!K3128,InpOverride!K3128)</f>
        <v>0</v>
      </c>
      <c r="L3128" s="347">
        <f>IF(InpOverride!L3128="",F_Inputs!L3128,InpOverride!L3128)</f>
        <v>0</v>
      </c>
      <c r="M3128" s="347">
        <f>IF(InpOverride!M3128="",F_Inputs!M3128,InpOverride!M3128)</f>
        <v>0</v>
      </c>
    </row>
    <row r="3129" spans="1:13" x14ac:dyDescent="0.35">
      <c r="A3129" t="s">
        <v>149</v>
      </c>
      <c r="B3129" t="s">
        <v>355</v>
      </c>
      <c r="C3129" t="s">
        <v>356</v>
      </c>
      <c r="D3129" t="s">
        <v>170</v>
      </c>
      <c r="E3129" t="s">
        <v>292</v>
      </c>
      <c r="F3129" s="347">
        <f>IF(InpOverride!F3129="",F_Inputs!F3129,InpOverride!F3129)</f>
        <v>0</v>
      </c>
      <c r="G3129" s="347">
        <f>IF(InpOverride!G3129="",F_Inputs!G3129,InpOverride!G3129)</f>
        <v>0</v>
      </c>
      <c r="H3129" s="347">
        <f>IF(InpOverride!H3129="",F_Inputs!H3129,InpOverride!H3129)</f>
        <v>0</v>
      </c>
      <c r="I3129" s="347">
        <f>IF(InpOverride!I3129="",F_Inputs!I3129,InpOverride!I3129)</f>
        <v>0</v>
      </c>
      <c r="J3129" s="347">
        <f>IF(InpOverride!J3129="",F_Inputs!J3129,InpOverride!J3129)</f>
        <v>0</v>
      </c>
      <c r="K3129" s="347">
        <f>IF(InpOverride!K3129="",F_Inputs!K3129,InpOverride!K3129)</f>
        <v>0</v>
      </c>
      <c r="L3129" s="347">
        <f>IF(InpOverride!L3129="",F_Inputs!L3129,InpOverride!L3129)</f>
        <v>0</v>
      </c>
      <c r="M3129" s="347">
        <f>IF(InpOverride!M3129="",F_Inputs!M3129,InpOverride!M3129)</f>
        <v>0</v>
      </c>
    </row>
    <row r="3130" spans="1:13" x14ac:dyDescent="0.35">
      <c r="A3130" t="s">
        <v>149</v>
      </c>
      <c r="B3130" t="s">
        <v>357</v>
      </c>
      <c r="C3130" t="s">
        <v>358</v>
      </c>
      <c r="D3130" t="s">
        <v>188</v>
      </c>
      <c r="E3130" t="s">
        <v>292</v>
      </c>
      <c r="F3130" s="347">
        <f>IF(InpOverride!F3130="",F_Inputs!F3130,InpOverride!F3130)</f>
        <v>0</v>
      </c>
      <c r="G3130" s="347">
        <f>IF(InpOverride!G3130="",F_Inputs!G3130,InpOverride!G3130)</f>
        <v>0</v>
      </c>
      <c r="H3130" s="347">
        <f>IF(InpOverride!H3130="",F_Inputs!H3130,InpOverride!H3130)</f>
        <v>0</v>
      </c>
      <c r="I3130" s="347">
        <f>IF(InpOverride!I3130="",F_Inputs!I3130,InpOverride!I3130)</f>
        <v>0</v>
      </c>
      <c r="J3130" s="347">
        <f>IF(InpOverride!J3130="",F_Inputs!J3130,InpOverride!J3130)</f>
        <v>0</v>
      </c>
      <c r="K3130" s="347">
        <f>IF(InpOverride!K3130="",F_Inputs!K3130,InpOverride!K3130)</f>
        <v>0</v>
      </c>
      <c r="L3130" s="347">
        <f>IF(InpOverride!L3130="",F_Inputs!L3130,InpOverride!L3130)</f>
        <v>0</v>
      </c>
      <c r="M3130" s="347">
        <f>IF(InpOverride!M3130="",F_Inputs!M3130,InpOverride!M3130)</f>
        <v>0</v>
      </c>
    </row>
    <row r="3131" spans="1:13" x14ac:dyDescent="0.35">
      <c r="A3131" t="s">
        <v>149</v>
      </c>
      <c r="B3131" t="s">
        <v>359</v>
      </c>
      <c r="C3131" t="s">
        <v>360</v>
      </c>
      <c r="D3131" t="s">
        <v>205</v>
      </c>
      <c r="E3131" t="s">
        <v>292</v>
      </c>
      <c r="F3131" s="347">
        <f>IF(InpOverride!F3131="",F_Inputs!F3131,InpOverride!F3131)</f>
        <v>0</v>
      </c>
      <c r="G3131" s="347">
        <f>IF(InpOverride!G3131="",F_Inputs!G3131,InpOverride!G3131)</f>
        <v>0</v>
      </c>
      <c r="H3131" s="347">
        <f>IF(InpOverride!H3131="",F_Inputs!H3131,InpOverride!H3131)</f>
        <v>0</v>
      </c>
      <c r="I3131" s="347">
        <f>IF(InpOverride!I3131="",F_Inputs!I3131,InpOverride!I3131)</f>
        <v>0</v>
      </c>
      <c r="J3131" s="347">
        <f>IF(InpOverride!J3131="",F_Inputs!J3131,InpOverride!J3131)</f>
        <v>0</v>
      </c>
      <c r="K3131" s="347">
        <f>IF(InpOverride!K3131="",F_Inputs!K3131,InpOverride!K3131)</f>
        <v>0</v>
      </c>
      <c r="L3131" s="347">
        <f>IF(InpOverride!L3131="",F_Inputs!L3131,InpOverride!L3131)</f>
        <v>0</v>
      </c>
      <c r="M3131" s="347">
        <f>IF(InpOverride!M3131="",F_Inputs!M3131,InpOverride!M3131)</f>
        <v>0</v>
      </c>
    </row>
    <row r="3132" spans="1:13" x14ac:dyDescent="0.35">
      <c r="A3132" t="s">
        <v>149</v>
      </c>
      <c r="B3132" t="s">
        <v>361</v>
      </c>
      <c r="C3132" t="s">
        <v>362</v>
      </c>
      <c r="D3132" t="s">
        <v>170</v>
      </c>
      <c r="E3132" t="s">
        <v>292</v>
      </c>
      <c r="F3132" s="347">
        <f>IF(InpOverride!F3132="",F_Inputs!F3132,InpOverride!F3132)</f>
        <v>0</v>
      </c>
      <c r="G3132" s="347">
        <f>IF(InpOverride!G3132="",F_Inputs!G3132,InpOverride!G3132)</f>
        <v>0</v>
      </c>
      <c r="H3132" s="347">
        <f>IF(InpOverride!H3132="",F_Inputs!H3132,InpOverride!H3132)</f>
        <v>0</v>
      </c>
      <c r="I3132" s="347">
        <f>IF(InpOverride!I3132="",F_Inputs!I3132,InpOverride!I3132)</f>
        <v>0</v>
      </c>
      <c r="J3132" s="347">
        <f>IF(InpOverride!J3132="",F_Inputs!J3132,InpOverride!J3132)</f>
        <v>0</v>
      </c>
      <c r="K3132" s="347">
        <f>IF(InpOverride!K3132="",F_Inputs!K3132,InpOverride!K3132)</f>
        <v>0</v>
      </c>
      <c r="L3132" s="347">
        <f>IF(InpOverride!L3132="",F_Inputs!L3132,InpOverride!L3132)</f>
        <v>0</v>
      </c>
      <c r="M3132" s="347">
        <f>IF(InpOverride!M3132="",F_Inputs!M3132,InpOverride!M3132)</f>
        <v>0</v>
      </c>
    </row>
    <row r="3133" spans="1:13" x14ac:dyDescent="0.35">
      <c r="A3133" t="s">
        <v>149</v>
      </c>
      <c r="B3133" t="s">
        <v>363</v>
      </c>
      <c r="C3133" t="s">
        <v>364</v>
      </c>
      <c r="D3133" t="s">
        <v>170</v>
      </c>
      <c r="E3133" t="s">
        <v>292</v>
      </c>
      <c r="F3133" s="347">
        <f>IF(InpOverride!F3133="",F_Inputs!F3133,InpOverride!F3133)</f>
        <v>0</v>
      </c>
      <c r="G3133" s="347">
        <f>IF(InpOverride!G3133="",F_Inputs!G3133,InpOverride!G3133)</f>
        <v>0</v>
      </c>
      <c r="H3133" s="347">
        <f>IF(InpOverride!H3133="",F_Inputs!H3133,InpOverride!H3133)</f>
        <v>0</v>
      </c>
      <c r="I3133" s="347">
        <f>IF(InpOverride!I3133="",F_Inputs!I3133,InpOverride!I3133)</f>
        <v>0</v>
      </c>
      <c r="J3133" s="347">
        <f>IF(InpOverride!J3133="",F_Inputs!J3133,InpOverride!J3133)</f>
        <v>0</v>
      </c>
      <c r="K3133" s="347">
        <f>IF(InpOverride!K3133="",F_Inputs!K3133,InpOverride!K3133)</f>
        <v>0</v>
      </c>
      <c r="L3133" s="347">
        <f>IF(InpOverride!L3133="",F_Inputs!L3133,InpOverride!L3133)</f>
        <v>0</v>
      </c>
      <c r="M3133" s="347">
        <f>IF(InpOverride!M3133="",F_Inputs!M3133,InpOverride!M3133)</f>
        <v>0</v>
      </c>
    </row>
    <row r="3134" spans="1:13" x14ac:dyDescent="0.35">
      <c r="A3134" t="s">
        <v>149</v>
      </c>
      <c r="B3134" t="s">
        <v>365</v>
      </c>
      <c r="C3134" t="s">
        <v>366</v>
      </c>
      <c r="D3134" t="s">
        <v>188</v>
      </c>
      <c r="E3134" t="s">
        <v>292</v>
      </c>
      <c r="F3134" s="347">
        <f>IF(InpOverride!F3134="",F_Inputs!F3134,InpOverride!F3134)</f>
        <v>0</v>
      </c>
      <c r="G3134" s="347">
        <f>IF(InpOverride!G3134="",F_Inputs!G3134,InpOverride!G3134)</f>
        <v>0</v>
      </c>
      <c r="H3134" s="347">
        <f>IF(InpOverride!H3134="",F_Inputs!H3134,InpOverride!H3134)</f>
        <v>0</v>
      </c>
      <c r="I3134" s="347">
        <f>IF(InpOverride!I3134="",F_Inputs!I3134,InpOverride!I3134)</f>
        <v>0</v>
      </c>
      <c r="J3134" s="347">
        <f>IF(InpOverride!J3134="",F_Inputs!J3134,InpOverride!J3134)</f>
        <v>0</v>
      </c>
      <c r="K3134" s="347">
        <f>IF(InpOverride!K3134="",F_Inputs!K3134,InpOverride!K3134)</f>
        <v>0</v>
      </c>
      <c r="L3134" s="347">
        <f>IF(InpOverride!L3134="",F_Inputs!L3134,InpOverride!L3134)</f>
        <v>0</v>
      </c>
      <c r="M3134" s="347">
        <f>IF(InpOverride!M3134="",F_Inputs!M3134,InpOverride!M3134)</f>
        <v>0</v>
      </c>
    </row>
    <row r="3135" spans="1:13" x14ac:dyDescent="0.35">
      <c r="A3135" t="s">
        <v>149</v>
      </c>
      <c r="B3135" t="s">
        <v>367</v>
      </c>
      <c r="C3135" t="s">
        <v>368</v>
      </c>
      <c r="D3135" t="s">
        <v>205</v>
      </c>
      <c r="E3135" t="s">
        <v>292</v>
      </c>
      <c r="F3135" s="347">
        <f>IF(InpOverride!F3135="",F_Inputs!F3135,InpOverride!F3135)</f>
        <v>0</v>
      </c>
      <c r="G3135" s="347">
        <f>IF(InpOverride!G3135="",F_Inputs!G3135,InpOverride!G3135)</f>
        <v>0</v>
      </c>
      <c r="H3135" s="347">
        <f>IF(InpOverride!H3135="",F_Inputs!H3135,InpOverride!H3135)</f>
        <v>0</v>
      </c>
      <c r="I3135" s="347">
        <f>IF(InpOverride!I3135="",F_Inputs!I3135,InpOverride!I3135)</f>
        <v>0</v>
      </c>
      <c r="J3135" s="347">
        <f>IF(InpOverride!J3135="",F_Inputs!J3135,InpOverride!J3135)</f>
        <v>0</v>
      </c>
      <c r="K3135" s="347">
        <f>IF(InpOverride!K3135="",F_Inputs!K3135,InpOverride!K3135)</f>
        <v>0</v>
      </c>
      <c r="L3135" s="347">
        <f>IF(InpOverride!L3135="",F_Inputs!L3135,InpOverride!L3135)</f>
        <v>0</v>
      </c>
      <c r="M3135" s="347">
        <f>IF(InpOverride!M3135="",F_Inputs!M3135,InpOverride!M3135)</f>
        <v>0</v>
      </c>
    </row>
    <row r="3136" spans="1:13" x14ac:dyDescent="0.35">
      <c r="A3136" t="s">
        <v>149</v>
      </c>
      <c r="B3136" t="s">
        <v>369</v>
      </c>
      <c r="C3136" t="s">
        <v>370</v>
      </c>
      <c r="D3136" t="s">
        <v>170</v>
      </c>
      <c r="E3136" t="s">
        <v>292</v>
      </c>
      <c r="F3136" s="347">
        <f>IF(InpOverride!F3136="",F_Inputs!F3136,InpOverride!F3136)</f>
        <v>0</v>
      </c>
      <c r="G3136" s="347">
        <f>IF(InpOverride!G3136="",F_Inputs!G3136,InpOverride!G3136)</f>
        <v>0</v>
      </c>
      <c r="H3136" s="347">
        <f>IF(InpOverride!H3136="",F_Inputs!H3136,InpOverride!H3136)</f>
        <v>0</v>
      </c>
      <c r="I3136" s="347">
        <f>IF(InpOverride!I3136="",F_Inputs!I3136,InpOverride!I3136)</f>
        <v>0</v>
      </c>
      <c r="J3136" s="347">
        <f>IF(InpOverride!J3136="",F_Inputs!J3136,InpOverride!J3136)</f>
        <v>0</v>
      </c>
      <c r="K3136" s="347">
        <f>IF(InpOverride!K3136="",F_Inputs!K3136,InpOverride!K3136)</f>
        <v>0</v>
      </c>
      <c r="L3136" s="347">
        <f>IF(InpOverride!L3136="",F_Inputs!L3136,InpOverride!L3136)</f>
        <v>0</v>
      </c>
      <c r="M3136" s="347">
        <f>IF(InpOverride!M3136="",F_Inputs!M3136,InpOverride!M3136)</f>
        <v>0</v>
      </c>
    </row>
    <row r="3137" spans="1:13" x14ac:dyDescent="0.35">
      <c r="A3137" t="s">
        <v>149</v>
      </c>
      <c r="B3137" t="s">
        <v>371</v>
      </c>
      <c r="C3137" t="s">
        <v>372</v>
      </c>
      <c r="D3137" t="s">
        <v>170</v>
      </c>
      <c r="E3137" t="s">
        <v>292</v>
      </c>
      <c r="F3137" s="347">
        <f>IF(InpOverride!F3137="",F_Inputs!F3137,InpOverride!F3137)</f>
        <v>0</v>
      </c>
      <c r="G3137" s="347">
        <f>IF(InpOverride!G3137="",F_Inputs!G3137,InpOverride!G3137)</f>
        <v>0</v>
      </c>
      <c r="H3137" s="347">
        <f>IF(InpOverride!H3137="",F_Inputs!H3137,InpOverride!H3137)</f>
        <v>0</v>
      </c>
      <c r="I3137" s="347">
        <f>IF(InpOverride!I3137="",F_Inputs!I3137,InpOverride!I3137)</f>
        <v>0</v>
      </c>
      <c r="J3137" s="347">
        <f>IF(InpOverride!J3137="",F_Inputs!J3137,InpOverride!J3137)</f>
        <v>0</v>
      </c>
      <c r="K3137" s="347">
        <f>IF(InpOverride!K3137="",F_Inputs!K3137,InpOverride!K3137)</f>
        <v>0</v>
      </c>
      <c r="L3137" s="347">
        <f>IF(InpOverride!L3137="",F_Inputs!L3137,InpOverride!L3137)</f>
        <v>0</v>
      </c>
      <c r="M3137" s="347">
        <f>IF(InpOverride!M3137="",F_Inputs!M3137,InpOverride!M3137)</f>
        <v>0</v>
      </c>
    </row>
    <row r="3138" spans="1:13" x14ac:dyDescent="0.35">
      <c r="A3138" t="s">
        <v>149</v>
      </c>
      <c r="B3138" t="s">
        <v>373</v>
      </c>
      <c r="C3138" t="s">
        <v>374</v>
      </c>
      <c r="D3138" t="s">
        <v>188</v>
      </c>
      <c r="E3138" t="s">
        <v>292</v>
      </c>
      <c r="F3138" s="347">
        <f>IF(InpOverride!F3138="",F_Inputs!F3138,InpOverride!F3138)</f>
        <v>0</v>
      </c>
      <c r="G3138" s="347">
        <f>IF(InpOverride!G3138="",F_Inputs!G3138,InpOverride!G3138)</f>
        <v>0</v>
      </c>
      <c r="H3138" s="347">
        <f>IF(InpOverride!H3138="",F_Inputs!H3138,InpOverride!H3138)</f>
        <v>0</v>
      </c>
      <c r="I3138" s="347">
        <f>IF(InpOverride!I3138="",F_Inputs!I3138,InpOverride!I3138)</f>
        <v>0</v>
      </c>
      <c r="J3138" s="347">
        <f>IF(InpOverride!J3138="",F_Inputs!J3138,InpOverride!J3138)</f>
        <v>0</v>
      </c>
      <c r="K3138" s="347">
        <f>IF(InpOverride!K3138="",F_Inputs!K3138,InpOverride!K3138)</f>
        <v>0</v>
      </c>
      <c r="L3138" s="347">
        <f>IF(InpOverride!L3138="",F_Inputs!L3138,InpOverride!L3138)</f>
        <v>0</v>
      </c>
      <c r="M3138" s="347">
        <f>IF(InpOverride!M3138="",F_Inputs!M3138,InpOverride!M3138)</f>
        <v>0</v>
      </c>
    </row>
    <row r="3139" spans="1:13" x14ac:dyDescent="0.35">
      <c r="A3139" t="s">
        <v>149</v>
      </c>
      <c r="B3139" t="s">
        <v>375</v>
      </c>
      <c r="C3139" t="s">
        <v>376</v>
      </c>
      <c r="D3139" t="s">
        <v>205</v>
      </c>
      <c r="E3139" t="s">
        <v>292</v>
      </c>
      <c r="F3139" s="347">
        <f>IF(InpOverride!F3139="",F_Inputs!F3139,InpOverride!F3139)</f>
        <v>0</v>
      </c>
      <c r="G3139" s="347">
        <f>IF(InpOverride!G3139="",F_Inputs!G3139,InpOverride!G3139)</f>
        <v>0</v>
      </c>
      <c r="H3139" s="347">
        <f>IF(InpOverride!H3139="",F_Inputs!H3139,InpOverride!H3139)</f>
        <v>0</v>
      </c>
      <c r="I3139" s="347">
        <f>IF(InpOverride!I3139="",F_Inputs!I3139,InpOverride!I3139)</f>
        <v>0</v>
      </c>
      <c r="J3139" s="347">
        <f>IF(InpOverride!J3139="",F_Inputs!J3139,InpOverride!J3139)</f>
        <v>0</v>
      </c>
      <c r="K3139" s="347">
        <f>IF(InpOverride!K3139="",F_Inputs!K3139,InpOverride!K3139)</f>
        <v>0</v>
      </c>
      <c r="L3139" s="347">
        <f>IF(InpOverride!L3139="",F_Inputs!L3139,InpOverride!L3139)</f>
        <v>0</v>
      </c>
      <c r="M3139" s="347">
        <f>IF(InpOverride!M3139="",F_Inputs!M3139,InpOverride!M3139)</f>
        <v>0</v>
      </c>
    </row>
    <row r="3140" spans="1:13" x14ac:dyDescent="0.35">
      <c r="A3140" t="s">
        <v>149</v>
      </c>
      <c r="B3140" t="s">
        <v>377</v>
      </c>
      <c r="C3140" t="s">
        <v>378</v>
      </c>
      <c r="D3140" t="s">
        <v>170</v>
      </c>
      <c r="E3140" t="s">
        <v>292</v>
      </c>
      <c r="F3140" s="347">
        <f>IF(InpOverride!F3140="",F_Inputs!F3140,InpOverride!F3140)</f>
        <v>0</v>
      </c>
      <c r="G3140" s="347">
        <f>IF(InpOverride!G3140="",F_Inputs!G3140,InpOverride!G3140)</f>
        <v>0</v>
      </c>
      <c r="H3140" s="347">
        <f>IF(InpOverride!H3140="",F_Inputs!H3140,InpOverride!H3140)</f>
        <v>0</v>
      </c>
      <c r="I3140" s="347">
        <f>IF(InpOverride!I3140="",F_Inputs!I3140,InpOverride!I3140)</f>
        <v>0</v>
      </c>
      <c r="J3140" s="347">
        <f>IF(InpOverride!J3140="",F_Inputs!J3140,InpOverride!J3140)</f>
        <v>0</v>
      </c>
      <c r="K3140" s="347">
        <f>IF(InpOverride!K3140="",F_Inputs!K3140,InpOverride!K3140)</f>
        <v>0</v>
      </c>
      <c r="L3140" s="347">
        <f>IF(InpOverride!L3140="",F_Inputs!L3140,InpOverride!L3140)</f>
        <v>0</v>
      </c>
      <c r="M3140" s="347">
        <f>IF(InpOverride!M3140="",F_Inputs!M3140,InpOverride!M3140)</f>
        <v>0</v>
      </c>
    </row>
    <row r="3141" spans="1:13" x14ac:dyDescent="0.35">
      <c r="A3141" t="s">
        <v>149</v>
      </c>
      <c r="B3141" t="s">
        <v>379</v>
      </c>
      <c r="C3141" t="s">
        <v>380</v>
      </c>
      <c r="D3141" t="s">
        <v>170</v>
      </c>
      <c r="E3141" t="s">
        <v>292</v>
      </c>
      <c r="F3141" s="347">
        <f>IF(InpOverride!F3141="",F_Inputs!F3141,InpOverride!F3141)</f>
        <v>0</v>
      </c>
      <c r="G3141" s="347">
        <f>IF(InpOverride!G3141="",F_Inputs!G3141,InpOverride!G3141)</f>
        <v>0</v>
      </c>
      <c r="H3141" s="347">
        <f>IF(InpOverride!H3141="",F_Inputs!H3141,InpOverride!H3141)</f>
        <v>0</v>
      </c>
      <c r="I3141" s="347">
        <f>IF(InpOverride!I3141="",F_Inputs!I3141,InpOverride!I3141)</f>
        <v>0</v>
      </c>
      <c r="J3141" s="347">
        <f>IF(InpOverride!J3141="",F_Inputs!J3141,InpOverride!J3141)</f>
        <v>0</v>
      </c>
      <c r="K3141" s="347">
        <f>IF(InpOverride!K3141="",F_Inputs!K3141,InpOverride!K3141)</f>
        <v>0</v>
      </c>
      <c r="L3141" s="347">
        <f>IF(InpOverride!L3141="",F_Inputs!L3141,InpOverride!L3141)</f>
        <v>0</v>
      </c>
      <c r="M3141" s="347">
        <f>IF(InpOverride!M3141="",F_Inputs!M3141,InpOverride!M3141)</f>
        <v>0</v>
      </c>
    </row>
    <row r="3142" spans="1:13" x14ac:dyDescent="0.35">
      <c r="A3142" t="s">
        <v>149</v>
      </c>
      <c r="B3142" t="s">
        <v>381</v>
      </c>
      <c r="C3142" t="s">
        <v>382</v>
      </c>
      <c r="D3142" t="s">
        <v>188</v>
      </c>
      <c r="E3142" t="s">
        <v>292</v>
      </c>
      <c r="F3142" s="347">
        <f>IF(InpOverride!F3142="",F_Inputs!F3142,InpOverride!F3142)</f>
        <v>0</v>
      </c>
      <c r="G3142" s="347">
        <f>IF(InpOverride!G3142="",F_Inputs!G3142,InpOverride!G3142)</f>
        <v>0</v>
      </c>
      <c r="H3142" s="347">
        <f>IF(InpOverride!H3142="",F_Inputs!H3142,InpOverride!H3142)</f>
        <v>0</v>
      </c>
      <c r="I3142" s="347">
        <f>IF(InpOverride!I3142="",F_Inputs!I3142,InpOverride!I3142)</f>
        <v>0</v>
      </c>
      <c r="J3142" s="347">
        <f>IF(InpOverride!J3142="",F_Inputs!J3142,InpOverride!J3142)</f>
        <v>0</v>
      </c>
      <c r="K3142" s="347">
        <f>IF(InpOverride!K3142="",F_Inputs!K3142,InpOverride!K3142)</f>
        <v>0</v>
      </c>
      <c r="L3142" s="347">
        <f>IF(InpOverride!L3142="",F_Inputs!L3142,InpOverride!L3142)</f>
        <v>0</v>
      </c>
      <c r="M3142" s="347">
        <f>IF(InpOverride!M3142="",F_Inputs!M3142,InpOverride!M3142)</f>
        <v>0</v>
      </c>
    </row>
    <row r="3143" spans="1:13" x14ac:dyDescent="0.35">
      <c r="A3143" t="s">
        <v>149</v>
      </c>
      <c r="B3143" t="s">
        <v>383</v>
      </c>
      <c r="C3143" t="s">
        <v>384</v>
      </c>
      <c r="D3143" t="s">
        <v>385</v>
      </c>
      <c r="E3143" t="s">
        <v>292</v>
      </c>
      <c r="F3143" s="347">
        <f>IF(InpOverride!F3143="",F_Inputs!F3143,InpOverride!F3143)</f>
        <v>0</v>
      </c>
      <c r="G3143" s="347">
        <f>IF(InpOverride!G3143="",F_Inputs!G3143,InpOverride!G3143)</f>
        <v>0</v>
      </c>
      <c r="H3143" s="347">
        <f>IF(InpOverride!H3143="",F_Inputs!H3143,InpOverride!H3143)</f>
        <v>0</v>
      </c>
      <c r="I3143" s="347">
        <f>IF(InpOverride!I3143="",F_Inputs!I3143,InpOverride!I3143)</f>
        <v>81.89</v>
      </c>
      <c r="J3143" s="347">
        <f>IF(InpOverride!J3143="",F_Inputs!J3143,InpOverride!J3143)</f>
        <v>0</v>
      </c>
      <c r="K3143" s="347">
        <f>IF(InpOverride!K3143="",F_Inputs!K3143,InpOverride!K3143)</f>
        <v>0</v>
      </c>
      <c r="L3143" s="347">
        <f>IF(InpOverride!L3143="",F_Inputs!L3143,InpOverride!L3143)</f>
        <v>0</v>
      </c>
      <c r="M3143" s="347">
        <f>IF(InpOverride!M3143="",F_Inputs!M3143,InpOverride!M3143)</f>
        <v>0</v>
      </c>
    </row>
    <row r="3144" spans="1:13" x14ac:dyDescent="0.35">
      <c r="A3144" t="s">
        <v>149</v>
      </c>
      <c r="B3144" t="s">
        <v>386</v>
      </c>
      <c r="C3144" t="s">
        <v>387</v>
      </c>
      <c r="D3144" t="s">
        <v>189</v>
      </c>
      <c r="E3144" t="s">
        <v>292</v>
      </c>
      <c r="F3144" s="347">
        <f>IF(InpOverride!F3144="",F_Inputs!F3144,InpOverride!F3144)</f>
        <v>0</v>
      </c>
      <c r="G3144" s="347">
        <f>IF(InpOverride!G3144="",F_Inputs!G3144,InpOverride!G3144)</f>
        <v>0</v>
      </c>
      <c r="H3144" s="347">
        <f>IF(InpOverride!H3144="",F_Inputs!H3144,InpOverride!H3144)</f>
        <v>0</v>
      </c>
      <c r="I3144" s="347">
        <f>IF(InpOverride!I3144="",F_Inputs!I3144,InpOverride!I3144)</f>
        <v>0</v>
      </c>
      <c r="J3144" s="347">
        <f>IF(InpOverride!J3144="",F_Inputs!J3144,InpOverride!J3144)</f>
        <v>0</v>
      </c>
      <c r="K3144" s="347">
        <f>IF(InpOverride!K3144="",F_Inputs!K3144,InpOverride!K3144)</f>
        <v>0</v>
      </c>
      <c r="L3144" s="347">
        <f>IF(InpOverride!L3144="",F_Inputs!L3144,InpOverride!L3144)</f>
        <v>0</v>
      </c>
      <c r="M3144" s="347">
        <f>IF(InpOverride!M3144="",F_Inputs!M3144,InpOverride!M3144)</f>
        <v>0</v>
      </c>
    </row>
    <row r="3145" spans="1:13" x14ac:dyDescent="0.35">
      <c r="A3145" t="s">
        <v>149</v>
      </c>
      <c r="B3145" t="s">
        <v>388</v>
      </c>
      <c r="C3145" t="s">
        <v>389</v>
      </c>
      <c r="D3145" t="s">
        <v>205</v>
      </c>
      <c r="E3145" t="s">
        <v>292</v>
      </c>
      <c r="F3145" s="347">
        <f>IF(InpOverride!F3145="",F_Inputs!F3145,InpOverride!F3145)</f>
        <v>0</v>
      </c>
      <c r="G3145" s="347">
        <f>IF(InpOverride!G3145="",F_Inputs!G3145,InpOverride!G3145)</f>
        <v>0</v>
      </c>
      <c r="H3145" s="347">
        <f>IF(InpOverride!H3145="",F_Inputs!H3145,InpOverride!H3145)</f>
        <v>0</v>
      </c>
      <c r="I3145" s="347" t="str">
        <f>IF(InpOverride!I3145="",F_Inputs!I3145,InpOverride!I3145)</f>
        <v>Yes</v>
      </c>
      <c r="J3145" s="347">
        <f>IF(InpOverride!J3145="",F_Inputs!J3145,InpOverride!J3145)</f>
        <v>0</v>
      </c>
      <c r="K3145" s="347">
        <f>IF(InpOverride!K3145="",F_Inputs!K3145,InpOverride!K3145)</f>
        <v>0</v>
      </c>
      <c r="L3145" s="347">
        <f>IF(InpOverride!L3145="",F_Inputs!L3145,InpOverride!L3145)</f>
        <v>0</v>
      </c>
      <c r="M3145" s="347">
        <f>IF(InpOverride!M3145="",F_Inputs!M3145,InpOverride!M3145)</f>
        <v>0</v>
      </c>
    </row>
    <row r="3146" spans="1:13" x14ac:dyDescent="0.35">
      <c r="A3146" t="s">
        <v>149</v>
      </c>
      <c r="B3146" t="s">
        <v>390</v>
      </c>
      <c r="C3146" t="s">
        <v>391</v>
      </c>
      <c r="D3146" t="s">
        <v>176</v>
      </c>
      <c r="E3146" t="s">
        <v>292</v>
      </c>
      <c r="F3146" s="347">
        <f>IF(InpOverride!F3146="",F_Inputs!F3146,InpOverride!F3146)</f>
        <v>0</v>
      </c>
      <c r="G3146" s="347">
        <f>IF(InpOverride!G3146="",F_Inputs!G3146,InpOverride!G3146)</f>
        <v>0</v>
      </c>
      <c r="H3146" s="347">
        <f>IF(InpOverride!H3146="",F_Inputs!H3146,InpOverride!H3146)</f>
        <v>0</v>
      </c>
      <c r="I3146" s="347">
        <f>IF(InpOverride!I3146="",F_Inputs!I3146,InpOverride!I3146)</f>
        <v>5.8126679656255703E-2</v>
      </c>
      <c r="J3146" s="347">
        <f>IF(InpOverride!J3146="",F_Inputs!J3146,InpOverride!J3146)</f>
        <v>0</v>
      </c>
      <c r="K3146" s="347">
        <f>IF(InpOverride!K3146="",F_Inputs!K3146,InpOverride!K3146)</f>
        <v>0</v>
      </c>
      <c r="L3146" s="347">
        <f>IF(InpOverride!L3146="",F_Inputs!L3146,InpOverride!L3146)</f>
        <v>0</v>
      </c>
      <c r="M3146" s="347">
        <f>IF(InpOverride!M3146="",F_Inputs!M3146,InpOverride!M3146)</f>
        <v>0</v>
      </c>
    </row>
    <row r="3147" spans="1:13" x14ac:dyDescent="0.35">
      <c r="A3147" t="s">
        <v>149</v>
      </c>
      <c r="B3147" t="s">
        <v>392</v>
      </c>
      <c r="C3147" t="s">
        <v>393</v>
      </c>
      <c r="D3147" t="s">
        <v>205</v>
      </c>
      <c r="E3147" t="s">
        <v>292</v>
      </c>
      <c r="F3147" s="347">
        <f>IF(InpOverride!F3147="",F_Inputs!F3147,InpOverride!F3147)</f>
        <v>0</v>
      </c>
      <c r="G3147" s="347">
        <f>IF(InpOverride!G3147="",F_Inputs!G3147,InpOverride!G3147)</f>
        <v>0</v>
      </c>
      <c r="H3147" s="347">
        <f>IF(InpOverride!H3147="",F_Inputs!H3147,InpOverride!H3147)</f>
        <v>0</v>
      </c>
      <c r="I3147" s="347" t="str">
        <f>IF(InpOverride!I3147="",F_Inputs!I3147,InpOverride!I3147)</f>
        <v>No</v>
      </c>
      <c r="J3147" s="347">
        <f>IF(InpOverride!J3147="",F_Inputs!J3147,InpOverride!J3147)</f>
        <v>0</v>
      </c>
      <c r="K3147" s="347">
        <f>IF(InpOverride!K3147="",F_Inputs!K3147,InpOverride!K3147)</f>
        <v>0</v>
      </c>
      <c r="L3147" s="347">
        <f>IF(InpOverride!L3147="",F_Inputs!L3147,InpOverride!L3147)</f>
        <v>0</v>
      </c>
      <c r="M3147" s="347">
        <f>IF(InpOverride!M3147="",F_Inputs!M3147,InpOverride!M3147)</f>
        <v>0</v>
      </c>
    </row>
    <row r="3148" spans="1:13" x14ac:dyDescent="0.35">
      <c r="A3148" t="s">
        <v>149</v>
      </c>
      <c r="B3148" t="s">
        <v>394</v>
      </c>
      <c r="C3148" t="s">
        <v>395</v>
      </c>
      <c r="D3148" t="s">
        <v>188</v>
      </c>
      <c r="E3148" t="s">
        <v>292</v>
      </c>
      <c r="F3148" s="347">
        <f>IF(InpOverride!F3148="",F_Inputs!F3148,InpOverride!F3148)</f>
        <v>0</v>
      </c>
      <c r="G3148" s="347">
        <f>IF(InpOverride!G3148="",F_Inputs!G3148,InpOverride!G3148)</f>
        <v>0</v>
      </c>
      <c r="H3148" s="347">
        <f>IF(InpOverride!H3148="",F_Inputs!H3148,InpOverride!H3148)</f>
        <v>0</v>
      </c>
      <c r="I3148" s="347">
        <f>IF(InpOverride!I3148="",F_Inputs!I3148,InpOverride!I3148)</f>
        <v>53.573615606683603</v>
      </c>
      <c r="J3148" s="347">
        <f>IF(InpOverride!J3148="",F_Inputs!J3148,InpOverride!J3148)</f>
        <v>0</v>
      </c>
      <c r="K3148" s="347">
        <f>IF(InpOverride!K3148="",F_Inputs!K3148,InpOverride!K3148)</f>
        <v>0</v>
      </c>
      <c r="L3148" s="347">
        <f>IF(InpOverride!L3148="",F_Inputs!L3148,InpOverride!L3148)</f>
        <v>0</v>
      </c>
      <c r="M3148" s="347">
        <f>IF(InpOverride!M3148="",F_Inputs!M3148,InpOverride!M3148)</f>
        <v>0</v>
      </c>
    </row>
    <row r="3149" spans="1:13" x14ac:dyDescent="0.35">
      <c r="A3149" t="s">
        <v>149</v>
      </c>
      <c r="B3149" t="s">
        <v>396</v>
      </c>
      <c r="C3149" t="s">
        <v>397</v>
      </c>
      <c r="D3149" t="s">
        <v>205</v>
      </c>
      <c r="E3149" t="s">
        <v>292</v>
      </c>
      <c r="F3149" s="347">
        <f>IF(InpOverride!F3149="",F_Inputs!F3149,InpOverride!F3149)</f>
        <v>0</v>
      </c>
      <c r="G3149" s="347">
        <f>IF(InpOverride!G3149="",F_Inputs!G3149,InpOverride!G3149)</f>
        <v>0</v>
      </c>
      <c r="H3149" s="347">
        <f>IF(InpOverride!H3149="",F_Inputs!H3149,InpOverride!H3149)</f>
        <v>0</v>
      </c>
      <c r="I3149" s="347" t="str">
        <f>IF(InpOverride!I3149="",F_Inputs!I3149,InpOverride!I3149)</f>
        <v>Yes</v>
      </c>
      <c r="J3149" s="347">
        <f>IF(InpOverride!J3149="",F_Inputs!J3149,InpOverride!J3149)</f>
        <v>0</v>
      </c>
      <c r="K3149" s="347">
        <f>IF(InpOverride!K3149="",F_Inputs!K3149,InpOverride!K3149)</f>
        <v>0</v>
      </c>
      <c r="L3149" s="347">
        <f>IF(InpOverride!L3149="",F_Inputs!L3149,InpOverride!L3149)</f>
        <v>0</v>
      </c>
      <c r="M3149" s="347">
        <f>IF(InpOverride!M3149="",F_Inputs!M3149,InpOverride!M3149)</f>
        <v>0</v>
      </c>
    </row>
    <row r="3150" spans="1:13" x14ac:dyDescent="0.35">
      <c r="A3150" t="s">
        <v>149</v>
      </c>
      <c r="B3150" t="s">
        <v>398</v>
      </c>
      <c r="C3150" t="s">
        <v>399</v>
      </c>
      <c r="D3150" t="s">
        <v>188</v>
      </c>
      <c r="E3150" t="s">
        <v>292</v>
      </c>
      <c r="F3150" s="347">
        <f>IF(InpOverride!F3150="",F_Inputs!F3150,InpOverride!F3150)</f>
        <v>0</v>
      </c>
      <c r="G3150" s="347">
        <f>IF(InpOverride!G3150="",F_Inputs!G3150,InpOverride!G3150)</f>
        <v>0</v>
      </c>
      <c r="H3150" s="347">
        <f>IF(InpOverride!H3150="",F_Inputs!H3150,InpOverride!H3150)</f>
        <v>0</v>
      </c>
      <c r="I3150" s="347">
        <f>IF(InpOverride!I3150="",F_Inputs!I3150,InpOverride!I3150)</f>
        <v>21.511678768261699</v>
      </c>
      <c r="J3150" s="347">
        <f>IF(InpOverride!J3150="",F_Inputs!J3150,InpOverride!J3150)</f>
        <v>0</v>
      </c>
      <c r="K3150" s="347">
        <f>IF(InpOverride!K3150="",F_Inputs!K3150,InpOverride!K3150)</f>
        <v>0</v>
      </c>
      <c r="L3150" s="347">
        <f>IF(InpOverride!L3150="",F_Inputs!L3150,InpOverride!L3150)</f>
        <v>0</v>
      </c>
      <c r="M3150" s="347">
        <f>IF(InpOverride!M3150="",F_Inputs!M3150,InpOverride!M3150)</f>
        <v>0</v>
      </c>
    </row>
    <row r="3151" spans="1:13" x14ac:dyDescent="0.35">
      <c r="A3151" t="s">
        <v>149</v>
      </c>
      <c r="B3151" t="s">
        <v>400</v>
      </c>
      <c r="C3151" t="s">
        <v>401</v>
      </c>
      <c r="D3151" t="s">
        <v>205</v>
      </c>
      <c r="E3151" t="s">
        <v>292</v>
      </c>
      <c r="F3151" s="347">
        <f>IF(InpOverride!F3151="",F_Inputs!F3151,InpOverride!F3151)</f>
        <v>0</v>
      </c>
      <c r="G3151" s="347">
        <f>IF(InpOverride!G3151="",F_Inputs!G3151,InpOverride!G3151)</f>
        <v>0</v>
      </c>
      <c r="H3151" s="347">
        <f>IF(InpOverride!H3151="",F_Inputs!H3151,InpOverride!H3151)</f>
        <v>0</v>
      </c>
      <c r="I3151" s="347" t="str">
        <f>IF(InpOverride!I3151="",F_Inputs!I3151,InpOverride!I3151)</f>
        <v>Yes</v>
      </c>
      <c r="J3151" s="347">
        <f>IF(InpOverride!J3151="",F_Inputs!J3151,InpOverride!J3151)</f>
        <v>0</v>
      </c>
      <c r="K3151" s="347">
        <f>IF(InpOverride!K3151="",F_Inputs!K3151,InpOverride!K3151)</f>
        <v>0</v>
      </c>
      <c r="L3151" s="347">
        <f>IF(InpOverride!L3151="",F_Inputs!L3151,InpOverride!L3151)</f>
        <v>0</v>
      </c>
      <c r="M3151" s="347">
        <f>IF(InpOverride!M3151="",F_Inputs!M3151,InpOverride!M3151)</f>
        <v>0</v>
      </c>
    </row>
    <row r="3152" spans="1:13" x14ac:dyDescent="0.35">
      <c r="A3152" t="s">
        <v>149</v>
      </c>
      <c r="B3152" t="s">
        <v>402</v>
      </c>
      <c r="C3152" t="s">
        <v>403</v>
      </c>
      <c r="D3152" t="s">
        <v>189</v>
      </c>
      <c r="E3152" t="s">
        <v>292</v>
      </c>
      <c r="F3152" s="347">
        <f>IF(InpOverride!F3152="",F_Inputs!F3152,InpOverride!F3152)</f>
        <v>0</v>
      </c>
      <c r="G3152" s="347">
        <f>IF(InpOverride!G3152="",F_Inputs!G3152,InpOverride!G3152)</f>
        <v>0</v>
      </c>
      <c r="H3152" s="347">
        <f>IF(InpOverride!H3152="",F_Inputs!H3152,InpOverride!H3152)</f>
        <v>0</v>
      </c>
      <c r="I3152" s="347">
        <f>IF(InpOverride!I3152="",F_Inputs!I3152,InpOverride!I3152)</f>
        <v>0</v>
      </c>
      <c r="J3152" s="347">
        <f>IF(InpOverride!J3152="",F_Inputs!J3152,InpOverride!J3152)</f>
        <v>0</v>
      </c>
      <c r="K3152" s="347">
        <f>IF(InpOverride!K3152="",F_Inputs!K3152,InpOverride!K3152)</f>
        <v>0</v>
      </c>
      <c r="L3152" s="347">
        <f>IF(InpOverride!L3152="",F_Inputs!L3152,InpOverride!L3152)</f>
        <v>0</v>
      </c>
      <c r="M3152" s="347">
        <f>IF(InpOverride!M3152="",F_Inputs!M3152,InpOverride!M3152)</f>
        <v>0</v>
      </c>
    </row>
    <row r="3153" spans="1:13" x14ac:dyDescent="0.35">
      <c r="A3153" t="s">
        <v>149</v>
      </c>
      <c r="B3153" t="s">
        <v>404</v>
      </c>
      <c r="C3153" t="s">
        <v>405</v>
      </c>
      <c r="D3153" t="s">
        <v>205</v>
      </c>
      <c r="E3153" t="s">
        <v>292</v>
      </c>
      <c r="F3153" s="347">
        <f>IF(InpOverride!F3153="",F_Inputs!F3153,InpOverride!F3153)</f>
        <v>0</v>
      </c>
      <c r="G3153" s="347">
        <f>IF(InpOverride!G3153="",F_Inputs!G3153,InpOverride!G3153)</f>
        <v>0</v>
      </c>
      <c r="H3153" s="347">
        <f>IF(InpOverride!H3153="",F_Inputs!H3153,InpOverride!H3153)</f>
        <v>0</v>
      </c>
      <c r="I3153" s="347">
        <f>IF(InpOverride!I3153="",F_Inputs!I3153,InpOverride!I3153)</f>
        <v>0</v>
      </c>
      <c r="J3153" s="347">
        <f>IF(InpOverride!J3153="",F_Inputs!J3153,InpOverride!J3153)</f>
        <v>0</v>
      </c>
      <c r="K3153" s="347">
        <f>IF(InpOverride!K3153="",F_Inputs!K3153,InpOverride!K3153)</f>
        <v>0</v>
      </c>
      <c r="L3153" s="347">
        <f>IF(InpOverride!L3153="",F_Inputs!L3153,InpOverride!L3153)</f>
        <v>0</v>
      </c>
      <c r="M3153" s="347">
        <f>IF(InpOverride!M3153="",F_Inputs!M3153,InpOverride!M3153)</f>
        <v>0</v>
      </c>
    </row>
    <row r="3154" spans="1:13" x14ac:dyDescent="0.35">
      <c r="A3154" t="s">
        <v>149</v>
      </c>
      <c r="B3154" t="s">
        <v>406</v>
      </c>
      <c r="C3154" t="s">
        <v>407</v>
      </c>
      <c r="D3154" t="s">
        <v>188</v>
      </c>
      <c r="E3154" t="s">
        <v>292</v>
      </c>
      <c r="F3154" s="347">
        <f>IF(InpOverride!F3154="",F_Inputs!F3154,InpOverride!F3154)</f>
        <v>0</v>
      </c>
      <c r="G3154" s="347">
        <f>IF(InpOverride!G3154="",F_Inputs!G3154,InpOverride!G3154)</f>
        <v>0</v>
      </c>
      <c r="H3154" s="347">
        <f>IF(InpOverride!H3154="",F_Inputs!H3154,InpOverride!H3154)</f>
        <v>0</v>
      </c>
      <c r="I3154" s="347">
        <f>IF(InpOverride!I3154="",F_Inputs!I3154,InpOverride!I3154)</f>
        <v>46.153846153846203</v>
      </c>
      <c r="J3154" s="347">
        <f>IF(InpOverride!J3154="",F_Inputs!J3154,InpOverride!J3154)</f>
        <v>0</v>
      </c>
      <c r="K3154" s="347">
        <f>IF(InpOverride!K3154="",F_Inputs!K3154,InpOverride!K3154)</f>
        <v>0</v>
      </c>
      <c r="L3154" s="347">
        <f>IF(InpOverride!L3154="",F_Inputs!L3154,InpOverride!L3154)</f>
        <v>0</v>
      </c>
      <c r="M3154" s="347">
        <f>IF(InpOverride!M3154="",F_Inputs!M3154,InpOverride!M3154)</f>
        <v>0</v>
      </c>
    </row>
    <row r="3155" spans="1:13" x14ac:dyDescent="0.35">
      <c r="A3155" t="s">
        <v>149</v>
      </c>
      <c r="B3155" t="s">
        <v>408</v>
      </c>
      <c r="C3155" s="327" t="s">
        <v>409</v>
      </c>
      <c r="D3155" t="s">
        <v>182</v>
      </c>
      <c r="E3155" t="s">
        <v>292</v>
      </c>
      <c r="F3155" s="347">
        <f>IF(InpOverride!F3155="",F_Inputs!F3155,InpOverride!F3155)</f>
        <v>8490.91</v>
      </c>
      <c r="G3155" s="347">
        <f>IF(InpOverride!G3155="",F_Inputs!G3155,InpOverride!G3155)</f>
        <v>8529.8700000000008</v>
      </c>
      <c r="H3155" s="347">
        <f>IF(InpOverride!H3155="",F_Inputs!H3155,InpOverride!H3155)</f>
        <v>8579.5</v>
      </c>
      <c r="I3155" s="347">
        <f>IF(InpOverride!I3155="",F_Inputs!I3155,InpOverride!I3155)</f>
        <v>8622.1</v>
      </c>
      <c r="J3155" s="347">
        <f>IF(InpOverride!J3155="",F_Inputs!J3155,InpOverride!J3155)</f>
        <v>0</v>
      </c>
      <c r="K3155" s="347">
        <f>IF(InpOverride!K3155="",F_Inputs!K3155,InpOverride!K3155)</f>
        <v>0</v>
      </c>
      <c r="L3155" s="347">
        <f>IF(InpOverride!L3155="",F_Inputs!L3155,InpOverride!L3155)</f>
        <v>0</v>
      </c>
      <c r="M3155" s="347">
        <f>IF(InpOverride!M3155="",F_Inputs!M3155,InpOverride!M3155)</f>
        <v>0</v>
      </c>
    </row>
    <row r="3156" spans="1:13" x14ac:dyDescent="0.35">
      <c r="A3156" t="s">
        <v>149</v>
      </c>
      <c r="B3156" t="s">
        <v>410</v>
      </c>
      <c r="C3156" s="327" t="s">
        <v>411</v>
      </c>
      <c r="D3156" t="s">
        <v>188</v>
      </c>
      <c r="E3156" t="s">
        <v>292</v>
      </c>
      <c r="F3156" s="347">
        <f>IF(InpOverride!F3156="",F_Inputs!F3156,InpOverride!F3156)</f>
        <v>0</v>
      </c>
      <c r="G3156" s="347">
        <f>IF(InpOverride!G3156="",F_Inputs!G3156,InpOverride!G3156)</f>
        <v>0</v>
      </c>
      <c r="H3156" s="347">
        <f>IF(InpOverride!H3156="",F_Inputs!H3156,InpOverride!H3156)</f>
        <v>0</v>
      </c>
      <c r="I3156" s="347">
        <f>IF(InpOverride!I3156="",F_Inputs!I3156,InpOverride!I3156)</f>
        <v>523</v>
      </c>
      <c r="J3156" s="347">
        <f>IF(InpOverride!J3156="",F_Inputs!J3156,InpOverride!J3156)</f>
        <v>0</v>
      </c>
      <c r="K3156" s="347">
        <f>IF(InpOverride!K3156="",F_Inputs!K3156,InpOverride!K3156)</f>
        <v>0</v>
      </c>
      <c r="L3156" s="347">
        <f>IF(InpOverride!L3156="",F_Inputs!L3156,InpOverride!L3156)</f>
        <v>0</v>
      </c>
      <c r="M3156" s="347">
        <f>IF(InpOverride!M3156="",F_Inputs!M3156,InpOverride!M3156)</f>
        <v>0</v>
      </c>
    </row>
    <row r="3157" spans="1:13" x14ac:dyDescent="0.35">
      <c r="A3157" t="s">
        <v>149</v>
      </c>
      <c r="B3157" t="s">
        <v>412</v>
      </c>
      <c r="C3157" t="s">
        <v>413</v>
      </c>
      <c r="D3157" t="s">
        <v>188</v>
      </c>
      <c r="E3157" t="s">
        <v>292</v>
      </c>
      <c r="F3157" s="347">
        <f>IF(InpOverride!F3157="",F_Inputs!F3157,InpOverride!F3157)</f>
        <v>0</v>
      </c>
      <c r="G3157" s="347">
        <f>IF(InpOverride!G3157="",F_Inputs!G3157,InpOverride!G3157)</f>
        <v>0</v>
      </c>
      <c r="H3157" s="347">
        <f>IF(InpOverride!H3157="",F_Inputs!H3157,InpOverride!H3157)</f>
        <v>0</v>
      </c>
      <c r="I3157" s="347">
        <f>IF(InpOverride!I3157="",F_Inputs!I3157,InpOverride!I3157)</f>
        <v>60.658076338710998</v>
      </c>
      <c r="J3157" s="347">
        <f>IF(InpOverride!J3157="",F_Inputs!J3157,InpOverride!J3157)</f>
        <v>0</v>
      </c>
      <c r="K3157" s="347">
        <f>IF(InpOverride!K3157="",F_Inputs!K3157,InpOverride!K3157)</f>
        <v>0</v>
      </c>
      <c r="L3157" s="347">
        <f>IF(InpOverride!L3157="",F_Inputs!L3157,InpOverride!L3157)</f>
        <v>0</v>
      </c>
      <c r="M3157" s="347">
        <f>IF(InpOverride!M3157="",F_Inputs!M3157,InpOverride!M3157)</f>
        <v>0</v>
      </c>
    </row>
    <row r="3158" spans="1:13" x14ac:dyDescent="0.35">
      <c r="A3158" t="s">
        <v>149</v>
      </c>
      <c r="B3158" t="s">
        <v>414</v>
      </c>
      <c r="C3158" t="s">
        <v>415</v>
      </c>
      <c r="D3158" t="s">
        <v>188</v>
      </c>
      <c r="E3158" t="s">
        <v>292</v>
      </c>
      <c r="F3158" s="347">
        <f>IF(InpOverride!F3158="",F_Inputs!F3158,InpOverride!F3158)</f>
        <v>0</v>
      </c>
      <c r="G3158" s="347">
        <f>IF(InpOverride!G3158="",F_Inputs!G3158,InpOverride!G3158)</f>
        <v>0</v>
      </c>
      <c r="H3158" s="347">
        <f>IF(InpOverride!H3158="",F_Inputs!H3158,InpOverride!H3158)</f>
        <v>0</v>
      </c>
      <c r="I3158" s="347">
        <f>IF(InpOverride!I3158="",F_Inputs!I3158,InpOverride!I3158)</f>
        <v>598</v>
      </c>
      <c r="J3158" s="347">
        <f>IF(InpOverride!J3158="",F_Inputs!J3158,InpOverride!J3158)</f>
        <v>0</v>
      </c>
      <c r="K3158" s="347">
        <f>IF(InpOverride!K3158="",F_Inputs!K3158,InpOverride!K3158)</f>
        <v>0</v>
      </c>
      <c r="L3158" s="347">
        <f>IF(InpOverride!L3158="",F_Inputs!L3158,InpOverride!L3158)</f>
        <v>0</v>
      </c>
      <c r="M3158" s="347">
        <f>IF(InpOverride!M3158="",F_Inputs!M3158,InpOverride!M3158)</f>
        <v>0</v>
      </c>
    </row>
    <row r="3159" spans="1:13" x14ac:dyDescent="0.35">
      <c r="A3159" t="s">
        <v>149</v>
      </c>
      <c r="B3159" t="s">
        <v>416</v>
      </c>
      <c r="C3159" t="s">
        <v>417</v>
      </c>
      <c r="D3159" t="s">
        <v>188</v>
      </c>
      <c r="E3159" t="s">
        <v>292</v>
      </c>
      <c r="F3159" s="347">
        <f>IF(InpOverride!F3159="",F_Inputs!F3159,InpOverride!F3159)</f>
        <v>0</v>
      </c>
      <c r="G3159" s="347">
        <f>IF(InpOverride!G3159="",F_Inputs!G3159,InpOverride!G3159)</f>
        <v>0</v>
      </c>
      <c r="H3159" s="347">
        <f>IF(InpOverride!H3159="",F_Inputs!H3159,InpOverride!H3159)</f>
        <v>0</v>
      </c>
      <c r="I3159" s="347">
        <f>IF(InpOverride!I3159="",F_Inputs!I3159,InpOverride!I3159)</f>
        <v>69.356653251528101</v>
      </c>
      <c r="J3159" s="347">
        <f>IF(InpOverride!J3159="",F_Inputs!J3159,InpOverride!J3159)</f>
        <v>0</v>
      </c>
      <c r="K3159" s="347">
        <f>IF(InpOverride!K3159="",F_Inputs!K3159,InpOverride!K3159)</f>
        <v>0</v>
      </c>
      <c r="L3159" s="347">
        <f>IF(InpOverride!L3159="",F_Inputs!L3159,InpOverride!L3159)</f>
        <v>0</v>
      </c>
      <c r="M3159" s="347">
        <f>IF(InpOverride!M3159="",F_Inputs!M3159,InpOverride!M3159)</f>
        <v>0</v>
      </c>
    </row>
    <row r="3160" spans="1:13" x14ac:dyDescent="0.35">
      <c r="A3160" t="s">
        <v>149</v>
      </c>
      <c r="B3160" t="s">
        <v>418</v>
      </c>
      <c r="C3160" t="s">
        <v>419</v>
      </c>
      <c r="D3160" t="s">
        <v>188</v>
      </c>
      <c r="E3160" t="s">
        <v>292</v>
      </c>
      <c r="F3160" s="347">
        <f>IF(InpOverride!F3160="",F_Inputs!F3160,InpOverride!F3160)</f>
        <v>0</v>
      </c>
      <c r="G3160" s="347">
        <f>IF(InpOverride!G3160="",F_Inputs!G3160,InpOverride!G3160)</f>
        <v>0</v>
      </c>
      <c r="H3160" s="347">
        <f>IF(InpOverride!H3160="",F_Inputs!H3160,InpOverride!H3160)</f>
        <v>0</v>
      </c>
      <c r="I3160" s="347">
        <f>IF(InpOverride!I3160="",F_Inputs!I3160,InpOverride!I3160)</f>
        <v>1121</v>
      </c>
      <c r="J3160" s="347">
        <f>IF(InpOverride!J3160="",F_Inputs!J3160,InpOverride!J3160)</f>
        <v>0</v>
      </c>
      <c r="K3160" s="347">
        <f>IF(InpOverride!K3160="",F_Inputs!K3160,InpOverride!K3160)</f>
        <v>0</v>
      </c>
      <c r="L3160" s="347">
        <f>IF(InpOverride!L3160="",F_Inputs!L3160,InpOverride!L3160)</f>
        <v>0</v>
      </c>
      <c r="M3160" s="347">
        <f>IF(InpOverride!M3160="",F_Inputs!M3160,InpOverride!M3160)</f>
        <v>0</v>
      </c>
    </row>
    <row r="3161" spans="1:13" x14ac:dyDescent="0.35">
      <c r="A3161" t="s">
        <v>149</v>
      </c>
      <c r="B3161" t="s">
        <v>420</v>
      </c>
      <c r="C3161" t="s">
        <v>421</v>
      </c>
      <c r="D3161">
        <v>0</v>
      </c>
      <c r="E3161" t="s">
        <v>292</v>
      </c>
      <c r="F3161" s="347">
        <f>IF(InpOverride!F3161="",F_Inputs!F3161,InpOverride!F3161)</f>
        <v>0</v>
      </c>
      <c r="G3161" s="347">
        <f>IF(InpOverride!G3161="",F_Inputs!G3161,InpOverride!G3161)</f>
        <v>0</v>
      </c>
      <c r="H3161" s="347">
        <f>IF(InpOverride!H3161="",F_Inputs!H3161,InpOverride!H3161)</f>
        <v>0</v>
      </c>
      <c r="I3161" s="347">
        <f>IF(InpOverride!I3161="",F_Inputs!I3161,InpOverride!I3161)</f>
        <v>1677.2190000000001</v>
      </c>
      <c r="J3161" s="347">
        <f>IF(InpOverride!J3161="",F_Inputs!J3161,InpOverride!J3161)</f>
        <v>0</v>
      </c>
      <c r="K3161" s="347">
        <f>IF(InpOverride!K3161="",F_Inputs!K3161,InpOverride!K3161)</f>
        <v>0</v>
      </c>
      <c r="L3161" s="347">
        <f>IF(InpOverride!L3161="",F_Inputs!L3161,InpOverride!L3161)</f>
        <v>0</v>
      </c>
      <c r="M3161" s="347">
        <f>IF(InpOverride!M3161="",F_Inputs!M3161,InpOverride!M3161)</f>
        <v>0</v>
      </c>
    </row>
    <row r="3162" spans="1:13" x14ac:dyDescent="0.35">
      <c r="A3162" t="s">
        <v>149</v>
      </c>
      <c r="B3162" t="s">
        <v>422</v>
      </c>
      <c r="C3162" t="s">
        <v>423</v>
      </c>
      <c r="D3162" t="s">
        <v>424</v>
      </c>
      <c r="E3162" t="s">
        <v>292</v>
      </c>
      <c r="F3162" s="347">
        <f>IF(InpOverride!F3162="",F_Inputs!F3162,InpOverride!F3162)</f>
        <v>0</v>
      </c>
      <c r="G3162" s="347">
        <f>IF(InpOverride!G3162="",F_Inputs!G3162,InpOverride!G3162)</f>
        <v>0</v>
      </c>
      <c r="H3162" s="347">
        <f>IF(InpOverride!H3162="",F_Inputs!H3162,InpOverride!H3162)</f>
        <v>0</v>
      </c>
      <c r="I3162" s="347">
        <f>IF(InpOverride!I3162="",F_Inputs!I3162,InpOverride!I3162)</f>
        <v>253.958</v>
      </c>
      <c r="J3162" s="347">
        <f>IF(InpOverride!J3162="",F_Inputs!J3162,InpOverride!J3162)</f>
        <v>0</v>
      </c>
      <c r="K3162" s="347">
        <f>IF(InpOverride!K3162="",F_Inputs!K3162,InpOverride!K3162)</f>
        <v>0</v>
      </c>
      <c r="L3162" s="347">
        <f>IF(InpOverride!L3162="",F_Inputs!L3162,InpOverride!L3162)</f>
        <v>0</v>
      </c>
      <c r="M3162" s="347">
        <f>IF(InpOverride!M3162="",F_Inputs!M3162,InpOverride!M3162)</f>
        <v>0</v>
      </c>
    </row>
    <row r="3163" spans="1:13" x14ac:dyDescent="0.35">
      <c r="A3163" t="s">
        <v>149</v>
      </c>
      <c r="B3163" t="s">
        <v>425</v>
      </c>
      <c r="C3163" t="s">
        <v>426</v>
      </c>
      <c r="D3163" t="s">
        <v>427</v>
      </c>
      <c r="E3163" t="s">
        <v>292</v>
      </c>
      <c r="F3163" s="347">
        <f>IF(InpOverride!F3163="",F_Inputs!F3163,InpOverride!F3163)</f>
        <v>130.82474226804101</v>
      </c>
      <c r="G3163" s="347">
        <f>IF(InpOverride!G3163="",F_Inputs!G3163,InpOverride!G3163)</f>
        <v>134.58932726322701</v>
      </c>
      <c r="H3163" s="347">
        <f>IF(InpOverride!H3163="",F_Inputs!H3163,InpOverride!H3163)</f>
        <v>128.36121278274399</v>
      </c>
      <c r="I3163" s="347">
        <f>IF(InpOverride!I3163="",F_Inputs!I3163,InpOverride!I3163)</f>
        <v>151.41612395280518</v>
      </c>
      <c r="J3163" s="347">
        <f>IF(InpOverride!J3163="",F_Inputs!J3163,InpOverride!J3163)</f>
        <v>0</v>
      </c>
      <c r="K3163" s="347">
        <f>IF(InpOverride!K3163="",F_Inputs!K3163,InpOverride!K3163)</f>
        <v>0</v>
      </c>
      <c r="L3163" s="347">
        <f>IF(InpOverride!L3163="",F_Inputs!L3163,InpOverride!L3163)</f>
        <v>0</v>
      </c>
      <c r="M3163" s="347">
        <f>IF(InpOverride!M3163="",F_Inputs!M3163,InpOverride!M3163)</f>
        <v>0</v>
      </c>
    </row>
    <row r="3164" spans="1:13" x14ac:dyDescent="0.35">
      <c r="A3164" t="s">
        <v>149</v>
      </c>
      <c r="B3164" t="s">
        <v>428</v>
      </c>
      <c r="C3164" t="s">
        <v>429</v>
      </c>
      <c r="D3164" t="s">
        <v>424</v>
      </c>
      <c r="E3164" t="s">
        <v>292</v>
      </c>
      <c r="F3164" s="347">
        <f>IF(InpOverride!F3164="",F_Inputs!F3164,InpOverride!F3164)</f>
        <v>86.6</v>
      </c>
      <c r="G3164" s="347">
        <f>IF(InpOverride!G3164="",F_Inputs!G3164,InpOverride!G3164)</f>
        <v>84.8</v>
      </c>
      <c r="H3164" s="347">
        <f>IF(InpOverride!H3164="",F_Inputs!H3164,InpOverride!H3164)</f>
        <v>79</v>
      </c>
      <c r="I3164" s="347">
        <f>IF(InpOverride!I3164="",F_Inputs!I3164,InpOverride!I3164)</f>
        <v>78</v>
      </c>
      <c r="J3164" s="347">
        <f>IF(InpOverride!J3164="",F_Inputs!J3164,InpOverride!J3164)</f>
        <v>0</v>
      </c>
      <c r="K3164" s="347">
        <f>IF(InpOverride!K3164="",F_Inputs!K3164,InpOverride!K3164)</f>
        <v>0</v>
      </c>
      <c r="L3164" s="347">
        <f>IF(InpOverride!L3164="",F_Inputs!L3164,InpOverride!L3164)</f>
        <v>0</v>
      </c>
      <c r="M3164" s="347">
        <f>IF(InpOverride!M3164="",F_Inputs!M3164,InpOverride!M3164)</f>
        <v>0</v>
      </c>
    </row>
    <row r="3165" spans="1:13" x14ac:dyDescent="0.35">
      <c r="A3165" t="s">
        <v>149</v>
      </c>
      <c r="B3165" t="s">
        <v>430</v>
      </c>
      <c r="C3165" t="s">
        <v>431</v>
      </c>
      <c r="D3165" t="s">
        <v>424</v>
      </c>
      <c r="E3165" t="s">
        <v>292</v>
      </c>
      <c r="F3165" s="347">
        <f>IF(InpOverride!F3165="",F_Inputs!F3165,InpOverride!F3165)</f>
        <v>0</v>
      </c>
      <c r="G3165" s="347">
        <f>IF(InpOverride!G3165="",F_Inputs!G3165,InpOverride!G3165)</f>
        <v>0</v>
      </c>
      <c r="H3165" s="347">
        <f>IF(InpOverride!H3165="",F_Inputs!H3165,InpOverride!H3165)</f>
        <v>0</v>
      </c>
      <c r="I3165" s="347">
        <f>IF(InpOverride!I3165="",F_Inputs!I3165,InpOverride!I3165)</f>
        <v>83.5</v>
      </c>
      <c r="J3165" s="347">
        <f>IF(InpOverride!J3165="",F_Inputs!J3165,InpOverride!J3165)</f>
        <v>0</v>
      </c>
      <c r="K3165" s="347">
        <f>IF(InpOverride!K3165="",F_Inputs!K3165,InpOverride!K3165)</f>
        <v>0</v>
      </c>
      <c r="L3165" s="347">
        <f>IF(InpOverride!L3165="",F_Inputs!L3165,InpOverride!L3165)</f>
        <v>0</v>
      </c>
      <c r="M3165" s="347">
        <f>IF(InpOverride!M3165="",F_Inputs!M3165,InpOverride!M3165)</f>
        <v>0</v>
      </c>
    </row>
    <row r="3166" spans="1:13" x14ac:dyDescent="0.35">
      <c r="A3166" t="s">
        <v>149</v>
      </c>
      <c r="B3166" t="s">
        <v>432</v>
      </c>
      <c r="C3166" t="s">
        <v>433</v>
      </c>
      <c r="D3166" t="s">
        <v>424</v>
      </c>
      <c r="E3166" t="s">
        <v>292</v>
      </c>
      <c r="F3166" s="347">
        <f>IF(InpOverride!F3166="",F_Inputs!F3166,InpOverride!F3166)</f>
        <v>0</v>
      </c>
      <c r="G3166" s="347">
        <f>IF(InpOverride!G3166="",F_Inputs!G3166,InpOverride!G3166)</f>
        <v>0</v>
      </c>
      <c r="H3166" s="347">
        <f>IF(InpOverride!H3166="",F_Inputs!H3166,InpOverride!H3166)</f>
        <v>0</v>
      </c>
      <c r="I3166" s="347">
        <f>IF(InpOverride!I3166="",F_Inputs!I3166,InpOverride!I3166)</f>
        <v>80.599999999999994</v>
      </c>
      <c r="J3166" s="347">
        <f>IF(InpOverride!J3166="",F_Inputs!J3166,InpOverride!J3166)</f>
        <v>0</v>
      </c>
      <c r="K3166" s="347">
        <f>IF(InpOverride!K3166="",F_Inputs!K3166,InpOverride!K3166)</f>
        <v>0</v>
      </c>
      <c r="L3166" s="347">
        <f>IF(InpOverride!L3166="",F_Inputs!L3166,InpOverride!L3166)</f>
        <v>0</v>
      </c>
      <c r="M3166" s="347">
        <f>IF(InpOverride!M3166="",F_Inputs!M3166,InpOverride!M3166)</f>
        <v>0</v>
      </c>
    </row>
    <row r="3167" spans="1:13" x14ac:dyDescent="0.35">
      <c r="A3167" t="s">
        <v>149</v>
      </c>
      <c r="B3167" t="s">
        <v>434</v>
      </c>
      <c r="C3167" t="s">
        <v>435</v>
      </c>
      <c r="D3167" t="s">
        <v>427</v>
      </c>
      <c r="E3167" t="s">
        <v>292</v>
      </c>
      <c r="F3167" s="347">
        <f>IF(InpOverride!F3167="",F_Inputs!F3167,InpOverride!F3167)</f>
        <v>0</v>
      </c>
      <c r="G3167" s="347">
        <f>IF(InpOverride!G3167="",F_Inputs!G3167,InpOverride!G3167)</f>
        <v>0</v>
      </c>
      <c r="H3167" s="347">
        <f>IF(InpOverride!H3167="",F_Inputs!H3167,InpOverride!H3167)</f>
        <v>0</v>
      </c>
      <c r="I3167" s="347">
        <f>IF(InpOverride!I3167="",F_Inputs!I3167,InpOverride!I3167)</f>
        <v>131.30000000000001</v>
      </c>
      <c r="J3167" s="347">
        <f>IF(InpOverride!J3167="",F_Inputs!J3167,InpOverride!J3167)</f>
        <v>0</v>
      </c>
      <c r="K3167" s="347">
        <f>IF(InpOverride!K3167="",F_Inputs!K3167,InpOverride!K3167)</f>
        <v>0</v>
      </c>
      <c r="L3167" s="347">
        <f>IF(InpOverride!L3167="",F_Inputs!L3167,InpOverride!L3167)</f>
        <v>0</v>
      </c>
      <c r="M3167" s="347">
        <f>IF(InpOverride!M3167="",F_Inputs!M3167,InpOverride!M3167)</f>
        <v>0</v>
      </c>
    </row>
    <row r="3168" spans="1:13" x14ac:dyDescent="0.35">
      <c r="A3168" t="s">
        <v>149</v>
      </c>
      <c r="B3168" t="s">
        <v>436</v>
      </c>
      <c r="C3168" t="s">
        <v>437</v>
      </c>
      <c r="D3168" t="s">
        <v>427</v>
      </c>
      <c r="E3168" t="s">
        <v>292</v>
      </c>
      <c r="F3168" s="347">
        <f>IF(InpOverride!F3168="",F_Inputs!F3168,InpOverride!F3168)</f>
        <v>0</v>
      </c>
      <c r="G3168" s="347">
        <f>IF(InpOverride!G3168="",F_Inputs!G3168,InpOverride!G3168)</f>
        <v>0</v>
      </c>
      <c r="H3168" s="347">
        <f>IF(InpOverride!H3168="",F_Inputs!H3168,InpOverride!H3168)</f>
        <v>0</v>
      </c>
      <c r="I3168" s="347">
        <f>IF(InpOverride!I3168="",F_Inputs!I3168,InpOverride!I3168)</f>
        <v>138.1</v>
      </c>
      <c r="J3168" s="347">
        <f>IF(InpOverride!J3168="",F_Inputs!J3168,InpOverride!J3168)</f>
        <v>0</v>
      </c>
      <c r="K3168" s="347">
        <f>IF(InpOverride!K3168="",F_Inputs!K3168,InpOverride!K3168)</f>
        <v>0</v>
      </c>
      <c r="L3168" s="347">
        <f>IF(InpOverride!L3168="",F_Inputs!L3168,InpOverride!L3168)</f>
        <v>0</v>
      </c>
      <c r="M3168" s="347">
        <f>IF(InpOverride!M3168="",F_Inputs!M3168,InpOverride!M3168)</f>
        <v>0</v>
      </c>
    </row>
    <row r="3169" spans="1:13" x14ac:dyDescent="0.35">
      <c r="A3169" t="s">
        <v>149</v>
      </c>
      <c r="B3169" t="s">
        <v>438</v>
      </c>
      <c r="C3169" t="s">
        <v>439</v>
      </c>
      <c r="D3169">
        <v>0</v>
      </c>
      <c r="E3169" t="s">
        <v>292</v>
      </c>
      <c r="F3169" s="347">
        <f>IF(InpOverride!F3169="",F_Inputs!F3169,InpOverride!F3169)</f>
        <v>735.85799999999995</v>
      </c>
      <c r="G3169" s="347">
        <f>IF(InpOverride!G3169="",F_Inputs!G3169,InpOverride!G3169)</f>
        <v>737.11400000000003</v>
      </c>
      <c r="H3169" s="347">
        <f>IF(InpOverride!H3169="",F_Inputs!H3169,InpOverride!H3169)</f>
        <v>742.64</v>
      </c>
      <c r="I3169" s="347">
        <f>IF(InpOverride!I3169="",F_Inputs!I3169,InpOverride!I3169)</f>
        <v>746.68299999999999</v>
      </c>
      <c r="J3169" s="347">
        <f>IF(InpOverride!J3169="",F_Inputs!J3169,InpOverride!J3169)</f>
        <v>0</v>
      </c>
      <c r="K3169" s="347">
        <f>IF(InpOverride!K3169="",F_Inputs!K3169,InpOverride!K3169)</f>
        <v>0</v>
      </c>
      <c r="L3169" s="347">
        <f>IF(InpOverride!L3169="",F_Inputs!L3169,InpOverride!L3169)</f>
        <v>0</v>
      </c>
      <c r="M3169" s="347">
        <f>IF(InpOverride!M3169="",F_Inputs!M3169,InpOverride!M3169)</f>
        <v>0</v>
      </c>
    </row>
    <row r="3170" spans="1:13" x14ac:dyDescent="0.35">
      <c r="A3170" t="s">
        <v>149</v>
      </c>
      <c r="B3170" t="s">
        <v>440</v>
      </c>
      <c r="C3170" t="s">
        <v>441</v>
      </c>
      <c r="D3170" t="s">
        <v>188</v>
      </c>
      <c r="E3170" t="s">
        <v>292</v>
      </c>
      <c r="F3170" s="347">
        <f>IF(InpOverride!F3170="",F_Inputs!F3170,InpOverride!F3170)</f>
        <v>0</v>
      </c>
      <c r="G3170" s="347">
        <f>IF(InpOverride!G3170="",F_Inputs!G3170,InpOverride!G3170)</f>
        <v>0</v>
      </c>
      <c r="H3170" s="347">
        <f>IF(InpOverride!H3170="",F_Inputs!H3170,InpOverride!H3170)</f>
        <v>0</v>
      </c>
      <c r="I3170" s="347">
        <f>IF(InpOverride!I3170="",F_Inputs!I3170,InpOverride!I3170)</f>
        <v>2361.12</v>
      </c>
      <c r="J3170" s="347">
        <f>IF(InpOverride!J3170="",F_Inputs!J3170,InpOverride!J3170)</f>
        <v>0</v>
      </c>
      <c r="K3170" s="347">
        <f>IF(InpOverride!K3170="",F_Inputs!K3170,InpOverride!K3170)</f>
        <v>0</v>
      </c>
      <c r="L3170" s="347">
        <f>IF(InpOverride!L3170="",F_Inputs!L3170,InpOverride!L3170)</f>
        <v>0</v>
      </c>
      <c r="M3170" s="347">
        <f>IF(InpOverride!M3170="",F_Inputs!M3170,InpOverride!M3170)</f>
        <v>0</v>
      </c>
    </row>
    <row r="3171" spans="1:13" x14ac:dyDescent="0.35">
      <c r="A3171" t="s">
        <v>149</v>
      </c>
      <c r="B3171" t="s">
        <v>442</v>
      </c>
      <c r="C3171" t="s">
        <v>443</v>
      </c>
      <c r="D3171" t="s">
        <v>188</v>
      </c>
      <c r="E3171" t="s">
        <v>292</v>
      </c>
      <c r="F3171" s="347">
        <f>IF(InpOverride!F3171="",F_Inputs!F3171,InpOverride!F3171)</f>
        <v>0</v>
      </c>
      <c r="G3171" s="347">
        <f>IF(InpOverride!G3171="",F_Inputs!G3171,InpOverride!G3171)</f>
        <v>0</v>
      </c>
      <c r="H3171" s="347">
        <f>IF(InpOverride!H3171="",F_Inputs!H3171,InpOverride!H3171)</f>
        <v>0</v>
      </c>
      <c r="I3171" s="347">
        <f>IF(InpOverride!I3171="",F_Inputs!I3171,InpOverride!I3171)</f>
        <v>9896</v>
      </c>
      <c r="J3171" s="347">
        <f>IF(InpOverride!J3171="",F_Inputs!J3171,InpOverride!J3171)</f>
        <v>0</v>
      </c>
      <c r="K3171" s="347">
        <f>IF(InpOverride!K3171="",F_Inputs!K3171,InpOverride!K3171)</f>
        <v>0</v>
      </c>
      <c r="L3171" s="347">
        <f>IF(InpOverride!L3171="",F_Inputs!L3171,InpOverride!L3171)</f>
        <v>0</v>
      </c>
      <c r="M3171" s="347">
        <f>IF(InpOverride!M3171="",F_Inputs!M3171,InpOverride!M3171)</f>
        <v>0</v>
      </c>
    </row>
    <row r="3172" spans="1:13" x14ac:dyDescent="0.35">
      <c r="A3172" t="s">
        <v>149</v>
      </c>
      <c r="B3172" t="s">
        <v>444</v>
      </c>
      <c r="C3172" t="s">
        <v>445</v>
      </c>
      <c r="D3172" t="s">
        <v>424</v>
      </c>
      <c r="E3172" t="s">
        <v>292</v>
      </c>
      <c r="F3172" s="347">
        <f>IF(InpOverride!F3172="",F_Inputs!F3172,InpOverride!F3172)</f>
        <v>0</v>
      </c>
      <c r="G3172" s="347">
        <f>IF(InpOverride!G3172="",F_Inputs!G3172,InpOverride!G3172)</f>
        <v>0</v>
      </c>
      <c r="H3172" s="347">
        <f>IF(InpOverride!H3172="",F_Inputs!H3172,InpOverride!H3172)</f>
        <v>0</v>
      </c>
      <c r="I3172" s="347">
        <f>IF(InpOverride!I3172="",F_Inputs!I3172,InpOverride!I3172)</f>
        <v>592.25</v>
      </c>
      <c r="J3172" s="347">
        <f>IF(InpOverride!J3172="",F_Inputs!J3172,InpOverride!J3172)</f>
        <v>0</v>
      </c>
      <c r="K3172" s="347">
        <f>IF(InpOverride!K3172="",F_Inputs!K3172,InpOverride!K3172)</f>
        <v>0</v>
      </c>
      <c r="L3172" s="347">
        <f>IF(InpOverride!L3172="",F_Inputs!L3172,InpOverride!L3172)</f>
        <v>0</v>
      </c>
      <c r="M3172" s="347">
        <f>IF(InpOverride!M3172="",F_Inputs!M3172,InpOverride!M3172)</f>
        <v>0</v>
      </c>
    </row>
    <row r="3173" spans="1:13" x14ac:dyDescent="0.35">
      <c r="A3173" t="s">
        <v>149</v>
      </c>
      <c r="B3173" t="s">
        <v>446</v>
      </c>
      <c r="C3173" t="s">
        <v>447</v>
      </c>
      <c r="D3173" t="s">
        <v>424</v>
      </c>
      <c r="E3173" t="s">
        <v>292</v>
      </c>
      <c r="F3173" s="347">
        <f>IF(InpOverride!F3173="",F_Inputs!F3173,InpOverride!F3173)</f>
        <v>0</v>
      </c>
      <c r="G3173" s="347">
        <f>IF(InpOverride!G3173="",F_Inputs!G3173,InpOverride!G3173)</f>
        <v>0</v>
      </c>
      <c r="H3173" s="347">
        <f>IF(InpOverride!H3173="",F_Inputs!H3173,InpOverride!H3173)</f>
        <v>0</v>
      </c>
      <c r="I3173" s="347">
        <f>IF(InpOverride!I3173="",F_Inputs!I3173,InpOverride!I3173)</f>
        <v>3.36</v>
      </c>
      <c r="J3173" s="347">
        <f>IF(InpOverride!J3173="",F_Inputs!J3173,InpOverride!J3173)</f>
        <v>0</v>
      </c>
      <c r="K3173" s="347">
        <f>IF(InpOverride!K3173="",F_Inputs!K3173,InpOverride!K3173)</f>
        <v>0</v>
      </c>
      <c r="L3173" s="347">
        <f>IF(InpOverride!L3173="",F_Inputs!L3173,InpOverride!L3173)</f>
        <v>0</v>
      </c>
      <c r="M3173" s="347">
        <f>IF(InpOverride!M3173="",F_Inputs!M3173,InpOverride!M3173)</f>
        <v>0</v>
      </c>
    </row>
    <row r="3174" spans="1:13" x14ac:dyDescent="0.35">
      <c r="A3174" t="s">
        <v>149</v>
      </c>
      <c r="B3174" t="s">
        <v>448</v>
      </c>
      <c r="C3174" t="s">
        <v>449</v>
      </c>
      <c r="D3174">
        <v>0</v>
      </c>
      <c r="E3174" t="s">
        <v>292</v>
      </c>
      <c r="F3174" s="347">
        <f>IF(InpOverride!F3174="",F_Inputs!F3174,InpOverride!F3174)</f>
        <v>0</v>
      </c>
      <c r="G3174" s="347">
        <f>IF(InpOverride!G3174="",F_Inputs!G3174,InpOverride!G3174)</f>
        <v>0</v>
      </c>
      <c r="H3174" s="347">
        <f>IF(InpOverride!H3174="",F_Inputs!H3174,InpOverride!H3174)</f>
        <v>0</v>
      </c>
      <c r="I3174" s="347">
        <f>IF(InpOverride!I3174="",F_Inputs!I3174,InpOverride!I3174)</f>
        <v>673.87300000000005</v>
      </c>
      <c r="J3174" s="347">
        <f>IF(InpOverride!J3174="",F_Inputs!J3174,InpOverride!J3174)</f>
        <v>0</v>
      </c>
      <c r="K3174" s="347">
        <f>IF(InpOverride!K3174="",F_Inputs!K3174,InpOverride!K3174)</f>
        <v>0</v>
      </c>
      <c r="L3174" s="347">
        <f>IF(InpOverride!L3174="",F_Inputs!L3174,InpOverride!L3174)</f>
        <v>0</v>
      </c>
      <c r="M3174" s="347">
        <f>IF(InpOverride!M3174="",F_Inputs!M3174,InpOverride!M3174)</f>
        <v>0</v>
      </c>
    </row>
    <row r="3175" spans="1:13" x14ac:dyDescent="0.35">
      <c r="A3175" t="s">
        <v>149</v>
      </c>
      <c r="B3175" t="s">
        <v>450</v>
      </c>
      <c r="C3175" t="s">
        <v>451</v>
      </c>
      <c r="D3175" t="s">
        <v>188</v>
      </c>
      <c r="E3175" t="s">
        <v>292</v>
      </c>
      <c r="F3175" s="347">
        <f>IF(InpOverride!F3175="",F_Inputs!F3175,InpOverride!F3175)</f>
        <v>0</v>
      </c>
      <c r="G3175" s="347">
        <f>IF(InpOverride!G3175="",F_Inputs!G3175,InpOverride!G3175)</f>
        <v>0</v>
      </c>
      <c r="H3175" s="347">
        <f>IF(InpOverride!H3175="",F_Inputs!H3175,InpOverride!H3175)</f>
        <v>0</v>
      </c>
      <c r="I3175" s="347">
        <f>IF(InpOverride!I3175="",F_Inputs!I3175,InpOverride!I3175)</f>
        <v>39170</v>
      </c>
      <c r="J3175" s="347">
        <f>IF(InpOverride!J3175="",F_Inputs!J3175,InpOverride!J3175)</f>
        <v>0</v>
      </c>
      <c r="K3175" s="347">
        <f>IF(InpOverride!K3175="",F_Inputs!K3175,InpOverride!K3175)</f>
        <v>0</v>
      </c>
      <c r="L3175" s="347">
        <f>IF(InpOverride!L3175="",F_Inputs!L3175,InpOverride!L3175)</f>
        <v>0</v>
      </c>
      <c r="M3175" s="347">
        <f>IF(InpOverride!M3175="",F_Inputs!M3175,InpOverride!M3175)</f>
        <v>0</v>
      </c>
    </row>
    <row r="3176" spans="1:13" x14ac:dyDescent="0.35">
      <c r="A3176" t="s">
        <v>149</v>
      </c>
      <c r="B3176" t="s">
        <v>452</v>
      </c>
      <c r="C3176" t="s">
        <v>453</v>
      </c>
      <c r="D3176" t="s">
        <v>188</v>
      </c>
      <c r="E3176" t="s">
        <v>292</v>
      </c>
      <c r="F3176" s="347">
        <f>IF(InpOverride!F3176="",F_Inputs!F3176,InpOverride!F3176)</f>
        <v>0</v>
      </c>
      <c r="G3176" s="347">
        <f>IF(InpOverride!G3176="",F_Inputs!G3176,InpOverride!G3176)</f>
        <v>0</v>
      </c>
      <c r="H3176" s="347">
        <f>IF(InpOverride!H3176="",F_Inputs!H3176,InpOverride!H3176)</f>
        <v>0</v>
      </c>
      <c r="I3176" s="347">
        <f>IF(InpOverride!I3176="",F_Inputs!I3176,InpOverride!I3176)</f>
        <v>11431</v>
      </c>
      <c r="J3176" s="347">
        <f>IF(InpOverride!J3176="",F_Inputs!J3176,InpOverride!J3176)</f>
        <v>0</v>
      </c>
      <c r="K3176" s="347">
        <f>IF(InpOverride!K3176="",F_Inputs!K3176,InpOverride!K3176)</f>
        <v>0</v>
      </c>
      <c r="L3176" s="347">
        <f>IF(InpOverride!L3176="",F_Inputs!L3176,InpOverride!L3176)</f>
        <v>0</v>
      </c>
      <c r="M3176" s="347">
        <f>IF(InpOverride!M3176="",F_Inputs!M3176,InpOverride!M3176)</f>
        <v>0</v>
      </c>
    </row>
    <row r="3177" spans="1:13" x14ac:dyDescent="0.35">
      <c r="A3177" t="s">
        <v>149</v>
      </c>
      <c r="B3177" t="s">
        <v>454</v>
      </c>
      <c r="C3177" t="s">
        <v>455</v>
      </c>
      <c r="D3177" t="s">
        <v>188</v>
      </c>
      <c r="E3177" t="s">
        <v>292</v>
      </c>
      <c r="F3177" s="347">
        <f>IF(InpOverride!F3177="",F_Inputs!F3177,InpOverride!F3177)</f>
        <v>0</v>
      </c>
      <c r="G3177" s="347">
        <f>IF(InpOverride!G3177="",F_Inputs!G3177,InpOverride!G3177)</f>
        <v>0</v>
      </c>
      <c r="H3177" s="347">
        <f>IF(InpOverride!H3177="",F_Inputs!H3177,InpOverride!H3177)</f>
        <v>0</v>
      </c>
      <c r="I3177" s="347">
        <f>IF(InpOverride!I3177="",F_Inputs!I3177,InpOverride!I3177)</f>
        <v>6124</v>
      </c>
      <c r="J3177" s="347">
        <f>IF(InpOverride!J3177="",F_Inputs!J3177,InpOverride!J3177)</f>
        <v>0</v>
      </c>
      <c r="K3177" s="347">
        <f>IF(InpOverride!K3177="",F_Inputs!K3177,InpOverride!K3177)</f>
        <v>0</v>
      </c>
      <c r="L3177" s="347">
        <f>IF(InpOverride!L3177="",F_Inputs!L3177,InpOverride!L3177)</f>
        <v>0</v>
      </c>
      <c r="M3177" s="347">
        <f>IF(InpOverride!M3177="",F_Inputs!M3177,InpOverride!M3177)</f>
        <v>0</v>
      </c>
    </row>
    <row r="3178" spans="1:13" x14ac:dyDescent="0.35">
      <c r="A3178" t="s">
        <v>149</v>
      </c>
      <c r="B3178" t="s">
        <v>456</v>
      </c>
      <c r="C3178" t="s">
        <v>457</v>
      </c>
      <c r="D3178" t="s">
        <v>188</v>
      </c>
      <c r="E3178" t="s">
        <v>292</v>
      </c>
      <c r="F3178" s="347">
        <f>IF(InpOverride!F3178="",F_Inputs!F3178,InpOverride!F3178)</f>
        <v>0</v>
      </c>
      <c r="G3178" s="347">
        <f>IF(InpOverride!G3178="",F_Inputs!G3178,InpOverride!G3178)</f>
        <v>0</v>
      </c>
      <c r="H3178" s="347">
        <f>IF(InpOverride!H3178="",F_Inputs!H3178,InpOverride!H3178)</f>
        <v>0</v>
      </c>
      <c r="I3178" s="347">
        <f>IF(InpOverride!I3178="",F_Inputs!I3178,InpOverride!I3178)</f>
        <v>2459</v>
      </c>
      <c r="J3178" s="347">
        <f>IF(InpOverride!J3178="",F_Inputs!J3178,InpOverride!J3178)</f>
        <v>0</v>
      </c>
      <c r="K3178" s="347">
        <f>IF(InpOverride!K3178="",F_Inputs!K3178,InpOverride!K3178)</f>
        <v>0</v>
      </c>
      <c r="L3178" s="347">
        <f>IF(InpOverride!L3178="",F_Inputs!L3178,InpOverride!L3178)</f>
        <v>0</v>
      </c>
      <c r="M3178" s="347">
        <f>IF(InpOverride!M3178="",F_Inputs!M3178,InpOverride!M3178)</f>
        <v>0</v>
      </c>
    </row>
    <row r="3179" spans="1:13" x14ac:dyDescent="0.35">
      <c r="A3179" t="s">
        <v>149</v>
      </c>
      <c r="B3179" t="s">
        <v>458</v>
      </c>
      <c r="C3179" t="s">
        <v>459</v>
      </c>
      <c r="D3179" t="s">
        <v>172</v>
      </c>
      <c r="E3179" t="s">
        <v>292</v>
      </c>
      <c r="F3179" s="347">
        <f>IF(InpOverride!F3179="",F_Inputs!F3179,InpOverride!F3179)</f>
        <v>0</v>
      </c>
      <c r="G3179" s="347">
        <f>IF(InpOverride!G3179="",F_Inputs!G3179,InpOverride!G3179)</f>
        <v>0</v>
      </c>
      <c r="H3179" s="347">
        <f>IF(InpOverride!H3179="",F_Inputs!H3179,InpOverride!H3179)</f>
        <v>0</v>
      </c>
      <c r="I3179" s="347">
        <f>IF(InpOverride!I3179="",F_Inputs!I3179,InpOverride!I3179)</f>
        <v>0</v>
      </c>
      <c r="J3179" s="347">
        <f>IF(InpOverride!J3179="",F_Inputs!J3179,InpOverride!J3179)</f>
        <v>0</v>
      </c>
      <c r="K3179" s="347">
        <f>IF(InpOverride!K3179="",F_Inputs!K3179,InpOverride!K3179)</f>
        <v>0</v>
      </c>
      <c r="L3179" s="347">
        <f>IF(InpOverride!L3179="",F_Inputs!L3179,InpOverride!L3179)</f>
        <v>0</v>
      </c>
      <c r="M3179" s="347">
        <f>IF(InpOverride!M3179="",F_Inputs!M3179,InpOverride!M3179)</f>
        <v>0</v>
      </c>
    </row>
    <row r="3180" spans="1:13" x14ac:dyDescent="0.35">
      <c r="A3180" t="s">
        <v>149</v>
      </c>
      <c r="B3180" t="s">
        <v>460</v>
      </c>
      <c r="C3180" t="s">
        <v>461</v>
      </c>
      <c r="D3180" t="s">
        <v>188</v>
      </c>
      <c r="E3180" t="s">
        <v>292</v>
      </c>
      <c r="F3180" s="347">
        <f>IF(InpOverride!F3180="",F_Inputs!F3180,InpOverride!F3180)</f>
        <v>0</v>
      </c>
      <c r="G3180" s="347">
        <f>IF(InpOverride!G3180="",F_Inputs!G3180,InpOverride!G3180)</f>
        <v>0</v>
      </c>
      <c r="H3180" s="347">
        <f>IF(InpOverride!H3180="",F_Inputs!H3180,InpOverride!H3180)</f>
        <v>0</v>
      </c>
      <c r="I3180" s="347">
        <f>IF(InpOverride!I3180="",F_Inputs!I3180,InpOverride!I3180)</f>
        <v>0</v>
      </c>
      <c r="J3180" s="347">
        <f>IF(InpOverride!J3180="",F_Inputs!J3180,InpOverride!J3180)</f>
        <v>0</v>
      </c>
      <c r="K3180" s="347">
        <f>IF(InpOverride!K3180="",F_Inputs!K3180,InpOverride!K3180)</f>
        <v>0</v>
      </c>
      <c r="L3180" s="347">
        <f>IF(InpOverride!L3180="",F_Inputs!L3180,InpOverride!L3180)</f>
        <v>0</v>
      </c>
      <c r="M3180" s="347">
        <f>IF(InpOverride!M3180="",F_Inputs!M3180,InpOverride!M3180)</f>
        <v>0</v>
      </c>
    </row>
    <row r="3181" spans="1:13" x14ac:dyDescent="0.35">
      <c r="A3181" t="s">
        <v>149</v>
      </c>
      <c r="B3181" t="s">
        <v>462</v>
      </c>
      <c r="C3181" t="s">
        <v>463</v>
      </c>
      <c r="D3181" t="s">
        <v>188</v>
      </c>
      <c r="E3181" t="s">
        <v>292</v>
      </c>
      <c r="F3181" s="347">
        <f>IF(InpOverride!F3181="",F_Inputs!F3181,InpOverride!F3181)</f>
        <v>0</v>
      </c>
      <c r="G3181" s="347">
        <f>IF(InpOverride!G3181="",F_Inputs!G3181,InpOverride!G3181)</f>
        <v>0</v>
      </c>
      <c r="H3181" s="347">
        <f>IF(InpOverride!H3181="",F_Inputs!H3181,InpOverride!H3181)</f>
        <v>0</v>
      </c>
      <c r="I3181" s="347">
        <f>IF(InpOverride!I3181="",F_Inputs!I3181,InpOverride!I3181)</f>
        <v>0</v>
      </c>
      <c r="J3181" s="347">
        <f>IF(InpOverride!J3181="",F_Inputs!J3181,InpOverride!J3181)</f>
        <v>0</v>
      </c>
      <c r="K3181" s="347">
        <f>IF(InpOverride!K3181="",F_Inputs!K3181,InpOverride!K3181)</f>
        <v>0</v>
      </c>
      <c r="L3181" s="347">
        <f>IF(InpOverride!L3181="",F_Inputs!L3181,InpOverride!L3181)</f>
        <v>0</v>
      </c>
      <c r="M3181" s="347">
        <f>IF(InpOverride!M3181="",F_Inputs!M3181,InpOverride!M3181)</f>
        <v>0</v>
      </c>
    </row>
    <row r="3182" spans="1:13" x14ac:dyDescent="0.35">
      <c r="A3182" t="s">
        <v>149</v>
      </c>
      <c r="B3182" t="s">
        <v>464</v>
      </c>
      <c r="C3182" t="s">
        <v>465</v>
      </c>
      <c r="D3182" t="s">
        <v>188</v>
      </c>
      <c r="E3182" t="s">
        <v>292</v>
      </c>
      <c r="F3182" s="347">
        <f>IF(InpOverride!F3182="",F_Inputs!F3182,InpOverride!F3182)</f>
        <v>0</v>
      </c>
      <c r="G3182" s="347">
        <f>IF(InpOverride!G3182="",F_Inputs!G3182,InpOverride!G3182)</f>
        <v>0</v>
      </c>
      <c r="H3182" s="347">
        <f>IF(InpOverride!H3182="",F_Inputs!H3182,InpOverride!H3182)</f>
        <v>0</v>
      </c>
      <c r="I3182" s="347">
        <f>IF(InpOverride!I3182="",F_Inputs!I3182,InpOverride!I3182)</f>
        <v>0</v>
      </c>
      <c r="J3182" s="347">
        <f>IF(InpOverride!J3182="",F_Inputs!J3182,InpOverride!J3182)</f>
        <v>0</v>
      </c>
      <c r="K3182" s="347">
        <f>IF(InpOverride!K3182="",F_Inputs!K3182,InpOverride!K3182)</f>
        <v>0</v>
      </c>
      <c r="L3182" s="347">
        <f>IF(InpOverride!L3182="",F_Inputs!L3182,InpOverride!L3182)</f>
        <v>0</v>
      </c>
      <c r="M3182" s="347">
        <f>IF(InpOverride!M3182="",F_Inputs!M3182,InpOverride!M3182)</f>
        <v>0</v>
      </c>
    </row>
    <row r="3183" spans="1:13" x14ac:dyDescent="0.35">
      <c r="A3183" t="s">
        <v>149</v>
      </c>
      <c r="B3183" t="s">
        <v>466</v>
      </c>
      <c r="C3183" t="s">
        <v>467</v>
      </c>
      <c r="D3183" t="s">
        <v>182</v>
      </c>
      <c r="E3183" t="s">
        <v>292</v>
      </c>
      <c r="F3183" s="347">
        <f>IF(InpOverride!F3183="",F_Inputs!F3183,InpOverride!F3183)</f>
        <v>0</v>
      </c>
      <c r="G3183" s="347">
        <f>IF(InpOverride!G3183="",F_Inputs!G3183,InpOverride!G3183)</f>
        <v>0</v>
      </c>
      <c r="H3183" s="347">
        <f>IF(InpOverride!H3183="",F_Inputs!H3183,InpOverride!H3183)</f>
        <v>0</v>
      </c>
      <c r="I3183" s="347">
        <f>IF(InpOverride!I3183="",F_Inputs!I3183,InpOverride!I3183)</f>
        <v>0</v>
      </c>
      <c r="J3183" s="347">
        <f>IF(InpOverride!J3183="",F_Inputs!J3183,InpOverride!J3183)</f>
        <v>0</v>
      </c>
      <c r="K3183" s="347">
        <f>IF(InpOverride!K3183="",F_Inputs!K3183,InpOverride!K3183)</f>
        <v>0</v>
      </c>
      <c r="L3183" s="347">
        <f>IF(InpOverride!L3183="",F_Inputs!L3183,InpOverride!L3183)</f>
        <v>0</v>
      </c>
      <c r="M3183" s="347">
        <f>IF(InpOverride!M3183="",F_Inputs!M3183,InpOverride!M3183)</f>
        <v>0</v>
      </c>
    </row>
    <row r="3184" spans="1:13" x14ac:dyDescent="0.35">
      <c r="A3184" t="s">
        <v>149</v>
      </c>
      <c r="B3184" t="s">
        <v>468</v>
      </c>
      <c r="C3184" t="s">
        <v>469</v>
      </c>
      <c r="D3184" t="s">
        <v>188</v>
      </c>
      <c r="E3184" t="s">
        <v>292</v>
      </c>
      <c r="F3184" s="347">
        <f>IF(InpOverride!F3184="",F_Inputs!F3184,InpOverride!F3184)</f>
        <v>0</v>
      </c>
      <c r="G3184" s="347">
        <f>IF(InpOverride!G3184="",F_Inputs!G3184,InpOverride!G3184)</f>
        <v>0</v>
      </c>
      <c r="H3184" s="347">
        <f>IF(InpOverride!H3184="",F_Inputs!H3184,InpOverride!H3184)</f>
        <v>0</v>
      </c>
      <c r="I3184" s="347">
        <f>IF(InpOverride!I3184="",F_Inputs!I3184,InpOverride!I3184)</f>
        <v>0</v>
      </c>
      <c r="J3184" s="347">
        <f>IF(InpOverride!J3184="",F_Inputs!J3184,InpOverride!J3184)</f>
        <v>0</v>
      </c>
      <c r="K3184" s="347">
        <f>IF(InpOverride!K3184="",F_Inputs!K3184,InpOverride!K3184)</f>
        <v>0</v>
      </c>
      <c r="L3184" s="347">
        <f>IF(InpOverride!L3184="",F_Inputs!L3184,InpOverride!L3184)</f>
        <v>0</v>
      </c>
      <c r="M3184" s="347">
        <f>IF(InpOverride!M3184="",F_Inputs!M3184,InpOverride!M3184)</f>
        <v>0</v>
      </c>
    </row>
    <row r="3185" spans="1:13" x14ac:dyDescent="0.35">
      <c r="A3185" t="s">
        <v>149</v>
      </c>
      <c r="B3185" t="s">
        <v>470</v>
      </c>
      <c r="C3185" t="s">
        <v>471</v>
      </c>
      <c r="D3185" t="s">
        <v>182</v>
      </c>
      <c r="E3185" t="s">
        <v>292</v>
      </c>
      <c r="F3185" s="347">
        <f>IF(InpOverride!F3185="",F_Inputs!F3185,InpOverride!F3185)</f>
        <v>0</v>
      </c>
      <c r="G3185" s="347">
        <f>IF(InpOverride!G3185="",F_Inputs!G3185,InpOverride!G3185)</f>
        <v>0</v>
      </c>
      <c r="H3185" s="347">
        <f>IF(InpOverride!H3185="",F_Inputs!H3185,InpOverride!H3185)</f>
        <v>0</v>
      </c>
      <c r="I3185" s="347" t="str">
        <f>IF(InpOverride!I3185="",F_Inputs!I3185,InpOverride!I3185)</f>
        <v>See RAG guidance</v>
      </c>
      <c r="J3185" s="347">
        <f>IF(InpOverride!J3185="",F_Inputs!J3185,InpOverride!J3185)</f>
        <v>0</v>
      </c>
      <c r="K3185" s="347">
        <f>IF(InpOverride!K3185="",F_Inputs!K3185,InpOverride!K3185)</f>
        <v>0</v>
      </c>
      <c r="L3185" s="347">
        <f>IF(InpOverride!L3185="",F_Inputs!L3185,InpOverride!L3185)</f>
        <v>0</v>
      </c>
      <c r="M3185" s="347">
        <f>IF(InpOverride!M3185="",F_Inputs!M3185,InpOverride!M3185)</f>
        <v>0</v>
      </c>
    </row>
    <row r="3186" spans="1:13" x14ac:dyDescent="0.35">
      <c r="A3186" t="s">
        <v>149</v>
      </c>
      <c r="B3186" t="s">
        <v>472</v>
      </c>
      <c r="C3186" t="s">
        <v>473</v>
      </c>
      <c r="D3186" t="s">
        <v>188</v>
      </c>
      <c r="E3186" t="s">
        <v>292</v>
      </c>
      <c r="F3186" s="347">
        <f>IF(InpOverride!F3186="",F_Inputs!F3186,InpOverride!F3186)</f>
        <v>0</v>
      </c>
      <c r="G3186" s="347">
        <f>IF(InpOverride!G3186="",F_Inputs!G3186,InpOverride!G3186)</f>
        <v>0</v>
      </c>
      <c r="H3186" s="347">
        <f>IF(InpOverride!H3186="",F_Inputs!H3186,InpOverride!H3186)</f>
        <v>0</v>
      </c>
      <c r="I3186" s="347">
        <f>IF(InpOverride!I3186="",F_Inputs!I3186,InpOverride!I3186)</f>
        <v>0</v>
      </c>
      <c r="J3186" s="347">
        <f>IF(InpOverride!J3186="",F_Inputs!J3186,InpOverride!J3186)</f>
        <v>0</v>
      </c>
      <c r="K3186" s="347">
        <f>IF(InpOverride!K3186="",F_Inputs!K3186,InpOverride!K3186)</f>
        <v>0</v>
      </c>
      <c r="L3186" s="347">
        <f>IF(InpOverride!L3186="",F_Inputs!L3186,InpOverride!L3186)</f>
        <v>0</v>
      </c>
      <c r="M3186" s="347">
        <f>IF(InpOverride!M3186="",F_Inputs!M3186,InpOverride!M3186)</f>
        <v>0</v>
      </c>
    </row>
    <row r="3187" spans="1:13" x14ac:dyDescent="0.35">
      <c r="A3187" t="s">
        <v>149</v>
      </c>
      <c r="B3187" t="s">
        <v>474</v>
      </c>
      <c r="C3187" t="s">
        <v>475</v>
      </c>
      <c r="D3187" t="s">
        <v>170</v>
      </c>
      <c r="E3187" t="s">
        <v>292</v>
      </c>
      <c r="F3187" s="347">
        <f>IF(InpOverride!F3187="",F_Inputs!F3187,InpOverride!F3187)</f>
        <v>0</v>
      </c>
      <c r="G3187" s="347">
        <f>IF(InpOverride!G3187="",F_Inputs!G3187,InpOverride!G3187)</f>
        <v>0</v>
      </c>
      <c r="H3187" s="347">
        <f>IF(InpOverride!H3187="",F_Inputs!H3187,InpOverride!H3187)</f>
        <v>0</v>
      </c>
      <c r="I3187" s="347">
        <f>IF(InpOverride!I3187="",F_Inputs!I3187,InpOverride!I3187)</f>
        <v>4.3939400000000003E-2</v>
      </c>
      <c r="J3187" s="347">
        <f>IF(InpOverride!J3187="",F_Inputs!J3187,InpOverride!J3187)</f>
        <v>0</v>
      </c>
      <c r="K3187" s="347">
        <f>IF(InpOverride!K3187="",F_Inputs!K3187,InpOverride!K3187)</f>
        <v>0</v>
      </c>
      <c r="L3187" s="347">
        <f>IF(InpOverride!L3187="",F_Inputs!L3187,InpOverride!L3187)</f>
        <v>0</v>
      </c>
      <c r="M3187" s="347">
        <f>IF(InpOverride!M3187="",F_Inputs!M3187,InpOverride!M3187)</f>
        <v>0</v>
      </c>
    </row>
    <row r="3188" spans="1:13" x14ac:dyDescent="0.35">
      <c r="A3188" t="s">
        <v>149</v>
      </c>
      <c r="B3188" t="s">
        <v>476</v>
      </c>
      <c r="C3188" t="s">
        <v>477</v>
      </c>
      <c r="D3188" t="s">
        <v>170</v>
      </c>
      <c r="E3188" t="s">
        <v>292</v>
      </c>
      <c r="F3188" s="347">
        <f>IF(InpOverride!F3188="",F_Inputs!F3188,InpOverride!F3188)</f>
        <v>0</v>
      </c>
      <c r="G3188" s="347">
        <f>IF(InpOverride!G3188="",F_Inputs!G3188,InpOverride!G3188)</f>
        <v>0</v>
      </c>
      <c r="H3188" s="347">
        <f>IF(InpOverride!H3188="",F_Inputs!H3188,InpOverride!H3188)</f>
        <v>0</v>
      </c>
      <c r="I3188" s="347">
        <f>IF(InpOverride!I3188="",F_Inputs!I3188,InpOverride!I3188)</f>
        <v>0.93383027412007469</v>
      </c>
      <c r="J3188" s="347">
        <f>IF(InpOverride!J3188="",F_Inputs!J3188,InpOverride!J3188)</f>
        <v>0</v>
      </c>
      <c r="K3188" s="347">
        <f>IF(InpOverride!K3188="",F_Inputs!K3188,InpOverride!K3188)</f>
        <v>0</v>
      </c>
      <c r="L3188" s="347">
        <f>IF(InpOverride!L3188="",F_Inputs!L3188,InpOverride!L3188)</f>
        <v>0</v>
      </c>
      <c r="M3188" s="347">
        <f>IF(InpOverride!M3188="",F_Inputs!M3188,InpOverride!M3188)</f>
        <v>0</v>
      </c>
    </row>
    <row r="3189" spans="1:13" x14ac:dyDescent="0.35">
      <c r="A3189" t="s">
        <v>149</v>
      </c>
      <c r="B3189" t="s">
        <v>478</v>
      </c>
      <c r="C3189" t="s">
        <v>479</v>
      </c>
      <c r="D3189" t="s">
        <v>170</v>
      </c>
      <c r="E3189" t="s">
        <v>292</v>
      </c>
      <c r="F3189" s="347">
        <f>IF(InpOverride!F3189="",F_Inputs!F3189,InpOverride!F3189)</f>
        <v>0</v>
      </c>
      <c r="G3189" s="347">
        <f>IF(InpOverride!G3189="",F_Inputs!G3189,InpOverride!G3189)</f>
        <v>0</v>
      </c>
      <c r="H3189" s="347">
        <f>IF(InpOverride!H3189="",F_Inputs!H3189,InpOverride!H3189)</f>
        <v>0</v>
      </c>
      <c r="I3189" s="347">
        <f>IF(InpOverride!I3189="",F_Inputs!I3189,InpOverride!I3189)</f>
        <v>0</v>
      </c>
      <c r="J3189" s="347">
        <f>IF(InpOverride!J3189="",F_Inputs!J3189,InpOverride!J3189)</f>
        <v>0</v>
      </c>
      <c r="K3189" s="347">
        <f>IF(InpOverride!K3189="",F_Inputs!K3189,InpOverride!K3189)</f>
        <v>0</v>
      </c>
      <c r="L3189" s="347">
        <f>IF(InpOverride!L3189="",F_Inputs!L3189,InpOverride!L3189)</f>
        <v>0</v>
      </c>
      <c r="M3189" s="347">
        <f>IF(InpOverride!M3189="",F_Inputs!M3189,InpOverride!M3189)</f>
        <v>0</v>
      </c>
    </row>
    <row r="3190" spans="1:13" x14ac:dyDescent="0.35">
      <c r="A3190" t="s">
        <v>149</v>
      </c>
      <c r="B3190" t="s">
        <v>480</v>
      </c>
      <c r="C3190" t="s">
        <v>481</v>
      </c>
      <c r="D3190" t="s">
        <v>170</v>
      </c>
      <c r="E3190" t="s">
        <v>292</v>
      </c>
      <c r="F3190" s="347">
        <f>IF(InpOverride!F3190="",F_Inputs!F3190,InpOverride!F3190)</f>
        <v>0</v>
      </c>
      <c r="G3190" s="347">
        <f>IF(InpOverride!G3190="",F_Inputs!G3190,InpOverride!G3190)</f>
        <v>0</v>
      </c>
      <c r="H3190" s="347">
        <f>IF(InpOverride!H3190="",F_Inputs!H3190,InpOverride!H3190)</f>
        <v>0</v>
      </c>
      <c r="I3190" s="347">
        <f>IF(InpOverride!I3190="",F_Inputs!I3190,InpOverride!I3190)</f>
        <v>0</v>
      </c>
      <c r="J3190" s="347">
        <f>IF(InpOverride!J3190="",F_Inputs!J3190,InpOverride!J3190)</f>
        <v>0</v>
      </c>
      <c r="K3190" s="347">
        <f>IF(InpOverride!K3190="",F_Inputs!K3190,InpOverride!K3190)</f>
        <v>0</v>
      </c>
      <c r="L3190" s="347">
        <f>IF(InpOverride!L3190="",F_Inputs!L3190,InpOverride!L3190)</f>
        <v>0</v>
      </c>
      <c r="M3190" s="347">
        <f>IF(InpOverride!M3190="",F_Inputs!M3190,InpOverride!M3190)</f>
        <v>0</v>
      </c>
    </row>
    <row r="3191" spans="1:13" x14ac:dyDescent="0.35">
      <c r="A3191" t="s">
        <v>149</v>
      </c>
      <c r="B3191" t="s">
        <v>482</v>
      </c>
      <c r="C3191" t="s">
        <v>483</v>
      </c>
      <c r="D3191" t="s">
        <v>170</v>
      </c>
      <c r="E3191" t="s">
        <v>292</v>
      </c>
      <c r="F3191" s="347">
        <f>IF(InpOverride!F3191="",F_Inputs!F3191,InpOverride!F3191)</f>
        <v>0</v>
      </c>
      <c r="G3191" s="347">
        <f>IF(InpOverride!G3191="",F_Inputs!G3191,InpOverride!G3191)</f>
        <v>0</v>
      </c>
      <c r="H3191" s="347">
        <f>IF(InpOverride!H3191="",F_Inputs!H3191,InpOverride!H3191)</f>
        <v>0</v>
      </c>
      <c r="I3191" s="347">
        <f>IF(InpOverride!I3191="",F_Inputs!I3191,InpOverride!I3191)</f>
        <v>0</v>
      </c>
      <c r="J3191" s="347">
        <f>IF(InpOverride!J3191="",F_Inputs!J3191,InpOverride!J3191)</f>
        <v>0</v>
      </c>
      <c r="K3191" s="347">
        <f>IF(InpOverride!K3191="",F_Inputs!K3191,InpOverride!K3191)</f>
        <v>0</v>
      </c>
      <c r="L3191" s="347">
        <f>IF(InpOverride!L3191="",F_Inputs!L3191,InpOverride!L3191)</f>
        <v>0</v>
      </c>
      <c r="M3191" s="347">
        <f>IF(InpOverride!M3191="",F_Inputs!M3191,InpOverride!M3191)</f>
        <v>0</v>
      </c>
    </row>
    <row r="3192" spans="1:13" x14ac:dyDescent="0.35">
      <c r="A3192" t="s">
        <v>149</v>
      </c>
      <c r="B3192" t="s">
        <v>484</v>
      </c>
      <c r="C3192" t="s">
        <v>485</v>
      </c>
      <c r="D3192" t="s">
        <v>170</v>
      </c>
      <c r="E3192" t="s">
        <v>292</v>
      </c>
      <c r="F3192" s="347">
        <f>IF(InpOverride!F3192="",F_Inputs!F3192,InpOverride!F3192)</f>
        <v>0</v>
      </c>
      <c r="G3192" s="347">
        <f>IF(InpOverride!G3192="",F_Inputs!G3192,InpOverride!G3192)</f>
        <v>0</v>
      </c>
      <c r="H3192" s="347">
        <f>IF(InpOverride!H3192="",F_Inputs!H3192,InpOverride!H3192)</f>
        <v>0</v>
      </c>
      <c r="I3192" s="347">
        <f>IF(InpOverride!I3192="",F_Inputs!I3192,InpOverride!I3192)</f>
        <v>0</v>
      </c>
      <c r="J3192" s="347">
        <f>IF(InpOverride!J3192="",F_Inputs!J3192,InpOverride!J3192)</f>
        <v>0</v>
      </c>
      <c r="K3192" s="347">
        <f>IF(InpOverride!K3192="",F_Inputs!K3192,InpOverride!K3192)</f>
        <v>0</v>
      </c>
      <c r="L3192" s="347">
        <f>IF(InpOverride!L3192="",F_Inputs!L3192,InpOverride!L3192)</f>
        <v>0</v>
      </c>
      <c r="M3192" s="347">
        <f>IF(InpOverride!M3192="",F_Inputs!M3192,InpOverride!M3192)</f>
        <v>0</v>
      </c>
    </row>
    <row r="3193" spans="1:13" x14ac:dyDescent="0.35">
      <c r="A3193" t="s">
        <v>149</v>
      </c>
      <c r="B3193" t="s">
        <v>486</v>
      </c>
      <c r="C3193" t="s">
        <v>487</v>
      </c>
      <c r="D3193" t="s">
        <v>170</v>
      </c>
      <c r="E3193" t="s">
        <v>292</v>
      </c>
      <c r="F3193" s="347">
        <f>IF(InpOverride!F3193="",F_Inputs!F3193,InpOverride!F3193)</f>
        <v>0</v>
      </c>
      <c r="G3193" s="347">
        <f>IF(InpOverride!G3193="",F_Inputs!G3193,InpOverride!G3193)</f>
        <v>0</v>
      </c>
      <c r="H3193" s="347">
        <f>IF(InpOverride!H3193="",F_Inputs!H3193,InpOverride!H3193)</f>
        <v>0</v>
      </c>
      <c r="I3193" s="347">
        <f>IF(InpOverride!I3193="",F_Inputs!I3193,InpOverride!I3193)</f>
        <v>0</v>
      </c>
      <c r="J3193" s="347">
        <f>IF(InpOverride!J3193="",F_Inputs!J3193,InpOverride!J3193)</f>
        <v>0</v>
      </c>
      <c r="K3193" s="347">
        <f>IF(InpOverride!K3193="",F_Inputs!K3193,InpOverride!K3193)</f>
        <v>0</v>
      </c>
      <c r="L3193" s="347">
        <f>IF(InpOverride!L3193="",F_Inputs!L3193,InpOverride!L3193)</f>
        <v>0</v>
      </c>
      <c r="M3193" s="347">
        <f>IF(InpOverride!M3193="",F_Inputs!M3193,InpOverride!M3193)</f>
        <v>0</v>
      </c>
    </row>
    <row r="3194" spans="1:13" x14ac:dyDescent="0.35">
      <c r="A3194" t="s">
        <v>149</v>
      </c>
      <c r="B3194" t="s">
        <v>488</v>
      </c>
      <c r="C3194" t="s">
        <v>489</v>
      </c>
      <c r="D3194" t="s">
        <v>170</v>
      </c>
      <c r="E3194" t="s">
        <v>292</v>
      </c>
      <c r="F3194" s="347">
        <f>IF(InpOverride!F3194="",F_Inputs!F3194,InpOverride!F3194)</f>
        <v>0</v>
      </c>
      <c r="G3194" s="347">
        <f>IF(InpOverride!G3194="",F_Inputs!G3194,InpOverride!G3194)</f>
        <v>0</v>
      </c>
      <c r="H3194" s="347">
        <f>IF(InpOverride!H3194="",F_Inputs!H3194,InpOverride!H3194)</f>
        <v>0</v>
      </c>
      <c r="I3194" s="347">
        <f>IF(InpOverride!I3194="",F_Inputs!I3194,InpOverride!I3194)</f>
        <v>0</v>
      </c>
      <c r="J3194" s="347">
        <f>IF(InpOverride!J3194="",F_Inputs!J3194,InpOverride!J3194)</f>
        <v>0</v>
      </c>
      <c r="K3194" s="347">
        <f>IF(InpOverride!K3194="",F_Inputs!K3194,InpOverride!K3194)</f>
        <v>0</v>
      </c>
      <c r="L3194" s="347">
        <f>IF(InpOverride!L3194="",F_Inputs!L3194,InpOverride!L3194)</f>
        <v>0</v>
      </c>
      <c r="M3194" s="347">
        <f>IF(InpOverride!M3194="",F_Inputs!M3194,InpOverride!M3194)</f>
        <v>0</v>
      </c>
    </row>
    <row r="3195" spans="1:13" x14ac:dyDescent="0.35">
      <c r="A3195" t="s">
        <v>149</v>
      </c>
      <c r="B3195" t="s">
        <v>490</v>
      </c>
      <c r="C3195" t="s">
        <v>491</v>
      </c>
      <c r="D3195" t="s">
        <v>170</v>
      </c>
      <c r="E3195" t="s">
        <v>292</v>
      </c>
      <c r="F3195" s="347">
        <f>IF(InpOverride!F3195="",F_Inputs!F3195,InpOverride!F3195)</f>
        <v>0</v>
      </c>
      <c r="G3195" s="347">
        <f>IF(InpOverride!G3195="",F_Inputs!G3195,InpOverride!G3195)</f>
        <v>0</v>
      </c>
      <c r="H3195" s="347">
        <f>IF(InpOverride!H3195="",F_Inputs!H3195,InpOverride!H3195)</f>
        <v>0</v>
      </c>
      <c r="I3195" s="347">
        <f>IF(InpOverride!I3195="",F_Inputs!I3195,InpOverride!I3195)</f>
        <v>-1.4945000000000004</v>
      </c>
      <c r="J3195" s="347">
        <f>IF(InpOverride!J3195="",F_Inputs!J3195,InpOverride!J3195)</f>
        <v>0</v>
      </c>
      <c r="K3195" s="347">
        <f>IF(InpOverride!K3195="",F_Inputs!K3195,InpOverride!K3195)</f>
        <v>0</v>
      </c>
      <c r="L3195" s="347">
        <f>IF(InpOverride!L3195="",F_Inputs!L3195,InpOverride!L3195)</f>
        <v>0</v>
      </c>
      <c r="M3195" s="347">
        <f>IF(InpOverride!M3195="",F_Inputs!M3195,InpOverride!M3195)</f>
        <v>0</v>
      </c>
    </row>
    <row r="3196" spans="1:13" x14ac:dyDescent="0.35">
      <c r="A3196" t="s">
        <v>149</v>
      </c>
      <c r="B3196" t="s">
        <v>492</v>
      </c>
      <c r="C3196" t="s">
        <v>493</v>
      </c>
      <c r="D3196" t="s">
        <v>170</v>
      </c>
      <c r="E3196" t="s">
        <v>292</v>
      </c>
      <c r="F3196" s="347">
        <f>IF(InpOverride!F3196="",F_Inputs!F3196,InpOverride!F3196)</f>
        <v>0</v>
      </c>
      <c r="G3196" s="347">
        <f>IF(InpOverride!G3196="",F_Inputs!G3196,InpOverride!G3196)</f>
        <v>0</v>
      </c>
      <c r="H3196" s="347">
        <f>IF(InpOverride!H3196="",F_Inputs!H3196,InpOverride!H3196)</f>
        <v>0</v>
      </c>
      <c r="I3196" s="347">
        <f>IF(InpOverride!I3196="",F_Inputs!I3196,InpOverride!I3196)</f>
        <v>0</v>
      </c>
      <c r="J3196" s="347">
        <f>IF(InpOverride!J3196="",F_Inputs!J3196,InpOverride!J3196)</f>
        <v>0</v>
      </c>
      <c r="K3196" s="347">
        <f>IF(InpOverride!K3196="",F_Inputs!K3196,InpOverride!K3196)</f>
        <v>0</v>
      </c>
      <c r="L3196" s="347">
        <f>IF(InpOverride!L3196="",F_Inputs!L3196,InpOverride!L3196)</f>
        <v>0</v>
      </c>
      <c r="M3196" s="347">
        <f>IF(InpOverride!M3196="",F_Inputs!M3196,InpOverride!M3196)</f>
        <v>0</v>
      </c>
    </row>
    <row r="3197" spans="1:13" x14ac:dyDescent="0.35">
      <c r="A3197" t="s">
        <v>149</v>
      </c>
      <c r="B3197" t="s">
        <v>494</v>
      </c>
      <c r="C3197" t="s">
        <v>495</v>
      </c>
      <c r="D3197" t="s">
        <v>170</v>
      </c>
      <c r="E3197" t="s">
        <v>292</v>
      </c>
      <c r="F3197" s="347">
        <f>IF(InpOverride!F3197="",F_Inputs!F3197,InpOverride!F3197)</f>
        <v>0</v>
      </c>
      <c r="G3197" s="347">
        <f>IF(InpOverride!G3197="",F_Inputs!G3197,InpOverride!G3197)</f>
        <v>0</v>
      </c>
      <c r="H3197" s="347">
        <f>IF(InpOverride!H3197="",F_Inputs!H3197,InpOverride!H3197)</f>
        <v>0</v>
      </c>
      <c r="I3197" s="347">
        <f>IF(InpOverride!I3197="",F_Inputs!I3197,InpOverride!I3197)</f>
        <v>0</v>
      </c>
      <c r="J3197" s="347">
        <f>IF(InpOverride!J3197="",F_Inputs!J3197,InpOverride!J3197)</f>
        <v>0</v>
      </c>
      <c r="K3197" s="347">
        <f>IF(InpOverride!K3197="",F_Inputs!K3197,InpOverride!K3197)</f>
        <v>0</v>
      </c>
      <c r="L3197" s="347">
        <f>IF(InpOverride!L3197="",F_Inputs!L3197,InpOverride!L3197)</f>
        <v>0</v>
      </c>
      <c r="M3197" s="347">
        <f>IF(InpOverride!M3197="",F_Inputs!M3197,InpOverride!M3197)</f>
        <v>0</v>
      </c>
    </row>
    <row r="3198" spans="1:13" x14ac:dyDescent="0.35">
      <c r="A3198" t="s">
        <v>149</v>
      </c>
      <c r="B3198" t="s">
        <v>496</v>
      </c>
      <c r="C3198" t="s">
        <v>497</v>
      </c>
      <c r="D3198" t="s">
        <v>170</v>
      </c>
      <c r="E3198" t="s">
        <v>292</v>
      </c>
      <c r="F3198" s="347">
        <f>IF(InpOverride!F3198="",F_Inputs!F3198,InpOverride!F3198)</f>
        <v>0</v>
      </c>
      <c r="G3198" s="347">
        <f>IF(InpOverride!G3198="",F_Inputs!G3198,InpOverride!G3198)</f>
        <v>0</v>
      </c>
      <c r="H3198" s="347">
        <f>IF(InpOverride!H3198="",F_Inputs!H3198,InpOverride!H3198)</f>
        <v>0</v>
      </c>
      <c r="I3198" s="347">
        <f>IF(InpOverride!I3198="",F_Inputs!I3198,InpOverride!I3198)</f>
        <v>0</v>
      </c>
      <c r="J3198" s="347">
        <f>IF(InpOverride!J3198="",F_Inputs!J3198,InpOverride!J3198)</f>
        <v>0</v>
      </c>
      <c r="K3198" s="347">
        <f>IF(InpOverride!K3198="",F_Inputs!K3198,InpOverride!K3198)</f>
        <v>0</v>
      </c>
      <c r="L3198" s="347">
        <f>IF(InpOverride!L3198="",F_Inputs!L3198,InpOverride!L3198)</f>
        <v>0</v>
      </c>
      <c r="M3198" s="347">
        <f>IF(InpOverride!M3198="",F_Inputs!M3198,InpOverride!M3198)</f>
        <v>0</v>
      </c>
    </row>
    <row r="3199" spans="1:13" x14ac:dyDescent="0.35">
      <c r="A3199" t="s">
        <v>149</v>
      </c>
      <c r="B3199" t="s">
        <v>498</v>
      </c>
      <c r="C3199" t="s">
        <v>499</v>
      </c>
      <c r="D3199" t="s">
        <v>170</v>
      </c>
      <c r="E3199" t="s">
        <v>292</v>
      </c>
      <c r="F3199" s="347">
        <f>IF(InpOverride!F3199="",F_Inputs!F3199,InpOverride!F3199)</f>
        <v>0</v>
      </c>
      <c r="G3199" s="347">
        <f>IF(InpOverride!G3199="",F_Inputs!G3199,InpOverride!G3199)</f>
        <v>0</v>
      </c>
      <c r="H3199" s="347">
        <f>IF(InpOverride!H3199="",F_Inputs!H3199,InpOverride!H3199)</f>
        <v>0</v>
      </c>
      <c r="I3199" s="347">
        <f>IF(InpOverride!I3199="",F_Inputs!I3199,InpOverride!I3199)</f>
        <v>0</v>
      </c>
      <c r="J3199" s="347">
        <f>IF(InpOverride!J3199="",F_Inputs!J3199,InpOverride!J3199)</f>
        <v>0</v>
      </c>
      <c r="K3199" s="347">
        <f>IF(InpOverride!K3199="",F_Inputs!K3199,InpOverride!K3199)</f>
        <v>0</v>
      </c>
      <c r="L3199" s="347">
        <f>IF(InpOverride!L3199="",F_Inputs!L3199,InpOverride!L3199)</f>
        <v>0</v>
      </c>
      <c r="M3199" s="347">
        <f>IF(InpOverride!M3199="",F_Inputs!M3199,InpOverride!M3199)</f>
        <v>0</v>
      </c>
    </row>
    <row r="3200" spans="1:13" x14ac:dyDescent="0.35">
      <c r="A3200" t="s">
        <v>149</v>
      </c>
      <c r="B3200" t="s">
        <v>500</v>
      </c>
      <c r="C3200" t="s">
        <v>501</v>
      </c>
      <c r="D3200" t="s">
        <v>170</v>
      </c>
      <c r="E3200" t="s">
        <v>292</v>
      </c>
      <c r="F3200" s="347">
        <f>IF(InpOverride!F3200="",F_Inputs!F3200,InpOverride!F3200)</f>
        <v>0</v>
      </c>
      <c r="G3200" s="347">
        <f>IF(InpOverride!G3200="",F_Inputs!G3200,InpOverride!G3200)</f>
        <v>0</v>
      </c>
      <c r="H3200" s="347">
        <f>IF(InpOverride!H3200="",F_Inputs!H3200,InpOverride!H3200)</f>
        <v>0</v>
      </c>
      <c r="I3200" s="347">
        <f>IF(InpOverride!I3200="",F_Inputs!I3200,InpOverride!I3200)</f>
        <v>0</v>
      </c>
      <c r="J3200" s="347">
        <f>IF(InpOverride!J3200="",F_Inputs!J3200,InpOverride!J3200)</f>
        <v>0</v>
      </c>
      <c r="K3200" s="347">
        <f>IF(InpOverride!K3200="",F_Inputs!K3200,InpOverride!K3200)</f>
        <v>0</v>
      </c>
      <c r="L3200" s="347">
        <f>IF(InpOverride!L3200="",F_Inputs!L3200,InpOverride!L3200)</f>
        <v>0</v>
      </c>
      <c r="M3200" s="347">
        <f>IF(InpOverride!M3200="",F_Inputs!M3200,InpOverride!M3200)</f>
        <v>0</v>
      </c>
    </row>
    <row r="3201" spans="1:13" x14ac:dyDescent="0.35">
      <c r="A3201" t="s">
        <v>149</v>
      </c>
      <c r="B3201" t="s">
        <v>502</v>
      </c>
      <c r="C3201" t="s">
        <v>503</v>
      </c>
      <c r="D3201" t="s">
        <v>170</v>
      </c>
      <c r="E3201" t="s">
        <v>292</v>
      </c>
      <c r="F3201" s="347">
        <f>IF(InpOverride!F3201="",F_Inputs!F3201,InpOverride!F3201)</f>
        <v>0</v>
      </c>
      <c r="G3201" s="347">
        <f>IF(InpOverride!G3201="",F_Inputs!G3201,InpOverride!G3201)</f>
        <v>0</v>
      </c>
      <c r="H3201" s="347">
        <f>IF(InpOverride!H3201="",F_Inputs!H3201,InpOverride!H3201)</f>
        <v>0</v>
      </c>
      <c r="I3201" s="347">
        <f>IF(InpOverride!I3201="",F_Inputs!I3201,InpOverride!I3201)</f>
        <v>0</v>
      </c>
      <c r="J3201" s="347">
        <f>IF(InpOverride!J3201="",F_Inputs!J3201,InpOverride!J3201)</f>
        <v>0</v>
      </c>
      <c r="K3201" s="347">
        <f>IF(InpOverride!K3201="",F_Inputs!K3201,InpOverride!K3201)</f>
        <v>0</v>
      </c>
      <c r="L3201" s="347">
        <f>IF(InpOverride!L3201="",F_Inputs!L3201,InpOverride!L3201)</f>
        <v>0</v>
      </c>
      <c r="M3201" s="347">
        <f>IF(InpOverride!M3201="",F_Inputs!M3201,InpOverride!M3201)</f>
        <v>0</v>
      </c>
    </row>
    <row r="3202" spans="1:13" x14ac:dyDescent="0.35">
      <c r="A3202" t="s">
        <v>149</v>
      </c>
      <c r="B3202" t="s">
        <v>504</v>
      </c>
      <c r="C3202" t="s">
        <v>505</v>
      </c>
      <c r="D3202" t="s">
        <v>170</v>
      </c>
      <c r="E3202" t="s">
        <v>292</v>
      </c>
      <c r="F3202" s="347">
        <f>IF(InpOverride!F3202="",F_Inputs!F3202,InpOverride!F3202)</f>
        <v>0</v>
      </c>
      <c r="G3202" s="347">
        <f>IF(InpOverride!G3202="",F_Inputs!G3202,InpOverride!G3202)</f>
        <v>0</v>
      </c>
      <c r="H3202" s="347">
        <f>IF(InpOverride!H3202="",F_Inputs!H3202,InpOverride!H3202)</f>
        <v>0</v>
      </c>
      <c r="I3202" s="347">
        <f>IF(InpOverride!I3202="",F_Inputs!I3202,InpOverride!I3202)</f>
        <v>0</v>
      </c>
      <c r="J3202" s="347">
        <f>IF(InpOverride!J3202="",F_Inputs!J3202,InpOverride!J3202)</f>
        <v>0</v>
      </c>
      <c r="K3202" s="347">
        <f>IF(InpOverride!K3202="",F_Inputs!K3202,InpOverride!K3202)</f>
        <v>0</v>
      </c>
      <c r="L3202" s="347">
        <f>IF(InpOverride!L3202="",F_Inputs!L3202,InpOverride!L3202)</f>
        <v>0</v>
      </c>
      <c r="M3202" s="347">
        <f>IF(InpOverride!M3202="",F_Inputs!M3202,InpOverride!M3202)</f>
        <v>0</v>
      </c>
    </row>
    <row r="3203" spans="1:13" x14ac:dyDescent="0.35">
      <c r="A3203" t="s">
        <v>149</v>
      </c>
      <c r="B3203" t="s">
        <v>506</v>
      </c>
      <c r="C3203" t="s">
        <v>507</v>
      </c>
      <c r="D3203" t="s">
        <v>170</v>
      </c>
      <c r="E3203" t="s">
        <v>292</v>
      </c>
      <c r="F3203" s="347">
        <f>IF(InpOverride!F3203="",F_Inputs!F3203,InpOverride!F3203)</f>
        <v>0</v>
      </c>
      <c r="G3203" s="347">
        <f>IF(InpOverride!G3203="",F_Inputs!G3203,InpOverride!G3203)</f>
        <v>0</v>
      </c>
      <c r="H3203" s="347">
        <f>IF(InpOverride!H3203="",F_Inputs!H3203,InpOverride!H3203)</f>
        <v>0</v>
      </c>
      <c r="I3203" s="347">
        <f>IF(InpOverride!I3203="",F_Inputs!I3203,InpOverride!I3203)</f>
        <v>0</v>
      </c>
      <c r="J3203" s="347">
        <f>IF(InpOverride!J3203="",F_Inputs!J3203,InpOverride!J3203)</f>
        <v>0</v>
      </c>
      <c r="K3203" s="347">
        <f>IF(InpOverride!K3203="",F_Inputs!K3203,InpOverride!K3203)</f>
        <v>0</v>
      </c>
      <c r="L3203" s="347">
        <f>IF(InpOverride!L3203="",F_Inputs!L3203,InpOverride!L3203)</f>
        <v>0</v>
      </c>
      <c r="M3203" s="347">
        <f>IF(InpOverride!M3203="",F_Inputs!M3203,InpOverride!M3203)</f>
        <v>0</v>
      </c>
    </row>
    <row r="3204" spans="1:13" x14ac:dyDescent="0.35">
      <c r="A3204" t="s">
        <v>149</v>
      </c>
      <c r="B3204" t="s">
        <v>508</v>
      </c>
      <c r="C3204" t="s">
        <v>509</v>
      </c>
      <c r="D3204" t="s">
        <v>170</v>
      </c>
      <c r="E3204" t="s">
        <v>292</v>
      </c>
      <c r="F3204" s="347">
        <f>IF(InpOverride!F3204="",F_Inputs!F3204,InpOverride!F3204)</f>
        <v>0</v>
      </c>
      <c r="G3204" s="347">
        <f>IF(InpOverride!G3204="",F_Inputs!G3204,InpOverride!G3204)</f>
        <v>0</v>
      </c>
      <c r="H3204" s="347">
        <f>IF(InpOverride!H3204="",F_Inputs!H3204,InpOverride!H3204)</f>
        <v>0</v>
      </c>
      <c r="I3204" s="347">
        <f>IF(InpOverride!I3204="",F_Inputs!I3204,InpOverride!I3204)</f>
        <v>0</v>
      </c>
      <c r="J3204" s="347">
        <f>IF(InpOverride!J3204="",F_Inputs!J3204,InpOverride!J3204)</f>
        <v>0</v>
      </c>
      <c r="K3204" s="347">
        <f>IF(InpOverride!K3204="",F_Inputs!K3204,InpOverride!K3204)</f>
        <v>0</v>
      </c>
      <c r="L3204" s="347">
        <f>IF(InpOverride!L3204="",F_Inputs!L3204,InpOverride!L3204)</f>
        <v>0</v>
      </c>
      <c r="M3204" s="347">
        <f>IF(InpOverride!M3204="",F_Inputs!M3204,InpOverride!M3204)</f>
        <v>0</v>
      </c>
    </row>
    <row r="3205" spans="1:13" x14ac:dyDescent="0.35">
      <c r="A3205" t="s">
        <v>149</v>
      </c>
      <c r="B3205" t="s">
        <v>510</v>
      </c>
      <c r="C3205" t="s">
        <v>511</v>
      </c>
      <c r="D3205" t="s">
        <v>170</v>
      </c>
      <c r="E3205" t="s">
        <v>292</v>
      </c>
      <c r="F3205" s="347">
        <f>IF(InpOverride!F3205="",F_Inputs!F3205,InpOverride!F3205)</f>
        <v>0</v>
      </c>
      <c r="G3205" s="347">
        <f>IF(InpOverride!G3205="",F_Inputs!G3205,InpOverride!G3205)</f>
        <v>0</v>
      </c>
      <c r="H3205" s="347">
        <f>IF(InpOverride!H3205="",F_Inputs!H3205,InpOverride!H3205)</f>
        <v>0</v>
      </c>
      <c r="I3205" s="347">
        <f>IF(InpOverride!I3205="",F_Inputs!I3205,InpOverride!I3205)</f>
        <v>0</v>
      </c>
      <c r="J3205" s="347">
        <f>IF(InpOverride!J3205="",F_Inputs!J3205,InpOverride!J3205)</f>
        <v>0</v>
      </c>
      <c r="K3205" s="347">
        <f>IF(InpOverride!K3205="",F_Inputs!K3205,InpOverride!K3205)</f>
        <v>0</v>
      </c>
      <c r="L3205" s="347">
        <f>IF(InpOverride!L3205="",F_Inputs!L3205,InpOverride!L3205)</f>
        <v>0</v>
      </c>
      <c r="M3205" s="347">
        <f>IF(InpOverride!M3205="",F_Inputs!M3205,InpOverride!M3205)</f>
        <v>0</v>
      </c>
    </row>
    <row r="3206" spans="1:13" x14ac:dyDescent="0.35">
      <c r="A3206" t="s">
        <v>149</v>
      </c>
      <c r="B3206" t="s">
        <v>512</v>
      </c>
      <c r="C3206" t="s">
        <v>513</v>
      </c>
      <c r="D3206" t="s">
        <v>170</v>
      </c>
      <c r="E3206" t="s">
        <v>292</v>
      </c>
      <c r="F3206" s="347">
        <f>IF(InpOverride!F3206="",F_Inputs!F3206,InpOverride!F3206)</f>
        <v>0</v>
      </c>
      <c r="G3206" s="347">
        <f>IF(InpOverride!G3206="",F_Inputs!G3206,InpOverride!G3206)</f>
        <v>0</v>
      </c>
      <c r="H3206" s="347">
        <f>IF(InpOverride!H3206="",F_Inputs!H3206,InpOverride!H3206)</f>
        <v>0</v>
      </c>
      <c r="I3206" s="347">
        <f>IF(InpOverride!I3206="",F_Inputs!I3206,InpOverride!I3206)</f>
        <v>0</v>
      </c>
      <c r="J3206" s="347">
        <f>IF(InpOverride!J3206="",F_Inputs!J3206,InpOverride!J3206)</f>
        <v>0</v>
      </c>
      <c r="K3206" s="347">
        <f>IF(InpOverride!K3206="",F_Inputs!K3206,InpOverride!K3206)</f>
        <v>0</v>
      </c>
      <c r="L3206" s="347">
        <f>IF(InpOverride!L3206="",F_Inputs!L3206,InpOverride!L3206)</f>
        <v>0</v>
      </c>
      <c r="M3206" s="347">
        <f>IF(InpOverride!M3206="",F_Inputs!M3206,InpOverride!M3206)</f>
        <v>0</v>
      </c>
    </row>
    <row r="3207" spans="1:13" x14ac:dyDescent="0.35">
      <c r="A3207" t="s">
        <v>149</v>
      </c>
      <c r="B3207" t="s">
        <v>514</v>
      </c>
      <c r="C3207" t="s">
        <v>515</v>
      </c>
      <c r="D3207" t="s">
        <v>170</v>
      </c>
      <c r="E3207" t="s">
        <v>292</v>
      </c>
      <c r="F3207" s="347">
        <f>IF(InpOverride!F3207="",F_Inputs!F3207,InpOverride!F3207)</f>
        <v>0</v>
      </c>
      <c r="G3207" s="347">
        <f>IF(InpOverride!G3207="",F_Inputs!G3207,InpOverride!G3207)</f>
        <v>0</v>
      </c>
      <c r="H3207" s="347">
        <f>IF(InpOverride!H3207="",F_Inputs!H3207,InpOverride!H3207)</f>
        <v>0</v>
      </c>
      <c r="I3207" s="347">
        <f>IF(InpOverride!I3207="",F_Inputs!I3207,InpOverride!I3207)</f>
        <v>0</v>
      </c>
      <c r="J3207" s="347">
        <f>IF(InpOverride!J3207="",F_Inputs!J3207,InpOverride!J3207)</f>
        <v>0</v>
      </c>
      <c r="K3207" s="347">
        <f>IF(InpOverride!K3207="",F_Inputs!K3207,InpOverride!K3207)</f>
        <v>0</v>
      </c>
      <c r="L3207" s="347">
        <f>IF(InpOverride!L3207="",F_Inputs!L3207,InpOverride!L3207)</f>
        <v>0</v>
      </c>
      <c r="M3207" s="347">
        <f>IF(InpOverride!M3207="",F_Inputs!M3207,InpOverride!M3207)</f>
        <v>0</v>
      </c>
    </row>
    <row r="3208" spans="1:13" x14ac:dyDescent="0.35">
      <c r="A3208" t="s">
        <v>149</v>
      </c>
      <c r="B3208" t="s">
        <v>516</v>
      </c>
      <c r="C3208" t="s">
        <v>517</v>
      </c>
      <c r="D3208" t="s">
        <v>170</v>
      </c>
      <c r="E3208" t="s">
        <v>292</v>
      </c>
      <c r="F3208" s="347">
        <f>IF(InpOverride!F3208="",F_Inputs!F3208,InpOverride!F3208)</f>
        <v>0</v>
      </c>
      <c r="G3208" s="347">
        <f>IF(InpOverride!G3208="",F_Inputs!G3208,InpOverride!G3208)</f>
        <v>0</v>
      </c>
      <c r="H3208" s="347">
        <f>IF(InpOverride!H3208="",F_Inputs!H3208,InpOverride!H3208)</f>
        <v>0</v>
      </c>
      <c r="I3208" s="347">
        <f>IF(InpOverride!I3208="",F_Inputs!I3208,InpOverride!I3208)</f>
        <v>9.2959999999999994</v>
      </c>
      <c r="J3208" s="347">
        <f>IF(InpOverride!J3208="",F_Inputs!J3208,InpOverride!J3208)</f>
        <v>0</v>
      </c>
      <c r="K3208" s="347">
        <f>IF(InpOverride!K3208="",F_Inputs!K3208,InpOverride!K3208)</f>
        <v>0</v>
      </c>
      <c r="L3208" s="347">
        <f>IF(InpOverride!L3208="",F_Inputs!L3208,InpOverride!L3208)</f>
        <v>0</v>
      </c>
      <c r="M3208" s="347">
        <f>IF(InpOverride!M3208="",F_Inputs!M3208,InpOverride!M3208)</f>
        <v>0</v>
      </c>
    </row>
    <row r="3209" spans="1:13" x14ac:dyDescent="0.35">
      <c r="A3209" t="s">
        <v>149</v>
      </c>
      <c r="B3209" t="s">
        <v>518</v>
      </c>
      <c r="C3209" t="s">
        <v>519</v>
      </c>
      <c r="D3209" t="s">
        <v>170</v>
      </c>
      <c r="E3209" t="s">
        <v>292</v>
      </c>
      <c r="F3209" s="347">
        <f>IF(InpOverride!F3209="",F_Inputs!F3209,InpOverride!F3209)</f>
        <v>0</v>
      </c>
      <c r="G3209" s="347">
        <f>IF(InpOverride!G3209="",F_Inputs!G3209,InpOverride!G3209)</f>
        <v>0</v>
      </c>
      <c r="H3209" s="347">
        <f>IF(InpOverride!H3209="",F_Inputs!H3209,InpOverride!H3209)</f>
        <v>0</v>
      </c>
      <c r="I3209" s="347">
        <f>IF(InpOverride!I3209="",F_Inputs!I3209,InpOverride!I3209)</f>
        <v>92.804000000000002</v>
      </c>
      <c r="J3209" s="347">
        <f>IF(InpOverride!J3209="",F_Inputs!J3209,InpOverride!J3209)</f>
        <v>0</v>
      </c>
      <c r="K3209" s="347">
        <f>IF(InpOverride!K3209="",F_Inputs!K3209,InpOverride!K3209)</f>
        <v>0</v>
      </c>
      <c r="L3209" s="347">
        <f>IF(InpOverride!L3209="",F_Inputs!L3209,InpOverride!L3209)</f>
        <v>0</v>
      </c>
      <c r="M3209" s="347">
        <f>IF(InpOverride!M3209="",F_Inputs!M3209,InpOverride!M3209)</f>
        <v>0</v>
      </c>
    </row>
    <row r="3210" spans="1:13" x14ac:dyDescent="0.35">
      <c r="A3210" t="s">
        <v>149</v>
      </c>
      <c r="B3210" t="s">
        <v>520</v>
      </c>
      <c r="C3210" t="s">
        <v>521</v>
      </c>
      <c r="D3210" t="s">
        <v>170</v>
      </c>
      <c r="E3210" t="s">
        <v>292</v>
      </c>
      <c r="F3210" s="347">
        <f>IF(InpOverride!F3210="",F_Inputs!F3210,InpOverride!F3210)</f>
        <v>0</v>
      </c>
      <c r="G3210" s="347">
        <f>IF(InpOverride!G3210="",F_Inputs!G3210,InpOverride!G3210)</f>
        <v>0</v>
      </c>
      <c r="H3210" s="347">
        <f>IF(InpOverride!H3210="",F_Inputs!H3210,InpOverride!H3210)</f>
        <v>0</v>
      </c>
      <c r="I3210" s="347">
        <f>IF(InpOverride!I3210="",F_Inputs!I3210,InpOverride!I3210)</f>
        <v>0</v>
      </c>
      <c r="J3210" s="347">
        <f>IF(InpOverride!J3210="",F_Inputs!J3210,InpOverride!J3210)</f>
        <v>0</v>
      </c>
      <c r="K3210" s="347">
        <f>IF(InpOverride!K3210="",F_Inputs!K3210,InpOverride!K3210)</f>
        <v>0</v>
      </c>
      <c r="L3210" s="347">
        <f>IF(InpOverride!L3210="",F_Inputs!L3210,InpOverride!L3210)</f>
        <v>0</v>
      </c>
      <c r="M3210" s="347">
        <f>IF(InpOverride!M3210="",F_Inputs!M3210,InpOverride!M3210)</f>
        <v>0</v>
      </c>
    </row>
    <row r="3211" spans="1:13" x14ac:dyDescent="0.35">
      <c r="A3211" t="s">
        <v>149</v>
      </c>
      <c r="B3211" t="s">
        <v>522</v>
      </c>
      <c r="C3211" t="s">
        <v>523</v>
      </c>
      <c r="D3211" t="s">
        <v>170</v>
      </c>
      <c r="E3211" t="s">
        <v>292</v>
      </c>
      <c r="F3211" s="347">
        <f>IF(InpOverride!F3211="",F_Inputs!F3211,InpOverride!F3211)</f>
        <v>0</v>
      </c>
      <c r="G3211" s="347">
        <f>IF(InpOverride!G3211="",F_Inputs!G3211,InpOverride!G3211)</f>
        <v>0</v>
      </c>
      <c r="H3211" s="347">
        <f>IF(InpOverride!H3211="",F_Inputs!H3211,InpOverride!H3211)</f>
        <v>0</v>
      </c>
      <c r="I3211" s="347">
        <f>IF(InpOverride!I3211="",F_Inputs!I3211,InpOverride!I3211)</f>
        <v>0</v>
      </c>
      <c r="J3211" s="347">
        <f>IF(InpOverride!J3211="",F_Inputs!J3211,InpOverride!J3211)</f>
        <v>0</v>
      </c>
      <c r="K3211" s="347">
        <f>IF(InpOverride!K3211="",F_Inputs!K3211,InpOverride!K3211)</f>
        <v>0</v>
      </c>
      <c r="L3211" s="347">
        <f>IF(InpOverride!L3211="",F_Inputs!L3211,InpOverride!L3211)</f>
        <v>0</v>
      </c>
      <c r="M3211" s="347">
        <f>IF(InpOverride!M3211="",F_Inputs!M3211,InpOverride!M3211)</f>
        <v>0</v>
      </c>
    </row>
    <row r="3212" spans="1:13" x14ac:dyDescent="0.35">
      <c r="A3212" t="s">
        <v>149</v>
      </c>
      <c r="B3212" t="s">
        <v>524</v>
      </c>
      <c r="C3212" t="s">
        <v>525</v>
      </c>
      <c r="D3212" t="s">
        <v>170</v>
      </c>
      <c r="E3212" t="s">
        <v>292</v>
      </c>
      <c r="F3212" s="347">
        <f>IF(InpOverride!F3212="",F_Inputs!F3212,InpOverride!F3212)</f>
        <v>0</v>
      </c>
      <c r="G3212" s="347">
        <f>IF(InpOverride!G3212="",F_Inputs!G3212,InpOverride!G3212)</f>
        <v>0</v>
      </c>
      <c r="H3212" s="347">
        <f>IF(InpOverride!H3212="",F_Inputs!H3212,InpOverride!H3212)</f>
        <v>0</v>
      </c>
      <c r="I3212" s="347">
        <f>IF(InpOverride!I3212="",F_Inputs!I3212,InpOverride!I3212)</f>
        <v>0</v>
      </c>
      <c r="J3212" s="347">
        <f>IF(InpOverride!J3212="",F_Inputs!J3212,InpOverride!J3212)</f>
        <v>0</v>
      </c>
      <c r="K3212" s="347">
        <f>IF(InpOverride!K3212="",F_Inputs!K3212,InpOverride!K3212)</f>
        <v>0</v>
      </c>
      <c r="L3212" s="347">
        <f>IF(InpOverride!L3212="",F_Inputs!L3212,InpOverride!L3212)</f>
        <v>0</v>
      </c>
      <c r="M3212" s="347">
        <f>IF(InpOverride!M3212="",F_Inputs!M3212,InpOverride!M3212)</f>
        <v>0</v>
      </c>
    </row>
    <row r="3213" spans="1:13" x14ac:dyDescent="0.35">
      <c r="A3213" t="s">
        <v>149</v>
      </c>
      <c r="B3213" t="s">
        <v>526</v>
      </c>
      <c r="C3213" t="s">
        <v>527</v>
      </c>
      <c r="D3213" t="s">
        <v>170</v>
      </c>
      <c r="E3213" t="s">
        <v>292</v>
      </c>
      <c r="F3213" s="347">
        <f>IF(InpOverride!F3213="",F_Inputs!F3213,InpOverride!F3213)</f>
        <v>0</v>
      </c>
      <c r="G3213" s="347">
        <f>IF(InpOverride!G3213="",F_Inputs!G3213,InpOverride!G3213)</f>
        <v>0</v>
      </c>
      <c r="H3213" s="347">
        <f>IF(InpOverride!H3213="",F_Inputs!H3213,InpOverride!H3213)</f>
        <v>0</v>
      </c>
      <c r="I3213" s="347">
        <f>IF(InpOverride!I3213="",F_Inputs!I3213,InpOverride!I3213)</f>
        <v>9.2959999999999994</v>
      </c>
      <c r="J3213" s="347">
        <f>IF(InpOverride!J3213="",F_Inputs!J3213,InpOverride!J3213)</f>
        <v>0</v>
      </c>
      <c r="K3213" s="347">
        <f>IF(InpOverride!K3213="",F_Inputs!K3213,InpOverride!K3213)</f>
        <v>0</v>
      </c>
      <c r="L3213" s="347">
        <f>IF(InpOverride!L3213="",F_Inputs!L3213,InpOverride!L3213)</f>
        <v>0</v>
      </c>
      <c r="M3213" s="347">
        <f>IF(InpOverride!M3213="",F_Inputs!M3213,InpOverride!M3213)</f>
        <v>0</v>
      </c>
    </row>
    <row r="3214" spans="1:13" x14ac:dyDescent="0.35">
      <c r="A3214" t="s">
        <v>149</v>
      </c>
      <c r="B3214" t="s">
        <v>528</v>
      </c>
      <c r="C3214" t="s">
        <v>529</v>
      </c>
      <c r="D3214" t="s">
        <v>170</v>
      </c>
      <c r="E3214" t="s">
        <v>292</v>
      </c>
      <c r="F3214" s="347">
        <f>IF(InpOverride!F3214="",F_Inputs!F3214,InpOverride!F3214)</f>
        <v>0</v>
      </c>
      <c r="G3214" s="347">
        <f>IF(InpOverride!G3214="",F_Inputs!G3214,InpOverride!G3214)</f>
        <v>0</v>
      </c>
      <c r="H3214" s="347">
        <f>IF(InpOverride!H3214="",F_Inputs!H3214,InpOverride!H3214)</f>
        <v>0</v>
      </c>
      <c r="I3214" s="347">
        <f>IF(InpOverride!I3214="",F_Inputs!I3214,InpOverride!I3214)</f>
        <v>92.804000000000002</v>
      </c>
      <c r="J3214" s="347">
        <f>IF(InpOverride!J3214="",F_Inputs!J3214,InpOverride!J3214)</f>
        <v>0</v>
      </c>
      <c r="K3214" s="347">
        <f>IF(InpOverride!K3214="",F_Inputs!K3214,InpOverride!K3214)</f>
        <v>0</v>
      </c>
      <c r="L3214" s="347">
        <f>IF(InpOverride!L3214="",F_Inputs!L3214,InpOverride!L3214)</f>
        <v>0</v>
      </c>
      <c r="M3214" s="347">
        <f>IF(InpOverride!M3214="",F_Inputs!M3214,InpOverride!M3214)</f>
        <v>0</v>
      </c>
    </row>
    <row r="3215" spans="1:13" x14ac:dyDescent="0.35">
      <c r="A3215" t="s">
        <v>149</v>
      </c>
      <c r="B3215" t="s">
        <v>530</v>
      </c>
      <c r="C3215" t="s">
        <v>531</v>
      </c>
      <c r="D3215" t="s">
        <v>170</v>
      </c>
      <c r="E3215" t="s">
        <v>292</v>
      </c>
      <c r="F3215" s="347">
        <f>IF(InpOverride!F3215="",F_Inputs!F3215,InpOverride!F3215)</f>
        <v>0</v>
      </c>
      <c r="G3215" s="347">
        <f>IF(InpOverride!G3215="",F_Inputs!G3215,InpOverride!G3215)</f>
        <v>0</v>
      </c>
      <c r="H3215" s="347">
        <f>IF(InpOverride!H3215="",F_Inputs!H3215,InpOverride!H3215)</f>
        <v>0</v>
      </c>
      <c r="I3215" s="347">
        <f>IF(InpOverride!I3215="",F_Inputs!I3215,InpOverride!I3215)</f>
        <v>0</v>
      </c>
      <c r="J3215" s="347">
        <f>IF(InpOverride!J3215="",F_Inputs!J3215,InpOverride!J3215)</f>
        <v>0</v>
      </c>
      <c r="K3215" s="347">
        <f>IF(InpOverride!K3215="",F_Inputs!K3215,InpOverride!K3215)</f>
        <v>0</v>
      </c>
      <c r="L3215" s="347">
        <f>IF(InpOverride!L3215="",F_Inputs!L3215,InpOverride!L3215)</f>
        <v>0</v>
      </c>
      <c r="M3215" s="347">
        <f>IF(InpOverride!M3215="",F_Inputs!M3215,InpOverride!M3215)</f>
        <v>0</v>
      </c>
    </row>
    <row r="3216" spans="1:13" x14ac:dyDescent="0.35">
      <c r="A3216" t="s">
        <v>149</v>
      </c>
      <c r="B3216" t="s">
        <v>532</v>
      </c>
      <c r="C3216" t="s">
        <v>533</v>
      </c>
      <c r="D3216" t="s">
        <v>170</v>
      </c>
      <c r="E3216" t="s">
        <v>292</v>
      </c>
      <c r="F3216" s="347">
        <f>IF(InpOverride!F3216="",F_Inputs!F3216,InpOverride!F3216)</f>
        <v>0</v>
      </c>
      <c r="G3216" s="347">
        <f>IF(InpOverride!G3216="",F_Inputs!G3216,InpOverride!G3216)</f>
        <v>0</v>
      </c>
      <c r="H3216" s="347">
        <f>IF(InpOverride!H3216="",F_Inputs!H3216,InpOverride!H3216)</f>
        <v>0</v>
      </c>
      <c r="I3216" s="347">
        <f>IF(InpOverride!I3216="",F_Inputs!I3216,InpOverride!I3216)</f>
        <v>0</v>
      </c>
      <c r="J3216" s="347">
        <f>IF(InpOverride!J3216="",F_Inputs!J3216,InpOverride!J3216)</f>
        <v>0</v>
      </c>
      <c r="K3216" s="347">
        <f>IF(InpOverride!K3216="",F_Inputs!K3216,InpOverride!K3216)</f>
        <v>0</v>
      </c>
      <c r="L3216" s="347">
        <f>IF(InpOverride!L3216="",F_Inputs!L3216,InpOverride!L3216)</f>
        <v>0</v>
      </c>
      <c r="M3216" s="347">
        <f>IF(InpOverride!M3216="",F_Inputs!M3216,InpOverride!M3216)</f>
        <v>0</v>
      </c>
    </row>
    <row r="3217" spans="1:13" x14ac:dyDescent="0.35">
      <c r="A3217" t="s">
        <v>149</v>
      </c>
      <c r="B3217" t="s">
        <v>534</v>
      </c>
      <c r="C3217" t="s">
        <v>535</v>
      </c>
      <c r="D3217" t="s">
        <v>170</v>
      </c>
      <c r="E3217" t="s">
        <v>292</v>
      </c>
      <c r="F3217" s="347">
        <f>IF(InpOverride!F3217="",F_Inputs!F3217,InpOverride!F3217)</f>
        <v>0</v>
      </c>
      <c r="G3217" s="347">
        <f>IF(InpOverride!G3217="",F_Inputs!G3217,InpOverride!G3217)</f>
        <v>0</v>
      </c>
      <c r="H3217" s="347">
        <f>IF(InpOverride!H3217="",F_Inputs!H3217,InpOverride!H3217)</f>
        <v>0</v>
      </c>
      <c r="I3217" s="347">
        <f>IF(InpOverride!I3217="",F_Inputs!I3217,InpOverride!I3217)</f>
        <v>0</v>
      </c>
      <c r="J3217" s="347">
        <f>IF(InpOverride!J3217="",F_Inputs!J3217,InpOverride!J3217)</f>
        <v>0</v>
      </c>
      <c r="K3217" s="347">
        <f>IF(InpOverride!K3217="",F_Inputs!K3217,InpOverride!K3217)</f>
        <v>0</v>
      </c>
      <c r="L3217" s="347">
        <f>IF(InpOverride!L3217="",F_Inputs!L3217,InpOverride!L3217)</f>
        <v>0</v>
      </c>
      <c r="M3217" s="347">
        <f>IF(InpOverride!M3217="",F_Inputs!M3217,InpOverride!M3217)</f>
        <v>0</v>
      </c>
    </row>
    <row r="3218" spans="1:13" x14ac:dyDescent="0.35">
      <c r="A3218" t="s">
        <v>149</v>
      </c>
      <c r="B3218" t="s">
        <v>536</v>
      </c>
      <c r="C3218" t="s">
        <v>537</v>
      </c>
      <c r="D3218" t="s">
        <v>170</v>
      </c>
      <c r="E3218" t="s">
        <v>292</v>
      </c>
      <c r="F3218" s="347">
        <f>IF(InpOverride!F3218="",F_Inputs!F3218,InpOverride!F3218)</f>
        <v>0</v>
      </c>
      <c r="G3218" s="347">
        <f>IF(InpOverride!G3218="",F_Inputs!G3218,InpOverride!G3218)</f>
        <v>0</v>
      </c>
      <c r="H3218" s="347">
        <f>IF(InpOverride!H3218="",F_Inputs!H3218,InpOverride!H3218)</f>
        <v>0</v>
      </c>
      <c r="I3218" s="347">
        <f>IF(InpOverride!I3218="",F_Inputs!I3218,InpOverride!I3218)</f>
        <v>7.4589999999999996</v>
      </c>
      <c r="J3218" s="347">
        <f>IF(InpOverride!J3218="",F_Inputs!J3218,InpOverride!J3218)</f>
        <v>0</v>
      </c>
      <c r="K3218" s="347">
        <f>IF(InpOverride!K3218="",F_Inputs!K3218,InpOverride!K3218)</f>
        <v>0</v>
      </c>
      <c r="L3218" s="347">
        <f>IF(InpOverride!L3218="",F_Inputs!L3218,InpOverride!L3218)</f>
        <v>0</v>
      </c>
      <c r="M3218" s="347">
        <f>IF(InpOverride!M3218="",F_Inputs!M3218,InpOverride!M3218)</f>
        <v>0</v>
      </c>
    </row>
    <row r="3219" spans="1:13" x14ac:dyDescent="0.35">
      <c r="A3219" t="s">
        <v>149</v>
      </c>
      <c r="B3219" t="s">
        <v>538</v>
      </c>
      <c r="C3219" t="s">
        <v>539</v>
      </c>
      <c r="D3219" t="s">
        <v>170</v>
      </c>
      <c r="E3219" t="s">
        <v>292</v>
      </c>
      <c r="F3219" s="347">
        <f>IF(InpOverride!F3219="",F_Inputs!F3219,InpOverride!F3219)</f>
        <v>0</v>
      </c>
      <c r="G3219" s="347">
        <f>IF(InpOverride!G3219="",F_Inputs!G3219,InpOverride!G3219)</f>
        <v>0</v>
      </c>
      <c r="H3219" s="347">
        <f>IF(InpOverride!H3219="",F_Inputs!H3219,InpOverride!H3219)</f>
        <v>0</v>
      </c>
      <c r="I3219" s="347">
        <f>IF(InpOverride!I3219="",F_Inputs!I3219,InpOverride!I3219)</f>
        <v>81.384</v>
      </c>
      <c r="J3219" s="347">
        <f>IF(InpOverride!J3219="",F_Inputs!J3219,InpOverride!J3219)</f>
        <v>0</v>
      </c>
      <c r="K3219" s="347">
        <f>IF(InpOverride!K3219="",F_Inputs!K3219,InpOverride!K3219)</f>
        <v>0</v>
      </c>
      <c r="L3219" s="347">
        <f>IF(InpOverride!L3219="",F_Inputs!L3219,InpOverride!L3219)</f>
        <v>0</v>
      </c>
      <c r="M3219" s="347">
        <f>IF(InpOverride!M3219="",F_Inputs!M3219,InpOverride!M3219)</f>
        <v>0</v>
      </c>
    </row>
    <row r="3220" spans="1:13" x14ac:dyDescent="0.35">
      <c r="A3220" t="s">
        <v>149</v>
      </c>
      <c r="B3220" t="s">
        <v>540</v>
      </c>
      <c r="C3220" t="s">
        <v>541</v>
      </c>
      <c r="D3220" t="s">
        <v>170</v>
      </c>
      <c r="E3220" t="s">
        <v>292</v>
      </c>
      <c r="F3220" s="347">
        <f>IF(InpOverride!F3220="",F_Inputs!F3220,InpOverride!F3220)</f>
        <v>0</v>
      </c>
      <c r="G3220" s="347">
        <f>IF(InpOverride!G3220="",F_Inputs!G3220,InpOverride!G3220)</f>
        <v>0</v>
      </c>
      <c r="H3220" s="347">
        <f>IF(InpOverride!H3220="",F_Inputs!H3220,InpOverride!H3220)</f>
        <v>0</v>
      </c>
      <c r="I3220" s="347">
        <f>IF(InpOverride!I3220="",F_Inputs!I3220,InpOverride!I3220)</f>
        <v>0</v>
      </c>
      <c r="J3220" s="347">
        <f>IF(InpOverride!J3220="",F_Inputs!J3220,InpOverride!J3220)</f>
        <v>0</v>
      </c>
      <c r="K3220" s="347">
        <f>IF(InpOverride!K3220="",F_Inputs!K3220,InpOverride!K3220)</f>
        <v>0</v>
      </c>
      <c r="L3220" s="347">
        <f>IF(InpOverride!L3220="",F_Inputs!L3220,InpOverride!L3220)</f>
        <v>0</v>
      </c>
      <c r="M3220" s="347">
        <f>IF(InpOverride!M3220="",F_Inputs!M3220,InpOverride!M3220)</f>
        <v>0</v>
      </c>
    </row>
    <row r="3221" spans="1:13" x14ac:dyDescent="0.35">
      <c r="A3221" t="s">
        <v>149</v>
      </c>
      <c r="B3221" t="s">
        <v>542</v>
      </c>
      <c r="C3221" t="s">
        <v>543</v>
      </c>
      <c r="D3221" t="s">
        <v>170</v>
      </c>
      <c r="E3221" t="s">
        <v>292</v>
      </c>
      <c r="F3221" s="347">
        <f>IF(InpOverride!F3221="",F_Inputs!F3221,InpOverride!F3221)</f>
        <v>0</v>
      </c>
      <c r="G3221" s="347">
        <f>IF(InpOverride!G3221="",F_Inputs!G3221,InpOverride!G3221)</f>
        <v>0</v>
      </c>
      <c r="H3221" s="347">
        <f>IF(InpOverride!H3221="",F_Inputs!H3221,InpOverride!H3221)</f>
        <v>0</v>
      </c>
      <c r="I3221" s="347">
        <f>IF(InpOverride!I3221="",F_Inputs!I3221,InpOverride!I3221)</f>
        <v>0</v>
      </c>
      <c r="J3221" s="347">
        <f>IF(InpOverride!J3221="",F_Inputs!J3221,InpOverride!J3221)</f>
        <v>0</v>
      </c>
      <c r="K3221" s="347">
        <f>IF(InpOverride!K3221="",F_Inputs!K3221,InpOverride!K3221)</f>
        <v>0</v>
      </c>
      <c r="L3221" s="347">
        <f>IF(InpOverride!L3221="",F_Inputs!L3221,InpOverride!L3221)</f>
        <v>0</v>
      </c>
      <c r="M3221" s="347">
        <f>IF(InpOverride!M3221="",F_Inputs!M3221,InpOverride!M3221)</f>
        <v>0</v>
      </c>
    </row>
    <row r="3222" spans="1:13" x14ac:dyDescent="0.35">
      <c r="A3222" t="s">
        <v>149</v>
      </c>
      <c r="B3222" t="s">
        <v>544</v>
      </c>
      <c r="C3222" t="s">
        <v>545</v>
      </c>
      <c r="D3222" t="s">
        <v>170</v>
      </c>
      <c r="E3222" t="s">
        <v>292</v>
      </c>
      <c r="F3222" s="347">
        <f>IF(InpOverride!F3222="",F_Inputs!F3222,InpOverride!F3222)</f>
        <v>0</v>
      </c>
      <c r="G3222" s="347">
        <f>IF(InpOverride!G3222="",F_Inputs!G3222,InpOverride!G3222)</f>
        <v>0</v>
      </c>
      <c r="H3222" s="347">
        <f>IF(InpOverride!H3222="",F_Inputs!H3222,InpOverride!H3222)</f>
        <v>0</v>
      </c>
      <c r="I3222" s="347">
        <f>IF(InpOverride!I3222="",F_Inputs!I3222,InpOverride!I3222)</f>
        <v>0</v>
      </c>
      <c r="J3222" s="347">
        <f>IF(InpOverride!J3222="",F_Inputs!J3222,InpOverride!J3222)</f>
        <v>0</v>
      </c>
      <c r="K3222" s="347">
        <f>IF(InpOverride!K3222="",F_Inputs!K3222,InpOverride!K3222)</f>
        <v>0</v>
      </c>
      <c r="L3222" s="347">
        <f>IF(InpOverride!L3222="",F_Inputs!L3222,InpOverride!L3222)</f>
        <v>0</v>
      </c>
      <c r="M3222" s="347">
        <f>IF(InpOverride!M3222="",F_Inputs!M3222,InpOverride!M3222)</f>
        <v>0</v>
      </c>
    </row>
    <row r="3223" spans="1:13" x14ac:dyDescent="0.35">
      <c r="A3223" t="s">
        <v>149</v>
      </c>
      <c r="B3223" t="s">
        <v>546</v>
      </c>
      <c r="C3223" t="s">
        <v>547</v>
      </c>
      <c r="D3223" t="s">
        <v>170</v>
      </c>
      <c r="E3223" t="s">
        <v>292</v>
      </c>
      <c r="F3223" s="347">
        <f>IF(InpOverride!F3223="",F_Inputs!F3223,InpOverride!F3223)</f>
        <v>0</v>
      </c>
      <c r="G3223" s="347">
        <f>IF(InpOverride!G3223="",F_Inputs!G3223,InpOverride!G3223)</f>
        <v>0</v>
      </c>
      <c r="H3223" s="347">
        <f>IF(InpOverride!H3223="",F_Inputs!H3223,InpOverride!H3223)</f>
        <v>0</v>
      </c>
      <c r="I3223" s="347">
        <f>IF(InpOverride!I3223="",F_Inputs!I3223,InpOverride!I3223)</f>
        <v>7.4589999999999996</v>
      </c>
      <c r="J3223" s="347">
        <f>IF(InpOverride!J3223="",F_Inputs!J3223,InpOverride!J3223)</f>
        <v>0</v>
      </c>
      <c r="K3223" s="347">
        <f>IF(InpOverride!K3223="",F_Inputs!K3223,InpOverride!K3223)</f>
        <v>0</v>
      </c>
      <c r="L3223" s="347">
        <f>IF(InpOverride!L3223="",F_Inputs!L3223,InpOverride!L3223)</f>
        <v>0</v>
      </c>
      <c r="M3223" s="347">
        <f>IF(InpOverride!M3223="",F_Inputs!M3223,InpOverride!M3223)</f>
        <v>0</v>
      </c>
    </row>
    <row r="3224" spans="1:13" x14ac:dyDescent="0.35">
      <c r="A3224" t="s">
        <v>149</v>
      </c>
      <c r="B3224" t="s">
        <v>548</v>
      </c>
      <c r="C3224" t="s">
        <v>549</v>
      </c>
      <c r="D3224" t="s">
        <v>170</v>
      </c>
      <c r="E3224" t="s">
        <v>292</v>
      </c>
      <c r="F3224" s="347">
        <f>IF(InpOverride!F3224="",F_Inputs!F3224,InpOverride!F3224)</f>
        <v>0</v>
      </c>
      <c r="G3224" s="347">
        <f>IF(InpOverride!G3224="",F_Inputs!G3224,InpOverride!G3224)</f>
        <v>0</v>
      </c>
      <c r="H3224" s="347">
        <f>IF(InpOverride!H3224="",F_Inputs!H3224,InpOverride!H3224)</f>
        <v>0</v>
      </c>
      <c r="I3224" s="347">
        <f>IF(InpOverride!I3224="",F_Inputs!I3224,InpOverride!I3224)</f>
        <v>81.384</v>
      </c>
      <c r="J3224" s="347">
        <f>IF(InpOverride!J3224="",F_Inputs!J3224,InpOverride!J3224)</f>
        <v>0</v>
      </c>
      <c r="K3224" s="347">
        <f>IF(InpOverride!K3224="",F_Inputs!K3224,InpOverride!K3224)</f>
        <v>0</v>
      </c>
      <c r="L3224" s="347">
        <f>IF(InpOverride!L3224="",F_Inputs!L3224,InpOverride!L3224)</f>
        <v>0</v>
      </c>
      <c r="M3224" s="347">
        <f>IF(InpOverride!M3224="",F_Inputs!M3224,InpOverride!M3224)</f>
        <v>0</v>
      </c>
    </row>
    <row r="3225" spans="1:13" x14ac:dyDescent="0.35">
      <c r="A3225" t="s">
        <v>149</v>
      </c>
      <c r="B3225" t="s">
        <v>550</v>
      </c>
      <c r="C3225" t="s">
        <v>551</v>
      </c>
      <c r="D3225" t="s">
        <v>170</v>
      </c>
      <c r="E3225" t="s">
        <v>292</v>
      </c>
      <c r="F3225" s="347">
        <f>IF(InpOverride!F3225="",F_Inputs!F3225,InpOverride!F3225)</f>
        <v>0</v>
      </c>
      <c r="G3225" s="347">
        <f>IF(InpOverride!G3225="",F_Inputs!G3225,InpOverride!G3225)</f>
        <v>0</v>
      </c>
      <c r="H3225" s="347">
        <f>IF(InpOverride!H3225="",F_Inputs!H3225,InpOverride!H3225)</f>
        <v>0</v>
      </c>
      <c r="I3225" s="347">
        <f>IF(InpOverride!I3225="",F_Inputs!I3225,InpOverride!I3225)</f>
        <v>0</v>
      </c>
      <c r="J3225" s="347">
        <f>IF(InpOverride!J3225="",F_Inputs!J3225,InpOverride!J3225)</f>
        <v>0</v>
      </c>
      <c r="K3225" s="347">
        <f>IF(InpOverride!K3225="",F_Inputs!K3225,InpOverride!K3225)</f>
        <v>0</v>
      </c>
      <c r="L3225" s="347">
        <f>IF(InpOverride!L3225="",F_Inputs!L3225,InpOverride!L3225)</f>
        <v>0</v>
      </c>
      <c r="M3225" s="347">
        <f>IF(InpOverride!M3225="",F_Inputs!M3225,InpOverride!M3225)</f>
        <v>0</v>
      </c>
    </row>
    <row r="3226" spans="1:13" x14ac:dyDescent="0.35">
      <c r="A3226" t="s">
        <v>149</v>
      </c>
      <c r="B3226" t="s">
        <v>552</v>
      </c>
      <c r="C3226" t="s">
        <v>553</v>
      </c>
      <c r="D3226" t="s">
        <v>170</v>
      </c>
      <c r="E3226" t="s">
        <v>292</v>
      </c>
      <c r="F3226" s="347">
        <f>IF(InpOverride!F3226="",F_Inputs!F3226,InpOverride!F3226)</f>
        <v>0</v>
      </c>
      <c r="G3226" s="347">
        <f>IF(InpOverride!G3226="",F_Inputs!G3226,InpOverride!G3226)</f>
        <v>0</v>
      </c>
      <c r="H3226" s="347">
        <f>IF(InpOverride!H3226="",F_Inputs!H3226,InpOverride!H3226)</f>
        <v>0</v>
      </c>
      <c r="I3226" s="347">
        <f>IF(InpOverride!I3226="",F_Inputs!I3226,InpOverride!I3226)</f>
        <v>0</v>
      </c>
      <c r="J3226" s="347">
        <f>IF(InpOverride!J3226="",F_Inputs!J3226,InpOverride!J3226)</f>
        <v>0</v>
      </c>
      <c r="K3226" s="347">
        <f>IF(InpOverride!K3226="",F_Inputs!K3226,InpOverride!K3226)</f>
        <v>0</v>
      </c>
      <c r="L3226" s="347">
        <f>IF(InpOverride!L3226="",F_Inputs!L3226,InpOverride!L3226)</f>
        <v>0</v>
      </c>
      <c r="M3226" s="347">
        <f>IF(InpOverride!M3226="",F_Inputs!M3226,InpOverride!M3226)</f>
        <v>0</v>
      </c>
    </row>
    <row r="3227" spans="1:13" x14ac:dyDescent="0.35">
      <c r="A3227" t="s">
        <v>149</v>
      </c>
      <c r="B3227" t="s">
        <v>554</v>
      </c>
      <c r="C3227" t="s">
        <v>555</v>
      </c>
      <c r="D3227" t="s">
        <v>170</v>
      </c>
      <c r="E3227" t="s">
        <v>292</v>
      </c>
      <c r="F3227" s="347">
        <f>IF(InpOverride!F3227="",F_Inputs!F3227,InpOverride!F3227)</f>
        <v>0</v>
      </c>
      <c r="G3227" s="347">
        <f>IF(InpOverride!G3227="",F_Inputs!G3227,InpOverride!G3227)</f>
        <v>0</v>
      </c>
      <c r="H3227" s="347">
        <f>IF(InpOverride!H3227="",F_Inputs!H3227,InpOverride!H3227)</f>
        <v>0</v>
      </c>
      <c r="I3227" s="347">
        <f>IF(InpOverride!I3227="",F_Inputs!I3227,InpOverride!I3227)</f>
        <v>0</v>
      </c>
      <c r="J3227" s="347">
        <f>IF(InpOverride!J3227="",F_Inputs!J3227,InpOverride!J3227)</f>
        <v>0</v>
      </c>
      <c r="K3227" s="347">
        <f>IF(InpOverride!K3227="",F_Inputs!K3227,InpOverride!K3227)</f>
        <v>0</v>
      </c>
      <c r="L3227" s="347">
        <f>IF(InpOverride!L3227="",F_Inputs!L3227,InpOverride!L3227)</f>
        <v>0</v>
      </c>
      <c r="M3227" s="347">
        <f>IF(InpOverride!M3227="",F_Inputs!M3227,InpOverride!M3227)</f>
        <v>0</v>
      </c>
    </row>
    <row r="3228" spans="1:13" x14ac:dyDescent="0.35">
      <c r="A3228" t="s">
        <v>149</v>
      </c>
      <c r="B3228" t="s">
        <v>556</v>
      </c>
      <c r="C3228" t="s">
        <v>557</v>
      </c>
      <c r="D3228" t="s">
        <v>170</v>
      </c>
      <c r="E3228" t="s">
        <v>292</v>
      </c>
      <c r="F3228" s="347">
        <f>IF(InpOverride!F3228="",F_Inputs!F3228,InpOverride!F3228)</f>
        <v>0</v>
      </c>
      <c r="G3228" s="347">
        <f>IF(InpOverride!G3228="",F_Inputs!G3228,InpOverride!G3228)</f>
        <v>0</v>
      </c>
      <c r="H3228" s="347">
        <f>IF(InpOverride!H3228="",F_Inputs!H3228,InpOverride!H3228)</f>
        <v>0</v>
      </c>
      <c r="I3228" s="347">
        <f>IF(InpOverride!I3228="",F_Inputs!I3228,InpOverride!I3228)</f>
        <v>-1.837</v>
      </c>
      <c r="J3228" s="347">
        <f>IF(InpOverride!J3228="",F_Inputs!J3228,InpOverride!J3228)</f>
        <v>0</v>
      </c>
      <c r="K3228" s="347">
        <f>IF(InpOverride!K3228="",F_Inputs!K3228,InpOverride!K3228)</f>
        <v>0</v>
      </c>
      <c r="L3228" s="347">
        <f>IF(InpOverride!L3228="",F_Inputs!L3228,InpOverride!L3228)</f>
        <v>0</v>
      </c>
      <c r="M3228" s="347">
        <f>IF(InpOverride!M3228="",F_Inputs!M3228,InpOverride!M3228)</f>
        <v>0</v>
      </c>
    </row>
    <row r="3229" spans="1:13" x14ac:dyDescent="0.35">
      <c r="A3229" t="s">
        <v>149</v>
      </c>
      <c r="B3229" t="s">
        <v>558</v>
      </c>
      <c r="C3229" t="s">
        <v>559</v>
      </c>
      <c r="D3229" t="s">
        <v>170</v>
      </c>
      <c r="E3229" t="s">
        <v>292</v>
      </c>
      <c r="F3229" s="347">
        <f>IF(InpOverride!F3229="",F_Inputs!F3229,InpOverride!F3229)</f>
        <v>0</v>
      </c>
      <c r="G3229" s="347">
        <f>IF(InpOverride!G3229="",F_Inputs!G3229,InpOverride!G3229)</f>
        <v>0</v>
      </c>
      <c r="H3229" s="347">
        <f>IF(InpOverride!H3229="",F_Inputs!H3229,InpOverride!H3229)</f>
        <v>0</v>
      </c>
      <c r="I3229" s="347">
        <f>IF(InpOverride!I3229="",F_Inputs!I3229,InpOverride!I3229)</f>
        <v>-11.42</v>
      </c>
      <c r="J3229" s="347">
        <f>IF(InpOverride!J3229="",F_Inputs!J3229,InpOverride!J3229)</f>
        <v>0</v>
      </c>
      <c r="K3229" s="347">
        <f>IF(InpOverride!K3229="",F_Inputs!K3229,InpOverride!K3229)</f>
        <v>0</v>
      </c>
      <c r="L3229" s="347">
        <f>IF(InpOverride!L3229="",F_Inputs!L3229,InpOverride!L3229)</f>
        <v>0</v>
      </c>
      <c r="M3229" s="347">
        <f>IF(InpOverride!M3229="",F_Inputs!M3229,InpOverride!M3229)</f>
        <v>0</v>
      </c>
    </row>
    <row r="3230" spans="1:13" x14ac:dyDescent="0.35">
      <c r="A3230" t="s">
        <v>149</v>
      </c>
      <c r="B3230" t="s">
        <v>560</v>
      </c>
      <c r="C3230" t="s">
        <v>561</v>
      </c>
      <c r="D3230" t="s">
        <v>170</v>
      </c>
      <c r="E3230" t="s">
        <v>292</v>
      </c>
      <c r="F3230" s="347">
        <f>IF(InpOverride!F3230="",F_Inputs!F3230,InpOverride!F3230)</f>
        <v>0</v>
      </c>
      <c r="G3230" s="347">
        <f>IF(InpOverride!G3230="",F_Inputs!G3230,InpOverride!G3230)</f>
        <v>0</v>
      </c>
      <c r="H3230" s="347">
        <f>IF(InpOverride!H3230="",F_Inputs!H3230,InpOverride!H3230)</f>
        <v>0</v>
      </c>
      <c r="I3230" s="347">
        <f>IF(InpOverride!I3230="",F_Inputs!I3230,InpOverride!I3230)</f>
        <v>0</v>
      </c>
      <c r="J3230" s="347">
        <f>IF(InpOverride!J3230="",F_Inputs!J3230,InpOverride!J3230)</f>
        <v>0</v>
      </c>
      <c r="K3230" s="347">
        <f>IF(InpOverride!K3230="",F_Inputs!K3230,InpOverride!K3230)</f>
        <v>0</v>
      </c>
      <c r="L3230" s="347">
        <f>IF(InpOverride!L3230="",F_Inputs!L3230,InpOverride!L3230)</f>
        <v>0</v>
      </c>
      <c r="M3230" s="347">
        <f>IF(InpOverride!M3230="",F_Inputs!M3230,InpOverride!M3230)</f>
        <v>0</v>
      </c>
    </row>
    <row r="3231" spans="1:13" x14ac:dyDescent="0.35">
      <c r="A3231" t="s">
        <v>149</v>
      </c>
      <c r="B3231" t="s">
        <v>562</v>
      </c>
      <c r="C3231" t="s">
        <v>563</v>
      </c>
      <c r="D3231" t="s">
        <v>170</v>
      </c>
      <c r="E3231" t="s">
        <v>292</v>
      </c>
      <c r="F3231" s="347">
        <f>IF(InpOverride!F3231="",F_Inputs!F3231,InpOverride!F3231)</f>
        <v>0</v>
      </c>
      <c r="G3231" s="347">
        <f>IF(InpOverride!G3231="",F_Inputs!G3231,InpOverride!G3231)</f>
        <v>0</v>
      </c>
      <c r="H3231" s="347">
        <f>IF(InpOverride!H3231="",F_Inputs!H3231,InpOverride!H3231)</f>
        <v>0</v>
      </c>
      <c r="I3231" s="347">
        <f>IF(InpOverride!I3231="",F_Inputs!I3231,InpOverride!I3231)</f>
        <v>0</v>
      </c>
      <c r="J3231" s="347">
        <f>IF(InpOverride!J3231="",F_Inputs!J3231,InpOverride!J3231)</f>
        <v>0</v>
      </c>
      <c r="K3231" s="347">
        <f>IF(InpOverride!K3231="",F_Inputs!K3231,InpOverride!K3231)</f>
        <v>0</v>
      </c>
      <c r="L3231" s="347">
        <f>IF(InpOverride!L3231="",F_Inputs!L3231,InpOverride!L3231)</f>
        <v>0</v>
      </c>
      <c r="M3231" s="347">
        <f>IF(InpOverride!M3231="",F_Inputs!M3231,InpOverride!M3231)</f>
        <v>0</v>
      </c>
    </row>
    <row r="3232" spans="1:13" x14ac:dyDescent="0.35">
      <c r="A3232" t="s">
        <v>149</v>
      </c>
      <c r="B3232" t="s">
        <v>564</v>
      </c>
      <c r="C3232" t="s">
        <v>565</v>
      </c>
      <c r="D3232" t="s">
        <v>170</v>
      </c>
      <c r="E3232" t="s">
        <v>292</v>
      </c>
      <c r="F3232" s="347">
        <f>IF(InpOverride!F3232="",F_Inputs!F3232,InpOverride!F3232)</f>
        <v>0</v>
      </c>
      <c r="G3232" s="347">
        <f>IF(InpOverride!G3232="",F_Inputs!G3232,InpOverride!G3232)</f>
        <v>0</v>
      </c>
      <c r="H3232" s="347">
        <f>IF(InpOverride!H3232="",F_Inputs!H3232,InpOverride!H3232)</f>
        <v>0</v>
      </c>
      <c r="I3232" s="347">
        <f>IF(InpOverride!I3232="",F_Inputs!I3232,InpOverride!I3232)</f>
        <v>0</v>
      </c>
      <c r="J3232" s="347">
        <f>IF(InpOverride!J3232="",F_Inputs!J3232,InpOverride!J3232)</f>
        <v>0</v>
      </c>
      <c r="K3232" s="347">
        <f>IF(InpOverride!K3232="",F_Inputs!K3232,InpOverride!K3232)</f>
        <v>0</v>
      </c>
      <c r="L3232" s="347">
        <f>IF(InpOverride!L3232="",F_Inputs!L3232,InpOverride!L3232)</f>
        <v>0</v>
      </c>
      <c r="M3232" s="347">
        <f>IF(InpOverride!M3232="",F_Inputs!M3232,InpOverride!M3232)</f>
        <v>0</v>
      </c>
    </row>
    <row r="3233" spans="1:13" x14ac:dyDescent="0.35">
      <c r="A3233" t="s">
        <v>149</v>
      </c>
      <c r="B3233" t="s">
        <v>566</v>
      </c>
      <c r="C3233" t="s">
        <v>567</v>
      </c>
      <c r="D3233" t="s">
        <v>170</v>
      </c>
      <c r="E3233" t="s">
        <v>292</v>
      </c>
      <c r="F3233" s="347">
        <f>IF(InpOverride!F3233="",F_Inputs!F3233,InpOverride!F3233)</f>
        <v>0</v>
      </c>
      <c r="G3233" s="347">
        <f>IF(InpOverride!G3233="",F_Inputs!G3233,InpOverride!G3233)</f>
        <v>0</v>
      </c>
      <c r="H3233" s="347">
        <f>IF(InpOverride!H3233="",F_Inputs!H3233,InpOverride!H3233)</f>
        <v>0</v>
      </c>
      <c r="I3233" s="347">
        <f>IF(InpOverride!I3233="",F_Inputs!I3233,InpOverride!I3233)</f>
        <v>-1.837</v>
      </c>
      <c r="J3233" s="347">
        <f>IF(InpOverride!J3233="",F_Inputs!J3233,InpOverride!J3233)</f>
        <v>0</v>
      </c>
      <c r="K3233" s="347">
        <f>IF(InpOverride!K3233="",F_Inputs!K3233,InpOverride!K3233)</f>
        <v>0</v>
      </c>
      <c r="L3233" s="347">
        <f>IF(InpOverride!L3233="",F_Inputs!L3233,InpOverride!L3233)</f>
        <v>0</v>
      </c>
      <c r="M3233" s="347">
        <f>IF(InpOverride!M3233="",F_Inputs!M3233,InpOverride!M3233)</f>
        <v>0</v>
      </c>
    </row>
    <row r="3234" spans="1:13" x14ac:dyDescent="0.35">
      <c r="A3234" t="s">
        <v>149</v>
      </c>
      <c r="B3234" t="s">
        <v>568</v>
      </c>
      <c r="C3234" t="s">
        <v>569</v>
      </c>
      <c r="D3234" t="s">
        <v>170</v>
      </c>
      <c r="E3234" t="s">
        <v>292</v>
      </c>
      <c r="F3234" s="347">
        <f>IF(InpOverride!F3234="",F_Inputs!F3234,InpOverride!F3234)</f>
        <v>0</v>
      </c>
      <c r="G3234" s="347">
        <f>IF(InpOverride!G3234="",F_Inputs!G3234,InpOverride!G3234)</f>
        <v>0</v>
      </c>
      <c r="H3234" s="347">
        <f>IF(InpOverride!H3234="",F_Inputs!H3234,InpOverride!H3234)</f>
        <v>0</v>
      </c>
      <c r="I3234" s="347">
        <f>IF(InpOverride!I3234="",F_Inputs!I3234,InpOverride!I3234)</f>
        <v>-11.42</v>
      </c>
      <c r="J3234" s="347">
        <f>IF(InpOverride!J3234="",F_Inputs!J3234,InpOverride!J3234)</f>
        <v>0</v>
      </c>
      <c r="K3234" s="347">
        <f>IF(InpOverride!K3234="",F_Inputs!K3234,InpOverride!K3234)</f>
        <v>0</v>
      </c>
      <c r="L3234" s="347">
        <f>IF(InpOverride!L3234="",F_Inputs!L3234,InpOverride!L3234)</f>
        <v>0</v>
      </c>
      <c r="M3234" s="347">
        <f>IF(InpOverride!M3234="",F_Inputs!M3234,InpOverride!M3234)</f>
        <v>0</v>
      </c>
    </row>
    <row r="3235" spans="1:13" x14ac:dyDescent="0.35">
      <c r="A3235" t="s">
        <v>149</v>
      </c>
      <c r="B3235" t="s">
        <v>570</v>
      </c>
      <c r="C3235" t="s">
        <v>571</v>
      </c>
      <c r="D3235" t="s">
        <v>170</v>
      </c>
      <c r="E3235" t="s">
        <v>292</v>
      </c>
      <c r="F3235" s="347">
        <f>IF(InpOverride!F3235="",F_Inputs!F3235,InpOverride!F3235)</f>
        <v>0</v>
      </c>
      <c r="G3235" s="347">
        <f>IF(InpOverride!G3235="",F_Inputs!G3235,InpOverride!G3235)</f>
        <v>0</v>
      </c>
      <c r="H3235" s="347">
        <f>IF(InpOverride!H3235="",F_Inputs!H3235,InpOverride!H3235)</f>
        <v>0</v>
      </c>
      <c r="I3235" s="347">
        <f>IF(InpOverride!I3235="",F_Inputs!I3235,InpOverride!I3235)</f>
        <v>0</v>
      </c>
      <c r="J3235" s="347">
        <f>IF(InpOverride!J3235="",F_Inputs!J3235,InpOverride!J3235)</f>
        <v>0</v>
      </c>
      <c r="K3235" s="347">
        <f>IF(InpOverride!K3235="",F_Inputs!K3235,InpOverride!K3235)</f>
        <v>0</v>
      </c>
      <c r="L3235" s="347">
        <f>IF(InpOverride!L3235="",F_Inputs!L3235,InpOverride!L3235)</f>
        <v>0</v>
      </c>
      <c r="M3235" s="347">
        <f>IF(InpOverride!M3235="",F_Inputs!M3235,InpOverride!M3235)</f>
        <v>0</v>
      </c>
    </row>
    <row r="3236" spans="1:13" x14ac:dyDescent="0.35">
      <c r="A3236" t="s">
        <v>149</v>
      </c>
      <c r="B3236" t="s">
        <v>572</v>
      </c>
      <c r="C3236" t="s">
        <v>573</v>
      </c>
      <c r="D3236" t="s">
        <v>170</v>
      </c>
      <c r="E3236" t="s">
        <v>292</v>
      </c>
      <c r="F3236" s="347">
        <f>IF(InpOverride!F3236="",F_Inputs!F3236,InpOverride!F3236)</f>
        <v>0</v>
      </c>
      <c r="G3236" s="347">
        <f>IF(InpOverride!G3236="",F_Inputs!G3236,InpOverride!G3236)</f>
        <v>0</v>
      </c>
      <c r="H3236" s="347">
        <f>IF(InpOverride!H3236="",F_Inputs!H3236,InpOverride!H3236)</f>
        <v>0</v>
      </c>
      <c r="I3236" s="347">
        <f>IF(InpOverride!I3236="",F_Inputs!I3236,InpOverride!I3236)</f>
        <v>0</v>
      </c>
      <c r="J3236" s="347">
        <f>IF(InpOverride!J3236="",F_Inputs!J3236,InpOverride!J3236)</f>
        <v>0</v>
      </c>
      <c r="K3236" s="347">
        <f>IF(InpOverride!K3236="",F_Inputs!K3236,InpOverride!K3236)</f>
        <v>0</v>
      </c>
      <c r="L3236" s="347">
        <f>IF(InpOverride!L3236="",F_Inputs!L3236,InpOverride!L3236)</f>
        <v>0</v>
      </c>
      <c r="M3236" s="347">
        <f>IF(InpOverride!M3236="",F_Inputs!M3236,InpOverride!M3236)</f>
        <v>0</v>
      </c>
    </row>
    <row r="3237" spans="1:13" x14ac:dyDescent="0.35">
      <c r="A3237" t="s">
        <v>149</v>
      </c>
      <c r="B3237" t="s">
        <v>574</v>
      </c>
      <c r="C3237" t="s">
        <v>575</v>
      </c>
      <c r="D3237" t="s">
        <v>170</v>
      </c>
      <c r="E3237" t="s">
        <v>292</v>
      </c>
      <c r="F3237" s="347">
        <f>IF(InpOverride!F3237="",F_Inputs!F3237,InpOverride!F3237)</f>
        <v>0</v>
      </c>
      <c r="G3237" s="347">
        <f>IF(InpOverride!G3237="",F_Inputs!G3237,InpOverride!G3237)</f>
        <v>0</v>
      </c>
      <c r="H3237" s="347">
        <f>IF(InpOverride!H3237="",F_Inputs!H3237,InpOverride!H3237)</f>
        <v>0</v>
      </c>
      <c r="I3237" s="347">
        <f>IF(InpOverride!I3237="",F_Inputs!I3237,InpOverride!I3237)</f>
        <v>0</v>
      </c>
      <c r="J3237" s="347">
        <f>IF(InpOverride!J3237="",F_Inputs!J3237,InpOverride!J3237)</f>
        <v>0</v>
      </c>
      <c r="K3237" s="347">
        <f>IF(InpOverride!K3237="",F_Inputs!K3237,InpOverride!K3237)</f>
        <v>0</v>
      </c>
      <c r="L3237" s="347">
        <f>IF(InpOverride!L3237="",F_Inputs!L3237,InpOverride!L3237)</f>
        <v>0</v>
      </c>
      <c r="M3237" s="347">
        <f>IF(InpOverride!M3237="",F_Inputs!M3237,InpOverride!M3237)</f>
        <v>0</v>
      </c>
    </row>
    <row r="3238" spans="1:13" x14ac:dyDescent="0.35">
      <c r="A3238" t="s">
        <v>149</v>
      </c>
      <c r="B3238" t="s">
        <v>576</v>
      </c>
      <c r="C3238" t="s">
        <v>577</v>
      </c>
      <c r="D3238" t="s">
        <v>170</v>
      </c>
      <c r="E3238" t="s">
        <v>292</v>
      </c>
      <c r="F3238" s="347">
        <f>IF(InpOverride!F3238="",F_Inputs!F3238,InpOverride!F3238)</f>
        <v>0</v>
      </c>
      <c r="G3238" s="347">
        <f>IF(InpOverride!G3238="",F_Inputs!G3238,InpOverride!G3238)</f>
        <v>0</v>
      </c>
      <c r="H3238" s="347">
        <f>IF(InpOverride!H3238="",F_Inputs!H3238,InpOverride!H3238)</f>
        <v>0</v>
      </c>
      <c r="I3238" s="347">
        <f>IF(InpOverride!I3238="",F_Inputs!I3238,InpOverride!I3238)</f>
        <v>-1.837</v>
      </c>
      <c r="J3238" s="347">
        <f>IF(InpOverride!J3238="",F_Inputs!J3238,InpOverride!J3238)</f>
        <v>0</v>
      </c>
      <c r="K3238" s="347">
        <f>IF(InpOverride!K3238="",F_Inputs!K3238,InpOverride!K3238)</f>
        <v>0</v>
      </c>
      <c r="L3238" s="347">
        <f>IF(InpOverride!L3238="",F_Inputs!L3238,InpOverride!L3238)</f>
        <v>0</v>
      </c>
      <c r="M3238" s="347">
        <f>IF(InpOverride!M3238="",F_Inputs!M3238,InpOverride!M3238)</f>
        <v>0</v>
      </c>
    </row>
    <row r="3239" spans="1:13" x14ac:dyDescent="0.35">
      <c r="A3239" t="s">
        <v>149</v>
      </c>
      <c r="B3239" t="s">
        <v>578</v>
      </c>
      <c r="C3239" t="s">
        <v>579</v>
      </c>
      <c r="D3239" t="s">
        <v>170</v>
      </c>
      <c r="E3239" t="s">
        <v>292</v>
      </c>
      <c r="F3239" s="347">
        <f>IF(InpOverride!F3239="",F_Inputs!F3239,InpOverride!F3239)</f>
        <v>0</v>
      </c>
      <c r="G3239" s="347">
        <f>IF(InpOverride!G3239="",F_Inputs!G3239,InpOverride!G3239)</f>
        <v>0</v>
      </c>
      <c r="H3239" s="347">
        <f>IF(InpOverride!H3239="",F_Inputs!H3239,InpOverride!H3239)</f>
        <v>0</v>
      </c>
      <c r="I3239" s="347">
        <f>IF(InpOverride!I3239="",F_Inputs!I3239,InpOverride!I3239)</f>
        <v>-10.965</v>
      </c>
      <c r="J3239" s="347">
        <f>IF(InpOverride!J3239="",F_Inputs!J3239,InpOverride!J3239)</f>
        <v>0</v>
      </c>
      <c r="K3239" s="347">
        <f>IF(InpOverride!K3239="",F_Inputs!K3239,InpOverride!K3239)</f>
        <v>0</v>
      </c>
      <c r="L3239" s="347">
        <f>IF(InpOverride!L3239="",F_Inputs!L3239,InpOverride!L3239)</f>
        <v>0</v>
      </c>
      <c r="M3239" s="347">
        <f>IF(InpOverride!M3239="",F_Inputs!M3239,InpOverride!M3239)</f>
        <v>0</v>
      </c>
    </row>
    <row r="3240" spans="1:13" x14ac:dyDescent="0.35">
      <c r="A3240" t="s">
        <v>149</v>
      </c>
      <c r="B3240" t="s">
        <v>580</v>
      </c>
      <c r="C3240" t="s">
        <v>581</v>
      </c>
      <c r="D3240" t="s">
        <v>170</v>
      </c>
      <c r="E3240" t="s">
        <v>292</v>
      </c>
      <c r="F3240" s="347">
        <f>IF(InpOverride!F3240="",F_Inputs!F3240,InpOverride!F3240)</f>
        <v>0</v>
      </c>
      <c r="G3240" s="347">
        <f>IF(InpOverride!G3240="",F_Inputs!G3240,InpOverride!G3240)</f>
        <v>0</v>
      </c>
      <c r="H3240" s="347">
        <f>IF(InpOverride!H3240="",F_Inputs!H3240,InpOverride!H3240)</f>
        <v>0</v>
      </c>
      <c r="I3240" s="347">
        <f>IF(InpOverride!I3240="",F_Inputs!I3240,InpOverride!I3240)</f>
        <v>0</v>
      </c>
      <c r="J3240" s="347">
        <f>IF(InpOverride!J3240="",F_Inputs!J3240,InpOverride!J3240)</f>
        <v>0</v>
      </c>
      <c r="K3240" s="347">
        <f>IF(InpOverride!K3240="",F_Inputs!K3240,InpOverride!K3240)</f>
        <v>0</v>
      </c>
      <c r="L3240" s="347">
        <f>IF(InpOverride!L3240="",F_Inputs!L3240,InpOverride!L3240)</f>
        <v>0</v>
      </c>
      <c r="M3240" s="347">
        <f>IF(InpOverride!M3240="",F_Inputs!M3240,InpOverride!M3240)</f>
        <v>0</v>
      </c>
    </row>
    <row r="3241" spans="1:13" ht="25.5" x14ac:dyDescent="0.35">
      <c r="A3241" t="s">
        <v>149</v>
      </c>
      <c r="B3241" t="s">
        <v>582</v>
      </c>
      <c r="C3241" s="327" t="s">
        <v>583</v>
      </c>
      <c r="D3241" t="s">
        <v>170</v>
      </c>
      <c r="E3241" t="s">
        <v>292</v>
      </c>
      <c r="F3241" s="347">
        <f>IF(InpOverride!F3241="",F_Inputs!F3241,InpOverride!F3241)</f>
        <v>0</v>
      </c>
      <c r="G3241" s="347">
        <f>IF(InpOverride!G3241="",F_Inputs!G3241,InpOverride!G3241)</f>
        <v>0</v>
      </c>
      <c r="H3241" s="347">
        <f>IF(InpOverride!H3241="",F_Inputs!H3241,InpOverride!H3241)</f>
        <v>0</v>
      </c>
      <c r="I3241" s="347">
        <f>IF(InpOverride!I3241="",F_Inputs!I3241,InpOverride!I3241)</f>
        <v>0</v>
      </c>
      <c r="J3241" s="347">
        <f>IF(InpOverride!J3241="",F_Inputs!J3241,InpOverride!J3241)</f>
        <v>0</v>
      </c>
      <c r="K3241" s="347">
        <f>IF(InpOverride!K3241="",F_Inputs!K3241,InpOverride!K3241)</f>
        <v>0</v>
      </c>
      <c r="L3241" s="347">
        <f>IF(InpOverride!L3241="",F_Inputs!L3241,InpOverride!L3241)</f>
        <v>0</v>
      </c>
      <c r="M3241" s="347">
        <f>IF(InpOverride!M3241="",F_Inputs!M3241,InpOverride!M3241)</f>
        <v>0</v>
      </c>
    </row>
    <row r="3242" spans="1:13" ht="38.25" x14ac:dyDescent="0.35">
      <c r="A3242" t="s">
        <v>149</v>
      </c>
      <c r="B3242" t="s">
        <v>584</v>
      </c>
      <c r="C3242" s="327" t="s">
        <v>585</v>
      </c>
      <c r="D3242" t="s">
        <v>170</v>
      </c>
      <c r="E3242" t="s">
        <v>292</v>
      </c>
      <c r="F3242" s="347">
        <f>IF(InpOverride!F3242="",F_Inputs!F3242,InpOverride!F3242)</f>
        <v>0</v>
      </c>
      <c r="G3242" s="347">
        <f>IF(InpOverride!G3242="",F_Inputs!G3242,InpOverride!G3242)</f>
        <v>0</v>
      </c>
      <c r="H3242" s="347">
        <f>IF(InpOverride!H3242="",F_Inputs!H3242,InpOverride!H3242)</f>
        <v>0</v>
      </c>
      <c r="I3242" s="347">
        <f>IF(InpOverride!I3242="",F_Inputs!I3242,InpOverride!I3242)</f>
        <v>0</v>
      </c>
      <c r="J3242" s="347">
        <f>IF(InpOverride!J3242="",F_Inputs!J3242,InpOverride!J3242)</f>
        <v>0</v>
      </c>
      <c r="K3242" s="347">
        <f>IF(InpOverride!K3242="",F_Inputs!K3242,InpOverride!K3242)</f>
        <v>0</v>
      </c>
      <c r="L3242" s="347">
        <f>IF(InpOverride!L3242="",F_Inputs!L3242,InpOverride!L3242)</f>
        <v>0</v>
      </c>
      <c r="M3242" s="347">
        <f>IF(InpOverride!M3242="",F_Inputs!M3242,InpOverride!M3242)</f>
        <v>0</v>
      </c>
    </row>
    <row r="3243" spans="1:13" ht="25.5" x14ac:dyDescent="0.35">
      <c r="A3243" t="s">
        <v>149</v>
      </c>
      <c r="B3243" t="s">
        <v>586</v>
      </c>
      <c r="C3243" s="327" t="s">
        <v>587</v>
      </c>
      <c r="D3243" t="s">
        <v>170</v>
      </c>
      <c r="E3243" t="s">
        <v>292</v>
      </c>
      <c r="F3243" s="347">
        <f>IF(InpOverride!F3243="",F_Inputs!F3243,InpOverride!F3243)</f>
        <v>0</v>
      </c>
      <c r="G3243" s="347">
        <f>IF(InpOverride!G3243="",F_Inputs!G3243,InpOverride!G3243)</f>
        <v>0</v>
      </c>
      <c r="H3243" s="347">
        <f>IF(InpOverride!H3243="",F_Inputs!H3243,InpOverride!H3243)</f>
        <v>0</v>
      </c>
      <c r="I3243" s="347">
        <f>IF(InpOverride!I3243="",F_Inputs!I3243,InpOverride!I3243)</f>
        <v>-1.837</v>
      </c>
      <c r="J3243" s="347">
        <f>IF(InpOverride!J3243="",F_Inputs!J3243,InpOverride!J3243)</f>
        <v>0</v>
      </c>
      <c r="K3243" s="347">
        <f>IF(InpOverride!K3243="",F_Inputs!K3243,InpOverride!K3243)</f>
        <v>0</v>
      </c>
      <c r="L3243" s="347">
        <f>IF(InpOverride!L3243="",F_Inputs!L3243,InpOverride!L3243)</f>
        <v>0</v>
      </c>
      <c r="M3243" s="347">
        <f>IF(InpOverride!M3243="",F_Inputs!M3243,InpOverride!M3243)</f>
        <v>0</v>
      </c>
    </row>
    <row r="3244" spans="1:13" x14ac:dyDescent="0.35">
      <c r="A3244" t="s">
        <v>149</v>
      </c>
      <c r="B3244" t="s">
        <v>588</v>
      </c>
      <c r="C3244" t="s">
        <v>589</v>
      </c>
      <c r="D3244" t="s">
        <v>170</v>
      </c>
      <c r="E3244" t="s">
        <v>292</v>
      </c>
      <c r="F3244" s="347">
        <f>IF(InpOverride!F3244="",F_Inputs!F3244,InpOverride!F3244)</f>
        <v>0</v>
      </c>
      <c r="G3244" s="347">
        <f>IF(InpOverride!G3244="",F_Inputs!G3244,InpOverride!G3244)</f>
        <v>0</v>
      </c>
      <c r="H3244" s="347">
        <f>IF(InpOverride!H3244="",F_Inputs!H3244,InpOverride!H3244)</f>
        <v>0</v>
      </c>
      <c r="I3244" s="347">
        <f>IF(InpOverride!I3244="",F_Inputs!I3244,InpOverride!I3244)</f>
        <v>-10.965</v>
      </c>
      <c r="J3244" s="347">
        <f>IF(InpOverride!J3244="",F_Inputs!J3244,InpOverride!J3244)</f>
        <v>0</v>
      </c>
      <c r="K3244" s="347">
        <f>IF(InpOverride!K3244="",F_Inputs!K3244,InpOverride!K3244)</f>
        <v>0</v>
      </c>
      <c r="L3244" s="347">
        <f>IF(InpOverride!L3244="",F_Inputs!L3244,InpOverride!L3244)</f>
        <v>0</v>
      </c>
      <c r="M3244" s="347">
        <f>IF(InpOverride!M3244="",F_Inputs!M3244,InpOverride!M3244)</f>
        <v>0</v>
      </c>
    </row>
    <row r="3245" spans="1:13" x14ac:dyDescent="0.35">
      <c r="A3245" t="s">
        <v>149</v>
      </c>
      <c r="B3245" t="s">
        <v>590</v>
      </c>
      <c r="C3245" t="s">
        <v>591</v>
      </c>
      <c r="D3245" t="s">
        <v>170</v>
      </c>
      <c r="E3245" t="s">
        <v>292</v>
      </c>
      <c r="F3245" s="347">
        <f>IF(InpOverride!F3245="",F_Inputs!F3245,InpOverride!F3245)</f>
        <v>0</v>
      </c>
      <c r="G3245" s="347">
        <f>IF(InpOverride!G3245="",F_Inputs!G3245,InpOverride!G3245)</f>
        <v>0</v>
      </c>
      <c r="H3245" s="347">
        <f>IF(InpOverride!H3245="",F_Inputs!H3245,InpOverride!H3245)</f>
        <v>0</v>
      </c>
      <c r="I3245" s="347">
        <f>IF(InpOverride!I3245="",F_Inputs!I3245,InpOverride!I3245)</f>
        <v>0</v>
      </c>
      <c r="J3245" s="347">
        <f>IF(InpOverride!J3245="",F_Inputs!J3245,InpOverride!J3245)</f>
        <v>0</v>
      </c>
      <c r="K3245" s="347">
        <f>IF(InpOverride!K3245="",F_Inputs!K3245,InpOverride!K3245)</f>
        <v>0</v>
      </c>
      <c r="L3245" s="347">
        <f>IF(InpOverride!L3245="",F_Inputs!L3245,InpOverride!L3245)</f>
        <v>0</v>
      </c>
      <c r="M3245" s="347">
        <f>IF(InpOverride!M3245="",F_Inputs!M3245,InpOverride!M3245)</f>
        <v>0</v>
      </c>
    </row>
    <row r="3246" spans="1:13" x14ac:dyDescent="0.35">
      <c r="A3246" t="s">
        <v>149</v>
      </c>
      <c r="B3246" t="s">
        <v>592</v>
      </c>
      <c r="C3246" t="s">
        <v>593</v>
      </c>
      <c r="D3246" t="s">
        <v>170</v>
      </c>
      <c r="E3246" t="s">
        <v>292</v>
      </c>
      <c r="F3246" s="347">
        <f>IF(InpOverride!F3246="",F_Inputs!F3246,InpOverride!F3246)</f>
        <v>0</v>
      </c>
      <c r="G3246" s="347">
        <f>IF(InpOverride!G3246="",F_Inputs!G3246,InpOverride!G3246)</f>
        <v>0</v>
      </c>
      <c r="H3246" s="347">
        <f>IF(InpOverride!H3246="",F_Inputs!H3246,InpOverride!H3246)</f>
        <v>0</v>
      </c>
      <c r="I3246" s="347">
        <f>IF(InpOverride!I3246="",F_Inputs!I3246,InpOverride!I3246)</f>
        <v>0</v>
      </c>
      <c r="J3246" s="347">
        <f>IF(InpOverride!J3246="",F_Inputs!J3246,InpOverride!J3246)</f>
        <v>0</v>
      </c>
      <c r="K3246" s="347">
        <f>IF(InpOverride!K3246="",F_Inputs!K3246,InpOverride!K3246)</f>
        <v>0</v>
      </c>
      <c r="L3246" s="347">
        <f>IF(InpOverride!L3246="",F_Inputs!L3246,InpOverride!L3246)</f>
        <v>0</v>
      </c>
      <c r="M3246" s="347">
        <f>IF(InpOverride!M3246="",F_Inputs!M3246,InpOverride!M3246)</f>
        <v>0</v>
      </c>
    </row>
    <row r="3247" spans="1:13" x14ac:dyDescent="0.35">
      <c r="A3247" t="s">
        <v>149</v>
      </c>
      <c r="B3247" t="s">
        <v>594</v>
      </c>
      <c r="C3247" t="s">
        <v>595</v>
      </c>
      <c r="D3247" t="s">
        <v>170</v>
      </c>
      <c r="E3247" t="s">
        <v>292</v>
      </c>
      <c r="F3247" s="347">
        <f>IF(InpOverride!F3247="",F_Inputs!F3247,InpOverride!F3247)</f>
        <v>0</v>
      </c>
      <c r="G3247" s="347">
        <f>IF(InpOverride!G3247="",F_Inputs!G3247,InpOverride!G3247)</f>
        <v>0</v>
      </c>
      <c r="H3247" s="347">
        <f>IF(InpOverride!H3247="",F_Inputs!H3247,InpOverride!H3247)</f>
        <v>0</v>
      </c>
      <c r="I3247" s="347">
        <f>IF(InpOverride!I3247="",F_Inputs!I3247,InpOverride!I3247)</f>
        <v>0</v>
      </c>
      <c r="J3247" s="347">
        <f>IF(InpOverride!J3247="",F_Inputs!J3247,InpOverride!J3247)</f>
        <v>0</v>
      </c>
      <c r="K3247" s="347">
        <f>IF(InpOverride!K3247="",F_Inputs!K3247,InpOverride!K3247)</f>
        <v>0</v>
      </c>
      <c r="L3247" s="347">
        <f>IF(InpOverride!L3247="",F_Inputs!L3247,InpOverride!L3247)</f>
        <v>0</v>
      </c>
      <c r="M3247" s="347">
        <f>IF(InpOverride!M3247="",F_Inputs!M3247,InpOverride!M3247)</f>
        <v>0</v>
      </c>
    </row>
    <row r="3248" spans="1:13" x14ac:dyDescent="0.35">
      <c r="A3248" t="s">
        <v>149</v>
      </c>
      <c r="B3248" t="s">
        <v>596</v>
      </c>
      <c r="C3248" t="s">
        <v>597</v>
      </c>
      <c r="D3248" t="s">
        <v>170</v>
      </c>
      <c r="E3248" t="s">
        <v>292</v>
      </c>
      <c r="F3248" s="347">
        <f>IF(InpOverride!F3248="",F_Inputs!F3248,InpOverride!F3248)</f>
        <v>0</v>
      </c>
      <c r="G3248" s="347">
        <f>IF(InpOverride!G3248="",F_Inputs!G3248,InpOverride!G3248)</f>
        <v>0</v>
      </c>
      <c r="H3248" s="347">
        <f>IF(InpOverride!H3248="",F_Inputs!H3248,InpOverride!H3248)</f>
        <v>0</v>
      </c>
      <c r="I3248" s="347">
        <f>IF(InpOverride!I3248="",F_Inputs!I3248,InpOverride!I3248)</f>
        <v>-1.5543122344752199E-15</v>
      </c>
      <c r="J3248" s="347">
        <f>IF(InpOverride!J3248="",F_Inputs!J3248,InpOverride!J3248)</f>
        <v>0</v>
      </c>
      <c r="K3248" s="347">
        <f>IF(InpOverride!K3248="",F_Inputs!K3248,InpOverride!K3248)</f>
        <v>0</v>
      </c>
      <c r="L3248" s="347">
        <f>IF(InpOverride!L3248="",F_Inputs!L3248,InpOverride!L3248)</f>
        <v>0</v>
      </c>
      <c r="M3248" s="347">
        <f>IF(InpOverride!M3248="",F_Inputs!M3248,InpOverride!M3248)</f>
        <v>0</v>
      </c>
    </row>
    <row r="3249" spans="1:13" x14ac:dyDescent="0.35">
      <c r="A3249" t="s">
        <v>149</v>
      </c>
      <c r="B3249" t="s">
        <v>598</v>
      </c>
      <c r="C3249" t="s">
        <v>599</v>
      </c>
      <c r="D3249" t="s">
        <v>170</v>
      </c>
      <c r="E3249" t="s">
        <v>292</v>
      </c>
      <c r="F3249" s="347">
        <f>IF(InpOverride!F3249="",F_Inputs!F3249,InpOverride!F3249)</f>
        <v>0</v>
      </c>
      <c r="G3249" s="347">
        <f>IF(InpOverride!G3249="",F_Inputs!G3249,InpOverride!G3249)</f>
        <v>0</v>
      </c>
      <c r="H3249" s="347">
        <f>IF(InpOverride!H3249="",F_Inputs!H3249,InpOverride!H3249)</f>
        <v>0</v>
      </c>
      <c r="I3249" s="347">
        <f>IF(InpOverride!I3249="",F_Inputs!I3249,InpOverride!I3249)</f>
        <v>-0.455000000000016</v>
      </c>
      <c r="J3249" s="347">
        <f>IF(InpOverride!J3249="",F_Inputs!J3249,InpOverride!J3249)</f>
        <v>0</v>
      </c>
      <c r="K3249" s="347">
        <f>IF(InpOverride!K3249="",F_Inputs!K3249,InpOverride!K3249)</f>
        <v>0</v>
      </c>
      <c r="L3249" s="347">
        <f>IF(InpOverride!L3249="",F_Inputs!L3249,InpOverride!L3249)</f>
        <v>0</v>
      </c>
      <c r="M3249" s="347">
        <f>IF(InpOverride!M3249="",F_Inputs!M3249,InpOverride!M3249)</f>
        <v>0</v>
      </c>
    </row>
    <row r="3250" spans="1:13" x14ac:dyDescent="0.35">
      <c r="A3250" t="s">
        <v>149</v>
      </c>
      <c r="B3250" t="s">
        <v>600</v>
      </c>
      <c r="C3250" t="s">
        <v>601</v>
      </c>
      <c r="D3250" t="s">
        <v>170</v>
      </c>
      <c r="E3250" t="s">
        <v>292</v>
      </c>
      <c r="F3250" s="347">
        <f>IF(InpOverride!F3250="",F_Inputs!F3250,InpOverride!F3250)</f>
        <v>0</v>
      </c>
      <c r="G3250" s="347">
        <f>IF(InpOverride!G3250="",F_Inputs!G3250,InpOverride!G3250)</f>
        <v>0</v>
      </c>
      <c r="H3250" s="347">
        <f>IF(InpOverride!H3250="",F_Inputs!H3250,InpOverride!H3250)</f>
        <v>0</v>
      </c>
      <c r="I3250" s="347">
        <f>IF(InpOverride!I3250="",F_Inputs!I3250,InpOverride!I3250)</f>
        <v>0</v>
      </c>
      <c r="J3250" s="347">
        <f>IF(InpOverride!J3250="",F_Inputs!J3250,InpOverride!J3250)</f>
        <v>0</v>
      </c>
      <c r="K3250" s="347">
        <f>IF(InpOverride!K3250="",F_Inputs!K3250,InpOverride!K3250)</f>
        <v>0</v>
      </c>
      <c r="L3250" s="347">
        <f>IF(InpOverride!L3250="",F_Inputs!L3250,InpOverride!L3250)</f>
        <v>0</v>
      </c>
      <c r="M3250" s="347">
        <f>IF(InpOverride!M3250="",F_Inputs!M3250,InpOverride!M3250)</f>
        <v>0</v>
      </c>
    </row>
    <row r="3251" spans="1:13" x14ac:dyDescent="0.35">
      <c r="A3251" t="s">
        <v>149</v>
      </c>
      <c r="B3251" t="s">
        <v>602</v>
      </c>
      <c r="C3251" t="s">
        <v>603</v>
      </c>
      <c r="D3251" t="s">
        <v>170</v>
      </c>
      <c r="E3251" t="s">
        <v>292</v>
      </c>
      <c r="F3251" s="347">
        <f>IF(InpOverride!F3251="",F_Inputs!F3251,InpOverride!F3251)</f>
        <v>0</v>
      </c>
      <c r="G3251" s="347">
        <f>IF(InpOverride!G3251="",F_Inputs!G3251,InpOverride!G3251)</f>
        <v>0</v>
      </c>
      <c r="H3251" s="347">
        <f>IF(InpOverride!H3251="",F_Inputs!H3251,InpOverride!H3251)</f>
        <v>0</v>
      </c>
      <c r="I3251" s="347">
        <f>IF(InpOverride!I3251="",F_Inputs!I3251,InpOverride!I3251)</f>
        <v>0</v>
      </c>
      <c r="J3251" s="347">
        <f>IF(InpOverride!J3251="",F_Inputs!J3251,InpOverride!J3251)</f>
        <v>0</v>
      </c>
      <c r="K3251" s="347">
        <f>IF(InpOverride!K3251="",F_Inputs!K3251,InpOverride!K3251)</f>
        <v>0</v>
      </c>
      <c r="L3251" s="347">
        <f>IF(InpOverride!L3251="",F_Inputs!L3251,InpOverride!L3251)</f>
        <v>0</v>
      </c>
      <c r="M3251" s="347">
        <f>IF(InpOverride!M3251="",F_Inputs!M3251,InpOverride!M3251)</f>
        <v>0</v>
      </c>
    </row>
    <row r="3252" spans="1:13" x14ac:dyDescent="0.35">
      <c r="A3252" t="s">
        <v>149</v>
      </c>
      <c r="B3252" t="s">
        <v>604</v>
      </c>
      <c r="C3252" t="s">
        <v>605</v>
      </c>
      <c r="D3252" t="s">
        <v>170</v>
      </c>
      <c r="E3252" t="s">
        <v>292</v>
      </c>
      <c r="F3252" s="347">
        <f>IF(InpOverride!F3252="",F_Inputs!F3252,InpOverride!F3252)</f>
        <v>0</v>
      </c>
      <c r="G3252" s="347">
        <f>IF(InpOverride!G3252="",F_Inputs!G3252,InpOverride!G3252)</f>
        <v>0</v>
      </c>
      <c r="H3252" s="347">
        <f>IF(InpOverride!H3252="",F_Inputs!H3252,InpOverride!H3252)</f>
        <v>0</v>
      </c>
      <c r="I3252" s="347">
        <f>IF(InpOverride!I3252="",F_Inputs!I3252,InpOverride!I3252)</f>
        <v>0</v>
      </c>
      <c r="J3252" s="347">
        <f>IF(InpOverride!J3252="",F_Inputs!J3252,InpOverride!J3252)</f>
        <v>0</v>
      </c>
      <c r="K3252" s="347">
        <f>IF(InpOverride!K3252="",F_Inputs!K3252,InpOverride!K3252)</f>
        <v>0</v>
      </c>
      <c r="L3252" s="347">
        <f>IF(InpOverride!L3252="",F_Inputs!L3252,InpOverride!L3252)</f>
        <v>0</v>
      </c>
      <c r="M3252" s="347">
        <f>IF(InpOverride!M3252="",F_Inputs!M3252,InpOverride!M3252)</f>
        <v>0</v>
      </c>
    </row>
    <row r="3253" spans="1:13" x14ac:dyDescent="0.35">
      <c r="A3253" t="s">
        <v>149</v>
      </c>
      <c r="B3253" t="s">
        <v>606</v>
      </c>
      <c r="C3253" t="s">
        <v>607</v>
      </c>
      <c r="D3253" t="s">
        <v>170</v>
      </c>
      <c r="E3253" t="s">
        <v>292</v>
      </c>
      <c r="F3253" s="347">
        <f>IF(InpOverride!F3253="",F_Inputs!F3253,InpOverride!F3253)</f>
        <v>0</v>
      </c>
      <c r="G3253" s="347">
        <f>IF(InpOverride!G3253="",F_Inputs!G3253,InpOverride!G3253)</f>
        <v>0</v>
      </c>
      <c r="H3253" s="347">
        <f>IF(InpOverride!H3253="",F_Inputs!H3253,InpOverride!H3253)</f>
        <v>0</v>
      </c>
      <c r="I3253" s="347">
        <f>IF(InpOverride!I3253="",F_Inputs!I3253,InpOverride!I3253)</f>
        <v>-1.5543122344752199E-15</v>
      </c>
      <c r="J3253" s="347">
        <f>IF(InpOverride!J3253="",F_Inputs!J3253,InpOverride!J3253)</f>
        <v>0</v>
      </c>
      <c r="K3253" s="347">
        <f>IF(InpOverride!K3253="",F_Inputs!K3253,InpOverride!K3253)</f>
        <v>0</v>
      </c>
      <c r="L3253" s="347">
        <f>IF(InpOverride!L3253="",F_Inputs!L3253,InpOverride!L3253)</f>
        <v>0</v>
      </c>
      <c r="M3253" s="347">
        <f>IF(InpOverride!M3253="",F_Inputs!M3253,InpOverride!M3253)</f>
        <v>0</v>
      </c>
    </row>
    <row r="3254" spans="1:13" x14ac:dyDescent="0.35">
      <c r="A3254" t="s">
        <v>149</v>
      </c>
      <c r="B3254" t="s">
        <v>608</v>
      </c>
      <c r="C3254" t="s">
        <v>609</v>
      </c>
      <c r="D3254" t="s">
        <v>170</v>
      </c>
      <c r="E3254" t="s">
        <v>292</v>
      </c>
      <c r="F3254" s="347">
        <f>IF(InpOverride!F3254="",F_Inputs!F3254,InpOverride!F3254)</f>
        <v>0</v>
      </c>
      <c r="G3254" s="347">
        <f>IF(InpOverride!G3254="",F_Inputs!G3254,InpOverride!G3254)</f>
        <v>0</v>
      </c>
      <c r="H3254" s="347">
        <f>IF(InpOverride!H3254="",F_Inputs!H3254,InpOverride!H3254)</f>
        <v>0</v>
      </c>
      <c r="I3254" s="347">
        <f>IF(InpOverride!I3254="",F_Inputs!I3254,InpOverride!I3254)</f>
        <v>-0.455000000000016</v>
      </c>
      <c r="J3254" s="347">
        <f>IF(InpOverride!J3254="",F_Inputs!J3254,InpOverride!J3254)</f>
        <v>0</v>
      </c>
      <c r="K3254" s="347">
        <f>IF(InpOverride!K3254="",F_Inputs!K3254,InpOverride!K3254)</f>
        <v>0</v>
      </c>
      <c r="L3254" s="347">
        <f>IF(InpOverride!L3254="",F_Inputs!L3254,InpOverride!L3254)</f>
        <v>0</v>
      </c>
      <c r="M3254" s="347">
        <f>IF(InpOverride!M3254="",F_Inputs!M3254,InpOverride!M3254)</f>
        <v>0</v>
      </c>
    </row>
    <row r="3255" spans="1:13" x14ac:dyDescent="0.35">
      <c r="A3255" t="s">
        <v>149</v>
      </c>
      <c r="B3255" t="s">
        <v>610</v>
      </c>
      <c r="C3255" t="s">
        <v>611</v>
      </c>
      <c r="D3255" t="s">
        <v>170</v>
      </c>
      <c r="E3255" t="s">
        <v>292</v>
      </c>
      <c r="F3255" s="347">
        <f>IF(InpOverride!F3255="",F_Inputs!F3255,InpOverride!F3255)</f>
        <v>0</v>
      </c>
      <c r="G3255" s="347">
        <f>IF(InpOverride!G3255="",F_Inputs!G3255,InpOverride!G3255)</f>
        <v>0</v>
      </c>
      <c r="H3255" s="347">
        <f>IF(InpOverride!H3255="",F_Inputs!H3255,InpOverride!H3255)</f>
        <v>0</v>
      </c>
      <c r="I3255" s="347">
        <f>IF(InpOverride!I3255="",F_Inputs!I3255,InpOverride!I3255)</f>
        <v>0</v>
      </c>
      <c r="J3255" s="347">
        <f>IF(InpOverride!J3255="",F_Inputs!J3255,InpOverride!J3255)</f>
        <v>0</v>
      </c>
      <c r="K3255" s="347">
        <f>IF(InpOverride!K3255="",F_Inputs!K3255,InpOverride!K3255)</f>
        <v>0</v>
      </c>
      <c r="L3255" s="347">
        <f>IF(InpOverride!L3255="",F_Inputs!L3255,InpOverride!L3255)</f>
        <v>0</v>
      </c>
      <c r="M3255" s="347">
        <f>IF(InpOverride!M3255="",F_Inputs!M3255,InpOverride!M3255)</f>
        <v>0</v>
      </c>
    </row>
    <row r="3256" spans="1:13" x14ac:dyDescent="0.35">
      <c r="A3256" t="s">
        <v>149</v>
      </c>
      <c r="B3256" t="s">
        <v>612</v>
      </c>
      <c r="C3256" t="s">
        <v>613</v>
      </c>
      <c r="D3256" t="s">
        <v>170</v>
      </c>
      <c r="E3256" t="s">
        <v>292</v>
      </c>
      <c r="F3256" s="347">
        <f>IF(InpOverride!F3256="",F_Inputs!F3256,InpOverride!F3256)</f>
        <v>0</v>
      </c>
      <c r="G3256" s="347">
        <f>IF(InpOverride!G3256="",F_Inputs!G3256,InpOverride!G3256)</f>
        <v>0</v>
      </c>
      <c r="H3256" s="347">
        <f>IF(InpOverride!H3256="",F_Inputs!H3256,InpOverride!H3256)</f>
        <v>0</v>
      </c>
      <c r="I3256" s="347">
        <f>IF(InpOverride!I3256="",F_Inputs!I3256,InpOverride!I3256)</f>
        <v>0</v>
      </c>
      <c r="J3256" s="347">
        <f>IF(InpOverride!J3256="",F_Inputs!J3256,InpOverride!J3256)</f>
        <v>0</v>
      </c>
      <c r="K3256" s="347">
        <f>IF(InpOverride!K3256="",F_Inputs!K3256,InpOverride!K3256)</f>
        <v>0</v>
      </c>
      <c r="L3256" s="347">
        <f>IF(InpOverride!L3256="",F_Inputs!L3256,InpOverride!L3256)</f>
        <v>0</v>
      </c>
      <c r="M3256" s="347">
        <f>IF(InpOverride!M3256="",F_Inputs!M3256,InpOverride!M3256)</f>
        <v>0</v>
      </c>
    </row>
    <row r="3257" spans="1:13" x14ac:dyDescent="0.35">
      <c r="A3257" t="s">
        <v>149</v>
      </c>
      <c r="B3257" t="s">
        <v>614</v>
      </c>
      <c r="C3257" t="s">
        <v>615</v>
      </c>
      <c r="D3257" t="s">
        <v>170</v>
      </c>
      <c r="E3257" t="s">
        <v>292</v>
      </c>
      <c r="F3257" s="347">
        <f>IF(InpOverride!F3257="",F_Inputs!F3257,InpOverride!F3257)</f>
        <v>0</v>
      </c>
      <c r="G3257" s="347">
        <f>IF(InpOverride!G3257="",F_Inputs!G3257,InpOverride!G3257)</f>
        <v>0</v>
      </c>
      <c r="H3257" s="347">
        <f>IF(InpOverride!H3257="",F_Inputs!H3257,InpOverride!H3257)</f>
        <v>0</v>
      </c>
      <c r="I3257" s="347">
        <f>IF(InpOverride!I3257="",F_Inputs!I3257,InpOverride!I3257)</f>
        <v>0</v>
      </c>
      <c r="J3257" s="347">
        <f>IF(InpOverride!J3257="",F_Inputs!J3257,InpOverride!J3257)</f>
        <v>0</v>
      </c>
      <c r="K3257" s="347">
        <f>IF(InpOverride!K3257="",F_Inputs!K3257,InpOverride!K3257)</f>
        <v>0</v>
      </c>
      <c r="L3257" s="347">
        <f>IF(InpOverride!L3257="",F_Inputs!L3257,InpOverride!L3257)</f>
        <v>0</v>
      </c>
      <c r="M3257" s="347">
        <f>IF(InpOverride!M3257="",F_Inputs!M3257,InpOverride!M3257)</f>
        <v>0</v>
      </c>
    </row>
    <row r="3258" spans="1:13" x14ac:dyDescent="0.35">
      <c r="A3258" t="s">
        <v>149</v>
      </c>
      <c r="B3258" t="s">
        <v>616</v>
      </c>
      <c r="C3258" t="s">
        <v>617</v>
      </c>
      <c r="D3258" t="s">
        <v>424</v>
      </c>
      <c r="E3258" t="s">
        <v>292</v>
      </c>
      <c r="F3258" s="347">
        <f>IF(InpOverride!F3258="",F_Inputs!F3258,InpOverride!F3258)</f>
        <v>0</v>
      </c>
      <c r="G3258" s="347">
        <f>IF(InpOverride!G3258="",F_Inputs!G3258,InpOverride!G3258)</f>
        <v>0</v>
      </c>
      <c r="H3258" s="347">
        <f>IF(InpOverride!H3258="",F_Inputs!H3258,InpOverride!H3258)</f>
        <v>0</v>
      </c>
      <c r="I3258" s="347">
        <f>IF(InpOverride!I3258="",F_Inputs!I3258,InpOverride!I3258)</f>
        <v>592.25</v>
      </c>
      <c r="J3258" s="347">
        <f>IF(InpOverride!J3258="",F_Inputs!J3258,InpOverride!J3258)</f>
        <v>0</v>
      </c>
      <c r="K3258" s="347">
        <f>IF(InpOverride!K3258="",F_Inputs!K3258,InpOverride!K3258)</f>
        <v>0</v>
      </c>
      <c r="L3258" s="347">
        <f>IF(InpOverride!L3258="",F_Inputs!L3258,InpOverride!L3258)</f>
        <v>0</v>
      </c>
      <c r="M3258" s="347">
        <f>IF(InpOverride!M3258="",F_Inputs!M3258,InpOverride!M3258)</f>
        <v>0</v>
      </c>
    </row>
    <row r="3259" spans="1:13" x14ac:dyDescent="0.35">
      <c r="A3259" t="s">
        <v>149</v>
      </c>
      <c r="B3259" t="s">
        <v>618</v>
      </c>
      <c r="C3259" t="s">
        <v>619</v>
      </c>
      <c r="D3259" t="s">
        <v>424</v>
      </c>
      <c r="E3259" t="s">
        <v>292</v>
      </c>
      <c r="F3259" s="347">
        <f>IF(InpOverride!F3259="",F_Inputs!F3259,InpOverride!F3259)</f>
        <v>0</v>
      </c>
      <c r="G3259" s="347">
        <f>IF(InpOverride!G3259="",F_Inputs!G3259,InpOverride!G3259)</f>
        <v>0</v>
      </c>
      <c r="H3259" s="347">
        <f>IF(InpOverride!H3259="",F_Inputs!H3259,InpOverride!H3259)</f>
        <v>0</v>
      </c>
      <c r="I3259" s="347">
        <f>IF(InpOverride!I3259="",F_Inputs!I3259,InpOverride!I3259)</f>
        <v>14.79</v>
      </c>
      <c r="J3259" s="347">
        <f>IF(InpOverride!J3259="",F_Inputs!J3259,InpOverride!J3259)</f>
        <v>0</v>
      </c>
      <c r="K3259" s="347">
        <f>IF(InpOverride!K3259="",F_Inputs!K3259,InpOverride!K3259)</f>
        <v>0</v>
      </c>
      <c r="L3259" s="347">
        <f>IF(InpOverride!L3259="",F_Inputs!L3259,InpOverride!L3259)</f>
        <v>0</v>
      </c>
      <c r="M3259" s="347">
        <f>IF(InpOverride!M3259="",F_Inputs!M3259,InpOverride!M3259)</f>
        <v>0</v>
      </c>
    </row>
    <row r="3260" spans="1:13" x14ac:dyDescent="0.35">
      <c r="A3260" t="s">
        <v>149</v>
      </c>
      <c r="B3260" t="s">
        <v>620</v>
      </c>
      <c r="C3260" t="s">
        <v>621</v>
      </c>
      <c r="D3260" t="s">
        <v>176</v>
      </c>
      <c r="E3260" t="s">
        <v>292</v>
      </c>
      <c r="F3260" s="347">
        <f>IF(InpOverride!F3260="",F_Inputs!F3260,InpOverride!F3260)</f>
        <v>0</v>
      </c>
      <c r="G3260" s="347">
        <f>IF(InpOverride!G3260="",F_Inputs!G3260,InpOverride!G3260)</f>
        <v>0</v>
      </c>
      <c r="H3260" s="347">
        <f>IF(InpOverride!H3260="",F_Inputs!H3260,InpOverride!H3260)</f>
        <v>0</v>
      </c>
      <c r="I3260" s="347">
        <f>IF(InpOverride!I3260="",F_Inputs!I3260,InpOverride!I3260)</f>
        <v>2.4972562262558E-2</v>
      </c>
      <c r="J3260" s="347">
        <f>IF(InpOverride!J3260="",F_Inputs!J3260,InpOverride!J3260)</f>
        <v>0</v>
      </c>
      <c r="K3260" s="347">
        <f>IF(InpOverride!K3260="",F_Inputs!K3260,InpOverride!K3260)</f>
        <v>0</v>
      </c>
      <c r="L3260" s="347">
        <f>IF(InpOverride!L3260="",F_Inputs!L3260,InpOverride!L3260)</f>
        <v>0</v>
      </c>
      <c r="M3260" s="347">
        <f>IF(InpOverride!M3260="",F_Inputs!M3260,InpOverride!M3260)</f>
        <v>0</v>
      </c>
    </row>
    <row r="3261" spans="1:13" x14ac:dyDescent="0.35">
      <c r="A3261" t="s">
        <v>149</v>
      </c>
      <c r="B3261" t="s">
        <v>622</v>
      </c>
      <c r="C3261" t="s">
        <v>623</v>
      </c>
      <c r="D3261" t="s">
        <v>424</v>
      </c>
      <c r="E3261" t="s">
        <v>292</v>
      </c>
      <c r="F3261" s="347">
        <f>IF(InpOverride!F3261="",F_Inputs!F3261,InpOverride!F3261)</f>
        <v>0</v>
      </c>
      <c r="G3261" s="347">
        <f>IF(InpOverride!G3261="",F_Inputs!G3261,InpOverride!G3261)</f>
        <v>0</v>
      </c>
      <c r="H3261" s="347">
        <f>IF(InpOverride!H3261="",F_Inputs!H3261,InpOverride!H3261)</f>
        <v>0</v>
      </c>
      <c r="I3261" s="347">
        <f>IF(InpOverride!I3261="",F_Inputs!I3261,InpOverride!I3261)</f>
        <v>455.05</v>
      </c>
      <c r="J3261" s="347">
        <f>IF(InpOverride!J3261="",F_Inputs!J3261,InpOverride!J3261)</f>
        <v>0</v>
      </c>
      <c r="K3261" s="347">
        <f>IF(InpOverride!K3261="",F_Inputs!K3261,InpOverride!K3261)</f>
        <v>0</v>
      </c>
      <c r="L3261" s="347">
        <f>IF(InpOverride!L3261="",F_Inputs!L3261,InpOverride!L3261)</f>
        <v>0</v>
      </c>
      <c r="M3261" s="347">
        <f>IF(InpOverride!M3261="",F_Inputs!M3261,InpOverride!M3261)</f>
        <v>0</v>
      </c>
    </row>
    <row r="3262" spans="1:13" x14ac:dyDescent="0.35">
      <c r="A3262" t="s">
        <v>149</v>
      </c>
      <c r="B3262" t="s">
        <v>624</v>
      </c>
      <c r="C3262" t="s">
        <v>625</v>
      </c>
      <c r="D3262" t="s">
        <v>424</v>
      </c>
      <c r="E3262" t="s">
        <v>292</v>
      </c>
      <c r="F3262" s="347">
        <f>IF(InpOverride!F3262="",F_Inputs!F3262,InpOverride!F3262)</f>
        <v>0</v>
      </c>
      <c r="G3262" s="347">
        <f>IF(InpOverride!G3262="",F_Inputs!G3262,InpOverride!G3262)</f>
        <v>0</v>
      </c>
      <c r="H3262" s="347">
        <f>IF(InpOverride!H3262="",F_Inputs!H3262,InpOverride!H3262)</f>
        <v>0</v>
      </c>
      <c r="I3262" s="347">
        <f>IF(InpOverride!I3262="",F_Inputs!I3262,InpOverride!I3262)</f>
        <v>47.43</v>
      </c>
      <c r="J3262" s="347">
        <f>IF(InpOverride!J3262="",F_Inputs!J3262,InpOverride!J3262)</f>
        <v>0</v>
      </c>
      <c r="K3262" s="347">
        <f>IF(InpOverride!K3262="",F_Inputs!K3262,InpOverride!K3262)</f>
        <v>0</v>
      </c>
      <c r="L3262" s="347">
        <f>IF(InpOverride!L3262="",F_Inputs!L3262,InpOverride!L3262)</f>
        <v>0</v>
      </c>
      <c r="M3262" s="347">
        <f>IF(InpOverride!M3262="",F_Inputs!M3262,InpOverride!M3262)</f>
        <v>0</v>
      </c>
    </row>
    <row r="3263" spans="1:13" x14ac:dyDescent="0.35">
      <c r="A3263" t="s">
        <v>149</v>
      </c>
      <c r="B3263" t="s">
        <v>626</v>
      </c>
      <c r="C3263" t="s">
        <v>627</v>
      </c>
      <c r="D3263" t="s">
        <v>424</v>
      </c>
      <c r="E3263" t="s">
        <v>292</v>
      </c>
      <c r="F3263" s="347">
        <f>IF(InpOverride!F3263="",F_Inputs!F3263,InpOverride!F3263)</f>
        <v>0</v>
      </c>
      <c r="G3263" s="347">
        <f>IF(InpOverride!G3263="",F_Inputs!G3263,InpOverride!G3263)</f>
        <v>0</v>
      </c>
      <c r="H3263" s="347">
        <f>IF(InpOverride!H3263="",F_Inputs!H3263,InpOverride!H3263)</f>
        <v>0</v>
      </c>
      <c r="I3263" s="347">
        <f>IF(InpOverride!I3263="",F_Inputs!I3263,InpOverride!I3263)</f>
        <v>383.37</v>
      </c>
      <c r="J3263" s="347">
        <f>IF(InpOverride!J3263="",F_Inputs!J3263,InpOverride!J3263)</f>
        <v>0</v>
      </c>
      <c r="K3263" s="347">
        <f>IF(InpOverride!K3263="",F_Inputs!K3263,InpOverride!K3263)</f>
        <v>0</v>
      </c>
      <c r="L3263" s="347">
        <f>IF(InpOverride!L3263="",F_Inputs!L3263,InpOverride!L3263)</f>
        <v>0</v>
      </c>
      <c r="M3263" s="347">
        <f>IF(InpOverride!M3263="",F_Inputs!M3263,InpOverride!M3263)</f>
        <v>0</v>
      </c>
    </row>
    <row r="3264" spans="1:13" x14ac:dyDescent="0.35">
      <c r="A3264" t="s">
        <v>149</v>
      </c>
      <c r="B3264" t="s">
        <v>628</v>
      </c>
      <c r="C3264" t="s">
        <v>629</v>
      </c>
      <c r="D3264" t="s">
        <v>424</v>
      </c>
      <c r="E3264" t="s">
        <v>292</v>
      </c>
      <c r="F3264" s="347">
        <f>IF(InpOverride!F3264="",F_Inputs!F3264,InpOverride!F3264)</f>
        <v>0</v>
      </c>
      <c r="G3264" s="347">
        <f>IF(InpOverride!G3264="",F_Inputs!G3264,InpOverride!G3264)</f>
        <v>0</v>
      </c>
      <c r="H3264" s="347">
        <f>IF(InpOverride!H3264="",F_Inputs!H3264,InpOverride!H3264)</f>
        <v>0</v>
      </c>
      <c r="I3264" s="347">
        <f>IF(InpOverride!I3264="",F_Inputs!I3264,InpOverride!I3264)</f>
        <v>10.130000000000001</v>
      </c>
      <c r="J3264" s="347">
        <f>IF(InpOverride!J3264="",F_Inputs!J3264,InpOverride!J3264)</f>
        <v>0</v>
      </c>
      <c r="K3264" s="347">
        <f>IF(InpOverride!K3264="",F_Inputs!K3264,InpOverride!K3264)</f>
        <v>0</v>
      </c>
      <c r="L3264" s="347">
        <f>IF(InpOverride!L3264="",F_Inputs!L3264,InpOverride!L3264)</f>
        <v>0</v>
      </c>
      <c r="M3264" s="347">
        <f>IF(InpOverride!M3264="",F_Inputs!M3264,InpOverride!M3264)</f>
        <v>0</v>
      </c>
    </row>
    <row r="3265" spans="1:13" x14ac:dyDescent="0.35">
      <c r="A3265" t="s">
        <v>149</v>
      </c>
      <c r="B3265" t="s">
        <v>630</v>
      </c>
      <c r="C3265" t="s">
        <v>631</v>
      </c>
      <c r="D3265" t="s">
        <v>188</v>
      </c>
      <c r="E3265" t="s">
        <v>292</v>
      </c>
      <c r="F3265" s="347">
        <f>IF(InpOverride!F3265="",F_Inputs!F3265,InpOverride!F3265)</f>
        <v>0</v>
      </c>
      <c r="G3265" s="347">
        <f>IF(InpOverride!G3265="",F_Inputs!G3265,InpOverride!G3265)</f>
        <v>0</v>
      </c>
      <c r="H3265" s="347">
        <f>IF(InpOverride!H3265="",F_Inputs!H3265,InpOverride!H3265)</f>
        <v>0</v>
      </c>
      <c r="I3265" s="347">
        <f>IF(InpOverride!I3265="",F_Inputs!I3265,InpOverride!I3265)</f>
        <v>1772.45</v>
      </c>
      <c r="J3265" s="347">
        <f>IF(InpOverride!J3265="",F_Inputs!J3265,InpOverride!J3265)</f>
        <v>0</v>
      </c>
      <c r="K3265" s="347">
        <f>IF(InpOverride!K3265="",F_Inputs!K3265,InpOverride!K3265)</f>
        <v>0</v>
      </c>
      <c r="L3265" s="347">
        <f>IF(InpOverride!L3265="",F_Inputs!L3265,InpOverride!L3265)</f>
        <v>0</v>
      </c>
      <c r="M3265" s="347">
        <f>IF(InpOverride!M3265="",F_Inputs!M3265,InpOverride!M3265)</f>
        <v>0</v>
      </c>
    </row>
    <row r="3266" spans="1:13" x14ac:dyDescent="0.35">
      <c r="A3266" t="s">
        <v>149</v>
      </c>
      <c r="B3266" t="s">
        <v>632</v>
      </c>
      <c r="C3266" t="s">
        <v>633</v>
      </c>
      <c r="D3266" t="s">
        <v>188</v>
      </c>
      <c r="E3266" t="s">
        <v>292</v>
      </c>
      <c r="F3266" s="347">
        <f>IF(InpOverride!F3266="",F_Inputs!F3266,InpOverride!F3266)</f>
        <v>0</v>
      </c>
      <c r="G3266" s="347">
        <f>IF(InpOverride!G3266="",F_Inputs!G3266,InpOverride!G3266)</f>
        <v>0</v>
      </c>
      <c r="H3266" s="347">
        <f>IF(InpOverride!H3266="",F_Inputs!H3266,InpOverride!H3266)</f>
        <v>0</v>
      </c>
      <c r="I3266" s="347">
        <f>IF(InpOverride!I3266="",F_Inputs!I3266,InpOverride!I3266)</f>
        <v>0</v>
      </c>
      <c r="J3266" s="347">
        <f>IF(InpOverride!J3266="",F_Inputs!J3266,InpOverride!J3266)</f>
        <v>0</v>
      </c>
      <c r="K3266" s="347">
        <f>IF(InpOverride!K3266="",F_Inputs!K3266,InpOverride!K3266)</f>
        <v>0</v>
      </c>
      <c r="L3266" s="347">
        <f>IF(InpOverride!L3266="",F_Inputs!L3266,InpOverride!L3266)</f>
        <v>0</v>
      </c>
      <c r="M3266" s="347">
        <f>IF(InpOverride!M3266="",F_Inputs!M3266,InpOverride!M3266)</f>
        <v>0</v>
      </c>
    </row>
    <row r="3267" spans="1:13" x14ac:dyDescent="0.35">
      <c r="A3267" t="s">
        <v>149</v>
      </c>
      <c r="B3267" t="s">
        <v>634</v>
      </c>
      <c r="C3267" t="s">
        <v>635</v>
      </c>
      <c r="D3267" t="s">
        <v>636</v>
      </c>
      <c r="E3267" t="s">
        <v>292</v>
      </c>
      <c r="F3267" s="347">
        <f>IF(InpOverride!F3267="",F_Inputs!F3267,InpOverride!F3267)</f>
        <v>0</v>
      </c>
      <c r="G3267" s="347">
        <f>IF(InpOverride!G3267="",F_Inputs!G3267,InpOverride!G3267)</f>
        <v>0</v>
      </c>
      <c r="H3267" s="347">
        <f>IF(InpOverride!H3267="",F_Inputs!H3267,InpOverride!H3267)</f>
        <v>0</v>
      </c>
      <c r="I3267" s="347">
        <f>IF(InpOverride!I3267="",F_Inputs!I3267,InpOverride!I3267)</f>
        <v>0</v>
      </c>
      <c r="J3267" s="347">
        <f>IF(InpOverride!J3267="",F_Inputs!J3267,InpOverride!J3267)</f>
        <v>0</v>
      </c>
      <c r="K3267" s="347">
        <f>IF(InpOverride!K3267="",F_Inputs!K3267,InpOverride!K3267)</f>
        <v>0</v>
      </c>
      <c r="L3267" s="347">
        <f>IF(InpOverride!L3267="",F_Inputs!L3267,InpOverride!L3267)</f>
        <v>0</v>
      </c>
      <c r="M3267" s="347">
        <f>IF(InpOverride!M3267="",F_Inputs!M3267,InpOverride!M3267)</f>
        <v>0</v>
      </c>
    </row>
    <row r="3268" spans="1:13" x14ac:dyDescent="0.35">
      <c r="A3268" t="s">
        <v>149</v>
      </c>
      <c r="B3268" t="s">
        <v>637</v>
      </c>
      <c r="C3268" t="s">
        <v>638</v>
      </c>
      <c r="D3268" t="s">
        <v>636</v>
      </c>
      <c r="E3268" t="s">
        <v>292</v>
      </c>
      <c r="F3268" s="347">
        <f>IF(InpOverride!F3268="",F_Inputs!F3268,InpOverride!F3268)</f>
        <v>0</v>
      </c>
      <c r="G3268" s="347">
        <f>IF(InpOverride!G3268="",F_Inputs!G3268,InpOverride!G3268)</f>
        <v>0</v>
      </c>
      <c r="H3268" s="347">
        <f>IF(InpOverride!H3268="",F_Inputs!H3268,InpOverride!H3268)</f>
        <v>0</v>
      </c>
      <c r="I3268" s="347">
        <f>IF(InpOverride!I3268="",F_Inputs!I3268,InpOverride!I3268)</f>
        <v>0</v>
      </c>
      <c r="J3268" s="347">
        <f>IF(InpOverride!J3268="",F_Inputs!J3268,InpOverride!J3268)</f>
        <v>0</v>
      </c>
      <c r="K3268" s="347">
        <f>IF(InpOverride!K3268="",F_Inputs!K3268,InpOverride!K3268)</f>
        <v>0</v>
      </c>
      <c r="L3268" s="347">
        <f>IF(InpOverride!L3268="",F_Inputs!L3268,InpOverride!L3268)</f>
        <v>0</v>
      </c>
      <c r="M3268" s="347">
        <f>IF(InpOverride!M3268="",F_Inputs!M3268,InpOverride!M3268)</f>
        <v>0</v>
      </c>
    </row>
    <row r="3269" spans="1:13" x14ac:dyDescent="0.35">
      <c r="A3269" t="s">
        <v>149</v>
      </c>
      <c r="B3269" t="s">
        <v>639</v>
      </c>
      <c r="C3269" t="s">
        <v>640</v>
      </c>
      <c r="D3269" t="s">
        <v>176</v>
      </c>
      <c r="E3269" t="s">
        <v>292</v>
      </c>
      <c r="F3269" s="347">
        <f>IF(InpOverride!F3269="",F_Inputs!F3269,InpOverride!F3269)</f>
        <v>0</v>
      </c>
      <c r="G3269" s="347">
        <f>IF(InpOverride!G3269="",F_Inputs!G3269,InpOverride!G3269)</f>
        <v>0</v>
      </c>
      <c r="H3269" s="347">
        <f>IF(InpOverride!H3269="",F_Inputs!H3269,InpOverride!H3269)</f>
        <v>0</v>
      </c>
      <c r="I3269" s="347">
        <f>IF(InpOverride!I3269="",F_Inputs!I3269,InpOverride!I3269)</f>
        <v>0</v>
      </c>
      <c r="J3269" s="347">
        <f>IF(InpOverride!J3269="",F_Inputs!J3269,InpOverride!J3269)</f>
        <v>0</v>
      </c>
      <c r="K3269" s="347">
        <f>IF(InpOverride!K3269="",F_Inputs!K3269,InpOverride!K3269)</f>
        <v>0</v>
      </c>
      <c r="L3269" s="347">
        <f>IF(InpOverride!L3269="",F_Inputs!L3269,InpOverride!L3269)</f>
        <v>0</v>
      </c>
      <c r="M3269" s="347">
        <f>IF(InpOverride!M3269="",F_Inputs!M3269,InpOverride!M3269)</f>
        <v>0</v>
      </c>
    </row>
    <row r="3270" spans="1:13" x14ac:dyDescent="0.35">
      <c r="A3270" t="s">
        <v>149</v>
      </c>
      <c r="B3270" t="s">
        <v>641</v>
      </c>
      <c r="C3270" t="s">
        <v>642</v>
      </c>
      <c r="D3270" t="s">
        <v>636</v>
      </c>
      <c r="E3270" t="s">
        <v>292</v>
      </c>
      <c r="F3270" s="347">
        <f>IF(InpOverride!F3270="",F_Inputs!F3270,InpOverride!F3270)</f>
        <v>0</v>
      </c>
      <c r="G3270" s="347">
        <f>IF(InpOverride!G3270="",F_Inputs!G3270,InpOverride!G3270)</f>
        <v>0</v>
      </c>
      <c r="H3270" s="347">
        <f>IF(InpOverride!H3270="",F_Inputs!H3270,InpOverride!H3270)</f>
        <v>0</v>
      </c>
      <c r="I3270" s="347">
        <f>IF(InpOverride!I3270="",F_Inputs!I3270,InpOverride!I3270)</f>
        <v>0</v>
      </c>
      <c r="J3270" s="347">
        <f>IF(InpOverride!J3270="",F_Inputs!J3270,InpOverride!J3270)</f>
        <v>0</v>
      </c>
      <c r="K3270" s="347">
        <f>IF(InpOverride!K3270="",F_Inputs!K3270,InpOverride!K3270)</f>
        <v>0</v>
      </c>
      <c r="L3270" s="347">
        <f>IF(InpOverride!L3270="",F_Inputs!L3270,InpOverride!L3270)</f>
        <v>0</v>
      </c>
      <c r="M3270" s="347">
        <f>IF(InpOverride!M3270="",F_Inputs!M3270,InpOverride!M3270)</f>
        <v>0</v>
      </c>
    </row>
    <row r="3271" spans="1:13" x14ac:dyDescent="0.35">
      <c r="A3271" t="s">
        <v>149</v>
      </c>
      <c r="B3271" t="s">
        <v>643</v>
      </c>
      <c r="C3271" t="s">
        <v>644</v>
      </c>
      <c r="D3271" t="s">
        <v>176</v>
      </c>
      <c r="E3271" t="s">
        <v>292</v>
      </c>
      <c r="F3271" s="347">
        <f>IF(InpOverride!F3271="",F_Inputs!F3271,InpOverride!F3271)</f>
        <v>0</v>
      </c>
      <c r="G3271" s="347">
        <f>IF(InpOverride!G3271="",F_Inputs!G3271,InpOverride!G3271)</f>
        <v>0</v>
      </c>
      <c r="H3271" s="347">
        <f>IF(InpOverride!H3271="",F_Inputs!H3271,InpOverride!H3271)</f>
        <v>0</v>
      </c>
      <c r="I3271" s="347">
        <f>IF(InpOverride!I3271="",F_Inputs!I3271,InpOverride!I3271)</f>
        <v>0</v>
      </c>
      <c r="J3271" s="347">
        <f>IF(InpOverride!J3271="",F_Inputs!J3271,InpOverride!J3271)</f>
        <v>0</v>
      </c>
      <c r="K3271" s="347">
        <f>IF(InpOverride!K3271="",F_Inputs!K3271,InpOverride!K3271)</f>
        <v>0</v>
      </c>
      <c r="L3271" s="347">
        <f>IF(InpOverride!L3271="",F_Inputs!L3271,InpOverride!L3271)</f>
        <v>0</v>
      </c>
      <c r="M3271" s="347">
        <f>IF(InpOverride!M3271="",F_Inputs!M3271,InpOverride!M3271)</f>
        <v>0</v>
      </c>
    </row>
    <row r="3272" spans="1:13" x14ac:dyDescent="0.35">
      <c r="A3272" t="s">
        <v>149</v>
      </c>
      <c r="B3272" t="s">
        <v>645</v>
      </c>
      <c r="C3272" t="s">
        <v>646</v>
      </c>
      <c r="D3272" t="s">
        <v>636</v>
      </c>
      <c r="E3272" t="s">
        <v>292</v>
      </c>
      <c r="F3272" s="347">
        <f>IF(InpOverride!F3272="",F_Inputs!F3272,InpOverride!F3272)</f>
        <v>0</v>
      </c>
      <c r="G3272" s="347">
        <f>IF(InpOverride!G3272="",F_Inputs!G3272,InpOverride!G3272)</f>
        <v>0</v>
      </c>
      <c r="H3272" s="347">
        <f>IF(InpOverride!H3272="",F_Inputs!H3272,InpOverride!H3272)</f>
        <v>0</v>
      </c>
      <c r="I3272" s="347">
        <f>IF(InpOverride!I3272="",F_Inputs!I3272,InpOverride!I3272)</f>
        <v>0</v>
      </c>
      <c r="J3272" s="347">
        <f>IF(InpOverride!J3272="",F_Inputs!J3272,InpOverride!J3272)</f>
        <v>0</v>
      </c>
      <c r="K3272" s="347">
        <f>IF(InpOverride!K3272="",F_Inputs!K3272,InpOverride!K3272)</f>
        <v>0</v>
      </c>
      <c r="L3272" s="347">
        <f>IF(InpOverride!L3272="",F_Inputs!L3272,InpOverride!L3272)</f>
        <v>0</v>
      </c>
      <c r="M3272" s="347">
        <f>IF(InpOverride!M3272="",F_Inputs!M3272,InpOverride!M3272)</f>
        <v>0</v>
      </c>
    </row>
    <row r="3273" spans="1:13" x14ac:dyDescent="0.35">
      <c r="A3273" t="s">
        <v>149</v>
      </c>
      <c r="B3273" t="s">
        <v>647</v>
      </c>
      <c r="C3273" t="s">
        <v>648</v>
      </c>
      <c r="D3273" t="s">
        <v>176</v>
      </c>
      <c r="E3273" t="s">
        <v>292</v>
      </c>
      <c r="F3273" s="347">
        <f>IF(InpOverride!F3273="",F_Inputs!F3273,InpOverride!F3273)</f>
        <v>0</v>
      </c>
      <c r="G3273" s="347">
        <f>IF(InpOverride!G3273="",F_Inputs!G3273,InpOverride!G3273)</f>
        <v>0</v>
      </c>
      <c r="H3273" s="347">
        <f>IF(InpOverride!H3273="",F_Inputs!H3273,InpOverride!H3273)</f>
        <v>0</v>
      </c>
      <c r="I3273" s="347">
        <f>IF(InpOverride!I3273="",F_Inputs!I3273,InpOverride!I3273)</f>
        <v>0</v>
      </c>
      <c r="J3273" s="347">
        <f>IF(InpOverride!J3273="",F_Inputs!J3273,InpOverride!J3273)</f>
        <v>0</v>
      </c>
      <c r="K3273" s="347">
        <f>IF(InpOverride!K3273="",F_Inputs!K3273,InpOverride!K3273)</f>
        <v>0</v>
      </c>
      <c r="L3273" s="347">
        <f>IF(InpOverride!L3273="",F_Inputs!L3273,InpOverride!L3273)</f>
        <v>0</v>
      </c>
      <c r="M3273" s="347">
        <f>IF(InpOverride!M3273="",F_Inputs!M3273,InpOverride!M3273)</f>
        <v>0</v>
      </c>
    </row>
    <row r="3274" spans="1:13" x14ac:dyDescent="0.35">
      <c r="A3274" t="s">
        <v>149</v>
      </c>
      <c r="B3274" t="s">
        <v>649</v>
      </c>
      <c r="C3274" t="s">
        <v>650</v>
      </c>
      <c r="D3274" t="s">
        <v>176</v>
      </c>
      <c r="E3274" t="s">
        <v>292</v>
      </c>
      <c r="F3274" s="347">
        <f>IF(InpOverride!F3274="",F_Inputs!F3274,InpOverride!F3274)</f>
        <v>0</v>
      </c>
      <c r="G3274" s="347">
        <f>IF(InpOverride!G3274="",F_Inputs!G3274,InpOverride!G3274)</f>
        <v>0</v>
      </c>
      <c r="H3274" s="347">
        <f>IF(InpOverride!H3274="",F_Inputs!H3274,InpOverride!H3274)</f>
        <v>0</v>
      </c>
      <c r="I3274" s="347">
        <f>IF(InpOverride!I3274="",F_Inputs!I3274,InpOverride!I3274)</f>
        <v>0</v>
      </c>
      <c r="J3274" s="347">
        <f>IF(InpOverride!J3274="",F_Inputs!J3274,InpOverride!J3274)</f>
        <v>0</v>
      </c>
      <c r="K3274" s="347">
        <f>IF(InpOverride!K3274="",F_Inputs!K3274,InpOverride!K3274)</f>
        <v>0</v>
      </c>
      <c r="L3274" s="347">
        <f>IF(InpOverride!L3274="",F_Inputs!L3274,InpOverride!L3274)</f>
        <v>0</v>
      </c>
      <c r="M3274" s="347">
        <f>IF(InpOverride!M3274="",F_Inputs!M3274,InpOverride!M3274)</f>
        <v>0</v>
      </c>
    </row>
    <row r="3275" spans="1:13" x14ac:dyDescent="0.35">
      <c r="A3275" t="s">
        <v>149</v>
      </c>
      <c r="B3275" t="s">
        <v>651</v>
      </c>
      <c r="C3275" t="s">
        <v>652</v>
      </c>
      <c r="D3275" t="s">
        <v>176</v>
      </c>
      <c r="E3275" t="s">
        <v>292</v>
      </c>
      <c r="F3275" s="347">
        <f>IF(InpOverride!F3275="",F_Inputs!F3275,InpOverride!F3275)</f>
        <v>0</v>
      </c>
      <c r="G3275" s="347">
        <f>IF(InpOverride!G3275="",F_Inputs!G3275,InpOverride!G3275)</f>
        <v>0</v>
      </c>
      <c r="H3275" s="347">
        <f>IF(InpOverride!H3275="",F_Inputs!H3275,InpOverride!H3275)</f>
        <v>0</v>
      </c>
      <c r="I3275" s="347">
        <f>IF(InpOverride!I3275="",F_Inputs!I3275,InpOverride!I3275)</f>
        <v>0</v>
      </c>
      <c r="J3275" s="347">
        <f>IF(InpOverride!J3275="",F_Inputs!J3275,InpOverride!J3275)</f>
        <v>0</v>
      </c>
      <c r="K3275" s="347">
        <f>IF(InpOverride!K3275="",F_Inputs!K3275,InpOverride!K3275)</f>
        <v>0</v>
      </c>
      <c r="L3275" s="347">
        <f>IF(InpOverride!L3275="",F_Inputs!L3275,InpOverride!L3275)</f>
        <v>0</v>
      </c>
      <c r="M3275" s="347">
        <f>IF(InpOverride!M3275="",F_Inputs!M3275,InpOverride!M3275)</f>
        <v>0</v>
      </c>
    </row>
    <row r="3276" spans="1:13" x14ac:dyDescent="0.35">
      <c r="A3276" t="s">
        <v>149</v>
      </c>
      <c r="B3276" t="s">
        <v>653</v>
      </c>
      <c r="C3276" t="s">
        <v>654</v>
      </c>
      <c r="D3276" t="s">
        <v>176</v>
      </c>
      <c r="E3276" t="s">
        <v>292</v>
      </c>
      <c r="F3276" s="347">
        <f>IF(InpOverride!F3276="",F_Inputs!F3276,InpOverride!F3276)</f>
        <v>0</v>
      </c>
      <c r="G3276" s="347">
        <f>IF(InpOverride!G3276="",F_Inputs!G3276,InpOverride!G3276)</f>
        <v>0</v>
      </c>
      <c r="H3276" s="347">
        <f>IF(InpOverride!H3276="",F_Inputs!H3276,InpOverride!H3276)</f>
        <v>0</v>
      </c>
      <c r="I3276" s="347">
        <f>IF(InpOverride!I3276="",F_Inputs!I3276,InpOverride!I3276)</f>
        <v>0</v>
      </c>
      <c r="J3276" s="347">
        <f>IF(InpOverride!J3276="",F_Inputs!J3276,InpOverride!J3276)</f>
        <v>0</v>
      </c>
      <c r="K3276" s="347">
        <f>IF(InpOverride!K3276="",F_Inputs!K3276,InpOverride!K3276)</f>
        <v>0</v>
      </c>
      <c r="L3276" s="347">
        <f>IF(InpOverride!L3276="",F_Inputs!L3276,InpOverride!L3276)</f>
        <v>0</v>
      </c>
      <c r="M3276" s="347">
        <f>IF(InpOverride!M3276="",F_Inputs!M3276,InpOverride!M3276)</f>
        <v>0</v>
      </c>
    </row>
    <row r="3277" spans="1:13" x14ac:dyDescent="0.35">
      <c r="A3277" t="s">
        <v>149</v>
      </c>
      <c r="B3277" t="s">
        <v>655</v>
      </c>
      <c r="C3277" t="s">
        <v>656</v>
      </c>
      <c r="D3277" t="s">
        <v>189</v>
      </c>
      <c r="E3277" t="s">
        <v>292</v>
      </c>
      <c r="F3277" s="347">
        <f>IF(InpOverride!F3277="",F_Inputs!F3277,InpOverride!F3277)</f>
        <v>0</v>
      </c>
      <c r="G3277" s="347">
        <f>IF(InpOverride!G3277="",F_Inputs!G3277,InpOverride!G3277)</f>
        <v>0</v>
      </c>
      <c r="H3277" s="347">
        <f>IF(InpOverride!H3277="",F_Inputs!H3277,InpOverride!H3277)</f>
        <v>0</v>
      </c>
      <c r="I3277" s="347">
        <f>IF(InpOverride!I3277="",F_Inputs!I3277,InpOverride!I3277)</f>
        <v>0</v>
      </c>
      <c r="J3277" s="347">
        <f>IF(InpOverride!J3277="",F_Inputs!J3277,InpOverride!J3277)</f>
        <v>0</v>
      </c>
      <c r="K3277" s="347">
        <f>IF(InpOverride!K3277="",F_Inputs!K3277,InpOverride!K3277)</f>
        <v>0</v>
      </c>
      <c r="L3277" s="347">
        <f>IF(InpOverride!L3277="",F_Inputs!L3277,InpOverride!L3277)</f>
        <v>0</v>
      </c>
      <c r="M3277" s="347">
        <f>IF(InpOverride!M3277="",F_Inputs!M3277,InpOverride!M3277)</f>
        <v>0</v>
      </c>
    </row>
    <row r="3278" spans="1:13" x14ac:dyDescent="0.35">
      <c r="A3278" t="s">
        <v>149</v>
      </c>
      <c r="B3278" t="s">
        <v>657</v>
      </c>
      <c r="C3278" t="s">
        <v>658</v>
      </c>
      <c r="D3278" t="s">
        <v>170</v>
      </c>
      <c r="E3278" t="s">
        <v>292</v>
      </c>
      <c r="F3278" s="347">
        <f>IF(InpOverride!F3278="",F_Inputs!F3278,InpOverride!F3278)</f>
        <v>0</v>
      </c>
      <c r="G3278" s="347">
        <f>IF(InpOverride!G3278="",F_Inputs!G3278,InpOverride!G3278)</f>
        <v>0</v>
      </c>
      <c r="H3278" s="347">
        <f>IF(InpOverride!H3278="",F_Inputs!H3278,InpOverride!H3278)</f>
        <v>0</v>
      </c>
      <c r="I3278" s="347">
        <f>IF(InpOverride!I3278="",F_Inputs!I3278,InpOverride!I3278)</f>
        <v>5.8000000000000003E-2</v>
      </c>
      <c r="J3278" s="347">
        <f>IF(InpOverride!J3278="",F_Inputs!J3278,InpOverride!J3278)</f>
        <v>0</v>
      </c>
      <c r="K3278" s="347">
        <f>IF(InpOverride!K3278="",F_Inputs!K3278,InpOverride!K3278)</f>
        <v>0</v>
      </c>
      <c r="L3278" s="347">
        <f>IF(InpOverride!L3278="",F_Inputs!L3278,InpOverride!L3278)</f>
        <v>0</v>
      </c>
      <c r="M3278" s="347">
        <f>IF(InpOverride!M3278="",F_Inputs!M3278,InpOverride!M3278)</f>
        <v>0</v>
      </c>
    </row>
    <row r="3279" spans="1:13" x14ac:dyDescent="0.35">
      <c r="A3279" t="s">
        <v>149</v>
      </c>
      <c r="B3279" t="s">
        <v>659</v>
      </c>
      <c r="C3279" t="s">
        <v>660</v>
      </c>
      <c r="D3279" t="s">
        <v>170</v>
      </c>
      <c r="E3279" t="s">
        <v>292</v>
      </c>
      <c r="F3279" s="347">
        <f>IF(InpOverride!F3279="",F_Inputs!F3279,InpOverride!F3279)</f>
        <v>0</v>
      </c>
      <c r="G3279" s="347">
        <f>IF(InpOverride!G3279="",F_Inputs!G3279,InpOverride!G3279)</f>
        <v>0</v>
      </c>
      <c r="H3279" s="347">
        <f>IF(InpOverride!H3279="",F_Inputs!H3279,InpOverride!H3279)</f>
        <v>0</v>
      </c>
      <c r="I3279" s="347">
        <f>IF(InpOverride!I3279="",F_Inputs!I3279,InpOverride!I3279)</f>
        <v>0</v>
      </c>
      <c r="J3279" s="347">
        <f>IF(InpOverride!J3279="",F_Inputs!J3279,InpOverride!J3279)</f>
        <v>0</v>
      </c>
      <c r="K3279" s="347">
        <f>IF(InpOverride!K3279="",F_Inputs!K3279,InpOverride!K3279)</f>
        <v>0</v>
      </c>
      <c r="L3279" s="347">
        <f>IF(InpOverride!L3279="",F_Inputs!L3279,InpOverride!L3279)</f>
        <v>0</v>
      </c>
      <c r="M3279" s="347">
        <f>IF(InpOverride!M3279="",F_Inputs!M3279,InpOverride!M3279)</f>
        <v>0</v>
      </c>
    </row>
    <row r="3280" spans="1:13" x14ac:dyDescent="0.35">
      <c r="A3280" t="s">
        <v>161</v>
      </c>
      <c r="B3280" t="s">
        <v>290</v>
      </c>
      <c r="C3280" t="s">
        <v>291</v>
      </c>
      <c r="D3280" t="s">
        <v>170</v>
      </c>
      <c r="E3280" t="s">
        <v>292</v>
      </c>
      <c r="F3280" s="347">
        <f>IF(InpOverride!F3280="",F_Inputs!F3280,InpOverride!F3280)</f>
        <v>0</v>
      </c>
      <c r="G3280" s="347">
        <f>IF(InpOverride!G3280="",F_Inputs!G3280,InpOverride!G3280)</f>
        <v>0</v>
      </c>
      <c r="H3280" s="347">
        <f>IF(InpOverride!H3280="",F_Inputs!H3280,InpOverride!H3280)</f>
        <v>0</v>
      </c>
      <c r="I3280" s="347">
        <f>IF(InpOverride!I3280="",F_Inputs!I3280,InpOverride!I3280)</f>
        <v>0</v>
      </c>
      <c r="J3280" s="347">
        <f>IF(InpOverride!J3280="",F_Inputs!J3280,InpOverride!J3280)</f>
        <v>0</v>
      </c>
      <c r="K3280" s="347">
        <f>IF(InpOverride!K3280="",F_Inputs!K3280,InpOverride!K3280)</f>
        <v>0</v>
      </c>
      <c r="L3280" s="347">
        <f>IF(InpOverride!L3280="",F_Inputs!L3280,InpOverride!L3280)</f>
        <v>0</v>
      </c>
      <c r="M3280" s="347">
        <f>IF(InpOverride!M3280="",F_Inputs!M3280,InpOverride!M3280)</f>
        <v>0</v>
      </c>
    </row>
    <row r="3281" spans="1:13" x14ac:dyDescent="0.35">
      <c r="A3281" t="s">
        <v>161</v>
      </c>
      <c r="B3281" t="s">
        <v>293</v>
      </c>
      <c r="C3281" t="s">
        <v>294</v>
      </c>
      <c r="D3281" t="s">
        <v>172</v>
      </c>
      <c r="E3281" t="s">
        <v>292</v>
      </c>
      <c r="F3281" s="347">
        <f>IF(InpOverride!F3281="",F_Inputs!F3281,InpOverride!F3281)</f>
        <v>0</v>
      </c>
      <c r="G3281" s="347">
        <f>IF(InpOverride!G3281="",F_Inputs!G3281,InpOverride!G3281)</f>
        <v>0</v>
      </c>
      <c r="H3281" s="347">
        <f>IF(InpOverride!H3281="",F_Inputs!H3281,InpOverride!H3281)</f>
        <v>0</v>
      </c>
      <c r="I3281" s="347">
        <f>IF(InpOverride!I3281="",F_Inputs!I3281,InpOverride!I3281)</f>
        <v>0</v>
      </c>
      <c r="J3281" s="347">
        <f>IF(InpOverride!J3281="",F_Inputs!J3281,InpOverride!J3281)</f>
        <v>0</v>
      </c>
      <c r="K3281" s="347">
        <f>IF(InpOverride!K3281="",F_Inputs!K3281,InpOverride!K3281)</f>
        <v>0</v>
      </c>
      <c r="L3281" s="347">
        <f>IF(InpOverride!L3281="",F_Inputs!L3281,InpOverride!L3281)</f>
        <v>0</v>
      </c>
      <c r="M3281" s="347">
        <f>IF(InpOverride!M3281="",F_Inputs!M3281,InpOverride!M3281)</f>
        <v>0</v>
      </c>
    </row>
    <row r="3282" spans="1:13" x14ac:dyDescent="0.35">
      <c r="A3282" t="s">
        <v>161</v>
      </c>
      <c r="B3282" t="s">
        <v>295</v>
      </c>
      <c r="C3282" t="s">
        <v>296</v>
      </c>
      <c r="D3282" t="s">
        <v>188</v>
      </c>
      <c r="E3282" t="s">
        <v>292</v>
      </c>
      <c r="F3282" s="347">
        <f>IF(InpOverride!F3282="",F_Inputs!F3282,InpOverride!F3282)</f>
        <v>0</v>
      </c>
      <c r="G3282" s="347">
        <f>IF(InpOverride!G3282="",F_Inputs!G3282,InpOverride!G3282)</f>
        <v>0</v>
      </c>
      <c r="H3282" s="347">
        <f>IF(InpOverride!H3282="",F_Inputs!H3282,InpOverride!H3282)</f>
        <v>0</v>
      </c>
      <c r="I3282" s="347">
        <f>IF(InpOverride!I3282="",F_Inputs!I3282,InpOverride!I3282)</f>
        <v>0</v>
      </c>
      <c r="J3282" s="347">
        <f>IF(InpOverride!J3282="",F_Inputs!J3282,InpOverride!J3282)</f>
        <v>0</v>
      </c>
      <c r="K3282" s="347">
        <f>IF(InpOverride!K3282="",F_Inputs!K3282,InpOverride!K3282)</f>
        <v>0</v>
      </c>
      <c r="L3282" s="347">
        <f>IF(InpOverride!L3282="",F_Inputs!L3282,InpOverride!L3282)</f>
        <v>0</v>
      </c>
      <c r="M3282" s="347">
        <f>IF(InpOverride!M3282="",F_Inputs!M3282,InpOverride!M3282)</f>
        <v>0</v>
      </c>
    </row>
    <row r="3283" spans="1:13" x14ac:dyDescent="0.35">
      <c r="A3283" t="s">
        <v>161</v>
      </c>
      <c r="B3283" t="s">
        <v>297</v>
      </c>
      <c r="C3283" t="s">
        <v>298</v>
      </c>
      <c r="D3283" t="s">
        <v>205</v>
      </c>
      <c r="E3283" t="s">
        <v>292</v>
      </c>
      <c r="F3283" s="347">
        <f>IF(InpOverride!F3283="",F_Inputs!F3283,InpOverride!F3283)</f>
        <v>0</v>
      </c>
      <c r="G3283" s="347">
        <f>IF(InpOverride!G3283="",F_Inputs!G3283,InpOverride!G3283)</f>
        <v>0</v>
      </c>
      <c r="H3283" s="347">
        <f>IF(InpOverride!H3283="",F_Inputs!H3283,InpOverride!H3283)</f>
        <v>0</v>
      </c>
      <c r="I3283" s="347">
        <f>IF(InpOverride!I3283="",F_Inputs!I3283,InpOverride!I3283)</f>
        <v>0</v>
      </c>
      <c r="J3283" s="347">
        <f>IF(InpOverride!J3283="",F_Inputs!J3283,InpOverride!J3283)</f>
        <v>0</v>
      </c>
      <c r="K3283" s="347">
        <f>IF(InpOverride!K3283="",F_Inputs!K3283,InpOverride!K3283)</f>
        <v>0</v>
      </c>
      <c r="L3283" s="347">
        <f>IF(InpOverride!L3283="",F_Inputs!L3283,InpOverride!L3283)</f>
        <v>0</v>
      </c>
      <c r="M3283" s="347">
        <f>IF(InpOverride!M3283="",F_Inputs!M3283,InpOverride!M3283)</f>
        <v>0</v>
      </c>
    </row>
    <row r="3284" spans="1:13" x14ac:dyDescent="0.35">
      <c r="A3284" t="s">
        <v>161</v>
      </c>
      <c r="B3284" t="s">
        <v>300</v>
      </c>
      <c r="C3284" t="s">
        <v>301</v>
      </c>
      <c r="D3284" t="s">
        <v>170</v>
      </c>
      <c r="E3284" t="s">
        <v>292</v>
      </c>
      <c r="F3284" s="347">
        <f>IF(InpOverride!F3284="",F_Inputs!F3284,InpOverride!F3284)</f>
        <v>0</v>
      </c>
      <c r="G3284" s="347">
        <f>IF(InpOverride!G3284="",F_Inputs!G3284,InpOverride!G3284)</f>
        <v>0</v>
      </c>
      <c r="H3284" s="347">
        <f>IF(InpOverride!H3284="",F_Inputs!H3284,InpOverride!H3284)</f>
        <v>0</v>
      </c>
      <c r="I3284" s="347">
        <f>IF(InpOverride!I3284="",F_Inputs!I3284,InpOverride!I3284)</f>
        <v>0</v>
      </c>
      <c r="J3284" s="347">
        <f>IF(InpOverride!J3284="",F_Inputs!J3284,InpOverride!J3284)</f>
        <v>0</v>
      </c>
      <c r="K3284" s="347">
        <f>IF(InpOverride!K3284="",F_Inputs!K3284,InpOverride!K3284)</f>
        <v>0</v>
      </c>
      <c r="L3284" s="347">
        <f>IF(InpOverride!L3284="",F_Inputs!L3284,InpOverride!L3284)</f>
        <v>0</v>
      </c>
      <c r="M3284" s="347">
        <f>IF(InpOverride!M3284="",F_Inputs!M3284,InpOverride!M3284)</f>
        <v>0</v>
      </c>
    </row>
    <row r="3285" spans="1:13" x14ac:dyDescent="0.35">
      <c r="A3285" t="s">
        <v>161</v>
      </c>
      <c r="B3285" t="s">
        <v>302</v>
      </c>
      <c r="C3285" t="s">
        <v>303</v>
      </c>
      <c r="D3285" t="s">
        <v>170</v>
      </c>
      <c r="E3285" t="s">
        <v>292</v>
      </c>
      <c r="F3285" s="347">
        <f>IF(InpOverride!F3285="",F_Inputs!F3285,InpOverride!F3285)</f>
        <v>0</v>
      </c>
      <c r="G3285" s="347">
        <f>IF(InpOverride!G3285="",F_Inputs!G3285,InpOverride!G3285)</f>
        <v>0</v>
      </c>
      <c r="H3285" s="347">
        <f>IF(InpOverride!H3285="",F_Inputs!H3285,InpOverride!H3285)</f>
        <v>0</v>
      </c>
      <c r="I3285" s="347">
        <f>IF(InpOverride!I3285="",F_Inputs!I3285,InpOverride!I3285)</f>
        <v>0</v>
      </c>
      <c r="J3285" s="347">
        <f>IF(InpOverride!J3285="",F_Inputs!J3285,InpOverride!J3285)</f>
        <v>0</v>
      </c>
      <c r="K3285" s="347">
        <f>IF(InpOverride!K3285="",F_Inputs!K3285,InpOverride!K3285)</f>
        <v>0</v>
      </c>
      <c r="L3285" s="347">
        <f>IF(InpOverride!L3285="",F_Inputs!L3285,InpOverride!L3285)</f>
        <v>0</v>
      </c>
      <c r="M3285" s="347">
        <f>IF(InpOverride!M3285="",F_Inputs!M3285,InpOverride!M3285)</f>
        <v>0</v>
      </c>
    </row>
    <row r="3286" spans="1:13" x14ac:dyDescent="0.35">
      <c r="A3286" t="s">
        <v>161</v>
      </c>
      <c r="B3286" t="s">
        <v>304</v>
      </c>
      <c r="C3286" t="s">
        <v>305</v>
      </c>
      <c r="D3286" t="s">
        <v>186</v>
      </c>
      <c r="E3286" t="s">
        <v>292</v>
      </c>
      <c r="F3286" s="347">
        <f>IF(InpOverride!F3286="",F_Inputs!F3286,InpOverride!F3286)</f>
        <v>0</v>
      </c>
      <c r="G3286" s="347">
        <f>IF(InpOverride!G3286="",F_Inputs!G3286,InpOverride!G3286)</f>
        <v>0</v>
      </c>
      <c r="H3286" s="347">
        <f>IF(InpOverride!H3286="",F_Inputs!H3286,InpOverride!H3286)</f>
        <v>0</v>
      </c>
      <c r="I3286" s="347">
        <f>IF(InpOverride!I3286="",F_Inputs!I3286,InpOverride!I3286)</f>
        <v>0</v>
      </c>
      <c r="J3286" s="347">
        <f>IF(InpOverride!J3286="",F_Inputs!J3286,InpOverride!J3286)</f>
        <v>0</v>
      </c>
      <c r="K3286" s="347">
        <f>IF(InpOverride!K3286="",F_Inputs!K3286,InpOverride!K3286)</f>
        <v>0</v>
      </c>
      <c r="L3286" s="347">
        <f>IF(InpOverride!L3286="",F_Inputs!L3286,InpOverride!L3286)</f>
        <v>0</v>
      </c>
      <c r="M3286" s="347">
        <f>IF(InpOverride!M3286="",F_Inputs!M3286,InpOverride!M3286)</f>
        <v>0</v>
      </c>
    </row>
    <row r="3287" spans="1:13" x14ac:dyDescent="0.35">
      <c r="A3287" t="s">
        <v>161</v>
      </c>
      <c r="B3287" t="s">
        <v>306</v>
      </c>
      <c r="C3287" t="s">
        <v>307</v>
      </c>
      <c r="D3287" t="s">
        <v>205</v>
      </c>
      <c r="E3287" t="s">
        <v>292</v>
      </c>
      <c r="F3287" s="347">
        <f>IF(InpOverride!F3287="",F_Inputs!F3287,InpOverride!F3287)</f>
        <v>0</v>
      </c>
      <c r="G3287" s="347">
        <f>IF(InpOverride!G3287="",F_Inputs!G3287,InpOverride!G3287)</f>
        <v>0</v>
      </c>
      <c r="H3287" s="347">
        <f>IF(InpOverride!H3287="",F_Inputs!H3287,InpOverride!H3287)</f>
        <v>0</v>
      </c>
      <c r="I3287" s="347">
        <f>IF(InpOverride!I3287="",F_Inputs!I3287,InpOverride!I3287)</f>
        <v>0</v>
      </c>
      <c r="J3287" s="347">
        <f>IF(InpOverride!J3287="",F_Inputs!J3287,InpOverride!J3287)</f>
        <v>0</v>
      </c>
      <c r="K3287" s="347">
        <f>IF(InpOverride!K3287="",F_Inputs!K3287,InpOverride!K3287)</f>
        <v>0</v>
      </c>
      <c r="L3287" s="347">
        <f>IF(InpOverride!L3287="",F_Inputs!L3287,InpOverride!L3287)</f>
        <v>0</v>
      </c>
      <c r="M3287" s="347">
        <f>IF(InpOverride!M3287="",F_Inputs!M3287,InpOverride!M3287)</f>
        <v>0</v>
      </c>
    </row>
    <row r="3288" spans="1:13" x14ac:dyDescent="0.35">
      <c r="A3288" t="s">
        <v>161</v>
      </c>
      <c r="B3288" t="s">
        <v>309</v>
      </c>
      <c r="C3288" t="s">
        <v>310</v>
      </c>
      <c r="D3288" t="s">
        <v>170</v>
      </c>
      <c r="E3288" t="s">
        <v>292</v>
      </c>
      <c r="F3288" s="347">
        <f>IF(InpOverride!F3288="",F_Inputs!F3288,InpOverride!F3288)</f>
        <v>0</v>
      </c>
      <c r="G3288" s="347">
        <f>IF(InpOverride!G3288="",F_Inputs!G3288,InpOverride!G3288)</f>
        <v>0</v>
      </c>
      <c r="H3288" s="347">
        <f>IF(InpOverride!H3288="",F_Inputs!H3288,InpOverride!H3288)</f>
        <v>0</v>
      </c>
      <c r="I3288" s="347">
        <f>IF(InpOverride!I3288="",F_Inputs!I3288,InpOverride!I3288)</f>
        <v>0</v>
      </c>
      <c r="J3288" s="347">
        <f>IF(InpOverride!J3288="",F_Inputs!J3288,InpOverride!J3288)</f>
        <v>0</v>
      </c>
      <c r="K3288" s="347">
        <f>IF(InpOverride!K3288="",F_Inputs!K3288,InpOverride!K3288)</f>
        <v>0</v>
      </c>
      <c r="L3288" s="347">
        <f>IF(InpOverride!L3288="",F_Inputs!L3288,InpOverride!L3288)</f>
        <v>0</v>
      </c>
      <c r="M3288" s="347">
        <f>IF(InpOverride!M3288="",F_Inputs!M3288,InpOverride!M3288)</f>
        <v>0</v>
      </c>
    </row>
    <row r="3289" spans="1:13" x14ac:dyDescent="0.35">
      <c r="A3289" t="s">
        <v>161</v>
      </c>
      <c r="B3289" t="s">
        <v>311</v>
      </c>
      <c r="C3289" t="s">
        <v>312</v>
      </c>
      <c r="D3289" t="s">
        <v>170</v>
      </c>
      <c r="E3289" t="s">
        <v>292</v>
      </c>
      <c r="F3289" s="347">
        <f>IF(InpOverride!F3289="",F_Inputs!F3289,InpOverride!F3289)</f>
        <v>0</v>
      </c>
      <c r="G3289" s="347">
        <f>IF(InpOverride!G3289="",F_Inputs!G3289,InpOverride!G3289)</f>
        <v>0</v>
      </c>
      <c r="H3289" s="347">
        <f>IF(InpOverride!H3289="",F_Inputs!H3289,InpOverride!H3289)</f>
        <v>0</v>
      </c>
      <c r="I3289" s="347">
        <f>IF(InpOverride!I3289="",F_Inputs!I3289,InpOverride!I3289)</f>
        <v>0</v>
      </c>
      <c r="J3289" s="347">
        <f>IF(InpOverride!J3289="",F_Inputs!J3289,InpOverride!J3289)</f>
        <v>0</v>
      </c>
      <c r="K3289" s="347">
        <f>IF(InpOverride!K3289="",F_Inputs!K3289,InpOverride!K3289)</f>
        <v>0</v>
      </c>
      <c r="L3289" s="347">
        <f>IF(InpOverride!L3289="",F_Inputs!L3289,InpOverride!L3289)</f>
        <v>0</v>
      </c>
      <c r="M3289" s="347">
        <f>IF(InpOverride!M3289="",F_Inputs!M3289,InpOverride!M3289)</f>
        <v>0</v>
      </c>
    </row>
    <row r="3290" spans="1:13" x14ac:dyDescent="0.35">
      <c r="A3290" t="s">
        <v>161</v>
      </c>
      <c r="B3290" t="s">
        <v>313</v>
      </c>
      <c r="C3290" t="s">
        <v>314</v>
      </c>
      <c r="D3290" t="s">
        <v>189</v>
      </c>
      <c r="E3290" t="s">
        <v>292</v>
      </c>
      <c r="F3290" s="347">
        <f>IF(InpOverride!F3290="",F_Inputs!F3290,InpOverride!F3290)</f>
        <v>0</v>
      </c>
      <c r="G3290" s="347">
        <f>IF(InpOverride!G3290="",F_Inputs!G3290,InpOverride!G3290)</f>
        <v>0</v>
      </c>
      <c r="H3290" s="347">
        <f>IF(InpOverride!H3290="",F_Inputs!H3290,InpOverride!H3290)</f>
        <v>0</v>
      </c>
      <c r="I3290" s="347">
        <f>IF(InpOverride!I3290="",F_Inputs!I3290,InpOverride!I3290)</f>
        <v>3.3333333333333299</v>
      </c>
      <c r="J3290" s="347">
        <f>IF(InpOverride!J3290="",F_Inputs!J3290,InpOverride!J3290)</f>
        <v>0</v>
      </c>
      <c r="K3290" s="347">
        <f>IF(InpOverride!K3290="",F_Inputs!K3290,InpOverride!K3290)</f>
        <v>0</v>
      </c>
      <c r="L3290" s="347">
        <f>IF(InpOverride!L3290="",F_Inputs!L3290,InpOverride!L3290)</f>
        <v>0</v>
      </c>
      <c r="M3290" s="347">
        <f>IF(InpOverride!M3290="",F_Inputs!M3290,InpOverride!M3290)</f>
        <v>0</v>
      </c>
    </row>
    <row r="3291" spans="1:13" x14ac:dyDescent="0.35">
      <c r="A3291" t="s">
        <v>161</v>
      </c>
      <c r="B3291" t="s">
        <v>315</v>
      </c>
      <c r="C3291" t="s">
        <v>316</v>
      </c>
      <c r="D3291" t="s">
        <v>205</v>
      </c>
      <c r="E3291" t="s">
        <v>292</v>
      </c>
      <c r="F3291" s="347">
        <f>IF(InpOverride!F3291="",F_Inputs!F3291,InpOverride!F3291)</f>
        <v>0</v>
      </c>
      <c r="G3291" s="347">
        <f>IF(InpOverride!G3291="",F_Inputs!G3291,InpOverride!G3291)</f>
        <v>0</v>
      </c>
      <c r="H3291" s="347">
        <f>IF(InpOverride!H3291="",F_Inputs!H3291,InpOverride!H3291)</f>
        <v>0</v>
      </c>
      <c r="I3291" s="347" t="str">
        <f>IF(InpOverride!I3291="",F_Inputs!I3291,InpOverride!I3291)</f>
        <v>Yes</v>
      </c>
      <c r="J3291" s="347">
        <f>IF(InpOverride!J3291="",F_Inputs!J3291,InpOverride!J3291)</f>
        <v>0</v>
      </c>
      <c r="K3291" s="347">
        <f>IF(InpOverride!K3291="",F_Inputs!K3291,InpOverride!K3291)</f>
        <v>0</v>
      </c>
      <c r="L3291" s="347">
        <f>IF(InpOverride!L3291="",F_Inputs!L3291,InpOverride!L3291)</f>
        <v>0</v>
      </c>
      <c r="M3291" s="347">
        <f>IF(InpOverride!M3291="",F_Inputs!M3291,InpOverride!M3291)</f>
        <v>0</v>
      </c>
    </row>
    <row r="3292" spans="1:13" x14ac:dyDescent="0.35">
      <c r="A3292" t="s">
        <v>161</v>
      </c>
      <c r="B3292" t="s">
        <v>317</v>
      </c>
      <c r="C3292" t="s">
        <v>318</v>
      </c>
      <c r="D3292" t="s">
        <v>170</v>
      </c>
      <c r="E3292" t="s">
        <v>292</v>
      </c>
      <c r="F3292" s="347">
        <f>IF(InpOverride!F3292="",F_Inputs!F3292,InpOverride!F3292)</f>
        <v>0</v>
      </c>
      <c r="G3292" s="347">
        <f>IF(InpOverride!G3292="",F_Inputs!G3292,InpOverride!G3292)</f>
        <v>0</v>
      </c>
      <c r="H3292" s="347">
        <f>IF(InpOverride!H3292="",F_Inputs!H3292,InpOverride!H3292)</f>
        <v>0</v>
      </c>
      <c r="I3292" s="347">
        <f>IF(InpOverride!I3292="",F_Inputs!I3292,InpOverride!I3292)</f>
        <v>0.21560000000000001</v>
      </c>
      <c r="J3292" s="347">
        <f>IF(InpOverride!J3292="",F_Inputs!J3292,InpOverride!J3292)</f>
        <v>0</v>
      </c>
      <c r="K3292" s="347">
        <f>IF(InpOverride!K3292="",F_Inputs!K3292,InpOverride!K3292)</f>
        <v>0</v>
      </c>
      <c r="L3292" s="347">
        <f>IF(InpOverride!L3292="",F_Inputs!L3292,InpOverride!L3292)</f>
        <v>0</v>
      </c>
      <c r="M3292" s="347">
        <f>IF(InpOverride!M3292="",F_Inputs!M3292,InpOverride!M3292)</f>
        <v>0</v>
      </c>
    </row>
    <row r="3293" spans="1:13" x14ac:dyDescent="0.35">
      <c r="A3293" t="s">
        <v>161</v>
      </c>
      <c r="B3293" t="s">
        <v>319</v>
      </c>
      <c r="C3293" t="s">
        <v>320</v>
      </c>
      <c r="D3293" t="s">
        <v>170</v>
      </c>
      <c r="E3293" t="s">
        <v>292</v>
      </c>
      <c r="F3293" s="347">
        <f>IF(InpOverride!F3293="",F_Inputs!F3293,InpOverride!F3293)</f>
        <v>0</v>
      </c>
      <c r="G3293" s="347">
        <f>IF(InpOverride!G3293="",F_Inputs!G3293,InpOverride!G3293)</f>
        <v>0</v>
      </c>
      <c r="H3293" s="347">
        <f>IF(InpOverride!H3293="",F_Inputs!H3293,InpOverride!H3293)</f>
        <v>0</v>
      </c>
      <c r="I3293" s="347">
        <f>IF(InpOverride!I3293="",F_Inputs!I3293,InpOverride!I3293)</f>
        <v>0.21560000000000001</v>
      </c>
      <c r="J3293" s="347">
        <f>IF(InpOverride!J3293="",F_Inputs!J3293,InpOverride!J3293)</f>
        <v>0</v>
      </c>
      <c r="K3293" s="347">
        <f>IF(InpOverride!K3293="",F_Inputs!K3293,InpOverride!K3293)</f>
        <v>0</v>
      </c>
      <c r="L3293" s="347">
        <f>IF(InpOverride!L3293="",F_Inputs!L3293,InpOverride!L3293)</f>
        <v>0</v>
      </c>
      <c r="M3293" s="347">
        <f>IF(InpOverride!M3293="",F_Inputs!M3293,InpOverride!M3293)</f>
        <v>0</v>
      </c>
    </row>
    <row r="3294" spans="1:13" x14ac:dyDescent="0.35">
      <c r="A3294" t="s">
        <v>161</v>
      </c>
      <c r="B3294" t="s">
        <v>321</v>
      </c>
      <c r="C3294" t="s">
        <v>322</v>
      </c>
      <c r="D3294" t="s">
        <v>189</v>
      </c>
      <c r="E3294" t="s">
        <v>292</v>
      </c>
      <c r="F3294" s="347">
        <f>IF(InpOverride!F3294="",F_Inputs!F3294,InpOverride!F3294)</f>
        <v>0</v>
      </c>
      <c r="G3294" s="347">
        <f>IF(InpOverride!G3294="",F_Inputs!G3294,InpOverride!G3294)</f>
        <v>0</v>
      </c>
      <c r="H3294" s="347">
        <f>IF(InpOverride!H3294="",F_Inputs!H3294,InpOverride!H3294)</f>
        <v>0</v>
      </c>
      <c r="I3294" s="347">
        <f>IF(InpOverride!I3294="",F_Inputs!I3294,InpOverride!I3294)</f>
        <v>-5.76036866359446</v>
      </c>
      <c r="J3294" s="347">
        <f>IF(InpOverride!J3294="",F_Inputs!J3294,InpOverride!J3294)</f>
        <v>0</v>
      </c>
      <c r="K3294" s="347">
        <f>IF(InpOverride!K3294="",F_Inputs!K3294,InpOverride!K3294)</f>
        <v>0</v>
      </c>
      <c r="L3294" s="347">
        <f>IF(InpOverride!L3294="",F_Inputs!L3294,InpOverride!L3294)</f>
        <v>0</v>
      </c>
      <c r="M3294" s="347">
        <f>IF(InpOverride!M3294="",F_Inputs!M3294,InpOverride!M3294)</f>
        <v>0</v>
      </c>
    </row>
    <row r="3295" spans="1:13" x14ac:dyDescent="0.35">
      <c r="A3295" t="s">
        <v>161</v>
      </c>
      <c r="B3295" t="s">
        <v>323</v>
      </c>
      <c r="C3295" t="s">
        <v>324</v>
      </c>
      <c r="D3295" t="s">
        <v>205</v>
      </c>
      <c r="E3295" t="s">
        <v>292</v>
      </c>
      <c r="F3295" s="347">
        <f>IF(InpOverride!F3295="",F_Inputs!F3295,InpOverride!F3295)</f>
        <v>0</v>
      </c>
      <c r="G3295" s="347">
        <f>IF(InpOverride!G3295="",F_Inputs!G3295,InpOverride!G3295)</f>
        <v>0</v>
      </c>
      <c r="H3295" s="347">
        <f>IF(InpOverride!H3295="",F_Inputs!H3295,InpOverride!H3295)</f>
        <v>0</v>
      </c>
      <c r="I3295" s="347" t="str">
        <f>IF(InpOverride!I3295="",F_Inputs!I3295,InpOverride!I3295)</f>
        <v>No</v>
      </c>
      <c r="J3295" s="347">
        <f>IF(InpOverride!J3295="",F_Inputs!J3295,InpOverride!J3295)</f>
        <v>0</v>
      </c>
      <c r="K3295" s="347">
        <f>IF(InpOverride!K3295="",F_Inputs!K3295,InpOverride!K3295)</f>
        <v>0</v>
      </c>
      <c r="L3295" s="347">
        <f>IF(InpOverride!L3295="",F_Inputs!L3295,InpOverride!L3295)</f>
        <v>0</v>
      </c>
      <c r="M3295" s="347">
        <f>IF(InpOverride!M3295="",F_Inputs!M3295,InpOverride!M3295)</f>
        <v>0</v>
      </c>
    </row>
    <row r="3296" spans="1:13" x14ac:dyDescent="0.35">
      <c r="A3296" t="s">
        <v>161</v>
      </c>
      <c r="B3296" t="s">
        <v>325</v>
      </c>
      <c r="C3296" t="s">
        <v>326</v>
      </c>
      <c r="D3296" t="s">
        <v>170</v>
      </c>
      <c r="E3296" t="s">
        <v>292</v>
      </c>
      <c r="F3296" s="347">
        <f>IF(InpOverride!F3296="",F_Inputs!F3296,InpOverride!F3296)</f>
        <v>0</v>
      </c>
      <c r="G3296" s="347">
        <f>IF(InpOverride!G3296="",F_Inputs!G3296,InpOverride!G3296)</f>
        <v>0</v>
      </c>
      <c r="H3296" s="347">
        <f>IF(InpOverride!H3296="",F_Inputs!H3296,InpOverride!H3296)</f>
        <v>0</v>
      </c>
      <c r="I3296" s="347">
        <f>IF(InpOverride!I3296="",F_Inputs!I3296,InpOverride!I3296)</f>
        <v>-1.3520000000000001</v>
      </c>
      <c r="J3296" s="347">
        <f>IF(InpOverride!J3296="",F_Inputs!J3296,InpOverride!J3296)</f>
        <v>0</v>
      </c>
      <c r="K3296" s="347">
        <f>IF(InpOverride!K3296="",F_Inputs!K3296,InpOverride!K3296)</f>
        <v>0</v>
      </c>
      <c r="L3296" s="347">
        <f>IF(InpOverride!L3296="",F_Inputs!L3296,InpOverride!L3296)</f>
        <v>0</v>
      </c>
      <c r="M3296" s="347">
        <f>IF(InpOverride!M3296="",F_Inputs!M3296,InpOverride!M3296)</f>
        <v>0</v>
      </c>
    </row>
    <row r="3297" spans="1:13" x14ac:dyDescent="0.35">
      <c r="A3297" t="s">
        <v>161</v>
      </c>
      <c r="B3297" t="s">
        <v>327</v>
      </c>
      <c r="C3297" t="s">
        <v>328</v>
      </c>
      <c r="D3297" t="s">
        <v>170</v>
      </c>
      <c r="E3297" t="s">
        <v>292</v>
      </c>
      <c r="F3297" s="347">
        <f>IF(InpOverride!F3297="",F_Inputs!F3297,InpOverride!F3297)</f>
        <v>0</v>
      </c>
      <c r="G3297" s="347">
        <f>IF(InpOverride!G3297="",F_Inputs!G3297,InpOverride!G3297)</f>
        <v>0</v>
      </c>
      <c r="H3297" s="347">
        <f>IF(InpOverride!H3297="",F_Inputs!H3297,InpOverride!H3297)</f>
        <v>0</v>
      </c>
      <c r="I3297" s="347">
        <f>IF(InpOverride!I3297="",F_Inputs!I3297,InpOverride!I3297)</f>
        <v>-6.4109999999999996</v>
      </c>
      <c r="J3297" s="347">
        <f>IF(InpOverride!J3297="",F_Inputs!J3297,InpOverride!J3297)</f>
        <v>0</v>
      </c>
      <c r="K3297" s="347">
        <f>IF(InpOverride!K3297="",F_Inputs!K3297,InpOverride!K3297)</f>
        <v>0</v>
      </c>
      <c r="L3297" s="347">
        <f>IF(InpOverride!L3297="",F_Inputs!L3297,InpOverride!L3297)</f>
        <v>0</v>
      </c>
      <c r="M3297" s="347">
        <f>IF(InpOverride!M3297="",F_Inputs!M3297,InpOverride!M3297)</f>
        <v>0</v>
      </c>
    </row>
    <row r="3298" spans="1:13" x14ac:dyDescent="0.35">
      <c r="A3298" t="s">
        <v>161</v>
      </c>
      <c r="B3298" t="s">
        <v>329</v>
      </c>
      <c r="C3298" t="s">
        <v>330</v>
      </c>
      <c r="D3298" t="s">
        <v>188</v>
      </c>
      <c r="E3298" t="s">
        <v>292</v>
      </c>
      <c r="F3298" s="347">
        <f>IF(InpOverride!F3298="",F_Inputs!F3298,InpOverride!F3298)</f>
        <v>0</v>
      </c>
      <c r="G3298" s="347">
        <f>IF(InpOverride!G3298="",F_Inputs!G3298,InpOverride!G3298)</f>
        <v>0</v>
      </c>
      <c r="H3298" s="347">
        <f>IF(InpOverride!H3298="",F_Inputs!H3298,InpOverride!H3298)</f>
        <v>0</v>
      </c>
      <c r="I3298" s="347">
        <f>IF(InpOverride!I3298="",F_Inputs!I3298,InpOverride!I3298)</f>
        <v>0</v>
      </c>
      <c r="J3298" s="347">
        <f>IF(InpOverride!J3298="",F_Inputs!J3298,InpOverride!J3298)</f>
        <v>0</v>
      </c>
      <c r="K3298" s="347">
        <f>IF(InpOverride!K3298="",F_Inputs!K3298,InpOverride!K3298)</f>
        <v>0</v>
      </c>
      <c r="L3298" s="347">
        <f>IF(InpOverride!L3298="",F_Inputs!L3298,InpOverride!L3298)</f>
        <v>0</v>
      </c>
      <c r="M3298" s="347">
        <f>IF(InpOverride!M3298="",F_Inputs!M3298,InpOverride!M3298)</f>
        <v>0</v>
      </c>
    </row>
    <row r="3299" spans="1:13" x14ac:dyDescent="0.35">
      <c r="A3299" t="s">
        <v>161</v>
      </c>
      <c r="B3299" t="s">
        <v>331</v>
      </c>
      <c r="C3299" t="s">
        <v>332</v>
      </c>
      <c r="D3299" t="s">
        <v>205</v>
      </c>
      <c r="E3299" t="s">
        <v>292</v>
      </c>
      <c r="F3299" s="347">
        <f>IF(InpOverride!F3299="",F_Inputs!F3299,InpOverride!F3299)</f>
        <v>0</v>
      </c>
      <c r="G3299" s="347">
        <f>IF(InpOverride!G3299="",F_Inputs!G3299,InpOverride!G3299)</f>
        <v>0</v>
      </c>
      <c r="H3299" s="347">
        <f>IF(InpOverride!H3299="",F_Inputs!H3299,InpOverride!H3299)</f>
        <v>0</v>
      </c>
      <c r="I3299" s="347">
        <f>IF(InpOverride!I3299="",F_Inputs!I3299,InpOverride!I3299)</f>
        <v>0</v>
      </c>
      <c r="J3299" s="347">
        <f>IF(InpOverride!J3299="",F_Inputs!J3299,InpOverride!J3299)</f>
        <v>0</v>
      </c>
      <c r="K3299" s="347">
        <f>IF(InpOverride!K3299="",F_Inputs!K3299,InpOverride!K3299)</f>
        <v>0</v>
      </c>
      <c r="L3299" s="347">
        <f>IF(InpOverride!L3299="",F_Inputs!L3299,InpOverride!L3299)</f>
        <v>0</v>
      </c>
      <c r="M3299" s="347">
        <f>IF(InpOverride!M3299="",F_Inputs!M3299,InpOverride!M3299)</f>
        <v>0</v>
      </c>
    </row>
    <row r="3300" spans="1:13" x14ac:dyDescent="0.35">
      <c r="A3300" t="s">
        <v>161</v>
      </c>
      <c r="B3300" t="s">
        <v>333</v>
      </c>
      <c r="C3300" t="s">
        <v>334</v>
      </c>
      <c r="D3300" t="s">
        <v>170</v>
      </c>
      <c r="E3300" t="s">
        <v>292</v>
      </c>
      <c r="F3300" s="347">
        <f>IF(InpOverride!F3300="",F_Inputs!F3300,InpOverride!F3300)</f>
        <v>0</v>
      </c>
      <c r="G3300" s="347">
        <f>IF(InpOverride!G3300="",F_Inputs!G3300,InpOverride!G3300)</f>
        <v>0</v>
      </c>
      <c r="H3300" s="347">
        <f>IF(InpOverride!H3300="",F_Inputs!H3300,InpOverride!H3300)</f>
        <v>0</v>
      </c>
      <c r="I3300" s="347">
        <f>IF(InpOverride!I3300="",F_Inputs!I3300,InpOverride!I3300)</f>
        <v>0</v>
      </c>
      <c r="J3300" s="347">
        <f>IF(InpOverride!J3300="",F_Inputs!J3300,InpOverride!J3300)</f>
        <v>0</v>
      </c>
      <c r="K3300" s="347">
        <f>IF(InpOverride!K3300="",F_Inputs!K3300,InpOverride!K3300)</f>
        <v>0</v>
      </c>
      <c r="L3300" s="347">
        <f>IF(InpOverride!L3300="",F_Inputs!L3300,InpOverride!L3300)</f>
        <v>0</v>
      </c>
      <c r="M3300" s="347">
        <f>IF(InpOverride!M3300="",F_Inputs!M3300,InpOverride!M3300)</f>
        <v>0</v>
      </c>
    </row>
    <row r="3301" spans="1:13" x14ac:dyDescent="0.35">
      <c r="A3301" t="s">
        <v>161</v>
      </c>
      <c r="B3301" t="s">
        <v>335</v>
      </c>
      <c r="C3301" t="s">
        <v>336</v>
      </c>
      <c r="D3301" t="s">
        <v>170</v>
      </c>
      <c r="E3301" t="s">
        <v>292</v>
      </c>
      <c r="F3301" s="347">
        <f>IF(InpOverride!F3301="",F_Inputs!F3301,InpOverride!F3301)</f>
        <v>0</v>
      </c>
      <c r="G3301" s="347">
        <f>IF(InpOverride!G3301="",F_Inputs!G3301,InpOverride!G3301)</f>
        <v>0</v>
      </c>
      <c r="H3301" s="347">
        <f>IF(InpOverride!H3301="",F_Inputs!H3301,InpOverride!H3301)</f>
        <v>0</v>
      </c>
      <c r="I3301" s="347">
        <f>IF(InpOverride!I3301="",F_Inputs!I3301,InpOverride!I3301)</f>
        <v>0</v>
      </c>
      <c r="J3301" s="347">
        <f>IF(InpOverride!J3301="",F_Inputs!J3301,InpOverride!J3301)</f>
        <v>0</v>
      </c>
      <c r="K3301" s="347">
        <f>IF(InpOverride!K3301="",F_Inputs!K3301,InpOverride!K3301)</f>
        <v>0</v>
      </c>
      <c r="L3301" s="347">
        <f>IF(InpOverride!L3301="",F_Inputs!L3301,InpOverride!L3301)</f>
        <v>0</v>
      </c>
      <c r="M3301" s="347">
        <f>IF(InpOverride!M3301="",F_Inputs!M3301,InpOverride!M3301)</f>
        <v>0</v>
      </c>
    </row>
    <row r="3302" spans="1:13" x14ac:dyDescent="0.35">
      <c r="A3302" t="s">
        <v>161</v>
      </c>
      <c r="B3302" t="s">
        <v>337</v>
      </c>
      <c r="C3302" t="s">
        <v>338</v>
      </c>
      <c r="D3302" t="s">
        <v>189</v>
      </c>
      <c r="E3302" t="s">
        <v>292</v>
      </c>
      <c r="F3302" s="347">
        <f>IF(InpOverride!F3302="",F_Inputs!F3302,InpOverride!F3302)</f>
        <v>0</v>
      </c>
      <c r="G3302" s="347">
        <f>IF(InpOverride!G3302="",F_Inputs!G3302,InpOverride!G3302)</f>
        <v>0</v>
      </c>
      <c r="H3302" s="347">
        <f>IF(InpOverride!H3302="",F_Inputs!H3302,InpOverride!H3302)</f>
        <v>0</v>
      </c>
      <c r="I3302" s="347">
        <f>IF(InpOverride!I3302="",F_Inputs!I3302,InpOverride!I3302)</f>
        <v>0</v>
      </c>
      <c r="J3302" s="347">
        <f>IF(InpOverride!J3302="",F_Inputs!J3302,InpOverride!J3302)</f>
        <v>0</v>
      </c>
      <c r="K3302" s="347">
        <f>IF(InpOverride!K3302="",F_Inputs!K3302,InpOverride!K3302)</f>
        <v>0</v>
      </c>
      <c r="L3302" s="347">
        <f>IF(InpOverride!L3302="",F_Inputs!L3302,InpOverride!L3302)</f>
        <v>0</v>
      </c>
      <c r="M3302" s="347">
        <f>IF(InpOverride!M3302="",F_Inputs!M3302,InpOverride!M3302)</f>
        <v>0</v>
      </c>
    </row>
    <row r="3303" spans="1:13" x14ac:dyDescent="0.35">
      <c r="A3303" t="s">
        <v>161</v>
      </c>
      <c r="B3303" t="s">
        <v>339</v>
      </c>
      <c r="C3303" t="s">
        <v>340</v>
      </c>
      <c r="D3303" t="s">
        <v>205</v>
      </c>
      <c r="E3303" t="s">
        <v>292</v>
      </c>
      <c r="F3303" s="347">
        <f>IF(InpOverride!F3303="",F_Inputs!F3303,InpOverride!F3303)</f>
        <v>0</v>
      </c>
      <c r="G3303" s="347">
        <f>IF(InpOverride!G3303="",F_Inputs!G3303,InpOverride!G3303)</f>
        <v>0</v>
      </c>
      <c r="H3303" s="347">
        <f>IF(InpOverride!H3303="",F_Inputs!H3303,InpOverride!H3303)</f>
        <v>0</v>
      </c>
      <c r="I3303" s="347">
        <f>IF(InpOverride!I3303="",F_Inputs!I3303,InpOverride!I3303)</f>
        <v>0</v>
      </c>
      <c r="J3303" s="347">
        <f>IF(InpOverride!J3303="",F_Inputs!J3303,InpOverride!J3303)</f>
        <v>0</v>
      </c>
      <c r="K3303" s="347">
        <f>IF(InpOverride!K3303="",F_Inputs!K3303,InpOverride!K3303)</f>
        <v>0</v>
      </c>
      <c r="L3303" s="347">
        <f>IF(InpOverride!L3303="",F_Inputs!L3303,InpOverride!L3303)</f>
        <v>0</v>
      </c>
      <c r="M3303" s="347">
        <f>IF(InpOverride!M3303="",F_Inputs!M3303,InpOverride!M3303)</f>
        <v>0</v>
      </c>
    </row>
    <row r="3304" spans="1:13" x14ac:dyDescent="0.35">
      <c r="A3304" t="s">
        <v>161</v>
      </c>
      <c r="B3304" t="s">
        <v>341</v>
      </c>
      <c r="C3304" t="s">
        <v>342</v>
      </c>
      <c r="D3304" t="s">
        <v>170</v>
      </c>
      <c r="E3304" t="s">
        <v>292</v>
      </c>
      <c r="F3304" s="347">
        <f>IF(InpOverride!F3304="",F_Inputs!F3304,InpOverride!F3304)</f>
        <v>0</v>
      </c>
      <c r="G3304" s="347">
        <f>IF(InpOverride!G3304="",F_Inputs!G3304,InpOverride!G3304)</f>
        <v>0</v>
      </c>
      <c r="H3304" s="347">
        <f>IF(InpOverride!H3304="",F_Inputs!H3304,InpOverride!H3304)</f>
        <v>0</v>
      </c>
      <c r="I3304" s="347">
        <f>IF(InpOverride!I3304="",F_Inputs!I3304,InpOverride!I3304)</f>
        <v>0</v>
      </c>
      <c r="J3304" s="347">
        <f>IF(InpOverride!J3304="",F_Inputs!J3304,InpOverride!J3304)</f>
        <v>0</v>
      </c>
      <c r="K3304" s="347">
        <f>IF(InpOverride!K3304="",F_Inputs!K3304,InpOverride!K3304)</f>
        <v>0</v>
      </c>
      <c r="L3304" s="347">
        <f>IF(InpOverride!L3304="",F_Inputs!L3304,InpOverride!L3304)</f>
        <v>0</v>
      </c>
      <c r="M3304" s="347">
        <f>IF(InpOverride!M3304="",F_Inputs!M3304,InpOverride!M3304)</f>
        <v>0</v>
      </c>
    </row>
    <row r="3305" spans="1:13" x14ac:dyDescent="0.35">
      <c r="A3305" t="s">
        <v>161</v>
      </c>
      <c r="B3305" t="s">
        <v>343</v>
      </c>
      <c r="C3305" t="s">
        <v>344</v>
      </c>
      <c r="D3305" t="s">
        <v>170</v>
      </c>
      <c r="E3305" t="s">
        <v>292</v>
      </c>
      <c r="F3305" s="347">
        <f>IF(InpOverride!F3305="",F_Inputs!F3305,InpOverride!F3305)</f>
        <v>0</v>
      </c>
      <c r="G3305" s="347">
        <f>IF(InpOverride!G3305="",F_Inputs!G3305,InpOverride!G3305)</f>
        <v>0</v>
      </c>
      <c r="H3305" s="347">
        <f>IF(InpOverride!H3305="",F_Inputs!H3305,InpOverride!H3305)</f>
        <v>0</v>
      </c>
      <c r="I3305" s="347">
        <f>IF(InpOverride!I3305="",F_Inputs!I3305,InpOverride!I3305)</f>
        <v>0</v>
      </c>
      <c r="J3305" s="347">
        <f>IF(InpOverride!J3305="",F_Inputs!J3305,InpOverride!J3305)</f>
        <v>0</v>
      </c>
      <c r="K3305" s="347">
        <f>IF(InpOverride!K3305="",F_Inputs!K3305,InpOverride!K3305)</f>
        <v>0</v>
      </c>
      <c r="L3305" s="347">
        <f>IF(InpOverride!L3305="",F_Inputs!L3305,InpOverride!L3305)</f>
        <v>0</v>
      </c>
      <c r="M3305" s="347">
        <f>IF(InpOverride!M3305="",F_Inputs!M3305,InpOverride!M3305)</f>
        <v>0</v>
      </c>
    </row>
    <row r="3306" spans="1:13" x14ac:dyDescent="0.35">
      <c r="A3306" t="s">
        <v>161</v>
      </c>
      <c r="B3306" t="s">
        <v>345</v>
      </c>
      <c r="C3306" t="s">
        <v>346</v>
      </c>
      <c r="D3306" t="s">
        <v>188</v>
      </c>
      <c r="E3306" t="s">
        <v>292</v>
      </c>
      <c r="F3306" s="347">
        <f>IF(InpOverride!F3306="",F_Inputs!F3306,InpOverride!F3306)</f>
        <v>0</v>
      </c>
      <c r="G3306" s="347">
        <f>IF(InpOverride!G3306="",F_Inputs!G3306,InpOverride!G3306)</f>
        <v>0</v>
      </c>
      <c r="H3306" s="347">
        <f>IF(InpOverride!H3306="",F_Inputs!H3306,InpOverride!H3306)</f>
        <v>0</v>
      </c>
      <c r="I3306" s="347">
        <f>IF(InpOverride!I3306="",F_Inputs!I3306,InpOverride!I3306)</f>
        <v>0</v>
      </c>
      <c r="J3306" s="347">
        <f>IF(InpOverride!J3306="",F_Inputs!J3306,InpOverride!J3306)</f>
        <v>0</v>
      </c>
      <c r="K3306" s="347">
        <f>IF(InpOverride!K3306="",F_Inputs!K3306,InpOverride!K3306)</f>
        <v>0</v>
      </c>
      <c r="L3306" s="347">
        <f>IF(InpOverride!L3306="",F_Inputs!L3306,InpOverride!L3306)</f>
        <v>0</v>
      </c>
      <c r="M3306" s="347">
        <f>IF(InpOverride!M3306="",F_Inputs!M3306,InpOverride!M3306)</f>
        <v>0</v>
      </c>
    </row>
    <row r="3307" spans="1:13" x14ac:dyDescent="0.35">
      <c r="A3307" t="s">
        <v>161</v>
      </c>
      <c r="B3307" t="s">
        <v>347</v>
      </c>
      <c r="C3307" t="s">
        <v>348</v>
      </c>
      <c r="D3307" t="s">
        <v>188</v>
      </c>
      <c r="E3307" t="s">
        <v>292</v>
      </c>
      <c r="F3307" s="347">
        <f>IF(InpOverride!F3307="",F_Inputs!F3307,InpOverride!F3307)</f>
        <v>0</v>
      </c>
      <c r="G3307" s="347">
        <f>IF(InpOverride!G3307="",F_Inputs!G3307,InpOverride!G3307)</f>
        <v>0</v>
      </c>
      <c r="H3307" s="347">
        <f>IF(InpOverride!H3307="",F_Inputs!H3307,InpOverride!H3307)</f>
        <v>0</v>
      </c>
      <c r="I3307" s="347">
        <f>IF(InpOverride!I3307="",F_Inputs!I3307,InpOverride!I3307)</f>
        <v>0</v>
      </c>
      <c r="J3307" s="347">
        <f>IF(InpOverride!J3307="",F_Inputs!J3307,InpOverride!J3307)</f>
        <v>0</v>
      </c>
      <c r="K3307" s="347">
        <f>IF(InpOverride!K3307="",F_Inputs!K3307,InpOverride!K3307)</f>
        <v>0</v>
      </c>
      <c r="L3307" s="347">
        <f>IF(InpOverride!L3307="",F_Inputs!L3307,InpOverride!L3307)</f>
        <v>0</v>
      </c>
      <c r="M3307" s="347">
        <f>IF(InpOverride!M3307="",F_Inputs!M3307,InpOverride!M3307)</f>
        <v>0</v>
      </c>
    </row>
    <row r="3308" spans="1:13" x14ac:dyDescent="0.35">
      <c r="A3308" t="s">
        <v>161</v>
      </c>
      <c r="B3308" t="s">
        <v>349</v>
      </c>
      <c r="C3308" t="s">
        <v>350</v>
      </c>
      <c r="D3308" t="s">
        <v>188</v>
      </c>
      <c r="E3308" t="s">
        <v>292</v>
      </c>
      <c r="F3308" s="347">
        <f>IF(InpOverride!F3308="",F_Inputs!F3308,InpOverride!F3308)</f>
        <v>0</v>
      </c>
      <c r="G3308" s="347">
        <f>IF(InpOverride!G3308="",F_Inputs!G3308,InpOverride!G3308)</f>
        <v>0</v>
      </c>
      <c r="H3308" s="347">
        <f>IF(InpOverride!H3308="",F_Inputs!H3308,InpOverride!H3308)</f>
        <v>0</v>
      </c>
      <c r="I3308" s="347">
        <f>IF(InpOverride!I3308="",F_Inputs!I3308,InpOverride!I3308)</f>
        <v>0</v>
      </c>
      <c r="J3308" s="347">
        <f>IF(InpOverride!J3308="",F_Inputs!J3308,InpOverride!J3308)</f>
        <v>0</v>
      </c>
      <c r="K3308" s="347">
        <f>IF(InpOverride!K3308="",F_Inputs!K3308,InpOverride!K3308)</f>
        <v>0</v>
      </c>
      <c r="L3308" s="347">
        <f>IF(InpOverride!L3308="",F_Inputs!L3308,InpOverride!L3308)</f>
        <v>0</v>
      </c>
      <c r="M3308" s="347">
        <f>IF(InpOverride!M3308="",F_Inputs!M3308,InpOverride!M3308)</f>
        <v>0</v>
      </c>
    </row>
    <row r="3309" spans="1:13" x14ac:dyDescent="0.35">
      <c r="A3309" t="s">
        <v>161</v>
      </c>
      <c r="B3309" t="s">
        <v>351</v>
      </c>
      <c r="C3309" t="s">
        <v>352</v>
      </c>
      <c r="D3309" t="s">
        <v>205</v>
      </c>
      <c r="E3309" t="s">
        <v>292</v>
      </c>
      <c r="F3309" s="347">
        <f>IF(InpOverride!F3309="",F_Inputs!F3309,InpOverride!F3309)</f>
        <v>0</v>
      </c>
      <c r="G3309" s="347">
        <f>IF(InpOverride!G3309="",F_Inputs!G3309,InpOverride!G3309)</f>
        <v>0</v>
      </c>
      <c r="H3309" s="347">
        <f>IF(InpOverride!H3309="",F_Inputs!H3309,InpOverride!H3309)</f>
        <v>0</v>
      </c>
      <c r="I3309" s="347">
        <f>IF(InpOverride!I3309="",F_Inputs!I3309,InpOverride!I3309)</f>
        <v>0</v>
      </c>
      <c r="J3309" s="347">
        <f>IF(InpOverride!J3309="",F_Inputs!J3309,InpOverride!J3309)</f>
        <v>0</v>
      </c>
      <c r="K3309" s="347">
        <f>IF(InpOverride!K3309="",F_Inputs!K3309,InpOverride!K3309)</f>
        <v>0</v>
      </c>
      <c r="L3309" s="347">
        <f>IF(InpOverride!L3309="",F_Inputs!L3309,InpOverride!L3309)</f>
        <v>0</v>
      </c>
      <c r="M3309" s="347">
        <f>IF(InpOverride!M3309="",F_Inputs!M3309,InpOverride!M3309)</f>
        <v>0</v>
      </c>
    </row>
    <row r="3310" spans="1:13" x14ac:dyDescent="0.35">
      <c r="A3310" t="s">
        <v>161</v>
      </c>
      <c r="B3310" t="s">
        <v>353</v>
      </c>
      <c r="C3310" t="s">
        <v>354</v>
      </c>
      <c r="D3310" t="s">
        <v>170</v>
      </c>
      <c r="E3310" t="s">
        <v>292</v>
      </c>
      <c r="F3310" s="347">
        <f>IF(InpOverride!F3310="",F_Inputs!F3310,InpOverride!F3310)</f>
        <v>0</v>
      </c>
      <c r="G3310" s="347">
        <f>IF(InpOverride!G3310="",F_Inputs!G3310,InpOverride!G3310)</f>
        <v>0</v>
      </c>
      <c r="H3310" s="347">
        <f>IF(InpOverride!H3310="",F_Inputs!H3310,InpOverride!H3310)</f>
        <v>0</v>
      </c>
      <c r="I3310" s="347">
        <f>IF(InpOverride!I3310="",F_Inputs!I3310,InpOverride!I3310)</f>
        <v>0</v>
      </c>
      <c r="J3310" s="347">
        <f>IF(InpOverride!J3310="",F_Inputs!J3310,InpOverride!J3310)</f>
        <v>0</v>
      </c>
      <c r="K3310" s="347">
        <f>IF(InpOverride!K3310="",F_Inputs!K3310,InpOverride!K3310)</f>
        <v>0</v>
      </c>
      <c r="L3310" s="347">
        <f>IF(InpOverride!L3310="",F_Inputs!L3310,InpOverride!L3310)</f>
        <v>0</v>
      </c>
      <c r="M3310" s="347">
        <f>IF(InpOverride!M3310="",F_Inputs!M3310,InpOverride!M3310)</f>
        <v>0</v>
      </c>
    </row>
    <row r="3311" spans="1:13" x14ac:dyDescent="0.35">
      <c r="A3311" t="s">
        <v>161</v>
      </c>
      <c r="B3311" t="s">
        <v>355</v>
      </c>
      <c r="C3311" t="s">
        <v>356</v>
      </c>
      <c r="D3311" t="s">
        <v>170</v>
      </c>
      <c r="E3311" t="s">
        <v>292</v>
      </c>
      <c r="F3311" s="347">
        <f>IF(InpOverride!F3311="",F_Inputs!F3311,InpOverride!F3311)</f>
        <v>0</v>
      </c>
      <c r="G3311" s="347">
        <f>IF(InpOverride!G3311="",F_Inputs!G3311,InpOverride!G3311)</f>
        <v>0</v>
      </c>
      <c r="H3311" s="347">
        <f>IF(InpOverride!H3311="",F_Inputs!H3311,InpOverride!H3311)</f>
        <v>0</v>
      </c>
      <c r="I3311" s="347">
        <f>IF(InpOverride!I3311="",F_Inputs!I3311,InpOverride!I3311)</f>
        <v>0</v>
      </c>
      <c r="J3311" s="347">
        <f>IF(InpOverride!J3311="",F_Inputs!J3311,InpOverride!J3311)</f>
        <v>0</v>
      </c>
      <c r="K3311" s="347">
        <f>IF(InpOverride!K3311="",F_Inputs!K3311,InpOverride!K3311)</f>
        <v>0</v>
      </c>
      <c r="L3311" s="347">
        <f>IF(InpOverride!L3311="",F_Inputs!L3311,InpOverride!L3311)</f>
        <v>0</v>
      </c>
      <c r="M3311" s="347">
        <f>IF(InpOverride!M3311="",F_Inputs!M3311,InpOverride!M3311)</f>
        <v>0</v>
      </c>
    </row>
    <row r="3312" spans="1:13" x14ac:dyDescent="0.35">
      <c r="A3312" t="s">
        <v>161</v>
      </c>
      <c r="B3312" t="s">
        <v>357</v>
      </c>
      <c r="C3312" t="s">
        <v>358</v>
      </c>
      <c r="D3312" t="s">
        <v>188</v>
      </c>
      <c r="E3312" t="s">
        <v>292</v>
      </c>
      <c r="F3312" s="347">
        <f>IF(InpOverride!F3312="",F_Inputs!F3312,InpOverride!F3312)</f>
        <v>0</v>
      </c>
      <c r="G3312" s="347">
        <f>IF(InpOverride!G3312="",F_Inputs!G3312,InpOverride!G3312)</f>
        <v>0</v>
      </c>
      <c r="H3312" s="347">
        <f>IF(InpOverride!H3312="",F_Inputs!H3312,InpOverride!H3312)</f>
        <v>0</v>
      </c>
      <c r="I3312" s="347">
        <f>IF(InpOverride!I3312="",F_Inputs!I3312,InpOverride!I3312)</f>
        <v>0</v>
      </c>
      <c r="J3312" s="347">
        <f>IF(InpOverride!J3312="",F_Inputs!J3312,InpOverride!J3312)</f>
        <v>0</v>
      </c>
      <c r="K3312" s="347">
        <f>IF(InpOverride!K3312="",F_Inputs!K3312,InpOverride!K3312)</f>
        <v>0</v>
      </c>
      <c r="L3312" s="347">
        <f>IF(InpOverride!L3312="",F_Inputs!L3312,InpOverride!L3312)</f>
        <v>0</v>
      </c>
      <c r="M3312" s="347">
        <f>IF(InpOverride!M3312="",F_Inputs!M3312,InpOverride!M3312)</f>
        <v>0</v>
      </c>
    </row>
    <row r="3313" spans="1:13" x14ac:dyDescent="0.35">
      <c r="A3313" t="s">
        <v>161</v>
      </c>
      <c r="B3313" t="s">
        <v>359</v>
      </c>
      <c r="C3313" t="s">
        <v>360</v>
      </c>
      <c r="D3313" t="s">
        <v>205</v>
      </c>
      <c r="E3313" t="s">
        <v>292</v>
      </c>
      <c r="F3313" s="347">
        <f>IF(InpOverride!F3313="",F_Inputs!F3313,InpOverride!F3313)</f>
        <v>0</v>
      </c>
      <c r="G3313" s="347">
        <f>IF(InpOverride!G3313="",F_Inputs!G3313,InpOverride!G3313)</f>
        <v>0</v>
      </c>
      <c r="H3313" s="347">
        <f>IF(InpOverride!H3313="",F_Inputs!H3313,InpOverride!H3313)</f>
        <v>0</v>
      </c>
      <c r="I3313" s="347">
        <f>IF(InpOverride!I3313="",F_Inputs!I3313,InpOverride!I3313)</f>
        <v>0</v>
      </c>
      <c r="J3313" s="347">
        <f>IF(InpOverride!J3313="",F_Inputs!J3313,InpOverride!J3313)</f>
        <v>0</v>
      </c>
      <c r="K3313" s="347">
        <f>IF(InpOverride!K3313="",F_Inputs!K3313,InpOverride!K3313)</f>
        <v>0</v>
      </c>
      <c r="L3313" s="347">
        <f>IF(InpOverride!L3313="",F_Inputs!L3313,InpOverride!L3313)</f>
        <v>0</v>
      </c>
      <c r="M3313" s="347">
        <f>IF(InpOverride!M3313="",F_Inputs!M3313,InpOverride!M3313)</f>
        <v>0</v>
      </c>
    </row>
    <row r="3314" spans="1:13" x14ac:dyDescent="0.35">
      <c r="A3314" t="s">
        <v>161</v>
      </c>
      <c r="B3314" t="s">
        <v>361</v>
      </c>
      <c r="C3314" t="s">
        <v>362</v>
      </c>
      <c r="D3314" t="s">
        <v>170</v>
      </c>
      <c r="E3314" t="s">
        <v>292</v>
      </c>
      <c r="F3314" s="347">
        <f>IF(InpOverride!F3314="",F_Inputs!F3314,InpOverride!F3314)</f>
        <v>0</v>
      </c>
      <c r="G3314" s="347">
        <f>IF(InpOverride!G3314="",F_Inputs!G3314,InpOverride!G3314)</f>
        <v>0</v>
      </c>
      <c r="H3314" s="347">
        <f>IF(InpOverride!H3314="",F_Inputs!H3314,InpOverride!H3314)</f>
        <v>0</v>
      </c>
      <c r="I3314" s="347">
        <f>IF(InpOverride!I3314="",F_Inputs!I3314,InpOverride!I3314)</f>
        <v>0</v>
      </c>
      <c r="J3314" s="347">
        <f>IF(InpOverride!J3314="",F_Inputs!J3314,InpOverride!J3314)</f>
        <v>0</v>
      </c>
      <c r="K3314" s="347">
        <f>IF(InpOverride!K3314="",F_Inputs!K3314,InpOverride!K3314)</f>
        <v>0</v>
      </c>
      <c r="L3314" s="347">
        <f>IF(InpOverride!L3314="",F_Inputs!L3314,InpOverride!L3314)</f>
        <v>0</v>
      </c>
      <c r="M3314" s="347">
        <f>IF(InpOverride!M3314="",F_Inputs!M3314,InpOverride!M3314)</f>
        <v>0</v>
      </c>
    </row>
    <row r="3315" spans="1:13" x14ac:dyDescent="0.35">
      <c r="A3315" t="s">
        <v>161</v>
      </c>
      <c r="B3315" t="s">
        <v>363</v>
      </c>
      <c r="C3315" t="s">
        <v>364</v>
      </c>
      <c r="D3315" t="s">
        <v>170</v>
      </c>
      <c r="E3315" t="s">
        <v>292</v>
      </c>
      <c r="F3315" s="347">
        <f>IF(InpOverride!F3315="",F_Inputs!F3315,InpOverride!F3315)</f>
        <v>0</v>
      </c>
      <c r="G3315" s="347">
        <f>IF(InpOverride!G3315="",F_Inputs!G3315,InpOverride!G3315)</f>
        <v>0</v>
      </c>
      <c r="H3315" s="347">
        <f>IF(InpOverride!H3315="",F_Inputs!H3315,InpOverride!H3315)</f>
        <v>0</v>
      </c>
      <c r="I3315" s="347">
        <f>IF(InpOverride!I3315="",F_Inputs!I3315,InpOverride!I3315)</f>
        <v>0</v>
      </c>
      <c r="J3315" s="347">
        <f>IF(InpOverride!J3315="",F_Inputs!J3315,InpOverride!J3315)</f>
        <v>0</v>
      </c>
      <c r="K3315" s="347">
        <f>IF(InpOverride!K3315="",F_Inputs!K3315,InpOverride!K3315)</f>
        <v>0</v>
      </c>
      <c r="L3315" s="347">
        <f>IF(InpOverride!L3315="",F_Inputs!L3315,InpOverride!L3315)</f>
        <v>0</v>
      </c>
      <c r="M3315" s="347">
        <f>IF(InpOverride!M3315="",F_Inputs!M3315,InpOverride!M3315)</f>
        <v>0</v>
      </c>
    </row>
    <row r="3316" spans="1:13" x14ac:dyDescent="0.35">
      <c r="A3316" t="s">
        <v>161</v>
      </c>
      <c r="B3316" t="s">
        <v>365</v>
      </c>
      <c r="C3316" t="s">
        <v>366</v>
      </c>
      <c r="D3316" t="s">
        <v>188</v>
      </c>
      <c r="E3316" t="s">
        <v>292</v>
      </c>
      <c r="F3316" s="347">
        <f>IF(InpOverride!F3316="",F_Inputs!F3316,InpOverride!F3316)</f>
        <v>0</v>
      </c>
      <c r="G3316" s="347">
        <f>IF(InpOverride!G3316="",F_Inputs!G3316,InpOverride!G3316)</f>
        <v>0</v>
      </c>
      <c r="H3316" s="347">
        <f>IF(InpOverride!H3316="",F_Inputs!H3316,InpOverride!H3316)</f>
        <v>0</v>
      </c>
      <c r="I3316" s="347">
        <f>IF(InpOverride!I3316="",F_Inputs!I3316,InpOverride!I3316)</f>
        <v>0</v>
      </c>
      <c r="J3316" s="347">
        <f>IF(InpOverride!J3316="",F_Inputs!J3316,InpOverride!J3316)</f>
        <v>0</v>
      </c>
      <c r="K3316" s="347">
        <f>IF(InpOverride!K3316="",F_Inputs!K3316,InpOverride!K3316)</f>
        <v>0</v>
      </c>
      <c r="L3316" s="347">
        <f>IF(InpOverride!L3316="",F_Inputs!L3316,InpOverride!L3316)</f>
        <v>0</v>
      </c>
      <c r="M3316" s="347">
        <f>IF(InpOverride!M3316="",F_Inputs!M3316,InpOverride!M3316)</f>
        <v>0</v>
      </c>
    </row>
    <row r="3317" spans="1:13" x14ac:dyDescent="0.35">
      <c r="A3317" t="s">
        <v>161</v>
      </c>
      <c r="B3317" t="s">
        <v>367</v>
      </c>
      <c r="C3317" t="s">
        <v>368</v>
      </c>
      <c r="D3317" t="s">
        <v>205</v>
      </c>
      <c r="E3317" t="s">
        <v>292</v>
      </c>
      <c r="F3317" s="347">
        <f>IF(InpOverride!F3317="",F_Inputs!F3317,InpOverride!F3317)</f>
        <v>0</v>
      </c>
      <c r="G3317" s="347">
        <f>IF(InpOverride!G3317="",F_Inputs!G3317,InpOverride!G3317)</f>
        <v>0</v>
      </c>
      <c r="H3317" s="347">
        <f>IF(InpOverride!H3317="",F_Inputs!H3317,InpOverride!H3317)</f>
        <v>0</v>
      </c>
      <c r="I3317" s="347">
        <f>IF(InpOverride!I3317="",F_Inputs!I3317,InpOverride!I3317)</f>
        <v>0</v>
      </c>
      <c r="J3317" s="347">
        <f>IF(InpOverride!J3317="",F_Inputs!J3317,InpOverride!J3317)</f>
        <v>0</v>
      </c>
      <c r="K3317" s="347">
        <f>IF(InpOverride!K3317="",F_Inputs!K3317,InpOverride!K3317)</f>
        <v>0</v>
      </c>
      <c r="L3317" s="347">
        <f>IF(InpOverride!L3317="",F_Inputs!L3317,InpOverride!L3317)</f>
        <v>0</v>
      </c>
      <c r="M3317" s="347">
        <f>IF(InpOverride!M3317="",F_Inputs!M3317,InpOverride!M3317)</f>
        <v>0</v>
      </c>
    </row>
    <row r="3318" spans="1:13" x14ac:dyDescent="0.35">
      <c r="A3318" t="s">
        <v>161</v>
      </c>
      <c r="B3318" t="s">
        <v>369</v>
      </c>
      <c r="C3318" t="s">
        <v>370</v>
      </c>
      <c r="D3318" t="s">
        <v>170</v>
      </c>
      <c r="E3318" t="s">
        <v>292</v>
      </c>
      <c r="F3318" s="347">
        <f>IF(InpOverride!F3318="",F_Inputs!F3318,InpOverride!F3318)</f>
        <v>0</v>
      </c>
      <c r="G3318" s="347">
        <f>IF(InpOverride!G3318="",F_Inputs!G3318,InpOverride!G3318)</f>
        <v>0</v>
      </c>
      <c r="H3318" s="347">
        <f>IF(InpOverride!H3318="",F_Inputs!H3318,InpOverride!H3318)</f>
        <v>0</v>
      </c>
      <c r="I3318" s="347">
        <f>IF(InpOverride!I3318="",F_Inputs!I3318,InpOverride!I3318)</f>
        <v>0</v>
      </c>
      <c r="J3318" s="347">
        <f>IF(InpOverride!J3318="",F_Inputs!J3318,InpOverride!J3318)</f>
        <v>0</v>
      </c>
      <c r="K3318" s="347">
        <f>IF(InpOverride!K3318="",F_Inputs!K3318,InpOverride!K3318)</f>
        <v>0</v>
      </c>
      <c r="L3318" s="347">
        <f>IF(InpOverride!L3318="",F_Inputs!L3318,InpOverride!L3318)</f>
        <v>0</v>
      </c>
      <c r="M3318" s="347">
        <f>IF(InpOverride!M3318="",F_Inputs!M3318,InpOverride!M3318)</f>
        <v>0</v>
      </c>
    </row>
    <row r="3319" spans="1:13" x14ac:dyDescent="0.35">
      <c r="A3319" t="s">
        <v>161</v>
      </c>
      <c r="B3319" t="s">
        <v>371</v>
      </c>
      <c r="C3319" t="s">
        <v>372</v>
      </c>
      <c r="D3319" t="s">
        <v>170</v>
      </c>
      <c r="E3319" t="s">
        <v>292</v>
      </c>
      <c r="F3319" s="347">
        <f>IF(InpOverride!F3319="",F_Inputs!F3319,InpOverride!F3319)</f>
        <v>0</v>
      </c>
      <c r="G3319" s="347">
        <f>IF(InpOverride!G3319="",F_Inputs!G3319,InpOverride!G3319)</f>
        <v>0</v>
      </c>
      <c r="H3319" s="347">
        <f>IF(InpOverride!H3319="",F_Inputs!H3319,InpOverride!H3319)</f>
        <v>0</v>
      </c>
      <c r="I3319" s="347">
        <f>IF(InpOverride!I3319="",F_Inputs!I3319,InpOverride!I3319)</f>
        <v>0</v>
      </c>
      <c r="J3319" s="347">
        <f>IF(InpOverride!J3319="",F_Inputs!J3319,InpOverride!J3319)</f>
        <v>0</v>
      </c>
      <c r="K3319" s="347">
        <f>IF(InpOverride!K3319="",F_Inputs!K3319,InpOverride!K3319)</f>
        <v>0</v>
      </c>
      <c r="L3319" s="347">
        <f>IF(InpOverride!L3319="",F_Inputs!L3319,InpOverride!L3319)</f>
        <v>0</v>
      </c>
      <c r="M3319" s="347">
        <f>IF(InpOverride!M3319="",F_Inputs!M3319,InpOverride!M3319)</f>
        <v>0</v>
      </c>
    </row>
    <row r="3320" spans="1:13" x14ac:dyDescent="0.35">
      <c r="A3320" t="s">
        <v>161</v>
      </c>
      <c r="B3320" t="s">
        <v>373</v>
      </c>
      <c r="C3320" t="s">
        <v>374</v>
      </c>
      <c r="D3320" t="s">
        <v>188</v>
      </c>
      <c r="E3320" t="s">
        <v>292</v>
      </c>
      <c r="F3320" s="347">
        <f>IF(InpOverride!F3320="",F_Inputs!F3320,InpOverride!F3320)</f>
        <v>0</v>
      </c>
      <c r="G3320" s="347">
        <f>IF(InpOverride!G3320="",F_Inputs!G3320,InpOverride!G3320)</f>
        <v>0</v>
      </c>
      <c r="H3320" s="347">
        <f>IF(InpOverride!H3320="",F_Inputs!H3320,InpOverride!H3320)</f>
        <v>0</v>
      </c>
      <c r="I3320" s="347">
        <f>IF(InpOverride!I3320="",F_Inputs!I3320,InpOverride!I3320)</f>
        <v>0</v>
      </c>
      <c r="J3320" s="347">
        <f>IF(InpOverride!J3320="",F_Inputs!J3320,InpOverride!J3320)</f>
        <v>0</v>
      </c>
      <c r="K3320" s="347">
        <f>IF(InpOverride!K3320="",F_Inputs!K3320,InpOverride!K3320)</f>
        <v>0</v>
      </c>
      <c r="L3320" s="347">
        <f>IF(InpOverride!L3320="",F_Inputs!L3320,InpOverride!L3320)</f>
        <v>0</v>
      </c>
      <c r="M3320" s="347">
        <f>IF(InpOverride!M3320="",F_Inputs!M3320,InpOverride!M3320)</f>
        <v>0</v>
      </c>
    </row>
    <row r="3321" spans="1:13" x14ac:dyDescent="0.35">
      <c r="A3321" t="s">
        <v>161</v>
      </c>
      <c r="B3321" t="s">
        <v>375</v>
      </c>
      <c r="C3321" t="s">
        <v>376</v>
      </c>
      <c r="D3321" t="s">
        <v>205</v>
      </c>
      <c r="E3321" t="s">
        <v>292</v>
      </c>
      <c r="F3321" s="347">
        <f>IF(InpOverride!F3321="",F_Inputs!F3321,InpOverride!F3321)</f>
        <v>0</v>
      </c>
      <c r="G3321" s="347">
        <f>IF(InpOverride!G3321="",F_Inputs!G3321,InpOverride!G3321)</f>
        <v>0</v>
      </c>
      <c r="H3321" s="347">
        <f>IF(InpOverride!H3321="",F_Inputs!H3321,InpOverride!H3321)</f>
        <v>0</v>
      </c>
      <c r="I3321" s="347">
        <f>IF(InpOverride!I3321="",F_Inputs!I3321,InpOverride!I3321)</f>
        <v>0</v>
      </c>
      <c r="J3321" s="347">
        <f>IF(InpOverride!J3321="",F_Inputs!J3321,InpOverride!J3321)</f>
        <v>0</v>
      </c>
      <c r="K3321" s="347">
        <f>IF(InpOverride!K3321="",F_Inputs!K3321,InpOverride!K3321)</f>
        <v>0</v>
      </c>
      <c r="L3321" s="347">
        <f>IF(InpOverride!L3321="",F_Inputs!L3321,InpOverride!L3321)</f>
        <v>0</v>
      </c>
      <c r="M3321" s="347">
        <f>IF(InpOverride!M3321="",F_Inputs!M3321,InpOverride!M3321)</f>
        <v>0</v>
      </c>
    </row>
    <row r="3322" spans="1:13" x14ac:dyDescent="0.35">
      <c r="A3322" t="s">
        <v>161</v>
      </c>
      <c r="B3322" t="s">
        <v>377</v>
      </c>
      <c r="C3322" t="s">
        <v>378</v>
      </c>
      <c r="D3322" t="s">
        <v>170</v>
      </c>
      <c r="E3322" t="s">
        <v>292</v>
      </c>
      <c r="F3322" s="347">
        <f>IF(InpOverride!F3322="",F_Inputs!F3322,InpOverride!F3322)</f>
        <v>0</v>
      </c>
      <c r="G3322" s="347">
        <f>IF(InpOverride!G3322="",F_Inputs!G3322,InpOverride!G3322)</f>
        <v>0</v>
      </c>
      <c r="H3322" s="347">
        <f>IF(InpOverride!H3322="",F_Inputs!H3322,InpOverride!H3322)</f>
        <v>0</v>
      </c>
      <c r="I3322" s="347">
        <f>IF(InpOverride!I3322="",F_Inputs!I3322,InpOverride!I3322)</f>
        <v>0</v>
      </c>
      <c r="J3322" s="347">
        <f>IF(InpOverride!J3322="",F_Inputs!J3322,InpOverride!J3322)</f>
        <v>0</v>
      </c>
      <c r="K3322" s="347">
        <f>IF(InpOverride!K3322="",F_Inputs!K3322,InpOverride!K3322)</f>
        <v>0</v>
      </c>
      <c r="L3322" s="347">
        <f>IF(InpOverride!L3322="",F_Inputs!L3322,InpOverride!L3322)</f>
        <v>0</v>
      </c>
      <c r="M3322" s="347">
        <f>IF(InpOverride!M3322="",F_Inputs!M3322,InpOverride!M3322)</f>
        <v>0</v>
      </c>
    </row>
    <row r="3323" spans="1:13" x14ac:dyDescent="0.35">
      <c r="A3323" t="s">
        <v>161</v>
      </c>
      <c r="B3323" t="s">
        <v>379</v>
      </c>
      <c r="C3323" t="s">
        <v>380</v>
      </c>
      <c r="D3323" t="s">
        <v>170</v>
      </c>
      <c r="E3323" t="s">
        <v>292</v>
      </c>
      <c r="F3323" s="347">
        <f>IF(InpOverride!F3323="",F_Inputs!F3323,InpOverride!F3323)</f>
        <v>0</v>
      </c>
      <c r="G3323" s="347">
        <f>IF(InpOverride!G3323="",F_Inputs!G3323,InpOverride!G3323)</f>
        <v>0</v>
      </c>
      <c r="H3323" s="347">
        <f>IF(InpOverride!H3323="",F_Inputs!H3323,InpOverride!H3323)</f>
        <v>0</v>
      </c>
      <c r="I3323" s="347">
        <f>IF(InpOverride!I3323="",F_Inputs!I3323,InpOverride!I3323)</f>
        <v>0</v>
      </c>
      <c r="J3323" s="347">
        <f>IF(InpOverride!J3323="",F_Inputs!J3323,InpOverride!J3323)</f>
        <v>0</v>
      </c>
      <c r="K3323" s="347">
        <f>IF(InpOverride!K3323="",F_Inputs!K3323,InpOverride!K3323)</f>
        <v>0</v>
      </c>
      <c r="L3323" s="347">
        <f>IF(InpOverride!L3323="",F_Inputs!L3323,InpOverride!L3323)</f>
        <v>0</v>
      </c>
      <c r="M3323" s="347">
        <f>IF(InpOverride!M3323="",F_Inputs!M3323,InpOverride!M3323)</f>
        <v>0</v>
      </c>
    </row>
    <row r="3324" spans="1:13" x14ac:dyDescent="0.35">
      <c r="A3324" t="s">
        <v>161</v>
      </c>
      <c r="B3324" t="s">
        <v>381</v>
      </c>
      <c r="C3324" t="s">
        <v>382</v>
      </c>
      <c r="D3324" t="s">
        <v>188</v>
      </c>
      <c r="E3324" t="s">
        <v>292</v>
      </c>
      <c r="F3324" s="347">
        <f>IF(InpOverride!F3324="",F_Inputs!F3324,InpOverride!F3324)</f>
        <v>0</v>
      </c>
      <c r="G3324" s="347">
        <f>IF(InpOverride!G3324="",F_Inputs!G3324,InpOverride!G3324)</f>
        <v>0</v>
      </c>
      <c r="H3324" s="347">
        <f>IF(InpOverride!H3324="",F_Inputs!H3324,InpOverride!H3324)</f>
        <v>0</v>
      </c>
      <c r="I3324" s="347">
        <f>IF(InpOverride!I3324="",F_Inputs!I3324,InpOverride!I3324)</f>
        <v>0</v>
      </c>
      <c r="J3324" s="347">
        <f>IF(InpOverride!J3324="",F_Inputs!J3324,InpOverride!J3324)</f>
        <v>0</v>
      </c>
      <c r="K3324" s="347">
        <f>IF(InpOverride!K3324="",F_Inputs!K3324,InpOverride!K3324)</f>
        <v>0</v>
      </c>
      <c r="L3324" s="347">
        <f>IF(InpOverride!L3324="",F_Inputs!L3324,InpOverride!L3324)</f>
        <v>0</v>
      </c>
      <c r="M3324" s="347">
        <f>IF(InpOverride!M3324="",F_Inputs!M3324,InpOverride!M3324)</f>
        <v>0</v>
      </c>
    </row>
    <row r="3325" spans="1:13" x14ac:dyDescent="0.35">
      <c r="A3325" t="s">
        <v>161</v>
      </c>
      <c r="B3325" t="s">
        <v>383</v>
      </c>
      <c r="C3325" t="s">
        <v>384</v>
      </c>
      <c r="D3325" t="s">
        <v>385</v>
      </c>
      <c r="E3325" t="s">
        <v>292</v>
      </c>
      <c r="F3325" s="347">
        <f>IF(InpOverride!F3325="",F_Inputs!F3325,InpOverride!F3325)</f>
        <v>0</v>
      </c>
      <c r="G3325" s="347">
        <f>IF(InpOverride!G3325="",F_Inputs!G3325,InpOverride!G3325)</f>
        <v>0</v>
      </c>
      <c r="H3325" s="347">
        <f>IF(InpOverride!H3325="",F_Inputs!H3325,InpOverride!H3325)</f>
        <v>0</v>
      </c>
      <c r="I3325" s="347">
        <f>IF(InpOverride!I3325="",F_Inputs!I3325,InpOverride!I3325)</f>
        <v>0</v>
      </c>
      <c r="J3325" s="347">
        <f>IF(InpOverride!J3325="",F_Inputs!J3325,InpOverride!J3325)</f>
        <v>0</v>
      </c>
      <c r="K3325" s="347">
        <f>IF(InpOverride!K3325="",F_Inputs!K3325,InpOverride!K3325)</f>
        <v>0</v>
      </c>
      <c r="L3325" s="347">
        <f>IF(InpOverride!L3325="",F_Inputs!L3325,InpOverride!L3325)</f>
        <v>0</v>
      </c>
      <c r="M3325" s="347">
        <f>IF(InpOverride!M3325="",F_Inputs!M3325,InpOverride!M3325)</f>
        <v>0</v>
      </c>
    </row>
    <row r="3326" spans="1:13" x14ac:dyDescent="0.35">
      <c r="A3326" t="s">
        <v>161</v>
      </c>
      <c r="B3326" t="s">
        <v>386</v>
      </c>
      <c r="C3326" t="s">
        <v>387</v>
      </c>
      <c r="D3326" t="s">
        <v>189</v>
      </c>
      <c r="E3326" t="s">
        <v>292</v>
      </c>
      <c r="F3326" s="347">
        <f>IF(InpOverride!F3326="",F_Inputs!F3326,InpOverride!F3326)</f>
        <v>0</v>
      </c>
      <c r="G3326" s="347">
        <f>IF(InpOverride!G3326="",F_Inputs!G3326,InpOverride!G3326)</f>
        <v>0</v>
      </c>
      <c r="H3326" s="347">
        <f>IF(InpOverride!H3326="",F_Inputs!H3326,InpOverride!H3326)</f>
        <v>0</v>
      </c>
      <c r="I3326" s="347">
        <f>IF(InpOverride!I3326="",F_Inputs!I3326,InpOverride!I3326)</f>
        <v>0</v>
      </c>
      <c r="J3326" s="347">
        <f>IF(InpOverride!J3326="",F_Inputs!J3326,InpOverride!J3326)</f>
        <v>0</v>
      </c>
      <c r="K3326" s="347">
        <f>IF(InpOverride!K3326="",F_Inputs!K3326,InpOverride!K3326)</f>
        <v>0</v>
      </c>
      <c r="L3326" s="347">
        <f>IF(InpOverride!L3326="",F_Inputs!L3326,InpOverride!L3326)</f>
        <v>0</v>
      </c>
      <c r="M3326" s="347">
        <f>IF(InpOverride!M3326="",F_Inputs!M3326,InpOverride!M3326)</f>
        <v>0</v>
      </c>
    </row>
    <row r="3327" spans="1:13" x14ac:dyDescent="0.35">
      <c r="A3327" t="s">
        <v>161</v>
      </c>
      <c r="B3327" t="s">
        <v>388</v>
      </c>
      <c r="C3327" t="s">
        <v>389</v>
      </c>
      <c r="D3327" t="s">
        <v>205</v>
      </c>
      <c r="E3327" t="s">
        <v>292</v>
      </c>
      <c r="F3327" s="347">
        <f>IF(InpOverride!F3327="",F_Inputs!F3327,InpOverride!F3327)</f>
        <v>0</v>
      </c>
      <c r="G3327" s="347">
        <f>IF(InpOverride!G3327="",F_Inputs!G3327,InpOverride!G3327)</f>
        <v>0</v>
      </c>
      <c r="H3327" s="347">
        <f>IF(InpOverride!H3327="",F_Inputs!H3327,InpOverride!H3327)</f>
        <v>0</v>
      </c>
      <c r="I3327" s="347">
        <f>IF(InpOverride!I3327="",F_Inputs!I3327,InpOverride!I3327)</f>
        <v>0</v>
      </c>
      <c r="J3327" s="347">
        <f>IF(InpOverride!J3327="",F_Inputs!J3327,InpOverride!J3327)</f>
        <v>0</v>
      </c>
      <c r="K3327" s="347">
        <f>IF(InpOverride!K3327="",F_Inputs!K3327,InpOverride!K3327)</f>
        <v>0</v>
      </c>
      <c r="L3327" s="347">
        <f>IF(InpOverride!L3327="",F_Inputs!L3327,InpOverride!L3327)</f>
        <v>0</v>
      </c>
      <c r="M3327" s="347">
        <f>IF(InpOverride!M3327="",F_Inputs!M3327,InpOverride!M3327)</f>
        <v>0</v>
      </c>
    </row>
    <row r="3328" spans="1:13" x14ac:dyDescent="0.35">
      <c r="A3328" t="s">
        <v>161</v>
      </c>
      <c r="B3328" t="s">
        <v>390</v>
      </c>
      <c r="C3328" t="s">
        <v>391</v>
      </c>
      <c r="D3328" t="s">
        <v>176</v>
      </c>
      <c r="E3328" t="s">
        <v>292</v>
      </c>
      <c r="F3328" s="347">
        <f>IF(InpOverride!F3328="",F_Inputs!F3328,InpOverride!F3328)</f>
        <v>0</v>
      </c>
      <c r="G3328" s="347">
        <f>IF(InpOverride!G3328="",F_Inputs!G3328,InpOverride!G3328)</f>
        <v>0</v>
      </c>
      <c r="H3328" s="347">
        <f>IF(InpOverride!H3328="",F_Inputs!H3328,InpOverride!H3328)</f>
        <v>0</v>
      </c>
      <c r="I3328" s="347">
        <f>IF(InpOverride!I3328="",F_Inputs!I3328,InpOverride!I3328)</f>
        <v>0</v>
      </c>
      <c r="J3328" s="347">
        <f>IF(InpOverride!J3328="",F_Inputs!J3328,InpOverride!J3328)</f>
        <v>0</v>
      </c>
      <c r="K3328" s="347">
        <f>IF(InpOverride!K3328="",F_Inputs!K3328,InpOverride!K3328)</f>
        <v>0</v>
      </c>
      <c r="L3328" s="347">
        <f>IF(InpOverride!L3328="",F_Inputs!L3328,InpOverride!L3328)</f>
        <v>0</v>
      </c>
      <c r="M3328" s="347">
        <f>IF(InpOverride!M3328="",F_Inputs!M3328,InpOverride!M3328)</f>
        <v>0</v>
      </c>
    </row>
    <row r="3329" spans="1:13" x14ac:dyDescent="0.35">
      <c r="A3329" t="s">
        <v>161</v>
      </c>
      <c r="B3329" t="s">
        <v>392</v>
      </c>
      <c r="C3329" t="s">
        <v>393</v>
      </c>
      <c r="D3329" t="s">
        <v>205</v>
      </c>
      <c r="E3329" t="s">
        <v>292</v>
      </c>
      <c r="F3329" s="347">
        <f>IF(InpOverride!F3329="",F_Inputs!F3329,InpOverride!F3329)</f>
        <v>0</v>
      </c>
      <c r="G3329" s="347">
        <f>IF(InpOverride!G3329="",F_Inputs!G3329,InpOverride!G3329)</f>
        <v>0</v>
      </c>
      <c r="H3329" s="347">
        <f>IF(InpOverride!H3329="",F_Inputs!H3329,InpOverride!H3329)</f>
        <v>0</v>
      </c>
      <c r="I3329" s="347">
        <f>IF(InpOverride!I3329="",F_Inputs!I3329,InpOverride!I3329)</f>
        <v>0</v>
      </c>
      <c r="J3329" s="347">
        <f>IF(InpOverride!J3329="",F_Inputs!J3329,InpOverride!J3329)</f>
        <v>0</v>
      </c>
      <c r="K3329" s="347">
        <f>IF(InpOverride!K3329="",F_Inputs!K3329,InpOverride!K3329)</f>
        <v>0</v>
      </c>
      <c r="L3329" s="347">
        <f>IF(InpOverride!L3329="",F_Inputs!L3329,InpOverride!L3329)</f>
        <v>0</v>
      </c>
      <c r="M3329" s="347">
        <f>IF(InpOverride!M3329="",F_Inputs!M3329,InpOverride!M3329)</f>
        <v>0</v>
      </c>
    </row>
    <row r="3330" spans="1:13" x14ac:dyDescent="0.35">
      <c r="A3330" t="s">
        <v>161</v>
      </c>
      <c r="B3330" t="s">
        <v>394</v>
      </c>
      <c r="C3330" t="s">
        <v>395</v>
      </c>
      <c r="D3330" t="s">
        <v>188</v>
      </c>
      <c r="E3330" t="s">
        <v>292</v>
      </c>
      <c r="F3330" s="347">
        <f>IF(InpOverride!F3330="",F_Inputs!F3330,InpOverride!F3330)</f>
        <v>0</v>
      </c>
      <c r="G3330" s="347">
        <f>IF(InpOverride!G3330="",F_Inputs!G3330,InpOverride!G3330)</f>
        <v>0</v>
      </c>
      <c r="H3330" s="347">
        <f>IF(InpOverride!H3330="",F_Inputs!H3330,InpOverride!H3330)</f>
        <v>0</v>
      </c>
      <c r="I3330" s="347">
        <f>IF(InpOverride!I3330="",F_Inputs!I3330,InpOverride!I3330)</f>
        <v>0</v>
      </c>
      <c r="J3330" s="347">
        <f>IF(InpOverride!J3330="",F_Inputs!J3330,InpOverride!J3330)</f>
        <v>0</v>
      </c>
      <c r="K3330" s="347">
        <f>IF(InpOverride!K3330="",F_Inputs!K3330,InpOverride!K3330)</f>
        <v>0</v>
      </c>
      <c r="L3330" s="347">
        <f>IF(InpOverride!L3330="",F_Inputs!L3330,InpOverride!L3330)</f>
        <v>0</v>
      </c>
      <c r="M3330" s="347">
        <f>IF(InpOverride!M3330="",F_Inputs!M3330,InpOverride!M3330)</f>
        <v>0</v>
      </c>
    </row>
    <row r="3331" spans="1:13" x14ac:dyDescent="0.35">
      <c r="A3331" t="s">
        <v>161</v>
      </c>
      <c r="B3331" t="s">
        <v>396</v>
      </c>
      <c r="C3331" t="s">
        <v>397</v>
      </c>
      <c r="D3331" t="s">
        <v>205</v>
      </c>
      <c r="E3331" t="s">
        <v>292</v>
      </c>
      <c r="F3331" s="347">
        <f>IF(InpOverride!F3331="",F_Inputs!F3331,InpOverride!F3331)</f>
        <v>0</v>
      </c>
      <c r="G3331" s="347">
        <f>IF(InpOverride!G3331="",F_Inputs!G3331,InpOverride!G3331)</f>
        <v>0</v>
      </c>
      <c r="H3331" s="347">
        <f>IF(InpOverride!H3331="",F_Inputs!H3331,InpOverride!H3331)</f>
        <v>0</v>
      </c>
      <c r="I3331" s="347">
        <f>IF(InpOverride!I3331="",F_Inputs!I3331,InpOverride!I3331)</f>
        <v>0</v>
      </c>
      <c r="J3331" s="347">
        <f>IF(InpOverride!J3331="",F_Inputs!J3331,InpOverride!J3331)</f>
        <v>0</v>
      </c>
      <c r="K3331" s="347">
        <f>IF(InpOverride!K3331="",F_Inputs!K3331,InpOverride!K3331)</f>
        <v>0</v>
      </c>
      <c r="L3331" s="347">
        <f>IF(InpOverride!L3331="",F_Inputs!L3331,InpOverride!L3331)</f>
        <v>0</v>
      </c>
      <c r="M3331" s="347">
        <f>IF(InpOverride!M3331="",F_Inputs!M3331,InpOverride!M3331)</f>
        <v>0</v>
      </c>
    </row>
    <row r="3332" spans="1:13" x14ac:dyDescent="0.35">
      <c r="A3332" t="s">
        <v>161</v>
      </c>
      <c r="B3332" t="s">
        <v>398</v>
      </c>
      <c r="C3332" t="s">
        <v>399</v>
      </c>
      <c r="D3332" t="s">
        <v>188</v>
      </c>
      <c r="E3332" t="s">
        <v>292</v>
      </c>
      <c r="F3332" s="347">
        <f>IF(InpOverride!F3332="",F_Inputs!F3332,InpOverride!F3332)</f>
        <v>0</v>
      </c>
      <c r="G3332" s="347">
        <f>IF(InpOverride!G3332="",F_Inputs!G3332,InpOverride!G3332)</f>
        <v>0</v>
      </c>
      <c r="H3332" s="347">
        <f>IF(InpOverride!H3332="",F_Inputs!H3332,InpOverride!H3332)</f>
        <v>0</v>
      </c>
      <c r="I3332" s="347">
        <f>IF(InpOverride!I3332="",F_Inputs!I3332,InpOverride!I3332)</f>
        <v>0</v>
      </c>
      <c r="J3332" s="347">
        <f>IF(InpOverride!J3332="",F_Inputs!J3332,InpOverride!J3332)</f>
        <v>0</v>
      </c>
      <c r="K3332" s="347">
        <f>IF(InpOverride!K3332="",F_Inputs!K3332,InpOverride!K3332)</f>
        <v>0</v>
      </c>
      <c r="L3332" s="347">
        <f>IF(InpOverride!L3332="",F_Inputs!L3332,InpOverride!L3332)</f>
        <v>0</v>
      </c>
      <c r="M3332" s="347">
        <f>IF(InpOverride!M3332="",F_Inputs!M3332,InpOverride!M3332)</f>
        <v>0</v>
      </c>
    </row>
    <row r="3333" spans="1:13" x14ac:dyDescent="0.35">
      <c r="A3333" t="s">
        <v>161</v>
      </c>
      <c r="B3333" t="s">
        <v>400</v>
      </c>
      <c r="C3333" t="s">
        <v>401</v>
      </c>
      <c r="D3333" t="s">
        <v>205</v>
      </c>
      <c r="E3333" t="s">
        <v>292</v>
      </c>
      <c r="F3333" s="347">
        <f>IF(InpOverride!F3333="",F_Inputs!F3333,InpOverride!F3333)</f>
        <v>0</v>
      </c>
      <c r="G3333" s="347">
        <f>IF(InpOverride!G3333="",F_Inputs!G3333,InpOverride!G3333)</f>
        <v>0</v>
      </c>
      <c r="H3333" s="347">
        <f>IF(InpOverride!H3333="",F_Inputs!H3333,InpOverride!H3333)</f>
        <v>0</v>
      </c>
      <c r="I3333" s="347">
        <f>IF(InpOverride!I3333="",F_Inputs!I3333,InpOverride!I3333)</f>
        <v>0</v>
      </c>
      <c r="J3333" s="347">
        <f>IF(InpOverride!J3333="",F_Inputs!J3333,InpOverride!J3333)</f>
        <v>0</v>
      </c>
      <c r="K3333" s="347">
        <f>IF(InpOverride!K3333="",F_Inputs!K3333,InpOverride!K3333)</f>
        <v>0</v>
      </c>
      <c r="L3333" s="347">
        <f>IF(InpOverride!L3333="",F_Inputs!L3333,InpOverride!L3333)</f>
        <v>0</v>
      </c>
      <c r="M3333" s="347">
        <f>IF(InpOverride!M3333="",F_Inputs!M3333,InpOverride!M3333)</f>
        <v>0</v>
      </c>
    </row>
    <row r="3334" spans="1:13" x14ac:dyDescent="0.35">
      <c r="A3334" t="s">
        <v>161</v>
      </c>
      <c r="B3334" t="s">
        <v>402</v>
      </c>
      <c r="C3334" t="s">
        <v>403</v>
      </c>
      <c r="D3334" t="s">
        <v>189</v>
      </c>
      <c r="E3334" t="s">
        <v>292</v>
      </c>
      <c r="F3334" s="347">
        <f>IF(InpOverride!F3334="",F_Inputs!F3334,InpOverride!F3334)</f>
        <v>0</v>
      </c>
      <c r="G3334" s="347">
        <f>IF(InpOverride!G3334="",F_Inputs!G3334,InpOverride!G3334)</f>
        <v>0</v>
      </c>
      <c r="H3334" s="347">
        <f>IF(InpOverride!H3334="",F_Inputs!H3334,InpOverride!H3334)</f>
        <v>0</v>
      </c>
      <c r="I3334" s="347">
        <f>IF(InpOverride!I3334="",F_Inputs!I3334,InpOverride!I3334)</f>
        <v>0</v>
      </c>
      <c r="J3334" s="347">
        <f>IF(InpOverride!J3334="",F_Inputs!J3334,InpOverride!J3334)</f>
        <v>0</v>
      </c>
      <c r="K3334" s="347">
        <f>IF(InpOverride!K3334="",F_Inputs!K3334,InpOverride!K3334)</f>
        <v>0</v>
      </c>
      <c r="L3334" s="347">
        <f>IF(InpOverride!L3334="",F_Inputs!L3334,InpOverride!L3334)</f>
        <v>0</v>
      </c>
      <c r="M3334" s="347">
        <f>IF(InpOverride!M3334="",F_Inputs!M3334,InpOverride!M3334)</f>
        <v>0</v>
      </c>
    </row>
    <row r="3335" spans="1:13" x14ac:dyDescent="0.35">
      <c r="A3335" t="s">
        <v>161</v>
      </c>
      <c r="B3335" t="s">
        <v>404</v>
      </c>
      <c r="C3335" t="s">
        <v>405</v>
      </c>
      <c r="D3335" t="s">
        <v>205</v>
      </c>
      <c r="E3335" t="s">
        <v>292</v>
      </c>
      <c r="F3335" s="347">
        <f>IF(InpOverride!F3335="",F_Inputs!F3335,InpOverride!F3335)</f>
        <v>0</v>
      </c>
      <c r="G3335" s="347">
        <f>IF(InpOverride!G3335="",F_Inputs!G3335,InpOverride!G3335)</f>
        <v>0</v>
      </c>
      <c r="H3335" s="347">
        <f>IF(InpOverride!H3335="",F_Inputs!H3335,InpOverride!H3335)</f>
        <v>0</v>
      </c>
      <c r="I3335" s="347">
        <f>IF(InpOverride!I3335="",F_Inputs!I3335,InpOverride!I3335)</f>
        <v>0</v>
      </c>
      <c r="J3335" s="347">
        <f>IF(InpOverride!J3335="",F_Inputs!J3335,InpOverride!J3335)</f>
        <v>0</v>
      </c>
      <c r="K3335" s="347">
        <f>IF(InpOverride!K3335="",F_Inputs!K3335,InpOverride!K3335)</f>
        <v>0</v>
      </c>
      <c r="L3335" s="347">
        <f>IF(InpOverride!L3335="",F_Inputs!L3335,InpOverride!L3335)</f>
        <v>0</v>
      </c>
      <c r="M3335" s="347">
        <f>IF(InpOverride!M3335="",F_Inputs!M3335,InpOverride!M3335)</f>
        <v>0</v>
      </c>
    </row>
    <row r="3336" spans="1:13" x14ac:dyDescent="0.35">
      <c r="A3336" t="s">
        <v>161</v>
      </c>
      <c r="B3336" t="s">
        <v>406</v>
      </c>
      <c r="C3336" s="327" t="s">
        <v>407</v>
      </c>
      <c r="D3336" t="s">
        <v>188</v>
      </c>
      <c r="E3336" t="s">
        <v>292</v>
      </c>
      <c r="F3336" s="347">
        <f>IF(InpOverride!F3336="",F_Inputs!F3336,InpOverride!F3336)</f>
        <v>0</v>
      </c>
      <c r="G3336" s="347">
        <f>IF(InpOverride!G3336="",F_Inputs!G3336,InpOverride!G3336)</f>
        <v>0</v>
      </c>
      <c r="H3336" s="347">
        <f>IF(InpOverride!H3336="",F_Inputs!H3336,InpOverride!H3336)</f>
        <v>0</v>
      </c>
      <c r="I3336" s="347">
        <f>IF(InpOverride!I3336="",F_Inputs!I3336,InpOverride!I3336)</f>
        <v>0</v>
      </c>
      <c r="J3336" s="347">
        <f>IF(InpOverride!J3336="",F_Inputs!J3336,InpOverride!J3336)</f>
        <v>0</v>
      </c>
      <c r="K3336" s="347">
        <f>IF(InpOverride!K3336="",F_Inputs!K3336,InpOverride!K3336)</f>
        <v>0</v>
      </c>
      <c r="L3336" s="347">
        <f>IF(InpOverride!L3336="",F_Inputs!L3336,InpOverride!L3336)</f>
        <v>0</v>
      </c>
      <c r="M3336" s="347">
        <f>IF(InpOverride!M3336="",F_Inputs!M3336,InpOverride!M3336)</f>
        <v>0</v>
      </c>
    </row>
    <row r="3337" spans="1:13" x14ac:dyDescent="0.35">
      <c r="A3337" t="s">
        <v>161</v>
      </c>
      <c r="B3337" t="s">
        <v>408</v>
      </c>
      <c r="C3337" s="327" t="s">
        <v>409</v>
      </c>
      <c r="D3337" t="s">
        <v>182</v>
      </c>
      <c r="E3337" t="s">
        <v>292</v>
      </c>
      <c r="F3337" s="347">
        <f>IF(InpOverride!F3337="",F_Inputs!F3337,InpOverride!F3337)</f>
        <v>6078.4</v>
      </c>
      <c r="G3337" s="347">
        <f>IF(InpOverride!G3337="",F_Inputs!G3337,InpOverride!G3337)</f>
        <v>6115.2</v>
      </c>
      <c r="H3337" s="347">
        <f>IF(InpOverride!H3337="",F_Inputs!H3337,InpOverride!H3337)</f>
        <v>6145</v>
      </c>
      <c r="I3337" s="347">
        <f>IF(InpOverride!I3337="",F_Inputs!I3337,InpOverride!I3337)</f>
        <v>6176.8</v>
      </c>
      <c r="J3337" s="347">
        <f>IF(InpOverride!J3337="",F_Inputs!J3337,InpOverride!J3337)</f>
        <v>0</v>
      </c>
      <c r="K3337" s="347">
        <f>IF(InpOverride!K3337="",F_Inputs!K3337,InpOverride!K3337)</f>
        <v>0</v>
      </c>
      <c r="L3337" s="347">
        <f>IF(InpOverride!L3337="",F_Inputs!L3337,InpOverride!L3337)</f>
        <v>0</v>
      </c>
      <c r="M3337" s="347">
        <f>IF(InpOverride!M3337="",F_Inputs!M3337,InpOverride!M3337)</f>
        <v>0</v>
      </c>
    </row>
    <row r="3338" spans="1:13" x14ac:dyDescent="0.35">
      <c r="A3338" t="s">
        <v>161</v>
      </c>
      <c r="B3338" t="s">
        <v>410</v>
      </c>
      <c r="C3338" t="s">
        <v>411</v>
      </c>
      <c r="D3338" t="s">
        <v>188</v>
      </c>
      <c r="E3338" t="s">
        <v>292</v>
      </c>
      <c r="F3338" s="347">
        <f>IF(InpOverride!F3338="",F_Inputs!F3338,InpOverride!F3338)</f>
        <v>0</v>
      </c>
      <c r="G3338" s="347">
        <f>IF(InpOverride!G3338="",F_Inputs!G3338,InpOverride!G3338)</f>
        <v>0</v>
      </c>
      <c r="H3338" s="347">
        <f>IF(InpOverride!H3338="",F_Inputs!H3338,InpOverride!H3338)</f>
        <v>0</v>
      </c>
      <c r="I3338" s="347">
        <f>IF(InpOverride!I3338="",F_Inputs!I3338,InpOverride!I3338)</f>
        <v>0</v>
      </c>
      <c r="J3338" s="347">
        <f>IF(InpOverride!J3338="",F_Inputs!J3338,InpOverride!J3338)</f>
        <v>0</v>
      </c>
      <c r="K3338" s="347">
        <f>IF(InpOverride!K3338="",F_Inputs!K3338,InpOverride!K3338)</f>
        <v>0</v>
      </c>
      <c r="L3338" s="347">
        <f>IF(InpOverride!L3338="",F_Inputs!L3338,InpOverride!L3338)</f>
        <v>0</v>
      </c>
      <c r="M3338" s="347">
        <f>IF(InpOverride!M3338="",F_Inputs!M3338,InpOverride!M3338)</f>
        <v>0</v>
      </c>
    </row>
    <row r="3339" spans="1:13" x14ac:dyDescent="0.35">
      <c r="A3339" t="s">
        <v>161</v>
      </c>
      <c r="B3339" t="s">
        <v>412</v>
      </c>
      <c r="C3339" t="s">
        <v>413</v>
      </c>
      <c r="D3339" t="s">
        <v>188</v>
      </c>
      <c r="E3339" t="s">
        <v>292</v>
      </c>
      <c r="F3339" s="347">
        <f>IF(InpOverride!F3339="",F_Inputs!F3339,InpOverride!F3339)</f>
        <v>0</v>
      </c>
      <c r="G3339" s="347">
        <f>IF(InpOverride!G3339="",F_Inputs!G3339,InpOverride!G3339)</f>
        <v>0</v>
      </c>
      <c r="H3339" s="347">
        <f>IF(InpOverride!H3339="",F_Inputs!H3339,InpOverride!H3339)</f>
        <v>0</v>
      </c>
      <c r="I3339" s="347">
        <f>IF(InpOverride!I3339="",F_Inputs!I3339,InpOverride!I3339)</f>
        <v>0</v>
      </c>
      <c r="J3339" s="347">
        <f>IF(InpOverride!J3339="",F_Inputs!J3339,InpOverride!J3339)</f>
        <v>0</v>
      </c>
      <c r="K3339" s="347">
        <f>IF(InpOverride!K3339="",F_Inputs!K3339,InpOverride!K3339)</f>
        <v>0</v>
      </c>
      <c r="L3339" s="347">
        <f>IF(InpOverride!L3339="",F_Inputs!L3339,InpOverride!L3339)</f>
        <v>0</v>
      </c>
      <c r="M3339" s="347">
        <f>IF(InpOverride!M3339="",F_Inputs!M3339,InpOverride!M3339)</f>
        <v>0</v>
      </c>
    </row>
    <row r="3340" spans="1:13" x14ac:dyDescent="0.35">
      <c r="A3340" t="s">
        <v>161</v>
      </c>
      <c r="B3340" t="s">
        <v>414</v>
      </c>
      <c r="C3340" t="s">
        <v>415</v>
      </c>
      <c r="D3340" t="s">
        <v>188</v>
      </c>
      <c r="E3340" t="s">
        <v>292</v>
      </c>
      <c r="F3340" s="347">
        <f>IF(InpOverride!F3340="",F_Inputs!F3340,InpOverride!F3340)</f>
        <v>0</v>
      </c>
      <c r="G3340" s="347">
        <f>IF(InpOverride!G3340="",F_Inputs!G3340,InpOverride!G3340)</f>
        <v>0</v>
      </c>
      <c r="H3340" s="347">
        <f>IF(InpOverride!H3340="",F_Inputs!H3340,InpOverride!H3340)</f>
        <v>0</v>
      </c>
      <c r="I3340" s="347">
        <f>IF(InpOverride!I3340="",F_Inputs!I3340,InpOverride!I3340)</f>
        <v>0</v>
      </c>
      <c r="J3340" s="347">
        <f>IF(InpOverride!J3340="",F_Inputs!J3340,InpOverride!J3340)</f>
        <v>0</v>
      </c>
      <c r="K3340" s="347">
        <f>IF(InpOverride!K3340="",F_Inputs!K3340,InpOverride!K3340)</f>
        <v>0</v>
      </c>
      <c r="L3340" s="347">
        <f>IF(InpOverride!L3340="",F_Inputs!L3340,InpOverride!L3340)</f>
        <v>0</v>
      </c>
      <c r="M3340" s="347">
        <f>IF(InpOverride!M3340="",F_Inputs!M3340,InpOverride!M3340)</f>
        <v>0</v>
      </c>
    </row>
    <row r="3341" spans="1:13" x14ac:dyDescent="0.35">
      <c r="A3341" t="s">
        <v>161</v>
      </c>
      <c r="B3341" t="s">
        <v>416</v>
      </c>
      <c r="C3341" t="s">
        <v>417</v>
      </c>
      <c r="D3341" t="s">
        <v>188</v>
      </c>
      <c r="E3341" t="s">
        <v>292</v>
      </c>
      <c r="F3341" s="347">
        <f>IF(InpOverride!F3341="",F_Inputs!F3341,InpOverride!F3341)</f>
        <v>0</v>
      </c>
      <c r="G3341" s="347">
        <f>IF(InpOverride!G3341="",F_Inputs!G3341,InpOverride!G3341)</f>
        <v>0</v>
      </c>
      <c r="H3341" s="347">
        <f>IF(InpOverride!H3341="",F_Inputs!H3341,InpOverride!H3341)</f>
        <v>0</v>
      </c>
      <c r="I3341" s="347">
        <f>IF(InpOverride!I3341="",F_Inputs!I3341,InpOverride!I3341)</f>
        <v>0</v>
      </c>
      <c r="J3341" s="347">
        <f>IF(InpOverride!J3341="",F_Inputs!J3341,InpOverride!J3341)</f>
        <v>0</v>
      </c>
      <c r="K3341" s="347">
        <f>IF(InpOverride!K3341="",F_Inputs!K3341,InpOverride!K3341)</f>
        <v>0</v>
      </c>
      <c r="L3341" s="347">
        <f>IF(InpOverride!L3341="",F_Inputs!L3341,InpOverride!L3341)</f>
        <v>0</v>
      </c>
      <c r="M3341" s="347">
        <f>IF(InpOverride!M3341="",F_Inputs!M3341,InpOverride!M3341)</f>
        <v>0</v>
      </c>
    </row>
    <row r="3342" spans="1:13" x14ac:dyDescent="0.35">
      <c r="A3342" t="s">
        <v>161</v>
      </c>
      <c r="B3342" t="s">
        <v>418</v>
      </c>
      <c r="C3342" t="s">
        <v>419</v>
      </c>
      <c r="D3342" t="s">
        <v>188</v>
      </c>
      <c r="E3342" t="s">
        <v>292</v>
      </c>
      <c r="F3342" s="347">
        <f>IF(InpOverride!F3342="",F_Inputs!F3342,InpOverride!F3342)</f>
        <v>0</v>
      </c>
      <c r="G3342" s="347">
        <f>IF(InpOverride!G3342="",F_Inputs!G3342,InpOverride!G3342)</f>
        <v>0</v>
      </c>
      <c r="H3342" s="347">
        <f>IF(InpOverride!H3342="",F_Inputs!H3342,InpOverride!H3342)</f>
        <v>0</v>
      </c>
      <c r="I3342" s="347">
        <f>IF(InpOverride!I3342="",F_Inputs!I3342,InpOverride!I3342)</f>
        <v>0</v>
      </c>
      <c r="J3342" s="347">
        <f>IF(InpOverride!J3342="",F_Inputs!J3342,InpOverride!J3342)</f>
        <v>0</v>
      </c>
      <c r="K3342" s="347">
        <f>IF(InpOverride!K3342="",F_Inputs!K3342,InpOverride!K3342)</f>
        <v>0</v>
      </c>
      <c r="L3342" s="347">
        <f>IF(InpOverride!L3342="",F_Inputs!L3342,InpOverride!L3342)</f>
        <v>0</v>
      </c>
      <c r="M3342" s="347">
        <f>IF(InpOverride!M3342="",F_Inputs!M3342,InpOverride!M3342)</f>
        <v>0</v>
      </c>
    </row>
    <row r="3343" spans="1:13" x14ac:dyDescent="0.35">
      <c r="A3343" t="s">
        <v>161</v>
      </c>
      <c r="B3343" t="s">
        <v>420</v>
      </c>
      <c r="C3343" t="s">
        <v>421</v>
      </c>
      <c r="D3343">
        <v>0</v>
      </c>
      <c r="E3343" t="s">
        <v>292</v>
      </c>
      <c r="F3343" s="347">
        <f>IF(InpOverride!F3343="",F_Inputs!F3343,InpOverride!F3343)</f>
        <v>0</v>
      </c>
      <c r="G3343" s="347">
        <f>IF(InpOverride!G3343="",F_Inputs!G3343,InpOverride!G3343)</f>
        <v>0</v>
      </c>
      <c r="H3343" s="347">
        <f>IF(InpOverride!H3343="",F_Inputs!H3343,InpOverride!H3343)</f>
        <v>0</v>
      </c>
      <c r="I3343" s="347">
        <f>IF(InpOverride!I3343="",F_Inputs!I3343,InpOverride!I3343)</f>
        <v>1348.6320000000001</v>
      </c>
      <c r="J3343" s="347">
        <f>IF(InpOverride!J3343="",F_Inputs!J3343,InpOverride!J3343)</f>
        <v>0</v>
      </c>
      <c r="K3343" s="347">
        <f>IF(InpOverride!K3343="",F_Inputs!K3343,InpOverride!K3343)</f>
        <v>0</v>
      </c>
      <c r="L3343" s="347">
        <f>IF(InpOverride!L3343="",F_Inputs!L3343,InpOverride!L3343)</f>
        <v>0</v>
      </c>
      <c r="M3343" s="347">
        <f>IF(InpOverride!M3343="",F_Inputs!M3343,InpOverride!M3343)</f>
        <v>0</v>
      </c>
    </row>
    <row r="3344" spans="1:13" x14ac:dyDescent="0.35">
      <c r="A3344" t="s">
        <v>161</v>
      </c>
      <c r="B3344" t="s">
        <v>422</v>
      </c>
      <c r="C3344" t="s">
        <v>423</v>
      </c>
      <c r="D3344" t="s">
        <v>424</v>
      </c>
      <c r="E3344" t="s">
        <v>292</v>
      </c>
      <c r="F3344" s="347">
        <f>IF(InpOverride!F3344="",F_Inputs!F3344,InpOverride!F3344)</f>
        <v>0</v>
      </c>
      <c r="G3344" s="347">
        <f>IF(InpOverride!G3344="",F_Inputs!G3344,InpOverride!G3344)</f>
        <v>0</v>
      </c>
      <c r="H3344" s="347">
        <f>IF(InpOverride!H3344="",F_Inputs!H3344,InpOverride!H3344)</f>
        <v>0</v>
      </c>
      <c r="I3344" s="347">
        <f>IF(InpOverride!I3344="",F_Inputs!I3344,InpOverride!I3344)</f>
        <v>204.42</v>
      </c>
      <c r="J3344" s="347">
        <f>IF(InpOverride!J3344="",F_Inputs!J3344,InpOverride!J3344)</f>
        <v>0</v>
      </c>
      <c r="K3344" s="347">
        <f>IF(InpOverride!K3344="",F_Inputs!K3344,InpOverride!K3344)</f>
        <v>0</v>
      </c>
      <c r="L3344" s="347">
        <f>IF(InpOverride!L3344="",F_Inputs!L3344,InpOverride!L3344)</f>
        <v>0</v>
      </c>
      <c r="M3344" s="347">
        <f>IF(InpOverride!M3344="",F_Inputs!M3344,InpOverride!M3344)</f>
        <v>0</v>
      </c>
    </row>
    <row r="3345" spans="1:13" x14ac:dyDescent="0.35">
      <c r="A3345" t="s">
        <v>161</v>
      </c>
      <c r="B3345" t="s">
        <v>425</v>
      </c>
      <c r="C3345" t="s">
        <v>426</v>
      </c>
      <c r="D3345" t="s">
        <v>427</v>
      </c>
      <c r="E3345" t="s">
        <v>292</v>
      </c>
      <c r="F3345" s="347">
        <f>IF(InpOverride!F3345="",F_Inputs!F3345,InpOverride!F3345)</f>
        <v>129</v>
      </c>
      <c r="G3345" s="347">
        <f>IF(InpOverride!G3345="",F_Inputs!G3345,InpOverride!G3345)</f>
        <v>133.19999999999999</v>
      </c>
      <c r="H3345" s="347">
        <f>IF(InpOverride!H3345="",F_Inputs!H3345,InpOverride!H3345)</f>
        <v>128.4</v>
      </c>
      <c r="I3345" s="347">
        <f>IF(InpOverride!I3345="",F_Inputs!I3345,InpOverride!I3345)</f>
        <v>151.57581905219499</v>
      </c>
      <c r="J3345" s="347">
        <f>IF(InpOverride!J3345="",F_Inputs!J3345,InpOverride!J3345)</f>
        <v>0</v>
      </c>
      <c r="K3345" s="347">
        <f>IF(InpOverride!K3345="",F_Inputs!K3345,InpOverride!K3345)</f>
        <v>0</v>
      </c>
      <c r="L3345" s="347">
        <f>IF(InpOverride!L3345="",F_Inputs!L3345,InpOverride!L3345)</f>
        <v>0</v>
      </c>
      <c r="M3345" s="347">
        <f>IF(InpOverride!M3345="",F_Inputs!M3345,InpOverride!M3345)</f>
        <v>0</v>
      </c>
    </row>
    <row r="3346" spans="1:13" x14ac:dyDescent="0.35">
      <c r="A3346" t="s">
        <v>161</v>
      </c>
      <c r="B3346" t="s">
        <v>428</v>
      </c>
      <c r="C3346" t="s">
        <v>429</v>
      </c>
      <c r="D3346" t="s">
        <v>424</v>
      </c>
      <c r="E3346" t="s">
        <v>292</v>
      </c>
      <c r="F3346" s="347">
        <f>IF(InpOverride!F3346="",F_Inputs!F3346,InpOverride!F3346)</f>
        <v>72.3</v>
      </c>
      <c r="G3346" s="347">
        <f>IF(InpOverride!G3346="",F_Inputs!G3346,InpOverride!G3346)</f>
        <v>69.900000000000006</v>
      </c>
      <c r="H3346" s="347">
        <f>IF(InpOverride!H3346="",F_Inputs!H3346,InpOverride!H3346)</f>
        <v>64.7</v>
      </c>
      <c r="I3346" s="347">
        <f>IF(InpOverride!I3346="",F_Inputs!I3346,InpOverride!I3346)</f>
        <v>65.5</v>
      </c>
      <c r="J3346" s="347">
        <f>IF(InpOverride!J3346="",F_Inputs!J3346,InpOverride!J3346)</f>
        <v>0</v>
      </c>
      <c r="K3346" s="347">
        <f>IF(InpOverride!K3346="",F_Inputs!K3346,InpOverride!K3346)</f>
        <v>0</v>
      </c>
      <c r="L3346" s="347">
        <f>IF(InpOverride!L3346="",F_Inputs!L3346,InpOverride!L3346)</f>
        <v>0</v>
      </c>
      <c r="M3346" s="347">
        <f>IF(InpOverride!M3346="",F_Inputs!M3346,InpOverride!M3346)</f>
        <v>0</v>
      </c>
    </row>
    <row r="3347" spans="1:13" x14ac:dyDescent="0.35">
      <c r="A3347" t="s">
        <v>161</v>
      </c>
      <c r="B3347" t="s">
        <v>430</v>
      </c>
      <c r="C3347" t="s">
        <v>431</v>
      </c>
      <c r="D3347" t="s">
        <v>424</v>
      </c>
      <c r="E3347" t="s">
        <v>292</v>
      </c>
      <c r="F3347" s="347">
        <f>IF(InpOverride!F3347="",F_Inputs!F3347,InpOverride!F3347)</f>
        <v>0</v>
      </c>
      <c r="G3347" s="347">
        <f>IF(InpOverride!G3347="",F_Inputs!G3347,InpOverride!G3347)</f>
        <v>0</v>
      </c>
      <c r="H3347" s="347">
        <f>IF(InpOverride!H3347="",F_Inputs!H3347,InpOverride!H3347)</f>
        <v>0</v>
      </c>
      <c r="I3347" s="347">
        <f>IF(InpOverride!I3347="",F_Inputs!I3347,InpOverride!I3347)</f>
        <v>69</v>
      </c>
      <c r="J3347" s="347">
        <f>IF(InpOverride!J3347="",F_Inputs!J3347,InpOverride!J3347)</f>
        <v>0</v>
      </c>
      <c r="K3347" s="347">
        <f>IF(InpOverride!K3347="",F_Inputs!K3347,InpOverride!K3347)</f>
        <v>0</v>
      </c>
      <c r="L3347" s="347">
        <f>IF(InpOverride!L3347="",F_Inputs!L3347,InpOverride!L3347)</f>
        <v>0</v>
      </c>
      <c r="M3347" s="347">
        <f>IF(InpOverride!M3347="",F_Inputs!M3347,InpOverride!M3347)</f>
        <v>0</v>
      </c>
    </row>
    <row r="3348" spans="1:13" x14ac:dyDescent="0.35">
      <c r="A3348" t="s">
        <v>161</v>
      </c>
      <c r="B3348" t="s">
        <v>432</v>
      </c>
      <c r="C3348" t="s">
        <v>433</v>
      </c>
      <c r="D3348" t="s">
        <v>424</v>
      </c>
      <c r="E3348" t="s">
        <v>292</v>
      </c>
      <c r="F3348" s="347">
        <f>IF(InpOverride!F3348="",F_Inputs!F3348,InpOverride!F3348)</f>
        <v>0</v>
      </c>
      <c r="G3348" s="347">
        <f>IF(InpOverride!G3348="",F_Inputs!G3348,InpOverride!G3348)</f>
        <v>0</v>
      </c>
      <c r="H3348" s="347">
        <f>IF(InpOverride!H3348="",F_Inputs!H3348,InpOverride!H3348)</f>
        <v>0</v>
      </c>
      <c r="I3348" s="347">
        <f>IF(InpOverride!I3348="",F_Inputs!I3348,InpOverride!I3348)</f>
        <v>66.7</v>
      </c>
      <c r="J3348" s="347">
        <f>IF(InpOverride!J3348="",F_Inputs!J3348,InpOverride!J3348)</f>
        <v>0</v>
      </c>
      <c r="K3348" s="347">
        <f>IF(InpOverride!K3348="",F_Inputs!K3348,InpOverride!K3348)</f>
        <v>0</v>
      </c>
      <c r="L3348" s="347">
        <f>IF(InpOverride!L3348="",F_Inputs!L3348,InpOverride!L3348)</f>
        <v>0</v>
      </c>
      <c r="M3348" s="347">
        <f>IF(InpOverride!M3348="",F_Inputs!M3348,InpOverride!M3348)</f>
        <v>0</v>
      </c>
    </row>
    <row r="3349" spans="1:13" x14ac:dyDescent="0.35">
      <c r="A3349" t="s">
        <v>161</v>
      </c>
      <c r="B3349" t="s">
        <v>434</v>
      </c>
      <c r="C3349" t="s">
        <v>435</v>
      </c>
      <c r="D3349" t="s">
        <v>427</v>
      </c>
      <c r="E3349" t="s">
        <v>292</v>
      </c>
      <c r="F3349" s="347">
        <f>IF(InpOverride!F3349="",F_Inputs!F3349,InpOverride!F3349)</f>
        <v>0</v>
      </c>
      <c r="G3349" s="347">
        <f>IF(InpOverride!G3349="",F_Inputs!G3349,InpOverride!G3349)</f>
        <v>0</v>
      </c>
      <c r="H3349" s="347">
        <f>IF(InpOverride!H3349="",F_Inputs!H3349,InpOverride!H3349)</f>
        <v>0</v>
      </c>
      <c r="I3349" s="347">
        <f>IF(InpOverride!I3349="",F_Inputs!I3349,InpOverride!I3349)</f>
        <v>130.19999999999999</v>
      </c>
      <c r="J3349" s="347">
        <f>IF(InpOverride!J3349="",F_Inputs!J3349,InpOverride!J3349)</f>
        <v>0</v>
      </c>
      <c r="K3349" s="347">
        <f>IF(InpOverride!K3349="",F_Inputs!K3349,InpOverride!K3349)</f>
        <v>0</v>
      </c>
      <c r="L3349" s="347">
        <f>IF(InpOverride!L3349="",F_Inputs!L3349,InpOverride!L3349)</f>
        <v>0</v>
      </c>
      <c r="M3349" s="347">
        <f>IF(InpOverride!M3349="",F_Inputs!M3349,InpOverride!M3349)</f>
        <v>0</v>
      </c>
    </row>
    <row r="3350" spans="1:13" x14ac:dyDescent="0.35">
      <c r="A3350" t="s">
        <v>161</v>
      </c>
      <c r="B3350" t="s">
        <v>436</v>
      </c>
      <c r="C3350" t="s">
        <v>437</v>
      </c>
      <c r="D3350" t="s">
        <v>427</v>
      </c>
      <c r="E3350" t="s">
        <v>292</v>
      </c>
      <c r="F3350" s="347">
        <f>IF(InpOverride!F3350="",F_Inputs!F3350,InpOverride!F3350)</f>
        <v>0</v>
      </c>
      <c r="G3350" s="347">
        <f>IF(InpOverride!G3350="",F_Inputs!G3350,InpOverride!G3350)</f>
        <v>0</v>
      </c>
      <c r="H3350" s="347">
        <f>IF(InpOverride!H3350="",F_Inputs!H3350,InpOverride!H3350)</f>
        <v>0</v>
      </c>
      <c r="I3350" s="347">
        <f>IF(InpOverride!I3350="",F_Inputs!I3350,InpOverride!I3350)</f>
        <v>137.69999999999999</v>
      </c>
      <c r="J3350" s="347">
        <f>IF(InpOverride!J3350="",F_Inputs!J3350,InpOverride!J3350)</f>
        <v>0</v>
      </c>
      <c r="K3350" s="347">
        <f>IF(InpOverride!K3350="",F_Inputs!K3350,InpOverride!K3350)</f>
        <v>0</v>
      </c>
      <c r="L3350" s="347">
        <f>IF(InpOverride!L3350="",F_Inputs!L3350,InpOverride!L3350)</f>
        <v>0</v>
      </c>
      <c r="M3350" s="347">
        <f>IF(InpOverride!M3350="",F_Inputs!M3350,InpOverride!M3350)</f>
        <v>0</v>
      </c>
    </row>
    <row r="3351" spans="1:13" x14ac:dyDescent="0.35">
      <c r="A3351" t="s">
        <v>161</v>
      </c>
      <c r="B3351" t="s">
        <v>438</v>
      </c>
      <c r="C3351" t="s">
        <v>439</v>
      </c>
      <c r="D3351">
        <v>0</v>
      </c>
      <c r="E3351" t="s">
        <v>292</v>
      </c>
      <c r="F3351" s="347">
        <f>IF(InpOverride!F3351="",F_Inputs!F3351,InpOverride!F3351)</f>
        <v>592.19000000000005</v>
      </c>
      <c r="G3351" s="347">
        <f>IF(InpOverride!G3351="",F_Inputs!G3351,InpOverride!G3351)</f>
        <v>592.41</v>
      </c>
      <c r="H3351" s="347">
        <f>IF(InpOverride!H3351="",F_Inputs!H3351,InpOverride!H3351)</f>
        <v>596.09</v>
      </c>
      <c r="I3351" s="347">
        <f>IF(InpOverride!I3351="",F_Inputs!I3351,InpOverride!I3351)</f>
        <v>598.80999999999995</v>
      </c>
      <c r="J3351" s="347">
        <f>IF(InpOverride!J3351="",F_Inputs!J3351,InpOverride!J3351)</f>
        <v>0</v>
      </c>
      <c r="K3351" s="347">
        <f>IF(InpOverride!K3351="",F_Inputs!K3351,InpOverride!K3351)</f>
        <v>0</v>
      </c>
      <c r="L3351" s="347">
        <f>IF(InpOverride!L3351="",F_Inputs!L3351,InpOverride!L3351)</f>
        <v>0</v>
      </c>
      <c r="M3351" s="347">
        <f>IF(InpOverride!M3351="",F_Inputs!M3351,InpOverride!M3351)</f>
        <v>0</v>
      </c>
    </row>
    <row r="3352" spans="1:13" x14ac:dyDescent="0.35">
      <c r="A3352" t="s">
        <v>161</v>
      </c>
      <c r="B3352" t="s">
        <v>440</v>
      </c>
      <c r="C3352" t="s">
        <v>441</v>
      </c>
      <c r="D3352" t="s">
        <v>188</v>
      </c>
      <c r="E3352" t="s">
        <v>292</v>
      </c>
      <c r="F3352" s="347">
        <f>IF(InpOverride!F3352="",F_Inputs!F3352,InpOverride!F3352)</f>
        <v>0</v>
      </c>
      <c r="G3352" s="347">
        <f>IF(InpOverride!G3352="",F_Inputs!G3352,InpOverride!G3352)</f>
        <v>0</v>
      </c>
      <c r="H3352" s="347">
        <f>IF(InpOverride!H3352="",F_Inputs!H3352,InpOverride!H3352)</f>
        <v>0</v>
      </c>
      <c r="I3352" s="347">
        <f>IF(InpOverride!I3352="",F_Inputs!I3352,InpOverride!I3352)</f>
        <v>0</v>
      </c>
      <c r="J3352" s="347">
        <f>IF(InpOverride!J3352="",F_Inputs!J3352,InpOverride!J3352)</f>
        <v>0</v>
      </c>
      <c r="K3352" s="347">
        <f>IF(InpOverride!K3352="",F_Inputs!K3352,InpOverride!K3352)</f>
        <v>0</v>
      </c>
      <c r="L3352" s="347">
        <f>IF(InpOverride!L3352="",F_Inputs!L3352,InpOverride!L3352)</f>
        <v>0</v>
      </c>
      <c r="M3352" s="347">
        <f>IF(InpOverride!M3352="",F_Inputs!M3352,InpOverride!M3352)</f>
        <v>0</v>
      </c>
    </row>
    <row r="3353" spans="1:13" x14ac:dyDescent="0.35">
      <c r="A3353" t="s">
        <v>161</v>
      </c>
      <c r="B3353" t="s">
        <v>442</v>
      </c>
      <c r="C3353" t="s">
        <v>443</v>
      </c>
      <c r="D3353" t="s">
        <v>188</v>
      </c>
      <c r="E3353" t="s">
        <v>292</v>
      </c>
      <c r="F3353" s="347">
        <f>IF(InpOverride!F3353="",F_Inputs!F3353,InpOverride!F3353)</f>
        <v>0</v>
      </c>
      <c r="G3353" s="347">
        <f>IF(InpOverride!G3353="",F_Inputs!G3353,InpOverride!G3353)</f>
        <v>0</v>
      </c>
      <c r="H3353" s="347">
        <f>IF(InpOverride!H3353="",F_Inputs!H3353,InpOverride!H3353)</f>
        <v>0</v>
      </c>
      <c r="I3353" s="347">
        <f>IF(InpOverride!I3353="",F_Inputs!I3353,InpOverride!I3353)</f>
        <v>0</v>
      </c>
      <c r="J3353" s="347">
        <f>IF(InpOverride!J3353="",F_Inputs!J3353,InpOverride!J3353)</f>
        <v>0</v>
      </c>
      <c r="K3353" s="347">
        <f>IF(InpOverride!K3353="",F_Inputs!K3353,InpOverride!K3353)</f>
        <v>0</v>
      </c>
      <c r="L3353" s="347">
        <f>IF(InpOverride!L3353="",F_Inputs!L3353,InpOverride!L3353)</f>
        <v>0</v>
      </c>
      <c r="M3353" s="347">
        <f>IF(InpOverride!M3353="",F_Inputs!M3353,InpOverride!M3353)</f>
        <v>0</v>
      </c>
    </row>
    <row r="3354" spans="1:13" x14ac:dyDescent="0.35">
      <c r="A3354" t="s">
        <v>161</v>
      </c>
      <c r="B3354" t="s">
        <v>444</v>
      </c>
      <c r="C3354" t="s">
        <v>445</v>
      </c>
      <c r="D3354" t="s">
        <v>424</v>
      </c>
      <c r="E3354" t="s">
        <v>292</v>
      </c>
      <c r="F3354" s="347">
        <f>IF(InpOverride!F3354="",F_Inputs!F3354,InpOverride!F3354)</f>
        <v>0</v>
      </c>
      <c r="G3354" s="347">
        <f>IF(InpOverride!G3354="",F_Inputs!G3354,InpOverride!G3354)</f>
        <v>0</v>
      </c>
      <c r="H3354" s="347">
        <f>IF(InpOverride!H3354="",F_Inputs!H3354,InpOverride!H3354)</f>
        <v>0</v>
      </c>
      <c r="I3354" s="347">
        <f>IF(InpOverride!I3354="",F_Inputs!I3354,InpOverride!I3354)</f>
        <v>0</v>
      </c>
      <c r="J3354" s="347">
        <f>IF(InpOverride!J3354="",F_Inputs!J3354,InpOverride!J3354)</f>
        <v>0</v>
      </c>
      <c r="K3354" s="347">
        <f>IF(InpOverride!K3354="",F_Inputs!K3354,InpOverride!K3354)</f>
        <v>0</v>
      </c>
      <c r="L3354" s="347">
        <f>IF(InpOverride!L3354="",F_Inputs!L3354,InpOverride!L3354)</f>
        <v>0</v>
      </c>
      <c r="M3354" s="347">
        <f>IF(InpOverride!M3354="",F_Inputs!M3354,InpOverride!M3354)</f>
        <v>0</v>
      </c>
    </row>
    <row r="3355" spans="1:13" x14ac:dyDescent="0.35">
      <c r="A3355" t="s">
        <v>161</v>
      </c>
      <c r="B3355" t="s">
        <v>446</v>
      </c>
      <c r="C3355" t="s">
        <v>447</v>
      </c>
      <c r="D3355" t="s">
        <v>424</v>
      </c>
      <c r="E3355" t="s">
        <v>292</v>
      </c>
      <c r="F3355" s="347">
        <f>IF(InpOverride!F3355="",F_Inputs!F3355,InpOverride!F3355)</f>
        <v>0</v>
      </c>
      <c r="G3355" s="347">
        <f>IF(InpOverride!G3355="",F_Inputs!G3355,InpOverride!G3355)</f>
        <v>0</v>
      </c>
      <c r="H3355" s="347">
        <f>IF(InpOverride!H3355="",F_Inputs!H3355,InpOverride!H3355)</f>
        <v>0</v>
      </c>
      <c r="I3355" s="347">
        <f>IF(InpOverride!I3355="",F_Inputs!I3355,InpOverride!I3355)</f>
        <v>0</v>
      </c>
      <c r="J3355" s="347">
        <f>IF(InpOverride!J3355="",F_Inputs!J3355,InpOverride!J3355)</f>
        <v>0</v>
      </c>
      <c r="K3355" s="347">
        <f>IF(InpOverride!K3355="",F_Inputs!K3355,InpOverride!K3355)</f>
        <v>0</v>
      </c>
      <c r="L3355" s="347">
        <f>IF(InpOverride!L3355="",F_Inputs!L3355,InpOverride!L3355)</f>
        <v>0</v>
      </c>
      <c r="M3355" s="347">
        <f>IF(InpOverride!M3355="",F_Inputs!M3355,InpOverride!M3355)</f>
        <v>0</v>
      </c>
    </row>
    <row r="3356" spans="1:13" x14ac:dyDescent="0.35">
      <c r="A3356" t="s">
        <v>161</v>
      </c>
      <c r="B3356" t="s">
        <v>448</v>
      </c>
      <c r="C3356" t="s">
        <v>449</v>
      </c>
      <c r="D3356">
        <v>0</v>
      </c>
      <c r="E3356" t="s">
        <v>292</v>
      </c>
      <c r="F3356" s="347">
        <f>IF(InpOverride!F3356="",F_Inputs!F3356,InpOverride!F3356)</f>
        <v>0</v>
      </c>
      <c r="G3356" s="347">
        <f>IF(InpOverride!G3356="",F_Inputs!G3356,InpOverride!G3356)</f>
        <v>0</v>
      </c>
      <c r="H3356" s="347">
        <f>IF(InpOverride!H3356="",F_Inputs!H3356,InpOverride!H3356)</f>
        <v>0</v>
      </c>
      <c r="I3356" s="347">
        <f>IF(InpOverride!I3356="",F_Inputs!I3356,InpOverride!I3356)</f>
        <v>0</v>
      </c>
      <c r="J3356" s="347">
        <f>IF(InpOverride!J3356="",F_Inputs!J3356,InpOverride!J3356)</f>
        <v>0</v>
      </c>
      <c r="K3356" s="347">
        <f>IF(InpOverride!K3356="",F_Inputs!K3356,InpOverride!K3356)</f>
        <v>0</v>
      </c>
      <c r="L3356" s="347">
        <f>IF(InpOverride!L3356="",F_Inputs!L3356,InpOverride!L3356)</f>
        <v>0</v>
      </c>
      <c r="M3356" s="347">
        <f>IF(InpOverride!M3356="",F_Inputs!M3356,InpOverride!M3356)</f>
        <v>0</v>
      </c>
    </row>
    <row r="3357" spans="1:13" x14ac:dyDescent="0.35">
      <c r="A3357" t="s">
        <v>161</v>
      </c>
      <c r="B3357" t="s">
        <v>450</v>
      </c>
      <c r="C3357" t="s">
        <v>451</v>
      </c>
      <c r="D3357" t="s">
        <v>188</v>
      </c>
      <c r="E3357" t="s">
        <v>292</v>
      </c>
      <c r="F3357" s="347">
        <f>IF(InpOverride!F3357="",F_Inputs!F3357,InpOverride!F3357)</f>
        <v>0</v>
      </c>
      <c r="G3357" s="347">
        <f>IF(InpOverride!G3357="",F_Inputs!G3357,InpOverride!G3357)</f>
        <v>0</v>
      </c>
      <c r="H3357" s="347">
        <f>IF(InpOverride!H3357="",F_Inputs!H3357,InpOverride!H3357)</f>
        <v>0</v>
      </c>
      <c r="I3357" s="347">
        <f>IF(InpOverride!I3357="",F_Inputs!I3357,InpOverride!I3357)</f>
        <v>0</v>
      </c>
      <c r="J3357" s="347">
        <f>IF(InpOverride!J3357="",F_Inputs!J3357,InpOverride!J3357)</f>
        <v>0</v>
      </c>
      <c r="K3357" s="347">
        <f>IF(InpOverride!K3357="",F_Inputs!K3357,InpOverride!K3357)</f>
        <v>0</v>
      </c>
      <c r="L3357" s="347">
        <f>IF(InpOverride!L3357="",F_Inputs!L3357,InpOverride!L3357)</f>
        <v>0</v>
      </c>
      <c r="M3357" s="347">
        <f>IF(InpOverride!M3357="",F_Inputs!M3357,InpOverride!M3357)</f>
        <v>0</v>
      </c>
    </row>
    <row r="3358" spans="1:13" x14ac:dyDescent="0.35">
      <c r="A3358" t="s">
        <v>161</v>
      </c>
      <c r="B3358" t="s">
        <v>452</v>
      </c>
      <c r="C3358" t="s">
        <v>453</v>
      </c>
      <c r="D3358" t="s">
        <v>188</v>
      </c>
      <c r="E3358" t="s">
        <v>292</v>
      </c>
      <c r="F3358" s="347">
        <f>IF(InpOverride!F3358="",F_Inputs!F3358,InpOverride!F3358)</f>
        <v>0</v>
      </c>
      <c r="G3358" s="347">
        <f>IF(InpOverride!G3358="",F_Inputs!G3358,InpOverride!G3358)</f>
        <v>0</v>
      </c>
      <c r="H3358" s="347">
        <f>IF(InpOverride!H3358="",F_Inputs!H3358,InpOverride!H3358)</f>
        <v>0</v>
      </c>
      <c r="I3358" s="347">
        <f>IF(InpOverride!I3358="",F_Inputs!I3358,InpOverride!I3358)</f>
        <v>0</v>
      </c>
      <c r="J3358" s="347">
        <f>IF(InpOverride!J3358="",F_Inputs!J3358,InpOverride!J3358)</f>
        <v>0</v>
      </c>
      <c r="K3358" s="347">
        <f>IF(InpOverride!K3358="",F_Inputs!K3358,InpOverride!K3358)</f>
        <v>0</v>
      </c>
      <c r="L3358" s="347">
        <f>IF(InpOverride!L3358="",F_Inputs!L3358,InpOverride!L3358)</f>
        <v>0</v>
      </c>
      <c r="M3358" s="347">
        <f>IF(InpOverride!M3358="",F_Inputs!M3358,InpOverride!M3358)</f>
        <v>0</v>
      </c>
    </row>
    <row r="3359" spans="1:13" x14ac:dyDescent="0.35">
      <c r="A3359" t="s">
        <v>161</v>
      </c>
      <c r="B3359" t="s">
        <v>454</v>
      </c>
      <c r="C3359" t="s">
        <v>455</v>
      </c>
      <c r="D3359" t="s">
        <v>188</v>
      </c>
      <c r="E3359" t="s">
        <v>292</v>
      </c>
      <c r="F3359" s="347">
        <f>IF(InpOverride!F3359="",F_Inputs!F3359,InpOverride!F3359)</f>
        <v>0</v>
      </c>
      <c r="G3359" s="347">
        <f>IF(InpOverride!G3359="",F_Inputs!G3359,InpOverride!G3359)</f>
        <v>0</v>
      </c>
      <c r="H3359" s="347">
        <f>IF(InpOverride!H3359="",F_Inputs!H3359,InpOverride!H3359)</f>
        <v>0</v>
      </c>
      <c r="I3359" s="347">
        <f>IF(InpOverride!I3359="",F_Inputs!I3359,InpOverride!I3359)</f>
        <v>0</v>
      </c>
      <c r="J3359" s="347">
        <f>IF(InpOverride!J3359="",F_Inputs!J3359,InpOverride!J3359)</f>
        <v>0</v>
      </c>
      <c r="K3359" s="347">
        <f>IF(InpOverride!K3359="",F_Inputs!K3359,InpOverride!K3359)</f>
        <v>0</v>
      </c>
      <c r="L3359" s="347">
        <f>IF(InpOverride!L3359="",F_Inputs!L3359,InpOverride!L3359)</f>
        <v>0</v>
      </c>
      <c r="M3359" s="347">
        <f>IF(InpOverride!M3359="",F_Inputs!M3359,InpOverride!M3359)</f>
        <v>0</v>
      </c>
    </row>
    <row r="3360" spans="1:13" x14ac:dyDescent="0.35">
      <c r="A3360" t="s">
        <v>161</v>
      </c>
      <c r="B3360" t="s">
        <v>456</v>
      </c>
      <c r="C3360" t="s">
        <v>457</v>
      </c>
      <c r="D3360" t="s">
        <v>188</v>
      </c>
      <c r="E3360" t="s">
        <v>292</v>
      </c>
      <c r="F3360" s="347">
        <f>IF(InpOverride!F3360="",F_Inputs!F3360,InpOverride!F3360)</f>
        <v>0</v>
      </c>
      <c r="G3360" s="347">
        <f>IF(InpOverride!G3360="",F_Inputs!G3360,InpOverride!G3360)</f>
        <v>0</v>
      </c>
      <c r="H3360" s="347">
        <f>IF(InpOverride!H3360="",F_Inputs!H3360,InpOverride!H3360)</f>
        <v>0</v>
      </c>
      <c r="I3360" s="347">
        <f>IF(InpOverride!I3360="",F_Inputs!I3360,InpOverride!I3360)</f>
        <v>0</v>
      </c>
      <c r="J3360" s="347">
        <f>IF(InpOverride!J3360="",F_Inputs!J3360,InpOverride!J3360)</f>
        <v>0</v>
      </c>
      <c r="K3360" s="347">
        <f>IF(InpOverride!K3360="",F_Inputs!K3360,InpOverride!K3360)</f>
        <v>0</v>
      </c>
      <c r="L3360" s="347">
        <f>IF(InpOverride!L3360="",F_Inputs!L3360,InpOverride!L3360)</f>
        <v>0</v>
      </c>
      <c r="M3360" s="347">
        <f>IF(InpOverride!M3360="",F_Inputs!M3360,InpOverride!M3360)</f>
        <v>0</v>
      </c>
    </row>
    <row r="3361" spans="1:13" x14ac:dyDescent="0.35">
      <c r="A3361" t="s">
        <v>161</v>
      </c>
      <c r="B3361" t="s">
        <v>458</v>
      </c>
      <c r="C3361" t="s">
        <v>459</v>
      </c>
      <c r="D3361" t="s">
        <v>172</v>
      </c>
      <c r="E3361" t="s">
        <v>292</v>
      </c>
      <c r="F3361" s="347">
        <f>IF(InpOverride!F3361="",F_Inputs!F3361,InpOverride!F3361)</f>
        <v>0</v>
      </c>
      <c r="G3361" s="347">
        <f>IF(InpOverride!G3361="",F_Inputs!G3361,InpOverride!G3361)</f>
        <v>0</v>
      </c>
      <c r="H3361" s="347">
        <f>IF(InpOverride!H3361="",F_Inputs!H3361,InpOverride!H3361)</f>
        <v>0</v>
      </c>
      <c r="I3361" s="347">
        <f>IF(InpOverride!I3361="",F_Inputs!I3361,InpOverride!I3361)</f>
        <v>0</v>
      </c>
      <c r="J3361" s="347">
        <f>IF(InpOverride!J3361="",F_Inputs!J3361,InpOverride!J3361)</f>
        <v>0</v>
      </c>
      <c r="K3361" s="347">
        <f>IF(InpOverride!K3361="",F_Inputs!K3361,InpOverride!K3361)</f>
        <v>0</v>
      </c>
      <c r="L3361" s="347">
        <f>IF(InpOverride!L3361="",F_Inputs!L3361,InpOverride!L3361)</f>
        <v>0</v>
      </c>
      <c r="M3361" s="347">
        <f>IF(InpOverride!M3361="",F_Inputs!M3361,InpOverride!M3361)</f>
        <v>0</v>
      </c>
    </row>
    <row r="3362" spans="1:13" x14ac:dyDescent="0.35">
      <c r="A3362" t="s">
        <v>161</v>
      </c>
      <c r="B3362" t="s">
        <v>460</v>
      </c>
      <c r="C3362" t="s">
        <v>461</v>
      </c>
      <c r="D3362" t="s">
        <v>188</v>
      </c>
      <c r="E3362" t="s">
        <v>292</v>
      </c>
      <c r="F3362" s="347">
        <f>IF(InpOverride!F3362="",F_Inputs!F3362,InpOverride!F3362)</f>
        <v>0</v>
      </c>
      <c r="G3362" s="347">
        <f>IF(InpOverride!G3362="",F_Inputs!G3362,InpOverride!G3362)</f>
        <v>0</v>
      </c>
      <c r="H3362" s="347">
        <f>IF(InpOverride!H3362="",F_Inputs!H3362,InpOverride!H3362)</f>
        <v>0</v>
      </c>
      <c r="I3362" s="347">
        <f>IF(InpOverride!I3362="",F_Inputs!I3362,InpOverride!I3362)</f>
        <v>0</v>
      </c>
      <c r="J3362" s="347">
        <f>IF(InpOverride!J3362="",F_Inputs!J3362,InpOverride!J3362)</f>
        <v>0</v>
      </c>
      <c r="K3362" s="347">
        <f>IF(InpOverride!K3362="",F_Inputs!K3362,InpOverride!K3362)</f>
        <v>0</v>
      </c>
      <c r="L3362" s="347">
        <f>IF(InpOverride!L3362="",F_Inputs!L3362,InpOverride!L3362)</f>
        <v>0</v>
      </c>
      <c r="M3362" s="347">
        <f>IF(InpOverride!M3362="",F_Inputs!M3362,InpOverride!M3362)</f>
        <v>0</v>
      </c>
    </row>
    <row r="3363" spans="1:13" x14ac:dyDescent="0.35">
      <c r="A3363" t="s">
        <v>161</v>
      </c>
      <c r="B3363" t="s">
        <v>462</v>
      </c>
      <c r="C3363" t="s">
        <v>463</v>
      </c>
      <c r="D3363" t="s">
        <v>188</v>
      </c>
      <c r="E3363" t="s">
        <v>292</v>
      </c>
      <c r="F3363" s="347">
        <f>IF(InpOverride!F3363="",F_Inputs!F3363,InpOverride!F3363)</f>
        <v>0</v>
      </c>
      <c r="G3363" s="347">
        <f>IF(InpOverride!G3363="",F_Inputs!G3363,InpOverride!G3363)</f>
        <v>0</v>
      </c>
      <c r="H3363" s="347">
        <f>IF(InpOverride!H3363="",F_Inputs!H3363,InpOverride!H3363)</f>
        <v>0</v>
      </c>
      <c r="I3363" s="347">
        <f>IF(InpOverride!I3363="",F_Inputs!I3363,InpOverride!I3363)</f>
        <v>0</v>
      </c>
      <c r="J3363" s="347">
        <f>IF(InpOverride!J3363="",F_Inputs!J3363,InpOverride!J3363)</f>
        <v>0</v>
      </c>
      <c r="K3363" s="347">
        <f>IF(InpOverride!K3363="",F_Inputs!K3363,InpOverride!K3363)</f>
        <v>0</v>
      </c>
      <c r="L3363" s="347">
        <f>IF(InpOverride!L3363="",F_Inputs!L3363,InpOverride!L3363)</f>
        <v>0</v>
      </c>
      <c r="M3363" s="347">
        <f>IF(InpOverride!M3363="",F_Inputs!M3363,InpOverride!M3363)</f>
        <v>0</v>
      </c>
    </row>
    <row r="3364" spans="1:13" x14ac:dyDescent="0.35">
      <c r="A3364" t="s">
        <v>161</v>
      </c>
      <c r="B3364" t="s">
        <v>464</v>
      </c>
      <c r="C3364" t="s">
        <v>465</v>
      </c>
      <c r="D3364" t="s">
        <v>188</v>
      </c>
      <c r="E3364" t="s">
        <v>292</v>
      </c>
      <c r="F3364" s="347">
        <f>IF(InpOverride!F3364="",F_Inputs!F3364,InpOverride!F3364)</f>
        <v>0</v>
      </c>
      <c r="G3364" s="347">
        <f>IF(InpOverride!G3364="",F_Inputs!G3364,InpOverride!G3364)</f>
        <v>0</v>
      </c>
      <c r="H3364" s="347">
        <f>IF(InpOverride!H3364="",F_Inputs!H3364,InpOverride!H3364)</f>
        <v>0</v>
      </c>
      <c r="I3364" s="347">
        <f>IF(InpOverride!I3364="",F_Inputs!I3364,InpOverride!I3364)</f>
        <v>0</v>
      </c>
      <c r="J3364" s="347">
        <f>IF(InpOverride!J3364="",F_Inputs!J3364,InpOverride!J3364)</f>
        <v>0</v>
      </c>
      <c r="K3364" s="347">
        <f>IF(InpOverride!K3364="",F_Inputs!K3364,InpOverride!K3364)</f>
        <v>0</v>
      </c>
      <c r="L3364" s="347">
        <f>IF(InpOverride!L3364="",F_Inputs!L3364,InpOverride!L3364)</f>
        <v>0</v>
      </c>
      <c r="M3364" s="347">
        <f>IF(InpOverride!M3364="",F_Inputs!M3364,InpOverride!M3364)</f>
        <v>0</v>
      </c>
    </row>
    <row r="3365" spans="1:13" x14ac:dyDescent="0.35">
      <c r="A3365" t="s">
        <v>161</v>
      </c>
      <c r="B3365" t="s">
        <v>466</v>
      </c>
      <c r="C3365" t="s">
        <v>467</v>
      </c>
      <c r="D3365" t="s">
        <v>182</v>
      </c>
      <c r="E3365" t="s">
        <v>292</v>
      </c>
      <c r="F3365" s="347">
        <f>IF(InpOverride!F3365="",F_Inputs!F3365,InpOverride!F3365)</f>
        <v>0</v>
      </c>
      <c r="G3365" s="347">
        <f>IF(InpOverride!G3365="",F_Inputs!G3365,InpOverride!G3365)</f>
        <v>0</v>
      </c>
      <c r="H3365" s="347">
        <f>IF(InpOverride!H3365="",F_Inputs!H3365,InpOverride!H3365)</f>
        <v>0</v>
      </c>
      <c r="I3365" s="347">
        <f>IF(InpOverride!I3365="",F_Inputs!I3365,InpOverride!I3365)</f>
        <v>0</v>
      </c>
      <c r="J3365" s="347">
        <f>IF(InpOverride!J3365="",F_Inputs!J3365,InpOverride!J3365)</f>
        <v>0</v>
      </c>
      <c r="K3365" s="347">
        <f>IF(InpOverride!K3365="",F_Inputs!K3365,InpOverride!K3365)</f>
        <v>0</v>
      </c>
      <c r="L3365" s="347">
        <f>IF(InpOverride!L3365="",F_Inputs!L3365,InpOverride!L3365)</f>
        <v>0</v>
      </c>
      <c r="M3365" s="347">
        <f>IF(InpOverride!M3365="",F_Inputs!M3365,InpOverride!M3365)</f>
        <v>0</v>
      </c>
    </row>
    <row r="3366" spans="1:13" x14ac:dyDescent="0.35">
      <c r="A3366" t="s">
        <v>161</v>
      </c>
      <c r="B3366" t="s">
        <v>468</v>
      </c>
      <c r="C3366" t="s">
        <v>469</v>
      </c>
      <c r="D3366" t="s">
        <v>188</v>
      </c>
      <c r="E3366" t="s">
        <v>292</v>
      </c>
      <c r="F3366" s="347">
        <f>IF(InpOverride!F3366="",F_Inputs!F3366,InpOverride!F3366)</f>
        <v>0</v>
      </c>
      <c r="G3366" s="347">
        <f>IF(InpOverride!G3366="",F_Inputs!G3366,InpOverride!G3366)</f>
        <v>0</v>
      </c>
      <c r="H3366" s="347">
        <f>IF(InpOverride!H3366="",F_Inputs!H3366,InpOverride!H3366)</f>
        <v>0</v>
      </c>
      <c r="I3366" s="347">
        <f>IF(InpOverride!I3366="",F_Inputs!I3366,InpOverride!I3366)</f>
        <v>0</v>
      </c>
      <c r="J3366" s="347">
        <f>IF(InpOverride!J3366="",F_Inputs!J3366,InpOverride!J3366)</f>
        <v>0</v>
      </c>
      <c r="K3366" s="347">
        <f>IF(InpOverride!K3366="",F_Inputs!K3366,InpOverride!K3366)</f>
        <v>0</v>
      </c>
      <c r="L3366" s="347">
        <f>IF(InpOverride!L3366="",F_Inputs!L3366,InpOverride!L3366)</f>
        <v>0</v>
      </c>
      <c r="M3366" s="347">
        <f>IF(InpOverride!M3366="",F_Inputs!M3366,InpOverride!M3366)</f>
        <v>0</v>
      </c>
    </row>
    <row r="3367" spans="1:13" x14ac:dyDescent="0.35">
      <c r="A3367" t="s">
        <v>161</v>
      </c>
      <c r="B3367" t="s">
        <v>470</v>
      </c>
      <c r="C3367" t="s">
        <v>471</v>
      </c>
      <c r="D3367" t="s">
        <v>182</v>
      </c>
      <c r="E3367" t="s">
        <v>292</v>
      </c>
      <c r="F3367" s="347">
        <f>IF(InpOverride!F3367="",F_Inputs!F3367,InpOverride!F3367)</f>
        <v>0</v>
      </c>
      <c r="G3367" s="347">
        <f>IF(InpOverride!G3367="",F_Inputs!G3367,InpOverride!G3367)</f>
        <v>0</v>
      </c>
      <c r="H3367" s="347">
        <f>IF(InpOverride!H3367="",F_Inputs!H3367,InpOverride!H3367)</f>
        <v>0</v>
      </c>
      <c r="I3367" s="347">
        <f>IF(InpOverride!I3367="",F_Inputs!I3367,InpOverride!I3367)</f>
        <v>0</v>
      </c>
      <c r="J3367" s="347">
        <f>IF(InpOverride!J3367="",F_Inputs!J3367,InpOverride!J3367)</f>
        <v>0</v>
      </c>
      <c r="K3367" s="347">
        <f>IF(InpOverride!K3367="",F_Inputs!K3367,InpOverride!K3367)</f>
        <v>0</v>
      </c>
      <c r="L3367" s="347">
        <f>IF(InpOverride!L3367="",F_Inputs!L3367,InpOverride!L3367)</f>
        <v>0</v>
      </c>
      <c r="M3367" s="347">
        <f>IF(InpOverride!M3367="",F_Inputs!M3367,InpOverride!M3367)</f>
        <v>0</v>
      </c>
    </row>
    <row r="3368" spans="1:13" x14ac:dyDescent="0.35">
      <c r="A3368" t="s">
        <v>161</v>
      </c>
      <c r="B3368" t="s">
        <v>472</v>
      </c>
      <c r="C3368" t="s">
        <v>473</v>
      </c>
      <c r="D3368" t="s">
        <v>188</v>
      </c>
      <c r="E3368" t="s">
        <v>292</v>
      </c>
      <c r="F3368" s="347">
        <f>IF(InpOverride!F3368="",F_Inputs!F3368,InpOverride!F3368)</f>
        <v>0</v>
      </c>
      <c r="G3368" s="347">
        <f>IF(InpOverride!G3368="",F_Inputs!G3368,InpOverride!G3368)</f>
        <v>0</v>
      </c>
      <c r="H3368" s="347">
        <f>IF(InpOverride!H3368="",F_Inputs!H3368,InpOverride!H3368)</f>
        <v>0</v>
      </c>
      <c r="I3368" s="347">
        <f>IF(InpOverride!I3368="",F_Inputs!I3368,InpOverride!I3368)</f>
        <v>0</v>
      </c>
      <c r="J3368" s="347">
        <f>IF(InpOverride!J3368="",F_Inputs!J3368,InpOverride!J3368)</f>
        <v>0</v>
      </c>
      <c r="K3368" s="347">
        <f>IF(InpOverride!K3368="",F_Inputs!K3368,InpOverride!K3368)</f>
        <v>0</v>
      </c>
      <c r="L3368" s="347">
        <f>IF(InpOverride!L3368="",F_Inputs!L3368,InpOverride!L3368)</f>
        <v>0</v>
      </c>
      <c r="M3368" s="347">
        <f>IF(InpOverride!M3368="",F_Inputs!M3368,InpOverride!M3368)</f>
        <v>0</v>
      </c>
    </row>
    <row r="3369" spans="1:13" x14ac:dyDescent="0.35">
      <c r="A3369" t="s">
        <v>161</v>
      </c>
      <c r="B3369" t="s">
        <v>474</v>
      </c>
      <c r="C3369" t="s">
        <v>475</v>
      </c>
      <c r="D3369" t="s">
        <v>170</v>
      </c>
      <c r="E3369" t="s">
        <v>292</v>
      </c>
      <c r="F3369" s="347">
        <f>IF(InpOverride!F3369="",F_Inputs!F3369,InpOverride!F3369)</f>
        <v>0</v>
      </c>
      <c r="G3369" s="347">
        <f>IF(InpOverride!G3369="",F_Inputs!G3369,InpOverride!G3369)</f>
        <v>0</v>
      </c>
      <c r="H3369" s="347">
        <f>IF(InpOverride!H3369="",F_Inputs!H3369,InpOverride!H3369)</f>
        <v>0</v>
      </c>
      <c r="I3369" s="347">
        <f>IF(InpOverride!I3369="",F_Inputs!I3369,InpOverride!I3369)</f>
        <v>0</v>
      </c>
      <c r="J3369" s="347">
        <f>IF(InpOverride!J3369="",F_Inputs!J3369,InpOverride!J3369)</f>
        <v>0</v>
      </c>
      <c r="K3369" s="347">
        <f>IF(InpOverride!K3369="",F_Inputs!K3369,InpOverride!K3369)</f>
        <v>0</v>
      </c>
      <c r="L3369" s="347">
        <f>IF(InpOverride!L3369="",F_Inputs!L3369,InpOverride!L3369)</f>
        <v>0</v>
      </c>
      <c r="M3369" s="347">
        <f>IF(InpOverride!M3369="",F_Inputs!M3369,InpOverride!M3369)</f>
        <v>0</v>
      </c>
    </row>
    <row r="3370" spans="1:13" x14ac:dyDescent="0.35">
      <c r="A3370" t="s">
        <v>161</v>
      </c>
      <c r="B3370" t="s">
        <v>476</v>
      </c>
      <c r="C3370" t="s">
        <v>477</v>
      </c>
      <c r="D3370" t="s">
        <v>170</v>
      </c>
      <c r="E3370" t="s">
        <v>292</v>
      </c>
      <c r="F3370" s="347">
        <f>IF(InpOverride!F3370="",F_Inputs!F3370,InpOverride!F3370)</f>
        <v>0</v>
      </c>
      <c r="G3370" s="347">
        <f>IF(InpOverride!G3370="",F_Inputs!G3370,InpOverride!G3370)</f>
        <v>0</v>
      </c>
      <c r="H3370" s="347">
        <f>IF(InpOverride!H3370="",F_Inputs!H3370,InpOverride!H3370)</f>
        <v>0</v>
      </c>
      <c r="I3370" s="347">
        <f>IF(InpOverride!I3370="",F_Inputs!I3370,InpOverride!I3370)</f>
        <v>0</v>
      </c>
      <c r="J3370" s="347">
        <f>IF(InpOverride!J3370="",F_Inputs!J3370,InpOverride!J3370)</f>
        <v>0</v>
      </c>
      <c r="K3370" s="347">
        <f>IF(InpOverride!K3370="",F_Inputs!K3370,InpOverride!K3370)</f>
        <v>0</v>
      </c>
      <c r="L3370" s="347">
        <f>IF(InpOverride!L3370="",F_Inputs!L3370,InpOverride!L3370)</f>
        <v>0</v>
      </c>
      <c r="M3370" s="347">
        <f>IF(InpOverride!M3370="",F_Inputs!M3370,InpOverride!M3370)</f>
        <v>0</v>
      </c>
    </row>
    <row r="3371" spans="1:13" x14ac:dyDescent="0.35">
      <c r="A3371" t="s">
        <v>161</v>
      </c>
      <c r="B3371" t="s">
        <v>478</v>
      </c>
      <c r="C3371" t="s">
        <v>479</v>
      </c>
      <c r="D3371" t="s">
        <v>170</v>
      </c>
      <c r="E3371" t="s">
        <v>292</v>
      </c>
      <c r="F3371" s="347">
        <f>IF(InpOverride!F3371="",F_Inputs!F3371,InpOverride!F3371)</f>
        <v>0</v>
      </c>
      <c r="G3371" s="347">
        <f>IF(InpOverride!G3371="",F_Inputs!G3371,InpOverride!G3371)</f>
        <v>0</v>
      </c>
      <c r="H3371" s="347">
        <f>IF(InpOverride!H3371="",F_Inputs!H3371,InpOverride!H3371)</f>
        <v>0</v>
      </c>
      <c r="I3371" s="347">
        <f>IF(InpOverride!I3371="",F_Inputs!I3371,InpOverride!I3371)</f>
        <v>0</v>
      </c>
      <c r="J3371" s="347">
        <f>IF(InpOverride!J3371="",F_Inputs!J3371,InpOverride!J3371)</f>
        <v>0</v>
      </c>
      <c r="K3371" s="347">
        <f>IF(InpOverride!K3371="",F_Inputs!K3371,InpOverride!K3371)</f>
        <v>0</v>
      </c>
      <c r="L3371" s="347">
        <f>IF(InpOverride!L3371="",F_Inputs!L3371,InpOverride!L3371)</f>
        <v>0</v>
      </c>
      <c r="M3371" s="347">
        <f>IF(InpOverride!M3371="",F_Inputs!M3371,InpOverride!M3371)</f>
        <v>0</v>
      </c>
    </row>
    <row r="3372" spans="1:13" x14ac:dyDescent="0.35">
      <c r="A3372" t="s">
        <v>161</v>
      </c>
      <c r="B3372" t="s">
        <v>480</v>
      </c>
      <c r="C3372" t="s">
        <v>481</v>
      </c>
      <c r="D3372" t="s">
        <v>170</v>
      </c>
      <c r="E3372" t="s">
        <v>292</v>
      </c>
      <c r="F3372" s="347">
        <f>IF(InpOverride!F3372="",F_Inputs!F3372,InpOverride!F3372)</f>
        <v>0</v>
      </c>
      <c r="G3372" s="347">
        <f>IF(InpOverride!G3372="",F_Inputs!G3372,InpOverride!G3372)</f>
        <v>0</v>
      </c>
      <c r="H3372" s="347">
        <f>IF(InpOverride!H3372="",F_Inputs!H3372,InpOverride!H3372)</f>
        <v>0</v>
      </c>
      <c r="I3372" s="347">
        <f>IF(InpOverride!I3372="",F_Inputs!I3372,InpOverride!I3372)</f>
        <v>0</v>
      </c>
      <c r="J3372" s="347">
        <f>IF(InpOverride!J3372="",F_Inputs!J3372,InpOverride!J3372)</f>
        <v>0</v>
      </c>
      <c r="K3372" s="347">
        <f>IF(InpOverride!K3372="",F_Inputs!K3372,InpOverride!K3372)</f>
        <v>0</v>
      </c>
      <c r="L3372" s="347">
        <f>IF(InpOverride!L3372="",F_Inputs!L3372,InpOverride!L3372)</f>
        <v>0</v>
      </c>
      <c r="M3372" s="347">
        <f>IF(InpOverride!M3372="",F_Inputs!M3372,InpOverride!M3372)</f>
        <v>0</v>
      </c>
    </row>
    <row r="3373" spans="1:13" x14ac:dyDescent="0.35">
      <c r="A3373" t="s">
        <v>161</v>
      </c>
      <c r="B3373" t="s">
        <v>482</v>
      </c>
      <c r="C3373" t="s">
        <v>483</v>
      </c>
      <c r="D3373" t="s">
        <v>170</v>
      </c>
      <c r="E3373" t="s">
        <v>292</v>
      </c>
      <c r="F3373" s="347">
        <f>IF(InpOverride!F3373="",F_Inputs!F3373,InpOverride!F3373)</f>
        <v>0</v>
      </c>
      <c r="G3373" s="347">
        <f>IF(InpOverride!G3373="",F_Inputs!G3373,InpOverride!G3373)</f>
        <v>0</v>
      </c>
      <c r="H3373" s="347">
        <f>IF(InpOverride!H3373="",F_Inputs!H3373,InpOverride!H3373)</f>
        <v>0</v>
      </c>
      <c r="I3373" s="347">
        <f>IF(InpOverride!I3373="",F_Inputs!I3373,InpOverride!I3373)</f>
        <v>0</v>
      </c>
      <c r="J3373" s="347">
        <f>IF(InpOverride!J3373="",F_Inputs!J3373,InpOverride!J3373)</f>
        <v>0</v>
      </c>
      <c r="K3373" s="347">
        <f>IF(InpOverride!K3373="",F_Inputs!K3373,InpOverride!K3373)</f>
        <v>0</v>
      </c>
      <c r="L3373" s="347">
        <f>IF(InpOverride!L3373="",F_Inputs!L3373,InpOverride!L3373)</f>
        <v>0</v>
      </c>
      <c r="M3373" s="347">
        <f>IF(InpOverride!M3373="",F_Inputs!M3373,InpOverride!M3373)</f>
        <v>0</v>
      </c>
    </row>
    <row r="3374" spans="1:13" x14ac:dyDescent="0.35">
      <c r="A3374" t="s">
        <v>161</v>
      </c>
      <c r="B3374" t="s">
        <v>484</v>
      </c>
      <c r="C3374" t="s">
        <v>485</v>
      </c>
      <c r="D3374" t="s">
        <v>170</v>
      </c>
      <c r="E3374" t="s">
        <v>292</v>
      </c>
      <c r="F3374" s="347">
        <f>IF(InpOverride!F3374="",F_Inputs!F3374,InpOverride!F3374)</f>
        <v>0</v>
      </c>
      <c r="G3374" s="347">
        <f>IF(InpOverride!G3374="",F_Inputs!G3374,InpOverride!G3374)</f>
        <v>0</v>
      </c>
      <c r="H3374" s="347">
        <f>IF(InpOverride!H3374="",F_Inputs!H3374,InpOverride!H3374)</f>
        <v>0</v>
      </c>
      <c r="I3374" s="347">
        <f>IF(InpOverride!I3374="",F_Inputs!I3374,InpOverride!I3374)</f>
        <v>0</v>
      </c>
      <c r="J3374" s="347">
        <f>IF(InpOverride!J3374="",F_Inputs!J3374,InpOverride!J3374)</f>
        <v>0</v>
      </c>
      <c r="K3374" s="347">
        <f>IF(InpOverride!K3374="",F_Inputs!K3374,InpOverride!K3374)</f>
        <v>0</v>
      </c>
      <c r="L3374" s="347">
        <f>IF(InpOverride!L3374="",F_Inputs!L3374,InpOverride!L3374)</f>
        <v>0</v>
      </c>
      <c r="M3374" s="347">
        <f>IF(InpOverride!M3374="",F_Inputs!M3374,InpOverride!M3374)</f>
        <v>0</v>
      </c>
    </row>
    <row r="3375" spans="1:13" x14ac:dyDescent="0.35">
      <c r="A3375" t="s">
        <v>161</v>
      </c>
      <c r="B3375" t="s">
        <v>486</v>
      </c>
      <c r="C3375" t="s">
        <v>487</v>
      </c>
      <c r="D3375" t="s">
        <v>170</v>
      </c>
      <c r="E3375" t="s">
        <v>292</v>
      </c>
      <c r="F3375" s="347">
        <f>IF(InpOverride!F3375="",F_Inputs!F3375,InpOverride!F3375)</f>
        <v>0</v>
      </c>
      <c r="G3375" s="347">
        <f>IF(InpOverride!G3375="",F_Inputs!G3375,InpOverride!G3375)</f>
        <v>0</v>
      </c>
      <c r="H3375" s="347">
        <f>IF(InpOverride!H3375="",F_Inputs!H3375,InpOverride!H3375)</f>
        <v>0</v>
      </c>
      <c r="I3375" s="347">
        <f>IF(InpOverride!I3375="",F_Inputs!I3375,InpOverride!I3375)</f>
        <v>0</v>
      </c>
      <c r="J3375" s="347">
        <f>IF(InpOverride!J3375="",F_Inputs!J3375,InpOverride!J3375)</f>
        <v>0</v>
      </c>
      <c r="K3375" s="347">
        <f>IF(InpOverride!K3375="",F_Inputs!K3375,InpOverride!K3375)</f>
        <v>0</v>
      </c>
      <c r="L3375" s="347">
        <f>IF(InpOverride!L3375="",F_Inputs!L3375,InpOverride!L3375)</f>
        <v>0</v>
      </c>
      <c r="M3375" s="347">
        <f>IF(InpOverride!M3375="",F_Inputs!M3375,InpOverride!M3375)</f>
        <v>0</v>
      </c>
    </row>
    <row r="3376" spans="1:13" x14ac:dyDescent="0.35">
      <c r="A3376" t="s">
        <v>161</v>
      </c>
      <c r="B3376" t="s">
        <v>488</v>
      </c>
      <c r="C3376" t="s">
        <v>489</v>
      </c>
      <c r="D3376" t="s">
        <v>170</v>
      </c>
      <c r="E3376" t="s">
        <v>292</v>
      </c>
      <c r="F3376" s="347">
        <f>IF(InpOverride!F3376="",F_Inputs!F3376,InpOverride!F3376)</f>
        <v>0</v>
      </c>
      <c r="G3376" s="347">
        <f>IF(InpOverride!G3376="",F_Inputs!G3376,InpOverride!G3376)</f>
        <v>0</v>
      </c>
      <c r="H3376" s="347">
        <f>IF(InpOverride!H3376="",F_Inputs!H3376,InpOverride!H3376)</f>
        <v>0</v>
      </c>
      <c r="I3376" s="347">
        <f>IF(InpOverride!I3376="",F_Inputs!I3376,InpOverride!I3376)</f>
        <v>0</v>
      </c>
      <c r="J3376" s="347">
        <f>IF(InpOverride!J3376="",F_Inputs!J3376,InpOverride!J3376)</f>
        <v>0</v>
      </c>
      <c r="K3376" s="347">
        <f>IF(InpOverride!K3376="",F_Inputs!K3376,InpOverride!K3376)</f>
        <v>0</v>
      </c>
      <c r="L3376" s="347">
        <f>IF(InpOverride!L3376="",F_Inputs!L3376,InpOverride!L3376)</f>
        <v>0</v>
      </c>
      <c r="M3376" s="347">
        <f>IF(InpOverride!M3376="",F_Inputs!M3376,InpOverride!M3376)</f>
        <v>0</v>
      </c>
    </row>
    <row r="3377" spans="1:13" x14ac:dyDescent="0.35">
      <c r="A3377" t="s">
        <v>161</v>
      </c>
      <c r="B3377" t="s">
        <v>490</v>
      </c>
      <c r="C3377" t="s">
        <v>491</v>
      </c>
      <c r="D3377" t="s">
        <v>170</v>
      </c>
      <c r="E3377" t="s">
        <v>292</v>
      </c>
      <c r="F3377" s="347">
        <f>IF(InpOverride!F3377="",F_Inputs!F3377,InpOverride!F3377)</f>
        <v>0</v>
      </c>
      <c r="G3377" s="347">
        <f>IF(InpOverride!G3377="",F_Inputs!G3377,InpOverride!G3377)</f>
        <v>0</v>
      </c>
      <c r="H3377" s="347">
        <f>IF(InpOverride!H3377="",F_Inputs!H3377,InpOverride!H3377)</f>
        <v>0</v>
      </c>
      <c r="I3377" s="347">
        <f>IF(InpOverride!I3377="",F_Inputs!I3377,InpOverride!I3377)</f>
        <v>0</v>
      </c>
      <c r="J3377" s="347">
        <f>IF(InpOverride!J3377="",F_Inputs!J3377,InpOverride!J3377)</f>
        <v>0</v>
      </c>
      <c r="K3377" s="347">
        <f>IF(InpOverride!K3377="",F_Inputs!K3377,InpOverride!K3377)</f>
        <v>0</v>
      </c>
      <c r="L3377" s="347">
        <f>IF(InpOverride!L3377="",F_Inputs!L3377,InpOverride!L3377)</f>
        <v>0</v>
      </c>
      <c r="M3377" s="347">
        <f>IF(InpOverride!M3377="",F_Inputs!M3377,InpOverride!M3377)</f>
        <v>0</v>
      </c>
    </row>
    <row r="3378" spans="1:13" x14ac:dyDescent="0.35">
      <c r="A3378" t="s">
        <v>161</v>
      </c>
      <c r="B3378" t="s">
        <v>492</v>
      </c>
      <c r="C3378" t="s">
        <v>493</v>
      </c>
      <c r="D3378" t="s">
        <v>170</v>
      </c>
      <c r="E3378" t="s">
        <v>292</v>
      </c>
      <c r="F3378" s="347">
        <f>IF(InpOverride!F3378="",F_Inputs!F3378,InpOverride!F3378)</f>
        <v>0</v>
      </c>
      <c r="G3378" s="347">
        <f>IF(InpOverride!G3378="",F_Inputs!G3378,InpOverride!G3378)</f>
        <v>0</v>
      </c>
      <c r="H3378" s="347">
        <f>IF(InpOverride!H3378="",F_Inputs!H3378,InpOverride!H3378)</f>
        <v>0</v>
      </c>
      <c r="I3378" s="347">
        <f>IF(InpOverride!I3378="",F_Inputs!I3378,InpOverride!I3378)</f>
        <v>0</v>
      </c>
      <c r="J3378" s="347">
        <f>IF(InpOverride!J3378="",F_Inputs!J3378,InpOverride!J3378)</f>
        <v>0</v>
      </c>
      <c r="K3378" s="347">
        <f>IF(InpOverride!K3378="",F_Inputs!K3378,InpOverride!K3378)</f>
        <v>0</v>
      </c>
      <c r="L3378" s="347">
        <f>IF(InpOverride!L3378="",F_Inputs!L3378,InpOverride!L3378)</f>
        <v>0</v>
      </c>
      <c r="M3378" s="347">
        <f>IF(InpOverride!M3378="",F_Inputs!M3378,InpOverride!M3378)</f>
        <v>0</v>
      </c>
    </row>
    <row r="3379" spans="1:13" x14ac:dyDescent="0.35">
      <c r="A3379" t="s">
        <v>161</v>
      </c>
      <c r="B3379" t="s">
        <v>494</v>
      </c>
      <c r="C3379" t="s">
        <v>495</v>
      </c>
      <c r="D3379" t="s">
        <v>170</v>
      </c>
      <c r="E3379" t="s">
        <v>292</v>
      </c>
      <c r="F3379" s="347">
        <f>IF(InpOverride!F3379="",F_Inputs!F3379,InpOverride!F3379)</f>
        <v>0</v>
      </c>
      <c r="G3379" s="347">
        <f>IF(InpOverride!G3379="",F_Inputs!G3379,InpOverride!G3379)</f>
        <v>0</v>
      </c>
      <c r="H3379" s="347">
        <f>IF(InpOverride!H3379="",F_Inputs!H3379,InpOverride!H3379)</f>
        <v>0</v>
      </c>
      <c r="I3379" s="347">
        <f>IF(InpOverride!I3379="",F_Inputs!I3379,InpOverride!I3379)</f>
        <v>0</v>
      </c>
      <c r="J3379" s="347">
        <f>IF(InpOverride!J3379="",F_Inputs!J3379,InpOverride!J3379)</f>
        <v>0</v>
      </c>
      <c r="K3379" s="347">
        <f>IF(InpOverride!K3379="",F_Inputs!K3379,InpOverride!K3379)</f>
        <v>0</v>
      </c>
      <c r="L3379" s="347">
        <f>IF(InpOverride!L3379="",F_Inputs!L3379,InpOverride!L3379)</f>
        <v>0</v>
      </c>
      <c r="M3379" s="347">
        <f>IF(InpOverride!M3379="",F_Inputs!M3379,InpOverride!M3379)</f>
        <v>0</v>
      </c>
    </row>
    <row r="3380" spans="1:13" x14ac:dyDescent="0.35">
      <c r="A3380" t="s">
        <v>161</v>
      </c>
      <c r="B3380" t="s">
        <v>496</v>
      </c>
      <c r="C3380" t="s">
        <v>497</v>
      </c>
      <c r="D3380" t="s">
        <v>170</v>
      </c>
      <c r="E3380" t="s">
        <v>292</v>
      </c>
      <c r="F3380" s="347">
        <f>IF(InpOverride!F3380="",F_Inputs!F3380,InpOverride!F3380)</f>
        <v>0</v>
      </c>
      <c r="G3380" s="347">
        <f>IF(InpOverride!G3380="",F_Inputs!G3380,InpOverride!G3380)</f>
        <v>0</v>
      </c>
      <c r="H3380" s="347">
        <f>IF(InpOverride!H3380="",F_Inputs!H3380,InpOverride!H3380)</f>
        <v>0</v>
      </c>
      <c r="I3380" s="347">
        <f>IF(InpOverride!I3380="",F_Inputs!I3380,InpOverride!I3380)</f>
        <v>0</v>
      </c>
      <c r="J3380" s="347">
        <f>IF(InpOverride!J3380="",F_Inputs!J3380,InpOverride!J3380)</f>
        <v>0</v>
      </c>
      <c r="K3380" s="347">
        <f>IF(InpOverride!K3380="",F_Inputs!K3380,InpOverride!K3380)</f>
        <v>0</v>
      </c>
      <c r="L3380" s="347">
        <f>IF(InpOverride!L3380="",F_Inputs!L3380,InpOverride!L3380)</f>
        <v>0</v>
      </c>
      <c r="M3380" s="347">
        <f>IF(InpOverride!M3380="",F_Inputs!M3380,InpOverride!M3380)</f>
        <v>0</v>
      </c>
    </row>
    <row r="3381" spans="1:13" x14ac:dyDescent="0.35">
      <c r="A3381" t="s">
        <v>161</v>
      </c>
      <c r="B3381" t="s">
        <v>498</v>
      </c>
      <c r="C3381" t="s">
        <v>499</v>
      </c>
      <c r="D3381" t="s">
        <v>170</v>
      </c>
      <c r="E3381" t="s">
        <v>292</v>
      </c>
      <c r="F3381" s="347">
        <f>IF(InpOverride!F3381="",F_Inputs!F3381,InpOverride!F3381)</f>
        <v>0</v>
      </c>
      <c r="G3381" s="347">
        <f>IF(InpOverride!G3381="",F_Inputs!G3381,InpOverride!G3381)</f>
        <v>0</v>
      </c>
      <c r="H3381" s="347">
        <f>IF(InpOverride!H3381="",F_Inputs!H3381,InpOverride!H3381)</f>
        <v>0</v>
      </c>
      <c r="I3381" s="347">
        <f>IF(InpOverride!I3381="",F_Inputs!I3381,InpOverride!I3381)</f>
        <v>0</v>
      </c>
      <c r="J3381" s="347">
        <f>IF(InpOverride!J3381="",F_Inputs!J3381,InpOverride!J3381)</f>
        <v>0</v>
      </c>
      <c r="K3381" s="347">
        <f>IF(InpOverride!K3381="",F_Inputs!K3381,InpOverride!K3381)</f>
        <v>0</v>
      </c>
      <c r="L3381" s="347">
        <f>IF(InpOverride!L3381="",F_Inputs!L3381,InpOverride!L3381)</f>
        <v>0</v>
      </c>
      <c r="M3381" s="347">
        <f>IF(InpOverride!M3381="",F_Inputs!M3381,InpOverride!M3381)</f>
        <v>0</v>
      </c>
    </row>
    <row r="3382" spans="1:13" x14ac:dyDescent="0.35">
      <c r="A3382" t="s">
        <v>161</v>
      </c>
      <c r="B3382" t="s">
        <v>500</v>
      </c>
      <c r="C3382" t="s">
        <v>501</v>
      </c>
      <c r="D3382" t="s">
        <v>170</v>
      </c>
      <c r="E3382" t="s">
        <v>292</v>
      </c>
      <c r="F3382" s="347">
        <f>IF(InpOverride!F3382="",F_Inputs!F3382,InpOverride!F3382)</f>
        <v>0</v>
      </c>
      <c r="G3382" s="347">
        <f>IF(InpOverride!G3382="",F_Inputs!G3382,InpOverride!G3382)</f>
        <v>0</v>
      </c>
      <c r="H3382" s="347">
        <f>IF(InpOverride!H3382="",F_Inputs!H3382,InpOverride!H3382)</f>
        <v>0</v>
      </c>
      <c r="I3382" s="347">
        <f>IF(InpOverride!I3382="",F_Inputs!I3382,InpOverride!I3382)</f>
        <v>0</v>
      </c>
      <c r="J3382" s="347">
        <f>IF(InpOverride!J3382="",F_Inputs!J3382,InpOverride!J3382)</f>
        <v>0</v>
      </c>
      <c r="K3382" s="347">
        <f>IF(InpOverride!K3382="",F_Inputs!K3382,InpOverride!K3382)</f>
        <v>0</v>
      </c>
      <c r="L3382" s="347">
        <f>IF(InpOverride!L3382="",F_Inputs!L3382,InpOverride!L3382)</f>
        <v>0</v>
      </c>
      <c r="M3382" s="347">
        <f>IF(InpOverride!M3382="",F_Inputs!M3382,InpOverride!M3382)</f>
        <v>0</v>
      </c>
    </row>
    <row r="3383" spans="1:13" x14ac:dyDescent="0.35">
      <c r="A3383" t="s">
        <v>161</v>
      </c>
      <c r="B3383" t="s">
        <v>502</v>
      </c>
      <c r="C3383" t="s">
        <v>503</v>
      </c>
      <c r="D3383" t="s">
        <v>170</v>
      </c>
      <c r="E3383" t="s">
        <v>292</v>
      </c>
      <c r="F3383" s="347">
        <f>IF(InpOverride!F3383="",F_Inputs!F3383,InpOverride!F3383)</f>
        <v>0</v>
      </c>
      <c r="G3383" s="347">
        <f>IF(InpOverride!G3383="",F_Inputs!G3383,InpOverride!G3383)</f>
        <v>0</v>
      </c>
      <c r="H3383" s="347">
        <f>IF(InpOverride!H3383="",F_Inputs!H3383,InpOverride!H3383)</f>
        <v>0</v>
      </c>
      <c r="I3383" s="347">
        <f>IF(InpOverride!I3383="",F_Inputs!I3383,InpOverride!I3383)</f>
        <v>0</v>
      </c>
      <c r="J3383" s="347">
        <f>IF(InpOverride!J3383="",F_Inputs!J3383,InpOverride!J3383)</f>
        <v>0</v>
      </c>
      <c r="K3383" s="347">
        <f>IF(InpOverride!K3383="",F_Inputs!K3383,InpOverride!K3383)</f>
        <v>0</v>
      </c>
      <c r="L3383" s="347">
        <f>IF(InpOverride!L3383="",F_Inputs!L3383,InpOverride!L3383)</f>
        <v>0</v>
      </c>
      <c r="M3383" s="347">
        <f>IF(InpOverride!M3383="",F_Inputs!M3383,InpOverride!M3383)</f>
        <v>0</v>
      </c>
    </row>
    <row r="3384" spans="1:13" x14ac:dyDescent="0.35">
      <c r="A3384" t="s">
        <v>161</v>
      </c>
      <c r="B3384" t="s">
        <v>504</v>
      </c>
      <c r="C3384" t="s">
        <v>505</v>
      </c>
      <c r="D3384" t="s">
        <v>170</v>
      </c>
      <c r="E3384" t="s">
        <v>292</v>
      </c>
      <c r="F3384" s="347">
        <f>IF(InpOverride!F3384="",F_Inputs!F3384,InpOverride!F3384)</f>
        <v>0</v>
      </c>
      <c r="G3384" s="347">
        <f>IF(InpOverride!G3384="",F_Inputs!G3384,InpOverride!G3384)</f>
        <v>0</v>
      </c>
      <c r="H3384" s="347">
        <f>IF(InpOverride!H3384="",F_Inputs!H3384,InpOverride!H3384)</f>
        <v>0</v>
      </c>
      <c r="I3384" s="347">
        <f>IF(InpOverride!I3384="",F_Inputs!I3384,InpOverride!I3384)</f>
        <v>0</v>
      </c>
      <c r="J3384" s="347">
        <f>IF(InpOverride!J3384="",F_Inputs!J3384,InpOverride!J3384)</f>
        <v>0</v>
      </c>
      <c r="K3384" s="347">
        <f>IF(InpOverride!K3384="",F_Inputs!K3384,InpOverride!K3384)</f>
        <v>0</v>
      </c>
      <c r="L3384" s="347">
        <f>IF(InpOverride!L3384="",F_Inputs!L3384,InpOverride!L3384)</f>
        <v>0</v>
      </c>
      <c r="M3384" s="347">
        <f>IF(InpOverride!M3384="",F_Inputs!M3384,InpOverride!M3384)</f>
        <v>0</v>
      </c>
    </row>
    <row r="3385" spans="1:13" x14ac:dyDescent="0.35">
      <c r="A3385" t="s">
        <v>161</v>
      </c>
      <c r="B3385" t="s">
        <v>506</v>
      </c>
      <c r="C3385" t="s">
        <v>507</v>
      </c>
      <c r="D3385" t="s">
        <v>170</v>
      </c>
      <c r="E3385" t="s">
        <v>292</v>
      </c>
      <c r="F3385" s="347">
        <f>IF(InpOverride!F3385="",F_Inputs!F3385,InpOverride!F3385)</f>
        <v>0</v>
      </c>
      <c r="G3385" s="347">
        <f>IF(InpOverride!G3385="",F_Inputs!G3385,InpOverride!G3385)</f>
        <v>0</v>
      </c>
      <c r="H3385" s="347">
        <f>IF(InpOverride!H3385="",F_Inputs!H3385,InpOverride!H3385)</f>
        <v>0</v>
      </c>
      <c r="I3385" s="347">
        <f>IF(InpOverride!I3385="",F_Inputs!I3385,InpOverride!I3385)</f>
        <v>0</v>
      </c>
      <c r="J3385" s="347">
        <f>IF(InpOverride!J3385="",F_Inputs!J3385,InpOverride!J3385)</f>
        <v>0</v>
      </c>
      <c r="K3385" s="347">
        <f>IF(InpOverride!K3385="",F_Inputs!K3385,InpOverride!K3385)</f>
        <v>0</v>
      </c>
      <c r="L3385" s="347">
        <f>IF(InpOverride!L3385="",F_Inputs!L3385,InpOverride!L3385)</f>
        <v>0</v>
      </c>
      <c r="M3385" s="347">
        <f>IF(InpOverride!M3385="",F_Inputs!M3385,InpOverride!M3385)</f>
        <v>0</v>
      </c>
    </row>
    <row r="3386" spans="1:13" x14ac:dyDescent="0.35">
      <c r="A3386" t="s">
        <v>161</v>
      </c>
      <c r="B3386" t="s">
        <v>508</v>
      </c>
      <c r="C3386" t="s">
        <v>509</v>
      </c>
      <c r="D3386" t="s">
        <v>170</v>
      </c>
      <c r="E3386" t="s">
        <v>292</v>
      </c>
      <c r="F3386" s="347">
        <f>IF(InpOverride!F3386="",F_Inputs!F3386,InpOverride!F3386)</f>
        <v>0</v>
      </c>
      <c r="G3386" s="347">
        <f>IF(InpOverride!G3386="",F_Inputs!G3386,InpOverride!G3386)</f>
        <v>0</v>
      </c>
      <c r="H3386" s="347">
        <f>IF(InpOverride!H3386="",F_Inputs!H3386,InpOverride!H3386)</f>
        <v>0</v>
      </c>
      <c r="I3386" s="347">
        <f>IF(InpOverride!I3386="",F_Inputs!I3386,InpOverride!I3386)</f>
        <v>0</v>
      </c>
      <c r="J3386" s="347">
        <f>IF(InpOverride!J3386="",F_Inputs!J3386,InpOverride!J3386)</f>
        <v>0</v>
      </c>
      <c r="K3386" s="347">
        <f>IF(InpOverride!K3386="",F_Inputs!K3386,InpOverride!K3386)</f>
        <v>0</v>
      </c>
      <c r="L3386" s="347">
        <f>IF(InpOverride!L3386="",F_Inputs!L3386,InpOverride!L3386)</f>
        <v>0</v>
      </c>
      <c r="M3386" s="347">
        <f>IF(InpOverride!M3386="",F_Inputs!M3386,InpOverride!M3386)</f>
        <v>0</v>
      </c>
    </row>
    <row r="3387" spans="1:13" x14ac:dyDescent="0.35">
      <c r="A3387" t="s">
        <v>161</v>
      </c>
      <c r="B3387" t="s">
        <v>510</v>
      </c>
      <c r="C3387" t="s">
        <v>511</v>
      </c>
      <c r="D3387" t="s">
        <v>170</v>
      </c>
      <c r="E3387" t="s">
        <v>292</v>
      </c>
      <c r="F3387" s="347">
        <f>IF(InpOverride!F3387="",F_Inputs!F3387,InpOverride!F3387)</f>
        <v>0</v>
      </c>
      <c r="G3387" s="347">
        <f>IF(InpOverride!G3387="",F_Inputs!G3387,InpOverride!G3387)</f>
        <v>0</v>
      </c>
      <c r="H3387" s="347">
        <f>IF(InpOverride!H3387="",F_Inputs!H3387,InpOverride!H3387)</f>
        <v>0</v>
      </c>
      <c r="I3387" s="347">
        <f>IF(InpOverride!I3387="",F_Inputs!I3387,InpOverride!I3387)</f>
        <v>0</v>
      </c>
      <c r="J3387" s="347">
        <f>IF(InpOverride!J3387="",F_Inputs!J3387,InpOverride!J3387)</f>
        <v>0</v>
      </c>
      <c r="K3387" s="347">
        <f>IF(InpOverride!K3387="",F_Inputs!K3387,InpOverride!K3387)</f>
        <v>0</v>
      </c>
      <c r="L3387" s="347">
        <f>IF(InpOverride!L3387="",F_Inputs!L3387,InpOverride!L3387)</f>
        <v>0</v>
      </c>
      <c r="M3387" s="347">
        <f>IF(InpOverride!M3387="",F_Inputs!M3387,InpOverride!M3387)</f>
        <v>0</v>
      </c>
    </row>
    <row r="3388" spans="1:13" x14ac:dyDescent="0.35">
      <c r="A3388" t="s">
        <v>161</v>
      </c>
      <c r="B3388" t="s">
        <v>512</v>
      </c>
      <c r="C3388" t="s">
        <v>513</v>
      </c>
      <c r="D3388" t="s">
        <v>170</v>
      </c>
      <c r="E3388" t="s">
        <v>292</v>
      </c>
      <c r="F3388" s="347">
        <f>IF(InpOverride!F3388="",F_Inputs!F3388,InpOverride!F3388)</f>
        <v>0</v>
      </c>
      <c r="G3388" s="347">
        <f>IF(InpOverride!G3388="",F_Inputs!G3388,InpOverride!G3388)</f>
        <v>0</v>
      </c>
      <c r="H3388" s="347">
        <f>IF(InpOverride!H3388="",F_Inputs!H3388,InpOverride!H3388)</f>
        <v>0</v>
      </c>
      <c r="I3388" s="347">
        <f>IF(InpOverride!I3388="",F_Inputs!I3388,InpOverride!I3388)</f>
        <v>0</v>
      </c>
      <c r="J3388" s="347">
        <f>IF(InpOverride!J3388="",F_Inputs!J3388,InpOverride!J3388)</f>
        <v>0</v>
      </c>
      <c r="K3388" s="347">
        <f>IF(InpOverride!K3388="",F_Inputs!K3388,InpOverride!K3388)</f>
        <v>0</v>
      </c>
      <c r="L3388" s="347">
        <f>IF(InpOverride!L3388="",F_Inputs!L3388,InpOverride!L3388)</f>
        <v>0</v>
      </c>
      <c r="M3388" s="347">
        <f>IF(InpOverride!M3388="",F_Inputs!M3388,InpOverride!M3388)</f>
        <v>0</v>
      </c>
    </row>
    <row r="3389" spans="1:13" x14ac:dyDescent="0.35">
      <c r="A3389" t="s">
        <v>161</v>
      </c>
      <c r="B3389" t="s">
        <v>514</v>
      </c>
      <c r="C3389" t="s">
        <v>515</v>
      </c>
      <c r="D3389" t="s">
        <v>170</v>
      </c>
      <c r="E3389" t="s">
        <v>292</v>
      </c>
      <c r="F3389" s="347">
        <f>IF(InpOverride!F3389="",F_Inputs!F3389,InpOverride!F3389)</f>
        <v>0</v>
      </c>
      <c r="G3389" s="347">
        <f>IF(InpOverride!G3389="",F_Inputs!G3389,InpOverride!G3389)</f>
        <v>0</v>
      </c>
      <c r="H3389" s="347">
        <f>IF(InpOverride!H3389="",F_Inputs!H3389,InpOverride!H3389)</f>
        <v>0</v>
      </c>
      <c r="I3389" s="347">
        <f>IF(InpOverride!I3389="",F_Inputs!I3389,InpOverride!I3389)</f>
        <v>0</v>
      </c>
      <c r="J3389" s="347">
        <f>IF(InpOverride!J3389="",F_Inputs!J3389,InpOverride!J3389)</f>
        <v>0</v>
      </c>
      <c r="K3389" s="347">
        <f>IF(InpOverride!K3389="",F_Inputs!K3389,InpOverride!K3389)</f>
        <v>0</v>
      </c>
      <c r="L3389" s="347">
        <f>IF(InpOverride!L3389="",F_Inputs!L3389,InpOverride!L3389)</f>
        <v>0</v>
      </c>
      <c r="M3389" s="347">
        <f>IF(InpOverride!M3389="",F_Inputs!M3389,InpOverride!M3389)</f>
        <v>0</v>
      </c>
    </row>
    <row r="3390" spans="1:13" x14ac:dyDescent="0.35">
      <c r="A3390" t="s">
        <v>161</v>
      </c>
      <c r="B3390" t="s">
        <v>516</v>
      </c>
      <c r="C3390" t="s">
        <v>517</v>
      </c>
      <c r="D3390" t="s">
        <v>170</v>
      </c>
      <c r="E3390" t="s">
        <v>292</v>
      </c>
      <c r="F3390" s="347">
        <f>IF(InpOverride!F3390="",F_Inputs!F3390,InpOverride!F3390)</f>
        <v>0</v>
      </c>
      <c r="G3390" s="347">
        <f>IF(InpOverride!G3390="",F_Inputs!G3390,InpOverride!G3390)</f>
        <v>0</v>
      </c>
      <c r="H3390" s="347">
        <f>IF(InpOverride!H3390="",F_Inputs!H3390,InpOverride!H3390)</f>
        <v>0</v>
      </c>
      <c r="I3390" s="347">
        <f>IF(InpOverride!I3390="",F_Inputs!I3390,InpOverride!I3390)</f>
        <v>0</v>
      </c>
      <c r="J3390" s="347">
        <f>IF(InpOverride!J3390="",F_Inputs!J3390,InpOverride!J3390)</f>
        <v>0</v>
      </c>
      <c r="K3390" s="347">
        <f>IF(InpOverride!K3390="",F_Inputs!K3390,InpOverride!K3390)</f>
        <v>0</v>
      </c>
      <c r="L3390" s="347">
        <f>IF(InpOverride!L3390="",F_Inputs!L3390,InpOverride!L3390)</f>
        <v>0</v>
      </c>
      <c r="M3390" s="347">
        <f>IF(InpOverride!M3390="",F_Inputs!M3390,InpOverride!M3390)</f>
        <v>0</v>
      </c>
    </row>
    <row r="3391" spans="1:13" x14ac:dyDescent="0.35">
      <c r="A3391" t="s">
        <v>161</v>
      </c>
      <c r="B3391" t="s">
        <v>518</v>
      </c>
      <c r="C3391" t="s">
        <v>519</v>
      </c>
      <c r="D3391" t="s">
        <v>170</v>
      </c>
      <c r="E3391" t="s">
        <v>292</v>
      </c>
      <c r="F3391" s="347">
        <f>IF(InpOverride!F3391="",F_Inputs!F3391,InpOverride!F3391)</f>
        <v>0</v>
      </c>
      <c r="G3391" s="347">
        <f>IF(InpOverride!G3391="",F_Inputs!G3391,InpOverride!G3391)</f>
        <v>0</v>
      </c>
      <c r="H3391" s="347">
        <f>IF(InpOverride!H3391="",F_Inputs!H3391,InpOverride!H3391)</f>
        <v>0</v>
      </c>
      <c r="I3391" s="347">
        <f>IF(InpOverride!I3391="",F_Inputs!I3391,InpOverride!I3391)</f>
        <v>0</v>
      </c>
      <c r="J3391" s="347">
        <f>IF(InpOverride!J3391="",F_Inputs!J3391,InpOverride!J3391)</f>
        <v>0</v>
      </c>
      <c r="K3391" s="347">
        <f>IF(InpOverride!K3391="",F_Inputs!K3391,InpOverride!K3391)</f>
        <v>0</v>
      </c>
      <c r="L3391" s="347">
        <f>IF(InpOverride!L3391="",F_Inputs!L3391,InpOverride!L3391)</f>
        <v>0</v>
      </c>
      <c r="M3391" s="347">
        <f>IF(InpOverride!M3391="",F_Inputs!M3391,InpOverride!M3391)</f>
        <v>0</v>
      </c>
    </row>
    <row r="3392" spans="1:13" x14ac:dyDescent="0.35">
      <c r="A3392" t="s">
        <v>161</v>
      </c>
      <c r="B3392" t="s">
        <v>520</v>
      </c>
      <c r="C3392" t="s">
        <v>521</v>
      </c>
      <c r="D3392" t="s">
        <v>170</v>
      </c>
      <c r="E3392" t="s">
        <v>292</v>
      </c>
      <c r="F3392" s="347">
        <f>IF(InpOverride!F3392="",F_Inputs!F3392,InpOverride!F3392)</f>
        <v>0</v>
      </c>
      <c r="G3392" s="347">
        <f>IF(InpOverride!G3392="",F_Inputs!G3392,InpOverride!G3392)</f>
        <v>0</v>
      </c>
      <c r="H3392" s="347">
        <f>IF(InpOverride!H3392="",F_Inputs!H3392,InpOverride!H3392)</f>
        <v>0</v>
      </c>
      <c r="I3392" s="347">
        <f>IF(InpOverride!I3392="",F_Inputs!I3392,InpOverride!I3392)</f>
        <v>0</v>
      </c>
      <c r="J3392" s="347">
        <f>IF(InpOverride!J3392="",F_Inputs!J3392,InpOverride!J3392)</f>
        <v>0</v>
      </c>
      <c r="K3392" s="347">
        <f>IF(InpOverride!K3392="",F_Inputs!K3392,InpOverride!K3392)</f>
        <v>0</v>
      </c>
      <c r="L3392" s="347">
        <f>IF(InpOverride!L3392="",F_Inputs!L3392,InpOverride!L3392)</f>
        <v>0</v>
      </c>
      <c r="M3392" s="347">
        <f>IF(InpOverride!M3392="",F_Inputs!M3392,InpOverride!M3392)</f>
        <v>0</v>
      </c>
    </row>
    <row r="3393" spans="1:13" x14ac:dyDescent="0.35">
      <c r="A3393" t="s">
        <v>161</v>
      </c>
      <c r="B3393" t="s">
        <v>522</v>
      </c>
      <c r="C3393" t="s">
        <v>523</v>
      </c>
      <c r="D3393" t="s">
        <v>170</v>
      </c>
      <c r="E3393" t="s">
        <v>292</v>
      </c>
      <c r="F3393" s="347">
        <f>IF(InpOverride!F3393="",F_Inputs!F3393,InpOverride!F3393)</f>
        <v>0</v>
      </c>
      <c r="G3393" s="347">
        <f>IF(InpOverride!G3393="",F_Inputs!G3393,InpOverride!G3393)</f>
        <v>0</v>
      </c>
      <c r="H3393" s="347">
        <f>IF(InpOverride!H3393="",F_Inputs!H3393,InpOverride!H3393)</f>
        <v>0</v>
      </c>
      <c r="I3393" s="347">
        <f>IF(InpOverride!I3393="",F_Inputs!I3393,InpOverride!I3393)</f>
        <v>0</v>
      </c>
      <c r="J3393" s="347">
        <f>IF(InpOverride!J3393="",F_Inputs!J3393,InpOverride!J3393)</f>
        <v>0</v>
      </c>
      <c r="K3393" s="347">
        <f>IF(InpOverride!K3393="",F_Inputs!K3393,InpOverride!K3393)</f>
        <v>0</v>
      </c>
      <c r="L3393" s="347">
        <f>IF(InpOverride!L3393="",F_Inputs!L3393,InpOverride!L3393)</f>
        <v>0</v>
      </c>
      <c r="M3393" s="347">
        <f>IF(InpOverride!M3393="",F_Inputs!M3393,InpOverride!M3393)</f>
        <v>0</v>
      </c>
    </row>
    <row r="3394" spans="1:13" x14ac:dyDescent="0.35">
      <c r="A3394" t="s">
        <v>161</v>
      </c>
      <c r="B3394" t="s">
        <v>524</v>
      </c>
      <c r="C3394" t="s">
        <v>525</v>
      </c>
      <c r="D3394" t="s">
        <v>170</v>
      </c>
      <c r="E3394" t="s">
        <v>292</v>
      </c>
      <c r="F3394" s="347">
        <f>IF(InpOverride!F3394="",F_Inputs!F3394,InpOverride!F3394)</f>
        <v>0</v>
      </c>
      <c r="G3394" s="347">
        <f>IF(InpOverride!G3394="",F_Inputs!G3394,InpOverride!G3394)</f>
        <v>0</v>
      </c>
      <c r="H3394" s="347">
        <f>IF(InpOverride!H3394="",F_Inputs!H3394,InpOverride!H3394)</f>
        <v>0</v>
      </c>
      <c r="I3394" s="347">
        <f>IF(InpOverride!I3394="",F_Inputs!I3394,InpOverride!I3394)</f>
        <v>0</v>
      </c>
      <c r="J3394" s="347">
        <f>IF(InpOverride!J3394="",F_Inputs!J3394,InpOverride!J3394)</f>
        <v>0</v>
      </c>
      <c r="K3394" s="347">
        <f>IF(InpOverride!K3394="",F_Inputs!K3394,InpOverride!K3394)</f>
        <v>0</v>
      </c>
      <c r="L3394" s="347">
        <f>IF(InpOverride!L3394="",F_Inputs!L3394,InpOverride!L3394)</f>
        <v>0</v>
      </c>
      <c r="M3394" s="347">
        <f>IF(InpOverride!M3394="",F_Inputs!M3394,InpOverride!M3394)</f>
        <v>0</v>
      </c>
    </row>
    <row r="3395" spans="1:13" x14ac:dyDescent="0.35">
      <c r="A3395" t="s">
        <v>161</v>
      </c>
      <c r="B3395" t="s">
        <v>526</v>
      </c>
      <c r="C3395" t="s">
        <v>527</v>
      </c>
      <c r="D3395" t="s">
        <v>170</v>
      </c>
      <c r="E3395" t="s">
        <v>292</v>
      </c>
      <c r="F3395" s="347">
        <f>IF(InpOverride!F3395="",F_Inputs!F3395,InpOverride!F3395)</f>
        <v>0</v>
      </c>
      <c r="G3395" s="347">
        <f>IF(InpOverride!G3395="",F_Inputs!G3395,InpOverride!G3395)</f>
        <v>0</v>
      </c>
      <c r="H3395" s="347">
        <f>IF(InpOverride!H3395="",F_Inputs!H3395,InpOverride!H3395)</f>
        <v>0</v>
      </c>
      <c r="I3395" s="347">
        <f>IF(InpOverride!I3395="",F_Inputs!I3395,InpOverride!I3395)</f>
        <v>0</v>
      </c>
      <c r="J3395" s="347">
        <f>IF(InpOverride!J3395="",F_Inputs!J3395,InpOverride!J3395)</f>
        <v>0</v>
      </c>
      <c r="K3395" s="347">
        <f>IF(InpOverride!K3395="",F_Inputs!K3395,InpOverride!K3395)</f>
        <v>0</v>
      </c>
      <c r="L3395" s="347">
        <f>IF(InpOverride!L3395="",F_Inputs!L3395,InpOverride!L3395)</f>
        <v>0</v>
      </c>
      <c r="M3395" s="347">
        <f>IF(InpOverride!M3395="",F_Inputs!M3395,InpOverride!M3395)</f>
        <v>0</v>
      </c>
    </row>
    <row r="3396" spans="1:13" x14ac:dyDescent="0.35">
      <c r="A3396" t="s">
        <v>161</v>
      </c>
      <c r="B3396" t="s">
        <v>528</v>
      </c>
      <c r="C3396" t="s">
        <v>529</v>
      </c>
      <c r="D3396" t="s">
        <v>170</v>
      </c>
      <c r="E3396" t="s">
        <v>292</v>
      </c>
      <c r="F3396" s="347">
        <f>IF(InpOverride!F3396="",F_Inputs!F3396,InpOverride!F3396)</f>
        <v>0</v>
      </c>
      <c r="G3396" s="347">
        <f>IF(InpOverride!G3396="",F_Inputs!G3396,InpOverride!G3396)</f>
        <v>0</v>
      </c>
      <c r="H3396" s="347">
        <f>IF(InpOverride!H3396="",F_Inputs!H3396,InpOverride!H3396)</f>
        <v>0</v>
      </c>
      <c r="I3396" s="347">
        <f>IF(InpOverride!I3396="",F_Inputs!I3396,InpOverride!I3396)</f>
        <v>0</v>
      </c>
      <c r="J3396" s="347">
        <f>IF(InpOverride!J3396="",F_Inputs!J3396,InpOverride!J3396)</f>
        <v>0</v>
      </c>
      <c r="K3396" s="347">
        <f>IF(InpOverride!K3396="",F_Inputs!K3396,InpOverride!K3396)</f>
        <v>0</v>
      </c>
      <c r="L3396" s="347">
        <f>IF(InpOverride!L3396="",F_Inputs!L3396,InpOverride!L3396)</f>
        <v>0</v>
      </c>
      <c r="M3396" s="347">
        <f>IF(InpOverride!M3396="",F_Inputs!M3396,InpOverride!M3396)</f>
        <v>0</v>
      </c>
    </row>
    <row r="3397" spans="1:13" x14ac:dyDescent="0.35">
      <c r="A3397" t="s">
        <v>161</v>
      </c>
      <c r="B3397" t="s">
        <v>530</v>
      </c>
      <c r="C3397" t="s">
        <v>531</v>
      </c>
      <c r="D3397" t="s">
        <v>170</v>
      </c>
      <c r="E3397" t="s">
        <v>292</v>
      </c>
      <c r="F3397" s="347">
        <f>IF(InpOverride!F3397="",F_Inputs!F3397,InpOverride!F3397)</f>
        <v>0</v>
      </c>
      <c r="G3397" s="347">
        <f>IF(InpOverride!G3397="",F_Inputs!G3397,InpOverride!G3397)</f>
        <v>0</v>
      </c>
      <c r="H3397" s="347">
        <f>IF(InpOverride!H3397="",F_Inputs!H3397,InpOverride!H3397)</f>
        <v>0</v>
      </c>
      <c r="I3397" s="347">
        <f>IF(InpOverride!I3397="",F_Inputs!I3397,InpOverride!I3397)</f>
        <v>0</v>
      </c>
      <c r="J3397" s="347">
        <f>IF(InpOverride!J3397="",F_Inputs!J3397,InpOverride!J3397)</f>
        <v>0</v>
      </c>
      <c r="K3397" s="347">
        <f>IF(InpOverride!K3397="",F_Inputs!K3397,InpOverride!K3397)</f>
        <v>0</v>
      </c>
      <c r="L3397" s="347">
        <f>IF(InpOverride!L3397="",F_Inputs!L3397,InpOverride!L3397)</f>
        <v>0</v>
      </c>
      <c r="M3397" s="347">
        <f>IF(InpOverride!M3397="",F_Inputs!M3397,InpOverride!M3397)</f>
        <v>0</v>
      </c>
    </row>
    <row r="3398" spans="1:13" x14ac:dyDescent="0.35">
      <c r="A3398" t="s">
        <v>161</v>
      </c>
      <c r="B3398" t="s">
        <v>532</v>
      </c>
      <c r="C3398" t="s">
        <v>533</v>
      </c>
      <c r="D3398" t="s">
        <v>170</v>
      </c>
      <c r="E3398" t="s">
        <v>292</v>
      </c>
      <c r="F3398" s="347">
        <f>IF(InpOverride!F3398="",F_Inputs!F3398,InpOverride!F3398)</f>
        <v>0</v>
      </c>
      <c r="G3398" s="347">
        <f>IF(InpOverride!G3398="",F_Inputs!G3398,InpOverride!G3398)</f>
        <v>0</v>
      </c>
      <c r="H3398" s="347">
        <f>IF(InpOverride!H3398="",F_Inputs!H3398,InpOverride!H3398)</f>
        <v>0</v>
      </c>
      <c r="I3398" s="347">
        <f>IF(InpOverride!I3398="",F_Inputs!I3398,InpOverride!I3398)</f>
        <v>0</v>
      </c>
      <c r="J3398" s="347">
        <f>IF(InpOverride!J3398="",F_Inputs!J3398,InpOverride!J3398)</f>
        <v>0</v>
      </c>
      <c r="K3398" s="347">
        <f>IF(InpOverride!K3398="",F_Inputs!K3398,InpOverride!K3398)</f>
        <v>0</v>
      </c>
      <c r="L3398" s="347">
        <f>IF(InpOverride!L3398="",F_Inputs!L3398,InpOverride!L3398)</f>
        <v>0</v>
      </c>
      <c r="M3398" s="347">
        <f>IF(InpOverride!M3398="",F_Inputs!M3398,InpOverride!M3398)</f>
        <v>0</v>
      </c>
    </row>
    <row r="3399" spans="1:13" x14ac:dyDescent="0.35">
      <c r="A3399" t="s">
        <v>161</v>
      </c>
      <c r="B3399" t="s">
        <v>534</v>
      </c>
      <c r="C3399" t="s">
        <v>535</v>
      </c>
      <c r="D3399" t="s">
        <v>170</v>
      </c>
      <c r="E3399" t="s">
        <v>292</v>
      </c>
      <c r="F3399" s="347">
        <f>IF(InpOverride!F3399="",F_Inputs!F3399,InpOverride!F3399)</f>
        <v>0</v>
      </c>
      <c r="G3399" s="347">
        <f>IF(InpOverride!G3399="",F_Inputs!G3399,InpOverride!G3399)</f>
        <v>0</v>
      </c>
      <c r="H3399" s="347">
        <f>IF(InpOverride!H3399="",F_Inputs!H3399,InpOverride!H3399)</f>
        <v>0</v>
      </c>
      <c r="I3399" s="347">
        <f>IF(InpOverride!I3399="",F_Inputs!I3399,InpOverride!I3399)</f>
        <v>0</v>
      </c>
      <c r="J3399" s="347">
        <f>IF(InpOverride!J3399="",F_Inputs!J3399,InpOverride!J3399)</f>
        <v>0</v>
      </c>
      <c r="K3399" s="347">
        <f>IF(InpOverride!K3399="",F_Inputs!K3399,InpOverride!K3399)</f>
        <v>0</v>
      </c>
      <c r="L3399" s="347">
        <f>IF(InpOverride!L3399="",F_Inputs!L3399,InpOverride!L3399)</f>
        <v>0</v>
      </c>
      <c r="M3399" s="347">
        <f>IF(InpOverride!M3399="",F_Inputs!M3399,InpOverride!M3399)</f>
        <v>0</v>
      </c>
    </row>
    <row r="3400" spans="1:13" x14ac:dyDescent="0.35">
      <c r="A3400" t="s">
        <v>161</v>
      </c>
      <c r="B3400" t="s">
        <v>536</v>
      </c>
      <c r="C3400" t="s">
        <v>537</v>
      </c>
      <c r="D3400" t="s">
        <v>170</v>
      </c>
      <c r="E3400" t="s">
        <v>292</v>
      </c>
      <c r="F3400" s="347">
        <f>IF(InpOverride!F3400="",F_Inputs!F3400,InpOverride!F3400)</f>
        <v>0</v>
      </c>
      <c r="G3400" s="347">
        <f>IF(InpOverride!G3400="",F_Inputs!G3400,InpOverride!G3400)</f>
        <v>0</v>
      </c>
      <c r="H3400" s="347">
        <f>IF(InpOverride!H3400="",F_Inputs!H3400,InpOverride!H3400)</f>
        <v>0</v>
      </c>
      <c r="I3400" s="347">
        <f>IF(InpOverride!I3400="",F_Inputs!I3400,InpOverride!I3400)</f>
        <v>0</v>
      </c>
      <c r="J3400" s="347">
        <f>IF(InpOverride!J3400="",F_Inputs!J3400,InpOverride!J3400)</f>
        <v>0</v>
      </c>
      <c r="K3400" s="347">
        <f>IF(InpOverride!K3400="",F_Inputs!K3400,InpOverride!K3400)</f>
        <v>0</v>
      </c>
      <c r="L3400" s="347">
        <f>IF(InpOverride!L3400="",F_Inputs!L3400,InpOverride!L3400)</f>
        <v>0</v>
      </c>
      <c r="M3400" s="347">
        <f>IF(InpOverride!M3400="",F_Inputs!M3400,InpOverride!M3400)</f>
        <v>0</v>
      </c>
    </row>
    <row r="3401" spans="1:13" x14ac:dyDescent="0.35">
      <c r="A3401" t="s">
        <v>161</v>
      </c>
      <c r="B3401" t="s">
        <v>538</v>
      </c>
      <c r="C3401" t="s">
        <v>539</v>
      </c>
      <c r="D3401" t="s">
        <v>170</v>
      </c>
      <c r="E3401" t="s">
        <v>292</v>
      </c>
      <c r="F3401" s="347">
        <f>IF(InpOverride!F3401="",F_Inputs!F3401,InpOverride!F3401)</f>
        <v>0</v>
      </c>
      <c r="G3401" s="347">
        <f>IF(InpOverride!G3401="",F_Inputs!G3401,InpOverride!G3401)</f>
        <v>0</v>
      </c>
      <c r="H3401" s="347">
        <f>IF(InpOverride!H3401="",F_Inputs!H3401,InpOverride!H3401)</f>
        <v>0</v>
      </c>
      <c r="I3401" s="347">
        <f>IF(InpOverride!I3401="",F_Inputs!I3401,InpOverride!I3401)</f>
        <v>0</v>
      </c>
      <c r="J3401" s="347">
        <f>IF(InpOverride!J3401="",F_Inputs!J3401,InpOverride!J3401)</f>
        <v>0</v>
      </c>
      <c r="K3401" s="347">
        <f>IF(InpOverride!K3401="",F_Inputs!K3401,InpOverride!K3401)</f>
        <v>0</v>
      </c>
      <c r="L3401" s="347">
        <f>IF(InpOverride!L3401="",F_Inputs!L3401,InpOverride!L3401)</f>
        <v>0</v>
      </c>
      <c r="M3401" s="347">
        <f>IF(InpOverride!M3401="",F_Inputs!M3401,InpOverride!M3401)</f>
        <v>0</v>
      </c>
    </row>
    <row r="3402" spans="1:13" x14ac:dyDescent="0.35">
      <c r="A3402" t="s">
        <v>161</v>
      </c>
      <c r="B3402" t="s">
        <v>540</v>
      </c>
      <c r="C3402" t="s">
        <v>541</v>
      </c>
      <c r="D3402" t="s">
        <v>170</v>
      </c>
      <c r="E3402" t="s">
        <v>292</v>
      </c>
      <c r="F3402" s="347">
        <f>IF(InpOverride!F3402="",F_Inputs!F3402,InpOverride!F3402)</f>
        <v>0</v>
      </c>
      <c r="G3402" s="347">
        <f>IF(InpOverride!G3402="",F_Inputs!G3402,InpOverride!G3402)</f>
        <v>0</v>
      </c>
      <c r="H3402" s="347">
        <f>IF(InpOverride!H3402="",F_Inputs!H3402,InpOverride!H3402)</f>
        <v>0</v>
      </c>
      <c r="I3402" s="347">
        <f>IF(InpOverride!I3402="",F_Inputs!I3402,InpOverride!I3402)</f>
        <v>0</v>
      </c>
      <c r="J3402" s="347">
        <f>IF(InpOverride!J3402="",F_Inputs!J3402,InpOverride!J3402)</f>
        <v>0</v>
      </c>
      <c r="K3402" s="347">
        <f>IF(InpOverride!K3402="",F_Inputs!K3402,InpOverride!K3402)</f>
        <v>0</v>
      </c>
      <c r="L3402" s="347">
        <f>IF(InpOverride!L3402="",F_Inputs!L3402,InpOverride!L3402)</f>
        <v>0</v>
      </c>
      <c r="M3402" s="347">
        <f>IF(InpOverride!M3402="",F_Inputs!M3402,InpOverride!M3402)</f>
        <v>0</v>
      </c>
    </row>
    <row r="3403" spans="1:13" x14ac:dyDescent="0.35">
      <c r="A3403" t="s">
        <v>161</v>
      </c>
      <c r="B3403" t="s">
        <v>542</v>
      </c>
      <c r="C3403" t="s">
        <v>543</v>
      </c>
      <c r="D3403" t="s">
        <v>170</v>
      </c>
      <c r="E3403" t="s">
        <v>292</v>
      </c>
      <c r="F3403" s="347">
        <f>IF(InpOverride!F3403="",F_Inputs!F3403,InpOverride!F3403)</f>
        <v>0</v>
      </c>
      <c r="G3403" s="347">
        <f>IF(InpOverride!G3403="",F_Inputs!G3403,InpOverride!G3403)</f>
        <v>0</v>
      </c>
      <c r="H3403" s="347">
        <f>IF(InpOverride!H3403="",F_Inputs!H3403,InpOverride!H3403)</f>
        <v>0</v>
      </c>
      <c r="I3403" s="347">
        <f>IF(InpOverride!I3403="",F_Inputs!I3403,InpOverride!I3403)</f>
        <v>0</v>
      </c>
      <c r="J3403" s="347">
        <f>IF(InpOverride!J3403="",F_Inputs!J3403,InpOverride!J3403)</f>
        <v>0</v>
      </c>
      <c r="K3403" s="347">
        <f>IF(InpOverride!K3403="",F_Inputs!K3403,InpOverride!K3403)</f>
        <v>0</v>
      </c>
      <c r="L3403" s="347">
        <f>IF(InpOverride!L3403="",F_Inputs!L3403,InpOverride!L3403)</f>
        <v>0</v>
      </c>
      <c r="M3403" s="347">
        <f>IF(InpOverride!M3403="",F_Inputs!M3403,InpOverride!M3403)</f>
        <v>0</v>
      </c>
    </row>
    <row r="3404" spans="1:13" x14ac:dyDescent="0.35">
      <c r="A3404" t="s">
        <v>161</v>
      </c>
      <c r="B3404" t="s">
        <v>544</v>
      </c>
      <c r="C3404" t="s">
        <v>545</v>
      </c>
      <c r="D3404" t="s">
        <v>170</v>
      </c>
      <c r="E3404" t="s">
        <v>292</v>
      </c>
      <c r="F3404" s="347">
        <f>IF(InpOverride!F3404="",F_Inputs!F3404,InpOverride!F3404)</f>
        <v>0</v>
      </c>
      <c r="G3404" s="347">
        <f>IF(InpOverride!G3404="",F_Inputs!G3404,InpOverride!G3404)</f>
        <v>0</v>
      </c>
      <c r="H3404" s="347">
        <f>IF(InpOverride!H3404="",F_Inputs!H3404,InpOverride!H3404)</f>
        <v>0</v>
      </c>
      <c r="I3404" s="347">
        <f>IF(InpOverride!I3404="",F_Inputs!I3404,InpOverride!I3404)</f>
        <v>0</v>
      </c>
      <c r="J3404" s="347">
        <f>IF(InpOverride!J3404="",F_Inputs!J3404,InpOverride!J3404)</f>
        <v>0</v>
      </c>
      <c r="K3404" s="347">
        <f>IF(InpOverride!K3404="",F_Inputs!K3404,InpOverride!K3404)</f>
        <v>0</v>
      </c>
      <c r="L3404" s="347">
        <f>IF(InpOverride!L3404="",F_Inputs!L3404,InpOverride!L3404)</f>
        <v>0</v>
      </c>
      <c r="M3404" s="347">
        <f>IF(InpOverride!M3404="",F_Inputs!M3404,InpOverride!M3404)</f>
        <v>0</v>
      </c>
    </row>
    <row r="3405" spans="1:13" x14ac:dyDescent="0.35">
      <c r="A3405" t="s">
        <v>161</v>
      </c>
      <c r="B3405" t="s">
        <v>546</v>
      </c>
      <c r="C3405" t="s">
        <v>547</v>
      </c>
      <c r="D3405" t="s">
        <v>170</v>
      </c>
      <c r="E3405" t="s">
        <v>292</v>
      </c>
      <c r="F3405" s="347">
        <f>IF(InpOverride!F3405="",F_Inputs!F3405,InpOverride!F3405)</f>
        <v>0</v>
      </c>
      <c r="G3405" s="347">
        <f>IF(InpOverride!G3405="",F_Inputs!G3405,InpOverride!G3405)</f>
        <v>0</v>
      </c>
      <c r="H3405" s="347">
        <f>IF(InpOverride!H3405="",F_Inputs!H3405,InpOverride!H3405)</f>
        <v>0</v>
      </c>
      <c r="I3405" s="347">
        <f>IF(InpOverride!I3405="",F_Inputs!I3405,InpOverride!I3405)</f>
        <v>0</v>
      </c>
      <c r="J3405" s="347">
        <f>IF(InpOverride!J3405="",F_Inputs!J3405,InpOverride!J3405)</f>
        <v>0</v>
      </c>
      <c r="K3405" s="347">
        <f>IF(InpOverride!K3405="",F_Inputs!K3405,InpOverride!K3405)</f>
        <v>0</v>
      </c>
      <c r="L3405" s="347">
        <f>IF(InpOverride!L3405="",F_Inputs!L3405,InpOverride!L3405)</f>
        <v>0</v>
      </c>
      <c r="M3405" s="347">
        <f>IF(InpOverride!M3405="",F_Inputs!M3405,InpOverride!M3405)</f>
        <v>0</v>
      </c>
    </row>
    <row r="3406" spans="1:13" x14ac:dyDescent="0.35">
      <c r="A3406" t="s">
        <v>161</v>
      </c>
      <c r="B3406" t="s">
        <v>548</v>
      </c>
      <c r="C3406" t="s">
        <v>549</v>
      </c>
      <c r="D3406" t="s">
        <v>170</v>
      </c>
      <c r="E3406" t="s">
        <v>292</v>
      </c>
      <c r="F3406" s="347">
        <f>IF(InpOverride!F3406="",F_Inputs!F3406,InpOverride!F3406)</f>
        <v>0</v>
      </c>
      <c r="G3406" s="347">
        <f>IF(InpOverride!G3406="",F_Inputs!G3406,InpOverride!G3406)</f>
        <v>0</v>
      </c>
      <c r="H3406" s="347">
        <f>IF(InpOverride!H3406="",F_Inputs!H3406,InpOverride!H3406)</f>
        <v>0</v>
      </c>
      <c r="I3406" s="347">
        <f>IF(InpOverride!I3406="",F_Inputs!I3406,InpOverride!I3406)</f>
        <v>0</v>
      </c>
      <c r="J3406" s="347">
        <f>IF(InpOverride!J3406="",F_Inputs!J3406,InpOverride!J3406)</f>
        <v>0</v>
      </c>
      <c r="K3406" s="347">
        <f>IF(InpOverride!K3406="",F_Inputs!K3406,InpOverride!K3406)</f>
        <v>0</v>
      </c>
      <c r="L3406" s="347">
        <f>IF(InpOverride!L3406="",F_Inputs!L3406,InpOverride!L3406)</f>
        <v>0</v>
      </c>
      <c r="M3406" s="347">
        <f>IF(InpOverride!M3406="",F_Inputs!M3406,InpOverride!M3406)</f>
        <v>0</v>
      </c>
    </row>
    <row r="3407" spans="1:13" x14ac:dyDescent="0.35">
      <c r="A3407" t="s">
        <v>161</v>
      </c>
      <c r="B3407" t="s">
        <v>550</v>
      </c>
      <c r="C3407" t="s">
        <v>551</v>
      </c>
      <c r="D3407" t="s">
        <v>170</v>
      </c>
      <c r="E3407" t="s">
        <v>292</v>
      </c>
      <c r="F3407" s="347">
        <f>IF(InpOverride!F3407="",F_Inputs!F3407,InpOverride!F3407)</f>
        <v>0</v>
      </c>
      <c r="G3407" s="347">
        <f>IF(InpOverride!G3407="",F_Inputs!G3407,InpOverride!G3407)</f>
        <v>0</v>
      </c>
      <c r="H3407" s="347">
        <f>IF(InpOverride!H3407="",F_Inputs!H3407,InpOverride!H3407)</f>
        <v>0</v>
      </c>
      <c r="I3407" s="347">
        <f>IF(InpOverride!I3407="",F_Inputs!I3407,InpOverride!I3407)</f>
        <v>0</v>
      </c>
      <c r="J3407" s="347">
        <f>IF(InpOverride!J3407="",F_Inputs!J3407,InpOverride!J3407)</f>
        <v>0</v>
      </c>
      <c r="K3407" s="347">
        <f>IF(InpOverride!K3407="",F_Inputs!K3407,InpOverride!K3407)</f>
        <v>0</v>
      </c>
      <c r="L3407" s="347">
        <f>IF(InpOverride!L3407="",F_Inputs!L3407,InpOverride!L3407)</f>
        <v>0</v>
      </c>
      <c r="M3407" s="347">
        <f>IF(InpOverride!M3407="",F_Inputs!M3407,InpOverride!M3407)</f>
        <v>0</v>
      </c>
    </row>
    <row r="3408" spans="1:13" x14ac:dyDescent="0.35">
      <c r="A3408" t="s">
        <v>161</v>
      </c>
      <c r="B3408" t="s">
        <v>552</v>
      </c>
      <c r="C3408" t="s">
        <v>553</v>
      </c>
      <c r="D3408" t="s">
        <v>170</v>
      </c>
      <c r="E3408" t="s">
        <v>292</v>
      </c>
      <c r="F3408" s="347">
        <f>IF(InpOverride!F3408="",F_Inputs!F3408,InpOverride!F3408)</f>
        <v>0</v>
      </c>
      <c r="G3408" s="347">
        <f>IF(InpOverride!G3408="",F_Inputs!G3408,InpOverride!G3408)</f>
        <v>0</v>
      </c>
      <c r="H3408" s="347">
        <f>IF(InpOverride!H3408="",F_Inputs!H3408,InpOverride!H3408)</f>
        <v>0</v>
      </c>
      <c r="I3408" s="347">
        <f>IF(InpOverride!I3408="",F_Inputs!I3408,InpOverride!I3408)</f>
        <v>0</v>
      </c>
      <c r="J3408" s="347">
        <f>IF(InpOverride!J3408="",F_Inputs!J3408,InpOverride!J3408)</f>
        <v>0</v>
      </c>
      <c r="K3408" s="347">
        <f>IF(InpOverride!K3408="",F_Inputs!K3408,InpOverride!K3408)</f>
        <v>0</v>
      </c>
      <c r="L3408" s="347">
        <f>IF(InpOverride!L3408="",F_Inputs!L3408,InpOverride!L3408)</f>
        <v>0</v>
      </c>
      <c r="M3408" s="347">
        <f>IF(InpOverride!M3408="",F_Inputs!M3408,InpOverride!M3408)</f>
        <v>0</v>
      </c>
    </row>
    <row r="3409" spans="1:13" x14ac:dyDescent="0.35">
      <c r="A3409" t="s">
        <v>161</v>
      </c>
      <c r="B3409" t="s">
        <v>554</v>
      </c>
      <c r="C3409" t="s">
        <v>555</v>
      </c>
      <c r="D3409" t="s">
        <v>170</v>
      </c>
      <c r="E3409" t="s">
        <v>292</v>
      </c>
      <c r="F3409" s="347">
        <f>IF(InpOverride!F3409="",F_Inputs!F3409,InpOverride!F3409)</f>
        <v>0</v>
      </c>
      <c r="G3409" s="347">
        <f>IF(InpOverride!G3409="",F_Inputs!G3409,InpOverride!G3409)</f>
        <v>0</v>
      </c>
      <c r="H3409" s="347">
        <f>IF(InpOverride!H3409="",F_Inputs!H3409,InpOverride!H3409)</f>
        <v>0</v>
      </c>
      <c r="I3409" s="347">
        <f>IF(InpOverride!I3409="",F_Inputs!I3409,InpOverride!I3409)</f>
        <v>0</v>
      </c>
      <c r="J3409" s="347">
        <f>IF(InpOverride!J3409="",F_Inputs!J3409,InpOverride!J3409)</f>
        <v>0</v>
      </c>
      <c r="K3409" s="347">
        <f>IF(InpOverride!K3409="",F_Inputs!K3409,InpOverride!K3409)</f>
        <v>0</v>
      </c>
      <c r="L3409" s="347">
        <f>IF(InpOverride!L3409="",F_Inputs!L3409,InpOverride!L3409)</f>
        <v>0</v>
      </c>
      <c r="M3409" s="347">
        <f>IF(InpOverride!M3409="",F_Inputs!M3409,InpOverride!M3409)</f>
        <v>0</v>
      </c>
    </row>
    <row r="3410" spans="1:13" x14ac:dyDescent="0.35">
      <c r="A3410" t="s">
        <v>161</v>
      </c>
      <c r="B3410" t="s">
        <v>556</v>
      </c>
      <c r="C3410" t="s">
        <v>557</v>
      </c>
      <c r="D3410" t="s">
        <v>170</v>
      </c>
      <c r="E3410" t="s">
        <v>292</v>
      </c>
      <c r="F3410" s="347">
        <f>IF(InpOverride!F3410="",F_Inputs!F3410,InpOverride!F3410)</f>
        <v>0</v>
      </c>
      <c r="G3410" s="347">
        <f>IF(InpOverride!G3410="",F_Inputs!G3410,InpOverride!G3410)</f>
        <v>0</v>
      </c>
      <c r="H3410" s="347">
        <f>IF(InpOverride!H3410="",F_Inputs!H3410,InpOverride!H3410)</f>
        <v>0</v>
      </c>
      <c r="I3410" s="347">
        <f>IF(InpOverride!I3410="",F_Inputs!I3410,InpOverride!I3410)</f>
        <v>0</v>
      </c>
      <c r="J3410" s="347">
        <f>IF(InpOverride!J3410="",F_Inputs!J3410,InpOverride!J3410)</f>
        <v>0</v>
      </c>
      <c r="K3410" s="347">
        <f>IF(InpOverride!K3410="",F_Inputs!K3410,InpOverride!K3410)</f>
        <v>0</v>
      </c>
      <c r="L3410" s="347">
        <f>IF(InpOverride!L3410="",F_Inputs!L3410,InpOverride!L3410)</f>
        <v>0</v>
      </c>
      <c r="M3410" s="347">
        <f>IF(InpOverride!M3410="",F_Inputs!M3410,InpOverride!M3410)</f>
        <v>0</v>
      </c>
    </row>
    <row r="3411" spans="1:13" x14ac:dyDescent="0.35">
      <c r="A3411" t="s">
        <v>161</v>
      </c>
      <c r="B3411" t="s">
        <v>558</v>
      </c>
      <c r="C3411" t="s">
        <v>559</v>
      </c>
      <c r="D3411" t="s">
        <v>170</v>
      </c>
      <c r="E3411" t="s">
        <v>292</v>
      </c>
      <c r="F3411" s="347">
        <f>IF(InpOverride!F3411="",F_Inputs!F3411,InpOverride!F3411)</f>
        <v>0</v>
      </c>
      <c r="G3411" s="347">
        <f>IF(InpOverride!G3411="",F_Inputs!G3411,InpOverride!G3411)</f>
        <v>0</v>
      </c>
      <c r="H3411" s="347">
        <f>IF(InpOverride!H3411="",F_Inputs!H3411,InpOverride!H3411)</f>
        <v>0</v>
      </c>
      <c r="I3411" s="347">
        <f>IF(InpOverride!I3411="",F_Inputs!I3411,InpOverride!I3411)</f>
        <v>0</v>
      </c>
      <c r="J3411" s="347">
        <f>IF(InpOverride!J3411="",F_Inputs!J3411,InpOverride!J3411)</f>
        <v>0</v>
      </c>
      <c r="K3411" s="347">
        <f>IF(InpOverride!K3411="",F_Inputs!K3411,InpOverride!K3411)</f>
        <v>0</v>
      </c>
      <c r="L3411" s="347">
        <f>IF(InpOverride!L3411="",F_Inputs!L3411,InpOverride!L3411)</f>
        <v>0</v>
      </c>
      <c r="M3411" s="347">
        <f>IF(InpOverride!M3411="",F_Inputs!M3411,InpOverride!M3411)</f>
        <v>0</v>
      </c>
    </row>
    <row r="3412" spans="1:13" x14ac:dyDescent="0.35">
      <c r="A3412" t="s">
        <v>161</v>
      </c>
      <c r="B3412" t="s">
        <v>560</v>
      </c>
      <c r="C3412" t="s">
        <v>561</v>
      </c>
      <c r="D3412" t="s">
        <v>170</v>
      </c>
      <c r="E3412" t="s">
        <v>292</v>
      </c>
      <c r="F3412" s="347">
        <f>IF(InpOverride!F3412="",F_Inputs!F3412,InpOverride!F3412)</f>
        <v>0</v>
      </c>
      <c r="G3412" s="347">
        <f>IF(InpOverride!G3412="",F_Inputs!G3412,InpOverride!G3412)</f>
        <v>0</v>
      </c>
      <c r="H3412" s="347">
        <f>IF(InpOverride!H3412="",F_Inputs!H3412,InpOverride!H3412)</f>
        <v>0</v>
      </c>
      <c r="I3412" s="347">
        <f>IF(InpOverride!I3412="",F_Inputs!I3412,InpOverride!I3412)</f>
        <v>0</v>
      </c>
      <c r="J3412" s="347">
        <f>IF(InpOverride!J3412="",F_Inputs!J3412,InpOverride!J3412)</f>
        <v>0</v>
      </c>
      <c r="K3412" s="347">
        <f>IF(InpOverride!K3412="",F_Inputs!K3412,InpOverride!K3412)</f>
        <v>0</v>
      </c>
      <c r="L3412" s="347">
        <f>IF(InpOverride!L3412="",F_Inputs!L3412,InpOverride!L3412)</f>
        <v>0</v>
      </c>
      <c r="M3412" s="347">
        <f>IF(InpOverride!M3412="",F_Inputs!M3412,InpOverride!M3412)</f>
        <v>0</v>
      </c>
    </row>
    <row r="3413" spans="1:13" x14ac:dyDescent="0.35">
      <c r="A3413" t="s">
        <v>161</v>
      </c>
      <c r="B3413" t="s">
        <v>562</v>
      </c>
      <c r="C3413" t="s">
        <v>563</v>
      </c>
      <c r="D3413" t="s">
        <v>170</v>
      </c>
      <c r="E3413" t="s">
        <v>292</v>
      </c>
      <c r="F3413" s="347">
        <f>IF(InpOverride!F3413="",F_Inputs!F3413,InpOverride!F3413)</f>
        <v>0</v>
      </c>
      <c r="G3413" s="347">
        <f>IF(InpOverride!G3413="",F_Inputs!G3413,InpOverride!G3413)</f>
        <v>0</v>
      </c>
      <c r="H3413" s="347">
        <f>IF(InpOverride!H3413="",F_Inputs!H3413,InpOverride!H3413)</f>
        <v>0</v>
      </c>
      <c r="I3413" s="347">
        <f>IF(InpOverride!I3413="",F_Inputs!I3413,InpOverride!I3413)</f>
        <v>0</v>
      </c>
      <c r="J3413" s="347">
        <f>IF(InpOverride!J3413="",F_Inputs!J3413,InpOverride!J3413)</f>
        <v>0</v>
      </c>
      <c r="K3413" s="347">
        <f>IF(InpOverride!K3413="",F_Inputs!K3413,InpOverride!K3413)</f>
        <v>0</v>
      </c>
      <c r="L3413" s="347">
        <f>IF(InpOverride!L3413="",F_Inputs!L3413,InpOverride!L3413)</f>
        <v>0</v>
      </c>
      <c r="M3413" s="347">
        <f>IF(InpOverride!M3413="",F_Inputs!M3413,InpOverride!M3413)</f>
        <v>0</v>
      </c>
    </row>
    <row r="3414" spans="1:13" x14ac:dyDescent="0.35">
      <c r="A3414" t="s">
        <v>161</v>
      </c>
      <c r="B3414" t="s">
        <v>564</v>
      </c>
      <c r="C3414" t="s">
        <v>565</v>
      </c>
      <c r="D3414" t="s">
        <v>170</v>
      </c>
      <c r="E3414" t="s">
        <v>292</v>
      </c>
      <c r="F3414" s="347">
        <f>IF(InpOverride!F3414="",F_Inputs!F3414,InpOverride!F3414)</f>
        <v>0</v>
      </c>
      <c r="G3414" s="347">
        <f>IF(InpOverride!G3414="",F_Inputs!G3414,InpOverride!G3414)</f>
        <v>0</v>
      </c>
      <c r="H3414" s="347">
        <f>IF(InpOverride!H3414="",F_Inputs!H3414,InpOverride!H3414)</f>
        <v>0</v>
      </c>
      <c r="I3414" s="347">
        <f>IF(InpOverride!I3414="",F_Inputs!I3414,InpOverride!I3414)</f>
        <v>0</v>
      </c>
      <c r="J3414" s="347">
        <f>IF(InpOverride!J3414="",F_Inputs!J3414,InpOverride!J3414)</f>
        <v>0</v>
      </c>
      <c r="K3414" s="347">
        <f>IF(InpOverride!K3414="",F_Inputs!K3414,InpOverride!K3414)</f>
        <v>0</v>
      </c>
      <c r="L3414" s="347">
        <f>IF(InpOverride!L3414="",F_Inputs!L3414,InpOverride!L3414)</f>
        <v>0</v>
      </c>
      <c r="M3414" s="347">
        <f>IF(InpOverride!M3414="",F_Inputs!M3414,InpOverride!M3414)</f>
        <v>0</v>
      </c>
    </row>
    <row r="3415" spans="1:13" x14ac:dyDescent="0.35">
      <c r="A3415" t="s">
        <v>161</v>
      </c>
      <c r="B3415" t="s">
        <v>566</v>
      </c>
      <c r="C3415" t="s">
        <v>567</v>
      </c>
      <c r="D3415" t="s">
        <v>170</v>
      </c>
      <c r="E3415" t="s">
        <v>292</v>
      </c>
      <c r="F3415" s="347">
        <f>IF(InpOverride!F3415="",F_Inputs!F3415,InpOverride!F3415)</f>
        <v>0</v>
      </c>
      <c r="G3415" s="347">
        <f>IF(InpOverride!G3415="",F_Inputs!G3415,InpOverride!G3415)</f>
        <v>0</v>
      </c>
      <c r="H3415" s="347">
        <f>IF(InpOverride!H3415="",F_Inputs!H3415,InpOverride!H3415)</f>
        <v>0</v>
      </c>
      <c r="I3415" s="347">
        <f>IF(InpOverride!I3415="",F_Inputs!I3415,InpOverride!I3415)</f>
        <v>0</v>
      </c>
      <c r="J3415" s="347">
        <f>IF(InpOverride!J3415="",F_Inputs!J3415,InpOverride!J3415)</f>
        <v>0</v>
      </c>
      <c r="K3415" s="347">
        <f>IF(InpOverride!K3415="",F_Inputs!K3415,InpOverride!K3415)</f>
        <v>0</v>
      </c>
      <c r="L3415" s="347">
        <f>IF(InpOverride!L3415="",F_Inputs!L3415,InpOverride!L3415)</f>
        <v>0</v>
      </c>
      <c r="M3415" s="347">
        <f>IF(InpOverride!M3415="",F_Inputs!M3415,InpOverride!M3415)</f>
        <v>0</v>
      </c>
    </row>
    <row r="3416" spans="1:13" x14ac:dyDescent="0.35">
      <c r="A3416" t="s">
        <v>161</v>
      </c>
      <c r="B3416" t="s">
        <v>568</v>
      </c>
      <c r="C3416" t="s">
        <v>569</v>
      </c>
      <c r="D3416" t="s">
        <v>170</v>
      </c>
      <c r="E3416" t="s">
        <v>292</v>
      </c>
      <c r="F3416" s="347">
        <f>IF(InpOverride!F3416="",F_Inputs!F3416,InpOverride!F3416)</f>
        <v>0</v>
      </c>
      <c r="G3416" s="347">
        <f>IF(InpOverride!G3416="",F_Inputs!G3416,InpOverride!G3416)</f>
        <v>0</v>
      </c>
      <c r="H3416" s="347">
        <f>IF(InpOverride!H3416="",F_Inputs!H3416,InpOverride!H3416)</f>
        <v>0</v>
      </c>
      <c r="I3416" s="347">
        <f>IF(InpOverride!I3416="",F_Inputs!I3416,InpOverride!I3416)</f>
        <v>0</v>
      </c>
      <c r="J3416" s="347">
        <f>IF(InpOverride!J3416="",F_Inputs!J3416,InpOverride!J3416)</f>
        <v>0</v>
      </c>
      <c r="K3416" s="347">
        <f>IF(InpOverride!K3416="",F_Inputs!K3416,InpOverride!K3416)</f>
        <v>0</v>
      </c>
      <c r="L3416" s="347">
        <f>IF(InpOverride!L3416="",F_Inputs!L3416,InpOverride!L3416)</f>
        <v>0</v>
      </c>
      <c r="M3416" s="347">
        <f>IF(InpOverride!M3416="",F_Inputs!M3416,InpOverride!M3416)</f>
        <v>0</v>
      </c>
    </row>
    <row r="3417" spans="1:13" x14ac:dyDescent="0.35">
      <c r="A3417" t="s">
        <v>161</v>
      </c>
      <c r="B3417" t="s">
        <v>570</v>
      </c>
      <c r="C3417" t="s">
        <v>571</v>
      </c>
      <c r="D3417" t="s">
        <v>170</v>
      </c>
      <c r="E3417" t="s">
        <v>292</v>
      </c>
      <c r="F3417" s="347">
        <f>IF(InpOverride!F3417="",F_Inputs!F3417,InpOverride!F3417)</f>
        <v>0</v>
      </c>
      <c r="G3417" s="347">
        <f>IF(InpOverride!G3417="",F_Inputs!G3417,InpOverride!G3417)</f>
        <v>0</v>
      </c>
      <c r="H3417" s="347">
        <f>IF(InpOverride!H3417="",F_Inputs!H3417,InpOverride!H3417)</f>
        <v>0</v>
      </c>
      <c r="I3417" s="347">
        <f>IF(InpOverride!I3417="",F_Inputs!I3417,InpOverride!I3417)</f>
        <v>0</v>
      </c>
      <c r="J3417" s="347">
        <f>IF(InpOverride!J3417="",F_Inputs!J3417,InpOverride!J3417)</f>
        <v>0</v>
      </c>
      <c r="K3417" s="347">
        <f>IF(InpOverride!K3417="",F_Inputs!K3417,InpOverride!K3417)</f>
        <v>0</v>
      </c>
      <c r="L3417" s="347">
        <f>IF(InpOverride!L3417="",F_Inputs!L3417,InpOverride!L3417)</f>
        <v>0</v>
      </c>
      <c r="M3417" s="347">
        <f>IF(InpOverride!M3417="",F_Inputs!M3417,InpOverride!M3417)</f>
        <v>0</v>
      </c>
    </row>
    <row r="3418" spans="1:13" x14ac:dyDescent="0.35">
      <c r="A3418" t="s">
        <v>161</v>
      </c>
      <c r="B3418" t="s">
        <v>572</v>
      </c>
      <c r="C3418" t="s">
        <v>573</v>
      </c>
      <c r="D3418" t="s">
        <v>170</v>
      </c>
      <c r="E3418" t="s">
        <v>292</v>
      </c>
      <c r="F3418" s="347">
        <f>IF(InpOverride!F3418="",F_Inputs!F3418,InpOverride!F3418)</f>
        <v>0</v>
      </c>
      <c r="G3418" s="347">
        <f>IF(InpOverride!G3418="",F_Inputs!G3418,InpOverride!G3418)</f>
        <v>0</v>
      </c>
      <c r="H3418" s="347">
        <f>IF(InpOverride!H3418="",F_Inputs!H3418,InpOverride!H3418)</f>
        <v>0</v>
      </c>
      <c r="I3418" s="347">
        <f>IF(InpOverride!I3418="",F_Inputs!I3418,InpOverride!I3418)</f>
        <v>0</v>
      </c>
      <c r="J3418" s="347">
        <f>IF(InpOverride!J3418="",F_Inputs!J3418,InpOverride!J3418)</f>
        <v>0</v>
      </c>
      <c r="K3418" s="347">
        <f>IF(InpOverride!K3418="",F_Inputs!K3418,InpOverride!K3418)</f>
        <v>0</v>
      </c>
      <c r="L3418" s="347">
        <f>IF(InpOverride!L3418="",F_Inputs!L3418,InpOverride!L3418)</f>
        <v>0</v>
      </c>
      <c r="M3418" s="347">
        <f>IF(InpOverride!M3418="",F_Inputs!M3418,InpOverride!M3418)</f>
        <v>0</v>
      </c>
    </row>
    <row r="3419" spans="1:13" x14ac:dyDescent="0.35">
      <c r="A3419" t="s">
        <v>161</v>
      </c>
      <c r="B3419" t="s">
        <v>574</v>
      </c>
      <c r="C3419" t="s">
        <v>575</v>
      </c>
      <c r="D3419" t="s">
        <v>170</v>
      </c>
      <c r="E3419" t="s">
        <v>292</v>
      </c>
      <c r="F3419" s="347">
        <f>IF(InpOverride!F3419="",F_Inputs!F3419,InpOverride!F3419)</f>
        <v>0</v>
      </c>
      <c r="G3419" s="347">
        <f>IF(InpOverride!G3419="",F_Inputs!G3419,InpOverride!G3419)</f>
        <v>0</v>
      </c>
      <c r="H3419" s="347">
        <f>IF(InpOverride!H3419="",F_Inputs!H3419,InpOverride!H3419)</f>
        <v>0</v>
      </c>
      <c r="I3419" s="347">
        <f>IF(InpOverride!I3419="",F_Inputs!I3419,InpOverride!I3419)</f>
        <v>0</v>
      </c>
      <c r="J3419" s="347">
        <f>IF(InpOverride!J3419="",F_Inputs!J3419,InpOverride!J3419)</f>
        <v>0</v>
      </c>
      <c r="K3419" s="347">
        <f>IF(InpOverride!K3419="",F_Inputs!K3419,InpOverride!K3419)</f>
        <v>0</v>
      </c>
      <c r="L3419" s="347">
        <f>IF(InpOverride!L3419="",F_Inputs!L3419,InpOverride!L3419)</f>
        <v>0</v>
      </c>
      <c r="M3419" s="347">
        <f>IF(InpOverride!M3419="",F_Inputs!M3419,InpOverride!M3419)</f>
        <v>0</v>
      </c>
    </row>
    <row r="3420" spans="1:13" x14ac:dyDescent="0.35">
      <c r="A3420" t="s">
        <v>161</v>
      </c>
      <c r="B3420" t="s">
        <v>576</v>
      </c>
      <c r="C3420" t="s">
        <v>577</v>
      </c>
      <c r="D3420" t="s">
        <v>170</v>
      </c>
      <c r="E3420" t="s">
        <v>292</v>
      </c>
      <c r="F3420" s="347">
        <f>IF(InpOverride!F3420="",F_Inputs!F3420,InpOverride!F3420)</f>
        <v>0</v>
      </c>
      <c r="G3420" s="347">
        <f>IF(InpOverride!G3420="",F_Inputs!G3420,InpOverride!G3420)</f>
        <v>0</v>
      </c>
      <c r="H3420" s="347">
        <f>IF(InpOverride!H3420="",F_Inputs!H3420,InpOverride!H3420)</f>
        <v>0</v>
      </c>
      <c r="I3420" s="347">
        <f>IF(InpOverride!I3420="",F_Inputs!I3420,InpOverride!I3420)</f>
        <v>0</v>
      </c>
      <c r="J3420" s="347">
        <f>IF(InpOverride!J3420="",F_Inputs!J3420,InpOverride!J3420)</f>
        <v>0</v>
      </c>
      <c r="K3420" s="347">
        <f>IF(InpOverride!K3420="",F_Inputs!K3420,InpOverride!K3420)</f>
        <v>0</v>
      </c>
      <c r="L3420" s="347">
        <f>IF(InpOverride!L3420="",F_Inputs!L3420,InpOverride!L3420)</f>
        <v>0</v>
      </c>
      <c r="M3420" s="347">
        <f>IF(InpOverride!M3420="",F_Inputs!M3420,InpOverride!M3420)</f>
        <v>0</v>
      </c>
    </row>
    <row r="3421" spans="1:13" x14ac:dyDescent="0.35">
      <c r="A3421" t="s">
        <v>161</v>
      </c>
      <c r="B3421" t="s">
        <v>578</v>
      </c>
      <c r="C3421" t="s">
        <v>579</v>
      </c>
      <c r="D3421" t="s">
        <v>170</v>
      </c>
      <c r="E3421" t="s">
        <v>292</v>
      </c>
      <c r="F3421" s="347">
        <f>IF(InpOverride!F3421="",F_Inputs!F3421,InpOverride!F3421)</f>
        <v>0</v>
      </c>
      <c r="G3421" s="347">
        <f>IF(InpOverride!G3421="",F_Inputs!G3421,InpOverride!G3421)</f>
        <v>0</v>
      </c>
      <c r="H3421" s="347">
        <f>IF(InpOverride!H3421="",F_Inputs!H3421,InpOverride!H3421)</f>
        <v>0</v>
      </c>
      <c r="I3421" s="347">
        <f>IF(InpOverride!I3421="",F_Inputs!I3421,InpOverride!I3421)</f>
        <v>0</v>
      </c>
      <c r="J3421" s="347">
        <f>IF(InpOverride!J3421="",F_Inputs!J3421,InpOverride!J3421)</f>
        <v>0</v>
      </c>
      <c r="K3421" s="347">
        <f>IF(InpOverride!K3421="",F_Inputs!K3421,InpOverride!K3421)</f>
        <v>0</v>
      </c>
      <c r="L3421" s="347">
        <f>IF(InpOverride!L3421="",F_Inputs!L3421,InpOverride!L3421)</f>
        <v>0</v>
      </c>
      <c r="M3421" s="347">
        <f>IF(InpOverride!M3421="",F_Inputs!M3421,InpOverride!M3421)</f>
        <v>0</v>
      </c>
    </row>
    <row r="3422" spans="1:13" ht="38.25" x14ac:dyDescent="0.35">
      <c r="A3422" t="s">
        <v>161</v>
      </c>
      <c r="B3422" t="s">
        <v>580</v>
      </c>
      <c r="C3422" s="327" t="s">
        <v>581</v>
      </c>
      <c r="D3422" t="s">
        <v>170</v>
      </c>
      <c r="E3422" t="s">
        <v>292</v>
      </c>
      <c r="F3422" s="347">
        <f>IF(InpOverride!F3422="",F_Inputs!F3422,InpOverride!F3422)</f>
        <v>0</v>
      </c>
      <c r="G3422" s="347">
        <f>IF(InpOverride!G3422="",F_Inputs!G3422,InpOverride!G3422)</f>
        <v>0</v>
      </c>
      <c r="H3422" s="347">
        <f>IF(InpOverride!H3422="",F_Inputs!H3422,InpOverride!H3422)</f>
        <v>0</v>
      </c>
      <c r="I3422" s="347">
        <f>IF(InpOverride!I3422="",F_Inputs!I3422,InpOverride!I3422)</f>
        <v>0</v>
      </c>
      <c r="J3422" s="347">
        <f>IF(InpOverride!J3422="",F_Inputs!J3422,InpOverride!J3422)</f>
        <v>0</v>
      </c>
      <c r="K3422" s="347">
        <f>IF(InpOverride!K3422="",F_Inputs!K3422,InpOverride!K3422)</f>
        <v>0</v>
      </c>
      <c r="L3422" s="347">
        <f>IF(InpOverride!L3422="",F_Inputs!L3422,InpOverride!L3422)</f>
        <v>0</v>
      </c>
      <c r="M3422" s="347">
        <f>IF(InpOverride!M3422="",F_Inputs!M3422,InpOverride!M3422)</f>
        <v>0</v>
      </c>
    </row>
    <row r="3423" spans="1:13" ht="25.5" x14ac:dyDescent="0.35">
      <c r="A3423" t="s">
        <v>161</v>
      </c>
      <c r="B3423" t="s">
        <v>582</v>
      </c>
      <c r="C3423" s="327" t="s">
        <v>583</v>
      </c>
      <c r="D3423" t="s">
        <v>170</v>
      </c>
      <c r="E3423" t="s">
        <v>292</v>
      </c>
      <c r="F3423" s="347">
        <f>IF(InpOverride!F3423="",F_Inputs!F3423,InpOverride!F3423)</f>
        <v>0</v>
      </c>
      <c r="G3423" s="347">
        <f>IF(InpOverride!G3423="",F_Inputs!G3423,InpOverride!G3423)</f>
        <v>0</v>
      </c>
      <c r="H3423" s="347">
        <f>IF(InpOverride!H3423="",F_Inputs!H3423,InpOverride!H3423)</f>
        <v>0</v>
      </c>
      <c r="I3423" s="347">
        <f>IF(InpOverride!I3423="",F_Inputs!I3423,InpOverride!I3423)</f>
        <v>0</v>
      </c>
      <c r="J3423" s="347">
        <f>IF(InpOverride!J3423="",F_Inputs!J3423,InpOverride!J3423)</f>
        <v>0</v>
      </c>
      <c r="K3423" s="347">
        <f>IF(InpOverride!K3423="",F_Inputs!K3423,InpOverride!K3423)</f>
        <v>0</v>
      </c>
      <c r="L3423" s="347">
        <f>IF(InpOverride!L3423="",F_Inputs!L3423,InpOverride!L3423)</f>
        <v>0</v>
      </c>
      <c r="M3423" s="347">
        <f>IF(InpOverride!M3423="",F_Inputs!M3423,InpOverride!M3423)</f>
        <v>0</v>
      </c>
    </row>
    <row r="3424" spans="1:13" ht="38.25" x14ac:dyDescent="0.35">
      <c r="A3424" t="s">
        <v>161</v>
      </c>
      <c r="B3424" t="s">
        <v>584</v>
      </c>
      <c r="C3424" s="327" t="s">
        <v>585</v>
      </c>
      <c r="D3424" t="s">
        <v>170</v>
      </c>
      <c r="E3424" t="s">
        <v>292</v>
      </c>
      <c r="F3424" s="347">
        <f>IF(InpOverride!F3424="",F_Inputs!F3424,InpOverride!F3424)</f>
        <v>0</v>
      </c>
      <c r="G3424" s="347">
        <f>IF(InpOverride!G3424="",F_Inputs!G3424,InpOverride!G3424)</f>
        <v>0</v>
      </c>
      <c r="H3424" s="347">
        <f>IF(InpOverride!H3424="",F_Inputs!H3424,InpOverride!H3424)</f>
        <v>0</v>
      </c>
      <c r="I3424" s="347">
        <f>IF(InpOverride!I3424="",F_Inputs!I3424,InpOverride!I3424)</f>
        <v>0</v>
      </c>
      <c r="J3424" s="347">
        <f>IF(InpOverride!J3424="",F_Inputs!J3424,InpOverride!J3424)</f>
        <v>0</v>
      </c>
      <c r="K3424" s="347">
        <f>IF(InpOverride!K3424="",F_Inputs!K3424,InpOverride!K3424)</f>
        <v>0</v>
      </c>
      <c r="L3424" s="347">
        <f>IF(InpOverride!L3424="",F_Inputs!L3424,InpOverride!L3424)</f>
        <v>0</v>
      </c>
      <c r="M3424" s="347">
        <f>IF(InpOverride!M3424="",F_Inputs!M3424,InpOverride!M3424)</f>
        <v>0</v>
      </c>
    </row>
    <row r="3425" spans="1:13" x14ac:dyDescent="0.35">
      <c r="A3425" t="s">
        <v>161</v>
      </c>
      <c r="B3425" t="s">
        <v>586</v>
      </c>
      <c r="C3425" t="s">
        <v>587</v>
      </c>
      <c r="D3425" t="s">
        <v>170</v>
      </c>
      <c r="E3425" t="s">
        <v>292</v>
      </c>
      <c r="F3425" s="347">
        <f>IF(InpOverride!F3425="",F_Inputs!F3425,InpOverride!F3425)</f>
        <v>0</v>
      </c>
      <c r="G3425" s="347">
        <f>IF(InpOverride!G3425="",F_Inputs!G3425,InpOverride!G3425)</f>
        <v>0</v>
      </c>
      <c r="H3425" s="347">
        <f>IF(InpOverride!H3425="",F_Inputs!H3425,InpOverride!H3425)</f>
        <v>0</v>
      </c>
      <c r="I3425" s="347">
        <f>IF(InpOverride!I3425="",F_Inputs!I3425,InpOverride!I3425)</f>
        <v>0</v>
      </c>
      <c r="J3425" s="347">
        <f>IF(InpOverride!J3425="",F_Inputs!J3425,InpOverride!J3425)</f>
        <v>0</v>
      </c>
      <c r="K3425" s="347">
        <f>IF(InpOverride!K3425="",F_Inputs!K3425,InpOverride!K3425)</f>
        <v>0</v>
      </c>
      <c r="L3425" s="347">
        <f>IF(InpOverride!L3425="",F_Inputs!L3425,InpOverride!L3425)</f>
        <v>0</v>
      </c>
      <c r="M3425" s="347">
        <f>IF(InpOverride!M3425="",F_Inputs!M3425,InpOverride!M3425)</f>
        <v>0</v>
      </c>
    </row>
    <row r="3426" spans="1:13" x14ac:dyDescent="0.35">
      <c r="A3426" t="s">
        <v>161</v>
      </c>
      <c r="B3426" t="s">
        <v>588</v>
      </c>
      <c r="C3426" t="s">
        <v>589</v>
      </c>
      <c r="D3426" t="s">
        <v>170</v>
      </c>
      <c r="E3426" t="s">
        <v>292</v>
      </c>
      <c r="F3426" s="347">
        <f>IF(InpOverride!F3426="",F_Inputs!F3426,InpOverride!F3426)</f>
        <v>0</v>
      </c>
      <c r="G3426" s="347">
        <f>IF(InpOverride!G3426="",F_Inputs!G3426,InpOverride!G3426)</f>
        <v>0</v>
      </c>
      <c r="H3426" s="347">
        <f>IF(InpOverride!H3426="",F_Inputs!H3426,InpOverride!H3426)</f>
        <v>0</v>
      </c>
      <c r="I3426" s="347">
        <f>IF(InpOverride!I3426="",F_Inputs!I3426,InpOverride!I3426)</f>
        <v>0</v>
      </c>
      <c r="J3426" s="347">
        <f>IF(InpOverride!J3426="",F_Inputs!J3426,InpOverride!J3426)</f>
        <v>0</v>
      </c>
      <c r="K3426" s="347">
        <f>IF(InpOverride!K3426="",F_Inputs!K3426,InpOverride!K3426)</f>
        <v>0</v>
      </c>
      <c r="L3426" s="347">
        <f>IF(InpOverride!L3426="",F_Inputs!L3426,InpOverride!L3426)</f>
        <v>0</v>
      </c>
      <c r="M3426" s="347">
        <f>IF(InpOverride!M3426="",F_Inputs!M3426,InpOverride!M3426)</f>
        <v>0</v>
      </c>
    </row>
    <row r="3427" spans="1:13" x14ac:dyDescent="0.35">
      <c r="A3427" t="s">
        <v>161</v>
      </c>
      <c r="B3427" t="s">
        <v>590</v>
      </c>
      <c r="C3427" t="s">
        <v>591</v>
      </c>
      <c r="D3427" t="s">
        <v>170</v>
      </c>
      <c r="E3427" t="s">
        <v>292</v>
      </c>
      <c r="F3427" s="347">
        <f>IF(InpOverride!F3427="",F_Inputs!F3427,InpOverride!F3427)</f>
        <v>0</v>
      </c>
      <c r="G3427" s="347">
        <f>IF(InpOverride!G3427="",F_Inputs!G3427,InpOverride!G3427)</f>
        <v>0</v>
      </c>
      <c r="H3427" s="347">
        <f>IF(InpOverride!H3427="",F_Inputs!H3427,InpOverride!H3427)</f>
        <v>0</v>
      </c>
      <c r="I3427" s="347">
        <f>IF(InpOverride!I3427="",F_Inputs!I3427,InpOverride!I3427)</f>
        <v>0</v>
      </c>
      <c r="J3427" s="347">
        <f>IF(InpOverride!J3427="",F_Inputs!J3427,InpOverride!J3427)</f>
        <v>0</v>
      </c>
      <c r="K3427" s="347">
        <f>IF(InpOverride!K3427="",F_Inputs!K3427,InpOverride!K3427)</f>
        <v>0</v>
      </c>
      <c r="L3427" s="347">
        <f>IF(InpOverride!L3427="",F_Inputs!L3427,InpOverride!L3427)</f>
        <v>0</v>
      </c>
      <c r="M3427" s="347">
        <f>IF(InpOverride!M3427="",F_Inputs!M3427,InpOverride!M3427)</f>
        <v>0</v>
      </c>
    </row>
    <row r="3428" spans="1:13" x14ac:dyDescent="0.35">
      <c r="A3428" t="s">
        <v>161</v>
      </c>
      <c r="B3428" t="s">
        <v>592</v>
      </c>
      <c r="C3428" t="s">
        <v>593</v>
      </c>
      <c r="D3428" t="s">
        <v>170</v>
      </c>
      <c r="E3428" t="s">
        <v>292</v>
      </c>
      <c r="F3428" s="347">
        <f>IF(InpOverride!F3428="",F_Inputs!F3428,InpOverride!F3428)</f>
        <v>0</v>
      </c>
      <c r="G3428" s="347">
        <f>IF(InpOverride!G3428="",F_Inputs!G3428,InpOverride!G3428)</f>
        <v>0</v>
      </c>
      <c r="H3428" s="347">
        <f>IF(InpOverride!H3428="",F_Inputs!H3428,InpOverride!H3428)</f>
        <v>0</v>
      </c>
      <c r="I3428" s="347">
        <f>IF(InpOverride!I3428="",F_Inputs!I3428,InpOverride!I3428)</f>
        <v>0</v>
      </c>
      <c r="J3428" s="347">
        <f>IF(InpOverride!J3428="",F_Inputs!J3428,InpOverride!J3428)</f>
        <v>0</v>
      </c>
      <c r="K3428" s="347">
        <f>IF(InpOverride!K3428="",F_Inputs!K3428,InpOverride!K3428)</f>
        <v>0</v>
      </c>
      <c r="L3428" s="347">
        <f>IF(InpOverride!L3428="",F_Inputs!L3428,InpOverride!L3428)</f>
        <v>0</v>
      </c>
      <c r="M3428" s="347">
        <f>IF(InpOverride!M3428="",F_Inputs!M3428,InpOverride!M3428)</f>
        <v>0</v>
      </c>
    </row>
    <row r="3429" spans="1:13" x14ac:dyDescent="0.35">
      <c r="A3429" t="s">
        <v>161</v>
      </c>
      <c r="B3429" t="s">
        <v>594</v>
      </c>
      <c r="C3429" t="s">
        <v>595</v>
      </c>
      <c r="D3429" t="s">
        <v>170</v>
      </c>
      <c r="E3429" t="s">
        <v>292</v>
      </c>
      <c r="F3429" s="347">
        <f>IF(InpOverride!F3429="",F_Inputs!F3429,InpOverride!F3429)</f>
        <v>0</v>
      </c>
      <c r="G3429" s="347">
        <f>IF(InpOverride!G3429="",F_Inputs!G3429,InpOverride!G3429)</f>
        <v>0</v>
      </c>
      <c r="H3429" s="347">
        <f>IF(InpOverride!H3429="",F_Inputs!H3429,InpOverride!H3429)</f>
        <v>0</v>
      </c>
      <c r="I3429" s="347">
        <f>IF(InpOverride!I3429="",F_Inputs!I3429,InpOverride!I3429)</f>
        <v>0</v>
      </c>
      <c r="J3429" s="347">
        <f>IF(InpOverride!J3429="",F_Inputs!J3429,InpOverride!J3429)</f>
        <v>0</v>
      </c>
      <c r="K3429" s="347">
        <f>IF(InpOverride!K3429="",F_Inputs!K3429,InpOverride!K3429)</f>
        <v>0</v>
      </c>
      <c r="L3429" s="347">
        <f>IF(InpOverride!L3429="",F_Inputs!L3429,InpOverride!L3429)</f>
        <v>0</v>
      </c>
      <c r="M3429" s="347">
        <f>IF(InpOverride!M3429="",F_Inputs!M3429,InpOverride!M3429)</f>
        <v>0</v>
      </c>
    </row>
    <row r="3430" spans="1:13" x14ac:dyDescent="0.35">
      <c r="A3430" t="s">
        <v>161</v>
      </c>
      <c r="B3430" t="s">
        <v>596</v>
      </c>
      <c r="C3430" t="s">
        <v>597</v>
      </c>
      <c r="D3430" t="s">
        <v>170</v>
      </c>
      <c r="E3430" t="s">
        <v>292</v>
      </c>
      <c r="F3430" s="347">
        <f>IF(InpOverride!F3430="",F_Inputs!F3430,InpOverride!F3430)</f>
        <v>0</v>
      </c>
      <c r="G3430" s="347">
        <f>IF(InpOverride!G3430="",F_Inputs!G3430,InpOverride!G3430)</f>
        <v>0</v>
      </c>
      <c r="H3430" s="347">
        <f>IF(InpOverride!H3430="",F_Inputs!H3430,InpOverride!H3430)</f>
        <v>0</v>
      </c>
      <c r="I3430" s="347">
        <f>IF(InpOverride!I3430="",F_Inputs!I3430,InpOverride!I3430)</f>
        <v>0</v>
      </c>
      <c r="J3430" s="347">
        <f>IF(InpOverride!J3430="",F_Inputs!J3430,InpOverride!J3430)</f>
        <v>0</v>
      </c>
      <c r="K3430" s="347">
        <f>IF(InpOverride!K3430="",F_Inputs!K3430,InpOverride!K3430)</f>
        <v>0</v>
      </c>
      <c r="L3430" s="347">
        <f>IF(InpOverride!L3430="",F_Inputs!L3430,InpOverride!L3430)</f>
        <v>0</v>
      </c>
      <c r="M3430" s="347">
        <f>IF(InpOverride!M3430="",F_Inputs!M3430,InpOverride!M3430)</f>
        <v>0</v>
      </c>
    </row>
    <row r="3431" spans="1:13" x14ac:dyDescent="0.35">
      <c r="A3431" t="s">
        <v>161</v>
      </c>
      <c r="B3431" t="s">
        <v>598</v>
      </c>
      <c r="C3431" t="s">
        <v>599</v>
      </c>
      <c r="D3431" t="s">
        <v>170</v>
      </c>
      <c r="E3431" t="s">
        <v>292</v>
      </c>
      <c r="F3431" s="347">
        <f>IF(InpOverride!F3431="",F_Inputs!F3431,InpOverride!F3431)</f>
        <v>0</v>
      </c>
      <c r="G3431" s="347">
        <f>IF(InpOverride!G3431="",F_Inputs!G3431,InpOverride!G3431)</f>
        <v>0</v>
      </c>
      <c r="H3431" s="347">
        <f>IF(InpOverride!H3431="",F_Inputs!H3431,InpOverride!H3431)</f>
        <v>0</v>
      </c>
      <c r="I3431" s="347">
        <f>IF(InpOverride!I3431="",F_Inputs!I3431,InpOverride!I3431)</f>
        <v>0</v>
      </c>
      <c r="J3431" s="347">
        <f>IF(InpOverride!J3431="",F_Inputs!J3431,InpOverride!J3431)</f>
        <v>0</v>
      </c>
      <c r="K3431" s="347">
        <f>IF(InpOverride!K3431="",F_Inputs!K3431,InpOverride!K3431)</f>
        <v>0</v>
      </c>
      <c r="L3431" s="347">
        <f>IF(InpOverride!L3431="",F_Inputs!L3431,InpOverride!L3431)</f>
        <v>0</v>
      </c>
      <c r="M3431" s="347">
        <f>IF(InpOverride!M3431="",F_Inputs!M3431,InpOverride!M3431)</f>
        <v>0</v>
      </c>
    </row>
    <row r="3432" spans="1:13" x14ac:dyDescent="0.35">
      <c r="A3432" t="s">
        <v>161</v>
      </c>
      <c r="B3432" t="s">
        <v>600</v>
      </c>
      <c r="C3432" t="s">
        <v>601</v>
      </c>
      <c r="D3432" t="s">
        <v>170</v>
      </c>
      <c r="E3432" t="s">
        <v>292</v>
      </c>
      <c r="F3432" s="347">
        <f>IF(InpOverride!F3432="",F_Inputs!F3432,InpOverride!F3432)</f>
        <v>0</v>
      </c>
      <c r="G3432" s="347">
        <f>IF(InpOverride!G3432="",F_Inputs!G3432,InpOverride!G3432)</f>
        <v>0</v>
      </c>
      <c r="H3432" s="347">
        <f>IF(InpOverride!H3432="",F_Inputs!H3432,InpOverride!H3432)</f>
        <v>0</v>
      </c>
      <c r="I3432" s="347">
        <f>IF(InpOverride!I3432="",F_Inputs!I3432,InpOverride!I3432)</f>
        <v>0</v>
      </c>
      <c r="J3432" s="347">
        <f>IF(InpOverride!J3432="",F_Inputs!J3432,InpOverride!J3432)</f>
        <v>0</v>
      </c>
      <c r="K3432" s="347">
        <f>IF(InpOverride!K3432="",F_Inputs!K3432,InpOverride!K3432)</f>
        <v>0</v>
      </c>
      <c r="L3432" s="347">
        <f>IF(InpOverride!L3432="",F_Inputs!L3432,InpOverride!L3432)</f>
        <v>0</v>
      </c>
      <c r="M3432" s="347">
        <f>IF(InpOverride!M3432="",F_Inputs!M3432,InpOverride!M3432)</f>
        <v>0</v>
      </c>
    </row>
    <row r="3433" spans="1:13" x14ac:dyDescent="0.35">
      <c r="A3433" t="s">
        <v>161</v>
      </c>
      <c r="B3433" t="s">
        <v>602</v>
      </c>
      <c r="C3433" t="s">
        <v>603</v>
      </c>
      <c r="D3433" t="s">
        <v>170</v>
      </c>
      <c r="E3433" t="s">
        <v>292</v>
      </c>
      <c r="F3433" s="347">
        <f>IF(InpOverride!F3433="",F_Inputs!F3433,InpOverride!F3433)</f>
        <v>0</v>
      </c>
      <c r="G3433" s="347">
        <f>IF(InpOverride!G3433="",F_Inputs!G3433,InpOverride!G3433)</f>
        <v>0</v>
      </c>
      <c r="H3433" s="347">
        <f>IF(InpOverride!H3433="",F_Inputs!H3433,InpOverride!H3433)</f>
        <v>0</v>
      </c>
      <c r="I3433" s="347">
        <f>IF(InpOverride!I3433="",F_Inputs!I3433,InpOverride!I3433)</f>
        <v>0</v>
      </c>
      <c r="J3433" s="347">
        <f>IF(InpOverride!J3433="",F_Inputs!J3433,InpOverride!J3433)</f>
        <v>0</v>
      </c>
      <c r="K3433" s="347">
        <f>IF(InpOverride!K3433="",F_Inputs!K3433,InpOverride!K3433)</f>
        <v>0</v>
      </c>
      <c r="L3433" s="347">
        <f>IF(InpOverride!L3433="",F_Inputs!L3433,InpOverride!L3433)</f>
        <v>0</v>
      </c>
      <c r="M3433" s="347">
        <f>IF(InpOverride!M3433="",F_Inputs!M3433,InpOverride!M3433)</f>
        <v>0</v>
      </c>
    </row>
    <row r="3434" spans="1:13" x14ac:dyDescent="0.35">
      <c r="A3434" t="s">
        <v>161</v>
      </c>
      <c r="B3434" t="s">
        <v>604</v>
      </c>
      <c r="C3434" t="s">
        <v>605</v>
      </c>
      <c r="D3434" t="s">
        <v>170</v>
      </c>
      <c r="E3434" t="s">
        <v>292</v>
      </c>
      <c r="F3434" s="347">
        <f>IF(InpOverride!F3434="",F_Inputs!F3434,InpOverride!F3434)</f>
        <v>0</v>
      </c>
      <c r="G3434" s="347">
        <f>IF(InpOverride!G3434="",F_Inputs!G3434,InpOverride!G3434)</f>
        <v>0</v>
      </c>
      <c r="H3434" s="347">
        <f>IF(InpOverride!H3434="",F_Inputs!H3434,InpOverride!H3434)</f>
        <v>0</v>
      </c>
      <c r="I3434" s="347">
        <f>IF(InpOverride!I3434="",F_Inputs!I3434,InpOverride!I3434)</f>
        <v>0</v>
      </c>
      <c r="J3434" s="347">
        <f>IF(InpOverride!J3434="",F_Inputs!J3434,InpOverride!J3434)</f>
        <v>0</v>
      </c>
      <c r="K3434" s="347">
        <f>IF(InpOverride!K3434="",F_Inputs!K3434,InpOverride!K3434)</f>
        <v>0</v>
      </c>
      <c r="L3434" s="347">
        <f>IF(InpOverride!L3434="",F_Inputs!L3434,InpOverride!L3434)</f>
        <v>0</v>
      </c>
      <c r="M3434" s="347">
        <f>IF(InpOverride!M3434="",F_Inputs!M3434,InpOverride!M3434)</f>
        <v>0</v>
      </c>
    </row>
    <row r="3435" spans="1:13" x14ac:dyDescent="0.35">
      <c r="A3435" t="s">
        <v>161</v>
      </c>
      <c r="B3435" t="s">
        <v>606</v>
      </c>
      <c r="C3435" t="s">
        <v>607</v>
      </c>
      <c r="D3435" t="s">
        <v>170</v>
      </c>
      <c r="E3435" t="s">
        <v>292</v>
      </c>
      <c r="F3435" s="347">
        <f>IF(InpOverride!F3435="",F_Inputs!F3435,InpOverride!F3435)</f>
        <v>0</v>
      </c>
      <c r="G3435" s="347">
        <f>IF(InpOverride!G3435="",F_Inputs!G3435,InpOverride!G3435)</f>
        <v>0</v>
      </c>
      <c r="H3435" s="347">
        <f>IF(InpOverride!H3435="",F_Inputs!H3435,InpOverride!H3435)</f>
        <v>0</v>
      </c>
      <c r="I3435" s="347">
        <f>IF(InpOverride!I3435="",F_Inputs!I3435,InpOverride!I3435)</f>
        <v>0</v>
      </c>
      <c r="J3435" s="347">
        <f>IF(InpOverride!J3435="",F_Inputs!J3435,InpOverride!J3435)</f>
        <v>0</v>
      </c>
      <c r="K3435" s="347">
        <f>IF(InpOverride!K3435="",F_Inputs!K3435,InpOverride!K3435)</f>
        <v>0</v>
      </c>
      <c r="L3435" s="347">
        <f>IF(InpOverride!L3435="",F_Inputs!L3435,InpOverride!L3435)</f>
        <v>0</v>
      </c>
      <c r="M3435" s="347">
        <f>IF(InpOverride!M3435="",F_Inputs!M3435,InpOverride!M3435)</f>
        <v>0</v>
      </c>
    </row>
    <row r="3436" spans="1:13" x14ac:dyDescent="0.35">
      <c r="A3436" t="s">
        <v>161</v>
      </c>
      <c r="B3436" t="s">
        <v>608</v>
      </c>
      <c r="C3436" t="s">
        <v>609</v>
      </c>
      <c r="D3436" t="s">
        <v>170</v>
      </c>
      <c r="E3436" t="s">
        <v>292</v>
      </c>
      <c r="F3436" s="347">
        <f>IF(InpOverride!F3436="",F_Inputs!F3436,InpOverride!F3436)</f>
        <v>0</v>
      </c>
      <c r="G3436" s="347">
        <f>IF(InpOverride!G3436="",F_Inputs!G3436,InpOverride!G3436)</f>
        <v>0</v>
      </c>
      <c r="H3436" s="347">
        <f>IF(InpOverride!H3436="",F_Inputs!H3436,InpOverride!H3436)</f>
        <v>0</v>
      </c>
      <c r="I3436" s="347">
        <f>IF(InpOverride!I3436="",F_Inputs!I3436,InpOverride!I3436)</f>
        <v>0</v>
      </c>
      <c r="J3436" s="347">
        <f>IF(InpOverride!J3436="",F_Inputs!J3436,InpOverride!J3436)</f>
        <v>0</v>
      </c>
      <c r="K3436" s="347">
        <f>IF(InpOverride!K3436="",F_Inputs!K3436,InpOverride!K3436)</f>
        <v>0</v>
      </c>
      <c r="L3436" s="347">
        <f>IF(InpOverride!L3436="",F_Inputs!L3436,InpOverride!L3436)</f>
        <v>0</v>
      </c>
      <c r="M3436" s="347">
        <f>IF(InpOverride!M3436="",F_Inputs!M3436,InpOverride!M3436)</f>
        <v>0</v>
      </c>
    </row>
    <row r="3437" spans="1:13" x14ac:dyDescent="0.35">
      <c r="A3437" t="s">
        <v>161</v>
      </c>
      <c r="B3437" t="s">
        <v>610</v>
      </c>
      <c r="C3437" t="s">
        <v>611</v>
      </c>
      <c r="D3437" t="s">
        <v>170</v>
      </c>
      <c r="E3437" t="s">
        <v>292</v>
      </c>
      <c r="F3437" s="347">
        <f>IF(InpOverride!F3437="",F_Inputs!F3437,InpOverride!F3437)</f>
        <v>0</v>
      </c>
      <c r="G3437" s="347">
        <f>IF(InpOverride!G3437="",F_Inputs!G3437,InpOverride!G3437)</f>
        <v>0</v>
      </c>
      <c r="H3437" s="347">
        <f>IF(InpOverride!H3437="",F_Inputs!H3437,InpOverride!H3437)</f>
        <v>0</v>
      </c>
      <c r="I3437" s="347">
        <f>IF(InpOverride!I3437="",F_Inputs!I3437,InpOverride!I3437)</f>
        <v>0</v>
      </c>
      <c r="J3437" s="347">
        <f>IF(InpOverride!J3437="",F_Inputs!J3437,InpOverride!J3437)</f>
        <v>0</v>
      </c>
      <c r="K3437" s="347">
        <f>IF(InpOverride!K3437="",F_Inputs!K3437,InpOverride!K3437)</f>
        <v>0</v>
      </c>
      <c r="L3437" s="347">
        <f>IF(InpOverride!L3437="",F_Inputs!L3437,InpOverride!L3437)</f>
        <v>0</v>
      </c>
      <c r="M3437" s="347">
        <f>IF(InpOverride!M3437="",F_Inputs!M3437,InpOverride!M3437)</f>
        <v>0</v>
      </c>
    </row>
    <row r="3438" spans="1:13" x14ac:dyDescent="0.35">
      <c r="A3438" t="s">
        <v>161</v>
      </c>
      <c r="B3438" t="s">
        <v>612</v>
      </c>
      <c r="C3438" t="s">
        <v>613</v>
      </c>
      <c r="D3438" t="s">
        <v>170</v>
      </c>
      <c r="E3438" t="s">
        <v>292</v>
      </c>
      <c r="F3438" s="347">
        <f>IF(InpOverride!F3438="",F_Inputs!F3438,InpOverride!F3438)</f>
        <v>0</v>
      </c>
      <c r="G3438" s="347">
        <f>IF(InpOverride!G3438="",F_Inputs!G3438,InpOverride!G3438)</f>
        <v>0</v>
      </c>
      <c r="H3438" s="347">
        <f>IF(InpOverride!H3438="",F_Inputs!H3438,InpOverride!H3438)</f>
        <v>0</v>
      </c>
      <c r="I3438" s="347">
        <f>IF(InpOverride!I3438="",F_Inputs!I3438,InpOverride!I3438)</f>
        <v>0</v>
      </c>
      <c r="J3438" s="347">
        <f>IF(InpOverride!J3438="",F_Inputs!J3438,InpOverride!J3438)</f>
        <v>0</v>
      </c>
      <c r="K3438" s="347">
        <f>IF(InpOverride!K3438="",F_Inputs!K3438,InpOverride!K3438)</f>
        <v>0</v>
      </c>
      <c r="L3438" s="347">
        <f>IF(InpOverride!L3438="",F_Inputs!L3438,InpOverride!L3438)</f>
        <v>0</v>
      </c>
      <c r="M3438" s="347">
        <f>IF(InpOverride!M3438="",F_Inputs!M3438,InpOverride!M3438)</f>
        <v>0</v>
      </c>
    </row>
    <row r="3439" spans="1:13" x14ac:dyDescent="0.35">
      <c r="A3439" t="s">
        <v>161</v>
      </c>
      <c r="B3439" t="s">
        <v>614</v>
      </c>
      <c r="C3439" t="s">
        <v>615</v>
      </c>
      <c r="D3439" t="s">
        <v>170</v>
      </c>
      <c r="E3439" t="s">
        <v>292</v>
      </c>
      <c r="F3439" s="347">
        <f>IF(InpOverride!F3439="",F_Inputs!F3439,InpOverride!F3439)</f>
        <v>0</v>
      </c>
      <c r="G3439" s="347">
        <f>IF(InpOverride!G3439="",F_Inputs!G3439,InpOverride!G3439)</f>
        <v>0</v>
      </c>
      <c r="H3439" s="347">
        <f>IF(InpOverride!H3439="",F_Inputs!H3439,InpOverride!H3439)</f>
        <v>0</v>
      </c>
      <c r="I3439" s="347">
        <f>IF(InpOverride!I3439="",F_Inputs!I3439,InpOverride!I3439)</f>
        <v>0</v>
      </c>
      <c r="J3439" s="347">
        <f>IF(InpOverride!J3439="",F_Inputs!J3439,InpOverride!J3439)</f>
        <v>0</v>
      </c>
      <c r="K3439" s="347">
        <f>IF(InpOverride!K3439="",F_Inputs!K3439,InpOverride!K3439)</f>
        <v>0</v>
      </c>
      <c r="L3439" s="347">
        <f>IF(InpOverride!L3439="",F_Inputs!L3439,InpOverride!L3439)</f>
        <v>0</v>
      </c>
      <c r="M3439" s="347">
        <f>IF(InpOverride!M3439="",F_Inputs!M3439,InpOverride!M3439)</f>
        <v>0</v>
      </c>
    </row>
    <row r="3440" spans="1:13" x14ac:dyDescent="0.35">
      <c r="A3440" t="s">
        <v>161</v>
      </c>
      <c r="B3440" t="s">
        <v>616</v>
      </c>
      <c r="C3440" t="s">
        <v>617</v>
      </c>
      <c r="D3440" t="s">
        <v>424</v>
      </c>
      <c r="E3440" t="s">
        <v>292</v>
      </c>
      <c r="F3440" s="347">
        <f>IF(InpOverride!F3440="",F_Inputs!F3440,InpOverride!F3440)</f>
        <v>0</v>
      </c>
      <c r="G3440" s="347">
        <f>IF(InpOverride!G3440="",F_Inputs!G3440,InpOverride!G3440)</f>
        <v>0</v>
      </c>
      <c r="H3440" s="347">
        <f>IF(InpOverride!H3440="",F_Inputs!H3440,InpOverride!H3440)</f>
        <v>0</v>
      </c>
      <c r="I3440" s="347">
        <f>IF(InpOverride!I3440="",F_Inputs!I3440,InpOverride!I3440)</f>
        <v>0</v>
      </c>
      <c r="J3440" s="347">
        <f>IF(InpOverride!J3440="",F_Inputs!J3440,InpOverride!J3440)</f>
        <v>0</v>
      </c>
      <c r="K3440" s="347">
        <f>IF(InpOverride!K3440="",F_Inputs!K3440,InpOverride!K3440)</f>
        <v>0</v>
      </c>
      <c r="L3440" s="347">
        <f>IF(InpOverride!L3440="",F_Inputs!L3440,InpOverride!L3440)</f>
        <v>0</v>
      </c>
      <c r="M3440" s="347">
        <f>IF(InpOverride!M3440="",F_Inputs!M3440,InpOverride!M3440)</f>
        <v>0</v>
      </c>
    </row>
    <row r="3441" spans="1:13" x14ac:dyDescent="0.35">
      <c r="A3441" t="s">
        <v>161</v>
      </c>
      <c r="B3441" t="s">
        <v>618</v>
      </c>
      <c r="C3441" t="s">
        <v>619</v>
      </c>
      <c r="D3441" t="s">
        <v>424</v>
      </c>
      <c r="E3441" t="s">
        <v>292</v>
      </c>
      <c r="F3441" s="347">
        <f>IF(InpOverride!F3441="",F_Inputs!F3441,InpOverride!F3441)</f>
        <v>0</v>
      </c>
      <c r="G3441" s="347">
        <f>IF(InpOverride!G3441="",F_Inputs!G3441,InpOverride!G3441)</f>
        <v>0</v>
      </c>
      <c r="H3441" s="347">
        <f>IF(InpOverride!H3441="",F_Inputs!H3441,InpOverride!H3441)</f>
        <v>0</v>
      </c>
      <c r="I3441" s="347">
        <f>IF(InpOverride!I3441="",F_Inputs!I3441,InpOverride!I3441)</f>
        <v>0</v>
      </c>
      <c r="J3441" s="347">
        <f>IF(InpOverride!J3441="",F_Inputs!J3441,InpOverride!J3441)</f>
        <v>0</v>
      </c>
      <c r="K3441" s="347">
        <f>IF(InpOverride!K3441="",F_Inputs!K3441,InpOverride!K3441)</f>
        <v>0</v>
      </c>
      <c r="L3441" s="347">
        <f>IF(InpOverride!L3441="",F_Inputs!L3441,InpOverride!L3441)</f>
        <v>0</v>
      </c>
      <c r="M3441" s="347">
        <f>IF(InpOverride!M3441="",F_Inputs!M3441,InpOverride!M3441)</f>
        <v>0</v>
      </c>
    </row>
    <row r="3442" spans="1:13" x14ac:dyDescent="0.35">
      <c r="A3442" t="s">
        <v>161</v>
      </c>
      <c r="B3442" t="s">
        <v>620</v>
      </c>
      <c r="C3442" t="s">
        <v>621</v>
      </c>
      <c r="D3442" t="s">
        <v>176</v>
      </c>
      <c r="E3442" t="s">
        <v>292</v>
      </c>
      <c r="F3442" s="347">
        <f>IF(InpOverride!F3442="",F_Inputs!F3442,InpOverride!F3442)</f>
        <v>0</v>
      </c>
      <c r="G3442" s="347">
        <f>IF(InpOverride!G3442="",F_Inputs!G3442,InpOverride!G3442)</f>
        <v>0</v>
      </c>
      <c r="H3442" s="347">
        <f>IF(InpOverride!H3442="",F_Inputs!H3442,InpOverride!H3442)</f>
        <v>0</v>
      </c>
      <c r="I3442" s="347">
        <f>IF(InpOverride!I3442="",F_Inputs!I3442,InpOverride!I3442)</f>
        <v>0</v>
      </c>
      <c r="J3442" s="347">
        <f>IF(InpOverride!J3442="",F_Inputs!J3442,InpOverride!J3442)</f>
        <v>0</v>
      </c>
      <c r="K3442" s="347">
        <f>IF(InpOverride!K3442="",F_Inputs!K3442,InpOverride!K3442)</f>
        <v>0</v>
      </c>
      <c r="L3442" s="347">
        <f>IF(InpOverride!L3442="",F_Inputs!L3442,InpOverride!L3442)</f>
        <v>0</v>
      </c>
      <c r="M3442" s="347">
        <f>IF(InpOverride!M3442="",F_Inputs!M3442,InpOverride!M3442)</f>
        <v>0</v>
      </c>
    </row>
    <row r="3443" spans="1:13" x14ac:dyDescent="0.35">
      <c r="A3443" t="s">
        <v>161</v>
      </c>
      <c r="B3443" t="s">
        <v>622</v>
      </c>
      <c r="C3443" t="s">
        <v>623</v>
      </c>
      <c r="D3443" t="s">
        <v>424</v>
      </c>
      <c r="E3443" t="s">
        <v>292</v>
      </c>
      <c r="F3443" s="347">
        <f>IF(InpOverride!F3443="",F_Inputs!F3443,InpOverride!F3443)</f>
        <v>0</v>
      </c>
      <c r="G3443" s="347">
        <f>IF(InpOverride!G3443="",F_Inputs!G3443,InpOverride!G3443)</f>
        <v>0</v>
      </c>
      <c r="H3443" s="347">
        <f>IF(InpOverride!H3443="",F_Inputs!H3443,InpOverride!H3443)</f>
        <v>0</v>
      </c>
      <c r="I3443" s="347">
        <f>IF(InpOverride!I3443="",F_Inputs!I3443,InpOverride!I3443)</f>
        <v>0</v>
      </c>
      <c r="J3443" s="347">
        <f>IF(InpOverride!J3443="",F_Inputs!J3443,InpOverride!J3443)</f>
        <v>0</v>
      </c>
      <c r="K3443" s="347">
        <f>IF(InpOverride!K3443="",F_Inputs!K3443,InpOverride!K3443)</f>
        <v>0</v>
      </c>
      <c r="L3443" s="347">
        <f>IF(InpOverride!L3443="",F_Inputs!L3443,InpOverride!L3443)</f>
        <v>0</v>
      </c>
      <c r="M3443" s="347">
        <f>IF(InpOverride!M3443="",F_Inputs!M3443,InpOverride!M3443)</f>
        <v>0</v>
      </c>
    </row>
    <row r="3444" spans="1:13" x14ac:dyDescent="0.35">
      <c r="A3444" t="s">
        <v>161</v>
      </c>
      <c r="B3444" t="s">
        <v>624</v>
      </c>
      <c r="C3444" t="s">
        <v>625</v>
      </c>
      <c r="D3444" t="s">
        <v>424</v>
      </c>
      <c r="E3444" t="s">
        <v>292</v>
      </c>
      <c r="F3444" s="347">
        <f>IF(InpOverride!F3444="",F_Inputs!F3444,InpOverride!F3444)</f>
        <v>0</v>
      </c>
      <c r="G3444" s="347">
        <f>IF(InpOverride!G3444="",F_Inputs!G3444,InpOverride!G3444)</f>
        <v>0</v>
      </c>
      <c r="H3444" s="347">
        <f>IF(InpOverride!H3444="",F_Inputs!H3444,InpOverride!H3444)</f>
        <v>0</v>
      </c>
      <c r="I3444" s="347">
        <f>IF(InpOverride!I3444="",F_Inputs!I3444,InpOverride!I3444)</f>
        <v>0</v>
      </c>
      <c r="J3444" s="347">
        <f>IF(InpOverride!J3444="",F_Inputs!J3444,InpOverride!J3444)</f>
        <v>0</v>
      </c>
      <c r="K3444" s="347">
        <f>IF(InpOverride!K3444="",F_Inputs!K3444,InpOverride!K3444)</f>
        <v>0</v>
      </c>
      <c r="L3444" s="347">
        <f>IF(InpOverride!L3444="",F_Inputs!L3444,InpOverride!L3444)</f>
        <v>0</v>
      </c>
      <c r="M3444" s="347">
        <f>IF(InpOverride!M3444="",F_Inputs!M3444,InpOverride!M3444)</f>
        <v>0</v>
      </c>
    </row>
    <row r="3445" spans="1:13" x14ac:dyDescent="0.35">
      <c r="A3445" t="s">
        <v>161</v>
      </c>
      <c r="B3445" t="s">
        <v>626</v>
      </c>
      <c r="C3445" t="s">
        <v>627</v>
      </c>
      <c r="D3445" t="s">
        <v>424</v>
      </c>
      <c r="E3445" t="s">
        <v>292</v>
      </c>
      <c r="F3445" s="347">
        <f>IF(InpOverride!F3445="",F_Inputs!F3445,InpOverride!F3445)</f>
        <v>0</v>
      </c>
      <c r="G3445" s="347">
        <f>IF(InpOverride!G3445="",F_Inputs!G3445,InpOverride!G3445)</f>
        <v>0</v>
      </c>
      <c r="H3445" s="347">
        <f>IF(InpOverride!H3445="",F_Inputs!H3445,InpOverride!H3445)</f>
        <v>0</v>
      </c>
      <c r="I3445" s="347">
        <f>IF(InpOverride!I3445="",F_Inputs!I3445,InpOverride!I3445)</f>
        <v>0</v>
      </c>
      <c r="J3445" s="347">
        <f>IF(InpOverride!J3445="",F_Inputs!J3445,InpOverride!J3445)</f>
        <v>0</v>
      </c>
      <c r="K3445" s="347">
        <f>IF(InpOverride!K3445="",F_Inputs!K3445,InpOverride!K3445)</f>
        <v>0</v>
      </c>
      <c r="L3445" s="347">
        <f>IF(InpOverride!L3445="",F_Inputs!L3445,InpOverride!L3445)</f>
        <v>0</v>
      </c>
      <c r="M3445" s="347">
        <f>IF(InpOverride!M3445="",F_Inputs!M3445,InpOverride!M3445)</f>
        <v>0</v>
      </c>
    </row>
    <row r="3446" spans="1:13" x14ac:dyDescent="0.35">
      <c r="A3446" t="s">
        <v>161</v>
      </c>
      <c r="B3446" t="s">
        <v>628</v>
      </c>
      <c r="C3446" t="s">
        <v>629</v>
      </c>
      <c r="D3446" t="s">
        <v>424</v>
      </c>
      <c r="E3446" t="s">
        <v>292</v>
      </c>
      <c r="F3446" s="347">
        <f>IF(InpOverride!F3446="",F_Inputs!F3446,InpOverride!F3446)</f>
        <v>0</v>
      </c>
      <c r="G3446" s="347">
        <f>IF(InpOverride!G3446="",F_Inputs!G3446,InpOverride!G3446)</f>
        <v>0</v>
      </c>
      <c r="H3446" s="347">
        <f>IF(InpOverride!H3446="",F_Inputs!H3446,InpOverride!H3446)</f>
        <v>0</v>
      </c>
      <c r="I3446" s="347">
        <f>IF(InpOverride!I3446="",F_Inputs!I3446,InpOverride!I3446)</f>
        <v>0</v>
      </c>
      <c r="J3446" s="347">
        <f>IF(InpOverride!J3446="",F_Inputs!J3446,InpOverride!J3446)</f>
        <v>0</v>
      </c>
      <c r="K3446" s="347">
        <f>IF(InpOverride!K3446="",F_Inputs!K3446,InpOverride!K3446)</f>
        <v>0</v>
      </c>
      <c r="L3446" s="347">
        <f>IF(InpOverride!L3446="",F_Inputs!L3446,InpOverride!L3446)</f>
        <v>0</v>
      </c>
      <c r="M3446" s="347">
        <f>IF(InpOverride!M3446="",F_Inputs!M3446,InpOverride!M3446)</f>
        <v>0</v>
      </c>
    </row>
    <row r="3447" spans="1:13" x14ac:dyDescent="0.35">
      <c r="A3447" t="s">
        <v>161</v>
      </c>
      <c r="B3447" t="s">
        <v>630</v>
      </c>
      <c r="C3447" t="s">
        <v>631</v>
      </c>
      <c r="D3447" t="s">
        <v>188</v>
      </c>
      <c r="E3447" t="s">
        <v>292</v>
      </c>
      <c r="F3447" s="347">
        <f>IF(InpOverride!F3447="",F_Inputs!F3447,InpOverride!F3447)</f>
        <v>0</v>
      </c>
      <c r="G3447" s="347">
        <f>IF(InpOverride!G3447="",F_Inputs!G3447,InpOverride!G3447)</f>
        <v>0</v>
      </c>
      <c r="H3447" s="347">
        <f>IF(InpOverride!H3447="",F_Inputs!H3447,InpOverride!H3447)</f>
        <v>0</v>
      </c>
      <c r="I3447" s="347">
        <f>IF(InpOverride!I3447="",F_Inputs!I3447,InpOverride!I3447)</f>
        <v>0</v>
      </c>
      <c r="J3447" s="347">
        <f>IF(InpOverride!J3447="",F_Inputs!J3447,InpOverride!J3447)</f>
        <v>0</v>
      </c>
      <c r="K3447" s="347">
        <f>IF(InpOverride!K3447="",F_Inputs!K3447,InpOverride!K3447)</f>
        <v>0</v>
      </c>
      <c r="L3447" s="347">
        <f>IF(InpOverride!L3447="",F_Inputs!L3447,InpOverride!L3447)</f>
        <v>0</v>
      </c>
      <c r="M3447" s="347">
        <f>IF(InpOverride!M3447="",F_Inputs!M3447,InpOverride!M3447)</f>
        <v>0</v>
      </c>
    </row>
    <row r="3448" spans="1:13" x14ac:dyDescent="0.35">
      <c r="A3448" t="s">
        <v>161</v>
      </c>
      <c r="B3448" t="s">
        <v>632</v>
      </c>
      <c r="C3448" t="s">
        <v>633</v>
      </c>
      <c r="D3448" t="s">
        <v>188</v>
      </c>
      <c r="E3448" t="s">
        <v>292</v>
      </c>
      <c r="F3448" s="347">
        <f>IF(InpOverride!F3448="",F_Inputs!F3448,InpOverride!F3448)</f>
        <v>0</v>
      </c>
      <c r="G3448" s="347">
        <f>IF(InpOverride!G3448="",F_Inputs!G3448,InpOverride!G3448)</f>
        <v>0</v>
      </c>
      <c r="H3448" s="347">
        <f>IF(InpOverride!H3448="",F_Inputs!H3448,InpOverride!H3448)</f>
        <v>0</v>
      </c>
      <c r="I3448" s="347">
        <f>IF(InpOverride!I3448="",F_Inputs!I3448,InpOverride!I3448)</f>
        <v>0</v>
      </c>
      <c r="J3448" s="347">
        <f>IF(InpOverride!J3448="",F_Inputs!J3448,InpOverride!J3448)</f>
        <v>0</v>
      </c>
      <c r="K3448" s="347">
        <f>IF(InpOverride!K3448="",F_Inputs!K3448,InpOverride!K3448)</f>
        <v>0</v>
      </c>
      <c r="L3448" s="347">
        <f>IF(InpOverride!L3448="",F_Inputs!L3448,InpOverride!L3448)</f>
        <v>0</v>
      </c>
      <c r="M3448" s="347">
        <f>IF(InpOverride!M3448="",F_Inputs!M3448,InpOverride!M3448)</f>
        <v>0</v>
      </c>
    </row>
    <row r="3449" spans="1:13" x14ac:dyDescent="0.35">
      <c r="A3449" t="s">
        <v>161</v>
      </c>
      <c r="B3449" t="s">
        <v>634</v>
      </c>
      <c r="C3449" t="s">
        <v>635</v>
      </c>
      <c r="D3449" t="s">
        <v>636</v>
      </c>
      <c r="E3449" t="s">
        <v>292</v>
      </c>
      <c r="F3449" s="347">
        <f>IF(InpOverride!F3449="",F_Inputs!F3449,InpOverride!F3449)</f>
        <v>0</v>
      </c>
      <c r="G3449" s="347">
        <f>IF(InpOverride!G3449="",F_Inputs!G3449,InpOverride!G3449)</f>
        <v>0</v>
      </c>
      <c r="H3449" s="347">
        <f>IF(InpOverride!H3449="",F_Inputs!H3449,InpOverride!H3449)</f>
        <v>0</v>
      </c>
      <c r="I3449" s="347">
        <f>IF(InpOverride!I3449="",F_Inputs!I3449,InpOverride!I3449)</f>
        <v>0</v>
      </c>
      <c r="J3449" s="347">
        <f>IF(InpOverride!J3449="",F_Inputs!J3449,InpOverride!J3449)</f>
        <v>0</v>
      </c>
      <c r="K3449" s="347">
        <f>IF(InpOverride!K3449="",F_Inputs!K3449,InpOverride!K3449)</f>
        <v>0</v>
      </c>
      <c r="L3449" s="347">
        <f>IF(InpOverride!L3449="",F_Inputs!L3449,InpOverride!L3449)</f>
        <v>0</v>
      </c>
      <c r="M3449" s="347">
        <f>IF(InpOverride!M3449="",F_Inputs!M3449,InpOverride!M3449)</f>
        <v>0</v>
      </c>
    </row>
    <row r="3450" spans="1:13" x14ac:dyDescent="0.35">
      <c r="A3450" t="s">
        <v>161</v>
      </c>
      <c r="B3450" t="s">
        <v>637</v>
      </c>
      <c r="C3450" t="s">
        <v>638</v>
      </c>
      <c r="D3450" t="s">
        <v>636</v>
      </c>
      <c r="E3450" t="s">
        <v>292</v>
      </c>
      <c r="F3450" s="347">
        <f>IF(InpOverride!F3450="",F_Inputs!F3450,InpOverride!F3450)</f>
        <v>0</v>
      </c>
      <c r="G3450" s="347">
        <f>IF(InpOverride!G3450="",F_Inputs!G3450,InpOverride!G3450)</f>
        <v>0</v>
      </c>
      <c r="H3450" s="347">
        <f>IF(InpOverride!H3450="",F_Inputs!H3450,InpOverride!H3450)</f>
        <v>0</v>
      </c>
      <c r="I3450" s="347">
        <f>IF(InpOverride!I3450="",F_Inputs!I3450,InpOverride!I3450)</f>
        <v>0</v>
      </c>
      <c r="J3450" s="347">
        <f>IF(InpOverride!J3450="",F_Inputs!J3450,InpOverride!J3450)</f>
        <v>0</v>
      </c>
      <c r="K3450" s="347">
        <f>IF(InpOverride!K3450="",F_Inputs!K3450,InpOverride!K3450)</f>
        <v>0</v>
      </c>
      <c r="L3450" s="347">
        <f>IF(InpOverride!L3450="",F_Inputs!L3450,InpOverride!L3450)</f>
        <v>0</v>
      </c>
      <c r="M3450" s="347">
        <f>IF(InpOverride!M3450="",F_Inputs!M3450,InpOverride!M3450)</f>
        <v>0</v>
      </c>
    </row>
    <row r="3451" spans="1:13" x14ac:dyDescent="0.35">
      <c r="A3451" t="s">
        <v>161</v>
      </c>
      <c r="B3451" t="s">
        <v>639</v>
      </c>
      <c r="C3451" t="s">
        <v>640</v>
      </c>
      <c r="D3451" t="s">
        <v>176</v>
      </c>
      <c r="E3451" t="s">
        <v>292</v>
      </c>
      <c r="F3451" s="347">
        <f>IF(InpOverride!F3451="",F_Inputs!F3451,InpOverride!F3451)</f>
        <v>0</v>
      </c>
      <c r="G3451" s="347">
        <f>IF(InpOverride!G3451="",F_Inputs!G3451,InpOverride!G3451)</f>
        <v>0</v>
      </c>
      <c r="H3451" s="347">
        <f>IF(InpOverride!H3451="",F_Inputs!H3451,InpOverride!H3451)</f>
        <v>0</v>
      </c>
      <c r="I3451" s="347">
        <f>IF(InpOverride!I3451="",F_Inputs!I3451,InpOverride!I3451)</f>
        <v>0</v>
      </c>
      <c r="J3451" s="347">
        <f>IF(InpOverride!J3451="",F_Inputs!J3451,InpOverride!J3451)</f>
        <v>0</v>
      </c>
      <c r="K3451" s="347">
        <f>IF(InpOverride!K3451="",F_Inputs!K3451,InpOverride!K3451)</f>
        <v>0</v>
      </c>
      <c r="L3451" s="347">
        <f>IF(InpOverride!L3451="",F_Inputs!L3451,InpOverride!L3451)</f>
        <v>0</v>
      </c>
      <c r="M3451" s="347">
        <f>IF(InpOverride!M3451="",F_Inputs!M3451,InpOverride!M3451)</f>
        <v>0</v>
      </c>
    </row>
    <row r="3452" spans="1:13" x14ac:dyDescent="0.35">
      <c r="A3452" t="s">
        <v>161</v>
      </c>
      <c r="B3452" t="s">
        <v>641</v>
      </c>
      <c r="C3452" t="s">
        <v>642</v>
      </c>
      <c r="D3452" t="s">
        <v>636</v>
      </c>
      <c r="E3452" t="s">
        <v>292</v>
      </c>
      <c r="F3452" s="347">
        <f>IF(InpOverride!F3452="",F_Inputs!F3452,InpOverride!F3452)</f>
        <v>0</v>
      </c>
      <c r="G3452" s="347">
        <f>IF(InpOverride!G3452="",F_Inputs!G3452,InpOverride!G3452)</f>
        <v>0</v>
      </c>
      <c r="H3452" s="347">
        <f>IF(InpOverride!H3452="",F_Inputs!H3452,InpOverride!H3452)</f>
        <v>0</v>
      </c>
      <c r="I3452" s="347">
        <f>IF(InpOverride!I3452="",F_Inputs!I3452,InpOverride!I3452)</f>
        <v>0</v>
      </c>
      <c r="J3452" s="347">
        <f>IF(InpOverride!J3452="",F_Inputs!J3452,InpOverride!J3452)</f>
        <v>0</v>
      </c>
      <c r="K3452" s="347">
        <f>IF(InpOverride!K3452="",F_Inputs!K3452,InpOverride!K3452)</f>
        <v>0</v>
      </c>
      <c r="L3452" s="347">
        <f>IF(InpOverride!L3452="",F_Inputs!L3452,InpOverride!L3452)</f>
        <v>0</v>
      </c>
      <c r="M3452" s="347">
        <f>IF(InpOverride!M3452="",F_Inputs!M3452,InpOverride!M3452)</f>
        <v>0</v>
      </c>
    </row>
    <row r="3453" spans="1:13" x14ac:dyDescent="0.35">
      <c r="A3453" t="s">
        <v>161</v>
      </c>
      <c r="B3453" t="s">
        <v>643</v>
      </c>
      <c r="C3453" t="s">
        <v>644</v>
      </c>
      <c r="D3453" t="s">
        <v>176</v>
      </c>
      <c r="E3453" t="s">
        <v>292</v>
      </c>
      <c r="F3453" s="347">
        <f>IF(InpOverride!F3453="",F_Inputs!F3453,InpOverride!F3453)</f>
        <v>0</v>
      </c>
      <c r="G3453" s="347">
        <f>IF(InpOverride!G3453="",F_Inputs!G3453,InpOverride!G3453)</f>
        <v>0</v>
      </c>
      <c r="H3453" s="347">
        <f>IF(InpOverride!H3453="",F_Inputs!H3453,InpOverride!H3453)</f>
        <v>0</v>
      </c>
      <c r="I3453" s="347">
        <f>IF(InpOverride!I3453="",F_Inputs!I3453,InpOverride!I3453)</f>
        <v>0</v>
      </c>
      <c r="J3453" s="347">
        <f>IF(InpOverride!J3453="",F_Inputs!J3453,InpOverride!J3453)</f>
        <v>0</v>
      </c>
      <c r="K3453" s="347">
        <f>IF(InpOverride!K3453="",F_Inputs!K3453,InpOverride!K3453)</f>
        <v>0</v>
      </c>
      <c r="L3453" s="347">
        <f>IF(InpOverride!L3453="",F_Inputs!L3453,InpOverride!L3453)</f>
        <v>0</v>
      </c>
      <c r="M3453" s="347">
        <f>IF(InpOverride!M3453="",F_Inputs!M3453,InpOverride!M3453)</f>
        <v>0</v>
      </c>
    </row>
    <row r="3454" spans="1:13" x14ac:dyDescent="0.35">
      <c r="A3454" t="s">
        <v>161</v>
      </c>
      <c r="B3454" t="s">
        <v>645</v>
      </c>
      <c r="C3454" t="s">
        <v>646</v>
      </c>
      <c r="D3454" t="s">
        <v>636</v>
      </c>
      <c r="E3454" t="s">
        <v>292</v>
      </c>
      <c r="F3454" s="347">
        <f>IF(InpOverride!F3454="",F_Inputs!F3454,InpOverride!F3454)</f>
        <v>0</v>
      </c>
      <c r="G3454" s="347">
        <f>IF(InpOverride!G3454="",F_Inputs!G3454,InpOverride!G3454)</f>
        <v>0</v>
      </c>
      <c r="H3454" s="347">
        <f>IF(InpOverride!H3454="",F_Inputs!H3454,InpOverride!H3454)</f>
        <v>0</v>
      </c>
      <c r="I3454" s="347">
        <f>IF(InpOverride!I3454="",F_Inputs!I3454,InpOverride!I3454)</f>
        <v>0</v>
      </c>
      <c r="J3454" s="347">
        <f>IF(InpOverride!J3454="",F_Inputs!J3454,InpOverride!J3454)</f>
        <v>0</v>
      </c>
      <c r="K3454" s="347">
        <f>IF(InpOverride!K3454="",F_Inputs!K3454,InpOverride!K3454)</f>
        <v>0</v>
      </c>
      <c r="L3454" s="347">
        <f>IF(InpOverride!L3454="",F_Inputs!L3454,InpOverride!L3454)</f>
        <v>0</v>
      </c>
      <c r="M3454" s="347">
        <f>IF(InpOverride!M3454="",F_Inputs!M3454,InpOverride!M3454)</f>
        <v>0</v>
      </c>
    </row>
    <row r="3455" spans="1:13" x14ac:dyDescent="0.35">
      <c r="A3455" t="s">
        <v>161</v>
      </c>
      <c r="B3455" t="s">
        <v>647</v>
      </c>
      <c r="C3455" t="s">
        <v>648</v>
      </c>
      <c r="D3455" t="s">
        <v>176</v>
      </c>
      <c r="E3455" t="s">
        <v>292</v>
      </c>
      <c r="F3455" s="347">
        <f>IF(InpOverride!F3455="",F_Inputs!F3455,InpOverride!F3455)</f>
        <v>0</v>
      </c>
      <c r="G3455" s="347">
        <f>IF(InpOverride!G3455="",F_Inputs!G3455,InpOverride!G3455)</f>
        <v>0</v>
      </c>
      <c r="H3455" s="347">
        <f>IF(InpOverride!H3455="",F_Inputs!H3455,InpOverride!H3455)</f>
        <v>0</v>
      </c>
      <c r="I3455" s="347">
        <f>IF(InpOverride!I3455="",F_Inputs!I3455,InpOverride!I3455)</f>
        <v>0</v>
      </c>
      <c r="J3455" s="347">
        <f>IF(InpOverride!J3455="",F_Inputs!J3455,InpOverride!J3455)</f>
        <v>0</v>
      </c>
      <c r="K3455" s="347">
        <f>IF(InpOverride!K3455="",F_Inputs!K3455,InpOverride!K3455)</f>
        <v>0</v>
      </c>
      <c r="L3455" s="347">
        <f>IF(InpOverride!L3455="",F_Inputs!L3455,InpOverride!L3455)</f>
        <v>0</v>
      </c>
      <c r="M3455" s="347">
        <f>IF(InpOverride!M3455="",F_Inputs!M3455,InpOverride!M3455)</f>
        <v>0</v>
      </c>
    </row>
    <row r="3456" spans="1:13" x14ac:dyDescent="0.35">
      <c r="A3456" t="s">
        <v>161</v>
      </c>
      <c r="B3456" t="s">
        <v>649</v>
      </c>
      <c r="C3456" t="s">
        <v>650</v>
      </c>
      <c r="D3456" t="s">
        <v>176</v>
      </c>
      <c r="E3456" t="s">
        <v>292</v>
      </c>
      <c r="F3456" s="347">
        <f>IF(InpOverride!F3456="",F_Inputs!F3456,InpOverride!F3456)</f>
        <v>0</v>
      </c>
      <c r="G3456" s="347">
        <f>IF(InpOverride!G3456="",F_Inputs!G3456,InpOverride!G3456)</f>
        <v>0</v>
      </c>
      <c r="H3456" s="347">
        <f>IF(InpOverride!H3456="",F_Inputs!H3456,InpOverride!H3456)</f>
        <v>0</v>
      </c>
      <c r="I3456" s="347">
        <f>IF(InpOverride!I3456="",F_Inputs!I3456,InpOverride!I3456)</f>
        <v>0</v>
      </c>
      <c r="J3456" s="347">
        <f>IF(InpOverride!J3456="",F_Inputs!J3456,InpOverride!J3456)</f>
        <v>0</v>
      </c>
      <c r="K3456" s="347">
        <f>IF(InpOverride!K3456="",F_Inputs!K3456,InpOverride!K3456)</f>
        <v>0</v>
      </c>
      <c r="L3456" s="347">
        <f>IF(InpOverride!L3456="",F_Inputs!L3456,InpOverride!L3456)</f>
        <v>0</v>
      </c>
      <c r="M3456" s="347">
        <f>IF(InpOverride!M3456="",F_Inputs!M3456,InpOverride!M3456)</f>
        <v>0</v>
      </c>
    </row>
    <row r="3457" spans="1:13" x14ac:dyDescent="0.35">
      <c r="A3457" t="s">
        <v>161</v>
      </c>
      <c r="B3457" t="s">
        <v>651</v>
      </c>
      <c r="C3457" t="s">
        <v>652</v>
      </c>
      <c r="D3457" t="s">
        <v>176</v>
      </c>
      <c r="E3457" t="s">
        <v>292</v>
      </c>
      <c r="F3457" s="347">
        <f>IF(InpOverride!F3457="",F_Inputs!F3457,InpOverride!F3457)</f>
        <v>0</v>
      </c>
      <c r="G3457" s="347">
        <f>IF(InpOverride!G3457="",F_Inputs!G3457,InpOverride!G3457)</f>
        <v>0</v>
      </c>
      <c r="H3457" s="347">
        <f>IF(InpOverride!H3457="",F_Inputs!H3457,InpOverride!H3457)</f>
        <v>0</v>
      </c>
      <c r="I3457" s="347">
        <f>IF(InpOverride!I3457="",F_Inputs!I3457,InpOverride!I3457)</f>
        <v>0</v>
      </c>
      <c r="J3457" s="347">
        <f>IF(InpOverride!J3457="",F_Inputs!J3457,InpOverride!J3457)</f>
        <v>0</v>
      </c>
      <c r="K3457" s="347">
        <f>IF(InpOverride!K3457="",F_Inputs!K3457,InpOverride!K3457)</f>
        <v>0</v>
      </c>
      <c r="L3457" s="347">
        <f>IF(InpOverride!L3457="",F_Inputs!L3457,InpOverride!L3457)</f>
        <v>0</v>
      </c>
      <c r="M3457" s="347">
        <f>IF(InpOverride!M3457="",F_Inputs!M3457,InpOverride!M3457)</f>
        <v>0</v>
      </c>
    </row>
    <row r="3458" spans="1:13" x14ac:dyDescent="0.35">
      <c r="A3458" t="s">
        <v>161</v>
      </c>
      <c r="B3458" t="s">
        <v>653</v>
      </c>
      <c r="C3458" t="s">
        <v>654</v>
      </c>
      <c r="D3458" t="s">
        <v>176</v>
      </c>
      <c r="E3458" t="s">
        <v>292</v>
      </c>
      <c r="F3458" s="347">
        <f>IF(InpOverride!F3458="",F_Inputs!F3458,InpOverride!F3458)</f>
        <v>0</v>
      </c>
      <c r="G3458" s="347">
        <f>IF(InpOverride!G3458="",F_Inputs!G3458,InpOverride!G3458)</f>
        <v>0</v>
      </c>
      <c r="H3458" s="347">
        <f>IF(InpOverride!H3458="",F_Inputs!H3458,InpOverride!H3458)</f>
        <v>0</v>
      </c>
      <c r="I3458" s="347">
        <f>IF(InpOverride!I3458="",F_Inputs!I3458,InpOverride!I3458)</f>
        <v>0</v>
      </c>
      <c r="J3458" s="347">
        <f>IF(InpOverride!J3458="",F_Inputs!J3458,InpOverride!J3458)</f>
        <v>0</v>
      </c>
      <c r="K3458" s="347">
        <f>IF(InpOverride!K3458="",F_Inputs!K3458,InpOverride!K3458)</f>
        <v>0</v>
      </c>
      <c r="L3458" s="347">
        <f>IF(InpOverride!L3458="",F_Inputs!L3458,InpOverride!L3458)</f>
        <v>0</v>
      </c>
      <c r="M3458" s="347">
        <f>IF(InpOverride!M3458="",F_Inputs!M3458,InpOverride!M3458)</f>
        <v>0</v>
      </c>
    </row>
    <row r="3459" spans="1:13" x14ac:dyDescent="0.35">
      <c r="A3459" t="s">
        <v>161</v>
      </c>
      <c r="B3459" t="s">
        <v>655</v>
      </c>
      <c r="C3459" t="s">
        <v>656</v>
      </c>
      <c r="D3459" t="s">
        <v>189</v>
      </c>
      <c r="E3459" t="s">
        <v>292</v>
      </c>
      <c r="F3459" s="347">
        <f>IF(InpOverride!F3459="",F_Inputs!F3459,InpOverride!F3459)</f>
        <v>0</v>
      </c>
      <c r="G3459" s="347">
        <f>IF(InpOverride!G3459="",F_Inputs!G3459,InpOverride!G3459)</f>
        <v>0</v>
      </c>
      <c r="H3459" s="347">
        <f>IF(InpOverride!H3459="",F_Inputs!H3459,InpOverride!H3459)</f>
        <v>0</v>
      </c>
      <c r="I3459" s="347">
        <f>IF(InpOverride!I3459="",F_Inputs!I3459,InpOverride!I3459)</f>
        <v>0</v>
      </c>
      <c r="J3459" s="347">
        <f>IF(InpOverride!J3459="",F_Inputs!J3459,InpOverride!J3459)</f>
        <v>0</v>
      </c>
      <c r="K3459" s="347">
        <f>IF(InpOverride!K3459="",F_Inputs!K3459,InpOverride!K3459)</f>
        <v>0</v>
      </c>
      <c r="L3459" s="347">
        <f>IF(InpOverride!L3459="",F_Inputs!L3459,InpOverride!L3459)</f>
        <v>0</v>
      </c>
      <c r="M3459" s="347">
        <f>IF(InpOverride!M3459="",F_Inputs!M3459,InpOverride!M3459)</f>
        <v>0</v>
      </c>
    </row>
    <row r="3460" spans="1:13" x14ac:dyDescent="0.35">
      <c r="A3460" t="s">
        <v>161</v>
      </c>
      <c r="B3460" t="s">
        <v>657</v>
      </c>
      <c r="C3460" t="s">
        <v>658</v>
      </c>
      <c r="D3460" t="s">
        <v>170</v>
      </c>
      <c r="E3460" t="s">
        <v>292</v>
      </c>
      <c r="F3460" s="347">
        <f>IF(InpOverride!F3460="",F_Inputs!F3460,InpOverride!F3460)</f>
        <v>0</v>
      </c>
      <c r="G3460" s="347">
        <f>IF(InpOverride!G3460="",F_Inputs!G3460,InpOverride!G3460)</f>
        <v>0</v>
      </c>
      <c r="H3460" s="347">
        <f>IF(InpOverride!H3460="",F_Inputs!H3460,InpOverride!H3460)</f>
        <v>0</v>
      </c>
      <c r="I3460" s="347">
        <f>IF(InpOverride!I3460="",F_Inputs!I3460,InpOverride!I3460)</f>
        <v>0</v>
      </c>
      <c r="J3460" s="347">
        <f>IF(InpOverride!J3460="",F_Inputs!J3460,InpOverride!J3460)</f>
        <v>0</v>
      </c>
      <c r="K3460" s="347">
        <f>IF(InpOverride!K3460="",F_Inputs!K3460,InpOverride!K3460)</f>
        <v>0</v>
      </c>
      <c r="L3460" s="347">
        <f>IF(InpOverride!L3460="",F_Inputs!L3460,InpOverride!L3460)</f>
        <v>0</v>
      </c>
      <c r="M3460" s="347">
        <f>IF(InpOverride!M3460="",F_Inputs!M3460,InpOverride!M3460)</f>
        <v>0</v>
      </c>
    </row>
    <row r="3461" spans="1:13" x14ac:dyDescent="0.35">
      <c r="A3461" t="s">
        <v>161</v>
      </c>
      <c r="B3461" t="s">
        <v>659</v>
      </c>
      <c r="C3461" t="s">
        <v>660</v>
      </c>
      <c r="D3461" t="s">
        <v>170</v>
      </c>
      <c r="E3461" t="s">
        <v>292</v>
      </c>
      <c r="F3461" s="347">
        <f>IF(InpOverride!F3461="",F_Inputs!F3461,InpOverride!F3461)</f>
        <v>0</v>
      </c>
      <c r="G3461" s="347">
        <f>IF(InpOverride!G3461="",F_Inputs!G3461,InpOverride!G3461)</f>
        <v>0</v>
      </c>
      <c r="H3461" s="347">
        <f>IF(InpOverride!H3461="",F_Inputs!H3461,InpOverride!H3461)</f>
        <v>0</v>
      </c>
      <c r="I3461" s="347">
        <f>IF(InpOverride!I3461="",F_Inputs!I3461,InpOverride!I3461)</f>
        <v>0</v>
      </c>
      <c r="J3461" s="347">
        <f>IF(InpOverride!J3461="",F_Inputs!J3461,InpOverride!J3461)</f>
        <v>0</v>
      </c>
      <c r="K3461" s="347">
        <f>IF(InpOverride!K3461="",F_Inputs!K3461,InpOverride!K3461)</f>
        <v>0</v>
      </c>
      <c r="L3461" s="347">
        <f>IF(InpOverride!L3461="",F_Inputs!L3461,InpOverride!L3461)</f>
        <v>0</v>
      </c>
      <c r="M3461" s="347">
        <f>IF(InpOverride!M3461="",F_Inputs!M3461,InpOverride!M3461)</f>
        <v>0</v>
      </c>
    </row>
    <row r="3462" spans="1:13" x14ac:dyDescent="0.35">
      <c r="A3462" t="s">
        <v>164</v>
      </c>
      <c r="B3462" t="s">
        <v>290</v>
      </c>
      <c r="C3462" t="s">
        <v>291</v>
      </c>
      <c r="D3462" t="s">
        <v>170</v>
      </c>
      <c r="E3462" t="s">
        <v>292</v>
      </c>
      <c r="F3462" s="347">
        <f>IF(InpOverride!F3462="",F_Inputs!F3462,InpOverride!F3462)</f>
        <v>0</v>
      </c>
      <c r="G3462" s="347">
        <f>IF(InpOverride!G3462="",F_Inputs!G3462,InpOverride!G3462)</f>
        <v>0</v>
      </c>
      <c r="H3462" s="347">
        <f>IF(InpOverride!H3462="",F_Inputs!H3462,InpOverride!H3462)</f>
        <v>0</v>
      </c>
      <c r="I3462" s="347">
        <f>IF(InpOverride!I3462="",F_Inputs!I3462,InpOverride!I3462)</f>
        <v>0</v>
      </c>
      <c r="J3462" s="347">
        <f>IF(InpOverride!J3462="",F_Inputs!J3462,InpOverride!J3462)</f>
        <v>0</v>
      </c>
      <c r="K3462" s="347">
        <f>IF(InpOverride!K3462="",F_Inputs!K3462,InpOverride!K3462)</f>
        <v>0</v>
      </c>
      <c r="L3462" s="347">
        <f>IF(InpOverride!L3462="",F_Inputs!L3462,InpOverride!L3462)</f>
        <v>0</v>
      </c>
      <c r="M3462" s="347">
        <f>IF(InpOverride!M3462="",F_Inputs!M3462,InpOverride!M3462)</f>
        <v>0</v>
      </c>
    </row>
    <row r="3463" spans="1:13" x14ac:dyDescent="0.35">
      <c r="A3463" t="s">
        <v>164</v>
      </c>
      <c r="B3463" t="s">
        <v>293</v>
      </c>
      <c r="C3463" t="s">
        <v>294</v>
      </c>
      <c r="D3463" t="s">
        <v>172</v>
      </c>
      <c r="E3463" t="s">
        <v>292</v>
      </c>
      <c r="F3463" s="347">
        <f>IF(InpOverride!F3463="",F_Inputs!F3463,InpOverride!F3463)</f>
        <v>0</v>
      </c>
      <c r="G3463" s="347">
        <f>IF(InpOverride!G3463="",F_Inputs!G3463,InpOverride!G3463)</f>
        <v>0</v>
      </c>
      <c r="H3463" s="347">
        <f>IF(InpOverride!H3463="",F_Inputs!H3463,InpOverride!H3463)</f>
        <v>0</v>
      </c>
      <c r="I3463" s="347">
        <f>IF(InpOverride!I3463="",F_Inputs!I3463,InpOverride!I3463)</f>
        <v>0</v>
      </c>
      <c r="J3463" s="347">
        <f>IF(InpOverride!J3463="",F_Inputs!J3463,InpOverride!J3463)</f>
        <v>0</v>
      </c>
      <c r="K3463" s="347">
        <f>IF(InpOverride!K3463="",F_Inputs!K3463,InpOverride!K3463)</f>
        <v>0</v>
      </c>
      <c r="L3463" s="347">
        <f>IF(InpOverride!L3463="",F_Inputs!L3463,InpOverride!L3463)</f>
        <v>0</v>
      </c>
      <c r="M3463" s="347">
        <f>IF(InpOverride!M3463="",F_Inputs!M3463,InpOverride!M3463)</f>
        <v>0</v>
      </c>
    </row>
    <row r="3464" spans="1:13" x14ac:dyDescent="0.35">
      <c r="A3464" t="s">
        <v>164</v>
      </c>
      <c r="B3464" t="s">
        <v>295</v>
      </c>
      <c r="C3464" t="s">
        <v>296</v>
      </c>
      <c r="D3464" t="s">
        <v>188</v>
      </c>
      <c r="E3464" t="s">
        <v>292</v>
      </c>
      <c r="F3464" s="347">
        <f>IF(InpOverride!F3464="",F_Inputs!F3464,InpOverride!F3464)</f>
        <v>0</v>
      </c>
      <c r="G3464" s="347">
        <f>IF(InpOverride!G3464="",F_Inputs!G3464,InpOverride!G3464)</f>
        <v>0</v>
      </c>
      <c r="H3464" s="347">
        <f>IF(InpOverride!H3464="",F_Inputs!H3464,InpOverride!H3464)</f>
        <v>0</v>
      </c>
      <c r="I3464" s="347">
        <f>IF(InpOverride!I3464="",F_Inputs!I3464,InpOverride!I3464)</f>
        <v>0</v>
      </c>
      <c r="J3464" s="347">
        <f>IF(InpOverride!J3464="",F_Inputs!J3464,InpOverride!J3464)</f>
        <v>0</v>
      </c>
      <c r="K3464" s="347">
        <f>IF(InpOverride!K3464="",F_Inputs!K3464,InpOverride!K3464)</f>
        <v>0</v>
      </c>
      <c r="L3464" s="347">
        <f>IF(InpOverride!L3464="",F_Inputs!L3464,InpOverride!L3464)</f>
        <v>0</v>
      </c>
      <c r="M3464" s="347">
        <f>IF(InpOverride!M3464="",F_Inputs!M3464,InpOverride!M3464)</f>
        <v>0</v>
      </c>
    </row>
    <row r="3465" spans="1:13" x14ac:dyDescent="0.35">
      <c r="A3465" t="s">
        <v>164</v>
      </c>
      <c r="B3465" t="s">
        <v>297</v>
      </c>
      <c r="C3465" t="s">
        <v>298</v>
      </c>
      <c r="D3465" t="s">
        <v>205</v>
      </c>
      <c r="E3465" t="s">
        <v>292</v>
      </c>
      <c r="F3465" s="347">
        <f>IF(InpOverride!F3465="",F_Inputs!F3465,InpOverride!F3465)</f>
        <v>0</v>
      </c>
      <c r="G3465" s="347">
        <f>IF(InpOverride!G3465="",F_Inputs!G3465,InpOverride!G3465)</f>
        <v>0</v>
      </c>
      <c r="H3465" s="347">
        <f>IF(InpOverride!H3465="",F_Inputs!H3465,InpOverride!H3465)</f>
        <v>0</v>
      </c>
      <c r="I3465" s="347">
        <f>IF(InpOverride!I3465="",F_Inputs!I3465,InpOverride!I3465)</f>
        <v>0</v>
      </c>
      <c r="J3465" s="347">
        <f>IF(InpOverride!J3465="",F_Inputs!J3465,InpOverride!J3465)</f>
        <v>0</v>
      </c>
      <c r="K3465" s="347">
        <f>IF(InpOverride!K3465="",F_Inputs!K3465,InpOverride!K3465)</f>
        <v>0</v>
      </c>
      <c r="L3465" s="347">
        <f>IF(InpOverride!L3465="",F_Inputs!L3465,InpOverride!L3465)</f>
        <v>0</v>
      </c>
      <c r="M3465" s="347">
        <f>IF(InpOverride!M3465="",F_Inputs!M3465,InpOverride!M3465)</f>
        <v>0</v>
      </c>
    </row>
    <row r="3466" spans="1:13" x14ac:dyDescent="0.35">
      <c r="A3466" t="s">
        <v>164</v>
      </c>
      <c r="B3466" t="s">
        <v>300</v>
      </c>
      <c r="C3466" t="s">
        <v>301</v>
      </c>
      <c r="D3466" t="s">
        <v>170</v>
      </c>
      <c r="E3466" t="s">
        <v>292</v>
      </c>
      <c r="F3466" s="347">
        <f>IF(InpOverride!F3466="",F_Inputs!F3466,InpOverride!F3466)</f>
        <v>0</v>
      </c>
      <c r="G3466" s="347">
        <f>IF(InpOverride!G3466="",F_Inputs!G3466,InpOverride!G3466)</f>
        <v>0</v>
      </c>
      <c r="H3466" s="347">
        <f>IF(InpOverride!H3466="",F_Inputs!H3466,InpOverride!H3466)</f>
        <v>0</v>
      </c>
      <c r="I3466" s="347">
        <f>IF(InpOverride!I3466="",F_Inputs!I3466,InpOverride!I3466)</f>
        <v>0</v>
      </c>
      <c r="J3466" s="347">
        <f>IF(InpOverride!J3466="",F_Inputs!J3466,InpOverride!J3466)</f>
        <v>0</v>
      </c>
      <c r="K3466" s="347">
        <f>IF(InpOverride!K3466="",F_Inputs!K3466,InpOverride!K3466)</f>
        <v>0</v>
      </c>
      <c r="L3466" s="347">
        <f>IF(InpOverride!L3466="",F_Inputs!L3466,InpOverride!L3466)</f>
        <v>0</v>
      </c>
      <c r="M3466" s="347">
        <f>IF(InpOverride!M3466="",F_Inputs!M3466,InpOverride!M3466)</f>
        <v>0</v>
      </c>
    </row>
    <row r="3467" spans="1:13" x14ac:dyDescent="0.35">
      <c r="A3467" t="s">
        <v>164</v>
      </c>
      <c r="B3467" t="s">
        <v>302</v>
      </c>
      <c r="C3467" t="s">
        <v>303</v>
      </c>
      <c r="D3467" t="s">
        <v>170</v>
      </c>
      <c r="E3467" t="s">
        <v>292</v>
      </c>
      <c r="F3467" s="347">
        <f>IF(InpOverride!F3467="",F_Inputs!F3467,InpOverride!F3467)</f>
        <v>0</v>
      </c>
      <c r="G3467" s="347">
        <f>IF(InpOverride!G3467="",F_Inputs!G3467,InpOverride!G3467)</f>
        <v>0</v>
      </c>
      <c r="H3467" s="347">
        <f>IF(InpOverride!H3467="",F_Inputs!H3467,InpOverride!H3467)</f>
        <v>0</v>
      </c>
      <c r="I3467" s="347">
        <f>IF(InpOverride!I3467="",F_Inputs!I3467,InpOverride!I3467)</f>
        <v>0</v>
      </c>
      <c r="J3467" s="347">
        <f>IF(InpOverride!J3467="",F_Inputs!J3467,InpOverride!J3467)</f>
        <v>0</v>
      </c>
      <c r="K3467" s="347">
        <f>IF(InpOverride!K3467="",F_Inputs!K3467,InpOverride!K3467)</f>
        <v>0</v>
      </c>
      <c r="L3467" s="347">
        <f>IF(InpOverride!L3467="",F_Inputs!L3467,InpOverride!L3467)</f>
        <v>0</v>
      </c>
      <c r="M3467" s="347">
        <f>IF(InpOverride!M3467="",F_Inputs!M3467,InpOverride!M3467)</f>
        <v>0</v>
      </c>
    </row>
    <row r="3468" spans="1:13" x14ac:dyDescent="0.35">
      <c r="A3468" t="s">
        <v>164</v>
      </c>
      <c r="B3468" t="s">
        <v>304</v>
      </c>
      <c r="C3468" t="s">
        <v>305</v>
      </c>
      <c r="D3468" t="s">
        <v>186</v>
      </c>
      <c r="E3468" t="s">
        <v>292</v>
      </c>
      <c r="F3468" s="347">
        <f>IF(InpOverride!F3468="",F_Inputs!F3468,InpOverride!F3468)</f>
        <v>0</v>
      </c>
      <c r="G3468" s="347">
        <f>IF(InpOverride!G3468="",F_Inputs!G3468,InpOverride!G3468)</f>
        <v>0</v>
      </c>
      <c r="H3468" s="347">
        <f>IF(InpOverride!H3468="",F_Inputs!H3468,InpOverride!H3468)</f>
        <v>0</v>
      </c>
      <c r="I3468" s="347">
        <f>IF(InpOverride!I3468="",F_Inputs!I3468,InpOverride!I3468)</f>
        <v>0</v>
      </c>
      <c r="J3468" s="347">
        <f>IF(InpOverride!J3468="",F_Inputs!J3468,InpOverride!J3468)</f>
        <v>0</v>
      </c>
      <c r="K3468" s="347">
        <f>IF(InpOverride!K3468="",F_Inputs!K3468,InpOverride!K3468)</f>
        <v>0</v>
      </c>
      <c r="L3468" s="347">
        <f>IF(InpOverride!L3468="",F_Inputs!L3468,InpOverride!L3468)</f>
        <v>0</v>
      </c>
      <c r="M3468" s="347">
        <f>IF(InpOverride!M3468="",F_Inputs!M3468,InpOverride!M3468)</f>
        <v>0</v>
      </c>
    </row>
    <row r="3469" spans="1:13" x14ac:dyDescent="0.35">
      <c r="A3469" t="s">
        <v>164</v>
      </c>
      <c r="B3469" t="s">
        <v>306</v>
      </c>
      <c r="C3469" t="s">
        <v>307</v>
      </c>
      <c r="D3469" t="s">
        <v>205</v>
      </c>
      <c r="E3469" t="s">
        <v>292</v>
      </c>
      <c r="F3469" s="347">
        <f>IF(InpOverride!F3469="",F_Inputs!F3469,InpOverride!F3469)</f>
        <v>0</v>
      </c>
      <c r="G3469" s="347">
        <f>IF(InpOverride!G3469="",F_Inputs!G3469,InpOverride!G3469)</f>
        <v>0</v>
      </c>
      <c r="H3469" s="347">
        <f>IF(InpOverride!H3469="",F_Inputs!H3469,InpOverride!H3469)</f>
        <v>0</v>
      </c>
      <c r="I3469" s="347">
        <f>IF(InpOverride!I3469="",F_Inputs!I3469,InpOverride!I3469)</f>
        <v>0</v>
      </c>
      <c r="J3469" s="347">
        <f>IF(InpOverride!J3469="",F_Inputs!J3469,InpOverride!J3469)</f>
        <v>0</v>
      </c>
      <c r="K3469" s="347">
        <f>IF(InpOverride!K3469="",F_Inputs!K3469,InpOverride!K3469)</f>
        <v>0</v>
      </c>
      <c r="L3469" s="347">
        <f>IF(InpOverride!L3469="",F_Inputs!L3469,InpOverride!L3469)</f>
        <v>0</v>
      </c>
      <c r="M3469" s="347">
        <f>IF(InpOverride!M3469="",F_Inputs!M3469,InpOverride!M3469)</f>
        <v>0</v>
      </c>
    </row>
    <row r="3470" spans="1:13" x14ac:dyDescent="0.35">
      <c r="A3470" t="s">
        <v>164</v>
      </c>
      <c r="B3470" t="s">
        <v>309</v>
      </c>
      <c r="C3470" t="s">
        <v>310</v>
      </c>
      <c r="D3470" t="s">
        <v>170</v>
      </c>
      <c r="E3470" t="s">
        <v>292</v>
      </c>
      <c r="F3470" s="347">
        <f>IF(InpOverride!F3470="",F_Inputs!F3470,InpOverride!F3470)</f>
        <v>0</v>
      </c>
      <c r="G3470" s="347">
        <f>IF(InpOverride!G3470="",F_Inputs!G3470,InpOverride!G3470)</f>
        <v>0</v>
      </c>
      <c r="H3470" s="347">
        <f>IF(InpOverride!H3470="",F_Inputs!H3470,InpOverride!H3470)</f>
        <v>0</v>
      </c>
      <c r="I3470" s="347">
        <f>IF(InpOverride!I3470="",F_Inputs!I3470,InpOverride!I3470)</f>
        <v>0</v>
      </c>
      <c r="J3470" s="347">
        <f>IF(InpOverride!J3470="",F_Inputs!J3470,InpOverride!J3470)</f>
        <v>0</v>
      </c>
      <c r="K3470" s="347">
        <f>IF(InpOverride!K3470="",F_Inputs!K3470,InpOverride!K3470)</f>
        <v>0</v>
      </c>
      <c r="L3470" s="347">
        <f>IF(InpOverride!L3470="",F_Inputs!L3470,InpOverride!L3470)</f>
        <v>0</v>
      </c>
      <c r="M3470" s="347">
        <f>IF(InpOverride!M3470="",F_Inputs!M3470,InpOverride!M3470)</f>
        <v>0</v>
      </c>
    </row>
    <row r="3471" spans="1:13" x14ac:dyDescent="0.35">
      <c r="A3471" t="s">
        <v>164</v>
      </c>
      <c r="B3471" t="s">
        <v>311</v>
      </c>
      <c r="C3471" t="s">
        <v>312</v>
      </c>
      <c r="D3471" t="s">
        <v>170</v>
      </c>
      <c r="E3471" t="s">
        <v>292</v>
      </c>
      <c r="F3471" s="347">
        <f>IF(InpOverride!F3471="",F_Inputs!F3471,InpOverride!F3471)</f>
        <v>0</v>
      </c>
      <c r="G3471" s="347">
        <f>IF(InpOverride!G3471="",F_Inputs!G3471,InpOverride!G3471)</f>
        <v>0</v>
      </c>
      <c r="H3471" s="347">
        <f>IF(InpOverride!H3471="",F_Inputs!H3471,InpOverride!H3471)</f>
        <v>0</v>
      </c>
      <c r="I3471" s="347">
        <f>IF(InpOverride!I3471="",F_Inputs!I3471,InpOverride!I3471)</f>
        <v>0</v>
      </c>
      <c r="J3471" s="347">
        <f>IF(InpOverride!J3471="",F_Inputs!J3471,InpOverride!J3471)</f>
        <v>0</v>
      </c>
      <c r="K3471" s="347">
        <f>IF(InpOverride!K3471="",F_Inputs!K3471,InpOverride!K3471)</f>
        <v>0</v>
      </c>
      <c r="L3471" s="347">
        <f>IF(InpOverride!L3471="",F_Inputs!L3471,InpOverride!L3471)</f>
        <v>0</v>
      </c>
      <c r="M3471" s="347">
        <f>IF(InpOverride!M3471="",F_Inputs!M3471,InpOverride!M3471)</f>
        <v>0</v>
      </c>
    </row>
    <row r="3472" spans="1:13" x14ac:dyDescent="0.35">
      <c r="A3472" t="s">
        <v>164</v>
      </c>
      <c r="B3472" t="s">
        <v>313</v>
      </c>
      <c r="C3472" t="s">
        <v>314</v>
      </c>
      <c r="D3472" t="s">
        <v>189</v>
      </c>
      <c r="E3472" t="s">
        <v>292</v>
      </c>
      <c r="F3472" s="347">
        <f>IF(InpOverride!F3472="",F_Inputs!F3472,InpOverride!F3472)</f>
        <v>0</v>
      </c>
      <c r="G3472" s="347">
        <f>IF(InpOverride!G3472="",F_Inputs!G3472,InpOverride!G3472)</f>
        <v>0</v>
      </c>
      <c r="H3472" s="347">
        <f>IF(InpOverride!H3472="",F_Inputs!H3472,InpOverride!H3472)</f>
        <v>0</v>
      </c>
      <c r="I3472" s="347">
        <f>IF(InpOverride!I3472="",F_Inputs!I3472,InpOverride!I3472)</f>
        <v>4.1379310344827598</v>
      </c>
      <c r="J3472" s="347">
        <f>IF(InpOverride!J3472="",F_Inputs!J3472,InpOverride!J3472)</f>
        <v>0</v>
      </c>
      <c r="K3472" s="347">
        <f>IF(InpOverride!K3472="",F_Inputs!K3472,InpOverride!K3472)</f>
        <v>0</v>
      </c>
      <c r="L3472" s="347">
        <f>IF(InpOverride!L3472="",F_Inputs!L3472,InpOverride!L3472)</f>
        <v>0</v>
      </c>
      <c r="M3472" s="347">
        <f>IF(InpOverride!M3472="",F_Inputs!M3472,InpOverride!M3472)</f>
        <v>0</v>
      </c>
    </row>
    <row r="3473" spans="1:13" x14ac:dyDescent="0.35">
      <c r="A3473" t="s">
        <v>164</v>
      </c>
      <c r="B3473" t="s">
        <v>315</v>
      </c>
      <c r="C3473" t="s">
        <v>316</v>
      </c>
      <c r="D3473" t="s">
        <v>205</v>
      </c>
      <c r="E3473" t="s">
        <v>292</v>
      </c>
      <c r="F3473" s="347">
        <f>IF(InpOverride!F3473="",F_Inputs!F3473,InpOverride!F3473)</f>
        <v>0</v>
      </c>
      <c r="G3473" s="347">
        <f>IF(InpOverride!G3473="",F_Inputs!G3473,InpOverride!G3473)</f>
        <v>0</v>
      </c>
      <c r="H3473" s="347">
        <f>IF(InpOverride!H3473="",F_Inputs!H3473,InpOverride!H3473)</f>
        <v>0</v>
      </c>
      <c r="I3473" s="347" t="str">
        <f>IF(InpOverride!I3473="",F_Inputs!I3473,InpOverride!I3473)</f>
        <v>Yes</v>
      </c>
      <c r="J3473" s="347">
        <f>IF(InpOverride!J3473="",F_Inputs!J3473,InpOverride!J3473)</f>
        <v>0</v>
      </c>
      <c r="K3473" s="347">
        <f>IF(InpOverride!K3473="",F_Inputs!K3473,InpOverride!K3473)</f>
        <v>0</v>
      </c>
      <c r="L3473" s="347">
        <f>IF(InpOverride!L3473="",F_Inputs!L3473,InpOverride!L3473)</f>
        <v>0</v>
      </c>
      <c r="M3473" s="347">
        <f>IF(InpOverride!M3473="",F_Inputs!M3473,InpOverride!M3473)</f>
        <v>0</v>
      </c>
    </row>
    <row r="3474" spans="1:13" x14ac:dyDescent="0.35">
      <c r="A3474" t="s">
        <v>164</v>
      </c>
      <c r="B3474" t="s">
        <v>317</v>
      </c>
      <c r="C3474" t="s">
        <v>318</v>
      </c>
      <c r="D3474" t="s">
        <v>170</v>
      </c>
      <c r="E3474" t="s">
        <v>292</v>
      </c>
      <c r="F3474" s="347">
        <f>IF(InpOverride!F3474="",F_Inputs!F3474,InpOverride!F3474)</f>
        <v>0</v>
      </c>
      <c r="G3474" s="347">
        <f>IF(InpOverride!G3474="",F_Inputs!G3474,InpOverride!G3474)</f>
        <v>0</v>
      </c>
      <c r="H3474" s="347">
        <f>IF(InpOverride!H3474="",F_Inputs!H3474,InpOverride!H3474)</f>
        <v>0</v>
      </c>
      <c r="I3474" s="347">
        <f>IF(InpOverride!I3474="",F_Inputs!I3474,InpOverride!I3474)</f>
        <v>4.2200000000000001E-2</v>
      </c>
      <c r="J3474" s="347">
        <f>IF(InpOverride!J3474="",F_Inputs!J3474,InpOverride!J3474)</f>
        <v>0</v>
      </c>
      <c r="K3474" s="347">
        <f>IF(InpOverride!K3474="",F_Inputs!K3474,InpOverride!K3474)</f>
        <v>0</v>
      </c>
      <c r="L3474" s="347">
        <f>IF(InpOverride!L3474="",F_Inputs!L3474,InpOverride!L3474)</f>
        <v>0</v>
      </c>
      <c r="M3474" s="347">
        <f>IF(InpOverride!M3474="",F_Inputs!M3474,InpOverride!M3474)</f>
        <v>0</v>
      </c>
    </row>
    <row r="3475" spans="1:13" x14ac:dyDescent="0.35">
      <c r="A3475" t="s">
        <v>164</v>
      </c>
      <c r="B3475" t="s">
        <v>319</v>
      </c>
      <c r="C3475" t="s">
        <v>320</v>
      </c>
      <c r="D3475" t="s">
        <v>170</v>
      </c>
      <c r="E3475" t="s">
        <v>292</v>
      </c>
      <c r="F3475" s="347">
        <f>IF(InpOverride!F3475="",F_Inputs!F3475,InpOverride!F3475)</f>
        <v>0</v>
      </c>
      <c r="G3475" s="347">
        <f>IF(InpOverride!G3475="",F_Inputs!G3475,InpOverride!G3475)</f>
        <v>0</v>
      </c>
      <c r="H3475" s="347">
        <f>IF(InpOverride!H3475="",F_Inputs!H3475,InpOverride!H3475)</f>
        <v>0</v>
      </c>
      <c r="I3475" s="347">
        <f>IF(InpOverride!I3475="",F_Inputs!I3475,InpOverride!I3475)</f>
        <v>0</v>
      </c>
      <c r="J3475" s="347">
        <f>IF(InpOverride!J3475="",F_Inputs!J3475,InpOverride!J3475)</f>
        <v>0</v>
      </c>
      <c r="K3475" s="347">
        <f>IF(InpOverride!K3475="",F_Inputs!K3475,InpOverride!K3475)</f>
        <v>0</v>
      </c>
      <c r="L3475" s="347">
        <f>IF(InpOverride!L3475="",F_Inputs!L3475,InpOverride!L3475)</f>
        <v>0</v>
      </c>
      <c r="M3475" s="347">
        <f>IF(InpOverride!M3475="",F_Inputs!M3475,InpOverride!M3475)</f>
        <v>0</v>
      </c>
    </row>
    <row r="3476" spans="1:13" x14ac:dyDescent="0.35">
      <c r="A3476" t="s">
        <v>164</v>
      </c>
      <c r="B3476" t="s">
        <v>321</v>
      </c>
      <c r="C3476" t="s">
        <v>322</v>
      </c>
      <c r="D3476" t="s">
        <v>189</v>
      </c>
      <c r="E3476" t="s">
        <v>292</v>
      </c>
      <c r="F3476" s="347">
        <f>IF(InpOverride!F3476="",F_Inputs!F3476,InpOverride!F3476)</f>
        <v>0</v>
      </c>
      <c r="G3476" s="347">
        <f>IF(InpOverride!G3476="",F_Inputs!G3476,InpOverride!G3476)</f>
        <v>0</v>
      </c>
      <c r="H3476" s="347">
        <f>IF(InpOverride!H3476="",F_Inputs!H3476,InpOverride!H3476)</f>
        <v>0</v>
      </c>
      <c r="I3476" s="347">
        <f>IF(InpOverride!I3476="",F_Inputs!I3476,InpOverride!I3476)</f>
        <v>-3.0213706705969101</v>
      </c>
      <c r="J3476" s="347">
        <f>IF(InpOverride!J3476="",F_Inputs!J3476,InpOverride!J3476)</f>
        <v>0</v>
      </c>
      <c r="K3476" s="347">
        <f>IF(InpOverride!K3476="",F_Inputs!K3476,InpOverride!K3476)</f>
        <v>0</v>
      </c>
      <c r="L3476" s="347">
        <f>IF(InpOverride!L3476="",F_Inputs!L3476,InpOverride!L3476)</f>
        <v>0</v>
      </c>
      <c r="M3476" s="347">
        <f>IF(InpOverride!M3476="",F_Inputs!M3476,InpOverride!M3476)</f>
        <v>0</v>
      </c>
    </row>
    <row r="3477" spans="1:13" x14ac:dyDescent="0.35">
      <c r="A3477" t="s">
        <v>164</v>
      </c>
      <c r="B3477" t="s">
        <v>323</v>
      </c>
      <c r="C3477" t="s">
        <v>324</v>
      </c>
      <c r="D3477" t="s">
        <v>205</v>
      </c>
      <c r="E3477" t="s">
        <v>292</v>
      </c>
      <c r="F3477" s="347">
        <f>IF(InpOverride!F3477="",F_Inputs!F3477,InpOverride!F3477)</f>
        <v>0</v>
      </c>
      <c r="G3477" s="347">
        <f>IF(InpOverride!G3477="",F_Inputs!G3477,InpOverride!G3477)</f>
        <v>0</v>
      </c>
      <c r="H3477" s="347">
        <f>IF(InpOverride!H3477="",F_Inputs!H3477,InpOverride!H3477)</f>
        <v>0</v>
      </c>
      <c r="I3477" s="347" t="str">
        <f>IF(InpOverride!I3477="",F_Inputs!I3477,InpOverride!I3477)</f>
        <v>No</v>
      </c>
      <c r="J3477" s="347">
        <f>IF(InpOverride!J3477="",F_Inputs!J3477,InpOverride!J3477)</f>
        <v>0</v>
      </c>
      <c r="K3477" s="347">
        <f>IF(InpOverride!K3477="",F_Inputs!K3477,InpOverride!K3477)</f>
        <v>0</v>
      </c>
      <c r="L3477" s="347">
        <f>IF(InpOverride!L3477="",F_Inputs!L3477,InpOverride!L3477)</f>
        <v>0</v>
      </c>
      <c r="M3477" s="347">
        <f>IF(InpOverride!M3477="",F_Inputs!M3477,InpOverride!M3477)</f>
        <v>0</v>
      </c>
    </row>
    <row r="3478" spans="1:13" x14ac:dyDescent="0.35">
      <c r="A3478" t="s">
        <v>164</v>
      </c>
      <c r="B3478" t="s">
        <v>325</v>
      </c>
      <c r="C3478" t="s">
        <v>326</v>
      </c>
      <c r="D3478" t="s">
        <v>170</v>
      </c>
      <c r="E3478" t="s">
        <v>292</v>
      </c>
      <c r="F3478" s="347">
        <f>IF(InpOverride!F3478="",F_Inputs!F3478,InpOverride!F3478)</f>
        <v>0</v>
      </c>
      <c r="G3478" s="347">
        <f>IF(InpOverride!G3478="",F_Inputs!G3478,InpOverride!G3478)</f>
        <v>0</v>
      </c>
      <c r="H3478" s="347">
        <f>IF(InpOverride!H3478="",F_Inputs!H3478,InpOverride!H3478)</f>
        <v>0</v>
      </c>
      <c r="I3478" s="347">
        <f>IF(InpOverride!I3478="",F_Inputs!I3478,InpOverride!I3478)</f>
        <v>-0.14249999999999999</v>
      </c>
      <c r="J3478" s="347">
        <f>IF(InpOverride!J3478="",F_Inputs!J3478,InpOverride!J3478)</f>
        <v>0</v>
      </c>
      <c r="K3478" s="347">
        <f>IF(InpOverride!K3478="",F_Inputs!K3478,InpOverride!K3478)</f>
        <v>0</v>
      </c>
      <c r="L3478" s="347">
        <f>IF(InpOverride!L3478="",F_Inputs!L3478,InpOverride!L3478)</f>
        <v>0</v>
      </c>
      <c r="M3478" s="347">
        <f>IF(InpOverride!M3478="",F_Inputs!M3478,InpOverride!M3478)</f>
        <v>0</v>
      </c>
    </row>
    <row r="3479" spans="1:13" x14ac:dyDescent="0.35">
      <c r="A3479" t="s">
        <v>164</v>
      </c>
      <c r="B3479" t="s">
        <v>327</v>
      </c>
      <c r="C3479" t="s">
        <v>328</v>
      </c>
      <c r="D3479" t="s">
        <v>170</v>
      </c>
      <c r="E3479" t="s">
        <v>292</v>
      </c>
      <c r="F3479" s="347">
        <f>IF(InpOverride!F3479="",F_Inputs!F3479,InpOverride!F3479)</f>
        <v>0</v>
      </c>
      <c r="G3479" s="347">
        <f>IF(InpOverride!G3479="",F_Inputs!G3479,InpOverride!G3479)</f>
        <v>0</v>
      </c>
      <c r="H3479" s="347">
        <f>IF(InpOverride!H3479="",F_Inputs!H3479,InpOverride!H3479)</f>
        <v>0</v>
      </c>
      <c r="I3479" s="347">
        <f>IF(InpOverride!I3479="",F_Inputs!I3479,InpOverride!I3479)</f>
        <v>-0.85499999999999998</v>
      </c>
      <c r="J3479" s="347">
        <f>IF(InpOverride!J3479="",F_Inputs!J3479,InpOverride!J3479)</f>
        <v>0</v>
      </c>
      <c r="K3479" s="347">
        <f>IF(InpOverride!K3479="",F_Inputs!K3479,InpOverride!K3479)</f>
        <v>0</v>
      </c>
      <c r="L3479" s="347">
        <f>IF(InpOverride!L3479="",F_Inputs!L3479,InpOverride!L3479)</f>
        <v>0</v>
      </c>
      <c r="M3479" s="347">
        <f>IF(InpOverride!M3479="",F_Inputs!M3479,InpOverride!M3479)</f>
        <v>0</v>
      </c>
    </row>
    <row r="3480" spans="1:13" x14ac:dyDescent="0.35">
      <c r="A3480" t="s">
        <v>164</v>
      </c>
      <c r="B3480" t="s">
        <v>329</v>
      </c>
      <c r="C3480" t="s">
        <v>330</v>
      </c>
      <c r="D3480" t="s">
        <v>188</v>
      </c>
      <c r="E3480" t="s">
        <v>292</v>
      </c>
      <c r="F3480" s="347">
        <f>IF(InpOverride!F3480="",F_Inputs!F3480,InpOverride!F3480)</f>
        <v>0</v>
      </c>
      <c r="G3480" s="347">
        <f>IF(InpOverride!G3480="",F_Inputs!G3480,InpOverride!G3480)</f>
        <v>0</v>
      </c>
      <c r="H3480" s="347">
        <f>IF(InpOverride!H3480="",F_Inputs!H3480,InpOverride!H3480)</f>
        <v>0</v>
      </c>
      <c r="I3480" s="347">
        <f>IF(InpOverride!I3480="",F_Inputs!I3480,InpOverride!I3480)</f>
        <v>0</v>
      </c>
      <c r="J3480" s="347">
        <f>IF(InpOverride!J3480="",F_Inputs!J3480,InpOverride!J3480)</f>
        <v>0</v>
      </c>
      <c r="K3480" s="347">
        <f>IF(InpOverride!K3480="",F_Inputs!K3480,InpOverride!K3480)</f>
        <v>0</v>
      </c>
      <c r="L3480" s="347">
        <f>IF(InpOverride!L3480="",F_Inputs!L3480,InpOverride!L3480)</f>
        <v>0</v>
      </c>
      <c r="M3480" s="347">
        <f>IF(InpOverride!M3480="",F_Inputs!M3480,InpOverride!M3480)</f>
        <v>0</v>
      </c>
    </row>
    <row r="3481" spans="1:13" x14ac:dyDescent="0.35">
      <c r="A3481" t="s">
        <v>164</v>
      </c>
      <c r="B3481" t="s">
        <v>331</v>
      </c>
      <c r="C3481" t="s">
        <v>332</v>
      </c>
      <c r="D3481" t="s">
        <v>205</v>
      </c>
      <c r="E3481" t="s">
        <v>292</v>
      </c>
      <c r="F3481" s="347">
        <f>IF(InpOverride!F3481="",F_Inputs!F3481,InpOverride!F3481)</f>
        <v>0</v>
      </c>
      <c r="G3481" s="347">
        <f>IF(InpOverride!G3481="",F_Inputs!G3481,InpOverride!G3481)</f>
        <v>0</v>
      </c>
      <c r="H3481" s="347">
        <f>IF(InpOverride!H3481="",F_Inputs!H3481,InpOverride!H3481)</f>
        <v>0</v>
      </c>
      <c r="I3481" s="347">
        <f>IF(InpOverride!I3481="",F_Inputs!I3481,InpOverride!I3481)</f>
        <v>0</v>
      </c>
      <c r="J3481" s="347">
        <f>IF(InpOverride!J3481="",F_Inputs!J3481,InpOverride!J3481)</f>
        <v>0</v>
      </c>
      <c r="K3481" s="347">
        <f>IF(InpOverride!K3481="",F_Inputs!K3481,InpOverride!K3481)</f>
        <v>0</v>
      </c>
      <c r="L3481" s="347">
        <f>IF(InpOverride!L3481="",F_Inputs!L3481,InpOverride!L3481)</f>
        <v>0</v>
      </c>
      <c r="M3481" s="347">
        <f>IF(InpOverride!M3481="",F_Inputs!M3481,InpOverride!M3481)</f>
        <v>0</v>
      </c>
    </row>
    <row r="3482" spans="1:13" x14ac:dyDescent="0.35">
      <c r="A3482" t="s">
        <v>164</v>
      </c>
      <c r="B3482" t="s">
        <v>333</v>
      </c>
      <c r="C3482" t="s">
        <v>334</v>
      </c>
      <c r="D3482" t="s">
        <v>170</v>
      </c>
      <c r="E3482" t="s">
        <v>292</v>
      </c>
      <c r="F3482" s="347">
        <f>IF(InpOverride!F3482="",F_Inputs!F3482,InpOverride!F3482)</f>
        <v>0</v>
      </c>
      <c r="G3482" s="347">
        <f>IF(InpOverride!G3482="",F_Inputs!G3482,InpOverride!G3482)</f>
        <v>0</v>
      </c>
      <c r="H3482" s="347">
        <f>IF(InpOverride!H3482="",F_Inputs!H3482,InpOverride!H3482)</f>
        <v>0</v>
      </c>
      <c r="I3482" s="347">
        <f>IF(InpOverride!I3482="",F_Inputs!I3482,InpOverride!I3482)</f>
        <v>0</v>
      </c>
      <c r="J3482" s="347">
        <f>IF(InpOverride!J3482="",F_Inputs!J3482,InpOverride!J3482)</f>
        <v>0</v>
      </c>
      <c r="K3482" s="347">
        <f>IF(InpOverride!K3482="",F_Inputs!K3482,InpOverride!K3482)</f>
        <v>0</v>
      </c>
      <c r="L3482" s="347">
        <f>IF(InpOverride!L3482="",F_Inputs!L3482,InpOverride!L3482)</f>
        <v>0</v>
      </c>
      <c r="M3482" s="347">
        <f>IF(InpOverride!M3482="",F_Inputs!M3482,InpOverride!M3482)</f>
        <v>0</v>
      </c>
    </row>
    <row r="3483" spans="1:13" x14ac:dyDescent="0.35">
      <c r="A3483" t="s">
        <v>164</v>
      </c>
      <c r="B3483" t="s">
        <v>335</v>
      </c>
      <c r="C3483" t="s">
        <v>336</v>
      </c>
      <c r="D3483" t="s">
        <v>170</v>
      </c>
      <c r="E3483" t="s">
        <v>292</v>
      </c>
      <c r="F3483" s="347">
        <f>IF(InpOverride!F3483="",F_Inputs!F3483,InpOverride!F3483)</f>
        <v>0</v>
      </c>
      <c r="G3483" s="347">
        <f>IF(InpOverride!G3483="",F_Inputs!G3483,InpOverride!G3483)</f>
        <v>0</v>
      </c>
      <c r="H3483" s="347">
        <f>IF(InpOverride!H3483="",F_Inputs!H3483,InpOverride!H3483)</f>
        <v>0</v>
      </c>
      <c r="I3483" s="347">
        <f>IF(InpOverride!I3483="",F_Inputs!I3483,InpOverride!I3483)</f>
        <v>0</v>
      </c>
      <c r="J3483" s="347">
        <f>IF(InpOverride!J3483="",F_Inputs!J3483,InpOverride!J3483)</f>
        <v>0</v>
      </c>
      <c r="K3483" s="347">
        <f>IF(InpOverride!K3483="",F_Inputs!K3483,InpOverride!K3483)</f>
        <v>0</v>
      </c>
      <c r="L3483" s="347">
        <f>IF(InpOverride!L3483="",F_Inputs!L3483,InpOverride!L3483)</f>
        <v>0</v>
      </c>
      <c r="M3483" s="347">
        <f>IF(InpOverride!M3483="",F_Inputs!M3483,InpOverride!M3483)</f>
        <v>0</v>
      </c>
    </row>
    <row r="3484" spans="1:13" x14ac:dyDescent="0.35">
      <c r="A3484" t="s">
        <v>164</v>
      </c>
      <c r="B3484" t="s">
        <v>337</v>
      </c>
      <c r="C3484" t="s">
        <v>338</v>
      </c>
      <c r="D3484" t="s">
        <v>189</v>
      </c>
      <c r="E3484" t="s">
        <v>292</v>
      </c>
      <c r="F3484" s="347">
        <f>IF(InpOverride!F3484="",F_Inputs!F3484,InpOverride!F3484)</f>
        <v>0</v>
      </c>
      <c r="G3484" s="347">
        <f>IF(InpOverride!G3484="",F_Inputs!G3484,InpOverride!G3484)</f>
        <v>0</v>
      </c>
      <c r="H3484" s="347">
        <f>IF(InpOverride!H3484="",F_Inputs!H3484,InpOverride!H3484)</f>
        <v>0</v>
      </c>
      <c r="I3484" s="347">
        <f>IF(InpOverride!I3484="",F_Inputs!I3484,InpOverride!I3484)</f>
        <v>0</v>
      </c>
      <c r="J3484" s="347">
        <f>IF(InpOverride!J3484="",F_Inputs!J3484,InpOverride!J3484)</f>
        <v>0</v>
      </c>
      <c r="K3484" s="347">
        <f>IF(InpOverride!K3484="",F_Inputs!K3484,InpOverride!K3484)</f>
        <v>0</v>
      </c>
      <c r="L3484" s="347">
        <f>IF(InpOverride!L3484="",F_Inputs!L3484,InpOverride!L3484)</f>
        <v>0</v>
      </c>
      <c r="M3484" s="347">
        <f>IF(InpOverride!M3484="",F_Inputs!M3484,InpOverride!M3484)</f>
        <v>0</v>
      </c>
    </row>
    <row r="3485" spans="1:13" x14ac:dyDescent="0.35">
      <c r="A3485" t="s">
        <v>164</v>
      </c>
      <c r="B3485" t="s">
        <v>339</v>
      </c>
      <c r="C3485" t="s">
        <v>340</v>
      </c>
      <c r="D3485" t="s">
        <v>205</v>
      </c>
      <c r="E3485" t="s">
        <v>292</v>
      </c>
      <c r="F3485" s="347">
        <f>IF(InpOverride!F3485="",F_Inputs!F3485,InpOverride!F3485)</f>
        <v>0</v>
      </c>
      <c r="G3485" s="347">
        <f>IF(InpOverride!G3485="",F_Inputs!G3485,InpOverride!G3485)</f>
        <v>0</v>
      </c>
      <c r="H3485" s="347">
        <f>IF(InpOverride!H3485="",F_Inputs!H3485,InpOverride!H3485)</f>
        <v>0</v>
      </c>
      <c r="I3485" s="347">
        <f>IF(InpOverride!I3485="",F_Inputs!I3485,InpOverride!I3485)</f>
        <v>0</v>
      </c>
      <c r="J3485" s="347">
        <f>IF(InpOverride!J3485="",F_Inputs!J3485,InpOverride!J3485)</f>
        <v>0</v>
      </c>
      <c r="K3485" s="347">
        <f>IF(InpOverride!K3485="",F_Inputs!K3485,InpOverride!K3485)</f>
        <v>0</v>
      </c>
      <c r="L3485" s="347">
        <f>IF(InpOverride!L3485="",F_Inputs!L3485,InpOverride!L3485)</f>
        <v>0</v>
      </c>
      <c r="M3485" s="347">
        <f>IF(InpOverride!M3485="",F_Inputs!M3485,InpOverride!M3485)</f>
        <v>0</v>
      </c>
    </row>
    <row r="3486" spans="1:13" x14ac:dyDescent="0.35">
      <c r="A3486" t="s">
        <v>164</v>
      </c>
      <c r="B3486" t="s">
        <v>341</v>
      </c>
      <c r="C3486" t="s">
        <v>342</v>
      </c>
      <c r="D3486" t="s">
        <v>170</v>
      </c>
      <c r="E3486" t="s">
        <v>292</v>
      </c>
      <c r="F3486" s="347">
        <f>IF(InpOverride!F3486="",F_Inputs!F3486,InpOverride!F3486)</f>
        <v>0</v>
      </c>
      <c r="G3486" s="347">
        <f>IF(InpOverride!G3486="",F_Inputs!G3486,InpOverride!G3486)</f>
        <v>0</v>
      </c>
      <c r="H3486" s="347">
        <f>IF(InpOverride!H3486="",F_Inputs!H3486,InpOverride!H3486)</f>
        <v>0</v>
      </c>
      <c r="I3486" s="347">
        <f>IF(InpOverride!I3486="",F_Inputs!I3486,InpOverride!I3486)</f>
        <v>0</v>
      </c>
      <c r="J3486" s="347">
        <f>IF(InpOverride!J3486="",F_Inputs!J3486,InpOverride!J3486)</f>
        <v>0</v>
      </c>
      <c r="K3486" s="347">
        <f>IF(InpOverride!K3486="",F_Inputs!K3486,InpOverride!K3486)</f>
        <v>0</v>
      </c>
      <c r="L3486" s="347">
        <f>IF(InpOverride!L3486="",F_Inputs!L3486,InpOverride!L3486)</f>
        <v>0</v>
      </c>
      <c r="M3486" s="347">
        <f>IF(InpOverride!M3486="",F_Inputs!M3486,InpOverride!M3486)</f>
        <v>0</v>
      </c>
    </row>
    <row r="3487" spans="1:13" x14ac:dyDescent="0.35">
      <c r="A3487" t="s">
        <v>164</v>
      </c>
      <c r="B3487" t="s">
        <v>343</v>
      </c>
      <c r="C3487" t="s">
        <v>344</v>
      </c>
      <c r="D3487" t="s">
        <v>170</v>
      </c>
      <c r="E3487" t="s">
        <v>292</v>
      </c>
      <c r="F3487" s="347">
        <f>IF(InpOverride!F3487="",F_Inputs!F3487,InpOverride!F3487)</f>
        <v>0</v>
      </c>
      <c r="G3487" s="347">
        <f>IF(InpOverride!G3487="",F_Inputs!G3487,InpOverride!G3487)</f>
        <v>0</v>
      </c>
      <c r="H3487" s="347">
        <f>IF(InpOverride!H3487="",F_Inputs!H3487,InpOverride!H3487)</f>
        <v>0</v>
      </c>
      <c r="I3487" s="347">
        <f>IF(InpOverride!I3487="",F_Inputs!I3487,InpOverride!I3487)</f>
        <v>0</v>
      </c>
      <c r="J3487" s="347">
        <f>IF(InpOverride!J3487="",F_Inputs!J3487,InpOverride!J3487)</f>
        <v>0</v>
      </c>
      <c r="K3487" s="347">
        <f>IF(InpOverride!K3487="",F_Inputs!K3487,InpOverride!K3487)</f>
        <v>0</v>
      </c>
      <c r="L3487" s="347">
        <f>IF(InpOverride!L3487="",F_Inputs!L3487,InpOverride!L3487)</f>
        <v>0</v>
      </c>
      <c r="M3487" s="347">
        <f>IF(InpOverride!M3487="",F_Inputs!M3487,InpOverride!M3487)</f>
        <v>0</v>
      </c>
    </row>
    <row r="3488" spans="1:13" x14ac:dyDescent="0.35">
      <c r="A3488" t="s">
        <v>164</v>
      </c>
      <c r="B3488" t="s">
        <v>345</v>
      </c>
      <c r="C3488" t="s">
        <v>346</v>
      </c>
      <c r="D3488" t="s">
        <v>188</v>
      </c>
      <c r="E3488" t="s">
        <v>292</v>
      </c>
      <c r="F3488" s="347">
        <f>IF(InpOverride!F3488="",F_Inputs!F3488,InpOverride!F3488)</f>
        <v>0</v>
      </c>
      <c r="G3488" s="347">
        <f>IF(InpOverride!G3488="",F_Inputs!G3488,InpOverride!G3488)</f>
        <v>0</v>
      </c>
      <c r="H3488" s="347">
        <f>IF(InpOverride!H3488="",F_Inputs!H3488,InpOverride!H3488)</f>
        <v>0</v>
      </c>
      <c r="I3488" s="347">
        <f>IF(InpOverride!I3488="",F_Inputs!I3488,InpOverride!I3488)</f>
        <v>0</v>
      </c>
      <c r="J3488" s="347">
        <f>IF(InpOverride!J3488="",F_Inputs!J3488,InpOverride!J3488)</f>
        <v>0</v>
      </c>
      <c r="K3488" s="347">
        <f>IF(InpOverride!K3488="",F_Inputs!K3488,InpOverride!K3488)</f>
        <v>0</v>
      </c>
      <c r="L3488" s="347">
        <f>IF(InpOverride!L3488="",F_Inputs!L3488,InpOverride!L3488)</f>
        <v>0</v>
      </c>
      <c r="M3488" s="347">
        <f>IF(InpOverride!M3488="",F_Inputs!M3488,InpOverride!M3488)</f>
        <v>0</v>
      </c>
    </row>
    <row r="3489" spans="1:13" x14ac:dyDescent="0.35">
      <c r="A3489" t="s">
        <v>164</v>
      </c>
      <c r="B3489" t="s">
        <v>347</v>
      </c>
      <c r="C3489" t="s">
        <v>348</v>
      </c>
      <c r="D3489" t="s">
        <v>188</v>
      </c>
      <c r="E3489" t="s">
        <v>292</v>
      </c>
      <c r="F3489" s="347">
        <f>IF(InpOverride!F3489="",F_Inputs!F3489,InpOverride!F3489)</f>
        <v>0</v>
      </c>
      <c r="G3489" s="347">
        <f>IF(InpOverride!G3489="",F_Inputs!G3489,InpOverride!G3489)</f>
        <v>0</v>
      </c>
      <c r="H3489" s="347">
        <f>IF(InpOverride!H3489="",F_Inputs!H3489,InpOverride!H3489)</f>
        <v>0</v>
      </c>
      <c r="I3489" s="347">
        <f>IF(InpOverride!I3489="",F_Inputs!I3489,InpOverride!I3489)</f>
        <v>0</v>
      </c>
      <c r="J3489" s="347">
        <f>IF(InpOverride!J3489="",F_Inputs!J3489,InpOverride!J3489)</f>
        <v>0</v>
      </c>
      <c r="K3489" s="347">
        <f>IF(InpOverride!K3489="",F_Inputs!K3489,InpOverride!K3489)</f>
        <v>0</v>
      </c>
      <c r="L3489" s="347">
        <f>IF(InpOverride!L3489="",F_Inputs!L3489,InpOverride!L3489)</f>
        <v>0</v>
      </c>
      <c r="M3489" s="347">
        <f>IF(InpOverride!M3489="",F_Inputs!M3489,InpOverride!M3489)</f>
        <v>0</v>
      </c>
    </row>
    <row r="3490" spans="1:13" x14ac:dyDescent="0.35">
      <c r="A3490" t="s">
        <v>164</v>
      </c>
      <c r="B3490" t="s">
        <v>349</v>
      </c>
      <c r="C3490" t="s">
        <v>350</v>
      </c>
      <c r="D3490" t="s">
        <v>188</v>
      </c>
      <c r="E3490" t="s">
        <v>292</v>
      </c>
      <c r="F3490" s="347">
        <f>IF(InpOverride!F3490="",F_Inputs!F3490,InpOverride!F3490)</f>
        <v>0</v>
      </c>
      <c r="G3490" s="347">
        <f>IF(InpOverride!G3490="",F_Inputs!G3490,InpOverride!G3490)</f>
        <v>0</v>
      </c>
      <c r="H3490" s="347">
        <f>IF(InpOverride!H3490="",F_Inputs!H3490,InpOverride!H3490)</f>
        <v>0</v>
      </c>
      <c r="I3490" s="347">
        <f>IF(InpOverride!I3490="",F_Inputs!I3490,InpOverride!I3490)</f>
        <v>0</v>
      </c>
      <c r="J3490" s="347">
        <f>IF(InpOverride!J3490="",F_Inputs!J3490,InpOverride!J3490)</f>
        <v>0</v>
      </c>
      <c r="K3490" s="347">
        <f>IF(InpOverride!K3490="",F_Inputs!K3490,InpOverride!K3490)</f>
        <v>0</v>
      </c>
      <c r="L3490" s="347">
        <f>IF(InpOverride!L3490="",F_Inputs!L3490,InpOverride!L3490)</f>
        <v>0</v>
      </c>
      <c r="M3490" s="347">
        <f>IF(InpOverride!M3490="",F_Inputs!M3490,InpOverride!M3490)</f>
        <v>0</v>
      </c>
    </row>
    <row r="3491" spans="1:13" x14ac:dyDescent="0.35">
      <c r="A3491" t="s">
        <v>164</v>
      </c>
      <c r="B3491" t="s">
        <v>351</v>
      </c>
      <c r="C3491" t="s">
        <v>352</v>
      </c>
      <c r="D3491" t="s">
        <v>205</v>
      </c>
      <c r="E3491" t="s">
        <v>292</v>
      </c>
      <c r="F3491" s="347">
        <f>IF(InpOverride!F3491="",F_Inputs!F3491,InpOverride!F3491)</f>
        <v>0</v>
      </c>
      <c r="G3491" s="347">
        <f>IF(InpOverride!G3491="",F_Inputs!G3491,InpOverride!G3491)</f>
        <v>0</v>
      </c>
      <c r="H3491" s="347">
        <f>IF(InpOverride!H3491="",F_Inputs!H3491,InpOverride!H3491)</f>
        <v>0</v>
      </c>
      <c r="I3491" s="347">
        <f>IF(InpOverride!I3491="",F_Inputs!I3491,InpOverride!I3491)</f>
        <v>0</v>
      </c>
      <c r="J3491" s="347">
        <f>IF(InpOverride!J3491="",F_Inputs!J3491,InpOverride!J3491)</f>
        <v>0</v>
      </c>
      <c r="K3491" s="347">
        <f>IF(InpOverride!K3491="",F_Inputs!K3491,InpOverride!K3491)</f>
        <v>0</v>
      </c>
      <c r="L3491" s="347">
        <f>IF(InpOverride!L3491="",F_Inputs!L3491,InpOverride!L3491)</f>
        <v>0</v>
      </c>
      <c r="M3491" s="347">
        <f>IF(InpOverride!M3491="",F_Inputs!M3491,InpOverride!M3491)</f>
        <v>0</v>
      </c>
    </row>
    <row r="3492" spans="1:13" x14ac:dyDescent="0.35">
      <c r="A3492" t="s">
        <v>164</v>
      </c>
      <c r="B3492" t="s">
        <v>353</v>
      </c>
      <c r="C3492" t="s">
        <v>354</v>
      </c>
      <c r="D3492" t="s">
        <v>170</v>
      </c>
      <c r="E3492" t="s">
        <v>292</v>
      </c>
      <c r="F3492" s="347">
        <f>IF(InpOverride!F3492="",F_Inputs!F3492,InpOverride!F3492)</f>
        <v>0</v>
      </c>
      <c r="G3492" s="347">
        <f>IF(InpOverride!G3492="",F_Inputs!G3492,InpOverride!G3492)</f>
        <v>0</v>
      </c>
      <c r="H3492" s="347">
        <f>IF(InpOverride!H3492="",F_Inputs!H3492,InpOverride!H3492)</f>
        <v>0</v>
      </c>
      <c r="I3492" s="347">
        <f>IF(InpOverride!I3492="",F_Inputs!I3492,InpOverride!I3492)</f>
        <v>0</v>
      </c>
      <c r="J3492" s="347">
        <f>IF(InpOverride!J3492="",F_Inputs!J3492,InpOverride!J3492)</f>
        <v>0</v>
      </c>
      <c r="K3492" s="347">
        <f>IF(InpOverride!K3492="",F_Inputs!K3492,InpOverride!K3492)</f>
        <v>0</v>
      </c>
      <c r="L3492" s="347">
        <f>IF(InpOverride!L3492="",F_Inputs!L3492,InpOverride!L3492)</f>
        <v>0</v>
      </c>
      <c r="M3492" s="347">
        <f>IF(InpOverride!M3492="",F_Inputs!M3492,InpOverride!M3492)</f>
        <v>0</v>
      </c>
    </row>
    <row r="3493" spans="1:13" x14ac:dyDescent="0.35">
      <c r="A3493" t="s">
        <v>164</v>
      </c>
      <c r="B3493" t="s">
        <v>355</v>
      </c>
      <c r="C3493" t="s">
        <v>356</v>
      </c>
      <c r="D3493" t="s">
        <v>170</v>
      </c>
      <c r="E3493" t="s">
        <v>292</v>
      </c>
      <c r="F3493" s="347">
        <f>IF(InpOverride!F3493="",F_Inputs!F3493,InpOverride!F3493)</f>
        <v>0</v>
      </c>
      <c r="G3493" s="347">
        <f>IF(InpOverride!G3493="",F_Inputs!G3493,InpOverride!G3493)</f>
        <v>0</v>
      </c>
      <c r="H3493" s="347">
        <f>IF(InpOverride!H3493="",F_Inputs!H3493,InpOverride!H3493)</f>
        <v>0</v>
      </c>
      <c r="I3493" s="347">
        <f>IF(InpOverride!I3493="",F_Inputs!I3493,InpOverride!I3493)</f>
        <v>0</v>
      </c>
      <c r="J3493" s="347">
        <f>IF(InpOverride!J3493="",F_Inputs!J3493,InpOverride!J3493)</f>
        <v>0</v>
      </c>
      <c r="K3493" s="347">
        <f>IF(InpOverride!K3493="",F_Inputs!K3493,InpOverride!K3493)</f>
        <v>0</v>
      </c>
      <c r="L3493" s="347">
        <f>IF(InpOverride!L3493="",F_Inputs!L3493,InpOverride!L3493)</f>
        <v>0</v>
      </c>
      <c r="M3493" s="347">
        <f>IF(InpOverride!M3493="",F_Inputs!M3493,InpOverride!M3493)</f>
        <v>0</v>
      </c>
    </row>
    <row r="3494" spans="1:13" x14ac:dyDescent="0.35">
      <c r="A3494" t="s">
        <v>164</v>
      </c>
      <c r="B3494" t="s">
        <v>357</v>
      </c>
      <c r="C3494" t="s">
        <v>358</v>
      </c>
      <c r="D3494" t="s">
        <v>188</v>
      </c>
      <c r="E3494" t="s">
        <v>292</v>
      </c>
      <c r="F3494" s="347">
        <f>IF(InpOverride!F3494="",F_Inputs!F3494,InpOverride!F3494)</f>
        <v>0</v>
      </c>
      <c r="G3494" s="347">
        <f>IF(InpOverride!G3494="",F_Inputs!G3494,InpOverride!G3494)</f>
        <v>0</v>
      </c>
      <c r="H3494" s="347">
        <f>IF(InpOverride!H3494="",F_Inputs!H3494,InpOverride!H3494)</f>
        <v>0</v>
      </c>
      <c r="I3494" s="347">
        <f>IF(InpOverride!I3494="",F_Inputs!I3494,InpOverride!I3494)</f>
        <v>0</v>
      </c>
      <c r="J3494" s="347">
        <f>IF(InpOverride!J3494="",F_Inputs!J3494,InpOverride!J3494)</f>
        <v>0</v>
      </c>
      <c r="K3494" s="347">
        <f>IF(InpOverride!K3494="",F_Inputs!K3494,InpOverride!K3494)</f>
        <v>0</v>
      </c>
      <c r="L3494" s="347">
        <f>IF(InpOverride!L3494="",F_Inputs!L3494,InpOverride!L3494)</f>
        <v>0</v>
      </c>
      <c r="M3494" s="347">
        <f>IF(InpOverride!M3494="",F_Inputs!M3494,InpOverride!M3494)</f>
        <v>0</v>
      </c>
    </row>
    <row r="3495" spans="1:13" x14ac:dyDescent="0.35">
      <c r="A3495" t="s">
        <v>164</v>
      </c>
      <c r="B3495" t="s">
        <v>359</v>
      </c>
      <c r="C3495" t="s">
        <v>360</v>
      </c>
      <c r="D3495" t="s">
        <v>205</v>
      </c>
      <c r="E3495" t="s">
        <v>292</v>
      </c>
      <c r="F3495" s="347">
        <f>IF(InpOverride!F3495="",F_Inputs!F3495,InpOverride!F3495)</f>
        <v>0</v>
      </c>
      <c r="G3495" s="347">
        <f>IF(InpOverride!G3495="",F_Inputs!G3495,InpOverride!G3495)</f>
        <v>0</v>
      </c>
      <c r="H3495" s="347">
        <f>IF(InpOverride!H3495="",F_Inputs!H3495,InpOverride!H3495)</f>
        <v>0</v>
      </c>
      <c r="I3495" s="347">
        <f>IF(InpOverride!I3495="",F_Inputs!I3495,InpOverride!I3495)</f>
        <v>0</v>
      </c>
      <c r="J3495" s="347">
        <f>IF(InpOverride!J3495="",F_Inputs!J3495,InpOverride!J3495)</f>
        <v>0</v>
      </c>
      <c r="K3495" s="347">
        <f>IF(InpOverride!K3495="",F_Inputs!K3495,InpOverride!K3495)</f>
        <v>0</v>
      </c>
      <c r="L3495" s="347">
        <f>IF(InpOverride!L3495="",F_Inputs!L3495,InpOverride!L3495)</f>
        <v>0</v>
      </c>
      <c r="M3495" s="347">
        <f>IF(InpOverride!M3495="",F_Inputs!M3495,InpOverride!M3495)</f>
        <v>0</v>
      </c>
    </row>
    <row r="3496" spans="1:13" x14ac:dyDescent="0.35">
      <c r="A3496" t="s">
        <v>164</v>
      </c>
      <c r="B3496" t="s">
        <v>361</v>
      </c>
      <c r="C3496" t="s">
        <v>362</v>
      </c>
      <c r="D3496" t="s">
        <v>170</v>
      </c>
      <c r="E3496" t="s">
        <v>292</v>
      </c>
      <c r="F3496" s="347">
        <f>IF(InpOverride!F3496="",F_Inputs!F3496,InpOverride!F3496)</f>
        <v>0</v>
      </c>
      <c r="G3496" s="347">
        <f>IF(InpOverride!G3496="",F_Inputs!G3496,InpOverride!G3496)</f>
        <v>0</v>
      </c>
      <c r="H3496" s="347">
        <f>IF(InpOverride!H3496="",F_Inputs!H3496,InpOverride!H3496)</f>
        <v>0</v>
      </c>
      <c r="I3496" s="347">
        <f>IF(InpOverride!I3496="",F_Inputs!I3496,InpOverride!I3496)</f>
        <v>0</v>
      </c>
      <c r="J3496" s="347">
        <f>IF(InpOverride!J3496="",F_Inputs!J3496,InpOverride!J3496)</f>
        <v>0</v>
      </c>
      <c r="K3496" s="347">
        <f>IF(InpOverride!K3496="",F_Inputs!K3496,InpOverride!K3496)</f>
        <v>0</v>
      </c>
      <c r="L3496" s="347">
        <f>IF(InpOverride!L3496="",F_Inputs!L3496,InpOverride!L3496)</f>
        <v>0</v>
      </c>
      <c r="M3496" s="347">
        <f>IF(InpOverride!M3496="",F_Inputs!M3496,InpOverride!M3496)</f>
        <v>0</v>
      </c>
    </row>
    <row r="3497" spans="1:13" x14ac:dyDescent="0.35">
      <c r="A3497" t="s">
        <v>164</v>
      </c>
      <c r="B3497" t="s">
        <v>363</v>
      </c>
      <c r="C3497" t="s">
        <v>364</v>
      </c>
      <c r="D3497" t="s">
        <v>170</v>
      </c>
      <c r="E3497" t="s">
        <v>292</v>
      </c>
      <c r="F3497" s="347">
        <f>IF(InpOverride!F3497="",F_Inputs!F3497,InpOverride!F3497)</f>
        <v>0</v>
      </c>
      <c r="G3497" s="347">
        <f>IF(InpOverride!G3497="",F_Inputs!G3497,InpOverride!G3497)</f>
        <v>0</v>
      </c>
      <c r="H3497" s="347">
        <f>IF(InpOverride!H3497="",F_Inputs!H3497,InpOverride!H3497)</f>
        <v>0</v>
      </c>
      <c r="I3497" s="347">
        <f>IF(InpOverride!I3497="",F_Inputs!I3497,InpOverride!I3497)</f>
        <v>0</v>
      </c>
      <c r="J3497" s="347">
        <f>IF(InpOverride!J3497="",F_Inputs!J3497,InpOverride!J3497)</f>
        <v>0</v>
      </c>
      <c r="K3497" s="347">
        <f>IF(InpOverride!K3497="",F_Inputs!K3497,InpOverride!K3497)</f>
        <v>0</v>
      </c>
      <c r="L3497" s="347">
        <f>IF(InpOverride!L3497="",F_Inputs!L3497,InpOverride!L3497)</f>
        <v>0</v>
      </c>
      <c r="M3497" s="347">
        <f>IF(InpOverride!M3497="",F_Inputs!M3497,InpOverride!M3497)</f>
        <v>0</v>
      </c>
    </row>
    <row r="3498" spans="1:13" x14ac:dyDescent="0.35">
      <c r="A3498" t="s">
        <v>164</v>
      </c>
      <c r="B3498" t="s">
        <v>365</v>
      </c>
      <c r="C3498" t="s">
        <v>366</v>
      </c>
      <c r="D3498" t="s">
        <v>188</v>
      </c>
      <c r="E3498" t="s">
        <v>292</v>
      </c>
      <c r="F3498" s="347">
        <f>IF(InpOverride!F3498="",F_Inputs!F3498,InpOverride!F3498)</f>
        <v>0</v>
      </c>
      <c r="G3498" s="347">
        <f>IF(InpOverride!G3498="",F_Inputs!G3498,InpOverride!G3498)</f>
        <v>0</v>
      </c>
      <c r="H3498" s="347">
        <f>IF(InpOverride!H3498="",F_Inputs!H3498,InpOverride!H3498)</f>
        <v>0</v>
      </c>
      <c r="I3498" s="347">
        <f>IF(InpOverride!I3498="",F_Inputs!I3498,InpOverride!I3498)</f>
        <v>0</v>
      </c>
      <c r="J3498" s="347">
        <f>IF(InpOverride!J3498="",F_Inputs!J3498,InpOverride!J3498)</f>
        <v>0</v>
      </c>
      <c r="K3498" s="347">
        <f>IF(InpOverride!K3498="",F_Inputs!K3498,InpOverride!K3498)</f>
        <v>0</v>
      </c>
      <c r="L3498" s="347">
        <f>IF(InpOverride!L3498="",F_Inputs!L3498,InpOverride!L3498)</f>
        <v>0</v>
      </c>
      <c r="M3498" s="347">
        <f>IF(InpOverride!M3498="",F_Inputs!M3498,InpOverride!M3498)</f>
        <v>0</v>
      </c>
    </row>
    <row r="3499" spans="1:13" x14ac:dyDescent="0.35">
      <c r="A3499" t="s">
        <v>164</v>
      </c>
      <c r="B3499" t="s">
        <v>367</v>
      </c>
      <c r="C3499" t="s">
        <v>368</v>
      </c>
      <c r="D3499" t="s">
        <v>205</v>
      </c>
      <c r="E3499" t="s">
        <v>292</v>
      </c>
      <c r="F3499" s="347">
        <f>IF(InpOverride!F3499="",F_Inputs!F3499,InpOverride!F3499)</f>
        <v>0</v>
      </c>
      <c r="G3499" s="347">
        <f>IF(InpOverride!G3499="",F_Inputs!G3499,InpOverride!G3499)</f>
        <v>0</v>
      </c>
      <c r="H3499" s="347">
        <f>IF(InpOverride!H3499="",F_Inputs!H3499,InpOverride!H3499)</f>
        <v>0</v>
      </c>
      <c r="I3499" s="347">
        <f>IF(InpOverride!I3499="",F_Inputs!I3499,InpOverride!I3499)</f>
        <v>0</v>
      </c>
      <c r="J3499" s="347">
        <f>IF(InpOverride!J3499="",F_Inputs!J3499,InpOverride!J3499)</f>
        <v>0</v>
      </c>
      <c r="K3499" s="347">
        <f>IF(InpOverride!K3499="",F_Inputs!K3499,InpOverride!K3499)</f>
        <v>0</v>
      </c>
      <c r="L3499" s="347">
        <f>IF(InpOverride!L3499="",F_Inputs!L3499,InpOverride!L3499)</f>
        <v>0</v>
      </c>
      <c r="M3499" s="347">
        <f>IF(InpOverride!M3499="",F_Inputs!M3499,InpOverride!M3499)</f>
        <v>0</v>
      </c>
    </row>
    <row r="3500" spans="1:13" x14ac:dyDescent="0.35">
      <c r="A3500" t="s">
        <v>164</v>
      </c>
      <c r="B3500" t="s">
        <v>369</v>
      </c>
      <c r="C3500" t="s">
        <v>370</v>
      </c>
      <c r="D3500" t="s">
        <v>170</v>
      </c>
      <c r="E3500" t="s">
        <v>292</v>
      </c>
      <c r="F3500" s="347">
        <f>IF(InpOverride!F3500="",F_Inputs!F3500,InpOverride!F3500)</f>
        <v>0</v>
      </c>
      <c r="G3500" s="347">
        <f>IF(InpOverride!G3500="",F_Inputs!G3500,InpOverride!G3500)</f>
        <v>0</v>
      </c>
      <c r="H3500" s="347">
        <f>IF(InpOverride!H3500="",F_Inputs!H3500,InpOverride!H3500)</f>
        <v>0</v>
      </c>
      <c r="I3500" s="347">
        <f>IF(InpOverride!I3500="",F_Inputs!I3500,InpOverride!I3500)</f>
        <v>0</v>
      </c>
      <c r="J3500" s="347">
        <f>IF(InpOverride!J3500="",F_Inputs!J3500,InpOverride!J3500)</f>
        <v>0</v>
      </c>
      <c r="K3500" s="347">
        <f>IF(InpOverride!K3500="",F_Inputs!K3500,InpOverride!K3500)</f>
        <v>0</v>
      </c>
      <c r="L3500" s="347">
        <f>IF(InpOverride!L3500="",F_Inputs!L3500,InpOverride!L3500)</f>
        <v>0</v>
      </c>
      <c r="M3500" s="347">
        <f>IF(InpOverride!M3500="",F_Inputs!M3500,InpOverride!M3500)</f>
        <v>0</v>
      </c>
    </row>
    <row r="3501" spans="1:13" x14ac:dyDescent="0.35">
      <c r="A3501" t="s">
        <v>164</v>
      </c>
      <c r="B3501" t="s">
        <v>371</v>
      </c>
      <c r="C3501" t="s">
        <v>372</v>
      </c>
      <c r="D3501" t="s">
        <v>170</v>
      </c>
      <c r="E3501" t="s">
        <v>292</v>
      </c>
      <c r="F3501" s="347">
        <f>IF(InpOverride!F3501="",F_Inputs!F3501,InpOverride!F3501)</f>
        <v>0</v>
      </c>
      <c r="G3501" s="347">
        <f>IF(InpOverride!G3501="",F_Inputs!G3501,InpOverride!G3501)</f>
        <v>0</v>
      </c>
      <c r="H3501" s="347">
        <f>IF(InpOverride!H3501="",F_Inputs!H3501,InpOverride!H3501)</f>
        <v>0</v>
      </c>
      <c r="I3501" s="347">
        <f>IF(InpOverride!I3501="",F_Inputs!I3501,InpOverride!I3501)</f>
        <v>0</v>
      </c>
      <c r="J3501" s="347">
        <f>IF(InpOverride!J3501="",F_Inputs!J3501,InpOverride!J3501)</f>
        <v>0</v>
      </c>
      <c r="K3501" s="347">
        <f>IF(InpOverride!K3501="",F_Inputs!K3501,InpOverride!K3501)</f>
        <v>0</v>
      </c>
      <c r="L3501" s="347">
        <f>IF(InpOverride!L3501="",F_Inputs!L3501,InpOverride!L3501)</f>
        <v>0</v>
      </c>
      <c r="M3501" s="347">
        <f>IF(InpOverride!M3501="",F_Inputs!M3501,InpOverride!M3501)</f>
        <v>0</v>
      </c>
    </row>
    <row r="3502" spans="1:13" x14ac:dyDescent="0.35">
      <c r="A3502" t="s">
        <v>164</v>
      </c>
      <c r="B3502" t="s">
        <v>373</v>
      </c>
      <c r="C3502" t="s">
        <v>374</v>
      </c>
      <c r="D3502" t="s">
        <v>188</v>
      </c>
      <c r="E3502" t="s">
        <v>292</v>
      </c>
      <c r="F3502" s="347">
        <f>IF(InpOverride!F3502="",F_Inputs!F3502,InpOverride!F3502)</f>
        <v>0</v>
      </c>
      <c r="G3502" s="347">
        <f>IF(InpOverride!G3502="",F_Inputs!G3502,InpOverride!G3502)</f>
        <v>0</v>
      </c>
      <c r="H3502" s="347">
        <f>IF(InpOverride!H3502="",F_Inputs!H3502,InpOverride!H3502)</f>
        <v>0</v>
      </c>
      <c r="I3502" s="347">
        <f>IF(InpOverride!I3502="",F_Inputs!I3502,InpOverride!I3502)</f>
        <v>0</v>
      </c>
      <c r="J3502" s="347">
        <f>IF(InpOverride!J3502="",F_Inputs!J3502,InpOverride!J3502)</f>
        <v>0</v>
      </c>
      <c r="K3502" s="347">
        <f>IF(InpOverride!K3502="",F_Inputs!K3502,InpOverride!K3502)</f>
        <v>0</v>
      </c>
      <c r="L3502" s="347">
        <f>IF(InpOverride!L3502="",F_Inputs!L3502,InpOverride!L3502)</f>
        <v>0</v>
      </c>
      <c r="M3502" s="347">
        <f>IF(InpOverride!M3502="",F_Inputs!M3502,InpOverride!M3502)</f>
        <v>0</v>
      </c>
    </row>
    <row r="3503" spans="1:13" x14ac:dyDescent="0.35">
      <c r="A3503" t="s">
        <v>164</v>
      </c>
      <c r="B3503" t="s">
        <v>375</v>
      </c>
      <c r="C3503" t="s">
        <v>376</v>
      </c>
      <c r="D3503" t="s">
        <v>205</v>
      </c>
      <c r="E3503" t="s">
        <v>292</v>
      </c>
      <c r="F3503" s="347">
        <f>IF(InpOverride!F3503="",F_Inputs!F3503,InpOverride!F3503)</f>
        <v>0</v>
      </c>
      <c r="G3503" s="347">
        <f>IF(InpOverride!G3503="",F_Inputs!G3503,InpOverride!G3503)</f>
        <v>0</v>
      </c>
      <c r="H3503" s="347">
        <f>IF(InpOverride!H3503="",F_Inputs!H3503,InpOverride!H3503)</f>
        <v>0</v>
      </c>
      <c r="I3503" s="347">
        <f>IF(InpOverride!I3503="",F_Inputs!I3503,InpOverride!I3503)</f>
        <v>0</v>
      </c>
      <c r="J3503" s="347">
        <f>IF(InpOverride!J3503="",F_Inputs!J3503,InpOverride!J3503)</f>
        <v>0</v>
      </c>
      <c r="K3503" s="347">
        <f>IF(InpOverride!K3503="",F_Inputs!K3503,InpOverride!K3503)</f>
        <v>0</v>
      </c>
      <c r="L3503" s="347">
        <f>IF(InpOverride!L3503="",F_Inputs!L3503,InpOverride!L3503)</f>
        <v>0</v>
      </c>
      <c r="M3503" s="347">
        <f>IF(InpOverride!M3503="",F_Inputs!M3503,InpOverride!M3503)</f>
        <v>0</v>
      </c>
    </row>
    <row r="3504" spans="1:13" x14ac:dyDescent="0.35">
      <c r="A3504" t="s">
        <v>164</v>
      </c>
      <c r="B3504" t="s">
        <v>377</v>
      </c>
      <c r="C3504" t="s">
        <v>378</v>
      </c>
      <c r="D3504" t="s">
        <v>170</v>
      </c>
      <c r="E3504" t="s">
        <v>292</v>
      </c>
      <c r="F3504" s="347">
        <f>IF(InpOverride!F3504="",F_Inputs!F3504,InpOverride!F3504)</f>
        <v>0</v>
      </c>
      <c r="G3504" s="347">
        <f>IF(InpOverride!G3504="",F_Inputs!G3504,InpOverride!G3504)</f>
        <v>0</v>
      </c>
      <c r="H3504" s="347">
        <f>IF(InpOverride!H3504="",F_Inputs!H3504,InpOverride!H3504)</f>
        <v>0</v>
      </c>
      <c r="I3504" s="347">
        <f>IF(InpOverride!I3504="",F_Inputs!I3504,InpOverride!I3504)</f>
        <v>0</v>
      </c>
      <c r="J3504" s="347">
        <f>IF(InpOverride!J3504="",F_Inputs!J3504,InpOverride!J3504)</f>
        <v>0</v>
      </c>
      <c r="K3504" s="347">
        <f>IF(InpOverride!K3504="",F_Inputs!K3504,InpOverride!K3504)</f>
        <v>0</v>
      </c>
      <c r="L3504" s="347">
        <f>IF(InpOverride!L3504="",F_Inputs!L3504,InpOverride!L3504)</f>
        <v>0</v>
      </c>
      <c r="M3504" s="347">
        <f>IF(InpOverride!M3504="",F_Inputs!M3504,InpOverride!M3504)</f>
        <v>0</v>
      </c>
    </row>
    <row r="3505" spans="1:13" x14ac:dyDescent="0.35">
      <c r="A3505" t="s">
        <v>164</v>
      </c>
      <c r="B3505" t="s">
        <v>379</v>
      </c>
      <c r="C3505" t="s">
        <v>380</v>
      </c>
      <c r="D3505" t="s">
        <v>170</v>
      </c>
      <c r="E3505" t="s">
        <v>292</v>
      </c>
      <c r="F3505" s="347">
        <f>IF(InpOverride!F3505="",F_Inputs!F3505,InpOverride!F3505)</f>
        <v>0</v>
      </c>
      <c r="G3505" s="347">
        <f>IF(InpOverride!G3505="",F_Inputs!G3505,InpOverride!G3505)</f>
        <v>0</v>
      </c>
      <c r="H3505" s="347">
        <f>IF(InpOverride!H3505="",F_Inputs!H3505,InpOverride!H3505)</f>
        <v>0</v>
      </c>
      <c r="I3505" s="347">
        <f>IF(InpOverride!I3505="",F_Inputs!I3505,InpOverride!I3505)</f>
        <v>0</v>
      </c>
      <c r="J3505" s="347">
        <f>IF(InpOverride!J3505="",F_Inputs!J3505,InpOverride!J3505)</f>
        <v>0</v>
      </c>
      <c r="K3505" s="347">
        <f>IF(InpOverride!K3505="",F_Inputs!K3505,InpOverride!K3505)</f>
        <v>0</v>
      </c>
      <c r="L3505" s="347">
        <f>IF(InpOverride!L3505="",F_Inputs!L3505,InpOverride!L3505)</f>
        <v>0</v>
      </c>
      <c r="M3505" s="347">
        <f>IF(InpOverride!M3505="",F_Inputs!M3505,InpOverride!M3505)</f>
        <v>0</v>
      </c>
    </row>
    <row r="3506" spans="1:13" x14ac:dyDescent="0.35">
      <c r="A3506" t="s">
        <v>164</v>
      </c>
      <c r="B3506" t="s">
        <v>381</v>
      </c>
      <c r="C3506" t="s">
        <v>382</v>
      </c>
      <c r="D3506" t="s">
        <v>188</v>
      </c>
      <c r="E3506" t="s">
        <v>292</v>
      </c>
      <c r="F3506" s="347">
        <f>IF(InpOverride!F3506="",F_Inputs!F3506,InpOverride!F3506)</f>
        <v>0</v>
      </c>
      <c r="G3506" s="347">
        <f>IF(InpOverride!G3506="",F_Inputs!G3506,InpOverride!G3506)</f>
        <v>0</v>
      </c>
      <c r="H3506" s="347">
        <f>IF(InpOverride!H3506="",F_Inputs!H3506,InpOverride!H3506)</f>
        <v>0</v>
      </c>
      <c r="I3506" s="347">
        <f>IF(InpOverride!I3506="",F_Inputs!I3506,InpOverride!I3506)</f>
        <v>0</v>
      </c>
      <c r="J3506" s="347">
        <f>IF(InpOverride!J3506="",F_Inputs!J3506,InpOverride!J3506)</f>
        <v>0</v>
      </c>
      <c r="K3506" s="347">
        <f>IF(InpOverride!K3506="",F_Inputs!K3506,InpOverride!K3506)</f>
        <v>0</v>
      </c>
      <c r="L3506" s="347">
        <f>IF(InpOverride!L3506="",F_Inputs!L3506,InpOverride!L3506)</f>
        <v>0</v>
      </c>
      <c r="M3506" s="347">
        <f>IF(InpOverride!M3506="",F_Inputs!M3506,InpOverride!M3506)</f>
        <v>0</v>
      </c>
    </row>
    <row r="3507" spans="1:13" x14ac:dyDescent="0.35">
      <c r="A3507" t="s">
        <v>164</v>
      </c>
      <c r="B3507" t="s">
        <v>383</v>
      </c>
      <c r="C3507" t="s">
        <v>384</v>
      </c>
      <c r="D3507" t="s">
        <v>385</v>
      </c>
      <c r="E3507" t="s">
        <v>292</v>
      </c>
      <c r="F3507" s="347">
        <f>IF(InpOverride!F3507="",F_Inputs!F3507,InpOverride!F3507)</f>
        <v>0</v>
      </c>
      <c r="G3507" s="347">
        <f>IF(InpOverride!G3507="",F_Inputs!G3507,InpOverride!G3507)</f>
        <v>0</v>
      </c>
      <c r="H3507" s="347">
        <f>IF(InpOverride!H3507="",F_Inputs!H3507,InpOverride!H3507)</f>
        <v>0</v>
      </c>
      <c r="I3507" s="347">
        <f>IF(InpOverride!I3507="",F_Inputs!I3507,InpOverride!I3507)</f>
        <v>0</v>
      </c>
      <c r="J3507" s="347">
        <f>IF(InpOverride!J3507="",F_Inputs!J3507,InpOverride!J3507)</f>
        <v>0</v>
      </c>
      <c r="K3507" s="347">
        <f>IF(InpOverride!K3507="",F_Inputs!K3507,InpOverride!K3507)</f>
        <v>0</v>
      </c>
      <c r="L3507" s="347">
        <f>IF(InpOverride!L3507="",F_Inputs!L3507,InpOverride!L3507)</f>
        <v>0</v>
      </c>
      <c r="M3507" s="347">
        <f>IF(InpOverride!M3507="",F_Inputs!M3507,InpOverride!M3507)</f>
        <v>0</v>
      </c>
    </row>
    <row r="3508" spans="1:13" x14ac:dyDescent="0.35">
      <c r="A3508" t="s">
        <v>164</v>
      </c>
      <c r="B3508" t="s">
        <v>386</v>
      </c>
      <c r="C3508" t="s">
        <v>387</v>
      </c>
      <c r="D3508" t="s">
        <v>189</v>
      </c>
      <c r="E3508" t="s">
        <v>292</v>
      </c>
      <c r="F3508" s="347">
        <f>IF(InpOverride!F3508="",F_Inputs!F3508,InpOverride!F3508)</f>
        <v>0</v>
      </c>
      <c r="G3508" s="347">
        <f>IF(InpOverride!G3508="",F_Inputs!G3508,InpOverride!G3508)</f>
        <v>0</v>
      </c>
      <c r="H3508" s="347">
        <f>IF(InpOverride!H3508="",F_Inputs!H3508,InpOverride!H3508)</f>
        <v>0</v>
      </c>
      <c r="I3508" s="347">
        <f>IF(InpOverride!I3508="",F_Inputs!I3508,InpOverride!I3508)</f>
        <v>0</v>
      </c>
      <c r="J3508" s="347">
        <f>IF(InpOverride!J3508="",F_Inputs!J3508,InpOverride!J3508)</f>
        <v>0</v>
      </c>
      <c r="K3508" s="347">
        <f>IF(InpOverride!K3508="",F_Inputs!K3508,InpOverride!K3508)</f>
        <v>0</v>
      </c>
      <c r="L3508" s="347">
        <f>IF(InpOverride!L3508="",F_Inputs!L3508,InpOverride!L3508)</f>
        <v>0</v>
      </c>
      <c r="M3508" s="347">
        <f>IF(InpOverride!M3508="",F_Inputs!M3508,InpOverride!M3508)</f>
        <v>0</v>
      </c>
    </row>
    <row r="3509" spans="1:13" x14ac:dyDescent="0.35">
      <c r="A3509" t="s">
        <v>164</v>
      </c>
      <c r="B3509" t="s">
        <v>388</v>
      </c>
      <c r="C3509" t="s">
        <v>389</v>
      </c>
      <c r="D3509" t="s">
        <v>205</v>
      </c>
      <c r="E3509" t="s">
        <v>292</v>
      </c>
      <c r="F3509" s="347">
        <f>IF(InpOverride!F3509="",F_Inputs!F3509,InpOverride!F3509)</f>
        <v>0</v>
      </c>
      <c r="G3509" s="347">
        <f>IF(InpOverride!G3509="",F_Inputs!G3509,InpOverride!G3509)</f>
        <v>0</v>
      </c>
      <c r="H3509" s="347">
        <f>IF(InpOverride!H3509="",F_Inputs!H3509,InpOverride!H3509)</f>
        <v>0</v>
      </c>
      <c r="I3509" s="347">
        <f>IF(InpOverride!I3509="",F_Inputs!I3509,InpOverride!I3509)</f>
        <v>0</v>
      </c>
      <c r="J3509" s="347">
        <f>IF(InpOverride!J3509="",F_Inputs!J3509,InpOverride!J3509)</f>
        <v>0</v>
      </c>
      <c r="K3509" s="347">
        <f>IF(InpOverride!K3509="",F_Inputs!K3509,InpOverride!K3509)</f>
        <v>0</v>
      </c>
      <c r="L3509" s="347">
        <f>IF(InpOverride!L3509="",F_Inputs!L3509,InpOverride!L3509)</f>
        <v>0</v>
      </c>
      <c r="M3509" s="347">
        <f>IF(InpOverride!M3509="",F_Inputs!M3509,InpOverride!M3509)</f>
        <v>0</v>
      </c>
    </row>
    <row r="3510" spans="1:13" x14ac:dyDescent="0.35">
      <c r="A3510" t="s">
        <v>164</v>
      </c>
      <c r="B3510" t="s">
        <v>390</v>
      </c>
      <c r="C3510" t="s">
        <v>391</v>
      </c>
      <c r="D3510" t="s">
        <v>176</v>
      </c>
      <c r="E3510" t="s">
        <v>292</v>
      </c>
      <c r="F3510" s="347">
        <f>IF(InpOverride!F3510="",F_Inputs!F3510,InpOverride!F3510)</f>
        <v>0</v>
      </c>
      <c r="G3510" s="347">
        <f>IF(InpOverride!G3510="",F_Inputs!G3510,InpOverride!G3510)</f>
        <v>0</v>
      </c>
      <c r="H3510" s="347">
        <f>IF(InpOverride!H3510="",F_Inputs!H3510,InpOverride!H3510)</f>
        <v>0</v>
      </c>
      <c r="I3510" s="347">
        <f>IF(InpOverride!I3510="",F_Inputs!I3510,InpOverride!I3510)</f>
        <v>0</v>
      </c>
      <c r="J3510" s="347">
        <f>IF(InpOverride!J3510="",F_Inputs!J3510,InpOverride!J3510)</f>
        <v>0</v>
      </c>
      <c r="K3510" s="347">
        <f>IF(InpOverride!K3510="",F_Inputs!K3510,InpOverride!K3510)</f>
        <v>0</v>
      </c>
      <c r="L3510" s="347">
        <f>IF(InpOverride!L3510="",F_Inputs!L3510,InpOverride!L3510)</f>
        <v>0</v>
      </c>
      <c r="M3510" s="347">
        <f>IF(InpOverride!M3510="",F_Inputs!M3510,InpOverride!M3510)</f>
        <v>0</v>
      </c>
    </row>
    <row r="3511" spans="1:13" x14ac:dyDescent="0.35">
      <c r="A3511" t="s">
        <v>164</v>
      </c>
      <c r="B3511" t="s">
        <v>392</v>
      </c>
      <c r="C3511" t="s">
        <v>393</v>
      </c>
      <c r="D3511" t="s">
        <v>205</v>
      </c>
      <c r="E3511" t="s">
        <v>292</v>
      </c>
      <c r="F3511" s="347">
        <f>IF(InpOverride!F3511="",F_Inputs!F3511,InpOverride!F3511)</f>
        <v>0</v>
      </c>
      <c r="G3511" s="347">
        <f>IF(InpOverride!G3511="",F_Inputs!G3511,InpOverride!G3511)</f>
        <v>0</v>
      </c>
      <c r="H3511" s="347">
        <f>IF(InpOverride!H3511="",F_Inputs!H3511,InpOverride!H3511)</f>
        <v>0</v>
      </c>
      <c r="I3511" s="347">
        <f>IF(InpOverride!I3511="",F_Inputs!I3511,InpOverride!I3511)</f>
        <v>0</v>
      </c>
      <c r="J3511" s="347">
        <f>IF(InpOverride!J3511="",F_Inputs!J3511,InpOverride!J3511)</f>
        <v>0</v>
      </c>
      <c r="K3511" s="347">
        <f>IF(InpOverride!K3511="",F_Inputs!K3511,InpOverride!K3511)</f>
        <v>0</v>
      </c>
      <c r="L3511" s="347">
        <f>IF(InpOverride!L3511="",F_Inputs!L3511,InpOverride!L3511)</f>
        <v>0</v>
      </c>
      <c r="M3511" s="347">
        <f>IF(InpOverride!M3511="",F_Inputs!M3511,InpOverride!M3511)</f>
        <v>0</v>
      </c>
    </row>
    <row r="3512" spans="1:13" x14ac:dyDescent="0.35">
      <c r="A3512" t="s">
        <v>164</v>
      </c>
      <c r="B3512" t="s">
        <v>394</v>
      </c>
      <c r="C3512" t="s">
        <v>395</v>
      </c>
      <c r="D3512" t="s">
        <v>188</v>
      </c>
      <c r="E3512" t="s">
        <v>292</v>
      </c>
      <c r="F3512" s="347">
        <f>IF(InpOverride!F3512="",F_Inputs!F3512,InpOverride!F3512)</f>
        <v>0</v>
      </c>
      <c r="G3512" s="347">
        <f>IF(InpOverride!G3512="",F_Inputs!G3512,InpOverride!G3512)</f>
        <v>0</v>
      </c>
      <c r="H3512" s="347">
        <f>IF(InpOverride!H3512="",F_Inputs!H3512,InpOverride!H3512)</f>
        <v>0</v>
      </c>
      <c r="I3512" s="347">
        <f>IF(InpOverride!I3512="",F_Inputs!I3512,InpOverride!I3512)</f>
        <v>0</v>
      </c>
      <c r="J3512" s="347">
        <f>IF(InpOverride!J3512="",F_Inputs!J3512,InpOverride!J3512)</f>
        <v>0</v>
      </c>
      <c r="K3512" s="347">
        <f>IF(InpOverride!K3512="",F_Inputs!K3512,InpOverride!K3512)</f>
        <v>0</v>
      </c>
      <c r="L3512" s="347">
        <f>IF(InpOverride!L3512="",F_Inputs!L3512,InpOverride!L3512)</f>
        <v>0</v>
      </c>
      <c r="M3512" s="347">
        <f>IF(InpOverride!M3512="",F_Inputs!M3512,InpOverride!M3512)</f>
        <v>0</v>
      </c>
    </row>
    <row r="3513" spans="1:13" x14ac:dyDescent="0.35">
      <c r="A3513" t="s">
        <v>164</v>
      </c>
      <c r="B3513" t="s">
        <v>396</v>
      </c>
      <c r="C3513" t="s">
        <v>397</v>
      </c>
      <c r="D3513" t="s">
        <v>205</v>
      </c>
      <c r="E3513" t="s">
        <v>292</v>
      </c>
      <c r="F3513" s="347">
        <f>IF(InpOverride!F3513="",F_Inputs!F3513,InpOverride!F3513)</f>
        <v>0</v>
      </c>
      <c r="G3513" s="347">
        <f>IF(InpOverride!G3513="",F_Inputs!G3513,InpOverride!G3513)</f>
        <v>0</v>
      </c>
      <c r="H3513" s="347">
        <f>IF(InpOverride!H3513="",F_Inputs!H3513,InpOverride!H3513)</f>
        <v>0</v>
      </c>
      <c r="I3513" s="347">
        <f>IF(InpOverride!I3513="",F_Inputs!I3513,InpOverride!I3513)</f>
        <v>0</v>
      </c>
      <c r="J3513" s="347">
        <f>IF(InpOverride!J3513="",F_Inputs!J3513,InpOverride!J3513)</f>
        <v>0</v>
      </c>
      <c r="K3513" s="347">
        <f>IF(InpOverride!K3513="",F_Inputs!K3513,InpOverride!K3513)</f>
        <v>0</v>
      </c>
      <c r="L3513" s="347">
        <f>IF(InpOverride!L3513="",F_Inputs!L3513,InpOverride!L3513)</f>
        <v>0</v>
      </c>
      <c r="M3513" s="347">
        <f>IF(InpOverride!M3513="",F_Inputs!M3513,InpOverride!M3513)</f>
        <v>0</v>
      </c>
    </row>
    <row r="3514" spans="1:13" x14ac:dyDescent="0.35">
      <c r="A3514" t="s">
        <v>164</v>
      </c>
      <c r="B3514" t="s">
        <v>398</v>
      </c>
      <c r="C3514" t="s">
        <v>399</v>
      </c>
      <c r="D3514" t="s">
        <v>188</v>
      </c>
      <c r="E3514" t="s">
        <v>292</v>
      </c>
      <c r="F3514" s="347">
        <f>IF(InpOverride!F3514="",F_Inputs!F3514,InpOverride!F3514)</f>
        <v>0</v>
      </c>
      <c r="G3514" s="347">
        <f>IF(InpOverride!G3514="",F_Inputs!G3514,InpOverride!G3514)</f>
        <v>0</v>
      </c>
      <c r="H3514" s="347">
        <f>IF(InpOverride!H3514="",F_Inputs!H3514,InpOverride!H3514)</f>
        <v>0</v>
      </c>
      <c r="I3514" s="347">
        <f>IF(InpOverride!I3514="",F_Inputs!I3514,InpOverride!I3514)</f>
        <v>0</v>
      </c>
      <c r="J3514" s="347">
        <f>IF(InpOverride!J3514="",F_Inputs!J3514,InpOverride!J3514)</f>
        <v>0</v>
      </c>
      <c r="K3514" s="347">
        <f>IF(InpOverride!K3514="",F_Inputs!K3514,InpOverride!K3514)</f>
        <v>0</v>
      </c>
      <c r="L3514" s="347">
        <f>IF(InpOverride!L3514="",F_Inputs!L3514,InpOverride!L3514)</f>
        <v>0</v>
      </c>
      <c r="M3514" s="347">
        <f>IF(InpOverride!M3514="",F_Inputs!M3514,InpOverride!M3514)</f>
        <v>0</v>
      </c>
    </row>
    <row r="3515" spans="1:13" x14ac:dyDescent="0.35">
      <c r="A3515" t="s">
        <v>164</v>
      </c>
      <c r="B3515" t="s">
        <v>400</v>
      </c>
      <c r="C3515" t="s">
        <v>401</v>
      </c>
      <c r="D3515" t="s">
        <v>205</v>
      </c>
      <c r="E3515" t="s">
        <v>292</v>
      </c>
      <c r="F3515" s="347">
        <f>IF(InpOverride!F3515="",F_Inputs!F3515,InpOverride!F3515)</f>
        <v>0</v>
      </c>
      <c r="G3515" s="347">
        <f>IF(InpOverride!G3515="",F_Inputs!G3515,InpOverride!G3515)</f>
        <v>0</v>
      </c>
      <c r="H3515" s="347">
        <f>IF(InpOverride!H3515="",F_Inputs!H3515,InpOverride!H3515)</f>
        <v>0</v>
      </c>
      <c r="I3515" s="347">
        <f>IF(InpOverride!I3515="",F_Inputs!I3515,InpOverride!I3515)</f>
        <v>0</v>
      </c>
      <c r="J3515" s="347">
        <f>IF(InpOverride!J3515="",F_Inputs!J3515,InpOverride!J3515)</f>
        <v>0</v>
      </c>
      <c r="K3515" s="347">
        <f>IF(InpOverride!K3515="",F_Inputs!K3515,InpOverride!K3515)</f>
        <v>0</v>
      </c>
      <c r="L3515" s="347">
        <f>IF(InpOverride!L3515="",F_Inputs!L3515,InpOverride!L3515)</f>
        <v>0</v>
      </c>
      <c r="M3515" s="347">
        <f>IF(InpOverride!M3515="",F_Inputs!M3515,InpOverride!M3515)</f>
        <v>0</v>
      </c>
    </row>
    <row r="3516" spans="1:13" x14ac:dyDescent="0.35">
      <c r="A3516" t="s">
        <v>164</v>
      </c>
      <c r="B3516" t="s">
        <v>402</v>
      </c>
      <c r="C3516" t="s">
        <v>403</v>
      </c>
      <c r="D3516" t="s">
        <v>189</v>
      </c>
      <c r="E3516" t="s">
        <v>292</v>
      </c>
      <c r="F3516" s="347">
        <f>IF(InpOverride!F3516="",F_Inputs!F3516,InpOverride!F3516)</f>
        <v>0</v>
      </c>
      <c r="G3516" s="347">
        <f>IF(InpOverride!G3516="",F_Inputs!G3516,InpOverride!G3516)</f>
        <v>0</v>
      </c>
      <c r="H3516" s="347">
        <f>IF(InpOverride!H3516="",F_Inputs!H3516,InpOverride!H3516)</f>
        <v>0</v>
      </c>
      <c r="I3516" s="347">
        <f>IF(InpOverride!I3516="",F_Inputs!I3516,InpOverride!I3516)</f>
        <v>0</v>
      </c>
      <c r="J3516" s="347">
        <f>IF(InpOverride!J3516="",F_Inputs!J3516,InpOverride!J3516)</f>
        <v>0</v>
      </c>
      <c r="K3516" s="347">
        <f>IF(InpOverride!K3516="",F_Inputs!K3516,InpOverride!K3516)</f>
        <v>0</v>
      </c>
      <c r="L3516" s="347">
        <f>IF(InpOverride!L3516="",F_Inputs!L3516,InpOverride!L3516)</f>
        <v>0</v>
      </c>
      <c r="M3516" s="347">
        <f>IF(InpOverride!M3516="",F_Inputs!M3516,InpOverride!M3516)</f>
        <v>0</v>
      </c>
    </row>
    <row r="3517" spans="1:13" x14ac:dyDescent="0.35">
      <c r="A3517" t="s">
        <v>164</v>
      </c>
      <c r="B3517" t="s">
        <v>404</v>
      </c>
      <c r="C3517" s="327" t="s">
        <v>405</v>
      </c>
      <c r="D3517" t="s">
        <v>205</v>
      </c>
      <c r="E3517" t="s">
        <v>292</v>
      </c>
      <c r="F3517" s="347">
        <f>IF(InpOverride!F3517="",F_Inputs!F3517,InpOverride!F3517)</f>
        <v>0</v>
      </c>
      <c r="G3517" s="347">
        <f>IF(InpOverride!G3517="",F_Inputs!G3517,InpOverride!G3517)</f>
        <v>0</v>
      </c>
      <c r="H3517" s="347">
        <f>IF(InpOverride!H3517="",F_Inputs!H3517,InpOverride!H3517)</f>
        <v>0</v>
      </c>
      <c r="I3517" s="347">
        <f>IF(InpOverride!I3517="",F_Inputs!I3517,InpOverride!I3517)</f>
        <v>0</v>
      </c>
      <c r="J3517" s="347">
        <f>IF(InpOverride!J3517="",F_Inputs!J3517,InpOverride!J3517)</f>
        <v>0</v>
      </c>
      <c r="K3517" s="347">
        <f>IF(InpOverride!K3517="",F_Inputs!K3517,InpOverride!K3517)</f>
        <v>0</v>
      </c>
      <c r="L3517" s="347">
        <f>IF(InpOverride!L3517="",F_Inputs!L3517,InpOverride!L3517)</f>
        <v>0</v>
      </c>
      <c r="M3517" s="347">
        <f>IF(InpOverride!M3517="",F_Inputs!M3517,InpOverride!M3517)</f>
        <v>0</v>
      </c>
    </row>
    <row r="3518" spans="1:13" x14ac:dyDescent="0.35">
      <c r="A3518" t="s">
        <v>164</v>
      </c>
      <c r="B3518" t="s">
        <v>406</v>
      </c>
      <c r="C3518" s="327" t="s">
        <v>407</v>
      </c>
      <c r="D3518" t="s">
        <v>188</v>
      </c>
      <c r="E3518" t="s">
        <v>292</v>
      </c>
      <c r="F3518" s="347">
        <f>IF(InpOverride!F3518="",F_Inputs!F3518,InpOverride!F3518)</f>
        <v>0</v>
      </c>
      <c r="G3518" s="347">
        <f>IF(InpOverride!G3518="",F_Inputs!G3518,InpOverride!G3518)</f>
        <v>0</v>
      </c>
      <c r="H3518" s="347">
        <f>IF(InpOverride!H3518="",F_Inputs!H3518,InpOverride!H3518)</f>
        <v>0</v>
      </c>
      <c r="I3518" s="347">
        <f>IF(InpOverride!I3518="",F_Inputs!I3518,InpOverride!I3518)</f>
        <v>0</v>
      </c>
      <c r="J3518" s="347">
        <f>IF(InpOverride!J3518="",F_Inputs!J3518,InpOverride!J3518)</f>
        <v>0</v>
      </c>
      <c r="K3518" s="347">
        <f>IF(InpOverride!K3518="",F_Inputs!K3518,InpOverride!K3518)</f>
        <v>0</v>
      </c>
      <c r="L3518" s="347">
        <f>IF(InpOverride!L3518="",F_Inputs!L3518,InpOverride!L3518)</f>
        <v>0</v>
      </c>
      <c r="M3518" s="347">
        <f>IF(InpOverride!M3518="",F_Inputs!M3518,InpOverride!M3518)</f>
        <v>0</v>
      </c>
    </row>
    <row r="3519" spans="1:13" x14ac:dyDescent="0.35">
      <c r="A3519" t="s">
        <v>164</v>
      </c>
      <c r="B3519" t="s">
        <v>408</v>
      </c>
      <c r="C3519" t="s">
        <v>409</v>
      </c>
      <c r="D3519" t="s">
        <v>182</v>
      </c>
      <c r="E3519" t="s">
        <v>292</v>
      </c>
      <c r="F3519" s="347">
        <f>IF(InpOverride!F3519="",F_Inputs!F3519,InpOverride!F3519)</f>
        <v>2412.5</v>
      </c>
      <c r="G3519" s="347">
        <f>IF(InpOverride!G3519="",F_Inputs!G3519,InpOverride!G3519)</f>
        <v>2414.6999999999998</v>
      </c>
      <c r="H3519" s="347">
        <f>IF(InpOverride!H3519="",F_Inputs!H3519,InpOverride!H3519)</f>
        <v>2434.4</v>
      </c>
      <c r="I3519" s="347">
        <f>IF(InpOverride!I3519="",F_Inputs!I3519,InpOverride!I3519)</f>
        <v>2445.3000000000002</v>
      </c>
      <c r="J3519" s="347">
        <f>IF(InpOverride!J3519="",F_Inputs!J3519,InpOverride!J3519)</f>
        <v>0</v>
      </c>
      <c r="K3519" s="347">
        <f>IF(InpOverride!K3519="",F_Inputs!K3519,InpOverride!K3519)</f>
        <v>0</v>
      </c>
      <c r="L3519" s="347">
        <f>IF(InpOverride!L3519="",F_Inputs!L3519,InpOverride!L3519)</f>
        <v>0</v>
      </c>
      <c r="M3519" s="347">
        <f>IF(InpOverride!M3519="",F_Inputs!M3519,InpOverride!M3519)</f>
        <v>0</v>
      </c>
    </row>
    <row r="3520" spans="1:13" x14ac:dyDescent="0.35">
      <c r="A3520" t="s">
        <v>164</v>
      </c>
      <c r="B3520" t="s">
        <v>410</v>
      </c>
      <c r="C3520" t="s">
        <v>411</v>
      </c>
      <c r="D3520" t="s">
        <v>188</v>
      </c>
      <c r="E3520" t="s">
        <v>292</v>
      </c>
      <c r="F3520" s="347">
        <f>IF(InpOverride!F3520="",F_Inputs!F3520,InpOverride!F3520)</f>
        <v>0</v>
      </c>
      <c r="G3520" s="347">
        <f>IF(InpOverride!G3520="",F_Inputs!G3520,InpOverride!G3520)</f>
        <v>0</v>
      </c>
      <c r="H3520" s="347">
        <f>IF(InpOverride!H3520="",F_Inputs!H3520,InpOverride!H3520)</f>
        <v>0</v>
      </c>
      <c r="I3520" s="347">
        <f>IF(InpOverride!I3520="",F_Inputs!I3520,InpOverride!I3520)</f>
        <v>0</v>
      </c>
      <c r="J3520" s="347">
        <f>IF(InpOverride!J3520="",F_Inputs!J3520,InpOverride!J3520)</f>
        <v>0</v>
      </c>
      <c r="K3520" s="347">
        <f>IF(InpOverride!K3520="",F_Inputs!K3520,InpOverride!K3520)</f>
        <v>0</v>
      </c>
      <c r="L3520" s="347">
        <f>IF(InpOverride!L3520="",F_Inputs!L3520,InpOverride!L3520)</f>
        <v>0</v>
      </c>
      <c r="M3520" s="347">
        <f>IF(InpOverride!M3520="",F_Inputs!M3520,InpOverride!M3520)</f>
        <v>0</v>
      </c>
    </row>
    <row r="3521" spans="1:13" x14ac:dyDescent="0.35">
      <c r="A3521" t="s">
        <v>164</v>
      </c>
      <c r="B3521" t="s">
        <v>412</v>
      </c>
      <c r="C3521" t="s">
        <v>413</v>
      </c>
      <c r="D3521" t="s">
        <v>188</v>
      </c>
      <c r="E3521" t="s">
        <v>292</v>
      </c>
      <c r="F3521" s="347">
        <f>IF(InpOverride!F3521="",F_Inputs!F3521,InpOverride!F3521)</f>
        <v>0</v>
      </c>
      <c r="G3521" s="347">
        <f>IF(InpOverride!G3521="",F_Inputs!G3521,InpOverride!G3521)</f>
        <v>0</v>
      </c>
      <c r="H3521" s="347">
        <f>IF(InpOverride!H3521="",F_Inputs!H3521,InpOverride!H3521)</f>
        <v>0</v>
      </c>
      <c r="I3521" s="347">
        <f>IF(InpOverride!I3521="",F_Inputs!I3521,InpOverride!I3521)</f>
        <v>0</v>
      </c>
      <c r="J3521" s="347">
        <f>IF(InpOverride!J3521="",F_Inputs!J3521,InpOverride!J3521)</f>
        <v>0</v>
      </c>
      <c r="K3521" s="347">
        <f>IF(InpOverride!K3521="",F_Inputs!K3521,InpOverride!K3521)</f>
        <v>0</v>
      </c>
      <c r="L3521" s="347">
        <f>IF(InpOverride!L3521="",F_Inputs!L3521,InpOverride!L3521)</f>
        <v>0</v>
      </c>
      <c r="M3521" s="347">
        <f>IF(InpOverride!M3521="",F_Inputs!M3521,InpOverride!M3521)</f>
        <v>0</v>
      </c>
    </row>
    <row r="3522" spans="1:13" x14ac:dyDescent="0.35">
      <c r="A3522" t="s">
        <v>164</v>
      </c>
      <c r="B3522" t="s">
        <v>414</v>
      </c>
      <c r="C3522" t="s">
        <v>415</v>
      </c>
      <c r="D3522" t="s">
        <v>188</v>
      </c>
      <c r="E3522" t="s">
        <v>292</v>
      </c>
      <c r="F3522" s="347">
        <f>IF(InpOverride!F3522="",F_Inputs!F3522,InpOverride!F3522)</f>
        <v>0</v>
      </c>
      <c r="G3522" s="347">
        <f>IF(InpOverride!G3522="",F_Inputs!G3522,InpOverride!G3522)</f>
        <v>0</v>
      </c>
      <c r="H3522" s="347">
        <f>IF(InpOverride!H3522="",F_Inputs!H3522,InpOverride!H3522)</f>
        <v>0</v>
      </c>
      <c r="I3522" s="347">
        <f>IF(InpOverride!I3522="",F_Inputs!I3522,InpOverride!I3522)</f>
        <v>0</v>
      </c>
      <c r="J3522" s="347">
        <f>IF(InpOverride!J3522="",F_Inputs!J3522,InpOverride!J3522)</f>
        <v>0</v>
      </c>
      <c r="K3522" s="347">
        <f>IF(InpOverride!K3522="",F_Inputs!K3522,InpOverride!K3522)</f>
        <v>0</v>
      </c>
      <c r="L3522" s="347">
        <f>IF(InpOverride!L3522="",F_Inputs!L3522,InpOverride!L3522)</f>
        <v>0</v>
      </c>
      <c r="M3522" s="347">
        <f>IF(InpOverride!M3522="",F_Inputs!M3522,InpOverride!M3522)</f>
        <v>0</v>
      </c>
    </row>
    <row r="3523" spans="1:13" x14ac:dyDescent="0.35">
      <c r="A3523" t="s">
        <v>164</v>
      </c>
      <c r="B3523" t="s">
        <v>416</v>
      </c>
      <c r="C3523" t="s">
        <v>417</v>
      </c>
      <c r="D3523" t="s">
        <v>188</v>
      </c>
      <c r="E3523" t="s">
        <v>292</v>
      </c>
      <c r="F3523" s="347">
        <f>IF(InpOverride!F3523="",F_Inputs!F3523,InpOverride!F3523)</f>
        <v>0</v>
      </c>
      <c r="G3523" s="347">
        <f>IF(InpOverride!G3523="",F_Inputs!G3523,InpOverride!G3523)</f>
        <v>0</v>
      </c>
      <c r="H3523" s="347">
        <f>IF(InpOverride!H3523="",F_Inputs!H3523,InpOverride!H3523)</f>
        <v>0</v>
      </c>
      <c r="I3523" s="347">
        <f>IF(InpOverride!I3523="",F_Inputs!I3523,InpOverride!I3523)</f>
        <v>0</v>
      </c>
      <c r="J3523" s="347">
        <f>IF(InpOverride!J3523="",F_Inputs!J3523,InpOverride!J3523)</f>
        <v>0</v>
      </c>
      <c r="K3523" s="347">
        <f>IF(InpOverride!K3523="",F_Inputs!K3523,InpOverride!K3523)</f>
        <v>0</v>
      </c>
      <c r="L3523" s="347">
        <f>IF(InpOverride!L3523="",F_Inputs!L3523,InpOverride!L3523)</f>
        <v>0</v>
      </c>
      <c r="M3523" s="347">
        <f>IF(InpOverride!M3523="",F_Inputs!M3523,InpOverride!M3523)</f>
        <v>0</v>
      </c>
    </row>
    <row r="3524" spans="1:13" x14ac:dyDescent="0.35">
      <c r="A3524" t="s">
        <v>164</v>
      </c>
      <c r="B3524" t="s">
        <v>418</v>
      </c>
      <c r="C3524" t="s">
        <v>419</v>
      </c>
      <c r="D3524" t="s">
        <v>188</v>
      </c>
      <c r="E3524" t="s">
        <v>292</v>
      </c>
      <c r="F3524" s="347">
        <f>IF(InpOverride!F3524="",F_Inputs!F3524,InpOverride!F3524)</f>
        <v>0</v>
      </c>
      <c r="G3524" s="347">
        <f>IF(InpOverride!G3524="",F_Inputs!G3524,InpOverride!G3524)</f>
        <v>0</v>
      </c>
      <c r="H3524" s="347">
        <f>IF(InpOverride!H3524="",F_Inputs!H3524,InpOverride!H3524)</f>
        <v>0</v>
      </c>
      <c r="I3524" s="347">
        <f>IF(InpOverride!I3524="",F_Inputs!I3524,InpOverride!I3524)</f>
        <v>0</v>
      </c>
      <c r="J3524" s="347">
        <f>IF(InpOverride!J3524="",F_Inputs!J3524,InpOverride!J3524)</f>
        <v>0</v>
      </c>
      <c r="K3524" s="347">
        <f>IF(InpOverride!K3524="",F_Inputs!K3524,InpOverride!K3524)</f>
        <v>0</v>
      </c>
      <c r="L3524" s="347">
        <f>IF(InpOverride!L3524="",F_Inputs!L3524,InpOverride!L3524)</f>
        <v>0</v>
      </c>
      <c r="M3524" s="347">
        <f>IF(InpOverride!M3524="",F_Inputs!M3524,InpOverride!M3524)</f>
        <v>0</v>
      </c>
    </row>
    <row r="3525" spans="1:13" x14ac:dyDescent="0.35">
      <c r="A3525" t="s">
        <v>164</v>
      </c>
      <c r="B3525" t="s">
        <v>420</v>
      </c>
      <c r="C3525" t="s">
        <v>421</v>
      </c>
      <c r="D3525">
        <v>0</v>
      </c>
      <c r="E3525" t="s">
        <v>292</v>
      </c>
      <c r="F3525" s="347">
        <f>IF(InpOverride!F3525="",F_Inputs!F3525,InpOverride!F3525)</f>
        <v>0</v>
      </c>
      <c r="G3525" s="347">
        <f>IF(InpOverride!G3525="",F_Inputs!G3525,InpOverride!G3525)</f>
        <v>0</v>
      </c>
      <c r="H3525" s="347">
        <f>IF(InpOverride!H3525="",F_Inputs!H3525,InpOverride!H3525)</f>
        <v>0</v>
      </c>
      <c r="I3525" s="347">
        <f>IF(InpOverride!I3525="",F_Inputs!I3525,InpOverride!I3525)</f>
        <v>328.58699999999999</v>
      </c>
      <c r="J3525" s="347">
        <f>IF(InpOverride!J3525="",F_Inputs!J3525,InpOverride!J3525)</f>
        <v>0</v>
      </c>
      <c r="K3525" s="347">
        <f>IF(InpOverride!K3525="",F_Inputs!K3525,InpOverride!K3525)</f>
        <v>0</v>
      </c>
      <c r="L3525" s="347">
        <f>IF(InpOverride!L3525="",F_Inputs!L3525,InpOverride!L3525)</f>
        <v>0</v>
      </c>
      <c r="M3525" s="347">
        <f>IF(InpOverride!M3525="",F_Inputs!M3525,InpOverride!M3525)</f>
        <v>0</v>
      </c>
    </row>
    <row r="3526" spans="1:13" x14ac:dyDescent="0.35">
      <c r="A3526" t="s">
        <v>164</v>
      </c>
      <c r="B3526" t="s">
        <v>422</v>
      </c>
      <c r="C3526" t="s">
        <v>423</v>
      </c>
      <c r="D3526" t="s">
        <v>424</v>
      </c>
      <c r="E3526" t="s">
        <v>292</v>
      </c>
      <c r="F3526" s="347">
        <f>IF(InpOverride!F3526="",F_Inputs!F3526,InpOverride!F3526)</f>
        <v>0</v>
      </c>
      <c r="G3526" s="347">
        <f>IF(InpOverride!G3526="",F_Inputs!G3526,InpOverride!G3526)</f>
        <v>0</v>
      </c>
      <c r="H3526" s="347">
        <f>IF(InpOverride!H3526="",F_Inputs!H3526,InpOverride!H3526)</f>
        <v>0</v>
      </c>
      <c r="I3526" s="347">
        <f>IF(InpOverride!I3526="",F_Inputs!I3526,InpOverride!I3526)</f>
        <v>49.537999999999997</v>
      </c>
      <c r="J3526" s="347">
        <f>IF(InpOverride!J3526="",F_Inputs!J3526,InpOverride!J3526)</f>
        <v>0</v>
      </c>
      <c r="K3526" s="347">
        <f>IF(InpOverride!K3526="",F_Inputs!K3526,InpOverride!K3526)</f>
        <v>0</v>
      </c>
      <c r="L3526" s="347">
        <f>IF(InpOverride!L3526="",F_Inputs!L3526,InpOverride!L3526)</f>
        <v>0</v>
      </c>
      <c r="M3526" s="347">
        <f>IF(InpOverride!M3526="",F_Inputs!M3526,InpOverride!M3526)</f>
        <v>0</v>
      </c>
    </row>
    <row r="3527" spans="1:13" x14ac:dyDescent="0.35">
      <c r="A3527" t="s">
        <v>164</v>
      </c>
      <c r="B3527" t="s">
        <v>425</v>
      </c>
      <c r="C3527" t="s">
        <v>426</v>
      </c>
      <c r="D3527" t="s">
        <v>427</v>
      </c>
      <c r="E3527" t="s">
        <v>292</v>
      </c>
      <c r="F3527" s="347">
        <f>IF(InpOverride!F3527="",F_Inputs!F3527,InpOverride!F3527)</f>
        <v>138.5</v>
      </c>
      <c r="G3527" s="347">
        <f>IF(InpOverride!G3527="",F_Inputs!G3527,InpOverride!G3527)</f>
        <v>140.4</v>
      </c>
      <c r="H3527" s="347">
        <f>IF(InpOverride!H3527="",F_Inputs!H3527,InpOverride!H3527)</f>
        <v>128.19999999999999</v>
      </c>
      <c r="I3527" s="347">
        <f>IF(InpOverride!I3527="",F_Inputs!I3527,InpOverride!I3527)</f>
        <v>150.76068134162301</v>
      </c>
      <c r="J3527" s="347">
        <f>IF(InpOverride!J3527="",F_Inputs!J3527,InpOverride!J3527)</f>
        <v>0</v>
      </c>
      <c r="K3527" s="347">
        <f>IF(InpOverride!K3527="",F_Inputs!K3527,InpOverride!K3527)</f>
        <v>0</v>
      </c>
      <c r="L3527" s="347">
        <f>IF(InpOverride!L3527="",F_Inputs!L3527,InpOverride!L3527)</f>
        <v>0</v>
      </c>
      <c r="M3527" s="347">
        <f>IF(InpOverride!M3527="",F_Inputs!M3527,InpOverride!M3527)</f>
        <v>0</v>
      </c>
    </row>
    <row r="3528" spans="1:13" x14ac:dyDescent="0.35">
      <c r="A3528" t="s">
        <v>164</v>
      </c>
      <c r="B3528" t="s">
        <v>428</v>
      </c>
      <c r="C3528" t="s">
        <v>429</v>
      </c>
      <c r="D3528" t="s">
        <v>424</v>
      </c>
      <c r="E3528" t="s">
        <v>292</v>
      </c>
      <c r="F3528" s="347">
        <f>IF(InpOverride!F3528="",F_Inputs!F3528,InpOverride!F3528)</f>
        <v>14.3</v>
      </c>
      <c r="G3528" s="347">
        <f>IF(InpOverride!G3528="",F_Inputs!G3528,InpOverride!G3528)</f>
        <v>14.9</v>
      </c>
      <c r="H3528" s="347">
        <f>IF(InpOverride!H3528="",F_Inputs!H3528,InpOverride!H3528)</f>
        <v>14.3</v>
      </c>
      <c r="I3528" s="347">
        <f>IF(InpOverride!I3528="",F_Inputs!I3528,InpOverride!I3528)</f>
        <v>12.5</v>
      </c>
      <c r="J3528" s="347">
        <f>IF(InpOverride!J3528="",F_Inputs!J3528,InpOverride!J3528)</f>
        <v>0</v>
      </c>
      <c r="K3528" s="347">
        <f>IF(InpOverride!K3528="",F_Inputs!K3528,InpOverride!K3528)</f>
        <v>0</v>
      </c>
      <c r="L3528" s="347">
        <f>IF(InpOverride!L3528="",F_Inputs!L3528,InpOverride!L3528)</f>
        <v>0</v>
      </c>
      <c r="M3528" s="347">
        <f>IF(InpOverride!M3528="",F_Inputs!M3528,InpOverride!M3528)</f>
        <v>0</v>
      </c>
    </row>
    <row r="3529" spans="1:13" x14ac:dyDescent="0.35">
      <c r="A3529" t="s">
        <v>164</v>
      </c>
      <c r="B3529" t="s">
        <v>430</v>
      </c>
      <c r="C3529" t="s">
        <v>431</v>
      </c>
      <c r="D3529" t="s">
        <v>424</v>
      </c>
      <c r="E3529" t="s">
        <v>292</v>
      </c>
      <c r="F3529" s="347">
        <f>IF(InpOverride!F3529="",F_Inputs!F3529,InpOverride!F3529)</f>
        <v>0</v>
      </c>
      <c r="G3529" s="347">
        <f>IF(InpOverride!G3529="",F_Inputs!G3529,InpOverride!G3529)</f>
        <v>0</v>
      </c>
      <c r="H3529" s="347">
        <f>IF(InpOverride!H3529="",F_Inputs!H3529,InpOverride!H3529)</f>
        <v>0</v>
      </c>
      <c r="I3529" s="347">
        <f>IF(InpOverride!I3529="",F_Inputs!I3529,InpOverride!I3529)</f>
        <v>14.5</v>
      </c>
      <c r="J3529" s="347">
        <f>IF(InpOverride!J3529="",F_Inputs!J3529,InpOverride!J3529)</f>
        <v>0</v>
      </c>
      <c r="K3529" s="347">
        <f>IF(InpOverride!K3529="",F_Inputs!K3529,InpOverride!K3529)</f>
        <v>0</v>
      </c>
      <c r="L3529" s="347">
        <f>IF(InpOverride!L3529="",F_Inputs!L3529,InpOverride!L3529)</f>
        <v>0</v>
      </c>
      <c r="M3529" s="347">
        <f>IF(InpOverride!M3529="",F_Inputs!M3529,InpOverride!M3529)</f>
        <v>0</v>
      </c>
    </row>
    <row r="3530" spans="1:13" x14ac:dyDescent="0.35">
      <c r="A3530" t="s">
        <v>164</v>
      </c>
      <c r="B3530" t="s">
        <v>432</v>
      </c>
      <c r="C3530" t="s">
        <v>433</v>
      </c>
      <c r="D3530" t="s">
        <v>424</v>
      </c>
      <c r="E3530" t="s">
        <v>292</v>
      </c>
      <c r="F3530" s="347">
        <f>IF(InpOverride!F3530="",F_Inputs!F3530,InpOverride!F3530)</f>
        <v>0</v>
      </c>
      <c r="G3530" s="347">
        <f>IF(InpOverride!G3530="",F_Inputs!G3530,InpOverride!G3530)</f>
        <v>0</v>
      </c>
      <c r="H3530" s="347">
        <f>IF(InpOverride!H3530="",F_Inputs!H3530,InpOverride!H3530)</f>
        <v>0</v>
      </c>
      <c r="I3530" s="347">
        <f>IF(InpOverride!I3530="",F_Inputs!I3530,InpOverride!I3530)</f>
        <v>13.9</v>
      </c>
      <c r="J3530" s="347">
        <f>IF(InpOverride!J3530="",F_Inputs!J3530,InpOverride!J3530)</f>
        <v>0</v>
      </c>
      <c r="K3530" s="347">
        <f>IF(InpOverride!K3530="",F_Inputs!K3530,InpOverride!K3530)</f>
        <v>0</v>
      </c>
      <c r="L3530" s="347">
        <f>IF(InpOverride!L3530="",F_Inputs!L3530,InpOverride!L3530)</f>
        <v>0</v>
      </c>
      <c r="M3530" s="347">
        <f>IF(InpOverride!M3530="",F_Inputs!M3530,InpOverride!M3530)</f>
        <v>0</v>
      </c>
    </row>
    <row r="3531" spans="1:13" x14ac:dyDescent="0.35">
      <c r="A3531" t="s">
        <v>164</v>
      </c>
      <c r="B3531" t="s">
        <v>434</v>
      </c>
      <c r="C3531" t="s">
        <v>435</v>
      </c>
      <c r="D3531" t="s">
        <v>427</v>
      </c>
      <c r="E3531" t="s">
        <v>292</v>
      </c>
      <c r="F3531" s="347">
        <f>IF(InpOverride!F3531="",F_Inputs!F3531,InpOverride!F3531)</f>
        <v>0</v>
      </c>
      <c r="G3531" s="347">
        <f>IF(InpOverride!G3531="",F_Inputs!G3531,InpOverride!G3531)</f>
        <v>0</v>
      </c>
      <c r="H3531" s="347">
        <f>IF(InpOverride!H3531="",F_Inputs!H3531,InpOverride!H3531)</f>
        <v>0</v>
      </c>
      <c r="I3531" s="347">
        <f>IF(InpOverride!I3531="",F_Inputs!I3531,InpOverride!I3531)</f>
        <v>135.69999999999999</v>
      </c>
      <c r="J3531" s="347">
        <f>IF(InpOverride!J3531="",F_Inputs!J3531,InpOverride!J3531)</f>
        <v>0</v>
      </c>
      <c r="K3531" s="347">
        <f>IF(InpOverride!K3531="",F_Inputs!K3531,InpOverride!K3531)</f>
        <v>0</v>
      </c>
      <c r="L3531" s="347">
        <f>IF(InpOverride!L3531="",F_Inputs!L3531,InpOverride!L3531)</f>
        <v>0</v>
      </c>
      <c r="M3531" s="347">
        <f>IF(InpOverride!M3531="",F_Inputs!M3531,InpOverride!M3531)</f>
        <v>0</v>
      </c>
    </row>
    <row r="3532" spans="1:13" x14ac:dyDescent="0.35">
      <c r="A3532" t="s">
        <v>164</v>
      </c>
      <c r="B3532" t="s">
        <v>436</v>
      </c>
      <c r="C3532" t="s">
        <v>437</v>
      </c>
      <c r="D3532" t="s">
        <v>427</v>
      </c>
      <c r="E3532" t="s">
        <v>292</v>
      </c>
      <c r="F3532" s="347">
        <f>IF(InpOverride!F3532="",F_Inputs!F3532,InpOverride!F3532)</f>
        <v>0</v>
      </c>
      <c r="G3532" s="347">
        <f>IF(InpOverride!G3532="",F_Inputs!G3532,InpOverride!G3532)</f>
        <v>0</v>
      </c>
      <c r="H3532" s="347">
        <f>IF(InpOverride!H3532="",F_Inputs!H3532,InpOverride!H3532)</f>
        <v>0</v>
      </c>
      <c r="I3532" s="347">
        <f>IF(InpOverride!I3532="",F_Inputs!I3532,InpOverride!I3532)</f>
        <v>139.80000000000001</v>
      </c>
      <c r="J3532" s="347">
        <f>IF(InpOverride!J3532="",F_Inputs!J3532,InpOverride!J3532)</f>
        <v>0</v>
      </c>
      <c r="K3532" s="347">
        <f>IF(InpOverride!K3532="",F_Inputs!K3532,InpOverride!K3532)</f>
        <v>0</v>
      </c>
      <c r="L3532" s="347">
        <f>IF(InpOverride!L3532="",F_Inputs!L3532,InpOverride!L3532)</f>
        <v>0</v>
      </c>
      <c r="M3532" s="347">
        <f>IF(InpOverride!M3532="",F_Inputs!M3532,InpOverride!M3532)</f>
        <v>0</v>
      </c>
    </row>
    <row r="3533" spans="1:13" x14ac:dyDescent="0.35">
      <c r="A3533" t="s">
        <v>164</v>
      </c>
      <c r="B3533" t="s">
        <v>438</v>
      </c>
      <c r="C3533" t="s">
        <v>439</v>
      </c>
      <c r="D3533">
        <v>0</v>
      </c>
      <c r="E3533" t="s">
        <v>292</v>
      </c>
      <c r="F3533" s="347">
        <f>IF(InpOverride!F3533="",F_Inputs!F3533,InpOverride!F3533)</f>
        <v>143.66999999999999</v>
      </c>
      <c r="G3533" s="347">
        <f>IF(InpOverride!G3533="",F_Inputs!G3533,InpOverride!G3533)</f>
        <v>144.69999999999999</v>
      </c>
      <c r="H3533" s="347">
        <f>IF(InpOverride!H3533="",F_Inputs!H3533,InpOverride!H3533)</f>
        <v>146.55000000000001</v>
      </c>
      <c r="I3533" s="347">
        <f>IF(InpOverride!I3533="",F_Inputs!I3533,InpOverride!I3533)</f>
        <v>147.87</v>
      </c>
      <c r="J3533" s="347">
        <f>IF(InpOverride!J3533="",F_Inputs!J3533,InpOverride!J3533)</f>
        <v>0</v>
      </c>
      <c r="K3533" s="347">
        <f>IF(InpOverride!K3533="",F_Inputs!K3533,InpOverride!K3533)</f>
        <v>0</v>
      </c>
      <c r="L3533" s="347">
        <f>IF(InpOverride!L3533="",F_Inputs!L3533,InpOverride!L3533)</f>
        <v>0</v>
      </c>
      <c r="M3533" s="347">
        <f>IF(InpOverride!M3533="",F_Inputs!M3533,InpOverride!M3533)</f>
        <v>0</v>
      </c>
    </row>
    <row r="3534" spans="1:13" x14ac:dyDescent="0.35">
      <c r="A3534" t="s">
        <v>164</v>
      </c>
      <c r="B3534" t="s">
        <v>440</v>
      </c>
      <c r="C3534" t="s">
        <v>441</v>
      </c>
      <c r="D3534" t="s">
        <v>188</v>
      </c>
      <c r="E3534" t="s">
        <v>292</v>
      </c>
      <c r="F3534" s="347">
        <f>IF(InpOverride!F3534="",F_Inputs!F3534,InpOverride!F3534)</f>
        <v>0</v>
      </c>
      <c r="G3534" s="347">
        <f>IF(InpOverride!G3534="",F_Inputs!G3534,InpOverride!G3534)</f>
        <v>0</v>
      </c>
      <c r="H3534" s="347">
        <f>IF(InpOverride!H3534="",F_Inputs!H3534,InpOverride!H3534)</f>
        <v>0</v>
      </c>
      <c r="I3534" s="347">
        <f>IF(InpOverride!I3534="",F_Inputs!I3534,InpOverride!I3534)</f>
        <v>0</v>
      </c>
      <c r="J3534" s="347">
        <f>IF(InpOverride!J3534="",F_Inputs!J3534,InpOverride!J3534)</f>
        <v>0</v>
      </c>
      <c r="K3534" s="347">
        <f>IF(InpOverride!K3534="",F_Inputs!K3534,InpOverride!K3534)</f>
        <v>0</v>
      </c>
      <c r="L3534" s="347">
        <f>IF(InpOverride!L3534="",F_Inputs!L3534,InpOverride!L3534)</f>
        <v>0</v>
      </c>
      <c r="M3534" s="347">
        <f>IF(InpOverride!M3534="",F_Inputs!M3534,InpOverride!M3534)</f>
        <v>0</v>
      </c>
    </row>
    <row r="3535" spans="1:13" x14ac:dyDescent="0.35">
      <c r="A3535" t="s">
        <v>164</v>
      </c>
      <c r="B3535" t="s">
        <v>442</v>
      </c>
      <c r="C3535" t="s">
        <v>443</v>
      </c>
      <c r="D3535" t="s">
        <v>188</v>
      </c>
      <c r="E3535" t="s">
        <v>292</v>
      </c>
      <c r="F3535" s="347">
        <f>IF(InpOverride!F3535="",F_Inputs!F3535,InpOverride!F3535)</f>
        <v>0</v>
      </c>
      <c r="G3535" s="347">
        <f>IF(InpOverride!G3535="",F_Inputs!G3535,InpOverride!G3535)</f>
        <v>0</v>
      </c>
      <c r="H3535" s="347">
        <f>IF(InpOverride!H3535="",F_Inputs!H3535,InpOverride!H3535)</f>
        <v>0</v>
      </c>
      <c r="I3535" s="347">
        <f>IF(InpOverride!I3535="",F_Inputs!I3535,InpOverride!I3535)</f>
        <v>0</v>
      </c>
      <c r="J3535" s="347">
        <f>IF(InpOverride!J3535="",F_Inputs!J3535,InpOverride!J3535)</f>
        <v>0</v>
      </c>
      <c r="K3535" s="347">
        <f>IF(InpOverride!K3535="",F_Inputs!K3535,InpOverride!K3535)</f>
        <v>0</v>
      </c>
      <c r="L3535" s="347">
        <f>IF(InpOverride!L3535="",F_Inputs!L3535,InpOverride!L3535)</f>
        <v>0</v>
      </c>
      <c r="M3535" s="347">
        <f>IF(InpOverride!M3535="",F_Inputs!M3535,InpOverride!M3535)</f>
        <v>0</v>
      </c>
    </row>
    <row r="3536" spans="1:13" x14ac:dyDescent="0.35">
      <c r="A3536" t="s">
        <v>164</v>
      </c>
      <c r="B3536" t="s">
        <v>444</v>
      </c>
      <c r="C3536" t="s">
        <v>445</v>
      </c>
      <c r="D3536" t="s">
        <v>424</v>
      </c>
      <c r="E3536" t="s">
        <v>292</v>
      </c>
      <c r="F3536" s="347">
        <f>IF(InpOverride!F3536="",F_Inputs!F3536,InpOverride!F3536)</f>
        <v>0</v>
      </c>
      <c r="G3536" s="347">
        <f>IF(InpOverride!G3536="",F_Inputs!G3536,InpOverride!G3536)</f>
        <v>0</v>
      </c>
      <c r="H3536" s="347">
        <f>IF(InpOverride!H3536="",F_Inputs!H3536,InpOverride!H3536)</f>
        <v>0</v>
      </c>
      <c r="I3536" s="347">
        <f>IF(InpOverride!I3536="",F_Inputs!I3536,InpOverride!I3536)</f>
        <v>0</v>
      </c>
      <c r="J3536" s="347">
        <f>IF(InpOverride!J3536="",F_Inputs!J3536,InpOverride!J3536)</f>
        <v>0</v>
      </c>
      <c r="K3536" s="347">
        <f>IF(InpOverride!K3536="",F_Inputs!K3536,InpOverride!K3536)</f>
        <v>0</v>
      </c>
      <c r="L3536" s="347">
        <f>IF(InpOverride!L3536="",F_Inputs!L3536,InpOverride!L3536)</f>
        <v>0</v>
      </c>
      <c r="M3536" s="347">
        <f>IF(InpOverride!M3536="",F_Inputs!M3536,InpOverride!M3536)</f>
        <v>0</v>
      </c>
    </row>
    <row r="3537" spans="1:13" x14ac:dyDescent="0.35">
      <c r="A3537" t="s">
        <v>164</v>
      </c>
      <c r="B3537" t="s">
        <v>446</v>
      </c>
      <c r="C3537" t="s">
        <v>447</v>
      </c>
      <c r="D3537" t="s">
        <v>424</v>
      </c>
      <c r="E3537" t="s">
        <v>292</v>
      </c>
      <c r="F3537" s="347">
        <f>IF(InpOverride!F3537="",F_Inputs!F3537,InpOverride!F3537)</f>
        <v>0</v>
      </c>
      <c r="G3537" s="347">
        <f>IF(InpOverride!G3537="",F_Inputs!G3537,InpOverride!G3537)</f>
        <v>0</v>
      </c>
      <c r="H3537" s="347">
        <f>IF(InpOverride!H3537="",F_Inputs!H3537,InpOverride!H3537)</f>
        <v>0</v>
      </c>
      <c r="I3537" s="347">
        <f>IF(InpOverride!I3537="",F_Inputs!I3537,InpOverride!I3537)</f>
        <v>0</v>
      </c>
      <c r="J3537" s="347">
        <f>IF(InpOverride!J3537="",F_Inputs!J3537,InpOverride!J3537)</f>
        <v>0</v>
      </c>
      <c r="K3537" s="347">
        <f>IF(InpOverride!K3537="",F_Inputs!K3537,InpOverride!K3537)</f>
        <v>0</v>
      </c>
      <c r="L3537" s="347">
        <f>IF(InpOverride!L3537="",F_Inputs!L3537,InpOverride!L3537)</f>
        <v>0</v>
      </c>
      <c r="M3537" s="347">
        <f>IF(InpOverride!M3537="",F_Inputs!M3537,InpOverride!M3537)</f>
        <v>0</v>
      </c>
    </row>
    <row r="3538" spans="1:13" x14ac:dyDescent="0.35">
      <c r="A3538" t="s">
        <v>164</v>
      </c>
      <c r="B3538" t="s">
        <v>448</v>
      </c>
      <c r="C3538" t="s">
        <v>449</v>
      </c>
      <c r="D3538">
        <v>0</v>
      </c>
      <c r="E3538" t="s">
        <v>292</v>
      </c>
      <c r="F3538" s="347">
        <f>IF(InpOverride!F3538="",F_Inputs!F3538,InpOverride!F3538)</f>
        <v>0</v>
      </c>
      <c r="G3538" s="347">
        <f>IF(InpOverride!G3538="",F_Inputs!G3538,InpOverride!G3538)</f>
        <v>0</v>
      </c>
      <c r="H3538" s="347">
        <f>IF(InpOverride!H3538="",F_Inputs!H3538,InpOverride!H3538)</f>
        <v>0</v>
      </c>
      <c r="I3538" s="347">
        <f>IF(InpOverride!I3538="",F_Inputs!I3538,InpOverride!I3538)</f>
        <v>0</v>
      </c>
      <c r="J3538" s="347">
        <f>IF(InpOverride!J3538="",F_Inputs!J3538,InpOverride!J3538)</f>
        <v>0</v>
      </c>
      <c r="K3538" s="347">
        <f>IF(InpOverride!K3538="",F_Inputs!K3538,InpOverride!K3538)</f>
        <v>0</v>
      </c>
      <c r="L3538" s="347">
        <f>IF(InpOverride!L3538="",F_Inputs!L3538,InpOverride!L3538)</f>
        <v>0</v>
      </c>
      <c r="M3538" s="347">
        <f>IF(InpOverride!M3538="",F_Inputs!M3538,InpOverride!M3538)</f>
        <v>0</v>
      </c>
    </row>
    <row r="3539" spans="1:13" x14ac:dyDescent="0.35">
      <c r="A3539" t="s">
        <v>164</v>
      </c>
      <c r="B3539" t="s">
        <v>450</v>
      </c>
      <c r="C3539" t="s">
        <v>451</v>
      </c>
      <c r="D3539" t="s">
        <v>188</v>
      </c>
      <c r="E3539" t="s">
        <v>292</v>
      </c>
      <c r="F3539" s="347">
        <f>IF(InpOverride!F3539="",F_Inputs!F3539,InpOverride!F3539)</f>
        <v>0</v>
      </c>
      <c r="G3539" s="347">
        <f>IF(InpOverride!G3539="",F_Inputs!G3539,InpOverride!G3539)</f>
        <v>0</v>
      </c>
      <c r="H3539" s="347">
        <f>IF(InpOverride!H3539="",F_Inputs!H3539,InpOverride!H3539)</f>
        <v>0</v>
      </c>
      <c r="I3539" s="347">
        <f>IF(InpOverride!I3539="",F_Inputs!I3539,InpOverride!I3539)</f>
        <v>0</v>
      </c>
      <c r="J3539" s="347">
        <f>IF(InpOverride!J3539="",F_Inputs!J3539,InpOverride!J3539)</f>
        <v>0</v>
      </c>
      <c r="K3539" s="347">
        <f>IF(InpOverride!K3539="",F_Inputs!K3539,InpOverride!K3539)</f>
        <v>0</v>
      </c>
      <c r="L3539" s="347">
        <f>IF(InpOverride!L3539="",F_Inputs!L3539,InpOverride!L3539)</f>
        <v>0</v>
      </c>
      <c r="M3539" s="347">
        <f>IF(InpOverride!M3539="",F_Inputs!M3539,InpOverride!M3539)</f>
        <v>0</v>
      </c>
    </row>
    <row r="3540" spans="1:13" x14ac:dyDescent="0.35">
      <c r="A3540" t="s">
        <v>164</v>
      </c>
      <c r="B3540" t="s">
        <v>452</v>
      </c>
      <c r="C3540" t="s">
        <v>453</v>
      </c>
      <c r="D3540" t="s">
        <v>188</v>
      </c>
      <c r="E3540" t="s">
        <v>292</v>
      </c>
      <c r="F3540" s="347">
        <f>IF(InpOverride!F3540="",F_Inputs!F3540,InpOverride!F3540)</f>
        <v>0</v>
      </c>
      <c r="G3540" s="347">
        <f>IF(InpOverride!G3540="",F_Inputs!G3540,InpOverride!G3540)</f>
        <v>0</v>
      </c>
      <c r="H3540" s="347">
        <f>IF(InpOverride!H3540="",F_Inputs!H3540,InpOverride!H3540)</f>
        <v>0</v>
      </c>
      <c r="I3540" s="347">
        <f>IF(InpOverride!I3540="",F_Inputs!I3540,InpOverride!I3540)</f>
        <v>0</v>
      </c>
      <c r="J3540" s="347">
        <f>IF(InpOverride!J3540="",F_Inputs!J3540,InpOverride!J3540)</f>
        <v>0</v>
      </c>
      <c r="K3540" s="347">
        <f>IF(InpOverride!K3540="",F_Inputs!K3540,InpOverride!K3540)</f>
        <v>0</v>
      </c>
      <c r="L3540" s="347">
        <f>IF(InpOverride!L3540="",F_Inputs!L3540,InpOverride!L3540)</f>
        <v>0</v>
      </c>
      <c r="M3540" s="347">
        <f>IF(InpOverride!M3540="",F_Inputs!M3540,InpOverride!M3540)</f>
        <v>0</v>
      </c>
    </row>
    <row r="3541" spans="1:13" x14ac:dyDescent="0.35">
      <c r="A3541" t="s">
        <v>164</v>
      </c>
      <c r="B3541" t="s">
        <v>454</v>
      </c>
      <c r="C3541" t="s">
        <v>455</v>
      </c>
      <c r="D3541" t="s">
        <v>188</v>
      </c>
      <c r="E3541" t="s">
        <v>292</v>
      </c>
      <c r="F3541" s="347">
        <f>IF(InpOverride!F3541="",F_Inputs!F3541,InpOverride!F3541)</f>
        <v>0</v>
      </c>
      <c r="G3541" s="347">
        <f>IF(InpOverride!G3541="",F_Inputs!G3541,InpOverride!G3541)</f>
        <v>0</v>
      </c>
      <c r="H3541" s="347">
        <f>IF(InpOverride!H3541="",F_Inputs!H3541,InpOverride!H3541)</f>
        <v>0</v>
      </c>
      <c r="I3541" s="347">
        <f>IF(InpOverride!I3541="",F_Inputs!I3541,InpOverride!I3541)</f>
        <v>0</v>
      </c>
      <c r="J3541" s="347">
        <f>IF(InpOverride!J3541="",F_Inputs!J3541,InpOverride!J3541)</f>
        <v>0</v>
      </c>
      <c r="K3541" s="347">
        <f>IF(InpOverride!K3541="",F_Inputs!K3541,InpOverride!K3541)</f>
        <v>0</v>
      </c>
      <c r="L3541" s="347">
        <f>IF(InpOverride!L3541="",F_Inputs!L3541,InpOverride!L3541)</f>
        <v>0</v>
      </c>
      <c r="M3541" s="347">
        <f>IF(InpOverride!M3541="",F_Inputs!M3541,InpOverride!M3541)</f>
        <v>0</v>
      </c>
    </row>
    <row r="3542" spans="1:13" x14ac:dyDescent="0.35">
      <c r="A3542" t="s">
        <v>164</v>
      </c>
      <c r="B3542" t="s">
        <v>456</v>
      </c>
      <c r="C3542" t="s">
        <v>457</v>
      </c>
      <c r="D3542" t="s">
        <v>188</v>
      </c>
      <c r="E3542" t="s">
        <v>292</v>
      </c>
      <c r="F3542" s="347">
        <f>IF(InpOverride!F3542="",F_Inputs!F3542,InpOverride!F3542)</f>
        <v>0</v>
      </c>
      <c r="G3542" s="347">
        <f>IF(InpOverride!G3542="",F_Inputs!G3542,InpOverride!G3542)</f>
        <v>0</v>
      </c>
      <c r="H3542" s="347">
        <f>IF(InpOverride!H3542="",F_Inputs!H3542,InpOverride!H3542)</f>
        <v>0</v>
      </c>
      <c r="I3542" s="347">
        <f>IF(InpOverride!I3542="",F_Inputs!I3542,InpOverride!I3542)</f>
        <v>0</v>
      </c>
      <c r="J3542" s="347">
        <f>IF(InpOverride!J3542="",F_Inputs!J3542,InpOverride!J3542)</f>
        <v>0</v>
      </c>
      <c r="K3542" s="347">
        <f>IF(InpOverride!K3542="",F_Inputs!K3542,InpOverride!K3542)</f>
        <v>0</v>
      </c>
      <c r="L3542" s="347">
        <f>IF(InpOverride!L3542="",F_Inputs!L3542,InpOverride!L3542)</f>
        <v>0</v>
      </c>
      <c r="M3542" s="347">
        <f>IF(InpOverride!M3542="",F_Inputs!M3542,InpOverride!M3542)</f>
        <v>0</v>
      </c>
    </row>
    <row r="3543" spans="1:13" x14ac:dyDescent="0.35">
      <c r="A3543" t="s">
        <v>164</v>
      </c>
      <c r="B3543" t="s">
        <v>458</v>
      </c>
      <c r="C3543" t="s">
        <v>459</v>
      </c>
      <c r="D3543" t="s">
        <v>172</v>
      </c>
      <c r="E3543" t="s">
        <v>292</v>
      </c>
      <c r="F3543" s="347">
        <f>IF(InpOverride!F3543="",F_Inputs!F3543,InpOverride!F3543)</f>
        <v>0</v>
      </c>
      <c r="G3543" s="347">
        <f>IF(InpOverride!G3543="",F_Inputs!G3543,InpOverride!G3543)</f>
        <v>0</v>
      </c>
      <c r="H3543" s="347">
        <f>IF(InpOverride!H3543="",F_Inputs!H3543,InpOverride!H3543)</f>
        <v>0</v>
      </c>
      <c r="I3543" s="347">
        <f>IF(InpOverride!I3543="",F_Inputs!I3543,InpOverride!I3543)</f>
        <v>0</v>
      </c>
      <c r="J3543" s="347">
        <f>IF(InpOverride!J3543="",F_Inputs!J3543,InpOverride!J3543)</f>
        <v>0</v>
      </c>
      <c r="K3543" s="347">
        <f>IF(InpOverride!K3543="",F_Inputs!K3543,InpOverride!K3543)</f>
        <v>0</v>
      </c>
      <c r="L3543" s="347">
        <f>IF(InpOverride!L3543="",F_Inputs!L3543,InpOverride!L3543)</f>
        <v>0</v>
      </c>
      <c r="M3543" s="347">
        <f>IF(InpOverride!M3543="",F_Inputs!M3543,InpOverride!M3543)</f>
        <v>0</v>
      </c>
    </row>
    <row r="3544" spans="1:13" x14ac:dyDescent="0.35">
      <c r="A3544" t="s">
        <v>164</v>
      </c>
      <c r="B3544" t="s">
        <v>460</v>
      </c>
      <c r="C3544" t="s">
        <v>461</v>
      </c>
      <c r="D3544" t="s">
        <v>188</v>
      </c>
      <c r="E3544" t="s">
        <v>292</v>
      </c>
      <c r="F3544" s="347">
        <f>IF(InpOverride!F3544="",F_Inputs!F3544,InpOverride!F3544)</f>
        <v>0</v>
      </c>
      <c r="G3544" s="347">
        <f>IF(InpOverride!G3544="",F_Inputs!G3544,InpOverride!G3544)</f>
        <v>0</v>
      </c>
      <c r="H3544" s="347">
        <f>IF(InpOverride!H3544="",F_Inputs!H3544,InpOverride!H3544)</f>
        <v>0</v>
      </c>
      <c r="I3544" s="347">
        <f>IF(InpOverride!I3544="",F_Inputs!I3544,InpOverride!I3544)</f>
        <v>0</v>
      </c>
      <c r="J3544" s="347">
        <f>IF(InpOverride!J3544="",F_Inputs!J3544,InpOverride!J3544)</f>
        <v>0</v>
      </c>
      <c r="K3544" s="347">
        <f>IF(InpOverride!K3544="",F_Inputs!K3544,InpOverride!K3544)</f>
        <v>0</v>
      </c>
      <c r="L3544" s="347">
        <f>IF(InpOverride!L3544="",F_Inputs!L3544,InpOverride!L3544)</f>
        <v>0</v>
      </c>
      <c r="M3544" s="347">
        <f>IF(InpOverride!M3544="",F_Inputs!M3544,InpOverride!M3544)</f>
        <v>0</v>
      </c>
    </row>
    <row r="3545" spans="1:13" x14ac:dyDescent="0.35">
      <c r="A3545" t="s">
        <v>164</v>
      </c>
      <c r="B3545" t="s">
        <v>462</v>
      </c>
      <c r="C3545" t="s">
        <v>463</v>
      </c>
      <c r="D3545" t="s">
        <v>188</v>
      </c>
      <c r="E3545" t="s">
        <v>292</v>
      </c>
      <c r="F3545" s="347">
        <f>IF(InpOverride!F3545="",F_Inputs!F3545,InpOverride!F3545)</f>
        <v>0</v>
      </c>
      <c r="G3545" s="347">
        <f>IF(InpOverride!G3545="",F_Inputs!G3545,InpOverride!G3545)</f>
        <v>0</v>
      </c>
      <c r="H3545" s="347">
        <f>IF(InpOverride!H3545="",F_Inputs!H3545,InpOverride!H3545)</f>
        <v>0</v>
      </c>
      <c r="I3545" s="347">
        <f>IF(InpOverride!I3545="",F_Inputs!I3545,InpOverride!I3545)</f>
        <v>0</v>
      </c>
      <c r="J3545" s="347">
        <f>IF(InpOverride!J3545="",F_Inputs!J3545,InpOverride!J3545)</f>
        <v>0</v>
      </c>
      <c r="K3545" s="347">
        <f>IF(InpOverride!K3545="",F_Inputs!K3545,InpOverride!K3545)</f>
        <v>0</v>
      </c>
      <c r="L3545" s="347">
        <f>IF(InpOverride!L3545="",F_Inputs!L3545,InpOverride!L3545)</f>
        <v>0</v>
      </c>
      <c r="M3545" s="347">
        <f>IF(InpOverride!M3545="",F_Inputs!M3545,InpOverride!M3545)</f>
        <v>0</v>
      </c>
    </row>
    <row r="3546" spans="1:13" x14ac:dyDescent="0.35">
      <c r="A3546" t="s">
        <v>164</v>
      </c>
      <c r="B3546" t="s">
        <v>464</v>
      </c>
      <c r="C3546" t="s">
        <v>465</v>
      </c>
      <c r="D3546" t="s">
        <v>188</v>
      </c>
      <c r="E3546" t="s">
        <v>292</v>
      </c>
      <c r="F3546" s="347">
        <f>IF(InpOverride!F3546="",F_Inputs!F3546,InpOverride!F3546)</f>
        <v>0</v>
      </c>
      <c r="G3546" s="347">
        <f>IF(InpOverride!G3546="",F_Inputs!G3546,InpOverride!G3546)</f>
        <v>0</v>
      </c>
      <c r="H3546" s="347">
        <f>IF(InpOverride!H3546="",F_Inputs!H3546,InpOverride!H3546)</f>
        <v>0</v>
      </c>
      <c r="I3546" s="347">
        <f>IF(InpOverride!I3546="",F_Inputs!I3546,InpOverride!I3546)</f>
        <v>0</v>
      </c>
      <c r="J3546" s="347">
        <f>IF(InpOverride!J3546="",F_Inputs!J3546,InpOverride!J3546)</f>
        <v>0</v>
      </c>
      <c r="K3546" s="347">
        <f>IF(InpOverride!K3546="",F_Inputs!K3546,InpOverride!K3546)</f>
        <v>0</v>
      </c>
      <c r="L3546" s="347">
        <f>IF(InpOverride!L3546="",F_Inputs!L3546,InpOverride!L3546)</f>
        <v>0</v>
      </c>
      <c r="M3546" s="347">
        <f>IF(InpOverride!M3546="",F_Inputs!M3546,InpOverride!M3546)</f>
        <v>0</v>
      </c>
    </row>
    <row r="3547" spans="1:13" x14ac:dyDescent="0.35">
      <c r="A3547" t="s">
        <v>164</v>
      </c>
      <c r="B3547" t="s">
        <v>466</v>
      </c>
      <c r="C3547" t="s">
        <v>467</v>
      </c>
      <c r="D3547" t="s">
        <v>182</v>
      </c>
      <c r="E3547" t="s">
        <v>292</v>
      </c>
      <c r="F3547" s="347">
        <f>IF(InpOverride!F3547="",F_Inputs!F3547,InpOverride!F3547)</f>
        <v>0</v>
      </c>
      <c r="G3547" s="347">
        <f>IF(InpOverride!G3547="",F_Inputs!G3547,InpOverride!G3547)</f>
        <v>0</v>
      </c>
      <c r="H3547" s="347">
        <f>IF(InpOverride!H3547="",F_Inputs!H3547,InpOverride!H3547)</f>
        <v>0</v>
      </c>
      <c r="I3547" s="347">
        <f>IF(InpOverride!I3547="",F_Inputs!I3547,InpOverride!I3547)</f>
        <v>0</v>
      </c>
      <c r="J3547" s="347">
        <f>IF(InpOverride!J3547="",F_Inputs!J3547,InpOverride!J3547)</f>
        <v>0</v>
      </c>
      <c r="K3547" s="347">
        <f>IF(InpOverride!K3547="",F_Inputs!K3547,InpOverride!K3547)</f>
        <v>0</v>
      </c>
      <c r="L3547" s="347">
        <f>IF(InpOverride!L3547="",F_Inputs!L3547,InpOverride!L3547)</f>
        <v>0</v>
      </c>
      <c r="M3547" s="347">
        <f>IF(InpOverride!M3547="",F_Inputs!M3547,InpOverride!M3547)</f>
        <v>0</v>
      </c>
    </row>
    <row r="3548" spans="1:13" x14ac:dyDescent="0.35">
      <c r="A3548" t="s">
        <v>164</v>
      </c>
      <c r="B3548" t="s">
        <v>468</v>
      </c>
      <c r="C3548" t="s">
        <v>469</v>
      </c>
      <c r="D3548" t="s">
        <v>188</v>
      </c>
      <c r="E3548" t="s">
        <v>292</v>
      </c>
      <c r="F3548" s="347">
        <f>IF(InpOverride!F3548="",F_Inputs!F3548,InpOverride!F3548)</f>
        <v>0</v>
      </c>
      <c r="G3548" s="347">
        <f>IF(InpOverride!G3548="",F_Inputs!G3548,InpOverride!G3548)</f>
        <v>0</v>
      </c>
      <c r="H3548" s="347">
        <f>IF(InpOverride!H3548="",F_Inputs!H3548,InpOverride!H3548)</f>
        <v>0</v>
      </c>
      <c r="I3548" s="347">
        <f>IF(InpOverride!I3548="",F_Inputs!I3548,InpOverride!I3548)</f>
        <v>0</v>
      </c>
      <c r="J3548" s="347">
        <f>IF(InpOverride!J3548="",F_Inputs!J3548,InpOverride!J3548)</f>
        <v>0</v>
      </c>
      <c r="K3548" s="347">
        <f>IF(InpOverride!K3548="",F_Inputs!K3548,InpOverride!K3548)</f>
        <v>0</v>
      </c>
      <c r="L3548" s="347">
        <f>IF(InpOverride!L3548="",F_Inputs!L3548,InpOverride!L3548)</f>
        <v>0</v>
      </c>
      <c r="M3548" s="347">
        <f>IF(InpOverride!M3548="",F_Inputs!M3548,InpOverride!M3548)</f>
        <v>0</v>
      </c>
    </row>
    <row r="3549" spans="1:13" x14ac:dyDescent="0.35">
      <c r="A3549" t="s">
        <v>164</v>
      </c>
      <c r="B3549" t="s">
        <v>470</v>
      </c>
      <c r="C3549" t="s">
        <v>471</v>
      </c>
      <c r="D3549" t="s">
        <v>182</v>
      </c>
      <c r="E3549" t="s">
        <v>292</v>
      </c>
      <c r="F3549" s="347">
        <f>IF(InpOverride!F3549="",F_Inputs!F3549,InpOverride!F3549)</f>
        <v>0</v>
      </c>
      <c r="G3549" s="347">
        <f>IF(InpOverride!G3549="",F_Inputs!G3549,InpOverride!G3549)</f>
        <v>0</v>
      </c>
      <c r="H3549" s="347">
        <f>IF(InpOverride!H3549="",F_Inputs!H3549,InpOverride!H3549)</f>
        <v>0</v>
      </c>
      <c r="I3549" s="347">
        <f>IF(InpOverride!I3549="",F_Inputs!I3549,InpOverride!I3549)</f>
        <v>0</v>
      </c>
      <c r="J3549" s="347">
        <f>IF(InpOverride!J3549="",F_Inputs!J3549,InpOverride!J3549)</f>
        <v>0</v>
      </c>
      <c r="K3549" s="347">
        <f>IF(InpOverride!K3549="",F_Inputs!K3549,InpOverride!K3549)</f>
        <v>0</v>
      </c>
      <c r="L3549" s="347">
        <f>IF(InpOverride!L3549="",F_Inputs!L3549,InpOverride!L3549)</f>
        <v>0</v>
      </c>
      <c r="M3549" s="347">
        <f>IF(InpOverride!M3549="",F_Inputs!M3549,InpOverride!M3549)</f>
        <v>0</v>
      </c>
    </row>
    <row r="3550" spans="1:13" x14ac:dyDescent="0.35">
      <c r="A3550" t="s">
        <v>164</v>
      </c>
      <c r="B3550" t="s">
        <v>472</v>
      </c>
      <c r="C3550" t="s">
        <v>473</v>
      </c>
      <c r="D3550" t="s">
        <v>188</v>
      </c>
      <c r="E3550" t="s">
        <v>292</v>
      </c>
      <c r="F3550" s="347">
        <f>IF(InpOverride!F3550="",F_Inputs!F3550,InpOverride!F3550)</f>
        <v>0</v>
      </c>
      <c r="G3550" s="347">
        <f>IF(InpOverride!G3550="",F_Inputs!G3550,InpOverride!G3550)</f>
        <v>0</v>
      </c>
      <c r="H3550" s="347">
        <f>IF(InpOverride!H3550="",F_Inputs!H3550,InpOverride!H3550)</f>
        <v>0</v>
      </c>
      <c r="I3550" s="347">
        <f>IF(InpOverride!I3550="",F_Inputs!I3550,InpOverride!I3550)</f>
        <v>0</v>
      </c>
      <c r="J3550" s="347">
        <f>IF(InpOverride!J3550="",F_Inputs!J3550,InpOverride!J3550)</f>
        <v>0</v>
      </c>
      <c r="K3550" s="347">
        <f>IF(InpOverride!K3550="",F_Inputs!K3550,InpOverride!K3550)</f>
        <v>0</v>
      </c>
      <c r="L3550" s="347">
        <f>IF(InpOverride!L3550="",F_Inputs!L3550,InpOverride!L3550)</f>
        <v>0</v>
      </c>
      <c r="M3550" s="347">
        <f>IF(InpOverride!M3550="",F_Inputs!M3550,InpOverride!M3550)</f>
        <v>0</v>
      </c>
    </row>
    <row r="3551" spans="1:13" x14ac:dyDescent="0.35">
      <c r="A3551" t="s">
        <v>164</v>
      </c>
      <c r="B3551" t="s">
        <v>474</v>
      </c>
      <c r="C3551" t="s">
        <v>475</v>
      </c>
      <c r="D3551" t="s">
        <v>170</v>
      </c>
      <c r="E3551" t="s">
        <v>292</v>
      </c>
      <c r="F3551" s="347">
        <f>IF(InpOverride!F3551="",F_Inputs!F3551,InpOverride!F3551)</f>
        <v>0</v>
      </c>
      <c r="G3551" s="347">
        <f>IF(InpOverride!G3551="",F_Inputs!G3551,InpOverride!G3551)</f>
        <v>0</v>
      </c>
      <c r="H3551" s="347">
        <f>IF(InpOverride!H3551="",F_Inputs!H3551,InpOverride!H3551)</f>
        <v>0</v>
      </c>
      <c r="I3551" s="347">
        <f>IF(InpOverride!I3551="",F_Inputs!I3551,InpOverride!I3551)</f>
        <v>0</v>
      </c>
      <c r="J3551" s="347">
        <f>IF(InpOverride!J3551="",F_Inputs!J3551,InpOverride!J3551)</f>
        <v>0</v>
      </c>
      <c r="K3551" s="347">
        <f>IF(InpOverride!K3551="",F_Inputs!K3551,InpOverride!K3551)</f>
        <v>0</v>
      </c>
      <c r="L3551" s="347">
        <f>IF(InpOverride!L3551="",F_Inputs!L3551,InpOverride!L3551)</f>
        <v>0</v>
      </c>
      <c r="M3551" s="347">
        <f>IF(InpOverride!M3551="",F_Inputs!M3551,InpOverride!M3551)</f>
        <v>0</v>
      </c>
    </row>
    <row r="3552" spans="1:13" x14ac:dyDescent="0.35">
      <c r="A3552" t="s">
        <v>164</v>
      </c>
      <c r="B3552" t="s">
        <v>476</v>
      </c>
      <c r="C3552" t="s">
        <v>477</v>
      </c>
      <c r="D3552" t="s">
        <v>170</v>
      </c>
      <c r="E3552" t="s">
        <v>292</v>
      </c>
      <c r="F3552" s="347">
        <f>IF(InpOverride!F3552="",F_Inputs!F3552,InpOverride!F3552)</f>
        <v>0</v>
      </c>
      <c r="G3552" s="347">
        <f>IF(InpOverride!G3552="",F_Inputs!G3552,InpOverride!G3552)</f>
        <v>0</v>
      </c>
      <c r="H3552" s="347">
        <f>IF(InpOverride!H3552="",F_Inputs!H3552,InpOverride!H3552)</f>
        <v>0</v>
      </c>
      <c r="I3552" s="347">
        <f>IF(InpOverride!I3552="",F_Inputs!I3552,InpOverride!I3552)</f>
        <v>0</v>
      </c>
      <c r="J3552" s="347">
        <f>IF(InpOverride!J3552="",F_Inputs!J3552,InpOverride!J3552)</f>
        <v>0</v>
      </c>
      <c r="K3552" s="347">
        <f>IF(InpOverride!K3552="",F_Inputs!K3552,InpOverride!K3552)</f>
        <v>0</v>
      </c>
      <c r="L3552" s="347">
        <f>IF(InpOverride!L3552="",F_Inputs!L3552,InpOverride!L3552)</f>
        <v>0</v>
      </c>
      <c r="M3552" s="347">
        <f>IF(InpOverride!M3552="",F_Inputs!M3552,InpOverride!M3552)</f>
        <v>0</v>
      </c>
    </row>
    <row r="3553" spans="1:13" x14ac:dyDescent="0.35">
      <c r="A3553" t="s">
        <v>164</v>
      </c>
      <c r="B3553" t="s">
        <v>478</v>
      </c>
      <c r="C3553" t="s">
        <v>479</v>
      </c>
      <c r="D3553" t="s">
        <v>170</v>
      </c>
      <c r="E3553" t="s">
        <v>292</v>
      </c>
      <c r="F3553" s="347">
        <f>IF(InpOverride!F3553="",F_Inputs!F3553,InpOverride!F3553)</f>
        <v>0</v>
      </c>
      <c r="G3553" s="347">
        <f>IF(InpOverride!G3553="",F_Inputs!G3553,InpOverride!G3553)</f>
        <v>0</v>
      </c>
      <c r="H3553" s="347">
        <f>IF(InpOverride!H3553="",F_Inputs!H3553,InpOverride!H3553)</f>
        <v>0</v>
      </c>
      <c r="I3553" s="347">
        <f>IF(InpOverride!I3553="",F_Inputs!I3553,InpOverride!I3553)</f>
        <v>0</v>
      </c>
      <c r="J3553" s="347">
        <f>IF(InpOverride!J3553="",F_Inputs!J3553,InpOverride!J3553)</f>
        <v>0</v>
      </c>
      <c r="K3553" s="347">
        <f>IF(InpOverride!K3553="",F_Inputs!K3553,InpOverride!K3553)</f>
        <v>0</v>
      </c>
      <c r="L3553" s="347">
        <f>IF(InpOverride!L3553="",F_Inputs!L3553,InpOverride!L3553)</f>
        <v>0</v>
      </c>
      <c r="M3553" s="347">
        <f>IF(InpOverride!M3553="",F_Inputs!M3553,InpOverride!M3553)</f>
        <v>0</v>
      </c>
    </row>
    <row r="3554" spans="1:13" x14ac:dyDescent="0.35">
      <c r="A3554" t="s">
        <v>164</v>
      </c>
      <c r="B3554" t="s">
        <v>480</v>
      </c>
      <c r="C3554" t="s">
        <v>481</v>
      </c>
      <c r="D3554" t="s">
        <v>170</v>
      </c>
      <c r="E3554" t="s">
        <v>292</v>
      </c>
      <c r="F3554" s="347">
        <f>IF(InpOverride!F3554="",F_Inputs!F3554,InpOverride!F3554)</f>
        <v>0</v>
      </c>
      <c r="G3554" s="347">
        <f>IF(InpOverride!G3554="",F_Inputs!G3554,InpOverride!G3554)</f>
        <v>0</v>
      </c>
      <c r="H3554" s="347">
        <f>IF(InpOverride!H3554="",F_Inputs!H3554,InpOverride!H3554)</f>
        <v>0</v>
      </c>
      <c r="I3554" s="347">
        <f>IF(InpOverride!I3554="",F_Inputs!I3554,InpOverride!I3554)</f>
        <v>0</v>
      </c>
      <c r="J3554" s="347">
        <f>IF(InpOverride!J3554="",F_Inputs!J3554,InpOverride!J3554)</f>
        <v>0</v>
      </c>
      <c r="K3554" s="347">
        <f>IF(InpOverride!K3554="",F_Inputs!K3554,InpOverride!K3554)</f>
        <v>0</v>
      </c>
      <c r="L3554" s="347">
        <f>IF(InpOverride!L3554="",F_Inputs!L3554,InpOverride!L3554)</f>
        <v>0</v>
      </c>
      <c r="M3554" s="347">
        <f>IF(InpOverride!M3554="",F_Inputs!M3554,InpOverride!M3554)</f>
        <v>0</v>
      </c>
    </row>
    <row r="3555" spans="1:13" x14ac:dyDescent="0.35">
      <c r="A3555" t="s">
        <v>164</v>
      </c>
      <c r="B3555" t="s">
        <v>482</v>
      </c>
      <c r="C3555" t="s">
        <v>483</v>
      </c>
      <c r="D3555" t="s">
        <v>170</v>
      </c>
      <c r="E3555" t="s">
        <v>292</v>
      </c>
      <c r="F3555" s="347">
        <f>IF(InpOverride!F3555="",F_Inputs!F3555,InpOverride!F3555)</f>
        <v>0</v>
      </c>
      <c r="G3555" s="347">
        <f>IF(InpOverride!G3555="",F_Inputs!G3555,InpOverride!G3555)</f>
        <v>0</v>
      </c>
      <c r="H3555" s="347">
        <f>IF(InpOverride!H3555="",F_Inputs!H3555,InpOverride!H3555)</f>
        <v>0</v>
      </c>
      <c r="I3555" s="347">
        <f>IF(InpOverride!I3555="",F_Inputs!I3555,InpOverride!I3555)</f>
        <v>0</v>
      </c>
      <c r="J3555" s="347">
        <f>IF(InpOverride!J3555="",F_Inputs!J3555,InpOverride!J3555)</f>
        <v>0</v>
      </c>
      <c r="K3555" s="347">
        <f>IF(InpOverride!K3555="",F_Inputs!K3555,InpOverride!K3555)</f>
        <v>0</v>
      </c>
      <c r="L3555" s="347">
        <f>IF(InpOverride!L3555="",F_Inputs!L3555,InpOverride!L3555)</f>
        <v>0</v>
      </c>
      <c r="M3555" s="347">
        <f>IF(InpOverride!M3555="",F_Inputs!M3555,InpOverride!M3555)</f>
        <v>0</v>
      </c>
    </row>
    <row r="3556" spans="1:13" x14ac:dyDescent="0.35">
      <c r="A3556" t="s">
        <v>164</v>
      </c>
      <c r="B3556" t="s">
        <v>484</v>
      </c>
      <c r="C3556" t="s">
        <v>485</v>
      </c>
      <c r="D3556" t="s">
        <v>170</v>
      </c>
      <c r="E3556" t="s">
        <v>292</v>
      </c>
      <c r="F3556" s="347">
        <f>IF(InpOverride!F3556="",F_Inputs!F3556,InpOverride!F3556)</f>
        <v>0</v>
      </c>
      <c r="G3556" s="347">
        <f>IF(InpOverride!G3556="",F_Inputs!G3556,InpOverride!G3556)</f>
        <v>0</v>
      </c>
      <c r="H3556" s="347">
        <f>IF(InpOverride!H3556="",F_Inputs!H3556,InpOverride!H3556)</f>
        <v>0</v>
      </c>
      <c r="I3556" s="347">
        <f>IF(InpOverride!I3556="",F_Inputs!I3556,InpOverride!I3556)</f>
        <v>0</v>
      </c>
      <c r="J3556" s="347">
        <f>IF(InpOverride!J3556="",F_Inputs!J3556,InpOverride!J3556)</f>
        <v>0</v>
      </c>
      <c r="K3556" s="347">
        <f>IF(InpOverride!K3556="",F_Inputs!K3556,InpOverride!K3556)</f>
        <v>0</v>
      </c>
      <c r="L3556" s="347">
        <f>IF(InpOverride!L3556="",F_Inputs!L3556,InpOverride!L3556)</f>
        <v>0</v>
      </c>
      <c r="M3556" s="347">
        <f>IF(InpOverride!M3556="",F_Inputs!M3556,InpOverride!M3556)</f>
        <v>0</v>
      </c>
    </row>
    <row r="3557" spans="1:13" x14ac:dyDescent="0.35">
      <c r="A3557" t="s">
        <v>164</v>
      </c>
      <c r="B3557" t="s">
        <v>486</v>
      </c>
      <c r="C3557" t="s">
        <v>487</v>
      </c>
      <c r="D3557" t="s">
        <v>170</v>
      </c>
      <c r="E3557" t="s">
        <v>292</v>
      </c>
      <c r="F3557" s="347">
        <f>IF(InpOverride!F3557="",F_Inputs!F3557,InpOverride!F3557)</f>
        <v>0</v>
      </c>
      <c r="G3557" s="347">
        <f>IF(InpOverride!G3557="",F_Inputs!G3557,InpOverride!G3557)</f>
        <v>0</v>
      </c>
      <c r="H3557" s="347">
        <f>IF(InpOverride!H3557="",F_Inputs!H3557,InpOverride!H3557)</f>
        <v>0</v>
      </c>
      <c r="I3557" s="347">
        <f>IF(InpOverride!I3557="",F_Inputs!I3557,InpOverride!I3557)</f>
        <v>0</v>
      </c>
      <c r="J3557" s="347">
        <f>IF(InpOverride!J3557="",F_Inputs!J3557,InpOverride!J3557)</f>
        <v>0</v>
      </c>
      <c r="K3557" s="347">
        <f>IF(InpOverride!K3557="",F_Inputs!K3557,InpOverride!K3557)</f>
        <v>0</v>
      </c>
      <c r="L3557" s="347">
        <f>IF(InpOverride!L3557="",F_Inputs!L3557,InpOverride!L3557)</f>
        <v>0</v>
      </c>
      <c r="M3557" s="347">
        <f>IF(InpOverride!M3557="",F_Inputs!M3557,InpOverride!M3557)</f>
        <v>0</v>
      </c>
    </row>
    <row r="3558" spans="1:13" x14ac:dyDescent="0.35">
      <c r="A3558" t="s">
        <v>164</v>
      </c>
      <c r="B3558" t="s">
        <v>488</v>
      </c>
      <c r="C3558" t="s">
        <v>489</v>
      </c>
      <c r="D3558" t="s">
        <v>170</v>
      </c>
      <c r="E3558" t="s">
        <v>292</v>
      </c>
      <c r="F3558" s="347">
        <f>IF(InpOverride!F3558="",F_Inputs!F3558,InpOverride!F3558)</f>
        <v>0</v>
      </c>
      <c r="G3558" s="347">
        <f>IF(InpOverride!G3558="",F_Inputs!G3558,InpOverride!G3558)</f>
        <v>0</v>
      </c>
      <c r="H3558" s="347">
        <f>IF(InpOverride!H3558="",F_Inputs!H3558,InpOverride!H3558)</f>
        <v>0</v>
      </c>
      <c r="I3558" s="347">
        <f>IF(InpOverride!I3558="",F_Inputs!I3558,InpOverride!I3558)</f>
        <v>0</v>
      </c>
      <c r="J3558" s="347">
        <f>IF(InpOverride!J3558="",F_Inputs!J3558,InpOverride!J3558)</f>
        <v>0</v>
      </c>
      <c r="K3558" s="347">
        <f>IF(InpOverride!K3558="",F_Inputs!K3558,InpOverride!K3558)</f>
        <v>0</v>
      </c>
      <c r="L3558" s="347">
        <f>IF(InpOverride!L3558="",F_Inputs!L3558,InpOverride!L3558)</f>
        <v>0</v>
      </c>
      <c r="M3558" s="347">
        <f>IF(InpOverride!M3558="",F_Inputs!M3558,InpOverride!M3558)</f>
        <v>0</v>
      </c>
    </row>
    <row r="3559" spans="1:13" x14ac:dyDescent="0.35">
      <c r="A3559" t="s">
        <v>164</v>
      </c>
      <c r="B3559" t="s">
        <v>490</v>
      </c>
      <c r="C3559" t="s">
        <v>491</v>
      </c>
      <c r="D3559" t="s">
        <v>170</v>
      </c>
      <c r="E3559" t="s">
        <v>292</v>
      </c>
      <c r="F3559" s="347">
        <f>IF(InpOverride!F3559="",F_Inputs!F3559,InpOverride!F3559)</f>
        <v>0</v>
      </c>
      <c r="G3559" s="347">
        <f>IF(InpOverride!G3559="",F_Inputs!G3559,InpOverride!G3559)</f>
        <v>0</v>
      </c>
      <c r="H3559" s="347">
        <f>IF(InpOverride!H3559="",F_Inputs!H3559,InpOverride!H3559)</f>
        <v>0</v>
      </c>
      <c r="I3559" s="347">
        <f>IF(InpOverride!I3559="",F_Inputs!I3559,InpOverride!I3559)</f>
        <v>0</v>
      </c>
      <c r="J3559" s="347">
        <f>IF(InpOverride!J3559="",F_Inputs!J3559,InpOverride!J3559)</f>
        <v>0</v>
      </c>
      <c r="K3559" s="347">
        <f>IF(InpOverride!K3559="",F_Inputs!K3559,InpOverride!K3559)</f>
        <v>0</v>
      </c>
      <c r="L3559" s="347">
        <f>IF(InpOverride!L3559="",F_Inputs!L3559,InpOverride!L3559)</f>
        <v>0</v>
      </c>
      <c r="M3559" s="347">
        <f>IF(InpOverride!M3559="",F_Inputs!M3559,InpOverride!M3559)</f>
        <v>0</v>
      </c>
    </row>
    <row r="3560" spans="1:13" x14ac:dyDescent="0.35">
      <c r="A3560" t="s">
        <v>164</v>
      </c>
      <c r="B3560" t="s">
        <v>492</v>
      </c>
      <c r="C3560" t="s">
        <v>493</v>
      </c>
      <c r="D3560" t="s">
        <v>170</v>
      </c>
      <c r="E3560" t="s">
        <v>292</v>
      </c>
      <c r="F3560" s="347">
        <f>IF(InpOverride!F3560="",F_Inputs!F3560,InpOverride!F3560)</f>
        <v>0</v>
      </c>
      <c r="G3560" s="347">
        <f>IF(InpOverride!G3560="",F_Inputs!G3560,InpOverride!G3560)</f>
        <v>0</v>
      </c>
      <c r="H3560" s="347">
        <f>IF(InpOverride!H3560="",F_Inputs!H3560,InpOverride!H3560)</f>
        <v>0</v>
      </c>
      <c r="I3560" s="347">
        <f>IF(InpOverride!I3560="",F_Inputs!I3560,InpOverride!I3560)</f>
        <v>0</v>
      </c>
      <c r="J3560" s="347">
        <f>IF(InpOverride!J3560="",F_Inputs!J3560,InpOverride!J3560)</f>
        <v>0</v>
      </c>
      <c r="K3560" s="347">
        <f>IF(InpOverride!K3560="",F_Inputs!K3560,InpOverride!K3560)</f>
        <v>0</v>
      </c>
      <c r="L3560" s="347">
        <f>IF(InpOverride!L3560="",F_Inputs!L3560,InpOverride!L3560)</f>
        <v>0</v>
      </c>
      <c r="M3560" s="347">
        <f>IF(InpOverride!M3560="",F_Inputs!M3560,InpOverride!M3560)</f>
        <v>0</v>
      </c>
    </row>
    <row r="3561" spans="1:13" x14ac:dyDescent="0.35">
      <c r="A3561" t="s">
        <v>164</v>
      </c>
      <c r="B3561" t="s">
        <v>494</v>
      </c>
      <c r="C3561" t="s">
        <v>495</v>
      </c>
      <c r="D3561" t="s">
        <v>170</v>
      </c>
      <c r="E3561" t="s">
        <v>292</v>
      </c>
      <c r="F3561" s="347">
        <f>IF(InpOverride!F3561="",F_Inputs!F3561,InpOverride!F3561)</f>
        <v>0</v>
      </c>
      <c r="G3561" s="347">
        <f>IF(InpOverride!G3561="",F_Inputs!G3561,InpOverride!G3561)</f>
        <v>0</v>
      </c>
      <c r="H3561" s="347">
        <f>IF(InpOverride!H3561="",F_Inputs!H3561,InpOverride!H3561)</f>
        <v>0</v>
      </c>
      <c r="I3561" s="347">
        <f>IF(InpOverride!I3561="",F_Inputs!I3561,InpOverride!I3561)</f>
        <v>0</v>
      </c>
      <c r="J3561" s="347">
        <f>IF(InpOverride!J3561="",F_Inputs!J3561,InpOverride!J3561)</f>
        <v>0</v>
      </c>
      <c r="K3561" s="347">
        <f>IF(InpOverride!K3561="",F_Inputs!K3561,InpOverride!K3561)</f>
        <v>0</v>
      </c>
      <c r="L3561" s="347">
        <f>IF(InpOverride!L3561="",F_Inputs!L3561,InpOverride!L3561)</f>
        <v>0</v>
      </c>
      <c r="M3561" s="347">
        <f>IF(InpOverride!M3561="",F_Inputs!M3561,InpOverride!M3561)</f>
        <v>0</v>
      </c>
    </row>
    <row r="3562" spans="1:13" x14ac:dyDescent="0.35">
      <c r="A3562" t="s">
        <v>164</v>
      </c>
      <c r="B3562" t="s">
        <v>496</v>
      </c>
      <c r="C3562" t="s">
        <v>497</v>
      </c>
      <c r="D3562" t="s">
        <v>170</v>
      </c>
      <c r="E3562" t="s">
        <v>292</v>
      </c>
      <c r="F3562" s="347">
        <f>IF(InpOverride!F3562="",F_Inputs!F3562,InpOverride!F3562)</f>
        <v>0</v>
      </c>
      <c r="G3562" s="347">
        <f>IF(InpOverride!G3562="",F_Inputs!G3562,InpOverride!G3562)</f>
        <v>0</v>
      </c>
      <c r="H3562" s="347">
        <f>IF(InpOverride!H3562="",F_Inputs!H3562,InpOverride!H3562)</f>
        <v>0</v>
      </c>
      <c r="I3562" s="347">
        <f>IF(InpOverride!I3562="",F_Inputs!I3562,InpOverride!I3562)</f>
        <v>0</v>
      </c>
      <c r="J3562" s="347">
        <f>IF(InpOverride!J3562="",F_Inputs!J3562,InpOverride!J3562)</f>
        <v>0</v>
      </c>
      <c r="K3562" s="347">
        <f>IF(InpOverride!K3562="",F_Inputs!K3562,InpOverride!K3562)</f>
        <v>0</v>
      </c>
      <c r="L3562" s="347">
        <f>IF(InpOverride!L3562="",F_Inputs!L3562,InpOverride!L3562)</f>
        <v>0</v>
      </c>
      <c r="M3562" s="347">
        <f>IF(InpOverride!M3562="",F_Inputs!M3562,InpOverride!M3562)</f>
        <v>0</v>
      </c>
    </row>
    <row r="3563" spans="1:13" x14ac:dyDescent="0.35">
      <c r="A3563" t="s">
        <v>164</v>
      </c>
      <c r="B3563" t="s">
        <v>498</v>
      </c>
      <c r="C3563" t="s">
        <v>499</v>
      </c>
      <c r="D3563" t="s">
        <v>170</v>
      </c>
      <c r="E3563" t="s">
        <v>292</v>
      </c>
      <c r="F3563" s="347">
        <f>IF(InpOverride!F3563="",F_Inputs!F3563,InpOverride!F3563)</f>
        <v>0</v>
      </c>
      <c r="G3563" s="347">
        <f>IF(InpOverride!G3563="",F_Inputs!G3563,InpOverride!G3563)</f>
        <v>0</v>
      </c>
      <c r="H3563" s="347">
        <f>IF(InpOverride!H3563="",F_Inputs!H3563,InpOverride!H3563)</f>
        <v>0</v>
      </c>
      <c r="I3563" s="347">
        <f>IF(InpOverride!I3563="",F_Inputs!I3563,InpOverride!I3563)</f>
        <v>0</v>
      </c>
      <c r="J3563" s="347">
        <f>IF(InpOverride!J3563="",F_Inputs!J3563,InpOverride!J3563)</f>
        <v>0</v>
      </c>
      <c r="K3563" s="347">
        <f>IF(InpOverride!K3563="",F_Inputs!K3563,InpOverride!K3563)</f>
        <v>0</v>
      </c>
      <c r="L3563" s="347">
        <f>IF(InpOverride!L3563="",F_Inputs!L3563,InpOverride!L3563)</f>
        <v>0</v>
      </c>
      <c r="M3563" s="347">
        <f>IF(InpOverride!M3563="",F_Inputs!M3563,InpOverride!M3563)</f>
        <v>0</v>
      </c>
    </row>
    <row r="3564" spans="1:13" x14ac:dyDescent="0.35">
      <c r="A3564" t="s">
        <v>164</v>
      </c>
      <c r="B3564" t="s">
        <v>500</v>
      </c>
      <c r="C3564" t="s">
        <v>501</v>
      </c>
      <c r="D3564" t="s">
        <v>170</v>
      </c>
      <c r="E3564" t="s">
        <v>292</v>
      </c>
      <c r="F3564" s="347">
        <f>IF(InpOverride!F3564="",F_Inputs!F3564,InpOverride!F3564)</f>
        <v>0</v>
      </c>
      <c r="G3564" s="347">
        <f>IF(InpOverride!G3564="",F_Inputs!G3564,InpOverride!G3564)</f>
        <v>0</v>
      </c>
      <c r="H3564" s="347">
        <f>IF(InpOverride!H3564="",F_Inputs!H3564,InpOverride!H3564)</f>
        <v>0</v>
      </c>
      <c r="I3564" s="347">
        <f>IF(InpOverride!I3564="",F_Inputs!I3564,InpOverride!I3564)</f>
        <v>0</v>
      </c>
      <c r="J3564" s="347">
        <f>IF(InpOverride!J3564="",F_Inputs!J3564,InpOverride!J3564)</f>
        <v>0</v>
      </c>
      <c r="K3564" s="347">
        <f>IF(InpOverride!K3564="",F_Inputs!K3564,InpOverride!K3564)</f>
        <v>0</v>
      </c>
      <c r="L3564" s="347">
        <f>IF(InpOverride!L3564="",F_Inputs!L3564,InpOverride!L3564)</f>
        <v>0</v>
      </c>
      <c r="M3564" s="347">
        <f>IF(InpOverride!M3564="",F_Inputs!M3564,InpOverride!M3564)</f>
        <v>0</v>
      </c>
    </row>
    <row r="3565" spans="1:13" x14ac:dyDescent="0.35">
      <c r="A3565" t="s">
        <v>164</v>
      </c>
      <c r="B3565" t="s">
        <v>502</v>
      </c>
      <c r="C3565" t="s">
        <v>503</v>
      </c>
      <c r="D3565" t="s">
        <v>170</v>
      </c>
      <c r="E3565" t="s">
        <v>292</v>
      </c>
      <c r="F3565" s="347">
        <f>IF(InpOverride!F3565="",F_Inputs!F3565,InpOverride!F3565)</f>
        <v>0</v>
      </c>
      <c r="G3565" s="347">
        <f>IF(InpOverride!G3565="",F_Inputs!G3565,InpOverride!G3565)</f>
        <v>0</v>
      </c>
      <c r="H3565" s="347">
        <f>IF(InpOverride!H3565="",F_Inputs!H3565,InpOverride!H3565)</f>
        <v>0</v>
      </c>
      <c r="I3565" s="347">
        <f>IF(InpOverride!I3565="",F_Inputs!I3565,InpOverride!I3565)</f>
        <v>0</v>
      </c>
      <c r="J3565" s="347">
        <f>IF(InpOverride!J3565="",F_Inputs!J3565,InpOverride!J3565)</f>
        <v>0</v>
      </c>
      <c r="K3565" s="347">
        <f>IF(InpOverride!K3565="",F_Inputs!K3565,InpOverride!K3565)</f>
        <v>0</v>
      </c>
      <c r="L3565" s="347">
        <f>IF(InpOverride!L3565="",F_Inputs!L3565,InpOverride!L3565)</f>
        <v>0</v>
      </c>
      <c r="M3565" s="347">
        <f>IF(InpOverride!M3565="",F_Inputs!M3565,InpOverride!M3565)</f>
        <v>0</v>
      </c>
    </row>
    <row r="3566" spans="1:13" x14ac:dyDescent="0.35">
      <c r="A3566" t="s">
        <v>164</v>
      </c>
      <c r="B3566" t="s">
        <v>504</v>
      </c>
      <c r="C3566" t="s">
        <v>505</v>
      </c>
      <c r="D3566" t="s">
        <v>170</v>
      </c>
      <c r="E3566" t="s">
        <v>292</v>
      </c>
      <c r="F3566" s="347">
        <f>IF(InpOverride!F3566="",F_Inputs!F3566,InpOverride!F3566)</f>
        <v>0</v>
      </c>
      <c r="G3566" s="347">
        <f>IF(InpOverride!G3566="",F_Inputs!G3566,InpOverride!G3566)</f>
        <v>0</v>
      </c>
      <c r="H3566" s="347">
        <f>IF(InpOverride!H3566="",F_Inputs!H3566,InpOverride!H3566)</f>
        <v>0</v>
      </c>
      <c r="I3566" s="347">
        <f>IF(InpOverride!I3566="",F_Inputs!I3566,InpOverride!I3566)</f>
        <v>0</v>
      </c>
      <c r="J3566" s="347">
        <f>IF(InpOverride!J3566="",F_Inputs!J3566,InpOverride!J3566)</f>
        <v>0</v>
      </c>
      <c r="K3566" s="347">
        <f>IF(InpOverride!K3566="",F_Inputs!K3566,InpOverride!K3566)</f>
        <v>0</v>
      </c>
      <c r="L3566" s="347">
        <f>IF(InpOverride!L3566="",F_Inputs!L3566,InpOverride!L3566)</f>
        <v>0</v>
      </c>
      <c r="M3566" s="347">
        <f>IF(InpOverride!M3566="",F_Inputs!M3566,InpOverride!M3566)</f>
        <v>0</v>
      </c>
    </row>
    <row r="3567" spans="1:13" x14ac:dyDescent="0.35">
      <c r="A3567" t="s">
        <v>164</v>
      </c>
      <c r="B3567" t="s">
        <v>506</v>
      </c>
      <c r="C3567" t="s">
        <v>507</v>
      </c>
      <c r="D3567" t="s">
        <v>170</v>
      </c>
      <c r="E3567" t="s">
        <v>292</v>
      </c>
      <c r="F3567" s="347">
        <f>IF(InpOverride!F3567="",F_Inputs!F3567,InpOverride!F3567)</f>
        <v>0</v>
      </c>
      <c r="G3567" s="347">
        <f>IF(InpOverride!G3567="",F_Inputs!G3567,InpOverride!G3567)</f>
        <v>0</v>
      </c>
      <c r="H3567" s="347">
        <f>IF(InpOverride!H3567="",F_Inputs!H3567,InpOverride!H3567)</f>
        <v>0</v>
      </c>
      <c r="I3567" s="347">
        <f>IF(InpOverride!I3567="",F_Inputs!I3567,InpOverride!I3567)</f>
        <v>0</v>
      </c>
      <c r="J3567" s="347">
        <f>IF(InpOverride!J3567="",F_Inputs!J3567,InpOverride!J3567)</f>
        <v>0</v>
      </c>
      <c r="K3567" s="347">
        <f>IF(InpOverride!K3567="",F_Inputs!K3567,InpOverride!K3567)</f>
        <v>0</v>
      </c>
      <c r="L3567" s="347">
        <f>IF(InpOverride!L3567="",F_Inputs!L3567,InpOverride!L3567)</f>
        <v>0</v>
      </c>
      <c r="M3567" s="347">
        <f>IF(InpOverride!M3567="",F_Inputs!M3567,InpOverride!M3567)</f>
        <v>0</v>
      </c>
    </row>
    <row r="3568" spans="1:13" x14ac:dyDescent="0.35">
      <c r="A3568" t="s">
        <v>164</v>
      </c>
      <c r="B3568" t="s">
        <v>508</v>
      </c>
      <c r="C3568" t="s">
        <v>509</v>
      </c>
      <c r="D3568" t="s">
        <v>170</v>
      </c>
      <c r="E3568" t="s">
        <v>292</v>
      </c>
      <c r="F3568" s="347">
        <f>IF(InpOverride!F3568="",F_Inputs!F3568,InpOverride!F3568)</f>
        <v>0</v>
      </c>
      <c r="G3568" s="347">
        <f>IF(InpOverride!G3568="",F_Inputs!G3568,InpOverride!G3568)</f>
        <v>0</v>
      </c>
      <c r="H3568" s="347">
        <f>IF(InpOverride!H3568="",F_Inputs!H3568,InpOverride!H3568)</f>
        <v>0</v>
      </c>
      <c r="I3568" s="347">
        <f>IF(InpOverride!I3568="",F_Inputs!I3568,InpOverride!I3568)</f>
        <v>0</v>
      </c>
      <c r="J3568" s="347">
        <f>IF(InpOverride!J3568="",F_Inputs!J3568,InpOverride!J3568)</f>
        <v>0</v>
      </c>
      <c r="K3568" s="347">
        <f>IF(InpOverride!K3568="",F_Inputs!K3568,InpOverride!K3568)</f>
        <v>0</v>
      </c>
      <c r="L3568" s="347">
        <f>IF(InpOverride!L3568="",F_Inputs!L3568,InpOverride!L3568)</f>
        <v>0</v>
      </c>
      <c r="M3568" s="347">
        <f>IF(InpOverride!M3568="",F_Inputs!M3568,InpOverride!M3568)</f>
        <v>0</v>
      </c>
    </row>
    <row r="3569" spans="1:13" x14ac:dyDescent="0.35">
      <c r="A3569" t="s">
        <v>164</v>
      </c>
      <c r="B3569" t="s">
        <v>510</v>
      </c>
      <c r="C3569" t="s">
        <v>511</v>
      </c>
      <c r="D3569" t="s">
        <v>170</v>
      </c>
      <c r="E3569" t="s">
        <v>292</v>
      </c>
      <c r="F3569" s="347">
        <f>IF(InpOverride!F3569="",F_Inputs!F3569,InpOverride!F3569)</f>
        <v>0</v>
      </c>
      <c r="G3569" s="347">
        <f>IF(InpOverride!G3569="",F_Inputs!G3569,InpOverride!G3569)</f>
        <v>0</v>
      </c>
      <c r="H3569" s="347">
        <f>IF(InpOverride!H3569="",F_Inputs!H3569,InpOverride!H3569)</f>
        <v>0</v>
      </c>
      <c r="I3569" s="347">
        <f>IF(InpOverride!I3569="",F_Inputs!I3569,InpOverride!I3569)</f>
        <v>0</v>
      </c>
      <c r="J3569" s="347">
        <f>IF(InpOverride!J3569="",F_Inputs!J3569,InpOverride!J3569)</f>
        <v>0</v>
      </c>
      <c r="K3569" s="347">
        <f>IF(InpOverride!K3569="",F_Inputs!K3569,InpOverride!K3569)</f>
        <v>0</v>
      </c>
      <c r="L3569" s="347">
        <f>IF(InpOverride!L3569="",F_Inputs!L3569,InpOverride!L3569)</f>
        <v>0</v>
      </c>
      <c r="M3569" s="347">
        <f>IF(InpOverride!M3569="",F_Inputs!M3569,InpOverride!M3569)</f>
        <v>0</v>
      </c>
    </row>
    <row r="3570" spans="1:13" x14ac:dyDescent="0.35">
      <c r="A3570" t="s">
        <v>164</v>
      </c>
      <c r="B3570" t="s">
        <v>512</v>
      </c>
      <c r="C3570" t="s">
        <v>513</v>
      </c>
      <c r="D3570" t="s">
        <v>170</v>
      </c>
      <c r="E3570" t="s">
        <v>292</v>
      </c>
      <c r="F3570" s="347">
        <f>IF(InpOverride!F3570="",F_Inputs!F3570,InpOverride!F3570)</f>
        <v>0</v>
      </c>
      <c r="G3570" s="347">
        <f>IF(InpOverride!G3570="",F_Inputs!G3570,InpOverride!G3570)</f>
        <v>0</v>
      </c>
      <c r="H3570" s="347">
        <f>IF(InpOverride!H3570="",F_Inputs!H3570,InpOverride!H3570)</f>
        <v>0</v>
      </c>
      <c r="I3570" s="347">
        <f>IF(InpOverride!I3570="",F_Inputs!I3570,InpOverride!I3570)</f>
        <v>0</v>
      </c>
      <c r="J3570" s="347">
        <f>IF(InpOverride!J3570="",F_Inputs!J3570,InpOverride!J3570)</f>
        <v>0</v>
      </c>
      <c r="K3570" s="347">
        <f>IF(InpOverride!K3570="",F_Inputs!K3570,InpOverride!K3570)</f>
        <v>0</v>
      </c>
      <c r="L3570" s="347">
        <f>IF(InpOverride!L3570="",F_Inputs!L3570,InpOverride!L3570)</f>
        <v>0</v>
      </c>
      <c r="M3570" s="347">
        <f>IF(InpOverride!M3570="",F_Inputs!M3570,InpOverride!M3570)</f>
        <v>0</v>
      </c>
    </row>
    <row r="3571" spans="1:13" x14ac:dyDescent="0.35">
      <c r="A3571" t="s">
        <v>164</v>
      </c>
      <c r="B3571" t="s">
        <v>514</v>
      </c>
      <c r="C3571" t="s">
        <v>515</v>
      </c>
      <c r="D3571" t="s">
        <v>170</v>
      </c>
      <c r="E3571" t="s">
        <v>292</v>
      </c>
      <c r="F3571" s="347">
        <f>IF(InpOverride!F3571="",F_Inputs!F3571,InpOverride!F3571)</f>
        <v>0</v>
      </c>
      <c r="G3571" s="347">
        <f>IF(InpOverride!G3571="",F_Inputs!G3571,InpOverride!G3571)</f>
        <v>0</v>
      </c>
      <c r="H3571" s="347">
        <f>IF(InpOverride!H3571="",F_Inputs!H3571,InpOverride!H3571)</f>
        <v>0</v>
      </c>
      <c r="I3571" s="347">
        <f>IF(InpOverride!I3571="",F_Inputs!I3571,InpOverride!I3571)</f>
        <v>0</v>
      </c>
      <c r="J3571" s="347">
        <f>IF(InpOverride!J3571="",F_Inputs!J3571,InpOverride!J3571)</f>
        <v>0</v>
      </c>
      <c r="K3571" s="347">
        <f>IF(InpOverride!K3571="",F_Inputs!K3571,InpOverride!K3571)</f>
        <v>0</v>
      </c>
      <c r="L3571" s="347">
        <f>IF(InpOverride!L3571="",F_Inputs!L3571,InpOverride!L3571)</f>
        <v>0</v>
      </c>
      <c r="M3571" s="347">
        <f>IF(InpOverride!M3571="",F_Inputs!M3571,InpOverride!M3571)</f>
        <v>0</v>
      </c>
    </row>
    <row r="3572" spans="1:13" x14ac:dyDescent="0.35">
      <c r="A3572" t="s">
        <v>164</v>
      </c>
      <c r="B3572" t="s">
        <v>516</v>
      </c>
      <c r="C3572" t="s">
        <v>517</v>
      </c>
      <c r="D3572" t="s">
        <v>170</v>
      </c>
      <c r="E3572" t="s">
        <v>292</v>
      </c>
      <c r="F3572" s="347">
        <f>IF(InpOverride!F3572="",F_Inputs!F3572,InpOverride!F3572)</f>
        <v>0</v>
      </c>
      <c r="G3572" s="347">
        <f>IF(InpOverride!G3572="",F_Inputs!G3572,InpOverride!G3572)</f>
        <v>0</v>
      </c>
      <c r="H3572" s="347">
        <f>IF(InpOverride!H3572="",F_Inputs!H3572,InpOverride!H3572)</f>
        <v>0</v>
      </c>
      <c r="I3572" s="347">
        <f>IF(InpOverride!I3572="",F_Inputs!I3572,InpOverride!I3572)</f>
        <v>0</v>
      </c>
      <c r="J3572" s="347">
        <f>IF(InpOverride!J3572="",F_Inputs!J3572,InpOverride!J3572)</f>
        <v>0</v>
      </c>
      <c r="K3572" s="347">
        <f>IF(InpOverride!K3572="",F_Inputs!K3572,InpOverride!K3572)</f>
        <v>0</v>
      </c>
      <c r="L3572" s="347">
        <f>IF(InpOverride!L3572="",F_Inputs!L3572,InpOverride!L3572)</f>
        <v>0</v>
      </c>
      <c r="M3572" s="347">
        <f>IF(InpOverride!M3572="",F_Inputs!M3572,InpOverride!M3572)</f>
        <v>0</v>
      </c>
    </row>
    <row r="3573" spans="1:13" x14ac:dyDescent="0.35">
      <c r="A3573" t="s">
        <v>164</v>
      </c>
      <c r="B3573" t="s">
        <v>518</v>
      </c>
      <c r="C3573" t="s">
        <v>519</v>
      </c>
      <c r="D3573" t="s">
        <v>170</v>
      </c>
      <c r="E3573" t="s">
        <v>292</v>
      </c>
      <c r="F3573" s="347">
        <f>IF(InpOverride!F3573="",F_Inputs!F3573,InpOverride!F3573)</f>
        <v>0</v>
      </c>
      <c r="G3573" s="347">
        <f>IF(InpOverride!G3573="",F_Inputs!G3573,InpOverride!G3573)</f>
        <v>0</v>
      </c>
      <c r="H3573" s="347">
        <f>IF(InpOverride!H3573="",F_Inputs!H3573,InpOverride!H3573)</f>
        <v>0</v>
      </c>
      <c r="I3573" s="347">
        <f>IF(InpOverride!I3573="",F_Inputs!I3573,InpOverride!I3573)</f>
        <v>0</v>
      </c>
      <c r="J3573" s="347">
        <f>IF(InpOverride!J3573="",F_Inputs!J3573,InpOverride!J3573)</f>
        <v>0</v>
      </c>
      <c r="K3573" s="347">
        <f>IF(InpOverride!K3573="",F_Inputs!K3573,InpOverride!K3573)</f>
        <v>0</v>
      </c>
      <c r="L3573" s="347">
        <f>IF(InpOverride!L3573="",F_Inputs!L3573,InpOverride!L3573)</f>
        <v>0</v>
      </c>
      <c r="M3573" s="347">
        <f>IF(InpOverride!M3573="",F_Inputs!M3573,InpOverride!M3573)</f>
        <v>0</v>
      </c>
    </row>
    <row r="3574" spans="1:13" x14ac:dyDescent="0.35">
      <c r="A3574" t="s">
        <v>164</v>
      </c>
      <c r="B3574" t="s">
        <v>520</v>
      </c>
      <c r="C3574" t="s">
        <v>521</v>
      </c>
      <c r="D3574" t="s">
        <v>170</v>
      </c>
      <c r="E3574" t="s">
        <v>292</v>
      </c>
      <c r="F3574" s="347">
        <f>IF(InpOverride!F3574="",F_Inputs!F3574,InpOverride!F3574)</f>
        <v>0</v>
      </c>
      <c r="G3574" s="347">
        <f>IF(InpOverride!G3574="",F_Inputs!G3574,InpOverride!G3574)</f>
        <v>0</v>
      </c>
      <c r="H3574" s="347">
        <f>IF(InpOverride!H3574="",F_Inputs!H3574,InpOverride!H3574)</f>
        <v>0</v>
      </c>
      <c r="I3574" s="347">
        <f>IF(InpOverride!I3574="",F_Inputs!I3574,InpOverride!I3574)</f>
        <v>0</v>
      </c>
      <c r="J3574" s="347">
        <f>IF(InpOverride!J3574="",F_Inputs!J3574,InpOverride!J3574)</f>
        <v>0</v>
      </c>
      <c r="K3574" s="347">
        <f>IF(InpOverride!K3574="",F_Inputs!K3574,InpOverride!K3574)</f>
        <v>0</v>
      </c>
      <c r="L3574" s="347">
        <f>IF(InpOverride!L3574="",F_Inputs!L3574,InpOverride!L3574)</f>
        <v>0</v>
      </c>
      <c r="M3574" s="347">
        <f>IF(InpOverride!M3574="",F_Inputs!M3574,InpOverride!M3574)</f>
        <v>0</v>
      </c>
    </row>
    <row r="3575" spans="1:13" x14ac:dyDescent="0.35">
      <c r="A3575" t="s">
        <v>164</v>
      </c>
      <c r="B3575" t="s">
        <v>522</v>
      </c>
      <c r="C3575" t="s">
        <v>523</v>
      </c>
      <c r="D3575" t="s">
        <v>170</v>
      </c>
      <c r="E3575" t="s">
        <v>292</v>
      </c>
      <c r="F3575" s="347">
        <f>IF(InpOverride!F3575="",F_Inputs!F3575,InpOverride!F3575)</f>
        <v>0</v>
      </c>
      <c r="G3575" s="347">
        <f>IF(InpOverride!G3575="",F_Inputs!G3575,InpOverride!G3575)</f>
        <v>0</v>
      </c>
      <c r="H3575" s="347">
        <f>IF(InpOverride!H3575="",F_Inputs!H3575,InpOverride!H3575)</f>
        <v>0</v>
      </c>
      <c r="I3575" s="347">
        <f>IF(InpOverride!I3575="",F_Inputs!I3575,InpOverride!I3575)</f>
        <v>0</v>
      </c>
      <c r="J3575" s="347">
        <f>IF(InpOverride!J3575="",F_Inputs!J3575,InpOverride!J3575)</f>
        <v>0</v>
      </c>
      <c r="K3575" s="347">
        <f>IF(InpOverride!K3575="",F_Inputs!K3575,InpOverride!K3575)</f>
        <v>0</v>
      </c>
      <c r="L3575" s="347">
        <f>IF(InpOverride!L3575="",F_Inputs!L3575,InpOverride!L3575)</f>
        <v>0</v>
      </c>
      <c r="M3575" s="347">
        <f>IF(InpOverride!M3575="",F_Inputs!M3575,InpOverride!M3575)</f>
        <v>0</v>
      </c>
    </row>
    <row r="3576" spans="1:13" x14ac:dyDescent="0.35">
      <c r="A3576" t="s">
        <v>164</v>
      </c>
      <c r="B3576" t="s">
        <v>524</v>
      </c>
      <c r="C3576" t="s">
        <v>525</v>
      </c>
      <c r="D3576" t="s">
        <v>170</v>
      </c>
      <c r="E3576" t="s">
        <v>292</v>
      </c>
      <c r="F3576" s="347">
        <f>IF(InpOverride!F3576="",F_Inputs!F3576,InpOverride!F3576)</f>
        <v>0</v>
      </c>
      <c r="G3576" s="347">
        <f>IF(InpOverride!G3576="",F_Inputs!G3576,InpOverride!G3576)</f>
        <v>0</v>
      </c>
      <c r="H3576" s="347">
        <f>IF(InpOverride!H3576="",F_Inputs!H3576,InpOverride!H3576)</f>
        <v>0</v>
      </c>
      <c r="I3576" s="347">
        <f>IF(InpOverride!I3576="",F_Inputs!I3576,InpOverride!I3576)</f>
        <v>0</v>
      </c>
      <c r="J3576" s="347">
        <f>IF(InpOverride!J3576="",F_Inputs!J3576,InpOverride!J3576)</f>
        <v>0</v>
      </c>
      <c r="K3576" s="347">
        <f>IF(InpOverride!K3576="",F_Inputs!K3576,InpOverride!K3576)</f>
        <v>0</v>
      </c>
      <c r="L3576" s="347">
        <f>IF(InpOverride!L3576="",F_Inputs!L3576,InpOverride!L3576)</f>
        <v>0</v>
      </c>
      <c r="M3576" s="347">
        <f>IF(InpOverride!M3576="",F_Inputs!M3576,InpOverride!M3576)</f>
        <v>0</v>
      </c>
    </row>
    <row r="3577" spans="1:13" x14ac:dyDescent="0.35">
      <c r="A3577" t="s">
        <v>164</v>
      </c>
      <c r="B3577" t="s">
        <v>526</v>
      </c>
      <c r="C3577" t="s">
        <v>527</v>
      </c>
      <c r="D3577" t="s">
        <v>170</v>
      </c>
      <c r="E3577" t="s">
        <v>292</v>
      </c>
      <c r="F3577" s="347">
        <f>IF(InpOverride!F3577="",F_Inputs!F3577,InpOverride!F3577)</f>
        <v>0</v>
      </c>
      <c r="G3577" s="347">
        <f>IF(InpOverride!G3577="",F_Inputs!G3577,InpOverride!G3577)</f>
        <v>0</v>
      </c>
      <c r="H3577" s="347">
        <f>IF(InpOverride!H3577="",F_Inputs!H3577,InpOverride!H3577)</f>
        <v>0</v>
      </c>
      <c r="I3577" s="347">
        <f>IF(InpOverride!I3577="",F_Inputs!I3577,InpOverride!I3577)</f>
        <v>0</v>
      </c>
      <c r="J3577" s="347">
        <f>IF(InpOverride!J3577="",F_Inputs!J3577,InpOverride!J3577)</f>
        <v>0</v>
      </c>
      <c r="K3577" s="347">
        <f>IF(InpOverride!K3577="",F_Inputs!K3577,InpOverride!K3577)</f>
        <v>0</v>
      </c>
      <c r="L3577" s="347">
        <f>IF(InpOverride!L3577="",F_Inputs!L3577,InpOverride!L3577)</f>
        <v>0</v>
      </c>
      <c r="M3577" s="347">
        <f>IF(InpOverride!M3577="",F_Inputs!M3577,InpOverride!M3577)</f>
        <v>0</v>
      </c>
    </row>
    <row r="3578" spans="1:13" x14ac:dyDescent="0.35">
      <c r="A3578" t="s">
        <v>164</v>
      </c>
      <c r="B3578" t="s">
        <v>528</v>
      </c>
      <c r="C3578" t="s">
        <v>529</v>
      </c>
      <c r="D3578" t="s">
        <v>170</v>
      </c>
      <c r="E3578" t="s">
        <v>292</v>
      </c>
      <c r="F3578" s="347">
        <f>IF(InpOverride!F3578="",F_Inputs!F3578,InpOverride!F3578)</f>
        <v>0</v>
      </c>
      <c r="G3578" s="347">
        <f>IF(InpOverride!G3578="",F_Inputs!G3578,InpOverride!G3578)</f>
        <v>0</v>
      </c>
      <c r="H3578" s="347">
        <f>IF(InpOverride!H3578="",F_Inputs!H3578,InpOverride!H3578)</f>
        <v>0</v>
      </c>
      <c r="I3578" s="347">
        <f>IF(InpOverride!I3578="",F_Inputs!I3578,InpOverride!I3578)</f>
        <v>0</v>
      </c>
      <c r="J3578" s="347">
        <f>IF(InpOverride!J3578="",F_Inputs!J3578,InpOverride!J3578)</f>
        <v>0</v>
      </c>
      <c r="K3578" s="347">
        <f>IF(InpOverride!K3578="",F_Inputs!K3578,InpOverride!K3578)</f>
        <v>0</v>
      </c>
      <c r="L3578" s="347">
        <f>IF(InpOverride!L3578="",F_Inputs!L3578,InpOverride!L3578)</f>
        <v>0</v>
      </c>
      <c r="M3578" s="347">
        <f>IF(InpOverride!M3578="",F_Inputs!M3578,InpOverride!M3578)</f>
        <v>0</v>
      </c>
    </row>
    <row r="3579" spans="1:13" x14ac:dyDescent="0.35">
      <c r="A3579" t="s">
        <v>164</v>
      </c>
      <c r="B3579" t="s">
        <v>530</v>
      </c>
      <c r="C3579" t="s">
        <v>531</v>
      </c>
      <c r="D3579" t="s">
        <v>170</v>
      </c>
      <c r="E3579" t="s">
        <v>292</v>
      </c>
      <c r="F3579" s="347">
        <f>IF(InpOverride!F3579="",F_Inputs!F3579,InpOverride!F3579)</f>
        <v>0</v>
      </c>
      <c r="G3579" s="347">
        <f>IF(InpOverride!G3579="",F_Inputs!G3579,InpOverride!G3579)</f>
        <v>0</v>
      </c>
      <c r="H3579" s="347">
        <f>IF(InpOverride!H3579="",F_Inputs!H3579,InpOverride!H3579)</f>
        <v>0</v>
      </c>
      <c r="I3579" s="347">
        <f>IF(InpOverride!I3579="",F_Inputs!I3579,InpOverride!I3579)</f>
        <v>0</v>
      </c>
      <c r="J3579" s="347">
        <f>IF(InpOverride!J3579="",F_Inputs!J3579,InpOverride!J3579)</f>
        <v>0</v>
      </c>
      <c r="K3579" s="347">
        <f>IF(InpOverride!K3579="",F_Inputs!K3579,InpOverride!K3579)</f>
        <v>0</v>
      </c>
      <c r="L3579" s="347">
        <f>IF(InpOverride!L3579="",F_Inputs!L3579,InpOverride!L3579)</f>
        <v>0</v>
      </c>
      <c r="M3579" s="347">
        <f>IF(InpOverride!M3579="",F_Inputs!M3579,InpOverride!M3579)</f>
        <v>0</v>
      </c>
    </row>
    <row r="3580" spans="1:13" x14ac:dyDescent="0.35">
      <c r="A3580" t="s">
        <v>164</v>
      </c>
      <c r="B3580" t="s">
        <v>532</v>
      </c>
      <c r="C3580" t="s">
        <v>533</v>
      </c>
      <c r="D3580" t="s">
        <v>170</v>
      </c>
      <c r="E3580" t="s">
        <v>292</v>
      </c>
      <c r="F3580" s="347">
        <f>IF(InpOverride!F3580="",F_Inputs!F3580,InpOverride!F3580)</f>
        <v>0</v>
      </c>
      <c r="G3580" s="347">
        <f>IF(InpOverride!G3580="",F_Inputs!G3580,InpOverride!G3580)</f>
        <v>0</v>
      </c>
      <c r="H3580" s="347">
        <f>IF(InpOverride!H3580="",F_Inputs!H3580,InpOverride!H3580)</f>
        <v>0</v>
      </c>
      <c r="I3580" s="347">
        <f>IF(InpOverride!I3580="",F_Inputs!I3580,InpOverride!I3580)</f>
        <v>0</v>
      </c>
      <c r="J3580" s="347">
        <f>IF(InpOverride!J3580="",F_Inputs!J3580,InpOverride!J3580)</f>
        <v>0</v>
      </c>
      <c r="K3580" s="347">
        <f>IF(InpOverride!K3580="",F_Inputs!K3580,InpOverride!K3580)</f>
        <v>0</v>
      </c>
      <c r="L3580" s="347">
        <f>IF(InpOverride!L3580="",F_Inputs!L3580,InpOverride!L3580)</f>
        <v>0</v>
      </c>
      <c r="M3580" s="347">
        <f>IF(InpOverride!M3580="",F_Inputs!M3580,InpOverride!M3580)</f>
        <v>0</v>
      </c>
    </row>
    <row r="3581" spans="1:13" x14ac:dyDescent="0.35">
      <c r="A3581" t="s">
        <v>164</v>
      </c>
      <c r="B3581" t="s">
        <v>534</v>
      </c>
      <c r="C3581" t="s">
        <v>535</v>
      </c>
      <c r="D3581" t="s">
        <v>170</v>
      </c>
      <c r="E3581" t="s">
        <v>292</v>
      </c>
      <c r="F3581" s="347">
        <f>IF(InpOverride!F3581="",F_Inputs!F3581,InpOverride!F3581)</f>
        <v>0</v>
      </c>
      <c r="G3581" s="347">
        <f>IF(InpOverride!G3581="",F_Inputs!G3581,InpOverride!G3581)</f>
        <v>0</v>
      </c>
      <c r="H3581" s="347">
        <f>IF(InpOverride!H3581="",F_Inputs!H3581,InpOverride!H3581)</f>
        <v>0</v>
      </c>
      <c r="I3581" s="347">
        <f>IF(InpOverride!I3581="",F_Inputs!I3581,InpOverride!I3581)</f>
        <v>0</v>
      </c>
      <c r="J3581" s="347">
        <f>IF(InpOverride!J3581="",F_Inputs!J3581,InpOverride!J3581)</f>
        <v>0</v>
      </c>
      <c r="K3581" s="347">
        <f>IF(InpOverride!K3581="",F_Inputs!K3581,InpOverride!K3581)</f>
        <v>0</v>
      </c>
      <c r="L3581" s="347">
        <f>IF(InpOverride!L3581="",F_Inputs!L3581,InpOverride!L3581)</f>
        <v>0</v>
      </c>
      <c r="M3581" s="347">
        <f>IF(InpOverride!M3581="",F_Inputs!M3581,InpOverride!M3581)</f>
        <v>0</v>
      </c>
    </row>
    <row r="3582" spans="1:13" x14ac:dyDescent="0.35">
      <c r="A3582" t="s">
        <v>164</v>
      </c>
      <c r="B3582" t="s">
        <v>536</v>
      </c>
      <c r="C3582" t="s">
        <v>537</v>
      </c>
      <c r="D3582" t="s">
        <v>170</v>
      </c>
      <c r="E3582" t="s">
        <v>292</v>
      </c>
      <c r="F3582" s="347">
        <f>IF(InpOverride!F3582="",F_Inputs!F3582,InpOverride!F3582)</f>
        <v>0</v>
      </c>
      <c r="G3582" s="347">
        <f>IF(InpOverride!G3582="",F_Inputs!G3582,InpOverride!G3582)</f>
        <v>0</v>
      </c>
      <c r="H3582" s="347">
        <f>IF(InpOverride!H3582="",F_Inputs!H3582,InpOverride!H3582)</f>
        <v>0</v>
      </c>
      <c r="I3582" s="347">
        <f>IF(InpOverride!I3582="",F_Inputs!I3582,InpOverride!I3582)</f>
        <v>0</v>
      </c>
      <c r="J3582" s="347">
        <f>IF(InpOverride!J3582="",F_Inputs!J3582,InpOverride!J3582)</f>
        <v>0</v>
      </c>
      <c r="K3582" s="347">
        <f>IF(InpOverride!K3582="",F_Inputs!K3582,InpOverride!K3582)</f>
        <v>0</v>
      </c>
      <c r="L3582" s="347">
        <f>IF(InpOverride!L3582="",F_Inputs!L3582,InpOverride!L3582)</f>
        <v>0</v>
      </c>
      <c r="M3582" s="347">
        <f>IF(InpOverride!M3582="",F_Inputs!M3582,InpOverride!M3582)</f>
        <v>0</v>
      </c>
    </row>
    <row r="3583" spans="1:13" x14ac:dyDescent="0.35">
      <c r="A3583" t="s">
        <v>164</v>
      </c>
      <c r="B3583" t="s">
        <v>538</v>
      </c>
      <c r="C3583" t="s">
        <v>539</v>
      </c>
      <c r="D3583" t="s">
        <v>170</v>
      </c>
      <c r="E3583" t="s">
        <v>292</v>
      </c>
      <c r="F3583" s="347">
        <f>IF(InpOverride!F3583="",F_Inputs!F3583,InpOverride!F3583)</f>
        <v>0</v>
      </c>
      <c r="G3583" s="347">
        <f>IF(InpOverride!G3583="",F_Inputs!G3583,InpOverride!G3583)</f>
        <v>0</v>
      </c>
      <c r="H3583" s="347">
        <f>IF(InpOverride!H3583="",F_Inputs!H3583,InpOverride!H3583)</f>
        <v>0</v>
      </c>
      <c r="I3583" s="347">
        <f>IF(InpOverride!I3583="",F_Inputs!I3583,InpOverride!I3583)</f>
        <v>0</v>
      </c>
      <c r="J3583" s="347">
        <f>IF(InpOverride!J3583="",F_Inputs!J3583,InpOverride!J3583)</f>
        <v>0</v>
      </c>
      <c r="K3583" s="347">
        <f>IF(InpOverride!K3583="",F_Inputs!K3583,InpOverride!K3583)</f>
        <v>0</v>
      </c>
      <c r="L3583" s="347">
        <f>IF(InpOverride!L3583="",F_Inputs!L3583,InpOverride!L3583)</f>
        <v>0</v>
      </c>
      <c r="M3583" s="347">
        <f>IF(InpOverride!M3583="",F_Inputs!M3583,InpOverride!M3583)</f>
        <v>0</v>
      </c>
    </row>
    <row r="3584" spans="1:13" x14ac:dyDescent="0.35">
      <c r="A3584" t="s">
        <v>164</v>
      </c>
      <c r="B3584" t="s">
        <v>540</v>
      </c>
      <c r="C3584" t="s">
        <v>541</v>
      </c>
      <c r="D3584" t="s">
        <v>170</v>
      </c>
      <c r="E3584" t="s">
        <v>292</v>
      </c>
      <c r="F3584" s="347">
        <f>IF(InpOverride!F3584="",F_Inputs!F3584,InpOverride!F3584)</f>
        <v>0</v>
      </c>
      <c r="G3584" s="347">
        <f>IF(InpOverride!G3584="",F_Inputs!G3584,InpOverride!G3584)</f>
        <v>0</v>
      </c>
      <c r="H3584" s="347">
        <f>IF(InpOverride!H3584="",F_Inputs!H3584,InpOverride!H3584)</f>
        <v>0</v>
      </c>
      <c r="I3584" s="347">
        <f>IF(InpOverride!I3584="",F_Inputs!I3584,InpOverride!I3584)</f>
        <v>0</v>
      </c>
      <c r="J3584" s="347">
        <f>IF(InpOverride!J3584="",F_Inputs!J3584,InpOverride!J3584)</f>
        <v>0</v>
      </c>
      <c r="K3584" s="347">
        <f>IF(InpOverride!K3584="",F_Inputs!K3584,InpOverride!K3584)</f>
        <v>0</v>
      </c>
      <c r="L3584" s="347">
        <f>IF(InpOverride!L3584="",F_Inputs!L3584,InpOverride!L3584)</f>
        <v>0</v>
      </c>
      <c r="M3584" s="347">
        <f>IF(InpOverride!M3584="",F_Inputs!M3584,InpOverride!M3584)</f>
        <v>0</v>
      </c>
    </row>
    <row r="3585" spans="1:13" x14ac:dyDescent="0.35">
      <c r="A3585" t="s">
        <v>164</v>
      </c>
      <c r="B3585" t="s">
        <v>542</v>
      </c>
      <c r="C3585" t="s">
        <v>543</v>
      </c>
      <c r="D3585" t="s">
        <v>170</v>
      </c>
      <c r="E3585" t="s">
        <v>292</v>
      </c>
      <c r="F3585" s="347">
        <f>IF(InpOverride!F3585="",F_Inputs!F3585,InpOverride!F3585)</f>
        <v>0</v>
      </c>
      <c r="G3585" s="347">
        <f>IF(InpOverride!G3585="",F_Inputs!G3585,InpOverride!G3585)</f>
        <v>0</v>
      </c>
      <c r="H3585" s="347">
        <f>IF(InpOverride!H3585="",F_Inputs!H3585,InpOverride!H3585)</f>
        <v>0</v>
      </c>
      <c r="I3585" s="347">
        <f>IF(InpOverride!I3585="",F_Inputs!I3585,InpOverride!I3585)</f>
        <v>0</v>
      </c>
      <c r="J3585" s="347">
        <f>IF(InpOverride!J3585="",F_Inputs!J3585,InpOverride!J3585)</f>
        <v>0</v>
      </c>
      <c r="K3585" s="347">
        <f>IF(InpOverride!K3585="",F_Inputs!K3585,InpOverride!K3585)</f>
        <v>0</v>
      </c>
      <c r="L3585" s="347">
        <f>IF(InpOverride!L3585="",F_Inputs!L3585,InpOverride!L3585)</f>
        <v>0</v>
      </c>
      <c r="M3585" s="347">
        <f>IF(InpOverride!M3585="",F_Inputs!M3585,InpOverride!M3585)</f>
        <v>0</v>
      </c>
    </row>
    <row r="3586" spans="1:13" x14ac:dyDescent="0.35">
      <c r="A3586" t="s">
        <v>164</v>
      </c>
      <c r="B3586" t="s">
        <v>544</v>
      </c>
      <c r="C3586" t="s">
        <v>545</v>
      </c>
      <c r="D3586" t="s">
        <v>170</v>
      </c>
      <c r="E3586" t="s">
        <v>292</v>
      </c>
      <c r="F3586" s="347">
        <f>IF(InpOverride!F3586="",F_Inputs!F3586,InpOverride!F3586)</f>
        <v>0</v>
      </c>
      <c r="G3586" s="347">
        <f>IF(InpOverride!G3586="",F_Inputs!G3586,InpOverride!G3586)</f>
        <v>0</v>
      </c>
      <c r="H3586" s="347">
        <f>IF(InpOverride!H3586="",F_Inputs!H3586,InpOverride!H3586)</f>
        <v>0</v>
      </c>
      <c r="I3586" s="347">
        <f>IF(InpOverride!I3586="",F_Inputs!I3586,InpOverride!I3586)</f>
        <v>0</v>
      </c>
      <c r="J3586" s="347">
        <f>IF(InpOverride!J3586="",F_Inputs!J3586,InpOverride!J3586)</f>
        <v>0</v>
      </c>
      <c r="K3586" s="347">
        <f>IF(InpOverride!K3586="",F_Inputs!K3586,InpOverride!K3586)</f>
        <v>0</v>
      </c>
      <c r="L3586" s="347">
        <f>IF(InpOverride!L3586="",F_Inputs!L3586,InpOverride!L3586)</f>
        <v>0</v>
      </c>
      <c r="M3586" s="347">
        <f>IF(InpOverride!M3586="",F_Inputs!M3586,InpOverride!M3586)</f>
        <v>0</v>
      </c>
    </row>
    <row r="3587" spans="1:13" x14ac:dyDescent="0.35">
      <c r="A3587" t="s">
        <v>164</v>
      </c>
      <c r="B3587" t="s">
        <v>546</v>
      </c>
      <c r="C3587" t="s">
        <v>547</v>
      </c>
      <c r="D3587" t="s">
        <v>170</v>
      </c>
      <c r="E3587" t="s">
        <v>292</v>
      </c>
      <c r="F3587" s="347">
        <f>IF(InpOverride!F3587="",F_Inputs!F3587,InpOverride!F3587)</f>
        <v>0</v>
      </c>
      <c r="G3587" s="347">
        <f>IF(InpOverride!G3587="",F_Inputs!G3587,InpOverride!G3587)</f>
        <v>0</v>
      </c>
      <c r="H3587" s="347">
        <f>IF(InpOverride!H3587="",F_Inputs!H3587,InpOverride!H3587)</f>
        <v>0</v>
      </c>
      <c r="I3587" s="347">
        <f>IF(InpOverride!I3587="",F_Inputs!I3587,InpOverride!I3587)</f>
        <v>0</v>
      </c>
      <c r="J3587" s="347">
        <f>IF(InpOverride!J3587="",F_Inputs!J3587,InpOverride!J3587)</f>
        <v>0</v>
      </c>
      <c r="K3587" s="347">
        <f>IF(InpOverride!K3587="",F_Inputs!K3587,InpOverride!K3587)</f>
        <v>0</v>
      </c>
      <c r="L3587" s="347">
        <f>IF(InpOverride!L3587="",F_Inputs!L3587,InpOverride!L3587)</f>
        <v>0</v>
      </c>
      <c r="M3587" s="347">
        <f>IF(InpOverride!M3587="",F_Inputs!M3587,InpOverride!M3587)</f>
        <v>0</v>
      </c>
    </row>
    <row r="3588" spans="1:13" x14ac:dyDescent="0.35">
      <c r="A3588" t="s">
        <v>164</v>
      </c>
      <c r="B3588" t="s">
        <v>548</v>
      </c>
      <c r="C3588" t="s">
        <v>549</v>
      </c>
      <c r="D3588" t="s">
        <v>170</v>
      </c>
      <c r="E3588" t="s">
        <v>292</v>
      </c>
      <c r="F3588" s="347">
        <f>IF(InpOverride!F3588="",F_Inputs!F3588,InpOverride!F3588)</f>
        <v>0</v>
      </c>
      <c r="G3588" s="347">
        <f>IF(InpOverride!G3588="",F_Inputs!G3588,InpOverride!G3588)</f>
        <v>0</v>
      </c>
      <c r="H3588" s="347">
        <f>IF(InpOverride!H3588="",F_Inputs!H3588,InpOverride!H3588)</f>
        <v>0</v>
      </c>
      <c r="I3588" s="347">
        <f>IF(InpOverride!I3588="",F_Inputs!I3588,InpOverride!I3588)</f>
        <v>0</v>
      </c>
      <c r="J3588" s="347">
        <f>IF(InpOverride!J3588="",F_Inputs!J3588,InpOverride!J3588)</f>
        <v>0</v>
      </c>
      <c r="K3588" s="347">
        <f>IF(InpOverride!K3588="",F_Inputs!K3588,InpOverride!K3588)</f>
        <v>0</v>
      </c>
      <c r="L3588" s="347">
        <f>IF(InpOverride!L3588="",F_Inputs!L3588,InpOverride!L3588)</f>
        <v>0</v>
      </c>
      <c r="M3588" s="347">
        <f>IF(InpOverride!M3588="",F_Inputs!M3588,InpOverride!M3588)</f>
        <v>0</v>
      </c>
    </row>
    <row r="3589" spans="1:13" x14ac:dyDescent="0.35">
      <c r="A3589" t="s">
        <v>164</v>
      </c>
      <c r="B3589" t="s">
        <v>550</v>
      </c>
      <c r="C3589" t="s">
        <v>551</v>
      </c>
      <c r="D3589" t="s">
        <v>170</v>
      </c>
      <c r="E3589" t="s">
        <v>292</v>
      </c>
      <c r="F3589" s="347">
        <f>IF(InpOverride!F3589="",F_Inputs!F3589,InpOverride!F3589)</f>
        <v>0</v>
      </c>
      <c r="G3589" s="347">
        <f>IF(InpOverride!G3589="",F_Inputs!G3589,InpOverride!G3589)</f>
        <v>0</v>
      </c>
      <c r="H3589" s="347">
        <f>IF(InpOverride!H3589="",F_Inputs!H3589,InpOverride!H3589)</f>
        <v>0</v>
      </c>
      <c r="I3589" s="347">
        <f>IF(InpOverride!I3589="",F_Inputs!I3589,InpOverride!I3589)</f>
        <v>0</v>
      </c>
      <c r="J3589" s="347">
        <f>IF(InpOverride!J3589="",F_Inputs!J3589,InpOverride!J3589)</f>
        <v>0</v>
      </c>
      <c r="K3589" s="347">
        <f>IF(InpOverride!K3589="",F_Inputs!K3589,InpOverride!K3589)</f>
        <v>0</v>
      </c>
      <c r="L3589" s="347">
        <f>IF(InpOverride!L3589="",F_Inputs!L3589,InpOverride!L3589)</f>
        <v>0</v>
      </c>
      <c r="M3589" s="347">
        <f>IF(InpOverride!M3589="",F_Inputs!M3589,InpOverride!M3589)</f>
        <v>0</v>
      </c>
    </row>
    <row r="3590" spans="1:13" x14ac:dyDescent="0.35">
      <c r="A3590" t="s">
        <v>164</v>
      </c>
      <c r="B3590" t="s">
        <v>552</v>
      </c>
      <c r="C3590" t="s">
        <v>553</v>
      </c>
      <c r="D3590" t="s">
        <v>170</v>
      </c>
      <c r="E3590" t="s">
        <v>292</v>
      </c>
      <c r="F3590" s="347">
        <f>IF(InpOverride!F3590="",F_Inputs!F3590,InpOverride!F3590)</f>
        <v>0</v>
      </c>
      <c r="G3590" s="347">
        <f>IF(InpOverride!G3590="",F_Inputs!G3590,InpOverride!G3590)</f>
        <v>0</v>
      </c>
      <c r="H3590" s="347">
        <f>IF(InpOverride!H3590="",F_Inputs!H3590,InpOverride!H3590)</f>
        <v>0</v>
      </c>
      <c r="I3590" s="347">
        <f>IF(InpOverride!I3590="",F_Inputs!I3590,InpOverride!I3590)</f>
        <v>0</v>
      </c>
      <c r="J3590" s="347">
        <f>IF(InpOverride!J3590="",F_Inputs!J3590,InpOverride!J3590)</f>
        <v>0</v>
      </c>
      <c r="K3590" s="347">
        <f>IF(InpOverride!K3590="",F_Inputs!K3590,InpOverride!K3590)</f>
        <v>0</v>
      </c>
      <c r="L3590" s="347">
        <f>IF(InpOverride!L3590="",F_Inputs!L3590,InpOverride!L3590)</f>
        <v>0</v>
      </c>
      <c r="M3590" s="347">
        <f>IF(InpOverride!M3590="",F_Inputs!M3590,InpOverride!M3590)</f>
        <v>0</v>
      </c>
    </row>
    <row r="3591" spans="1:13" x14ac:dyDescent="0.35">
      <c r="A3591" t="s">
        <v>164</v>
      </c>
      <c r="B3591" t="s">
        <v>554</v>
      </c>
      <c r="C3591" t="s">
        <v>555</v>
      </c>
      <c r="D3591" t="s">
        <v>170</v>
      </c>
      <c r="E3591" t="s">
        <v>292</v>
      </c>
      <c r="F3591" s="347">
        <f>IF(InpOverride!F3591="",F_Inputs!F3591,InpOverride!F3591)</f>
        <v>0</v>
      </c>
      <c r="G3591" s="347">
        <f>IF(InpOverride!G3591="",F_Inputs!G3591,InpOverride!G3591)</f>
        <v>0</v>
      </c>
      <c r="H3591" s="347">
        <f>IF(InpOverride!H3591="",F_Inputs!H3591,InpOverride!H3591)</f>
        <v>0</v>
      </c>
      <c r="I3591" s="347">
        <f>IF(InpOverride!I3591="",F_Inputs!I3591,InpOverride!I3591)</f>
        <v>0</v>
      </c>
      <c r="J3591" s="347">
        <f>IF(InpOverride!J3591="",F_Inputs!J3591,InpOverride!J3591)</f>
        <v>0</v>
      </c>
      <c r="K3591" s="347">
        <f>IF(InpOverride!K3591="",F_Inputs!K3591,InpOverride!K3591)</f>
        <v>0</v>
      </c>
      <c r="L3591" s="347">
        <f>IF(InpOverride!L3591="",F_Inputs!L3591,InpOverride!L3591)</f>
        <v>0</v>
      </c>
      <c r="M3591" s="347">
        <f>IF(InpOverride!M3591="",F_Inputs!M3591,InpOverride!M3591)</f>
        <v>0</v>
      </c>
    </row>
    <row r="3592" spans="1:13" x14ac:dyDescent="0.35">
      <c r="A3592" t="s">
        <v>164</v>
      </c>
      <c r="B3592" t="s">
        <v>556</v>
      </c>
      <c r="C3592" t="s">
        <v>557</v>
      </c>
      <c r="D3592" t="s">
        <v>170</v>
      </c>
      <c r="E3592" t="s">
        <v>292</v>
      </c>
      <c r="F3592" s="347">
        <f>IF(InpOverride!F3592="",F_Inputs!F3592,InpOverride!F3592)</f>
        <v>0</v>
      </c>
      <c r="G3592" s="347">
        <f>IF(InpOverride!G3592="",F_Inputs!G3592,InpOverride!G3592)</f>
        <v>0</v>
      </c>
      <c r="H3592" s="347">
        <f>IF(InpOverride!H3592="",F_Inputs!H3592,InpOverride!H3592)</f>
        <v>0</v>
      </c>
      <c r="I3592" s="347">
        <f>IF(InpOverride!I3592="",F_Inputs!I3592,InpOverride!I3592)</f>
        <v>0</v>
      </c>
      <c r="J3592" s="347">
        <f>IF(InpOverride!J3592="",F_Inputs!J3592,InpOverride!J3592)</f>
        <v>0</v>
      </c>
      <c r="K3592" s="347">
        <f>IF(InpOverride!K3592="",F_Inputs!K3592,InpOverride!K3592)</f>
        <v>0</v>
      </c>
      <c r="L3592" s="347">
        <f>IF(InpOverride!L3592="",F_Inputs!L3592,InpOverride!L3592)</f>
        <v>0</v>
      </c>
      <c r="M3592" s="347">
        <f>IF(InpOverride!M3592="",F_Inputs!M3592,InpOverride!M3592)</f>
        <v>0</v>
      </c>
    </row>
    <row r="3593" spans="1:13" x14ac:dyDescent="0.35">
      <c r="A3593" t="s">
        <v>164</v>
      </c>
      <c r="B3593" t="s">
        <v>558</v>
      </c>
      <c r="C3593" t="s">
        <v>559</v>
      </c>
      <c r="D3593" t="s">
        <v>170</v>
      </c>
      <c r="E3593" t="s">
        <v>292</v>
      </c>
      <c r="F3593" s="347">
        <f>IF(InpOverride!F3593="",F_Inputs!F3593,InpOverride!F3593)</f>
        <v>0</v>
      </c>
      <c r="G3593" s="347">
        <f>IF(InpOverride!G3593="",F_Inputs!G3593,InpOverride!G3593)</f>
        <v>0</v>
      </c>
      <c r="H3593" s="347">
        <f>IF(InpOverride!H3593="",F_Inputs!H3593,InpOverride!H3593)</f>
        <v>0</v>
      </c>
      <c r="I3593" s="347">
        <f>IF(InpOverride!I3593="",F_Inputs!I3593,InpOverride!I3593)</f>
        <v>0</v>
      </c>
      <c r="J3593" s="347">
        <f>IF(InpOverride!J3593="",F_Inputs!J3593,InpOverride!J3593)</f>
        <v>0</v>
      </c>
      <c r="K3593" s="347">
        <f>IF(InpOverride!K3593="",F_Inputs!K3593,InpOverride!K3593)</f>
        <v>0</v>
      </c>
      <c r="L3593" s="347">
        <f>IF(InpOverride!L3593="",F_Inputs!L3593,InpOverride!L3593)</f>
        <v>0</v>
      </c>
      <c r="M3593" s="347">
        <f>IF(InpOverride!M3593="",F_Inputs!M3593,InpOverride!M3593)</f>
        <v>0</v>
      </c>
    </row>
    <row r="3594" spans="1:13" x14ac:dyDescent="0.35">
      <c r="A3594" t="s">
        <v>164</v>
      </c>
      <c r="B3594" t="s">
        <v>560</v>
      </c>
      <c r="C3594" t="s">
        <v>561</v>
      </c>
      <c r="D3594" t="s">
        <v>170</v>
      </c>
      <c r="E3594" t="s">
        <v>292</v>
      </c>
      <c r="F3594" s="347">
        <f>IF(InpOverride!F3594="",F_Inputs!F3594,InpOverride!F3594)</f>
        <v>0</v>
      </c>
      <c r="G3594" s="347">
        <f>IF(InpOverride!G3594="",F_Inputs!G3594,InpOverride!G3594)</f>
        <v>0</v>
      </c>
      <c r="H3594" s="347">
        <f>IF(InpOverride!H3594="",F_Inputs!H3594,InpOverride!H3594)</f>
        <v>0</v>
      </c>
      <c r="I3594" s="347">
        <f>IF(InpOverride!I3594="",F_Inputs!I3594,InpOverride!I3594)</f>
        <v>0</v>
      </c>
      <c r="J3594" s="347">
        <f>IF(InpOverride!J3594="",F_Inputs!J3594,InpOverride!J3594)</f>
        <v>0</v>
      </c>
      <c r="K3594" s="347">
        <f>IF(InpOverride!K3594="",F_Inputs!K3594,InpOverride!K3594)</f>
        <v>0</v>
      </c>
      <c r="L3594" s="347">
        <f>IF(InpOverride!L3594="",F_Inputs!L3594,InpOverride!L3594)</f>
        <v>0</v>
      </c>
      <c r="M3594" s="347">
        <f>IF(InpOverride!M3594="",F_Inputs!M3594,InpOverride!M3594)</f>
        <v>0</v>
      </c>
    </row>
    <row r="3595" spans="1:13" x14ac:dyDescent="0.35">
      <c r="A3595" t="s">
        <v>164</v>
      </c>
      <c r="B3595" t="s">
        <v>562</v>
      </c>
      <c r="C3595" t="s">
        <v>563</v>
      </c>
      <c r="D3595" t="s">
        <v>170</v>
      </c>
      <c r="E3595" t="s">
        <v>292</v>
      </c>
      <c r="F3595" s="347">
        <f>IF(InpOverride!F3595="",F_Inputs!F3595,InpOverride!F3595)</f>
        <v>0</v>
      </c>
      <c r="G3595" s="347">
        <f>IF(InpOverride!G3595="",F_Inputs!G3595,InpOverride!G3595)</f>
        <v>0</v>
      </c>
      <c r="H3595" s="347">
        <f>IF(InpOverride!H3595="",F_Inputs!H3595,InpOverride!H3595)</f>
        <v>0</v>
      </c>
      <c r="I3595" s="347">
        <f>IF(InpOverride!I3595="",F_Inputs!I3595,InpOverride!I3595)</f>
        <v>0</v>
      </c>
      <c r="J3595" s="347">
        <f>IF(InpOverride!J3595="",F_Inputs!J3595,InpOverride!J3595)</f>
        <v>0</v>
      </c>
      <c r="K3595" s="347">
        <f>IF(InpOverride!K3595="",F_Inputs!K3595,InpOverride!K3595)</f>
        <v>0</v>
      </c>
      <c r="L3595" s="347">
        <f>IF(InpOverride!L3595="",F_Inputs!L3595,InpOverride!L3595)</f>
        <v>0</v>
      </c>
      <c r="M3595" s="347">
        <f>IF(InpOverride!M3595="",F_Inputs!M3595,InpOverride!M3595)</f>
        <v>0</v>
      </c>
    </row>
    <row r="3596" spans="1:13" x14ac:dyDescent="0.35">
      <c r="A3596" t="s">
        <v>164</v>
      </c>
      <c r="B3596" t="s">
        <v>564</v>
      </c>
      <c r="C3596" t="s">
        <v>565</v>
      </c>
      <c r="D3596" t="s">
        <v>170</v>
      </c>
      <c r="E3596" t="s">
        <v>292</v>
      </c>
      <c r="F3596" s="347">
        <f>IF(InpOverride!F3596="",F_Inputs!F3596,InpOverride!F3596)</f>
        <v>0</v>
      </c>
      <c r="G3596" s="347">
        <f>IF(InpOverride!G3596="",F_Inputs!G3596,InpOverride!G3596)</f>
        <v>0</v>
      </c>
      <c r="H3596" s="347">
        <f>IF(InpOverride!H3596="",F_Inputs!H3596,InpOverride!H3596)</f>
        <v>0</v>
      </c>
      <c r="I3596" s="347">
        <f>IF(InpOverride!I3596="",F_Inputs!I3596,InpOverride!I3596)</f>
        <v>0</v>
      </c>
      <c r="J3596" s="347">
        <f>IF(InpOverride!J3596="",F_Inputs!J3596,InpOverride!J3596)</f>
        <v>0</v>
      </c>
      <c r="K3596" s="347">
        <f>IF(InpOverride!K3596="",F_Inputs!K3596,InpOverride!K3596)</f>
        <v>0</v>
      </c>
      <c r="L3596" s="347">
        <f>IF(InpOverride!L3596="",F_Inputs!L3596,InpOverride!L3596)</f>
        <v>0</v>
      </c>
      <c r="M3596" s="347">
        <f>IF(InpOverride!M3596="",F_Inputs!M3596,InpOverride!M3596)</f>
        <v>0</v>
      </c>
    </row>
    <row r="3597" spans="1:13" x14ac:dyDescent="0.35">
      <c r="A3597" t="s">
        <v>164</v>
      </c>
      <c r="B3597" t="s">
        <v>566</v>
      </c>
      <c r="C3597" t="s">
        <v>567</v>
      </c>
      <c r="D3597" t="s">
        <v>170</v>
      </c>
      <c r="E3597" t="s">
        <v>292</v>
      </c>
      <c r="F3597" s="347">
        <f>IF(InpOverride!F3597="",F_Inputs!F3597,InpOverride!F3597)</f>
        <v>0</v>
      </c>
      <c r="G3597" s="347">
        <f>IF(InpOverride!G3597="",F_Inputs!G3597,InpOverride!G3597)</f>
        <v>0</v>
      </c>
      <c r="H3597" s="347">
        <f>IF(InpOverride!H3597="",F_Inputs!H3597,InpOverride!H3597)</f>
        <v>0</v>
      </c>
      <c r="I3597" s="347">
        <f>IF(InpOverride!I3597="",F_Inputs!I3597,InpOverride!I3597)</f>
        <v>0</v>
      </c>
      <c r="J3597" s="347">
        <f>IF(InpOverride!J3597="",F_Inputs!J3597,InpOverride!J3597)</f>
        <v>0</v>
      </c>
      <c r="K3597" s="347">
        <f>IF(InpOverride!K3597="",F_Inputs!K3597,InpOverride!K3597)</f>
        <v>0</v>
      </c>
      <c r="L3597" s="347">
        <f>IF(InpOverride!L3597="",F_Inputs!L3597,InpOverride!L3597)</f>
        <v>0</v>
      </c>
      <c r="M3597" s="347">
        <f>IF(InpOverride!M3597="",F_Inputs!M3597,InpOverride!M3597)</f>
        <v>0</v>
      </c>
    </row>
    <row r="3598" spans="1:13" x14ac:dyDescent="0.35">
      <c r="A3598" t="s">
        <v>164</v>
      </c>
      <c r="B3598" t="s">
        <v>568</v>
      </c>
      <c r="C3598" t="s">
        <v>569</v>
      </c>
      <c r="D3598" t="s">
        <v>170</v>
      </c>
      <c r="E3598" t="s">
        <v>292</v>
      </c>
      <c r="F3598" s="347">
        <f>IF(InpOverride!F3598="",F_Inputs!F3598,InpOverride!F3598)</f>
        <v>0</v>
      </c>
      <c r="G3598" s="347">
        <f>IF(InpOverride!G3598="",F_Inputs!G3598,InpOverride!G3598)</f>
        <v>0</v>
      </c>
      <c r="H3598" s="347">
        <f>IF(InpOverride!H3598="",F_Inputs!H3598,InpOverride!H3598)</f>
        <v>0</v>
      </c>
      <c r="I3598" s="347">
        <f>IF(InpOverride!I3598="",F_Inputs!I3598,InpOverride!I3598)</f>
        <v>0</v>
      </c>
      <c r="J3598" s="347">
        <f>IF(InpOverride!J3598="",F_Inputs!J3598,InpOverride!J3598)</f>
        <v>0</v>
      </c>
      <c r="K3598" s="347">
        <f>IF(InpOverride!K3598="",F_Inputs!K3598,InpOverride!K3598)</f>
        <v>0</v>
      </c>
      <c r="L3598" s="347">
        <f>IF(InpOverride!L3598="",F_Inputs!L3598,InpOverride!L3598)</f>
        <v>0</v>
      </c>
      <c r="M3598" s="347">
        <f>IF(InpOverride!M3598="",F_Inputs!M3598,InpOverride!M3598)</f>
        <v>0</v>
      </c>
    </row>
    <row r="3599" spans="1:13" x14ac:dyDescent="0.35">
      <c r="A3599" t="s">
        <v>164</v>
      </c>
      <c r="B3599" t="s">
        <v>570</v>
      </c>
      <c r="C3599" t="s">
        <v>571</v>
      </c>
      <c r="D3599" t="s">
        <v>170</v>
      </c>
      <c r="E3599" t="s">
        <v>292</v>
      </c>
      <c r="F3599" s="347">
        <f>IF(InpOverride!F3599="",F_Inputs!F3599,InpOverride!F3599)</f>
        <v>0</v>
      </c>
      <c r="G3599" s="347">
        <f>IF(InpOverride!G3599="",F_Inputs!G3599,InpOverride!G3599)</f>
        <v>0</v>
      </c>
      <c r="H3599" s="347">
        <f>IF(InpOverride!H3599="",F_Inputs!H3599,InpOverride!H3599)</f>
        <v>0</v>
      </c>
      <c r="I3599" s="347">
        <f>IF(InpOverride!I3599="",F_Inputs!I3599,InpOverride!I3599)</f>
        <v>0</v>
      </c>
      <c r="J3599" s="347">
        <f>IF(InpOverride!J3599="",F_Inputs!J3599,InpOverride!J3599)</f>
        <v>0</v>
      </c>
      <c r="K3599" s="347">
        <f>IF(InpOverride!K3599="",F_Inputs!K3599,InpOverride!K3599)</f>
        <v>0</v>
      </c>
      <c r="L3599" s="347">
        <f>IF(InpOverride!L3599="",F_Inputs!L3599,InpOverride!L3599)</f>
        <v>0</v>
      </c>
      <c r="M3599" s="347">
        <f>IF(InpOverride!M3599="",F_Inputs!M3599,InpOverride!M3599)</f>
        <v>0</v>
      </c>
    </row>
    <row r="3600" spans="1:13" x14ac:dyDescent="0.35">
      <c r="A3600" t="s">
        <v>164</v>
      </c>
      <c r="B3600" t="s">
        <v>572</v>
      </c>
      <c r="C3600" t="s">
        <v>573</v>
      </c>
      <c r="D3600" t="s">
        <v>170</v>
      </c>
      <c r="E3600" t="s">
        <v>292</v>
      </c>
      <c r="F3600" s="347">
        <f>IF(InpOverride!F3600="",F_Inputs!F3600,InpOverride!F3600)</f>
        <v>0</v>
      </c>
      <c r="G3600" s="347">
        <f>IF(InpOverride!G3600="",F_Inputs!G3600,InpOverride!G3600)</f>
        <v>0</v>
      </c>
      <c r="H3600" s="347">
        <f>IF(InpOverride!H3600="",F_Inputs!H3600,InpOverride!H3600)</f>
        <v>0</v>
      </c>
      <c r="I3600" s="347">
        <f>IF(InpOverride!I3600="",F_Inputs!I3600,InpOverride!I3600)</f>
        <v>0</v>
      </c>
      <c r="J3600" s="347">
        <f>IF(InpOverride!J3600="",F_Inputs!J3600,InpOverride!J3600)</f>
        <v>0</v>
      </c>
      <c r="K3600" s="347">
        <f>IF(InpOverride!K3600="",F_Inputs!K3600,InpOverride!K3600)</f>
        <v>0</v>
      </c>
      <c r="L3600" s="347">
        <f>IF(InpOverride!L3600="",F_Inputs!L3600,InpOverride!L3600)</f>
        <v>0</v>
      </c>
      <c r="M3600" s="347">
        <f>IF(InpOverride!M3600="",F_Inputs!M3600,InpOverride!M3600)</f>
        <v>0</v>
      </c>
    </row>
    <row r="3601" spans="1:13" x14ac:dyDescent="0.35">
      <c r="A3601" t="s">
        <v>164</v>
      </c>
      <c r="B3601" t="s">
        <v>574</v>
      </c>
      <c r="C3601" t="s">
        <v>575</v>
      </c>
      <c r="D3601" t="s">
        <v>170</v>
      </c>
      <c r="E3601" t="s">
        <v>292</v>
      </c>
      <c r="F3601" s="347">
        <f>IF(InpOverride!F3601="",F_Inputs!F3601,InpOverride!F3601)</f>
        <v>0</v>
      </c>
      <c r="G3601" s="347">
        <f>IF(InpOverride!G3601="",F_Inputs!G3601,InpOverride!G3601)</f>
        <v>0</v>
      </c>
      <c r="H3601" s="347">
        <f>IF(InpOverride!H3601="",F_Inputs!H3601,InpOverride!H3601)</f>
        <v>0</v>
      </c>
      <c r="I3601" s="347">
        <f>IF(InpOverride!I3601="",F_Inputs!I3601,InpOverride!I3601)</f>
        <v>0</v>
      </c>
      <c r="J3601" s="347">
        <f>IF(InpOverride!J3601="",F_Inputs!J3601,InpOverride!J3601)</f>
        <v>0</v>
      </c>
      <c r="K3601" s="347">
        <f>IF(InpOverride!K3601="",F_Inputs!K3601,InpOverride!K3601)</f>
        <v>0</v>
      </c>
      <c r="L3601" s="347">
        <f>IF(InpOverride!L3601="",F_Inputs!L3601,InpOverride!L3601)</f>
        <v>0</v>
      </c>
      <c r="M3601" s="347">
        <f>IF(InpOverride!M3601="",F_Inputs!M3601,InpOverride!M3601)</f>
        <v>0</v>
      </c>
    </row>
    <row r="3602" spans="1:13" x14ac:dyDescent="0.35">
      <c r="A3602" t="s">
        <v>164</v>
      </c>
      <c r="B3602" t="s">
        <v>576</v>
      </c>
      <c r="C3602" t="s">
        <v>577</v>
      </c>
      <c r="D3602" t="s">
        <v>170</v>
      </c>
      <c r="E3602" t="s">
        <v>292</v>
      </c>
      <c r="F3602" s="347">
        <f>IF(InpOverride!F3602="",F_Inputs!F3602,InpOverride!F3602)</f>
        <v>0</v>
      </c>
      <c r="G3602" s="347">
        <f>IF(InpOverride!G3602="",F_Inputs!G3602,InpOverride!G3602)</f>
        <v>0</v>
      </c>
      <c r="H3602" s="347">
        <f>IF(InpOverride!H3602="",F_Inputs!H3602,InpOverride!H3602)</f>
        <v>0</v>
      </c>
      <c r="I3602" s="347">
        <f>IF(InpOverride!I3602="",F_Inputs!I3602,InpOverride!I3602)</f>
        <v>0</v>
      </c>
      <c r="J3602" s="347">
        <f>IF(InpOverride!J3602="",F_Inputs!J3602,InpOverride!J3602)</f>
        <v>0</v>
      </c>
      <c r="K3602" s="347">
        <f>IF(InpOverride!K3602="",F_Inputs!K3602,InpOverride!K3602)</f>
        <v>0</v>
      </c>
      <c r="L3602" s="347">
        <f>IF(InpOverride!L3602="",F_Inputs!L3602,InpOverride!L3602)</f>
        <v>0</v>
      </c>
      <c r="M3602" s="347">
        <f>IF(InpOverride!M3602="",F_Inputs!M3602,InpOverride!M3602)</f>
        <v>0</v>
      </c>
    </row>
    <row r="3603" spans="1:13" ht="38.25" x14ac:dyDescent="0.35">
      <c r="A3603" t="s">
        <v>164</v>
      </c>
      <c r="B3603" t="s">
        <v>578</v>
      </c>
      <c r="C3603" s="327" t="s">
        <v>579</v>
      </c>
      <c r="D3603" t="s">
        <v>170</v>
      </c>
      <c r="E3603" t="s">
        <v>292</v>
      </c>
      <c r="F3603" s="347">
        <f>IF(InpOverride!F3603="",F_Inputs!F3603,InpOverride!F3603)</f>
        <v>0</v>
      </c>
      <c r="G3603" s="347">
        <f>IF(InpOverride!G3603="",F_Inputs!G3603,InpOverride!G3603)</f>
        <v>0</v>
      </c>
      <c r="H3603" s="347">
        <f>IF(InpOverride!H3603="",F_Inputs!H3603,InpOverride!H3603)</f>
        <v>0</v>
      </c>
      <c r="I3603" s="347">
        <f>IF(InpOverride!I3603="",F_Inputs!I3603,InpOverride!I3603)</f>
        <v>0</v>
      </c>
      <c r="J3603" s="347">
        <f>IF(InpOverride!J3603="",F_Inputs!J3603,InpOverride!J3603)</f>
        <v>0</v>
      </c>
      <c r="K3603" s="347">
        <f>IF(InpOverride!K3603="",F_Inputs!K3603,InpOverride!K3603)</f>
        <v>0</v>
      </c>
      <c r="L3603" s="347">
        <f>IF(InpOverride!L3603="",F_Inputs!L3603,InpOverride!L3603)</f>
        <v>0</v>
      </c>
      <c r="M3603" s="347">
        <f>IF(InpOverride!M3603="",F_Inputs!M3603,InpOverride!M3603)</f>
        <v>0</v>
      </c>
    </row>
    <row r="3604" spans="1:13" ht="38.25" x14ac:dyDescent="0.35">
      <c r="A3604" t="s">
        <v>164</v>
      </c>
      <c r="B3604" t="s">
        <v>580</v>
      </c>
      <c r="C3604" s="327" t="s">
        <v>581</v>
      </c>
      <c r="D3604" t="s">
        <v>170</v>
      </c>
      <c r="E3604" t="s">
        <v>292</v>
      </c>
      <c r="F3604" s="347">
        <f>IF(InpOverride!F3604="",F_Inputs!F3604,InpOverride!F3604)</f>
        <v>0</v>
      </c>
      <c r="G3604" s="347">
        <f>IF(InpOverride!G3604="",F_Inputs!G3604,InpOverride!G3604)</f>
        <v>0</v>
      </c>
      <c r="H3604" s="347">
        <f>IF(InpOverride!H3604="",F_Inputs!H3604,InpOverride!H3604)</f>
        <v>0</v>
      </c>
      <c r="I3604" s="347">
        <f>IF(InpOverride!I3604="",F_Inputs!I3604,InpOverride!I3604)</f>
        <v>0</v>
      </c>
      <c r="J3604" s="347">
        <f>IF(InpOverride!J3604="",F_Inputs!J3604,InpOverride!J3604)</f>
        <v>0</v>
      </c>
      <c r="K3604" s="347">
        <f>IF(InpOverride!K3604="",F_Inputs!K3604,InpOverride!K3604)</f>
        <v>0</v>
      </c>
      <c r="L3604" s="347">
        <f>IF(InpOverride!L3604="",F_Inputs!L3604,InpOverride!L3604)</f>
        <v>0</v>
      </c>
      <c r="M3604" s="347">
        <f>IF(InpOverride!M3604="",F_Inputs!M3604,InpOverride!M3604)</f>
        <v>0</v>
      </c>
    </row>
    <row r="3605" spans="1:13" ht="25.5" x14ac:dyDescent="0.35">
      <c r="A3605" t="s">
        <v>164</v>
      </c>
      <c r="B3605" t="s">
        <v>582</v>
      </c>
      <c r="C3605" s="327" t="s">
        <v>583</v>
      </c>
      <c r="D3605" t="s">
        <v>170</v>
      </c>
      <c r="E3605" t="s">
        <v>292</v>
      </c>
      <c r="F3605" s="347">
        <f>IF(InpOverride!F3605="",F_Inputs!F3605,InpOverride!F3605)</f>
        <v>0</v>
      </c>
      <c r="G3605" s="347">
        <f>IF(InpOverride!G3605="",F_Inputs!G3605,InpOverride!G3605)</f>
        <v>0</v>
      </c>
      <c r="H3605" s="347">
        <f>IF(InpOverride!H3605="",F_Inputs!H3605,InpOverride!H3605)</f>
        <v>0</v>
      </c>
      <c r="I3605" s="347">
        <f>IF(InpOverride!I3605="",F_Inputs!I3605,InpOverride!I3605)</f>
        <v>0</v>
      </c>
      <c r="J3605" s="347">
        <f>IF(InpOverride!J3605="",F_Inputs!J3605,InpOverride!J3605)</f>
        <v>0</v>
      </c>
      <c r="K3605" s="347">
        <f>IF(InpOverride!K3605="",F_Inputs!K3605,InpOverride!K3605)</f>
        <v>0</v>
      </c>
      <c r="L3605" s="347">
        <f>IF(InpOverride!L3605="",F_Inputs!L3605,InpOverride!L3605)</f>
        <v>0</v>
      </c>
      <c r="M3605" s="347">
        <f>IF(InpOverride!M3605="",F_Inputs!M3605,InpOverride!M3605)</f>
        <v>0</v>
      </c>
    </row>
    <row r="3606" spans="1:13" x14ac:dyDescent="0.35">
      <c r="A3606" t="s">
        <v>164</v>
      </c>
      <c r="B3606" t="s">
        <v>584</v>
      </c>
      <c r="C3606" t="s">
        <v>585</v>
      </c>
      <c r="D3606" t="s">
        <v>170</v>
      </c>
      <c r="E3606" t="s">
        <v>292</v>
      </c>
      <c r="F3606" s="347">
        <f>IF(InpOverride!F3606="",F_Inputs!F3606,InpOverride!F3606)</f>
        <v>0</v>
      </c>
      <c r="G3606" s="347">
        <f>IF(InpOverride!G3606="",F_Inputs!G3606,InpOverride!G3606)</f>
        <v>0</v>
      </c>
      <c r="H3606" s="347">
        <f>IF(InpOverride!H3606="",F_Inputs!H3606,InpOverride!H3606)</f>
        <v>0</v>
      </c>
      <c r="I3606" s="347">
        <f>IF(InpOverride!I3606="",F_Inputs!I3606,InpOverride!I3606)</f>
        <v>0</v>
      </c>
      <c r="J3606" s="347">
        <f>IF(InpOverride!J3606="",F_Inputs!J3606,InpOverride!J3606)</f>
        <v>0</v>
      </c>
      <c r="K3606" s="347">
        <f>IF(InpOverride!K3606="",F_Inputs!K3606,InpOverride!K3606)</f>
        <v>0</v>
      </c>
      <c r="L3606" s="347">
        <f>IF(InpOverride!L3606="",F_Inputs!L3606,InpOverride!L3606)</f>
        <v>0</v>
      </c>
      <c r="M3606" s="347">
        <f>IF(InpOverride!M3606="",F_Inputs!M3606,InpOverride!M3606)</f>
        <v>0</v>
      </c>
    </row>
    <row r="3607" spans="1:13" x14ac:dyDescent="0.35">
      <c r="A3607" t="s">
        <v>164</v>
      </c>
      <c r="B3607" t="s">
        <v>586</v>
      </c>
      <c r="C3607" t="s">
        <v>587</v>
      </c>
      <c r="D3607" t="s">
        <v>170</v>
      </c>
      <c r="E3607" t="s">
        <v>292</v>
      </c>
      <c r="F3607" s="347">
        <f>IF(InpOverride!F3607="",F_Inputs!F3607,InpOverride!F3607)</f>
        <v>0</v>
      </c>
      <c r="G3607" s="347">
        <f>IF(InpOverride!G3607="",F_Inputs!G3607,InpOverride!G3607)</f>
        <v>0</v>
      </c>
      <c r="H3607" s="347">
        <f>IF(InpOverride!H3607="",F_Inputs!H3607,InpOverride!H3607)</f>
        <v>0</v>
      </c>
      <c r="I3607" s="347">
        <f>IF(InpOverride!I3607="",F_Inputs!I3607,InpOverride!I3607)</f>
        <v>0</v>
      </c>
      <c r="J3607" s="347">
        <f>IF(InpOverride!J3607="",F_Inputs!J3607,InpOverride!J3607)</f>
        <v>0</v>
      </c>
      <c r="K3607" s="347">
        <f>IF(InpOverride!K3607="",F_Inputs!K3607,InpOverride!K3607)</f>
        <v>0</v>
      </c>
      <c r="L3607" s="347">
        <f>IF(InpOverride!L3607="",F_Inputs!L3607,InpOverride!L3607)</f>
        <v>0</v>
      </c>
      <c r="M3607" s="347">
        <f>IF(InpOverride!M3607="",F_Inputs!M3607,InpOverride!M3607)</f>
        <v>0</v>
      </c>
    </row>
    <row r="3608" spans="1:13" x14ac:dyDescent="0.35">
      <c r="A3608" t="s">
        <v>164</v>
      </c>
      <c r="B3608" t="s">
        <v>588</v>
      </c>
      <c r="C3608" t="s">
        <v>589</v>
      </c>
      <c r="D3608" t="s">
        <v>170</v>
      </c>
      <c r="E3608" t="s">
        <v>292</v>
      </c>
      <c r="F3608" s="347">
        <f>IF(InpOverride!F3608="",F_Inputs!F3608,InpOverride!F3608)</f>
        <v>0</v>
      </c>
      <c r="G3608" s="347">
        <f>IF(InpOverride!G3608="",F_Inputs!G3608,InpOverride!G3608)</f>
        <v>0</v>
      </c>
      <c r="H3608" s="347">
        <f>IF(InpOverride!H3608="",F_Inputs!H3608,InpOverride!H3608)</f>
        <v>0</v>
      </c>
      <c r="I3608" s="347">
        <f>IF(InpOverride!I3608="",F_Inputs!I3608,InpOverride!I3608)</f>
        <v>0</v>
      </c>
      <c r="J3608" s="347">
        <f>IF(InpOverride!J3608="",F_Inputs!J3608,InpOverride!J3608)</f>
        <v>0</v>
      </c>
      <c r="K3608" s="347">
        <f>IF(InpOverride!K3608="",F_Inputs!K3608,InpOverride!K3608)</f>
        <v>0</v>
      </c>
      <c r="L3608" s="347">
        <f>IF(InpOverride!L3608="",F_Inputs!L3608,InpOverride!L3608)</f>
        <v>0</v>
      </c>
      <c r="M3608" s="347">
        <f>IF(InpOverride!M3608="",F_Inputs!M3608,InpOverride!M3608)</f>
        <v>0</v>
      </c>
    </row>
    <row r="3609" spans="1:13" x14ac:dyDescent="0.35">
      <c r="A3609" t="s">
        <v>164</v>
      </c>
      <c r="B3609" t="s">
        <v>590</v>
      </c>
      <c r="C3609" t="s">
        <v>591</v>
      </c>
      <c r="D3609" t="s">
        <v>170</v>
      </c>
      <c r="E3609" t="s">
        <v>292</v>
      </c>
      <c r="F3609" s="347">
        <f>IF(InpOverride!F3609="",F_Inputs!F3609,InpOverride!F3609)</f>
        <v>0</v>
      </c>
      <c r="G3609" s="347">
        <f>IF(InpOverride!G3609="",F_Inputs!G3609,InpOverride!G3609)</f>
        <v>0</v>
      </c>
      <c r="H3609" s="347">
        <f>IF(InpOverride!H3609="",F_Inputs!H3609,InpOverride!H3609)</f>
        <v>0</v>
      </c>
      <c r="I3609" s="347">
        <f>IF(InpOverride!I3609="",F_Inputs!I3609,InpOverride!I3609)</f>
        <v>0</v>
      </c>
      <c r="J3609" s="347">
        <f>IF(InpOverride!J3609="",F_Inputs!J3609,InpOverride!J3609)</f>
        <v>0</v>
      </c>
      <c r="K3609" s="347">
        <f>IF(InpOverride!K3609="",F_Inputs!K3609,InpOverride!K3609)</f>
        <v>0</v>
      </c>
      <c r="L3609" s="347">
        <f>IF(InpOverride!L3609="",F_Inputs!L3609,InpOverride!L3609)</f>
        <v>0</v>
      </c>
      <c r="M3609" s="347">
        <f>IF(InpOverride!M3609="",F_Inputs!M3609,InpOverride!M3609)</f>
        <v>0</v>
      </c>
    </row>
    <row r="3610" spans="1:13" x14ac:dyDescent="0.35">
      <c r="A3610" t="s">
        <v>164</v>
      </c>
      <c r="B3610" t="s">
        <v>592</v>
      </c>
      <c r="C3610" t="s">
        <v>593</v>
      </c>
      <c r="D3610" t="s">
        <v>170</v>
      </c>
      <c r="E3610" t="s">
        <v>292</v>
      </c>
      <c r="F3610" s="347">
        <f>IF(InpOverride!F3610="",F_Inputs!F3610,InpOverride!F3610)</f>
        <v>0</v>
      </c>
      <c r="G3610" s="347">
        <f>IF(InpOverride!G3610="",F_Inputs!G3610,InpOverride!G3610)</f>
        <v>0</v>
      </c>
      <c r="H3610" s="347">
        <f>IF(InpOverride!H3610="",F_Inputs!H3610,InpOverride!H3610)</f>
        <v>0</v>
      </c>
      <c r="I3610" s="347">
        <f>IF(InpOverride!I3610="",F_Inputs!I3610,InpOverride!I3610)</f>
        <v>0</v>
      </c>
      <c r="J3610" s="347">
        <f>IF(InpOverride!J3610="",F_Inputs!J3610,InpOverride!J3610)</f>
        <v>0</v>
      </c>
      <c r="K3610" s="347">
        <f>IF(InpOverride!K3610="",F_Inputs!K3610,InpOverride!K3610)</f>
        <v>0</v>
      </c>
      <c r="L3610" s="347">
        <f>IF(InpOverride!L3610="",F_Inputs!L3610,InpOverride!L3610)</f>
        <v>0</v>
      </c>
      <c r="M3610" s="347">
        <f>IF(InpOverride!M3610="",F_Inputs!M3610,InpOverride!M3610)</f>
        <v>0</v>
      </c>
    </row>
    <row r="3611" spans="1:13" x14ac:dyDescent="0.35">
      <c r="A3611" t="s">
        <v>164</v>
      </c>
      <c r="B3611" t="s">
        <v>594</v>
      </c>
      <c r="C3611" t="s">
        <v>595</v>
      </c>
      <c r="D3611" t="s">
        <v>170</v>
      </c>
      <c r="E3611" t="s">
        <v>292</v>
      </c>
      <c r="F3611" s="347">
        <f>IF(InpOverride!F3611="",F_Inputs!F3611,InpOverride!F3611)</f>
        <v>0</v>
      </c>
      <c r="G3611" s="347">
        <f>IF(InpOverride!G3611="",F_Inputs!G3611,InpOverride!G3611)</f>
        <v>0</v>
      </c>
      <c r="H3611" s="347">
        <f>IF(InpOverride!H3611="",F_Inputs!H3611,InpOverride!H3611)</f>
        <v>0</v>
      </c>
      <c r="I3611" s="347">
        <f>IF(InpOverride!I3611="",F_Inputs!I3611,InpOverride!I3611)</f>
        <v>0</v>
      </c>
      <c r="J3611" s="347">
        <f>IF(InpOverride!J3611="",F_Inputs!J3611,InpOverride!J3611)</f>
        <v>0</v>
      </c>
      <c r="K3611" s="347">
        <f>IF(InpOverride!K3611="",F_Inputs!K3611,InpOverride!K3611)</f>
        <v>0</v>
      </c>
      <c r="L3611" s="347">
        <f>IF(InpOverride!L3611="",F_Inputs!L3611,InpOverride!L3611)</f>
        <v>0</v>
      </c>
      <c r="M3611" s="347">
        <f>IF(InpOverride!M3611="",F_Inputs!M3611,InpOverride!M3611)</f>
        <v>0</v>
      </c>
    </row>
    <row r="3612" spans="1:13" x14ac:dyDescent="0.35">
      <c r="A3612" t="s">
        <v>164</v>
      </c>
      <c r="B3612" t="s">
        <v>596</v>
      </c>
      <c r="C3612" t="s">
        <v>597</v>
      </c>
      <c r="D3612" t="s">
        <v>170</v>
      </c>
      <c r="E3612" t="s">
        <v>292</v>
      </c>
      <c r="F3612" s="347">
        <f>IF(InpOverride!F3612="",F_Inputs!F3612,InpOverride!F3612)</f>
        <v>0</v>
      </c>
      <c r="G3612" s="347">
        <f>IF(InpOverride!G3612="",F_Inputs!G3612,InpOverride!G3612)</f>
        <v>0</v>
      </c>
      <c r="H3612" s="347">
        <f>IF(InpOverride!H3612="",F_Inputs!H3612,InpOverride!H3612)</f>
        <v>0</v>
      </c>
      <c r="I3612" s="347">
        <f>IF(InpOverride!I3612="",F_Inputs!I3612,InpOverride!I3612)</f>
        <v>0</v>
      </c>
      <c r="J3612" s="347">
        <f>IF(InpOverride!J3612="",F_Inputs!J3612,InpOverride!J3612)</f>
        <v>0</v>
      </c>
      <c r="K3612" s="347">
        <f>IF(InpOverride!K3612="",F_Inputs!K3612,InpOverride!K3612)</f>
        <v>0</v>
      </c>
      <c r="L3612" s="347">
        <f>IF(InpOverride!L3612="",F_Inputs!L3612,InpOverride!L3612)</f>
        <v>0</v>
      </c>
      <c r="M3612" s="347">
        <f>IF(InpOverride!M3612="",F_Inputs!M3612,InpOverride!M3612)</f>
        <v>0</v>
      </c>
    </row>
    <row r="3613" spans="1:13" x14ac:dyDescent="0.35">
      <c r="A3613" t="s">
        <v>164</v>
      </c>
      <c r="B3613" t="s">
        <v>598</v>
      </c>
      <c r="C3613" t="s">
        <v>599</v>
      </c>
      <c r="D3613" t="s">
        <v>170</v>
      </c>
      <c r="E3613" t="s">
        <v>292</v>
      </c>
      <c r="F3613" s="347">
        <f>IF(InpOverride!F3613="",F_Inputs!F3613,InpOverride!F3613)</f>
        <v>0</v>
      </c>
      <c r="G3613" s="347">
        <f>IF(InpOverride!G3613="",F_Inputs!G3613,InpOverride!G3613)</f>
        <v>0</v>
      </c>
      <c r="H3613" s="347">
        <f>IF(InpOverride!H3613="",F_Inputs!H3613,InpOverride!H3613)</f>
        <v>0</v>
      </c>
      <c r="I3613" s="347">
        <f>IF(InpOverride!I3613="",F_Inputs!I3613,InpOverride!I3613)</f>
        <v>0</v>
      </c>
      <c r="J3613" s="347">
        <f>IF(InpOverride!J3613="",F_Inputs!J3613,InpOverride!J3613)</f>
        <v>0</v>
      </c>
      <c r="K3613" s="347">
        <f>IF(InpOverride!K3613="",F_Inputs!K3613,InpOverride!K3613)</f>
        <v>0</v>
      </c>
      <c r="L3613" s="347">
        <f>IF(InpOverride!L3613="",F_Inputs!L3613,InpOverride!L3613)</f>
        <v>0</v>
      </c>
      <c r="M3613" s="347">
        <f>IF(InpOverride!M3613="",F_Inputs!M3613,InpOverride!M3613)</f>
        <v>0</v>
      </c>
    </row>
    <row r="3614" spans="1:13" x14ac:dyDescent="0.35">
      <c r="A3614" t="s">
        <v>164</v>
      </c>
      <c r="B3614" t="s">
        <v>600</v>
      </c>
      <c r="C3614" t="s">
        <v>601</v>
      </c>
      <c r="D3614" t="s">
        <v>170</v>
      </c>
      <c r="E3614" t="s">
        <v>292</v>
      </c>
      <c r="F3614" s="347">
        <f>IF(InpOverride!F3614="",F_Inputs!F3614,InpOverride!F3614)</f>
        <v>0</v>
      </c>
      <c r="G3614" s="347">
        <f>IF(InpOverride!G3614="",F_Inputs!G3614,InpOverride!G3614)</f>
        <v>0</v>
      </c>
      <c r="H3614" s="347">
        <f>IF(InpOverride!H3614="",F_Inputs!H3614,InpOverride!H3614)</f>
        <v>0</v>
      </c>
      <c r="I3614" s="347">
        <f>IF(InpOverride!I3614="",F_Inputs!I3614,InpOverride!I3614)</f>
        <v>0</v>
      </c>
      <c r="J3614" s="347">
        <f>IF(InpOverride!J3614="",F_Inputs!J3614,InpOverride!J3614)</f>
        <v>0</v>
      </c>
      <c r="K3614" s="347">
        <f>IF(InpOverride!K3614="",F_Inputs!K3614,InpOverride!K3614)</f>
        <v>0</v>
      </c>
      <c r="L3614" s="347">
        <f>IF(InpOverride!L3614="",F_Inputs!L3614,InpOverride!L3614)</f>
        <v>0</v>
      </c>
      <c r="M3614" s="347">
        <f>IF(InpOverride!M3614="",F_Inputs!M3614,InpOverride!M3614)</f>
        <v>0</v>
      </c>
    </row>
    <row r="3615" spans="1:13" x14ac:dyDescent="0.35">
      <c r="A3615" t="s">
        <v>164</v>
      </c>
      <c r="B3615" t="s">
        <v>602</v>
      </c>
      <c r="C3615" t="s">
        <v>603</v>
      </c>
      <c r="D3615" t="s">
        <v>170</v>
      </c>
      <c r="E3615" t="s">
        <v>292</v>
      </c>
      <c r="F3615" s="347">
        <f>IF(InpOverride!F3615="",F_Inputs!F3615,InpOverride!F3615)</f>
        <v>0</v>
      </c>
      <c r="G3615" s="347">
        <f>IF(InpOverride!G3615="",F_Inputs!G3615,InpOverride!G3615)</f>
        <v>0</v>
      </c>
      <c r="H3615" s="347">
        <f>IF(InpOverride!H3615="",F_Inputs!H3615,InpOverride!H3615)</f>
        <v>0</v>
      </c>
      <c r="I3615" s="347">
        <f>IF(InpOverride!I3615="",F_Inputs!I3615,InpOverride!I3615)</f>
        <v>0</v>
      </c>
      <c r="J3615" s="347">
        <f>IF(InpOverride!J3615="",F_Inputs!J3615,InpOverride!J3615)</f>
        <v>0</v>
      </c>
      <c r="K3615" s="347">
        <f>IF(InpOverride!K3615="",F_Inputs!K3615,InpOverride!K3615)</f>
        <v>0</v>
      </c>
      <c r="L3615" s="347">
        <f>IF(InpOverride!L3615="",F_Inputs!L3615,InpOverride!L3615)</f>
        <v>0</v>
      </c>
      <c r="M3615" s="347">
        <f>IF(InpOverride!M3615="",F_Inputs!M3615,InpOverride!M3615)</f>
        <v>0</v>
      </c>
    </row>
    <row r="3616" spans="1:13" x14ac:dyDescent="0.35">
      <c r="A3616" t="s">
        <v>164</v>
      </c>
      <c r="B3616" t="s">
        <v>604</v>
      </c>
      <c r="C3616" t="s">
        <v>605</v>
      </c>
      <c r="D3616" t="s">
        <v>170</v>
      </c>
      <c r="E3616" t="s">
        <v>292</v>
      </c>
      <c r="F3616" s="347">
        <f>IF(InpOverride!F3616="",F_Inputs!F3616,InpOverride!F3616)</f>
        <v>0</v>
      </c>
      <c r="G3616" s="347">
        <f>IF(InpOverride!G3616="",F_Inputs!G3616,InpOverride!G3616)</f>
        <v>0</v>
      </c>
      <c r="H3616" s="347">
        <f>IF(InpOverride!H3616="",F_Inputs!H3616,InpOverride!H3616)</f>
        <v>0</v>
      </c>
      <c r="I3616" s="347">
        <f>IF(InpOverride!I3616="",F_Inputs!I3616,InpOverride!I3616)</f>
        <v>0</v>
      </c>
      <c r="J3616" s="347">
        <f>IF(InpOverride!J3616="",F_Inputs!J3616,InpOverride!J3616)</f>
        <v>0</v>
      </c>
      <c r="K3616" s="347">
        <f>IF(InpOverride!K3616="",F_Inputs!K3616,InpOverride!K3616)</f>
        <v>0</v>
      </c>
      <c r="L3616" s="347">
        <f>IF(InpOverride!L3616="",F_Inputs!L3616,InpOverride!L3616)</f>
        <v>0</v>
      </c>
      <c r="M3616" s="347">
        <f>IF(InpOverride!M3616="",F_Inputs!M3616,InpOverride!M3616)</f>
        <v>0</v>
      </c>
    </row>
    <row r="3617" spans="1:13" x14ac:dyDescent="0.35">
      <c r="A3617" t="s">
        <v>164</v>
      </c>
      <c r="B3617" t="s">
        <v>606</v>
      </c>
      <c r="C3617" t="s">
        <v>607</v>
      </c>
      <c r="D3617" t="s">
        <v>170</v>
      </c>
      <c r="E3617" t="s">
        <v>292</v>
      </c>
      <c r="F3617" s="347">
        <f>IF(InpOverride!F3617="",F_Inputs!F3617,InpOverride!F3617)</f>
        <v>0</v>
      </c>
      <c r="G3617" s="347">
        <f>IF(InpOverride!G3617="",F_Inputs!G3617,InpOverride!G3617)</f>
        <v>0</v>
      </c>
      <c r="H3617" s="347">
        <f>IF(InpOverride!H3617="",F_Inputs!H3617,InpOverride!H3617)</f>
        <v>0</v>
      </c>
      <c r="I3617" s="347">
        <f>IF(InpOverride!I3617="",F_Inputs!I3617,InpOverride!I3617)</f>
        <v>0</v>
      </c>
      <c r="J3617" s="347">
        <f>IF(InpOverride!J3617="",F_Inputs!J3617,InpOverride!J3617)</f>
        <v>0</v>
      </c>
      <c r="K3617" s="347">
        <f>IF(InpOverride!K3617="",F_Inputs!K3617,InpOverride!K3617)</f>
        <v>0</v>
      </c>
      <c r="L3617" s="347">
        <f>IF(InpOverride!L3617="",F_Inputs!L3617,InpOverride!L3617)</f>
        <v>0</v>
      </c>
      <c r="M3617" s="347">
        <f>IF(InpOverride!M3617="",F_Inputs!M3617,InpOverride!M3617)</f>
        <v>0</v>
      </c>
    </row>
    <row r="3618" spans="1:13" x14ac:dyDescent="0.35">
      <c r="A3618" t="s">
        <v>164</v>
      </c>
      <c r="B3618" t="s">
        <v>608</v>
      </c>
      <c r="C3618" t="s">
        <v>609</v>
      </c>
      <c r="D3618" t="s">
        <v>170</v>
      </c>
      <c r="E3618" t="s">
        <v>292</v>
      </c>
      <c r="F3618" s="347">
        <f>IF(InpOverride!F3618="",F_Inputs!F3618,InpOverride!F3618)</f>
        <v>0</v>
      </c>
      <c r="G3618" s="347">
        <f>IF(InpOverride!G3618="",F_Inputs!G3618,InpOverride!G3618)</f>
        <v>0</v>
      </c>
      <c r="H3618" s="347">
        <f>IF(InpOverride!H3618="",F_Inputs!H3618,InpOverride!H3618)</f>
        <v>0</v>
      </c>
      <c r="I3618" s="347">
        <f>IF(InpOverride!I3618="",F_Inputs!I3618,InpOverride!I3618)</f>
        <v>0</v>
      </c>
      <c r="J3618" s="347">
        <f>IF(InpOverride!J3618="",F_Inputs!J3618,InpOverride!J3618)</f>
        <v>0</v>
      </c>
      <c r="K3618" s="347">
        <f>IF(InpOverride!K3618="",F_Inputs!K3618,InpOverride!K3618)</f>
        <v>0</v>
      </c>
      <c r="L3618" s="347">
        <f>IF(InpOverride!L3618="",F_Inputs!L3618,InpOverride!L3618)</f>
        <v>0</v>
      </c>
      <c r="M3618" s="347">
        <f>IF(InpOverride!M3618="",F_Inputs!M3618,InpOverride!M3618)</f>
        <v>0</v>
      </c>
    </row>
    <row r="3619" spans="1:13" x14ac:dyDescent="0.35">
      <c r="A3619" t="s">
        <v>164</v>
      </c>
      <c r="B3619" t="s">
        <v>610</v>
      </c>
      <c r="C3619" t="s">
        <v>611</v>
      </c>
      <c r="D3619" t="s">
        <v>170</v>
      </c>
      <c r="E3619" t="s">
        <v>292</v>
      </c>
      <c r="F3619" s="347">
        <f>IF(InpOverride!F3619="",F_Inputs!F3619,InpOverride!F3619)</f>
        <v>0</v>
      </c>
      <c r="G3619" s="347">
        <f>IF(InpOverride!G3619="",F_Inputs!G3619,InpOverride!G3619)</f>
        <v>0</v>
      </c>
      <c r="H3619" s="347">
        <f>IF(InpOverride!H3619="",F_Inputs!H3619,InpOverride!H3619)</f>
        <v>0</v>
      </c>
      <c r="I3619" s="347">
        <f>IF(InpOverride!I3619="",F_Inputs!I3619,InpOverride!I3619)</f>
        <v>0</v>
      </c>
      <c r="J3619" s="347">
        <f>IF(InpOverride!J3619="",F_Inputs!J3619,InpOverride!J3619)</f>
        <v>0</v>
      </c>
      <c r="K3619" s="347">
        <f>IF(InpOverride!K3619="",F_Inputs!K3619,InpOverride!K3619)</f>
        <v>0</v>
      </c>
      <c r="L3619" s="347">
        <f>IF(InpOverride!L3619="",F_Inputs!L3619,InpOverride!L3619)</f>
        <v>0</v>
      </c>
      <c r="M3619" s="347">
        <f>IF(InpOverride!M3619="",F_Inputs!M3619,InpOverride!M3619)</f>
        <v>0</v>
      </c>
    </row>
    <row r="3620" spans="1:13" x14ac:dyDescent="0.35">
      <c r="A3620" t="s">
        <v>164</v>
      </c>
      <c r="B3620" t="s">
        <v>612</v>
      </c>
      <c r="C3620" t="s">
        <v>613</v>
      </c>
      <c r="D3620" t="s">
        <v>170</v>
      </c>
      <c r="E3620" t="s">
        <v>292</v>
      </c>
      <c r="F3620" s="347">
        <f>IF(InpOverride!F3620="",F_Inputs!F3620,InpOverride!F3620)</f>
        <v>0</v>
      </c>
      <c r="G3620" s="347">
        <f>IF(InpOverride!G3620="",F_Inputs!G3620,InpOverride!G3620)</f>
        <v>0</v>
      </c>
      <c r="H3620" s="347">
        <f>IF(InpOverride!H3620="",F_Inputs!H3620,InpOverride!H3620)</f>
        <v>0</v>
      </c>
      <c r="I3620" s="347">
        <f>IF(InpOverride!I3620="",F_Inputs!I3620,InpOverride!I3620)</f>
        <v>0</v>
      </c>
      <c r="J3620" s="347">
        <f>IF(InpOverride!J3620="",F_Inputs!J3620,InpOverride!J3620)</f>
        <v>0</v>
      </c>
      <c r="K3620" s="347">
        <f>IF(InpOverride!K3620="",F_Inputs!K3620,InpOverride!K3620)</f>
        <v>0</v>
      </c>
      <c r="L3620" s="347">
        <f>IF(InpOverride!L3620="",F_Inputs!L3620,InpOverride!L3620)</f>
        <v>0</v>
      </c>
      <c r="M3620" s="347">
        <f>IF(InpOverride!M3620="",F_Inputs!M3620,InpOverride!M3620)</f>
        <v>0</v>
      </c>
    </row>
    <row r="3621" spans="1:13" x14ac:dyDescent="0.35">
      <c r="A3621" t="s">
        <v>164</v>
      </c>
      <c r="B3621" t="s">
        <v>614</v>
      </c>
      <c r="C3621" t="s">
        <v>615</v>
      </c>
      <c r="D3621" t="s">
        <v>170</v>
      </c>
      <c r="E3621" t="s">
        <v>292</v>
      </c>
      <c r="F3621" s="347">
        <f>IF(InpOverride!F3621="",F_Inputs!F3621,InpOverride!F3621)</f>
        <v>0</v>
      </c>
      <c r="G3621" s="347">
        <f>IF(InpOverride!G3621="",F_Inputs!G3621,InpOverride!G3621)</f>
        <v>0</v>
      </c>
      <c r="H3621" s="347">
        <f>IF(InpOverride!H3621="",F_Inputs!H3621,InpOverride!H3621)</f>
        <v>0</v>
      </c>
      <c r="I3621" s="347">
        <f>IF(InpOverride!I3621="",F_Inputs!I3621,InpOverride!I3621)</f>
        <v>0</v>
      </c>
      <c r="J3621" s="347">
        <f>IF(InpOverride!J3621="",F_Inputs!J3621,InpOverride!J3621)</f>
        <v>0</v>
      </c>
      <c r="K3621" s="347">
        <f>IF(InpOverride!K3621="",F_Inputs!K3621,InpOverride!K3621)</f>
        <v>0</v>
      </c>
      <c r="L3621" s="347">
        <f>IF(InpOverride!L3621="",F_Inputs!L3621,InpOverride!L3621)</f>
        <v>0</v>
      </c>
      <c r="M3621" s="347">
        <f>IF(InpOverride!M3621="",F_Inputs!M3621,InpOverride!M3621)</f>
        <v>0</v>
      </c>
    </row>
    <row r="3622" spans="1:13" x14ac:dyDescent="0.35">
      <c r="A3622" t="s">
        <v>164</v>
      </c>
      <c r="B3622" t="s">
        <v>616</v>
      </c>
      <c r="C3622" t="s">
        <v>617</v>
      </c>
      <c r="D3622" t="s">
        <v>424</v>
      </c>
      <c r="E3622" t="s">
        <v>292</v>
      </c>
      <c r="F3622" s="347">
        <f>IF(InpOverride!F3622="",F_Inputs!F3622,InpOverride!F3622)</f>
        <v>0</v>
      </c>
      <c r="G3622" s="347">
        <f>IF(InpOverride!G3622="",F_Inputs!G3622,InpOverride!G3622)</f>
        <v>0</v>
      </c>
      <c r="H3622" s="347">
        <f>IF(InpOverride!H3622="",F_Inputs!H3622,InpOverride!H3622)</f>
        <v>0</v>
      </c>
      <c r="I3622" s="347">
        <f>IF(InpOverride!I3622="",F_Inputs!I3622,InpOverride!I3622)</f>
        <v>0</v>
      </c>
      <c r="J3622" s="347">
        <f>IF(InpOverride!J3622="",F_Inputs!J3622,InpOverride!J3622)</f>
        <v>0</v>
      </c>
      <c r="K3622" s="347">
        <f>IF(InpOverride!K3622="",F_Inputs!K3622,InpOverride!K3622)</f>
        <v>0</v>
      </c>
      <c r="L3622" s="347">
        <f>IF(InpOverride!L3622="",F_Inputs!L3622,InpOverride!L3622)</f>
        <v>0</v>
      </c>
      <c r="M3622" s="347">
        <f>IF(InpOverride!M3622="",F_Inputs!M3622,InpOverride!M3622)</f>
        <v>0</v>
      </c>
    </row>
    <row r="3623" spans="1:13" x14ac:dyDescent="0.35">
      <c r="A3623" t="s">
        <v>164</v>
      </c>
      <c r="B3623" t="s">
        <v>618</v>
      </c>
      <c r="C3623" t="s">
        <v>619</v>
      </c>
      <c r="D3623" t="s">
        <v>424</v>
      </c>
      <c r="E3623" t="s">
        <v>292</v>
      </c>
      <c r="F3623" s="347">
        <f>IF(InpOverride!F3623="",F_Inputs!F3623,InpOverride!F3623)</f>
        <v>0</v>
      </c>
      <c r="G3623" s="347">
        <f>IF(InpOverride!G3623="",F_Inputs!G3623,InpOverride!G3623)</f>
        <v>0</v>
      </c>
      <c r="H3623" s="347">
        <f>IF(InpOverride!H3623="",F_Inputs!H3623,InpOverride!H3623)</f>
        <v>0</v>
      </c>
      <c r="I3623" s="347">
        <f>IF(InpOverride!I3623="",F_Inputs!I3623,InpOverride!I3623)</f>
        <v>0</v>
      </c>
      <c r="J3623" s="347">
        <f>IF(InpOverride!J3623="",F_Inputs!J3623,InpOverride!J3623)</f>
        <v>0</v>
      </c>
      <c r="K3623" s="347">
        <f>IF(InpOverride!K3623="",F_Inputs!K3623,InpOverride!K3623)</f>
        <v>0</v>
      </c>
      <c r="L3623" s="347">
        <f>IF(InpOverride!L3623="",F_Inputs!L3623,InpOverride!L3623)</f>
        <v>0</v>
      </c>
      <c r="M3623" s="347">
        <f>IF(InpOverride!M3623="",F_Inputs!M3623,InpOverride!M3623)</f>
        <v>0</v>
      </c>
    </row>
    <row r="3624" spans="1:13" x14ac:dyDescent="0.35">
      <c r="A3624" t="s">
        <v>164</v>
      </c>
      <c r="B3624" t="s">
        <v>620</v>
      </c>
      <c r="C3624" t="s">
        <v>621</v>
      </c>
      <c r="D3624" t="s">
        <v>176</v>
      </c>
      <c r="E3624" t="s">
        <v>292</v>
      </c>
      <c r="F3624" s="347">
        <f>IF(InpOverride!F3624="",F_Inputs!F3624,InpOverride!F3624)</f>
        <v>0</v>
      </c>
      <c r="G3624" s="347">
        <f>IF(InpOverride!G3624="",F_Inputs!G3624,InpOverride!G3624)</f>
        <v>0</v>
      </c>
      <c r="H3624" s="347">
        <f>IF(InpOverride!H3624="",F_Inputs!H3624,InpOverride!H3624)</f>
        <v>0</v>
      </c>
      <c r="I3624" s="347">
        <f>IF(InpOverride!I3624="",F_Inputs!I3624,InpOverride!I3624)</f>
        <v>0</v>
      </c>
      <c r="J3624" s="347">
        <f>IF(InpOverride!J3624="",F_Inputs!J3624,InpOverride!J3624)</f>
        <v>0</v>
      </c>
      <c r="K3624" s="347">
        <f>IF(InpOverride!K3624="",F_Inputs!K3624,InpOverride!K3624)</f>
        <v>0</v>
      </c>
      <c r="L3624" s="347">
        <f>IF(InpOverride!L3624="",F_Inputs!L3624,InpOverride!L3624)</f>
        <v>0</v>
      </c>
      <c r="M3624" s="347">
        <f>IF(InpOverride!M3624="",F_Inputs!M3624,InpOverride!M3624)</f>
        <v>0</v>
      </c>
    </row>
    <row r="3625" spans="1:13" x14ac:dyDescent="0.35">
      <c r="A3625" t="s">
        <v>164</v>
      </c>
      <c r="B3625" t="s">
        <v>622</v>
      </c>
      <c r="C3625" t="s">
        <v>623</v>
      </c>
      <c r="D3625" t="s">
        <v>424</v>
      </c>
      <c r="E3625" t="s">
        <v>292</v>
      </c>
      <c r="F3625" s="347">
        <f>IF(InpOverride!F3625="",F_Inputs!F3625,InpOverride!F3625)</f>
        <v>0</v>
      </c>
      <c r="G3625" s="347">
        <f>IF(InpOverride!G3625="",F_Inputs!G3625,InpOverride!G3625)</f>
        <v>0</v>
      </c>
      <c r="H3625" s="347">
        <f>IF(InpOverride!H3625="",F_Inputs!H3625,InpOverride!H3625)</f>
        <v>0</v>
      </c>
      <c r="I3625" s="347">
        <f>IF(InpOverride!I3625="",F_Inputs!I3625,InpOverride!I3625)</f>
        <v>0</v>
      </c>
      <c r="J3625" s="347">
        <f>IF(InpOverride!J3625="",F_Inputs!J3625,InpOverride!J3625)</f>
        <v>0</v>
      </c>
      <c r="K3625" s="347">
        <f>IF(InpOverride!K3625="",F_Inputs!K3625,InpOverride!K3625)</f>
        <v>0</v>
      </c>
      <c r="L3625" s="347">
        <f>IF(InpOverride!L3625="",F_Inputs!L3625,InpOverride!L3625)</f>
        <v>0</v>
      </c>
      <c r="M3625" s="347">
        <f>IF(InpOverride!M3625="",F_Inputs!M3625,InpOverride!M3625)</f>
        <v>0</v>
      </c>
    </row>
    <row r="3626" spans="1:13" x14ac:dyDescent="0.35">
      <c r="A3626" t="s">
        <v>164</v>
      </c>
      <c r="B3626" t="s">
        <v>624</v>
      </c>
      <c r="C3626" t="s">
        <v>625</v>
      </c>
      <c r="D3626" t="s">
        <v>424</v>
      </c>
      <c r="E3626" t="s">
        <v>292</v>
      </c>
      <c r="F3626" s="347">
        <f>IF(InpOverride!F3626="",F_Inputs!F3626,InpOverride!F3626)</f>
        <v>0</v>
      </c>
      <c r="G3626" s="347">
        <f>IF(InpOverride!G3626="",F_Inputs!G3626,InpOverride!G3626)</f>
        <v>0</v>
      </c>
      <c r="H3626" s="347">
        <f>IF(InpOverride!H3626="",F_Inputs!H3626,InpOverride!H3626)</f>
        <v>0</v>
      </c>
      <c r="I3626" s="347">
        <f>IF(InpOverride!I3626="",F_Inputs!I3626,InpOverride!I3626)</f>
        <v>0</v>
      </c>
      <c r="J3626" s="347">
        <f>IF(InpOverride!J3626="",F_Inputs!J3626,InpOverride!J3626)</f>
        <v>0</v>
      </c>
      <c r="K3626" s="347">
        <f>IF(InpOverride!K3626="",F_Inputs!K3626,InpOverride!K3626)</f>
        <v>0</v>
      </c>
      <c r="L3626" s="347">
        <f>IF(InpOverride!L3626="",F_Inputs!L3626,InpOverride!L3626)</f>
        <v>0</v>
      </c>
      <c r="M3626" s="347">
        <f>IF(InpOverride!M3626="",F_Inputs!M3626,InpOverride!M3626)</f>
        <v>0</v>
      </c>
    </row>
    <row r="3627" spans="1:13" x14ac:dyDescent="0.35">
      <c r="A3627" t="s">
        <v>164</v>
      </c>
      <c r="B3627" t="s">
        <v>626</v>
      </c>
      <c r="C3627" t="s">
        <v>627</v>
      </c>
      <c r="D3627" t="s">
        <v>424</v>
      </c>
      <c r="E3627" t="s">
        <v>292</v>
      </c>
      <c r="F3627" s="347">
        <f>IF(InpOverride!F3627="",F_Inputs!F3627,InpOverride!F3627)</f>
        <v>0</v>
      </c>
      <c r="G3627" s="347">
        <f>IF(InpOverride!G3627="",F_Inputs!G3627,InpOverride!G3627)</f>
        <v>0</v>
      </c>
      <c r="H3627" s="347">
        <f>IF(InpOverride!H3627="",F_Inputs!H3627,InpOverride!H3627)</f>
        <v>0</v>
      </c>
      <c r="I3627" s="347">
        <f>IF(InpOverride!I3627="",F_Inputs!I3627,InpOverride!I3627)</f>
        <v>0</v>
      </c>
      <c r="J3627" s="347">
        <f>IF(InpOverride!J3627="",F_Inputs!J3627,InpOverride!J3627)</f>
        <v>0</v>
      </c>
      <c r="K3627" s="347">
        <f>IF(InpOverride!K3627="",F_Inputs!K3627,InpOverride!K3627)</f>
        <v>0</v>
      </c>
      <c r="L3627" s="347">
        <f>IF(InpOverride!L3627="",F_Inputs!L3627,InpOverride!L3627)</f>
        <v>0</v>
      </c>
      <c r="M3627" s="347">
        <f>IF(InpOverride!M3627="",F_Inputs!M3627,InpOverride!M3627)</f>
        <v>0</v>
      </c>
    </row>
    <row r="3628" spans="1:13" x14ac:dyDescent="0.35">
      <c r="A3628" t="s">
        <v>164</v>
      </c>
      <c r="B3628" t="s">
        <v>628</v>
      </c>
      <c r="C3628" t="s">
        <v>629</v>
      </c>
      <c r="D3628" t="s">
        <v>424</v>
      </c>
      <c r="E3628" t="s">
        <v>292</v>
      </c>
      <c r="F3628" s="347">
        <f>IF(InpOverride!F3628="",F_Inputs!F3628,InpOverride!F3628)</f>
        <v>0</v>
      </c>
      <c r="G3628" s="347">
        <f>IF(InpOverride!G3628="",F_Inputs!G3628,InpOverride!G3628)</f>
        <v>0</v>
      </c>
      <c r="H3628" s="347">
        <f>IF(InpOverride!H3628="",F_Inputs!H3628,InpOverride!H3628)</f>
        <v>0</v>
      </c>
      <c r="I3628" s="347">
        <f>IF(InpOverride!I3628="",F_Inputs!I3628,InpOverride!I3628)</f>
        <v>0</v>
      </c>
      <c r="J3628" s="347">
        <f>IF(InpOverride!J3628="",F_Inputs!J3628,InpOverride!J3628)</f>
        <v>0</v>
      </c>
      <c r="K3628" s="347">
        <f>IF(InpOverride!K3628="",F_Inputs!K3628,InpOverride!K3628)</f>
        <v>0</v>
      </c>
      <c r="L3628" s="347">
        <f>IF(InpOverride!L3628="",F_Inputs!L3628,InpOverride!L3628)</f>
        <v>0</v>
      </c>
      <c r="M3628" s="347">
        <f>IF(InpOverride!M3628="",F_Inputs!M3628,InpOverride!M3628)</f>
        <v>0</v>
      </c>
    </row>
    <row r="3629" spans="1:13" x14ac:dyDescent="0.35">
      <c r="A3629" t="s">
        <v>164</v>
      </c>
      <c r="B3629" t="s">
        <v>630</v>
      </c>
      <c r="C3629" t="s">
        <v>631</v>
      </c>
      <c r="D3629" t="s">
        <v>188</v>
      </c>
      <c r="E3629" t="s">
        <v>292</v>
      </c>
      <c r="F3629" s="347">
        <f>IF(InpOverride!F3629="",F_Inputs!F3629,InpOverride!F3629)</f>
        <v>0</v>
      </c>
      <c r="G3629" s="347">
        <f>IF(InpOverride!G3629="",F_Inputs!G3629,InpOverride!G3629)</f>
        <v>0</v>
      </c>
      <c r="H3629" s="347">
        <f>IF(InpOverride!H3629="",F_Inputs!H3629,InpOverride!H3629)</f>
        <v>0</v>
      </c>
      <c r="I3629" s="347">
        <f>IF(InpOverride!I3629="",F_Inputs!I3629,InpOverride!I3629)</f>
        <v>0</v>
      </c>
      <c r="J3629" s="347">
        <f>IF(InpOverride!J3629="",F_Inputs!J3629,InpOverride!J3629)</f>
        <v>0</v>
      </c>
      <c r="K3629" s="347">
        <f>IF(InpOverride!K3629="",F_Inputs!K3629,InpOverride!K3629)</f>
        <v>0</v>
      </c>
      <c r="L3629" s="347">
        <f>IF(InpOverride!L3629="",F_Inputs!L3629,InpOverride!L3629)</f>
        <v>0</v>
      </c>
      <c r="M3629" s="347">
        <f>IF(InpOverride!M3629="",F_Inputs!M3629,InpOverride!M3629)</f>
        <v>0</v>
      </c>
    </row>
    <row r="3630" spans="1:13" x14ac:dyDescent="0.35">
      <c r="A3630" t="s">
        <v>164</v>
      </c>
      <c r="B3630" t="s">
        <v>632</v>
      </c>
      <c r="C3630" t="s">
        <v>633</v>
      </c>
      <c r="D3630" t="s">
        <v>188</v>
      </c>
      <c r="E3630" t="s">
        <v>292</v>
      </c>
      <c r="F3630" s="347">
        <f>IF(InpOverride!F3630="",F_Inputs!F3630,InpOverride!F3630)</f>
        <v>0</v>
      </c>
      <c r="G3630" s="347">
        <f>IF(InpOverride!G3630="",F_Inputs!G3630,InpOverride!G3630)</f>
        <v>0</v>
      </c>
      <c r="H3630" s="347">
        <f>IF(InpOverride!H3630="",F_Inputs!H3630,InpOverride!H3630)</f>
        <v>0</v>
      </c>
      <c r="I3630" s="347">
        <f>IF(InpOverride!I3630="",F_Inputs!I3630,InpOverride!I3630)</f>
        <v>0</v>
      </c>
      <c r="J3630" s="347">
        <f>IF(InpOverride!J3630="",F_Inputs!J3630,InpOverride!J3630)</f>
        <v>0</v>
      </c>
      <c r="K3630" s="347">
        <f>IF(InpOverride!K3630="",F_Inputs!K3630,InpOverride!K3630)</f>
        <v>0</v>
      </c>
      <c r="L3630" s="347">
        <f>IF(InpOverride!L3630="",F_Inputs!L3630,InpOverride!L3630)</f>
        <v>0</v>
      </c>
      <c r="M3630" s="347">
        <f>IF(InpOverride!M3630="",F_Inputs!M3630,InpOverride!M3630)</f>
        <v>0</v>
      </c>
    </row>
    <row r="3631" spans="1:13" x14ac:dyDescent="0.35">
      <c r="A3631" t="s">
        <v>164</v>
      </c>
      <c r="B3631" t="s">
        <v>634</v>
      </c>
      <c r="C3631" t="s">
        <v>635</v>
      </c>
      <c r="D3631" t="s">
        <v>636</v>
      </c>
      <c r="E3631" t="s">
        <v>292</v>
      </c>
      <c r="F3631" s="347">
        <f>IF(InpOverride!F3631="",F_Inputs!F3631,InpOverride!F3631)</f>
        <v>0</v>
      </c>
      <c r="G3631" s="347">
        <f>IF(InpOverride!G3631="",F_Inputs!G3631,InpOverride!G3631)</f>
        <v>0</v>
      </c>
      <c r="H3631" s="347">
        <f>IF(InpOverride!H3631="",F_Inputs!H3631,InpOverride!H3631)</f>
        <v>0</v>
      </c>
      <c r="I3631" s="347">
        <f>IF(InpOverride!I3631="",F_Inputs!I3631,InpOverride!I3631)</f>
        <v>0</v>
      </c>
      <c r="J3631" s="347">
        <f>IF(InpOverride!J3631="",F_Inputs!J3631,InpOverride!J3631)</f>
        <v>0</v>
      </c>
      <c r="K3631" s="347">
        <f>IF(InpOverride!K3631="",F_Inputs!K3631,InpOverride!K3631)</f>
        <v>0</v>
      </c>
      <c r="L3631" s="347">
        <f>IF(InpOverride!L3631="",F_Inputs!L3631,InpOverride!L3631)</f>
        <v>0</v>
      </c>
      <c r="M3631" s="347">
        <f>IF(InpOverride!M3631="",F_Inputs!M3631,InpOverride!M3631)</f>
        <v>0</v>
      </c>
    </row>
    <row r="3632" spans="1:13" x14ac:dyDescent="0.35">
      <c r="A3632" t="s">
        <v>164</v>
      </c>
      <c r="B3632" t="s">
        <v>637</v>
      </c>
      <c r="C3632" t="s">
        <v>638</v>
      </c>
      <c r="D3632" t="s">
        <v>636</v>
      </c>
      <c r="E3632" t="s">
        <v>292</v>
      </c>
      <c r="F3632" s="347">
        <f>IF(InpOverride!F3632="",F_Inputs!F3632,InpOverride!F3632)</f>
        <v>0</v>
      </c>
      <c r="G3632" s="347">
        <f>IF(InpOverride!G3632="",F_Inputs!G3632,InpOverride!G3632)</f>
        <v>0</v>
      </c>
      <c r="H3632" s="347">
        <f>IF(InpOverride!H3632="",F_Inputs!H3632,InpOverride!H3632)</f>
        <v>0</v>
      </c>
      <c r="I3632" s="347">
        <f>IF(InpOverride!I3632="",F_Inputs!I3632,InpOverride!I3632)</f>
        <v>0</v>
      </c>
      <c r="J3632" s="347">
        <f>IF(InpOverride!J3632="",F_Inputs!J3632,InpOverride!J3632)</f>
        <v>0</v>
      </c>
      <c r="K3632" s="347">
        <f>IF(InpOverride!K3632="",F_Inputs!K3632,InpOverride!K3632)</f>
        <v>0</v>
      </c>
      <c r="L3632" s="347">
        <f>IF(InpOverride!L3632="",F_Inputs!L3632,InpOverride!L3632)</f>
        <v>0</v>
      </c>
      <c r="M3632" s="347">
        <f>IF(InpOverride!M3632="",F_Inputs!M3632,InpOverride!M3632)</f>
        <v>0</v>
      </c>
    </row>
    <row r="3633" spans="1:13" x14ac:dyDescent="0.35">
      <c r="A3633" t="s">
        <v>164</v>
      </c>
      <c r="B3633" t="s">
        <v>639</v>
      </c>
      <c r="C3633" t="s">
        <v>640</v>
      </c>
      <c r="D3633" t="s">
        <v>176</v>
      </c>
      <c r="E3633" t="s">
        <v>292</v>
      </c>
      <c r="F3633" s="347">
        <f>IF(InpOverride!F3633="",F_Inputs!F3633,InpOverride!F3633)</f>
        <v>0</v>
      </c>
      <c r="G3633" s="347">
        <f>IF(InpOverride!G3633="",F_Inputs!G3633,InpOverride!G3633)</f>
        <v>0</v>
      </c>
      <c r="H3633" s="347">
        <f>IF(InpOverride!H3633="",F_Inputs!H3633,InpOverride!H3633)</f>
        <v>0</v>
      </c>
      <c r="I3633" s="347">
        <f>IF(InpOverride!I3633="",F_Inputs!I3633,InpOverride!I3633)</f>
        <v>0</v>
      </c>
      <c r="J3633" s="347">
        <f>IF(InpOverride!J3633="",F_Inputs!J3633,InpOverride!J3633)</f>
        <v>0</v>
      </c>
      <c r="K3633" s="347">
        <f>IF(InpOverride!K3633="",F_Inputs!K3633,InpOverride!K3633)</f>
        <v>0</v>
      </c>
      <c r="L3633" s="347">
        <f>IF(InpOverride!L3633="",F_Inputs!L3633,InpOverride!L3633)</f>
        <v>0</v>
      </c>
      <c r="M3633" s="347">
        <f>IF(InpOverride!M3633="",F_Inputs!M3633,InpOverride!M3633)</f>
        <v>0</v>
      </c>
    </row>
    <row r="3634" spans="1:13" x14ac:dyDescent="0.35">
      <c r="A3634" t="s">
        <v>164</v>
      </c>
      <c r="B3634" t="s">
        <v>641</v>
      </c>
      <c r="C3634" t="s">
        <v>642</v>
      </c>
      <c r="D3634" t="s">
        <v>636</v>
      </c>
      <c r="E3634" t="s">
        <v>292</v>
      </c>
      <c r="F3634" s="347">
        <f>IF(InpOverride!F3634="",F_Inputs!F3634,InpOverride!F3634)</f>
        <v>0</v>
      </c>
      <c r="G3634" s="347">
        <f>IF(InpOverride!G3634="",F_Inputs!G3634,InpOverride!G3634)</f>
        <v>0</v>
      </c>
      <c r="H3634" s="347">
        <f>IF(InpOverride!H3634="",F_Inputs!H3634,InpOverride!H3634)</f>
        <v>0</v>
      </c>
      <c r="I3634" s="347">
        <f>IF(InpOverride!I3634="",F_Inputs!I3634,InpOverride!I3634)</f>
        <v>0</v>
      </c>
      <c r="J3634" s="347">
        <f>IF(InpOverride!J3634="",F_Inputs!J3634,InpOverride!J3634)</f>
        <v>0</v>
      </c>
      <c r="K3634" s="347">
        <f>IF(InpOverride!K3634="",F_Inputs!K3634,InpOverride!K3634)</f>
        <v>0</v>
      </c>
      <c r="L3634" s="347">
        <f>IF(InpOverride!L3634="",F_Inputs!L3634,InpOverride!L3634)</f>
        <v>0</v>
      </c>
      <c r="M3634" s="347">
        <f>IF(InpOverride!M3634="",F_Inputs!M3634,InpOverride!M3634)</f>
        <v>0</v>
      </c>
    </row>
    <row r="3635" spans="1:13" x14ac:dyDescent="0.35">
      <c r="A3635" t="s">
        <v>164</v>
      </c>
      <c r="B3635" t="s">
        <v>643</v>
      </c>
      <c r="C3635" t="s">
        <v>644</v>
      </c>
      <c r="D3635" t="s">
        <v>176</v>
      </c>
      <c r="E3635" t="s">
        <v>292</v>
      </c>
      <c r="F3635" s="347">
        <f>IF(InpOverride!F3635="",F_Inputs!F3635,InpOverride!F3635)</f>
        <v>0</v>
      </c>
      <c r="G3635" s="347">
        <f>IF(InpOverride!G3635="",F_Inputs!G3635,InpOverride!G3635)</f>
        <v>0</v>
      </c>
      <c r="H3635" s="347">
        <f>IF(InpOverride!H3635="",F_Inputs!H3635,InpOverride!H3635)</f>
        <v>0</v>
      </c>
      <c r="I3635" s="347">
        <f>IF(InpOverride!I3635="",F_Inputs!I3635,InpOverride!I3635)</f>
        <v>0</v>
      </c>
      <c r="J3635" s="347">
        <f>IF(InpOverride!J3635="",F_Inputs!J3635,InpOverride!J3635)</f>
        <v>0</v>
      </c>
      <c r="K3635" s="347">
        <f>IF(InpOverride!K3635="",F_Inputs!K3635,InpOverride!K3635)</f>
        <v>0</v>
      </c>
      <c r="L3635" s="347">
        <f>IF(InpOverride!L3635="",F_Inputs!L3635,InpOverride!L3635)</f>
        <v>0</v>
      </c>
      <c r="M3635" s="347">
        <f>IF(InpOverride!M3635="",F_Inputs!M3635,InpOverride!M3635)</f>
        <v>0</v>
      </c>
    </row>
    <row r="3636" spans="1:13" x14ac:dyDescent="0.35">
      <c r="A3636" t="s">
        <v>164</v>
      </c>
      <c r="B3636" t="s">
        <v>645</v>
      </c>
      <c r="C3636" t="s">
        <v>646</v>
      </c>
      <c r="D3636" t="s">
        <v>636</v>
      </c>
      <c r="E3636" t="s">
        <v>292</v>
      </c>
      <c r="F3636" s="347">
        <f>IF(InpOverride!F3636="",F_Inputs!F3636,InpOverride!F3636)</f>
        <v>0</v>
      </c>
      <c r="G3636" s="347">
        <f>IF(InpOverride!G3636="",F_Inputs!G3636,InpOverride!G3636)</f>
        <v>0</v>
      </c>
      <c r="H3636" s="347">
        <f>IF(InpOverride!H3636="",F_Inputs!H3636,InpOverride!H3636)</f>
        <v>0</v>
      </c>
      <c r="I3636" s="347">
        <f>IF(InpOverride!I3636="",F_Inputs!I3636,InpOverride!I3636)</f>
        <v>0</v>
      </c>
      <c r="J3636" s="347">
        <f>IF(InpOverride!J3636="",F_Inputs!J3636,InpOverride!J3636)</f>
        <v>0</v>
      </c>
      <c r="K3636" s="347">
        <f>IF(InpOverride!K3636="",F_Inputs!K3636,InpOverride!K3636)</f>
        <v>0</v>
      </c>
      <c r="L3636" s="347">
        <f>IF(InpOverride!L3636="",F_Inputs!L3636,InpOverride!L3636)</f>
        <v>0</v>
      </c>
      <c r="M3636" s="347">
        <f>IF(InpOverride!M3636="",F_Inputs!M3636,InpOverride!M3636)</f>
        <v>0</v>
      </c>
    </row>
    <row r="3637" spans="1:13" x14ac:dyDescent="0.35">
      <c r="A3637" t="s">
        <v>164</v>
      </c>
      <c r="B3637" t="s">
        <v>647</v>
      </c>
      <c r="C3637" t="s">
        <v>648</v>
      </c>
      <c r="D3637" t="s">
        <v>176</v>
      </c>
      <c r="E3637" t="s">
        <v>292</v>
      </c>
      <c r="F3637" s="347">
        <f>IF(InpOverride!F3637="",F_Inputs!F3637,InpOverride!F3637)</f>
        <v>0</v>
      </c>
      <c r="G3637" s="347">
        <f>IF(InpOverride!G3637="",F_Inputs!G3637,InpOverride!G3637)</f>
        <v>0</v>
      </c>
      <c r="H3637" s="347">
        <f>IF(InpOverride!H3637="",F_Inputs!H3637,InpOverride!H3637)</f>
        <v>0</v>
      </c>
      <c r="I3637" s="347">
        <f>IF(InpOverride!I3637="",F_Inputs!I3637,InpOverride!I3637)</f>
        <v>0</v>
      </c>
      <c r="J3637" s="347">
        <f>IF(InpOverride!J3637="",F_Inputs!J3637,InpOverride!J3637)</f>
        <v>0</v>
      </c>
      <c r="K3637" s="347">
        <f>IF(InpOverride!K3637="",F_Inputs!K3637,InpOverride!K3637)</f>
        <v>0</v>
      </c>
      <c r="L3637" s="347">
        <f>IF(InpOverride!L3637="",F_Inputs!L3637,InpOverride!L3637)</f>
        <v>0</v>
      </c>
      <c r="M3637" s="347">
        <f>IF(InpOverride!M3637="",F_Inputs!M3637,InpOverride!M3637)</f>
        <v>0</v>
      </c>
    </row>
    <row r="3638" spans="1:13" x14ac:dyDescent="0.35">
      <c r="A3638" t="s">
        <v>164</v>
      </c>
      <c r="B3638" t="s">
        <v>649</v>
      </c>
      <c r="C3638" t="s">
        <v>650</v>
      </c>
      <c r="D3638" t="s">
        <v>176</v>
      </c>
      <c r="E3638" t="s">
        <v>292</v>
      </c>
      <c r="F3638" s="347">
        <f>IF(InpOverride!F3638="",F_Inputs!F3638,InpOverride!F3638)</f>
        <v>0</v>
      </c>
      <c r="G3638" s="347">
        <f>IF(InpOverride!G3638="",F_Inputs!G3638,InpOverride!G3638)</f>
        <v>0</v>
      </c>
      <c r="H3638" s="347">
        <f>IF(InpOverride!H3638="",F_Inputs!H3638,InpOverride!H3638)</f>
        <v>0</v>
      </c>
      <c r="I3638" s="347">
        <f>IF(InpOverride!I3638="",F_Inputs!I3638,InpOverride!I3638)</f>
        <v>0</v>
      </c>
      <c r="J3638" s="347">
        <f>IF(InpOverride!J3638="",F_Inputs!J3638,InpOverride!J3638)</f>
        <v>0</v>
      </c>
      <c r="K3638" s="347">
        <f>IF(InpOverride!K3638="",F_Inputs!K3638,InpOverride!K3638)</f>
        <v>0</v>
      </c>
      <c r="L3638" s="347">
        <f>IF(InpOverride!L3638="",F_Inputs!L3638,InpOverride!L3638)</f>
        <v>0</v>
      </c>
      <c r="M3638" s="347">
        <f>IF(InpOverride!M3638="",F_Inputs!M3638,InpOverride!M3638)</f>
        <v>0</v>
      </c>
    </row>
    <row r="3639" spans="1:13" x14ac:dyDescent="0.35">
      <c r="A3639" t="s">
        <v>164</v>
      </c>
      <c r="B3639" t="s">
        <v>651</v>
      </c>
      <c r="C3639" t="s">
        <v>652</v>
      </c>
      <c r="D3639" t="s">
        <v>176</v>
      </c>
      <c r="E3639" t="s">
        <v>292</v>
      </c>
      <c r="F3639" s="347">
        <f>IF(InpOverride!F3639="",F_Inputs!F3639,InpOverride!F3639)</f>
        <v>0</v>
      </c>
      <c r="G3639" s="347">
        <f>IF(InpOverride!G3639="",F_Inputs!G3639,InpOverride!G3639)</f>
        <v>0</v>
      </c>
      <c r="H3639" s="347">
        <f>IF(InpOverride!H3639="",F_Inputs!H3639,InpOverride!H3639)</f>
        <v>0</v>
      </c>
      <c r="I3639" s="347">
        <f>IF(InpOverride!I3639="",F_Inputs!I3639,InpOverride!I3639)</f>
        <v>0</v>
      </c>
      <c r="J3639" s="347">
        <f>IF(InpOverride!J3639="",F_Inputs!J3639,InpOverride!J3639)</f>
        <v>0</v>
      </c>
      <c r="K3639" s="347">
        <f>IF(InpOverride!K3639="",F_Inputs!K3639,InpOverride!K3639)</f>
        <v>0</v>
      </c>
      <c r="L3639" s="347">
        <f>IF(InpOverride!L3639="",F_Inputs!L3639,InpOverride!L3639)</f>
        <v>0</v>
      </c>
      <c r="M3639" s="347">
        <f>IF(InpOverride!M3639="",F_Inputs!M3639,InpOverride!M3639)</f>
        <v>0</v>
      </c>
    </row>
    <row r="3640" spans="1:13" x14ac:dyDescent="0.35">
      <c r="A3640" t="s">
        <v>164</v>
      </c>
      <c r="B3640" t="s">
        <v>653</v>
      </c>
      <c r="C3640" t="s">
        <v>654</v>
      </c>
      <c r="D3640" t="s">
        <v>176</v>
      </c>
      <c r="E3640" t="s">
        <v>292</v>
      </c>
      <c r="F3640" s="347">
        <f>IF(InpOverride!F3640="",F_Inputs!F3640,InpOverride!F3640)</f>
        <v>0</v>
      </c>
      <c r="G3640" s="347">
        <f>IF(InpOverride!G3640="",F_Inputs!G3640,InpOverride!G3640)</f>
        <v>0</v>
      </c>
      <c r="H3640" s="347">
        <f>IF(InpOverride!H3640="",F_Inputs!H3640,InpOverride!H3640)</f>
        <v>0</v>
      </c>
      <c r="I3640" s="347">
        <f>IF(InpOverride!I3640="",F_Inputs!I3640,InpOverride!I3640)</f>
        <v>0</v>
      </c>
      <c r="J3640" s="347">
        <f>IF(InpOverride!J3640="",F_Inputs!J3640,InpOverride!J3640)</f>
        <v>0</v>
      </c>
      <c r="K3640" s="347">
        <f>IF(InpOverride!K3640="",F_Inputs!K3640,InpOverride!K3640)</f>
        <v>0</v>
      </c>
      <c r="L3640" s="347">
        <f>IF(InpOverride!L3640="",F_Inputs!L3640,InpOverride!L3640)</f>
        <v>0</v>
      </c>
      <c r="M3640" s="347">
        <f>IF(InpOverride!M3640="",F_Inputs!M3640,InpOverride!M3640)</f>
        <v>0</v>
      </c>
    </row>
    <row r="3641" spans="1:13" x14ac:dyDescent="0.35">
      <c r="A3641" t="s">
        <v>164</v>
      </c>
      <c r="B3641" t="s">
        <v>655</v>
      </c>
      <c r="C3641" t="s">
        <v>656</v>
      </c>
      <c r="D3641" t="s">
        <v>189</v>
      </c>
      <c r="E3641" t="s">
        <v>292</v>
      </c>
      <c r="F3641" s="347">
        <f>IF(InpOverride!F3641="",F_Inputs!F3641,InpOverride!F3641)</f>
        <v>0</v>
      </c>
      <c r="G3641" s="347">
        <f>IF(InpOverride!G3641="",F_Inputs!G3641,InpOverride!G3641)</f>
        <v>0</v>
      </c>
      <c r="H3641" s="347">
        <f>IF(InpOverride!H3641="",F_Inputs!H3641,InpOverride!H3641)</f>
        <v>0</v>
      </c>
      <c r="I3641" s="347">
        <f>IF(InpOverride!I3641="",F_Inputs!I3641,InpOverride!I3641)</f>
        <v>0</v>
      </c>
      <c r="J3641" s="347">
        <f>IF(InpOverride!J3641="",F_Inputs!J3641,InpOverride!J3641)</f>
        <v>0</v>
      </c>
      <c r="K3641" s="347">
        <f>IF(InpOverride!K3641="",F_Inputs!K3641,InpOverride!K3641)</f>
        <v>0</v>
      </c>
      <c r="L3641" s="347">
        <f>IF(InpOverride!L3641="",F_Inputs!L3641,InpOverride!L3641)</f>
        <v>0</v>
      </c>
      <c r="M3641" s="347">
        <f>IF(InpOverride!M3641="",F_Inputs!M3641,InpOverride!M3641)</f>
        <v>0</v>
      </c>
    </row>
    <row r="3642" spans="1:13" x14ac:dyDescent="0.35">
      <c r="A3642" t="s">
        <v>164</v>
      </c>
      <c r="B3642" t="s">
        <v>657</v>
      </c>
      <c r="C3642" t="s">
        <v>658</v>
      </c>
      <c r="D3642" t="s">
        <v>170</v>
      </c>
      <c r="E3642" t="s">
        <v>292</v>
      </c>
      <c r="F3642" s="347">
        <f>IF(InpOverride!F3642="",F_Inputs!F3642,InpOverride!F3642)</f>
        <v>0</v>
      </c>
      <c r="G3642" s="347">
        <f>IF(InpOverride!G3642="",F_Inputs!G3642,InpOverride!G3642)</f>
        <v>0</v>
      </c>
      <c r="H3642" s="347">
        <f>IF(InpOverride!H3642="",F_Inputs!H3642,InpOverride!H3642)</f>
        <v>0</v>
      </c>
      <c r="I3642" s="347">
        <f>IF(InpOverride!I3642="",F_Inputs!I3642,InpOverride!I3642)</f>
        <v>0</v>
      </c>
      <c r="J3642" s="347">
        <f>IF(InpOverride!J3642="",F_Inputs!J3642,InpOverride!J3642)</f>
        <v>0</v>
      </c>
      <c r="K3642" s="347">
        <f>IF(InpOverride!K3642="",F_Inputs!K3642,InpOverride!K3642)</f>
        <v>0</v>
      </c>
      <c r="L3642" s="347">
        <f>IF(InpOverride!L3642="",F_Inputs!L3642,InpOverride!L3642)</f>
        <v>0</v>
      </c>
      <c r="M3642" s="347">
        <f>IF(InpOverride!M3642="",F_Inputs!M3642,InpOverride!M3642)</f>
        <v>0</v>
      </c>
    </row>
    <row r="3643" spans="1:13" x14ac:dyDescent="0.35">
      <c r="A3643" t="s">
        <v>164</v>
      </c>
      <c r="B3643" t="s">
        <v>659</v>
      </c>
      <c r="C3643" t="s">
        <v>660</v>
      </c>
      <c r="D3643" t="s">
        <v>170</v>
      </c>
      <c r="E3643" t="s">
        <v>292</v>
      </c>
      <c r="F3643" s="347">
        <f>IF(InpOverride!F3643="",F_Inputs!F3643,InpOverride!F3643)</f>
        <v>0</v>
      </c>
      <c r="G3643" s="347">
        <f>IF(InpOverride!G3643="",F_Inputs!G3643,InpOverride!G3643)</f>
        <v>0</v>
      </c>
      <c r="H3643" s="347">
        <f>IF(InpOverride!H3643="",F_Inputs!H3643,InpOverride!H3643)</f>
        <v>0</v>
      </c>
      <c r="I3643" s="347">
        <f>IF(InpOverride!I3643="",F_Inputs!I3643,InpOverride!I3643)</f>
        <v>0</v>
      </c>
      <c r="J3643" s="347">
        <f>IF(InpOverride!J3643="",F_Inputs!J3643,InpOverride!J3643)</f>
        <v>0</v>
      </c>
      <c r="K3643" s="347">
        <f>IF(InpOverride!K3643="",F_Inputs!K3643,InpOverride!K3643)</f>
        <v>0</v>
      </c>
      <c r="L3643" s="347">
        <f>IF(InpOverride!L3643="",F_Inputs!L3643,InpOverride!L3643)</f>
        <v>0</v>
      </c>
      <c r="M3643" s="347">
        <f>IF(InpOverride!M3643="",F_Inputs!M3643,InpOverride!M3643)</f>
        <v>0</v>
      </c>
    </row>
    <row r="3644" spans="1:13" x14ac:dyDescent="0.35">
      <c r="A3644" t="s">
        <v>151</v>
      </c>
      <c r="B3644" t="s">
        <v>290</v>
      </c>
      <c r="C3644" t="s">
        <v>291</v>
      </c>
      <c r="D3644" t="s">
        <v>170</v>
      </c>
      <c r="E3644" t="s">
        <v>292</v>
      </c>
      <c r="F3644" s="347">
        <f>IF(InpOverride!F3644="",F_Inputs!F3644,InpOverride!F3644)</f>
        <v>0</v>
      </c>
      <c r="G3644" s="347">
        <f>IF(InpOverride!G3644="",F_Inputs!G3644,InpOverride!G3644)</f>
        <v>0</v>
      </c>
      <c r="H3644" s="347">
        <f>IF(InpOverride!H3644="",F_Inputs!H3644,InpOverride!H3644)</f>
        <v>0</v>
      </c>
      <c r="I3644" s="347">
        <f>IF(InpOverride!I3644="",F_Inputs!I3644,InpOverride!I3644)</f>
        <v>8.4930752019786002</v>
      </c>
      <c r="J3644" s="347">
        <f>IF(InpOverride!J3644="",F_Inputs!J3644,InpOverride!J3644)</f>
        <v>0</v>
      </c>
      <c r="K3644" s="347">
        <f>IF(InpOverride!K3644="",F_Inputs!K3644,InpOverride!K3644)</f>
        <v>0</v>
      </c>
      <c r="L3644" s="347">
        <f>IF(InpOverride!L3644="",F_Inputs!L3644,InpOverride!L3644)</f>
        <v>0</v>
      </c>
      <c r="M3644" s="347">
        <f>IF(InpOverride!M3644="",F_Inputs!M3644,InpOverride!M3644)</f>
        <v>0</v>
      </c>
    </row>
    <row r="3645" spans="1:13" x14ac:dyDescent="0.35">
      <c r="A3645" t="s">
        <v>151</v>
      </c>
      <c r="B3645" t="s">
        <v>293</v>
      </c>
      <c r="C3645" t="s">
        <v>294</v>
      </c>
      <c r="D3645" t="s">
        <v>172</v>
      </c>
      <c r="E3645" t="s">
        <v>292</v>
      </c>
      <c r="F3645" s="347">
        <f>IF(InpOverride!F3645="",F_Inputs!F3645,InpOverride!F3645)</f>
        <v>0</v>
      </c>
      <c r="G3645" s="347">
        <f>IF(InpOverride!G3645="",F_Inputs!G3645,InpOverride!G3645)</f>
        <v>0</v>
      </c>
      <c r="H3645" s="347">
        <f>IF(InpOverride!H3645="",F_Inputs!H3645,InpOverride!H3645)</f>
        <v>0</v>
      </c>
      <c r="I3645" s="347">
        <f>IF(InpOverride!I3645="",F_Inputs!I3645,InpOverride!I3645)</f>
        <v>270.47899999999998</v>
      </c>
      <c r="J3645" s="347">
        <f>IF(InpOverride!J3645="",F_Inputs!J3645,InpOverride!J3645)</f>
        <v>0</v>
      </c>
      <c r="K3645" s="347">
        <f>IF(InpOverride!K3645="",F_Inputs!K3645,InpOverride!K3645)</f>
        <v>0</v>
      </c>
      <c r="L3645" s="347">
        <f>IF(InpOverride!L3645="",F_Inputs!L3645,InpOverride!L3645)</f>
        <v>0</v>
      </c>
      <c r="M3645" s="347">
        <f>IF(InpOverride!M3645="",F_Inputs!M3645,InpOverride!M3645)</f>
        <v>0</v>
      </c>
    </row>
    <row r="3646" spans="1:13" x14ac:dyDescent="0.35">
      <c r="A3646" t="s">
        <v>151</v>
      </c>
      <c r="B3646" t="s">
        <v>295</v>
      </c>
      <c r="C3646" t="s">
        <v>296</v>
      </c>
      <c r="D3646" t="s">
        <v>188</v>
      </c>
      <c r="E3646" t="s">
        <v>292</v>
      </c>
      <c r="F3646" s="347">
        <f>IF(InpOverride!F3646="",F_Inputs!F3646,InpOverride!F3646)</f>
        <v>0</v>
      </c>
      <c r="G3646" s="347">
        <f>IF(InpOverride!G3646="",F_Inputs!G3646,InpOverride!G3646)</f>
        <v>0</v>
      </c>
      <c r="H3646" s="347">
        <f>IF(InpOverride!H3646="",F_Inputs!H3646,InpOverride!H3646)</f>
        <v>0.48</v>
      </c>
      <c r="I3646" s="347">
        <f>IF(InpOverride!I3646="",F_Inputs!I3646,InpOverride!I3646)</f>
        <v>2.16</v>
      </c>
      <c r="J3646" s="347">
        <f>IF(InpOverride!J3646="",F_Inputs!J3646,InpOverride!J3646)</f>
        <v>0</v>
      </c>
      <c r="K3646" s="347">
        <f>IF(InpOverride!K3646="",F_Inputs!K3646,InpOverride!K3646)</f>
        <v>0</v>
      </c>
      <c r="L3646" s="347">
        <f>IF(InpOverride!L3646="",F_Inputs!L3646,InpOverride!L3646)</f>
        <v>0</v>
      </c>
      <c r="M3646" s="347">
        <f>IF(InpOverride!M3646="",F_Inputs!M3646,InpOverride!M3646)</f>
        <v>0</v>
      </c>
    </row>
    <row r="3647" spans="1:13" x14ac:dyDescent="0.35">
      <c r="A3647" t="s">
        <v>151</v>
      </c>
      <c r="B3647" t="s">
        <v>297</v>
      </c>
      <c r="C3647" t="s">
        <v>298</v>
      </c>
      <c r="D3647" t="s">
        <v>205</v>
      </c>
      <c r="E3647" t="s">
        <v>292</v>
      </c>
      <c r="F3647" s="347">
        <f>IF(InpOverride!F3647="",F_Inputs!F3647,InpOverride!F3647)</f>
        <v>0</v>
      </c>
      <c r="G3647" s="347">
        <f>IF(InpOverride!G3647="",F_Inputs!G3647,InpOverride!G3647)</f>
        <v>0</v>
      </c>
      <c r="H3647" s="347">
        <f>IF(InpOverride!H3647="",F_Inputs!H3647,InpOverride!H3647)</f>
        <v>0</v>
      </c>
      <c r="I3647" s="347" t="str">
        <f>IF(InpOverride!I3647="",F_Inputs!I3647,InpOverride!I3647)</f>
        <v>No</v>
      </c>
      <c r="J3647" s="347">
        <f>IF(InpOverride!J3647="",F_Inputs!J3647,InpOverride!J3647)</f>
        <v>0</v>
      </c>
      <c r="K3647" s="347">
        <f>IF(InpOverride!K3647="",F_Inputs!K3647,InpOverride!K3647)</f>
        <v>0</v>
      </c>
      <c r="L3647" s="347">
        <f>IF(InpOverride!L3647="",F_Inputs!L3647,InpOverride!L3647)</f>
        <v>0</v>
      </c>
      <c r="M3647" s="347">
        <f>IF(InpOverride!M3647="",F_Inputs!M3647,InpOverride!M3647)</f>
        <v>0</v>
      </c>
    </row>
    <row r="3648" spans="1:13" x14ac:dyDescent="0.35">
      <c r="A3648" t="s">
        <v>151</v>
      </c>
      <c r="B3648" t="s">
        <v>300</v>
      </c>
      <c r="C3648" t="s">
        <v>301</v>
      </c>
      <c r="D3648" t="s">
        <v>170</v>
      </c>
      <c r="E3648" t="s">
        <v>292</v>
      </c>
      <c r="F3648" s="347">
        <f>IF(InpOverride!F3648="",F_Inputs!F3648,InpOverride!F3648)</f>
        <v>0</v>
      </c>
      <c r="G3648" s="347">
        <f>IF(InpOverride!G3648="",F_Inputs!G3648,InpOverride!G3648)</f>
        <v>0</v>
      </c>
      <c r="H3648" s="347">
        <f>IF(InpOverride!H3648="",F_Inputs!H3648,InpOverride!H3648)</f>
        <v>0</v>
      </c>
      <c r="I3648" s="347">
        <f>IF(InpOverride!I3648="",F_Inputs!I3648,InpOverride!I3648)</f>
        <v>-2.8000000000000001E-2</v>
      </c>
      <c r="J3648" s="347">
        <f>IF(InpOverride!J3648="",F_Inputs!J3648,InpOverride!J3648)</f>
        <v>0</v>
      </c>
      <c r="K3648" s="347">
        <f>IF(InpOverride!K3648="",F_Inputs!K3648,InpOverride!K3648)</f>
        <v>0</v>
      </c>
      <c r="L3648" s="347">
        <f>IF(InpOverride!L3648="",F_Inputs!L3648,InpOverride!L3648)</f>
        <v>0</v>
      </c>
      <c r="M3648" s="347">
        <f>IF(InpOverride!M3648="",F_Inputs!M3648,InpOverride!M3648)</f>
        <v>0</v>
      </c>
    </row>
    <row r="3649" spans="1:13" x14ac:dyDescent="0.35">
      <c r="A3649" t="s">
        <v>151</v>
      </c>
      <c r="B3649" t="s">
        <v>302</v>
      </c>
      <c r="C3649" t="s">
        <v>303</v>
      </c>
      <c r="D3649" t="s">
        <v>170</v>
      </c>
      <c r="E3649" t="s">
        <v>292</v>
      </c>
      <c r="F3649" s="347">
        <f>IF(InpOverride!F3649="",F_Inputs!F3649,InpOverride!F3649)</f>
        <v>0</v>
      </c>
      <c r="G3649" s="347">
        <f>IF(InpOverride!G3649="",F_Inputs!G3649,InpOverride!G3649)</f>
        <v>0</v>
      </c>
      <c r="H3649" s="347">
        <f>IF(InpOverride!H3649="",F_Inputs!H3649,InpOverride!H3649)</f>
        <v>0</v>
      </c>
      <c r="I3649" s="347">
        <f>IF(InpOverride!I3649="",F_Inputs!I3649,InpOverride!I3649)</f>
        <v>0</v>
      </c>
      <c r="J3649" s="347">
        <f>IF(InpOverride!J3649="",F_Inputs!J3649,InpOverride!J3649)</f>
        <v>0</v>
      </c>
      <c r="K3649" s="347">
        <f>IF(InpOverride!K3649="",F_Inputs!K3649,InpOverride!K3649)</f>
        <v>0</v>
      </c>
      <c r="L3649" s="347">
        <f>IF(InpOverride!L3649="",F_Inputs!L3649,InpOverride!L3649)</f>
        <v>0</v>
      </c>
      <c r="M3649" s="347">
        <f>IF(InpOverride!M3649="",F_Inputs!M3649,InpOverride!M3649)</f>
        <v>0</v>
      </c>
    </row>
    <row r="3650" spans="1:13" x14ac:dyDescent="0.35">
      <c r="A3650" t="s">
        <v>151</v>
      </c>
      <c r="B3650" t="s">
        <v>304</v>
      </c>
      <c r="C3650" t="s">
        <v>305</v>
      </c>
      <c r="D3650" t="s">
        <v>186</v>
      </c>
      <c r="E3650" t="s">
        <v>292</v>
      </c>
      <c r="F3650" s="347">
        <f>IF(InpOverride!F3650="",F_Inputs!F3650,InpOverride!F3650)</f>
        <v>0</v>
      </c>
      <c r="G3650" s="347">
        <f>IF(InpOverride!G3650="",F_Inputs!G3650,InpOverride!G3650)</f>
        <v>0</v>
      </c>
      <c r="H3650" s="347">
        <f>IF(InpOverride!H3650="",F_Inputs!H3650,InpOverride!H3650)</f>
        <v>9.8379629629629598E-4</v>
      </c>
      <c r="I3650" s="347">
        <f>IF(InpOverride!I3650="",F_Inputs!I3650,InpOverride!I3650)</f>
        <v>5.1198471769274365E-3</v>
      </c>
      <c r="J3650" s="347">
        <f>IF(InpOverride!J3650="",F_Inputs!J3650,InpOverride!J3650)</f>
        <v>0</v>
      </c>
      <c r="K3650" s="347">
        <f>IF(InpOverride!K3650="",F_Inputs!K3650,InpOverride!K3650)</f>
        <v>0</v>
      </c>
      <c r="L3650" s="347">
        <f>IF(InpOverride!L3650="",F_Inputs!L3650,InpOverride!L3650)</f>
        <v>0</v>
      </c>
      <c r="M3650" s="347">
        <f>IF(InpOverride!M3650="",F_Inputs!M3650,InpOverride!M3650)</f>
        <v>0</v>
      </c>
    </row>
    <row r="3651" spans="1:13" x14ac:dyDescent="0.35">
      <c r="A3651" t="s">
        <v>151</v>
      </c>
      <c r="B3651" t="s">
        <v>306</v>
      </c>
      <c r="C3651" t="s">
        <v>307</v>
      </c>
      <c r="D3651" t="s">
        <v>205</v>
      </c>
      <c r="E3651" t="s">
        <v>292</v>
      </c>
      <c r="F3651" s="347">
        <f>IF(InpOverride!F3651="",F_Inputs!F3651,InpOverride!F3651)</f>
        <v>0</v>
      </c>
      <c r="G3651" s="347">
        <f>IF(InpOverride!G3651="",F_Inputs!G3651,InpOverride!G3651)</f>
        <v>0</v>
      </c>
      <c r="H3651" s="347">
        <f>IF(InpOverride!H3651="",F_Inputs!H3651,InpOverride!H3651)</f>
        <v>0</v>
      </c>
      <c r="I3651" s="347" t="str">
        <f>IF(InpOverride!I3651="",F_Inputs!I3651,InpOverride!I3651)</f>
        <v>No</v>
      </c>
      <c r="J3651" s="347">
        <f>IF(InpOverride!J3651="",F_Inputs!J3651,InpOverride!J3651)</f>
        <v>0</v>
      </c>
      <c r="K3651" s="347">
        <f>IF(InpOverride!K3651="",F_Inputs!K3651,InpOverride!K3651)</f>
        <v>0</v>
      </c>
      <c r="L3651" s="347">
        <f>IF(InpOverride!L3651="",F_Inputs!L3651,InpOverride!L3651)</f>
        <v>0</v>
      </c>
      <c r="M3651" s="347">
        <f>IF(InpOverride!M3651="",F_Inputs!M3651,InpOverride!M3651)</f>
        <v>0</v>
      </c>
    </row>
    <row r="3652" spans="1:13" x14ac:dyDescent="0.35">
      <c r="A3652" t="s">
        <v>151</v>
      </c>
      <c r="B3652" t="s">
        <v>309</v>
      </c>
      <c r="C3652" t="s">
        <v>310</v>
      </c>
      <c r="D3652" t="s">
        <v>170</v>
      </c>
      <c r="E3652" t="s">
        <v>292</v>
      </c>
      <c r="F3652" s="347">
        <f>IF(InpOverride!F3652="",F_Inputs!F3652,InpOverride!F3652)</f>
        <v>0</v>
      </c>
      <c r="G3652" s="347">
        <f>IF(InpOverride!G3652="",F_Inputs!G3652,InpOverride!G3652)</f>
        <v>0</v>
      </c>
      <c r="H3652" s="347">
        <f>IF(InpOverride!H3652="",F_Inputs!H3652,InpOverride!H3652)</f>
        <v>0</v>
      </c>
      <c r="I3652" s="347">
        <f>IF(InpOverride!I3652="",F_Inputs!I3652,InpOverride!I3652)</f>
        <v>-0.10558217210783646</v>
      </c>
      <c r="J3652" s="347">
        <f>IF(InpOverride!J3652="",F_Inputs!J3652,InpOverride!J3652)</f>
        <v>0</v>
      </c>
      <c r="K3652" s="347">
        <f>IF(InpOverride!K3652="",F_Inputs!K3652,InpOverride!K3652)</f>
        <v>0</v>
      </c>
      <c r="L3652" s="347">
        <f>IF(InpOverride!L3652="",F_Inputs!L3652,InpOverride!L3652)</f>
        <v>0</v>
      </c>
      <c r="M3652" s="347">
        <f>IF(InpOverride!M3652="",F_Inputs!M3652,InpOverride!M3652)</f>
        <v>0</v>
      </c>
    </row>
    <row r="3653" spans="1:13" x14ac:dyDescent="0.35">
      <c r="A3653" t="s">
        <v>151</v>
      </c>
      <c r="B3653" t="s">
        <v>311</v>
      </c>
      <c r="C3653" t="s">
        <v>312</v>
      </c>
      <c r="D3653" t="s">
        <v>170</v>
      </c>
      <c r="E3653" t="s">
        <v>292</v>
      </c>
      <c r="F3653" s="347">
        <f>IF(InpOverride!F3653="",F_Inputs!F3653,InpOverride!F3653)</f>
        <v>0</v>
      </c>
      <c r="G3653" s="347">
        <f>IF(InpOverride!G3653="",F_Inputs!G3653,InpOverride!G3653)</f>
        <v>0</v>
      </c>
      <c r="H3653" s="347">
        <f>IF(InpOverride!H3653="",F_Inputs!H3653,InpOverride!H3653)</f>
        <v>0</v>
      </c>
      <c r="I3653" s="347">
        <f>IF(InpOverride!I3653="",F_Inputs!I3653,InpOverride!I3653)</f>
        <v>0</v>
      </c>
      <c r="J3653" s="347">
        <f>IF(InpOverride!J3653="",F_Inputs!J3653,InpOverride!J3653)</f>
        <v>0</v>
      </c>
      <c r="K3653" s="347">
        <f>IF(InpOverride!K3653="",F_Inputs!K3653,InpOverride!K3653)</f>
        <v>0</v>
      </c>
      <c r="L3653" s="347">
        <f>IF(InpOverride!L3653="",F_Inputs!L3653,InpOverride!L3653)</f>
        <v>0</v>
      </c>
      <c r="M3653" s="347">
        <f>IF(InpOverride!M3653="",F_Inputs!M3653,InpOverride!M3653)</f>
        <v>0</v>
      </c>
    </row>
    <row r="3654" spans="1:13" x14ac:dyDescent="0.35">
      <c r="A3654" t="s">
        <v>151</v>
      </c>
      <c r="B3654" t="s">
        <v>313</v>
      </c>
      <c r="C3654" t="s">
        <v>314</v>
      </c>
      <c r="D3654" t="s">
        <v>189</v>
      </c>
      <c r="E3654" t="s">
        <v>292</v>
      </c>
      <c r="F3654" s="347">
        <f>IF(InpOverride!F3654="",F_Inputs!F3654,InpOverride!F3654)</f>
        <v>0</v>
      </c>
      <c r="G3654" s="347">
        <f>IF(InpOverride!G3654="",F_Inputs!G3654,InpOverride!G3654)</f>
        <v>0</v>
      </c>
      <c r="H3654" s="347" t="str">
        <f>IF(InpOverride!H3654="",F_Inputs!H3654,InpOverride!H3654)</f>
        <v>NA</v>
      </c>
      <c r="I3654" s="347">
        <f>IF(InpOverride!I3654="",F_Inputs!I3654,InpOverride!I3654)</f>
        <v>1.1904761904762</v>
      </c>
      <c r="J3654" s="347">
        <f>IF(InpOverride!J3654="",F_Inputs!J3654,InpOverride!J3654)</f>
        <v>0</v>
      </c>
      <c r="K3654" s="347">
        <f>IF(InpOverride!K3654="",F_Inputs!K3654,InpOverride!K3654)</f>
        <v>0</v>
      </c>
      <c r="L3654" s="347">
        <f>IF(InpOverride!L3654="",F_Inputs!L3654,InpOverride!L3654)</f>
        <v>0</v>
      </c>
      <c r="M3654" s="347">
        <f>IF(InpOverride!M3654="",F_Inputs!M3654,InpOverride!M3654)</f>
        <v>0</v>
      </c>
    </row>
    <row r="3655" spans="1:13" x14ac:dyDescent="0.35">
      <c r="A3655" t="s">
        <v>151</v>
      </c>
      <c r="B3655" t="s">
        <v>315</v>
      </c>
      <c r="C3655" t="s">
        <v>316</v>
      </c>
      <c r="D3655" t="s">
        <v>205</v>
      </c>
      <c r="E3655" t="s">
        <v>292</v>
      </c>
      <c r="F3655" s="347">
        <f>IF(InpOverride!F3655="",F_Inputs!F3655,InpOverride!F3655)</f>
        <v>0</v>
      </c>
      <c r="G3655" s="347">
        <f>IF(InpOverride!G3655="",F_Inputs!G3655,InpOverride!G3655)</f>
        <v>0</v>
      </c>
      <c r="H3655" s="347">
        <f>IF(InpOverride!H3655="",F_Inputs!H3655,InpOverride!H3655)</f>
        <v>0</v>
      </c>
      <c r="I3655" s="347" t="str">
        <f>IF(InpOverride!I3655="",F_Inputs!I3655,InpOverride!I3655)</f>
        <v>Yes</v>
      </c>
      <c r="J3655" s="347">
        <f>IF(InpOverride!J3655="",F_Inputs!J3655,InpOverride!J3655)</f>
        <v>0</v>
      </c>
      <c r="K3655" s="347">
        <f>IF(InpOverride!K3655="",F_Inputs!K3655,InpOverride!K3655)</f>
        <v>0</v>
      </c>
      <c r="L3655" s="347">
        <f>IF(InpOverride!L3655="",F_Inputs!L3655,InpOverride!L3655)</f>
        <v>0</v>
      </c>
      <c r="M3655" s="347">
        <f>IF(InpOverride!M3655="",F_Inputs!M3655,InpOverride!M3655)</f>
        <v>0</v>
      </c>
    </row>
    <row r="3656" spans="1:13" x14ac:dyDescent="0.35">
      <c r="A3656" t="s">
        <v>151</v>
      </c>
      <c r="B3656" t="s">
        <v>317</v>
      </c>
      <c r="C3656" t="s">
        <v>318</v>
      </c>
      <c r="D3656" t="s">
        <v>170</v>
      </c>
      <c r="E3656" t="s">
        <v>292</v>
      </c>
      <c r="F3656" s="347">
        <f>IF(InpOverride!F3656="",F_Inputs!F3656,InpOverride!F3656)</f>
        <v>0</v>
      </c>
      <c r="G3656" s="347">
        <f>IF(InpOverride!G3656="",F_Inputs!G3656,InpOverride!G3656)</f>
        <v>0</v>
      </c>
      <c r="H3656" s="347">
        <f>IF(InpOverride!H3656="",F_Inputs!H3656,InpOverride!H3656)</f>
        <v>0</v>
      </c>
      <c r="I3656" s="347">
        <f>IF(InpOverride!I3656="",F_Inputs!I3656,InpOverride!I3656)</f>
        <v>0</v>
      </c>
      <c r="J3656" s="347">
        <f>IF(InpOverride!J3656="",F_Inputs!J3656,InpOverride!J3656)</f>
        <v>0</v>
      </c>
      <c r="K3656" s="347">
        <f>IF(InpOverride!K3656="",F_Inputs!K3656,InpOverride!K3656)</f>
        <v>0</v>
      </c>
      <c r="L3656" s="347">
        <f>IF(InpOverride!L3656="",F_Inputs!L3656,InpOverride!L3656)</f>
        <v>0</v>
      </c>
      <c r="M3656" s="347">
        <f>IF(InpOverride!M3656="",F_Inputs!M3656,InpOverride!M3656)</f>
        <v>0</v>
      </c>
    </row>
    <row r="3657" spans="1:13" x14ac:dyDescent="0.35">
      <c r="A3657" t="s">
        <v>151</v>
      </c>
      <c r="B3657" t="s">
        <v>319</v>
      </c>
      <c r="C3657" t="s">
        <v>320</v>
      </c>
      <c r="D3657" t="s">
        <v>170</v>
      </c>
      <c r="E3657" t="s">
        <v>292</v>
      </c>
      <c r="F3657" s="347">
        <f>IF(InpOverride!F3657="",F_Inputs!F3657,InpOverride!F3657)</f>
        <v>0</v>
      </c>
      <c r="G3657" s="347">
        <f>IF(InpOverride!G3657="",F_Inputs!G3657,InpOverride!G3657)</f>
        <v>0</v>
      </c>
      <c r="H3657" s="347">
        <f>IF(InpOverride!H3657="",F_Inputs!H3657,InpOverride!H3657)</f>
        <v>0</v>
      </c>
      <c r="I3657" s="347">
        <f>IF(InpOverride!I3657="",F_Inputs!I3657,InpOverride!I3657)</f>
        <v>0</v>
      </c>
      <c r="J3657" s="347">
        <f>IF(InpOverride!J3657="",F_Inputs!J3657,InpOverride!J3657)</f>
        <v>0</v>
      </c>
      <c r="K3657" s="347">
        <f>IF(InpOverride!K3657="",F_Inputs!K3657,InpOverride!K3657)</f>
        <v>0</v>
      </c>
      <c r="L3657" s="347">
        <f>IF(InpOverride!L3657="",F_Inputs!L3657,InpOverride!L3657)</f>
        <v>0</v>
      </c>
      <c r="M3657" s="347">
        <f>IF(InpOverride!M3657="",F_Inputs!M3657,InpOverride!M3657)</f>
        <v>0</v>
      </c>
    </row>
    <row r="3658" spans="1:13" x14ac:dyDescent="0.35">
      <c r="A3658" t="s">
        <v>151</v>
      </c>
      <c r="B3658" t="s">
        <v>321</v>
      </c>
      <c r="C3658" t="s">
        <v>322</v>
      </c>
      <c r="D3658" t="s">
        <v>189</v>
      </c>
      <c r="E3658" t="s">
        <v>292</v>
      </c>
      <c r="F3658" s="347">
        <f>IF(InpOverride!F3658="",F_Inputs!F3658,InpOverride!F3658)</f>
        <v>0</v>
      </c>
      <c r="G3658" s="347">
        <f>IF(InpOverride!G3658="",F_Inputs!G3658,InpOverride!G3658)</f>
        <v>0</v>
      </c>
      <c r="H3658" s="347" t="str">
        <f>IF(InpOverride!H3658="",F_Inputs!H3658,InpOverride!H3658)</f>
        <v>NA</v>
      </c>
      <c r="I3658" s="347">
        <f>IF(InpOverride!I3658="",F_Inputs!I3658,InpOverride!I3658)</f>
        <v>-3.69127516778522</v>
      </c>
      <c r="J3658" s="347">
        <f>IF(InpOverride!J3658="",F_Inputs!J3658,InpOverride!J3658)</f>
        <v>0</v>
      </c>
      <c r="K3658" s="347">
        <f>IF(InpOverride!K3658="",F_Inputs!K3658,InpOverride!K3658)</f>
        <v>0</v>
      </c>
      <c r="L3658" s="347">
        <f>IF(InpOverride!L3658="",F_Inputs!L3658,InpOverride!L3658)</f>
        <v>0</v>
      </c>
      <c r="M3658" s="347">
        <f>IF(InpOverride!M3658="",F_Inputs!M3658,InpOverride!M3658)</f>
        <v>0</v>
      </c>
    </row>
    <row r="3659" spans="1:13" x14ac:dyDescent="0.35">
      <c r="A3659" t="s">
        <v>151</v>
      </c>
      <c r="B3659" t="s">
        <v>323</v>
      </c>
      <c r="C3659" t="s">
        <v>324</v>
      </c>
      <c r="D3659" t="s">
        <v>205</v>
      </c>
      <c r="E3659" t="s">
        <v>292</v>
      </c>
      <c r="F3659" s="347">
        <f>IF(InpOverride!F3659="",F_Inputs!F3659,InpOverride!F3659)</f>
        <v>0</v>
      </c>
      <c r="G3659" s="347">
        <f>IF(InpOverride!G3659="",F_Inputs!G3659,InpOverride!G3659)</f>
        <v>0</v>
      </c>
      <c r="H3659" s="347">
        <f>IF(InpOverride!H3659="",F_Inputs!H3659,InpOverride!H3659)</f>
        <v>0</v>
      </c>
      <c r="I3659" s="347" t="str">
        <f>IF(InpOverride!I3659="",F_Inputs!I3659,InpOverride!I3659)</f>
        <v>No</v>
      </c>
      <c r="J3659" s="347">
        <f>IF(InpOverride!J3659="",F_Inputs!J3659,InpOverride!J3659)</f>
        <v>0</v>
      </c>
      <c r="K3659" s="347">
        <f>IF(InpOverride!K3659="",F_Inputs!K3659,InpOverride!K3659)</f>
        <v>0</v>
      </c>
      <c r="L3659" s="347">
        <f>IF(InpOverride!L3659="",F_Inputs!L3659,InpOverride!L3659)</f>
        <v>0</v>
      </c>
      <c r="M3659" s="347">
        <f>IF(InpOverride!M3659="",F_Inputs!M3659,InpOverride!M3659)</f>
        <v>0</v>
      </c>
    </row>
    <row r="3660" spans="1:13" x14ac:dyDescent="0.35">
      <c r="A3660" t="s">
        <v>151</v>
      </c>
      <c r="B3660" t="s">
        <v>325</v>
      </c>
      <c r="C3660" t="s">
        <v>326</v>
      </c>
      <c r="D3660" t="s">
        <v>170</v>
      </c>
      <c r="E3660" t="s">
        <v>292</v>
      </c>
      <c r="F3660" s="347">
        <f>IF(InpOverride!F3660="",F_Inputs!F3660,InpOverride!F3660)</f>
        <v>0</v>
      </c>
      <c r="G3660" s="347">
        <f>IF(InpOverride!G3660="",F_Inputs!G3660,InpOverride!G3660)</f>
        <v>0</v>
      </c>
      <c r="H3660" s="347">
        <f>IF(InpOverride!H3660="",F_Inputs!H3660,InpOverride!H3660)</f>
        <v>0</v>
      </c>
      <c r="I3660" s="347">
        <f>IF(InpOverride!I3660="",F_Inputs!I3660,InpOverride!I3660)</f>
        <v>-0.61599999999999999</v>
      </c>
      <c r="J3660" s="347">
        <f>IF(InpOverride!J3660="",F_Inputs!J3660,InpOverride!J3660)</f>
        <v>0</v>
      </c>
      <c r="K3660" s="347">
        <f>IF(InpOverride!K3660="",F_Inputs!K3660,InpOverride!K3660)</f>
        <v>0</v>
      </c>
      <c r="L3660" s="347">
        <f>IF(InpOverride!L3660="",F_Inputs!L3660,InpOverride!L3660)</f>
        <v>0</v>
      </c>
      <c r="M3660" s="347">
        <f>IF(InpOverride!M3660="",F_Inputs!M3660,InpOverride!M3660)</f>
        <v>0</v>
      </c>
    </row>
    <row r="3661" spans="1:13" x14ac:dyDescent="0.35">
      <c r="A3661" t="s">
        <v>151</v>
      </c>
      <c r="B3661" t="s">
        <v>327</v>
      </c>
      <c r="C3661" t="s">
        <v>328</v>
      </c>
      <c r="D3661" t="s">
        <v>170</v>
      </c>
      <c r="E3661" t="s">
        <v>292</v>
      </c>
      <c r="F3661" s="347">
        <f>IF(InpOverride!F3661="",F_Inputs!F3661,InpOverride!F3661)</f>
        <v>0</v>
      </c>
      <c r="G3661" s="347">
        <f>IF(InpOverride!G3661="",F_Inputs!G3661,InpOverride!G3661)</f>
        <v>0</v>
      </c>
      <c r="H3661" s="347">
        <f>IF(InpOverride!H3661="",F_Inputs!H3661,InpOverride!H3661)</f>
        <v>0</v>
      </c>
      <c r="I3661" s="347">
        <f>IF(InpOverride!I3661="",F_Inputs!I3661,InpOverride!I3661)</f>
        <v>0</v>
      </c>
      <c r="J3661" s="347">
        <f>IF(InpOverride!J3661="",F_Inputs!J3661,InpOverride!J3661)</f>
        <v>0</v>
      </c>
      <c r="K3661" s="347">
        <f>IF(InpOverride!K3661="",F_Inputs!K3661,InpOverride!K3661)</f>
        <v>0</v>
      </c>
      <c r="L3661" s="347">
        <f>IF(InpOverride!L3661="",F_Inputs!L3661,InpOverride!L3661)</f>
        <v>0</v>
      </c>
      <c r="M3661" s="347">
        <f>IF(InpOverride!M3661="",F_Inputs!M3661,InpOverride!M3661)</f>
        <v>0</v>
      </c>
    </row>
    <row r="3662" spans="1:13" x14ac:dyDescent="0.35">
      <c r="A3662" t="s">
        <v>151</v>
      </c>
      <c r="B3662" t="s">
        <v>329</v>
      </c>
      <c r="C3662" t="s">
        <v>330</v>
      </c>
      <c r="D3662" t="s">
        <v>188</v>
      </c>
      <c r="E3662" t="s">
        <v>292</v>
      </c>
      <c r="F3662" s="347">
        <f>IF(InpOverride!F3662="",F_Inputs!F3662,InpOverride!F3662)</f>
        <v>0</v>
      </c>
      <c r="G3662" s="347">
        <f>IF(InpOverride!G3662="",F_Inputs!G3662,InpOverride!G3662)</f>
        <v>0</v>
      </c>
      <c r="H3662" s="347">
        <f>IF(InpOverride!H3662="",F_Inputs!H3662,InpOverride!H3662)</f>
        <v>48.9</v>
      </c>
      <c r="I3662" s="347">
        <f>IF(InpOverride!I3662="",F_Inputs!I3662,InpOverride!I3662)</f>
        <v>64.695533738153301</v>
      </c>
      <c r="J3662" s="347">
        <f>IF(InpOverride!J3662="",F_Inputs!J3662,InpOverride!J3662)</f>
        <v>0</v>
      </c>
      <c r="K3662" s="347">
        <f>IF(InpOverride!K3662="",F_Inputs!K3662,InpOverride!K3662)</f>
        <v>0</v>
      </c>
      <c r="L3662" s="347">
        <f>IF(InpOverride!L3662="",F_Inputs!L3662,InpOverride!L3662)</f>
        <v>0</v>
      </c>
      <c r="M3662" s="347">
        <f>IF(InpOverride!M3662="",F_Inputs!M3662,InpOverride!M3662)</f>
        <v>0</v>
      </c>
    </row>
    <row r="3663" spans="1:13" x14ac:dyDescent="0.35">
      <c r="A3663" t="s">
        <v>151</v>
      </c>
      <c r="B3663" t="s">
        <v>331</v>
      </c>
      <c r="C3663" t="s">
        <v>332</v>
      </c>
      <c r="D3663" t="s">
        <v>205</v>
      </c>
      <c r="E3663" t="s">
        <v>292</v>
      </c>
      <c r="F3663" s="347">
        <f>IF(InpOverride!F3663="",F_Inputs!F3663,InpOverride!F3663)</f>
        <v>0</v>
      </c>
      <c r="G3663" s="347">
        <f>IF(InpOverride!G3663="",F_Inputs!G3663,InpOverride!G3663)</f>
        <v>0</v>
      </c>
      <c r="H3663" s="347">
        <f>IF(InpOverride!H3663="",F_Inputs!H3663,InpOverride!H3663)</f>
        <v>0</v>
      </c>
      <c r="I3663" s="347" t="str">
        <f>IF(InpOverride!I3663="",F_Inputs!I3663,InpOverride!I3663)</f>
        <v>Yes</v>
      </c>
      <c r="J3663" s="347">
        <f>IF(InpOverride!J3663="",F_Inputs!J3663,InpOverride!J3663)</f>
        <v>0</v>
      </c>
      <c r="K3663" s="347">
        <f>IF(InpOverride!K3663="",F_Inputs!K3663,InpOverride!K3663)</f>
        <v>0</v>
      </c>
      <c r="L3663" s="347">
        <f>IF(InpOverride!L3663="",F_Inputs!L3663,InpOverride!L3663)</f>
        <v>0</v>
      </c>
      <c r="M3663" s="347">
        <f>IF(InpOverride!M3663="",F_Inputs!M3663,InpOverride!M3663)</f>
        <v>0</v>
      </c>
    </row>
    <row r="3664" spans="1:13" x14ac:dyDescent="0.35">
      <c r="A3664" t="s">
        <v>151</v>
      </c>
      <c r="B3664" t="s">
        <v>333</v>
      </c>
      <c r="C3664" t="s">
        <v>334</v>
      </c>
      <c r="D3664" t="s">
        <v>170</v>
      </c>
      <c r="E3664" t="s">
        <v>292</v>
      </c>
      <c r="F3664" s="347">
        <f>IF(InpOverride!F3664="",F_Inputs!F3664,InpOverride!F3664)</f>
        <v>0</v>
      </c>
      <c r="G3664" s="347">
        <f>IF(InpOverride!G3664="",F_Inputs!G3664,InpOverride!G3664)</f>
        <v>0</v>
      </c>
      <c r="H3664" s="347">
        <f>IF(InpOverride!H3664="",F_Inputs!H3664,InpOverride!H3664)</f>
        <v>0</v>
      </c>
      <c r="I3664" s="347">
        <f>IF(InpOverride!I3664="",F_Inputs!I3664,InpOverride!I3664)</f>
        <v>0</v>
      </c>
      <c r="J3664" s="347">
        <f>IF(InpOverride!J3664="",F_Inputs!J3664,InpOverride!J3664)</f>
        <v>0</v>
      </c>
      <c r="K3664" s="347">
        <f>IF(InpOverride!K3664="",F_Inputs!K3664,InpOverride!K3664)</f>
        <v>0</v>
      </c>
      <c r="L3664" s="347">
        <f>IF(InpOverride!L3664="",F_Inputs!L3664,InpOverride!L3664)</f>
        <v>0</v>
      </c>
      <c r="M3664" s="347">
        <f>IF(InpOverride!M3664="",F_Inputs!M3664,InpOverride!M3664)</f>
        <v>0</v>
      </c>
    </row>
    <row r="3665" spans="1:13" x14ac:dyDescent="0.35">
      <c r="A3665" t="s">
        <v>151</v>
      </c>
      <c r="B3665" t="s">
        <v>335</v>
      </c>
      <c r="C3665" t="s">
        <v>336</v>
      </c>
      <c r="D3665" t="s">
        <v>170</v>
      </c>
      <c r="E3665" t="s">
        <v>292</v>
      </c>
      <c r="F3665" s="347">
        <f>IF(InpOverride!F3665="",F_Inputs!F3665,InpOverride!F3665)</f>
        <v>0</v>
      </c>
      <c r="G3665" s="347">
        <f>IF(InpOverride!G3665="",F_Inputs!G3665,InpOverride!G3665)</f>
        <v>0</v>
      </c>
      <c r="H3665" s="347">
        <f>IF(InpOverride!H3665="",F_Inputs!H3665,InpOverride!H3665)</f>
        <v>0</v>
      </c>
      <c r="I3665" s="347">
        <f>IF(InpOverride!I3665="",F_Inputs!I3665,InpOverride!I3665)</f>
        <v>0</v>
      </c>
      <c r="J3665" s="347">
        <f>IF(InpOverride!J3665="",F_Inputs!J3665,InpOverride!J3665)</f>
        <v>0</v>
      </c>
      <c r="K3665" s="347">
        <f>IF(InpOverride!K3665="",F_Inputs!K3665,InpOverride!K3665)</f>
        <v>0</v>
      </c>
      <c r="L3665" s="347">
        <f>IF(InpOverride!L3665="",F_Inputs!L3665,InpOverride!L3665)</f>
        <v>0</v>
      </c>
      <c r="M3665" s="347">
        <f>IF(InpOverride!M3665="",F_Inputs!M3665,InpOverride!M3665)</f>
        <v>0</v>
      </c>
    </row>
    <row r="3666" spans="1:13" x14ac:dyDescent="0.35">
      <c r="A3666" t="s">
        <v>151</v>
      </c>
      <c r="B3666" t="s">
        <v>337</v>
      </c>
      <c r="C3666" t="s">
        <v>338</v>
      </c>
      <c r="D3666" t="s">
        <v>189</v>
      </c>
      <c r="E3666" t="s">
        <v>292</v>
      </c>
      <c r="F3666" s="347">
        <f>IF(InpOverride!F3666="",F_Inputs!F3666,InpOverride!F3666)</f>
        <v>0</v>
      </c>
      <c r="G3666" s="347">
        <f>IF(InpOverride!G3666="",F_Inputs!G3666,InpOverride!G3666)</f>
        <v>0</v>
      </c>
      <c r="H3666" s="347" t="str">
        <f>IF(InpOverride!H3666="",F_Inputs!H3666,InpOverride!H3666)</f>
        <v>NA</v>
      </c>
      <c r="I3666" s="347">
        <f>IF(InpOverride!I3666="",F_Inputs!I3666,InpOverride!I3666)</f>
        <v>0.95277547638773796</v>
      </c>
      <c r="J3666" s="347">
        <f>IF(InpOverride!J3666="",F_Inputs!J3666,InpOverride!J3666)</f>
        <v>0</v>
      </c>
      <c r="K3666" s="347">
        <f>IF(InpOverride!K3666="",F_Inputs!K3666,InpOverride!K3666)</f>
        <v>0</v>
      </c>
      <c r="L3666" s="347">
        <f>IF(InpOverride!L3666="",F_Inputs!L3666,InpOverride!L3666)</f>
        <v>0</v>
      </c>
      <c r="M3666" s="347">
        <f>IF(InpOverride!M3666="",F_Inputs!M3666,InpOverride!M3666)</f>
        <v>0</v>
      </c>
    </row>
    <row r="3667" spans="1:13" x14ac:dyDescent="0.35">
      <c r="A3667" t="s">
        <v>151</v>
      </c>
      <c r="B3667" t="s">
        <v>339</v>
      </c>
      <c r="C3667" t="s">
        <v>340</v>
      </c>
      <c r="D3667" t="s">
        <v>205</v>
      </c>
      <c r="E3667" t="s">
        <v>292</v>
      </c>
      <c r="F3667" s="347">
        <f>IF(InpOverride!F3667="",F_Inputs!F3667,InpOverride!F3667)</f>
        <v>0</v>
      </c>
      <c r="G3667" s="347">
        <f>IF(InpOverride!G3667="",F_Inputs!G3667,InpOverride!G3667)</f>
        <v>0</v>
      </c>
      <c r="H3667" s="347">
        <f>IF(InpOverride!H3667="",F_Inputs!H3667,InpOverride!H3667)</f>
        <v>0</v>
      </c>
      <c r="I3667" s="347" t="str">
        <f>IF(InpOverride!I3667="",F_Inputs!I3667,InpOverride!I3667)</f>
        <v>Yes</v>
      </c>
      <c r="J3667" s="347">
        <f>IF(InpOverride!J3667="",F_Inputs!J3667,InpOverride!J3667)</f>
        <v>0</v>
      </c>
      <c r="K3667" s="347">
        <f>IF(InpOverride!K3667="",F_Inputs!K3667,InpOverride!K3667)</f>
        <v>0</v>
      </c>
      <c r="L3667" s="347">
        <f>IF(InpOverride!L3667="",F_Inputs!L3667,InpOverride!L3667)</f>
        <v>0</v>
      </c>
      <c r="M3667" s="347">
        <f>IF(InpOverride!M3667="",F_Inputs!M3667,InpOverride!M3667)</f>
        <v>0</v>
      </c>
    </row>
    <row r="3668" spans="1:13" x14ac:dyDescent="0.35">
      <c r="A3668" t="s">
        <v>151</v>
      </c>
      <c r="B3668" t="s">
        <v>341</v>
      </c>
      <c r="C3668" t="s">
        <v>342</v>
      </c>
      <c r="D3668" t="s">
        <v>170</v>
      </c>
      <c r="E3668" t="s">
        <v>292</v>
      </c>
      <c r="F3668" s="347">
        <f>IF(InpOverride!F3668="",F_Inputs!F3668,InpOverride!F3668)</f>
        <v>0</v>
      </c>
      <c r="G3668" s="347">
        <f>IF(InpOverride!G3668="",F_Inputs!G3668,InpOverride!G3668)</f>
        <v>0</v>
      </c>
      <c r="H3668" s="347">
        <f>IF(InpOverride!H3668="",F_Inputs!H3668,InpOverride!H3668)</f>
        <v>0</v>
      </c>
      <c r="I3668" s="347">
        <f>IF(InpOverride!I3668="",F_Inputs!I3668,InpOverride!I3668)</f>
        <v>0</v>
      </c>
      <c r="J3668" s="347">
        <f>IF(InpOverride!J3668="",F_Inputs!J3668,InpOverride!J3668)</f>
        <v>0</v>
      </c>
      <c r="K3668" s="347">
        <f>IF(InpOverride!K3668="",F_Inputs!K3668,InpOverride!K3668)</f>
        <v>0</v>
      </c>
      <c r="L3668" s="347">
        <f>IF(InpOverride!L3668="",F_Inputs!L3668,InpOverride!L3668)</f>
        <v>0</v>
      </c>
      <c r="M3668" s="347">
        <f>IF(InpOverride!M3668="",F_Inputs!M3668,InpOverride!M3668)</f>
        <v>0</v>
      </c>
    </row>
    <row r="3669" spans="1:13" x14ac:dyDescent="0.35">
      <c r="A3669" t="s">
        <v>151</v>
      </c>
      <c r="B3669" t="s">
        <v>343</v>
      </c>
      <c r="C3669" t="s">
        <v>344</v>
      </c>
      <c r="D3669" t="s">
        <v>170</v>
      </c>
      <c r="E3669" t="s">
        <v>292</v>
      </c>
      <c r="F3669" s="347">
        <f>IF(InpOverride!F3669="",F_Inputs!F3669,InpOverride!F3669)</f>
        <v>0</v>
      </c>
      <c r="G3669" s="347">
        <f>IF(InpOverride!G3669="",F_Inputs!G3669,InpOverride!G3669)</f>
        <v>0</v>
      </c>
      <c r="H3669" s="347">
        <f>IF(InpOverride!H3669="",F_Inputs!H3669,InpOverride!H3669)</f>
        <v>0</v>
      </c>
      <c r="I3669" s="347">
        <f>IF(InpOverride!I3669="",F_Inputs!I3669,InpOverride!I3669)</f>
        <v>0</v>
      </c>
      <c r="J3669" s="347">
        <f>IF(InpOverride!J3669="",F_Inputs!J3669,InpOverride!J3669)</f>
        <v>0</v>
      </c>
      <c r="K3669" s="347">
        <f>IF(InpOverride!K3669="",F_Inputs!K3669,InpOverride!K3669)</f>
        <v>0</v>
      </c>
      <c r="L3669" s="347">
        <f>IF(InpOverride!L3669="",F_Inputs!L3669,InpOverride!L3669)</f>
        <v>0</v>
      </c>
      <c r="M3669" s="347">
        <f>IF(InpOverride!M3669="",F_Inputs!M3669,InpOverride!M3669)</f>
        <v>0</v>
      </c>
    </row>
    <row r="3670" spans="1:13" x14ac:dyDescent="0.35">
      <c r="A3670" t="s">
        <v>151</v>
      </c>
      <c r="B3670" t="s">
        <v>345</v>
      </c>
      <c r="C3670" t="s">
        <v>346</v>
      </c>
      <c r="D3670" t="s">
        <v>188</v>
      </c>
      <c r="E3670" t="s">
        <v>292</v>
      </c>
      <c r="F3670" s="347">
        <f>IF(InpOverride!F3670="",F_Inputs!F3670,InpOverride!F3670)</f>
        <v>0</v>
      </c>
      <c r="G3670" s="347">
        <f>IF(InpOverride!G3670="",F_Inputs!G3670,InpOverride!G3670)</f>
        <v>0</v>
      </c>
      <c r="H3670" s="347">
        <f>IF(InpOverride!H3670="",F_Inputs!H3670,InpOverride!H3670)</f>
        <v>0</v>
      </c>
      <c r="I3670" s="347">
        <f>IF(InpOverride!I3670="",F_Inputs!I3670,InpOverride!I3670)</f>
        <v>50</v>
      </c>
      <c r="J3670" s="347">
        <f>IF(InpOverride!J3670="",F_Inputs!J3670,InpOverride!J3670)</f>
        <v>0</v>
      </c>
      <c r="K3670" s="347">
        <f>IF(InpOverride!K3670="",F_Inputs!K3670,InpOverride!K3670)</f>
        <v>0</v>
      </c>
      <c r="L3670" s="347">
        <f>IF(InpOverride!L3670="",F_Inputs!L3670,InpOverride!L3670)</f>
        <v>0</v>
      </c>
      <c r="M3670" s="347">
        <f>IF(InpOverride!M3670="",F_Inputs!M3670,InpOverride!M3670)</f>
        <v>0</v>
      </c>
    </row>
    <row r="3671" spans="1:13" x14ac:dyDescent="0.35">
      <c r="A3671" t="s">
        <v>151</v>
      </c>
      <c r="B3671" t="s">
        <v>347</v>
      </c>
      <c r="C3671" t="s">
        <v>348</v>
      </c>
      <c r="D3671" t="s">
        <v>188</v>
      </c>
      <c r="E3671" t="s">
        <v>292</v>
      </c>
      <c r="F3671" s="347">
        <f>IF(InpOverride!F3671="",F_Inputs!F3671,InpOverride!F3671)</f>
        <v>0</v>
      </c>
      <c r="G3671" s="347">
        <f>IF(InpOverride!G3671="",F_Inputs!G3671,InpOverride!G3671)</f>
        <v>0</v>
      </c>
      <c r="H3671" s="347">
        <f>IF(InpOverride!H3671="",F_Inputs!H3671,InpOverride!H3671)</f>
        <v>0</v>
      </c>
      <c r="I3671" s="347">
        <f>IF(InpOverride!I3671="",F_Inputs!I3671,InpOverride!I3671)</f>
        <v>66.6666666666667</v>
      </c>
      <c r="J3671" s="347">
        <f>IF(InpOverride!J3671="",F_Inputs!J3671,InpOverride!J3671)</f>
        <v>0</v>
      </c>
      <c r="K3671" s="347">
        <f>IF(InpOverride!K3671="",F_Inputs!K3671,InpOverride!K3671)</f>
        <v>0</v>
      </c>
      <c r="L3671" s="347">
        <f>IF(InpOverride!L3671="",F_Inputs!L3671,InpOverride!L3671)</f>
        <v>0</v>
      </c>
      <c r="M3671" s="347">
        <f>IF(InpOverride!M3671="",F_Inputs!M3671,InpOverride!M3671)</f>
        <v>0</v>
      </c>
    </row>
    <row r="3672" spans="1:13" x14ac:dyDescent="0.35">
      <c r="A3672" t="s">
        <v>151</v>
      </c>
      <c r="B3672" t="s">
        <v>349</v>
      </c>
      <c r="C3672" t="s">
        <v>350</v>
      </c>
      <c r="D3672" t="s">
        <v>188</v>
      </c>
      <c r="E3672" t="s">
        <v>292</v>
      </c>
      <c r="F3672" s="347">
        <f>IF(InpOverride!F3672="",F_Inputs!F3672,InpOverride!F3672)</f>
        <v>0</v>
      </c>
      <c r="G3672" s="347">
        <f>IF(InpOverride!G3672="",F_Inputs!G3672,InpOverride!G3672)</f>
        <v>0</v>
      </c>
      <c r="H3672" s="347">
        <f>IF(InpOverride!H3672="",F_Inputs!H3672,InpOverride!H3672)</f>
        <v>0</v>
      </c>
      <c r="I3672" s="347">
        <f>IF(InpOverride!I3672="",F_Inputs!I3672,InpOverride!I3672)</f>
        <v>0</v>
      </c>
      <c r="J3672" s="347">
        <f>IF(InpOverride!J3672="",F_Inputs!J3672,InpOverride!J3672)</f>
        <v>0</v>
      </c>
      <c r="K3672" s="347">
        <f>IF(InpOverride!K3672="",F_Inputs!K3672,InpOverride!K3672)</f>
        <v>0</v>
      </c>
      <c r="L3672" s="347">
        <f>IF(InpOverride!L3672="",F_Inputs!L3672,InpOverride!L3672)</f>
        <v>0</v>
      </c>
      <c r="M3672" s="347">
        <f>IF(InpOverride!M3672="",F_Inputs!M3672,InpOverride!M3672)</f>
        <v>0</v>
      </c>
    </row>
    <row r="3673" spans="1:13" x14ac:dyDescent="0.35">
      <c r="A3673" t="s">
        <v>151</v>
      </c>
      <c r="B3673" t="s">
        <v>351</v>
      </c>
      <c r="C3673" t="s">
        <v>352</v>
      </c>
      <c r="D3673" t="s">
        <v>205</v>
      </c>
      <c r="E3673" t="s">
        <v>292</v>
      </c>
      <c r="F3673" s="347">
        <f>IF(InpOverride!F3673="",F_Inputs!F3673,InpOverride!F3673)</f>
        <v>0</v>
      </c>
      <c r="G3673" s="347">
        <f>IF(InpOverride!G3673="",F_Inputs!G3673,InpOverride!G3673)</f>
        <v>0</v>
      </c>
      <c r="H3673" s="347">
        <f>IF(InpOverride!H3673="",F_Inputs!H3673,InpOverride!H3673)</f>
        <v>0</v>
      </c>
      <c r="I3673" s="347">
        <f>IF(InpOverride!I3673="",F_Inputs!I3673,InpOverride!I3673)</f>
        <v>0</v>
      </c>
      <c r="J3673" s="347">
        <f>IF(InpOverride!J3673="",F_Inputs!J3673,InpOverride!J3673)</f>
        <v>0</v>
      </c>
      <c r="K3673" s="347">
        <f>IF(InpOverride!K3673="",F_Inputs!K3673,InpOverride!K3673)</f>
        <v>0</v>
      </c>
      <c r="L3673" s="347">
        <f>IF(InpOverride!L3673="",F_Inputs!L3673,InpOverride!L3673)</f>
        <v>0</v>
      </c>
      <c r="M3673" s="347">
        <f>IF(InpOverride!M3673="",F_Inputs!M3673,InpOverride!M3673)</f>
        <v>0</v>
      </c>
    </row>
    <row r="3674" spans="1:13" x14ac:dyDescent="0.35">
      <c r="A3674" t="s">
        <v>151</v>
      </c>
      <c r="B3674" t="s">
        <v>353</v>
      </c>
      <c r="C3674" t="s">
        <v>354</v>
      </c>
      <c r="D3674" t="s">
        <v>170</v>
      </c>
      <c r="E3674" t="s">
        <v>292</v>
      </c>
      <c r="F3674" s="347">
        <f>IF(InpOverride!F3674="",F_Inputs!F3674,InpOverride!F3674)</f>
        <v>0</v>
      </c>
      <c r="G3674" s="347">
        <f>IF(InpOverride!G3674="",F_Inputs!G3674,InpOverride!G3674)</f>
        <v>0</v>
      </c>
      <c r="H3674" s="347">
        <f>IF(InpOverride!H3674="",F_Inputs!H3674,InpOverride!H3674)</f>
        <v>0</v>
      </c>
      <c r="I3674" s="347">
        <f>IF(InpOverride!I3674="",F_Inputs!I3674,InpOverride!I3674)</f>
        <v>0</v>
      </c>
      <c r="J3674" s="347">
        <f>IF(InpOverride!J3674="",F_Inputs!J3674,InpOverride!J3674)</f>
        <v>0</v>
      </c>
      <c r="K3674" s="347">
        <f>IF(InpOverride!K3674="",F_Inputs!K3674,InpOverride!K3674)</f>
        <v>0</v>
      </c>
      <c r="L3674" s="347">
        <f>IF(InpOverride!L3674="",F_Inputs!L3674,InpOverride!L3674)</f>
        <v>0</v>
      </c>
      <c r="M3674" s="347">
        <f>IF(InpOverride!M3674="",F_Inputs!M3674,InpOverride!M3674)</f>
        <v>0</v>
      </c>
    </row>
    <row r="3675" spans="1:13" x14ac:dyDescent="0.35">
      <c r="A3675" t="s">
        <v>151</v>
      </c>
      <c r="B3675" t="s">
        <v>355</v>
      </c>
      <c r="C3675" t="s">
        <v>356</v>
      </c>
      <c r="D3675" t="s">
        <v>170</v>
      </c>
      <c r="E3675" t="s">
        <v>292</v>
      </c>
      <c r="F3675" s="347">
        <f>IF(InpOverride!F3675="",F_Inputs!F3675,InpOverride!F3675)</f>
        <v>0</v>
      </c>
      <c r="G3675" s="347">
        <f>IF(InpOverride!G3675="",F_Inputs!G3675,InpOverride!G3675)</f>
        <v>0</v>
      </c>
      <c r="H3675" s="347">
        <f>IF(InpOverride!H3675="",F_Inputs!H3675,InpOverride!H3675)</f>
        <v>0</v>
      </c>
      <c r="I3675" s="347">
        <f>IF(InpOverride!I3675="",F_Inputs!I3675,InpOverride!I3675)</f>
        <v>0</v>
      </c>
      <c r="J3675" s="347">
        <f>IF(InpOverride!J3675="",F_Inputs!J3675,InpOverride!J3675)</f>
        <v>0</v>
      </c>
      <c r="K3675" s="347">
        <f>IF(InpOverride!K3675="",F_Inputs!K3675,InpOverride!K3675)</f>
        <v>0</v>
      </c>
      <c r="L3675" s="347">
        <f>IF(InpOverride!L3675="",F_Inputs!L3675,InpOverride!L3675)</f>
        <v>0</v>
      </c>
      <c r="M3675" s="347">
        <f>IF(InpOverride!M3675="",F_Inputs!M3675,InpOverride!M3675)</f>
        <v>0</v>
      </c>
    </row>
    <row r="3676" spans="1:13" x14ac:dyDescent="0.35">
      <c r="A3676" t="s">
        <v>151</v>
      </c>
      <c r="B3676" t="s">
        <v>357</v>
      </c>
      <c r="C3676" t="s">
        <v>358</v>
      </c>
      <c r="D3676" t="s">
        <v>188</v>
      </c>
      <c r="E3676" t="s">
        <v>292</v>
      </c>
      <c r="F3676" s="347">
        <f>IF(InpOverride!F3676="",F_Inputs!F3676,InpOverride!F3676)</f>
        <v>0</v>
      </c>
      <c r="G3676" s="347">
        <f>IF(InpOverride!G3676="",F_Inputs!G3676,InpOverride!G3676)</f>
        <v>0</v>
      </c>
      <c r="H3676" s="347">
        <f>IF(InpOverride!H3676="",F_Inputs!H3676,InpOverride!H3676)</f>
        <v>0</v>
      </c>
      <c r="I3676" s="347">
        <f>IF(InpOverride!I3676="",F_Inputs!I3676,InpOverride!I3676)</f>
        <v>0</v>
      </c>
      <c r="J3676" s="347">
        <f>IF(InpOverride!J3676="",F_Inputs!J3676,InpOverride!J3676)</f>
        <v>0</v>
      </c>
      <c r="K3676" s="347">
        <f>IF(InpOverride!K3676="",F_Inputs!K3676,InpOverride!K3676)</f>
        <v>0</v>
      </c>
      <c r="L3676" s="347">
        <f>IF(InpOverride!L3676="",F_Inputs!L3676,InpOverride!L3676)</f>
        <v>0</v>
      </c>
      <c r="M3676" s="347">
        <f>IF(InpOverride!M3676="",F_Inputs!M3676,InpOverride!M3676)</f>
        <v>0</v>
      </c>
    </row>
    <row r="3677" spans="1:13" x14ac:dyDescent="0.35">
      <c r="A3677" t="s">
        <v>151</v>
      </c>
      <c r="B3677" t="s">
        <v>359</v>
      </c>
      <c r="C3677" t="s">
        <v>360</v>
      </c>
      <c r="D3677" t="s">
        <v>205</v>
      </c>
      <c r="E3677" t="s">
        <v>292</v>
      </c>
      <c r="F3677" s="347">
        <f>IF(InpOverride!F3677="",F_Inputs!F3677,InpOverride!F3677)</f>
        <v>0</v>
      </c>
      <c r="G3677" s="347">
        <f>IF(InpOverride!G3677="",F_Inputs!G3677,InpOverride!G3677)</f>
        <v>0</v>
      </c>
      <c r="H3677" s="347">
        <f>IF(InpOverride!H3677="",F_Inputs!H3677,InpOverride!H3677)</f>
        <v>0</v>
      </c>
      <c r="I3677" s="347">
        <f>IF(InpOverride!I3677="",F_Inputs!I3677,InpOverride!I3677)</f>
        <v>0</v>
      </c>
      <c r="J3677" s="347">
        <f>IF(InpOverride!J3677="",F_Inputs!J3677,InpOverride!J3677)</f>
        <v>0</v>
      </c>
      <c r="K3677" s="347">
        <f>IF(InpOverride!K3677="",F_Inputs!K3677,InpOverride!K3677)</f>
        <v>0</v>
      </c>
      <c r="L3677" s="347">
        <f>IF(InpOverride!L3677="",F_Inputs!L3677,InpOverride!L3677)</f>
        <v>0</v>
      </c>
      <c r="M3677" s="347">
        <f>IF(InpOverride!M3677="",F_Inputs!M3677,InpOverride!M3677)</f>
        <v>0</v>
      </c>
    </row>
    <row r="3678" spans="1:13" x14ac:dyDescent="0.35">
      <c r="A3678" t="s">
        <v>151</v>
      </c>
      <c r="B3678" t="s">
        <v>361</v>
      </c>
      <c r="C3678" t="s">
        <v>362</v>
      </c>
      <c r="D3678" t="s">
        <v>170</v>
      </c>
      <c r="E3678" t="s">
        <v>292</v>
      </c>
      <c r="F3678" s="347">
        <f>IF(InpOverride!F3678="",F_Inputs!F3678,InpOverride!F3678)</f>
        <v>0</v>
      </c>
      <c r="G3678" s="347">
        <f>IF(InpOverride!G3678="",F_Inputs!G3678,InpOverride!G3678)</f>
        <v>0</v>
      </c>
      <c r="H3678" s="347">
        <f>IF(InpOverride!H3678="",F_Inputs!H3678,InpOverride!H3678)</f>
        <v>0</v>
      </c>
      <c r="I3678" s="347">
        <f>IF(InpOverride!I3678="",F_Inputs!I3678,InpOverride!I3678)</f>
        <v>0</v>
      </c>
      <c r="J3678" s="347">
        <f>IF(InpOverride!J3678="",F_Inputs!J3678,InpOverride!J3678)</f>
        <v>0</v>
      </c>
      <c r="K3678" s="347">
        <f>IF(InpOverride!K3678="",F_Inputs!K3678,InpOverride!K3678)</f>
        <v>0</v>
      </c>
      <c r="L3678" s="347">
        <f>IF(InpOverride!L3678="",F_Inputs!L3678,InpOverride!L3678)</f>
        <v>0</v>
      </c>
      <c r="M3678" s="347">
        <f>IF(InpOverride!M3678="",F_Inputs!M3678,InpOverride!M3678)</f>
        <v>0</v>
      </c>
    </row>
    <row r="3679" spans="1:13" x14ac:dyDescent="0.35">
      <c r="A3679" t="s">
        <v>151</v>
      </c>
      <c r="B3679" t="s">
        <v>363</v>
      </c>
      <c r="C3679" t="s">
        <v>364</v>
      </c>
      <c r="D3679" t="s">
        <v>170</v>
      </c>
      <c r="E3679" t="s">
        <v>292</v>
      </c>
      <c r="F3679" s="347">
        <f>IF(InpOverride!F3679="",F_Inputs!F3679,InpOverride!F3679)</f>
        <v>0</v>
      </c>
      <c r="G3679" s="347">
        <f>IF(InpOverride!G3679="",F_Inputs!G3679,InpOverride!G3679)</f>
        <v>0</v>
      </c>
      <c r="H3679" s="347">
        <f>IF(InpOverride!H3679="",F_Inputs!H3679,InpOverride!H3679)</f>
        <v>0</v>
      </c>
      <c r="I3679" s="347">
        <f>IF(InpOverride!I3679="",F_Inputs!I3679,InpOverride!I3679)</f>
        <v>0</v>
      </c>
      <c r="J3679" s="347">
        <f>IF(InpOverride!J3679="",F_Inputs!J3679,InpOverride!J3679)</f>
        <v>0</v>
      </c>
      <c r="K3679" s="347">
        <f>IF(InpOverride!K3679="",F_Inputs!K3679,InpOverride!K3679)</f>
        <v>0</v>
      </c>
      <c r="L3679" s="347">
        <f>IF(InpOverride!L3679="",F_Inputs!L3679,InpOverride!L3679)</f>
        <v>0</v>
      </c>
      <c r="M3679" s="347">
        <f>IF(InpOverride!M3679="",F_Inputs!M3679,InpOverride!M3679)</f>
        <v>0</v>
      </c>
    </row>
    <row r="3680" spans="1:13" x14ac:dyDescent="0.35">
      <c r="A3680" t="s">
        <v>151</v>
      </c>
      <c r="B3680" t="s">
        <v>365</v>
      </c>
      <c r="C3680" t="s">
        <v>366</v>
      </c>
      <c r="D3680" t="s">
        <v>188</v>
      </c>
      <c r="E3680" t="s">
        <v>292</v>
      </c>
      <c r="F3680" s="347">
        <f>IF(InpOverride!F3680="",F_Inputs!F3680,InpOverride!F3680)</f>
        <v>0</v>
      </c>
      <c r="G3680" s="347">
        <f>IF(InpOverride!G3680="",F_Inputs!G3680,InpOverride!G3680)</f>
        <v>0</v>
      </c>
      <c r="H3680" s="347">
        <f>IF(InpOverride!H3680="",F_Inputs!H3680,InpOverride!H3680)</f>
        <v>0</v>
      </c>
      <c r="I3680" s="347">
        <f>IF(InpOverride!I3680="",F_Inputs!I3680,InpOverride!I3680)</f>
        <v>0</v>
      </c>
      <c r="J3680" s="347">
        <f>IF(InpOverride!J3680="",F_Inputs!J3680,InpOverride!J3680)</f>
        <v>0</v>
      </c>
      <c r="K3680" s="347">
        <f>IF(InpOverride!K3680="",F_Inputs!K3680,InpOverride!K3680)</f>
        <v>0</v>
      </c>
      <c r="L3680" s="347">
        <f>IF(InpOverride!L3680="",F_Inputs!L3680,InpOverride!L3680)</f>
        <v>0</v>
      </c>
      <c r="M3680" s="347">
        <f>IF(InpOverride!M3680="",F_Inputs!M3680,InpOverride!M3680)</f>
        <v>0</v>
      </c>
    </row>
    <row r="3681" spans="1:13" x14ac:dyDescent="0.35">
      <c r="A3681" t="s">
        <v>151</v>
      </c>
      <c r="B3681" t="s">
        <v>367</v>
      </c>
      <c r="C3681" t="s">
        <v>368</v>
      </c>
      <c r="D3681" t="s">
        <v>205</v>
      </c>
      <c r="E3681" t="s">
        <v>292</v>
      </c>
      <c r="F3681" s="347">
        <f>IF(InpOverride!F3681="",F_Inputs!F3681,InpOverride!F3681)</f>
        <v>0</v>
      </c>
      <c r="G3681" s="347">
        <f>IF(InpOverride!G3681="",F_Inputs!G3681,InpOverride!G3681)</f>
        <v>0</v>
      </c>
      <c r="H3681" s="347">
        <f>IF(InpOverride!H3681="",F_Inputs!H3681,InpOverride!H3681)</f>
        <v>0</v>
      </c>
      <c r="I3681" s="347">
        <f>IF(InpOverride!I3681="",F_Inputs!I3681,InpOverride!I3681)</f>
        <v>0</v>
      </c>
      <c r="J3681" s="347">
        <f>IF(InpOverride!J3681="",F_Inputs!J3681,InpOverride!J3681)</f>
        <v>0</v>
      </c>
      <c r="K3681" s="347">
        <f>IF(InpOverride!K3681="",F_Inputs!K3681,InpOverride!K3681)</f>
        <v>0</v>
      </c>
      <c r="L3681" s="347">
        <f>IF(InpOverride!L3681="",F_Inputs!L3681,InpOverride!L3681)</f>
        <v>0</v>
      </c>
      <c r="M3681" s="347">
        <f>IF(InpOverride!M3681="",F_Inputs!M3681,InpOverride!M3681)</f>
        <v>0</v>
      </c>
    </row>
    <row r="3682" spans="1:13" x14ac:dyDescent="0.35">
      <c r="A3682" t="s">
        <v>151</v>
      </c>
      <c r="B3682" t="s">
        <v>369</v>
      </c>
      <c r="C3682" t="s">
        <v>370</v>
      </c>
      <c r="D3682" t="s">
        <v>170</v>
      </c>
      <c r="E3682" t="s">
        <v>292</v>
      </c>
      <c r="F3682" s="347">
        <f>IF(InpOverride!F3682="",F_Inputs!F3682,InpOverride!F3682)</f>
        <v>0</v>
      </c>
      <c r="G3682" s="347">
        <f>IF(InpOverride!G3682="",F_Inputs!G3682,InpOverride!G3682)</f>
        <v>0</v>
      </c>
      <c r="H3682" s="347">
        <f>IF(InpOverride!H3682="",F_Inputs!H3682,InpOverride!H3682)</f>
        <v>0</v>
      </c>
      <c r="I3682" s="347">
        <f>IF(InpOverride!I3682="",F_Inputs!I3682,InpOverride!I3682)</f>
        <v>0</v>
      </c>
      <c r="J3682" s="347">
        <f>IF(InpOverride!J3682="",F_Inputs!J3682,InpOverride!J3682)</f>
        <v>0</v>
      </c>
      <c r="K3682" s="347">
        <f>IF(InpOverride!K3682="",F_Inputs!K3682,InpOverride!K3682)</f>
        <v>0</v>
      </c>
      <c r="L3682" s="347">
        <f>IF(InpOverride!L3682="",F_Inputs!L3682,InpOverride!L3682)</f>
        <v>0</v>
      </c>
      <c r="M3682" s="347">
        <f>IF(InpOverride!M3682="",F_Inputs!M3682,InpOverride!M3682)</f>
        <v>0</v>
      </c>
    </row>
    <row r="3683" spans="1:13" x14ac:dyDescent="0.35">
      <c r="A3683" t="s">
        <v>151</v>
      </c>
      <c r="B3683" t="s">
        <v>371</v>
      </c>
      <c r="C3683" t="s">
        <v>372</v>
      </c>
      <c r="D3683" t="s">
        <v>170</v>
      </c>
      <c r="E3683" t="s">
        <v>292</v>
      </c>
      <c r="F3683" s="347">
        <f>IF(InpOverride!F3683="",F_Inputs!F3683,InpOverride!F3683)</f>
        <v>0</v>
      </c>
      <c r="G3683" s="347">
        <f>IF(InpOverride!G3683="",F_Inputs!G3683,InpOverride!G3683)</f>
        <v>0</v>
      </c>
      <c r="H3683" s="347">
        <f>IF(InpOverride!H3683="",F_Inputs!H3683,InpOverride!H3683)</f>
        <v>0</v>
      </c>
      <c r="I3683" s="347">
        <f>IF(InpOverride!I3683="",F_Inputs!I3683,InpOverride!I3683)</f>
        <v>0</v>
      </c>
      <c r="J3683" s="347">
        <f>IF(InpOverride!J3683="",F_Inputs!J3683,InpOverride!J3683)</f>
        <v>0</v>
      </c>
      <c r="K3683" s="347">
        <f>IF(InpOverride!K3683="",F_Inputs!K3683,InpOverride!K3683)</f>
        <v>0</v>
      </c>
      <c r="L3683" s="347">
        <f>IF(InpOverride!L3683="",F_Inputs!L3683,InpOverride!L3683)</f>
        <v>0</v>
      </c>
      <c r="M3683" s="347">
        <f>IF(InpOverride!M3683="",F_Inputs!M3683,InpOverride!M3683)</f>
        <v>0</v>
      </c>
    </row>
    <row r="3684" spans="1:13" x14ac:dyDescent="0.35">
      <c r="A3684" t="s">
        <v>151</v>
      </c>
      <c r="B3684" t="s">
        <v>373</v>
      </c>
      <c r="C3684" t="s">
        <v>374</v>
      </c>
      <c r="D3684" t="s">
        <v>188</v>
      </c>
      <c r="E3684" t="s">
        <v>292</v>
      </c>
      <c r="F3684" s="347">
        <f>IF(InpOverride!F3684="",F_Inputs!F3684,InpOverride!F3684)</f>
        <v>0</v>
      </c>
      <c r="G3684" s="347">
        <f>IF(InpOverride!G3684="",F_Inputs!G3684,InpOverride!G3684)</f>
        <v>0</v>
      </c>
      <c r="H3684" s="347">
        <f>IF(InpOverride!H3684="",F_Inputs!H3684,InpOverride!H3684)</f>
        <v>0</v>
      </c>
      <c r="I3684" s="347">
        <f>IF(InpOverride!I3684="",F_Inputs!I3684,InpOverride!I3684)</f>
        <v>0</v>
      </c>
      <c r="J3684" s="347">
        <f>IF(InpOverride!J3684="",F_Inputs!J3684,InpOverride!J3684)</f>
        <v>0</v>
      </c>
      <c r="K3684" s="347">
        <f>IF(InpOverride!K3684="",F_Inputs!K3684,InpOverride!K3684)</f>
        <v>0</v>
      </c>
      <c r="L3684" s="347">
        <f>IF(InpOverride!L3684="",F_Inputs!L3684,InpOverride!L3684)</f>
        <v>0</v>
      </c>
      <c r="M3684" s="347">
        <f>IF(InpOverride!M3684="",F_Inputs!M3684,InpOverride!M3684)</f>
        <v>0</v>
      </c>
    </row>
    <row r="3685" spans="1:13" x14ac:dyDescent="0.35">
      <c r="A3685" t="s">
        <v>151</v>
      </c>
      <c r="B3685" t="s">
        <v>375</v>
      </c>
      <c r="C3685" t="s">
        <v>376</v>
      </c>
      <c r="D3685" t="s">
        <v>205</v>
      </c>
      <c r="E3685" t="s">
        <v>292</v>
      </c>
      <c r="F3685" s="347">
        <f>IF(InpOverride!F3685="",F_Inputs!F3685,InpOverride!F3685)</f>
        <v>0</v>
      </c>
      <c r="G3685" s="347">
        <f>IF(InpOverride!G3685="",F_Inputs!G3685,InpOverride!G3685)</f>
        <v>0</v>
      </c>
      <c r="H3685" s="347">
        <f>IF(InpOverride!H3685="",F_Inputs!H3685,InpOverride!H3685)</f>
        <v>0</v>
      </c>
      <c r="I3685" s="347">
        <f>IF(InpOverride!I3685="",F_Inputs!I3685,InpOverride!I3685)</f>
        <v>0</v>
      </c>
      <c r="J3685" s="347">
        <f>IF(InpOverride!J3685="",F_Inputs!J3685,InpOverride!J3685)</f>
        <v>0</v>
      </c>
      <c r="K3685" s="347">
        <f>IF(InpOverride!K3685="",F_Inputs!K3685,InpOverride!K3685)</f>
        <v>0</v>
      </c>
      <c r="L3685" s="347">
        <f>IF(InpOverride!L3685="",F_Inputs!L3685,InpOverride!L3685)</f>
        <v>0</v>
      </c>
      <c r="M3685" s="347">
        <f>IF(InpOverride!M3685="",F_Inputs!M3685,InpOverride!M3685)</f>
        <v>0</v>
      </c>
    </row>
    <row r="3686" spans="1:13" x14ac:dyDescent="0.35">
      <c r="A3686" t="s">
        <v>151</v>
      </c>
      <c r="B3686" t="s">
        <v>377</v>
      </c>
      <c r="C3686" t="s">
        <v>378</v>
      </c>
      <c r="D3686" t="s">
        <v>170</v>
      </c>
      <c r="E3686" t="s">
        <v>292</v>
      </c>
      <c r="F3686" s="347">
        <f>IF(InpOverride!F3686="",F_Inputs!F3686,InpOverride!F3686)</f>
        <v>0</v>
      </c>
      <c r="G3686" s="347">
        <f>IF(InpOverride!G3686="",F_Inputs!G3686,InpOverride!G3686)</f>
        <v>0</v>
      </c>
      <c r="H3686" s="347">
        <f>IF(InpOverride!H3686="",F_Inputs!H3686,InpOverride!H3686)</f>
        <v>0</v>
      </c>
      <c r="I3686" s="347">
        <f>IF(InpOverride!I3686="",F_Inputs!I3686,InpOverride!I3686)</f>
        <v>0</v>
      </c>
      <c r="J3686" s="347">
        <f>IF(InpOverride!J3686="",F_Inputs!J3686,InpOverride!J3686)</f>
        <v>0</v>
      </c>
      <c r="K3686" s="347">
        <f>IF(InpOverride!K3686="",F_Inputs!K3686,InpOverride!K3686)</f>
        <v>0</v>
      </c>
      <c r="L3686" s="347">
        <f>IF(InpOverride!L3686="",F_Inputs!L3686,InpOverride!L3686)</f>
        <v>0</v>
      </c>
      <c r="M3686" s="347">
        <f>IF(InpOverride!M3686="",F_Inputs!M3686,InpOverride!M3686)</f>
        <v>0</v>
      </c>
    </row>
    <row r="3687" spans="1:13" x14ac:dyDescent="0.35">
      <c r="A3687" t="s">
        <v>151</v>
      </c>
      <c r="B3687" t="s">
        <v>379</v>
      </c>
      <c r="C3687" t="s">
        <v>380</v>
      </c>
      <c r="D3687" t="s">
        <v>170</v>
      </c>
      <c r="E3687" t="s">
        <v>292</v>
      </c>
      <c r="F3687" s="347">
        <f>IF(InpOverride!F3687="",F_Inputs!F3687,InpOverride!F3687)</f>
        <v>0</v>
      </c>
      <c r="G3687" s="347">
        <f>IF(InpOverride!G3687="",F_Inputs!G3687,InpOverride!G3687)</f>
        <v>0</v>
      </c>
      <c r="H3687" s="347">
        <f>IF(InpOverride!H3687="",F_Inputs!H3687,InpOverride!H3687)</f>
        <v>0</v>
      </c>
      <c r="I3687" s="347">
        <f>IF(InpOverride!I3687="",F_Inputs!I3687,InpOverride!I3687)</f>
        <v>0</v>
      </c>
      <c r="J3687" s="347">
        <f>IF(InpOverride!J3687="",F_Inputs!J3687,InpOverride!J3687)</f>
        <v>0</v>
      </c>
      <c r="K3687" s="347">
        <f>IF(InpOverride!K3687="",F_Inputs!K3687,InpOverride!K3687)</f>
        <v>0</v>
      </c>
      <c r="L3687" s="347">
        <f>IF(InpOverride!L3687="",F_Inputs!L3687,InpOverride!L3687)</f>
        <v>0</v>
      </c>
      <c r="M3687" s="347">
        <f>IF(InpOverride!M3687="",F_Inputs!M3687,InpOverride!M3687)</f>
        <v>0</v>
      </c>
    </row>
    <row r="3688" spans="1:13" x14ac:dyDescent="0.35">
      <c r="A3688" t="s">
        <v>151</v>
      </c>
      <c r="B3688" t="s">
        <v>381</v>
      </c>
      <c r="C3688" t="s">
        <v>382</v>
      </c>
      <c r="D3688" t="s">
        <v>188</v>
      </c>
      <c r="E3688" t="s">
        <v>292</v>
      </c>
      <c r="F3688" s="347">
        <f>IF(InpOverride!F3688="",F_Inputs!F3688,InpOverride!F3688)</f>
        <v>0</v>
      </c>
      <c r="G3688" s="347">
        <f>IF(InpOverride!G3688="",F_Inputs!G3688,InpOverride!G3688)</f>
        <v>0</v>
      </c>
      <c r="H3688" s="347">
        <f>IF(InpOverride!H3688="",F_Inputs!H3688,InpOverride!H3688)</f>
        <v>0</v>
      </c>
      <c r="I3688" s="347">
        <f>IF(InpOverride!I3688="",F_Inputs!I3688,InpOverride!I3688)</f>
        <v>0</v>
      </c>
      <c r="J3688" s="347">
        <f>IF(InpOverride!J3688="",F_Inputs!J3688,InpOverride!J3688)</f>
        <v>0</v>
      </c>
      <c r="K3688" s="347">
        <f>IF(InpOverride!K3688="",F_Inputs!K3688,InpOverride!K3688)</f>
        <v>0</v>
      </c>
      <c r="L3688" s="347">
        <f>IF(InpOverride!L3688="",F_Inputs!L3688,InpOverride!L3688)</f>
        <v>0</v>
      </c>
      <c r="M3688" s="347">
        <f>IF(InpOverride!M3688="",F_Inputs!M3688,InpOverride!M3688)</f>
        <v>0</v>
      </c>
    </row>
    <row r="3689" spans="1:13" x14ac:dyDescent="0.35">
      <c r="A3689" t="s">
        <v>151</v>
      </c>
      <c r="B3689" t="s">
        <v>383</v>
      </c>
      <c r="C3689" t="s">
        <v>384</v>
      </c>
      <c r="D3689" t="s">
        <v>385</v>
      </c>
      <c r="E3689" t="s">
        <v>292</v>
      </c>
      <c r="F3689" s="347">
        <f>IF(InpOverride!F3689="",F_Inputs!F3689,InpOverride!F3689)</f>
        <v>0</v>
      </c>
      <c r="G3689" s="347">
        <f>IF(InpOverride!G3689="",F_Inputs!G3689,InpOverride!G3689)</f>
        <v>0</v>
      </c>
      <c r="H3689" s="347">
        <f>IF(InpOverride!H3689="",F_Inputs!H3689,InpOverride!H3689)</f>
        <v>0</v>
      </c>
      <c r="I3689" s="347">
        <f>IF(InpOverride!I3689="",F_Inputs!I3689,InpOverride!I3689)</f>
        <v>78.965000000000003</v>
      </c>
      <c r="J3689" s="347">
        <f>IF(InpOverride!J3689="",F_Inputs!J3689,InpOverride!J3689)</f>
        <v>0</v>
      </c>
      <c r="K3689" s="347">
        <f>IF(InpOverride!K3689="",F_Inputs!K3689,InpOverride!K3689)</f>
        <v>0</v>
      </c>
      <c r="L3689" s="347">
        <f>IF(InpOverride!L3689="",F_Inputs!L3689,InpOverride!L3689)</f>
        <v>0</v>
      </c>
      <c r="M3689" s="347">
        <f>IF(InpOverride!M3689="",F_Inputs!M3689,InpOverride!M3689)</f>
        <v>0</v>
      </c>
    </row>
    <row r="3690" spans="1:13" x14ac:dyDescent="0.35">
      <c r="A3690" t="s">
        <v>151</v>
      </c>
      <c r="B3690" t="s">
        <v>386</v>
      </c>
      <c r="C3690" t="s">
        <v>387</v>
      </c>
      <c r="D3690" t="s">
        <v>189</v>
      </c>
      <c r="E3690" t="s">
        <v>292</v>
      </c>
      <c r="F3690" s="347">
        <f>IF(InpOverride!F3690="",F_Inputs!F3690,InpOverride!F3690)</f>
        <v>0</v>
      </c>
      <c r="G3690" s="347">
        <f>IF(InpOverride!G3690="",F_Inputs!G3690,InpOverride!G3690)</f>
        <v>0</v>
      </c>
      <c r="H3690" s="347">
        <f>IF(InpOverride!H3690="",F_Inputs!H3690,InpOverride!H3690)</f>
        <v>0</v>
      </c>
      <c r="I3690" s="347">
        <f>IF(InpOverride!I3690="",F_Inputs!I3690,InpOverride!I3690)</f>
        <v>0</v>
      </c>
      <c r="J3690" s="347">
        <f>IF(InpOverride!J3690="",F_Inputs!J3690,InpOverride!J3690)</f>
        <v>0</v>
      </c>
      <c r="K3690" s="347">
        <f>IF(InpOverride!K3690="",F_Inputs!K3690,InpOverride!K3690)</f>
        <v>0</v>
      </c>
      <c r="L3690" s="347">
        <f>IF(InpOverride!L3690="",F_Inputs!L3690,InpOverride!L3690)</f>
        <v>0</v>
      </c>
      <c r="M3690" s="347">
        <f>IF(InpOverride!M3690="",F_Inputs!M3690,InpOverride!M3690)</f>
        <v>0</v>
      </c>
    </row>
    <row r="3691" spans="1:13" x14ac:dyDescent="0.35">
      <c r="A3691" t="s">
        <v>151</v>
      </c>
      <c r="B3691" t="s">
        <v>388</v>
      </c>
      <c r="C3691" t="s">
        <v>389</v>
      </c>
      <c r="D3691" t="s">
        <v>205</v>
      </c>
      <c r="E3691" t="s">
        <v>292</v>
      </c>
      <c r="F3691" s="347">
        <f>IF(InpOverride!F3691="",F_Inputs!F3691,InpOverride!F3691)</f>
        <v>0</v>
      </c>
      <c r="G3691" s="347">
        <f>IF(InpOverride!G3691="",F_Inputs!G3691,InpOverride!G3691)</f>
        <v>0</v>
      </c>
      <c r="H3691" s="347">
        <f>IF(InpOverride!H3691="",F_Inputs!H3691,InpOverride!H3691)</f>
        <v>0</v>
      </c>
      <c r="I3691" s="347" t="str">
        <f>IF(InpOverride!I3691="",F_Inputs!I3691,InpOverride!I3691)</f>
        <v>Yes</v>
      </c>
      <c r="J3691" s="347">
        <f>IF(InpOverride!J3691="",F_Inputs!J3691,InpOverride!J3691)</f>
        <v>0</v>
      </c>
      <c r="K3691" s="347">
        <f>IF(InpOverride!K3691="",F_Inputs!K3691,InpOverride!K3691)</f>
        <v>0</v>
      </c>
      <c r="L3691" s="347">
        <f>IF(InpOverride!L3691="",F_Inputs!L3691,InpOverride!L3691)</f>
        <v>0</v>
      </c>
      <c r="M3691" s="347">
        <f>IF(InpOverride!M3691="",F_Inputs!M3691,InpOverride!M3691)</f>
        <v>0</v>
      </c>
    </row>
    <row r="3692" spans="1:13" x14ac:dyDescent="0.35">
      <c r="A3692" t="s">
        <v>151</v>
      </c>
      <c r="B3692" t="s">
        <v>390</v>
      </c>
      <c r="C3692" t="s">
        <v>391</v>
      </c>
      <c r="D3692" t="s">
        <v>176</v>
      </c>
      <c r="E3692" t="s">
        <v>292</v>
      </c>
      <c r="F3692" s="347">
        <f>IF(InpOverride!F3692="",F_Inputs!F3692,InpOverride!F3692)</f>
        <v>0</v>
      </c>
      <c r="G3692" s="347">
        <f>IF(InpOverride!G3692="",F_Inputs!G3692,InpOverride!G3692)</f>
        <v>0</v>
      </c>
      <c r="H3692" s="347">
        <f>IF(InpOverride!H3692="",F_Inputs!H3692,InpOverride!H3692)</f>
        <v>0</v>
      </c>
      <c r="I3692" s="347">
        <f>IF(InpOverride!I3692="",F_Inputs!I3692,InpOverride!I3692)</f>
        <v>4.5200701973557002E-2</v>
      </c>
      <c r="J3692" s="347">
        <f>IF(InpOverride!J3692="",F_Inputs!J3692,InpOverride!J3692)</f>
        <v>0</v>
      </c>
      <c r="K3692" s="347">
        <f>IF(InpOverride!K3692="",F_Inputs!K3692,InpOverride!K3692)</f>
        <v>0</v>
      </c>
      <c r="L3692" s="347">
        <f>IF(InpOverride!L3692="",F_Inputs!L3692,InpOverride!L3692)</f>
        <v>0</v>
      </c>
      <c r="M3692" s="347">
        <f>IF(InpOverride!M3692="",F_Inputs!M3692,InpOverride!M3692)</f>
        <v>0</v>
      </c>
    </row>
    <row r="3693" spans="1:13" x14ac:dyDescent="0.35">
      <c r="A3693" t="s">
        <v>151</v>
      </c>
      <c r="B3693" t="s">
        <v>392</v>
      </c>
      <c r="C3693" t="s">
        <v>393</v>
      </c>
      <c r="D3693" t="s">
        <v>205</v>
      </c>
      <c r="E3693" t="s">
        <v>292</v>
      </c>
      <c r="F3693" s="347">
        <f>IF(InpOverride!F3693="",F_Inputs!F3693,InpOverride!F3693)</f>
        <v>0</v>
      </c>
      <c r="G3693" s="347">
        <f>IF(InpOverride!G3693="",F_Inputs!G3693,InpOverride!G3693)</f>
        <v>0</v>
      </c>
      <c r="H3693" s="347">
        <f>IF(InpOverride!H3693="",F_Inputs!H3693,InpOverride!H3693)</f>
        <v>0</v>
      </c>
      <c r="I3693" s="347" t="str">
        <f>IF(InpOverride!I3693="",F_Inputs!I3693,InpOverride!I3693)</f>
        <v>Yes</v>
      </c>
      <c r="J3693" s="347">
        <f>IF(InpOverride!J3693="",F_Inputs!J3693,InpOverride!J3693)</f>
        <v>0</v>
      </c>
      <c r="K3693" s="347">
        <f>IF(InpOverride!K3693="",F_Inputs!K3693,InpOverride!K3693)</f>
        <v>0</v>
      </c>
      <c r="L3693" s="347">
        <f>IF(InpOverride!L3693="",F_Inputs!L3693,InpOverride!L3693)</f>
        <v>0</v>
      </c>
      <c r="M3693" s="347">
        <f>IF(InpOverride!M3693="",F_Inputs!M3693,InpOverride!M3693)</f>
        <v>0</v>
      </c>
    </row>
    <row r="3694" spans="1:13" x14ac:dyDescent="0.35">
      <c r="A3694" t="s">
        <v>151</v>
      </c>
      <c r="B3694" t="s">
        <v>394</v>
      </c>
      <c r="C3694" t="s">
        <v>395</v>
      </c>
      <c r="D3694" t="s">
        <v>188</v>
      </c>
      <c r="E3694" t="s">
        <v>292</v>
      </c>
      <c r="F3694" s="347">
        <f>IF(InpOverride!F3694="",F_Inputs!F3694,InpOverride!F3694)</f>
        <v>0</v>
      </c>
      <c r="G3694" s="347">
        <f>IF(InpOverride!G3694="",F_Inputs!G3694,InpOverride!G3694)</f>
        <v>0</v>
      </c>
      <c r="H3694" s="347" t="str">
        <f>IF(InpOverride!H3694="",F_Inputs!H3694,InpOverride!H3694)</f>
        <v>NA</v>
      </c>
      <c r="I3694" s="347">
        <f>IF(InpOverride!I3694="",F_Inputs!I3694,InpOverride!I3694)</f>
        <v>100</v>
      </c>
      <c r="J3694" s="347">
        <f>IF(InpOverride!J3694="",F_Inputs!J3694,InpOverride!J3694)</f>
        <v>0</v>
      </c>
      <c r="K3694" s="347">
        <f>IF(InpOverride!K3694="",F_Inputs!K3694,InpOverride!K3694)</f>
        <v>0</v>
      </c>
      <c r="L3694" s="347">
        <f>IF(InpOverride!L3694="",F_Inputs!L3694,InpOverride!L3694)</f>
        <v>0</v>
      </c>
      <c r="M3694" s="347">
        <f>IF(InpOverride!M3694="",F_Inputs!M3694,InpOverride!M3694)</f>
        <v>0</v>
      </c>
    </row>
    <row r="3695" spans="1:13" x14ac:dyDescent="0.35">
      <c r="A3695" t="s">
        <v>151</v>
      </c>
      <c r="B3695" t="s">
        <v>396</v>
      </c>
      <c r="C3695" t="s">
        <v>397</v>
      </c>
      <c r="D3695" t="s">
        <v>205</v>
      </c>
      <c r="E3695" t="s">
        <v>292</v>
      </c>
      <c r="F3695" s="347">
        <f>IF(InpOverride!F3695="",F_Inputs!F3695,InpOverride!F3695)</f>
        <v>0</v>
      </c>
      <c r="G3695" s="347">
        <f>IF(InpOverride!G3695="",F_Inputs!G3695,InpOverride!G3695)</f>
        <v>0</v>
      </c>
      <c r="H3695" s="347">
        <f>IF(InpOverride!H3695="",F_Inputs!H3695,InpOverride!H3695)</f>
        <v>0</v>
      </c>
      <c r="I3695" s="347" t="str">
        <f>IF(InpOverride!I3695="",F_Inputs!I3695,InpOverride!I3695)</f>
        <v>Yes</v>
      </c>
      <c r="J3695" s="347">
        <f>IF(InpOverride!J3695="",F_Inputs!J3695,InpOverride!J3695)</f>
        <v>0</v>
      </c>
      <c r="K3695" s="347">
        <f>IF(InpOverride!K3695="",F_Inputs!K3695,InpOverride!K3695)</f>
        <v>0</v>
      </c>
      <c r="L3695" s="347">
        <f>IF(InpOverride!L3695="",F_Inputs!L3695,InpOverride!L3695)</f>
        <v>0</v>
      </c>
      <c r="M3695" s="347">
        <f>IF(InpOverride!M3695="",F_Inputs!M3695,InpOverride!M3695)</f>
        <v>0</v>
      </c>
    </row>
    <row r="3696" spans="1:13" x14ac:dyDescent="0.35">
      <c r="A3696" t="s">
        <v>151</v>
      </c>
      <c r="B3696" t="s">
        <v>398</v>
      </c>
      <c r="C3696" t="s">
        <v>399</v>
      </c>
      <c r="D3696" t="s">
        <v>188</v>
      </c>
      <c r="E3696" t="s">
        <v>292</v>
      </c>
      <c r="F3696" s="347">
        <f>IF(InpOverride!F3696="",F_Inputs!F3696,InpOverride!F3696)</f>
        <v>0</v>
      </c>
      <c r="G3696" s="347">
        <f>IF(InpOverride!G3696="",F_Inputs!G3696,InpOverride!G3696)</f>
        <v>0</v>
      </c>
      <c r="H3696" s="347" t="str">
        <f>IF(InpOverride!H3696="",F_Inputs!H3696,InpOverride!H3696)</f>
        <v>NA</v>
      </c>
      <c r="I3696" s="347">
        <f>IF(InpOverride!I3696="",F_Inputs!I3696,InpOverride!I3696)</f>
        <v>0</v>
      </c>
      <c r="J3696" s="347">
        <f>IF(InpOverride!J3696="",F_Inputs!J3696,InpOverride!J3696)</f>
        <v>0</v>
      </c>
      <c r="K3696" s="347">
        <f>IF(InpOverride!K3696="",F_Inputs!K3696,InpOverride!K3696)</f>
        <v>0</v>
      </c>
      <c r="L3696" s="347">
        <f>IF(InpOverride!L3696="",F_Inputs!L3696,InpOverride!L3696)</f>
        <v>0</v>
      </c>
      <c r="M3696" s="347">
        <f>IF(InpOverride!M3696="",F_Inputs!M3696,InpOverride!M3696)</f>
        <v>0</v>
      </c>
    </row>
    <row r="3697" spans="1:13" x14ac:dyDescent="0.35">
      <c r="A3697" t="s">
        <v>151</v>
      </c>
      <c r="B3697" t="s">
        <v>400</v>
      </c>
      <c r="C3697" t="s">
        <v>401</v>
      </c>
      <c r="D3697" t="s">
        <v>205</v>
      </c>
      <c r="E3697" t="s">
        <v>292</v>
      </c>
      <c r="F3697" s="347">
        <f>IF(InpOverride!F3697="",F_Inputs!F3697,InpOverride!F3697)</f>
        <v>0</v>
      </c>
      <c r="G3697" s="347">
        <f>IF(InpOverride!G3697="",F_Inputs!G3697,InpOverride!G3697)</f>
        <v>0</v>
      </c>
      <c r="H3697" s="347">
        <f>IF(InpOverride!H3697="",F_Inputs!H3697,InpOverride!H3697)</f>
        <v>0</v>
      </c>
      <c r="I3697" s="347" t="str">
        <f>IF(InpOverride!I3697="",F_Inputs!I3697,InpOverride!I3697)</f>
        <v>-</v>
      </c>
      <c r="J3697" s="347">
        <f>IF(InpOverride!J3697="",F_Inputs!J3697,InpOverride!J3697)</f>
        <v>0</v>
      </c>
      <c r="K3697" s="347">
        <f>IF(InpOverride!K3697="",F_Inputs!K3697,InpOverride!K3697)</f>
        <v>0</v>
      </c>
      <c r="L3697" s="347">
        <f>IF(InpOverride!L3697="",F_Inputs!L3697,InpOverride!L3697)</f>
        <v>0</v>
      </c>
      <c r="M3697" s="347">
        <f>IF(InpOverride!M3697="",F_Inputs!M3697,InpOverride!M3697)</f>
        <v>0</v>
      </c>
    </row>
    <row r="3698" spans="1:13" x14ac:dyDescent="0.35">
      <c r="A3698" t="s">
        <v>151</v>
      </c>
      <c r="B3698" t="s">
        <v>402</v>
      </c>
      <c r="C3698" s="327" t="s">
        <v>403</v>
      </c>
      <c r="D3698" t="s">
        <v>189</v>
      </c>
      <c r="E3698" t="s">
        <v>292</v>
      </c>
      <c r="F3698" s="347">
        <f>IF(InpOverride!F3698="",F_Inputs!F3698,InpOverride!F3698)</f>
        <v>0</v>
      </c>
      <c r="G3698" s="347">
        <f>IF(InpOverride!G3698="",F_Inputs!G3698,InpOverride!G3698)</f>
        <v>0</v>
      </c>
      <c r="H3698" s="347">
        <f>IF(InpOverride!H3698="",F_Inputs!H3698,InpOverride!H3698)</f>
        <v>0</v>
      </c>
      <c r="I3698" s="347">
        <f>IF(InpOverride!I3698="",F_Inputs!I3698,InpOverride!I3698)</f>
        <v>0</v>
      </c>
      <c r="J3698" s="347">
        <f>IF(InpOverride!J3698="",F_Inputs!J3698,InpOverride!J3698)</f>
        <v>0</v>
      </c>
      <c r="K3698" s="347">
        <f>IF(InpOverride!K3698="",F_Inputs!K3698,InpOverride!K3698)</f>
        <v>0</v>
      </c>
      <c r="L3698" s="347">
        <f>IF(InpOverride!L3698="",F_Inputs!L3698,InpOverride!L3698)</f>
        <v>0</v>
      </c>
      <c r="M3698" s="347">
        <f>IF(InpOverride!M3698="",F_Inputs!M3698,InpOverride!M3698)</f>
        <v>0</v>
      </c>
    </row>
    <row r="3699" spans="1:13" x14ac:dyDescent="0.35">
      <c r="A3699" t="s">
        <v>151</v>
      </c>
      <c r="B3699" t="s">
        <v>404</v>
      </c>
      <c r="C3699" s="327" t="s">
        <v>405</v>
      </c>
      <c r="D3699" t="s">
        <v>205</v>
      </c>
      <c r="E3699" t="s">
        <v>292</v>
      </c>
      <c r="F3699" s="347">
        <f>IF(InpOverride!F3699="",F_Inputs!F3699,InpOverride!F3699)</f>
        <v>0</v>
      </c>
      <c r="G3699" s="347">
        <f>IF(InpOverride!G3699="",F_Inputs!G3699,InpOverride!G3699)</f>
        <v>0</v>
      </c>
      <c r="H3699" s="347">
        <f>IF(InpOverride!H3699="",F_Inputs!H3699,InpOverride!H3699)</f>
        <v>0</v>
      </c>
      <c r="I3699" s="347">
        <f>IF(InpOverride!I3699="",F_Inputs!I3699,InpOverride!I3699)</f>
        <v>0</v>
      </c>
      <c r="J3699" s="347">
        <f>IF(InpOverride!J3699="",F_Inputs!J3699,InpOverride!J3699)</f>
        <v>0</v>
      </c>
      <c r="K3699" s="347">
        <f>IF(InpOverride!K3699="",F_Inputs!K3699,InpOverride!K3699)</f>
        <v>0</v>
      </c>
      <c r="L3699" s="347">
        <f>IF(InpOverride!L3699="",F_Inputs!L3699,InpOverride!L3699)</f>
        <v>0</v>
      </c>
      <c r="M3699" s="347">
        <f>IF(InpOverride!M3699="",F_Inputs!M3699,InpOverride!M3699)</f>
        <v>0</v>
      </c>
    </row>
    <row r="3700" spans="1:13" x14ac:dyDescent="0.35">
      <c r="A3700" t="s">
        <v>151</v>
      </c>
      <c r="B3700" t="s">
        <v>406</v>
      </c>
      <c r="C3700" t="s">
        <v>407</v>
      </c>
      <c r="D3700" t="s">
        <v>188</v>
      </c>
      <c r="E3700" t="s">
        <v>292</v>
      </c>
      <c r="F3700" s="347">
        <f>IF(InpOverride!F3700="",F_Inputs!F3700,InpOverride!F3700)</f>
        <v>0</v>
      </c>
      <c r="G3700" s="347">
        <f>IF(InpOverride!G3700="",F_Inputs!G3700,InpOverride!G3700)</f>
        <v>0</v>
      </c>
      <c r="H3700" s="347">
        <f>IF(InpOverride!H3700="",F_Inputs!H3700,InpOverride!H3700)</f>
        <v>0</v>
      </c>
      <c r="I3700" s="347">
        <f>IF(InpOverride!I3700="",F_Inputs!I3700,InpOverride!I3700)</f>
        <v>90</v>
      </c>
      <c r="J3700" s="347">
        <f>IF(InpOverride!J3700="",F_Inputs!J3700,InpOverride!J3700)</f>
        <v>0</v>
      </c>
      <c r="K3700" s="347">
        <f>IF(InpOverride!K3700="",F_Inputs!K3700,InpOverride!K3700)</f>
        <v>0</v>
      </c>
      <c r="L3700" s="347">
        <f>IF(InpOverride!L3700="",F_Inputs!L3700,InpOverride!L3700)</f>
        <v>0</v>
      </c>
      <c r="M3700" s="347">
        <f>IF(InpOverride!M3700="",F_Inputs!M3700,InpOverride!M3700)</f>
        <v>0</v>
      </c>
    </row>
    <row r="3701" spans="1:13" x14ac:dyDescent="0.35">
      <c r="A3701" t="s">
        <v>151</v>
      </c>
      <c r="B3701" t="s">
        <v>408</v>
      </c>
      <c r="C3701" t="s">
        <v>409</v>
      </c>
      <c r="D3701" t="s">
        <v>182</v>
      </c>
      <c r="E3701" t="s">
        <v>292</v>
      </c>
      <c r="F3701" s="347">
        <f>IF(InpOverride!F3701="",F_Inputs!F3701,InpOverride!F3701)</f>
        <v>3481.05</v>
      </c>
      <c r="G3701" s="347">
        <f>IF(InpOverride!G3701="",F_Inputs!G3701,InpOverride!G3701)</f>
        <v>3499.72</v>
      </c>
      <c r="H3701" s="347">
        <f>IF(InpOverride!H3701="",F_Inputs!H3701,InpOverride!H3701)</f>
        <v>3519.4724805708202</v>
      </c>
      <c r="I3701" s="347">
        <f>IF(InpOverride!I3701="",F_Inputs!I3701,InpOverride!I3701)</f>
        <v>3524.2</v>
      </c>
      <c r="J3701" s="347">
        <f>IF(InpOverride!J3701="",F_Inputs!J3701,InpOverride!J3701)</f>
        <v>0</v>
      </c>
      <c r="K3701" s="347">
        <f>IF(InpOverride!K3701="",F_Inputs!K3701,InpOverride!K3701)</f>
        <v>0</v>
      </c>
      <c r="L3701" s="347">
        <f>IF(InpOverride!L3701="",F_Inputs!L3701,InpOverride!L3701)</f>
        <v>0</v>
      </c>
      <c r="M3701" s="347">
        <f>IF(InpOverride!M3701="",F_Inputs!M3701,InpOverride!M3701)</f>
        <v>0</v>
      </c>
    </row>
    <row r="3702" spans="1:13" x14ac:dyDescent="0.35">
      <c r="A3702" t="s">
        <v>151</v>
      </c>
      <c r="B3702" t="s">
        <v>410</v>
      </c>
      <c r="C3702" t="s">
        <v>411</v>
      </c>
      <c r="D3702" t="s">
        <v>188</v>
      </c>
      <c r="E3702" t="s">
        <v>292</v>
      </c>
      <c r="F3702" s="347">
        <f>IF(InpOverride!F3702="",F_Inputs!F3702,InpOverride!F3702)</f>
        <v>0</v>
      </c>
      <c r="G3702" s="347">
        <f>IF(InpOverride!G3702="",F_Inputs!G3702,InpOverride!G3702)</f>
        <v>0</v>
      </c>
      <c r="H3702" s="347">
        <f>IF(InpOverride!H3702="",F_Inputs!H3702,InpOverride!H3702)</f>
        <v>0</v>
      </c>
      <c r="I3702" s="347">
        <f>IF(InpOverride!I3702="",F_Inputs!I3702,InpOverride!I3702)</f>
        <v>184</v>
      </c>
      <c r="J3702" s="347">
        <f>IF(InpOverride!J3702="",F_Inputs!J3702,InpOverride!J3702)</f>
        <v>0</v>
      </c>
      <c r="K3702" s="347">
        <f>IF(InpOverride!K3702="",F_Inputs!K3702,InpOverride!K3702)</f>
        <v>0</v>
      </c>
      <c r="L3702" s="347">
        <f>IF(InpOverride!L3702="",F_Inputs!L3702,InpOverride!L3702)</f>
        <v>0</v>
      </c>
      <c r="M3702" s="347">
        <f>IF(InpOverride!M3702="",F_Inputs!M3702,InpOverride!M3702)</f>
        <v>0</v>
      </c>
    </row>
    <row r="3703" spans="1:13" x14ac:dyDescent="0.35">
      <c r="A3703" t="s">
        <v>151</v>
      </c>
      <c r="B3703" t="s">
        <v>412</v>
      </c>
      <c r="C3703" t="s">
        <v>413</v>
      </c>
      <c r="D3703" t="s">
        <v>188</v>
      </c>
      <c r="E3703" t="s">
        <v>292</v>
      </c>
      <c r="F3703" s="347">
        <f>IF(InpOverride!F3703="",F_Inputs!F3703,InpOverride!F3703)</f>
        <v>0</v>
      </c>
      <c r="G3703" s="347">
        <f>IF(InpOverride!G3703="",F_Inputs!G3703,InpOverride!G3703)</f>
        <v>0</v>
      </c>
      <c r="H3703" s="347">
        <f>IF(InpOverride!H3703="",F_Inputs!H3703,InpOverride!H3703)</f>
        <v>0</v>
      </c>
      <c r="I3703" s="347">
        <f>IF(InpOverride!I3703="",F_Inputs!I3703,InpOverride!I3703)</f>
        <v>52.210430736053603</v>
      </c>
      <c r="J3703" s="347">
        <f>IF(InpOverride!J3703="",F_Inputs!J3703,InpOverride!J3703)</f>
        <v>0</v>
      </c>
      <c r="K3703" s="347">
        <f>IF(InpOverride!K3703="",F_Inputs!K3703,InpOverride!K3703)</f>
        <v>0</v>
      </c>
      <c r="L3703" s="347">
        <f>IF(InpOverride!L3703="",F_Inputs!L3703,InpOverride!L3703)</f>
        <v>0</v>
      </c>
      <c r="M3703" s="347">
        <f>IF(InpOverride!M3703="",F_Inputs!M3703,InpOverride!M3703)</f>
        <v>0</v>
      </c>
    </row>
    <row r="3704" spans="1:13" x14ac:dyDescent="0.35">
      <c r="A3704" t="s">
        <v>151</v>
      </c>
      <c r="B3704" t="s">
        <v>414</v>
      </c>
      <c r="C3704" t="s">
        <v>415</v>
      </c>
      <c r="D3704" t="s">
        <v>188</v>
      </c>
      <c r="E3704" t="s">
        <v>292</v>
      </c>
      <c r="F3704" s="347">
        <f>IF(InpOverride!F3704="",F_Inputs!F3704,InpOverride!F3704)</f>
        <v>0</v>
      </c>
      <c r="G3704" s="347">
        <f>IF(InpOverride!G3704="",F_Inputs!G3704,InpOverride!G3704)</f>
        <v>0</v>
      </c>
      <c r="H3704" s="347">
        <f>IF(InpOverride!H3704="",F_Inputs!H3704,InpOverride!H3704)</f>
        <v>0</v>
      </c>
      <c r="I3704" s="347">
        <f>IF(InpOverride!I3704="",F_Inputs!I3704,InpOverride!I3704)</f>
        <v>44</v>
      </c>
      <c r="J3704" s="347">
        <f>IF(InpOverride!J3704="",F_Inputs!J3704,InpOverride!J3704)</f>
        <v>0</v>
      </c>
      <c r="K3704" s="347">
        <f>IF(InpOverride!K3704="",F_Inputs!K3704,InpOverride!K3704)</f>
        <v>0</v>
      </c>
      <c r="L3704" s="347">
        <f>IF(InpOverride!L3704="",F_Inputs!L3704,InpOverride!L3704)</f>
        <v>0</v>
      </c>
      <c r="M3704" s="347">
        <f>IF(InpOverride!M3704="",F_Inputs!M3704,InpOverride!M3704)</f>
        <v>0</v>
      </c>
    </row>
    <row r="3705" spans="1:13" x14ac:dyDescent="0.35">
      <c r="A3705" t="s">
        <v>151</v>
      </c>
      <c r="B3705" t="s">
        <v>416</v>
      </c>
      <c r="C3705" t="s">
        <v>417</v>
      </c>
      <c r="D3705" t="s">
        <v>188</v>
      </c>
      <c r="E3705" t="s">
        <v>292</v>
      </c>
      <c r="F3705" s="347">
        <f>IF(InpOverride!F3705="",F_Inputs!F3705,InpOverride!F3705)</f>
        <v>0</v>
      </c>
      <c r="G3705" s="347">
        <f>IF(InpOverride!G3705="",F_Inputs!G3705,InpOverride!G3705)</f>
        <v>0</v>
      </c>
      <c r="H3705" s="347">
        <f>IF(InpOverride!H3705="",F_Inputs!H3705,InpOverride!H3705)</f>
        <v>0</v>
      </c>
      <c r="I3705" s="347">
        <f>IF(InpOverride!I3705="",F_Inputs!I3705,InpOverride!I3705)</f>
        <v>12.4851030020998</v>
      </c>
      <c r="J3705" s="347">
        <f>IF(InpOverride!J3705="",F_Inputs!J3705,InpOverride!J3705)</f>
        <v>0</v>
      </c>
      <c r="K3705" s="347">
        <f>IF(InpOverride!K3705="",F_Inputs!K3705,InpOverride!K3705)</f>
        <v>0</v>
      </c>
      <c r="L3705" s="347">
        <f>IF(InpOverride!L3705="",F_Inputs!L3705,InpOverride!L3705)</f>
        <v>0</v>
      </c>
      <c r="M3705" s="347">
        <f>IF(InpOverride!M3705="",F_Inputs!M3705,InpOverride!M3705)</f>
        <v>0</v>
      </c>
    </row>
    <row r="3706" spans="1:13" x14ac:dyDescent="0.35">
      <c r="A3706" t="s">
        <v>151</v>
      </c>
      <c r="B3706" t="s">
        <v>418</v>
      </c>
      <c r="C3706" t="s">
        <v>419</v>
      </c>
      <c r="D3706" t="s">
        <v>188</v>
      </c>
      <c r="E3706" t="s">
        <v>292</v>
      </c>
      <c r="F3706" s="347">
        <f>IF(InpOverride!F3706="",F_Inputs!F3706,InpOverride!F3706)</f>
        <v>0</v>
      </c>
      <c r="G3706" s="347">
        <f>IF(InpOverride!G3706="",F_Inputs!G3706,InpOverride!G3706)</f>
        <v>0</v>
      </c>
      <c r="H3706" s="347">
        <f>IF(InpOverride!H3706="",F_Inputs!H3706,InpOverride!H3706)</f>
        <v>0</v>
      </c>
      <c r="I3706" s="347">
        <f>IF(InpOverride!I3706="",F_Inputs!I3706,InpOverride!I3706)</f>
        <v>228</v>
      </c>
      <c r="J3706" s="347">
        <f>IF(InpOverride!J3706="",F_Inputs!J3706,InpOverride!J3706)</f>
        <v>0</v>
      </c>
      <c r="K3706" s="347">
        <f>IF(InpOverride!K3706="",F_Inputs!K3706,InpOverride!K3706)</f>
        <v>0</v>
      </c>
      <c r="L3706" s="347">
        <f>IF(InpOverride!L3706="",F_Inputs!L3706,InpOverride!L3706)</f>
        <v>0</v>
      </c>
      <c r="M3706" s="347">
        <f>IF(InpOverride!M3706="",F_Inputs!M3706,InpOverride!M3706)</f>
        <v>0</v>
      </c>
    </row>
    <row r="3707" spans="1:13" x14ac:dyDescent="0.35">
      <c r="A3707" t="s">
        <v>151</v>
      </c>
      <c r="B3707" t="s">
        <v>420</v>
      </c>
      <c r="C3707" t="s">
        <v>421</v>
      </c>
      <c r="D3707">
        <v>0</v>
      </c>
      <c r="E3707" t="s">
        <v>292</v>
      </c>
      <c r="F3707" s="347">
        <f>IF(InpOverride!F3707="",F_Inputs!F3707,InpOverride!F3707)</f>
        <v>0</v>
      </c>
      <c r="G3707" s="347">
        <f>IF(InpOverride!G3707="",F_Inputs!G3707,InpOverride!G3707)</f>
        <v>0</v>
      </c>
      <c r="H3707" s="347">
        <f>IF(InpOverride!H3707="",F_Inputs!H3707,InpOverride!H3707)</f>
        <v>0</v>
      </c>
      <c r="I3707" s="347">
        <f>IF(InpOverride!I3707="",F_Inputs!I3707,InpOverride!I3707)</f>
        <v>729.88800000000003</v>
      </c>
      <c r="J3707" s="347">
        <f>IF(InpOverride!J3707="",F_Inputs!J3707,InpOverride!J3707)</f>
        <v>0</v>
      </c>
      <c r="K3707" s="347">
        <f>IF(InpOverride!K3707="",F_Inputs!K3707,InpOverride!K3707)</f>
        <v>0</v>
      </c>
      <c r="L3707" s="347">
        <f>IF(InpOverride!L3707="",F_Inputs!L3707,InpOverride!L3707)</f>
        <v>0</v>
      </c>
      <c r="M3707" s="347">
        <f>IF(InpOverride!M3707="",F_Inputs!M3707,InpOverride!M3707)</f>
        <v>0</v>
      </c>
    </row>
    <row r="3708" spans="1:13" x14ac:dyDescent="0.35">
      <c r="A3708" t="s">
        <v>151</v>
      </c>
      <c r="B3708" t="s">
        <v>422</v>
      </c>
      <c r="C3708" t="s">
        <v>423</v>
      </c>
      <c r="D3708" t="s">
        <v>424</v>
      </c>
      <c r="E3708" t="s">
        <v>292</v>
      </c>
      <c r="F3708" s="347">
        <f>IF(InpOverride!F3708="",F_Inputs!F3708,InpOverride!F3708)</f>
        <v>0</v>
      </c>
      <c r="G3708" s="347">
        <f>IF(InpOverride!G3708="",F_Inputs!G3708,InpOverride!G3708)</f>
        <v>0</v>
      </c>
      <c r="H3708" s="347">
        <f>IF(InpOverride!H3708="",F_Inputs!H3708,InpOverride!H3708)</f>
        <v>0</v>
      </c>
      <c r="I3708" s="347">
        <f>IF(InpOverride!I3708="",F_Inputs!I3708,InpOverride!I3708)</f>
        <v>119.29</v>
      </c>
      <c r="J3708" s="347">
        <f>IF(InpOverride!J3708="",F_Inputs!J3708,InpOverride!J3708)</f>
        <v>0</v>
      </c>
      <c r="K3708" s="347">
        <f>IF(InpOverride!K3708="",F_Inputs!K3708,InpOverride!K3708)</f>
        <v>0</v>
      </c>
      <c r="L3708" s="347">
        <f>IF(InpOverride!L3708="",F_Inputs!L3708,InpOverride!L3708)</f>
        <v>0</v>
      </c>
      <c r="M3708" s="347">
        <f>IF(InpOverride!M3708="",F_Inputs!M3708,InpOverride!M3708)</f>
        <v>0</v>
      </c>
    </row>
    <row r="3709" spans="1:13" x14ac:dyDescent="0.35">
      <c r="A3709" t="s">
        <v>151</v>
      </c>
      <c r="B3709" t="s">
        <v>425</v>
      </c>
      <c r="C3709" t="s">
        <v>426</v>
      </c>
      <c r="D3709" t="s">
        <v>427</v>
      </c>
      <c r="E3709" t="s">
        <v>292</v>
      </c>
      <c r="F3709" s="347">
        <f>IF(InpOverride!F3709="",F_Inputs!F3709,InpOverride!F3709)</f>
        <v>146.80000000000001</v>
      </c>
      <c r="G3709" s="347">
        <f>IF(InpOverride!G3709="",F_Inputs!G3709,InpOverride!G3709)</f>
        <v>156.9</v>
      </c>
      <c r="H3709" s="347">
        <f>IF(InpOverride!H3709="",F_Inputs!H3709,InpOverride!H3709)</f>
        <v>143.30000000000001</v>
      </c>
      <c r="I3709" s="347">
        <f>IF(InpOverride!I3709="",F_Inputs!I3709,InpOverride!I3709)</f>
        <v>163.436034021658</v>
      </c>
      <c r="J3709" s="347">
        <f>IF(InpOverride!J3709="",F_Inputs!J3709,InpOverride!J3709)</f>
        <v>0</v>
      </c>
      <c r="K3709" s="347">
        <f>IF(InpOverride!K3709="",F_Inputs!K3709,InpOverride!K3709)</f>
        <v>0</v>
      </c>
      <c r="L3709" s="347">
        <f>IF(InpOverride!L3709="",F_Inputs!L3709,InpOverride!L3709)</f>
        <v>0</v>
      </c>
      <c r="M3709" s="347">
        <f>IF(InpOverride!M3709="",F_Inputs!M3709,InpOverride!M3709)</f>
        <v>0</v>
      </c>
    </row>
    <row r="3710" spans="1:13" x14ac:dyDescent="0.35">
      <c r="A3710" t="s">
        <v>151</v>
      </c>
      <c r="B3710" t="s">
        <v>428</v>
      </c>
      <c r="C3710" t="s">
        <v>429</v>
      </c>
      <c r="D3710" t="s">
        <v>424</v>
      </c>
      <c r="E3710" t="s">
        <v>292</v>
      </c>
      <c r="F3710" s="347">
        <f>IF(InpOverride!F3710="",F_Inputs!F3710,InpOverride!F3710)</f>
        <v>25.751484209079901</v>
      </c>
      <c r="G3710" s="347">
        <f>IF(InpOverride!G3710="",F_Inputs!G3710,InpOverride!G3710)</f>
        <v>25</v>
      </c>
      <c r="H3710" s="347">
        <f>IF(InpOverride!H3710="",F_Inputs!H3710,InpOverride!H3710)</f>
        <v>24.8</v>
      </c>
      <c r="I3710" s="347">
        <f>IF(InpOverride!I3710="",F_Inputs!I3710,InpOverride!I3710)</f>
        <v>25</v>
      </c>
      <c r="J3710" s="347">
        <f>IF(InpOverride!J3710="",F_Inputs!J3710,InpOverride!J3710)</f>
        <v>0</v>
      </c>
      <c r="K3710" s="347">
        <f>IF(InpOverride!K3710="",F_Inputs!K3710,InpOverride!K3710)</f>
        <v>0</v>
      </c>
      <c r="L3710" s="347">
        <f>IF(InpOverride!L3710="",F_Inputs!L3710,InpOverride!L3710)</f>
        <v>0</v>
      </c>
      <c r="M3710" s="347">
        <f>IF(InpOverride!M3710="",F_Inputs!M3710,InpOverride!M3710)</f>
        <v>0</v>
      </c>
    </row>
    <row r="3711" spans="1:13" x14ac:dyDescent="0.35">
      <c r="A3711" t="s">
        <v>151</v>
      </c>
      <c r="B3711" t="s">
        <v>430</v>
      </c>
      <c r="C3711" t="s">
        <v>431</v>
      </c>
      <c r="D3711" t="s">
        <v>424</v>
      </c>
      <c r="E3711" t="s">
        <v>292</v>
      </c>
      <c r="F3711" s="347">
        <f>IF(InpOverride!F3711="",F_Inputs!F3711,InpOverride!F3711)</f>
        <v>0</v>
      </c>
      <c r="G3711" s="347">
        <f>IF(InpOverride!G3711="",F_Inputs!G3711,InpOverride!G3711)</f>
        <v>0</v>
      </c>
      <c r="H3711" s="347">
        <f>IF(InpOverride!H3711="",F_Inputs!H3711,InpOverride!H3711)</f>
        <v>0</v>
      </c>
      <c r="I3711" s="347">
        <f>IF(InpOverride!I3711="",F_Inputs!I3711,InpOverride!I3711)</f>
        <v>25.2</v>
      </c>
      <c r="J3711" s="347">
        <f>IF(InpOverride!J3711="",F_Inputs!J3711,InpOverride!J3711)</f>
        <v>0</v>
      </c>
      <c r="K3711" s="347">
        <f>IF(InpOverride!K3711="",F_Inputs!K3711,InpOverride!K3711)</f>
        <v>0</v>
      </c>
      <c r="L3711" s="347">
        <f>IF(InpOverride!L3711="",F_Inputs!L3711,InpOverride!L3711)</f>
        <v>0</v>
      </c>
      <c r="M3711" s="347">
        <f>IF(InpOverride!M3711="",F_Inputs!M3711,InpOverride!M3711)</f>
        <v>0</v>
      </c>
    </row>
    <row r="3712" spans="1:13" x14ac:dyDescent="0.35">
      <c r="A3712" t="s">
        <v>151</v>
      </c>
      <c r="B3712" t="s">
        <v>432</v>
      </c>
      <c r="C3712" t="s">
        <v>433</v>
      </c>
      <c r="D3712" t="s">
        <v>424</v>
      </c>
      <c r="E3712" t="s">
        <v>292</v>
      </c>
      <c r="F3712" s="347">
        <f>IF(InpOverride!F3712="",F_Inputs!F3712,InpOverride!F3712)</f>
        <v>0</v>
      </c>
      <c r="G3712" s="347">
        <f>IF(InpOverride!G3712="",F_Inputs!G3712,InpOverride!G3712)</f>
        <v>0</v>
      </c>
      <c r="H3712" s="347">
        <f>IF(InpOverride!H3712="",F_Inputs!H3712,InpOverride!H3712)</f>
        <v>0</v>
      </c>
      <c r="I3712" s="347">
        <f>IF(InpOverride!I3712="",F_Inputs!I3712,InpOverride!I3712)</f>
        <v>24.9</v>
      </c>
      <c r="J3712" s="347">
        <f>IF(InpOverride!J3712="",F_Inputs!J3712,InpOverride!J3712)</f>
        <v>0</v>
      </c>
      <c r="K3712" s="347">
        <f>IF(InpOverride!K3712="",F_Inputs!K3712,InpOverride!K3712)</f>
        <v>0</v>
      </c>
      <c r="L3712" s="347">
        <f>IF(InpOverride!L3712="",F_Inputs!L3712,InpOverride!L3712)</f>
        <v>0</v>
      </c>
      <c r="M3712" s="347">
        <f>IF(InpOverride!M3712="",F_Inputs!M3712,InpOverride!M3712)</f>
        <v>0</v>
      </c>
    </row>
    <row r="3713" spans="1:13" x14ac:dyDescent="0.35">
      <c r="A3713" t="s">
        <v>151</v>
      </c>
      <c r="B3713" t="s">
        <v>434</v>
      </c>
      <c r="C3713" t="s">
        <v>435</v>
      </c>
      <c r="D3713" t="s">
        <v>427</v>
      </c>
      <c r="E3713" t="s">
        <v>292</v>
      </c>
      <c r="F3713" s="347">
        <f>IF(InpOverride!F3713="",F_Inputs!F3713,InpOverride!F3713)</f>
        <v>0</v>
      </c>
      <c r="G3713" s="347">
        <f>IF(InpOverride!G3713="",F_Inputs!G3713,InpOverride!G3713)</f>
        <v>0</v>
      </c>
      <c r="H3713" s="347">
        <f>IF(InpOverride!H3713="",F_Inputs!H3713,InpOverride!H3713)</f>
        <v>0</v>
      </c>
      <c r="I3713" s="347">
        <f>IF(InpOverride!I3713="",F_Inputs!I3713,InpOverride!I3713)</f>
        <v>149</v>
      </c>
      <c r="J3713" s="347">
        <f>IF(InpOverride!J3713="",F_Inputs!J3713,InpOverride!J3713)</f>
        <v>0</v>
      </c>
      <c r="K3713" s="347">
        <f>IF(InpOverride!K3713="",F_Inputs!K3713,InpOverride!K3713)</f>
        <v>0</v>
      </c>
      <c r="L3713" s="347">
        <f>IF(InpOverride!L3713="",F_Inputs!L3713,InpOverride!L3713)</f>
        <v>0</v>
      </c>
      <c r="M3713" s="347">
        <f>IF(InpOverride!M3713="",F_Inputs!M3713,InpOverride!M3713)</f>
        <v>0</v>
      </c>
    </row>
    <row r="3714" spans="1:13" x14ac:dyDescent="0.35">
      <c r="A3714" t="s">
        <v>151</v>
      </c>
      <c r="B3714" t="s">
        <v>436</v>
      </c>
      <c r="C3714" t="s">
        <v>437</v>
      </c>
      <c r="D3714" t="s">
        <v>427</v>
      </c>
      <c r="E3714" t="s">
        <v>292</v>
      </c>
      <c r="F3714" s="347">
        <f>IF(InpOverride!F3714="",F_Inputs!F3714,InpOverride!F3714)</f>
        <v>0</v>
      </c>
      <c r="G3714" s="347">
        <f>IF(InpOverride!G3714="",F_Inputs!G3714,InpOverride!G3714)</f>
        <v>0</v>
      </c>
      <c r="H3714" s="347">
        <f>IF(InpOverride!H3714="",F_Inputs!H3714,InpOverride!H3714)</f>
        <v>0</v>
      </c>
      <c r="I3714" s="347">
        <f>IF(InpOverride!I3714="",F_Inputs!I3714,InpOverride!I3714)</f>
        <v>154.5</v>
      </c>
      <c r="J3714" s="347">
        <f>IF(InpOverride!J3714="",F_Inputs!J3714,InpOverride!J3714)</f>
        <v>0</v>
      </c>
      <c r="K3714" s="347">
        <f>IF(InpOverride!K3714="",F_Inputs!K3714,InpOverride!K3714)</f>
        <v>0</v>
      </c>
      <c r="L3714" s="347">
        <f>IF(InpOverride!L3714="",F_Inputs!L3714,InpOverride!L3714)</f>
        <v>0</v>
      </c>
      <c r="M3714" s="347">
        <f>IF(InpOverride!M3714="",F_Inputs!M3714,InpOverride!M3714)</f>
        <v>0</v>
      </c>
    </row>
    <row r="3715" spans="1:13" x14ac:dyDescent="0.35">
      <c r="A3715" t="s">
        <v>151</v>
      </c>
      <c r="B3715" t="s">
        <v>438</v>
      </c>
      <c r="C3715" t="s">
        <v>439</v>
      </c>
      <c r="D3715">
        <v>0</v>
      </c>
      <c r="E3715" t="s">
        <v>292</v>
      </c>
      <c r="F3715" s="347">
        <f>IF(InpOverride!F3715="",F_Inputs!F3715,InpOverride!F3715)</f>
        <v>291.35199999999998</v>
      </c>
      <c r="G3715" s="347">
        <f>IF(InpOverride!G3715="",F_Inputs!G3715,InpOverride!G3715)</f>
        <v>292.34699999999998</v>
      </c>
      <c r="H3715" s="347">
        <f>IF(InpOverride!H3715="",F_Inputs!H3715,InpOverride!H3715)</f>
        <v>295.18099999999998</v>
      </c>
      <c r="I3715" s="347">
        <f>IF(InpOverride!I3715="",F_Inputs!I3715,InpOverride!I3715)</f>
        <v>285.48200000000003</v>
      </c>
      <c r="J3715" s="347">
        <f>IF(InpOverride!J3715="",F_Inputs!J3715,InpOverride!J3715)</f>
        <v>0</v>
      </c>
      <c r="K3715" s="347">
        <f>IF(InpOverride!K3715="",F_Inputs!K3715,InpOverride!K3715)</f>
        <v>0</v>
      </c>
      <c r="L3715" s="347">
        <f>IF(InpOverride!L3715="",F_Inputs!L3715,InpOverride!L3715)</f>
        <v>0</v>
      </c>
      <c r="M3715" s="347">
        <f>IF(InpOverride!M3715="",F_Inputs!M3715,InpOverride!M3715)</f>
        <v>0</v>
      </c>
    </row>
    <row r="3716" spans="1:13" x14ac:dyDescent="0.35">
      <c r="A3716" t="s">
        <v>151</v>
      </c>
      <c r="B3716" t="s">
        <v>440</v>
      </c>
      <c r="C3716" t="s">
        <v>441</v>
      </c>
      <c r="D3716" t="s">
        <v>188</v>
      </c>
      <c r="E3716" t="s">
        <v>292</v>
      </c>
      <c r="F3716" s="347">
        <f>IF(InpOverride!F3716="",F_Inputs!F3716,InpOverride!F3716)</f>
        <v>0</v>
      </c>
      <c r="G3716" s="347">
        <f>IF(InpOverride!G3716="",F_Inputs!G3716,InpOverride!G3716)</f>
        <v>0</v>
      </c>
      <c r="H3716" s="347">
        <f>IF(InpOverride!H3716="",F_Inputs!H3716,InpOverride!H3716)</f>
        <v>0</v>
      </c>
      <c r="I3716" s="347">
        <f>IF(InpOverride!I3716="",F_Inputs!I3716,InpOverride!I3716)</f>
        <v>1461.6242117636</v>
      </c>
      <c r="J3716" s="347">
        <f>IF(InpOverride!J3716="",F_Inputs!J3716,InpOverride!J3716)</f>
        <v>0</v>
      </c>
      <c r="K3716" s="347">
        <f>IF(InpOverride!K3716="",F_Inputs!K3716,InpOverride!K3716)</f>
        <v>0</v>
      </c>
      <c r="L3716" s="347">
        <f>IF(InpOverride!L3716="",F_Inputs!L3716,InpOverride!L3716)</f>
        <v>0</v>
      </c>
      <c r="M3716" s="347">
        <f>IF(InpOverride!M3716="",F_Inputs!M3716,InpOverride!M3716)</f>
        <v>0</v>
      </c>
    </row>
    <row r="3717" spans="1:13" x14ac:dyDescent="0.35">
      <c r="A3717" t="s">
        <v>151</v>
      </c>
      <c r="B3717" t="s">
        <v>442</v>
      </c>
      <c r="C3717" t="s">
        <v>443</v>
      </c>
      <c r="D3717" t="s">
        <v>188</v>
      </c>
      <c r="E3717" t="s">
        <v>292</v>
      </c>
      <c r="F3717" s="347">
        <f>IF(InpOverride!F3717="",F_Inputs!F3717,InpOverride!F3717)</f>
        <v>0</v>
      </c>
      <c r="G3717" s="347">
        <f>IF(InpOverride!G3717="",F_Inputs!G3717,InpOverride!G3717)</f>
        <v>0</v>
      </c>
      <c r="H3717" s="347">
        <f>IF(InpOverride!H3717="",F_Inputs!H3717,InpOverride!H3717)</f>
        <v>0</v>
      </c>
      <c r="I3717" s="347">
        <f>IF(InpOverride!I3717="",F_Inputs!I3717,InpOverride!I3717)</f>
        <v>4321</v>
      </c>
      <c r="J3717" s="347">
        <f>IF(InpOverride!J3717="",F_Inputs!J3717,InpOverride!J3717)</f>
        <v>0</v>
      </c>
      <c r="K3717" s="347">
        <f>IF(InpOverride!K3717="",F_Inputs!K3717,InpOverride!K3717)</f>
        <v>0</v>
      </c>
      <c r="L3717" s="347">
        <f>IF(InpOverride!L3717="",F_Inputs!L3717,InpOverride!L3717)</f>
        <v>0</v>
      </c>
      <c r="M3717" s="347">
        <f>IF(InpOverride!M3717="",F_Inputs!M3717,InpOverride!M3717)</f>
        <v>0</v>
      </c>
    </row>
    <row r="3718" spans="1:13" x14ac:dyDescent="0.35">
      <c r="A3718" t="s">
        <v>151</v>
      </c>
      <c r="B3718" t="s">
        <v>444</v>
      </c>
      <c r="C3718" t="s">
        <v>445</v>
      </c>
      <c r="D3718" t="s">
        <v>424</v>
      </c>
      <c r="E3718" t="s">
        <v>292</v>
      </c>
      <c r="F3718" s="347">
        <f>IF(InpOverride!F3718="",F_Inputs!F3718,InpOverride!F3718)</f>
        <v>0</v>
      </c>
      <c r="G3718" s="347">
        <f>IF(InpOverride!G3718="",F_Inputs!G3718,InpOverride!G3718)</f>
        <v>0</v>
      </c>
      <c r="H3718" s="347">
        <f>IF(InpOverride!H3718="",F_Inputs!H3718,InpOverride!H3718)</f>
        <v>0</v>
      </c>
      <c r="I3718" s="347">
        <f>IF(InpOverride!I3718="",F_Inputs!I3718,InpOverride!I3718)</f>
        <v>241.4</v>
      </c>
      <c r="J3718" s="347">
        <f>IF(InpOverride!J3718="",F_Inputs!J3718,InpOverride!J3718)</f>
        <v>0</v>
      </c>
      <c r="K3718" s="347">
        <f>IF(InpOverride!K3718="",F_Inputs!K3718,InpOverride!K3718)</f>
        <v>0</v>
      </c>
      <c r="L3718" s="347">
        <f>IF(InpOverride!L3718="",F_Inputs!L3718,InpOverride!L3718)</f>
        <v>0</v>
      </c>
      <c r="M3718" s="347">
        <f>IF(InpOverride!M3718="",F_Inputs!M3718,InpOverride!M3718)</f>
        <v>0</v>
      </c>
    </row>
    <row r="3719" spans="1:13" x14ac:dyDescent="0.35">
      <c r="A3719" t="s">
        <v>151</v>
      </c>
      <c r="B3719" t="s">
        <v>446</v>
      </c>
      <c r="C3719" t="s">
        <v>447</v>
      </c>
      <c r="D3719" t="s">
        <v>424</v>
      </c>
      <c r="E3719" t="s">
        <v>292</v>
      </c>
      <c r="F3719" s="347">
        <f>IF(InpOverride!F3719="",F_Inputs!F3719,InpOverride!F3719)</f>
        <v>0</v>
      </c>
      <c r="G3719" s="347">
        <f>IF(InpOverride!G3719="",F_Inputs!G3719,InpOverride!G3719)</f>
        <v>0</v>
      </c>
      <c r="H3719" s="347">
        <f>IF(InpOverride!H3719="",F_Inputs!H3719,InpOverride!H3719)</f>
        <v>0</v>
      </c>
      <c r="I3719" s="347">
        <f>IF(InpOverride!I3719="",F_Inputs!I3719,InpOverride!I3719)</f>
        <v>2.2999999999999998</v>
      </c>
      <c r="J3719" s="347">
        <f>IF(InpOverride!J3719="",F_Inputs!J3719,InpOverride!J3719)</f>
        <v>0</v>
      </c>
      <c r="K3719" s="347">
        <f>IF(InpOverride!K3719="",F_Inputs!K3719,InpOverride!K3719)</f>
        <v>0</v>
      </c>
      <c r="L3719" s="347">
        <f>IF(InpOverride!L3719="",F_Inputs!L3719,InpOverride!L3719)</f>
        <v>0</v>
      </c>
      <c r="M3719" s="347">
        <f>IF(InpOverride!M3719="",F_Inputs!M3719,InpOverride!M3719)</f>
        <v>0</v>
      </c>
    </row>
    <row r="3720" spans="1:13" x14ac:dyDescent="0.35">
      <c r="A3720" t="s">
        <v>151</v>
      </c>
      <c r="B3720" t="s">
        <v>448</v>
      </c>
      <c r="C3720" t="s">
        <v>449</v>
      </c>
      <c r="D3720">
        <v>0</v>
      </c>
      <c r="E3720" t="s">
        <v>292</v>
      </c>
      <c r="F3720" s="347">
        <f>IF(InpOverride!F3720="",F_Inputs!F3720,InpOverride!F3720)</f>
        <v>0</v>
      </c>
      <c r="G3720" s="347">
        <f>IF(InpOverride!G3720="",F_Inputs!G3720,InpOverride!G3720)</f>
        <v>0</v>
      </c>
      <c r="H3720" s="347">
        <f>IF(InpOverride!H3720="",F_Inputs!H3720,InpOverride!H3720)</f>
        <v>0</v>
      </c>
      <c r="I3720" s="347">
        <f>IF(InpOverride!I3720="",F_Inputs!I3720,InpOverride!I3720)</f>
        <v>268.95600000000002</v>
      </c>
      <c r="J3720" s="347">
        <f>IF(InpOverride!J3720="",F_Inputs!J3720,InpOverride!J3720)</f>
        <v>0</v>
      </c>
      <c r="K3720" s="347">
        <f>IF(InpOverride!K3720="",F_Inputs!K3720,InpOverride!K3720)</f>
        <v>0</v>
      </c>
      <c r="L3720" s="347">
        <f>IF(InpOverride!L3720="",F_Inputs!L3720,InpOverride!L3720)</f>
        <v>0</v>
      </c>
      <c r="M3720" s="347">
        <f>IF(InpOverride!M3720="",F_Inputs!M3720,InpOverride!M3720)</f>
        <v>0</v>
      </c>
    </row>
    <row r="3721" spans="1:13" x14ac:dyDescent="0.35">
      <c r="A3721" t="s">
        <v>151</v>
      </c>
      <c r="B3721" t="s">
        <v>450</v>
      </c>
      <c r="C3721" t="s">
        <v>451</v>
      </c>
      <c r="D3721" t="s">
        <v>188</v>
      </c>
      <c r="E3721" t="s">
        <v>292</v>
      </c>
      <c r="F3721" s="347">
        <f>IF(InpOverride!F3721="",F_Inputs!F3721,InpOverride!F3721)</f>
        <v>0</v>
      </c>
      <c r="G3721" s="347">
        <f>IF(InpOverride!G3721="",F_Inputs!G3721,InpOverride!G3721)</f>
        <v>0</v>
      </c>
      <c r="H3721" s="347">
        <f>IF(InpOverride!H3721="",F_Inputs!H3721,InpOverride!H3721)</f>
        <v>0</v>
      </c>
      <c r="I3721" s="347">
        <f>IF(InpOverride!I3721="",F_Inputs!I3721,InpOverride!I3721)</f>
        <v>12157</v>
      </c>
      <c r="J3721" s="347">
        <f>IF(InpOverride!J3721="",F_Inputs!J3721,InpOverride!J3721)</f>
        <v>0</v>
      </c>
      <c r="K3721" s="347">
        <f>IF(InpOverride!K3721="",F_Inputs!K3721,InpOverride!K3721)</f>
        <v>0</v>
      </c>
      <c r="L3721" s="347">
        <f>IF(InpOverride!L3721="",F_Inputs!L3721,InpOverride!L3721)</f>
        <v>0</v>
      </c>
      <c r="M3721" s="347">
        <f>IF(InpOverride!M3721="",F_Inputs!M3721,InpOverride!M3721)</f>
        <v>0</v>
      </c>
    </row>
    <row r="3722" spans="1:13" x14ac:dyDescent="0.35">
      <c r="A3722" t="s">
        <v>151</v>
      </c>
      <c r="B3722" t="s">
        <v>452</v>
      </c>
      <c r="C3722" t="s">
        <v>453</v>
      </c>
      <c r="D3722" t="s">
        <v>188</v>
      </c>
      <c r="E3722" t="s">
        <v>292</v>
      </c>
      <c r="F3722" s="347">
        <f>IF(InpOverride!F3722="",F_Inputs!F3722,InpOverride!F3722)</f>
        <v>0</v>
      </c>
      <c r="G3722" s="347">
        <f>IF(InpOverride!G3722="",F_Inputs!G3722,InpOverride!G3722)</f>
        <v>0</v>
      </c>
      <c r="H3722" s="347">
        <f>IF(InpOverride!H3722="",F_Inputs!H3722,InpOverride!H3722)</f>
        <v>0</v>
      </c>
      <c r="I3722" s="347">
        <f>IF(InpOverride!I3722="",F_Inputs!I3722,InpOverride!I3722)</f>
        <v>14582</v>
      </c>
      <c r="J3722" s="347">
        <f>IF(InpOverride!J3722="",F_Inputs!J3722,InpOverride!J3722)</f>
        <v>0</v>
      </c>
      <c r="K3722" s="347">
        <f>IF(InpOverride!K3722="",F_Inputs!K3722,InpOverride!K3722)</f>
        <v>0</v>
      </c>
      <c r="L3722" s="347">
        <f>IF(InpOverride!L3722="",F_Inputs!L3722,InpOverride!L3722)</f>
        <v>0</v>
      </c>
      <c r="M3722" s="347">
        <f>IF(InpOverride!M3722="",F_Inputs!M3722,InpOverride!M3722)</f>
        <v>0</v>
      </c>
    </row>
    <row r="3723" spans="1:13" x14ac:dyDescent="0.35">
      <c r="A3723" t="s">
        <v>151</v>
      </c>
      <c r="B3723" t="s">
        <v>454</v>
      </c>
      <c r="C3723" t="s">
        <v>455</v>
      </c>
      <c r="D3723" t="s">
        <v>188</v>
      </c>
      <c r="E3723" t="s">
        <v>292</v>
      </c>
      <c r="F3723" s="347">
        <f>IF(InpOverride!F3723="",F_Inputs!F3723,InpOverride!F3723)</f>
        <v>0</v>
      </c>
      <c r="G3723" s="347">
        <f>IF(InpOverride!G3723="",F_Inputs!G3723,InpOverride!G3723)</f>
        <v>0</v>
      </c>
      <c r="H3723" s="347">
        <f>IF(InpOverride!H3723="",F_Inputs!H3723,InpOverride!H3723)</f>
        <v>0</v>
      </c>
      <c r="I3723" s="347">
        <f>IF(InpOverride!I3723="",F_Inputs!I3723,InpOverride!I3723)</f>
        <v>14582</v>
      </c>
      <c r="J3723" s="347">
        <f>IF(InpOverride!J3723="",F_Inputs!J3723,InpOverride!J3723)</f>
        <v>0</v>
      </c>
      <c r="K3723" s="347">
        <f>IF(InpOverride!K3723="",F_Inputs!K3723,InpOverride!K3723)</f>
        <v>0</v>
      </c>
      <c r="L3723" s="347">
        <f>IF(InpOverride!L3723="",F_Inputs!L3723,InpOverride!L3723)</f>
        <v>0</v>
      </c>
      <c r="M3723" s="347">
        <f>IF(InpOverride!M3723="",F_Inputs!M3723,InpOverride!M3723)</f>
        <v>0</v>
      </c>
    </row>
    <row r="3724" spans="1:13" x14ac:dyDescent="0.35">
      <c r="A3724" t="s">
        <v>151</v>
      </c>
      <c r="B3724" t="s">
        <v>456</v>
      </c>
      <c r="C3724" t="s">
        <v>457</v>
      </c>
      <c r="D3724" t="s">
        <v>188</v>
      </c>
      <c r="E3724" t="s">
        <v>292</v>
      </c>
      <c r="F3724" s="347">
        <f>IF(InpOverride!F3724="",F_Inputs!F3724,InpOverride!F3724)</f>
        <v>0</v>
      </c>
      <c r="G3724" s="347">
        <f>IF(InpOverride!G3724="",F_Inputs!G3724,InpOverride!G3724)</f>
        <v>0</v>
      </c>
      <c r="H3724" s="347">
        <f>IF(InpOverride!H3724="",F_Inputs!H3724,InpOverride!H3724)</f>
        <v>0</v>
      </c>
      <c r="I3724" s="347">
        <f>IF(InpOverride!I3724="",F_Inputs!I3724,InpOverride!I3724)</f>
        <v>0</v>
      </c>
      <c r="J3724" s="347">
        <f>IF(InpOverride!J3724="",F_Inputs!J3724,InpOverride!J3724)</f>
        <v>0</v>
      </c>
      <c r="K3724" s="347">
        <f>IF(InpOverride!K3724="",F_Inputs!K3724,InpOverride!K3724)</f>
        <v>0</v>
      </c>
      <c r="L3724" s="347">
        <f>IF(InpOverride!L3724="",F_Inputs!L3724,InpOverride!L3724)</f>
        <v>0</v>
      </c>
      <c r="M3724" s="347">
        <f>IF(InpOverride!M3724="",F_Inputs!M3724,InpOverride!M3724)</f>
        <v>0</v>
      </c>
    </row>
    <row r="3725" spans="1:13" x14ac:dyDescent="0.35">
      <c r="A3725" t="s">
        <v>151</v>
      </c>
      <c r="B3725" t="s">
        <v>458</v>
      </c>
      <c r="C3725" t="s">
        <v>459</v>
      </c>
      <c r="D3725" t="s">
        <v>172</v>
      </c>
      <c r="E3725" t="s">
        <v>292</v>
      </c>
      <c r="F3725" s="347">
        <f>IF(InpOverride!F3725="",F_Inputs!F3725,InpOverride!F3725)</f>
        <v>0</v>
      </c>
      <c r="G3725" s="347">
        <f>IF(InpOverride!G3725="",F_Inputs!G3725,InpOverride!G3725)</f>
        <v>0</v>
      </c>
      <c r="H3725" s="347">
        <f>IF(InpOverride!H3725="",F_Inputs!H3725,InpOverride!H3725)</f>
        <v>0</v>
      </c>
      <c r="I3725" s="347">
        <f>IF(InpOverride!I3725="",F_Inputs!I3725,InpOverride!I3725)</f>
        <v>0</v>
      </c>
      <c r="J3725" s="347">
        <f>IF(InpOverride!J3725="",F_Inputs!J3725,InpOverride!J3725)</f>
        <v>0</v>
      </c>
      <c r="K3725" s="347">
        <f>IF(InpOverride!K3725="",F_Inputs!K3725,InpOverride!K3725)</f>
        <v>0</v>
      </c>
      <c r="L3725" s="347">
        <f>IF(InpOverride!L3725="",F_Inputs!L3725,InpOverride!L3725)</f>
        <v>0</v>
      </c>
      <c r="M3725" s="347">
        <f>IF(InpOverride!M3725="",F_Inputs!M3725,InpOverride!M3725)</f>
        <v>0</v>
      </c>
    </row>
    <row r="3726" spans="1:13" x14ac:dyDescent="0.35">
      <c r="A3726" t="s">
        <v>151</v>
      </c>
      <c r="B3726" t="s">
        <v>460</v>
      </c>
      <c r="C3726" t="s">
        <v>461</v>
      </c>
      <c r="D3726" t="s">
        <v>188</v>
      </c>
      <c r="E3726" t="s">
        <v>292</v>
      </c>
      <c r="F3726" s="347">
        <f>IF(InpOverride!F3726="",F_Inputs!F3726,InpOverride!F3726)</f>
        <v>0</v>
      </c>
      <c r="G3726" s="347">
        <f>IF(InpOverride!G3726="",F_Inputs!G3726,InpOverride!G3726)</f>
        <v>0</v>
      </c>
      <c r="H3726" s="347">
        <f>IF(InpOverride!H3726="",F_Inputs!H3726,InpOverride!H3726)</f>
        <v>0</v>
      </c>
      <c r="I3726" s="347">
        <f>IF(InpOverride!I3726="",F_Inputs!I3726,InpOverride!I3726)</f>
        <v>0</v>
      </c>
      <c r="J3726" s="347">
        <f>IF(InpOverride!J3726="",F_Inputs!J3726,InpOverride!J3726)</f>
        <v>0</v>
      </c>
      <c r="K3726" s="347">
        <f>IF(InpOverride!K3726="",F_Inputs!K3726,InpOverride!K3726)</f>
        <v>0</v>
      </c>
      <c r="L3726" s="347">
        <f>IF(InpOverride!L3726="",F_Inputs!L3726,InpOverride!L3726)</f>
        <v>0</v>
      </c>
      <c r="M3726" s="347">
        <f>IF(InpOverride!M3726="",F_Inputs!M3726,InpOverride!M3726)</f>
        <v>0</v>
      </c>
    </row>
    <row r="3727" spans="1:13" x14ac:dyDescent="0.35">
      <c r="A3727" t="s">
        <v>151</v>
      </c>
      <c r="B3727" t="s">
        <v>462</v>
      </c>
      <c r="C3727" t="s">
        <v>463</v>
      </c>
      <c r="D3727" t="s">
        <v>188</v>
      </c>
      <c r="E3727" t="s">
        <v>292</v>
      </c>
      <c r="F3727" s="347">
        <f>IF(InpOverride!F3727="",F_Inputs!F3727,InpOverride!F3727)</f>
        <v>0</v>
      </c>
      <c r="G3727" s="347">
        <f>IF(InpOverride!G3727="",F_Inputs!G3727,InpOverride!G3727)</f>
        <v>0</v>
      </c>
      <c r="H3727" s="347">
        <f>IF(InpOverride!H3727="",F_Inputs!H3727,InpOverride!H3727)</f>
        <v>0</v>
      </c>
      <c r="I3727" s="347">
        <f>IF(InpOverride!I3727="",F_Inputs!I3727,InpOverride!I3727)</f>
        <v>0</v>
      </c>
      <c r="J3727" s="347">
        <f>IF(InpOverride!J3727="",F_Inputs!J3727,InpOverride!J3727)</f>
        <v>0</v>
      </c>
      <c r="K3727" s="347">
        <f>IF(InpOverride!K3727="",F_Inputs!K3727,InpOverride!K3727)</f>
        <v>0</v>
      </c>
      <c r="L3727" s="347">
        <f>IF(InpOverride!L3727="",F_Inputs!L3727,InpOverride!L3727)</f>
        <v>0</v>
      </c>
      <c r="M3727" s="347">
        <f>IF(InpOverride!M3727="",F_Inputs!M3727,InpOverride!M3727)</f>
        <v>0</v>
      </c>
    </row>
    <row r="3728" spans="1:13" x14ac:dyDescent="0.35">
      <c r="A3728" t="s">
        <v>151</v>
      </c>
      <c r="B3728" t="s">
        <v>464</v>
      </c>
      <c r="C3728" t="s">
        <v>465</v>
      </c>
      <c r="D3728" t="s">
        <v>188</v>
      </c>
      <c r="E3728" t="s">
        <v>292</v>
      </c>
      <c r="F3728" s="347">
        <f>IF(InpOverride!F3728="",F_Inputs!F3728,InpOverride!F3728)</f>
        <v>0</v>
      </c>
      <c r="G3728" s="347">
        <f>IF(InpOverride!G3728="",F_Inputs!G3728,InpOverride!G3728)</f>
        <v>0</v>
      </c>
      <c r="H3728" s="347">
        <f>IF(InpOverride!H3728="",F_Inputs!H3728,InpOverride!H3728)</f>
        <v>0</v>
      </c>
      <c r="I3728" s="347">
        <f>IF(InpOverride!I3728="",F_Inputs!I3728,InpOverride!I3728)</f>
        <v>0</v>
      </c>
      <c r="J3728" s="347">
        <f>IF(InpOverride!J3728="",F_Inputs!J3728,InpOverride!J3728)</f>
        <v>0</v>
      </c>
      <c r="K3728" s="347">
        <f>IF(InpOverride!K3728="",F_Inputs!K3728,InpOverride!K3728)</f>
        <v>0</v>
      </c>
      <c r="L3728" s="347">
        <f>IF(InpOverride!L3728="",F_Inputs!L3728,InpOverride!L3728)</f>
        <v>0</v>
      </c>
      <c r="M3728" s="347">
        <f>IF(InpOverride!M3728="",F_Inputs!M3728,InpOverride!M3728)</f>
        <v>0</v>
      </c>
    </row>
    <row r="3729" spans="1:13" x14ac:dyDescent="0.35">
      <c r="A3729" t="s">
        <v>151</v>
      </c>
      <c r="B3729" t="s">
        <v>466</v>
      </c>
      <c r="C3729" t="s">
        <v>467</v>
      </c>
      <c r="D3729" t="s">
        <v>182</v>
      </c>
      <c r="E3729" t="s">
        <v>292</v>
      </c>
      <c r="F3729" s="347">
        <f>IF(InpOverride!F3729="",F_Inputs!F3729,InpOverride!F3729)</f>
        <v>0</v>
      </c>
      <c r="G3729" s="347">
        <f>IF(InpOverride!G3729="",F_Inputs!G3729,InpOverride!G3729)</f>
        <v>0</v>
      </c>
      <c r="H3729" s="347">
        <f>IF(InpOverride!H3729="",F_Inputs!H3729,InpOverride!H3729)</f>
        <v>0</v>
      </c>
      <c r="I3729" s="347">
        <f>IF(InpOverride!I3729="",F_Inputs!I3729,InpOverride!I3729)</f>
        <v>0</v>
      </c>
      <c r="J3729" s="347">
        <f>IF(InpOverride!J3729="",F_Inputs!J3729,InpOverride!J3729)</f>
        <v>0</v>
      </c>
      <c r="K3729" s="347">
        <f>IF(InpOverride!K3729="",F_Inputs!K3729,InpOverride!K3729)</f>
        <v>0</v>
      </c>
      <c r="L3729" s="347">
        <f>IF(InpOverride!L3729="",F_Inputs!L3729,InpOverride!L3729)</f>
        <v>0</v>
      </c>
      <c r="M3729" s="347">
        <f>IF(InpOverride!M3729="",F_Inputs!M3729,InpOverride!M3729)</f>
        <v>0</v>
      </c>
    </row>
    <row r="3730" spans="1:13" x14ac:dyDescent="0.35">
      <c r="A3730" t="s">
        <v>151</v>
      </c>
      <c r="B3730" t="s">
        <v>468</v>
      </c>
      <c r="C3730" t="s">
        <v>469</v>
      </c>
      <c r="D3730" t="s">
        <v>188</v>
      </c>
      <c r="E3730" t="s">
        <v>292</v>
      </c>
      <c r="F3730" s="347">
        <f>IF(InpOverride!F3730="",F_Inputs!F3730,InpOverride!F3730)</f>
        <v>0</v>
      </c>
      <c r="G3730" s="347">
        <f>IF(InpOverride!G3730="",F_Inputs!G3730,InpOverride!G3730)</f>
        <v>0</v>
      </c>
      <c r="H3730" s="347">
        <f>IF(InpOverride!H3730="",F_Inputs!H3730,InpOverride!H3730)</f>
        <v>0</v>
      </c>
      <c r="I3730" s="347">
        <f>IF(InpOverride!I3730="",F_Inputs!I3730,InpOverride!I3730)</f>
        <v>0</v>
      </c>
      <c r="J3730" s="347">
        <f>IF(InpOverride!J3730="",F_Inputs!J3730,InpOverride!J3730)</f>
        <v>0</v>
      </c>
      <c r="K3730" s="347">
        <f>IF(InpOverride!K3730="",F_Inputs!K3730,InpOverride!K3730)</f>
        <v>0</v>
      </c>
      <c r="L3730" s="347">
        <f>IF(InpOverride!L3730="",F_Inputs!L3730,InpOverride!L3730)</f>
        <v>0</v>
      </c>
      <c r="M3730" s="347">
        <f>IF(InpOverride!M3730="",F_Inputs!M3730,InpOverride!M3730)</f>
        <v>0</v>
      </c>
    </row>
    <row r="3731" spans="1:13" x14ac:dyDescent="0.35">
      <c r="A3731" t="s">
        <v>151</v>
      </c>
      <c r="B3731" t="s">
        <v>470</v>
      </c>
      <c r="C3731" t="s">
        <v>471</v>
      </c>
      <c r="D3731" t="s">
        <v>182</v>
      </c>
      <c r="E3731" t="s">
        <v>292</v>
      </c>
      <c r="F3731" s="347">
        <f>IF(InpOverride!F3731="",F_Inputs!F3731,InpOverride!F3731)</f>
        <v>0</v>
      </c>
      <c r="G3731" s="347">
        <f>IF(InpOverride!G3731="",F_Inputs!G3731,InpOverride!G3731)</f>
        <v>0</v>
      </c>
      <c r="H3731" s="347">
        <f>IF(InpOverride!H3731="",F_Inputs!H3731,InpOverride!H3731)</f>
        <v>0</v>
      </c>
      <c r="I3731" s="347" t="str">
        <f>IF(InpOverride!I3731="",F_Inputs!I3731,InpOverride!I3731)</f>
        <v>See RAG guidance</v>
      </c>
      <c r="J3731" s="347">
        <f>IF(InpOverride!J3731="",F_Inputs!J3731,InpOverride!J3731)</f>
        <v>0</v>
      </c>
      <c r="K3731" s="347">
        <f>IF(InpOverride!K3731="",F_Inputs!K3731,InpOverride!K3731)</f>
        <v>0</v>
      </c>
      <c r="L3731" s="347">
        <f>IF(InpOverride!L3731="",F_Inputs!L3731,InpOverride!L3731)</f>
        <v>0</v>
      </c>
      <c r="M3731" s="347">
        <f>IF(InpOverride!M3731="",F_Inputs!M3731,InpOverride!M3731)</f>
        <v>0</v>
      </c>
    </row>
    <row r="3732" spans="1:13" x14ac:dyDescent="0.35">
      <c r="A3732" t="s">
        <v>151</v>
      </c>
      <c r="B3732" t="s">
        <v>472</v>
      </c>
      <c r="C3732" t="s">
        <v>473</v>
      </c>
      <c r="D3732" t="s">
        <v>188</v>
      </c>
      <c r="E3732" t="s">
        <v>292</v>
      </c>
      <c r="F3732" s="347">
        <f>IF(InpOverride!F3732="",F_Inputs!F3732,InpOverride!F3732)</f>
        <v>0</v>
      </c>
      <c r="G3732" s="347">
        <f>IF(InpOverride!G3732="",F_Inputs!G3732,InpOverride!G3732)</f>
        <v>0</v>
      </c>
      <c r="H3732" s="347">
        <f>IF(InpOverride!H3732="",F_Inputs!H3732,InpOverride!H3732)</f>
        <v>0</v>
      </c>
      <c r="I3732" s="347">
        <f>IF(InpOverride!I3732="",F_Inputs!I3732,InpOverride!I3732)</f>
        <v>0</v>
      </c>
      <c r="J3732" s="347">
        <f>IF(InpOverride!J3732="",F_Inputs!J3732,InpOverride!J3732)</f>
        <v>0</v>
      </c>
      <c r="K3732" s="347">
        <f>IF(InpOverride!K3732="",F_Inputs!K3732,InpOverride!K3732)</f>
        <v>0</v>
      </c>
      <c r="L3732" s="347">
        <f>IF(InpOverride!L3732="",F_Inputs!L3732,InpOverride!L3732)</f>
        <v>0</v>
      </c>
      <c r="M3732" s="347">
        <f>IF(InpOverride!M3732="",F_Inputs!M3732,InpOverride!M3732)</f>
        <v>0</v>
      </c>
    </row>
    <row r="3733" spans="1:13" x14ac:dyDescent="0.35">
      <c r="A3733" t="s">
        <v>151</v>
      </c>
      <c r="B3733" t="s">
        <v>474</v>
      </c>
      <c r="C3733" t="s">
        <v>475</v>
      </c>
      <c r="D3733" t="s">
        <v>170</v>
      </c>
      <c r="E3733" t="s">
        <v>292</v>
      </c>
      <c r="F3733" s="347">
        <f>IF(InpOverride!F3733="",F_Inputs!F3733,InpOverride!F3733)</f>
        <v>0</v>
      </c>
      <c r="G3733" s="347">
        <f>IF(InpOverride!G3733="",F_Inputs!G3733,InpOverride!G3733)</f>
        <v>0</v>
      </c>
      <c r="H3733" s="347">
        <f>IF(InpOverride!H3733="",F_Inputs!H3733,InpOverride!H3733)</f>
        <v>0</v>
      </c>
      <c r="I3733" s="347">
        <f>IF(InpOverride!I3733="",F_Inputs!I3733,InpOverride!I3733)</f>
        <v>0</v>
      </c>
      <c r="J3733" s="347">
        <f>IF(InpOverride!J3733="",F_Inputs!J3733,InpOverride!J3733)</f>
        <v>0</v>
      </c>
      <c r="K3733" s="347">
        <f>IF(InpOverride!K3733="",F_Inputs!K3733,InpOverride!K3733)</f>
        <v>0</v>
      </c>
      <c r="L3733" s="347">
        <f>IF(InpOverride!L3733="",F_Inputs!L3733,InpOverride!L3733)</f>
        <v>0</v>
      </c>
      <c r="M3733" s="347">
        <f>IF(InpOverride!M3733="",F_Inputs!M3733,InpOverride!M3733)</f>
        <v>0</v>
      </c>
    </row>
    <row r="3734" spans="1:13" x14ac:dyDescent="0.35">
      <c r="A3734" t="s">
        <v>151</v>
      </c>
      <c r="B3734" t="s">
        <v>476</v>
      </c>
      <c r="C3734" t="s">
        <v>477</v>
      </c>
      <c r="D3734" t="s">
        <v>170</v>
      </c>
      <c r="E3734" t="s">
        <v>292</v>
      </c>
      <c r="F3734" s="347">
        <f>IF(InpOverride!F3734="",F_Inputs!F3734,InpOverride!F3734)</f>
        <v>0</v>
      </c>
      <c r="G3734" s="347">
        <f>IF(InpOverride!G3734="",F_Inputs!G3734,InpOverride!G3734)</f>
        <v>0</v>
      </c>
      <c r="H3734" s="347">
        <f>IF(InpOverride!H3734="",F_Inputs!H3734,InpOverride!H3734)</f>
        <v>0</v>
      </c>
      <c r="I3734" s="347">
        <f>IF(InpOverride!I3734="",F_Inputs!I3734,InpOverride!I3734)</f>
        <v>-0.40864217210783649</v>
      </c>
      <c r="J3734" s="347">
        <f>IF(InpOverride!J3734="",F_Inputs!J3734,InpOverride!J3734)</f>
        <v>0</v>
      </c>
      <c r="K3734" s="347">
        <f>IF(InpOverride!K3734="",F_Inputs!K3734,InpOverride!K3734)</f>
        <v>0</v>
      </c>
      <c r="L3734" s="347">
        <f>IF(InpOverride!L3734="",F_Inputs!L3734,InpOverride!L3734)</f>
        <v>0</v>
      </c>
      <c r="M3734" s="347">
        <f>IF(InpOverride!M3734="",F_Inputs!M3734,InpOverride!M3734)</f>
        <v>0</v>
      </c>
    </row>
    <row r="3735" spans="1:13" x14ac:dyDescent="0.35">
      <c r="A3735" t="s">
        <v>151</v>
      </c>
      <c r="B3735" t="s">
        <v>478</v>
      </c>
      <c r="C3735" t="s">
        <v>479</v>
      </c>
      <c r="D3735" t="s">
        <v>170</v>
      </c>
      <c r="E3735" t="s">
        <v>292</v>
      </c>
      <c r="F3735" s="347">
        <f>IF(InpOverride!F3735="",F_Inputs!F3735,InpOverride!F3735)</f>
        <v>0</v>
      </c>
      <c r="G3735" s="347">
        <f>IF(InpOverride!G3735="",F_Inputs!G3735,InpOverride!G3735)</f>
        <v>0</v>
      </c>
      <c r="H3735" s="347">
        <f>IF(InpOverride!H3735="",F_Inputs!H3735,InpOverride!H3735)</f>
        <v>0</v>
      </c>
      <c r="I3735" s="347">
        <f>IF(InpOverride!I3735="",F_Inputs!I3735,InpOverride!I3735)</f>
        <v>0</v>
      </c>
      <c r="J3735" s="347">
        <f>IF(InpOverride!J3735="",F_Inputs!J3735,InpOverride!J3735)</f>
        <v>0</v>
      </c>
      <c r="K3735" s="347">
        <f>IF(InpOverride!K3735="",F_Inputs!K3735,InpOverride!K3735)</f>
        <v>0</v>
      </c>
      <c r="L3735" s="347">
        <f>IF(InpOverride!L3735="",F_Inputs!L3735,InpOverride!L3735)</f>
        <v>0</v>
      </c>
      <c r="M3735" s="347">
        <f>IF(InpOverride!M3735="",F_Inputs!M3735,InpOverride!M3735)</f>
        <v>0</v>
      </c>
    </row>
    <row r="3736" spans="1:13" x14ac:dyDescent="0.35">
      <c r="A3736" t="s">
        <v>151</v>
      </c>
      <c r="B3736" t="s">
        <v>480</v>
      </c>
      <c r="C3736" t="s">
        <v>481</v>
      </c>
      <c r="D3736" t="s">
        <v>170</v>
      </c>
      <c r="E3736" t="s">
        <v>292</v>
      </c>
      <c r="F3736" s="347">
        <f>IF(InpOverride!F3736="",F_Inputs!F3736,InpOverride!F3736)</f>
        <v>0</v>
      </c>
      <c r="G3736" s="347">
        <f>IF(InpOverride!G3736="",F_Inputs!G3736,InpOverride!G3736)</f>
        <v>0</v>
      </c>
      <c r="H3736" s="347">
        <f>IF(InpOverride!H3736="",F_Inputs!H3736,InpOverride!H3736)</f>
        <v>0</v>
      </c>
      <c r="I3736" s="347">
        <f>IF(InpOverride!I3736="",F_Inputs!I3736,InpOverride!I3736)</f>
        <v>0</v>
      </c>
      <c r="J3736" s="347">
        <f>IF(InpOverride!J3736="",F_Inputs!J3736,InpOverride!J3736)</f>
        <v>0</v>
      </c>
      <c r="K3736" s="347">
        <f>IF(InpOverride!K3736="",F_Inputs!K3736,InpOverride!K3736)</f>
        <v>0</v>
      </c>
      <c r="L3736" s="347">
        <f>IF(InpOverride!L3736="",F_Inputs!L3736,InpOverride!L3736)</f>
        <v>0</v>
      </c>
      <c r="M3736" s="347">
        <f>IF(InpOverride!M3736="",F_Inputs!M3736,InpOverride!M3736)</f>
        <v>0</v>
      </c>
    </row>
    <row r="3737" spans="1:13" x14ac:dyDescent="0.35">
      <c r="A3737" t="s">
        <v>151</v>
      </c>
      <c r="B3737" t="s">
        <v>482</v>
      </c>
      <c r="C3737" t="s">
        <v>483</v>
      </c>
      <c r="D3737" t="s">
        <v>170</v>
      </c>
      <c r="E3737" t="s">
        <v>292</v>
      </c>
      <c r="F3737" s="347">
        <f>IF(InpOverride!F3737="",F_Inputs!F3737,InpOverride!F3737)</f>
        <v>0</v>
      </c>
      <c r="G3737" s="347">
        <f>IF(InpOverride!G3737="",F_Inputs!G3737,InpOverride!G3737)</f>
        <v>0</v>
      </c>
      <c r="H3737" s="347">
        <f>IF(InpOverride!H3737="",F_Inputs!H3737,InpOverride!H3737)</f>
        <v>0</v>
      </c>
      <c r="I3737" s="347">
        <f>IF(InpOverride!I3737="",F_Inputs!I3737,InpOverride!I3737)</f>
        <v>-0.13496</v>
      </c>
      <c r="J3737" s="347">
        <f>IF(InpOverride!J3737="",F_Inputs!J3737,InpOverride!J3737)</f>
        <v>0</v>
      </c>
      <c r="K3737" s="347">
        <f>IF(InpOverride!K3737="",F_Inputs!K3737,InpOverride!K3737)</f>
        <v>0</v>
      </c>
      <c r="L3737" s="347">
        <f>IF(InpOverride!L3737="",F_Inputs!L3737,InpOverride!L3737)</f>
        <v>0</v>
      </c>
      <c r="M3737" s="347">
        <f>IF(InpOverride!M3737="",F_Inputs!M3737,InpOverride!M3737)</f>
        <v>0</v>
      </c>
    </row>
    <row r="3738" spans="1:13" x14ac:dyDescent="0.35">
      <c r="A3738" t="s">
        <v>151</v>
      </c>
      <c r="B3738" t="s">
        <v>484</v>
      </c>
      <c r="C3738" t="s">
        <v>485</v>
      </c>
      <c r="D3738" t="s">
        <v>170</v>
      </c>
      <c r="E3738" t="s">
        <v>292</v>
      </c>
      <c r="F3738" s="347">
        <f>IF(InpOverride!F3738="",F_Inputs!F3738,InpOverride!F3738)</f>
        <v>0</v>
      </c>
      <c r="G3738" s="347">
        <f>IF(InpOverride!G3738="",F_Inputs!G3738,InpOverride!G3738)</f>
        <v>0</v>
      </c>
      <c r="H3738" s="347">
        <f>IF(InpOverride!H3738="",F_Inputs!H3738,InpOverride!H3738)</f>
        <v>0</v>
      </c>
      <c r="I3738" s="347">
        <f>IF(InpOverride!I3738="",F_Inputs!I3738,InpOverride!I3738)</f>
        <v>0</v>
      </c>
      <c r="J3738" s="347">
        <f>IF(InpOverride!J3738="",F_Inputs!J3738,InpOverride!J3738)</f>
        <v>0</v>
      </c>
      <c r="K3738" s="347">
        <f>IF(InpOverride!K3738="",F_Inputs!K3738,InpOverride!K3738)</f>
        <v>0</v>
      </c>
      <c r="L3738" s="347">
        <f>IF(InpOverride!L3738="",F_Inputs!L3738,InpOverride!L3738)</f>
        <v>0</v>
      </c>
      <c r="M3738" s="347">
        <f>IF(InpOverride!M3738="",F_Inputs!M3738,InpOverride!M3738)</f>
        <v>0</v>
      </c>
    </row>
    <row r="3739" spans="1:13" x14ac:dyDescent="0.35">
      <c r="A3739" t="s">
        <v>151</v>
      </c>
      <c r="B3739" t="s">
        <v>486</v>
      </c>
      <c r="C3739" t="s">
        <v>487</v>
      </c>
      <c r="D3739" t="s">
        <v>170</v>
      </c>
      <c r="E3739" t="s">
        <v>292</v>
      </c>
      <c r="F3739" s="347">
        <f>IF(InpOverride!F3739="",F_Inputs!F3739,InpOverride!F3739)</f>
        <v>0</v>
      </c>
      <c r="G3739" s="347">
        <f>IF(InpOverride!G3739="",F_Inputs!G3739,InpOverride!G3739)</f>
        <v>0</v>
      </c>
      <c r="H3739" s="347">
        <f>IF(InpOverride!H3739="",F_Inputs!H3739,InpOverride!H3739)</f>
        <v>0</v>
      </c>
      <c r="I3739" s="347">
        <f>IF(InpOverride!I3739="",F_Inputs!I3739,InpOverride!I3739)</f>
        <v>0</v>
      </c>
      <c r="J3739" s="347">
        <f>IF(InpOverride!J3739="",F_Inputs!J3739,InpOverride!J3739)</f>
        <v>0</v>
      </c>
      <c r="K3739" s="347">
        <f>IF(InpOverride!K3739="",F_Inputs!K3739,InpOverride!K3739)</f>
        <v>0</v>
      </c>
      <c r="L3739" s="347">
        <f>IF(InpOverride!L3739="",F_Inputs!L3739,InpOverride!L3739)</f>
        <v>0</v>
      </c>
      <c r="M3739" s="347">
        <f>IF(InpOverride!M3739="",F_Inputs!M3739,InpOverride!M3739)</f>
        <v>0</v>
      </c>
    </row>
    <row r="3740" spans="1:13" x14ac:dyDescent="0.35">
      <c r="A3740" t="s">
        <v>151</v>
      </c>
      <c r="B3740" t="s">
        <v>488</v>
      </c>
      <c r="C3740" t="s">
        <v>489</v>
      </c>
      <c r="D3740" t="s">
        <v>170</v>
      </c>
      <c r="E3740" t="s">
        <v>292</v>
      </c>
      <c r="F3740" s="347">
        <f>IF(InpOverride!F3740="",F_Inputs!F3740,InpOverride!F3740)</f>
        <v>0</v>
      </c>
      <c r="G3740" s="347">
        <f>IF(InpOverride!G3740="",F_Inputs!G3740,InpOverride!G3740)</f>
        <v>0</v>
      </c>
      <c r="H3740" s="347">
        <f>IF(InpOverride!H3740="",F_Inputs!H3740,InpOverride!H3740)</f>
        <v>0</v>
      </c>
      <c r="I3740" s="347">
        <f>IF(InpOverride!I3740="",F_Inputs!I3740,InpOverride!I3740)</f>
        <v>0</v>
      </c>
      <c r="J3740" s="347">
        <f>IF(InpOverride!J3740="",F_Inputs!J3740,InpOverride!J3740)</f>
        <v>0</v>
      </c>
      <c r="K3740" s="347">
        <f>IF(InpOverride!K3740="",F_Inputs!K3740,InpOverride!K3740)</f>
        <v>0</v>
      </c>
      <c r="L3740" s="347">
        <f>IF(InpOverride!L3740="",F_Inputs!L3740,InpOverride!L3740)</f>
        <v>0</v>
      </c>
      <c r="M3740" s="347">
        <f>IF(InpOverride!M3740="",F_Inputs!M3740,InpOverride!M3740)</f>
        <v>0</v>
      </c>
    </row>
    <row r="3741" spans="1:13" x14ac:dyDescent="0.35">
      <c r="A3741" t="s">
        <v>151</v>
      </c>
      <c r="B3741" t="s">
        <v>490</v>
      </c>
      <c r="C3741" t="s">
        <v>491</v>
      </c>
      <c r="D3741" t="s">
        <v>170</v>
      </c>
      <c r="E3741" t="s">
        <v>292</v>
      </c>
      <c r="F3741" s="347">
        <f>IF(InpOverride!F3741="",F_Inputs!F3741,InpOverride!F3741)</f>
        <v>0</v>
      </c>
      <c r="G3741" s="347">
        <f>IF(InpOverride!G3741="",F_Inputs!G3741,InpOverride!G3741)</f>
        <v>0</v>
      </c>
      <c r="H3741" s="347">
        <f>IF(InpOverride!H3741="",F_Inputs!H3741,InpOverride!H3741)</f>
        <v>0</v>
      </c>
      <c r="I3741" s="347">
        <f>IF(InpOverride!I3741="",F_Inputs!I3741,InpOverride!I3741)</f>
        <v>-0.6160000000000001</v>
      </c>
      <c r="J3741" s="347">
        <f>IF(InpOverride!J3741="",F_Inputs!J3741,InpOverride!J3741)</f>
        <v>0</v>
      </c>
      <c r="K3741" s="347">
        <f>IF(InpOverride!K3741="",F_Inputs!K3741,InpOverride!K3741)</f>
        <v>0</v>
      </c>
      <c r="L3741" s="347">
        <f>IF(InpOverride!L3741="",F_Inputs!L3741,InpOverride!L3741)</f>
        <v>0</v>
      </c>
      <c r="M3741" s="347">
        <f>IF(InpOverride!M3741="",F_Inputs!M3741,InpOverride!M3741)</f>
        <v>0</v>
      </c>
    </row>
    <row r="3742" spans="1:13" x14ac:dyDescent="0.35">
      <c r="A3742" t="s">
        <v>151</v>
      </c>
      <c r="B3742" t="s">
        <v>492</v>
      </c>
      <c r="C3742" t="s">
        <v>493</v>
      </c>
      <c r="D3742" t="s">
        <v>170</v>
      </c>
      <c r="E3742" t="s">
        <v>292</v>
      </c>
      <c r="F3742" s="347">
        <f>IF(InpOverride!F3742="",F_Inputs!F3742,InpOverride!F3742)</f>
        <v>0</v>
      </c>
      <c r="G3742" s="347">
        <f>IF(InpOverride!G3742="",F_Inputs!G3742,InpOverride!G3742)</f>
        <v>0</v>
      </c>
      <c r="H3742" s="347">
        <f>IF(InpOverride!H3742="",F_Inputs!H3742,InpOverride!H3742)</f>
        <v>0</v>
      </c>
      <c r="I3742" s="347">
        <f>IF(InpOverride!I3742="",F_Inputs!I3742,InpOverride!I3742)</f>
        <v>0</v>
      </c>
      <c r="J3742" s="347">
        <f>IF(InpOverride!J3742="",F_Inputs!J3742,InpOverride!J3742)</f>
        <v>0</v>
      </c>
      <c r="K3742" s="347">
        <f>IF(InpOverride!K3742="",F_Inputs!K3742,InpOverride!K3742)</f>
        <v>0</v>
      </c>
      <c r="L3742" s="347">
        <f>IF(InpOverride!L3742="",F_Inputs!L3742,InpOverride!L3742)</f>
        <v>0</v>
      </c>
      <c r="M3742" s="347">
        <f>IF(InpOverride!M3742="",F_Inputs!M3742,InpOverride!M3742)</f>
        <v>0</v>
      </c>
    </row>
    <row r="3743" spans="1:13" x14ac:dyDescent="0.35">
      <c r="A3743" t="s">
        <v>151</v>
      </c>
      <c r="B3743" t="s">
        <v>494</v>
      </c>
      <c r="C3743" t="s">
        <v>495</v>
      </c>
      <c r="D3743" t="s">
        <v>170</v>
      </c>
      <c r="E3743" t="s">
        <v>292</v>
      </c>
      <c r="F3743" s="347">
        <f>IF(InpOverride!F3743="",F_Inputs!F3743,InpOverride!F3743)</f>
        <v>0</v>
      </c>
      <c r="G3743" s="347">
        <f>IF(InpOverride!G3743="",F_Inputs!G3743,InpOverride!G3743)</f>
        <v>0</v>
      </c>
      <c r="H3743" s="347">
        <f>IF(InpOverride!H3743="",F_Inputs!H3743,InpOverride!H3743)</f>
        <v>0</v>
      </c>
      <c r="I3743" s="347">
        <f>IF(InpOverride!I3743="",F_Inputs!I3743,InpOverride!I3743)</f>
        <v>0</v>
      </c>
      <c r="J3743" s="347">
        <f>IF(InpOverride!J3743="",F_Inputs!J3743,InpOverride!J3743)</f>
        <v>0</v>
      </c>
      <c r="K3743" s="347">
        <f>IF(InpOverride!K3743="",F_Inputs!K3743,InpOverride!K3743)</f>
        <v>0</v>
      </c>
      <c r="L3743" s="347">
        <f>IF(InpOverride!L3743="",F_Inputs!L3743,InpOverride!L3743)</f>
        <v>0</v>
      </c>
      <c r="M3743" s="347">
        <f>IF(InpOverride!M3743="",F_Inputs!M3743,InpOverride!M3743)</f>
        <v>0</v>
      </c>
    </row>
    <row r="3744" spans="1:13" x14ac:dyDescent="0.35">
      <c r="A3744" t="s">
        <v>151</v>
      </c>
      <c r="B3744" t="s">
        <v>496</v>
      </c>
      <c r="C3744" t="s">
        <v>497</v>
      </c>
      <c r="D3744" t="s">
        <v>170</v>
      </c>
      <c r="E3744" t="s">
        <v>292</v>
      </c>
      <c r="F3744" s="347">
        <f>IF(InpOverride!F3744="",F_Inputs!F3744,InpOverride!F3744)</f>
        <v>0</v>
      </c>
      <c r="G3744" s="347">
        <f>IF(InpOverride!G3744="",F_Inputs!G3744,InpOverride!G3744)</f>
        <v>0</v>
      </c>
      <c r="H3744" s="347">
        <f>IF(InpOverride!H3744="",F_Inputs!H3744,InpOverride!H3744)</f>
        <v>0</v>
      </c>
      <c r="I3744" s="347">
        <f>IF(InpOverride!I3744="",F_Inputs!I3744,InpOverride!I3744)</f>
        <v>0</v>
      </c>
      <c r="J3744" s="347">
        <f>IF(InpOverride!J3744="",F_Inputs!J3744,InpOverride!J3744)</f>
        <v>0</v>
      </c>
      <c r="K3744" s="347">
        <f>IF(InpOverride!K3744="",F_Inputs!K3744,InpOverride!K3744)</f>
        <v>0</v>
      </c>
      <c r="L3744" s="347">
        <f>IF(InpOverride!L3744="",F_Inputs!L3744,InpOverride!L3744)</f>
        <v>0</v>
      </c>
      <c r="M3744" s="347">
        <f>IF(InpOverride!M3744="",F_Inputs!M3744,InpOverride!M3744)</f>
        <v>0</v>
      </c>
    </row>
    <row r="3745" spans="1:13" x14ac:dyDescent="0.35">
      <c r="A3745" t="s">
        <v>151</v>
      </c>
      <c r="B3745" t="s">
        <v>498</v>
      </c>
      <c r="C3745" t="s">
        <v>499</v>
      </c>
      <c r="D3745" t="s">
        <v>170</v>
      </c>
      <c r="E3745" t="s">
        <v>292</v>
      </c>
      <c r="F3745" s="347">
        <f>IF(InpOverride!F3745="",F_Inputs!F3745,InpOverride!F3745)</f>
        <v>0</v>
      </c>
      <c r="G3745" s="347">
        <f>IF(InpOverride!G3745="",F_Inputs!G3745,InpOverride!G3745)</f>
        <v>0</v>
      </c>
      <c r="H3745" s="347">
        <f>IF(InpOverride!H3745="",F_Inputs!H3745,InpOverride!H3745)</f>
        <v>0</v>
      </c>
      <c r="I3745" s="347">
        <f>IF(InpOverride!I3745="",F_Inputs!I3745,InpOverride!I3745)</f>
        <v>0</v>
      </c>
      <c r="J3745" s="347">
        <f>IF(InpOverride!J3745="",F_Inputs!J3745,InpOverride!J3745)</f>
        <v>0</v>
      </c>
      <c r="K3745" s="347">
        <f>IF(InpOverride!K3745="",F_Inputs!K3745,InpOverride!K3745)</f>
        <v>0</v>
      </c>
      <c r="L3745" s="347">
        <f>IF(InpOverride!L3745="",F_Inputs!L3745,InpOverride!L3745)</f>
        <v>0</v>
      </c>
      <c r="M3745" s="347">
        <f>IF(InpOverride!M3745="",F_Inputs!M3745,InpOverride!M3745)</f>
        <v>0</v>
      </c>
    </row>
    <row r="3746" spans="1:13" x14ac:dyDescent="0.35">
      <c r="A3746" t="s">
        <v>151</v>
      </c>
      <c r="B3746" t="s">
        <v>500</v>
      </c>
      <c r="C3746" t="s">
        <v>501</v>
      </c>
      <c r="D3746" t="s">
        <v>170</v>
      </c>
      <c r="E3746" t="s">
        <v>292</v>
      </c>
      <c r="F3746" s="347">
        <f>IF(InpOverride!F3746="",F_Inputs!F3746,InpOverride!F3746)</f>
        <v>0</v>
      </c>
      <c r="G3746" s="347">
        <f>IF(InpOverride!G3746="",F_Inputs!G3746,InpOverride!G3746)</f>
        <v>0</v>
      </c>
      <c r="H3746" s="347">
        <f>IF(InpOverride!H3746="",F_Inputs!H3746,InpOverride!H3746)</f>
        <v>0</v>
      </c>
      <c r="I3746" s="347">
        <f>IF(InpOverride!I3746="",F_Inputs!I3746,InpOverride!I3746)</f>
        <v>0</v>
      </c>
      <c r="J3746" s="347">
        <f>IF(InpOverride!J3746="",F_Inputs!J3746,InpOverride!J3746)</f>
        <v>0</v>
      </c>
      <c r="K3746" s="347">
        <f>IF(InpOverride!K3746="",F_Inputs!K3746,InpOverride!K3746)</f>
        <v>0</v>
      </c>
      <c r="L3746" s="347">
        <f>IF(InpOverride!L3746="",F_Inputs!L3746,InpOverride!L3746)</f>
        <v>0</v>
      </c>
      <c r="M3746" s="347">
        <f>IF(InpOverride!M3746="",F_Inputs!M3746,InpOverride!M3746)</f>
        <v>0</v>
      </c>
    </row>
    <row r="3747" spans="1:13" x14ac:dyDescent="0.35">
      <c r="A3747" t="s">
        <v>151</v>
      </c>
      <c r="B3747" t="s">
        <v>502</v>
      </c>
      <c r="C3747" t="s">
        <v>503</v>
      </c>
      <c r="D3747" t="s">
        <v>170</v>
      </c>
      <c r="E3747" t="s">
        <v>292</v>
      </c>
      <c r="F3747" s="347">
        <f>IF(InpOverride!F3747="",F_Inputs!F3747,InpOverride!F3747)</f>
        <v>0</v>
      </c>
      <c r="G3747" s="347">
        <f>IF(InpOverride!G3747="",F_Inputs!G3747,InpOverride!G3747)</f>
        <v>0</v>
      </c>
      <c r="H3747" s="347">
        <f>IF(InpOverride!H3747="",F_Inputs!H3747,InpOverride!H3747)</f>
        <v>0</v>
      </c>
      <c r="I3747" s="347">
        <f>IF(InpOverride!I3747="",F_Inputs!I3747,InpOverride!I3747)</f>
        <v>0</v>
      </c>
      <c r="J3747" s="347">
        <f>IF(InpOverride!J3747="",F_Inputs!J3747,InpOverride!J3747)</f>
        <v>0</v>
      </c>
      <c r="K3747" s="347">
        <f>IF(InpOverride!K3747="",F_Inputs!K3747,InpOverride!K3747)</f>
        <v>0</v>
      </c>
      <c r="L3747" s="347">
        <f>IF(InpOverride!L3747="",F_Inputs!L3747,InpOverride!L3747)</f>
        <v>0</v>
      </c>
      <c r="M3747" s="347">
        <f>IF(InpOverride!M3747="",F_Inputs!M3747,InpOverride!M3747)</f>
        <v>0</v>
      </c>
    </row>
    <row r="3748" spans="1:13" x14ac:dyDescent="0.35">
      <c r="A3748" t="s">
        <v>151</v>
      </c>
      <c r="B3748" t="s">
        <v>504</v>
      </c>
      <c r="C3748" t="s">
        <v>505</v>
      </c>
      <c r="D3748" t="s">
        <v>170</v>
      </c>
      <c r="E3748" t="s">
        <v>292</v>
      </c>
      <c r="F3748" s="347">
        <f>IF(InpOverride!F3748="",F_Inputs!F3748,InpOverride!F3748)</f>
        <v>0</v>
      </c>
      <c r="G3748" s="347">
        <f>IF(InpOverride!G3748="",F_Inputs!G3748,InpOverride!G3748)</f>
        <v>0</v>
      </c>
      <c r="H3748" s="347">
        <f>IF(InpOverride!H3748="",F_Inputs!H3748,InpOverride!H3748)</f>
        <v>0</v>
      </c>
      <c r="I3748" s="347">
        <f>IF(InpOverride!I3748="",F_Inputs!I3748,InpOverride!I3748)</f>
        <v>0</v>
      </c>
      <c r="J3748" s="347">
        <f>IF(InpOverride!J3748="",F_Inputs!J3748,InpOverride!J3748)</f>
        <v>0</v>
      </c>
      <c r="K3748" s="347">
        <f>IF(InpOverride!K3748="",F_Inputs!K3748,InpOverride!K3748)</f>
        <v>0</v>
      </c>
      <c r="L3748" s="347">
        <f>IF(InpOverride!L3748="",F_Inputs!L3748,InpOverride!L3748)</f>
        <v>0</v>
      </c>
      <c r="M3748" s="347">
        <f>IF(InpOverride!M3748="",F_Inputs!M3748,InpOverride!M3748)</f>
        <v>0</v>
      </c>
    </row>
    <row r="3749" spans="1:13" x14ac:dyDescent="0.35">
      <c r="A3749" t="s">
        <v>151</v>
      </c>
      <c r="B3749" t="s">
        <v>506</v>
      </c>
      <c r="C3749" t="s">
        <v>507</v>
      </c>
      <c r="D3749" t="s">
        <v>170</v>
      </c>
      <c r="E3749" t="s">
        <v>292</v>
      </c>
      <c r="F3749" s="347">
        <f>IF(InpOverride!F3749="",F_Inputs!F3749,InpOverride!F3749)</f>
        <v>0</v>
      </c>
      <c r="G3749" s="347">
        <f>IF(InpOverride!G3749="",F_Inputs!G3749,InpOverride!G3749)</f>
        <v>0</v>
      </c>
      <c r="H3749" s="347">
        <f>IF(InpOverride!H3749="",F_Inputs!H3749,InpOverride!H3749)</f>
        <v>0</v>
      </c>
      <c r="I3749" s="347">
        <f>IF(InpOverride!I3749="",F_Inputs!I3749,InpOverride!I3749)</f>
        <v>0</v>
      </c>
      <c r="J3749" s="347">
        <f>IF(InpOverride!J3749="",F_Inputs!J3749,InpOverride!J3749)</f>
        <v>0</v>
      </c>
      <c r="K3749" s="347">
        <f>IF(InpOverride!K3749="",F_Inputs!K3749,InpOverride!K3749)</f>
        <v>0</v>
      </c>
      <c r="L3749" s="347">
        <f>IF(InpOverride!L3749="",F_Inputs!L3749,InpOverride!L3749)</f>
        <v>0</v>
      </c>
      <c r="M3749" s="347">
        <f>IF(InpOverride!M3749="",F_Inputs!M3749,InpOverride!M3749)</f>
        <v>0</v>
      </c>
    </row>
    <row r="3750" spans="1:13" x14ac:dyDescent="0.35">
      <c r="A3750" t="s">
        <v>151</v>
      </c>
      <c r="B3750" t="s">
        <v>508</v>
      </c>
      <c r="C3750" t="s">
        <v>509</v>
      </c>
      <c r="D3750" t="s">
        <v>170</v>
      </c>
      <c r="E3750" t="s">
        <v>292</v>
      </c>
      <c r="F3750" s="347">
        <f>IF(InpOverride!F3750="",F_Inputs!F3750,InpOverride!F3750)</f>
        <v>0</v>
      </c>
      <c r="G3750" s="347">
        <f>IF(InpOverride!G3750="",F_Inputs!G3750,InpOverride!G3750)</f>
        <v>0</v>
      </c>
      <c r="H3750" s="347">
        <f>IF(InpOverride!H3750="",F_Inputs!H3750,InpOverride!H3750)</f>
        <v>0</v>
      </c>
      <c r="I3750" s="347">
        <f>IF(InpOverride!I3750="",F_Inputs!I3750,InpOverride!I3750)</f>
        <v>0</v>
      </c>
      <c r="J3750" s="347">
        <f>IF(InpOverride!J3750="",F_Inputs!J3750,InpOverride!J3750)</f>
        <v>0</v>
      </c>
      <c r="K3750" s="347">
        <f>IF(InpOverride!K3750="",F_Inputs!K3750,InpOverride!K3750)</f>
        <v>0</v>
      </c>
      <c r="L3750" s="347">
        <f>IF(InpOverride!L3750="",F_Inputs!L3750,InpOverride!L3750)</f>
        <v>0</v>
      </c>
      <c r="M3750" s="347">
        <f>IF(InpOverride!M3750="",F_Inputs!M3750,InpOverride!M3750)</f>
        <v>0</v>
      </c>
    </row>
    <row r="3751" spans="1:13" x14ac:dyDescent="0.35">
      <c r="A3751" t="s">
        <v>151</v>
      </c>
      <c r="B3751" t="s">
        <v>510</v>
      </c>
      <c r="C3751" t="s">
        <v>511</v>
      </c>
      <c r="D3751" t="s">
        <v>170</v>
      </c>
      <c r="E3751" t="s">
        <v>292</v>
      </c>
      <c r="F3751" s="347">
        <f>IF(InpOverride!F3751="",F_Inputs!F3751,InpOverride!F3751)</f>
        <v>0</v>
      </c>
      <c r="G3751" s="347">
        <f>IF(InpOverride!G3751="",F_Inputs!G3751,InpOverride!G3751)</f>
        <v>0</v>
      </c>
      <c r="H3751" s="347">
        <f>IF(InpOverride!H3751="",F_Inputs!H3751,InpOverride!H3751)</f>
        <v>0</v>
      </c>
      <c r="I3751" s="347">
        <f>IF(InpOverride!I3751="",F_Inputs!I3751,InpOverride!I3751)</f>
        <v>0</v>
      </c>
      <c r="J3751" s="347">
        <f>IF(InpOverride!J3751="",F_Inputs!J3751,InpOverride!J3751)</f>
        <v>0</v>
      </c>
      <c r="K3751" s="347">
        <f>IF(InpOverride!K3751="",F_Inputs!K3751,InpOverride!K3751)</f>
        <v>0</v>
      </c>
      <c r="L3751" s="347">
        <f>IF(InpOverride!L3751="",F_Inputs!L3751,InpOverride!L3751)</f>
        <v>0</v>
      </c>
      <c r="M3751" s="347">
        <f>IF(InpOverride!M3751="",F_Inputs!M3751,InpOverride!M3751)</f>
        <v>0</v>
      </c>
    </row>
    <row r="3752" spans="1:13" x14ac:dyDescent="0.35">
      <c r="A3752" t="s">
        <v>151</v>
      </c>
      <c r="B3752" t="s">
        <v>512</v>
      </c>
      <c r="C3752" t="s">
        <v>513</v>
      </c>
      <c r="D3752" t="s">
        <v>170</v>
      </c>
      <c r="E3752" t="s">
        <v>292</v>
      </c>
      <c r="F3752" s="347">
        <f>IF(InpOverride!F3752="",F_Inputs!F3752,InpOverride!F3752)</f>
        <v>0</v>
      </c>
      <c r="G3752" s="347">
        <f>IF(InpOverride!G3752="",F_Inputs!G3752,InpOverride!G3752)</f>
        <v>0</v>
      </c>
      <c r="H3752" s="347">
        <f>IF(InpOverride!H3752="",F_Inputs!H3752,InpOverride!H3752)</f>
        <v>0</v>
      </c>
      <c r="I3752" s="347">
        <f>IF(InpOverride!I3752="",F_Inputs!I3752,InpOverride!I3752)</f>
        <v>0</v>
      </c>
      <c r="J3752" s="347">
        <f>IF(InpOverride!J3752="",F_Inputs!J3752,InpOverride!J3752)</f>
        <v>0</v>
      </c>
      <c r="K3752" s="347">
        <f>IF(InpOverride!K3752="",F_Inputs!K3752,InpOverride!K3752)</f>
        <v>0</v>
      </c>
      <c r="L3752" s="347">
        <f>IF(InpOverride!L3752="",F_Inputs!L3752,InpOverride!L3752)</f>
        <v>0</v>
      </c>
      <c r="M3752" s="347">
        <f>IF(InpOverride!M3752="",F_Inputs!M3752,InpOverride!M3752)</f>
        <v>0</v>
      </c>
    </row>
    <row r="3753" spans="1:13" x14ac:dyDescent="0.35">
      <c r="A3753" t="s">
        <v>151</v>
      </c>
      <c r="B3753" t="s">
        <v>514</v>
      </c>
      <c r="C3753" t="s">
        <v>515</v>
      </c>
      <c r="D3753" t="s">
        <v>170</v>
      </c>
      <c r="E3753" t="s">
        <v>292</v>
      </c>
      <c r="F3753" s="347">
        <f>IF(InpOverride!F3753="",F_Inputs!F3753,InpOverride!F3753)</f>
        <v>0</v>
      </c>
      <c r="G3753" s="347">
        <f>IF(InpOverride!G3753="",F_Inputs!G3753,InpOverride!G3753)</f>
        <v>0</v>
      </c>
      <c r="H3753" s="347">
        <f>IF(InpOverride!H3753="",F_Inputs!H3753,InpOverride!H3753)</f>
        <v>0</v>
      </c>
      <c r="I3753" s="347">
        <f>IF(InpOverride!I3753="",F_Inputs!I3753,InpOverride!I3753)</f>
        <v>0</v>
      </c>
      <c r="J3753" s="347">
        <f>IF(InpOverride!J3753="",F_Inputs!J3753,InpOverride!J3753)</f>
        <v>0</v>
      </c>
      <c r="K3753" s="347">
        <f>IF(InpOverride!K3753="",F_Inputs!K3753,InpOverride!K3753)</f>
        <v>0</v>
      </c>
      <c r="L3753" s="347">
        <f>IF(InpOverride!L3753="",F_Inputs!L3753,InpOverride!L3753)</f>
        <v>0</v>
      </c>
      <c r="M3753" s="347">
        <f>IF(InpOverride!M3753="",F_Inputs!M3753,InpOverride!M3753)</f>
        <v>0</v>
      </c>
    </row>
    <row r="3754" spans="1:13" x14ac:dyDescent="0.35">
      <c r="A3754" t="s">
        <v>151</v>
      </c>
      <c r="B3754" t="s">
        <v>516</v>
      </c>
      <c r="C3754" t="s">
        <v>517</v>
      </c>
      <c r="D3754" t="s">
        <v>170</v>
      </c>
      <c r="E3754" t="s">
        <v>292</v>
      </c>
      <c r="F3754" s="347">
        <f>IF(InpOverride!F3754="",F_Inputs!F3754,InpOverride!F3754)</f>
        <v>0</v>
      </c>
      <c r="G3754" s="347">
        <f>IF(InpOverride!G3754="",F_Inputs!G3754,InpOverride!G3754)</f>
        <v>0</v>
      </c>
      <c r="H3754" s="347">
        <f>IF(InpOverride!H3754="",F_Inputs!H3754,InpOverride!H3754)</f>
        <v>0</v>
      </c>
      <c r="I3754" s="347">
        <f>IF(InpOverride!I3754="",F_Inputs!I3754,InpOverride!I3754)</f>
        <v>4.36457800136409</v>
      </c>
      <c r="J3754" s="347">
        <f>IF(InpOverride!J3754="",F_Inputs!J3754,InpOverride!J3754)</f>
        <v>0</v>
      </c>
      <c r="K3754" s="347">
        <f>IF(InpOverride!K3754="",F_Inputs!K3754,InpOverride!K3754)</f>
        <v>0</v>
      </c>
      <c r="L3754" s="347">
        <f>IF(InpOverride!L3754="",F_Inputs!L3754,InpOverride!L3754)</f>
        <v>0</v>
      </c>
      <c r="M3754" s="347">
        <f>IF(InpOverride!M3754="",F_Inputs!M3754,InpOverride!M3754)</f>
        <v>0</v>
      </c>
    </row>
    <row r="3755" spans="1:13" x14ac:dyDescent="0.35">
      <c r="A3755" t="s">
        <v>151</v>
      </c>
      <c r="B3755" t="s">
        <v>518</v>
      </c>
      <c r="C3755" t="s">
        <v>519</v>
      </c>
      <c r="D3755" t="s">
        <v>170</v>
      </c>
      <c r="E3755" t="s">
        <v>292</v>
      </c>
      <c r="F3755" s="347">
        <f>IF(InpOverride!F3755="",F_Inputs!F3755,InpOverride!F3755)</f>
        <v>0</v>
      </c>
      <c r="G3755" s="347">
        <f>IF(InpOverride!G3755="",F_Inputs!G3755,InpOverride!G3755)</f>
        <v>0</v>
      </c>
      <c r="H3755" s="347">
        <f>IF(InpOverride!H3755="",F_Inputs!H3755,InpOverride!H3755)</f>
        <v>0</v>
      </c>
      <c r="I3755" s="347">
        <f>IF(InpOverride!I3755="",F_Inputs!I3755,InpOverride!I3755)</f>
        <v>44.664296238714599</v>
      </c>
      <c r="J3755" s="347">
        <f>IF(InpOverride!J3755="",F_Inputs!J3755,InpOverride!J3755)</f>
        <v>0</v>
      </c>
      <c r="K3755" s="347">
        <f>IF(InpOverride!K3755="",F_Inputs!K3755,InpOverride!K3755)</f>
        <v>0</v>
      </c>
      <c r="L3755" s="347">
        <f>IF(InpOverride!L3755="",F_Inputs!L3755,InpOverride!L3755)</f>
        <v>0</v>
      </c>
      <c r="M3755" s="347">
        <f>IF(InpOverride!M3755="",F_Inputs!M3755,InpOverride!M3755)</f>
        <v>0</v>
      </c>
    </row>
    <row r="3756" spans="1:13" x14ac:dyDescent="0.35">
      <c r="A3756" t="s">
        <v>151</v>
      </c>
      <c r="B3756" t="s">
        <v>520</v>
      </c>
      <c r="C3756" t="s">
        <v>521</v>
      </c>
      <c r="D3756" t="s">
        <v>170</v>
      </c>
      <c r="E3756" t="s">
        <v>292</v>
      </c>
      <c r="F3756" s="347">
        <f>IF(InpOverride!F3756="",F_Inputs!F3756,InpOverride!F3756)</f>
        <v>0</v>
      </c>
      <c r="G3756" s="347">
        <f>IF(InpOverride!G3756="",F_Inputs!G3756,InpOverride!G3756)</f>
        <v>0</v>
      </c>
      <c r="H3756" s="347">
        <f>IF(InpOverride!H3756="",F_Inputs!H3756,InpOverride!H3756)</f>
        <v>0</v>
      </c>
      <c r="I3756" s="347">
        <f>IF(InpOverride!I3756="",F_Inputs!I3756,InpOverride!I3756)</f>
        <v>0</v>
      </c>
      <c r="J3756" s="347">
        <f>IF(InpOverride!J3756="",F_Inputs!J3756,InpOverride!J3756)</f>
        <v>0</v>
      </c>
      <c r="K3756" s="347">
        <f>IF(InpOverride!K3756="",F_Inputs!K3756,InpOverride!K3756)</f>
        <v>0</v>
      </c>
      <c r="L3756" s="347">
        <f>IF(InpOverride!L3756="",F_Inputs!L3756,InpOverride!L3756)</f>
        <v>0</v>
      </c>
      <c r="M3756" s="347">
        <f>IF(InpOverride!M3756="",F_Inputs!M3756,InpOverride!M3756)</f>
        <v>0</v>
      </c>
    </row>
    <row r="3757" spans="1:13" x14ac:dyDescent="0.35">
      <c r="A3757" t="s">
        <v>151</v>
      </c>
      <c r="B3757" t="s">
        <v>522</v>
      </c>
      <c r="C3757" t="s">
        <v>523</v>
      </c>
      <c r="D3757" t="s">
        <v>170</v>
      </c>
      <c r="E3757" t="s">
        <v>292</v>
      </c>
      <c r="F3757" s="347">
        <f>IF(InpOverride!F3757="",F_Inputs!F3757,InpOverride!F3757)</f>
        <v>0</v>
      </c>
      <c r="G3757" s="347">
        <f>IF(InpOverride!G3757="",F_Inputs!G3757,InpOverride!G3757)</f>
        <v>0</v>
      </c>
      <c r="H3757" s="347">
        <f>IF(InpOverride!H3757="",F_Inputs!H3757,InpOverride!H3757)</f>
        <v>0</v>
      </c>
      <c r="I3757" s="347">
        <f>IF(InpOverride!I3757="",F_Inputs!I3757,InpOverride!I3757)</f>
        <v>0</v>
      </c>
      <c r="J3757" s="347">
        <f>IF(InpOverride!J3757="",F_Inputs!J3757,InpOverride!J3757)</f>
        <v>0</v>
      </c>
      <c r="K3757" s="347">
        <f>IF(InpOverride!K3757="",F_Inputs!K3757,InpOverride!K3757)</f>
        <v>0</v>
      </c>
      <c r="L3757" s="347">
        <f>IF(InpOverride!L3757="",F_Inputs!L3757,InpOverride!L3757)</f>
        <v>0</v>
      </c>
      <c r="M3757" s="347">
        <f>IF(InpOverride!M3757="",F_Inputs!M3757,InpOverride!M3757)</f>
        <v>0</v>
      </c>
    </row>
    <row r="3758" spans="1:13" x14ac:dyDescent="0.35">
      <c r="A3758" t="s">
        <v>151</v>
      </c>
      <c r="B3758" t="s">
        <v>524</v>
      </c>
      <c r="C3758" t="s">
        <v>525</v>
      </c>
      <c r="D3758" t="s">
        <v>170</v>
      </c>
      <c r="E3758" t="s">
        <v>292</v>
      </c>
      <c r="F3758" s="347">
        <f>IF(InpOverride!F3758="",F_Inputs!F3758,InpOverride!F3758)</f>
        <v>0</v>
      </c>
      <c r="G3758" s="347">
        <f>IF(InpOverride!G3758="",F_Inputs!G3758,InpOverride!G3758)</f>
        <v>0</v>
      </c>
      <c r="H3758" s="347">
        <f>IF(InpOverride!H3758="",F_Inputs!H3758,InpOverride!H3758)</f>
        <v>0</v>
      </c>
      <c r="I3758" s="347">
        <f>IF(InpOverride!I3758="",F_Inputs!I3758,InpOverride!I3758)</f>
        <v>0</v>
      </c>
      <c r="J3758" s="347">
        <f>IF(InpOverride!J3758="",F_Inputs!J3758,InpOverride!J3758)</f>
        <v>0</v>
      </c>
      <c r="K3758" s="347">
        <f>IF(InpOverride!K3758="",F_Inputs!K3758,InpOverride!K3758)</f>
        <v>0</v>
      </c>
      <c r="L3758" s="347">
        <f>IF(InpOverride!L3758="",F_Inputs!L3758,InpOverride!L3758)</f>
        <v>0</v>
      </c>
      <c r="M3758" s="347">
        <f>IF(InpOverride!M3758="",F_Inputs!M3758,InpOverride!M3758)</f>
        <v>0</v>
      </c>
    </row>
    <row r="3759" spans="1:13" x14ac:dyDescent="0.35">
      <c r="A3759" t="s">
        <v>151</v>
      </c>
      <c r="B3759" t="s">
        <v>526</v>
      </c>
      <c r="C3759" t="s">
        <v>527</v>
      </c>
      <c r="D3759" t="s">
        <v>170</v>
      </c>
      <c r="E3759" t="s">
        <v>292</v>
      </c>
      <c r="F3759" s="347">
        <f>IF(InpOverride!F3759="",F_Inputs!F3759,InpOverride!F3759)</f>
        <v>0</v>
      </c>
      <c r="G3759" s="347">
        <f>IF(InpOverride!G3759="",F_Inputs!G3759,InpOverride!G3759)</f>
        <v>0</v>
      </c>
      <c r="H3759" s="347">
        <f>IF(InpOverride!H3759="",F_Inputs!H3759,InpOverride!H3759)</f>
        <v>0</v>
      </c>
      <c r="I3759" s="347">
        <f>IF(InpOverride!I3759="",F_Inputs!I3759,InpOverride!I3759)</f>
        <v>4.36457800136409</v>
      </c>
      <c r="J3759" s="347">
        <f>IF(InpOverride!J3759="",F_Inputs!J3759,InpOverride!J3759)</f>
        <v>0</v>
      </c>
      <c r="K3759" s="347">
        <f>IF(InpOverride!K3759="",F_Inputs!K3759,InpOverride!K3759)</f>
        <v>0</v>
      </c>
      <c r="L3759" s="347">
        <f>IF(InpOverride!L3759="",F_Inputs!L3759,InpOverride!L3759)</f>
        <v>0</v>
      </c>
      <c r="M3759" s="347">
        <f>IF(InpOverride!M3759="",F_Inputs!M3759,InpOverride!M3759)</f>
        <v>0</v>
      </c>
    </row>
    <row r="3760" spans="1:13" x14ac:dyDescent="0.35">
      <c r="A3760" t="s">
        <v>151</v>
      </c>
      <c r="B3760" t="s">
        <v>528</v>
      </c>
      <c r="C3760" t="s">
        <v>529</v>
      </c>
      <c r="D3760" t="s">
        <v>170</v>
      </c>
      <c r="E3760" t="s">
        <v>292</v>
      </c>
      <c r="F3760" s="347">
        <f>IF(InpOverride!F3760="",F_Inputs!F3760,InpOverride!F3760)</f>
        <v>0</v>
      </c>
      <c r="G3760" s="347">
        <f>IF(InpOverride!G3760="",F_Inputs!G3760,InpOverride!G3760)</f>
        <v>0</v>
      </c>
      <c r="H3760" s="347">
        <f>IF(InpOverride!H3760="",F_Inputs!H3760,InpOverride!H3760)</f>
        <v>0</v>
      </c>
      <c r="I3760" s="347">
        <f>IF(InpOverride!I3760="",F_Inputs!I3760,InpOverride!I3760)</f>
        <v>44.664296238714599</v>
      </c>
      <c r="J3760" s="347">
        <f>IF(InpOverride!J3760="",F_Inputs!J3760,InpOverride!J3760)</f>
        <v>0</v>
      </c>
      <c r="K3760" s="347">
        <f>IF(InpOverride!K3760="",F_Inputs!K3760,InpOverride!K3760)</f>
        <v>0</v>
      </c>
      <c r="L3760" s="347">
        <f>IF(InpOverride!L3760="",F_Inputs!L3760,InpOverride!L3760)</f>
        <v>0</v>
      </c>
      <c r="M3760" s="347">
        <f>IF(InpOverride!M3760="",F_Inputs!M3760,InpOverride!M3760)</f>
        <v>0</v>
      </c>
    </row>
    <row r="3761" spans="1:13" x14ac:dyDescent="0.35">
      <c r="A3761" t="s">
        <v>151</v>
      </c>
      <c r="B3761" t="s">
        <v>530</v>
      </c>
      <c r="C3761" t="s">
        <v>531</v>
      </c>
      <c r="D3761" t="s">
        <v>170</v>
      </c>
      <c r="E3761" t="s">
        <v>292</v>
      </c>
      <c r="F3761" s="347">
        <f>IF(InpOverride!F3761="",F_Inputs!F3761,InpOverride!F3761)</f>
        <v>0</v>
      </c>
      <c r="G3761" s="347">
        <f>IF(InpOverride!G3761="",F_Inputs!G3761,InpOverride!G3761)</f>
        <v>0</v>
      </c>
      <c r="H3761" s="347">
        <f>IF(InpOverride!H3761="",F_Inputs!H3761,InpOverride!H3761)</f>
        <v>0</v>
      </c>
      <c r="I3761" s="347">
        <f>IF(InpOverride!I3761="",F_Inputs!I3761,InpOverride!I3761)</f>
        <v>0</v>
      </c>
      <c r="J3761" s="347">
        <f>IF(InpOverride!J3761="",F_Inputs!J3761,InpOverride!J3761)</f>
        <v>0</v>
      </c>
      <c r="K3761" s="347">
        <f>IF(InpOverride!K3761="",F_Inputs!K3761,InpOverride!K3761)</f>
        <v>0</v>
      </c>
      <c r="L3761" s="347">
        <f>IF(InpOverride!L3761="",F_Inputs!L3761,InpOverride!L3761)</f>
        <v>0</v>
      </c>
      <c r="M3761" s="347">
        <f>IF(InpOverride!M3761="",F_Inputs!M3761,InpOverride!M3761)</f>
        <v>0</v>
      </c>
    </row>
    <row r="3762" spans="1:13" x14ac:dyDescent="0.35">
      <c r="A3762" t="s">
        <v>151</v>
      </c>
      <c r="B3762" t="s">
        <v>532</v>
      </c>
      <c r="C3762" t="s">
        <v>533</v>
      </c>
      <c r="D3762" t="s">
        <v>170</v>
      </c>
      <c r="E3762" t="s">
        <v>292</v>
      </c>
      <c r="F3762" s="347">
        <f>IF(InpOverride!F3762="",F_Inputs!F3762,InpOverride!F3762)</f>
        <v>0</v>
      </c>
      <c r="G3762" s="347">
        <f>IF(InpOverride!G3762="",F_Inputs!G3762,InpOverride!G3762)</f>
        <v>0</v>
      </c>
      <c r="H3762" s="347">
        <f>IF(InpOverride!H3762="",F_Inputs!H3762,InpOverride!H3762)</f>
        <v>0</v>
      </c>
      <c r="I3762" s="347">
        <f>IF(InpOverride!I3762="",F_Inputs!I3762,InpOverride!I3762)</f>
        <v>0</v>
      </c>
      <c r="J3762" s="347">
        <f>IF(InpOverride!J3762="",F_Inputs!J3762,InpOverride!J3762)</f>
        <v>0</v>
      </c>
      <c r="K3762" s="347">
        <f>IF(InpOverride!K3762="",F_Inputs!K3762,InpOverride!K3762)</f>
        <v>0</v>
      </c>
      <c r="L3762" s="347">
        <f>IF(InpOverride!L3762="",F_Inputs!L3762,InpOverride!L3762)</f>
        <v>0</v>
      </c>
      <c r="M3762" s="347">
        <f>IF(InpOverride!M3762="",F_Inputs!M3762,InpOverride!M3762)</f>
        <v>0</v>
      </c>
    </row>
    <row r="3763" spans="1:13" x14ac:dyDescent="0.35">
      <c r="A3763" t="s">
        <v>151</v>
      </c>
      <c r="B3763" t="s">
        <v>534</v>
      </c>
      <c r="C3763" t="s">
        <v>535</v>
      </c>
      <c r="D3763" t="s">
        <v>170</v>
      </c>
      <c r="E3763" t="s">
        <v>292</v>
      </c>
      <c r="F3763" s="347">
        <f>IF(InpOverride!F3763="",F_Inputs!F3763,InpOverride!F3763)</f>
        <v>0</v>
      </c>
      <c r="G3763" s="347">
        <f>IF(InpOverride!G3763="",F_Inputs!G3763,InpOverride!G3763)</f>
        <v>0</v>
      </c>
      <c r="H3763" s="347">
        <f>IF(InpOverride!H3763="",F_Inputs!H3763,InpOverride!H3763)</f>
        <v>0</v>
      </c>
      <c r="I3763" s="347">
        <f>IF(InpOverride!I3763="",F_Inputs!I3763,InpOverride!I3763)</f>
        <v>0</v>
      </c>
      <c r="J3763" s="347">
        <f>IF(InpOverride!J3763="",F_Inputs!J3763,InpOverride!J3763)</f>
        <v>0</v>
      </c>
      <c r="K3763" s="347">
        <f>IF(InpOverride!K3763="",F_Inputs!K3763,InpOverride!K3763)</f>
        <v>0</v>
      </c>
      <c r="L3763" s="347">
        <f>IF(InpOverride!L3763="",F_Inputs!L3763,InpOverride!L3763)</f>
        <v>0</v>
      </c>
      <c r="M3763" s="347">
        <f>IF(InpOverride!M3763="",F_Inputs!M3763,InpOverride!M3763)</f>
        <v>0</v>
      </c>
    </row>
    <row r="3764" spans="1:13" x14ac:dyDescent="0.35">
      <c r="A3764" t="s">
        <v>151</v>
      </c>
      <c r="B3764" t="s">
        <v>536</v>
      </c>
      <c r="C3764" t="s">
        <v>537</v>
      </c>
      <c r="D3764" t="s">
        <v>170</v>
      </c>
      <c r="E3764" t="s">
        <v>292</v>
      </c>
      <c r="F3764" s="347">
        <f>IF(InpOverride!F3764="",F_Inputs!F3764,InpOverride!F3764)</f>
        <v>0</v>
      </c>
      <c r="G3764" s="347">
        <f>IF(InpOverride!G3764="",F_Inputs!G3764,InpOverride!G3764)</f>
        <v>0</v>
      </c>
      <c r="H3764" s="347">
        <f>IF(InpOverride!H3764="",F_Inputs!H3764,InpOverride!H3764)</f>
        <v>0</v>
      </c>
      <c r="I3764" s="347">
        <f>IF(InpOverride!I3764="",F_Inputs!I3764,InpOverride!I3764)</f>
        <v>5.589517176977</v>
      </c>
      <c r="J3764" s="347">
        <f>IF(InpOverride!J3764="",F_Inputs!J3764,InpOverride!J3764)</f>
        <v>0</v>
      </c>
      <c r="K3764" s="347">
        <f>IF(InpOverride!K3764="",F_Inputs!K3764,InpOverride!K3764)</f>
        <v>0</v>
      </c>
      <c r="L3764" s="347">
        <f>IF(InpOverride!L3764="",F_Inputs!L3764,InpOverride!L3764)</f>
        <v>0</v>
      </c>
      <c r="M3764" s="347">
        <f>IF(InpOverride!M3764="",F_Inputs!M3764,InpOverride!M3764)</f>
        <v>0</v>
      </c>
    </row>
    <row r="3765" spans="1:13" x14ac:dyDescent="0.35">
      <c r="A3765" t="s">
        <v>151</v>
      </c>
      <c r="B3765" t="s">
        <v>538</v>
      </c>
      <c r="C3765" t="s">
        <v>539</v>
      </c>
      <c r="D3765" t="s">
        <v>170</v>
      </c>
      <c r="E3765" t="s">
        <v>292</v>
      </c>
      <c r="F3765" s="347">
        <f>IF(InpOverride!F3765="",F_Inputs!F3765,InpOverride!F3765)</f>
        <v>0</v>
      </c>
      <c r="G3765" s="347">
        <f>IF(InpOverride!G3765="",F_Inputs!G3765,InpOverride!G3765)</f>
        <v>0</v>
      </c>
      <c r="H3765" s="347">
        <f>IF(InpOverride!H3765="",F_Inputs!H3765,InpOverride!H3765)</f>
        <v>0</v>
      </c>
      <c r="I3765" s="347">
        <f>IF(InpOverride!I3765="",F_Inputs!I3765,InpOverride!I3765)</f>
        <v>47.175823516256202</v>
      </c>
      <c r="J3765" s="347">
        <f>IF(InpOverride!J3765="",F_Inputs!J3765,InpOverride!J3765)</f>
        <v>0</v>
      </c>
      <c r="K3765" s="347">
        <f>IF(InpOverride!K3765="",F_Inputs!K3765,InpOverride!K3765)</f>
        <v>0</v>
      </c>
      <c r="L3765" s="347">
        <f>IF(InpOverride!L3765="",F_Inputs!L3765,InpOverride!L3765)</f>
        <v>0</v>
      </c>
      <c r="M3765" s="347">
        <f>IF(InpOverride!M3765="",F_Inputs!M3765,InpOverride!M3765)</f>
        <v>0</v>
      </c>
    </row>
    <row r="3766" spans="1:13" x14ac:dyDescent="0.35">
      <c r="A3766" t="s">
        <v>151</v>
      </c>
      <c r="B3766" t="s">
        <v>540</v>
      </c>
      <c r="C3766" t="s">
        <v>541</v>
      </c>
      <c r="D3766" t="s">
        <v>170</v>
      </c>
      <c r="E3766" t="s">
        <v>292</v>
      </c>
      <c r="F3766" s="347">
        <f>IF(InpOverride!F3766="",F_Inputs!F3766,InpOverride!F3766)</f>
        <v>0</v>
      </c>
      <c r="G3766" s="347">
        <f>IF(InpOverride!G3766="",F_Inputs!G3766,InpOverride!G3766)</f>
        <v>0</v>
      </c>
      <c r="H3766" s="347">
        <f>IF(InpOverride!H3766="",F_Inputs!H3766,InpOverride!H3766)</f>
        <v>0</v>
      </c>
      <c r="I3766" s="347">
        <f>IF(InpOverride!I3766="",F_Inputs!I3766,InpOverride!I3766)</f>
        <v>0</v>
      </c>
      <c r="J3766" s="347">
        <f>IF(InpOverride!J3766="",F_Inputs!J3766,InpOverride!J3766)</f>
        <v>0</v>
      </c>
      <c r="K3766" s="347">
        <f>IF(InpOverride!K3766="",F_Inputs!K3766,InpOverride!K3766)</f>
        <v>0</v>
      </c>
      <c r="L3766" s="347">
        <f>IF(InpOverride!L3766="",F_Inputs!L3766,InpOverride!L3766)</f>
        <v>0</v>
      </c>
      <c r="M3766" s="347">
        <f>IF(InpOverride!M3766="",F_Inputs!M3766,InpOverride!M3766)</f>
        <v>0</v>
      </c>
    </row>
    <row r="3767" spans="1:13" x14ac:dyDescent="0.35">
      <c r="A3767" t="s">
        <v>151</v>
      </c>
      <c r="B3767" t="s">
        <v>542</v>
      </c>
      <c r="C3767" t="s">
        <v>543</v>
      </c>
      <c r="D3767" t="s">
        <v>170</v>
      </c>
      <c r="E3767" t="s">
        <v>292</v>
      </c>
      <c r="F3767" s="347">
        <f>IF(InpOverride!F3767="",F_Inputs!F3767,InpOverride!F3767)</f>
        <v>0</v>
      </c>
      <c r="G3767" s="347">
        <f>IF(InpOverride!G3767="",F_Inputs!G3767,InpOverride!G3767)</f>
        <v>0</v>
      </c>
      <c r="H3767" s="347">
        <f>IF(InpOverride!H3767="",F_Inputs!H3767,InpOverride!H3767)</f>
        <v>0</v>
      </c>
      <c r="I3767" s="347">
        <f>IF(InpOverride!I3767="",F_Inputs!I3767,InpOverride!I3767)</f>
        <v>0</v>
      </c>
      <c r="J3767" s="347">
        <f>IF(InpOverride!J3767="",F_Inputs!J3767,InpOverride!J3767)</f>
        <v>0</v>
      </c>
      <c r="K3767" s="347">
        <f>IF(InpOverride!K3767="",F_Inputs!K3767,InpOverride!K3767)</f>
        <v>0</v>
      </c>
      <c r="L3767" s="347">
        <f>IF(InpOverride!L3767="",F_Inputs!L3767,InpOverride!L3767)</f>
        <v>0</v>
      </c>
      <c r="M3767" s="347">
        <f>IF(InpOverride!M3767="",F_Inputs!M3767,InpOverride!M3767)</f>
        <v>0</v>
      </c>
    </row>
    <row r="3768" spans="1:13" x14ac:dyDescent="0.35">
      <c r="A3768" t="s">
        <v>151</v>
      </c>
      <c r="B3768" t="s">
        <v>544</v>
      </c>
      <c r="C3768" t="s">
        <v>545</v>
      </c>
      <c r="D3768" t="s">
        <v>170</v>
      </c>
      <c r="E3768" t="s">
        <v>292</v>
      </c>
      <c r="F3768" s="347">
        <f>IF(InpOverride!F3768="",F_Inputs!F3768,InpOverride!F3768)</f>
        <v>0</v>
      </c>
      <c r="G3768" s="347">
        <f>IF(InpOverride!G3768="",F_Inputs!G3768,InpOverride!G3768)</f>
        <v>0</v>
      </c>
      <c r="H3768" s="347">
        <f>IF(InpOverride!H3768="",F_Inputs!H3768,InpOverride!H3768)</f>
        <v>0</v>
      </c>
      <c r="I3768" s="347">
        <f>IF(InpOverride!I3768="",F_Inputs!I3768,InpOverride!I3768)</f>
        <v>0</v>
      </c>
      <c r="J3768" s="347">
        <f>IF(InpOverride!J3768="",F_Inputs!J3768,InpOverride!J3768)</f>
        <v>0</v>
      </c>
      <c r="K3768" s="347">
        <f>IF(InpOverride!K3768="",F_Inputs!K3768,InpOverride!K3768)</f>
        <v>0</v>
      </c>
      <c r="L3768" s="347">
        <f>IF(InpOverride!L3768="",F_Inputs!L3768,InpOverride!L3768)</f>
        <v>0</v>
      </c>
      <c r="M3768" s="347">
        <f>IF(InpOverride!M3768="",F_Inputs!M3768,InpOverride!M3768)</f>
        <v>0</v>
      </c>
    </row>
    <row r="3769" spans="1:13" x14ac:dyDescent="0.35">
      <c r="A3769" t="s">
        <v>151</v>
      </c>
      <c r="B3769" t="s">
        <v>546</v>
      </c>
      <c r="C3769" t="s">
        <v>547</v>
      </c>
      <c r="D3769" t="s">
        <v>170</v>
      </c>
      <c r="E3769" t="s">
        <v>292</v>
      </c>
      <c r="F3769" s="347">
        <f>IF(InpOverride!F3769="",F_Inputs!F3769,InpOverride!F3769)</f>
        <v>0</v>
      </c>
      <c r="G3769" s="347">
        <f>IF(InpOverride!G3769="",F_Inputs!G3769,InpOverride!G3769)</f>
        <v>0</v>
      </c>
      <c r="H3769" s="347">
        <f>IF(InpOverride!H3769="",F_Inputs!H3769,InpOverride!H3769)</f>
        <v>0</v>
      </c>
      <c r="I3769" s="347">
        <f>IF(InpOverride!I3769="",F_Inputs!I3769,InpOverride!I3769)</f>
        <v>5.589517176977</v>
      </c>
      <c r="J3769" s="347">
        <f>IF(InpOverride!J3769="",F_Inputs!J3769,InpOverride!J3769)</f>
        <v>0</v>
      </c>
      <c r="K3769" s="347">
        <f>IF(InpOverride!K3769="",F_Inputs!K3769,InpOverride!K3769)</f>
        <v>0</v>
      </c>
      <c r="L3769" s="347">
        <f>IF(InpOverride!L3769="",F_Inputs!L3769,InpOverride!L3769)</f>
        <v>0</v>
      </c>
      <c r="M3769" s="347">
        <f>IF(InpOverride!M3769="",F_Inputs!M3769,InpOverride!M3769)</f>
        <v>0</v>
      </c>
    </row>
    <row r="3770" spans="1:13" x14ac:dyDescent="0.35">
      <c r="A3770" t="s">
        <v>151</v>
      </c>
      <c r="B3770" t="s">
        <v>548</v>
      </c>
      <c r="C3770" t="s">
        <v>549</v>
      </c>
      <c r="D3770" t="s">
        <v>170</v>
      </c>
      <c r="E3770" t="s">
        <v>292</v>
      </c>
      <c r="F3770" s="347">
        <f>IF(InpOverride!F3770="",F_Inputs!F3770,InpOverride!F3770)</f>
        <v>0</v>
      </c>
      <c r="G3770" s="347">
        <f>IF(InpOverride!G3770="",F_Inputs!G3770,InpOverride!G3770)</f>
        <v>0</v>
      </c>
      <c r="H3770" s="347">
        <f>IF(InpOverride!H3770="",F_Inputs!H3770,InpOverride!H3770)</f>
        <v>0</v>
      </c>
      <c r="I3770" s="347">
        <f>IF(InpOverride!I3770="",F_Inputs!I3770,InpOverride!I3770)</f>
        <v>47.175823516256202</v>
      </c>
      <c r="J3770" s="347">
        <f>IF(InpOverride!J3770="",F_Inputs!J3770,InpOverride!J3770)</f>
        <v>0</v>
      </c>
      <c r="K3770" s="347">
        <f>IF(InpOverride!K3770="",F_Inputs!K3770,InpOverride!K3770)</f>
        <v>0</v>
      </c>
      <c r="L3770" s="347">
        <f>IF(InpOverride!L3770="",F_Inputs!L3770,InpOverride!L3770)</f>
        <v>0</v>
      </c>
      <c r="M3770" s="347">
        <f>IF(InpOverride!M3770="",F_Inputs!M3770,InpOverride!M3770)</f>
        <v>0</v>
      </c>
    </row>
    <row r="3771" spans="1:13" x14ac:dyDescent="0.35">
      <c r="A3771" t="s">
        <v>151</v>
      </c>
      <c r="B3771" t="s">
        <v>550</v>
      </c>
      <c r="C3771" t="s">
        <v>551</v>
      </c>
      <c r="D3771" t="s">
        <v>170</v>
      </c>
      <c r="E3771" t="s">
        <v>292</v>
      </c>
      <c r="F3771" s="347">
        <f>IF(InpOverride!F3771="",F_Inputs!F3771,InpOverride!F3771)</f>
        <v>0</v>
      </c>
      <c r="G3771" s="347">
        <f>IF(InpOverride!G3771="",F_Inputs!G3771,InpOverride!G3771)</f>
        <v>0</v>
      </c>
      <c r="H3771" s="347">
        <f>IF(InpOverride!H3771="",F_Inputs!H3771,InpOverride!H3771)</f>
        <v>0</v>
      </c>
      <c r="I3771" s="347">
        <f>IF(InpOverride!I3771="",F_Inputs!I3771,InpOverride!I3771)</f>
        <v>0</v>
      </c>
      <c r="J3771" s="347">
        <f>IF(InpOverride!J3771="",F_Inputs!J3771,InpOverride!J3771)</f>
        <v>0</v>
      </c>
      <c r="K3771" s="347">
        <f>IF(InpOverride!K3771="",F_Inputs!K3771,InpOverride!K3771)</f>
        <v>0</v>
      </c>
      <c r="L3771" s="347">
        <f>IF(InpOverride!L3771="",F_Inputs!L3771,InpOverride!L3771)</f>
        <v>0</v>
      </c>
      <c r="M3771" s="347">
        <f>IF(InpOverride!M3771="",F_Inputs!M3771,InpOverride!M3771)</f>
        <v>0</v>
      </c>
    </row>
    <row r="3772" spans="1:13" x14ac:dyDescent="0.35">
      <c r="A3772" t="s">
        <v>151</v>
      </c>
      <c r="B3772" t="s">
        <v>552</v>
      </c>
      <c r="C3772" t="s">
        <v>553</v>
      </c>
      <c r="D3772" t="s">
        <v>170</v>
      </c>
      <c r="E3772" t="s">
        <v>292</v>
      </c>
      <c r="F3772" s="347">
        <f>IF(InpOverride!F3772="",F_Inputs!F3772,InpOverride!F3772)</f>
        <v>0</v>
      </c>
      <c r="G3772" s="347">
        <f>IF(InpOverride!G3772="",F_Inputs!G3772,InpOverride!G3772)</f>
        <v>0</v>
      </c>
      <c r="H3772" s="347">
        <f>IF(InpOverride!H3772="",F_Inputs!H3772,InpOverride!H3772)</f>
        <v>0</v>
      </c>
      <c r="I3772" s="347">
        <f>IF(InpOverride!I3772="",F_Inputs!I3772,InpOverride!I3772)</f>
        <v>0</v>
      </c>
      <c r="J3772" s="347">
        <f>IF(InpOverride!J3772="",F_Inputs!J3772,InpOverride!J3772)</f>
        <v>0</v>
      </c>
      <c r="K3772" s="347">
        <f>IF(InpOverride!K3772="",F_Inputs!K3772,InpOverride!K3772)</f>
        <v>0</v>
      </c>
      <c r="L3772" s="347">
        <f>IF(InpOverride!L3772="",F_Inputs!L3772,InpOverride!L3772)</f>
        <v>0</v>
      </c>
      <c r="M3772" s="347">
        <f>IF(InpOverride!M3772="",F_Inputs!M3772,InpOverride!M3772)</f>
        <v>0</v>
      </c>
    </row>
    <row r="3773" spans="1:13" x14ac:dyDescent="0.35">
      <c r="A3773" t="s">
        <v>151</v>
      </c>
      <c r="B3773" t="s">
        <v>554</v>
      </c>
      <c r="C3773" t="s">
        <v>555</v>
      </c>
      <c r="D3773" t="s">
        <v>170</v>
      </c>
      <c r="E3773" t="s">
        <v>292</v>
      </c>
      <c r="F3773" s="347">
        <f>IF(InpOverride!F3773="",F_Inputs!F3773,InpOverride!F3773)</f>
        <v>0</v>
      </c>
      <c r="G3773" s="347">
        <f>IF(InpOverride!G3773="",F_Inputs!G3773,InpOverride!G3773)</f>
        <v>0</v>
      </c>
      <c r="H3773" s="347">
        <f>IF(InpOverride!H3773="",F_Inputs!H3773,InpOverride!H3773)</f>
        <v>0</v>
      </c>
      <c r="I3773" s="347">
        <f>IF(InpOverride!I3773="",F_Inputs!I3773,InpOverride!I3773)</f>
        <v>0</v>
      </c>
      <c r="J3773" s="347">
        <f>IF(InpOverride!J3773="",F_Inputs!J3773,InpOverride!J3773)</f>
        <v>0</v>
      </c>
      <c r="K3773" s="347">
        <f>IF(InpOverride!K3773="",F_Inputs!K3773,InpOverride!K3773)</f>
        <v>0</v>
      </c>
      <c r="L3773" s="347">
        <f>IF(InpOverride!L3773="",F_Inputs!L3773,InpOverride!L3773)</f>
        <v>0</v>
      </c>
      <c r="M3773" s="347">
        <f>IF(InpOverride!M3773="",F_Inputs!M3773,InpOverride!M3773)</f>
        <v>0</v>
      </c>
    </row>
    <row r="3774" spans="1:13" x14ac:dyDescent="0.35">
      <c r="A3774" t="s">
        <v>151</v>
      </c>
      <c r="B3774" t="s">
        <v>556</v>
      </c>
      <c r="C3774" t="s">
        <v>557</v>
      </c>
      <c r="D3774" t="s">
        <v>170</v>
      </c>
      <c r="E3774" t="s">
        <v>292</v>
      </c>
      <c r="F3774" s="347">
        <f>IF(InpOverride!F3774="",F_Inputs!F3774,InpOverride!F3774)</f>
        <v>0</v>
      </c>
      <c r="G3774" s="347">
        <f>IF(InpOverride!G3774="",F_Inputs!G3774,InpOverride!G3774)</f>
        <v>0</v>
      </c>
      <c r="H3774" s="347">
        <f>IF(InpOverride!H3774="",F_Inputs!H3774,InpOverride!H3774)</f>
        <v>0</v>
      </c>
      <c r="I3774" s="347">
        <f>IF(InpOverride!I3774="",F_Inputs!I3774,InpOverride!I3774)</f>
        <v>1.22493917561291</v>
      </c>
      <c r="J3774" s="347">
        <f>IF(InpOverride!J3774="",F_Inputs!J3774,InpOverride!J3774)</f>
        <v>0</v>
      </c>
      <c r="K3774" s="347">
        <f>IF(InpOverride!K3774="",F_Inputs!K3774,InpOverride!K3774)</f>
        <v>0</v>
      </c>
      <c r="L3774" s="347">
        <f>IF(InpOverride!L3774="",F_Inputs!L3774,InpOverride!L3774)</f>
        <v>0</v>
      </c>
      <c r="M3774" s="347">
        <f>IF(InpOverride!M3774="",F_Inputs!M3774,InpOverride!M3774)</f>
        <v>0</v>
      </c>
    </row>
    <row r="3775" spans="1:13" x14ac:dyDescent="0.35">
      <c r="A3775" t="s">
        <v>151</v>
      </c>
      <c r="B3775" t="s">
        <v>558</v>
      </c>
      <c r="C3775" t="s">
        <v>559</v>
      </c>
      <c r="D3775" t="s">
        <v>170</v>
      </c>
      <c r="E3775" t="s">
        <v>292</v>
      </c>
      <c r="F3775" s="347">
        <f>IF(InpOverride!F3775="",F_Inputs!F3775,InpOverride!F3775)</f>
        <v>0</v>
      </c>
      <c r="G3775" s="347">
        <f>IF(InpOverride!G3775="",F_Inputs!G3775,InpOverride!G3775)</f>
        <v>0</v>
      </c>
      <c r="H3775" s="347">
        <f>IF(InpOverride!H3775="",F_Inputs!H3775,InpOverride!H3775)</f>
        <v>0</v>
      </c>
      <c r="I3775" s="347">
        <f>IF(InpOverride!I3775="",F_Inputs!I3775,InpOverride!I3775)</f>
        <v>2.5115272775415498</v>
      </c>
      <c r="J3775" s="347">
        <f>IF(InpOverride!J3775="",F_Inputs!J3775,InpOverride!J3775)</f>
        <v>0</v>
      </c>
      <c r="K3775" s="347">
        <f>IF(InpOverride!K3775="",F_Inputs!K3775,InpOverride!K3775)</f>
        <v>0</v>
      </c>
      <c r="L3775" s="347">
        <f>IF(InpOverride!L3775="",F_Inputs!L3775,InpOverride!L3775)</f>
        <v>0</v>
      </c>
      <c r="M3775" s="347">
        <f>IF(InpOverride!M3775="",F_Inputs!M3775,InpOverride!M3775)</f>
        <v>0</v>
      </c>
    </row>
    <row r="3776" spans="1:13" x14ac:dyDescent="0.35">
      <c r="A3776" t="s">
        <v>151</v>
      </c>
      <c r="B3776" t="s">
        <v>560</v>
      </c>
      <c r="C3776" t="s">
        <v>561</v>
      </c>
      <c r="D3776" t="s">
        <v>170</v>
      </c>
      <c r="E3776" t="s">
        <v>292</v>
      </c>
      <c r="F3776" s="347">
        <f>IF(InpOverride!F3776="",F_Inputs!F3776,InpOverride!F3776)</f>
        <v>0</v>
      </c>
      <c r="G3776" s="347">
        <f>IF(InpOverride!G3776="",F_Inputs!G3776,InpOverride!G3776)</f>
        <v>0</v>
      </c>
      <c r="H3776" s="347">
        <f>IF(InpOverride!H3776="",F_Inputs!H3776,InpOverride!H3776)</f>
        <v>0</v>
      </c>
      <c r="I3776" s="347">
        <f>IF(InpOverride!I3776="",F_Inputs!I3776,InpOverride!I3776)</f>
        <v>0</v>
      </c>
      <c r="J3776" s="347">
        <f>IF(InpOverride!J3776="",F_Inputs!J3776,InpOverride!J3776)</f>
        <v>0</v>
      </c>
      <c r="K3776" s="347">
        <f>IF(InpOverride!K3776="",F_Inputs!K3776,InpOverride!K3776)</f>
        <v>0</v>
      </c>
      <c r="L3776" s="347">
        <f>IF(InpOverride!L3776="",F_Inputs!L3776,InpOverride!L3776)</f>
        <v>0</v>
      </c>
      <c r="M3776" s="347">
        <f>IF(InpOverride!M3776="",F_Inputs!M3776,InpOverride!M3776)</f>
        <v>0</v>
      </c>
    </row>
    <row r="3777" spans="1:13" x14ac:dyDescent="0.35">
      <c r="A3777" t="s">
        <v>151</v>
      </c>
      <c r="B3777" t="s">
        <v>562</v>
      </c>
      <c r="C3777" t="s">
        <v>563</v>
      </c>
      <c r="D3777" t="s">
        <v>170</v>
      </c>
      <c r="E3777" t="s">
        <v>292</v>
      </c>
      <c r="F3777" s="347">
        <f>IF(InpOverride!F3777="",F_Inputs!F3777,InpOverride!F3777)</f>
        <v>0</v>
      </c>
      <c r="G3777" s="347">
        <f>IF(InpOverride!G3777="",F_Inputs!G3777,InpOverride!G3777)</f>
        <v>0</v>
      </c>
      <c r="H3777" s="347">
        <f>IF(InpOverride!H3777="",F_Inputs!H3777,InpOverride!H3777)</f>
        <v>0</v>
      </c>
      <c r="I3777" s="347">
        <f>IF(InpOverride!I3777="",F_Inputs!I3777,InpOverride!I3777)</f>
        <v>0</v>
      </c>
      <c r="J3777" s="347">
        <f>IF(InpOverride!J3777="",F_Inputs!J3777,InpOverride!J3777)</f>
        <v>0</v>
      </c>
      <c r="K3777" s="347">
        <f>IF(InpOverride!K3777="",F_Inputs!K3777,InpOverride!K3777)</f>
        <v>0</v>
      </c>
      <c r="L3777" s="347">
        <f>IF(InpOverride!L3777="",F_Inputs!L3777,InpOverride!L3777)</f>
        <v>0</v>
      </c>
      <c r="M3777" s="347">
        <f>IF(InpOverride!M3777="",F_Inputs!M3777,InpOverride!M3777)</f>
        <v>0</v>
      </c>
    </row>
    <row r="3778" spans="1:13" x14ac:dyDescent="0.35">
      <c r="A3778" t="s">
        <v>151</v>
      </c>
      <c r="B3778" t="s">
        <v>564</v>
      </c>
      <c r="C3778" t="s">
        <v>565</v>
      </c>
      <c r="D3778" t="s">
        <v>170</v>
      </c>
      <c r="E3778" t="s">
        <v>292</v>
      </c>
      <c r="F3778" s="347">
        <f>IF(InpOverride!F3778="",F_Inputs!F3778,InpOverride!F3778)</f>
        <v>0</v>
      </c>
      <c r="G3778" s="347">
        <f>IF(InpOverride!G3778="",F_Inputs!G3778,InpOverride!G3778)</f>
        <v>0</v>
      </c>
      <c r="H3778" s="347">
        <f>IF(InpOverride!H3778="",F_Inputs!H3778,InpOverride!H3778)</f>
        <v>0</v>
      </c>
      <c r="I3778" s="347">
        <f>IF(InpOverride!I3778="",F_Inputs!I3778,InpOverride!I3778)</f>
        <v>0</v>
      </c>
      <c r="J3778" s="347">
        <f>IF(InpOverride!J3778="",F_Inputs!J3778,InpOverride!J3778)</f>
        <v>0</v>
      </c>
      <c r="K3778" s="347">
        <f>IF(InpOverride!K3778="",F_Inputs!K3778,InpOverride!K3778)</f>
        <v>0</v>
      </c>
      <c r="L3778" s="347">
        <f>IF(InpOverride!L3778="",F_Inputs!L3778,InpOverride!L3778)</f>
        <v>0</v>
      </c>
      <c r="M3778" s="347">
        <f>IF(InpOverride!M3778="",F_Inputs!M3778,InpOverride!M3778)</f>
        <v>0</v>
      </c>
    </row>
    <row r="3779" spans="1:13" x14ac:dyDescent="0.35">
      <c r="A3779" t="s">
        <v>151</v>
      </c>
      <c r="B3779" t="s">
        <v>566</v>
      </c>
      <c r="C3779" t="s">
        <v>567</v>
      </c>
      <c r="D3779" t="s">
        <v>170</v>
      </c>
      <c r="E3779" t="s">
        <v>292</v>
      </c>
      <c r="F3779" s="347">
        <f>IF(InpOverride!F3779="",F_Inputs!F3779,InpOverride!F3779)</f>
        <v>0</v>
      </c>
      <c r="G3779" s="347">
        <f>IF(InpOverride!G3779="",F_Inputs!G3779,InpOverride!G3779)</f>
        <v>0</v>
      </c>
      <c r="H3779" s="347">
        <f>IF(InpOverride!H3779="",F_Inputs!H3779,InpOverride!H3779)</f>
        <v>0</v>
      </c>
      <c r="I3779" s="347">
        <f>IF(InpOverride!I3779="",F_Inputs!I3779,InpOverride!I3779)</f>
        <v>1.22493917561291</v>
      </c>
      <c r="J3779" s="347">
        <f>IF(InpOverride!J3779="",F_Inputs!J3779,InpOverride!J3779)</f>
        <v>0</v>
      </c>
      <c r="K3779" s="347">
        <f>IF(InpOverride!K3779="",F_Inputs!K3779,InpOverride!K3779)</f>
        <v>0</v>
      </c>
      <c r="L3779" s="347">
        <f>IF(InpOverride!L3779="",F_Inputs!L3779,InpOverride!L3779)</f>
        <v>0</v>
      </c>
      <c r="M3779" s="347">
        <f>IF(InpOverride!M3779="",F_Inputs!M3779,InpOverride!M3779)</f>
        <v>0</v>
      </c>
    </row>
    <row r="3780" spans="1:13" x14ac:dyDescent="0.35">
      <c r="A3780" t="s">
        <v>151</v>
      </c>
      <c r="B3780" t="s">
        <v>568</v>
      </c>
      <c r="C3780" t="s">
        <v>569</v>
      </c>
      <c r="D3780" t="s">
        <v>170</v>
      </c>
      <c r="E3780" t="s">
        <v>292</v>
      </c>
      <c r="F3780" s="347">
        <f>IF(InpOverride!F3780="",F_Inputs!F3780,InpOverride!F3780)</f>
        <v>0</v>
      </c>
      <c r="G3780" s="347">
        <f>IF(InpOverride!G3780="",F_Inputs!G3780,InpOverride!G3780)</f>
        <v>0</v>
      </c>
      <c r="H3780" s="347">
        <f>IF(InpOverride!H3780="",F_Inputs!H3780,InpOverride!H3780)</f>
        <v>0</v>
      </c>
      <c r="I3780" s="347">
        <f>IF(InpOverride!I3780="",F_Inputs!I3780,InpOverride!I3780)</f>
        <v>2.5115272775415498</v>
      </c>
      <c r="J3780" s="347">
        <f>IF(InpOverride!J3780="",F_Inputs!J3780,InpOverride!J3780)</f>
        <v>0</v>
      </c>
      <c r="K3780" s="347">
        <f>IF(InpOverride!K3780="",F_Inputs!K3780,InpOverride!K3780)</f>
        <v>0</v>
      </c>
      <c r="L3780" s="347">
        <f>IF(InpOverride!L3780="",F_Inputs!L3780,InpOverride!L3780)</f>
        <v>0</v>
      </c>
      <c r="M3780" s="347">
        <f>IF(InpOverride!M3780="",F_Inputs!M3780,InpOverride!M3780)</f>
        <v>0</v>
      </c>
    </row>
    <row r="3781" spans="1:13" x14ac:dyDescent="0.35">
      <c r="A3781" t="s">
        <v>151</v>
      </c>
      <c r="B3781" t="s">
        <v>570</v>
      </c>
      <c r="C3781" t="s">
        <v>571</v>
      </c>
      <c r="D3781" t="s">
        <v>170</v>
      </c>
      <c r="E3781" t="s">
        <v>292</v>
      </c>
      <c r="F3781" s="347">
        <f>IF(InpOverride!F3781="",F_Inputs!F3781,InpOverride!F3781)</f>
        <v>0</v>
      </c>
      <c r="G3781" s="347">
        <f>IF(InpOverride!G3781="",F_Inputs!G3781,InpOverride!G3781)</f>
        <v>0</v>
      </c>
      <c r="H3781" s="347">
        <f>IF(InpOverride!H3781="",F_Inputs!H3781,InpOverride!H3781)</f>
        <v>0</v>
      </c>
      <c r="I3781" s="347">
        <f>IF(InpOverride!I3781="",F_Inputs!I3781,InpOverride!I3781)</f>
        <v>0</v>
      </c>
      <c r="J3781" s="347">
        <f>IF(InpOverride!J3781="",F_Inputs!J3781,InpOverride!J3781)</f>
        <v>0</v>
      </c>
      <c r="K3781" s="347">
        <f>IF(InpOverride!K3781="",F_Inputs!K3781,InpOverride!K3781)</f>
        <v>0</v>
      </c>
      <c r="L3781" s="347">
        <f>IF(InpOverride!L3781="",F_Inputs!L3781,InpOverride!L3781)</f>
        <v>0</v>
      </c>
      <c r="M3781" s="347">
        <f>IF(InpOverride!M3781="",F_Inputs!M3781,InpOverride!M3781)</f>
        <v>0</v>
      </c>
    </row>
    <row r="3782" spans="1:13" x14ac:dyDescent="0.35">
      <c r="A3782" t="s">
        <v>151</v>
      </c>
      <c r="B3782" t="s">
        <v>572</v>
      </c>
      <c r="C3782" t="s">
        <v>573</v>
      </c>
      <c r="D3782" t="s">
        <v>170</v>
      </c>
      <c r="E3782" t="s">
        <v>292</v>
      </c>
      <c r="F3782" s="347">
        <f>IF(InpOverride!F3782="",F_Inputs!F3782,InpOverride!F3782)</f>
        <v>0</v>
      </c>
      <c r="G3782" s="347">
        <f>IF(InpOverride!G3782="",F_Inputs!G3782,InpOverride!G3782)</f>
        <v>0</v>
      </c>
      <c r="H3782" s="347">
        <f>IF(InpOverride!H3782="",F_Inputs!H3782,InpOverride!H3782)</f>
        <v>0</v>
      </c>
      <c r="I3782" s="347">
        <f>IF(InpOverride!I3782="",F_Inputs!I3782,InpOverride!I3782)</f>
        <v>0</v>
      </c>
      <c r="J3782" s="347">
        <f>IF(InpOverride!J3782="",F_Inputs!J3782,InpOverride!J3782)</f>
        <v>0</v>
      </c>
      <c r="K3782" s="347">
        <f>IF(InpOverride!K3782="",F_Inputs!K3782,InpOverride!K3782)</f>
        <v>0</v>
      </c>
      <c r="L3782" s="347">
        <f>IF(InpOverride!L3782="",F_Inputs!L3782,InpOverride!L3782)</f>
        <v>0</v>
      </c>
      <c r="M3782" s="347">
        <f>IF(InpOverride!M3782="",F_Inputs!M3782,InpOverride!M3782)</f>
        <v>0</v>
      </c>
    </row>
    <row r="3783" spans="1:13" x14ac:dyDescent="0.35">
      <c r="A3783" t="s">
        <v>151</v>
      </c>
      <c r="B3783" t="s">
        <v>574</v>
      </c>
      <c r="C3783" t="s">
        <v>575</v>
      </c>
      <c r="D3783" t="s">
        <v>170</v>
      </c>
      <c r="E3783" t="s">
        <v>292</v>
      </c>
      <c r="F3783" s="347">
        <f>IF(InpOverride!F3783="",F_Inputs!F3783,InpOverride!F3783)</f>
        <v>0</v>
      </c>
      <c r="G3783" s="347">
        <f>IF(InpOverride!G3783="",F_Inputs!G3783,InpOverride!G3783)</f>
        <v>0</v>
      </c>
      <c r="H3783" s="347">
        <f>IF(InpOverride!H3783="",F_Inputs!H3783,InpOverride!H3783)</f>
        <v>0</v>
      </c>
      <c r="I3783" s="347">
        <f>IF(InpOverride!I3783="",F_Inputs!I3783,InpOverride!I3783)</f>
        <v>0</v>
      </c>
      <c r="J3783" s="347">
        <f>IF(InpOverride!J3783="",F_Inputs!J3783,InpOverride!J3783)</f>
        <v>0</v>
      </c>
      <c r="K3783" s="347">
        <f>IF(InpOverride!K3783="",F_Inputs!K3783,InpOverride!K3783)</f>
        <v>0</v>
      </c>
      <c r="L3783" s="347">
        <f>IF(InpOverride!L3783="",F_Inputs!L3783,InpOverride!L3783)</f>
        <v>0</v>
      </c>
      <c r="M3783" s="347">
        <f>IF(InpOverride!M3783="",F_Inputs!M3783,InpOverride!M3783)</f>
        <v>0</v>
      </c>
    </row>
    <row r="3784" spans="1:13" ht="38.25" x14ac:dyDescent="0.35">
      <c r="A3784" t="s">
        <v>151</v>
      </c>
      <c r="B3784" t="s">
        <v>576</v>
      </c>
      <c r="C3784" s="327" t="s">
        <v>577</v>
      </c>
      <c r="D3784" t="s">
        <v>170</v>
      </c>
      <c r="E3784" t="s">
        <v>292</v>
      </c>
      <c r="F3784" s="347">
        <f>IF(InpOverride!F3784="",F_Inputs!F3784,InpOverride!F3784)</f>
        <v>0</v>
      </c>
      <c r="G3784" s="347">
        <f>IF(InpOverride!G3784="",F_Inputs!G3784,InpOverride!G3784)</f>
        <v>0</v>
      </c>
      <c r="H3784" s="347">
        <f>IF(InpOverride!H3784="",F_Inputs!H3784,InpOverride!H3784)</f>
        <v>0</v>
      </c>
      <c r="I3784" s="347">
        <f>IF(InpOverride!I3784="",F_Inputs!I3784,InpOverride!I3784)</f>
        <v>0.85399999999999998</v>
      </c>
      <c r="J3784" s="347">
        <f>IF(InpOverride!J3784="",F_Inputs!J3784,InpOverride!J3784)</f>
        <v>0</v>
      </c>
      <c r="K3784" s="347">
        <f>IF(InpOverride!K3784="",F_Inputs!K3784,InpOverride!K3784)</f>
        <v>0</v>
      </c>
      <c r="L3784" s="347">
        <f>IF(InpOverride!L3784="",F_Inputs!L3784,InpOverride!L3784)</f>
        <v>0</v>
      </c>
      <c r="M3784" s="347">
        <f>IF(InpOverride!M3784="",F_Inputs!M3784,InpOverride!M3784)</f>
        <v>0</v>
      </c>
    </row>
    <row r="3785" spans="1:13" ht="38.25" x14ac:dyDescent="0.35">
      <c r="A3785" t="s">
        <v>151</v>
      </c>
      <c r="B3785" t="s">
        <v>578</v>
      </c>
      <c r="C3785" s="327" t="s">
        <v>579</v>
      </c>
      <c r="D3785" t="s">
        <v>170</v>
      </c>
      <c r="E3785" t="s">
        <v>292</v>
      </c>
      <c r="F3785" s="347">
        <f>IF(InpOverride!F3785="",F_Inputs!F3785,InpOverride!F3785)</f>
        <v>0</v>
      </c>
      <c r="G3785" s="347">
        <f>IF(InpOverride!G3785="",F_Inputs!G3785,InpOverride!G3785)</f>
        <v>0</v>
      </c>
      <c r="H3785" s="347">
        <f>IF(InpOverride!H3785="",F_Inputs!H3785,InpOverride!H3785)</f>
        <v>0</v>
      </c>
      <c r="I3785" s="347">
        <f>IF(InpOverride!I3785="",F_Inputs!I3785,InpOverride!I3785)</f>
        <v>-0.61799999999999999</v>
      </c>
      <c r="J3785" s="347">
        <f>IF(InpOverride!J3785="",F_Inputs!J3785,InpOverride!J3785)</f>
        <v>0</v>
      </c>
      <c r="K3785" s="347">
        <f>IF(InpOverride!K3785="",F_Inputs!K3785,InpOverride!K3785)</f>
        <v>0</v>
      </c>
      <c r="L3785" s="347">
        <f>IF(InpOverride!L3785="",F_Inputs!L3785,InpOverride!L3785)</f>
        <v>0</v>
      </c>
      <c r="M3785" s="347">
        <f>IF(InpOverride!M3785="",F_Inputs!M3785,InpOverride!M3785)</f>
        <v>0</v>
      </c>
    </row>
    <row r="3786" spans="1:13" ht="38.25" x14ac:dyDescent="0.35">
      <c r="A3786" t="s">
        <v>151</v>
      </c>
      <c r="B3786" t="s">
        <v>580</v>
      </c>
      <c r="C3786" s="327" t="s">
        <v>581</v>
      </c>
      <c r="D3786" t="s">
        <v>170</v>
      </c>
      <c r="E3786" t="s">
        <v>292</v>
      </c>
      <c r="F3786" s="347">
        <f>IF(InpOverride!F3786="",F_Inputs!F3786,InpOverride!F3786)</f>
        <v>0</v>
      </c>
      <c r="G3786" s="347">
        <f>IF(InpOverride!G3786="",F_Inputs!G3786,InpOverride!G3786)</f>
        <v>0</v>
      </c>
      <c r="H3786" s="347">
        <f>IF(InpOverride!H3786="",F_Inputs!H3786,InpOverride!H3786)</f>
        <v>0</v>
      </c>
      <c r="I3786" s="347">
        <f>IF(InpOverride!I3786="",F_Inputs!I3786,InpOverride!I3786)</f>
        <v>0</v>
      </c>
      <c r="J3786" s="347">
        <f>IF(InpOverride!J3786="",F_Inputs!J3786,InpOverride!J3786)</f>
        <v>0</v>
      </c>
      <c r="K3786" s="347">
        <f>IF(InpOverride!K3786="",F_Inputs!K3786,InpOverride!K3786)</f>
        <v>0</v>
      </c>
      <c r="L3786" s="347">
        <f>IF(InpOverride!L3786="",F_Inputs!L3786,InpOverride!L3786)</f>
        <v>0</v>
      </c>
      <c r="M3786" s="347">
        <f>IF(InpOverride!M3786="",F_Inputs!M3786,InpOverride!M3786)</f>
        <v>0</v>
      </c>
    </row>
    <row r="3787" spans="1:13" x14ac:dyDescent="0.35">
      <c r="A3787" t="s">
        <v>151</v>
      </c>
      <c r="B3787" t="s">
        <v>582</v>
      </c>
      <c r="C3787" t="s">
        <v>583</v>
      </c>
      <c r="D3787" t="s">
        <v>170</v>
      </c>
      <c r="E3787" t="s">
        <v>292</v>
      </c>
      <c r="F3787" s="347">
        <f>IF(InpOverride!F3787="",F_Inputs!F3787,InpOverride!F3787)</f>
        <v>0</v>
      </c>
      <c r="G3787" s="347">
        <f>IF(InpOverride!G3787="",F_Inputs!G3787,InpOverride!G3787)</f>
        <v>0</v>
      </c>
      <c r="H3787" s="347">
        <f>IF(InpOverride!H3787="",F_Inputs!H3787,InpOverride!H3787)</f>
        <v>0</v>
      </c>
      <c r="I3787" s="347">
        <f>IF(InpOverride!I3787="",F_Inputs!I3787,InpOverride!I3787)</f>
        <v>0</v>
      </c>
      <c r="J3787" s="347">
        <f>IF(InpOverride!J3787="",F_Inputs!J3787,InpOverride!J3787)</f>
        <v>0</v>
      </c>
      <c r="K3787" s="347">
        <f>IF(InpOverride!K3787="",F_Inputs!K3787,InpOverride!K3787)</f>
        <v>0</v>
      </c>
      <c r="L3787" s="347">
        <f>IF(InpOverride!L3787="",F_Inputs!L3787,InpOverride!L3787)</f>
        <v>0</v>
      </c>
      <c r="M3787" s="347">
        <f>IF(InpOverride!M3787="",F_Inputs!M3787,InpOverride!M3787)</f>
        <v>0</v>
      </c>
    </row>
    <row r="3788" spans="1:13" x14ac:dyDescent="0.35">
      <c r="A3788" t="s">
        <v>151</v>
      </c>
      <c r="B3788" t="s">
        <v>584</v>
      </c>
      <c r="C3788" t="s">
        <v>585</v>
      </c>
      <c r="D3788" t="s">
        <v>170</v>
      </c>
      <c r="E3788" t="s">
        <v>292</v>
      </c>
      <c r="F3788" s="347">
        <f>IF(InpOverride!F3788="",F_Inputs!F3788,InpOverride!F3788)</f>
        <v>0</v>
      </c>
      <c r="G3788" s="347">
        <f>IF(InpOverride!G3788="",F_Inputs!G3788,InpOverride!G3788)</f>
        <v>0</v>
      </c>
      <c r="H3788" s="347">
        <f>IF(InpOverride!H3788="",F_Inputs!H3788,InpOverride!H3788)</f>
        <v>0</v>
      </c>
      <c r="I3788" s="347">
        <f>IF(InpOverride!I3788="",F_Inputs!I3788,InpOverride!I3788)</f>
        <v>0</v>
      </c>
      <c r="J3788" s="347">
        <f>IF(InpOverride!J3788="",F_Inputs!J3788,InpOverride!J3788)</f>
        <v>0</v>
      </c>
      <c r="K3788" s="347">
        <f>IF(InpOverride!K3788="",F_Inputs!K3788,InpOverride!K3788)</f>
        <v>0</v>
      </c>
      <c r="L3788" s="347">
        <f>IF(InpOverride!L3788="",F_Inputs!L3788,InpOverride!L3788)</f>
        <v>0</v>
      </c>
      <c r="M3788" s="347">
        <f>IF(InpOverride!M3788="",F_Inputs!M3788,InpOverride!M3788)</f>
        <v>0</v>
      </c>
    </row>
    <row r="3789" spans="1:13" x14ac:dyDescent="0.35">
      <c r="A3789" t="s">
        <v>151</v>
      </c>
      <c r="B3789" t="s">
        <v>586</v>
      </c>
      <c r="C3789" t="s">
        <v>587</v>
      </c>
      <c r="D3789" t="s">
        <v>170</v>
      </c>
      <c r="E3789" t="s">
        <v>292</v>
      </c>
      <c r="F3789" s="347">
        <f>IF(InpOverride!F3789="",F_Inputs!F3789,InpOverride!F3789)</f>
        <v>0</v>
      </c>
      <c r="G3789" s="347">
        <f>IF(InpOverride!G3789="",F_Inputs!G3789,InpOverride!G3789)</f>
        <v>0</v>
      </c>
      <c r="H3789" s="347">
        <f>IF(InpOverride!H3789="",F_Inputs!H3789,InpOverride!H3789)</f>
        <v>0</v>
      </c>
      <c r="I3789" s="347">
        <f>IF(InpOverride!I3789="",F_Inputs!I3789,InpOverride!I3789)</f>
        <v>0.85399999999999998</v>
      </c>
      <c r="J3789" s="347">
        <f>IF(InpOverride!J3789="",F_Inputs!J3789,InpOverride!J3789)</f>
        <v>0</v>
      </c>
      <c r="K3789" s="347">
        <f>IF(InpOverride!K3789="",F_Inputs!K3789,InpOverride!K3789)</f>
        <v>0</v>
      </c>
      <c r="L3789" s="347">
        <f>IF(InpOverride!L3789="",F_Inputs!L3789,InpOverride!L3789)</f>
        <v>0</v>
      </c>
      <c r="M3789" s="347">
        <f>IF(InpOverride!M3789="",F_Inputs!M3789,InpOverride!M3789)</f>
        <v>0</v>
      </c>
    </row>
    <row r="3790" spans="1:13" x14ac:dyDescent="0.35">
      <c r="A3790" t="s">
        <v>151</v>
      </c>
      <c r="B3790" t="s">
        <v>588</v>
      </c>
      <c r="C3790" t="s">
        <v>589</v>
      </c>
      <c r="D3790" t="s">
        <v>170</v>
      </c>
      <c r="E3790" t="s">
        <v>292</v>
      </c>
      <c r="F3790" s="347">
        <f>IF(InpOverride!F3790="",F_Inputs!F3790,InpOverride!F3790)</f>
        <v>0</v>
      </c>
      <c r="G3790" s="347">
        <f>IF(InpOverride!G3790="",F_Inputs!G3790,InpOverride!G3790)</f>
        <v>0</v>
      </c>
      <c r="H3790" s="347">
        <f>IF(InpOverride!H3790="",F_Inputs!H3790,InpOverride!H3790)</f>
        <v>0</v>
      </c>
      <c r="I3790" s="347">
        <f>IF(InpOverride!I3790="",F_Inputs!I3790,InpOverride!I3790)</f>
        <v>-0.61799999999999999</v>
      </c>
      <c r="J3790" s="347">
        <f>IF(InpOverride!J3790="",F_Inputs!J3790,InpOverride!J3790)</f>
        <v>0</v>
      </c>
      <c r="K3790" s="347">
        <f>IF(InpOverride!K3790="",F_Inputs!K3790,InpOverride!K3790)</f>
        <v>0</v>
      </c>
      <c r="L3790" s="347">
        <f>IF(InpOverride!L3790="",F_Inputs!L3790,InpOverride!L3790)</f>
        <v>0</v>
      </c>
      <c r="M3790" s="347">
        <f>IF(InpOverride!M3790="",F_Inputs!M3790,InpOverride!M3790)</f>
        <v>0</v>
      </c>
    </row>
    <row r="3791" spans="1:13" x14ac:dyDescent="0.35">
      <c r="A3791" t="s">
        <v>151</v>
      </c>
      <c r="B3791" t="s">
        <v>590</v>
      </c>
      <c r="C3791" t="s">
        <v>591</v>
      </c>
      <c r="D3791" t="s">
        <v>170</v>
      </c>
      <c r="E3791" t="s">
        <v>292</v>
      </c>
      <c r="F3791" s="347">
        <f>IF(InpOverride!F3791="",F_Inputs!F3791,InpOverride!F3791)</f>
        <v>0</v>
      </c>
      <c r="G3791" s="347">
        <f>IF(InpOverride!G3791="",F_Inputs!G3791,InpOverride!G3791)</f>
        <v>0</v>
      </c>
      <c r="H3791" s="347">
        <f>IF(InpOverride!H3791="",F_Inputs!H3791,InpOverride!H3791)</f>
        <v>0</v>
      </c>
      <c r="I3791" s="347">
        <f>IF(InpOverride!I3791="",F_Inputs!I3791,InpOverride!I3791)</f>
        <v>0</v>
      </c>
      <c r="J3791" s="347">
        <f>IF(InpOverride!J3791="",F_Inputs!J3791,InpOverride!J3791)</f>
        <v>0</v>
      </c>
      <c r="K3791" s="347">
        <f>IF(InpOverride!K3791="",F_Inputs!K3791,InpOverride!K3791)</f>
        <v>0</v>
      </c>
      <c r="L3791" s="347">
        <f>IF(InpOverride!L3791="",F_Inputs!L3791,InpOverride!L3791)</f>
        <v>0</v>
      </c>
      <c r="M3791" s="347">
        <f>IF(InpOverride!M3791="",F_Inputs!M3791,InpOverride!M3791)</f>
        <v>0</v>
      </c>
    </row>
    <row r="3792" spans="1:13" x14ac:dyDescent="0.35">
      <c r="A3792" t="s">
        <v>151</v>
      </c>
      <c r="B3792" t="s">
        <v>592</v>
      </c>
      <c r="C3792" t="s">
        <v>593</v>
      </c>
      <c r="D3792" t="s">
        <v>170</v>
      </c>
      <c r="E3792" t="s">
        <v>292</v>
      </c>
      <c r="F3792" s="347">
        <f>IF(InpOverride!F3792="",F_Inputs!F3792,InpOverride!F3792)</f>
        <v>0</v>
      </c>
      <c r="G3792" s="347">
        <f>IF(InpOverride!G3792="",F_Inputs!G3792,InpOverride!G3792)</f>
        <v>0</v>
      </c>
      <c r="H3792" s="347">
        <f>IF(InpOverride!H3792="",F_Inputs!H3792,InpOverride!H3792)</f>
        <v>0</v>
      </c>
      <c r="I3792" s="347">
        <f>IF(InpOverride!I3792="",F_Inputs!I3792,InpOverride!I3792)</f>
        <v>0</v>
      </c>
      <c r="J3792" s="347">
        <f>IF(InpOverride!J3792="",F_Inputs!J3792,InpOverride!J3792)</f>
        <v>0</v>
      </c>
      <c r="K3792" s="347">
        <f>IF(InpOverride!K3792="",F_Inputs!K3792,InpOverride!K3792)</f>
        <v>0</v>
      </c>
      <c r="L3792" s="347">
        <f>IF(InpOverride!L3792="",F_Inputs!L3792,InpOverride!L3792)</f>
        <v>0</v>
      </c>
      <c r="M3792" s="347">
        <f>IF(InpOverride!M3792="",F_Inputs!M3792,InpOverride!M3792)</f>
        <v>0</v>
      </c>
    </row>
    <row r="3793" spans="1:13" x14ac:dyDescent="0.35">
      <c r="A3793" t="s">
        <v>151</v>
      </c>
      <c r="B3793" t="s">
        <v>594</v>
      </c>
      <c r="C3793" t="s">
        <v>595</v>
      </c>
      <c r="D3793" t="s">
        <v>170</v>
      </c>
      <c r="E3793" t="s">
        <v>292</v>
      </c>
      <c r="F3793" s="347">
        <f>IF(InpOverride!F3793="",F_Inputs!F3793,InpOverride!F3793)</f>
        <v>0</v>
      </c>
      <c r="G3793" s="347">
        <f>IF(InpOverride!G3793="",F_Inputs!G3793,InpOverride!G3793)</f>
        <v>0</v>
      </c>
      <c r="H3793" s="347">
        <f>IF(InpOverride!H3793="",F_Inputs!H3793,InpOverride!H3793)</f>
        <v>0</v>
      </c>
      <c r="I3793" s="347">
        <f>IF(InpOverride!I3793="",F_Inputs!I3793,InpOverride!I3793)</f>
        <v>0</v>
      </c>
      <c r="J3793" s="347">
        <f>IF(InpOverride!J3793="",F_Inputs!J3793,InpOverride!J3793)</f>
        <v>0</v>
      </c>
      <c r="K3793" s="347">
        <f>IF(InpOverride!K3793="",F_Inputs!K3793,InpOverride!K3793)</f>
        <v>0</v>
      </c>
      <c r="L3793" s="347">
        <f>IF(InpOverride!L3793="",F_Inputs!L3793,InpOverride!L3793)</f>
        <v>0</v>
      </c>
      <c r="M3793" s="347">
        <f>IF(InpOverride!M3793="",F_Inputs!M3793,InpOverride!M3793)</f>
        <v>0</v>
      </c>
    </row>
    <row r="3794" spans="1:13" x14ac:dyDescent="0.35">
      <c r="A3794" t="s">
        <v>151</v>
      </c>
      <c r="B3794" t="s">
        <v>596</v>
      </c>
      <c r="C3794" t="s">
        <v>597</v>
      </c>
      <c r="D3794" t="s">
        <v>170</v>
      </c>
      <c r="E3794" t="s">
        <v>292</v>
      </c>
      <c r="F3794" s="347">
        <f>IF(InpOverride!F3794="",F_Inputs!F3794,InpOverride!F3794)</f>
        <v>0</v>
      </c>
      <c r="G3794" s="347">
        <f>IF(InpOverride!G3794="",F_Inputs!G3794,InpOverride!G3794)</f>
        <v>0</v>
      </c>
      <c r="H3794" s="347">
        <f>IF(InpOverride!H3794="",F_Inputs!H3794,InpOverride!H3794)</f>
        <v>0</v>
      </c>
      <c r="I3794" s="347">
        <f>IF(InpOverride!I3794="",F_Inputs!I3794,InpOverride!I3794)</f>
        <v>0.37093917561290601</v>
      </c>
      <c r="J3794" s="347">
        <f>IF(InpOverride!J3794="",F_Inputs!J3794,InpOverride!J3794)</f>
        <v>0</v>
      </c>
      <c r="K3794" s="347">
        <f>IF(InpOverride!K3794="",F_Inputs!K3794,InpOverride!K3794)</f>
        <v>0</v>
      </c>
      <c r="L3794" s="347">
        <f>IF(InpOverride!L3794="",F_Inputs!L3794,InpOverride!L3794)</f>
        <v>0</v>
      </c>
      <c r="M3794" s="347">
        <f>IF(InpOverride!M3794="",F_Inputs!M3794,InpOverride!M3794)</f>
        <v>0</v>
      </c>
    </row>
    <row r="3795" spans="1:13" x14ac:dyDescent="0.35">
      <c r="A3795" t="s">
        <v>151</v>
      </c>
      <c r="B3795" t="s">
        <v>598</v>
      </c>
      <c r="C3795" t="s">
        <v>599</v>
      </c>
      <c r="D3795" t="s">
        <v>170</v>
      </c>
      <c r="E3795" t="s">
        <v>292</v>
      </c>
      <c r="F3795" s="347">
        <f>IF(InpOverride!F3795="",F_Inputs!F3795,InpOverride!F3795)</f>
        <v>0</v>
      </c>
      <c r="G3795" s="347">
        <f>IF(InpOverride!G3795="",F_Inputs!G3795,InpOverride!G3795)</f>
        <v>0</v>
      </c>
      <c r="H3795" s="347">
        <f>IF(InpOverride!H3795="",F_Inputs!H3795,InpOverride!H3795)</f>
        <v>0</v>
      </c>
      <c r="I3795" s="347">
        <f>IF(InpOverride!I3795="",F_Inputs!I3795,InpOverride!I3795)</f>
        <v>3.1295272775415501</v>
      </c>
      <c r="J3795" s="347">
        <f>IF(InpOverride!J3795="",F_Inputs!J3795,InpOverride!J3795)</f>
        <v>0</v>
      </c>
      <c r="K3795" s="347">
        <f>IF(InpOverride!K3795="",F_Inputs!K3795,InpOverride!K3795)</f>
        <v>0</v>
      </c>
      <c r="L3795" s="347">
        <f>IF(InpOverride!L3795="",F_Inputs!L3795,InpOverride!L3795)</f>
        <v>0</v>
      </c>
      <c r="M3795" s="347">
        <f>IF(InpOverride!M3795="",F_Inputs!M3795,InpOverride!M3795)</f>
        <v>0</v>
      </c>
    </row>
    <row r="3796" spans="1:13" x14ac:dyDescent="0.35">
      <c r="A3796" t="s">
        <v>151</v>
      </c>
      <c r="B3796" t="s">
        <v>600</v>
      </c>
      <c r="C3796" t="s">
        <v>601</v>
      </c>
      <c r="D3796" t="s">
        <v>170</v>
      </c>
      <c r="E3796" t="s">
        <v>292</v>
      </c>
      <c r="F3796" s="347">
        <f>IF(InpOverride!F3796="",F_Inputs!F3796,InpOverride!F3796)</f>
        <v>0</v>
      </c>
      <c r="G3796" s="347">
        <f>IF(InpOverride!G3796="",F_Inputs!G3796,InpOverride!G3796)</f>
        <v>0</v>
      </c>
      <c r="H3796" s="347">
        <f>IF(InpOverride!H3796="",F_Inputs!H3796,InpOverride!H3796)</f>
        <v>0</v>
      </c>
      <c r="I3796" s="347">
        <f>IF(InpOverride!I3796="",F_Inputs!I3796,InpOverride!I3796)</f>
        <v>0</v>
      </c>
      <c r="J3796" s="347">
        <f>IF(InpOverride!J3796="",F_Inputs!J3796,InpOverride!J3796)</f>
        <v>0</v>
      </c>
      <c r="K3796" s="347">
        <f>IF(InpOverride!K3796="",F_Inputs!K3796,InpOverride!K3796)</f>
        <v>0</v>
      </c>
      <c r="L3796" s="347">
        <f>IF(InpOverride!L3796="",F_Inputs!L3796,InpOverride!L3796)</f>
        <v>0</v>
      </c>
      <c r="M3796" s="347">
        <f>IF(InpOverride!M3796="",F_Inputs!M3796,InpOverride!M3796)</f>
        <v>0</v>
      </c>
    </row>
    <row r="3797" spans="1:13" x14ac:dyDescent="0.35">
      <c r="A3797" t="s">
        <v>151</v>
      </c>
      <c r="B3797" t="s">
        <v>602</v>
      </c>
      <c r="C3797" t="s">
        <v>603</v>
      </c>
      <c r="D3797" t="s">
        <v>170</v>
      </c>
      <c r="E3797" t="s">
        <v>292</v>
      </c>
      <c r="F3797" s="347">
        <f>IF(InpOverride!F3797="",F_Inputs!F3797,InpOverride!F3797)</f>
        <v>0</v>
      </c>
      <c r="G3797" s="347">
        <f>IF(InpOverride!G3797="",F_Inputs!G3797,InpOverride!G3797)</f>
        <v>0</v>
      </c>
      <c r="H3797" s="347">
        <f>IF(InpOverride!H3797="",F_Inputs!H3797,InpOverride!H3797)</f>
        <v>0</v>
      </c>
      <c r="I3797" s="347">
        <f>IF(InpOverride!I3797="",F_Inputs!I3797,InpOverride!I3797)</f>
        <v>0</v>
      </c>
      <c r="J3797" s="347">
        <f>IF(InpOverride!J3797="",F_Inputs!J3797,InpOverride!J3797)</f>
        <v>0</v>
      </c>
      <c r="K3797" s="347">
        <f>IF(InpOverride!K3797="",F_Inputs!K3797,InpOverride!K3797)</f>
        <v>0</v>
      </c>
      <c r="L3797" s="347">
        <f>IF(InpOverride!L3797="",F_Inputs!L3797,InpOverride!L3797)</f>
        <v>0</v>
      </c>
      <c r="M3797" s="347">
        <f>IF(InpOverride!M3797="",F_Inputs!M3797,InpOverride!M3797)</f>
        <v>0</v>
      </c>
    </row>
    <row r="3798" spans="1:13" x14ac:dyDescent="0.35">
      <c r="A3798" t="s">
        <v>151</v>
      </c>
      <c r="B3798" t="s">
        <v>604</v>
      </c>
      <c r="C3798" t="s">
        <v>605</v>
      </c>
      <c r="D3798" t="s">
        <v>170</v>
      </c>
      <c r="E3798" t="s">
        <v>292</v>
      </c>
      <c r="F3798" s="347">
        <f>IF(InpOverride!F3798="",F_Inputs!F3798,InpOverride!F3798)</f>
        <v>0</v>
      </c>
      <c r="G3798" s="347">
        <f>IF(InpOverride!G3798="",F_Inputs!G3798,InpOverride!G3798)</f>
        <v>0</v>
      </c>
      <c r="H3798" s="347">
        <f>IF(InpOverride!H3798="",F_Inputs!H3798,InpOverride!H3798)</f>
        <v>0</v>
      </c>
      <c r="I3798" s="347">
        <f>IF(InpOverride!I3798="",F_Inputs!I3798,InpOverride!I3798)</f>
        <v>0</v>
      </c>
      <c r="J3798" s="347">
        <f>IF(InpOverride!J3798="",F_Inputs!J3798,InpOverride!J3798)</f>
        <v>0</v>
      </c>
      <c r="K3798" s="347">
        <f>IF(InpOverride!K3798="",F_Inputs!K3798,InpOverride!K3798)</f>
        <v>0</v>
      </c>
      <c r="L3798" s="347">
        <f>IF(InpOverride!L3798="",F_Inputs!L3798,InpOverride!L3798)</f>
        <v>0</v>
      </c>
      <c r="M3798" s="347">
        <f>IF(InpOverride!M3798="",F_Inputs!M3798,InpOverride!M3798)</f>
        <v>0</v>
      </c>
    </row>
    <row r="3799" spans="1:13" x14ac:dyDescent="0.35">
      <c r="A3799" t="s">
        <v>151</v>
      </c>
      <c r="B3799" t="s">
        <v>606</v>
      </c>
      <c r="C3799" t="s">
        <v>607</v>
      </c>
      <c r="D3799" t="s">
        <v>170</v>
      </c>
      <c r="E3799" t="s">
        <v>292</v>
      </c>
      <c r="F3799" s="347">
        <f>IF(InpOverride!F3799="",F_Inputs!F3799,InpOverride!F3799)</f>
        <v>0</v>
      </c>
      <c r="G3799" s="347">
        <f>IF(InpOverride!G3799="",F_Inputs!G3799,InpOverride!G3799)</f>
        <v>0</v>
      </c>
      <c r="H3799" s="347">
        <f>IF(InpOverride!H3799="",F_Inputs!H3799,InpOverride!H3799)</f>
        <v>0</v>
      </c>
      <c r="I3799" s="347">
        <f>IF(InpOverride!I3799="",F_Inputs!I3799,InpOverride!I3799)</f>
        <v>0.37093917561290601</v>
      </c>
      <c r="J3799" s="347">
        <f>IF(InpOverride!J3799="",F_Inputs!J3799,InpOverride!J3799)</f>
        <v>0</v>
      </c>
      <c r="K3799" s="347">
        <f>IF(InpOverride!K3799="",F_Inputs!K3799,InpOverride!K3799)</f>
        <v>0</v>
      </c>
      <c r="L3799" s="347">
        <f>IF(InpOverride!L3799="",F_Inputs!L3799,InpOverride!L3799)</f>
        <v>0</v>
      </c>
      <c r="M3799" s="347">
        <f>IF(InpOverride!M3799="",F_Inputs!M3799,InpOverride!M3799)</f>
        <v>0</v>
      </c>
    </row>
    <row r="3800" spans="1:13" x14ac:dyDescent="0.35">
      <c r="A3800" t="s">
        <v>151</v>
      </c>
      <c r="B3800" t="s">
        <v>608</v>
      </c>
      <c r="C3800" t="s">
        <v>609</v>
      </c>
      <c r="D3800" t="s">
        <v>170</v>
      </c>
      <c r="E3800" t="s">
        <v>292</v>
      </c>
      <c r="F3800" s="347">
        <f>IF(InpOverride!F3800="",F_Inputs!F3800,InpOverride!F3800)</f>
        <v>0</v>
      </c>
      <c r="G3800" s="347">
        <f>IF(InpOverride!G3800="",F_Inputs!G3800,InpOverride!G3800)</f>
        <v>0</v>
      </c>
      <c r="H3800" s="347">
        <f>IF(InpOverride!H3800="",F_Inputs!H3800,InpOverride!H3800)</f>
        <v>0</v>
      </c>
      <c r="I3800" s="347">
        <f>IF(InpOverride!I3800="",F_Inputs!I3800,InpOverride!I3800)</f>
        <v>3.1295272775415501</v>
      </c>
      <c r="J3800" s="347">
        <f>IF(InpOverride!J3800="",F_Inputs!J3800,InpOverride!J3800)</f>
        <v>0</v>
      </c>
      <c r="K3800" s="347">
        <f>IF(InpOverride!K3800="",F_Inputs!K3800,InpOverride!K3800)</f>
        <v>0</v>
      </c>
      <c r="L3800" s="347">
        <f>IF(InpOverride!L3800="",F_Inputs!L3800,InpOverride!L3800)</f>
        <v>0</v>
      </c>
      <c r="M3800" s="347">
        <f>IF(InpOverride!M3800="",F_Inputs!M3800,InpOverride!M3800)</f>
        <v>0</v>
      </c>
    </row>
    <row r="3801" spans="1:13" x14ac:dyDescent="0.35">
      <c r="A3801" t="s">
        <v>151</v>
      </c>
      <c r="B3801" t="s">
        <v>610</v>
      </c>
      <c r="C3801" t="s">
        <v>611</v>
      </c>
      <c r="D3801" t="s">
        <v>170</v>
      </c>
      <c r="E3801" t="s">
        <v>292</v>
      </c>
      <c r="F3801" s="347">
        <f>IF(InpOverride!F3801="",F_Inputs!F3801,InpOverride!F3801)</f>
        <v>0</v>
      </c>
      <c r="G3801" s="347">
        <f>IF(InpOverride!G3801="",F_Inputs!G3801,InpOverride!G3801)</f>
        <v>0</v>
      </c>
      <c r="H3801" s="347">
        <f>IF(InpOverride!H3801="",F_Inputs!H3801,InpOverride!H3801)</f>
        <v>0</v>
      </c>
      <c r="I3801" s="347">
        <f>IF(InpOverride!I3801="",F_Inputs!I3801,InpOverride!I3801)</f>
        <v>0</v>
      </c>
      <c r="J3801" s="347">
        <f>IF(InpOverride!J3801="",F_Inputs!J3801,InpOverride!J3801)</f>
        <v>0</v>
      </c>
      <c r="K3801" s="347">
        <f>IF(InpOverride!K3801="",F_Inputs!K3801,InpOverride!K3801)</f>
        <v>0</v>
      </c>
      <c r="L3801" s="347">
        <f>IF(InpOverride!L3801="",F_Inputs!L3801,InpOverride!L3801)</f>
        <v>0</v>
      </c>
      <c r="M3801" s="347">
        <f>IF(InpOverride!M3801="",F_Inputs!M3801,InpOverride!M3801)</f>
        <v>0</v>
      </c>
    </row>
    <row r="3802" spans="1:13" x14ac:dyDescent="0.35">
      <c r="A3802" t="s">
        <v>151</v>
      </c>
      <c r="B3802" t="s">
        <v>612</v>
      </c>
      <c r="C3802" t="s">
        <v>613</v>
      </c>
      <c r="D3802" t="s">
        <v>170</v>
      </c>
      <c r="E3802" t="s">
        <v>292</v>
      </c>
      <c r="F3802" s="347">
        <f>IF(InpOverride!F3802="",F_Inputs!F3802,InpOverride!F3802)</f>
        <v>0</v>
      </c>
      <c r="G3802" s="347">
        <f>IF(InpOverride!G3802="",F_Inputs!G3802,InpOverride!G3802)</f>
        <v>0</v>
      </c>
      <c r="H3802" s="347">
        <f>IF(InpOverride!H3802="",F_Inputs!H3802,InpOverride!H3802)</f>
        <v>0</v>
      </c>
      <c r="I3802" s="347">
        <f>IF(InpOverride!I3802="",F_Inputs!I3802,InpOverride!I3802)</f>
        <v>0</v>
      </c>
      <c r="J3802" s="347">
        <f>IF(InpOverride!J3802="",F_Inputs!J3802,InpOverride!J3802)</f>
        <v>0</v>
      </c>
      <c r="K3802" s="347">
        <f>IF(InpOverride!K3802="",F_Inputs!K3802,InpOverride!K3802)</f>
        <v>0</v>
      </c>
      <c r="L3802" s="347">
        <f>IF(InpOverride!L3802="",F_Inputs!L3802,InpOverride!L3802)</f>
        <v>0</v>
      </c>
      <c r="M3802" s="347">
        <f>IF(InpOverride!M3802="",F_Inputs!M3802,InpOverride!M3802)</f>
        <v>0</v>
      </c>
    </row>
    <row r="3803" spans="1:13" x14ac:dyDescent="0.35">
      <c r="A3803" t="s">
        <v>151</v>
      </c>
      <c r="B3803" t="s">
        <v>614</v>
      </c>
      <c r="C3803" t="s">
        <v>615</v>
      </c>
      <c r="D3803" t="s">
        <v>170</v>
      </c>
      <c r="E3803" t="s">
        <v>292</v>
      </c>
      <c r="F3803" s="347">
        <f>IF(InpOverride!F3803="",F_Inputs!F3803,InpOverride!F3803)</f>
        <v>0</v>
      </c>
      <c r="G3803" s="347">
        <f>IF(InpOverride!G3803="",F_Inputs!G3803,InpOverride!G3803)</f>
        <v>0</v>
      </c>
      <c r="H3803" s="347">
        <f>IF(InpOverride!H3803="",F_Inputs!H3803,InpOverride!H3803)</f>
        <v>0</v>
      </c>
      <c r="I3803" s="347">
        <f>IF(InpOverride!I3803="",F_Inputs!I3803,InpOverride!I3803)</f>
        <v>0</v>
      </c>
      <c r="J3803" s="347">
        <f>IF(InpOverride!J3803="",F_Inputs!J3803,InpOverride!J3803)</f>
        <v>0</v>
      </c>
      <c r="K3803" s="347">
        <f>IF(InpOverride!K3803="",F_Inputs!K3803,InpOverride!K3803)</f>
        <v>0</v>
      </c>
      <c r="L3803" s="347">
        <f>IF(InpOverride!L3803="",F_Inputs!L3803,InpOverride!L3803)</f>
        <v>0</v>
      </c>
      <c r="M3803" s="347">
        <f>IF(InpOverride!M3803="",F_Inputs!M3803,InpOverride!M3803)</f>
        <v>0</v>
      </c>
    </row>
    <row r="3804" spans="1:13" x14ac:dyDescent="0.35">
      <c r="A3804" t="s">
        <v>151</v>
      </c>
      <c r="B3804" t="s">
        <v>616</v>
      </c>
      <c r="C3804" t="s">
        <v>617</v>
      </c>
      <c r="D3804" t="s">
        <v>424</v>
      </c>
      <c r="E3804" t="s">
        <v>292</v>
      </c>
      <c r="F3804" s="347">
        <f>IF(InpOverride!F3804="",F_Inputs!F3804,InpOverride!F3804)</f>
        <v>0</v>
      </c>
      <c r="G3804" s="347">
        <f>IF(InpOverride!G3804="",F_Inputs!G3804,InpOverride!G3804)</f>
        <v>0</v>
      </c>
      <c r="H3804" s="347">
        <f>IF(InpOverride!H3804="",F_Inputs!H3804,InpOverride!H3804)</f>
        <v>0</v>
      </c>
      <c r="I3804" s="347">
        <f>IF(InpOverride!I3804="",F_Inputs!I3804,InpOverride!I3804)</f>
        <v>241.4</v>
      </c>
      <c r="J3804" s="347">
        <f>IF(InpOverride!J3804="",F_Inputs!J3804,InpOverride!J3804)</f>
        <v>0</v>
      </c>
      <c r="K3804" s="347">
        <f>IF(InpOverride!K3804="",F_Inputs!K3804,InpOverride!K3804)</f>
        <v>0</v>
      </c>
      <c r="L3804" s="347">
        <f>IF(InpOverride!L3804="",F_Inputs!L3804,InpOverride!L3804)</f>
        <v>0</v>
      </c>
      <c r="M3804" s="347">
        <f>IF(InpOverride!M3804="",F_Inputs!M3804,InpOverride!M3804)</f>
        <v>0</v>
      </c>
    </row>
    <row r="3805" spans="1:13" x14ac:dyDescent="0.35">
      <c r="A3805" t="s">
        <v>151</v>
      </c>
      <c r="B3805" t="s">
        <v>618</v>
      </c>
      <c r="C3805" t="s">
        <v>619</v>
      </c>
      <c r="D3805" t="s">
        <v>424</v>
      </c>
      <c r="E3805" t="s">
        <v>292</v>
      </c>
      <c r="F3805" s="347">
        <f>IF(InpOverride!F3805="",F_Inputs!F3805,InpOverride!F3805)</f>
        <v>0</v>
      </c>
      <c r="G3805" s="347">
        <f>IF(InpOverride!G3805="",F_Inputs!G3805,InpOverride!G3805)</f>
        <v>0</v>
      </c>
      <c r="H3805" s="347">
        <f>IF(InpOverride!H3805="",F_Inputs!H3805,InpOverride!H3805)</f>
        <v>0</v>
      </c>
      <c r="I3805" s="347">
        <f>IF(InpOverride!I3805="",F_Inputs!I3805,InpOverride!I3805)</f>
        <v>4.47</v>
      </c>
      <c r="J3805" s="347">
        <f>IF(InpOverride!J3805="",F_Inputs!J3805,InpOverride!J3805)</f>
        <v>0</v>
      </c>
      <c r="K3805" s="347">
        <f>IF(InpOverride!K3805="",F_Inputs!K3805,InpOverride!K3805)</f>
        <v>0</v>
      </c>
      <c r="L3805" s="347">
        <f>IF(InpOverride!L3805="",F_Inputs!L3805,InpOverride!L3805)</f>
        <v>0</v>
      </c>
      <c r="M3805" s="347">
        <f>IF(InpOverride!M3805="",F_Inputs!M3805,InpOverride!M3805)</f>
        <v>0</v>
      </c>
    </row>
    <row r="3806" spans="1:13" x14ac:dyDescent="0.35">
      <c r="A3806" t="s">
        <v>151</v>
      </c>
      <c r="B3806" t="s">
        <v>620</v>
      </c>
      <c r="C3806" t="s">
        <v>621</v>
      </c>
      <c r="D3806" t="s">
        <v>176</v>
      </c>
      <c r="E3806" t="s">
        <v>292</v>
      </c>
      <c r="F3806" s="347">
        <f>IF(InpOverride!F3806="",F_Inputs!F3806,InpOverride!F3806)</f>
        <v>0</v>
      </c>
      <c r="G3806" s="347">
        <f>IF(InpOverride!G3806="",F_Inputs!G3806,InpOverride!G3806)</f>
        <v>0</v>
      </c>
      <c r="H3806" s="347">
        <f>IF(InpOverride!H3806="",F_Inputs!H3806,InpOverride!H3806)</f>
        <v>0</v>
      </c>
      <c r="I3806" s="347">
        <f>IF(InpOverride!I3806="",F_Inputs!I3806,InpOverride!I3806)</f>
        <v>1.8516984258492099E-2</v>
      </c>
      <c r="J3806" s="347">
        <f>IF(InpOverride!J3806="",F_Inputs!J3806,InpOverride!J3806)</f>
        <v>0</v>
      </c>
      <c r="K3806" s="347">
        <f>IF(InpOverride!K3806="",F_Inputs!K3806,InpOverride!K3806)</f>
        <v>0</v>
      </c>
      <c r="L3806" s="347">
        <f>IF(InpOverride!L3806="",F_Inputs!L3806,InpOverride!L3806)</f>
        <v>0</v>
      </c>
      <c r="M3806" s="347">
        <f>IF(InpOverride!M3806="",F_Inputs!M3806,InpOverride!M3806)</f>
        <v>0</v>
      </c>
    </row>
    <row r="3807" spans="1:13" x14ac:dyDescent="0.35">
      <c r="A3807" t="s">
        <v>151</v>
      </c>
      <c r="B3807" t="s">
        <v>622</v>
      </c>
      <c r="C3807" t="s">
        <v>623</v>
      </c>
      <c r="D3807" t="s">
        <v>424</v>
      </c>
      <c r="E3807" t="s">
        <v>292</v>
      </c>
      <c r="F3807" s="347">
        <f>IF(InpOverride!F3807="",F_Inputs!F3807,InpOverride!F3807)</f>
        <v>0</v>
      </c>
      <c r="G3807" s="347">
        <f>IF(InpOverride!G3807="",F_Inputs!G3807,InpOverride!G3807)</f>
        <v>0</v>
      </c>
      <c r="H3807" s="347">
        <f>IF(InpOverride!H3807="",F_Inputs!H3807,InpOverride!H3807)</f>
        <v>0</v>
      </c>
      <c r="I3807" s="347">
        <f>IF(InpOverride!I3807="",F_Inputs!I3807,InpOverride!I3807)</f>
        <v>206.22</v>
      </c>
      <c r="J3807" s="347">
        <f>IF(InpOverride!J3807="",F_Inputs!J3807,InpOverride!J3807)</f>
        <v>0</v>
      </c>
      <c r="K3807" s="347">
        <f>IF(InpOverride!K3807="",F_Inputs!K3807,InpOverride!K3807)</f>
        <v>0</v>
      </c>
      <c r="L3807" s="347">
        <f>IF(InpOverride!L3807="",F_Inputs!L3807,InpOverride!L3807)</f>
        <v>0</v>
      </c>
      <c r="M3807" s="347">
        <f>IF(InpOverride!M3807="",F_Inputs!M3807,InpOverride!M3807)</f>
        <v>0</v>
      </c>
    </row>
    <row r="3808" spans="1:13" x14ac:dyDescent="0.35">
      <c r="A3808" t="s">
        <v>151</v>
      </c>
      <c r="B3808" t="s">
        <v>624</v>
      </c>
      <c r="C3808" t="s">
        <v>625</v>
      </c>
      <c r="D3808" t="s">
        <v>424</v>
      </c>
      <c r="E3808" t="s">
        <v>292</v>
      </c>
      <c r="F3808" s="347">
        <f>IF(InpOverride!F3808="",F_Inputs!F3808,InpOverride!F3808)</f>
        <v>0</v>
      </c>
      <c r="G3808" s="347">
        <f>IF(InpOverride!G3808="",F_Inputs!G3808,InpOverride!G3808)</f>
        <v>0</v>
      </c>
      <c r="H3808" s="347">
        <f>IF(InpOverride!H3808="",F_Inputs!H3808,InpOverride!H3808)</f>
        <v>0</v>
      </c>
      <c r="I3808" s="347">
        <f>IF(InpOverride!I3808="",F_Inputs!I3808,InpOverride!I3808)</f>
        <v>8.1</v>
      </c>
      <c r="J3808" s="347">
        <f>IF(InpOverride!J3808="",F_Inputs!J3808,InpOverride!J3808)</f>
        <v>0</v>
      </c>
      <c r="K3808" s="347">
        <f>IF(InpOverride!K3808="",F_Inputs!K3808,InpOverride!K3808)</f>
        <v>0</v>
      </c>
      <c r="L3808" s="347">
        <f>IF(InpOverride!L3808="",F_Inputs!L3808,InpOverride!L3808)</f>
        <v>0</v>
      </c>
      <c r="M3808" s="347">
        <f>IF(InpOverride!M3808="",F_Inputs!M3808,InpOverride!M3808)</f>
        <v>0</v>
      </c>
    </row>
    <row r="3809" spans="1:13" x14ac:dyDescent="0.35">
      <c r="A3809" t="s">
        <v>151</v>
      </c>
      <c r="B3809" t="s">
        <v>626</v>
      </c>
      <c r="C3809" t="s">
        <v>627</v>
      </c>
      <c r="D3809" t="s">
        <v>424</v>
      </c>
      <c r="E3809" t="s">
        <v>292</v>
      </c>
      <c r="F3809" s="347">
        <f>IF(InpOverride!F3809="",F_Inputs!F3809,InpOverride!F3809)</f>
        <v>0</v>
      </c>
      <c r="G3809" s="347">
        <f>IF(InpOverride!G3809="",F_Inputs!G3809,InpOverride!G3809)</f>
        <v>0</v>
      </c>
      <c r="H3809" s="347">
        <f>IF(InpOverride!H3809="",F_Inputs!H3809,InpOverride!H3809)</f>
        <v>0</v>
      </c>
      <c r="I3809" s="347">
        <f>IF(InpOverride!I3809="",F_Inputs!I3809,InpOverride!I3809)</f>
        <v>164.28</v>
      </c>
      <c r="J3809" s="347">
        <f>IF(InpOverride!J3809="",F_Inputs!J3809,InpOverride!J3809)</f>
        <v>0</v>
      </c>
      <c r="K3809" s="347">
        <f>IF(InpOverride!K3809="",F_Inputs!K3809,InpOverride!K3809)</f>
        <v>0</v>
      </c>
      <c r="L3809" s="347">
        <f>IF(InpOverride!L3809="",F_Inputs!L3809,InpOverride!L3809)</f>
        <v>0</v>
      </c>
      <c r="M3809" s="347">
        <f>IF(InpOverride!M3809="",F_Inputs!M3809,InpOverride!M3809)</f>
        <v>0</v>
      </c>
    </row>
    <row r="3810" spans="1:13" x14ac:dyDescent="0.35">
      <c r="A3810" t="s">
        <v>151</v>
      </c>
      <c r="B3810" t="s">
        <v>628</v>
      </c>
      <c r="C3810" t="s">
        <v>629</v>
      </c>
      <c r="D3810" t="s">
        <v>424</v>
      </c>
      <c r="E3810" t="s">
        <v>292</v>
      </c>
      <c r="F3810" s="347">
        <f>IF(InpOverride!F3810="",F_Inputs!F3810,InpOverride!F3810)</f>
        <v>0</v>
      </c>
      <c r="G3810" s="347">
        <f>IF(InpOverride!G3810="",F_Inputs!G3810,InpOverride!G3810)</f>
        <v>0</v>
      </c>
      <c r="H3810" s="347">
        <f>IF(InpOverride!H3810="",F_Inputs!H3810,InpOverride!H3810)</f>
        <v>0</v>
      </c>
      <c r="I3810" s="347">
        <f>IF(InpOverride!I3810="",F_Inputs!I3810,InpOverride!I3810)</f>
        <v>8.0500000000000007</v>
      </c>
      <c r="J3810" s="347">
        <f>IF(InpOverride!J3810="",F_Inputs!J3810,InpOverride!J3810)</f>
        <v>0</v>
      </c>
      <c r="K3810" s="347">
        <f>IF(InpOverride!K3810="",F_Inputs!K3810,InpOverride!K3810)</f>
        <v>0</v>
      </c>
      <c r="L3810" s="347">
        <f>IF(InpOverride!L3810="",F_Inputs!L3810,InpOverride!L3810)</f>
        <v>0</v>
      </c>
      <c r="M3810" s="347">
        <f>IF(InpOverride!M3810="",F_Inputs!M3810,InpOverride!M3810)</f>
        <v>0</v>
      </c>
    </row>
    <row r="3811" spans="1:13" x14ac:dyDescent="0.35">
      <c r="A3811" t="s">
        <v>151</v>
      </c>
      <c r="B3811" t="s">
        <v>630</v>
      </c>
      <c r="C3811" t="s">
        <v>631</v>
      </c>
      <c r="D3811" t="s">
        <v>188</v>
      </c>
      <c r="E3811" t="s">
        <v>292</v>
      </c>
      <c r="F3811" s="347">
        <f>IF(InpOverride!F3811="",F_Inputs!F3811,InpOverride!F3811)</f>
        <v>0</v>
      </c>
      <c r="G3811" s="347">
        <f>IF(InpOverride!G3811="",F_Inputs!G3811,InpOverride!G3811)</f>
        <v>0</v>
      </c>
      <c r="H3811" s="347">
        <f>IF(InpOverride!H3811="",F_Inputs!H3811,InpOverride!H3811)</f>
        <v>0</v>
      </c>
      <c r="I3811" s="347">
        <f>IF(InpOverride!I3811="",F_Inputs!I3811,InpOverride!I3811)</f>
        <v>738308</v>
      </c>
      <c r="J3811" s="347">
        <f>IF(InpOverride!J3811="",F_Inputs!J3811,InpOverride!J3811)</f>
        <v>0</v>
      </c>
      <c r="K3811" s="347">
        <f>IF(InpOverride!K3811="",F_Inputs!K3811,InpOverride!K3811)</f>
        <v>0</v>
      </c>
      <c r="L3811" s="347">
        <f>IF(InpOverride!L3811="",F_Inputs!L3811,InpOverride!L3811)</f>
        <v>0</v>
      </c>
      <c r="M3811" s="347">
        <f>IF(InpOverride!M3811="",F_Inputs!M3811,InpOverride!M3811)</f>
        <v>0</v>
      </c>
    </row>
    <row r="3812" spans="1:13" x14ac:dyDescent="0.35">
      <c r="A3812" t="s">
        <v>151</v>
      </c>
      <c r="B3812" t="s">
        <v>632</v>
      </c>
      <c r="C3812" t="s">
        <v>633</v>
      </c>
      <c r="D3812" t="s">
        <v>188</v>
      </c>
      <c r="E3812" t="s">
        <v>292</v>
      </c>
      <c r="F3812" s="347">
        <f>IF(InpOverride!F3812="",F_Inputs!F3812,InpOverride!F3812)</f>
        <v>0</v>
      </c>
      <c r="G3812" s="347">
        <f>IF(InpOverride!G3812="",F_Inputs!G3812,InpOverride!G3812)</f>
        <v>0</v>
      </c>
      <c r="H3812" s="347">
        <f>IF(InpOverride!H3812="",F_Inputs!H3812,InpOverride!H3812)</f>
        <v>0</v>
      </c>
      <c r="I3812" s="347">
        <f>IF(InpOverride!I3812="",F_Inputs!I3812,InpOverride!I3812)</f>
        <v>0</v>
      </c>
      <c r="J3812" s="347">
        <f>IF(InpOverride!J3812="",F_Inputs!J3812,InpOverride!J3812)</f>
        <v>0</v>
      </c>
      <c r="K3812" s="347">
        <f>IF(InpOverride!K3812="",F_Inputs!K3812,InpOverride!K3812)</f>
        <v>0</v>
      </c>
      <c r="L3812" s="347">
        <f>IF(InpOverride!L3812="",F_Inputs!L3812,InpOverride!L3812)</f>
        <v>0</v>
      </c>
      <c r="M3812" s="347">
        <f>IF(InpOverride!M3812="",F_Inputs!M3812,InpOverride!M3812)</f>
        <v>0</v>
      </c>
    </row>
    <row r="3813" spans="1:13" x14ac:dyDescent="0.35">
      <c r="A3813" t="s">
        <v>151</v>
      </c>
      <c r="B3813" t="s">
        <v>634</v>
      </c>
      <c r="C3813" t="s">
        <v>635</v>
      </c>
      <c r="D3813" t="s">
        <v>636</v>
      </c>
      <c r="E3813" t="s">
        <v>292</v>
      </c>
      <c r="F3813" s="347">
        <f>IF(InpOverride!F3813="",F_Inputs!F3813,InpOverride!F3813)</f>
        <v>0</v>
      </c>
      <c r="G3813" s="347">
        <f>IF(InpOverride!G3813="",F_Inputs!G3813,InpOverride!G3813)</f>
        <v>0</v>
      </c>
      <c r="H3813" s="347">
        <f>IF(InpOverride!H3813="",F_Inputs!H3813,InpOverride!H3813)</f>
        <v>0</v>
      </c>
      <c r="I3813" s="347">
        <f>IF(InpOverride!I3813="",F_Inputs!I3813,InpOverride!I3813)</f>
        <v>0</v>
      </c>
      <c r="J3813" s="347">
        <f>IF(InpOverride!J3813="",F_Inputs!J3813,InpOverride!J3813)</f>
        <v>0</v>
      </c>
      <c r="K3813" s="347">
        <f>IF(InpOverride!K3813="",F_Inputs!K3813,InpOverride!K3813)</f>
        <v>0</v>
      </c>
      <c r="L3813" s="347">
        <f>IF(InpOverride!L3813="",F_Inputs!L3813,InpOverride!L3813)</f>
        <v>0</v>
      </c>
      <c r="M3813" s="347">
        <f>IF(InpOverride!M3813="",F_Inputs!M3813,InpOverride!M3813)</f>
        <v>0</v>
      </c>
    </row>
    <row r="3814" spans="1:13" x14ac:dyDescent="0.35">
      <c r="A3814" t="s">
        <v>151</v>
      </c>
      <c r="B3814" t="s">
        <v>637</v>
      </c>
      <c r="C3814" t="s">
        <v>638</v>
      </c>
      <c r="D3814" t="s">
        <v>636</v>
      </c>
      <c r="E3814" t="s">
        <v>292</v>
      </c>
      <c r="F3814" s="347">
        <f>IF(InpOverride!F3814="",F_Inputs!F3814,InpOverride!F3814)</f>
        <v>0</v>
      </c>
      <c r="G3814" s="347">
        <f>IF(InpOverride!G3814="",F_Inputs!G3814,InpOverride!G3814)</f>
        <v>0</v>
      </c>
      <c r="H3814" s="347">
        <f>IF(InpOverride!H3814="",F_Inputs!H3814,InpOverride!H3814)</f>
        <v>0</v>
      </c>
      <c r="I3814" s="347">
        <f>IF(InpOverride!I3814="",F_Inputs!I3814,InpOverride!I3814)</f>
        <v>0</v>
      </c>
      <c r="J3814" s="347">
        <f>IF(InpOverride!J3814="",F_Inputs!J3814,InpOverride!J3814)</f>
        <v>0</v>
      </c>
      <c r="K3814" s="347">
        <f>IF(InpOverride!K3814="",F_Inputs!K3814,InpOverride!K3814)</f>
        <v>0</v>
      </c>
      <c r="L3814" s="347">
        <f>IF(InpOverride!L3814="",F_Inputs!L3814,InpOverride!L3814)</f>
        <v>0</v>
      </c>
      <c r="M3814" s="347">
        <f>IF(InpOverride!M3814="",F_Inputs!M3814,InpOverride!M3814)</f>
        <v>0</v>
      </c>
    </row>
    <row r="3815" spans="1:13" x14ac:dyDescent="0.35">
      <c r="A3815" t="s">
        <v>151</v>
      </c>
      <c r="B3815" t="s">
        <v>639</v>
      </c>
      <c r="C3815" t="s">
        <v>640</v>
      </c>
      <c r="D3815" t="s">
        <v>176</v>
      </c>
      <c r="E3815" t="s">
        <v>292</v>
      </c>
      <c r="F3815" s="347">
        <f>IF(InpOverride!F3815="",F_Inputs!F3815,InpOverride!F3815)</f>
        <v>0</v>
      </c>
      <c r="G3815" s="347">
        <f>IF(InpOverride!G3815="",F_Inputs!G3815,InpOverride!G3815)</f>
        <v>0</v>
      </c>
      <c r="H3815" s="347">
        <f>IF(InpOverride!H3815="",F_Inputs!H3815,InpOverride!H3815)</f>
        <v>0</v>
      </c>
      <c r="I3815" s="347">
        <f>IF(InpOverride!I3815="",F_Inputs!I3815,InpOverride!I3815)</f>
        <v>0</v>
      </c>
      <c r="J3815" s="347">
        <f>IF(InpOverride!J3815="",F_Inputs!J3815,InpOverride!J3815)</f>
        <v>0</v>
      </c>
      <c r="K3815" s="347">
        <f>IF(InpOverride!K3815="",F_Inputs!K3815,InpOverride!K3815)</f>
        <v>0</v>
      </c>
      <c r="L3815" s="347">
        <f>IF(InpOverride!L3815="",F_Inputs!L3815,InpOverride!L3815)</f>
        <v>0</v>
      </c>
      <c r="M3815" s="347">
        <f>IF(InpOverride!M3815="",F_Inputs!M3815,InpOverride!M3815)</f>
        <v>0</v>
      </c>
    </row>
    <row r="3816" spans="1:13" x14ac:dyDescent="0.35">
      <c r="A3816" t="s">
        <v>151</v>
      </c>
      <c r="B3816" t="s">
        <v>641</v>
      </c>
      <c r="C3816" t="s">
        <v>642</v>
      </c>
      <c r="D3816" t="s">
        <v>636</v>
      </c>
      <c r="E3816" t="s">
        <v>292</v>
      </c>
      <c r="F3816" s="347">
        <f>IF(InpOverride!F3816="",F_Inputs!F3816,InpOverride!F3816)</f>
        <v>0</v>
      </c>
      <c r="G3816" s="347">
        <f>IF(InpOverride!G3816="",F_Inputs!G3816,InpOverride!G3816)</f>
        <v>0</v>
      </c>
      <c r="H3816" s="347">
        <f>IF(InpOverride!H3816="",F_Inputs!H3816,InpOverride!H3816)</f>
        <v>0</v>
      </c>
      <c r="I3816" s="347">
        <f>IF(InpOverride!I3816="",F_Inputs!I3816,InpOverride!I3816)</f>
        <v>0</v>
      </c>
      <c r="J3816" s="347">
        <f>IF(InpOverride!J3816="",F_Inputs!J3816,InpOverride!J3816)</f>
        <v>0</v>
      </c>
      <c r="K3816" s="347">
        <f>IF(InpOverride!K3816="",F_Inputs!K3816,InpOverride!K3816)</f>
        <v>0</v>
      </c>
      <c r="L3816" s="347">
        <f>IF(InpOverride!L3816="",F_Inputs!L3816,InpOverride!L3816)</f>
        <v>0</v>
      </c>
      <c r="M3816" s="347">
        <f>IF(InpOverride!M3816="",F_Inputs!M3816,InpOverride!M3816)</f>
        <v>0</v>
      </c>
    </row>
    <row r="3817" spans="1:13" x14ac:dyDescent="0.35">
      <c r="A3817" t="s">
        <v>151</v>
      </c>
      <c r="B3817" t="s">
        <v>643</v>
      </c>
      <c r="C3817" t="s">
        <v>644</v>
      </c>
      <c r="D3817" t="s">
        <v>176</v>
      </c>
      <c r="E3817" t="s">
        <v>292</v>
      </c>
      <c r="F3817" s="347">
        <f>IF(InpOverride!F3817="",F_Inputs!F3817,InpOverride!F3817)</f>
        <v>0</v>
      </c>
      <c r="G3817" s="347">
        <f>IF(InpOverride!G3817="",F_Inputs!G3817,InpOverride!G3817)</f>
        <v>0</v>
      </c>
      <c r="H3817" s="347">
        <f>IF(InpOverride!H3817="",F_Inputs!H3817,InpOverride!H3817)</f>
        <v>0</v>
      </c>
      <c r="I3817" s="347">
        <f>IF(InpOverride!I3817="",F_Inputs!I3817,InpOverride!I3817)</f>
        <v>0</v>
      </c>
      <c r="J3817" s="347">
        <f>IF(InpOverride!J3817="",F_Inputs!J3817,InpOverride!J3817)</f>
        <v>0</v>
      </c>
      <c r="K3817" s="347">
        <f>IF(InpOverride!K3817="",F_Inputs!K3817,InpOverride!K3817)</f>
        <v>0</v>
      </c>
      <c r="L3817" s="347">
        <f>IF(InpOverride!L3817="",F_Inputs!L3817,InpOverride!L3817)</f>
        <v>0</v>
      </c>
      <c r="M3817" s="347">
        <f>IF(InpOverride!M3817="",F_Inputs!M3817,InpOverride!M3817)</f>
        <v>0</v>
      </c>
    </row>
    <row r="3818" spans="1:13" x14ac:dyDescent="0.35">
      <c r="A3818" t="s">
        <v>151</v>
      </c>
      <c r="B3818" t="s">
        <v>645</v>
      </c>
      <c r="C3818" t="s">
        <v>646</v>
      </c>
      <c r="D3818" t="s">
        <v>636</v>
      </c>
      <c r="E3818" t="s">
        <v>292</v>
      </c>
      <c r="F3818" s="347">
        <f>IF(InpOverride!F3818="",F_Inputs!F3818,InpOverride!F3818)</f>
        <v>0</v>
      </c>
      <c r="G3818" s="347">
        <f>IF(InpOverride!G3818="",F_Inputs!G3818,InpOverride!G3818)</f>
        <v>0</v>
      </c>
      <c r="H3818" s="347">
        <f>IF(InpOverride!H3818="",F_Inputs!H3818,InpOverride!H3818)</f>
        <v>0</v>
      </c>
      <c r="I3818" s="347">
        <f>IF(InpOverride!I3818="",F_Inputs!I3818,InpOverride!I3818)</f>
        <v>0</v>
      </c>
      <c r="J3818" s="347">
        <f>IF(InpOverride!J3818="",F_Inputs!J3818,InpOverride!J3818)</f>
        <v>0</v>
      </c>
      <c r="K3818" s="347">
        <f>IF(InpOverride!K3818="",F_Inputs!K3818,InpOverride!K3818)</f>
        <v>0</v>
      </c>
      <c r="L3818" s="347">
        <f>IF(InpOverride!L3818="",F_Inputs!L3818,InpOverride!L3818)</f>
        <v>0</v>
      </c>
      <c r="M3818" s="347">
        <f>IF(InpOverride!M3818="",F_Inputs!M3818,InpOverride!M3818)</f>
        <v>0</v>
      </c>
    </row>
    <row r="3819" spans="1:13" x14ac:dyDescent="0.35">
      <c r="A3819" t="s">
        <v>151</v>
      </c>
      <c r="B3819" t="s">
        <v>647</v>
      </c>
      <c r="C3819" t="s">
        <v>648</v>
      </c>
      <c r="D3819" t="s">
        <v>176</v>
      </c>
      <c r="E3819" t="s">
        <v>292</v>
      </c>
      <c r="F3819" s="347">
        <f>IF(InpOverride!F3819="",F_Inputs!F3819,InpOverride!F3819)</f>
        <v>0</v>
      </c>
      <c r="G3819" s="347">
        <f>IF(InpOverride!G3819="",F_Inputs!G3819,InpOverride!G3819)</f>
        <v>0</v>
      </c>
      <c r="H3819" s="347">
        <f>IF(InpOverride!H3819="",F_Inputs!H3819,InpOverride!H3819)</f>
        <v>0</v>
      </c>
      <c r="I3819" s="347">
        <f>IF(InpOverride!I3819="",F_Inputs!I3819,InpOverride!I3819)</f>
        <v>0</v>
      </c>
      <c r="J3819" s="347">
        <f>IF(InpOverride!J3819="",F_Inputs!J3819,InpOverride!J3819)</f>
        <v>0</v>
      </c>
      <c r="K3819" s="347">
        <f>IF(InpOverride!K3819="",F_Inputs!K3819,InpOverride!K3819)</f>
        <v>0</v>
      </c>
      <c r="L3819" s="347">
        <f>IF(InpOverride!L3819="",F_Inputs!L3819,InpOverride!L3819)</f>
        <v>0</v>
      </c>
      <c r="M3819" s="347">
        <f>IF(InpOverride!M3819="",F_Inputs!M3819,InpOverride!M3819)</f>
        <v>0</v>
      </c>
    </row>
    <row r="3820" spans="1:13" x14ac:dyDescent="0.35">
      <c r="A3820" t="s">
        <v>151</v>
      </c>
      <c r="B3820" t="s">
        <v>649</v>
      </c>
      <c r="C3820" t="s">
        <v>650</v>
      </c>
      <c r="D3820" t="s">
        <v>176</v>
      </c>
      <c r="E3820" t="s">
        <v>292</v>
      </c>
      <c r="F3820" s="347">
        <f>IF(InpOverride!F3820="",F_Inputs!F3820,InpOverride!F3820)</f>
        <v>0</v>
      </c>
      <c r="G3820" s="347">
        <f>IF(InpOverride!G3820="",F_Inputs!G3820,InpOverride!G3820)</f>
        <v>0</v>
      </c>
      <c r="H3820" s="347">
        <f>IF(InpOverride!H3820="",F_Inputs!H3820,InpOverride!H3820)</f>
        <v>0</v>
      </c>
      <c r="I3820" s="347">
        <f>IF(InpOverride!I3820="",F_Inputs!I3820,InpOverride!I3820)</f>
        <v>0</v>
      </c>
      <c r="J3820" s="347">
        <f>IF(InpOverride!J3820="",F_Inputs!J3820,InpOverride!J3820)</f>
        <v>0</v>
      </c>
      <c r="K3820" s="347">
        <f>IF(InpOverride!K3820="",F_Inputs!K3820,InpOverride!K3820)</f>
        <v>0</v>
      </c>
      <c r="L3820" s="347">
        <f>IF(InpOverride!L3820="",F_Inputs!L3820,InpOverride!L3820)</f>
        <v>0</v>
      </c>
      <c r="M3820" s="347">
        <f>IF(InpOverride!M3820="",F_Inputs!M3820,InpOverride!M3820)</f>
        <v>0</v>
      </c>
    </row>
    <row r="3821" spans="1:13" x14ac:dyDescent="0.35">
      <c r="A3821" t="s">
        <v>151</v>
      </c>
      <c r="B3821" t="s">
        <v>651</v>
      </c>
      <c r="C3821" t="s">
        <v>652</v>
      </c>
      <c r="D3821" t="s">
        <v>176</v>
      </c>
      <c r="E3821" t="s">
        <v>292</v>
      </c>
      <c r="F3821" s="347">
        <f>IF(InpOverride!F3821="",F_Inputs!F3821,InpOverride!F3821)</f>
        <v>0</v>
      </c>
      <c r="G3821" s="347">
        <f>IF(InpOverride!G3821="",F_Inputs!G3821,InpOverride!G3821)</f>
        <v>0</v>
      </c>
      <c r="H3821" s="347">
        <f>IF(InpOverride!H3821="",F_Inputs!H3821,InpOverride!H3821)</f>
        <v>0</v>
      </c>
      <c r="I3821" s="347">
        <f>IF(InpOverride!I3821="",F_Inputs!I3821,InpOverride!I3821)</f>
        <v>0</v>
      </c>
      <c r="J3821" s="347">
        <f>IF(InpOverride!J3821="",F_Inputs!J3821,InpOverride!J3821)</f>
        <v>0</v>
      </c>
      <c r="K3821" s="347">
        <f>IF(InpOverride!K3821="",F_Inputs!K3821,InpOverride!K3821)</f>
        <v>0</v>
      </c>
      <c r="L3821" s="347">
        <f>IF(InpOverride!L3821="",F_Inputs!L3821,InpOverride!L3821)</f>
        <v>0</v>
      </c>
      <c r="M3821" s="347">
        <f>IF(InpOverride!M3821="",F_Inputs!M3821,InpOverride!M3821)</f>
        <v>0</v>
      </c>
    </row>
    <row r="3822" spans="1:13" x14ac:dyDescent="0.35">
      <c r="A3822" t="s">
        <v>151</v>
      </c>
      <c r="B3822" t="s">
        <v>653</v>
      </c>
      <c r="C3822" t="s">
        <v>654</v>
      </c>
      <c r="D3822" t="s">
        <v>176</v>
      </c>
      <c r="E3822" t="s">
        <v>292</v>
      </c>
      <c r="F3822" s="347">
        <f>IF(InpOverride!F3822="",F_Inputs!F3822,InpOverride!F3822)</f>
        <v>0</v>
      </c>
      <c r="G3822" s="347">
        <f>IF(InpOverride!G3822="",F_Inputs!G3822,InpOverride!G3822)</f>
        <v>0</v>
      </c>
      <c r="H3822" s="347">
        <f>IF(InpOverride!H3822="",F_Inputs!H3822,InpOverride!H3822)</f>
        <v>0</v>
      </c>
      <c r="I3822" s="347">
        <f>IF(InpOverride!I3822="",F_Inputs!I3822,InpOverride!I3822)</f>
        <v>0</v>
      </c>
      <c r="J3822" s="347">
        <f>IF(InpOverride!J3822="",F_Inputs!J3822,InpOverride!J3822)</f>
        <v>0</v>
      </c>
      <c r="K3822" s="347">
        <f>IF(InpOverride!K3822="",F_Inputs!K3822,InpOverride!K3822)</f>
        <v>0</v>
      </c>
      <c r="L3822" s="347">
        <f>IF(InpOverride!L3822="",F_Inputs!L3822,InpOverride!L3822)</f>
        <v>0</v>
      </c>
      <c r="M3822" s="347">
        <f>IF(InpOverride!M3822="",F_Inputs!M3822,InpOverride!M3822)</f>
        <v>0</v>
      </c>
    </row>
    <row r="3823" spans="1:13" x14ac:dyDescent="0.35">
      <c r="A3823" t="s">
        <v>151</v>
      </c>
      <c r="B3823" t="s">
        <v>655</v>
      </c>
      <c r="C3823" t="s">
        <v>656</v>
      </c>
      <c r="D3823" t="s">
        <v>189</v>
      </c>
      <c r="E3823" t="s">
        <v>292</v>
      </c>
      <c r="F3823" s="347">
        <f>IF(InpOverride!F3823="",F_Inputs!F3823,InpOverride!F3823)</f>
        <v>0</v>
      </c>
      <c r="G3823" s="347">
        <f>IF(InpOverride!G3823="",F_Inputs!G3823,InpOverride!G3823)</f>
        <v>0</v>
      </c>
      <c r="H3823" s="347">
        <f>IF(InpOverride!H3823="",F_Inputs!H3823,InpOverride!H3823)</f>
        <v>0</v>
      </c>
      <c r="I3823" s="347">
        <f>IF(InpOverride!I3823="",F_Inputs!I3823,InpOverride!I3823)</f>
        <v>0</v>
      </c>
      <c r="J3823" s="347">
        <f>IF(InpOverride!J3823="",F_Inputs!J3823,InpOverride!J3823)</f>
        <v>0</v>
      </c>
      <c r="K3823" s="347">
        <f>IF(InpOverride!K3823="",F_Inputs!K3823,InpOverride!K3823)</f>
        <v>0</v>
      </c>
      <c r="L3823" s="347">
        <f>IF(InpOverride!L3823="",F_Inputs!L3823,InpOverride!L3823)</f>
        <v>0</v>
      </c>
      <c r="M3823" s="347">
        <f>IF(InpOverride!M3823="",F_Inputs!M3823,InpOverride!M3823)</f>
        <v>0</v>
      </c>
    </row>
    <row r="3824" spans="1:13" x14ac:dyDescent="0.35">
      <c r="A3824" t="s">
        <v>151</v>
      </c>
      <c r="B3824" t="s">
        <v>657</v>
      </c>
      <c r="C3824" t="s">
        <v>658</v>
      </c>
      <c r="D3824" t="s">
        <v>170</v>
      </c>
      <c r="E3824" t="s">
        <v>292</v>
      </c>
      <c r="F3824" s="347">
        <f>IF(InpOverride!F3824="",F_Inputs!F3824,InpOverride!F3824)</f>
        <v>0</v>
      </c>
      <c r="G3824" s="347">
        <f>IF(InpOverride!G3824="",F_Inputs!G3824,InpOverride!G3824)</f>
        <v>0</v>
      </c>
      <c r="H3824" s="347">
        <f>IF(InpOverride!H3824="",F_Inputs!H3824,InpOverride!H3824)</f>
        <v>0</v>
      </c>
      <c r="I3824" s="347">
        <f>IF(InpOverride!I3824="",F_Inputs!I3824,InpOverride!I3824)</f>
        <v>1.33888E-3</v>
      </c>
      <c r="J3824" s="347">
        <f>IF(InpOverride!J3824="",F_Inputs!J3824,InpOverride!J3824)</f>
        <v>0</v>
      </c>
      <c r="K3824" s="347">
        <f>IF(InpOverride!K3824="",F_Inputs!K3824,InpOverride!K3824)</f>
        <v>0</v>
      </c>
      <c r="L3824" s="347">
        <f>IF(InpOverride!L3824="",F_Inputs!L3824,InpOverride!L3824)</f>
        <v>0</v>
      </c>
      <c r="M3824" s="347">
        <f>IF(InpOverride!M3824="",F_Inputs!M3824,InpOverride!M3824)</f>
        <v>0</v>
      </c>
    </row>
    <row r="3825" spans="1:13" x14ac:dyDescent="0.35">
      <c r="A3825" t="s">
        <v>151</v>
      </c>
      <c r="B3825" t="s">
        <v>659</v>
      </c>
      <c r="C3825" t="s">
        <v>660</v>
      </c>
      <c r="D3825" t="s">
        <v>170</v>
      </c>
      <c r="E3825" t="s">
        <v>292</v>
      </c>
      <c r="F3825" s="347">
        <f>IF(InpOverride!F3825="",F_Inputs!F3825,InpOverride!F3825)</f>
        <v>0</v>
      </c>
      <c r="G3825" s="347">
        <f>IF(InpOverride!G3825="",F_Inputs!G3825,InpOverride!G3825)</f>
        <v>0</v>
      </c>
      <c r="H3825" s="347">
        <f>IF(InpOverride!H3825="",F_Inputs!H3825,InpOverride!H3825)</f>
        <v>0</v>
      </c>
      <c r="I3825" s="347">
        <f>IF(InpOverride!I3825="",F_Inputs!I3825,InpOverride!I3825)</f>
        <v>0</v>
      </c>
      <c r="J3825" s="347">
        <f>IF(InpOverride!J3825="",F_Inputs!J3825,InpOverride!J3825)</f>
        <v>0</v>
      </c>
      <c r="K3825" s="347">
        <f>IF(InpOverride!K3825="",F_Inputs!K3825,InpOverride!K3825)</f>
        <v>0</v>
      </c>
      <c r="L3825" s="347">
        <f>IF(InpOverride!L3825="",F_Inputs!L3825,InpOverride!L3825)</f>
        <v>0</v>
      </c>
      <c r="M3825" s="347">
        <f>IF(InpOverride!M3825="",F_Inputs!M3825,InpOverride!M3825)</f>
        <v>0</v>
      </c>
    </row>
  </sheetData>
  <pageMargins left="0.70866141732283472" right="0.70866141732283472" top="0.74803149606299213" bottom="0.74803149606299213" header="0.31496062992125984" footer="0.31496062992125984"/>
  <pageSetup paperSize="9" scale="67" fitToHeight="0" orientation="landscape" r:id="rId1"/>
  <headerFooter>
    <oddHeader>&amp;L&amp;F&amp;C&amp;A&amp;ROFFICIAL</oddHeader>
    <oddFooter>&amp;LPrinted on &amp;D at &amp;T&amp;C&amp;P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DB8E"/>
    <pageSetUpPr fitToPage="1"/>
  </sheetPr>
  <dimension ref="A1:Q30"/>
  <sheetViews>
    <sheetView zoomScaleNormal="100" workbookViewId="0"/>
  </sheetViews>
  <sheetFormatPr defaultColWidth="0" defaultRowHeight="13.15" zeroHeight="1" x14ac:dyDescent="0.4"/>
  <cols>
    <col min="1" max="1" width="9" style="2" customWidth="1"/>
    <col min="2" max="2" width="40.59765625" style="2" bestFit="1" customWidth="1"/>
    <col min="3" max="3" width="9" style="2" bestFit="1" customWidth="1"/>
    <col min="4" max="4" width="6.59765625" style="2" customWidth="1"/>
    <col min="5" max="5" width="9" style="2" customWidth="1"/>
    <col min="6" max="13" width="10.59765625" style="2" customWidth="1"/>
    <col min="14" max="17" width="9" style="2" customWidth="1"/>
    <col min="18" max="16384" width="9" style="2" hidden="1"/>
  </cols>
  <sheetData>
    <row r="1" spans="1:16" ht="21" x14ac:dyDescent="0.4">
      <c r="A1" s="439" t="s">
        <v>705</v>
      </c>
      <c r="B1" s="217"/>
      <c r="C1" s="217"/>
      <c r="D1" s="217"/>
      <c r="E1" s="217"/>
      <c r="F1" s="217"/>
      <c r="G1" s="217"/>
      <c r="H1" s="217"/>
      <c r="I1" s="217"/>
      <c r="J1" s="217"/>
      <c r="K1" s="217"/>
      <c r="L1" s="217"/>
      <c r="M1" s="217"/>
      <c r="N1" s="217"/>
      <c r="O1" s="217"/>
      <c r="P1" s="217"/>
    </row>
    <row r="2" spans="1:16" ht="13.5" customHeight="1" x14ac:dyDescent="0.4">
      <c r="A2" s="440"/>
      <c r="B2" s="441"/>
      <c r="C2" s="441"/>
      <c r="D2" s="441"/>
      <c r="E2" s="441"/>
      <c r="F2" s="441"/>
      <c r="G2" s="441"/>
      <c r="H2" s="441"/>
      <c r="I2" s="441"/>
      <c r="J2" s="441"/>
      <c r="K2" s="441"/>
      <c r="L2" s="441"/>
      <c r="M2" s="441"/>
      <c r="N2" s="441"/>
      <c r="O2" s="441"/>
      <c r="P2" s="441"/>
    </row>
    <row r="3" spans="1:16" x14ac:dyDescent="0.4">
      <c r="B3" s="2" t="s">
        <v>706</v>
      </c>
      <c r="F3" s="430">
        <v>43190</v>
      </c>
      <c r="G3" s="430">
        <v>43555</v>
      </c>
      <c r="H3" s="430">
        <v>43921</v>
      </c>
      <c r="I3" s="430">
        <v>44286</v>
      </c>
      <c r="J3" s="430">
        <v>44651</v>
      </c>
      <c r="K3" s="430">
        <v>45016</v>
      </c>
      <c r="L3" s="430">
        <v>45382</v>
      </c>
      <c r="M3" s="430">
        <v>45747</v>
      </c>
    </row>
    <row r="4" spans="1:16" x14ac:dyDescent="0.4">
      <c r="B4" s="2" t="s">
        <v>707</v>
      </c>
      <c r="F4" s="436" t="s">
        <v>708</v>
      </c>
      <c r="G4" s="436" t="s">
        <v>708</v>
      </c>
      <c r="H4" s="436" t="s">
        <v>708</v>
      </c>
      <c r="I4" s="436" t="s">
        <v>708</v>
      </c>
      <c r="J4" s="430"/>
      <c r="K4" s="430"/>
      <c r="L4" s="430"/>
      <c r="M4" s="430"/>
    </row>
    <row r="5" spans="1:16" x14ac:dyDescent="0.4">
      <c r="B5" s="2" t="s">
        <v>709</v>
      </c>
      <c r="F5" s="431" t="s">
        <v>283</v>
      </c>
      <c r="G5" s="431" t="s">
        <v>284</v>
      </c>
      <c r="H5" s="431" t="s">
        <v>285</v>
      </c>
      <c r="I5" s="431" t="s">
        <v>208</v>
      </c>
      <c r="J5" s="431" t="s">
        <v>286</v>
      </c>
      <c r="K5" s="431" t="s">
        <v>287</v>
      </c>
      <c r="L5" s="431" t="s">
        <v>288</v>
      </c>
      <c r="M5" s="431" t="s">
        <v>289</v>
      </c>
    </row>
    <row r="6" spans="1:16" x14ac:dyDescent="0.4">
      <c r="B6" s="2" t="s">
        <v>710</v>
      </c>
      <c r="F6" s="2">
        <v>2018</v>
      </c>
      <c r="G6" s="2">
        <v>2019</v>
      </c>
      <c r="H6" s="2">
        <v>2020</v>
      </c>
      <c r="I6" s="2">
        <v>2021</v>
      </c>
      <c r="J6" s="2">
        <v>2022</v>
      </c>
      <c r="K6" s="2">
        <v>2023</v>
      </c>
      <c r="L6" s="2">
        <v>2024</v>
      </c>
      <c r="M6" s="2">
        <v>2025</v>
      </c>
    </row>
    <row r="7" spans="1:16" x14ac:dyDescent="0.4">
      <c r="C7" s="434" t="s">
        <v>711</v>
      </c>
      <c r="D7" s="434" t="s">
        <v>168</v>
      </c>
    </row>
    <row r="8" spans="1:16" x14ac:dyDescent="0.4"/>
    <row r="9" spans="1:16" x14ac:dyDescent="0.4">
      <c r="B9" s="2" t="s">
        <v>712</v>
      </c>
      <c r="D9" s="433" t="s">
        <v>713</v>
      </c>
      <c r="F9" s="437">
        <v>104.21666666666665</v>
      </c>
      <c r="G9" s="437">
        <v>106.43333333333334</v>
      </c>
      <c r="H9" s="437">
        <v>108.24166666666663</v>
      </c>
      <c r="I9" s="437">
        <v>109.10833333333335</v>
      </c>
      <c r="J9" s="438"/>
      <c r="K9" s="438"/>
      <c r="L9" s="438"/>
      <c r="M9" s="438"/>
    </row>
    <row r="10" spans="1:16" x14ac:dyDescent="0.4">
      <c r="D10" s="433"/>
      <c r="F10" s="432"/>
      <c r="G10" s="432"/>
      <c r="H10" s="432"/>
      <c r="I10" s="432"/>
      <c r="J10" s="432"/>
      <c r="K10" s="432"/>
      <c r="L10" s="432"/>
      <c r="M10" s="432"/>
    </row>
    <row r="11" spans="1:16" x14ac:dyDescent="0.4">
      <c r="B11" s="2" t="s">
        <v>714</v>
      </c>
      <c r="C11" s="435">
        <f>IFERROR($F$9/I$9,0)</f>
        <v>0.95516688306728759</v>
      </c>
      <c r="D11" s="433" t="s">
        <v>715</v>
      </c>
    </row>
    <row r="12" spans="1:16" x14ac:dyDescent="0.4">
      <c r="B12" s="2" t="s">
        <v>716</v>
      </c>
      <c r="C12" s="435">
        <f>IFERROR($F$9/J$9,0)</f>
        <v>0</v>
      </c>
      <c r="D12" s="433" t="s">
        <v>715</v>
      </c>
    </row>
    <row r="13" spans="1:16" x14ac:dyDescent="0.4">
      <c r="B13" s="2" t="s">
        <v>717</v>
      </c>
      <c r="C13" s="435">
        <f>IFERROR($F$9/K$9,0)</f>
        <v>0</v>
      </c>
      <c r="D13" s="433" t="s">
        <v>715</v>
      </c>
    </row>
    <row r="14" spans="1:16" x14ac:dyDescent="0.4">
      <c r="B14" s="2" t="s">
        <v>718</v>
      </c>
      <c r="C14" s="435">
        <f>IFERROR($F$9/L$9,0)</f>
        <v>0</v>
      </c>
      <c r="D14" s="433" t="s">
        <v>715</v>
      </c>
    </row>
    <row r="15" spans="1:16" x14ac:dyDescent="0.4">
      <c r="B15" s="2" t="s">
        <v>719</v>
      </c>
      <c r="C15" s="435">
        <f>IFERROR($F$9/M$9,0)</f>
        <v>0</v>
      </c>
      <c r="D15" s="433" t="s">
        <v>715</v>
      </c>
    </row>
    <row r="16" spans="1:16" x14ac:dyDescent="0.4"/>
    <row r="17" spans="1:16" x14ac:dyDescent="0.4"/>
    <row r="18" spans="1:16" ht="15.75" x14ac:dyDescent="0.4">
      <c r="A18" s="372" t="s">
        <v>33</v>
      </c>
      <c r="B18" s="217"/>
      <c r="C18" s="217"/>
      <c r="D18" s="217"/>
      <c r="E18" s="217"/>
      <c r="F18" s="217"/>
      <c r="G18" s="217"/>
      <c r="H18" s="217"/>
      <c r="I18" s="217"/>
      <c r="J18" s="217"/>
      <c r="K18" s="217"/>
      <c r="L18" s="217"/>
      <c r="M18" s="217"/>
      <c r="N18" s="217"/>
      <c r="O18" s="217"/>
      <c r="P18" s="217"/>
    </row>
    <row r="19" spans="1:16" x14ac:dyDescent="0.4"/>
    <row r="30" spans="1:16" hidden="1" x14ac:dyDescent="0.4">
      <c r="E30" s="9"/>
    </row>
  </sheetData>
  <pageMargins left="0.70866141732283472" right="0.70866141732283472" top="0.74803149606299213" bottom="0.74803149606299213" header="0.31496062992125984" footer="0.31496062992125984"/>
  <pageSetup paperSize="9" scale="84" fitToHeight="0" orientation="landscape" r:id="rId1"/>
  <headerFooter>
    <oddHeader>&amp;L&amp;F&amp;C&amp;A&amp;ROFFICIAL</oddHeader>
    <oddFooter>&amp;LPrinted on &amp;D at &amp;T&amp;C&amp;P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DB8E"/>
    <pageSetUpPr fitToPage="1"/>
  </sheetPr>
  <dimension ref="A1:O694"/>
  <sheetViews>
    <sheetView zoomScaleNormal="100" workbookViewId="0">
      <pane ySplit="3" topLeftCell="A4" activePane="bottomLeft" state="frozen"/>
      <selection activeCell="E12" sqref="E12"/>
      <selection pane="bottomLeft" activeCell="A4" sqref="A4"/>
    </sheetView>
  </sheetViews>
  <sheetFormatPr defaultColWidth="0" defaultRowHeight="13.15" zeroHeight="1" outlineLevelRow="2" x14ac:dyDescent="0.4"/>
  <cols>
    <col min="1" max="2" width="2.59765625" style="220" customWidth="1"/>
    <col min="3" max="3" width="15.59765625" style="220" customWidth="1"/>
    <col min="4" max="4" width="9.59765625" style="221" customWidth="1"/>
    <col min="5" max="7" width="11.59765625" style="221" customWidth="1"/>
    <col min="8" max="12" width="11.59765625" style="220" customWidth="1"/>
    <col min="13" max="13" width="2.59765625" style="220" customWidth="1"/>
    <col min="14" max="14" width="100.59765625" style="359" customWidth="1"/>
    <col min="15" max="15" width="2.59765625" style="220" customWidth="1"/>
    <col min="16" max="16384" width="9" style="220" hidden="1"/>
  </cols>
  <sheetData>
    <row r="1" spans="2:15" x14ac:dyDescent="0.4"/>
    <row r="2" spans="2:15" x14ac:dyDescent="0.4">
      <c r="C2" s="222" t="s">
        <v>212</v>
      </c>
      <c r="D2" s="224" t="s">
        <v>720</v>
      </c>
      <c r="E2" s="223" t="s">
        <v>283</v>
      </c>
      <c r="F2" s="223" t="s">
        <v>284</v>
      </c>
      <c r="G2" s="223" t="s">
        <v>285</v>
      </c>
      <c r="H2" s="223" t="s">
        <v>208</v>
      </c>
      <c r="I2" s="223" t="s">
        <v>286</v>
      </c>
      <c r="J2" s="223" t="s">
        <v>287</v>
      </c>
      <c r="K2" s="223" t="s">
        <v>288</v>
      </c>
      <c r="L2" s="223" t="s">
        <v>289</v>
      </c>
      <c r="M2" s="223"/>
      <c r="N2" s="358" t="s">
        <v>721</v>
      </c>
    </row>
    <row r="3" spans="2:15" x14ac:dyDescent="0.4">
      <c r="C3" s="220" t="s">
        <v>722</v>
      </c>
      <c r="E3" s="428">
        <v>3</v>
      </c>
      <c r="F3" s="428">
        <f>E3+1</f>
        <v>4</v>
      </c>
      <c r="G3" s="428">
        <f t="shared" ref="G3:H3" si="0">F3+1</f>
        <v>5</v>
      </c>
      <c r="H3" s="428">
        <f t="shared" si="0"/>
        <v>6</v>
      </c>
      <c r="I3" s="220">
        <f>H3+1</f>
        <v>7</v>
      </c>
      <c r="J3" s="220">
        <f t="shared" ref="J3:L3" si="1">I3+1</f>
        <v>8</v>
      </c>
      <c r="K3" s="220">
        <f t="shared" si="1"/>
        <v>9</v>
      </c>
      <c r="L3" s="220">
        <f t="shared" si="1"/>
        <v>10</v>
      </c>
    </row>
    <row r="4" spans="2:15" x14ac:dyDescent="0.4"/>
    <row r="5" spans="2:15" ht="15.75" x14ac:dyDescent="0.4">
      <c r="B5" s="55" t="s">
        <v>723</v>
      </c>
      <c r="C5" s="75"/>
      <c r="D5" s="225"/>
      <c r="E5" s="225"/>
      <c r="F5" s="225"/>
      <c r="G5" s="225"/>
      <c r="H5" s="56"/>
      <c r="I5" s="56"/>
      <c r="J5" s="56"/>
      <c r="K5" s="56"/>
      <c r="L5" s="56"/>
      <c r="M5" s="56"/>
      <c r="N5" s="360"/>
      <c r="O5" s="56"/>
    </row>
    <row r="6" spans="2:15" x14ac:dyDescent="0.4">
      <c r="H6" s="234"/>
    </row>
    <row r="7" spans="2:15" ht="14.25" outlineLevel="1" x14ac:dyDescent="0.4">
      <c r="B7" s="74" t="s">
        <v>724</v>
      </c>
      <c r="C7" s="60"/>
      <c r="D7" s="226"/>
      <c r="E7" s="226"/>
      <c r="F7" s="226"/>
      <c r="G7" s="226"/>
      <c r="H7" s="18"/>
      <c r="I7" s="18"/>
      <c r="J7" s="18"/>
      <c r="K7" s="18"/>
      <c r="L7" s="18"/>
      <c r="M7" s="18"/>
      <c r="N7" s="361" t="s">
        <v>474</v>
      </c>
      <c r="O7" s="18"/>
    </row>
    <row r="8" spans="2:15" hidden="1" outlineLevel="2" x14ac:dyDescent="0.4"/>
    <row r="9" spans="2:15" hidden="1" outlineLevel="2" x14ac:dyDescent="0.4">
      <c r="C9" s="234" t="s">
        <v>117</v>
      </c>
      <c r="D9" s="221" t="s">
        <v>170</v>
      </c>
      <c r="H9" s="272">
        <f>SUMIFS(InpActive!I:I,InpActive!$A:$A,$C9,InpActive!$B:$B,$N$7)</f>
        <v>0.44274362</v>
      </c>
      <c r="I9" s="272">
        <f>SUMIFS(InpActive!J:J,InpActive!$A:$A,$C9,InpActive!$B:$B,$N$7)</f>
        <v>0</v>
      </c>
      <c r="J9" s="272">
        <f>SUMIFS(InpActive!K:K,InpActive!$A:$A,$C9,InpActive!$B:$B,$N$7)</f>
        <v>0</v>
      </c>
      <c r="K9" s="272">
        <f>SUMIFS(InpActive!L:L,InpActive!$A:$A,$C9,InpActive!$B:$B,$N$7)</f>
        <v>0</v>
      </c>
      <c r="L9" s="272">
        <f>SUMIFS(InpActive!M:M,InpActive!$A:$A,$C9,InpActive!$B:$B,$N$7)</f>
        <v>0</v>
      </c>
    </row>
    <row r="10" spans="2:15" hidden="1" outlineLevel="2" x14ac:dyDescent="0.4">
      <c r="C10" s="234" t="s">
        <v>119</v>
      </c>
      <c r="D10" s="221" t="s">
        <v>170</v>
      </c>
      <c r="H10" s="272">
        <f>SUMIFS(InpActive!I:I,InpActive!$A:$A,$C10,InpActive!$B:$B,$N$7)</f>
        <v>-0.530474</v>
      </c>
      <c r="I10" s="272">
        <f>SUMIFS(InpActive!J:J,InpActive!$A:$A,$C10,InpActive!$B:$B,$N$7)</f>
        <v>0</v>
      </c>
      <c r="J10" s="272">
        <f>SUMIFS(InpActive!K:K,InpActive!$A:$A,$C10,InpActive!$B:$B,$N$7)</f>
        <v>0</v>
      </c>
      <c r="K10" s="272">
        <f>SUMIFS(InpActive!L:L,InpActive!$A:$A,$C10,InpActive!$B:$B,$N$7)</f>
        <v>0</v>
      </c>
      <c r="L10" s="272">
        <f>SUMIFS(InpActive!M:M,InpActive!$A:$A,$C10,InpActive!$B:$B,$N$7)</f>
        <v>0</v>
      </c>
    </row>
    <row r="11" spans="2:15" hidden="1" outlineLevel="2" x14ac:dyDescent="0.4">
      <c r="C11" s="234" t="s">
        <v>122</v>
      </c>
      <c r="D11" s="221" t="s">
        <v>170</v>
      </c>
      <c r="H11" s="272">
        <f>SUMIFS(InpActive!I:I,InpActive!$A:$A,$C11,InpActive!$B:$B,$N$7)</f>
        <v>-0.27575600000000011</v>
      </c>
      <c r="I11" s="272">
        <f>SUMIFS(InpActive!J:J,InpActive!$A:$A,$C11,InpActive!$B:$B,$N$7)</f>
        <v>0</v>
      </c>
      <c r="J11" s="272">
        <f>SUMIFS(InpActive!K:K,InpActive!$A:$A,$C11,InpActive!$B:$B,$N$7)</f>
        <v>0</v>
      </c>
      <c r="K11" s="272">
        <f>SUMIFS(InpActive!L:L,InpActive!$A:$A,$C11,InpActive!$B:$B,$N$7)</f>
        <v>0</v>
      </c>
      <c r="L11" s="272">
        <f>SUMIFS(InpActive!M:M,InpActive!$A:$A,$C11,InpActive!$B:$B,$N$7)</f>
        <v>0</v>
      </c>
    </row>
    <row r="12" spans="2:15" hidden="1" outlineLevel="2" x14ac:dyDescent="0.4">
      <c r="C12" s="234" t="s">
        <v>124</v>
      </c>
      <c r="D12" s="221" t="s">
        <v>170</v>
      </c>
      <c r="H12" s="272">
        <f>SUMIFS(InpActive!I:I,InpActive!$A:$A,$C12,InpActive!$B:$B,$N$7)</f>
        <v>0.24112373200000001</v>
      </c>
      <c r="I12" s="272">
        <f>SUMIFS(InpActive!J:J,InpActive!$A:$A,$C12,InpActive!$B:$B,$N$7)</f>
        <v>0</v>
      </c>
      <c r="J12" s="272">
        <f>SUMIFS(InpActive!K:K,InpActive!$A:$A,$C12,InpActive!$B:$B,$N$7)</f>
        <v>0</v>
      </c>
      <c r="K12" s="272">
        <f>SUMIFS(InpActive!L:L,InpActive!$A:$A,$C12,InpActive!$B:$B,$N$7)</f>
        <v>0</v>
      </c>
      <c r="L12" s="272">
        <f>SUMIFS(InpActive!M:M,InpActive!$A:$A,$C12,InpActive!$B:$B,$N$7)</f>
        <v>0</v>
      </c>
    </row>
    <row r="13" spans="2:15" hidden="1" outlineLevel="2" x14ac:dyDescent="0.4">
      <c r="C13" s="234" t="s">
        <v>126</v>
      </c>
      <c r="D13" s="221" t="s">
        <v>170</v>
      </c>
      <c r="H13" s="272">
        <f>SUMIFS(InpActive!I:I,InpActive!$A:$A,$C13,InpActive!$B:$B,$N$7)</f>
        <v>9.6391910000000003</v>
      </c>
      <c r="I13" s="272">
        <f>SUMIFS(InpActive!J:J,InpActive!$A:$A,$C13,InpActive!$B:$B,$N$7)</f>
        <v>0</v>
      </c>
      <c r="J13" s="272">
        <f>SUMIFS(InpActive!K:K,InpActive!$A:$A,$C13,InpActive!$B:$B,$N$7)</f>
        <v>0</v>
      </c>
      <c r="K13" s="272">
        <f>SUMIFS(InpActive!L:L,InpActive!$A:$A,$C13,InpActive!$B:$B,$N$7)</f>
        <v>0</v>
      </c>
      <c r="L13" s="272">
        <f>SUMIFS(InpActive!M:M,InpActive!$A:$A,$C13,InpActive!$B:$B,$N$7)</f>
        <v>0</v>
      </c>
    </row>
    <row r="14" spans="2:15" hidden="1" outlineLevel="2" x14ac:dyDescent="0.4">
      <c r="C14" s="234" t="s">
        <v>128</v>
      </c>
      <c r="D14" s="221" t="s">
        <v>170</v>
      </c>
      <c r="H14" s="272">
        <f>SUMIFS(InpActive!I:I,InpActive!$A:$A,$C14,InpActive!$B:$B,$N$7)</f>
        <v>-0.15</v>
      </c>
      <c r="I14" s="272">
        <f>SUMIFS(InpActive!J:J,InpActive!$A:$A,$C14,InpActive!$B:$B,$N$7)</f>
        <v>0</v>
      </c>
      <c r="J14" s="272">
        <f>SUMIFS(InpActive!K:K,InpActive!$A:$A,$C14,InpActive!$B:$B,$N$7)</f>
        <v>0</v>
      </c>
      <c r="K14" s="272">
        <f>SUMIFS(InpActive!L:L,InpActive!$A:$A,$C14,InpActive!$B:$B,$N$7)</f>
        <v>0</v>
      </c>
      <c r="L14" s="272">
        <f>SUMIFS(InpActive!M:M,InpActive!$A:$A,$C14,InpActive!$B:$B,$N$7)</f>
        <v>0</v>
      </c>
    </row>
    <row r="15" spans="2:15" hidden="1" outlineLevel="2" x14ac:dyDescent="0.4">
      <c r="C15" s="234" t="s">
        <v>131</v>
      </c>
      <c r="D15" s="221" t="s">
        <v>170</v>
      </c>
      <c r="H15" s="272">
        <f>SUMIFS(InpActive!I:I,InpActive!$A:$A,$C15,InpActive!$B:$B,$N$7)</f>
        <v>0</v>
      </c>
      <c r="I15" s="272">
        <f>SUMIFS(InpActive!J:J,InpActive!$A:$A,$C15,InpActive!$B:$B,$N$7)</f>
        <v>0</v>
      </c>
      <c r="J15" s="272">
        <f>SUMIFS(InpActive!K:K,InpActive!$A:$A,$C15,InpActive!$B:$B,$N$7)</f>
        <v>0</v>
      </c>
      <c r="K15" s="272">
        <f>SUMIFS(InpActive!L:L,InpActive!$A:$A,$C15,InpActive!$B:$B,$N$7)</f>
        <v>0</v>
      </c>
      <c r="L15" s="272">
        <f>SUMIFS(InpActive!M:M,InpActive!$A:$A,$C15,InpActive!$B:$B,$N$7)</f>
        <v>0</v>
      </c>
    </row>
    <row r="16" spans="2:15" hidden="1" outlineLevel="2" x14ac:dyDescent="0.4">
      <c r="C16" s="234" t="s">
        <v>133</v>
      </c>
      <c r="D16" s="221" t="s">
        <v>170</v>
      </c>
      <c r="H16" s="272">
        <f>SUMIFS(InpActive!I:I,InpActive!$A:$A,$C16,InpActive!$B:$B,$N$7)</f>
        <v>-1.7776799999999999E-2</v>
      </c>
      <c r="I16" s="272">
        <f>SUMIFS(InpActive!J:J,InpActive!$A:$A,$C16,InpActive!$B:$B,$N$7)</f>
        <v>0</v>
      </c>
      <c r="J16" s="272">
        <f>SUMIFS(InpActive!K:K,InpActive!$A:$A,$C16,InpActive!$B:$B,$N$7)</f>
        <v>0</v>
      </c>
      <c r="K16" s="272">
        <f>SUMIFS(InpActive!L:L,InpActive!$A:$A,$C16,InpActive!$B:$B,$N$7)</f>
        <v>0</v>
      </c>
      <c r="L16" s="272">
        <f>SUMIFS(InpActive!M:M,InpActive!$A:$A,$C16,InpActive!$B:$B,$N$7)</f>
        <v>0</v>
      </c>
    </row>
    <row r="17" spans="2:15" hidden="1" outlineLevel="2" x14ac:dyDescent="0.4">
      <c r="C17" s="234" t="s">
        <v>244</v>
      </c>
      <c r="D17" s="221" t="s">
        <v>170</v>
      </c>
      <c r="H17" s="272">
        <f>SUMIFS(InpActive!I:I,InpActive!$A:$A,$C17,InpActive!$B:$B,$N$7)</f>
        <v>0.18525</v>
      </c>
      <c r="I17" s="272">
        <f>SUMIFS(InpActive!J:J,InpActive!$A:$A,$C17,InpActive!$B:$B,$N$7)</f>
        <v>0</v>
      </c>
      <c r="J17" s="272">
        <f>SUMIFS(InpActive!K:K,InpActive!$A:$A,$C17,InpActive!$B:$B,$N$7)</f>
        <v>0</v>
      </c>
      <c r="K17" s="272">
        <f>SUMIFS(InpActive!L:L,InpActive!$A:$A,$C17,InpActive!$B:$B,$N$7)</f>
        <v>0</v>
      </c>
      <c r="L17" s="272">
        <f>SUMIFS(InpActive!M:M,InpActive!$A:$A,$C17,InpActive!$B:$B,$N$7)</f>
        <v>0</v>
      </c>
    </row>
    <row r="18" spans="2:15" hidden="1" outlineLevel="2" x14ac:dyDescent="0.4">
      <c r="C18" s="234" t="s">
        <v>137</v>
      </c>
      <c r="D18" s="221" t="s">
        <v>170</v>
      </c>
      <c r="H18" s="272">
        <f>SUMIFS(InpActive!I:I,InpActive!$A:$A,$C18,InpActive!$B:$B,$N$7)</f>
        <v>-1.5685000000000001E-2</v>
      </c>
      <c r="I18" s="272">
        <f>SUMIFS(InpActive!J:J,InpActive!$A:$A,$C18,InpActive!$B:$B,$N$7)</f>
        <v>0</v>
      </c>
      <c r="J18" s="272">
        <f>SUMIFS(InpActive!K:K,InpActive!$A:$A,$C18,InpActive!$B:$B,$N$7)</f>
        <v>0</v>
      </c>
      <c r="K18" s="272">
        <f>SUMIFS(InpActive!L:L,InpActive!$A:$A,$C18,InpActive!$B:$B,$N$7)</f>
        <v>0</v>
      </c>
      <c r="L18" s="272">
        <f>SUMIFS(InpActive!M:M,InpActive!$A:$A,$C18,InpActive!$B:$B,$N$7)</f>
        <v>0</v>
      </c>
    </row>
    <row r="19" spans="2:15" hidden="1" outlineLevel="2" x14ac:dyDescent="0.4">
      <c r="C19" s="234" t="s">
        <v>139</v>
      </c>
      <c r="D19" s="221" t="s">
        <v>170</v>
      </c>
      <c r="H19" s="272">
        <f>SUMIFS(InpActive!I:I,InpActive!$A:$A,$C19,InpActive!$B:$B,$N$7)</f>
        <v>1.4669999999999997E-2</v>
      </c>
      <c r="I19" s="272">
        <f>SUMIFS(InpActive!J:J,InpActive!$A:$A,$C19,InpActive!$B:$B,$N$7)</f>
        <v>0</v>
      </c>
      <c r="J19" s="272">
        <f>SUMIFS(InpActive!K:K,InpActive!$A:$A,$C19,InpActive!$B:$B,$N$7)</f>
        <v>0</v>
      </c>
      <c r="K19" s="272">
        <f>SUMIFS(InpActive!L:L,InpActive!$A:$A,$C19,InpActive!$B:$B,$N$7)</f>
        <v>0</v>
      </c>
      <c r="L19" s="272">
        <f>SUMIFS(InpActive!M:M,InpActive!$A:$A,$C19,InpActive!$B:$B,$N$7)</f>
        <v>0</v>
      </c>
    </row>
    <row r="20" spans="2:15" hidden="1" outlineLevel="2" x14ac:dyDescent="0.4">
      <c r="C20" s="234" t="s">
        <v>141</v>
      </c>
      <c r="D20" s="221" t="s">
        <v>170</v>
      </c>
      <c r="H20" s="272">
        <f>SUMIFS(InpActive!I:I,InpActive!$A:$A,$C20,InpActive!$B:$B,$N$7)</f>
        <v>2.8575999999999997E-2</v>
      </c>
      <c r="I20" s="272">
        <f>SUMIFS(InpActive!J:J,InpActive!$A:$A,$C20,InpActive!$B:$B,$N$7)</f>
        <v>0</v>
      </c>
      <c r="J20" s="272">
        <f>SUMIFS(InpActive!K:K,InpActive!$A:$A,$C20,InpActive!$B:$B,$N$7)</f>
        <v>0</v>
      </c>
      <c r="K20" s="272">
        <f>SUMIFS(InpActive!L:L,InpActive!$A:$A,$C20,InpActive!$B:$B,$N$7)</f>
        <v>0</v>
      </c>
      <c r="L20" s="272">
        <f>SUMIFS(InpActive!M:M,InpActive!$A:$A,$C20,InpActive!$B:$B,$N$7)</f>
        <v>0</v>
      </c>
    </row>
    <row r="21" spans="2:15" hidden="1" outlineLevel="2" x14ac:dyDescent="0.4">
      <c r="C21" s="234" t="s">
        <v>143</v>
      </c>
      <c r="D21" s="221" t="s">
        <v>170</v>
      </c>
      <c r="H21" s="272">
        <f>SUMIFS(InpActive!I:I,InpActive!$A:$A,$C21,InpActive!$B:$B,$N$7)</f>
        <v>2.1776000000000011E-2</v>
      </c>
      <c r="I21" s="272">
        <f>SUMIFS(InpActive!J:J,InpActive!$A:$A,$C21,InpActive!$B:$B,$N$7)</f>
        <v>0</v>
      </c>
      <c r="J21" s="272">
        <f>SUMIFS(InpActive!K:K,InpActive!$A:$A,$C21,InpActive!$B:$B,$N$7)</f>
        <v>0</v>
      </c>
      <c r="K21" s="272">
        <f>SUMIFS(InpActive!L:L,InpActive!$A:$A,$C21,InpActive!$B:$B,$N$7)</f>
        <v>0</v>
      </c>
      <c r="L21" s="272">
        <f>SUMIFS(InpActive!M:M,InpActive!$A:$A,$C21,InpActive!$B:$B,$N$7)</f>
        <v>0</v>
      </c>
    </row>
    <row r="22" spans="2:15" hidden="1" outlineLevel="2" x14ac:dyDescent="0.4">
      <c r="C22" s="234" t="s">
        <v>145</v>
      </c>
      <c r="D22" s="221" t="s">
        <v>170</v>
      </c>
      <c r="H22" s="272">
        <f>SUMIFS(InpActive!I:I,InpActive!$A:$A,$C22,InpActive!$B:$B,$N$7)</f>
        <v>0</v>
      </c>
      <c r="I22" s="272">
        <f>SUMIFS(InpActive!J:J,InpActive!$A:$A,$C22,InpActive!$B:$B,$N$7)</f>
        <v>0</v>
      </c>
      <c r="J22" s="272">
        <f>SUMIFS(InpActive!K:K,InpActive!$A:$A,$C22,InpActive!$B:$B,$N$7)</f>
        <v>0</v>
      </c>
      <c r="K22" s="272">
        <f>SUMIFS(InpActive!L:L,InpActive!$A:$A,$C22,InpActive!$B:$B,$N$7)</f>
        <v>0</v>
      </c>
      <c r="L22" s="272">
        <f>SUMIFS(InpActive!M:M,InpActive!$A:$A,$C22,InpActive!$B:$B,$N$7)</f>
        <v>0</v>
      </c>
    </row>
    <row r="23" spans="2:15" hidden="1" outlineLevel="2" x14ac:dyDescent="0.4">
      <c r="C23" s="234" t="s">
        <v>147</v>
      </c>
      <c r="D23" s="221" t="s">
        <v>170</v>
      </c>
      <c r="H23" s="272">
        <f>SUMIFS(InpActive!I:I,InpActive!$A:$A,$C23,InpActive!$B:$B,$N$7)</f>
        <v>-0.1380198</v>
      </c>
      <c r="I23" s="272">
        <f>SUMIFS(InpActive!J:J,InpActive!$A:$A,$C23,InpActive!$B:$B,$N$7)</f>
        <v>0</v>
      </c>
      <c r="J23" s="272">
        <f>SUMIFS(InpActive!K:K,InpActive!$A:$A,$C23,InpActive!$B:$B,$N$7)</f>
        <v>0</v>
      </c>
      <c r="K23" s="272">
        <f>SUMIFS(InpActive!L:L,InpActive!$A:$A,$C23,InpActive!$B:$B,$N$7)</f>
        <v>0</v>
      </c>
      <c r="L23" s="272">
        <f>SUMIFS(InpActive!M:M,InpActive!$A:$A,$C23,InpActive!$B:$B,$N$7)</f>
        <v>0</v>
      </c>
    </row>
    <row r="24" spans="2:15" hidden="1" outlineLevel="2" x14ac:dyDescent="0.4">
      <c r="C24" s="234" t="s">
        <v>149</v>
      </c>
      <c r="D24" s="221" t="s">
        <v>170</v>
      </c>
      <c r="H24" s="272">
        <f>SUMIFS(InpActive!I:I,InpActive!$A:$A,$C24,InpActive!$B:$B,$N$7)</f>
        <v>4.3939400000000003E-2</v>
      </c>
      <c r="I24" s="272">
        <f>SUMIFS(InpActive!J:J,InpActive!$A:$A,$C24,InpActive!$B:$B,$N$7)</f>
        <v>0</v>
      </c>
      <c r="J24" s="272">
        <f>SUMIFS(InpActive!K:K,InpActive!$A:$A,$C24,InpActive!$B:$B,$N$7)</f>
        <v>0</v>
      </c>
      <c r="K24" s="272">
        <f>SUMIFS(InpActive!L:L,InpActive!$A:$A,$C24,InpActive!$B:$B,$N$7)</f>
        <v>0</v>
      </c>
      <c r="L24" s="272">
        <f>SUMIFS(InpActive!M:M,InpActive!$A:$A,$C24,InpActive!$B:$B,$N$7)</f>
        <v>0</v>
      </c>
    </row>
    <row r="25" spans="2:15" hidden="1" outlineLevel="2" x14ac:dyDescent="0.4">
      <c r="C25" s="234" t="s">
        <v>151</v>
      </c>
      <c r="D25" s="221" t="s">
        <v>170</v>
      </c>
      <c r="H25" s="272">
        <f>SUMIFS(InpActive!I:I,InpActive!$A:$A,$C25,InpActive!$B:$B,$N$7)</f>
        <v>0</v>
      </c>
      <c r="I25" s="272">
        <f>SUMIFS(InpActive!J:J,InpActive!$A:$A,$C25,InpActive!$B:$B,$N$7)</f>
        <v>0</v>
      </c>
      <c r="J25" s="272">
        <f>SUMIFS(InpActive!K:K,InpActive!$A:$A,$C25,InpActive!$B:$B,$N$7)</f>
        <v>0</v>
      </c>
      <c r="K25" s="272">
        <f>SUMIFS(InpActive!L:L,InpActive!$A:$A,$C25,InpActive!$B:$B,$N$7)</f>
        <v>0</v>
      </c>
      <c r="L25" s="272">
        <f>SUMIFS(InpActive!M:M,InpActive!$A:$A,$C25,InpActive!$B:$B,$N$7)</f>
        <v>0</v>
      </c>
    </row>
    <row r="26" spans="2:15" hidden="1" outlineLevel="2" x14ac:dyDescent="0.4">
      <c r="C26" s="234"/>
      <c r="H26" s="272"/>
      <c r="I26" s="272"/>
      <c r="J26" s="272"/>
      <c r="K26" s="272"/>
      <c r="L26" s="272"/>
    </row>
    <row r="27" spans="2:15" hidden="1" outlineLevel="2" x14ac:dyDescent="0.4">
      <c r="C27" s="222" t="s">
        <v>725</v>
      </c>
      <c r="D27" s="224" t="s">
        <v>170</v>
      </c>
      <c r="E27" s="244">
        <f t="shared" ref="E27:G27" si="2">SUM(E9:E25)</f>
        <v>0</v>
      </c>
      <c r="F27" s="244">
        <f t="shared" si="2"/>
        <v>0</v>
      </c>
      <c r="G27" s="244">
        <f t="shared" si="2"/>
        <v>0</v>
      </c>
      <c r="H27" s="244">
        <f>SUM(H9:H25)</f>
        <v>9.489558151999999</v>
      </c>
      <c r="I27" s="244">
        <f t="shared" ref="I27:L27" si="3">SUM(I9:I25)</f>
        <v>0</v>
      </c>
      <c r="J27" s="244">
        <f t="shared" si="3"/>
        <v>0</v>
      </c>
      <c r="K27" s="244">
        <f t="shared" si="3"/>
        <v>0</v>
      </c>
      <c r="L27" s="244">
        <f t="shared" si="3"/>
        <v>0</v>
      </c>
      <c r="M27" s="222"/>
      <c r="N27" s="362"/>
      <c r="O27" s="222"/>
    </row>
    <row r="28" spans="2:15" outlineLevel="1" collapsed="1" x14ac:dyDescent="0.4">
      <c r="H28" s="251"/>
      <c r="I28" s="243"/>
      <c r="J28" s="243"/>
      <c r="K28" s="243"/>
      <c r="L28" s="243"/>
    </row>
    <row r="29" spans="2:15" ht="14.25" outlineLevel="1" x14ac:dyDescent="0.4">
      <c r="B29" s="74" t="s">
        <v>726</v>
      </c>
      <c r="C29" s="60"/>
      <c r="D29" s="226"/>
      <c r="E29" s="226"/>
      <c r="F29" s="226"/>
      <c r="G29" s="226"/>
      <c r="H29" s="246"/>
      <c r="I29" s="246"/>
      <c r="J29" s="246"/>
      <c r="K29" s="246"/>
      <c r="L29" s="246"/>
      <c r="M29" s="18"/>
      <c r="N29" s="361" t="s">
        <v>476</v>
      </c>
      <c r="O29" s="18"/>
    </row>
    <row r="30" spans="2:15" hidden="1" outlineLevel="2" x14ac:dyDescent="0.4">
      <c r="H30" s="251"/>
      <c r="I30" s="243"/>
      <c r="J30" s="243"/>
      <c r="K30" s="243"/>
      <c r="L30" s="243"/>
    </row>
    <row r="31" spans="2:15" hidden="1" outlineLevel="2" x14ac:dyDescent="0.4">
      <c r="C31" s="234" t="s">
        <v>117</v>
      </c>
      <c r="D31" s="221" t="s">
        <v>170</v>
      </c>
      <c r="H31" s="272">
        <f>SUMIFS(InpActive!I:I,InpActive!$A:$A,$C31,InpActive!$B:$B,$N$29)</f>
        <v>1.5893438000000017</v>
      </c>
      <c r="I31" s="272">
        <f>SUMIFS(InpActive!J:J,InpActive!$A:$A,$C31,InpActive!$B:$B,$N$29)</f>
        <v>0</v>
      </c>
      <c r="J31" s="272">
        <f>SUMIFS(InpActive!K:K,InpActive!$A:$A,$C31,InpActive!$B:$B,$N$29)</f>
        <v>0</v>
      </c>
      <c r="K31" s="272">
        <f>SUMIFS(InpActive!L:L,InpActive!$A:$A,$C31,InpActive!$B:$B,$N$29)</f>
        <v>0</v>
      </c>
      <c r="L31" s="272">
        <f>SUMIFS(InpActive!M:M,InpActive!$A:$A,$C31,InpActive!$B:$B,$N$29)</f>
        <v>0</v>
      </c>
    </row>
    <row r="32" spans="2:15" hidden="1" outlineLevel="2" x14ac:dyDescent="0.4">
      <c r="C32" s="234" t="s">
        <v>119</v>
      </c>
      <c r="D32" s="221" t="s">
        <v>170</v>
      </c>
      <c r="H32" s="272">
        <f>SUMIFS(InpActive!I:I,InpActive!$A:$A,$C32,InpActive!$B:$B,$N$29)</f>
        <v>-5.0471433046876673</v>
      </c>
      <c r="I32" s="272">
        <f>SUMIFS(InpActive!J:J,InpActive!$A:$A,$C32,InpActive!$B:$B,$N$29)</f>
        <v>0</v>
      </c>
      <c r="J32" s="272">
        <f>SUMIFS(InpActive!K:K,InpActive!$A:$A,$C32,InpActive!$B:$B,$N$29)</f>
        <v>0</v>
      </c>
      <c r="K32" s="272">
        <f>SUMIFS(InpActive!L:L,InpActive!$A:$A,$C32,InpActive!$B:$B,$N$29)</f>
        <v>0</v>
      </c>
      <c r="L32" s="272">
        <f>SUMIFS(InpActive!M:M,InpActive!$A:$A,$C32,InpActive!$B:$B,$N$29)</f>
        <v>0</v>
      </c>
    </row>
    <row r="33" spans="3:12" hidden="1" outlineLevel="2" x14ac:dyDescent="0.4">
      <c r="C33" s="234" t="s">
        <v>122</v>
      </c>
      <c r="D33" s="221" t="s">
        <v>170</v>
      </c>
      <c r="H33" s="272">
        <f>SUMIFS(InpActive!I:I,InpActive!$A:$A,$C33,InpActive!$B:$B,$N$29)</f>
        <v>-0.14658100000000007</v>
      </c>
      <c r="I33" s="272">
        <f>SUMIFS(InpActive!J:J,InpActive!$A:$A,$C33,InpActive!$B:$B,$N$29)</f>
        <v>0</v>
      </c>
      <c r="J33" s="272">
        <f>SUMIFS(InpActive!K:K,InpActive!$A:$A,$C33,InpActive!$B:$B,$N$29)</f>
        <v>0</v>
      </c>
      <c r="K33" s="272">
        <f>SUMIFS(InpActive!L:L,InpActive!$A:$A,$C33,InpActive!$B:$B,$N$29)</f>
        <v>0</v>
      </c>
      <c r="L33" s="272">
        <f>SUMIFS(InpActive!M:M,InpActive!$A:$A,$C33,InpActive!$B:$B,$N$29)</f>
        <v>0</v>
      </c>
    </row>
    <row r="34" spans="3:12" hidden="1" outlineLevel="2" x14ac:dyDescent="0.4">
      <c r="C34" s="234" t="s">
        <v>124</v>
      </c>
      <c r="D34" s="221" t="s">
        <v>170</v>
      </c>
      <c r="H34" s="272">
        <f>SUMIFS(InpActive!I:I,InpActive!$A:$A,$C34,InpActive!$B:$B,$N$29)</f>
        <v>0.80933643617732809</v>
      </c>
      <c r="I34" s="272">
        <f>SUMIFS(InpActive!J:J,InpActive!$A:$A,$C34,InpActive!$B:$B,$N$29)</f>
        <v>0</v>
      </c>
      <c r="J34" s="272">
        <f>SUMIFS(InpActive!K:K,InpActive!$A:$A,$C34,InpActive!$B:$B,$N$29)</f>
        <v>0</v>
      </c>
      <c r="K34" s="272">
        <f>SUMIFS(InpActive!L:L,InpActive!$A:$A,$C34,InpActive!$B:$B,$N$29)</f>
        <v>0</v>
      </c>
      <c r="L34" s="272">
        <f>SUMIFS(InpActive!M:M,InpActive!$A:$A,$C34,InpActive!$B:$B,$N$29)</f>
        <v>0</v>
      </c>
    </row>
    <row r="35" spans="3:12" hidden="1" outlineLevel="2" x14ac:dyDescent="0.4">
      <c r="C35" s="234" t="s">
        <v>126</v>
      </c>
      <c r="D35" s="221" t="s">
        <v>170</v>
      </c>
      <c r="H35" s="272">
        <f>SUMIFS(InpActive!I:I,InpActive!$A:$A,$C35,InpActive!$B:$B,$N$29)</f>
        <v>1.3374246435655115</v>
      </c>
      <c r="I35" s="272">
        <f>SUMIFS(InpActive!J:J,InpActive!$A:$A,$C35,InpActive!$B:$B,$N$29)</f>
        <v>0</v>
      </c>
      <c r="J35" s="272">
        <f>SUMIFS(InpActive!K:K,InpActive!$A:$A,$C35,InpActive!$B:$B,$N$29)</f>
        <v>0</v>
      </c>
      <c r="K35" s="272">
        <f>SUMIFS(InpActive!L:L,InpActive!$A:$A,$C35,InpActive!$B:$B,$N$29)</f>
        <v>0</v>
      </c>
      <c r="L35" s="272">
        <f>SUMIFS(InpActive!M:M,InpActive!$A:$A,$C35,InpActive!$B:$B,$N$29)</f>
        <v>0</v>
      </c>
    </row>
    <row r="36" spans="3:12" hidden="1" outlineLevel="2" x14ac:dyDescent="0.4">
      <c r="C36" s="234" t="s">
        <v>128</v>
      </c>
      <c r="D36" s="221" t="s">
        <v>170</v>
      </c>
      <c r="H36" s="272">
        <f>SUMIFS(InpActive!I:I,InpActive!$A:$A,$C36,InpActive!$B:$B,$N$29)</f>
        <v>-3.7141895684152328</v>
      </c>
      <c r="I36" s="272">
        <f>SUMIFS(InpActive!J:J,InpActive!$A:$A,$C36,InpActive!$B:$B,$N$29)</f>
        <v>0</v>
      </c>
      <c r="J36" s="272">
        <f>SUMIFS(InpActive!K:K,InpActive!$A:$A,$C36,InpActive!$B:$B,$N$29)</f>
        <v>0</v>
      </c>
      <c r="K36" s="272">
        <f>SUMIFS(InpActive!L:L,InpActive!$A:$A,$C36,InpActive!$B:$B,$N$29)</f>
        <v>0</v>
      </c>
      <c r="L36" s="272">
        <f>SUMIFS(InpActive!M:M,InpActive!$A:$A,$C36,InpActive!$B:$B,$N$29)</f>
        <v>0</v>
      </c>
    </row>
    <row r="37" spans="3:12" hidden="1" outlineLevel="2" x14ac:dyDescent="0.4">
      <c r="C37" s="234" t="s">
        <v>131</v>
      </c>
      <c r="D37" s="221" t="s">
        <v>170</v>
      </c>
      <c r="H37" s="272">
        <f>SUMIFS(InpActive!I:I,InpActive!$A:$A,$C37,InpActive!$B:$B,$N$29)</f>
        <v>-5.8425639612590894</v>
      </c>
      <c r="I37" s="272">
        <f>SUMIFS(InpActive!J:J,InpActive!$A:$A,$C37,InpActive!$B:$B,$N$29)</f>
        <v>0</v>
      </c>
      <c r="J37" s="272">
        <f>SUMIFS(InpActive!K:K,InpActive!$A:$A,$C37,InpActive!$B:$B,$N$29)</f>
        <v>0</v>
      </c>
      <c r="K37" s="272">
        <f>SUMIFS(InpActive!L:L,InpActive!$A:$A,$C37,InpActive!$B:$B,$N$29)</f>
        <v>0</v>
      </c>
      <c r="L37" s="272">
        <f>SUMIFS(InpActive!M:M,InpActive!$A:$A,$C37,InpActive!$B:$B,$N$29)</f>
        <v>0</v>
      </c>
    </row>
    <row r="38" spans="3:12" hidden="1" outlineLevel="2" x14ac:dyDescent="0.4">
      <c r="C38" s="234" t="s">
        <v>133</v>
      </c>
      <c r="D38" s="221" t="s">
        <v>170</v>
      </c>
      <c r="H38" s="272">
        <f>SUMIFS(InpActive!I:I,InpActive!$A:$A,$C38,InpActive!$B:$B,$N$29)</f>
        <v>-9.1004800728693986</v>
      </c>
      <c r="I38" s="272">
        <f>SUMIFS(InpActive!J:J,InpActive!$A:$A,$C38,InpActive!$B:$B,$N$29)</f>
        <v>0</v>
      </c>
      <c r="J38" s="272">
        <f>SUMIFS(InpActive!K:K,InpActive!$A:$A,$C38,InpActive!$B:$B,$N$29)</f>
        <v>0</v>
      </c>
      <c r="K38" s="272">
        <f>SUMIFS(InpActive!L:L,InpActive!$A:$A,$C38,InpActive!$B:$B,$N$29)</f>
        <v>0</v>
      </c>
      <c r="L38" s="272">
        <f>SUMIFS(InpActive!M:M,InpActive!$A:$A,$C38,InpActive!$B:$B,$N$29)</f>
        <v>0</v>
      </c>
    </row>
    <row r="39" spans="3:12" hidden="1" outlineLevel="2" x14ac:dyDescent="0.4">
      <c r="C39" s="234" t="s">
        <v>244</v>
      </c>
      <c r="D39" s="221" t="s">
        <v>170</v>
      </c>
      <c r="H39" s="272">
        <f>SUMIFS(InpActive!I:I,InpActive!$A:$A,$C39,InpActive!$B:$B,$N$29)</f>
        <v>3.6568410000000018</v>
      </c>
      <c r="I39" s="272">
        <f>SUMIFS(InpActive!J:J,InpActive!$A:$A,$C39,InpActive!$B:$B,$N$29)</f>
        <v>0</v>
      </c>
      <c r="J39" s="272">
        <f>SUMIFS(InpActive!K:K,InpActive!$A:$A,$C39,InpActive!$B:$B,$N$29)</f>
        <v>0</v>
      </c>
      <c r="K39" s="272">
        <f>SUMIFS(InpActive!L:L,InpActive!$A:$A,$C39,InpActive!$B:$B,$N$29)</f>
        <v>0</v>
      </c>
      <c r="L39" s="272">
        <f>SUMIFS(InpActive!M:M,InpActive!$A:$A,$C39,InpActive!$B:$B,$N$29)</f>
        <v>0</v>
      </c>
    </row>
    <row r="40" spans="3:12" hidden="1" outlineLevel="2" x14ac:dyDescent="0.4">
      <c r="C40" s="234" t="s">
        <v>137</v>
      </c>
      <c r="D40" s="221" t="s">
        <v>170</v>
      </c>
      <c r="H40" s="272">
        <f>SUMIFS(InpActive!I:I,InpActive!$A:$A,$C40,InpActive!$B:$B,$N$29)</f>
        <v>-0.12412733333333226</v>
      </c>
      <c r="I40" s="272">
        <f>SUMIFS(InpActive!J:J,InpActive!$A:$A,$C40,InpActive!$B:$B,$N$29)</f>
        <v>0</v>
      </c>
      <c r="J40" s="272">
        <f>SUMIFS(InpActive!K:K,InpActive!$A:$A,$C40,InpActive!$B:$B,$N$29)</f>
        <v>0</v>
      </c>
      <c r="K40" s="272">
        <f>SUMIFS(InpActive!L:L,InpActive!$A:$A,$C40,InpActive!$B:$B,$N$29)</f>
        <v>0</v>
      </c>
      <c r="L40" s="272">
        <f>SUMIFS(InpActive!M:M,InpActive!$A:$A,$C40,InpActive!$B:$B,$N$29)</f>
        <v>0</v>
      </c>
    </row>
    <row r="41" spans="3:12" hidden="1" outlineLevel="2" x14ac:dyDescent="0.4">
      <c r="C41" s="234" t="s">
        <v>139</v>
      </c>
      <c r="D41" s="221" t="s">
        <v>170</v>
      </c>
      <c r="H41" s="272">
        <f>SUMIFS(InpActive!I:I,InpActive!$A:$A,$C41,InpActive!$B:$B,$N$29)</f>
        <v>-6.2984677489150496</v>
      </c>
      <c r="I41" s="272">
        <f>SUMIFS(InpActive!J:J,InpActive!$A:$A,$C41,InpActive!$B:$B,$N$29)</f>
        <v>0</v>
      </c>
      <c r="J41" s="272">
        <f>SUMIFS(InpActive!K:K,InpActive!$A:$A,$C41,InpActive!$B:$B,$N$29)</f>
        <v>0</v>
      </c>
      <c r="K41" s="272">
        <f>SUMIFS(InpActive!L:L,InpActive!$A:$A,$C41,InpActive!$B:$B,$N$29)</f>
        <v>0</v>
      </c>
      <c r="L41" s="272">
        <f>SUMIFS(InpActive!M:M,InpActive!$A:$A,$C41,InpActive!$B:$B,$N$29)</f>
        <v>0</v>
      </c>
    </row>
    <row r="42" spans="3:12" hidden="1" outlineLevel="2" x14ac:dyDescent="0.4">
      <c r="C42" s="234" t="s">
        <v>141</v>
      </c>
      <c r="D42" s="221" t="s">
        <v>170</v>
      </c>
      <c r="H42" s="272">
        <f>SUMIFS(InpActive!I:I,InpActive!$A:$A,$C42,InpActive!$B:$B,$N$29)</f>
        <v>-2.7674865775242052</v>
      </c>
      <c r="I42" s="272">
        <f>SUMIFS(InpActive!J:J,InpActive!$A:$A,$C42,InpActive!$B:$B,$N$29)</f>
        <v>0</v>
      </c>
      <c r="J42" s="272">
        <f>SUMIFS(InpActive!K:K,InpActive!$A:$A,$C42,InpActive!$B:$B,$N$29)</f>
        <v>0</v>
      </c>
      <c r="K42" s="272">
        <f>SUMIFS(InpActive!L:L,InpActive!$A:$A,$C42,InpActive!$B:$B,$N$29)</f>
        <v>0</v>
      </c>
      <c r="L42" s="272">
        <f>SUMIFS(InpActive!M:M,InpActive!$A:$A,$C42,InpActive!$B:$B,$N$29)</f>
        <v>0</v>
      </c>
    </row>
    <row r="43" spans="3:12" hidden="1" outlineLevel="2" x14ac:dyDescent="0.4">
      <c r="C43" s="234" t="s">
        <v>143</v>
      </c>
      <c r="D43" s="221" t="s">
        <v>170</v>
      </c>
      <c r="H43" s="272">
        <f>SUMIFS(InpActive!I:I,InpActive!$A:$A,$C43,InpActive!$B:$B,$N$29)</f>
        <v>-1.8626719999999997</v>
      </c>
      <c r="I43" s="272">
        <f>SUMIFS(InpActive!J:J,InpActive!$A:$A,$C43,InpActive!$B:$B,$N$29)</f>
        <v>0</v>
      </c>
      <c r="J43" s="272">
        <f>SUMIFS(InpActive!K:K,InpActive!$A:$A,$C43,InpActive!$B:$B,$N$29)</f>
        <v>0</v>
      </c>
      <c r="K43" s="272">
        <f>SUMIFS(InpActive!L:L,InpActive!$A:$A,$C43,InpActive!$B:$B,$N$29)</f>
        <v>0</v>
      </c>
      <c r="L43" s="272">
        <f>SUMIFS(InpActive!M:M,InpActive!$A:$A,$C43,InpActive!$B:$B,$N$29)</f>
        <v>0</v>
      </c>
    </row>
    <row r="44" spans="3:12" hidden="1" outlineLevel="2" x14ac:dyDescent="0.4">
      <c r="C44" s="234" t="s">
        <v>145</v>
      </c>
      <c r="D44" s="221" t="s">
        <v>170</v>
      </c>
      <c r="H44" s="272">
        <f>SUMIFS(InpActive!I:I,InpActive!$A:$A,$C44,InpActive!$B:$B,$N$29)</f>
        <v>0.46413429704074211</v>
      </c>
      <c r="I44" s="272">
        <f>SUMIFS(InpActive!J:J,InpActive!$A:$A,$C44,InpActive!$B:$B,$N$29)</f>
        <v>0</v>
      </c>
      <c r="J44" s="272">
        <f>SUMIFS(InpActive!K:K,InpActive!$A:$A,$C44,InpActive!$B:$B,$N$29)</f>
        <v>0</v>
      </c>
      <c r="K44" s="272">
        <f>SUMIFS(InpActive!L:L,InpActive!$A:$A,$C44,InpActive!$B:$B,$N$29)</f>
        <v>0</v>
      </c>
      <c r="L44" s="272">
        <f>SUMIFS(InpActive!M:M,InpActive!$A:$A,$C44,InpActive!$B:$B,$N$29)</f>
        <v>0</v>
      </c>
    </row>
    <row r="45" spans="3:12" hidden="1" outlineLevel="2" x14ac:dyDescent="0.4">
      <c r="C45" s="234" t="s">
        <v>147</v>
      </c>
      <c r="D45" s="221" t="s">
        <v>170</v>
      </c>
      <c r="H45" s="272">
        <f>SUMIFS(InpActive!I:I,InpActive!$A:$A,$C45,InpActive!$B:$B,$N$29)</f>
        <v>-3.6536964999999997</v>
      </c>
      <c r="I45" s="272">
        <f>SUMIFS(InpActive!J:J,InpActive!$A:$A,$C45,InpActive!$B:$B,$N$29)</f>
        <v>0</v>
      </c>
      <c r="J45" s="272">
        <f>SUMIFS(InpActive!K:K,InpActive!$A:$A,$C45,InpActive!$B:$B,$N$29)</f>
        <v>0</v>
      </c>
      <c r="K45" s="272">
        <f>SUMIFS(InpActive!L:L,InpActive!$A:$A,$C45,InpActive!$B:$B,$N$29)</f>
        <v>0</v>
      </c>
      <c r="L45" s="272">
        <f>SUMIFS(InpActive!M:M,InpActive!$A:$A,$C45,InpActive!$B:$B,$N$29)</f>
        <v>0</v>
      </c>
    </row>
    <row r="46" spans="3:12" hidden="1" outlineLevel="2" x14ac:dyDescent="0.4">
      <c r="C46" s="234" t="s">
        <v>149</v>
      </c>
      <c r="D46" s="221" t="s">
        <v>170</v>
      </c>
      <c r="H46" s="272">
        <f>SUMIFS(InpActive!I:I,InpActive!$A:$A,$C46,InpActive!$B:$B,$N$29)</f>
        <v>0.93383027412007469</v>
      </c>
      <c r="I46" s="272">
        <f>SUMIFS(InpActive!J:J,InpActive!$A:$A,$C46,InpActive!$B:$B,$N$29)</f>
        <v>0</v>
      </c>
      <c r="J46" s="272">
        <f>SUMIFS(InpActive!K:K,InpActive!$A:$A,$C46,InpActive!$B:$B,$N$29)</f>
        <v>0</v>
      </c>
      <c r="K46" s="272">
        <f>SUMIFS(InpActive!L:L,InpActive!$A:$A,$C46,InpActive!$B:$B,$N$29)</f>
        <v>0</v>
      </c>
      <c r="L46" s="272">
        <f>SUMIFS(InpActive!M:M,InpActive!$A:$A,$C46,InpActive!$B:$B,$N$29)</f>
        <v>0</v>
      </c>
    </row>
    <row r="47" spans="3:12" hidden="1" outlineLevel="2" x14ac:dyDescent="0.4">
      <c r="C47" s="234" t="s">
        <v>151</v>
      </c>
      <c r="D47" s="221" t="s">
        <v>170</v>
      </c>
      <c r="H47" s="272">
        <f>SUMIFS(InpActive!I:I,InpActive!$A:$A,$C47,InpActive!$B:$B,$N$29)</f>
        <v>-0.40864217210783649</v>
      </c>
      <c r="I47" s="272">
        <f>SUMIFS(InpActive!J:J,InpActive!$A:$A,$C47,InpActive!$B:$B,$N$29)</f>
        <v>0</v>
      </c>
      <c r="J47" s="272">
        <f>SUMIFS(InpActive!K:K,InpActive!$A:$A,$C47,InpActive!$B:$B,$N$29)</f>
        <v>0</v>
      </c>
      <c r="K47" s="272">
        <f>SUMIFS(InpActive!L:L,InpActive!$A:$A,$C47,InpActive!$B:$B,$N$29)</f>
        <v>0</v>
      </c>
      <c r="L47" s="272">
        <f>SUMIFS(InpActive!M:M,InpActive!$A:$A,$C47,InpActive!$B:$B,$N$29)</f>
        <v>0</v>
      </c>
    </row>
    <row r="48" spans="3:12" hidden="1" outlineLevel="2" x14ac:dyDescent="0.4">
      <c r="C48" s="234"/>
      <c r="H48" s="272"/>
      <c r="I48" s="272"/>
      <c r="J48" s="272"/>
      <c r="K48" s="272"/>
      <c r="L48" s="272"/>
    </row>
    <row r="49" spans="2:15" hidden="1" outlineLevel="2" x14ac:dyDescent="0.4">
      <c r="C49" s="222" t="s">
        <v>725</v>
      </c>
      <c r="D49" s="224" t="s">
        <v>170</v>
      </c>
      <c r="E49" s="244">
        <f t="shared" ref="E49:G49" si="4">SUM(E31:E47)</f>
        <v>0</v>
      </c>
      <c r="F49" s="244">
        <f t="shared" si="4"/>
        <v>0</v>
      </c>
      <c r="G49" s="244">
        <f t="shared" si="4"/>
        <v>0</v>
      </c>
      <c r="H49" s="244">
        <f>SUM(H31:H47)</f>
        <v>-30.175139788208149</v>
      </c>
      <c r="I49" s="244">
        <f t="shared" ref="I49:L49" si="5">SUM(I31:I47)</f>
        <v>0</v>
      </c>
      <c r="J49" s="244">
        <f t="shared" si="5"/>
        <v>0</v>
      </c>
      <c r="K49" s="244">
        <f t="shared" si="5"/>
        <v>0</v>
      </c>
      <c r="L49" s="244">
        <f t="shared" si="5"/>
        <v>0</v>
      </c>
      <c r="M49" s="222"/>
      <c r="N49" s="362"/>
      <c r="O49" s="222"/>
    </row>
    <row r="50" spans="2:15" outlineLevel="1" collapsed="1" x14ac:dyDescent="0.4">
      <c r="H50" s="251"/>
      <c r="I50" s="243"/>
      <c r="J50" s="243"/>
      <c r="K50" s="243"/>
      <c r="L50" s="243"/>
    </row>
    <row r="51" spans="2:15" ht="14.25" outlineLevel="1" x14ac:dyDescent="0.4">
      <c r="B51" s="74" t="s">
        <v>727</v>
      </c>
      <c r="C51" s="60"/>
      <c r="D51" s="226"/>
      <c r="E51" s="226"/>
      <c r="F51" s="226"/>
      <c r="G51" s="226"/>
      <c r="H51" s="246"/>
      <c r="I51" s="246"/>
      <c r="J51" s="246"/>
      <c r="K51" s="246"/>
      <c r="L51" s="246"/>
      <c r="M51" s="18"/>
      <c r="N51" s="361" t="s">
        <v>478</v>
      </c>
      <c r="O51" s="18"/>
    </row>
    <row r="52" spans="2:15" hidden="1" outlineLevel="2" x14ac:dyDescent="0.4">
      <c r="H52" s="251"/>
      <c r="I52" s="243"/>
      <c r="J52" s="243"/>
      <c r="K52" s="243"/>
      <c r="L52" s="243"/>
    </row>
    <row r="53" spans="2:15" hidden="1" outlineLevel="2" x14ac:dyDescent="0.4">
      <c r="C53" s="220" t="s">
        <v>117</v>
      </c>
      <c r="D53" s="221" t="s">
        <v>170</v>
      </c>
      <c r="H53" s="272">
        <f>SUMIFS(InpActive!I:I,InpActive!$A:$A,$C53,InpActive!$B:$B,$N$51)</f>
        <v>5.9791509999999999</v>
      </c>
      <c r="I53" s="272">
        <f>SUMIFS(InpActive!J:J,InpActive!$A:$A,$C53,InpActive!$B:$B,$N$51)</f>
        <v>0</v>
      </c>
      <c r="J53" s="272">
        <f>SUMIFS(InpActive!K:K,InpActive!$A:$A,$C53,InpActive!$B:$B,$N$51)</f>
        <v>0</v>
      </c>
      <c r="K53" s="272">
        <f>SUMIFS(InpActive!L:L,InpActive!$A:$A,$C53,InpActive!$B:$B,$N$51)</f>
        <v>0</v>
      </c>
      <c r="L53" s="272">
        <f>SUMIFS(InpActive!M:M,InpActive!$A:$A,$C53,InpActive!$B:$B,$N$51)</f>
        <v>0</v>
      </c>
    </row>
    <row r="54" spans="2:15" hidden="1" outlineLevel="2" x14ac:dyDescent="0.4">
      <c r="C54" s="220" t="s">
        <v>119</v>
      </c>
      <c r="D54" s="221" t="s">
        <v>170</v>
      </c>
      <c r="H54" s="272">
        <f>SUMIFS(InpActive!I:I,InpActive!$A:$A,$C54,InpActive!$B:$B,$N$51)</f>
        <v>-0.59123678400000002</v>
      </c>
      <c r="I54" s="272">
        <f>SUMIFS(InpActive!J:J,InpActive!$A:$A,$C54,InpActive!$B:$B,$N$51)</f>
        <v>0</v>
      </c>
      <c r="J54" s="272">
        <f>SUMIFS(InpActive!K:K,InpActive!$A:$A,$C54,InpActive!$B:$B,$N$51)</f>
        <v>0</v>
      </c>
      <c r="K54" s="272">
        <f>SUMIFS(InpActive!L:L,InpActive!$A:$A,$C54,InpActive!$B:$B,$N$51)</f>
        <v>0</v>
      </c>
      <c r="L54" s="272">
        <f>SUMIFS(InpActive!M:M,InpActive!$A:$A,$C54,InpActive!$B:$B,$N$51)</f>
        <v>0</v>
      </c>
    </row>
    <row r="55" spans="2:15" hidden="1" outlineLevel="2" x14ac:dyDescent="0.4">
      <c r="C55" s="220" t="s">
        <v>122</v>
      </c>
      <c r="D55" s="221" t="s">
        <v>170</v>
      </c>
      <c r="H55" s="272">
        <f>SUMIFS(InpActive!I:I,InpActive!$A:$A,$C55,InpActive!$B:$B,$N$51)</f>
        <v>-3.6526739980233897E-2</v>
      </c>
      <c r="I55" s="272">
        <f>SUMIFS(InpActive!J:J,InpActive!$A:$A,$C55,InpActive!$B:$B,$N$51)</f>
        <v>0</v>
      </c>
      <c r="J55" s="272">
        <f>SUMIFS(InpActive!K:K,InpActive!$A:$A,$C55,InpActive!$B:$B,$N$51)</f>
        <v>0</v>
      </c>
      <c r="K55" s="272">
        <f>SUMIFS(InpActive!L:L,InpActive!$A:$A,$C55,InpActive!$B:$B,$N$51)</f>
        <v>0</v>
      </c>
      <c r="L55" s="272">
        <f>SUMIFS(InpActive!M:M,InpActive!$A:$A,$C55,InpActive!$B:$B,$N$51)</f>
        <v>0</v>
      </c>
    </row>
    <row r="56" spans="2:15" hidden="1" outlineLevel="2" x14ac:dyDescent="0.4">
      <c r="C56" s="220" t="s">
        <v>124</v>
      </c>
      <c r="D56" s="221" t="s">
        <v>170</v>
      </c>
      <c r="H56" s="272">
        <f>SUMIFS(InpActive!I:I,InpActive!$A:$A,$C56,InpActive!$B:$B,$N$51)</f>
        <v>0.63726048400000002</v>
      </c>
      <c r="I56" s="272">
        <f>SUMIFS(InpActive!J:J,InpActive!$A:$A,$C56,InpActive!$B:$B,$N$51)</f>
        <v>0</v>
      </c>
      <c r="J56" s="272">
        <f>SUMIFS(InpActive!K:K,InpActive!$A:$A,$C56,InpActive!$B:$B,$N$51)</f>
        <v>0</v>
      </c>
      <c r="K56" s="272">
        <f>SUMIFS(InpActive!L:L,InpActive!$A:$A,$C56,InpActive!$B:$B,$N$51)</f>
        <v>0</v>
      </c>
      <c r="L56" s="272">
        <f>SUMIFS(InpActive!M:M,InpActive!$A:$A,$C56,InpActive!$B:$B,$N$51)</f>
        <v>0</v>
      </c>
    </row>
    <row r="57" spans="2:15" hidden="1" outlineLevel="2" x14ac:dyDescent="0.4">
      <c r="C57" s="220" t="s">
        <v>126</v>
      </c>
      <c r="D57" s="221" t="s">
        <v>170</v>
      </c>
      <c r="H57" s="272">
        <f>SUMIFS(InpActive!I:I,InpActive!$A:$A,$C57,InpActive!$B:$B,$N$51)</f>
        <v>48.225014989999998</v>
      </c>
      <c r="I57" s="272">
        <f>SUMIFS(InpActive!J:J,InpActive!$A:$A,$C57,InpActive!$B:$B,$N$51)</f>
        <v>0</v>
      </c>
      <c r="J57" s="272">
        <f>SUMIFS(InpActive!K:K,InpActive!$A:$A,$C57,InpActive!$B:$B,$N$51)</f>
        <v>0</v>
      </c>
      <c r="K57" s="272">
        <f>SUMIFS(InpActive!L:L,InpActive!$A:$A,$C57,InpActive!$B:$B,$N$51)</f>
        <v>0</v>
      </c>
      <c r="L57" s="272">
        <f>SUMIFS(InpActive!M:M,InpActive!$A:$A,$C57,InpActive!$B:$B,$N$51)</f>
        <v>0</v>
      </c>
    </row>
    <row r="58" spans="2:15" hidden="1" outlineLevel="2" x14ac:dyDescent="0.4">
      <c r="C58" s="220" t="s">
        <v>128</v>
      </c>
      <c r="D58" s="221" t="s">
        <v>170</v>
      </c>
      <c r="H58" s="272">
        <f>SUMIFS(InpActive!I:I,InpActive!$A:$A,$C58,InpActive!$B:$B,$N$51)</f>
        <v>-10.920120000000001</v>
      </c>
      <c r="I58" s="272">
        <f>SUMIFS(InpActive!J:J,InpActive!$A:$A,$C58,InpActive!$B:$B,$N$51)</f>
        <v>0</v>
      </c>
      <c r="J58" s="272">
        <f>SUMIFS(InpActive!K:K,InpActive!$A:$A,$C58,InpActive!$B:$B,$N$51)</f>
        <v>0</v>
      </c>
      <c r="K58" s="272">
        <f>SUMIFS(InpActive!L:L,InpActive!$A:$A,$C58,InpActive!$B:$B,$N$51)</f>
        <v>0</v>
      </c>
      <c r="L58" s="272">
        <f>SUMIFS(InpActive!M:M,InpActive!$A:$A,$C58,InpActive!$B:$B,$N$51)</f>
        <v>0</v>
      </c>
    </row>
    <row r="59" spans="2:15" hidden="1" outlineLevel="2" x14ac:dyDescent="0.4">
      <c r="C59" s="220" t="s">
        <v>131</v>
      </c>
      <c r="D59" s="221" t="s">
        <v>170</v>
      </c>
      <c r="H59" s="272">
        <f>SUMIFS(InpActive!I:I,InpActive!$A:$A,$C59,InpActive!$B:$B,$N$51)</f>
        <v>-32.72463655</v>
      </c>
      <c r="I59" s="272">
        <f>SUMIFS(InpActive!J:J,InpActive!$A:$A,$C59,InpActive!$B:$B,$N$51)</f>
        <v>0</v>
      </c>
      <c r="J59" s="272">
        <f>SUMIFS(InpActive!K:K,InpActive!$A:$A,$C59,InpActive!$B:$B,$N$51)</f>
        <v>0</v>
      </c>
      <c r="K59" s="272">
        <f>SUMIFS(InpActive!L:L,InpActive!$A:$A,$C59,InpActive!$B:$B,$N$51)</f>
        <v>0</v>
      </c>
      <c r="L59" s="272">
        <f>SUMIFS(InpActive!M:M,InpActive!$A:$A,$C59,InpActive!$B:$B,$N$51)</f>
        <v>0</v>
      </c>
    </row>
    <row r="60" spans="2:15" hidden="1" outlineLevel="2" x14ac:dyDescent="0.4">
      <c r="C60" s="220" t="s">
        <v>133</v>
      </c>
      <c r="D60" s="221" t="s">
        <v>170</v>
      </c>
      <c r="H60" s="272">
        <f>SUMIFS(InpActive!I:I,InpActive!$A:$A,$C60,InpActive!$B:$B,$N$51)</f>
        <v>-18.354731000000001</v>
      </c>
      <c r="I60" s="272">
        <f>SUMIFS(InpActive!J:J,InpActive!$A:$A,$C60,InpActive!$B:$B,$N$51)</f>
        <v>0</v>
      </c>
      <c r="J60" s="272">
        <f>SUMIFS(InpActive!K:K,InpActive!$A:$A,$C60,InpActive!$B:$B,$N$51)</f>
        <v>0</v>
      </c>
      <c r="K60" s="272">
        <f>SUMIFS(InpActive!L:L,InpActive!$A:$A,$C60,InpActive!$B:$B,$N$51)</f>
        <v>0</v>
      </c>
      <c r="L60" s="272">
        <f>SUMIFS(InpActive!M:M,InpActive!$A:$A,$C60,InpActive!$B:$B,$N$51)</f>
        <v>0</v>
      </c>
    </row>
    <row r="61" spans="2:15" hidden="1" outlineLevel="2" x14ac:dyDescent="0.4">
      <c r="C61" s="220" t="s">
        <v>244</v>
      </c>
      <c r="D61" s="221" t="s">
        <v>170</v>
      </c>
      <c r="H61" s="272">
        <f>SUMIFS(InpActive!I:I,InpActive!$A:$A,$C61,InpActive!$B:$B,$N$51)</f>
        <v>6.8071669999999997</v>
      </c>
      <c r="I61" s="272">
        <f>SUMIFS(InpActive!J:J,InpActive!$A:$A,$C61,InpActive!$B:$B,$N$51)</f>
        <v>0</v>
      </c>
      <c r="J61" s="272">
        <f>SUMIFS(InpActive!K:K,InpActive!$A:$A,$C61,InpActive!$B:$B,$N$51)</f>
        <v>0</v>
      </c>
      <c r="K61" s="272">
        <f>SUMIFS(InpActive!L:L,InpActive!$A:$A,$C61,InpActive!$B:$B,$N$51)</f>
        <v>0</v>
      </c>
      <c r="L61" s="272">
        <f>SUMIFS(InpActive!M:M,InpActive!$A:$A,$C61,InpActive!$B:$B,$N$51)</f>
        <v>0</v>
      </c>
    </row>
    <row r="62" spans="2:15" hidden="1" outlineLevel="2" x14ac:dyDescent="0.4">
      <c r="C62" s="220" t="s">
        <v>137</v>
      </c>
      <c r="D62" s="221" t="s">
        <v>170</v>
      </c>
      <c r="H62" s="272">
        <f>SUMIFS(InpActive!I:I,InpActive!$A:$A,$C62,InpActive!$B:$B,$N$51)</f>
        <v>-0.24914999999999998</v>
      </c>
      <c r="I62" s="272">
        <f>SUMIFS(InpActive!J:J,InpActive!$A:$A,$C62,InpActive!$B:$B,$N$51)</f>
        <v>0</v>
      </c>
      <c r="J62" s="272">
        <f>SUMIFS(InpActive!K:K,InpActive!$A:$A,$C62,InpActive!$B:$B,$N$51)</f>
        <v>0</v>
      </c>
      <c r="K62" s="272">
        <f>SUMIFS(InpActive!L:L,InpActive!$A:$A,$C62,InpActive!$B:$B,$N$51)</f>
        <v>0</v>
      </c>
      <c r="L62" s="272">
        <f>SUMIFS(InpActive!M:M,InpActive!$A:$A,$C62,InpActive!$B:$B,$N$51)</f>
        <v>0</v>
      </c>
    </row>
    <row r="63" spans="2:15" hidden="1" outlineLevel="2" x14ac:dyDescent="0.4">
      <c r="C63" s="220" t="s">
        <v>139</v>
      </c>
      <c r="D63" s="221" t="s">
        <v>170</v>
      </c>
      <c r="H63" s="272">
        <f>SUMIFS(InpActive!I:I,InpActive!$A:$A,$C63,InpActive!$B:$B,$N$51)</f>
        <v>8.2426300000000019</v>
      </c>
      <c r="I63" s="272">
        <f>SUMIFS(InpActive!J:J,InpActive!$A:$A,$C63,InpActive!$B:$B,$N$51)</f>
        <v>0</v>
      </c>
      <c r="J63" s="272">
        <f>SUMIFS(InpActive!K:K,InpActive!$A:$A,$C63,InpActive!$B:$B,$N$51)</f>
        <v>0</v>
      </c>
      <c r="K63" s="272">
        <f>SUMIFS(InpActive!L:L,InpActive!$A:$A,$C63,InpActive!$B:$B,$N$51)</f>
        <v>0</v>
      </c>
      <c r="L63" s="272">
        <f>SUMIFS(InpActive!M:M,InpActive!$A:$A,$C63,InpActive!$B:$B,$N$51)</f>
        <v>0</v>
      </c>
    </row>
    <row r="64" spans="2:15" hidden="1" outlineLevel="2" x14ac:dyDescent="0.4">
      <c r="H64" s="272"/>
      <c r="I64" s="272"/>
      <c r="J64" s="272"/>
      <c r="K64" s="272"/>
      <c r="L64" s="272"/>
    </row>
    <row r="65" spans="2:15" hidden="1" outlineLevel="2" x14ac:dyDescent="0.4">
      <c r="C65" s="222" t="s">
        <v>725</v>
      </c>
      <c r="D65" s="224" t="s">
        <v>170</v>
      </c>
      <c r="E65" s="244">
        <f t="shared" ref="E65:G65" si="6">SUM(E53:E63)</f>
        <v>0</v>
      </c>
      <c r="F65" s="244">
        <f t="shared" si="6"/>
        <v>0</v>
      </c>
      <c r="G65" s="244">
        <f t="shared" si="6"/>
        <v>0</v>
      </c>
      <c r="H65" s="244">
        <f>SUM(H53:H63)</f>
        <v>7.0148224000197708</v>
      </c>
      <c r="I65" s="244">
        <f>SUM(I53:I63)</f>
        <v>0</v>
      </c>
      <c r="J65" s="244">
        <f>SUM(J53:J63)</f>
        <v>0</v>
      </c>
      <c r="K65" s="244">
        <f>SUM(K53:K63)</f>
        <v>0</v>
      </c>
      <c r="L65" s="244">
        <f>SUM(L53:L63)</f>
        <v>0</v>
      </c>
      <c r="M65" s="222"/>
      <c r="N65" s="362"/>
      <c r="O65" s="222"/>
    </row>
    <row r="66" spans="2:15" outlineLevel="1" collapsed="1" x14ac:dyDescent="0.4">
      <c r="H66" s="251"/>
      <c r="I66" s="243"/>
      <c r="J66" s="243"/>
      <c r="K66" s="243"/>
      <c r="L66" s="243"/>
    </row>
    <row r="67" spans="2:15" ht="14.25" outlineLevel="1" x14ac:dyDescent="0.4">
      <c r="B67" s="74" t="s">
        <v>728</v>
      </c>
      <c r="C67" s="60"/>
      <c r="D67" s="226"/>
      <c r="E67" s="226"/>
      <c r="F67" s="226"/>
      <c r="G67" s="226"/>
      <c r="H67" s="246"/>
      <c r="I67" s="246"/>
      <c r="J67" s="246"/>
      <c r="K67" s="246"/>
      <c r="L67" s="246"/>
      <c r="M67" s="18"/>
      <c r="N67" s="361" t="s">
        <v>480</v>
      </c>
      <c r="O67" s="18"/>
    </row>
    <row r="68" spans="2:15" hidden="1" outlineLevel="2" x14ac:dyDescent="0.4">
      <c r="H68" s="251"/>
      <c r="I68" s="243"/>
      <c r="J68" s="243"/>
      <c r="K68" s="243"/>
      <c r="L68" s="243"/>
    </row>
    <row r="69" spans="2:15" hidden="1" outlineLevel="2" x14ac:dyDescent="0.4">
      <c r="C69" s="220" t="s">
        <v>117</v>
      </c>
      <c r="D69" s="221" t="s">
        <v>170</v>
      </c>
      <c r="H69" s="272">
        <f>SUMIFS(InpActive!I:I,InpActive!$A:$A,$C69,InpActive!$B:$B,$N$67)</f>
        <v>0</v>
      </c>
      <c r="I69" s="272">
        <f>SUMIFS(InpActive!J:J,InpActive!$A:$A,$C69,InpActive!$B:$B,$N$67)</f>
        <v>0</v>
      </c>
      <c r="J69" s="272">
        <f>SUMIFS(InpActive!K:K,InpActive!$A:$A,$C69,InpActive!$B:$B,$N$67)</f>
        <v>0</v>
      </c>
      <c r="K69" s="272">
        <f>SUMIFS(InpActive!L:L,InpActive!$A:$A,$C69,InpActive!$B:$B,$N$67)</f>
        <v>0</v>
      </c>
      <c r="L69" s="272">
        <f>SUMIFS(InpActive!M:M,InpActive!$A:$A,$C69,InpActive!$B:$B,$N$67)</f>
        <v>0</v>
      </c>
    </row>
    <row r="70" spans="2:15" hidden="1" outlineLevel="2" x14ac:dyDescent="0.4">
      <c r="C70" s="220" t="s">
        <v>119</v>
      </c>
      <c r="D70" s="221" t="s">
        <v>170</v>
      </c>
      <c r="H70" s="272">
        <f>SUMIFS(InpActive!I:I,InpActive!$A:$A,$C70,InpActive!$B:$B,$N$67)</f>
        <v>0.45429999999999798</v>
      </c>
      <c r="I70" s="272">
        <f>SUMIFS(InpActive!J:J,InpActive!$A:$A,$C70,InpActive!$B:$B,$N$67)</f>
        <v>0</v>
      </c>
      <c r="J70" s="272">
        <f>SUMIFS(InpActive!K:K,InpActive!$A:$A,$C70,InpActive!$B:$B,$N$67)</f>
        <v>0</v>
      </c>
      <c r="K70" s="272">
        <f>SUMIFS(InpActive!L:L,InpActive!$A:$A,$C70,InpActive!$B:$B,$N$67)</f>
        <v>0</v>
      </c>
      <c r="L70" s="272">
        <f>SUMIFS(InpActive!M:M,InpActive!$A:$A,$C70,InpActive!$B:$B,$N$67)</f>
        <v>0</v>
      </c>
    </row>
    <row r="71" spans="2:15" hidden="1" outlineLevel="2" x14ac:dyDescent="0.4">
      <c r="C71" s="220" t="s">
        <v>122</v>
      </c>
      <c r="D71" s="221" t="s">
        <v>170</v>
      </c>
      <c r="H71" s="272">
        <f>SUMIFS(InpActive!I:I,InpActive!$A:$A,$C71,InpActive!$B:$B,$N$67)</f>
        <v>0</v>
      </c>
      <c r="I71" s="272">
        <f>SUMIFS(InpActive!J:J,InpActive!$A:$A,$C71,InpActive!$B:$B,$N$67)</f>
        <v>0</v>
      </c>
      <c r="J71" s="272">
        <f>SUMIFS(InpActive!K:K,InpActive!$A:$A,$C71,InpActive!$B:$B,$N$67)</f>
        <v>0</v>
      </c>
      <c r="K71" s="272">
        <f>SUMIFS(InpActive!L:L,InpActive!$A:$A,$C71,InpActive!$B:$B,$N$67)</f>
        <v>0</v>
      </c>
      <c r="L71" s="272">
        <f>SUMIFS(InpActive!M:M,InpActive!$A:$A,$C71,InpActive!$B:$B,$N$67)</f>
        <v>0</v>
      </c>
    </row>
    <row r="72" spans="2:15" hidden="1" outlineLevel="2" x14ac:dyDescent="0.4">
      <c r="C72" s="220" t="s">
        <v>124</v>
      </c>
      <c r="D72" s="221" t="s">
        <v>170</v>
      </c>
      <c r="H72" s="272">
        <f>SUMIFS(InpActive!I:I,InpActive!$A:$A,$C72,InpActive!$B:$B,$N$67)</f>
        <v>5.8579246000000001E-2</v>
      </c>
      <c r="I72" s="272">
        <f>SUMIFS(InpActive!J:J,InpActive!$A:$A,$C72,InpActive!$B:$B,$N$67)</f>
        <v>0</v>
      </c>
      <c r="J72" s="272">
        <f>SUMIFS(InpActive!K:K,InpActive!$A:$A,$C72,InpActive!$B:$B,$N$67)</f>
        <v>0</v>
      </c>
      <c r="K72" s="272">
        <f>SUMIFS(InpActive!L:L,InpActive!$A:$A,$C72,InpActive!$B:$B,$N$67)</f>
        <v>0</v>
      </c>
      <c r="L72" s="272">
        <f>SUMIFS(InpActive!M:M,InpActive!$A:$A,$C72,InpActive!$B:$B,$N$67)</f>
        <v>0</v>
      </c>
    </row>
    <row r="73" spans="2:15" hidden="1" outlineLevel="2" x14ac:dyDescent="0.4">
      <c r="C73" s="220" t="s">
        <v>126</v>
      </c>
      <c r="D73" s="221" t="s">
        <v>170</v>
      </c>
      <c r="H73" s="272">
        <f>SUMIFS(InpActive!I:I,InpActive!$A:$A,$C73,InpActive!$B:$B,$N$67)</f>
        <v>0</v>
      </c>
      <c r="I73" s="272">
        <f>SUMIFS(InpActive!J:J,InpActive!$A:$A,$C73,InpActive!$B:$B,$N$67)</f>
        <v>0</v>
      </c>
      <c r="J73" s="272">
        <f>SUMIFS(InpActive!K:K,InpActive!$A:$A,$C73,InpActive!$B:$B,$N$67)</f>
        <v>0</v>
      </c>
      <c r="K73" s="272">
        <f>SUMIFS(InpActive!L:L,InpActive!$A:$A,$C73,InpActive!$B:$B,$N$67)</f>
        <v>0</v>
      </c>
      <c r="L73" s="272">
        <f>SUMIFS(InpActive!M:M,InpActive!$A:$A,$C73,InpActive!$B:$B,$N$67)</f>
        <v>0</v>
      </c>
    </row>
    <row r="74" spans="2:15" hidden="1" outlineLevel="2" x14ac:dyDescent="0.4">
      <c r="C74" s="220" t="s">
        <v>128</v>
      </c>
      <c r="D74" s="221" t="s">
        <v>170</v>
      </c>
      <c r="H74" s="272">
        <f>SUMIFS(InpActive!I:I,InpActive!$A:$A,$C74,InpActive!$B:$B,$N$67)</f>
        <v>-0.124</v>
      </c>
      <c r="I74" s="272">
        <f>SUMIFS(InpActive!J:J,InpActive!$A:$A,$C74,InpActive!$B:$B,$N$67)</f>
        <v>0</v>
      </c>
      <c r="J74" s="272">
        <f>SUMIFS(InpActive!K:K,InpActive!$A:$A,$C74,InpActive!$B:$B,$N$67)</f>
        <v>0</v>
      </c>
      <c r="K74" s="272">
        <f>SUMIFS(InpActive!L:L,InpActive!$A:$A,$C74,InpActive!$B:$B,$N$67)</f>
        <v>0</v>
      </c>
      <c r="L74" s="272">
        <f>SUMIFS(InpActive!M:M,InpActive!$A:$A,$C74,InpActive!$B:$B,$N$67)</f>
        <v>0</v>
      </c>
    </row>
    <row r="75" spans="2:15" hidden="1" outlineLevel="2" x14ac:dyDescent="0.4">
      <c r="C75" s="220" t="s">
        <v>131</v>
      </c>
      <c r="D75" s="221" t="s">
        <v>170</v>
      </c>
      <c r="H75" s="272">
        <f>SUMIFS(InpActive!I:I,InpActive!$A:$A,$C75,InpActive!$B:$B,$N$67)</f>
        <v>-1.2862199999999999</v>
      </c>
      <c r="I75" s="272">
        <f>SUMIFS(InpActive!J:J,InpActive!$A:$A,$C75,InpActive!$B:$B,$N$67)</f>
        <v>0</v>
      </c>
      <c r="J75" s="272">
        <f>SUMIFS(InpActive!K:K,InpActive!$A:$A,$C75,InpActive!$B:$B,$N$67)</f>
        <v>0</v>
      </c>
      <c r="K75" s="272">
        <f>SUMIFS(InpActive!L:L,InpActive!$A:$A,$C75,InpActive!$B:$B,$N$67)</f>
        <v>0</v>
      </c>
      <c r="L75" s="272">
        <f>SUMIFS(InpActive!M:M,InpActive!$A:$A,$C75,InpActive!$B:$B,$N$67)</f>
        <v>0</v>
      </c>
    </row>
    <row r="76" spans="2:15" hidden="1" outlineLevel="2" x14ac:dyDescent="0.4">
      <c r="C76" s="220" t="s">
        <v>133</v>
      </c>
      <c r="D76" s="221" t="s">
        <v>170</v>
      </c>
      <c r="H76" s="272">
        <f>SUMIFS(InpActive!I:I,InpActive!$A:$A,$C76,InpActive!$B:$B,$N$67)</f>
        <v>-1.2331799999999999</v>
      </c>
      <c r="I76" s="272">
        <f>SUMIFS(InpActive!J:J,InpActive!$A:$A,$C76,InpActive!$B:$B,$N$67)</f>
        <v>0</v>
      </c>
      <c r="J76" s="272">
        <f>SUMIFS(InpActive!K:K,InpActive!$A:$A,$C76,InpActive!$B:$B,$N$67)</f>
        <v>0</v>
      </c>
      <c r="K76" s="272">
        <f>SUMIFS(InpActive!L:L,InpActive!$A:$A,$C76,InpActive!$B:$B,$N$67)</f>
        <v>0</v>
      </c>
      <c r="L76" s="272">
        <f>SUMIFS(InpActive!M:M,InpActive!$A:$A,$C76,InpActive!$B:$B,$N$67)</f>
        <v>0</v>
      </c>
    </row>
    <row r="77" spans="2:15" hidden="1" outlineLevel="2" x14ac:dyDescent="0.4">
      <c r="C77" s="220" t="s">
        <v>244</v>
      </c>
      <c r="D77" s="221" t="s">
        <v>170</v>
      </c>
      <c r="H77" s="272">
        <f>SUMIFS(InpActive!I:I,InpActive!$A:$A,$C77,InpActive!$B:$B,$N$67)</f>
        <v>0.30220000000000102</v>
      </c>
      <c r="I77" s="272">
        <f>SUMIFS(InpActive!J:J,InpActive!$A:$A,$C77,InpActive!$B:$B,$N$67)</f>
        <v>0</v>
      </c>
      <c r="J77" s="272">
        <f>SUMIFS(InpActive!K:K,InpActive!$A:$A,$C77,InpActive!$B:$B,$N$67)</f>
        <v>0</v>
      </c>
      <c r="K77" s="272">
        <f>SUMIFS(InpActive!L:L,InpActive!$A:$A,$C77,InpActive!$B:$B,$N$67)</f>
        <v>0</v>
      </c>
      <c r="L77" s="272">
        <f>SUMIFS(InpActive!M:M,InpActive!$A:$A,$C77,InpActive!$B:$B,$N$67)</f>
        <v>0</v>
      </c>
    </row>
    <row r="78" spans="2:15" hidden="1" outlineLevel="2" x14ac:dyDescent="0.4">
      <c r="C78" s="220" t="s">
        <v>137</v>
      </c>
      <c r="D78" s="221" t="s">
        <v>170</v>
      </c>
      <c r="H78" s="272">
        <f>SUMIFS(InpActive!I:I,InpActive!$A:$A,$C78,InpActive!$B:$B,$N$67)</f>
        <v>-6.8829999999999392E-2</v>
      </c>
      <c r="I78" s="272">
        <f>SUMIFS(InpActive!J:J,InpActive!$A:$A,$C78,InpActive!$B:$B,$N$67)</f>
        <v>0</v>
      </c>
      <c r="J78" s="272">
        <f>SUMIFS(InpActive!K:K,InpActive!$A:$A,$C78,InpActive!$B:$B,$N$67)</f>
        <v>0</v>
      </c>
      <c r="K78" s="272">
        <f>SUMIFS(InpActive!L:L,InpActive!$A:$A,$C78,InpActive!$B:$B,$N$67)</f>
        <v>0</v>
      </c>
      <c r="L78" s="272">
        <f>SUMIFS(InpActive!M:M,InpActive!$A:$A,$C78,InpActive!$B:$B,$N$67)</f>
        <v>0</v>
      </c>
    </row>
    <row r="79" spans="2:15" hidden="1" outlineLevel="2" x14ac:dyDescent="0.4">
      <c r="C79" s="220" t="s">
        <v>139</v>
      </c>
      <c r="D79" s="221" t="s">
        <v>170</v>
      </c>
      <c r="H79" s="272">
        <f>SUMIFS(InpActive!I:I,InpActive!$A:$A,$C79,InpActive!$B:$B,$N$67)</f>
        <v>0.15145</v>
      </c>
      <c r="I79" s="272">
        <f>SUMIFS(InpActive!J:J,InpActive!$A:$A,$C79,InpActive!$B:$B,$N$67)</f>
        <v>0</v>
      </c>
      <c r="J79" s="272">
        <f>SUMIFS(InpActive!K:K,InpActive!$A:$A,$C79,InpActive!$B:$B,$N$67)</f>
        <v>0</v>
      </c>
      <c r="K79" s="272">
        <f>SUMIFS(InpActive!L:L,InpActive!$A:$A,$C79,InpActive!$B:$B,$N$67)</f>
        <v>0</v>
      </c>
      <c r="L79" s="272">
        <f>SUMIFS(InpActive!M:M,InpActive!$A:$A,$C79,InpActive!$B:$B,$N$67)</f>
        <v>0</v>
      </c>
    </row>
    <row r="80" spans="2:15" hidden="1" outlineLevel="2" x14ac:dyDescent="0.4">
      <c r="H80" s="272"/>
      <c r="I80" s="272"/>
      <c r="J80" s="272"/>
      <c r="K80" s="272"/>
      <c r="L80" s="272"/>
    </row>
    <row r="81" spans="2:15" hidden="1" outlineLevel="2" x14ac:dyDescent="0.4">
      <c r="C81" s="222" t="s">
        <v>725</v>
      </c>
      <c r="D81" s="224" t="s">
        <v>170</v>
      </c>
      <c r="E81" s="244">
        <f t="shared" ref="E81:G81" si="7">SUM(E69:E79)</f>
        <v>0</v>
      </c>
      <c r="F81" s="244">
        <f t="shared" si="7"/>
        <v>0</v>
      </c>
      <c r="G81" s="244">
        <f t="shared" si="7"/>
        <v>0</v>
      </c>
      <c r="H81" s="244">
        <f>SUM(H69:H79)</f>
        <v>-1.745700754</v>
      </c>
      <c r="I81" s="244">
        <f>SUM(I69:I79)</f>
        <v>0</v>
      </c>
      <c r="J81" s="244">
        <f>SUM(J69:J79)</f>
        <v>0</v>
      </c>
      <c r="K81" s="244">
        <f>SUM(K69:K79)</f>
        <v>0</v>
      </c>
      <c r="L81" s="244">
        <f>SUM(L69:L79)</f>
        <v>0</v>
      </c>
      <c r="M81" s="222"/>
      <c r="N81" s="362"/>
      <c r="O81" s="222"/>
    </row>
    <row r="82" spans="2:15" outlineLevel="1" collapsed="1" x14ac:dyDescent="0.4">
      <c r="H82" s="251"/>
      <c r="I82" s="243"/>
      <c r="J82" s="243"/>
      <c r="K82" s="243"/>
      <c r="L82" s="243"/>
    </row>
    <row r="83" spans="2:15" ht="14.25" outlineLevel="1" x14ac:dyDescent="0.4">
      <c r="B83" s="74" t="s">
        <v>729</v>
      </c>
      <c r="C83" s="60"/>
      <c r="D83" s="226"/>
      <c r="E83" s="226"/>
      <c r="F83" s="226"/>
      <c r="G83" s="226"/>
      <c r="H83" s="246"/>
      <c r="I83" s="246"/>
      <c r="J83" s="246"/>
      <c r="K83" s="246"/>
      <c r="L83" s="246"/>
      <c r="M83" s="18"/>
      <c r="N83" s="361" t="s">
        <v>482</v>
      </c>
      <c r="O83" s="18"/>
    </row>
    <row r="84" spans="2:15" hidden="1" outlineLevel="2" x14ac:dyDescent="0.4">
      <c r="H84" s="251"/>
      <c r="I84" s="243"/>
      <c r="J84" s="243"/>
      <c r="K84" s="243"/>
      <c r="L84" s="243"/>
    </row>
    <row r="85" spans="2:15" hidden="1" outlineLevel="2" x14ac:dyDescent="0.4">
      <c r="C85" s="220" t="s">
        <v>117</v>
      </c>
      <c r="D85" s="221" t="s">
        <v>170</v>
      </c>
      <c r="H85" s="272">
        <f>SUMIFS(InpActive!I:I,InpActive!$A:$A,$C85,InpActive!$B:$B,$N$83)</f>
        <v>1.36764</v>
      </c>
      <c r="I85" s="272">
        <f>SUMIFS(InpActive!J:J,InpActive!$A:$A,$C85,InpActive!$B:$B,$N$83)</f>
        <v>0</v>
      </c>
      <c r="J85" s="272">
        <f>SUMIFS(InpActive!K:K,InpActive!$A:$A,$C85,InpActive!$B:$B,$N$83)</f>
        <v>0</v>
      </c>
      <c r="K85" s="272">
        <f>SUMIFS(InpActive!L:L,InpActive!$A:$A,$C85,InpActive!$B:$B,$N$83)</f>
        <v>0</v>
      </c>
      <c r="L85" s="272">
        <f>SUMIFS(InpActive!M:M,InpActive!$A:$A,$C85,InpActive!$B:$B,$N$83)</f>
        <v>0</v>
      </c>
    </row>
    <row r="86" spans="2:15" hidden="1" outlineLevel="2" x14ac:dyDescent="0.4">
      <c r="C86" s="220" t="s">
        <v>119</v>
      </c>
      <c r="D86" s="221" t="s">
        <v>170</v>
      </c>
      <c r="H86" s="272">
        <f>SUMIFS(InpActive!I:I,InpActive!$A:$A,$C86,InpActive!$B:$B,$N$83)</f>
        <v>-0.308151856000001</v>
      </c>
      <c r="I86" s="272">
        <f>SUMIFS(InpActive!J:J,InpActive!$A:$A,$C86,InpActive!$B:$B,$N$83)</f>
        <v>0</v>
      </c>
      <c r="J86" s="272">
        <f>SUMIFS(InpActive!K:K,InpActive!$A:$A,$C86,InpActive!$B:$B,$N$83)</f>
        <v>0</v>
      </c>
      <c r="K86" s="272">
        <f>SUMIFS(InpActive!L:L,InpActive!$A:$A,$C86,InpActive!$B:$B,$N$83)</f>
        <v>0</v>
      </c>
      <c r="L86" s="272">
        <f>SUMIFS(InpActive!M:M,InpActive!$A:$A,$C86,InpActive!$B:$B,$N$83)</f>
        <v>0</v>
      </c>
    </row>
    <row r="87" spans="2:15" hidden="1" outlineLevel="2" x14ac:dyDescent="0.4">
      <c r="C87" s="220" t="s">
        <v>122</v>
      </c>
      <c r="D87" s="221" t="s">
        <v>170</v>
      </c>
      <c r="H87" s="272">
        <f>SUMIFS(InpActive!I:I,InpActive!$A:$A,$C87,InpActive!$B:$B,$N$83)</f>
        <v>3.9E-2</v>
      </c>
      <c r="I87" s="272">
        <f>SUMIFS(InpActive!J:J,InpActive!$A:$A,$C87,InpActive!$B:$B,$N$83)</f>
        <v>0</v>
      </c>
      <c r="J87" s="272">
        <f>SUMIFS(InpActive!K:K,InpActive!$A:$A,$C87,InpActive!$B:$B,$N$83)</f>
        <v>0</v>
      </c>
      <c r="K87" s="272">
        <f>SUMIFS(InpActive!L:L,InpActive!$A:$A,$C87,InpActive!$B:$B,$N$83)</f>
        <v>0</v>
      </c>
      <c r="L87" s="272">
        <f>SUMIFS(InpActive!M:M,InpActive!$A:$A,$C87,InpActive!$B:$B,$N$83)</f>
        <v>0</v>
      </c>
    </row>
    <row r="88" spans="2:15" hidden="1" outlineLevel="2" x14ac:dyDescent="0.4">
      <c r="C88" s="220" t="s">
        <v>124</v>
      </c>
      <c r="D88" s="221" t="s">
        <v>170</v>
      </c>
      <c r="H88" s="272">
        <f>SUMIFS(InpActive!I:I,InpActive!$A:$A,$C88,InpActive!$B:$B,$N$83)</f>
        <v>1.4819780760000001</v>
      </c>
      <c r="I88" s="272">
        <f>SUMIFS(InpActive!J:J,InpActive!$A:$A,$C88,InpActive!$B:$B,$N$83)</f>
        <v>0</v>
      </c>
      <c r="J88" s="272">
        <f>SUMIFS(InpActive!K:K,InpActive!$A:$A,$C88,InpActive!$B:$B,$N$83)</f>
        <v>0</v>
      </c>
      <c r="K88" s="272">
        <f>SUMIFS(InpActive!L:L,InpActive!$A:$A,$C88,InpActive!$B:$B,$N$83)</f>
        <v>0</v>
      </c>
      <c r="L88" s="272">
        <f>SUMIFS(InpActive!M:M,InpActive!$A:$A,$C88,InpActive!$B:$B,$N$83)</f>
        <v>0</v>
      </c>
    </row>
    <row r="89" spans="2:15" hidden="1" outlineLevel="2" x14ac:dyDescent="0.4">
      <c r="C89" s="220" t="s">
        <v>126</v>
      </c>
      <c r="D89" s="221" t="s">
        <v>170</v>
      </c>
      <c r="H89" s="272">
        <f>SUMIFS(InpActive!I:I,InpActive!$A:$A,$C89,InpActive!$B:$B,$N$83)</f>
        <v>1.8749999999999999E-2</v>
      </c>
      <c r="I89" s="272">
        <f>SUMIFS(InpActive!J:J,InpActive!$A:$A,$C89,InpActive!$B:$B,$N$83)</f>
        <v>0</v>
      </c>
      <c r="J89" s="272">
        <f>SUMIFS(InpActive!K:K,InpActive!$A:$A,$C89,InpActive!$B:$B,$N$83)</f>
        <v>0</v>
      </c>
      <c r="K89" s="272">
        <f>SUMIFS(InpActive!L:L,InpActive!$A:$A,$C89,InpActive!$B:$B,$N$83)</f>
        <v>0</v>
      </c>
      <c r="L89" s="272">
        <f>SUMIFS(InpActive!M:M,InpActive!$A:$A,$C89,InpActive!$B:$B,$N$83)</f>
        <v>0</v>
      </c>
    </row>
    <row r="90" spans="2:15" hidden="1" outlineLevel="2" x14ac:dyDescent="0.4">
      <c r="C90" s="220" t="s">
        <v>128</v>
      </c>
      <c r="D90" s="221" t="s">
        <v>170</v>
      </c>
      <c r="H90" s="272">
        <f>SUMIFS(InpActive!I:I,InpActive!$A:$A,$C90,InpActive!$B:$B,$N$83)</f>
        <v>0</v>
      </c>
      <c r="I90" s="272">
        <f>SUMIFS(InpActive!J:J,InpActive!$A:$A,$C90,InpActive!$B:$B,$N$83)</f>
        <v>0</v>
      </c>
      <c r="J90" s="272">
        <f>SUMIFS(InpActive!K:K,InpActive!$A:$A,$C90,InpActive!$B:$B,$N$83)</f>
        <v>0</v>
      </c>
      <c r="K90" s="272">
        <f>SUMIFS(InpActive!L:L,InpActive!$A:$A,$C90,InpActive!$B:$B,$N$83)</f>
        <v>0</v>
      </c>
      <c r="L90" s="272">
        <f>SUMIFS(InpActive!M:M,InpActive!$A:$A,$C90,InpActive!$B:$B,$N$83)</f>
        <v>0</v>
      </c>
    </row>
    <row r="91" spans="2:15" hidden="1" outlineLevel="2" x14ac:dyDescent="0.4">
      <c r="C91" s="220" t="s">
        <v>131</v>
      </c>
      <c r="D91" s="221" t="s">
        <v>170</v>
      </c>
      <c r="H91" s="272">
        <f>SUMIFS(InpActive!I:I,InpActive!$A:$A,$C91,InpActive!$B:$B,$N$83)</f>
        <v>-0.6</v>
      </c>
      <c r="I91" s="272">
        <f>SUMIFS(InpActive!J:J,InpActive!$A:$A,$C91,InpActive!$B:$B,$N$83)</f>
        <v>0</v>
      </c>
      <c r="J91" s="272">
        <f>SUMIFS(InpActive!K:K,InpActive!$A:$A,$C91,InpActive!$B:$B,$N$83)</f>
        <v>0</v>
      </c>
      <c r="K91" s="272">
        <f>SUMIFS(InpActive!L:L,InpActive!$A:$A,$C91,InpActive!$B:$B,$N$83)</f>
        <v>0</v>
      </c>
      <c r="L91" s="272">
        <f>SUMIFS(InpActive!M:M,InpActive!$A:$A,$C91,InpActive!$B:$B,$N$83)</f>
        <v>0</v>
      </c>
    </row>
    <row r="92" spans="2:15" hidden="1" outlineLevel="2" x14ac:dyDescent="0.4">
      <c r="C92" s="220" t="s">
        <v>133</v>
      </c>
      <c r="D92" s="221" t="s">
        <v>170</v>
      </c>
      <c r="H92" s="272">
        <f>SUMIFS(InpActive!I:I,InpActive!$A:$A,$C92,InpActive!$B:$B,$N$83)</f>
        <v>-0.51939999999999997</v>
      </c>
      <c r="I92" s="272">
        <f>SUMIFS(InpActive!J:J,InpActive!$A:$A,$C92,InpActive!$B:$B,$N$83)</f>
        <v>0</v>
      </c>
      <c r="J92" s="272">
        <f>SUMIFS(InpActive!K:K,InpActive!$A:$A,$C92,InpActive!$B:$B,$N$83)</f>
        <v>0</v>
      </c>
      <c r="K92" s="272">
        <f>SUMIFS(InpActive!L:L,InpActive!$A:$A,$C92,InpActive!$B:$B,$N$83)</f>
        <v>0</v>
      </c>
      <c r="L92" s="272">
        <f>SUMIFS(InpActive!M:M,InpActive!$A:$A,$C92,InpActive!$B:$B,$N$83)</f>
        <v>0</v>
      </c>
    </row>
    <row r="93" spans="2:15" hidden="1" outlineLevel="2" x14ac:dyDescent="0.4">
      <c r="C93" s="220" t="s">
        <v>244</v>
      </c>
      <c r="D93" s="221" t="s">
        <v>170</v>
      </c>
      <c r="H93" s="272">
        <f>SUMIFS(InpActive!I:I,InpActive!$A:$A,$C93,InpActive!$B:$B,$N$83)</f>
        <v>6.4525969999999999</v>
      </c>
      <c r="I93" s="272">
        <f>SUMIFS(InpActive!J:J,InpActive!$A:$A,$C93,InpActive!$B:$B,$N$83)</f>
        <v>0</v>
      </c>
      <c r="J93" s="272">
        <f>SUMIFS(InpActive!K:K,InpActive!$A:$A,$C93,InpActive!$B:$B,$N$83)</f>
        <v>0</v>
      </c>
      <c r="K93" s="272">
        <f>SUMIFS(InpActive!L:L,InpActive!$A:$A,$C93,InpActive!$B:$B,$N$83)</f>
        <v>0</v>
      </c>
      <c r="L93" s="272">
        <f>SUMIFS(InpActive!M:M,InpActive!$A:$A,$C93,InpActive!$B:$B,$N$83)</f>
        <v>0</v>
      </c>
    </row>
    <row r="94" spans="2:15" hidden="1" outlineLevel="2" x14ac:dyDescent="0.4">
      <c r="C94" s="220" t="s">
        <v>137</v>
      </c>
      <c r="D94" s="221" t="s">
        <v>170</v>
      </c>
      <c r="H94" s="272">
        <f>SUMIFS(InpActive!I:I,InpActive!$A:$A,$C94,InpActive!$B:$B,$N$83)</f>
        <v>0.26074999999999998</v>
      </c>
      <c r="I94" s="272">
        <f>SUMIFS(InpActive!J:J,InpActive!$A:$A,$C94,InpActive!$B:$B,$N$83)</f>
        <v>0</v>
      </c>
      <c r="J94" s="272">
        <f>SUMIFS(InpActive!K:K,InpActive!$A:$A,$C94,InpActive!$B:$B,$N$83)</f>
        <v>0</v>
      </c>
      <c r="K94" s="272">
        <f>SUMIFS(InpActive!L:L,InpActive!$A:$A,$C94,InpActive!$B:$B,$N$83)</f>
        <v>0</v>
      </c>
      <c r="L94" s="272">
        <f>SUMIFS(InpActive!M:M,InpActive!$A:$A,$C94,InpActive!$B:$B,$N$83)</f>
        <v>0</v>
      </c>
    </row>
    <row r="95" spans="2:15" hidden="1" outlineLevel="2" x14ac:dyDescent="0.4">
      <c r="C95" s="220" t="s">
        <v>139</v>
      </c>
      <c r="D95" s="221" t="s">
        <v>170</v>
      </c>
      <c r="H95" s="272">
        <f>SUMIFS(InpActive!I:I,InpActive!$A:$A,$C95,InpActive!$B:$B,$N$83)</f>
        <v>-1.95408</v>
      </c>
      <c r="I95" s="272">
        <f>SUMIFS(InpActive!J:J,InpActive!$A:$A,$C95,InpActive!$B:$B,$N$83)</f>
        <v>0</v>
      </c>
      <c r="J95" s="272">
        <f>SUMIFS(InpActive!K:K,InpActive!$A:$A,$C95,InpActive!$B:$B,$N$83)</f>
        <v>0</v>
      </c>
      <c r="K95" s="272">
        <f>SUMIFS(InpActive!L:L,InpActive!$A:$A,$C95,InpActive!$B:$B,$N$83)</f>
        <v>0</v>
      </c>
      <c r="L95" s="272">
        <f>SUMIFS(InpActive!M:M,InpActive!$A:$A,$C95,InpActive!$B:$B,$N$83)</f>
        <v>0</v>
      </c>
    </row>
    <row r="96" spans="2:15" hidden="1" outlineLevel="2" x14ac:dyDescent="0.4">
      <c r="C96" s="220" t="s">
        <v>141</v>
      </c>
      <c r="D96" s="221" t="s">
        <v>170</v>
      </c>
      <c r="H96" s="272">
        <f>SUMIFS(InpActive!I:I,InpActive!$A:$A,$C96,InpActive!$B:$B,$N$83)</f>
        <v>2.4459999999999999E-2</v>
      </c>
      <c r="I96" s="272">
        <f>SUMIFS(InpActive!J:J,InpActive!$A:$A,$C96,InpActive!$B:$B,$N$83)</f>
        <v>0</v>
      </c>
      <c r="J96" s="272">
        <f>SUMIFS(InpActive!K:K,InpActive!$A:$A,$C96,InpActive!$B:$B,$N$83)</f>
        <v>0</v>
      </c>
      <c r="K96" s="272">
        <f>SUMIFS(InpActive!L:L,InpActive!$A:$A,$C96,InpActive!$B:$B,$N$83)</f>
        <v>0</v>
      </c>
      <c r="L96" s="272">
        <f>SUMIFS(InpActive!M:M,InpActive!$A:$A,$C96,InpActive!$B:$B,$N$83)</f>
        <v>0</v>
      </c>
    </row>
    <row r="97" spans="2:15" hidden="1" outlineLevel="2" x14ac:dyDescent="0.4">
      <c r="C97" s="220" t="s">
        <v>143</v>
      </c>
      <c r="D97" s="221" t="s">
        <v>170</v>
      </c>
      <c r="H97" s="272">
        <f>SUMIFS(InpActive!I:I,InpActive!$A:$A,$C97,InpActive!$B:$B,$N$83)</f>
        <v>4.1399999999999944E-2</v>
      </c>
      <c r="I97" s="272">
        <f>SUMIFS(InpActive!J:J,InpActive!$A:$A,$C97,InpActive!$B:$B,$N$83)</f>
        <v>0</v>
      </c>
      <c r="J97" s="272">
        <f>SUMIFS(InpActive!K:K,InpActive!$A:$A,$C97,InpActive!$B:$B,$N$83)</f>
        <v>0</v>
      </c>
      <c r="K97" s="272">
        <f>SUMIFS(InpActive!L:L,InpActive!$A:$A,$C97,InpActive!$B:$B,$N$83)</f>
        <v>0</v>
      </c>
      <c r="L97" s="272">
        <f>SUMIFS(InpActive!M:M,InpActive!$A:$A,$C97,InpActive!$B:$B,$N$83)</f>
        <v>0</v>
      </c>
    </row>
    <row r="98" spans="2:15" hidden="1" outlineLevel="2" x14ac:dyDescent="0.4">
      <c r="C98" s="220" t="s">
        <v>145</v>
      </c>
      <c r="D98" s="221" t="s">
        <v>170</v>
      </c>
      <c r="H98" s="272">
        <f>SUMIFS(InpActive!I:I,InpActive!$A:$A,$C98,InpActive!$B:$B,$N$83)</f>
        <v>-5.04E-2</v>
      </c>
      <c r="I98" s="272">
        <f>SUMIFS(InpActive!J:J,InpActive!$A:$A,$C98,InpActive!$B:$B,$N$83)</f>
        <v>0</v>
      </c>
      <c r="J98" s="272">
        <f>SUMIFS(InpActive!K:K,InpActive!$A:$A,$C98,InpActive!$B:$B,$N$83)</f>
        <v>0</v>
      </c>
      <c r="K98" s="272">
        <f>SUMIFS(InpActive!L:L,InpActive!$A:$A,$C98,InpActive!$B:$B,$N$83)</f>
        <v>0</v>
      </c>
      <c r="L98" s="272">
        <f>SUMIFS(InpActive!M:M,InpActive!$A:$A,$C98,InpActive!$B:$B,$N$83)</f>
        <v>0</v>
      </c>
    </row>
    <row r="99" spans="2:15" hidden="1" outlineLevel="2" x14ac:dyDescent="0.4">
      <c r="C99" s="220" t="s">
        <v>147</v>
      </c>
      <c r="D99" s="221" t="s">
        <v>170</v>
      </c>
      <c r="H99" s="272">
        <f>SUMIFS(InpActive!I:I,InpActive!$A:$A,$C99,InpActive!$B:$B,$N$83)</f>
        <v>-0.19572999999999999</v>
      </c>
      <c r="I99" s="272">
        <f>SUMIFS(InpActive!J:J,InpActive!$A:$A,$C99,InpActive!$B:$B,$N$83)</f>
        <v>0</v>
      </c>
      <c r="J99" s="272">
        <f>SUMIFS(InpActive!K:K,InpActive!$A:$A,$C99,InpActive!$B:$B,$N$83)</f>
        <v>0</v>
      </c>
      <c r="K99" s="272">
        <f>SUMIFS(InpActive!L:L,InpActive!$A:$A,$C99,InpActive!$B:$B,$N$83)</f>
        <v>0</v>
      </c>
      <c r="L99" s="272">
        <f>SUMIFS(InpActive!M:M,InpActive!$A:$A,$C99,InpActive!$B:$B,$N$83)</f>
        <v>0</v>
      </c>
    </row>
    <row r="100" spans="2:15" hidden="1" outlineLevel="2" x14ac:dyDescent="0.4">
      <c r="C100" s="220" t="s">
        <v>149</v>
      </c>
      <c r="D100" s="221" t="s">
        <v>170</v>
      </c>
      <c r="H100" s="272">
        <f>SUMIFS(InpActive!I:I,InpActive!$A:$A,$C100,InpActive!$B:$B,$N$83)</f>
        <v>0</v>
      </c>
      <c r="I100" s="272">
        <f>SUMIFS(InpActive!J:J,InpActive!$A:$A,$C100,InpActive!$B:$B,$N$83)</f>
        <v>0</v>
      </c>
      <c r="J100" s="272">
        <f>SUMIFS(InpActive!K:K,InpActive!$A:$A,$C100,InpActive!$B:$B,$N$83)</f>
        <v>0</v>
      </c>
      <c r="K100" s="272">
        <f>SUMIFS(InpActive!L:L,InpActive!$A:$A,$C100,InpActive!$B:$B,$N$83)</f>
        <v>0</v>
      </c>
      <c r="L100" s="272">
        <f>SUMIFS(InpActive!M:M,InpActive!$A:$A,$C100,InpActive!$B:$B,$N$83)</f>
        <v>0</v>
      </c>
    </row>
    <row r="101" spans="2:15" hidden="1" outlineLevel="2" x14ac:dyDescent="0.4">
      <c r="C101" s="220" t="s">
        <v>151</v>
      </c>
      <c r="D101" s="221" t="s">
        <v>170</v>
      </c>
      <c r="H101" s="272">
        <f>SUMIFS(InpActive!I:I,InpActive!$A:$A,$C101,InpActive!$B:$B,$N$83)</f>
        <v>-0.13496</v>
      </c>
      <c r="I101" s="272">
        <f>SUMIFS(InpActive!J:J,InpActive!$A:$A,$C101,InpActive!$B:$B,$N$83)</f>
        <v>0</v>
      </c>
      <c r="J101" s="272">
        <f>SUMIFS(InpActive!K:K,InpActive!$A:$A,$C101,InpActive!$B:$B,$N$83)</f>
        <v>0</v>
      </c>
      <c r="K101" s="272">
        <f>SUMIFS(InpActive!L:L,InpActive!$A:$A,$C101,InpActive!$B:$B,$N$83)</f>
        <v>0</v>
      </c>
      <c r="L101" s="272">
        <f>SUMIFS(InpActive!M:M,InpActive!$A:$A,$C101,InpActive!$B:$B,$N$83)</f>
        <v>0</v>
      </c>
    </row>
    <row r="102" spans="2:15" hidden="1" outlineLevel="2" x14ac:dyDescent="0.4">
      <c r="H102" s="272"/>
      <c r="I102" s="272"/>
      <c r="J102" s="272"/>
      <c r="K102" s="272"/>
      <c r="L102" s="272"/>
    </row>
    <row r="103" spans="2:15" hidden="1" outlineLevel="2" x14ac:dyDescent="0.4">
      <c r="C103" s="222" t="s">
        <v>725</v>
      </c>
      <c r="D103" s="224" t="s">
        <v>170</v>
      </c>
      <c r="E103" s="244">
        <f t="shared" ref="E103:G103" si="8">SUM(E85:E101)</f>
        <v>0</v>
      </c>
      <c r="F103" s="244">
        <f t="shared" si="8"/>
        <v>0</v>
      </c>
      <c r="G103" s="244">
        <f t="shared" si="8"/>
        <v>0</v>
      </c>
      <c r="H103" s="244">
        <f>SUM(H85:H101)</f>
        <v>5.9238532199999989</v>
      </c>
      <c r="I103" s="244">
        <f t="shared" ref="I103:L103" si="9">SUM(I85:I101)</f>
        <v>0</v>
      </c>
      <c r="J103" s="244">
        <f t="shared" si="9"/>
        <v>0</v>
      </c>
      <c r="K103" s="244">
        <f t="shared" si="9"/>
        <v>0</v>
      </c>
      <c r="L103" s="244">
        <f t="shared" si="9"/>
        <v>0</v>
      </c>
      <c r="M103" s="222"/>
      <c r="N103" s="362"/>
      <c r="O103" s="222"/>
    </row>
    <row r="104" spans="2:15" outlineLevel="1" collapsed="1" x14ac:dyDescent="0.4">
      <c r="H104" s="251"/>
      <c r="I104" s="243"/>
      <c r="J104" s="243"/>
      <c r="K104" s="243"/>
      <c r="L104" s="243"/>
    </row>
    <row r="105" spans="2:15" ht="14.25" outlineLevel="1" x14ac:dyDescent="0.4">
      <c r="B105" s="74" t="s">
        <v>730</v>
      </c>
      <c r="C105" s="60"/>
      <c r="D105" s="226"/>
      <c r="E105" s="226"/>
      <c r="F105" s="226"/>
      <c r="G105" s="226"/>
      <c r="H105" s="246"/>
      <c r="I105" s="246"/>
      <c r="J105" s="246"/>
      <c r="K105" s="246"/>
      <c r="L105" s="246"/>
      <c r="M105" s="18"/>
      <c r="N105" s="361" t="s">
        <v>484</v>
      </c>
      <c r="O105" s="18"/>
    </row>
    <row r="106" spans="2:15" hidden="1" outlineLevel="2" x14ac:dyDescent="0.4">
      <c r="H106" s="251"/>
      <c r="I106" s="243"/>
      <c r="J106" s="243"/>
      <c r="K106" s="243"/>
      <c r="L106" s="243"/>
    </row>
    <row r="107" spans="2:15" hidden="1" outlineLevel="2" x14ac:dyDescent="0.4">
      <c r="C107" s="220" t="s">
        <v>117</v>
      </c>
      <c r="D107" s="221" t="s">
        <v>170</v>
      </c>
      <c r="H107" s="272">
        <f>SUMIFS(InpActive!I:I,InpActive!$A:$A,$C107,InpActive!$B:$B,$N$105)</f>
        <v>0</v>
      </c>
      <c r="I107" s="272">
        <f>SUMIFS(InpActive!J:J,InpActive!$A:$A,$C107,InpActive!$B:$B,$N$105)</f>
        <v>0</v>
      </c>
      <c r="J107" s="272">
        <f>SUMIFS(InpActive!K:K,InpActive!$A:$A,$C107,InpActive!$B:$B,$N$105)</f>
        <v>0</v>
      </c>
      <c r="K107" s="272">
        <f>SUMIFS(InpActive!L:L,InpActive!$A:$A,$C107,InpActive!$B:$B,$N$105)</f>
        <v>0</v>
      </c>
      <c r="L107" s="272">
        <f>SUMIFS(InpActive!M:M,InpActive!$A:$A,$C107,InpActive!$B:$B,$N$105)</f>
        <v>0</v>
      </c>
    </row>
    <row r="108" spans="2:15" hidden="1" outlineLevel="2" x14ac:dyDescent="0.4">
      <c r="C108" s="220" t="s">
        <v>119</v>
      </c>
      <c r="D108" s="221" t="s">
        <v>170</v>
      </c>
      <c r="H108" s="272">
        <f>SUMIFS(InpActive!I:I,InpActive!$A:$A,$C108,InpActive!$B:$B,$N$105)</f>
        <v>-0.16170055999999999</v>
      </c>
      <c r="I108" s="272">
        <f>SUMIFS(InpActive!J:J,InpActive!$A:$A,$C108,InpActive!$B:$B,$N$105)</f>
        <v>0</v>
      </c>
      <c r="J108" s="272">
        <f>SUMIFS(InpActive!K:K,InpActive!$A:$A,$C108,InpActive!$B:$B,$N$105)</f>
        <v>0</v>
      </c>
      <c r="K108" s="272">
        <f>SUMIFS(InpActive!L:L,InpActive!$A:$A,$C108,InpActive!$B:$B,$N$105)</f>
        <v>0</v>
      </c>
      <c r="L108" s="272">
        <f>SUMIFS(InpActive!M:M,InpActive!$A:$A,$C108,InpActive!$B:$B,$N$105)</f>
        <v>0</v>
      </c>
    </row>
    <row r="109" spans="2:15" hidden="1" outlineLevel="2" x14ac:dyDescent="0.4">
      <c r="C109" s="220" t="s">
        <v>122</v>
      </c>
      <c r="D109" s="221" t="s">
        <v>170</v>
      </c>
      <c r="H109" s="272">
        <f>SUMIFS(InpActive!I:I,InpActive!$A:$A,$C109,InpActive!$B:$B,$N$105)</f>
        <v>-1.18E-2</v>
      </c>
      <c r="I109" s="272">
        <f>SUMIFS(InpActive!J:J,InpActive!$A:$A,$C109,InpActive!$B:$B,$N$105)</f>
        <v>0</v>
      </c>
      <c r="J109" s="272">
        <f>SUMIFS(InpActive!K:K,InpActive!$A:$A,$C109,InpActive!$B:$B,$N$105)</f>
        <v>0</v>
      </c>
      <c r="K109" s="272">
        <f>SUMIFS(InpActive!L:L,InpActive!$A:$A,$C109,InpActive!$B:$B,$N$105)</f>
        <v>0</v>
      </c>
      <c r="L109" s="272">
        <f>SUMIFS(InpActive!M:M,InpActive!$A:$A,$C109,InpActive!$B:$B,$N$105)</f>
        <v>0</v>
      </c>
    </row>
    <row r="110" spans="2:15" hidden="1" outlineLevel="2" x14ac:dyDescent="0.4">
      <c r="C110" s="220" t="s">
        <v>124</v>
      </c>
      <c r="D110" s="221" t="s">
        <v>170</v>
      </c>
      <c r="H110" s="272">
        <f>SUMIFS(InpActive!I:I,InpActive!$A:$A,$C110,InpActive!$B:$B,$N$105)</f>
        <v>0</v>
      </c>
      <c r="I110" s="272">
        <f>SUMIFS(InpActive!J:J,InpActive!$A:$A,$C110,InpActive!$B:$B,$N$105)</f>
        <v>0</v>
      </c>
      <c r="J110" s="272">
        <f>SUMIFS(InpActive!K:K,InpActive!$A:$A,$C110,InpActive!$B:$B,$N$105)</f>
        <v>0</v>
      </c>
      <c r="K110" s="272">
        <f>SUMIFS(InpActive!L:L,InpActive!$A:$A,$C110,InpActive!$B:$B,$N$105)</f>
        <v>0</v>
      </c>
      <c r="L110" s="272">
        <f>SUMIFS(InpActive!M:M,InpActive!$A:$A,$C110,InpActive!$B:$B,$N$105)</f>
        <v>0</v>
      </c>
    </row>
    <row r="111" spans="2:15" hidden="1" outlineLevel="2" x14ac:dyDescent="0.4">
      <c r="C111" s="220" t="s">
        <v>126</v>
      </c>
      <c r="D111" s="221" t="s">
        <v>170</v>
      </c>
      <c r="H111" s="272">
        <f>SUMIFS(InpActive!I:I,InpActive!$A:$A,$C111,InpActive!$B:$B,$N$105)</f>
        <v>0</v>
      </c>
      <c r="I111" s="272">
        <f>SUMIFS(InpActive!J:J,InpActive!$A:$A,$C111,InpActive!$B:$B,$N$105)</f>
        <v>0</v>
      </c>
      <c r="J111" s="272">
        <f>SUMIFS(InpActive!K:K,InpActive!$A:$A,$C111,InpActive!$B:$B,$N$105)</f>
        <v>0</v>
      </c>
      <c r="K111" s="272">
        <f>SUMIFS(InpActive!L:L,InpActive!$A:$A,$C111,InpActive!$B:$B,$N$105)</f>
        <v>0</v>
      </c>
      <c r="L111" s="272">
        <f>SUMIFS(InpActive!M:M,InpActive!$A:$A,$C111,InpActive!$B:$B,$N$105)</f>
        <v>0</v>
      </c>
    </row>
    <row r="112" spans="2:15" hidden="1" outlineLevel="2" x14ac:dyDescent="0.4">
      <c r="C112" s="220" t="s">
        <v>128</v>
      </c>
      <c r="D112" s="221" t="s">
        <v>170</v>
      </c>
      <c r="H112" s="272">
        <f>SUMIFS(InpActive!I:I,InpActive!$A:$A,$C112,InpActive!$B:$B,$N$105)</f>
        <v>0</v>
      </c>
      <c r="I112" s="272">
        <f>SUMIFS(InpActive!J:J,InpActive!$A:$A,$C112,InpActive!$B:$B,$N$105)</f>
        <v>0</v>
      </c>
      <c r="J112" s="272">
        <f>SUMIFS(InpActive!K:K,InpActive!$A:$A,$C112,InpActive!$B:$B,$N$105)</f>
        <v>0</v>
      </c>
      <c r="K112" s="272">
        <f>SUMIFS(InpActive!L:L,InpActive!$A:$A,$C112,InpActive!$B:$B,$N$105)</f>
        <v>0</v>
      </c>
      <c r="L112" s="272">
        <f>SUMIFS(InpActive!M:M,InpActive!$A:$A,$C112,InpActive!$B:$B,$N$105)</f>
        <v>0</v>
      </c>
    </row>
    <row r="113" spans="2:15" hidden="1" outlineLevel="2" x14ac:dyDescent="0.4">
      <c r="C113" s="220" t="s">
        <v>131</v>
      </c>
      <c r="D113" s="221" t="s">
        <v>170</v>
      </c>
      <c r="H113" s="272">
        <f>SUMIFS(InpActive!I:I,InpActive!$A:$A,$C113,InpActive!$B:$B,$N$105)</f>
        <v>0</v>
      </c>
      <c r="I113" s="272">
        <f>SUMIFS(InpActive!J:J,InpActive!$A:$A,$C113,InpActive!$B:$B,$N$105)</f>
        <v>0</v>
      </c>
      <c r="J113" s="272">
        <f>SUMIFS(InpActive!K:K,InpActive!$A:$A,$C113,InpActive!$B:$B,$N$105)</f>
        <v>0</v>
      </c>
      <c r="K113" s="272">
        <f>SUMIFS(InpActive!L:L,InpActive!$A:$A,$C113,InpActive!$B:$B,$N$105)</f>
        <v>0</v>
      </c>
      <c r="L113" s="272">
        <f>SUMIFS(InpActive!M:M,InpActive!$A:$A,$C113,InpActive!$B:$B,$N$105)</f>
        <v>0</v>
      </c>
    </row>
    <row r="114" spans="2:15" hidden="1" outlineLevel="2" x14ac:dyDescent="0.4">
      <c r="C114" s="220" t="s">
        <v>133</v>
      </c>
      <c r="D114" s="221" t="s">
        <v>170</v>
      </c>
      <c r="H114" s="272">
        <f>SUMIFS(InpActive!I:I,InpActive!$A:$A,$C114,InpActive!$B:$B,$N$105)</f>
        <v>0</v>
      </c>
      <c r="I114" s="272">
        <f>SUMIFS(InpActive!J:J,InpActive!$A:$A,$C114,InpActive!$B:$B,$N$105)</f>
        <v>0</v>
      </c>
      <c r="J114" s="272">
        <f>SUMIFS(InpActive!K:K,InpActive!$A:$A,$C114,InpActive!$B:$B,$N$105)</f>
        <v>0</v>
      </c>
      <c r="K114" s="272">
        <f>SUMIFS(InpActive!L:L,InpActive!$A:$A,$C114,InpActive!$B:$B,$N$105)</f>
        <v>0</v>
      </c>
      <c r="L114" s="272">
        <f>SUMIFS(InpActive!M:M,InpActive!$A:$A,$C114,InpActive!$B:$B,$N$105)</f>
        <v>0</v>
      </c>
    </row>
    <row r="115" spans="2:15" hidden="1" outlineLevel="2" x14ac:dyDescent="0.4">
      <c r="C115" s="220" t="s">
        <v>244</v>
      </c>
      <c r="D115" s="221" t="s">
        <v>170</v>
      </c>
      <c r="H115" s="272">
        <f>SUMIFS(InpActive!I:I,InpActive!$A:$A,$C115,InpActive!$B:$B,$N$105)</f>
        <v>0</v>
      </c>
      <c r="I115" s="272">
        <f>SUMIFS(InpActive!J:J,InpActive!$A:$A,$C115,InpActive!$B:$B,$N$105)</f>
        <v>0</v>
      </c>
      <c r="J115" s="272">
        <f>SUMIFS(InpActive!K:K,InpActive!$A:$A,$C115,InpActive!$B:$B,$N$105)</f>
        <v>0</v>
      </c>
      <c r="K115" s="272">
        <f>SUMIFS(InpActive!L:L,InpActive!$A:$A,$C115,InpActive!$B:$B,$N$105)</f>
        <v>0</v>
      </c>
      <c r="L115" s="272">
        <f>SUMIFS(InpActive!M:M,InpActive!$A:$A,$C115,InpActive!$B:$B,$N$105)</f>
        <v>0</v>
      </c>
    </row>
    <row r="116" spans="2:15" hidden="1" outlineLevel="2" x14ac:dyDescent="0.4">
      <c r="C116" s="220" t="s">
        <v>137</v>
      </c>
      <c r="D116" s="221" t="s">
        <v>170</v>
      </c>
      <c r="H116" s="272">
        <f>SUMIFS(InpActive!I:I,InpActive!$A:$A,$C116,InpActive!$B:$B,$N$105)</f>
        <v>0</v>
      </c>
      <c r="I116" s="272">
        <f>SUMIFS(InpActive!J:J,InpActive!$A:$A,$C116,InpActive!$B:$B,$N$105)</f>
        <v>0</v>
      </c>
      <c r="J116" s="272">
        <f>SUMIFS(InpActive!K:K,InpActive!$A:$A,$C116,InpActive!$B:$B,$N$105)</f>
        <v>0</v>
      </c>
      <c r="K116" s="272">
        <f>SUMIFS(InpActive!L:L,InpActive!$A:$A,$C116,InpActive!$B:$B,$N$105)</f>
        <v>0</v>
      </c>
      <c r="L116" s="272">
        <f>SUMIFS(InpActive!M:M,InpActive!$A:$A,$C116,InpActive!$B:$B,$N$105)</f>
        <v>0</v>
      </c>
    </row>
    <row r="117" spans="2:15" hidden="1" outlineLevel="2" x14ac:dyDescent="0.4">
      <c r="C117" s="220" t="s">
        <v>139</v>
      </c>
      <c r="D117" s="221" t="s">
        <v>170</v>
      </c>
      <c r="H117" s="272">
        <f>SUMIFS(InpActive!I:I,InpActive!$A:$A,$C117,InpActive!$B:$B,$N$105)</f>
        <v>0</v>
      </c>
      <c r="I117" s="272">
        <f>SUMIFS(InpActive!J:J,InpActive!$A:$A,$C117,InpActive!$B:$B,$N$105)</f>
        <v>0</v>
      </c>
      <c r="J117" s="272">
        <f>SUMIFS(InpActive!K:K,InpActive!$A:$A,$C117,InpActive!$B:$B,$N$105)</f>
        <v>0</v>
      </c>
      <c r="K117" s="272">
        <f>SUMIFS(InpActive!L:L,InpActive!$A:$A,$C117,InpActive!$B:$B,$N$105)</f>
        <v>0</v>
      </c>
      <c r="L117" s="272">
        <f>SUMIFS(InpActive!M:M,InpActive!$A:$A,$C117,InpActive!$B:$B,$N$105)</f>
        <v>0</v>
      </c>
    </row>
    <row r="118" spans="2:15" hidden="1" outlineLevel="2" x14ac:dyDescent="0.4">
      <c r="C118" s="220" t="s">
        <v>141</v>
      </c>
      <c r="D118" s="221" t="s">
        <v>170</v>
      </c>
      <c r="H118" s="272">
        <f>SUMIFS(InpActive!I:I,InpActive!$A:$A,$C118,InpActive!$B:$B,$N$105)</f>
        <v>0</v>
      </c>
      <c r="I118" s="272">
        <f>SUMIFS(InpActive!J:J,InpActive!$A:$A,$C118,InpActive!$B:$B,$N$105)</f>
        <v>0</v>
      </c>
      <c r="J118" s="272">
        <f>SUMIFS(InpActive!K:K,InpActive!$A:$A,$C118,InpActive!$B:$B,$N$105)</f>
        <v>0</v>
      </c>
      <c r="K118" s="272">
        <f>SUMIFS(InpActive!L:L,InpActive!$A:$A,$C118,InpActive!$B:$B,$N$105)</f>
        <v>0</v>
      </c>
      <c r="L118" s="272">
        <f>SUMIFS(InpActive!M:M,InpActive!$A:$A,$C118,InpActive!$B:$B,$N$105)</f>
        <v>0</v>
      </c>
    </row>
    <row r="119" spans="2:15" hidden="1" outlineLevel="2" x14ac:dyDescent="0.4">
      <c r="C119" s="220" t="s">
        <v>143</v>
      </c>
      <c r="D119" s="221" t="s">
        <v>170</v>
      </c>
      <c r="H119" s="272">
        <f>SUMIFS(InpActive!I:I,InpActive!$A:$A,$C119,InpActive!$B:$B,$N$105)</f>
        <v>0</v>
      </c>
      <c r="I119" s="272">
        <f>SUMIFS(InpActive!J:J,InpActive!$A:$A,$C119,InpActive!$B:$B,$N$105)</f>
        <v>0</v>
      </c>
      <c r="J119" s="272">
        <f>SUMIFS(InpActive!K:K,InpActive!$A:$A,$C119,InpActive!$B:$B,$N$105)</f>
        <v>0</v>
      </c>
      <c r="K119" s="272">
        <f>SUMIFS(InpActive!L:L,InpActive!$A:$A,$C119,InpActive!$B:$B,$N$105)</f>
        <v>0</v>
      </c>
      <c r="L119" s="272">
        <f>SUMIFS(InpActive!M:M,InpActive!$A:$A,$C119,InpActive!$B:$B,$N$105)</f>
        <v>0</v>
      </c>
    </row>
    <row r="120" spans="2:15" hidden="1" outlineLevel="2" x14ac:dyDescent="0.4">
      <c r="C120" s="220" t="s">
        <v>145</v>
      </c>
      <c r="D120" s="221" t="s">
        <v>170</v>
      </c>
      <c r="H120" s="272">
        <f>SUMIFS(InpActive!I:I,InpActive!$A:$A,$C120,InpActive!$B:$B,$N$105)</f>
        <v>0</v>
      </c>
      <c r="I120" s="272">
        <f>SUMIFS(InpActive!J:J,InpActive!$A:$A,$C120,InpActive!$B:$B,$N$105)</f>
        <v>0</v>
      </c>
      <c r="J120" s="272">
        <f>SUMIFS(InpActive!K:K,InpActive!$A:$A,$C120,InpActive!$B:$B,$N$105)</f>
        <v>0</v>
      </c>
      <c r="K120" s="272">
        <f>SUMIFS(InpActive!L:L,InpActive!$A:$A,$C120,InpActive!$B:$B,$N$105)</f>
        <v>0</v>
      </c>
      <c r="L120" s="272">
        <f>SUMIFS(InpActive!M:M,InpActive!$A:$A,$C120,InpActive!$B:$B,$N$105)</f>
        <v>0</v>
      </c>
    </row>
    <row r="121" spans="2:15" hidden="1" outlineLevel="2" x14ac:dyDescent="0.4">
      <c r="C121" s="220" t="s">
        <v>147</v>
      </c>
      <c r="D121" s="221" t="s">
        <v>170</v>
      </c>
      <c r="H121" s="272">
        <f>SUMIFS(InpActive!I:I,InpActive!$A:$A,$C121,InpActive!$B:$B,$N$105)</f>
        <v>0</v>
      </c>
      <c r="I121" s="272">
        <f>SUMIFS(InpActive!J:J,InpActive!$A:$A,$C121,InpActive!$B:$B,$N$105)</f>
        <v>0</v>
      </c>
      <c r="J121" s="272">
        <f>SUMIFS(InpActive!K:K,InpActive!$A:$A,$C121,InpActive!$B:$B,$N$105)</f>
        <v>0</v>
      </c>
      <c r="K121" s="272">
        <f>SUMIFS(InpActive!L:L,InpActive!$A:$A,$C121,InpActive!$B:$B,$N$105)</f>
        <v>0</v>
      </c>
      <c r="L121" s="272">
        <f>SUMIFS(InpActive!M:M,InpActive!$A:$A,$C121,InpActive!$B:$B,$N$105)</f>
        <v>0</v>
      </c>
    </row>
    <row r="122" spans="2:15" hidden="1" outlineLevel="2" x14ac:dyDescent="0.4">
      <c r="C122" s="220" t="s">
        <v>149</v>
      </c>
      <c r="D122" s="221" t="s">
        <v>170</v>
      </c>
      <c r="H122" s="272">
        <f>SUMIFS(InpActive!I:I,InpActive!$A:$A,$C122,InpActive!$B:$B,$N$105)</f>
        <v>0</v>
      </c>
      <c r="I122" s="272">
        <f>SUMIFS(InpActive!J:J,InpActive!$A:$A,$C122,InpActive!$B:$B,$N$105)</f>
        <v>0</v>
      </c>
      <c r="J122" s="272">
        <f>SUMIFS(InpActive!K:K,InpActive!$A:$A,$C122,InpActive!$B:$B,$N$105)</f>
        <v>0</v>
      </c>
      <c r="K122" s="272">
        <f>SUMIFS(InpActive!L:L,InpActive!$A:$A,$C122,InpActive!$B:$B,$N$105)</f>
        <v>0</v>
      </c>
      <c r="L122" s="272">
        <f>SUMIFS(InpActive!M:M,InpActive!$A:$A,$C122,InpActive!$B:$B,$N$105)</f>
        <v>0</v>
      </c>
    </row>
    <row r="123" spans="2:15" hidden="1" outlineLevel="2" x14ac:dyDescent="0.4">
      <c r="C123" s="220" t="s">
        <v>151</v>
      </c>
      <c r="D123" s="221" t="s">
        <v>170</v>
      </c>
      <c r="H123" s="272">
        <f>SUMIFS(InpActive!I:I,InpActive!$A:$A,$C123,InpActive!$B:$B,$N$105)</f>
        <v>0</v>
      </c>
      <c r="I123" s="272">
        <f>SUMIFS(InpActive!J:J,InpActive!$A:$A,$C123,InpActive!$B:$B,$N$105)</f>
        <v>0</v>
      </c>
      <c r="J123" s="272">
        <f>SUMIFS(InpActive!K:K,InpActive!$A:$A,$C123,InpActive!$B:$B,$N$105)</f>
        <v>0</v>
      </c>
      <c r="K123" s="272">
        <f>SUMIFS(InpActive!L:L,InpActive!$A:$A,$C123,InpActive!$B:$B,$N$105)</f>
        <v>0</v>
      </c>
      <c r="L123" s="272">
        <f>SUMIFS(InpActive!M:M,InpActive!$A:$A,$C123,InpActive!$B:$B,$N$105)</f>
        <v>0</v>
      </c>
    </row>
    <row r="124" spans="2:15" hidden="1" outlineLevel="2" x14ac:dyDescent="0.4">
      <c r="H124" s="272"/>
      <c r="I124" s="272"/>
      <c r="J124" s="272"/>
      <c r="K124" s="272"/>
      <c r="L124" s="272"/>
    </row>
    <row r="125" spans="2:15" hidden="1" outlineLevel="2" x14ac:dyDescent="0.4">
      <c r="C125" s="222" t="s">
        <v>725</v>
      </c>
      <c r="D125" s="224" t="s">
        <v>170</v>
      </c>
      <c r="E125" s="244">
        <f t="shared" ref="E125:G125" si="10">SUM(E107:E123)</f>
        <v>0</v>
      </c>
      <c r="F125" s="244">
        <f t="shared" si="10"/>
        <v>0</v>
      </c>
      <c r="G125" s="244">
        <f t="shared" si="10"/>
        <v>0</v>
      </c>
      <c r="H125" s="244">
        <f>SUM(H107:H123)</f>
        <v>-0.17350056</v>
      </c>
      <c r="I125" s="244">
        <f t="shared" ref="I125:L125" si="11">SUM(I107:I123)</f>
        <v>0</v>
      </c>
      <c r="J125" s="244">
        <f t="shared" si="11"/>
        <v>0</v>
      </c>
      <c r="K125" s="244">
        <f t="shared" si="11"/>
        <v>0</v>
      </c>
      <c r="L125" s="244">
        <f t="shared" si="11"/>
        <v>0</v>
      </c>
      <c r="M125" s="222"/>
      <c r="N125" s="362"/>
      <c r="O125" s="222"/>
    </row>
    <row r="126" spans="2:15" outlineLevel="1" collapsed="1" x14ac:dyDescent="0.4">
      <c r="H126" s="251"/>
      <c r="I126" s="243"/>
      <c r="J126" s="243"/>
      <c r="K126" s="243"/>
      <c r="L126" s="243"/>
    </row>
    <row r="127" spans="2:15" ht="14.25" outlineLevel="1" x14ac:dyDescent="0.4">
      <c r="B127" s="74" t="s">
        <v>731</v>
      </c>
      <c r="C127" s="60"/>
      <c r="D127" s="226"/>
      <c r="E127" s="226"/>
      <c r="F127" s="226"/>
      <c r="G127" s="226"/>
      <c r="H127" s="246"/>
      <c r="I127" s="246"/>
      <c r="J127" s="246"/>
      <c r="K127" s="246"/>
      <c r="L127" s="246"/>
      <c r="M127" s="18"/>
      <c r="N127" s="361" t="s">
        <v>486</v>
      </c>
      <c r="O127" s="18"/>
    </row>
    <row r="128" spans="2:15" hidden="1" outlineLevel="2" x14ac:dyDescent="0.4">
      <c r="H128" s="251"/>
      <c r="I128" s="243"/>
      <c r="J128" s="243"/>
      <c r="K128" s="243"/>
      <c r="L128" s="243"/>
    </row>
    <row r="129" spans="3:12" hidden="1" outlineLevel="2" x14ac:dyDescent="0.4">
      <c r="C129" s="220" t="s">
        <v>117</v>
      </c>
      <c r="D129" s="221" t="s">
        <v>170</v>
      </c>
      <c r="H129" s="272">
        <f>SUMIFS(InpActive!I:I,InpActive!$A:$A,$C129,InpActive!$B:$B,$N$127)</f>
        <v>0</v>
      </c>
      <c r="I129" s="272">
        <f>SUMIFS(InpActive!J:J,InpActive!$A:$A,$C129,InpActive!$B:$B,$N$127)</f>
        <v>0</v>
      </c>
      <c r="J129" s="272">
        <f>SUMIFS(InpActive!K:K,InpActive!$A:$A,$C129,InpActive!$B:$B,$N$127)</f>
        <v>0</v>
      </c>
      <c r="K129" s="272">
        <f>SUMIFS(InpActive!L:L,InpActive!$A:$A,$C129,InpActive!$B:$B,$N$127)</f>
        <v>0</v>
      </c>
      <c r="L129" s="272">
        <f>SUMIFS(InpActive!M:M,InpActive!$A:$A,$C129,InpActive!$B:$B,$N$127)</f>
        <v>0</v>
      </c>
    </row>
    <row r="130" spans="3:12" hidden="1" outlineLevel="2" x14ac:dyDescent="0.4">
      <c r="C130" s="220" t="s">
        <v>119</v>
      </c>
      <c r="D130" s="221" t="s">
        <v>170</v>
      </c>
      <c r="H130" s="272">
        <f>SUMIFS(InpActive!I:I,InpActive!$A:$A,$C130,InpActive!$B:$B,$N$127)</f>
        <v>0</v>
      </c>
      <c r="I130" s="272">
        <f>SUMIFS(InpActive!J:J,InpActive!$A:$A,$C130,InpActive!$B:$B,$N$127)</f>
        <v>0</v>
      </c>
      <c r="J130" s="272">
        <f>SUMIFS(InpActive!K:K,InpActive!$A:$A,$C130,InpActive!$B:$B,$N$127)</f>
        <v>0</v>
      </c>
      <c r="K130" s="272">
        <f>SUMIFS(InpActive!L:L,InpActive!$A:$A,$C130,InpActive!$B:$B,$N$127)</f>
        <v>0</v>
      </c>
      <c r="L130" s="272">
        <f>SUMIFS(InpActive!M:M,InpActive!$A:$A,$C130,InpActive!$B:$B,$N$127)</f>
        <v>0</v>
      </c>
    </row>
    <row r="131" spans="3:12" hidden="1" outlineLevel="2" x14ac:dyDescent="0.4">
      <c r="C131" s="220" t="s">
        <v>122</v>
      </c>
      <c r="D131" s="221" t="s">
        <v>170</v>
      </c>
      <c r="H131" s="272">
        <f>SUMIFS(InpActive!I:I,InpActive!$A:$A,$C131,InpActive!$B:$B,$N$127)</f>
        <v>0</v>
      </c>
      <c r="I131" s="272">
        <f>SUMIFS(InpActive!J:J,InpActive!$A:$A,$C131,InpActive!$B:$B,$N$127)</f>
        <v>0</v>
      </c>
      <c r="J131" s="272">
        <f>SUMIFS(InpActive!K:K,InpActive!$A:$A,$C131,InpActive!$B:$B,$N$127)</f>
        <v>0</v>
      </c>
      <c r="K131" s="272">
        <f>SUMIFS(InpActive!L:L,InpActive!$A:$A,$C131,InpActive!$B:$B,$N$127)</f>
        <v>0</v>
      </c>
      <c r="L131" s="272">
        <f>SUMIFS(InpActive!M:M,InpActive!$A:$A,$C131,InpActive!$B:$B,$N$127)</f>
        <v>0</v>
      </c>
    </row>
    <row r="132" spans="3:12" hidden="1" outlineLevel="2" x14ac:dyDescent="0.4">
      <c r="C132" s="220" t="s">
        <v>124</v>
      </c>
      <c r="D132" s="221" t="s">
        <v>170</v>
      </c>
      <c r="H132" s="272">
        <f>SUMIFS(InpActive!I:I,InpActive!$A:$A,$C132,InpActive!$B:$B,$N$127)</f>
        <v>0</v>
      </c>
      <c r="I132" s="272">
        <f>SUMIFS(InpActive!J:J,InpActive!$A:$A,$C132,InpActive!$B:$B,$N$127)</f>
        <v>0</v>
      </c>
      <c r="J132" s="272">
        <f>SUMIFS(InpActive!K:K,InpActive!$A:$A,$C132,InpActive!$B:$B,$N$127)</f>
        <v>0</v>
      </c>
      <c r="K132" s="272">
        <f>SUMIFS(InpActive!L:L,InpActive!$A:$A,$C132,InpActive!$B:$B,$N$127)</f>
        <v>0</v>
      </c>
      <c r="L132" s="272">
        <f>SUMIFS(InpActive!M:M,InpActive!$A:$A,$C132,InpActive!$B:$B,$N$127)</f>
        <v>0</v>
      </c>
    </row>
    <row r="133" spans="3:12" hidden="1" outlineLevel="2" x14ac:dyDescent="0.4">
      <c r="C133" s="220" t="s">
        <v>126</v>
      </c>
      <c r="D133" s="221" t="s">
        <v>170</v>
      </c>
      <c r="H133" s="272">
        <f>SUMIFS(InpActive!I:I,InpActive!$A:$A,$C133,InpActive!$B:$B,$N$127)</f>
        <v>0</v>
      </c>
      <c r="I133" s="272">
        <f>SUMIFS(InpActive!J:J,InpActive!$A:$A,$C133,InpActive!$B:$B,$N$127)</f>
        <v>0</v>
      </c>
      <c r="J133" s="272">
        <f>SUMIFS(InpActive!K:K,InpActive!$A:$A,$C133,InpActive!$B:$B,$N$127)</f>
        <v>0</v>
      </c>
      <c r="K133" s="272">
        <f>SUMIFS(InpActive!L:L,InpActive!$A:$A,$C133,InpActive!$B:$B,$N$127)</f>
        <v>0</v>
      </c>
      <c r="L133" s="272">
        <f>SUMIFS(InpActive!M:M,InpActive!$A:$A,$C133,InpActive!$B:$B,$N$127)</f>
        <v>0</v>
      </c>
    </row>
    <row r="134" spans="3:12" hidden="1" outlineLevel="2" x14ac:dyDescent="0.4">
      <c r="C134" s="220" t="s">
        <v>128</v>
      </c>
      <c r="D134" s="221" t="s">
        <v>170</v>
      </c>
      <c r="H134" s="272">
        <f>SUMIFS(InpActive!I:I,InpActive!$A:$A,$C134,InpActive!$B:$B,$N$127)</f>
        <v>0</v>
      </c>
      <c r="I134" s="272">
        <f>SUMIFS(InpActive!J:J,InpActive!$A:$A,$C134,InpActive!$B:$B,$N$127)</f>
        <v>0</v>
      </c>
      <c r="J134" s="272">
        <f>SUMIFS(InpActive!K:K,InpActive!$A:$A,$C134,InpActive!$B:$B,$N$127)</f>
        <v>0</v>
      </c>
      <c r="K134" s="272">
        <f>SUMIFS(InpActive!L:L,InpActive!$A:$A,$C134,InpActive!$B:$B,$N$127)</f>
        <v>0</v>
      </c>
      <c r="L134" s="272">
        <f>SUMIFS(InpActive!M:M,InpActive!$A:$A,$C134,InpActive!$B:$B,$N$127)</f>
        <v>0</v>
      </c>
    </row>
    <row r="135" spans="3:12" hidden="1" outlineLevel="2" x14ac:dyDescent="0.4">
      <c r="C135" s="220" t="s">
        <v>131</v>
      </c>
      <c r="D135" s="221" t="s">
        <v>170</v>
      </c>
      <c r="H135" s="272">
        <f>SUMIFS(InpActive!I:I,InpActive!$A:$A,$C135,InpActive!$B:$B,$N$127)</f>
        <v>0</v>
      </c>
      <c r="I135" s="272">
        <f>SUMIFS(InpActive!J:J,InpActive!$A:$A,$C135,InpActive!$B:$B,$N$127)</f>
        <v>0</v>
      </c>
      <c r="J135" s="272">
        <f>SUMIFS(InpActive!K:K,InpActive!$A:$A,$C135,InpActive!$B:$B,$N$127)</f>
        <v>0</v>
      </c>
      <c r="K135" s="272">
        <f>SUMIFS(InpActive!L:L,InpActive!$A:$A,$C135,InpActive!$B:$B,$N$127)</f>
        <v>0</v>
      </c>
      <c r="L135" s="272">
        <f>SUMIFS(InpActive!M:M,InpActive!$A:$A,$C135,InpActive!$B:$B,$N$127)</f>
        <v>0</v>
      </c>
    </row>
    <row r="136" spans="3:12" hidden="1" outlineLevel="2" x14ac:dyDescent="0.4">
      <c r="C136" s="220" t="s">
        <v>133</v>
      </c>
      <c r="D136" s="221" t="s">
        <v>170</v>
      </c>
      <c r="H136" s="272">
        <f>SUMIFS(InpActive!I:I,InpActive!$A:$A,$C136,InpActive!$B:$B,$N$127)</f>
        <v>0</v>
      </c>
      <c r="I136" s="272">
        <f>SUMIFS(InpActive!J:J,InpActive!$A:$A,$C136,InpActive!$B:$B,$N$127)</f>
        <v>0</v>
      </c>
      <c r="J136" s="272">
        <f>SUMIFS(InpActive!K:K,InpActive!$A:$A,$C136,InpActive!$B:$B,$N$127)</f>
        <v>0</v>
      </c>
      <c r="K136" s="272">
        <f>SUMIFS(InpActive!L:L,InpActive!$A:$A,$C136,InpActive!$B:$B,$N$127)</f>
        <v>0</v>
      </c>
      <c r="L136" s="272">
        <f>SUMIFS(InpActive!M:M,InpActive!$A:$A,$C136,InpActive!$B:$B,$N$127)</f>
        <v>0</v>
      </c>
    </row>
    <row r="137" spans="3:12" hidden="1" outlineLevel="2" x14ac:dyDescent="0.4">
      <c r="C137" s="220" t="s">
        <v>244</v>
      </c>
      <c r="D137" s="221" t="s">
        <v>170</v>
      </c>
      <c r="H137" s="272">
        <f>SUMIFS(InpActive!I:I,InpActive!$A:$A,$C137,InpActive!$B:$B,$N$127)</f>
        <v>0</v>
      </c>
      <c r="I137" s="272">
        <f>SUMIFS(InpActive!J:J,InpActive!$A:$A,$C137,InpActive!$B:$B,$N$127)</f>
        <v>0</v>
      </c>
      <c r="J137" s="272">
        <f>SUMIFS(InpActive!K:K,InpActive!$A:$A,$C137,InpActive!$B:$B,$N$127)</f>
        <v>0</v>
      </c>
      <c r="K137" s="272">
        <f>SUMIFS(InpActive!L:L,InpActive!$A:$A,$C137,InpActive!$B:$B,$N$127)</f>
        <v>0</v>
      </c>
      <c r="L137" s="272">
        <f>SUMIFS(InpActive!M:M,InpActive!$A:$A,$C137,InpActive!$B:$B,$N$127)</f>
        <v>0</v>
      </c>
    </row>
    <row r="138" spans="3:12" hidden="1" outlineLevel="2" x14ac:dyDescent="0.4">
      <c r="C138" s="220" t="s">
        <v>137</v>
      </c>
      <c r="D138" s="221" t="s">
        <v>170</v>
      </c>
      <c r="H138" s="272">
        <f>SUMIFS(InpActive!I:I,InpActive!$A:$A,$C138,InpActive!$B:$B,$N$127)</f>
        <v>0</v>
      </c>
      <c r="I138" s="272">
        <f>SUMIFS(InpActive!J:J,InpActive!$A:$A,$C138,InpActive!$B:$B,$N$127)</f>
        <v>0</v>
      </c>
      <c r="J138" s="272">
        <f>SUMIFS(InpActive!K:K,InpActive!$A:$A,$C138,InpActive!$B:$B,$N$127)</f>
        <v>0</v>
      </c>
      <c r="K138" s="272">
        <f>SUMIFS(InpActive!L:L,InpActive!$A:$A,$C138,InpActive!$B:$B,$N$127)</f>
        <v>0</v>
      </c>
      <c r="L138" s="272">
        <f>SUMIFS(InpActive!M:M,InpActive!$A:$A,$C138,InpActive!$B:$B,$N$127)</f>
        <v>0</v>
      </c>
    </row>
    <row r="139" spans="3:12" hidden="1" outlineLevel="2" x14ac:dyDescent="0.4">
      <c r="C139" s="220" t="s">
        <v>139</v>
      </c>
      <c r="D139" s="221" t="s">
        <v>170</v>
      </c>
      <c r="H139" s="272">
        <f>SUMIFS(InpActive!I:I,InpActive!$A:$A,$C139,InpActive!$B:$B,$N$127)</f>
        <v>0</v>
      </c>
      <c r="I139" s="272">
        <f>SUMIFS(InpActive!J:J,InpActive!$A:$A,$C139,InpActive!$B:$B,$N$127)</f>
        <v>0</v>
      </c>
      <c r="J139" s="272">
        <f>SUMIFS(InpActive!K:K,InpActive!$A:$A,$C139,InpActive!$B:$B,$N$127)</f>
        <v>0</v>
      </c>
      <c r="K139" s="272">
        <f>SUMIFS(InpActive!L:L,InpActive!$A:$A,$C139,InpActive!$B:$B,$N$127)</f>
        <v>0</v>
      </c>
      <c r="L139" s="272">
        <f>SUMIFS(InpActive!M:M,InpActive!$A:$A,$C139,InpActive!$B:$B,$N$127)</f>
        <v>0</v>
      </c>
    </row>
    <row r="140" spans="3:12" hidden="1" outlineLevel="2" x14ac:dyDescent="0.4">
      <c r="C140" s="220" t="s">
        <v>141</v>
      </c>
      <c r="D140" s="221" t="s">
        <v>170</v>
      </c>
      <c r="H140" s="272">
        <f>SUMIFS(InpActive!I:I,InpActive!$A:$A,$C140,InpActive!$B:$B,$N$127)</f>
        <v>0</v>
      </c>
      <c r="I140" s="272">
        <f>SUMIFS(InpActive!J:J,InpActive!$A:$A,$C140,InpActive!$B:$B,$N$127)</f>
        <v>0</v>
      </c>
      <c r="J140" s="272">
        <f>SUMIFS(InpActive!K:K,InpActive!$A:$A,$C140,InpActive!$B:$B,$N$127)</f>
        <v>0</v>
      </c>
      <c r="K140" s="272">
        <f>SUMIFS(InpActive!L:L,InpActive!$A:$A,$C140,InpActive!$B:$B,$N$127)</f>
        <v>0</v>
      </c>
      <c r="L140" s="272">
        <f>SUMIFS(InpActive!M:M,InpActive!$A:$A,$C140,InpActive!$B:$B,$N$127)</f>
        <v>0</v>
      </c>
    </row>
    <row r="141" spans="3:12" hidden="1" outlineLevel="2" x14ac:dyDescent="0.4">
      <c r="C141" s="220" t="s">
        <v>143</v>
      </c>
      <c r="D141" s="221" t="s">
        <v>170</v>
      </c>
      <c r="H141" s="272">
        <f>SUMIFS(InpActive!I:I,InpActive!$A:$A,$C141,InpActive!$B:$B,$N$127)</f>
        <v>0</v>
      </c>
      <c r="I141" s="272">
        <f>SUMIFS(InpActive!J:J,InpActive!$A:$A,$C141,InpActive!$B:$B,$N$127)</f>
        <v>0</v>
      </c>
      <c r="J141" s="272">
        <f>SUMIFS(InpActive!K:K,InpActive!$A:$A,$C141,InpActive!$B:$B,$N$127)</f>
        <v>0</v>
      </c>
      <c r="K141" s="272">
        <f>SUMIFS(InpActive!L:L,InpActive!$A:$A,$C141,InpActive!$B:$B,$N$127)</f>
        <v>0</v>
      </c>
      <c r="L141" s="272">
        <f>SUMIFS(InpActive!M:M,InpActive!$A:$A,$C141,InpActive!$B:$B,$N$127)</f>
        <v>0</v>
      </c>
    </row>
    <row r="142" spans="3:12" hidden="1" outlineLevel="2" x14ac:dyDescent="0.4">
      <c r="C142" s="220" t="s">
        <v>145</v>
      </c>
      <c r="D142" s="221" t="s">
        <v>170</v>
      </c>
      <c r="H142" s="272">
        <f>SUMIFS(InpActive!I:I,InpActive!$A:$A,$C142,InpActive!$B:$B,$N$127)</f>
        <v>0</v>
      </c>
      <c r="I142" s="272">
        <f>SUMIFS(InpActive!J:J,InpActive!$A:$A,$C142,InpActive!$B:$B,$N$127)</f>
        <v>0</v>
      </c>
      <c r="J142" s="272">
        <f>SUMIFS(InpActive!K:K,InpActive!$A:$A,$C142,InpActive!$B:$B,$N$127)</f>
        <v>0</v>
      </c>
      <c r="K142" s="272">
        <f>SUMIFS(InpActive!L:L,InpActive!$A:$A,$C142,InpActive!$B:$B,$N$127)</f>
        <v>0</v>
      </c>
      <c r="L142" s="272">
        <f>SUMIFS(InpActive!M:M,InpActive!$A:$A,$C142,InpActive!$B:$B,$N$127)</f>
        <v>0</v>
      </c>
    </row>
    <row r="143" spans="3:12" hidden="1" outlineLevel="2" x14ac:dyDescent="0.4">
      <c r="C143" s="220" t="s">
        <v>147</v>
      </c>
      <c r="D143" s="221" t="s">
        <v>170</v>
      </c>
      <c r="H143" s="272">
        <f>SUMIFS(InpActive!I:I,InpActive!$A:$A,$C143,InpActive!$B:$B,$N$127)</f>
        <v>0</v>
      </c>
      <c r="I143" s="272">
        <f>SUMIFS(InpActive!J:J,InpActive!$A:$A,$C143,InpActive!$B:$B,$N$127)</f>
        <v>0</v>
      </c>
      <c r="J143" s="272">
        <f>SUMIFS(InpActive!K:K,InpActive!$A:$A,$C143,InpActive!$B:$B,$N$127)</f>
        <v>0</v>
      </c>
      <c r="K143" s="272">
        <f>SUMIFS(InpActive!L:L,InpActive!$A:$A,$C143,InpActive!$B:$B,$N$127)</f>
        <v>0</v>
      </c>
      <c r="L143" s="272">
        <f>SUMIFS(InpActive!M:M,InpActive!$A:$A,$C143,InpActive!$B:$B,$N$127)</f>
        <v>0</v>
      </c>
    </row>
    <row r="144" spans="3:12" hidden="1" outlineLevel="2" x14ac:dyDescent="0.4">
      <c r="C144" s="220" t="s">
        <v>149</v>
      </c>
      <c r="D144" s="221" t="s">
        <v>170</v>
      </c>
      <c r="H144" s="272">
        <f>SUMIFS(InpActive!I:I,InpActive!$A:$A,$C144,InpActive!$B:$B,$N$127)</f>
        <v>0</v>
      </c>
      <c r="I144" s="272">
        <f>SUMIFS(InpActive!J:J,InpActive!$A:$A,$C144,InpActive!$B:$B,$N$127)</f>
        <v>0</v>
      </c>
      <c r="J144" s="272">
        <f>SUMIFS(InpActive!K:K,InpActive!$A:$A,$C144,InpActive!$B:$B,$N$127)</f>
        <v>0</v>
      </c>
      <c r="K144" s="272">
        <f>SUMIFS(InpActive!L:L,InpActive!$A:$A,$C144,InpActive!$B:$B,$N$127)</f>
        <v>0</v>
      </c>
      <c r="L144" s="272">
        <f>SUMIFS(InpActive!M:M,InpActive!$A:$A,$C144,InpActive!$B:$B,$N$127)</f>
        <v>0</v>
      </c>
    </row>
    <row r="145" spans="2:15" hidden="1" outlineLevel="2" x14ac:dyDescent="0.4">
      <c r="C145" s="220" t="s">
        <v>151</v>
      </c>
      <c r="D145" s="221" t="s">
        <v>170</v>
      </c>
      <c r="H145" s="272">
        <f>SUMIFS(InpActive!I:I,InpActive!$A:$A,$C145,InpActive!$B:$B,$N$127)</f>
        <v>0</v>
      </c>
      <c r="I145" s="272">
        <f>SUMIFS(InpActive!J:J,InpActive!$A:$A,$C145,InpActive!$B:$B,$N$127)</f>
        <v>0</v>
      </c>
      <c r="J145" s="272">
        <f>SUMIFS(InpActive!K:K,InpActive!$A:$A,$C145,InpActive!$B:$B,$N$127)</f>
        <v>0</v>
      </c>
      <c r="K145" s="272">
        <f>SUMIFS(InpActive!L:L,InpActive!$A:$A,$C145,InpActive!$B:$B,$N$127)</f>
        <v>0</v>
      </c>
      <c r="L145" s="272">
        <f>SUMIFS(InpActive!M:M,InpActive!$A:$A,$C145,InpActive!$B:$B,$N$127)</f>
        <v>0</v>
      </c>
    </row>
    <row r="146" spans="2:15" hidden="1" outlineLevel="2" x14ac:dyDescent="0.4">
      <c r="H146" s="272"/>
      <c r="I146" s="272"/>
      <c r="J146" s="272"/>
      <c r="K146" s="272"/>
      <c r="L146" s="272"/>
    </row>
    <row r="147" spans="2:15" hidden="1" outlineLevel="2" x14ac:dyDescent="0.4">
      <c r="C147" s="222" t="s">
        <v>725</v>
      </c>
      <c r="D147" s="224" t="s">
        <v>170</v>
      </c>
      <c r="E147" s="244">
        <f t="shared" ref="E147:G147" si="12">SUM(E129:E145)</f>
        <v>0</v>
      </c>
      <c r="F147" s="244">
        <f t="shared" si="12"/>
        <v>0</v>
      </c>
      <c r="G147" s="244">
        <f t="shared" si="12"/>
        <v>0</v>
      </c>
      <c r="H147" s="244">
        <f>SUM(H129:H145)</f>
        <v>0</v>
      </c>
      <c r="I147" s="244">
        <f t="shared" ref="I147:L147" si="13">SUM(I129:I145)</f>
        <v>0</v>
      </c>
      <c r="J147" s="244">
        <f t="shared" si="13"/>
        <v>0</v>
      </c>
      <c r="K147" s="244">
        <f t="shared" si="13"/>
        <v>0</v>
      </c>
      <c r="L147" s="244">
        <f t="shared" si="13"/>
        <v>0</v>
      </c>
      <c r="M147" s="222"/>
      <c r="N147" s="362"/>
      <c r="O147" s="222"/>
    </row>
    <row r="148" spans="2:15" outlineLevel="1" collapsed="1" x14ac:dyDescent="0.4">
      <c r="H148" s="251"/>
      <c r="I148" s="243"/>
      <c r="J148" s="243"/>
      <c r="K148" s="243"/>
      <c r="L148" s="243"/>
    </row>
    <row r="149" spans="2:15" ht="15.75" x14ac:dyDescent="0.4">
      <c r="B149" s="55" t="s">
        <v>732</v>
      </c>
      <c r="C149" s="75"/>
      <c r="D149" s="225"/>
      <c r="E149" s="225"/>
      <c r="F149" s="225"/>
      <c r="G149" s="225"/>
      <c r="H149" s="247"/>
      <c r="I149" s="247"/>
      <c r="J149" s="247"/>
      <c r="K149" s="247"/>
      <c r="L149" s="247"/>
      <c r="M149" s="56"/>
      <c r="N149" s="360"/>
      <c r="O149" s="56"/>
    </row>
    <row r="150" spans="2:15" x14ac:dyDescent="0.4">
      <c r="H150" s="251"/>
      <c r="I150" s="243"/>
      <c r="J150" s="243"/>
      <c r="K150" s="243"/>
      <c r="L150" s="243"/>
    </row>
    <row r="151" spans="2:15" ht="14.25" outlineLevel="1" x14ac:dyDescent="0.4">
      <c r="B151" s="74" t="s">
        <v>733</v>
      </c>
      <c r="C151" s="60"/>
      <c r="D151" s="226"/>
      <c r="E151" s="226"/>
      <c r="F151" s="226"/>
      <c r="G151" s="226"/>
      <c r="H151" s="246"/>
      <c r="I151" s="246"/>
      <c r="J151" s="246"/>
      <c r="K151" s="246"/>
      <c r="L151" s="246"/>
      <c r="M151" s="18"/>
      <c r="N151" s="361" t="s">
        <v>488</v>
      </c>
      <c r="O151" s="18"/>
    </row>
    <row r="152" spans="2:15" hidden="1" outlineLevel="2" x14ac:dyDescent="0.4">
      <c r="H152" s="243"/>
      <c r="I152" s="243"/>
      <c r="J152" s="243"/>
      <c r="K152" s="243"/>
      <c r="L152" s="243"/>
    </row>
    <row r="153" spans="2:15" hidden="1" outlineLevel="2" x14ac:dyDescent="0.4">
      <c r="C153" s="234" t="s">
        <v>117</v>
      </c>
      <c r="D153" s="221" t="s">
        <v>170</v>
      </c>
      <c r="H153" s="272">
        <f>SUMIFS(InpActive!I:I,InpActive!$A:$A,$C153,InpActive!$B:$B,$N$151)</f>
        <v>0</v>
      </c>
      <c r="I153" s="272">
        <f>SUMIFS(InpActive!J:J,InpActive!$A:$A,$C153,InpActive!$B:$B,$N$151)</f>
        <v>0</v>
      </c>
      <c r="J153" s="272">
        <f>SUMIFS(InpActive!K:K,InpActive!$A:$A,$C153,InpActive!$B:$B,$N$151)</f>
        <v>0</v>
      </c>
      <c r="K153" s="272">
        <f>SUMIFS(InpActive!L:L,InpActive!$A:$A,$C153,InpActive!$B:$B,$N$151)</f>
        <v>0</v>
      </c>
      <c r="L153" s="272">
        <f>SUMIFS(InpActive!M:M,InpActive!$A:$A,$C153,InpActive!$B:$B,$N$151)</f>
        <v>0</v>
      </c>
    </row>
    <row r="154" spans="2:15" hidden="1" outlineLevel="2" x14ac:dyDescent="0.4">
      <c r="C154" s="234" t="s">
        <v>119</v>
      </c>
      <c r="D154" s="221" t="s">
        <v>170</v>
      </c>
      <c r="H154" s="272">
        <f>SUMIFS(InpActive!I:I,InpActive!$A:$A,$C154,InpActive!$B:$B,$N$151)</f>
        <v>2.7452850000000001E-2</v>
      </c>
      <c r="I154" s="272">
        <f>SUMIFS(InpActive!J:J,InpActive!$A:$A,$C154,InpActive!$B:$B,$N$151)</f>
        <v>0</v>
      </c>
      <c r="J154" s="272">
        <f>SUMIFS(InpActive!K:K,InpActive!$A:$A,$C154,InpActive!$B:$B,$N$151)</f>
        <v>0</v>
      </c>
      <c r="K154" s="272">
        <f>SUMIFS(InpActive!L:L,InpActive!$A:$A,$C154,InpActive!$B:$B,$N$151)</f>
        <v>0</v>
      </c>
      <c r="L154" s="272">
        <f>SUMIFS(InpActive!M:M,InpActive!$A:$A,$C154,InpActive!$B:$B,$N$151)</f>
        <v>0</v>
      </c>
    </row>
    <row r="155" spans="2:15" hidden="1" outlineLevel="2" x14ac:dyDescent="0.4">
      <c r="C155" s="234" t="s">
        <v>122</v>
      </c>
      <c r="D155" s="221" t="s">
        <v>170</v>
      </c>
      <c r="H155" s="272">
        <f>SUMIFS(InpActive!I:I,InpActive!$A:$A,$C155,InpActive!$B:$B,$N$151)</f>
        <v>-5.04E-2</v>
      </c>
      <c r="I155" s="272">
        <f>SUMIFS(InpActive!J:J,InpActive!$A:$A,$C155,InpActive!$B:$B,$N$151)</f>
        <v>0</v>
      </c>
      <c r="J155" s="272">
        <f>SUMIFS(InpActive!K:K,InpActive!$A:$A,$C155,InpActive!$B:$B,$N$151)</f>
        <v>0</v>
      </c>
      <c r="K155" s="272">
        <f>SUMIFS(InpActive!L:L,InpActive!$A:$A,$C155,InpActive!$B:$B,$N$151)</f>
        <v>0</v>
      </c>
      <c r="L155" s="272">
        <f>SUMIFS(InpActive!M:M,InpActive!$A:$A,$C155,InpActive!$B:$B,$N$151)</f>
        <v>0</v>
      </c>
    </row>
    <row r="156" spans="2:15" hidden="1" outlineLevel="2" x14ac:dyDescent="0.4">
      <c r="C156" s="234" t="s">
        <v>124</v>
      </c>
      <c r="D156" s="221" t="s">
        <v>170</v>
      </c>
      <c r="H156" s="272">
        <f>SUMIFS(InpActive!I:I,InpActive!$A:$A,$C156,InpActive!$B:$B,$N$151)</f>
        <v>0</v>
      </c>
      <c r="I156" s="272">
        <f>SUMIFS(InpActive!J:J,InpActive!$A:$A,$C156,InpActive!$B:$B,$N$151)</f>
        <v>0</v>
      </c>
      <c r="J156" s="272">
        <f>SUMIFS(InpActive!K:K,InpActive!$A:$A,$C156,InpActive!$B:$B,$N$151)</f>
        <v>0</v>
      </c>
      <c r="K156" s="272">
        <f>SUMIFS(InpActive!L:L,InpActive!$A:$A,$C156,InpActive!$B:$B,$N$151)</f>
        <v>0</v>
      </c>
      <c r="L156" s="272">
        <f>SUMIFS(InpActive!M:M,InpActive!$A:$A,$C156,InpActive!$B:$B,$N$151)</f>
        <v>0</v>
      </c>
    </row>
    <row r="157" spans="2:15" hidden="1" outlineLevel="2" x14ac:dyDescent="0.4">
      <c r="C157" s="234" t="s">
        <v>126</v>
      </c>
      <c r="D157" s="221" t="s">
        <v>170</v>
      </c>
      <c r="H157" s="272">
        <f>SUMIFS(InpActive!I:I,InpActive!$A:$A,$C157,InpActive!$B:$B,$N$151)</f>
        <v>-1.8199999999999998</v>
      </c>
      <c r="I157" s="272">
        <f>SUMIFS(InpActive!J:J,InpActive!$A:$A,$C157,InpActive!$B:$B,$N$151)</f>
        <v>0</v>
      </c>
      <c r="J157" s="272">
        <f>SUMIFS(InpActive!K:K,InpActive!$A:$A,$C157,InpActive!$B:$B,$N$151)</f>
        <v>0</v>
      </c>
      <c r="K157" s="272">
        <f>SUMIFS(InpActive!L:L,InpActive!$A:$A,$C157,InpActive!$B:$B,$N$151)</f>
        <v>0</v>
      </c>
      <c r="L157" s="272">
        <f>SUMIFS(InpActive!M:M,InpActive!$A:$A,$C157,InpActive!$B:$B,$N$151)</f>
        <v>0</v>
      </c>
    </row>
    <row r="158" spans="2:15" hidden="1" outlineLevel="2" x14ac:dyDescent="0.4">
      <c r="C158" s="234" t="s">
        <v>128</v>
      </c>
      <c r="D158" s="221" t="s">
        <v>170</v>
      </c>
      <c r="H158" s="272">
        <f>SUMIFS(InpActive!I:I,InpActive!$A:$A,$C158,InpActive!$B:$B,$N$151)</f>
        <v>0</v>
      </c>
      <c r="I158" s="272">
        <f>SUMIFS(InpActive!J:J,InpActive!$A:$A,$C158,InpActive!$B:$B,$N$151)</f>
        <v>0</v>
      </c>
      <c r="J158" s="272">
        <f>SUMIFS(InpActive!K:K,InpActive!$A:$A,$C158,InpActive!$B:$B,$N$151)</f>
        <v>0</v>
      </c>
      <c r="K158" s="272">
        <f>SUMIFS(InpActive!L:L,InpActive!$A:$A,$C158,InpActive!$B:$B,$N$151)</f>
        <v>0</v>
      </c>
      <c r="L158" s="272">
        <f>SUMIFS(InpActive!M:M,InpActive!$A:$A,$C158,InpActive!$B:$B,$N$151)</f>
        <v>0</v>
      </c>
    </row>
    <row r="159" spans="2:15" hidden="1" outlineLevel="2" x14ac:dyDescent="0.4">
      <c r="C159" s="234" t="s">
        <v>131</v>
      </c>
      <c r="D159" s="221" t="s">
        <v>170</v>
      </c>
      <c r="H159" s="272">
        <f>SUMIFS(InpActive!I:I,InpActive!$A:$A,$C159,InpActive!$B:$B,$N$151)</f>
        <v>-0.90779999999999994</v>
      </c>
      <c r="I159" s="272">
        <f>SUMIFS(InpActive!J:J,InpActive!$A:$A,$C159,InpActive!$B:$B,$N$151)</f>
        <v>0</v>
      </c>
      <c r="J159" s="272">
        <f>SUMIFS(InpActive!K:K,InpActive!$A:$A,$C159,InpActive!$B:$B,$N$151)</f>
        <v>0</v>
      </c>
      <c r="K159" s="272">
        <f>SUMIFS(InpActive!L:L,InpActive!$A:$A,$C159,InpActive!$B:$B,$N$151)</f>
        <v>0</v>
      </c>
      <c r="L159" s="272">
        <f>SUMIFS(InpActive!M:M,InpActive!$A:$A,$C159,InpActive!$B:$B,$N$151)</f>
        <v>0</v>
      </c>
    </row>
    <row r="160" spans="2:15" hidden="1" outlineLevel="2" x14ac:dyDescent="0.4">
      <c r="C160" s="234" t="s">
        <v>133</v>
      </c>
      <c r="D160" s="221" t="s">
        <v>170</v>
      </c>
      <c r="H160" s="272">
        <f>SUMIFS(InpActive!I:I,InpActive!$A:$A,$C160,InpActive!$B:$B,$N$151)</f>
        <v>0</v>
      </c>
      <c r="I160" s="272">
        <f>SUMIFS(InpActive!J:J,InpActive!$A:$A,$C160,InpActive!$B:$B,$N$151)</f>
        <v>0</v>
      </c>
      <c r="J160" s="272">
        <f>SUMIFS(InpActive!K:K,InpActive!$A:$A,$C160,InpActive!$B:$B,$N$151)</f>
        <v>0</v>
      </c>
      <c r="K160" s="272">
        <f>SUMIFS(InpActive!L:L,InpActive!$A:$A,$C160,InpActive!$B:$B,$N$151)</f>
        <v>0</v>
      </c>
      <c r="L160" s="272">
        <f>SUMIFS(InpActive!M:M,InpActive!$A:$A,$C160,InpActive!$B:$B,$N$151)</f>
        <v>0</v>
      </c>
    </row>
    <row r="161" spans="2:15" hidden="1" outlineLevel="2" x14ac:dyDescent="0.4">
      <c r="C161" s="234" t="s">
        <v>244</v>
      </c>
      <c r="D161" s="221" t="s">
        <v>170</v>
      </c>
      <c r="H161" s="272">
        <f>SUMIFS(InpActive!I:I,InpActive!$A:$A,$C161,InpActive!$B:$B,$N$151)</f>
        <v>0</v>
      </c>
      <c r="I161" s="272">
        <f>SUMIFS(InpActive!J:J,InpActive!$A:$A,$C161,InpActive!$B:$B,$N$151)</f>
        <v>0</v>
      </c>
      <c r="J161" s="272">
        <f>SUMIFS(InpActive!K:K,InpActive!$A:$A,$C161,InpActive!$B:$B,$N$151)</f>
        <v>0</v>
      </c>
      <c r="K161" s="272">
        <f>SUMIFS(InpActive!L:L,InpActive!$A:$A,$C161,InpActive!$B:$B,$N$151)</f>
        <v>0</v>
      </c>
      <c r="L161" s="272">
        <f>SUMIFS(InpActive!M:M,InpActive!$A:$A,$C161,InpActive!$B:$B,$N$151)</f>
        <v>0</v>
      </c>
    </row>
    <row r="162" spans="2:15" hidden="1" outlineLevel="2" x14ac:dyDescent="0.4">
      <c r="C162" s="234" t="s">
        <v>137</v>
      </c>
      <c r="D162" s="221" t="s">
        <v>170</v>
      </c>
      <c r="H162" s="272">
        <f>SUMIFS(InpActive!I:I,InpActive!$A:$A,$C162,InpActive!$B:$B,$N$151)</f>
        <v>0</v>
      </c>
      <c r="I162" s="272">
        <f>SUMIFS(InpActive!J:J,InpActive!$A:$A,$C162,InpActive!$B:$B,$N$151)</f>
        <v>0</v>
      </c>
      <c r="J162" s="272">
        <f>SUMIFS(InpActive!K:K,InpActive!$A:$A,$C162,InpActive!$B:$B,$N$151)</f>
        <v>0</v>
      </c>
      <c r="K162" s="272">
        <f>SUMIFS(InpActive!L:L,InpActive!$A:$A,$C162,InpActive!$B:$B,$N$151)</f>
        <v>0</v>
      </c>
      <c r="L162" s="272">
        <f>SUMIFS(InpActive!M:M,InpActive!$A:$A,$C162,InpActive!$B:$B,$N$151)</f>
        <v>0</v>
      </c>
    </row>
    <row r="163" spans="2:15" hidden="1" outlineLevel="2" x14ac:dyDescent="0.4">
      <c r="C163" s="234" t="s">
        <v>139</v>
      </c>
      <c r="D163" s="221" t="s">
        <v>170</v>
      </c>
      <c r="H163" s="272">
        <f>SUMIFS(InpActive!I:I,InpActive!$A:$A,$C163,InpActive!$B:$B,$N$151)</f>
        <v>2.85264E-2</v>
      </c>
      <c r="I163" s="272">
        <f>SUMIFS(InpActive!J:J,InpActive!$A:$A,$C163,InpActive!$B:$B,$N$151)</f>
        <v>0</v>
      </c>
      <c r="J163" s="272">
        <f>SUMIFS(InpActive!K:K,InpActive!$A:$A,$C163,InpActive!$B:$B,$N$151)</f>
        <v>0</v>
      </c>
      <c r="K163" s="272">
        <f>SUMIFS(InpActive!L:L,InpActive!$A:$A,$C163,InpActive!$B:$B,$N$151)</f>
        <v>0</v>
      </c>
      <c r="L163" s="272">
        <f>SUMIFS(InpActive!M:M,InpActive!$A:$A,$C163,InpActive!$B:$B,$N$151)</f>
        <v>0</v>
      </c>
    </row>
    <row r="164" spans="2:15" hidden="1" outlineLevel="2" x14ac:dyDescent="0.4">
      <c r="C164" s="234" t="s">
        <v>141</v>
      </c>
      <c r="D164" s="221" t="s">
        <v>170</v>
      </c>
      <c r="H164" s="272">
        <f>SUMIFS(InpActive!I:I,InpActive!$A:$A,$C164,InpActive!$B:$B,$N$151)</f>
        <v>-0.80630999999999997</v>
      </c>
      <c r="I164" s="272">
        <f>SUMIFS(InpActive!J:J,InpActive!$A:$A,$C164,InpActive!$B:$B,$N$151)</f>
        <v>0</v>
      </c>
      <c r="J164" s="272">
        <f>SUMIFS(InpActive!K:K,InpActive!$A:$A,$C164,InpActive!$B:$B,$N$151)</f>
        <v>0</v>
      </c>
      <c r="K164" s="272">
        <f>SUMIFS(InpActive!L:L,InpActive!$A:$A,$C164,InpActive!$B:$B,$N$151)</f>
        <v>0</v>
      </c>
      <c r="L164" s="272">
        <f>SUMIFS(InpActive!M:M,InpActive!$A:$A,$C164,InpActive!$B:$B,$N$151)</f>
        <v>0</v>
      </c>
    </row>
    <row r="165" spans="2:15" hidden="1" outlineLevel="2" x14ac:dyDescent="0.4">
      <c r="C165" s="234" t="s">
        <v>143</v>
      </c>
      <c r="D165" s="221" t="s">
        <v>170</v>
      </c>
      <c r="H165" s="272">
        <f>SUMIFS(InpActive!I:I,InpActive!$A:$A,$C165,InpActive!$B:$B,$N$151)</f>
        <v>0</v>
      </c>
      <c r="I165" s="272">
        <f>SUMIFS(InpActive!J:J,InpActive!$A:$A,$C165,InpActive!$B:$B,$N$151)</f>
        <v>0</v>
      </c>
      <c r="J165" s="272">
        <f>SUMIFS(InpActive!K:K,InpActive!$A:$A,$C165,InpActive!$B:$B,$N$151)</f>
        <v>0</v>
      </c>
      <c r="K165" s="272">
        <f>SUMIFS(InpActive!L:L,InpActive!$A:$A,$C165,InpActive!$B:$B,$N$151)</f>
        <v>0</v>
      </c>
      <c r="L165" s="272">
        <f>SUMIFS(InpActive!M:M,InpActive!$A:$A,$C165,InpActive!$B:$B,$N$151)</f>
        <v>0</v>
      </c>
    </row>
    <row r="166" spans="2:15" hidden="1" outlineLevel="2" x14ac:dyDescent="0.4">
      <c r="C166" s="234" t="s">
        <v>145</v>
      </c>
      <c r="D166" s="221" t="s">
        <v>170</v>
      </c>
      <c r="H166" s="272">
        <f>SUMIFS(InpActive!I:I,InpActive!$A:$A,$C166,InpActive!$B:$B,$N$151)</f>
        <v>-0.32340000000000002</v>
      </c>
      <c r="I166" s="272">
        <f>SUMIFS(InpActive!J:J,InpActive!$A:$A,$C166,InpActive!$B:$B,$N$151)</f>
        <v>0</v>
      </c>
      <c r="J166" s="272">
        <f>SUMIFS(InpActive!K:K,InpActive!$A:$A,$C166,InpActive!$B:$B,$N$151)</f>
        <v>0</v>
      </c>
      <c r="K166" s="272">
        <f>SUMIFS(InpActive!L:L,InpActive!$A:$A,$C166,InpActive!$B:$B,$N$151)</f>
        <v>0</v>
      </c>
      <c r="L166" s="272">
        <f>SUMIFS(InpActive!M:M,InpActive!$A:$A,$C166,InpActive!$B:$B,$N$151)</f>
        <v>0</v>
      </c>
    </row>
    <row r="167" spans="2:15" hidden="1" outlineLevel="2" x14ac:dyDescent="0.4">
      <c r="C167" s="234" t="s">
        <v>147</v>
      </c>
      <c r="D167" s="221" t="s">
        <v>170</v>
      </c>
      <c r="H167" s="272">
        <f>SUMIFS(InpActive!I:I,InpActive!$A:$A,$C167,InpActive!$B:$B,$N$151)</f>
        <v>0</v>
      </c>
      <c r="I167" s="272">
        <f>SUMIFS(InpActive!J:J,InpActive!$A:$A,$C167,InpActive!$B:$B,$N$151)</f>
        <v>0</v>
      </c>
      <c r="J167" s="272">
        <f>SUMIFS(InpActive!K:K,InpActive!$A:$A,$C167,InpActive!$B:$B,$N$151)</f>
        <v>0</v>
      </c>
      <c r="K167" s="272">
        <f>SUMIFS(InpActive!L:L,InpActive!$A:$A,$C167,InpActive!$B:$B,$N$151)</f>
        <v>0</v>
      </c>
      <c r="L167" s="272">
        <f>SUMIFS(InpActive!M:M,InpActive!$A:$A,$C167,InpActive!$B:$B,$N$151)</f>
        <v>0</v>
      </c>
    </row>
    <row r="168" spans="2:15" hidden="1" outlineLevel="2" x14ac:dyDescent="0.4">
      <c r="C168" s="234" t="s">
        <v>149</v>
      </c>
      <c r="D168" s="221" t="s">
        <v>170</v>
      </c>
      <c r="H168" s="272">
        <f>SUMIFS(InpActive!I:I,InpActive!$A:$A,$C168,InpActive!$B:$B,$N$151)</f>
        <v>0</v>
      </c>
      <c r="I168" s="272">
        <f>SUMIFS(InpActive!J:J,InpActive!$A:$A,$C168,InpActive!$B:$B,$N$151)</f>
        <v>0</v>
      </c>
      <c r="J168" s="272">
        <f>SUMIFS(InpActive!K:K,InpActive!$A:$A,$C168,InpActive!$B:$B,$N$151)</f>
        <v>0</v>
      </c>
      <c r="K168" s="272">
        <f>SUMIFS(InpActive!L:L,InpActive!$A:$A,$C168,InpActive!$B:$B,$N$151)</f>
        <v>0</v>
      </c>
      <c r="L168" s="272">
        <f>SUMIFS(InpActive!M:M,InpActive!$A:$A,$C168,InpActive!$B:$B,$N$151)</f>
        <v>0</v>
      </c>
    </row>
    <row r="169" spans="2:15" hidden="1" outlineLevel="2" x14ac:dyDescent="0.4">
      <c r="C169" s="234" t="s">
        <v>151</v>
      </c>
      <c r="D169" s="221" t="s">
        <v>170</v>
      </c>
      <c r="H169" s="272">
        <f>SUMIFS(InpActive!I:I,InpActive!$A:$A,$C169,InpActive!$B:$B,$N$151)</f>
        <v>0</v>
      </c>
      <c r="I169" s="272">
        <f>SUMIFS(InpActive!J:J,InpActive!$A:$A,$C169,InpActive!$B:$B,$N$151)</f>
        <v>0</v>
      </c>
      <c r="J169" s="272">
        <f>SUMIFS(InpActive!K:K,InpActive!$A:$A,$C169,InpActive!$B:$B,$N$151)</f>
        <v>0</v>
      </c>
      <c r="K169" s="272">
        <f>SUMIFS(InpActive!L:L,InpActive!$A:$A,$C169,InpActive!$B:$B,$N$151)</f>
        <v>0</v>
      </c>
      <c r="L169" s="272">
        <f>SUMIFS(InpActive!M:M,InpActive!$A:$A,$C169,InpActive!$B:$B,$N$151)</f>
        <v>0</v>
      </c>
    </row>
    <row r="170" spans="2:15" hidden="1" outlineLevel="2" x14ac:dyDescent="0.4">
      <c r="C170" s="234"/>
      <c r="H170" s="272"/>
      <c r="I170" s="272"/>
      <c r="J170" s="272"/>
      <c r="K170" s="272"/>
      <c r="L170" s="272"/>
    </row>
    <row r="171" spans="2:15" hidden="1" outlineLevel="2" x14ac:dyDescent="0.4">
      <c r="C171" s="222" t="s">
        <v>725</v>
      </c>
      <c r="D171" s="224" t="s">
        <v>170</v>
      </c>
      <c r="E171" s="244">
        <f t="shared" ref="E171:G171" si="14">SUM(E153:E169)</f>
        <v>0</v>
      </c>
      <c r="F171" s="244">
        <f t="shared" si="14"/>
        <v>0</v>
      </c>
      <c r="G171" s="244">
        <f t="shared" si="14"/>
        <v>0</v>
      </c>
      <c r="H171" s="244">
        <f>SUM(H153:H169)</f>
        <v>-3.8519307499999993</v>
      </c>
      <c r="I171" s="244">
        <f t="shared" ref="I171:L171" si="15">SUM(I153:I169)</f>
        <v>0</v>
      </c>
      <c r="J171" s="244">
        <f t="shared" si="15"/>
        <v>0</v>
      </c>
      <c r="K171" s="244">
        <f t="shared" si="15"/>
        <v>0</v>
      </c>
      <c r="L171" s="244">
        <f t="shared" si="15"/>
        <v>0</v>
      </c>
      <c r="M171" s="222"/>
      <c r="N171" s="362"/>
      <c r="O171" s="222"/>
    </row>
    <row r="172" spans="2:15" outlineLevel="1" collapsed="1" x14ac:dyDescent="0.4">
      <c r="H172" s="251"/>
      <c r="I172" s="243"/>
      <c r="J172" s="243"/>
      <c r="K172" s="243"/>
      <c r="L172" s="243"/>
    </row>
    <row r="173" spans="2:15" ht="14.25" outlineLevel="1" x14ac:dyDescent="0.4">
      <c r="B173" s="74" t="s">
        <v>734</v>
      </c>
      <c r="C173" s="60"/>
      <c r="D173" s="226"/>
      <c r="E173" s="226"/>
      <c r="F173" s="226"/>
      <c r="G173" s="226"/>
      <c r="H173" s="246"/>
      <c r="I173" s="246"/>
      <c r="J173" s="246"/>
      <c r="K173" s="246"/>
      <c r="L173" s="246"/>
      <c r="M173" s="18"/>
      <c r="N173" s="361" t="s">
        <v>490</v>
      </c>
      <c r="O173" s="18"/>
    </row>
    <row r="174" spans="2:15" hidden="1" outlineLevel="2" x14ac:dyDescent="0.4">
      <c r="H174" s="251"/>
      <c r="I174" s="243"/>
      <c r="J174" s="243"/>
      <c r="K174" s="243"/>
      <c r="L174" s="243"/>
    </row>
    <row r="175" spans="2:15" hidden="1" outlineLevel="2" x14ac:dyDescent="0.4">
      <c r="C175" s="234" t="s">
        <v>117</v>
      </c>
      <c r="D175" s="221" t="s">
        <v>170</v>
      </c>
      <c r="H175" s="272">
        <f>SUMIFS(InpActive!I:I,InpActive!$A:$A,$C175,InpActive!$B:$B,$N$173)</f>
        <v>-1.9073999999999995</v>
      </c>
      <c r="I175" s="272">
        <f>SUMIFS(InpActive!J:J,InpActive!$A:$A,$C175,InpActive!$B:$B,$N$173)</f>
        <v>0</v>
      </c>
      <c r="J175" s="272">
        <f>SUMIFS(InpActive!K:K,InpActive!$A:$A,$C175,InpActive!$B:$B,$N$173)</f>
        <v>0</v>
      </c>
      <c r="K175" s="272">
        <f>SUMIFS(InpActive!L:L,InpActive!$A:$A,$C175,InpActive!$B:$B,$N$173)</f>
        <v>0</v>
      </c>
      <c r="L175" s="272">
        <f>SUMIFS(InpActive!M:M,InpActive!$A:$A,$C175,InpActive!$B:$B,$N$173)</f>
        <v>0</v>
      </c>
    </row>
    <row r="176" spans="2:15" hidden="1" outlineLevel="2" x14ac:dyDescent="0.4">
      <c r="C176" s="234" t="s">
        <v>119</v>
      </c>
      <c r="D176" s="221" t="s">
        <v>170</v>
      </c>
      <c r="H176" s="272">
        <f>SUMIFS(InpActive!I:I,InpActive!$A:$A,$C176,InpActive!$B:$B,$N$173)</f>
        <v>-1.3094999999999999</v>
      </c>
      <c r="I176" s="272">
        <f>SUMIFS(InpActive!J:J,InpActive!$A:$A,$C176,InpActive!$B:$B,$N$173)</f>
        <v>0</v>
      </c>
      <c r="J176" s="272">
        <f>SUMIFS(InpActive!K:K,InpActive!$A:$A,$C176,InpActive!$B:$B,$N$173)</f>
        <v>0</v>
      </c>
      <c r="K176" s="272">
        <f>SUMIFS(InpActive!L:L,InpActive!$A:$A,$C176,InpActive!$B:$B,$N$173)</f>
        <v>0</v>
      </c>
      <c r="L176" s="272">
        <f>SUMIFS(InpActive!M:M,InpActive!$A:$A,$C176,InpActive!$B:$B,$N$173)</f>
        <v>0</v>
      </c>
    </row>
    <row r="177" spans="3:12" hidden="1" outlineLevel="2" x14ac:dyDescent="0.4">
      <c r="C177" s="234" t="s">
        <v>122</v>
      </c>
      <c r="D177" s="221" t="s">
        <v>170</v>
      </c>
      <c r="H177" s="272">
        <f>SUMIFS(InpActive!I:I,InpActive!$A:$A,$C177,InpActive!$B:$B,$N$173)</f>
        <v>-5.04E-2</v>
      </c>
      <c r="I177" s="272">
        <f>SUMIFS(InpActive!J:J,InpActive!$A:$A,$C177,InpActive!$B:$B,$N$173)</f>
        <v>0</v>
      </c>
      <c r="J177" s="272">
        <f>SUMIFS(InpActive!K:K,InpActive!$A:$A,$C177,InpActive!$B:$B,$N$173)</f>
        <v>0</v>
      </c>
      <c r="K177" s="272">
        <f>SUMIFS(InpActive!L:L,InpActive!$A:$A,$C177,InpActive!$B:$B,$N$173)</f>
        <v>0</v>
      </c>
      <c r="L177" s="272">
        <f>SUMIFS(InpActive!M:M,InpActive!$A:$A,$C177,InpActive!$B:$B,$N$173)</f>
        <v>0</v>
      </c>
    </row>
    <row r="178" spans="3:12" hidden="1" outlineLevel="2" x14ac:dyDescent="0.4">
      <c r="C178" s="234" t="s">
        <v>124</v>
      </c>
      <c r="D178" s="221" t="s">
        <v>170</v>
      </c>
      <c r="H178" s="272">
        <f>SUMIFS(InpActive!I:I,InpActive!$A:$A,$C178,InpActive!$B:$B,$N$173)</f>
        <v>-1.3662000000000001</v>
      </c>
      <c r="I178" s="272">
        <f>SUMIFS(InpActive!J:J,InpActive!$A:$A,$C178,InpActive!$B:$B,$N$173)</f>
        <v>0</v>
      </c>
      <c r="J178" s="272">
        <f>SUMIFS(InpActive!K:K,InpActive!$A:$A,$C178,InpActive!$B:$B,$N$173)</f>
        <v>0</v>
      </c>
      <c r="K178" s="272">
        <f>SUMIFS(InpActive!L:L,InpActive!$A:$A,$C178,InpActive!$B:$B,$N$173)</f>
        <v>0</v>
      </c>
      <c r="L178" s="272">
        <f>SUMIFS(InpActive!M:M,InpActive!$A:$A,$C178,InpActive!$B:$B,$N$173)</f>
        <v>0</v>
      </c>
    </row>
    <row r="179" spans="3:12" hidden="1" outlineLevel="2" x14ac:dyDescent="0.4">
      <c r="C179" s="234" t="s">
        <v>126</v>
      </c>
      <c r="D179" s="221" t="s">
        <v>170</v>
      </c>
      <c r="H179" s="272">
        <f>SUMIFS(InpActive!I:I,InpActive!$A:$A,$C179,InpActive!$B:$B,$N$173)</f>
        <v>0</v>
      </c>
      <c r="I179" s="272">
        <f>SUMIFS(InpActive!J:J,InpActive!$A:$A,$C179,InpActive!$B:$B,$N$173)</f>
        <v>0</v>
      </c>
      <c r="J179" s="272">
        <f>SUMIFS(InpActive!K:K,InpActive!$A:$A,$C179,InpActive!$B:$B,$N$173)</f>
        <v>0</v>
      </c>
      <c r="K179" s="272">
        <f>SUMIFS(InpActive!L:L,InpActive!$A:$A,$C179,InpActive!$B:$B,$N$173)</f>
        <v>0</v>
      </c>
      <c r="L179" s="272">
        <f>SUMIFS(InpActive!M:M,InpActive!$A:$A,$C179,InpActive!$B:$B,$N$173)</f>
        <v>0</v>
      </c>
    </row>
    <row r="180" spans="3:12" hidden="1" outlineLevel="2" x14ac:dyDescent="0.4">
      <c r="C180" s="234" t="s">
        <v>128</v>
      </c>
      <c r="D180" s="221" t="s">
        <v>170</v>
      </c>
      <c r="H180" s="272">
        <f>SUMIFS(InpActive!I:I,InpActive!$A:$A,$C180,InpActive!$B:$B,$N$173)</f>
        <v>6.1950444774083716E-17</v>
      </c>
      <c r="I180" s="272">
        <f>SUMIFS(InpActive!J:J,InpActive!$A:$A,$C180,InpActive!$B:$B,$N$173)</f>
        <v>0</v>
      </c>
      <c r="J180" s="272">
        <f>SUMIFS(InpActive!K:K,InpActive!$A:$A,$C180,InpActive!$B:$B,$N$173)</f>
        <v>0</v>
      </c>
      <c r="K180" s="272">
        <f>SUMIFS(InpActive!L:L,InpActive!$A:$A,$C180,InpActive!$B:$B,$N$173)</f>
        <v>0</v>
      </c>
      <c r="L180" s="272">
        <f>SUMIFS(InpActive!M:M,InpActive!$A:$A,$C180,InpActive!$B:$B,$N$173)</f>
        <v>0</v>
      </c>
    </row>
    <row r="181" spans="3:12" hidden="1" outlineLevel="2" x14ac:dyDescent="0.4">
      <c r="C181" s="234" t="s">
        <v>131</v>
      </c>
      <c r="D181" s="221" t="s">
        <v>170</v>
      </c>
      <c r="H181" s="272">
        <f>SUMIFS(InpActive!I:I,InpActive!$A:$A,$C181,InpActive!$B:$B,$N$173)</f>
        <v>0</v>
      </c>
      <c r="I181" s="272">
        <f>SUMIFS(InpActive!J:J,InpActive!$A:$A,$C181,InpActive!$B:$B,$N$173)</f>
        <v>0</v>
      </c>
      <c r="J181" s="272">
        <f>SUMIFS(InpActive!K:K,InpActive!$A:$A,$C181,InpActive!$B:$B,$N$173)</f>
        <v>0</v>
      </c>
      <c r="K181" s="272">
        <f>SUMIFS(InpActive!L:L,InpActive!$A:$A,$C181,InpActive!$B:$B,$N$173)</f>
        <v>0</v>
      </c>
      <c r="L181" s="272">
        <f>SUMIFS(InpActive!M:M,InpActive!$A:$A,$C181,InpActive!$B:$B,$N$173)</f>
        <v>0</v>
      </c>
    </row>
    <row r="182" spans="3:12" hidden="1" outlineLevel="2" x14ac:dyDescent="0.4">
      <c r="C182" s="234" t="s">
        <v>133</v>
      </c>
      <c r="D182" s="221" t="s">
        <v>170</v>
      </c>
      <c r="H182" s="272">
        <f>SUMIFS(InpActive!I:I,InpActive!$A:$A,$C182,InpActive!$B:$B,$N$173)</f>
        <v>-2.6448</v>
      </c>
      <c r="I182" s="272">
        <f>SUMIFS(InpActive!J:J,InpActive!$A:$A,$C182,InpActive!$B:$B,$N$173)</f>
        <v>0</v>
      </c>
      <c r="J182" s="272">
        <f>SUMIFS(InpActive!K:K,InpActive!$A:$A,$C182,InpActive!$B:$B,$N$173)</f>
        <v>0</v>
      </c>
      <c r="K182" s="272">
        <f>SUMIFS(InpActive!L:L,InpActive!$A:$A,$C182,InpActive!$B:$B,$N$173)</f>
        <v>0</v>
      </c>
      <c r="L182" s="272">
        <f>SUMIFS(InpActive!M:M,InpActive!$A:$A,$C182,InpActive!$B:$B,$N$173)</f>
        <v>0</v>
      </c>
    </row>
    <row r="183" spans="3:12" hidden="1" outlineLevel="2" x14ac:dyDescent="0.4">
      <c r="C183" s="234" t="s">
        <v>244</v>
      </c>
      <c r="D183" s="221" t="s">
        <v>170</v>
      </c>
      <c r="H183" s="272">
        <f>SUMIFS(InpActive!I:I,InpActive!$A:$A,$C183,InpActive!$B:$B,$N$173)</f>
        <v>-1.7423999999999995</v>
      </c>
      <c r="I183" s="272">
        <f>SUMIFS(InpActive!J:J,InpActive!$A:$A,$C183,InpActive!$B:$B,$N$173)</f>
        <v>0</v>
      </c>
      <c r="J183" s="272">
        <f>SUMIFS(InpActive!K:K,InpActive!$A:$A,$C183,InpActive!$B:$B,$N$173)</f>
        <v>0</v>
      </c>
      <c r="K183" s="272">
        <f>SUMIFS(InpActive!L:L,InpActive!$A:$A,$C183,InpActive!$B:$B,$N$173)</f>
        <v>0</v>
      </c>
      <c r="L183" s="272">
        <f>SUMIFS(InpActive!M:M,InpActive!$A:$A,$C183,InpActive!$B:$B,$N$173)</f>
        <v>0</v>
      </c>
    </row>
    <row r="184" spans="3:12" hidden="1" outlineLevel="2" x14ac:dyDescent="0.4">
      <c r="C184" s="234" t="s">
        <v>137</v>
      </c>
      <c r="D184" s="221" t="s">
        <v>170</v>
      </c>
      <c r="H184" s="272">
        <f>SUMIFS(InpActive!I:I,InpActive!$A:$A,$C184,InpActive!$B:$B,$N$173)</f>
        <v>-0.70199999999999996</v>
      </c>
      <c r="I184" s="272">
        <f>SUMIFS(InpActive!J:J,InpActive!$A:$A,$C184,InpActive!$B:$B,$N$173)</f>
        <v>0</v>
      </c>
      <c r="J184" s="272">
        <f>SUMIFS(InpActive!K:K,InpActive!$A:$A,$C184,InpActive!$B:$B,$N$173)</f>
        <v>0</v>
      </c>
      <c r="K184" s="272">
        <f>SUMIFS(InpActive!L:L,InpActive!$A:$A,$C184,InpActive!$B:$B,$N$173)</f>
        <v>0</v>
      </c>
      <c r="L184" s="272">
        <f>SUMIFS(InpActive!M:M,InpActive!$A:$A,$C184,InpActive!$B:$B,$N$173)</f>
        <v>0</v>
      </c>
    </row>
    <row r="185" spans="3:12" hidden="1" outlineLevel="2" x14ac:dyDescent="0.4">
      <c r="C185" s="234" t="s">
        <v>139</v>
      </c>
      <c r="D185" s="221" t="s">
        <v>170</v>
      </c>
      <c r="H185" s="272">
        <f>SUMIFS(InpActive!I:I,InpActive!$A:$A,$C185,InpActive!$B:$B,$N$173)</f>
        <v>-1.6428000000000011</v>
      </c>
      <c r="I185" s="272">
        <f>SUMIFS(InpActive!J:J,InpActive!$A:$A,$C185,InpActive!$B:$B,$N$173)</f>
        <v>0</v>
      </c>
      <c r="J185" s="272">
        <f>SUMIFS(InpActive!K:K,InpActive!$A:$A,$C185,InpActive!$B:$B,$N$173)</f>
        <v>0</v>
      </c>
      <c r="K185" s="272">
        <f>SUMIFS(InpActive!L:L,InpActive!$A:$A,$C185,InpActive!$B:$B,$N$173)</f>
        <v>0</v>
      </c>
      <c r="L185" s="272">
        <f>SUMIFS(InpActive!M:M,InpActive!$A:$A,$C185,InpActive!$B:$B,$N$173)</f>
        <v>0</v>
      </c>
    </row>
    <row r="186" spans="3:12" hidden="1" outlineLevel="2" x14ac:dyDescent="0.4">
      <c r="C186" s="234" t="s">
        <v>141</v>
      </c>
      <c r="D186" s="221" t="s">
        <v>170</v>
      </c>
      <c r="H186" s="272">
        <f>SUMIFS(InpActive!I:I,InpActive!$A:$A,$C186,InpActive!$B:$B,$N$173)</f>
        <v>-1.8813899999999997</v>
      </c>
      <c r="I186" s="272">
        <f>SUMIFS(InpActive!J:J,InpActive!$A:$A,$C186,InpActive!$B:$B,$N$173)</f>
        <v>0</v>
      </c>
      <c r="J186" s="272">
        <f>SUMIFS(InpActive!K:K,InpActive!$A:$A,$C186,InpActive!$B:$B,$N$173)</f>
        <v>0</v>
      </c>
      <c r="K186" s="272">
        <f>SUMIFS(InpActive!L:L,InpActive!$A:$A,$C186,InpActive!$B:$B,$N$173)</f>
        <v>0</v>
      </c>
      <c r="L186" s="272">
        <f>SUMIFS(InpActive!M:M,InpActive!$A:$A,$C186,InpActive!$B:$B,$N$173)</f>
        <v>0</v>
      </c>
    </row>
    <row r="187" spans="3:12" hidden="1" outlineLevel="2" x14ac:dyDescent="0.4">
      <c r="C187" s="234" t="s">
        <v>143</v>
      </c>
      <c r="D187" s="221" t="s">
        <v>170</v>
      </c>
      <c r="H187" s="272">
        <f>SUMIFS(InpActive!I:I,InpActive!$A:$A,$C187,InpActive!$B:$B,$N$173)</f>
        <v>-8.8499999999999801E-2</v>
      </c>
      <c r="I187" s="272">
        <f>SUMIFS(InpActive!J:J,InpActive!$A:$A,$C187,InpActive!$B:$B,$N$173)</f>
        <v>0</v>
      </c>
      <c r="J187" s="272">
        <f>SUMIFS(InpActive!K:K,InpActive!$A:$A,$C187,InpActive!$B:$B,$N$173)</f>
        <v>0</v>
      </c>
      <c r="K187" s="272">
        <f>SUMIFS(InpActive!L:L,InpActive!$A:$A,$C187,InpActive!$B:$B,$N$173)</f>
        <v>0</v>
      </c>
      <c r="L187" s="272">
        <f>SUMIFS(InpActive!M:M,InpActive!$A:$A,$C187,InpActive!$B:$B,$N$173)</f>
        <v>0</v>
      </c>
    </row>
    <row r="188" spans="3:12" hidden="1" outlineLevel="2" x14ac:dyDescent="0.4">
      <c r="C188" s="234" t="s">
        <v>145</v>
      </c>
      <c r="D188" s="221" t="s">
        <v>170</v>
      </c>
      <c r="H188" s="272">
        <f>SUMIFS(InpActive!I:I,InpActive!$A:$A,$C188,InpActive!$B:$B,$N$173)</f>
        <v>0</v>
      </c>
      <c r="I188" s="272">
        <f>SUMIFS(InpActive!J:J,InpActive!$A:$A,$C188,InpActive!$B:$B,$N$173)</f>
        <v>0</v>
      </c>
      <c r="J188" s="272">
        <f>SUMIFS(InpActive!K:K,InpActive!$A:$A,$C188,InpActive!$B:$B,$N$173)</f>
        <v>0</v>
      </c>
      <c r="K188" s="272">
        <f>SUMIFS(InpActive!L:L,InpActive!$A:$A,$C188,InpActive!$B:$B,$N$173)</f>
        <v>0</v>
      </c>
      <c r="L188" s="272">
        <f>SUMIFS(InpActive!M:M,InpActive!$A:$A,$C188,InpActive!$B:$B,$N$173)</f>
        <v>0</v>
      </c>
    </row>
    <row r="189" spans="3:12" hidden="1" outlineLevel="2" x14ac:dyDescent="0.4">
      <c r="C189" s="234" t="s">
        <v>147</v>
      </c>
      <c r="D189" s="221" t="s">
        <v>170</v>
      </c>
      <c r="H189" s="272">
        <f>SUMIFS(InpActive!I:I,InpActive!$A:$A,$C189,InpActive!$B:$B,$N$173)</f>
        <v>-1.1435000000000013</v>
      </c>
      <c r="I189" s="272">
        <f>SUMIFS(InpActive!J:J,InpActive!$A:$A,$C189,InpActive!$B:$B,$N$173)</f>
        <v>0</v>
      </c>
      <c r="J189" s="272">
        <f>SUMIFS(InpActive!K:K,InpActive!$A:$A,$C189,InpActive!$B:$B,$N$173)</f>
        <v>0</v>
      </c>
      <c r="K189" s="272">
        <f>SUMIFS(InpActive!L:L,InpActive!$A:$A,$C189,InpActive!$B:$B,$N$173)</f>
        <v>0</v>
      </c>
      <c r="L189" s="272">
        <f>SUMIFS(InpActive!M:M,InpActive!$A:$A,$C189,InpActive!$B:$B,$N$173)</f>
        <v>0</v>
      </c>
    </row>
    <row r="190" spans="3:12" hidden="1" outlineLevel="2" x14ac:dyDescent="0.4">
      <c r="C190" s="234" t="s">
        <v>149</v>
      </c>
      <c r="D190" s="221" t="s">
        <v>170</v>
      </c>
      <c r="H190" s="272">
        <f>SUMIFS(InpActive!I:I,InpActive!$A:$A,$C190,InpActive!$B:$B,$N$173)</f>
        <v>-1.4945000000000004</v>
      </c>
      <c r="I190" s="272">
        <f>SUMIFS(InpActive!J:J,InpActive!$A:$A,$C190,InpActive!$B:$B,$N$173)</f>
        <v>0</v>
      </c>
      <c r="J190" s="272">
        <f>SUMIFS(InpActive!K:K,InpActive!$A:$A,$C190,InpActive!$B:$B,$N$173)</f>
        <v>0</v>
      </c>
      <c r="K190" s="272">
        <f>SUMIFS(InpActive!L:L,InpActive!$A:$A,$C190,InpActive!$B:$B,$N$173)</f>
        <v>0</v>
      </c>
      <c r="L190" s="272">
        <f>SUMIFS(InpActive!M:M,InpActive!$A:$A,$C190,InpActive!$B:$B,$N$173)</f>
        <v>0</v>
      </c>
    </row>
    <row r="191" spans="3:12" hidden="1" outlineLevel="2" x14ac:dyDescent="0.4">
      <c r="C191" s="234" t="s">
        <v>151</v>
      </c>
      <c r="D191" s="221" t="s">
        <v>170</v>
      </c>
      <c r="H191" s="272">
        <f>SUMIFS(InpActive!I:I,InpActive!$A:$A,$C191,InpActive!$B:$B,$N$173)</f>
        <v>-0.6160000000000001</v>
      </c>
      <c r="I191" s="272">
        <f>SUMIFS(InpActive!J:J,InpActive!$A:$A,$C191,InpActive!$B:$B,$N$173)</f>
        <v>0</v>
      </c>
      <c r="J191" s="272">
        <f>SUMIFS(InpActive!K:K,InpActive!$A:$A,$C191,InpActive!$B:$B,$N$173)</f>
        <v>0</v>
      </c>
      <c r="K191" s="272">
        <f>SUMIFS(InpActive!L:L,InpActive!$A:$A,$C191,InpActive!$B:$B,$N$173)</f>
        <v>0</v>
      </c>
      <c r="L191" s="272">
        <f>SUMIFS(InpActive!M:M,InpActive!$A:$A,$C191,InpActive!$B:$B,$N$173)</f>
        <v>0</v>
      </c>
    </row>
    <row r="192" spans="3:12" hidden="1" outlineLevel="2" x14ac:dyDescent="0.4">
      <c r="C192" s="234"/>
      <c r="H192" s="272"/>
      <c r="I192" s="272"/>
      <c r="J192" s="272"/>
      <c r="K192" s="272"/>
      <c r="L192" s="272"/>
    </row>
    <row r="193" spans="2:15" hidden="1" outlineLevel="2" x14ac:dyDescent="0.4">
      <c r="C193" s="222" t="s">
        <v>725</v>
      </c>
      <c r="D193" s="224" t="s">
        <v>170</v>
      </c>
      <c r="E193" s="244">
        <f t="shared" ref="E193:G193" si="16">SUM(E175:E191)</f>
        <v>0</v>
      </c>
      <c r="F193" s="244">
        <f t="shared" si="16"/>
        <v>0</v>
      </c>
      <c r="G193" s="244">
        <f t="shared" si="16"/>
        <v>0</v>
      </c>
      <c r="H193" s="244">
        <f>SUM(H175:H191)</f>
        <v>-16.589390000000002</v>
      </c>
      <c r="I193" s="244">
        <f t="shared" ref="I193:L193" si="17">SUM(I175:I191)</f>
        <v>0</v>
      </c>
      <c r="J193" s="244">
        <f t="shared" si="17"/>
        <v>0</v>
      </c>
      <c r="K193" s="244">
        <f t="shared" si="17"/>
        <v>0</v>
      </c>
      <c r="L193" s="244">
        <f t="shared" si="17"/>
        <v>0</v>
      </c>
      <c r="M193" s="222"/>
      <c r="N193" s="362"/>
      <c r="O193" s="222"/>
    </row>
    <row r="194" spans="2:15" outlineLevel="1" collapsed="1" x14ac:dyDescent="0.4">
      <c r="H194" s="251"/>
      <c r="I194" s="243"/>
      <c r="J194" s="243"/>
      <c r="K194" s="243"/>
      <c r="L194" s="243"/>
    </row>
    <row r="195" spans="2:15" ht="14.25" outlineLevel="1" x14ac:dyDescent="0.4">
      <c r="B195" s="74" t="s">
        <v>735</v>
      </c>
      <c r="C195" s="60"/>
      <c r="D195" s="226"/>
      <c r="E195" s="226"/>
      <c r="F195" s="226"/>
      <c r="G195" s="226"/>
      <c r="H195" s="246"/>
      <c r="I195" s="246"/>
      <c r="J195" s="246"/>
      <c r="K195" s="246"/>
      <c r="L195" s="246"/>
      <c r="M195" s="18"/>
      <c r="N195" s="361" t="s">
        <v>492</v>
      </c>
      <c r="O195" s="18"/>
    </row>
    <row r="196" spans="2:15" hidden="1" outlineLevel="2" x14ac:dyDescent="0.4">
      <c r="H196" s="251"/>
      <c r="I196" s="243"/>
      <c r="J196" s="243"/>
      <c r="K196" s="243"/>
      <c r="L196" s="243"/>
    </row>
    <row r="197" spans="2:15" hidden="1" outlineLevel="2" x14ac:dyDescent="0.4">
      <c r="C197" s="220" t="s">
        <v>117</v>
      </c>
      <c r="D197" s="221" t="s">
        <v>170</v>
      </c>
      <c r="H197" s="272">
        <f>SUMIFS(InpActive!I:I,InpActive!$A:$A,$C197,InpActive!$B:$B,$N$195)</f>
        <v>0</v>
      </c>
      <c r="I197" s="272">
        <f>SUMIFS(InpActive!J:J,InpActive!$A:$A,$C197,InpActive!$B:$B,$N$195)</f>
        <v>0</v>
      </c>
      <c r="J197" s="272">
        <f>SUMIFS(InpActive!K:K,InpActive!$A:$A,$C197,InpActive!$B:$B,$N$195)</f>
        <v>0</v>
      </c>
      <c r="K197" s="272">
        <f>SUMIFS(InpActive!L:L,InpActive!$A:$A,$C197,InpActive!$B:$B,$N$195)</f>
        <v>0</v>
      </c>
      <c r="L197" s="272">
        <f>SUMIFS(InpActive!M:M,InpActive!$A:$A,$C197,InpActive!$B:$B,$N$195)</f>
        <v>0</v>
      </c>
    </row>
    <row r="198" spans="2:15" hidden="1" outlineLevel="2" x14ac:dyDescent="0.4">
      <c r="C198" s="220" t="s">
        <v>119</v>
      </c>
      <c r="D198" s="221" t="s">
        <v>170</v>
      </c>
      <c r="H198" s="272">
        <f>SUMIFS(InpActive!I:I,InpActive!$A:$A,$C198,InpActive!$B:$B,$N$195)</f>
        <v>6.7212149999999998E-2</v>
      </c>
      <c r="I198" s="272">
        <f>SUMIFS(InpActive!J:J,InpActive!$A:$A,$C198,InpActive!$B:$B,$N$195)</f>
        <v>0</v>
      </c>
      <c r="J198" s="272">
        <f>SUMIFS(InpActive!K:K,InpActive!$A:$A,$C198,InpActive!$B:$B,$N$195)</f>
        <v>0</v>
      </c>
      <c r="K198" s="272">
        <f>SUMIFS(InpActive!L:L,InpActive!$A:$A,$C198,InpActive!$B:$B,$N$195)</f>
        <v>0</v>
      </c>
      <c r="L198" s="272">
        <f>SUMIFS(InpActive!M:M,InpActive!$A:$A,$C198,InpActive!$B:$B,$N$195)</f>
        <v>0</v>
      </c>
    </row>
    <row r="199" spans="2:15" hidden="1" outlineLevel="2" x14ac:dyDescent="0.4">
      <c r="C199" s="220" t="s">
        <v>122</v>
      </c>
      <c r="D199" s="221" t="s">
        <v>170</v>
      </c>
      <c r="H199" s="272">
        <f>SUMIFS(InpActive!I:I,InpActive!$A:$A,$C199,InpActive!$B:$B,$N$195)</f>
        <v>0</v>
      </c>
      <c r="I199" s="272">
        <f>SUMIFS(InpActive!J:J,InpActive!$A:$A,$C199,InpActive!$B:$B,$N$195)</f>
        <v>0</v>
      </c>
      <c r="J199" s="272">
        <f>SUMIFS(InpActive!K:K,InpActive!$A:$A,$C199,InpActive!$B:$B,$N$195)</f>
        <v>0</v>
      </c>
      <c r="K199" s="272">
        <f>SUMIFS(InpActive!L:L,InpActive!$A:$A,$C199,InpActive!$B:$B,$N$195)</f>
        <v>0</v>
      </c>
      <c r="L199" s="272">
        <f>SUMIFS(InpActive!M:M,InpActive!$A:$A,$C199,InpActive!$B:$B,$N$195)</f>
        <v>0</v>
      </c>
    </row>
    <row r="200" spans="2:15" hidden="1" outlineLevel="2" x14ac:dyDescent="0.4">
      <c r="C200" s="220" t="s">
        <v>124</v>
      </c>
      <c r="D200" s="221" t="s">
        <v>170</v>
      </c>
      <c r="H200" s="272">
        <f>SUMIFS(InpActive!I:I,InpActive!$A:$A,$C200,InpActive!$B:$B,$N$195)</f>
        <v>0</v>
      </c>
      <c r="I200" s="272">
        <f>SUMIFS(InpActive!J:J,InpActive!$A:$A,$C200,InpActive!$B:$B,$N$195)</f>
        <v>0</v>
      </c>
      <c r="J200" s="272">
        <f>SUMIFS(InpActive!K:K,InpActive!$A:$A,$C200,InpActive!$B:$B,$N$195)</f>
        <v>0</v>
      </c>
      <c r="K200" s="272">
        <f>SUMIFS(InpActive!L:L,InpActive!$A:$A,$C200,InpActive!$B:$B,$N$195)</f>
        <v>0</v>
      </c>
      <c r="L200" s="272">
        <f>SUMIFS(InpActive!M:M,InpActive!$A:$A,$C200,InpActive!$B:$B,$N$195)</f>
        <v>0</v>
      </c>
    </row>
    <row r="201" spans="2:15" hidden="1" outlineLevel="2" x14ac:dyDescent="0.4">
      <c r="C201" s="220" t="s">
        <v>126</v>
      </c>
      <c r="D201" s="221" t="s">
        <v>170</v>
      </c>
      <c r="H201" s="272">
        <f>SUMIFS(InpActive!I:I,InpActive!$A:$A,$C201,InpActive!$B:$B,$N$195)</f>
        <v>0</v>
      </c>
      <c r="I201" s="272">
        <f>SUMIFS(InpActive!J:J,InpActive!$A:$A,$C201,InpActive!$B:$B,$N$195)</f>
        <v>0</v>
      </c>
      <c r="J201" s="272">
        <f>SUMIFS(InpActive!K:K,InpActive!$A:$A,$C201,InpActive!$B:$B,$N$195)</f>
        <v>0</v>
      </c>
      <c r="K201" s="272">
        <f>SUMIFS(InpActive!L:L,InpActive!$A:$A,$C201,InpActive!$B:$B,$N$195)</f>
        <v>0</v>
      </c>
      <c r="L201" s="272">
        <f>SUMIFS(InpActive!M:M,InpActive!$A:$A,$C201,InpActive!$B:$B,$N$195)</f>
        <v>0</v>
      </c>
    </row>
    <row r="202" spans="2:15" hidden="1" outlineLevel="2" x14ac:dyDescent="0.4">
      <c r="C202" s="220" t="s">
        <v>128</v>
      </c>
      <c r="D202" s="221" t="s">
        <v>170</v>
      </c>
      <c r="H202" s="272">
        <f>SUMIFS(InpActive!I:I,InpActive!$A:$A,$C202,InpActive!$B:$B,$N$195)</f>
        <v>0</v>
      </c>
      <c r="I202" s="272">
        <f>SUMIFS(InpActive!J:J,InpActive!$A:$A,$C202,InpActive!$B:$B,$N$195)</f>
        <v>0</v>
      </c>
      <c r="J202" s="272">
        <f>SUMIFS(InpActive!K:K,InpActive!$A:$A,$C202,InpActive!$B:$B,$N$195)</f>
        <v>0</v>
      </c>
      <c r="K202" s="272">
        <f>SUMIFS(InpActive!L:L,InpActive!$A:$A,$C202,InpActive!$B:$B,$N$195)</f>
        <v>0</v>
      </c>
      <c r="L202" s="272">
        <f>SUMIFS(InpActive!M:M,InpActive!$A:$A,$C202,InpActive!$B:$B,$N$195)</f>
        <v>0</v>
      </c>
    </row>
    <row r="203" spans="2:15" hidden="1" outlineLevel="2" x14ac:dyDescent="0.4">
      <c r="C203" s="220" t="s">
        <v>131</v>
      </c>
      <c r="D203" s="221" t="s">
        <v>170</v>
      </c>
      <c r="H203" s="272">
        <f>SUMIFS(InpActive!I:I,InpActive!$A:$A,$C203,InpActive!$B:$B,$N$195)</f>
        <v>0</v>
      </c>
      <c r="I203" s="272">
        <f>SUMIFS(InpActive!J:J,InpActive!$A:$A,$C203,InpActive!$B:$B,$N$195)</f>
        <v>0</v>
      </c>
      <c r="J203" s="272">
        <f>SUMIFS(InpActive!K:K,InpActive!$A:$A,$C203,InpActive!$B:$B,$N$195)</f>
        <v>0</v>
      </c>
      <c r="K203" s="272">
        <f>SUMIFS(InpActive!L:L,InpActive!$A:$A,$C203,InpActive!$B:$B,$N$195)</f>
        <v>0</v>
      </c>
      <c r="L203" s="272">
        <f>SUMIFS(InpActive!M:M,InpActive!$A:$A,$C203,InpActive!$B:$B,$N$195)</f>
        <v>0</v>
      </c>
    </row>
    <row r="204" spans="2:15" hidden="1" outlineLevel="2" x14ac:dyDescent="0.4">
      <c r="C204" s="220" t="s">
        <v>133</v>
      </c>
      <c r="D204" s="221" t="s">
        <v>170</v>
      </c>
      <c r="H204" s="272">
        <f>SUMIFS(InpActive!I:I,InpActive!$A:$A,$C204,InpActive!$B:$B,$N$195)</f>
        <v>0</v>
      </c>
      <c r="I204" s="272">
        <f>SUMIFS(InpActive!J:J,InpActive!$A:$A,$C204,InpActive!$B:$B,$N$195)</f>
        <v>0</v>
      </c>
      <c r="J204" s="272">
        <f>SUMIFS(InpActive!K:K,InpActive!$A:$A,$C204,InpActive!$B:$B,$N$195)</f>
        <v>0</v>
      </c>
      <c r="K204" s="272">
        <f>SUMIFS(InpActive!L:L,InpActive!$A:$A,$C204,InpActive!$B:$B,$N$195)</f>
        <v>0</v>
      </c>
      <c r="L204" s="272">
        <f>SUMIFS(InpActive!M:M,InpActive!$A:$A,$C204,InpActive!$B:$B,$N$195)</f>
        <v>0</v>
      </c>
    </row>
    <row r="205" spans="2:15" hidden="1" outlineLevel="2" x14ac:dyDescent="0.4">
      <c r="C205" s="220" t="s">
        <v>244</v>
      </c>
      <c r="D205" s="221" t="s">
        <v>170</v>
      </c>
      <c r="H205" s="272">
        <f>SUMIFS(InpActive!I:I,InpActive!$A:$A,$C205,InpActive!$B:$B,$N$195)</f>
        <v>0</v>
      </c>
      <c r="I205" s="272">
        <f>SUMIFS(InpActive!J:J,InpActive!$A:$A,$C205,InpActive!$B:$B,$N$195)</f>
        <v>0</v>
      </c>
      <c r="J205" s="272">
        <f>SUMIFS(InpActive!K:K,InpActive!$A:$A,$C205,InpActive!$B:$B,$N$195)</f>
        <v>0</v>
      </c>
      <c r="K205" s="272">
        <f>SUMIFS(InpActive!L:L,InpActive!$A:$A,$C205,InpActive!$B:$B,$N$195)</f>
        <v>0</v>
      </c>
      <c r="L205" s="272">
        <f>SUMIFS(InpActive!M:M,InpActive!$A:$A,$C205,InpActive!$B:$B,$N$195)</f>
        <v>0</v>
      </c>
    </row>
    <row r="206" spans="2:15" hidden="1" outlineLevel="2" x14ac:dyDescent="0.4">
      <c r="C206" s="220" t="s">
        <v>137</v>
      </c>
      <c r="D206" s="221" t="s">
        <v>170</v>
      </c>
      <c r="H206" s="272">
        <f>SUMIFS(InpActive!I:I,InpActive!$A:$A,$C206,InpActive!$B:$B,$N$195)</f>
        <v>0</v>
      </c>
      <c r="I206" s="272">
        <f>SUMIFS(InpActive!J:J,InpActive!$A:$A,$C206,InpActive!$B:$B,$N$195)</f>
        <v>0</v>
      </c>
      <c r="J206" s="272">
        <f>SUMIFS(InpActive!K:K,InpActive!$A:$A,$C206,InpActive!$B:$B,$N$195)</f>
        <v>0</v>
      </c>
      <c r="K206" s="272">
        <f>SUMIFS(InpActive!L:L,InpActive!$A:$A,$C206,InpActive!$B:$B,$N$195)</f>
        <v>0</v>
      </c>
      <c r="L206" s="272">
        <f>SUMIFS(InpActive!M:M,InpActive!$A:$A,$C206,InpActive!$B:$B,$N$195)</f>
        <v>0</v>
      </c>
    </row>
    <row r="207" spans="2:15" hidden="1" outlineLevel="2" x14ac:dyDescent="0.4">
      <c r="C207" s="220" t="s">
        <v>139</v>
      </c>
      <c r="D207" s="221" t="s">
        <v>170</v>
      </c>
      <c r="H207" s="272">
        <f>SUMIFS(InpActive!I:I,InpActive!$A:$A,$C207,InpActive!$B:$B,$N$195)</f>
        <v>1.2225600000000891E-2</v>
      </c>
      <c r="I207" s="272">
        <f>SUMIFS(InpActive!J:J,InpActive!$A:$A,$C207,InpActive!$B:$B,$N$195)</f>
        <v>0</v>
      </c>
      <c r="J207" s="272">
        <f>SUMIFS(InpActive!K:K,InpActive!$A:$A,$C207,InpActive!$B:$B,$N$195)</f>
        <v>0</v>
      </c>
      <c r="K207" s="272">
        <f>SUMIFS(InpActive!L:L,InpActive!$A:$A,$C207,InpActive!$B:$B,$N$195)</f>
        <v>0</v>
      </c>
      <c r="L207" s="272">
        <f>SUMIFS(InpActive!M:M,InpActive!$A:$A,$C207,InpActive!$B:$B,$N$195)</f>
        <v>0</v>
      </c>
    </row>
    <row r="208" spans="2:15" hidden="1" outlineLevel="2" x14ac:dyDescent="0.4">
      <c r="H208" s="272"/>
      <c r="I208" s="272"/>
      <c r="J208" s="272"/>
      <c r="K208" s="272"/>
      <c r="L208" s="272"/>
    </row>
    <row r="209" spans="1:15" hidden="1" outlineLevel="2" x14ac:dyDescent="0.4">
      <c r="C209" s="222" t="s">
        <v>725</v>
      </c>
      <c r="D209" s="224" t="s">
        <v>170</v>
      </c>
      <c r="E209" s="244">
        <f t="shared" ref="E209:G209" si="18">SUM(E197:E207)</f>
        <v>0</v>
      </c>
      <c r="F209" s="244">
        <f t="shared" si="18"/>
        <v>0</v>
      </c>
      <c r="G209" s="244">
        <f t="shared" si="18"/>
        <v>0</v>
      </c>
      <c r="H209" s="244">
        <f>SUM(H197:H207)</f>
        <v>7.943775000000089E-2</v>
      </c>
      <c r="I209" s="244">
        <f>SUM(I197:I207)</f>
        <v>0</v>
      </c>
      <c r="J209" s="244">
        <f>SUM(J197:J207)</f>
        <v>0</v>
      </c>
      <c r="K209" s="244">
        <f>SUM(K197:K207)</f>
        <v>0</v>
      </c>
      <c r="L209" s="244">
        <f>SUM(L197:L207)</f>
        <v>0</v>
      </c>
      <c r="M209" s="222"/>
      <c r="N209" s="362"/>
      <c r="O209" s="222"/>
    </row>
    <row r="210" spans="1:15" outlineLevel="1" collapsed="1" x14ac:dyDescent="0.4">
      <c r="H210" s="251"/>
      <c r="I210" s="243"/>
      <c r="J210" s="243"/>
      <c r="K210" s="243"/>
      <c r="L210" s="243"/>
    </row>
    <row r="211" spans="1:15" ht="14.25" outlineLevel="1" x14ac:dyDescent="0.4">
      <c r="B211" s="74" t="s">
        <v>736</v>
      </c>
      <c r="C211" s="60"/>
      <c r="D211" s="226"/>
      <c r="E211" s="226"/>
      <c r="F211" s="226"/>
      <c r="G211" s="226"/>
      <c r="H211" s="246"/>
      <c r="I211" s="246"/>
      <c r="J211" s="246"/>
      <c r="K211" s="246"/>
      <c r="L211" s="246"/>
      <c r="M211" s="18"/>
      <c r="N211" s="361" t="s">
        <v>494</v>
      </c>
      <c r="O211" s="18"/>
    </row>
    <row r="212" spans="1:15" hidden="1" outlineLevel="2" x14ac:dyDescent="0.4">
      <c r="H212" s="251"/>
      <c r="I212" s="243"/>
      <c r="J212" s="243"/>
      <c r="K212" s="243"/>
      <c r="L212" s="243"/>
    </row>
    <row r="213" spans="1:15" hidden="1" outlineLevel="2" x14ac:dyDescent="0.4">
      <c r="C213" s="220" t="s">
        <v>117</v>
      </c>
      <c r="D213" s="221" t="s">
        <v>170</v>
      </c>
      <c r="H213" s="272">
        <f>SUMIFS(InpActive!I:I,InpActive!$A:$A,$C213,InpActive!$B:$B,$N$211)</f>
        <v>0</v>
      </c>
      <c r="I213" s="272">
        <f>SUMIFS(InpActive!J:J,InpActive!$A:$A,$C213,InpActive!$B:$B,$N$211)</f>
        <v>0</v>
      </c>
      <c r="J213" s="272">
        <f>SUMIFS(InpActive!K:K,InpActive!$A:$A,$C213,InpActive!$B:$B,$N$211)</f>
        <v>0</v>
      </c>
      <c r="K213" s="272">
        <f>SUMIFS(InpActive!L:L,InpActive!$A:$A,$C213,InpActive!$B:$B,$N$211)</f>
        <v>0</v>
      </c>
      <c r="L213" s="272">
        <f>SUMIFS(InpActive!M:M,InpActive!$A:$A,$C213,InpActive!$B:$B,$N$211)</f>
        <v>0</v>
      </c>
    </row>
    <row r="214" spans="1:15" hidden="1" outlineLevel="2" x14ac:dyDescent="0.4">
      <c r="C214" s="220" t="s">
        <v>119</v>
      </c>
      <c r="D214" s="221" t="s">
        <v>170</v>
      </c>
      <c r="H214" s="272">
        <f>SUMIFS(InpActive!I:I,InpActive!$A:$A,$C214,InpActive!$B:$B,$N$211)</f>
        <v>0</v>
      </c>
      <c r="I214" s="272">
        <f>SUMIFS(InpActive!J:J,InpActive!$A:$A,$C214,InpActive!$B:$B,$N$211)</f>
        <v>0</v>
      </c>
      <c r="J214" s="272">
        <f>SUMIFS(InpActive!K:K,InpActive!$A:$A,$C214,InpActive!$B:$B,$N$211)</f>
        <v>0</v>
      </c>
      <c r="K214" s="272">
        <f>SUMIFS(InpActive!L:L,InpActive!$A:$A,$C214,InpActive!$B:$B,$N$211)</f>
        <v>0</v>
      </c>
      <c r="L214" s="272">
        <f>SUMIFS(InpActive!M:M,InpActive!$A:$A,$C214,InpActive!$B:$B,$N$211)</f>
        <v>0</v>
      </c>
    </row>
    <row r="215" spans="1:15" hidden="1" outlineLevel="2" x14ac:dyDescent="0.4">
      <c r="C215" s="220" t="s">
        <v>122</v>
      </c>
      <c r="D215" s="221" t="s">
        <v>170</v>
      </c>
      <c r="H215" s="272">
        <f>SUMIFS(InpActive!I:I,InpActive!$A:$A,$C215,InpActive!$B:$B,$N$211)</f>
        <v>0</v>
      </c>
      <c r="I215" s="272">
        <f>SUMIFS(InpActive!J:J,InpActive!$A:$A,$C215,InpActive!$B:$B,$N$211)</f>
        <v>0</v>
      </c>
      <c r="J215" s="272">
        <f>SUMIFS(InpActive!K:K,InpActive!$A:$A,$C215,InpActive!$B:$B,$N$211)</f>
        <v>0</v>
      </c>
      <c r="K215" s="272">
        <f>SUMIFS(InpActive!L:L,InpActive!$A:$A,$C215,InpActive!$B:$B,$N$211)</f>
        <v>0</v>
      </c>
      <c r="L215" s="272">
        <f>SUMIFS(InpActive!M:M,InpActive!$A:$A,$C215,InpActive!$B:$B,$N$211)</f>
        <v>0</v>
      </c>
    </row>
    <row r="216" spans="1:15" hidden="1" outlineLevel="2" x14ac:dyDescent="0.4">
      <c r="C216" s="220" t="s">
        <v>124</v>
      </c>
      <c r="D216" s="221" t="s">
        <v>170</v>
      </c>
      <c r="H216" s="272">
        <f>SUMIFS(InpActive!I:I,InpActive!$A:$A,$C216,InpActive!$B:$B,$N$211)</f>
        <v>0</v>
      </c>
      <c r="I216" s="272">
        <f>SUMIFS(InpActive!J:J,InpActive!$A:$A,$C216,InpActive!$B:$B,$N$211)</f>
        <v>0</v>
      </c>
      <c r="J216" s="272">
        <f>SUMIFS(InpActive!K:K,InpActive!$A:$A,$C216,InpActive!$B:$B,$N$211)</f>
        <v>0</v>
      </c>
      <c r="K216" s="272">
        <f>SUMIFS(InpActive!L:L,InpActive!$A:$A,$C216,InpActive!$B:$B,$N$211)</f>
        <v>0</v>
      </c>
      <c r="L216" s="272">
        <f>SUMIFS(InpActive!M:M,InpActive!$A:$A,$C216,InpActive!$B:$B,$N$211)</f>
        <v>0</v>
      </c>
    </row>
    <row r="217" spans="1:15" hidden="1" outlineLevel="2" x14ac:dyDescent="0.4">
      <c r="C217" s="220" t="s">
        <v>126</v>
      </c>
      <c r="D217" s="221" t="s">
        <v>170</v>
      </c>
      <c r="H217" s="272">
        <f>SUMIFS(InpActive!I:I,InpActive!$A:$A,$C217,InpActive!$B:$B,$N$211)</f>
        <v>0</v>
      </c>
      <c r="I217" s="272">
        <f>SUMIFS(InpActive!J:J,InpActive!$A:$A,$C217,InpActive!$B:$B,$N$211)</f>
        <v>0</v>
      </c>
      <c r="J217" s="272">
        <f>SUMIFS(InpActive!K:K,InpActive!$A:$A,$C217,InpActive!$B:$B,$N$211)</f>
        <v>0</v>
      </c>
      <c r="K217" s="272">
        <f>SUMIFS(InpActive!L:L,InpActive!$A:$A,$C217,InpActive!$B:$B,$N$211)</f>
        <v>0</v>
      </c>
      <c r="L217" s="272">
        <f>SUMIFS(InpActive!M:M,InpActive!$A:$A,$C217,InpActive!$B:$B,$N$211)</f>
        <v>0</v>
      </c>
    </row>
    <row r="218" spans="1:15" hidden="1" outlineLevel="2" x14ac:dyDescent="0.4">
      <c r="C218" s="220" t="s">
        <v>128</v>
      </c>
      <c r="D218" s="221" t="s">
        <v>170</v>
      </c>
      <c r="H218" s="272">
        <f>SUMIFS(InpActive!I:I,InpActive!$A:$A,$C218,InpActive!$B:$B,$N$211)</f>
        <v>0</v>
      </c>
      <c r="I218" s="272">
        <f>SUMIFS(InpActive!J:J,InpActive!$A:$A,$C218,InpActive!$B:$B,$N$211)</f>
        <v>0</v>
      </c>
      <c r="J218" s="272">
        <f>SUMIFS(InpActive!K:K,InpActive!$A:$A,$C218,InpActive!$B:$B,$N$211)</f>
        <v>0</v>
      </c>
      <c r="K218" s="272">
        <f>SUMIFS(InpActive!L:L,InpActive!$A:$A,$C218,InpActive!$B:$B,$N$211)</f>
        <v>0</v>
      </c>
      <c r="L218" s="272">
        <f>SUMIFS(InpActive!M:M,InpActive!$A:$A,$C218,InpActive!$B:$B,$N$211)</f>
        <v>0</v>
      </c>
    </row>
    <row r="219" spans="1:15" hidden="1" outlineLevel="2" x14ac:dyDescent="0.4">
      <c r="C219" s="220" t="s">
        <v>131</v>
      </c>
      <c r="D219" s="221" t="s">
        <v>170</v>
      </c>
      <c r="H219" s="272">
        <f>SUMIFS(InpActive!I:I,InpActive!$A:$A,$C219,InpActive!$B:$B,$N$211)</f>
        <v>0</v>
      </c>
      <c r="I219" s="272">
        <f>SUMIFS(InpActive!J:J,InpActive!$A:$A,$C219,InpActive!$B:$B,$N$211)</f>
        <v>0</v>
      </c>
      <c r="J219" s="272">
        <f>SUMIFS(InpActive!K:K,InpActive!$A:$A,$C219,InpActive!$B:$B,$N$211)</f>
        <v>0</v>
      </c>
      <c r="K219" s="272">
        <f>SUMIFS(InpActive!L:L,InpActive!$A:$A,$C219,InpActive!$B:$B,$N$211)</f>
        <v>0</v>
      </c>
      <c r="L219" s="272">
        <f>SUMIFS(InpActive!M:M,InpActive!$A:$A,$C219,InpActive!$B:$B,$N$211)</f>
        <v>0</v>
      </c>
    </row>
    <row r="220" spans="1:15" hidden="1" outlineLevel="2" x14ac:dyDescent="0.4">
      <c r="C220" s="220" t="s">
        <v>133</v>
      </c>
      <c r="D220" s="221" t="s">
        <v>170</v>
      </c>
      <c r="H220" s="272">
        <f>SUMIFS(InpActive!I:I,InpActive!$A:$A,$C220,InpActive!$B:$B,$N$211)</f>
        <v>0</v>
      </c>
      <c r="I220" s="272">
        <f>SUMIFS(InpActive!J:J,InpActive!$A:$A,$C220,InpActive!$B:$B,$N$211)</f>
        <v>0</v>
      </c>
      <c r="J220" s="272">
        <f>SUMIFS(InpActive!K:K,InpActive!$A:$A,$C220,InpActive!$B:$B,$N$211)</f>
        <v>0</v>
      </c>
      <c r="K220" s="272">
        <f>SUMIFS(InpActive!L:L,InpActive!$A:$A,$C220,InpActive!$B:$B,$N$211)</f>
        <v>0</v>
      </c>
      <c r="L220" s="272">
        <f>SUMIFS(InpActive!M:M,InpActive!$A:$A,$C220,InpActive!$B:$B,$N$211)</f>
        <v>0</v>
      </c>
    </row>
    <row r="221" spans="1:15" hidden="1" outlineLevel="2" x14ac:dyDescent="0.4">
      <c r="C221" s="220" t="s">
        <v>244</v>
      </c>
      <c r="D221" s="221" t="s">
        <v>170</v>
      </c>
      <c r="H221" s="272">
        <f>SUMIFS(InpActive!I:I,InpActive!$A:$A,$C221,InpActive!$B:$B,$N$211)</f>
        <v>0</v>
      </c>
      <c r="I221" s="272">
        <f>SUMIFS(InpActive!J:J,InpActive!$A:$A,$C221,InpActive!$B:$B,$N$211)</f>
        <v>0</v>
      </c>
      <c r="J221" s="272">
        <f>SUMIFS(InpActive!K:K,InpActive!$A:$A,$C221,InpActive!$B:$B,$N$211)</f>
        <v>0</v>
      </c>
      <c r="K221" s="272">
        <f>SUMIFS(InpActive!L:L,InpActive!$A:$A,$C221,InpActive!$B:$B,$N$211)</f>
        <v>0</v>
      </c>
      <c r="L221" s="272">
        <f>SUMIFS(InpActive!M:M,InpActive!$A:$A,$C221,InpActive!$B:$B,$N$211)</f>
        <v>0</v>
      </c>
    </row>
    <row r="222" spans="1:15" hidden="1" outlineLevel="2" x14ac:dyDescent="0.4">
      <c r="A222" s="240"/>
      <c r="C222" s="220" t="s">
        <v>137</v>
      </c>
      <c r="D222" s="221" t="s">
        <v>170</v>
      </c>
      <c r="H222" s="272">
        <f>SUMIFS(InpActive!I:I,InpActive!$A:$A,$C222,InpActive!$B:$B,$N$211)</f>
        <v>0</v>
      </c>
      <c r="I222" s="272">
        <f>SUMIFS(InpActive!J:J,InpActive!$A:$A,$C222,InpActive!$B:$B,$N$211)</f>
        <v>0</v>
      </c>
      <c r="J222" s="272">
        <f>SUMIFS(InpActive!K:K,InpActive!$A:$A,$C222,InpActive!$B:$B,$N$211)</f>
        <v>0</v>
      </c>
      <c r="K222" s="272">
        <f>SUMIFS(InpActive!L:L,InpActive!$A:$A,$C222,InpActive!$B:$B,$N$211)</f>
        <v>0</v>
      </c>
      <c r="L222" s="272">
        <f>SUMIFS(InpActive!M:M,InpActive!$A:$A,$C222,InpActive!$B:$B,$N$211)</f>
        <v>0</v>
      </c>
    </row>
    <row r="223" spans="1:15" hidden="1" outlineLevel="2" x14ac:dyDescent="0.4">
      <c r="C223" s="220" t="s">
        <v>139</v>
      </c>
      <c r="D223" s="221" t="s">
        <v>170</v>
      </c>
      <c r="H223" s="272">
        <f>SUMIFS(InpActive!I:I,InpActive!$A:$A,$C223,InpActive!$B:$B,$N$211)</f>
        <v>0</v>
      </c>
      <c r="I223" s="272">
        <f>SUMIFS(InpActive!J:J,InpActive!$A:$A,$C223,InpActive!$B:$B,$N$211)</f>
        <v>0</v>
      </c>
      <c r="J223" s="272">
        <f>SUMIFS(InpActive!K:K,InpActive!$A:$A,$C223,InpActive!$B:$B,$N$211)</f>
        <v>0</v>
      </c>
      <c r="K223" s="272">
        <f>SUMIFS(InpActive!L:L,InpActive!$A:$A,$C223,InpActive!$B:$B,$N$211)</f>
        <v>0</v>
      </c>
      <c r="L223" s="272">
        <f>SUMIFS(InpActive!M:M,InpActive!$A:$A,$C223,InpActive!$B:$B,$N$211)</f>
        <v>0</v>
      </c>
    </row>
    <row r="224" spans="1:15" hidden="1" outlineLevel="2" x14ac:dyDescent="0.4">
      <c r="H224" s="272"/>
      <c r="I224" s="272"/>
      <c r="J224" s="272"/>
      <c r="K224" s="272"/>
      <c r="L224" s="272"/>
    </row>
    <row r="225" spans="2:15" hidden="1" outlineLevel="2" x14ac:dyDescent="0.4">
      <c r="C225" s="222" t="s">
        <v>725</v>
      </c>
      <c r="D225" s="224" t="s">
        <v>170</v>
      </c>
      <c r="E225" s="244">
        <f t="shared" ref="E225:G225" si="19">SUM(E213:E223)</f>
        <v>0</v>
      </c>
      <c r="F225" s="244">
        <f t="shared" si="19"/>
        <v>0</v>
      </c>
      <c r="G225" s="244">
        <f t="shared" si="19"/>
        <v>0</v>
      </c>
      <c r="H225" s="244">
        <f>SUM(H213:H223)</f>
        <v>0</v>
      </c>
      <c r="I225" s="244">
        <f>SUM(I213:I223)</f>
        <v>0</v>
      </c>
      <c r="J225" s="244">
        <f>SUM(J213:J223)</f>
        <v>0</v>
      </c>
      <c r="K225" s="244">
        <f>SUM(K213:K223)</f>
        <v>0</v>
      </c>
      <c r="L225" s="244">
        <f>SUM(L213:L223)</f>
        <v>0</v>
      </c>
      <c r="M225" s="222"/>
      <c r="N225" s="362"/>
      <c r="O225" s="222"/>
    </row>
    <row r="226" spans="2:15" outlineLevel="1" collapsed="1" x14ac:dyDescent="0.4">
      <c r="H226" s="251"/>
      <c r="I226" s="243"/>
      <c r="J226" s="243"/>
      <c r="K226" s="243"/>
      <c r="L226" s="243"/>
    </row>
    <row r="227" spans="2:15" ht="14.25" outlineLevel="1" x14ac:dyDescent="0.4">
      <c r="B227" s="74" t="s">
        <v>737</v>
      </c>
      <c r="C227" s="60"/>
      <c r="D227" s="226"/>
      <c r="E227" s="226"/>
      <c r="F227" s="226"/>
      <c r="G227" s="226"/>
      <c r="H227" s="246"/>
      <c r="I227" s="246"/>
      <c r="J227" s="246"/>
      <c r="K227" s="246"/>
      <c r="L227" s="246"/>
      <c r="M227" s="18"/>
      <c r="N227" s="361" t="s">
        <v>496</v>
      </c>
      <c r="O227" s="18"/>
    </row>
    <row r="228" spans="2:15" hidden="1" outlineLevel="2" x14ac:dyDescent="0.4">
      <c r="H228" s="251"/>
      <c r="I228" s="243"/>
      <c r="J228" s="243"/>
      <c r="K228" s="243"/>
      <c r="L228" s="243"/>
    </row>
    <row r="229" spans="2:15" hidden="1" outlineLevel="2" x14ac:dyDescent="0.4">
      <c r="C229" s="220" t="s">
        <v>117</v>
      </c>
      <c r="D229" s="221" t="s">
        <v>170</v>
      </c>
      <c r="H229" s="272">
        <f>SUMIFS(InpActive!I:I,InpActive!$A:$A,$C229,InpActive!$B:$B,$N$227)</f>
        <v>0</v>
      </c>
      <c r="I229" s="272">
        <f>SUMIFS(InpActive!J:J,InpActive!$A:$A,$C229,InpActive!$B:$B,$N$227)</f>
        <v>0</v>
      </c>
      <c r="J229" s="272">
        <f>SUMIFS(InpActive!K:K,InpActive!$A:$A,$C229,InpActive!$B:$B,$N$227)</f>
        <v>0</v>
      </c>
      <c r="K229" s="272">
        <f>SUMIFS(InpActive!L:L,InpActive!$A:$A,$C229,InpActive!$B:$B,$N$227)</f>
        <v>0</v>
      </c>
      <c r="L229" s="272">
        <f>SUMIFS(InpActive!M:M,InpActive!$A:$A,$C229,InpActive!$B:$B,$N$227)</f>
        <v>0</v>
      </c>
    </row>
    <row r="230" spans="2:15" hidden="1" outlineLevel="2" x14ac:dyDescent="0.4">
      <c r="C230" s="220" t="s">
        <v>119</v>
      </c>
      <c r="D230" s="221" t="s">
        <v>170</v>
      </c>
      <c r="H230" s="272">
        <f>SUMIFS(InpActive!I:I,InpActive!$A:$A,$C230,InpActive!$B:$B,$N$227)</f>
        <v>0</v>
      </c>
      <c r="I230" s="272">
        <f>SUMIFS(InpActive!J:J,InpActive!$A:$A,$C230,InpActive!$B:$B,$N$227)</f>
        <v>0</v>
      </c>
      <c r="J230" s="272">
        <f>SUMIFS(InpActive!K:K,InpActive!$A:$A,$C230,InpActive!$B:$B,$N$227)</f>
        <v>0</v>
      </c>
      <c r="K230" s="272">
        <f>SUMIFS(InpActive!L:L,InpActive!$A:$A,$C230,InpActive!$B:$B,$N$227)</f>
        <v>0</v>
      </c>
      <c r="L230" s="272">
        <f>SUMIFS(InpActive!M:M,InpActive!$A:$A,$C230,InpActive!$B:$B,$N$227)</f>
        <v>0</v>
      </c>
    </row>
    <row r="231" spans="2:15" hidden="1" outlineLevel="2" x14ac:dyDescent="0.4">
      <c r="C231" s="220" t="s">
        <v>122</v>
      </c>
      <c r="D231" s="221" t="s">
        <v>170</v>
      </c>
      <c r="H231" s="272">
        <f>SUMIFS(InpActive!I:I,InpActive!$A:$A,$C231,InpActive!$B:$B,$N$227)</f>
        <v>0</v>
      </c>
      <c r="I231" s="272">
        <f>SUMIFS(InpActive!J:J,InpActive!$A:$A,$C231,InpActive!$B:$B,$N$227)</f>
        <v>0</v>
      </c>
      <c r="J231" s="272">
        <f>SUMIFS(InpActive!K:K,InpActive!$A:$A,$C231,InpActive!$B:$B,$N$227)</f>
        <v>0</v>
      </c>
      <c r="K231" s="272">
        <f>SUMIFS(InpActive!L:L,InpActive!$A:$A,$C231,InpActive!$B:$B,$N$227)</f>
        <v>0</v>
      </c>
      <c r="L231" s="272">
        <f>SUMIFS(InpActive!M:M,InpActive!$A:$A,$C231,InpActive!$B:$B,$N$227)</f>
        <v>0</v>
      </c>
    </row>
    <row r="232" spans="2:15" hidden="1" outlineLevel="2" x14ac:dyDescent="0.4">
      <c r="C232" s="220" t="s">
        <v>124</v>
      </c>
      <c r="D232" s="221" t="s">
        <v>170</v>
      </c>
      <c r="H232" s="272">
        <f>SUMIFS(InpActive!I:I,InpActive!$A:$A,$C232,InpActive!$B:$B,$N$227)</f>
        <v>0</v>
      </c>
      <c r="I232" s="272">
        <f>SUMIFS(InpActive!J:J,InpActive!$A:$A,$C232,InpActive!$B:$B,$N$227)</f>
        <v>0</v>
      </c>
      <c r="J232" s="272">
        <f>SUMIFS(InpActive!K:K,InpActive!$A:$A,$C232,InpActive!$B:$B,$N$227)</f>
        <v>0</v>
      </c>
      <c r="K232" s="272">
        <f>SUMIFS(InpActive!L:L,InpActive!$A:$A,$C232,InpActive!$B:$B,$N$227)</f>
        <v>0</v>
      </c>
      <c r="L232" s="272">
        <f>SUMIFS(InpActive!M:M,InpActive!$A:$A,$C232,InpActive!$B:$B,$N$227)</f>
        <v>0</v>
      </c>
    </row>
    <row r="233" spans="2:15" hidden="1" outlineLevel="2" x14ac:dyDescent="0.4">
      <c r="C233" s="220" t="s">
        <v>126</v>
      </c>
      <c r="D233" s="221" t="s">
        <v>170</v>
      </c>
      <c r="H233" s="272">
        <f>SUMIFS(InpActive!I:I,InpActive!$A:$A,$C233,InpActive!$B:$B,$N$227)</f>
        <v>0</v>
      </c>
      <c r="I233" s="272">
        <f>SUMIFS(InpActive!J:J,InpActive!$A:$A,$C233,InpActive!$B:$B,$N$227)</f>
        <v>0</v>
      </c>
      <c r="J233" s="272">
        <f>SUMIFS(InpActive!K:K,InpActive!$A:$A,$C233,InpActive!$B:$B,$N$227)</f>
        <v>0</v>
      </c>
      <c r="K233" s="272">
        <f>SUMIFS(InpActive!L:L,InpActive!$A:$A,$C233,InpActive!$B:$B,$N$227)</f>
        <v>0</v>
      </c>
      <c r="L233" s="272">
        <f>SUMIFS(InpActive!M:M,InpActive!$A:$A,$C233,InpActive!$B:$B,$N$227)</f>
        <v>0</v>
      </c>
    </row>
    <row r="234" spans="2:15" hidden="1" outlineLevel="2" x14ac:dyDescent="0.4">
      <c r="C234" s="220" t="s">
        <v>128</v>
      </c>
      <c r="D234" s="221" t="s">
        <v>170</v>
      </c>
      <c r="H234" s="272">
        <f>SUMIFS(InpActive!I:I,InpActive!$A:$A,$C234,InpActive!$B:$B,$N$227)</f>
        <v>0</v>
      </c>
      <c r="I234" s="272">
        <f>SUMIFS(InpActive!J:J,InpActive!$A:$A,$C234,InpActive!$B:$B,$N$227)</f>
        <v>0</v>
      </c>
      <c r="J234" s="272">
        <f>SUMIFS(InpActive!K:K,InpActive!$A:$A,$C234,InpActive!$B:$B,$N$227)</f>
        <v>0</v>
      </c>
      <c r="K234" s="272">
        <f>SUMIFS(InpActive!L:L,InpActive!$A:$A,$C234,InpActive!$B:$B,$N$227)</f>
        <v>0</v>
      </c>
      <c r="L234" s="272">
        <f>SUMIFS(InpActive!M:M,InpActive!$A:$A,$C234,InpActive!$B:$B,$N$227)</f>
        <v>0</v>
      </c>
    </row>
    <row r="235" spans="2:15" hidden="1" outlineLevel="2" x14ac:dyDescent="0.4">
      <c r="C235" s="220" t="s">
        <v>131</v>
      </c>
      <c r="D235" s="221" t="s">
        <v>170</v>
      </c>
      <c r="H235" s="272">
        <f>SUMIFS(InpActive!I:I,InpActive!$A:$A,$C235,InpActive!$B:$B,$N$227)</f>
        <v>0</v>
      </c>
      <c r="I235" s="272">
        <f>SUMIFS(InpActive!J:J,InpActive!$A:$A,$C235,InpActive!$B:$B,$N$227)</f>
        <v>0</v>
      </c>
      <c r="J235" s="272">
        <f>SUMIFS(InpActive!K:K,InpActive!$A:$A,$C235,InpActive!$B:$B,$N$227)</f>
        <v>0</v>
      </c>
      <c r="K235" s="272">
        <f>SUMIFS(InpActive!L:L,InpActive!$A:$A,$C235,InpActive!$B:$B,$N$227)</f>
        <v>0</v>
      </c>
      <c r="L235" s="272">
        <f>SUMIFS(InpActive!M:M,InpActive!$A:$A,$C235,InpActive!$B:$B,$N$227)</f>
        <v>0</v>
      </c>
    </row>
    <row r="236" spans="2:15" hidden="1" outlineLevel="2" x14ac:dyDescent="0.4">
      <c r="C236" s="220" t="s">
        <v>133</v>
      </c>
      <c r="D236" s="221" t="s">
        <v>170</v>
      </c>
      <c r="H236" s="272">
        <f>SUMIFS(InpActive!I:I,InpActive!$A:$A,$C236,InpActive!$B:$B,$N$227)</f>
        <v>0</v>
      </c>
      <c r="I236" s="272">
        <f>SUMIFS(InpActive!J:J,InpActive!$A:$A,$C236,InpActive!$B:$B,$N$227)</f>
        <v>0</v>
      </c>
      <c r="J236" s="272">
        <f>SUMIFS(InpActive!K:K,InpActive!$A:$A,$C236,InpActive!$B:$B,$N$227)</f>
        <v>0</v>
      </c>
      <c r="K236" s="272">
        <f>SUMIFS(InpActive!L:L,InpActive!$A:$A,$C236,InpActive!$B:$B,$N$227)</f>
        <v>0</v>
      </c>
      <c r="L236" s="272">
        <f>SUMIFS(InpActive!M:M,InpActive!$A:$A,$C236,InpActive!$B:$B,$N$227)</f>
        <v>0</v>
      </c>
    </row>
    <row r="237" spans="2:15" hidden="1" outlineLevel="2" x14ac:dyDescent="0.4">
      <c r="C237" s="220" t="s">
        <v>244</v>
      </c>
      <c r="D237" s="221" t="s">
        <v>170</v>
      </c>
      <c r="H237" s="272">
        <f>SUMIFS(InpActive!I:I,InpActive!$A:$A,$C237,InpActive!$B:$B,$N$227)</f>
        <v>0</v>
      </c>
      <c r="I237" s="272">
        <f>SUMIFS(InpActive!J:J,InpActive!$A:$A,$C237,InpActive!$B:$B,$N$227)</f>
        <v>0</v>
      </c>
      <c r="J237" s="272">
        <f>SUMIFS(InpActive!K:K,InpActive!$A:$A,$C237,InpActive!$B:$B,$N$227)</f>
        <v>0</v>
      </c>
      <c r="K237" s="272">
        <f>SUMIFS(InpActive!L:L,InpActive!$A:$A,$C237,InpActive!$B:$B,$N$227)</f>
        <v>0</v>
      </c>
      <c r="L237" s="272">
        <f>SUMIFS(InpActive!M:M,InpActive!$A:$A,$C237,InpActive!$B:$B,$N$227)</f>
        <v>0</v>
      </c>
    </row>
    <row r="238" spans="2:15" hidden="1" outlineLevel="2" x14ac:dyDescent="0.4">
      <c r="C238" s="220" t="s">
        <v>137</v>
      </c>
      <c r="D238" s="221" t="s">
        <v>170</v>
      </c>
      <c r="H238" s="272">
        <f>SUMIFS(InpActive!I:I,InpActive!$A:$A,$C238,InpActive!$B:$B,$N$227)</f>
        <v>0</v>
      </c>
      <c r="I238" s="272">
        <f>SUMIFS(InpActive!J:J,InpActive!$A:$A,$C238,InpActive!$B:$B,$N$227)</f>
        <v>0</v>
      </c>
      <c r="J238" s="272">
        <f>SUMIFS(InpActive!K:K,InpActive!$A:$A,$C238,InpActive!$B:$B,$N$227)</f>
        <v>0</v>
      </c>
      <c r="K238" s="272">
        <f>SUMIFS(InpActive!L:L,InpActive!$A:$A,$C238,InpActive!$B:$B,$N$227)</f>
        <v>0</v>
      </c>
      <c r="L238" s="272">
        <f>SUMIFS(InpActive!M:M,InpActive!$A:$A,$C238,InpActive!$B:$B,$N$227)</f>
        <v>0</v>
      </c>
    </row>
    <row r="239" spans="2:15" hidden="1" outlineLevel="2" x14ac:dyDescent="0.4">
      <c r="C239" s="220" t="s">
        <v>139</v>
      </c>
      <c r="D239" s="221" t="s">
        <v>170</v>
      </c>
      <c r="H239" s="272">
        <f>SUMIFS(InpActive!I:I,InpActive!$A:$A,$C239,InpActive!$B:$B,$N$227)</f>
        <v>0</v>
      </c>
      <c r="I239" s="272">
        <f>SUMIFS(InpActive!J:J,InpActive!$A:$A,$C239,InpActive!$B:$B,$N$227)</f>
        <v>0</v>
      </c>
      <c r="J239" s="272">
        <f>SUMIFS(InpActive!K:K,InpActive!$A:$A,$C239,InpActive!$B:$B,$N$227)</f>
        <v>0</v>
      </c>
      <c r="K239" s="272">
        <f>SUMIFS(InpActive!L:L,InpActive!$A:$A,$C239,InpActive!$B:$B,$N$227)</f>
        <v>0</v>
      </c>
      <c r="L239" s="272">
        <f>SUMIFS(InpActive!M:M,InpActive!$A:$A,$C239,InpActive!$B:$B,$N$227)</f>
        <v>0</v>
      </c>
    </row>
    <row r="240" spans="2:15" hidden="1" outlineLevel="2" x14ac:dyDescent="0.4">
      <c r="C240" s="220" t="s">
        <v>141</v>
      </c>
      <c r="D240" s="221" t="s">
        <v>170</v>
      </c>
      <c r="H240" s="272">
        <f>SUMIFS(InpActive!I:I,InpActive!$A:$A,$C240,InpActive!$B:$B,$N$227)</f>
        <v>0</v>
      </c>
      <c r="I240" s="272">
        <f>SUMIFS(InpActive!J:J,InpActive!$A:$A,$C240,InpActive!$B:$B,$N$227)</f>
        <v>0</v>
      </c>
      <c r="J240" s="272">
        <f>SUMIFS(InpActive!K:K,InpActive!$A:$A,$C240,InpActive!$B:$B,$N$227)</f>
        <v>0</v>
      </c>
      <c r="K240" s="272">
        <f>SUMIFS(InpActive!L:L,InpActive!$A:$A,$C240,InpActive!$B:$B,$N$227)</f>
        <v>0</v>
      </c>
      <c r="L240" s="272">
        <f>SUMIFS(InpActive!M:M,InpActive!$A:$A,$C240,InpActive!$B:$B,$N$227)</f>
        <v>0</v>
      </c>
    </row>
    <row r="241" spans="2:15" hidden="1" outlineLevel="2" x14ac:dyDescent="0.4">
      <c r="C241" s="220" t="s">
        <v>143</v>
      </c>
      <c r="D241" s="221" t="s">
        <v>170</v>
      </c>
      <c r="H241" s="272">
        <f>SUMIFS(InpActive!I:I,InpActive!$A:$A,$C241,InpActive!$B:$B,$N$227)</f>
        <v>-8.8499999999999995E-2</v>
      </c>
      <c r="I241" s="272">
        <f>SUMIFS(InpActive!J:J,InpActive!$A:$A,$C241,InpActive!$B:$B,$N$227)</f>
        <v>0</v>
      </c>
      <c r="J241" s="272">
        <f>SUMIFS(InpActive!K:K,InpActive!$A:$A,$C241,InpActive!$B:$B,$N$227)</f>
        <v>0</v>
      </c>
      <c r="K241" s="272">
        <f>SUMIFS(InpActive!L:L,InpActive!$A:$A,$C241,InpActive!$B:$B,$N$227)</f>
        <v>0</v>
      </c>
      <c r="L241" s="272">
        <f>SUMIFS(InpActive!M:M,InpActive!$A:$A,$C241,InpActive!$B:$B,$N$227)</f>
        <v>0</v>
      </c>
    </row>
    <row r="242" spans="2:15" hidden="1" outlineLevel="2" x14ac:dyDescent="0.4">
      <c r="C242" s="220" t="s">
        <v>145</v>
      </c>
      <c r="D242" s="221" t="s">
        <v>170</v>
      </c>
      <c r="H242" s="272">
        <f>SUMIFS(InpActive!I:I,InpActive!$A:$A,$C242,InpActive!$B:$B,$N$227)</f>
        <v>0</v>
      </c>
      <c r="I242" s="272">
        <f>SUMIFS(InpActive!J:J,InpActive!$A:$A,$C242,InpActive!$B:$B,$N$227)</f>
        <v>0</v>
      </c>
      <c r="J242" s="272">
        <f>SUMIFS(InpActive!K:K,InpActive!$A:$A,$C242,InpActive!$B:$B,$N$227)</f>
        <v>0</v>
      </c>
      <c r="K242" s="272">
        <f>SUMIFS(InpActive!L:L,InpActive!$A:$A,$C242,InpActive!$B:$B,$N$227)</f>
        <v>0</v>
      </c>
      <c r="L242" s="272">
        <f>SUMIFS(InpActive!M:M,InpActive!$A:$A,$C242,InpActive!$B:$B,$N$227)</f>
        <v>0</v>
      </c>
    </row>
    <row r="243" spans="2:15" hidden="1" outlineLevel="2" x14ac:dyDescent="0.4">
      <c r="C243" s="220" t="s">
        <v>147</v>
      </c>
      <c r="D243" s="221" t="s">
        <v>170</v>
      </c>
      <c r="H243" s="272">
        <f>SUMIFS(InpActive!I:I,InpActive!$A:$A,$C243,InpActive!$B:$B,$N$227)</f>
        <v>-0.91800000000000015</v>
      </c>
      <c r="I243" s="272">
        <f>SUMIFS(InpActive!J:J,InpActive!$A:$A,$C243,InpActive!$B:$B,$N$227)</f>
        <v>0</v>
      </c>
      <c r="J243" s="272">
        <f>SUMIFS(InpActive!K:K,InpActive!$A:$A,$C243,InpActive!$B:$B,$N$227)</f>
        <v>0</v>
      </c>
      <c r="K243" s="272">
        <f>SUMIFS(InpActive!L:L,InpActive!$A:$A,$C243,InpActive!$B:$B,$N$227)</f>
        <v>0</v>
      </c>
      <c r="L243" s="272">
        <f>SUMIFS(InpActive!M:M,InpActive!$A:$A,$C243,InpActive!$B:$B,$N$227)</f>
        <v>0</v>
      </c>
    </row>
    <row r="244" spans="2:15" hidden="1" outlineLevel="2" x14ac:dyDescent="0.4">
      <c r="C244" s="220" t="s">
        <v>149</v>
      </c>
      <c r="D244" s="221" t="s">
        <v>170</v>
      </c>
      <c r="H244" s="272">
        <f>SUMIFS(InpActive!I:I,InpActive!$A:$A,$C244,InpActive!$B:$B,$N$227)</f>
        <v>0</v>
      </c>
      <c r="I244" s="272">
        <f>SUMIFS(InpActive!J:J,InpActive!$A:$A,$C244,InpActive!$B:$B,$N$227)</f>
        <v>0</v>
      </c>
      <c r="J244" s="272">
        <f>SUMIFS(InpActive!K:K,InpActive!$A:$A,$C244,InpActive!$B:$B,$N$227)</f>
        <v>0</v>
      </c>
      <c r="K244" s="272">
        <f>SUMIFS(InpActive!L:L,InpActive!$A:$A,$C244,InpActive!$B:$B,$N$227)</f>
        <v>0</v>
      </c>
      <c r="L244" s="272">
        <f>SUMIFS(InpActive!M:M,InpActive!$A:$A,$C244,InpActive!$B:$B,$N$227)</f>
        <v>0</v>
      </c>
    </row>
    <row r="245" spans="2:15" hidden="1" outlineLevel="2" x14ac:dyDescent="0.4">
      <c r="C245" s="220" t="s">
        <v>151</v>
      </c>
      <c r="D245" s="221" t="s">
        <v>170</v>
      </c>
      <c r="H245" s="272">
        <f>SUMIFS(InpActive!I:I,InpActive!$A:$A,$C245,InpActive!$B:$B,$N$227)</f>
        <v>0</v>
      </c>
      <c r="I245" s="272">
        <f>SUMIFS(InpActive!J:J,InpActive!$A:$A,$C245,InpActive!$B:$B,$N$227)</f>
        <v>0</v>
      </c>
      <c r="J245" s="272">
        <f>SUMIFS(InpActive!K:K,InpActive!$A:$A,$C245,InpActive!$B:$B,$N$227)</f>
        <v>0</v>
      </c>
      <c r="K245" s="272">
        <f>SUMIFS(InpActive!L:L,InpActive!$A:$A,$C245,InpActive!$B:$B,$N$227)</f>
        <v>0</v>
      </c>
      <c r="L245" s="272">
        <f>SUMIFS(InpActive!M:M,InpActive!$A:$A,$C245,InpActive!$B:$B,$N$227)</f>
        <v>0</v>
      </c>
    </row>
    <row r="246" spans="2:15" hidden="1" outlineLevel="2" x14ac:dyDescent="0.4">
      <c r="H246" s="272"/>
      <c r="I246" s="272"/>
      <c r="J246" s="272"/>
      <c r="K246" s="272"/>
      <c r="L246" s="272"/>
    </row>
    <row r="247" spans="2:15" hidden="1" outlineLevel="2" x14ac:dyDescent="0.4">
      <c r="C247" s="222" t="s">
        <v>725</v>
      </c>
      <c r="D247" s="224" t="s">
        <v>170</v>
      </c>
      <c r="E247" s="244">
        <f t="shared" ref="E247:G247" si="20">SUM(E229:E245)</f>
        <v>0</v>
      </c>
      <c r="F247" s="244">
        <f t="shared" si="20"/>
        <v>0</v>
      </c>
      <c r="G247" s="244">
        <f t="shared" si="20"/>
        <v>0</v>
      </c>
      <c r="H247" s="244">
        <f>SUM(H229:H245)</f>
        <v>-1.0065000000000002</v>
      </c>
      <c r="I247" s="244">
        <f t="shared" ref="I247:L247" si="21">SUM(I229:I245)</f>
        <v>0</v>
      </c>
      <c r="J247" s="244">
        <f t="shared" si="21"/>
        <v>0</v>
      </c>
      <c r="K247" s="244">
        <f t="shared" si="21"/>
        <v>0</v>
      </c>
      <c r="L247" s="244">
        <f t="shared" si="21"/>
        <v>0</v>
      </c>
      <c r="M247" s="222"/>
      <c r="N247" s="362"/>
      <c r="O247" s="222"/>
    </row>
    <row r="248" spans="2:15" outlineLevel="1" collapsed="1" x14ac:dyDescent="0.4">
      <c r="H248" s="251"/>
      <c r="I248" s="243"/>
      <c r="J248" s="243"/>
      <c r="K248" s="243"/>
      <c r="L248" s="243"/>
    </row>
    <row r="249" spans="2:15" ht="14.25" outlineLevel="1" x14ac:dyDescent="0.4">
      <c r="B249" s="74" t="s">
        <v>738</v>
      </c>
      <c r="C249" s="60"/>
      <c r="D249" s="226"/>
      <c r="E249" s="226"/>
      <c r="F249" s="226"/>
      <c r="G249" s="226"/>
      <c r="H249" s="246"/>
      <c r="I249" s="246"/>
      <c r="J249" s="246"/>
      <c r="K249" s="246"/>
      <c r="L249" s="246"/>
      <c r="M249" s="18"/>
      <c r="N249" s="361" t="s">
        <v>498</v>
      </c>
      <c r="O249" s="18"/>
    </row>
    <row r="250" spans="2:15" hidden="1" outlineLevel="2" x14ac:dyDescent="0.4">
      <c r="H250" s="251"/>
      <c r="I250" s="243"/>
      <c r="J250" s="243"/>
      <c r="K250" s="243"/>
      <c r="L250" s="243"/>
    </row>
    <row r="251" spans="2:15" hidden="1" outlineLevel="2" x14ac:dyDescent="0.4">
      <c r="C251" s="220" t="s">
        <v>117</v>
      </c>
      <c r="D251" s="221" t="s">
        <v>170</v>
      </c>
      <c r="H251" s="272">
        <f>SUMIFS(InpActive!I:I,InpActive!$A:$A,$C251,InpActive!$B:$B,$N$249)</f>
        <v>0</v>
      </c>
      <c r="I251" s="272">
        <f>SUMIFS(InpActive!J:J,InpActive!$A:$A,$C251,InpActive!$B:$B,$N$249)</f>
        <v>0</v>
      </c>
      <c r="J251" s="272">
        <f>SUMIFS(InpActive!K:K,InpActive!$A:$A,$C251,InpActive!$B:$B,$N$249)</f>
        <v>0</v>
      </c>
      <c r="K251" s="272">
        <f>SUMIFS(InpActive!L:L,InpActive!$A:$A,$C251,InpActive!$B:$B,$N$249)</f>
        <v>0</v>
      </c>
      <c r="L251" s="272">
        <f>SUMIFS(InpActive!M:M,InpActive!$A:$A,$C251,InpActive!$B:$B,$N$249)</f>
        <v>0</v>
      </c>
    </row>
    <row r="252" spans="2:15" hidden="1" outlineLevel="2" x14ac:dyDescent="0.4">
      <c r="C252" s="220" t="s">
        <v>119</v>
      </c>
      <c r="D252" s="221" t="s">
        <v>170</v>
      </c>
      <c r="H252" s="272">
        <f>SUMIFS(InpActive!I:I,InpActive!$A:$A,$C252,InpActive!$B:$B,$N$249)</f>
        <v>0</v>
      </c>
      <c r="I252" s="272">
        <f>SUMIFS(InpActive!J:J,InpActive!$A:$A,$C252,InpActive!$B:$B,$N$249)</f>
        <v>0</v>
      </c>
      <c r="J252" s="272">
        <f>SUMIFS(InpActive!K:K,InpActive!$A:$A,$C252,InpActive!$B:$B,$N$249)</f>
        <v>0</v>
      </c>
      <c r="K252" s="272">
        <f>SUMIFS(InpActive!L:L,InpActive!$A:$A,$C252,InpActive!$B:$B,$N$249)</f>
        <v>0</v>
      </c>
      <c r="L252" s="272">
        <f>SUMIFS(InpActive!M:M,InpActive!$A:$A,$C252,InpActive!$B:$B,$N$249)</f>
        <v>0</v>
      </c>
    </row>
    <row r="253" spans="2:15" hidden="1" outlineLevel="2" x14ac:dyDescent="0.4">
      <c r="C253" s="220" t="s">
        <v>122</v>
      </c>
      <c r="D253" s="221" t="s">
        <v>170</v>
      </c>
      <c r="H253" s="272">
        <f>SUMIFS(InpActive!I:I,InpActive!$A:$A,$C253,InpActive!$B:$B,$N$249)</f>
        <v>0</v>
      </c>
      <c r="I253" s="272">
        <f>SUMIFS(InpActive!J:J,InpActive!$A:$A,$C253,InpActive!$B:$B,$N$249)</f>
        <v>0</v>
      </c>
      <c r="J253" s="272">
        <f>SUMIFS(InpActive!K:K,InpActive!$A:$A,$C253,InpActive!$B:$B,$N$249)</f>
        <v>0</v>
      </c>
      <c r="K253" s="272">
        <f>SUMIFS(InpActive!L:L,InpActive!$A:$A,$C253,InpActive!$B:$B,$N$249)</f>
        <v>0</v>
      </c>
      <c r="L253" s="272">
        <f>SUMIFS(InpActive!M:M,InpActive!$A:$A,$C253,InpActive!$B:$B,$N$249)</f>
        <v>0</v>
      </c>
    </row>
    <row r="254" spans="2:15" hidden="1" outlineLevel="2" x14ac:dyDescent="0.4">
      <c r="C254" s="220" t="s">
        <v>124</v>
      </c>
      <c r="D254" s="221" t="s">
        <v>170</v>
      </c>
      <c r="H254" s="272">
        <f>SUMIFS(InpActive!I:I,InpActive!$A:$A,$C254,InpActive!$B:$B,$N$249)</f>
        <v>0</v>
      </c>
      <c r="I254" s="272">
        <f>SUMIFS(InpActive!J:J,InpActive!$A:$A,$C254,InpActive!$B:$B,$N$249)</f>
        <v>0</v>
      </c>
      <c r="J254" s="272">
        <f>SUMIFS(InpActive!K:K,InpActive!$A:$A,$C254,InpActive!$B:$B,$N$249)</f>
        <v>0</v>
      </c>
      <c r="K254" s="272">
        <f>SUMIFS(InpActive!L:L,InpActive!$A:$A,$C254,InpActive!$B:$B,$N$249)</f>
        <v>0</v>
      </c>
      <c r="L254" s="272">
        <f>SUMIFS(InpActive!M:M,InpActive!$A:$A,$C254,InpActive!$B:$B,$N$249)</f>
        <v>0</v>
      </c>
    </row>
    <row r="255" spans="2:15" hidden="1" outlineLevel="2" x14ac:dyDescent="0.4">
      <c r="C255" s="220" t="s">
        <v>126</v>
      </c>
      <c r="D255" s="221" t="s">
        <v>170</v>
      </c>
      <c r="H255" s="272">
        <f>SUMIFS(InpActive!I:I,InpActive!$A:$A,$C255,InpActive!$B:$B,$N$249)</f>
        <v>0</v>
      </c>
      <c r="I255" s="272">
        <f>SUMIFS(InpActive!J:J,InpActive!$A:$A,$C255,InpActive!$B:$B,$N$249)</f>
        <v>0</v>
      </c>
      <c r="J255" s="272">
        <f>SUMIFS(InpActive!K:K,InpActive!$A:$A,$C255,InpActive!$B:$B,$N$249)</f>
        <v>0</v>
      </c>
      <c r="K255" s="272">
        <f>SUMIFS(InpActive!L:L,InpActive!$A:$A,$C255,InpActive!$B:$B,$N$249)</f>
        <v>0</v>
      </c>
      <c r="L255" s="272">
        <f>SUMIFS(InpActive!M:M,InpActive!$A:$A,$C255,InpActive!$B:$B,$N$249)</f>
        <v>0</v>
      </c>
    </row>
    <row r="256" spans="2:15" hidden="1" outlineLevel="2" x14ac:dyDescent="0.4">
      <c r="C256" s="220" t="s">
        <v>128</v>
      </c>
      <c r="D256" s="221" t="s">
        <v>170</v>
      </c>
      <c r="H256" s="272">
        <f>SUMIFS(InpActive!I:I,InpActive!$A:$A,$C256,InpActive!$B:$B,$N$249)</f>
        <v>0</v>
      </c>
      <c r="I256" s="272">
        <f>SUMIFS(InpActive!J:J,InpActive!$A:$A,$C256,InpActive!$B:$B,$N$249)</f>
        <v>0</v>
      </c>
      <c r="J256" s="272">
        <f>SUMIFS(InpActive!K:K,InpActive!$A:$A,$C256,InpActive!$B:$B,$N$249)</f>
        <v>0</v>
      </c>
      <c r="K256" s="272">
        <f>SUMIFS(InpActive!L:L,InpActive!$A:$A,$C256,InpActive!$B:$B,$N$249)</f>
        <v>0</v>
      </c>
      <c r="L256" s="272">
        <f>SUMIFS(InpActive!M:M,InpActive!$A:$A,$C256,InpActive!$B:$B,$N$249)</f>
        <v>0</v>
      </c>
    </row>
    <row r="257" spans="2:15" hidden="1" outlineLevel="2" x14ac:dyDescent="0.4">
      <c r="C257" s="220" t="s">
        <v>131</v>
      </c>
      <c r="D257" s="221" t="s">
        <v>170</v>
      </c>
      <c r="H257" s="272">
        <f>SUMIFS(InpActive!I:I,InpActive!$A:$A,$C257,InpActive!$B:$B,$N$249)</f>
        <v>0</v>
      </c>
      <c r="I257" s="272">
        <f>SUMIFS(InpActive!J:J,InpActive!$A:$A,$C257,InpActive!$B:$B,$N$249)</f>
        <v>0</v>
      </c>
      <c r="J257" s="272">
        <f>SUMIFS(InpActive!K:K,InpActive!$A:$A,$C257,InpActive!$B:$B,$N$249)</f>
        <v>0</v>
      </c>
      <c r="K257" s="272">
        <f>SUMIFS(InpActive!L:L,InpActive!$A:$A,$C257,InpActive!$B:$B,$N$249)</f>
        <v>0</v>
      </c>
      <c r="L257" s="272">
        <f>SUMIFS(InpActive!M:M,InpActive!$A:$A,$C257,InpActive!$B:$B,$N$249)</f>
        <v>0</v>
      </c>
    </row>
    <row r="258" spans="2:15" hidden="1" outlineLevel="2" x14ac:dyDescent="0.4">
      <c r="C258" s="220" t="s">
        <v>133</v>
      </c>
      <c r="D258" s="221" t="s">
        <v>170</v>
      </c>
      <c r="H258" s="272">
        <f>SUMIFS(InpActive!I:I,InpActive!$A:$A,$C258,InpActive!$B:$B,$N$249)</f>
        <v>0</v>
      </c>
      <c r="I258" s="272">
        <f>SUMIFS(InpActive!J:J,InpActive!$A:$A,$C258,InpActive!$B:$B,$N$249)</f>
        <v>0</v>
      </c>
      <c r="J258" s="272">
        <f>SUMIFS(InpActive!K:K,InpActive!$A:$A,$C258,InpActive!$B:$B,$N$249)</f>
        <v>0</v>
      </c>
      <c r="K258" s="272">
        <f>SUMIFS(InpActive!L:L,InpActive!$A:$A,$C258,InpActive!$B:$B,$N$249)</f>
        <v>0</v>
      </c>
      <c r="L258" s="272">
        <f>SUMIFS(InpActive!M:M,InpActive!$A:$A,$C258,InpActive!$B:$B,$N$249)</f>
        <v>0</v>
      </c>
    </row>
    <row r="259" spans="2:15" hidden="1" outlineLevel="2" x14ac:dyDescent="0.4">
      <c r="C259" s="220" t="s">
        <v>244</v>
      </c>
      <c r="D259" s="221" t="s">
        <v>170</v>
      </c>
      <c r="H259" s="272">
        <f>SUMIFS(InpActive!I:I,InpActive!$A:$A,$C259,InpActive!$B:$B,$N$249)</f>
        <v>0</v>
      </c>
      <c r="I259" s="272">
        <f>SUMIFS(InpActive!J:J,InpActive!$A:$A,$C259,InpActive!$B:$B,$N$249)</f>
        <v>0</v>
      </c>
      <c r="J259" s="272">
        <f>SUMIFS(InpActive!K:K,InpActive!$A:$A,$C259,InpActive!$B:$B,$N$249)</f>
        <v>0</v>
      </c>
      <c r="K259" s="272">
        <f>SUMIFS(InpActive!L:L,InpActive!$A:$A,$C259,InpActive!$B:$B,$N$249)</f>
        <v>0</v>
      </c>
      <c r="L259" s="272">
        <f>SUMIFS(InpActive!M:M,InpActive!$A:$A,$C259,InpActive!$B:$B,$N$249)</f>
        <v>0</v>
      </c>
    </row>
    <row r="260" spans="2:15" hidden="1" outlineLevel="2" x14ac:dyDescent="0.4">
      <c r="C260" s="220" t="s">
        <v>137</v>
      </c>
      <c r="D260" s="221" t="s">
        <v>170</v>
      </c>
      <c r="H260" s="272">
        <f>SUMIFS(InpActive!I:I,InpActive!$A:$A,$C260,InpActive!$B:$B,$N$249)</f>
        <v>0</v>
      </c>
      <c r="I260" s="272">
        <f>SUMIFS(InpActive!J:J,InpActive!$A:$A,$C260,InpActive!$B:$B,$N$249)</f>
        <v>0</v>
      </c>
      <c r="J260" s="272">
        <f>SUMIFS(InpActive!K:K,InpActive!$A:$A,$C260,InpActive!$B:$B,$N$249)</f>
        <v>0</v>
      </c>
      <c r="K260" s="272">
        <f>SUMIFS(InpActive!L:L,InpActive!$A:$A,$C260,InpActive!$B:$B,$N$249)</f>
        <v>0</v>
      </c>
      <c r="L260" s="272">
        <f>SUMIFS(InpActive!M:M,InpActive!$A:$A,$C260,InpActive!$B:$B,$N$249)</f>
        <v>0</v>
      </c>
    </row>
    <row r="261" spans="2:15" hidden="1" outlineLevel="2" x14ac:dyDescent="0.4">
      <c r="C261" s="220" t="s">
        <v>139</v>
      </c>
      <c r="D261" s="221" t="s">
        <v>170</v>
      </c>
      <c r="H261" s="272">
        <f>SUMIFS(InpActive!I:I,InpActive!$A:$A,$C261,InpActive!$B:$B,$N$249)</f>
        <v>0</v>
      </c>
      <c r="I261" s="272">
        <f>SUMIFS(InpActive!J:J,InpActive!$A:$A,$C261,InpActive!$B:$B,$N$249)</f>
        <v>0</v>
      </c>
      <c r="J261" s="272">
        <f>SUMIFS(InpActive!K:K,InpActive!$A:$A,$C261,InpActive!$B:$B,$N$249)</f>
        <v>0</v>
      </c>
      <c r="K261" s="272">
        <f>SUMIFS(InpActive!L:L,InpActive!$A:$A,$C261,InpActive!$B:$B,$N$249)</f>
        <v>0</v>
      </c>
      <c r="L261" s="272">
        <f>SUMIFS(InpActive!M:M,InpActive!$A:$A,$C261,InpActive!$B:$B,$N$249)</f>
        <v>0</v>
      </c>
    </row>
    <row r="262" spans="2:15" hidden="1" outlineLevel="2" x14ac:dyDescent="0.4">
      <c r="C262" s="220" t="s">
        <v>141</v>
      </c>
      <c r="D262" s="221" t="s">
        <v>170</v>
      </c>
      <c r="H262" s="272">
        <f>SUMIFS(InpActive!I:I,InpActive!$A:$A,$C262,InpActive!$B:$B,$N$249)</f>
        <v>0</v>
      </c>
      <c r="I262" s="272">
        <f>SUMIFS(InpActive!J:J,InpActive!$A:$A,$C262,InpActive!$B:$B,$N$249)</f>
        <v>0</v>
      </c>
      <c r="J262" s="272">
        <f>SUMIFS(InpActive!K:K,InpActive!$A:$A,$C262,InpActive!$B:$B,$N$249)</f>
        <v>0</v>
      </c>
      <c r="K262" s="272">
        <f>SUMIFS(InpActive!L:L,InpActive!$A:$A,$C262,InpActive!$B:$B,$N$249)</f>
        <v>0</v>
      </c>
      <c r="L262" s="272">
        <f>SUMIFS(InpActive!M:M,InpActive!$A:$A,$C262,InpActive!$B:$B,$N$249)</f>
        <v>0</v>
      </c>
    </row>
    <row r="263" spans="2:15" hidden="1" outlineLevel="2" x14ac:dyDescent="0.4">
      <c r="C263" s="220" t="s">
        <v>143</v>
      </c>
      <c r="D263" s="221" t="s">
        <v>170</v>
      </c>
      <c r="H263" s="272">
        <f>SUMIFS(InpActive!I:I,InpActive!$A:$A,$C263,InpActive!$B:$B,$N$249)</f>
        <v>0</v>
      </c>
      <c r="I263" s="272">
        <f>SUMIFS(InpActive!J:J,InpActive!$A:$A,$C263,InpActive!$B:$B,$N$249)</f>
        <v>0</v>
      </c>
      <c r="J263" s="272">
        <f>SUMIFS(InpActive!K:K,InpActive!$A:$A,$C263,InpActive!$B:$B,$N$249)</f>
        <v>0</v>
      </c>
      <c r="K263" s="272">
        <f>SUMIFS(InpActive!L:L,InpActive!$A:$A,$C263,InpActive!$B:$B,$N$249)</f>
        <v>0</v>
      </c>
      <c r="L263" s="272">
        <f>SUMIFS(InpActive!M:M,InpActive!$A:$A,$C263,InpActive!$B:$B,$N$249)</f>
        <v>0</v>
      </c>
    </row>
    <row r="264" spans="2:15" hidden="1" outlineLevel="2" x14ac:dyDescent="0.4">
      <c r="C264" s="220" t="s">
        <v>145</v>
      </c>
      <c r="D264" s="221" t="s">
        <v>170</v>
      </c>
      <c r="H264" s="272">
        <f>SUMIFS(InpActive!I:I,InpActive!$A:$A,$C264,InpActive!$B:$B,$N$249)</f>
        <v>0</v>
      </c>
      <c r="I264" s="272">
        <f>SUMIFS(InpActive!J:J,InpActive!$A:$A,$C264,InpActive!$B:$B,$N$249)</f>
        <v>0</v>
      </c>
      <c r="J264" s="272">
        <f>SUMIFS(InpActive!K:K,InpActive!$A:$A,$C264,InpActive!$B:$B,$N$249)</f>
        <v>0</v>
      </c>
      <c r="K264" s="272">
        <f>SUMIFS(InpActive!L:L,InpActive!$A:$A,$C264,InpActive!$B:$B,$N$249)</f>
        <v>0</v>
      </c>
      <c r="L264" s="272">
        <f>SUMIFS(InpActive!M:M,InpActive!$A:$A,$C264,InpActive!$B:$B,$N$249)</f>
        <v>0</v>
      </c>
    </row>
    <row r="265" spans="2:15" hidden="1" outlineLevel="2" x14ac:dyDescent="0.4">
      <c r="C265" s="220" t="s">
        <v>147</v>
      </c>
      <c r="D265" s="221" t="s">
        <v>170</v>
      </c>
      <c r="H265" s="272">
        <f>SUMIFS(InpActive!I:I,InpActive!$A:$A,$C265,InpActive!$B:$B,$N$249)</f>
        <v>0</v>
      </c>
      <c r="I265" s="272">
        <f>SUMIFS(InpActive!J:J,InpActive!$A:$A,$C265,InpActive!$B:$B,$N$249)</f>
        <v>0</v>
      </c>
      <c r="J265" s="272">
        <f>SUMIFS(InpActive!K:K,InpActive!$A:$A,$C265,InpActive!$B:$B,$N$249)</f>
        <v>0</v>
      </c>
      <c r="K265" s="272">
        <f>SUMIFS(InpActive!L:L,InpActive!$A:$A,$C265,InpActive!$B:$B,$N$249)</f>
        <v>0</v>
      </c>
      <c r="L265" s="272">
        <f>SUMIFS(InpActive!M:M,InpActive!$A:$A,$C265,InpActive!$B:$B,$N$249)</f>
        <v>0</v>
      </c>
    </row>
    <row r="266" spans="2:15" hidden="1" outlineLevel="2" x14ac:dyDescent="0.4">
      <c r="C266" s="220" t="s">
        <v>149</v>
      </c>
      <c r="D266" s="221" t="s">
        <v>170</v>
      </c>
      <c r="H266" s="272">
        <f>SUMIFS(InpActive!I:I,InpActive!$A:$A,$C266,InpActive!$B:$B,$N$249)</f>
        <v>0</v>
      </c>
      <c r="I266" s="272">
        <f>SUMIFS(InpActive!J:J,InpActive!$A:$A,$C266,InpActive!$B:$B,$N$249)</f>
        <v>0</v>
      </c>
      <c r="J266" s="272">
        <f>SUMIFS(InpActive!K:K,InpActive!$A:$A,$C266,InpActive!$B:$B,$N$249)</f>
        <v>0</v>
      </c>
      <c r="K266" s="272">
        <f>SUMIFS(InpActive!L:L,InpActive!$A:$A,$C266,InpActive!$B:$B,$N$249)</f>
        <v>0</v>
      </c>
      <c r="L266" s="272">
        <f>SUMIFS(InpActive!M:M,InpActive!$A:$A,$C266,InpActive!$B:$B,$N$249)</f>
        <v>0</v>
      </c>
    </row>
    <row r="267" spans="2:15" hidden="1" outlineLevel="2" x14ac:dyDescent="0.4">
      <c r="C267" s="220" t="s">
        <v>151</v>
      </c>
      <c r="D267" s="221" t="s">
        <v>170</v>
      </c>
      <c r="H267" s="272">
        <f>SUMIFS(InpActive!I:I,InpActive!$A:$A,$C267,InpActive!$B:$B,$N$249)</f>
        <v>0</v>
      </c>
      <c r="I267" s="272">
        <f>SUMIFS(InpActive!J:J,InpActive!$A:$A,$C267,InpActive!$B:$B,$N$249)</f>
        <v>0</v>
      </c>
      <c r="J267" s="272">
        <f>SUMIFS(InpActive!K:K,InpActive!$A:$A,$C267,InpActive!$B:$B,$N$249)</f>
        <v>0</v>
      </c>
      <c r="K267" s="272">
        <f>SUMIFS(InpActive!L:L,InpActive!$A:$A,$C267,InpActive!$B:$B,$N$249)</f>
        <v>0</v>
      </c>
      <c r="L267" s="272">
        <f>SUMIFS(InpActive!M:M,InpActive!$A:$A,$C267,InpActive!$B:$B,$N$249)</f>
        <v>0</v>
      </c>
    </row>
    <row r="268" spans="2:15" hidden="1" outlineLevel="2" x14ac:dyDescent="0.4">
      <c r="H268" s="272"/>
      <c r="I268" s="272"/>
      <c r="J268" s="272"/>
      <c r="K268" s="272"/>
      <c r="L268" s="272"/>
    </row>
    <row r="269" spans="2:15" hidden="1" outlineLevel="2" x14ac:dyDescent="0.4">
      <c r="C269" s="222" t="s">
        <v>725</v>
      </c>
      <c r="D269" s="224" t="s">
        <v>170</v>
      </c>
      <c r="E269" s="244">
        <f t="shared" ref="E269:G269" si="22">SUM(E251:E267)</f>
        <v>0</v>
      </c>
      <c r="F269" s="244">
        <f t="shared" si="22"/>
        <v>0</v>
      </c>
      <c r="G269" s="244">
        <f t="shared" si="22"/>
        <v>0</v>
      </c>
      <c r="H269" s="244">
        <f>SUM(H251:H267)</f>
        <v>0</v>
      </c>
      <c r="I269" s="244">
        <f t="shared" ref="I269:L269" si="23">SUM(I251:I267)</f>
        <v>0</v>
      </c>
      <c r="J269" s="244">
        <f t="shared" si="23"/>
        <v>0</v>
      </c>
      <c r="K269" s="244">
        <f t="shared" si="23"/>
        <v>0</v>
      </c>
      <c r="L269" s="244">
        <f t="shared" si="23"/>
        <v>0</v>
      </c>
      <c r="M269" s="222"/>
      <c r="N269" s="362"/>
      <c r="O269" s="222"/>
    </row>
    <row r="270" spans="2:15" outlineLevel="1" collapsed="1" x14ac:dyDescent="0.4">
      <c r="H270" s="251"/>
      <c r="I270" s="243"/>
      <c r="J270" s="243"/>
      <c r="K270" s="243"/>
      <c r="L270" s="243"/>
    </row>
    <row r="271" spans="2:15" ht="14.25" outlineLevel="1" x14ac:dyDescent="0.4">
      <c r="B271" s="74" t="s">
        <v>739</v>
      </c>
      <c r="C271" s="60"/>
      <c r="D271" s="226"/>
      <c r="E271" s="226"/>
      <c r="F271" s="226"/>
      <c r="G271" s="226"/>
      <c r="H271" s="246"/>
      <c r="I271" s="246"/>
      <c r="J271" s="246"/>
      <c r="K271" s="246"/>
      <c r="L271" s="246"/>
      <c r="M271" s="18"/>
      <c r="N271" s="361" t="s">
        <v>500</v>
      </c>
      <c r="O271" s="18"/>
    </row>
    <row r="272" spans="2:15" hidden="1" outlineLevel="2" x14ac:dyDescent="0.4">
      <c r="H272" s="251"/>
      <c r="I272" s="243"/>
      <c r="J272" s="243"/>
      <c r="K272" s="243"/>
      <c r="L272" s="243"/>
    </row>
    <row r="273" spans="3:12" hidden="1" outlineLevel="2" x14ac:dyDescent="0.4">
      <c r="C273" s="220" t="s">
        <v>117</v>
      </c>
      <c r="D273" s="221" t="s">
        <v>170</v>
      </c>
      <c r="H273" s="272">
        <f>SUMIFS(InpActive!I:I,InpActive!$A:$A,$C273,InpActive!$B:$B,$N$271)</f>
        <v>0</v>
      </c>
      <c r="I273" s="272">
        <f>SUMIFS(InpActive!J:J,InpActive!$A:$A,$C273,InpActive!$B:$B,$N$271)</f>
        <v>0</v>
      </c>
      <c r="J273" s="272">
        <f>SUMIFS(InpActive!K:K,InpActive!$A:$A,$C273,InpActive!$B:$B,$N$271)</f>
        <v>0</v>
      </c>
      <c r="K273" s="272">
        <f>SUMIFS(InpActive!L:L,InpActive!$A:$A,$C273,InpActive!$B:$B,$N$271)</f>
        <v>0</v>
      </c>
      <c r="L273" s="272">
        <f>SUMIFS(InpActive!M:M,InpActive!$A:$A,$C273,InpActive!$B:$B,$N$271)</f>
        <v>0</v>
      </c>
    </row>
    <row r="274" spans="3:12" hidden="1" outlineLevel="2" x14ac:dyDescent="0.4">
      <c r="C274" s="220" t="s">
        <v>119</v>
      </c>
      <c r="D274" s="221" t="s">
        <v>170</v>
      </c>
      <c r="H274" s="272">
        <f>SUMIFS(InpActive!I:I,InpActive!$A:$A,$C274,InpActive!$B:$B,$N$271)</f>
        <v>0</v>
      </c>
      <c r="I274" s="272">
        <f>SUMIFS(InpActive!J:J,InpActive!$A:$A,$C274,InpActive!$B:$B,$N$271)</f>
        <v>0</v>
      </c>
      <c r="J274" s="272">
        <f>SUMIFS(InpActive!K:K,InpActive!$A:$A,$C274,InpActive!$B:$B,$N$271)</f>
        <v>0</v>
      </c>
      <c r="K274" s="272">
        <f>SUMIFS(InpActive!L:L,InpActive!$A:$A,$C274,InpActive!$B:$B,$N$271)</f>
        <v>0</v>
      </c>
      <c r="L274" s="272">
        <f>SUMIFS(InpActive!M:M,InpActive!$A:$A,$C274,InpActive!$B:$B,$N$271)</f>
        <v>0</v>
      </c>
    </row>
    <row r="275" spans="3:12" hidden="1" outlineLevel="2" x14ac:dyDescent="0.4">
      <c r="C275" s="220" t="s">
        <v>122</v>
      </c>
      <c r="D275" s="221" t="s">
        <v>170</v>
      </c>
      <c r="H275" s="272">
        <f>SUMIFS(InpActive!I:I,InpActive!$A:$A,$C275,InpActive!$B:$B,$N$271)</f>
        <v>0</v>
      </c>
      <c r="I275" s="272">
        <f>SUMIFS(InpActive!J:J,InpActive!$A:$A,$C275,InpActive!$B:$B,$N$271)</f>
        <v>0</v>
      </c>
      <c r="J275" s="272">
        <f>SUMIFS(InpActive!K:K,InpActive!$A:$A,$C275,InpActive!$B:$B,$N$271)</f>
        <v>0</v>
      </c>
      <c r="K275" s="272">
        <f>SUMIFS(InpActive!L:L,InpActive!$A:$A,$C275,InpActive!$B:$B,$N$271)</f>
        <v>0</v>
      </c>
      <c r="L275" s="272">
        <f>SUMIFS(InpActive!M:M,InpActive!$A:$A,$C275,InpActive!$B:$B,$N$271)</f>
        <v>0</v>
      </c>
    </row>
    <row r="276" spans="3:12" hidden="1" outlineLevel="2" x14ac:dyDescent="0.4">
      <c r="C276" s="220" t="s">
        <v>124</v>
      </c>
      <c r="D276" s="221" t="s">
        <v>170</v>
      </c>
      <c r="H276" s="272">
        <f>SUMIFS(InpActive!I:I,InpActive!$A:$A,$C276,InpActive!$B:$B,$N$271)</f>
        <v>0</v>
      </c>
      <c r="I276" s="272">
        <f>SUMIFS(InpActive!J:J,InpActive!$A:$A,$C276,InpActive!$B:$B,$N$271)</f>
        <v>0</v>
      </c>
      <c r="J276" s="272">
        <f>SUMIFS(InpActive!K:K,InpActive!$A:$A,$C276,InpActive!$B:$B,$N$271)</f>
        <v>0</v>
      </c>
      <c r="K276" s="272">
        <f>SUMIFS(InpActive!L:L,InpActive!$A:$A,$C276,InpActive!$B:$B,$N$271)</f>
        <v>0</v>
      </c>
      <c r="L276" s="272">
        <f>SUMIFS(InpActive!M:M,InpActive!$A:$A,$C276,InpActive!$B:$B,$N$271)</f>
        <v>0</v>
      </c>
    </row>
    <row r="277" spans="3:12" hidden="1" outlineLevel="2" x14ac:dyDescent="0.4">
      <c r="C277" s="220" t="s">
        <v>126</v>
      </c>
      <c r="D277" s="221" t="s">
        <v>170</v>
      </c>
      <c r="H277" s="272">
        <f>SUMIFS(InpActive!I:I,InpActive!$A:$A,$C277,InpActive!$B:$B,$N$271)</f>
        <v>0</v>
      </c>
      <c r="I277" s="272">
        <f>SUMIFS(InpActive!J:J,InpActive!$A:$A,$C277,InpActive!$B:$B,$N$271)</f>
        <v>0</v>
      </c>
      <c r="J277" s="272">
        <f>SUMIFS(InpActive!K:K,InpActive!$A:$A,$C277,InpActive!$B:$B,$N$271)</f>
        <v>0</v>
      </c>
      <c r="K277" s="272">
        <f>SUMIFS(InpActive!L:L,InpActive!$A:$A,$C277,InpActive!$B:$B,$N$271)</f>
        <v>0</v>
      </c>
      <c r="L277" s="272">
        <f>SUMIFS(InpActive!M:M,InpActive!$A:$A,$C277,InpActive!$B:$B,$N$271)</f>
        <v>0</v>
      </c>
    </row>
    <row r="278" spans="3:12" hidden="1" outlineLevel="2" x14ac:dyDescent="0.4">
      <c r="C278" s="220" t="s">
        <v>128</v>
      </c>
      <c r="D278" s="221" t="s">
        <v>170</v>
      </c>
      <c r="H278" s="272">
        <f>SUMIFS(InpActive!I:I,InpActive!$A:$A,$C278,InpActive!$B:$B,$N$271)</f>
        <v>0</v>
      </c>
      <c r="I278" s="272">
        <f>SUMIFS(InpActive!J:J,InpActive!$A:$A,$C278,InpActive!$B:$B,$N$271)</f>
        <v>0</v>
      </c>
      <c r="J278" s="272">
        <f>SUMIFS(InpActive!K:K,InpActive!$A:$A,$C278,InpActive!$B:$B,$N$271)</f>
        <v>0</v>
      </c>
      <c r="K278" s="272">
        <f>SUMIFS(InpActive!L:L,InpActive!$A:$A,$C278,InpActive!$B:$B,$N$271)</f>
        <v>0</v>
      </c>
      <c r="L278" s="272">
        <f>SUMIFS(InpActive!M:M,InpActive!$A:$A,$C278,InpActive!$B:$B,$N$271)</f>
        <v>0</v>
      </c>
    </row>
    <row r="279" spans="3:12" hidden="1" outlineLevel="2" x14ac:dyDescent="0.4">
      <c r="C279" s="220" t="s">
        <v>131</v>
      </c>
      <c r="D279" s="221" t="s">
        <v>170</v>
      </c>
      <c r="H279" s="272">
        <f>SUMIFS(InpActive!I:I,InpActive!$A:$A,$C279,InpActive!$B:$B,$N$271)</f>
        <v>0</v>
      </c>
      <c r="I279" s="272">
        <f>SUMIFS(InpActive!J:J,InpActive!$A:$A,$C279,InpActive!$B:$B,$N$271)</f>
        <v>0</v>
      </c>
      <c r="J279" s="272">
        <f>SUMIFS(InpActive!K:K,InpActive!$A:$A,$C279,InpActive!$B:$B,$N$271)</f>
        <v>0</v>
      </c>
      <c r="K279" s="272">
        <f>SUMIFS(InpActive!L:L,InpActive!$A:$A,$C279,InpActive!$B:$B,$N$271)</f>
        <v>0</v>
      </c>
      <c r="L279" s="272">
        <f>SUMIFS(InpActive!M:M,InpActive!$A:$A,$C279,InpActive!$B:$B,$N$271)</f>
        <v>0</v>
      </c>
    </row>
    <row r="280" spans="3:12" hidden="1" outlineLevel="2" x14ac:dyDescent="0.4">
      <c r="C280" s="220" t="s">
        <v>133</v>
      </c>
      <c r="D280" s="221" t="s">
        <v>170</v>
      </c>
      <c r="H280" s="272">
        <f>SUMIFS(InpActive!I:I,InpActive!$A:$A,$C280,InpActive!$B:$B,$N$271)</f>
        <v>0</v>
      </c>
      <c r="I280" s="272">
        <f>SUMIFS(InpActive!J:J,InpActive!$A:$A,$C280,InpActive!$B:$B,$N$271)</f>
        <v>0</v>
      </c>
      <c r="J280" s="272">
        <f>SUMIFS(InpActive!K:K,InpActive!$A:$A,$C280,InpActive!$B:$B,$N$271)</f>
        <v>0</v>
      </c>
      <c r="K280" s="272">
        <f>SUMIFS(InpActive!L:L,InpActive!$A:$A,$C280,InpActive!$B:$B,$N$271)</f>
        <v>0</v>
      </c>
      <c r="L280" s="272">
        <f>SUMIFS(InpActive!M:M,InpActive!$A:$A,$C280,InpActive!$B:$B,$N$271)</f>
        <v>0</v>
      </c>
    </row>
    <row r="281" spans="3:12" hidden="1" outlineLevel="2" x14ac:dyDescent="0.4">
      <c r="C281" s="220" t="s">
        <v>244</v>
      </c>
      <c r="D281" s="221" t="s">
        <v>170</v>
      </c>
      <c r="H281" s="272">
        <f>SUMIFS(InpActive!I:I,InpActive!$A:$A,$C281,InpActive!$B:$B,$N$271)</f>
        <v>0</v>
      </c>
      <c r="I281" s="272">
        <f>SUMIFS(InpActive!J:J,InpActive!$A:$A,$C281,InpActive!$B:$B,$N$271)</f>
        <v>0</v>
      </c>
      <c r="J281" s="272">
        <f>SUMIFS(InpActive!K:K,InpActive!$A:$A,$C281,InpActive!$B:$B,$N$271)</f>
        <v>0</v>
      </c>
      <c r="K281" s="272">
        <f>SUMIFS(InpActive!L:L,InpActive!$A:$A,$C281,InpActive!$B:$B,$N$271)</f>
        <v>0</v>
      </c>
      <c r="L281" s="272">
        <f>SUMIFS(InpActive!M:M,InpActive!$A:$A,$C281,InpActive!$B:$B,$N$271)</f>
        <v>0</v>
      </c>
    </row>
    <row r="282" spans="3:12" hidden="1" outlineLevel="2" x14ac:dyDescent="0.4">
      <c r="C282" s="220" t="s">
        <v>137</v>
      </c>
      <c r="D282" s="221" t="s">
        <v>170</v>
      </c>
      <c r="H282" s="272">
        <f>SUMIFS(InpActive!I:I,InpActive!$A:$A,$C282,InpActive!$B:$B,$N$271)</f>
        <v>0</v>
      </c>
      <c r="I282" s="272">
        <f>SUMIFS(InpActive!J:J,InpActive!$A:$A,$C282,InpActive!$B:$B,$N$271)</f>
        <v>0</v>
      </c>
      <c r="J282" s="272">
        <f>SUMIFS(InpActive!K:K,InpActive!$A:$A,$C282,InpActive!$B:$B,$N$271)</f>
        <v>0</v>
      </c>
      <c r="K282" s="272">
        <f>SUMIFS(InpActive!L:L,InpActive!$A:$A,$C282,InpActive!$B:$B,$N$271)</f>
        <v>0</v>
      </c>
      <c r="L282" s="272">
        <f>SUMIFS(InpActive!M:M,InpActive!$A:$A,$C282,InpActive!$B:$B,$N$271)</f>
        <v>0</v>
      </c>
    </row>
    <row r="283" spans="3:12" hidden="1" outlineLevel="2" x14ac:dyDescent="0.4">
      <c r="C283" s="220" t="s">
        <v>139</v>
      </c>
      <c r="D283" s="221" t="s">
        <v>170</v>
      </c>
      <c r="H283" s="272">
        <f>SUMIFS(InpActive!I:I,InpActive!$A:$A,$C283,InpActive!$B:$B,$N$271)</f>
        <v>0</v>
      </c>
      <c r="I283" s="272">
        <f>SUMIFS(InpActive!J:J,InpActive!$A:$A,$C283,InpActive!$B:$B,$N$271)</f>
        <v>0</v>
      </c>
      <c r="J283" s="272">
        <f>SUMIFS(InpActive!K:K,InpActive!$A:$A,$C283,InpActive!$B:$B,$N$271)</f>
        <v>0</v>
      </c>
      <c r="K283" s="272">
        <f>SUMIFS(InpActive!L:L,InpActive!$A:$A,$C283,InpActive!$B:$B,$N$271)</f>
        <v>0</v>
      </c>
      <c r="L283" s="272">
        <f>SUMIFS(InpActive!M:M,InpActive!$A:$A,$C283,InpActive!$B:$B,$N$271)</f>
        <v>0</v>
      </c>
    </row>
    <row r="284" spans="3:12" hidden="1" outlineLevel="2" x14ac:dyDescent="0.4">
      <c r="C284" s="220" t="s">
        <v>141</v>
      </c>
      <c r="D284" s="221" t="s">
        <v>170</v>
      </c>
      <c r="H284" s="272">
        <f>SUMIFS(InpActive!I:I,InpActive!$A:$A,$C284,InpActive!$B:$B,$N$271)</f>
        <v>0</v>
      </c>
      <c r="I284" s="272">
        <f>SUMIFS(InpActive!J:J,InpActive!$A:$A,$C284,InpActive!$B:$B,$N$271)</f>
        <v>0</v>
      </c>
      <c r="J284" s="272">
        <f>SUMIFS(InpActive!K:K,InpActive!$A:$A,$C284,InpActive!$B:$B,$N$271)</f>
        <v>0</v>
      </c>
      <c r="K284" s="272">
        <f>SUMIFS(InpActive!L:L,InpActive!$A:$A,$C284,InpActive!$B:$B,$N$271)</f>
        <v>0</v>
      </c>
      <c r="L284" s="272">
        <f>SUMIFS(InpActive!M:M,InpActive!$A:$A,$C284,InpActive!$B:$B,$N$271)</f>
        <v>0</v>
      </c>
    </row>
    <row r="285" spans="3:12" hidden="1" outlineLevel="2" x14ac:dyDescent="0.4">
      <c r="C285" s="220" t="s">
        <v>143</v>
      </c>
      <c r="D285" s="221" t="s">
        <v>170</v>
      </c>
      <c r="H285" s="272">
        <f>SUMIFS(InpActive!I:I,InpActive!$A:$A,$C285,InpActive!$B:$B,$N$271)</f>
        <v>0</v>
      </c>
      <c r="I285" s="272">
        <f>SUMIFS(InpActive!J:J,InpActive!$A:$A,$C285,InpActive!$B:$B,$N$271)</f>
        <v>0</v>
      </c>
      <c r="J285" s="272">
        <f>SUMIFS(InpActive!K:K,InpActive!$A:$A,$C285,InpActive!$B:$B,$N$271)</f>
        <v>0</v>
      </c>
      <c r="K285" s="272">
        <f>SUMIFS(InpActive!L:L,InpActive!$A:$A,$C285,InpActive!$B:$B,$N$271)</f>
        <v>0</v>
      </c>
      <c r="L285" s="272">
        <f>SUMIFS(InpActive!M:M,InpActive!$A:$A,$C285,InpActive!$B:$B,$N$271)</f>
        <v>0</v>
      </c>
    </row>
    <row r="286" spans="3:12" hidden="1" outlineLevel="2" x14ac:dyDescent="0.4">
      <c r="C286" s="220" t="s">
        <v>145</v>
      </c>
      <c r="D286" s="221" t="s">
        <v>170</v>
      </c>
      <c r="H286" s="272">
        <f>SUMIFS(InpActive!I:I,InpActive!$A:$A,$C286,InpActive!$B:$B,$N$271)</f>
        <v>0</v>
      </c>
      <c r="I286" s="272">
        <f>SUMIFS(InpActive!J:J,InpActive!$A:$A,$C286,InpActive!$B:$B,$N$271)</f>
        <v>0</v>
      </c>
      <c r="J286" s="272">
        <f>SUMIFS(InpActive!K:K,InpActive!$A:$A,$C286,InpActive!$B:$B,$N$271)</f>
        <v>0</v>
      </c>
      <c r="K286" s="272">
        <f>SUMIFS(InpActive!L:L,InpActive!$A:$A,$C286,InpActive!$B:$B,$N$271)</f>
        <v>0</v>
      </c>
      <c r="L286" s="272">
        <f>SUMIFS(InpActive!M:M,InpActive!$A:$A,$C286,InpActive!$B:$B,$N$271)</f>
        <v>0</v>
      </c>
    </row>
    <row r="287" spans="3:12" hidden="1" outlineLevel="2" x14ac:dyDescent="0.4">
      <c r="C287" s="220" t="s">
        <v>147</v>
      </c>
      <c r="D287" s="221" t="s">
        <v>170</v>
      </c>
      <c r="H287" s="272">
        <f>SUMIFS(InpActive!I:I,InpActive!$A:$A,$C287,InpActive!$B:$B,$N$271)</f>
        <v>0</v>
      </c>
      <c r="I287" s="272">
        <f>SUMIFS(InpActive!J:J,InpActive!$A:$A,$C287,InpActive!$B:$B,$N$271)</f>
        <v>0</v>
      </c>
      <c r="J287" s="272">
        <f>SUMIFS(InpActive!K:K,InpActive!$A:$A,$C287,InpActive!$B:$B,$N$271)</f>
        <v>0</v>
      </c>
      <c r="K287" s="272">
        <f>SUMIFS(InpActive!L:L,InpActive!$A:$A,$C287,InpActive!$B:$B,$N$271)</f>
        <v>0</v>
      </c>
      <c r="L287" s="272">
        <f>SUMIFS(InpActive!M:M,InpActive!$A:$A,$C287,InpActive!$B:$B,$N$271)</f>
        <v>0</v>
      </c>
    </row>
    <row r="288" spans="3:12" hidden="1" outlineLevel="2" x14ac:dyDescent="0.4">
      <c r="C288" s="220" t="s">
        <v>149</v>
      </c>
      <c r="D288" s="221" t="s">
        <v>170</v>
      </c>
      <c r="H288" s="272">
        <f>SUMIFS(InpActive!I:I,InpActive!$A:$A,$C288,InpActive!$B:$B,$N$271)</f>
        <v>0</v>
      </c>
      <c r="I288" s="272">
        <f>SUMIFS(InpActive!J:J,InpActive!$A:$A,$C288,InpActive!$B:$B,$N$271)</f>
        <v>0</v>
      </c>
      <c r="J288" s="272">
        <f>SUMIFS(InpActive!K:K,InpActive!$A:$A,$C288,InpActive!$B:$B,$N$271)</f>
        <v>0</v>
      </c>
      <c r="K288" s="272">
        <f>SUMIFS(InpActive!L:L,InpActive!$A:$A,$C288,InpActive!$B:$B,$N$271)</f>
        <v>0</v>
      </c>
      <c r="L288" s="272">
        <f>SUMIFS(InpActive!M:M,InpActive!$A:$A,$C288,InpActive!$B:$B,$N$271)</f>
        <v>0</v>
      </c>
    </row>
    <row r="289" spans="2:15" hidden="1" outlineLevel="2" x14ac:dyDescent="0.4">
      <c r="C289" s="220" t="s">
        <v>151</v>
      </c>
      <c r="D289" s="221" t="s">
        <v>170</v>
      </c>
      <c r="H289" s="272">
        <f>SUMIFS(InpActive!I:I,InpActive!$A:$A,$C289,InpActive!$B:$B,$N$271)</f>
        <v>0</v>
      </c>
      <c r="I289" s="272">
        <f>SUMIFS(InpActive!J:J,InpActive!$A:$A,$C289,InpActive!$B:$B,$N$271)</f>
        <v>0</v>
      </c>
      <c r="J289" s="272">
        <f>SUMIFS(InpActive!K:K,InpActive!$A:$A,$C289,InpActive!$B:$B,$N$271)</f>
        <v>0</v>
      </c>
      <c r="K289" s="272">
        <f>SUMIFS(InpActive!L:L,InpActive!$A:$A,$C289,InpActive!$B:$B,$N$271)</f>
        <v>0</v>
      </c>
      <c r="L289" s="272">
        <f>SUMIFS(InpActive!M:M,InpActive!$A:$A,$C289,InpActive!$B:$B,$N$271)</f>
        <v>0</v>
      </c>
    </row>
    <row r="290" spans="2:15" hidden="1" outlineLevel="2" x14ac:dyDescent="0.4">
      <c r="H290" s="272"/>
      <c r="I290" s="272"/>
      <c r="J290" s="272"/>
      <c r="K290" s="272"/>
      <c r="L290" s="272"/>
    </row>
    <row r="291" spans="2:15" hidden="1" outlineLevel="2" x14ac:dyDescent="0.4">
      <c r="C291" s="222" t="s">
        <v>725</v>
      </c>
      <c r="D291" s="224" t="s">
        <v>170</v>
      </c>
      <c r="E291" s="244">
        <f t="shared" ref="E291:G291" si="24">SUM(E273:E289)</f>
        <v>0</v>
      </c>
      <c r="F291" s="244">
        <f t="shared" si="24"/>
        <v>0</v>
      </c>
      <c r="G291" s="244">
        <f t="shared" si="24"/>
        <v>0</v>
      </c>
      <c r="H291" s="244">
        <f>SUM(H273:H289)</f>
        <v>0</v>
      </c>
      <c r="I291" s="244">
        <f t="shared" ref="I291:L291" si="25">SUM(I273:I289)</f>
        <v>0</v>
      </c>
      <c r="J291" s="244">
        <f t="shared" si="25"/>
        <v>0</v>
      </c>
      <c r="K291" s="244">
        <f t="shared" si="25"/>
        <v>0</v>
      </c>
      <c r="L291" s="244">
        <f t="shared" si="25"/>
        <v>0</v>
      </c>
      <c r="M291" s="222"/>
      <c r="N291" s="362"/>
      <c r="O291" s="222"/>
    </row>
    <row r="292" spans="2:15" outlineLevel="1" collapsed="1" x14ac:dyDescent="0.4">
      <c r="H292" s="243"/>
      <c r="I292" s="243"/>
      <c r="J292" s="243"/>
      <c r="K292" s="243"/>
      <c r="L292" s="243"/>
    </row>
    <row r="293" spans="2:15" ht="15.75" x14ac:dyDescent="0.4">
      <c r="B293" s="55" t="s">
        <v>740</v>
      </c>
      <c r="C293" s="75"/>
      <c r="D293" s="225"/>
      <c r="E293" s="225"/>
      <c r="F293" s="225"/>
      <c r="G293" s="225"/>
      <c r="H293" s="247"/>
      <c r="I293" s="247"/>
      <c r="J293" s="247"/>
      <c r="K293" s="247"/>
      <c r="L293" s="247"/>
      <c r="M293" s="56"/>
      <c r="N293" s="360"/>
      <c r="O293" s="56"/>
    </row>
    <row r="294" spans="2:15" x14ac:dyDescent="0.4">
      <c r="H294" s="251"/>
      <c r="I294" s="243"/>
      <c r="J294" s="243"/>
      <c r="K294" s="243"/>
      <c r="L294" s="243"/>
    </row>
    <row r="295" spans="2:15" ht="14.25" outlineLevel="1" x14ac:dyDescent="0.4">
      <c r="B295" s="74" t="s">
        <v>741</v>
      </c>
      <c r="C295" s="60"/>
      <c r="D295" s="226"/>
      <c r="E295" s="226"/>
      <c r="F295" s="226"/>
      <c r="G295" s="226"/>
      <c r="H295" s="246"/>
      <c r="I295" s="246"/>
      <c r="J295" s="246"/>
      <c r="K295" s="246"/>
      <c r="L295" s="246"/>
      <c r="M295" s="18"/>
      <c r="N295" s="361" t="s">
        <v>502</v>
      </c>
      <c r="O295" s="18"/>
    </row>
    <row r="296" spans="2:15" hidden="1" outlineLevel="2" x14ac:dyDescent="0.4">
      <c r="H296" s="243"/>
      <c r="I296" s="243"/>
      <c r="J296" s="243"/>
      <c r="K296" s="243"/>
      <c r="L296" s="243"/>
    </row>
    <row r="297" spans="2:15" hidden="1" outlineLevel="2" x14ac:dyDescent="0.4">
      <c r="C297" s="234" t="s">
        <v>117</v>
      </c>
      <c r="D297" s="221" t="s">
        <v>170</v>
      </c>
      <c r="H297" s="272">
        <f>SUMIFS(InpActive!I:I,InpActive!$A:$A,$C297,InpActive!$B:$B,$N$295)</f>
        <v>0</v>
      </c>
      <c r="I297" s="272">
        <f>SUMIFS(InpActive!J:J,InpActive!$A:$A,$C297,InpActive!$B:$B,$N$295)</f>
        <v>0</v>
      </c>
      <c r="J297" s="272">
        <f>SUMIFS(InpActive!K:K,InpActive!$A:$A,$C297,InpActive!$B:$B,$N$295)</f>
        <v>0</v>
      </c>
      <c r="K297" s="272">
        <f>SUMIFS(InpActive!L:L,InpActive!$A:$A,$C297,InpActive!$B:$B,$N$295)</f>
        <v>0</v>
      </c>
      <c r="L297" s="272">
        <f>SUMIFS(InpActive!M:M,InpActive!$A:$A,$C297,InpActive!$B:$B,$N$295)</f>
        <v>0</v>
      </c>
    </row>
    <row r="298" spans="2:15" hidden="1" outlineLevel="2" x14ac:dyDescent="0.4">
      <c r="C298" s="234" t="s">
        <v>119</v>
      </c>
      <c r="D298" s="221" t="s">
        <v>170</v>
      </c>
      <c r="H298" s="272">
        <f>SUMIFS(InpActive!I:I,InpActive!$A:$A,$C298,InpActive!$B:$B,$N$295)</f>
        <v>0</v>
      </c>
      <c r="I298" s="272">
        <f>SUMIFS(InpActive!J:J,InpActive!$A:$A,$C298,InpActive!$B:$B,$N$295)</f>
        <v>0</v>
      </c>
      <c r="J298" s="272">
        <f>SUMIFS(InpActive!K:K,InpActive!$A:$A,$C298,InpActive!$B:$B,$N$295)</f>
        <v>0</v>
      </c>
      <c r="K298" s="272">
        <f>SUMIFS(InpActive!L:L,InpActive!$A:$A,$C298,InpActive!$B:$B,$N$295)</f>
        <v>0</v>
      </c>
      <c r="L298" s="272">
        <f>SUMIFS(InpActive!M:M,InpActive!$A:$A,$C298,InpActive!$B:$B,$N$295)</f>
        <v>0</v>
      </c>
    </row>
    <row r="299" spans="2:15" hidden="1" outlineLevel="2" x14ac:dyDescent="0.4">
      <c r="C299" s="234" t="s">
        <v>122</v>
      </c>
      <c r="D299" s="221" t="s">
        <v>170</v>
      </c>
      <c r="H299" s="272">
        <f>SUMIFS(InpActive!I:I,InpActive!$A:$A,$C299,InpActive!$B:$B,$N$295)</f>
        <v>0</v>
      </c>
      <c r="I299" s="272">
        <f>SUMIFS(InpActive!J:J,InpActive!$A:$A,$C299,InpActive!$B:$B,$N$295)</f>
        <v>0</v>
      </c>
      <c r="J299" s="272">
        <f>SUMIFS(InpActive!K:K,InpActive!$A:$A,$C299,InpActive!$B:$B,$N$295)</f>
        <v>0</v>
      </c>
      <c r="K299" s="272">
        <f>SUMIFS(InpActive!L:L,InpActive!$A:$A,$C299,InpActive!$B:$B,$N$295)</f>
        <v>0</v>
      </c>
      <c r="L299" s="272">
        <f>SUMIFS(InpActive!M:M,InpActive!$A:$A,$C299,InpActive!$B:$B,$N$295)</f>
        <v>0</v>
      </c>
    </row>
    <row r="300" spans="2:15" hidden="1" outlineLevel="2" x14ac:dyDescent="0.4">
      <c r="C300" s="234" t="s">
        <v>124</v>
      </c>
      <c r="D300" s="221" t="s">
        <v>170</v>
      </c>
      <c r="H300" s="272">
        <f>SUMIFS(InpActive!I:I,InpActive!$A:$A,$C300,InpActive!$B:$B,$N$295)</f>
        <v>0</v>
      </c>
      <c r="I300" s="272">
        <f>SUMIFS(InpActive!J:J,InpActive!$A:$A,$C300,InpActive!$B:$B,$N$295)</f>
        <v>0</v>
      </c>
      <c r="J300" s="272">
        <f>SUMIFS(InpActive!K:K,InpActive!$A:$A,$C300,InpActive!$B:$B,$N$295)</f>
        <v>0</v>
      </c>
      <c r="K300" s="272">
        <f>SUMIFS(InpActive!L:L,InpActive!$A:$A,$C300,InpActive!$B:$B,$N$295)</f>
        <v>0</v>
      </c>
      <c r="L300" s="272">
        <f>SUMIFS(InpActive!M:M,InpActive!$A:$A,$C300,InpActive!$B:$B,$N$295)</f>
        <v>0</v>
      </c>
    </row>
    <row r="301" spans="2:15" hidden="1" outlineLevel="2" x14ac:dyDescent="0.4">
      <c r="C301" s="234" t="s">
        <v>126</v>
      </c>
      <c r="D301" s="221" t="s">
        <v>170</v>
      </c>
      <c r="H301" s="272">
        <f>SUMIFS(InpActive!I:I,InpActive!$A:$A,$C301,InpActive!$B:$B,$N$295)</f>
        <v>0</v>
      </c>
      <c r="I301" s="272">
        <f>SUMIFS(InpActive!J:J,InpActive!$A:$A,$C301,InpActive!$B:$B,$N$295)</f>
        <v>0</v>
      </c>
      <c r="J301" s="272">
        <f>SUMIFS(InpActive!K:K,InpActive!$A:$A,$C301,InpActive!$B:$B,$N$295)</f>
        <v>0</v>
      </c>
      <c r="K301" s="272">
        <f>SUMIFS(InpActive!L:L,InpActive!$A:$A,$C301,InpActive!$B:$B,$N$295)</f>
        <v>0</v>
      </c>
      <c r="L301" s="272">
        <f>SUMIFS(InpActive!M:M,InpActive!$A:$A,$C301,InpActive!$B:$B,$N$295)</f>
        <v>0</v>
      </c>
    </row>
    <row r="302" spans="2:15" hidden="1" outlineLevel="2" x14ac:dyDescent="0.4">
      <c r="C302" s="234" t="s">
        <v>128</v>
      </c>
      <c r="D302" s="221" t="s">
        <v>170</v>
      </c>
      <c r="H302" s="272">
        <f>SUMIFS(InpActive!I:I,InpActive!$A:$A,$C302,InpActive!$B:$B,$N$295)</f>
        <v>1.8225</v>
      </c>
      <c r="I302" s="272">
        <f>SUMIFS(InpActive!J:J,InpActive!$A:$A,$C302,InpActive!$B:$B,$N$295)</f>
        <v>0</v>
      </c>
      <c r="J302" s="272">
        <f>SUMIFS(InpActive!K:K,InpActive!$A:$A,$C302,InpActive!$B:$B,$N$295)</f>
        <v>0</v>
      </c>
      <c r="K302" s="272">
        <f>SUMIFS(InpActive!L:L,InpActive!$A:$A,$C302,InpActive!$B:$B,$N$295)</f>
        <v>0</v>
      </c>
      <c r="L302" s="272">
        <f>SUMIFS(InpActive!M:M,InpActive!$A:$A,$C302,InpActive!$B:$B,$N$295)</f>
        <v>0</v>
      </c>
    </row>
    <row r="303" spans="2:15" hidden="1" outlineLevel="2" x14ac:dyDescent="0.4">
      <c r="C303" s="234" t="s">
        <v>131</v>
      </c>
      <c r="D303" s="221" t="s">
        <v>170</v>
      </c>
      <c r="H303" s="272">
        <f>SUMIFS(InpActive!I:I,InpActive!$A:$A,$C303,InpActive!$B:$B,$N$295)</f>
        <v>0</v>
      </c>
      <c r="I303" s="272">
        <f>SUMIFS(InpActive!J:J,InpActive!$A:$A,$C303,InpActive!$B:$B,$N$295)</f>
        <v>0</v>
      </c>
      <c r="J303" s="272">
        <f>SUMIFS(InpActive!K:K,InpActive!$A:$A,$C303,InpActive!$B:$B,$N$295)</f>
        <v>0</v>
      </c>
      <c r="K303" s="272">
        <f>SUMIFS(InpActive!L:L,InpActive!$A:$A,$C303,InpActive!$B:$B,$N$295)</f>
        <v>0</v>
      </c>
      <c r="L303" s="272">
        <f>SUMIFS(InpActive!M:M,InpActive!$A:$A,$C303,InpActive!$B:$B,$N$295)</f>
        <v>0</v>
      </c>
    </row>
    <row r="304" spans="2:15" hidden="1" outlineLevel="2" x14ac:dyDescent="0.4">
      <c r="C304" s="234" t="s">
        <v>133</v>
      </c>
      <c r="D304" s="221" t="s">
        <v>170</v>
      </c>
      <c r="H304" s="272">
        <f>SUMIFS(InpActive!I:I,InpActive!$A:$A,$C304,InpActive!$B:$B,$N$295)</f>
        <v>0</v>
      </c>
      <c r="I304" s="272">
        <f>SUMIFS(InpActive!J:J,InpActive!$A:$A,$C304,InpActive!$B:$B,$N$295)</f>
        <v>0</v>
      </c>
      <c r="J304" s="272">
        <f>SUMIFS(InpActive!K:K,InpActive!$A:$A,$C304,InpActive!$B:$B,$N$295)</f>
        <v>0</v>
      </c>
      <c r="K304" s="272">
        <f>SUMIFS(InpActive!L:L,InpActive!$A:$A,$C304,InpActive!$B:$B,$N$295)</f>
        <v>0</v>
      </c>
      <c r="L304" s="272">
        <f>SUMIFS(InpActive!M:M,InpActive!$A:$A,$C304,InpActive!$B:$B,$N$295)</f>
        <v>0</v>
      </c>
    </row>
    <row r="305" spans="2:15" hidden="1" outlineLevel="2" x14ac:dyDescent="0.4">
      <c r="C305" s="234" t="s">
        <v>244</v>
      </c>
      <c r="D305" s="221" t="s">
        <v>170</v>
      </c>
      <c r="H305" s="272">
        <f>SUMIFS(InpActive!I:I,InpActive!$A:$A,$C305,InpActive!$B:$B,$N$295)</f>
        <v>0</v>
      </c>
      <c r="I305" s="272">
        <f>SUMIFS(InpActive!J:J,InpActive!$A:$A,$C305,InpActive!$B:$B,$N$295)</f>
        <v>0</v>
      </c>
      <c r="J305" s="272">
        <f>SUMIFS(InpActive!K:K,InpActive!$A:$A,$C305,InpActive!$B:$B,$N$295)</f>
        <v>0</v>
      </c>
      <c r="K305" s="272">
        <f>SUMIFS(InpActive!L:L,InpActive!$A:$A,$C305,InpActive!$B:$B,$N$295)</f>
        <v>0</v>
      </c>
      <c r="L305" s="272">
        <f>SUMIFS(InpActive!M:M,InpActive!$A:$A,$C305,InpActive!$B:$B,$N$295)</f>
        <v>0</v>
      </c>
    </row>
    <row r="306" spans="2:15" hidden="1" outlineLevel="2" x14ac:dyDescent="0.4">
      <c r="C306" s="234" t="s">
        <v>137</v>
      </c>
      <c r="D306" s="221" t="s">
        <v>170</v>
      </c>
      <c r="H306" s="272">
        <f>SUMIFS(InpActive!I:I,InpActive!$A:$A,$C306,InpActive!$B:$B,$N$295)</f>
        <v>0</v>
      </c>
      <c r="I306" s="272">
        <f>SUMIFS(InpActive!J:J,InpActive!$A:$A,$C306,InpActive!$B:$B,$N$295)</f>
        <v>0</v>
      </c>
      <c r="J306" s="272">
        <f>SUMIFS(InpActive!K:K,InpActive!$A:$A,$C306,InpActive!$B:$B,$N$295)</f>
        <v>0</v>
      </c>
      <c r="K306" s="272">
        <f>SUMIFS(InpActive!L:L,InpActive!$A:$A,$C306,InpActive!$B:$B,$N$295)</f>
        <v>0</v>
      </c>
      <c r="L306" s="272">
        <f>SUMIFS(InpActive!M:M,InpActive!$A:$A,$C306,InpActive!$B:$B,$N$295)</f>
        <v>0</v>
      </c>
    </row>
    <row r="307" spans="2:15" hidden="1" outlineLevel="2" x14ac:dyDescent="0.4">
      <c r="C307" s="234" t="s">
        <v>139</v>
      </c>
      <c r="D307" s="221" t="s">
        <v>170</v>
      </c>
      <c r="H307" s="272">
        <f>SUMIFS(InpActive!I:I,InpActive!$A:$A,$C307,InpActive!$B:$B,$N$295)</f>
        <v>0</v>
      </c>
      <c r="I307" s="272">
        <f>SUMIFS(InpActive!J:J,InpActive!$A:$A,$C307,InpActive!$B:$B,$N$295)</f>
        <v>0</v>
      </c>
      <c r="J307" s="272">
        <f>SUMIFS(InpActive!K:K,InpActive!$A:$A,$C307,InpActive!$B:$B,$N$295)</f>
        <v>0</v>
      </c>
      <c r="K307" s="272">
        <f>SUMIFS(InpActive!L:L,InpActive!$A:$A,$C307,InpActive!$B:$B,$N$295)</f>
        <v>0</v>
      </c>
      <c r="L307" s="272">
        <f>SUMIFS(InpActive!M:M,InpActive!$A:$A,$C307,InpActive!$B:$B,$N$295)</f>
        <v>0</v>
      </c>
    </row>
    <row r="308" spans="2:15" hidden="1" outlineLevel="2" x14ac:dyDescent="0.4">
      <c r="C308" s="234" t="s">
        <v>141</v>
      </c>
      <c r="D308" s="221" t="s">
        <v>170</v>
      </c>
      <c r="H308" s="272">
        <f>SUMIFS(InpActive!I:I,InpActive!$A:$A,$C308,InpActive!$B:$B,$N$295)</f>
        <v>0</v>
      </c>
      <c r="I308" s="272">
        <f>SUMIFS(InpActive!J:J,InpActive!$A:$A,$C308,InpActive!$B:$B,$N$295)</f>
        <v>0</v>
      </c>
      <c r="J308" s="272">
        <f>SUMIFS(InpActive!K:K,InpActive!$A:$A,$C308,InpActive!$B:$B,$N$295)</f>
        <v>0</v>
      </c>
      <c r="K308" s="272">
        <f>SUMIFS(InpActive!L:L,InpActive!$A:$A,$C308,InpActive!$B:$B,$N$295)</f>
        <v>0</v>
      </c>
      <c r="L308" s="272">
        <f>SUMIFS(InpActive!M:M,InpActive!$A:$A,$C308,InpActive!$B:$B,$N$295)</f>
        <v>0</v>
      </c>
    </row>
    <row r="309" spans="2:15" hidden="1" outlineLevel="2" x14ac:dyDescent="0.4">
      <c r="C309" s="234" t="s">
        <v>143</v>
      </c>
      <c r="D309" s="221" t="s">
        <v>170</v>
      </c>
      <c r="H309" s="272">
        <f>SUMIFS(InpActive!I:I,InpActive!$A:$A,$C309,InpActive!$B:$B,$N$295)</f>
        <v>0</v>
      </c>
      <c r="I309" s="272">
        <f>SUMIFS(InpActive!J:J,InpActive!$A:$A,$C309,InpActive!$B:$B,$N$295)</f>
        <v>0</v>
      </c>
      <c r="J309" s="272">
        <f>SUMIFS(InpActive!K:K,InpActive!$A:$A,$C309,InpActive!$B:$B,$N$295)</f>
        <v>0</v>
      </c>
      <c r="K309" s="272">
        <f>SUMIFS(InpActive!L:L,InpActive!$A:$A,$C309,InpActive!$B:$B,$N$295)</f>
        <v>0</v>
      </c>
      <c r="L309" s="272">
        <f>SUMIFS(InpActive!M:M,InpActive!$A:$A,$C309,InpActive!$B:$B,$N$295)</f>
        <v>0</v>
      </c>
    </row>
    <row r="310" spans="2:15" hidden="1" outlineLevel="2" x14ac:dyDescent="0.4">
      <c r="C310" s="234" t="s">
        <v>145</v>
      </c>
      <c r="D310" s="221" t="s">
        <v>170</v>
      </c>
      <c r="H310" s="272">
        <f>SUMIFS(InpActive!I:I,InpActive!$A:$A,$C310,InpActive!$B:$B,$N$295)</f>
        <v>0</v>
      </c>
      <c r="I310" s="272">
        <f>SUMIFS(InpActive!J:J,InpActive!$A:$A,$C310,InpActive!$B:$B,$N$295)</f>
        <v>0</v>
      </c>
      <c r="J310" s="272">
        <f>SUMIFS(InpActive!K:K,InpActive!$A:$A,$C310,InpActive!$B:$B,$N$295)</f>
        <v>0</v>
      </c>
      <c r="K310" s="272">
        <f>SUMIFS(InpActive!L:L,InpActive!$A:$A,$C310,InpActive!$B:$B,$N$295)</f>
        <v>0</v>
      </c>
      <c r="L310" s="272">
        <f>SUMIFS(InpActive!M:M,InpActive!$A:$A,$C310,InpActive!$B:$B,$N$295)</f>
        <v>0</v>
      </c>
    </row>
    <row r="311" spans="2:15" hidden="1" outlineLevel="2" x14ac:dyDescent="0.4">
      <c r="C311" s="234" t="s">
        <v>147</v>
      </c>
      <c r="D311" s="221" t="s">
        <v>170</v>
      </c>
      <c r="H311" s="272">
        <f>SUMIFS(InpActive!I:I,InpActive!$A:$A,$C311,InpActive!$B:$B,$N$295)</f>
        <v>0</v>
      </c>
      <c r="I311" s="272">
        <f>SUMIFS(InpActive!J:J,InpActive!$A:$A,$C311,InpActive!$B:$B,$N$295)</f>
        <v>0</v>
      </c>
      <c r="J311" s="272">
        <f>SUMIFS(InpActive!K:K,InpActive!$A:$A,$C311,InpActive!$B:$B,$N$295)</f>
        <v>0</v>
      </c>
      <c r="K311" s="272">
        <f>SUMIFS(InpActive!L:L,InpActive!$A:$A,$C311,InpActive!$B:$B,$N$295)</f>
        <v>0</v>
      </c>
      <c r="L311" s="272">
        <f>SUMIFS(InpActive!M:M,InpActive!$A:$A,$C311,InpActive!$B:$B,$N$295)</f>
        <v>0</v>
      </c>
    </row>
    <row r="312" spans="2:15" hidden="1" outlineLevel="2" x14ac:dyDescent="0.4">
      <c r="C312" s="234" t="s">
        <v>149</v>
      </c>
      <c r="D312" s="221" t="s">
        <v>170</v>
      </c>
      <c r="H312" s="272">
        <f>SUMIFS(InpActive!I:I,InpActive!$A:$A,$C312,InpActive!$B:$B,$N$295)</f>
        <v>0</v>
      </c>
      <c r="I312" s="272">
        <f>SUMIFS(InpActive!J:J,InpActive!$A:$A,$C312,InpActive!$B:$B,$N$295)</f>
        <v>0</v>
      </c>
      <c r="J312" s="272">
        <f>SUMIFS(InpActive!K:K,InpActive!$A:$A,$C312,InpActive!$B:$B,$N$295)</f>
        <v>0</v>
      </c>
      <c r="K312" s="272">
        <f>SUMIFS(InpActive!L:L,InpActive!$A:$A,$C312,InpActive!$B:$B,$N$295)</f>
        <v>0</v>
      </c>
      <c r="L312" s="272">
        <f>SUMIFS(InpActive!M:M,InpActive!$A:$A,$C312,InpActive!$B:$B,$N$295)</f>
        <v>0</v>
      </c>
    </row>
    <row r="313" spans="2:15" hidden="1" outlineLevel="2" x14ac:dyDescent="0.4">
      <c r="C313" s="234" t="s">
        <v>151</v>
      </c>
      <c r="D313" s="221" t="s">
        <v>170</v>
      </c>
      <c r="H313" s="272">
        <f>SUMIFS(InpActive!I:I,InpActive!$A:$A,$C313,InpActive!$B:$B,$N$295)</f>
        <v>0</v>
      </c>
      <c r="I313" s="272">
        <f>SUMIFS(InpActive!J:J,InpActive!$A:$A,$C313,InpActive!$B:$B,$N$295)</f>
        <v>0</v>
      </c>
      <c r="J313" s="272">
        <f>SUMIFS(InpActive!K:K,InpActive!$A:$A,$C313,InpActive!$B:$B,$N$295)</f>
        <v>0</v>
      </c>
      <c r="K313" s="272">
        <f>SUMIFS(InpActive!L:L,InpActive!$A:$A,$C313,InpActive!$B:$B,$N$295)</f>
        <v>0</v>
      </c>
      <c r="L313" s="272">
        <f>SUMIFS(InpActive!M:M,InpActive!$A:$A,$C313,InpActive!$B:$B,$N$295)</f>
        <v>0</v>
      </c>
    </row>
    <row r="314" spans="2:15" hidden="1" outlineLevel="2" x14ac:dyDescent="0.4">
      <c r="C314" s="234"/>
      <c r="H314" s="272"/>
      <c r="I314" s="272"/>
      <c r="J314" s="272"/>
      <c r="K314" s="272"/>
      <c r="L314" s="272"/>
    </row>
    <row r="315" spans="2:15" hidden="1" outlineLevel="2" x14ac:dyDescent="0.4">
      <c r="C315" s="222" t="s">
        <v>725</v>
      </c>
      <c r="D315" s="224" t="s">
        <v>170</v>
      </c>
      <c r="E315" s="244">
        <f t="shared" ref="E315:G315" si="26">SUM(E297:E313)</f>
        <v>0</v>
      </c>
      <c r="F315" s="244">
        <f t="shared" si="26"/>
        <v>0</v>
      </c>
      <c r="G315" s="244">
        <f t="shared" si="26"/>
        <v>0</v>
      </c>
      <c r="H315" s="244">
        <f>SUM(H297:H313)</f>
        <v>1.8225</v>
      </c>
      <c r="I315" s="244">
        <f t="shared" ref="I315:L315" si="27">SUM(I297:I313)</f>
        <v>0</v>
      </c>
      <c r="J315" s="244">
        <f t="shared" si="27"/>
        <v>0</v>
      </c>
      <c r="K315" s="244">
        <f t="shared" si="27"/>
        <v>0</v>
      </c>
      <c r="L315" s="244">
        <f t="shared" si="27"/>
        <v>0</v>
      </c>
      <c r="M315" s="222"/>
      <c r="N315" s="362"/>
      <c r="O315" s="222"/>
    </row>
    <row r="316" spans="2:15" outlineLevel="1" collapsed="1" x14ac:dyDescent="0.4">
      <c r="H316" s="251"/>
      <c r="I316" s="243"/>
      <c r="J316" s="243"/>
      <c r="K316" s="243"/>
      <c r="L316" s="243"/>
    </row>
    <row r="317" spans="2:15" ht="14.25" outlineLevel="1" x14ac:dyDescent="0.4">
      <c r="B317" s="74" t="s">
        <v>742</v>
      </c>
      <c r="C317" s="60"/>
      <c r="D317" s="226"/>
      <c r="E317" s="226"/>
      <c r="F317" s="226"/>
      <c r="G317" s="226"/>
      <c r="H317" s="246"/>
      <c r="I317" s="246"/>
      <c r="J317" s="246"/>
      <c r="K317" s="246"/>
      <c r="L317" s="246"/>
      <c r="M317" s="18"/>
      <c r="N317" s="361" t="s">
        <v>504</v>
      </c>
      <c r="O317" s="18"/>
    </row>
    <row r="318" spans="2:15" ht="12.75" hidden="1" customHeight="1" outlineLevel="2" x14ac:dyDescent="0.4">
      <c r="H318" s="251"/>
      <c r="I318" s="243"/>
      <c r="J318" s="243"/>
      <c r="K318" s="243"/>
      <c r="L318" s="243"/>
    </row>
    <row r="319" spans="2:15" hidden="1" outlineLevel="2" x14ac:dyDescent="0.4">
      <c r="C319" s="234" t="s">
        <v>117</v>
      </c>
      <c r="D319" s="221" t="s">
        <v>170</v>
      </c>
      <c r="H319" s="272">
        <f>SUMIFS(InpActive!I:I,InpActive!$A:$A,$C319,InpActive!$B:$B,$N$317)</f>
        <v>0</v>
      </c>
      <c r="I319" s="272">
        <f>SUMIFS(InpActive!J:J,InpActive!$A:$A,$C319,InpActive!$B:$B,$N$317)</f>
        <v>0</v>
      </c>
      <c r="J319" s="272">
        <f>SUMIFS(InpActive!K:K,InpActive!$A:$A,$C319,InpActive!$B:$B,$N$317)</f>
        <v>0</v>
      </c>
      <c r="K319" s="272">
        <f>SUMIFS(InpActive!L:L,InpActive!$A:$A,$C319,InpActive!$B:$B,$N$317)</f>
        <v>0</v>
      </c>
      <c r="L319" s="272">
        <f>SUMIFS(InpActive!M:M,InpActive!$A:$A,$C319,InpActive!$B:$B,$N$317)</f>
        <v>0</v>
      </c>
    </row>
    <row r="320" spans="2:15" hidden="1" outlineLevel="2" x14ac:dyDescent="0.4">
      <c r="C320" s="234" t="s">
        <v>119</v>
      </c>
      <c r="D320" s="221" t="s">
        <v>170</v>
      </c>
      <c r="H320" s="272">
        <f>SUMIFS(InpActive!I:I,InpActive!$A:$A,$C320,InpActive!$B:$B,$N$317)</f>
        <v>0</v>
      </c>
      <c r="I320" s="272">
        <f>SUMIFS(InpActive!J:J,InpActive!$A:$A,$C320,InpActive!$B:$B,$N$317)</f>
        <v>0</v>
      </c>
      <c r="J320" s="272">
        <f>SUMIFS(InpActive!K:K,InpActive!$A:$A,$C320,InpActive!$B:$B,$N$317)</f>
        <v>0</v>
      </c>
      <c r="K320" s="272">
        <f>SUMIFS(InpActive!L:L,InpActive!$A:$A,$C320,InpActive!$B:$B,$N$317)</f>
        <v>0</v>
      </c>
      <c r="L320" s="272">
        <f>SUMIFS(InpActive!M:M,InpActive!$A:$A,$C320,InpActive!$B:$B,$N$317)</f>
        <v>0</v>
      </c>
    </row>
    <row r="321" spans="3:12" hidden="1" outlineLevel="2" x14ac:dyDescent="0.4">
      <c r="C321" s="234" t="s">
        <v>122</v>
      </c>
      <c r="D321" s="221" t="s">
        <v>170</v>
      </c>
      <c r="H321" s="272">
        <f>SUMIFS(InpActive!I:I,InpActive!$A:$A,$C321,InpActive!$B:$B,$N$317)</f>
        <v>0</v>
      </c>
      <c r="I321" s="272">
        <f>SUMIFS(InpActive!J:J,InpActive!$A:$A,$C321,InpActive!$B:$B,$N$317)</f>
        <v>0</v>
      </c>
      <c r="J321" s="272">
        <f>SUMIFS(InpActive!K:K,InpActive!$A:$A,$C321,InpActive!$B:$B,$N$317)</f>
        <v>0</v>
      </c>
      <c r="K321" s="272">
        <f>SUMIFS(InpActive!L:L,InpActive!$A:$A,$C321,InpActive!$B:$B,$N$317)</f>
        <v>0</v>
      </c>
      <c r="L321" s="272">
        <f>SUMIFS(InpActive!M:M,InpActive!$A:$A,$C321,InpActive!$B:$B,$N$317)</f>
        <v>0</v>
      </c>
    </row>
    <row r="322" spans="3:12" hidden="1" outlineLevel="2" x14ac:dyDescent="0.4">
      <c r="C322" s="234" t="s">
        <v>124</v>
      </c>
      <c r="D322" s="221" t="s">
        <v>170</v>
      </c>
      <c r="H322" s="272">
        <f>SUMIFS(InpActive!I:I,InpActive!$A:$A,$C322,InpActive!$B:$B,$N$317)</f>
        <v>0</v>
      </c>
      <c r="I322" s="272">
        <f>SUMIFS(InpActive!J:J,InpActive!$A:$A,$C322,InpActive!$B:$B,$N$317)</f>
        <v>0</v>
      </c>
      <c r="J322" s="272">
        <f>SUMIFS(InpActive!K:K,InpActive!$A:$A,$C322,InpActive!$B:$B,$N$317)</f>
        <v>0</v>
      </c>
      <c r="K322" s="272">
        <f>SUMIFS(InpActive!L:L,InpActive!$A:$A,$C322,InpActive!$B:$B,$N$317)</f>
        <v>0</v>
      </c>
      <c r="L322" s="272">
        <f>SUMIFS(InpActive!M:M,InpActive!$A:$A,$C322,InpActive!$B:$B,$N$317)</f>
        <v>0</v>
      </c>
    </row>
    <row r="323" spans="3:12" hidden="1" outlineLevel="2" x14ac:dyDescent="0.4">
      <c r="C323" s="234" t="s">
        <v>126</v>
      </c>
      <c r="D323" s="221" t="s">
        <v>170</v>
      </c>
      <c r="H323" s="272">
        <f>SUMIFS(InpActive!I:I,InpActive!$A:$A,$C323,InpActive!$B:$B,$N$317)</f>
        <v>0</v>
      </c>
      <c r="I323" s="272">
        <f>SUMIFS(InpActive!J:J,InpActive!$A:$A,$C323,InpActive!$B:$B,$N$317)</f>
        <v>0</v>
      </c>
      <c r="J323" s="272">
        <f>SUMIFS(InpActive!K:K,InpActive!$A:$A,$C323,InpActive!$B:$B,$N$317)</f>
        <v>0</v>
      </c>
      <c r="K323" s="272">
        <f>SUMIFS(InpActive!L:L,InpActive!$A:$A,$C323,InpActive!$B:$B,$N$317)</f>
        <v>0</v>
      </c>
      <c r="L323" s="272">
        <f>SUMIFS(InpActive!M:M,InpActive!$A:$A,$C323,InpActive!$B:$B,$N$317)</f>
        <v>0</v>
      </c>
    </row>
    <row r="324" spans="3:12" hidden="1" outlineLevel="2" x14ac:dyDescent="0.4">
      <c r="C324" s="234" t="s">
        <v>128</v>
      </c>
      <c r="D324" s="221" t="s">
        <v>170</v>
      </c>
      <c r="H324" s="272">
        <f>SUMIFS(InpActive!I:I,InpActive!$A:$A,$C324,InpActive!$B:$B,$N$317)</f>
        <v>2.0880000000000001</v>
      </c>
      <c r="I324" s="272">
        <f>SUMIFS(InpActive!J:J,InpActive!$A:$A,$C324,InpActive!$B:$B,$N$317)</f>
        <v>0</v>
      </c>
      <c r="J324" s="272">
        <f>SUMIFS(InpActive!K:K,InpActive!$A:$A,$C324,InpActive!$B:$B,$N$317)</f>
        <v>0</v>
      </c>
      <c r="K324" s="272">
        <f>SUMIFS(InpActive!L:L,InpActive!$A:$A,$C324,InpActive!$B:$B,$N$317)</f>
        <v>0</v>
      </c>
      <c r="L324" s="272">
        <f>SUMIFS(InpActive!M:M,InpActive!$A:$A,$C324,InpActive!$B:$B,$N$317)</f>
        <v>0</v>
      </c>
    </row>
    <row r="325" spans="3:12" hidden="1" outlineLevel="2" x14ac:dyDescent="0.4">
      <c r="C325" s="234" t="s">
        <v>131</v>
      </c>
      <c r="D325" s="221" t="s">
        <v>170</v>
      </c>
      <c r="H325" s="272">
        <f>SUMIFS(InpActive!I:I,InpActive!$A:$A,$C325,InpActive!$B:$B,$N$317)</f>
        <v>0</v>
      </c>
      <c r="I325" s="272">
        <f>SUMIFS(InpActive!J:J,InpActive!$A:$A,$C325,InpActive!$B:$B,$N$317)</f>
        <v>0</v>
      </c>
      <c r="J325" s="272">
        <f>SUMIFS(InpActive!K:K,InpActive!$A:$A,$C325,InpActive!$B:$B,$N$317)</f>
        <v>0</v>
      </c>
      <c r="K325" s="272">
        <f>SUMIFS(InpActive!L:L,InpActive!$A:$A,$C325,InpActive!$B:$B,$N$317)</f>
        <v>0</v>
      </c>
      <c r="L325" s="272">
        <f>SUMIFS(InpActive!M:M,InpActive!$A:$A,$C325,InpActive!$B:$B,$N$317)</f>
        <v>0</v>
      </c>
    </row>
    <row r="326" spans="3:12" hidden="1" outlineLevel="2" x14ac:dyDescent="0.4">
      <c r="C326" s="234" t="s">
        <v>133</v>
      </c>
      <c r="D326" s="221" t="s">
        <v>170</v>
      </c>
      <c r="H326" s="272">
        <f>SUMIFS(InpActive!I:I,InpActive!$A:$A,$C326,InpActive!$B:$B,$N$317)</f>
        <v>0</v>
      </c>
      <c r="I326" s="272">
        <f>SUMIFS(InpActive!J:J,InpActive!$A:$A,$C326,InpActive!$B:$B,$N$317)</f>
        <v>0</v>
      </c>
      <c r="J326" s="272">
        <f>SUMIFS(InpActive!K:K,InpActive!$A:$A,$C326,InpActive!$B:$B,$N$317)</f>
        <v>0</v>
      </c>
      <c r="K326" s="272">
        <f>SUMIFS(InpActive!L:L,InpActive!$A:$A,$C326,InpActive!$B:$B,$N$317)</f>
        <v>0</v>
      </c>
      <c r="L326" s="272">
        <f>SUMIFS(InpActive!M:M,InpActive!$A:$A,$C326,InpActive!$B:$B,$N$317)</f>
        <v>0</v>
      </c>
    </row>
    <row r="327" spans="3:12" hidden="1" outlineLevel="2" x14ac:dyDescent="0.4">
      <c r="C327" s="234" t="s">
        <v>244</v>
      </c>
      <c r="D327" s="221" t="s">
        <v>170</v>
      </c>
      <c r="H327" s="272">
        <f>SUMIFS(InpActive!I:I,InpActive!$A:$A,$C327,InpActive!$B:$B,$N$317)</f>
        <v>0</v>
      </c>
      <c r="I327" s="272">
        <f>SUMIFS(InpActive!J:J,InpActive!$A:$A,$C327,InpActive!$B:$B,$N$317)</f>
        <v>0</v>
      </c>
      <c r="J327" s="272">
        <f>SUMIFS(InpActive!K:K,InpActive!$A:$A,$C327,InpActive!$B:$B,$N$317)</f>
        <v>0</v>
      </c>
      <c r="K327" s="272">
        <f>SUMIFS(InpActive!L:L,InpActive!$A:$A,$C327,InpActive!$B:$B,$N$317)</f>
        <v>0</v>
      </c>
      <c r="L327" s="272">
        <f>SUMIFS(InpActive!M:M,InpActive!$A:$A,$C327,InpActive!$B:$B,$N$317)</f>
        <v>0</v>
      </c>
    </row>
    <row r="328" spans="3:12" hidden="1" outlineLevel="2" x14ac:dyDescent="0.4">
      <c r="C328" s="234" t="s">
        <v>137</v>
      </c>
      <c r="D328" s="221" t="s">
        <v>170</v>
      </c>
      <c r="H328" s="272">
        <f>SUMIFS(InpActive!I:I,InpActive!$A:$A,$C328,InpActive!$B:$B,$N$317)</f>
        <v>0</v>
      </c>
      <c r="I328" s="272">
        <f>SUMIFS(InpActive!J:J,InpActive!$A:$A,$C328,InpActive!$B:$B,$N$317)</f>
        <v>0</v>
      </c>
      <c r="J328" s="272">
        <f>SUMIFS(InpActive!K:K,InpActive!$A:$A,$C328,InpActive!$B:$B,$N$317)</f>
        <v>0</v>
      </c>
      <c r="K328" s="272">
        <f>SUMIFS(InpActive!L:L,InpActive!$A:$A,$C328,InpActive!$B:$B,$N$317)</f>
        <v>0</v>
      </c>
      <c r="L328" s="272">
        <f>SUMIFS(InpActive!M:M,InpActive!$A:$A,$C328,InpActive!$B:$B,$N$317)</f>
        <v>0</v>
      </c>
    </row>
    <row r="329" spans="3:12" hidden="1" outlineLevel="2" x14ac:dyDescent="0.4">
      <c r="C329" s="234" t="s">
        <v>139</v>
      </c>
      <c r="D329" s="221" t="s">
        <v>170</v>
      </c>
      <c r="H329" s="272">
        <f>SUMIFS(InpActive!I:I,InpActive!$A:$A,$C329,InpActive!$B:$B,$N$317)</f>
        <v>0</v>
      </c>
      <c r="I329" s="272">
        <f>SUMIFS(InpActive!J:J,InpActive!$A:$A,$C329,InpActive!$B:$B,$N$317)</f>
        <v>0</v>
      </c>
      <c r="J329" s="272">
        <f>SUMIFS(InpActive!K:K,InpActive!$A:$A,$C329,InpActive!$B:$B,$N$317)</f>
        <v>0</v>
      </c>
      <c r="K329" s="272">
        <f>SUMIFS(InpActive!L:L,InpActive!$A:$A,$C329,InpActive!$B:$B,$N$317)</f>
        <v>0</v>
      </c>
      <c r="L329" s="272">
        <f>SUMIFS(InpActive!M:M,InpActive!$A:$A,$C329,InpActive!$B:$B,$N$317)</f>
        <v>0</v>
      </c>
    </row>
    <row r="330" spans="3:12" hidden="1" outlineLevel="2" x14ac:dyDescent="0.4">
      <c r="C330" s="234" t="s">
        <v>141</v>
      </c>
      <c r="D330" s="221" t="s">
        <v>170</v>
      </c>
      <c r="H330" s="272">
        <f>SUMIFS(InpActive!I:I,InpActive!$A:$A,$C330,InpActive!$B:$B,$N$317)</f>
        <v>0</v>
      </c>
      <c r="I330" s="272">
        <f>SUMIFS(InpActive!J:J,InpActive!$A:$A,$C330,InpActive!$B:$B,$N$317)</f>
        <v>0</v>
      </c>
      <c r="J330" s="272">
        <f>SUMIFS(InpActive!K:K,InpActive!$A:$A,$C330,InpActive!$B:$B,$N$317)</f>
        <v>0</v>
      </c>
      <c r="K330" s="272">
        <f>SUMIFS(InpActive!L:L,InpActive!$A:$A,$C330,InpActive!$B:$B,$N$317)</f>
        <v>0</v>
      </c>
      <c r="L330" s="272">
        <f>SUMIFS(InpActive!M:M,InpActive!$A:$A,$C330,InpActive!$B:$B,$N$317)</f>
        <v>0</v>
      </c>
    </row>
    <row r="331" spans="3:12" hidden="1" outlineLevel="2" x14ac:dyDescent="0.4">
      <c r="C331" s="234" t="s">
        <v>143</v>
      </c>
      <c r="D331" s="221" t="s">
        <v>170</v>
      </c>
      <c r="H331" s="272">
        <f>SUMIFS(InpActive!I:I,InpActive!$A:$A,$C331,InpActive!$B:$B,$N$317)</f>
        <v>0</v>
      </c>
      <c r="I331" s="272">
        <f>SUMIFS(InpActive!J:J,InpActive!$A:$A,$C331,InpActive!$B:$B,$N$317)</f>
        <v>0</v>
      </c>
      <c r="J331" s="272">
        <f>SUMIFS(InpActive!K:K,InpActive!$A:$A,$C331,InpActive!$B:$B,$N$317)</f>
        <v>0</v>
      </c>
      <c r="K331" s="272">
        <f>SUMIFS(InpActive!L:L,InpActive!$A:$A,$C331,InpActive!$B:$B,$N$317)</f>
        <v>0</v>
      </c>
      <c r="L331" s="272">
        <f>SUMIFS(InpActive!M:M,InpActive!$A:$A,$C331,InpActive!$B:$B,$N$317)</f>
        <v>0</v>
      </c>
    </row>
    <row r="332" spans="3:12" hidden="1" outlineLevel="2" x14ac:dyDescent="0.4">
      <c r="C332" s="234" t="s">
        <v>145</v>
      </c>
      <c r="D332" s="221" t="s">
        <v>170</v>
      </c>
      <c r="H332" s="272">
        <f>SUMIFS(InpActive!I:I,InpActive!$A:$A,$C332,InpActive!$B:$B,$N$317)</f>
        <v>0</v>
      </c>
      <c r="I332" s="272">
        <f>SUMIFS(InpActive!J:J,InpActive!$A:$A,$C332,InpActive!$B:$B,$N$317)</f>
        <v>0</v>
      </c>
      <c r="J332" s="272">
        <f>SUMIFS(InpActive!K:K,InpActive!$A:$A,$C332,InpActive!$B:$B,$N$317)</f>
        <v>0</v>
      </c>
      <c r="K332" s="272">
        <f>SUMIFS(InpActive!L:L,InpActive!$A:$A,$C332,InpActive!$B:$B,$N$317)</f>
        <v>0</v>
      </c>
      <c r="L332" s="272">
        <f>SUMIFS(InpActive!M:M,InpActive!$A:$A,$C332,InpActive!$B:$B,$N$317)</f>
        <v>0</v>
      </c>
    </row>
    <row r="333" spans="3:12" hidden="1" outlineLevel="2" x14ac:dyDescent="0.4">
      <c r="C333" s="234" t="s">
        <v>147</v>
      </c>
      <c r="D333" s="221" t="s">
        <v>170</v>
      </c>
      <c r="H333" s="272">
        <f>SUMIFS(InpActive!I:I,InpActive!$A:$A,$C333,InpActive!$B:$B,$N$317)</f>
        <v>0</v>
      </c>
      <c r="I333" s="272">
        <f>SUMIFS(InpActive!J:J,InpActive!$A:$A,$C333,InpActive!$B:$B,$N$317)</f>
        <v>0</v>
      </c>
      <c r="J333" s="272">
        <f>SUMIFS(InpActive!K:K,InpActive!$A:$A,$C333,InpActive!$B:$B,$N$317)</f>
        <v>0</v>
      </c>
      <c r="K333" s="272">
        <f>SUMIFS(InpActive!L:L,InpActive!$A:$A,$C333,InpActive!$B:$B,$N$317)</f>
        <v>0</v>
      </c>
      <c r="L333" s="272">
        <f>SUMIFS(InpActive!M:M,InpActive!$A:$A,$C333,InpActive!$B:$B,$N$317)</f>
        <v>0</v>
      </c>
    </row>
    <row r="334" spans="3:12" hidden="1" outlineLevel="2" x14ac:dyDescent="0.4">
      <c r="C334" s="234" t="s">
        <v>149</v>
      </c>
      <c r="D334" s="221" t="s">
        <v>170</v>
      </c>
      <c r="H334" s="272">
        <f>SUMIFS(InpActive!I:I,InpActive!$A:$A,$C334,InpActive!$B:$B,$N$317)</f>
        <v>0</v>
      </c>
      <c r="I334" s="272">
        <f>SUMIFS(InpActive!J:J,InpActive!$A:$A,$C334,InpActive!$B:$B,$N$317)</f>
        <v>0</v>
      </c>
      <c r="J334" s="272">
        <f>SUMIFS(InpActive!K:K,InpActive!$A:$A,$C334,InpActive!$B:$B,$N$317)</f>
        <v>0</v>
      </c>
      <c r="K334" s="272">
        <f>SUMIFS(InpActive!L:L,InpActive!$A:$A,$C334,InpActive!$B:$B,$N$317)</f>
        <v>0</v>
      </c>
      <c r="L334" s="272">
        <f>SUMIFS(InpActive!M:M,InpActive!$A:$A,$C334,InpActive!$B:$B,$N$317)</f>
        <v>0</v>
      </c>
    </row>
    <row r="335" spans="3:12" hidden="1" outlineLevel="2" x14ac:dyDescent="0.4">
      <c r="C335" s="234" t="s">
        <v>151</v>
      </c>
      <c r="D335" s="221" t="s">
        <v>170</v>
      </c>
      <c r="H335" s="272">
        <f>SUMIFS(InpActive!I:I,InpActive!$A:$A,$C335,InpActive!$B:$B,$N$317)</f>
        <v>0</v>
      </c>
      <c r="I335" s="272">
        <f>SUMIFS(InpActive!J:J,InpActive!$A:$A,$C335,InpActive!$B:$B,$N$317)</f>
        <v>0</v>
      </c>
      <c r="J335" s="272">
        <f>SUMIFS(InpActive!K:K,InpActive!$A:$A,$C335,InpActive!$B:$B,$N$317)</f>
        <v>0</v>
      </c>
      <c r="K335" s="272">
        <f>SUMIFS(InpActive!L:L,InpActive!$A:$A,$C335,InpActive!$B:$B,$N$317)</f>
        <v>0</v>
      </c>
      <c r="L335" s="272">
        <f>SUMIFS(InpActive!M:M,InpActive!$A:$A,$C335,InpActive!$B:$B,$N$317)</f>
        <v>0</v>
      </c>
    </row>
    <row r="336" spans="3:12" hidden="1" outlineLevel="2" x14ac:dyDescent="0.4">
      <c r="C336" s="234"/>
      <c r="H336" s="272"/>
      <c r="I336" s="272"/>
      <c r="J336" s="272"/>
      <c r="K336" s="272"/>
      <c r="L336" s="272"/>
    </row>
    <row r="337" spans="2:15" hidden="1" outlineLevel="2" x14ac:dyDescent="0.4">
      <c r="C337" s="222" t="s">
        <v>725</v>
      </c>
      <c r="D337" s="224" t="s">
        <v>170</v>
      </c>
      <c r="E337" s="244">
        <f t="shared" ref="E337:G337" si="28">SUM(E319:E335)</f>
        <v>0</v>
      </c>
      <c r="F337" s="244">
        <f t="shared" si="28"/>
        <v>0</v>
      </c>
      <c r="G337" s="244">
        <f t="shared" si="28"/>
        <v>0</v>
      </c>
      <c r="H337" s="244">
        <f>SUM(H319:H335)</f>
        <v>2.0880000000000001</v>
      </c>
      <c r="I337" s="244">
        <f t="shared" ref="I337:L337" si="29">SUM(I319:I335)</f>
        <v>0</v>
      </c>
      <c r="J337" s="244">
        <f t="shared" si="29"/>
        <v>0</v>
      </c>
      <c r="K337" s="244">
        <f t="shared" si="29"/>
        <v>0</v>
      </c>
      <c r="L337" s="244">
        <f t="shared" si="29"/>
        <v>0</v>
      </c>
      <c r="M337" s="222"/>
      <c r="N337" s="362"/>
      <c r="O337" s="222"/>
    </row>
    <row r="338" spans="2:15" outlineLevel="1" collapsed="1" x14ac:dyDescent="0.4">
      <c r="H338" s="251"/>
      <c r="I338" s="243"/>
      <c r="J338" s="243"/>
      <c r="K338" s="243"/>
      <c r="L338" s="243"/>
    </row>
    <row r="339" spans="2:15" ht="14.25" outlineLevel="1" x14ac:dyDescent="0.4">
      <c r="B339" s="74" t="s">
        <v>743</v>
      </c>
      <c r="C339" s="60"/>
      <c r="D339" s="226"/>
      <c r="E339" s="226"/>
      <c r="F339" s="226"/>
      <c r="G339" s="226"/>
      <c r="H339" s="246"/>
      <c r="I339" s="246"/>
      <c r="J339" s="246"/>
      <c r="K339" s="246"/>
      <c r="L339" s="246"/>
      <c r="M339" s="18"/>
      <c r="N339" s="361" t="s">
        <v>506</v>
      </c>
      <c r="O339" s="18"/>
    </row>
    <row r="340" spans="2:15" hidden="1" outlineLevel="2" x14ac:dyDescent="0.4">
      <c r="H340" s="251"/>
      <c r="I340" s="243"/>
      <c r="J340" s="243"/>
      <c r="K340" s="243"/>
      <c r="L340" s="243"/>
    </row>
    <row r="341" spans="2:15" hidden="1" outlineLevel="2" x14ac:dyDescent="0.4">
      <c r="C341" s="220" t="s">
        <v>117</v>
      </c>
      <c r="D341" s="221" t="s">
        <v>170</v>
      </c>
      <c r="H341" s="272">
        <f>SUMIFS(InpActive!I:I,InpActive!$A:$A,$C341,InpActive!$B:$B,$N$339)</f>
        <v>0</v>
      </c>
      <c r="I341" s="272">
        <f>SUMIFS(InpActive!J:J,InpActive!$A:$A,$C341,InpActive!$B:$B,$N$339)</f>
        <v>0</v>
      </c>
      <c r="J341" s="272">
        <f>SUMIFS(InpActive!K:K,InpActive!$A:$A,$C341,InpActive!$B:$B,$N$339)</f>
        <v>0</v>
      </c>
      <c r="K341" s="272">
        <f>SUMIFS(InpActive!L:L,InpActive!$A:$A,$C341,InpActive!$B:$B,$N$339)</f>
        <v>0</v>
      </c>
      <c r="L341" s="272">
        <f>SUMIFS(InpActive!M:M,InpActive!$A:$A,$C341,InpActive!$B:$B,$N$339)</f>
        <v>0</v>
      </c>
    </row>
    <row r="342" spans="2:15" hidden="1" outlineLevel="2" x14ac:dyDescent="0.4">
      <c r="C342" s="220" t="s">
        <v>119</v>
      </c>
      <c r="D342" s="221" t="s">
        <v>170</v>
      </c>
      <c r="H342" s="272">
        <f>SUMIFS(InpActive!I:I,InpActive!$A:$A,$C342,InpActive!$B:$B,$N$339)</f>
        <v>0</v>
      </c>
      <c r="I342" s="272">
        <f>SUMIFS(InpActive!J:J,InpActive!$A:$A,$C342,InpActive!$B:$B,$N$339)</f>
        <v>0</v>
      </c>
      <c r="J342" s="272">
        <f>SUMIFS(InpActive!K:K,InpActive!$A:$A,$C342,InpActive!$B:$B,$N$339)</f>
        <v>0</v>
      </c>
      <c r="K342" s="272">
        <f>SUMIFS(InpActive!L:L,InpActive!$A:$A,$C342,InpActive!$B:$B,$N$339)</f>
        <v>0</v>
      </c>
      <c r="L342" s="272">
        <f>SUMIFS(InpActive!M:M,InpActive!$A:$A,$C342,InpActive!$B:$B,$N$339)</f>
        <v>0</v>
      </c>
    </row>
    <row r="343" spans="2:15" hidden="1" outlineLevel="2" x14ac:dyDescent="0.4">
      <c r="C343" s="220" t="s">
        <v>122</v>
      </c>
      <c r="D343" s="221" t="s">
        <v>170</v>
      </c>
      <c r="H343" s="272">
        <f>SUMIFS(InpActive!I:I,InpActive!$A:$A,$C343,InpActive!$B:$B,$N$339)</f>
        <v>0</v>
      </c>
      <c r="I343" s="272">
        <f>SUMIFS(InpActive!J:J,InpActive!$A:$A,$C343,InpActive!$B:$B,$N$339)</f>
        <v>0</v>
      </c>
      <c r="J343" s="272">
        <f>SUMIFS(InpActive!K:K,InpActive!$A:$A,$C343,InpActive!$B:$B,$N$339)</f>
        <v>0</v>
      </c>
      <c r="K343" s="272">
        <f>SUMIFS(InpActive!L:L,InpActive!$A:$A,$C343,InpActive!$B:$B,$N$339)</f>
        <v>0</v>
      </c>
      <c r="L343" s="272">
        <f>SUMIFS(InpActive!M:M,InpActive!$A:$A,$C343,InpActive!$B:$B,$N$339)</f>
        <v>0</v>
      </c>
    </row>
    <row r="344" spans="2:15" hidden="1" outlineLevel="2" x14ac:dyDescent="0.4">
      <c r="C344" s="220" t="s">
        <v>124</v>
      </c>
      <c r="D344" s="221" t="s">
        <v>170</v>
      </c>
      <c r="H344" s="272">
        <f>SUMIFS(InpActive!I:I,InpActive!$A:$A,$C344,InpActive!$B:$B,$N$339)</f>
        <v>0</v>
      </c>
      <c r="I344" s="272">
        <f>SUMIFS(InpActive!J:J,InpActive!$A:$A,$C344,InpActive!$B:$B,$N$339)</f>
        <v>0</v>
      </c>
      <c r="J344" s="272">
        <f>SUMIFS(InpActive!K:K,InpActive!$A:$A,$C344,InpActive!$B:$B,$N$339)</f>
        <v>0</v>
      </c>
      <c r="K344" s="272">
        <f>SUMIFS(InpActive!L:L,InpActive!$A:$A,$C344,InpActive!$B:$B,$N$339)</f>
        <v>0</v>
      </c>
      <c r="L344" s="272">
        <f>SUMIFS(InpActive!M:M,InpActive!$A:$A,$C344,InpActive!$B:$B,$N$339)</f>
        <v>0</v>
      </c>
    </row>
    <row r="345" spans="2:15" hidden="1" outlineLevel="2" x14ac:dyDescent="0.4">
      <c r="C345" s="220" t="s">
        <v>126</v>
      </c>
      <c r="D345" s="221" t="s">
        <v>170</v>
      </c>
      <c r="H345" s="272">
        <f>SUMIFS(InpActive!I:I,InpActive!$A:$A,$C345,InpActive!$B:$B,$N$339)</f>
        <v>0</v>
      </c>
      <c r="I345" s="272">
        <f>SUMIFS(InpActive!J:J,InpActive!$A:$A,$C345,InpActive!$B:$B,$N$339)</f>
        <v>0</v>
      </c>
      <c r="J345" s="272">
        <f>SUMIFS(InpActive!K:K,InpActive!$A:$A,$C345,InpActive!$B:$B,$N$339)</f>
        <v>0</v>
      </c>
      <c r="K345" s="272">
        <f>SUMIFS(InpActive!L:L,InpActive!$A:$A,$C345,InpActive!$B:$B,$N$339)</f>
        <v>0</v>
      </c>
      <c r="L345" s="272">
        <f>SUMIFS(InpActive!M:M,InpActive!$A:$A,$C345,InpActive!$B:$B,$N$339)</f>
        <v>0</v>
      </c>
    </row>
    <row r="346" spans="2:15" hidden="1" outlineLevel="2" x14ac:dyDescent="0.4">
      <c r="C346" s="220" t="s">
        <v>128</v>
      </c>
      <c r="D346" s="221" t="s">
        <v>170</v>
      </c>
      <c r="H346" s="272">
        <f>SUMIFS(InpActive!I:I,InpActive!$A:$A,$C346,InpActive!$B:$B,$N$339)</f>
        <v>0</v>
      </c>
      <c r="I346" s="272">
        <f>SUMIFS(InpActive!J:J,InpActive!$A:$A,$C346,InpActive!$B:$B,$N$339)</f>
        <v>0</v>
      </c>
      <c r="J346" s="272">
        <f>SUMIFS(InpActive!K:K,InpActive!$A:$A,$C346,InpActive!$B:$B,$N$339)</f>
        <v>0</v>
      </c>
      <c r="K346" s="272">
        <f>SUMIFS(InpActive!L:L,InpActive!$A:$A,$C346,InpActive!$B:$B,$N$339)</f>
        <v>0</v>
      </c>
      <c r="L346" s="272">
        <f>SUMIFS(InpActive!M:M,InpActive!$A:$A,$C346,InpActive!$B:$B,$N$339)</f>
        <v>0</v>
      </c>
    </row>
    <row r="347" spans="2:15" hidden="1" outlineLevel="2" x14ac:dyDescent="0.4">
      <c r="C347" s="220" t="s">
        <v>131</v>
      </c>
      <c r="D347" s="221" t="s">
        <v>170</v>
      </c>
      <c r="H347" s="272">
        <f>SUMIFS(InpActive!I:I,InpActive!$A:$A,$C347,InpActive!$B:$B,$N$339)</f>
        <v>0</v>
      </c>
      <c r="I347" s="272">
        <f>SUMIFS(InpActive!J:J,InpActive!$A:$A,$C347,InpActive!$B:$B,$N$339)</f>
        <v>0</v>
      </c>
      <c r="J347" s="272">
        <f>SUMIFS(InpActive!K:K,InpActive!$A:$A,$C347,InpActive!$B:$B,$N$339)</f>
        <v>0</v>
      </c>
      <c r="K347" s="272">
        <f>SUMIFS(InpActive!L:L,InpActive!$A:$A,$C347,InpActive!$B:$B,$N$339)</f>
        <v>0</v>
      </c>
      <c r="L347" s="272">
        <f>SUMIFS(InpActive!M:M,InpActive!$A:$A,$C347,InpActive!$B:$B,$N$339)</f>
        <v>0</v>
      </c>
    </row>
    <row r="348" spans="2:15" hidden="1" outlineLevel="2" x14ac:dyDescent="0.4">
      <c r="C348" s="220" t="s">
        <v>133</v>
      </c>
      <c r="D348" s="221" t="s">
        <v>170</v>
      </c>
      <c r="H348" s="272">
        <f>SUMIFS(InpActive!I:I,InpActive!$A:$A,$C348,InpActive!$B:$B,$N$339)</f>
        <v>0</v>
      </c>
      <c r="I348" s="272">
        <f>SUMIFS(InpActive!J:J,InpActive!$A:$A,$C348,InpActive!$B:$B,$N$339)</f>
        <v>0</v>
      </c>
      <c r="J348" s="272">
        <f>SUMIFS(InpActive!K:K,InpActive!$A:$A,$C348,InpActive!$B:$B,$N$339)</f>
        <v>0</v>
      </c>
      <c r="K348" s="272">
        <f>SUMIFS(InpActive!L:L,InpActive!$A:$A,$C348,InpActive!$B:$B,$N$339)</f>
        <v>0</v>
      </c>
      <c r="L348" s="272">
        <f>SUMIFS(InpActive!M:M,InpActive!$A:$A,$C348,InpActive!$B:$B,$N$339)</f>
        <v>0</v>
      </c>
    </row>
    <row r="349" spans="2:15" hidden="1" outlineLevel="2" x14ac:dyDescent="0.4">
      <c r="C349" s="220" t="s">
        <v>244</v>
      </c>
      <c r="D349" s="221" t="s">
        <v>170</v>
      </c>
      <c r="H349" s="272">
        <f>SUMIFS(InpActive!I:I,InpActive!$A:$A,$C349,InpActive!$B:$B,$N$339)</f>
        <v>0</v>
      </c>
      <c r="I349" s="272">
        <f>SUMIFS(InpActive!J:J,InpActive!$A:$A,$C349,InpActive!$B:$B,$N$339)</f>
        <v>0</v>
      </c>
      <c r="J349" s="272">
        <f>SUMIFS(InpActive!K:K,InpActive!$A:$A,$C349,InpActive!$B:$B,$N$339)</f>
        <v>0</v>
      </c>
      <c r="K349" s="272">
        <f>SUMIFS(InpActive!L:L,InpActive!$A:$A,$C349,InpActive!$B:$B,$N$339)</f>
        <v>0</v>
      </c>
      <c r="L349" s="272">
        <f>SUMIFS(InpActive!M:M,InpActive!$A:$A,$C349,InpActive!$B:$B,$N$339)</f>
        <v>0</v>
      </c>
    </row>
    <row r="350" spans="2:15" hidden="1" outlineLevel="2" x14ac:dyDescent="0.4">
      <c r="C350" s="220" t="s">
        <v>137</v>
      </c>
      <c r="D350" s="221" t="s">
        <v>170</v>
      </c>
      <c r="H350" s="272">
        <f>SUMIFS(InpActive!I:I,InpActive!$A:$A,$C350,InpActive!$B:$B,$N$339)</f>
        <v>0</v>
      </c>
      <c r="I350" s="272">
        <f>SUMIFS(InpActive!J:J,InpActive!$A:$A,$C350,InpActive!$B:$B,$N$339)</f>
        <v>0</v>
      </c>
      <c r="J350" s="272">
        <f>SUMIFS(InpActive!K:K,InpActive!$A:$A,$C350,InpActive!$B:$B,$N$339)</f>
        <v>0</v>
      </c>
      <c r="K350" s="272">
        <f>SUMIFS(InpActive!L:L,InpActive!$A:$A,$C350,InpActive!$B:$B,$N$339)</f>
        <v>0</v>
      </c>
      <c r="L350" s="272">
        <f>SUMIFS(InpActive!M:M,InpActive!$A:$A,$C350,InpActive!$B:$B,$N$339)</f>
        <v>0</v>
      </c>
    </row>
    <row r="351" spans="2:15" hidden="1" outlineLevel="2" x14ac:dyDescent="0.4">
      <c r="C351" s="220" t="s">
        <v>139</v>
      </c>
      <c r="D351" s="221" t="s">
        <v>170</v>
      </c>
      <c r="H351" s="272">
        <f>SUMIFS(InpActive!I:I,InpActive!$A:$A,$C351,InpActive!$B:$B,$N$339)</f>
        <v>0</v>
      </c>
      <c r="I351" s="272">
        <f>SUMIFS(InpActive!J:J,InpActive!$A:$A,$C351,InpActive!$B:$B,$N$339)</f>
        <v>0</v>
      </c>
      <c r="J351" s="272">
        <f>SUMIFS(InpActive!K:K,InpActive!$A:$A,$C351,InpActive!$B:$B,$N$339)</f>
        <v>0</v>
      </c>
      <c r="K351" s="272">
        <f>SUMIFS(InpActive!L:L,InpActive!$A:$A,$C351,InpActive!$B:$B,$N$339)</f>
        <v>0</v>
      </c>
      <c r="L351" s="272">
        <f>SUMIFS(InpActive!M:M,InpActive!$A:$A,$C351,InpActive!$B:$B,$N$339)</f>
        <v>0</v>
      </c>
    </row>
    <row r="352" spans="2:15" hidden="1" outlineLevel="2" x14ac:dyDescent="0.4">
      <c r="H352" s="272"/>
      <c r="I352" s="272"/>
      <c r="J352" s="272"/>
      <c r="K352" s="272"/>
      <c r="L352" s="272"/>
    </row>
    <row r="353" spans="2:15" hidden="1" outlineLevel="2" x14ac:dyDescent="0.4">
      <c r="C353" s="222" t="s">
        <v>725</v>
      </c>
      <c r="D353" s="224" t="s">
        <v>170</v>
      </c>
      <c r="E353" s="244">
        <f t="shared" ref="E353:G353" si="30">SUM(E341:E351)</f>
        <v>0</v>
      </c>
      <c r="F353" s="244">
        <f t="shared" si="30"/>
        <v>0</v>
      </c>
      <c r="G353" s="244">
        <f t="shared" si="30"/>
        <v>0</v>
      </c>
      <c r="H353" s="244">
        <f>SUM(H341:H351)</f>
        <v>0</v>
      </c>
      <c r="I353" s="244">
        <f>SUM(I341:I351)</f>
        <v>0</v>
      </c>
      <c r="J353" s="244">
        <f>SUM(J341:J351)</f>
        <v>0</v>
      </c>
      <c r="K353" s="244">
        <f>SUM(K341:K351)</f>
        <v>0</v>
      </c>
      <c r="L353" s="244">
        <f>SUM(L341:L351)</f>
        <v>0</v>
      </c>
      <c r="M353" s="222"/>
      <c r="N353" s="362"/>
      <c r="O353" s="222"/>
    </row>
    <row r="354" spans="2:15" outlineLevel="1" collapsed="1" x14ac:dyDescent="0.4">
      <c r="H354" s="251"/>
      <c r="I354" s="243"/>
      <c r="J354" s="243"/>
      <c r="K354" s="243"/>
      <c r="L354" s="243"/>
    </row>
    <row r="355" spans="2:15" ht="14.25" outlineLevel="1" x14ac:dyDescent="0.4">
      <c r="B355" s="74" t="s">
        <v>744</v>
      </c>
      <c r="C355" s="60"/>
      <c r="D355" s="226"/>
      <c r="E355" s="226"/>
      <c r="F355" s="226"/>
      <c r="G355" s="226"/>
      <c r="H355" s="246"/>
      <c r="I355" s="246"/>
      <c r="J355" s="246"/>
      <c r="K355" s="246"/>
      <c r="L355" s="246"/>
      <c r="M355" s="18"/>
      <c r="N355" s="361" t="s">
        <v>508</v>
      </c>
      <c r="O355" s="18"/>
    </row>
    <row r="356" spans="2:15" hidden="1" outlineLevel="2" x14ac:dyDescent="0.4">
      <c r="H356" s="251"/>
      <c r="I356" s="243"/>
      <c r="J356" s="243"/>
      <c r="K356" s="243"/>
      <c r="L356" s="243"/>
    </row>
    <row r="357" spans="2:15" hidden="1" outlineLevel="2" x14ac:dyDescent="0.4">
      <c r="C357" s="220" t="s">
        <v>117</v>
      </c>
      <c r="D357" s="221" t="s">
        <v>170</v>
      </c>
      <c r="H357" s="272">
        <f>SUMIFS(InpActive!I:I,InpActive!$A:$A,$C357,InpActive!$B:$B,$N$355)</f>
        <v>0</v>
      </c>
      <c r="I357" s="272">
        <f>SUMIFS(InpActive!J:J,InpActive!$A:$A,$C357,InpActive!$B:$B,$N$355)</f>
        <v>0</v>
      </c>
      <c r="J357" s="272">
        <f>SUMIFS(InpActive!K:K,InpActive!$A:$A,$C357,InpActive!$B:$B,$N$355)</f>
        <v>0</v>
      </c>
      <c r="K357" s="272">
        <f>SUMIFS(InpActive!L:L,InpActive!$A:$A,$C357,InpActive!$B:$B,$N$355)</f>
        <v>0</v>
      </c>
      <c r="L357" s="272">
        <f>SUMIFS(InpActive!M:M,InpActive!$A:$A,$C357,InpActive!$B:$B,$N$355)</f>
        <v>0</v>
      </c>
    </row>
    <row r="358" spans="2:15" hidden="1" outlineLevel="2" x14ac:dyDescent="0.4">
      <c r="C358" s="220" t="s">
        <v>119</v>
      </c>
      <c r="D358" s="221" t="s">
        <v>170</v>
      </c>
      <c r="H358" s="272">
        <f>SUMIFS(InpActive!I:I,InpActive!$A:$A,$C358,InpActive!$B:$B,$N$355)</f>
        <v>0</v>
      </c>
      <c r="I358" s="272">
        <f>SUMIFS(InpActive!J:J,InpActive!$A:$A,$C358,InpActive!$B:$B,$N$355)</f>
        <v>0</v>
      </c>
      <c r="J358" s="272">
        <f>SUMIFS(InpActive!K:K,InpActive!$A:$A,$C358,InpActive!$B:$B,$N$355)</f>
        <v>0</v>
      </c>
      <c r="K358" s="272">
        <f>SUMIFS(InpActive!L:L,InpActive!$A:$A,$C358,InpActive!$B:$B,$N$355)</f>
        <v>0</v>
      </c>
      <c r="L358" s="272">
        <f>SUMIFS(InpActive!M:M,InpActive!$A:$A,$C358,InpActive!$B:$B,$N$355)</f>
        <v>0</v>
      </c>
    </row>
    <row r="359" spans="2:15" hidden="1" outlineLevel="2" x14ac:dyDescent="0.4">
      <c r="C359" s="220" t="s">
        <v>122</v>
      </c>
      <c r="D359" s="221" t="s">
        <v>170</v>
      </c>
      <c r="H359" s="272">
        <f>SUMIFS(InpActive!I:I,InpActive!$A:$A,$C359,InpActive!$B:$B,$N$355)</f>
        <v>0</v>
      </c>
      <c r="I359" s="272">
        <f>SUMIFS(InpActive!J:J,InpActive!$A:$A,$C359,InpActive!$B:$B,$N$355)</f>
        <v>0</v>
      </c>
      <c r="J359" s="272">
        <f>SUMIFS(InpActive!K:K,InpActive!$A:$A,$C359,InpActive!$B:$B,$N$355)</f>
        <v>0</v>
      </c>
      <c r="K359" s="272">
        <f>SUMIFS(InpActive!L:L,InpActive!$A:$A,$C359,InpActive!$B:$B,$N$355)</f>
        <v>0</v>
      </c>
      <c r="L359" s="272">
        <f>SUMIFS(InpActive!M:M,InpActive!$A:$A,$C359,InpActive!$B:$B,$N$355)</f>
        <v>0</v>
      </c>
    </row>
    <row r="360" spans="2:15" hidden="1" outlineLevel="2" x14ac:dyDescent="0.4">
      <c r="C360" s="220" t="s">
        <v>124</v>
      </c>
      <c r="D360" s="221" t="s">
        <v>170</v>
      </c>
      <c r="H360" s="272">
        <f>SUMIFS(InpActive!I:I,InpActive!$A:$A,$C360,InpActive!$B:$B,$N$355)</f>
        <v>0</v>
      </c>
      <c r="I360" s="272">
        <f>SUMIFS(InpActive!J:J,InpActive!$A:$A,$C360,InpActive!$B:$B,$N$355)</f>
        <v>0</v>
      </c>
      <c r="J360" s="272">
        <f>SUMIFS(InpActive!K:K,InpActive!$A:$A,$C360,InpActive!$B:$B,$N$355)</f>
        <v>0</v>
      </c>
      <c r="K360" s="272">
        <f>SUMIFS(InpActive!L:L,InpActive!$A:$A,$C360,InpActive!$B:$B,$N$355)</f>
        <v>0</v>
      </c>
      <c r="L360" s="272">
        <f>SUMIFS(InpActive!M:M,InpActive!$A:$A,$C360,InpActive!$B:$B,$N$355)</f>
        <v>0</v>
      </c>
    </row>
    <row r="361" spans="2:15" hidden="1" outlineLevel="2" x14ac:dyDescent="0.4">
      <c r="C361" s="220" t="s">
        <v>126</v>
      </c>
      <c r="D361" s="221" t="s">
        <v>170</v>
      </c>
      <c r="H361" s="272">
        <f>SUMIFS(InpActive!I:I,InpActive!$A:$A,$C361,InpActive!$B:$B,$N$355)</f>
        <v>0</v>
      </c>
      <c r="I361" s="272">
        <f>SUMIFS(InpActive!J:J,InpActive!$A:$A,$C361,InpActive!$B:$B,$N$355)</f>
        <v>0</v>
      </c>
      <c r="J361" s="272">
        <f>SUMIFS(InpActive!K:K,InpActive!$A:$A,$C361,InpActive!$B:$B,$N$355)</f>
        <v>0</v>
      </c>
      <c r="K361" s="272">
        <f>SUMIFS(InpActive!L:L,InpActive!$A:$A,$C361,InpActive!$B:$B,$N$355)</f>
        <v>0</v>
      </c>
      <c r="L361" s="272">
        <f>SUMIFS(InpActive!M:M,InpActive!$A:$A,$C361,InpActive!$B:$B,$N$355)</f>
        <v>0</v>
      </c>
    </row>
    <row r="362" spans="2:15" hidden="1" outlineLevel="2" x14ac:dyDescent="0.4">
      <c r="C362" s="220" t="s">
        <v>128</v>
      </c>
      <c r="D362" s="221" t="s">
        <v>170</v>
      </c>
      <c r="H362" s="272">
        <f>SUMIFS(InpActive!I:I,InpActive!$A:$A,$C362,InpActive!$B:$B,$N$355)</f>
        <v>0</v>
      </c>
      <c r="I362" s="272">
        <f>SUMIFS(InpActive!J:J,InpActive!$A:$A,$C362,InpActive!$B:$B,$N$355)</f>
        <v>0</v>
      </c>
      <c r="J362" s="272">
        <f>SUMIFS(InpActive!K:K,InpActive!$A:$A,$C362,InpActive!$B:$B,$N$355)</f>
        <v>0</v>
      </c>
      <c r="K362" s="272">
        <f>SUMIFS(InpActive!L:L,InpActive!$A:$A,$C362,InpActive!$B:$B,$N$355)</f>
        <v>0</v>
      </c>
      <c r="L362" s="272">
        <f>SUMIFS(InpActive!M:M,InpActive!$A:$A,$C362,InpActive!$B:$B,$N$355)</f>
        <v>0</v>
      </c>
    </row>
    <row r="363" spans="2:15" hidden="1" outlineLevel="2" x14ac:dyDescent="0.4">
      <c r="C363" s="220" t="s">
        <v>131</v>
      </c>
      <c r="D363" s="221" t="s">
        <v>170</v>
      </c>
      <c r="H363" s="272">
        <f>SUMIFS(InpActive!I:I,InpActive!$A:$A,$C363,InpActive!$B:$B,$N$355)</f>
        <v>0</v>
      </c>
      <c r="I363" s="272">
        <f>SUMIFS(InpActive!J:J,InpActive!$A:$A,$C363,InpActive!$B:$B,$N$355)</f>
        <v>0</v>
      </c>
      <c r="J363" s="272">
        <f>SUMIFS(InpActive!K:K,InpActive!$A:$A,$C363,InpActive!$B:$B,$N$355)</f>
        <v>0</v>
      </c>
      <c r="K363" s="272">
        <f>SUMIFS(InpActive!L:L,InpActive!$A:$A,$C363,InpActive!$B:$B,$N$355)</f>
        <v>0</v>
      </c>
      <c r="L363" s="272">
        <f>SUMIFS(InpActive!M:M,InpActive!$A:$A,$C363,InpActive!$B:$B,$N$355)</f>
        <v>0</v>
      </c>
    </row>
    <row r="364" spans="2:15" hidden="1" outlineLevel="2" x14ac:dyDescent="0.4">
      <c r="C364" s="220" t="s">
        <v>133</v>
      </c>
      <c r="D364" s="221" t="s">
        <v>170</v>
      </c>
      <c r="H364" s="272">
        <f>SUMIFS(InpActive!I:I,InpActive!$A:$A,$C364,InpActive!$B:$B,$N$355)</f>
        <v>0</v>
      </c>
      <c r="I364" s="272">
        <f>SUMIFS(InpActive!J:J,InpActive!$A:$A,$C364,InpActive!$B:$B,$N$355)</f>
        <v>0</v>
      </c>
      <c r="J364" s="272">
        <f>SUMIFS(InpActive!K:K,InpActive!$A:$A,$C364,InpActive!$B:$B,$N$355)</f>
        <v>0</v>
      </c>
      <c r="K364" s="272">
        <f>SUMIFS(InpActive!L:L,InpActive!$A:$A,$C364,InpActive!$B:$B,$N$355)</f>
        <v>0</v>
      </c>
      <c r="L364" s="272">
        <f>SUMIFS(InpActive!M:M,InpActive!$A:$A,$C364,InpActive!$B:$B,$N$355)</f>
        <v>0</v>
      </c>
    </row>
    <row r="365" spans="2:15" hidden="1" outlineLevel="2" x14ac:dyDescent="0.4">
      <c r="C365" s="220" t="s">
        <v>244</v>
      </c>
      <c r="D365" s="221" t="s">
        <v>170</v>
      </c>
      <c r="H365" s="272">
        <f>SUMIFS(InpActive!I:I,InpActive!$A:$A,$C365,InpActive!$B:$B,$N$355)</f>
        <v>0</v>
      </c>
      <c r="I365" s="272">
        <f>SUMIFS(InpActive!J:J,InpActive!$A:$A,$C365,InpActive!$B:$B,$N$355)</f>
        <v>0</v>
      </c>
      <c r="J365" s="272">
        <f>SUMIFS(InpActive!K:K,InpActive!$A:$A,$C365,InpActive!$B:$B,$N$355)</f>
        <v>0</v>
      </c>
      <c r="K365" s="272">
        <f>SUMIFS(InpActive!L:L,InpActive!$A:$A,$C365,InpActive!$B:$B,$N$355)</f>
        <v>0</v>
      </c>
      <c r="L365" s="272">
        <f>SUMIFS(InpActive!M:M,InpActive!$A:$A,$C365,InpActive!$B:$B,$N$355)</f>
        <v>0</v>
      </c>
    </row>
    <row r="366" spans="2:15" hidden="1" outlineLevel="2" x14ac:dyDescent="0.4">
      <c r="C366" s="220" t="s">
        <v>137</v>
      </c>
      <c r="D366" s="221" t="s">
        <v>170</v>
      </c>
      <c r="H366" s="272">
        <f>SUMIFS(InpActive!I:I,InpActive!$A:$A,$C366,InpActive!$B:$B,$N$355)</f>
        <v>0</v>
      </c>
      <c r="I366" s="272">
        <f>SUMIFS(InpActive!J:J,InpActive!$A:$A,$C366,InpActive!$B:$B,$N$355)</f>
        <v>0</v>
      </c>
      <c r="J366" s="272">
        <f>SUMIFS(InpActive!K:K,InpActive!$A:$A,$C366,InpActive!$B:$B,$N$355)</f>
        <v>0</v>
      </c>
      <c r="K366" s="272">
        <f>SUMIFS(InpActive!L:L,InpActive!$A:$A,$C366,InpActive!$B:$B,$N$355)</f>
        <v>0</v>
      </c>
      <c r="L366" s="272">
        <f>SUMIFS(InpActive!M:M,InpActive!$A:$A,$C366,InpActive!$B:$B,$N$355)</f>
        <v>0</v>
      </c>
    </row>
    <row r="367" spans="2:15" hidden="1" outlineLevel="2" x14ac:dyDescent="0.4">
      <c r="C367" s="220" t="s">
        <v>139</v>
      </c>
      <c r="D367" s="221" t="s">
        <v>170</v>
      </c>
      <c r="H367" s="272">
        <f>SUMIFS(InpActive!I:I,InpActive!$A:$A,$C367,InpActive!$B:$B,$N$355)</f>
        <v>0</v>
      </c>
      <c r="I367" s="272">
        <f>SUMIFS(InpActive!J:J,InpActive!$A:$A,$C367,InpActive!$B:$B,$N$355)</f>
        <v>0</v>
      </c>
      <c r="J367" s="272">
        <f>SUMIFS(InpActive!K:K,InpActive!$A:$A,$C367,InpActive!$B:$B,$N$355)</f>
        <v>0</v>
      </c>
      <c r="K367" s="272">
        <f>SUMIFS(InpActive!L:L,InpActive!$A:$A,$C367,InpActive!$B:$B,$N$355)</f>
        <v>0</v>
      </c>
      <c r="L367" s="272">
        <f>SUMIFS(InpActive!M:M,InpActive!$A:$A,$C367,InpActive!$B:$B,$N$355)</f>
        <v>0</v>
      </c>
    </row>
    <row r="368" spans="2:15" hidden="1" outlineLevel="2" x14ac:dyDescent="0.4">
      <c r="H368" s="272"/>
      <c r="I368" s="272"/>
      <c r="J368" s="272"/>
      <c r="K368" s="272"/>
      <c r="L368" s="272"/>
    </row>
    <row r="369" spans="2:15" hidden="1" outlineLevel="2" x14ac:dyDescent="0.4">
      <c r="C369" s="222" t="s">
        <v>725</v>
      </c>
      <c r="D369" s="224" t="s">
        <v>170</v>
      </c>
      <c r="E369" s="244">
        <f t="shared" ref="E369:G369" si="31">SUM(E357:E367)</f>
        <v>0</v>
      </c>
      <c r="F369" s="244">
        <f t="shared" si="31"/>
        <v>0</v>
      </c>
      <c r="G369" s="244">
        <f t="shared" si="31"/>
        <v>0</v>
      </c>
      <c r="H369" s="244">
        <f>SUM(H357:H367)</f>
        <v>0</v>
      </c>
      <c r="I369" s="244">
        <f>SUM(I357:I367)</f>
        <v>0</v>
      </c>
      <c r="J369" s="244">
        <f>SUM(J357:J367)</f>
        <v>0</v>
      </c>
      <c r="K369" s="244">
        <f>SUM(K357:K367)</f>
        <v>0</v>
      </c>
      <c r="L369" s="244">
        <f>SUM(L357:L367)</f>
        <v>0</v>
      </c>
      <c r="M369" s="222"/>
      <c r="N369" s="362"/>
      <c r="O369" s="222"/>
    </row>
    <row r="370" spans="2:15" outlineLevel="1" collapsed="1" x14ac:dyDescent="0.4">
      <c r="H370" s="251"/>
      <c r="I370" s="243"/>
      <c r="J370" s="243"/>
      <c r="K370" s="243"/>
      <c r="L370" s="243"/>
    </row>
    <row r="371" spans="2:15" ht="14.25" outlineLevel="1" x14ac:dyDescent="0.4">
      <c r="B371" s="74" t="s">
        <v>745</v>
      </c>
      <c r="C371" s="60"/>
      <c r="D371" s="226"/>
      <c r="E371" s="226"/>
      <c r="F371" s="226"/>
      <c r="G371" s="226"/>
      <c r="H371" s="246"/>
      <c r="I371" s="246"/>
      <c r="J371" s="246"/>
      <c r="K371" s="246"/>
      <c r="L371" s="246"/>
      <c r="M371" s="18"/>
      <c r="N371" s="361" t="s">
        <v>510</v>
      </c>
      <c r="O371" s="18"/>
    </row>
    <row r="372" spans="2:15" hidden="1" outlineLevel="2" x14ac:dyDescent="0.4">
      <c r="H372" s="251"/>
      <c r="I372" s="243"/>
      <c r="J372" s="243"/>
      <c r="K372" s="243"/>
      <c r="L372" s="243"/>
    </row>
    <row r="373" spans="2:15" hidden="1" outlineLevel="2" x14ac:dyDescent="0.4">
      <c r="C373" s="220" t="s">
        <v>117</v>
      </c>
      <c r="D373" s="221" t="s">
        <v>170</v>
      </c>
      <c r="H373" s="272">
        <f>SUMIFS(InpActive!I:I,InpActive!$A:$A,$C373,InpActive!$B:$B,$N$371)</f>
        <v>0</v>
      </c>
      <c r="I373" s="272">
        <f>SUMIFS(InpActive!J:J,InpActive!$A:$A,$C373,InpActive!$B:$B,$N$371)</f>
        <v>0</v>
      </c>
      <c r="J373" s="272">
        <f>SUMIFS(InpActive!K:K,InpActive!$A:$A,$C373,InpActive!$B:$B,$N$371)</f>
        <v>0</v>
      </c>
      <c r="K373" s="272">
        <f>SUMIFS(InpActive!L:L,InpActive!$A:$A,$C373,InpActive!$B:$B,$N$371)</f>
        <v>0</v>
      </c>
      <c r="L373" s="272">
        <f>SUMIFS(InpActive!M:M,InpActive!$A:$A,$C373,InpActive!$B:$B,$N$371)</f>
        <v>0</v>
      </c>
    </row>
    <row r="374" spans="2:15" hidden="1" outlineLevel="2" x14ac:dyDescent="0.4">
      <c r="C374" s="220" t="s">
        <v>119</v>
      </c>
      <c r="D374" s="221" t="s">
        <v>170</v>
      </c>
      <c r="H374" s="272">
        <f>SUMIFS(InpActive!I:I,InpActive!$A:$A,$C374,InpActive!$B:$B,$N$371)</f>
        <v>0</v>
      </c>
      <c r="I374" s="272">
        <f>SUMIFS(InpActive!J:J,InpActive!$A:$A,$C374,InpActive!$B:$B,$N$371)</f>
        <v>0</v>
      </c>
      <c r="J374" s="272">
        <f>SUMIFS(InpActive!K:K,InpActive!$A:$A,$C374,InpActive!$B:$B,$N$371)</f>
        <v>0</v>
      </c>
      <c r="K374" s="272">
        <f>SUMIFS(InpActive!L:L,InpActive!$A:$A,$C374,InpActive!$B:$B,$N$371)</f>
        <v>0</v>
      </c>
      <c r="L374" s="272">
        <f>SUMIFS(InpActive!M:M,InpActive!$A:$A,$C374,InpActive!$B:$B,$N$371)</f>
        <v>0</v>
      </c>
    </row>
    <row r="375" spans="2:15" hidden="1" outlineLevel="2" x14ac:dyDescent="0.4">
      <c r="C375" s="220" t="s">
        <v>122</v>
      </c>
      <c r="D375" s="221" t="s">
        <v>170</v>
      </c>
      <c r="H375" s="272">
        <f>SUMIFS(InpActive!I:I,InpActive!$A:$A,$C375,InpActive!$B:$B,$N$371)</f>
        <v>0</v>
      </c>
      <c r="I375" s="272">
        <f>SUMIFS(InpActive!J:J,InpActive!$A:$A,$C375,InpActive!$B:$B,$N$371)</f>
        <v>0</v>
      </c>
      <c r="J375" s="272">
        <f>SUMIFS(InpActive!K:K,InpActive!$A:$A,$C375,InpActive!$B:$B,$N$371)</f>
        <v>0</v>
      </c>
      <c r="K375" s="272">
        <f>SUMIFS(InpActive!L:L,InpActive!$A:$A,$C375,InpActive!$B:$B,$N$371)</f>
        <v>0</v>
      </c>
      <c r="L375" s="272">
        <f>SUMIFS(InpActive!M:M,InpActive!$A:$A,$C375,InpActive!$B:$B,$N$371)</f>
        <v>0</v>
      </c>
    </row>
    <row r="376" spans="2:15" hidden="1" outlineLevel="2" x14ac:dyDescent="0.4">
      <c r="C376" s="220" t="s">
        <v>124</v>
      </c>
      <c r="D376" s="221" t="s">
        <v>170</v>
      </c>
      <c r="H376" s="272">
        <f>SUMIFS(InpActive!I:I,InpActive!$A:$A,$C376,InpActive!$B:$B,$N$371)</f>
        <v>0</v>
      </c>
      <c r="I376" s="272">
        <f>SUMIFS(InpActive!J:J,InpActive!$A:$A,$C376,InpActive!$B:$B,$N$371)</f>
        <v>0</v>
      </c>
      <c r="J376" s="272">
        <f>SUMIFS(InpActive!K:K,InpActive!$A:$A,$C376,InpActive!$B:$B,$N$371)</f>
        <v>0</v>
      </c>
      <c r="K376" s="272">
        <f>SUMIFS(InpActive!L:L,InpActive!$A:$A,$C376,InpActive!$B:$B,$N$371)</f>
        <v>0</v>
      </c>
      <c r="L376" s="272">
        <f>SUMIFS(InpActive!M:M,InpActive!$A:$A,$C376,InpActive!$B:$B,$N$371)</f>
        <v>0</v>
      </c>
    </row>
    <row r="377" spans="2:15" hidden="1" outlineLevel="2" x14ac:dyDescent="0.4">
      <c r="C377" s="220" t="s">
        <v>126</v>
      </c>
      <c r="D377" s="221" t="s">
        <v>170</v>
      </c>
      <c r="H377" s="272">
        <f>SUMIFS(InpActive!I:I,InpActive!$A:$A,$C377,InpActive!$B:$B,$N$371)</f>
        <v>0</v>
      </c>
      <c r="I377" s="272">
        <f>SUMIFS(InpActive!J:J,InpActive!$A:$A,$C377,InpActive!$B:$B,$N$371)</f>
        <v>0</v>
      </c>
      <c r="J377" s="272">
        <f>SUMIFS(InpActive!K:K,InpActive!$A:$A,$C377,InpActive!$B:$B,$N$371)</f>
        <v>0</v>
      </c>
      <c r="K377" s="272">
        <f>SUMIFS(InpActive!L:L,InpActive!$A:$A,$C377,InpActive!$B:$B,$N$371)</f>
        <v>0</v>
      </c>
      <c r="L377" s="272">
        <f>SUMIFS(InpActive!M:M,InpActive!$A:$A,$C377,InpActive!$B:$B,$N$371)</f>
        <v>0</v>
      </c>
    </row>
    <row r="378" spans="2:15" hidden="1" outlineLevel="2" x14ac:dyDescent="0.4">
      <c r="C378" s="220" t="s">
        <v>128</v>
      </c>
      <c r="D378" s="221" t="s">
        <v>170</v>
      </c>
      <c r="H378" s="272">
        <f>SUMIFS(InpActive!I:I,InpActive!$A:$A,$C378,InpActive!$B:$B,$N$371)</f>
        <v>0</v>
      </c>
      <c r="I378" s="272">
        <f>SUMIFS(InpActive!J:J,InpActive!$A:$A,$C378,InpActive!$B:$B,$N$371)</f>
        <v>0</v>
      </c>
      <c r="J378" s="272">
        <f>SUMIFS(InpActive!K:K,InpActive!$A:$A,$C378,InpActive!$B:$B,$N$371)</f>
        <v>0</v>
      </c>
      <c r="K378" s="272">
        <f>SUMIFS(InpActive!L:L,InpActive!$A:$A,$C378,InpActive!$B:$B,$N$371)</f>
        <v>0</v>
      </c>
      <c r="L378" s="272">
        <f>SUMIFS(InpActive!M:M,InpActive!$A:$A,$C378,InpActive!$B:$B,$N$371)</f>
        <v>0</v>
      </c>
    </row>
    <row r="379" spans="2:15" hidden="1" outlineLevel="2" x14ac:dyDescent="0.4">
      <c r="C379" s="220" t="s">
        <v>131</v>
      </c>
      <c r="D379" s="221" t="s">
        <v>170</v>
      </c>
      <c r="H379" s="272">
        <f>SUMIFS(InpActive!I:I,InpActive!$A:$A,$C379,InpActive!$B:$B,$N$371)</f>
        <v>0</v>
      </c>
      <c r="I379" s="272">
        <f>SUMIFS(InpActive!J:J,InpActive!$A:$A,$C379,InpActive!$B:$B,$N$371)</f>
        <v>0</v>
      </c>
      <c r="J379" s="272">
        <f>SUMIFS(InpActive!K:K,InpActive!$A:$A,$C379,InpActive!$B:$B,$N$371)</f>
        <v>0</v>
      </c>
      <c r="K379" s="272">
        <f>SUMIFS(InpActive!L:L,InpActive!$A:$A,$C379,InpActive!$B:$B,$N$371)</f>
        <v>0</v>
      </c>
      <c r="L379" s="272">
        <f>SUMIFS(InpActive!M:M,InpActive!$A:$A,$C379,InpActive!$B:$B,$N$371)</f>
        <v>0</v>
      </c>
    </row>
    <row r="380" spans="2:15" hidden="1" outlineLevel="2" x14ac:dyDescent="0.4">
      <c r="C380" s="220" t="s">
        <v>133</v>
      </c>
      <c r="D380" s="221" t="s">
        <v>170</v>
      </c>
      <c r="H380" s="272">
        <f>SUMIFS(InpActive!I:I,InpActive!$A:$A,$C380,InpActive!$B:$B,$N$371)</f>
        <v>0</v>
      </c>
      <c r="I380" s="272">
        <f>SUMIFS(InpActive!J:J,InpActive!$A:$A,$C380,InpActive!$B:$B,$N$371)</f>
        <v>0</v>
      </c>
      <c r="J380" s="272">
        <f>SUMIFS(InpActive!K:K,InpActive!$A:$A,$C380,InpActive!$B:$B,$N$371)</f>
        <v>0</v>
      </c>
      <c r="K380" s="272">
        <f>SUMIFS(InpActive!L:L,InpActive!$A:$A,$C380,InpActive!$B:$B,$N$371)</f>
        <v>0</v>
      </c>
      <c r="L380" s="272">
        <f>SUMIFS(InpActive!M:M,InpActive!$A:$A,$C380,InpActive!$B:$B,$N$371)</f>
        <v>0</v>
      </c>
    </row>
    <row r="381" spans="2:15" hidden="1" outlineLevel="2" x14ac:dyDescent="0.4">
      <c r="C381" s="220" t="s">
        <v>244</v>
      </c>
      <c r="D381" s="221" t="s">
        <v>170</v>
      </c>
      <c r="H381" s="272">
        <f>SUMIFS(InpActive!I:I,InpActive!$A:$A,$C381,InpActive!$B:$B,$N$371)</f>
        <v>0</v>
      </c>
      <c r="I381" s="272">
        <f>SUMIFS(InpActive!J:J,InpActive!$A:$A,$C381,InpActive!$B:$B,$N$371)</f>
        <v>0</v>
      </c>
      <c r="J381" s="272">
        <f>SUMIFS(InpActive!K:K,InpActive!$A:$A,$C381,InpActive!$B:$B,$N$371)</f>
        <v>0</v>
      </c>
      <c r="K381" s="272">
        <f>SUMIFS(InpActive!L:L,InpActive!$A:$A,$C381,InpActive!$B:$B,$N$371)</f>
        <v>0</v>
      </c>
      <c r="L381" s="272">
        <f>SUMIFS(InpActive!M:M,InpActive!$A:$A,$C381,InpActive!$B:$B,$N$371)</f>
        <v>0</v>
      </c>
    </row>
    <row r="382" spans="2:15" hidden="1" outlineLevel="2" x14ac:dyDescent="0.4">
      <c r="C382" s="220" t="s">
        <v>137</v>
      </c>
      <c r="D382" s="221" t="s">
        <v>170</v>
      </c>
      <c r="H382" s="272">
        <f>SUMIFS(InpActive!I:I,InpActive!$A:$A,$C382,InpActive!$B:$B,$N$371)</f>
        <v>0</v>
      </c>
      <c r="I382" s="272">
        <f>SUMIFS(InpActive!J:J,InpActive!$A:$A,$C382,InpActive!$B:$B,$N$371)</f>
        <v>0</v>
      </c>
      <c r="J382" s="272">
        <f>SUMIFS(InpActive!K:K,InpActive!$A:$A,$C382,InpActive!$B:$B,$N$371)</f>
        <v>0</v>
      </c>
      <c r="K382" s="272">
        <f>SUMIFS(InpActive!L:L,InpActive!$A:$A,$C382,InpActive!$B:$B,$N$371)</f>
        <v>0</v>
      </c>
      <c r="L382" s="272">
        <f>SUMIFS(InpActive!M:M,InpActive!$A:$A,$C382,InpActive!$B:$B,$N$371)</f>
        <v>0</v>
      </c>
    </row>
    <row r="383" spans="2:15" hidden="1" outlineLevel="2" x14ac:dyDescent="0.4">
      <c r="C383" s="220" t="s">
        <v>139</v>
      </c>
      <c r="D383" s="221" t="s">
        <v>170</v>
      </c>
      <c r="H383" s="272">
        <f>SUMIFS(InpActive!I:I,InpActive!$A:$A,$C383,InpActive!$B:$B,$N$371)</f>
        <v>0</v>
      </c>
      <c r="I383" s="272">
        <f>SUMIFS(InpActive!J:J,InpActive!$A:$A,$C383,InpActive!$B:$B,$N$371)</f>
        <v>0</v>
      </c>
      <c r="J383" s="272">
        <f>SUMIFS(InpActive!K:K,InpActive!$A:$A,$C383,InpActive!$B:$B,$N$371)</f>
        <v>0</v>
      </c>
      <c r="K383" s="272">
        <f>SUMIFS(InpActive!L:L,InpActive!$A:$A,$C383,InpActive!$B:$B,$N$371)</f>
        <v>0</v>
      </c>
      <c r="L383" s="272">
        <f>SUMIFS(InpActive!M:M,InpActive!$A:$A,$C383,InpActive!$B:$B,$N$371)</f>
        <v>0</v>
      </c>
    </row>
    <row r="384" spans="2:15" hidden="1" outlineLevel="2" x14ac:dyDescent="0.4">
      <c r="C384" s="220" t="s">
        <v>141</v>
      </c>
      <c r="D384" s="221" t="s">
        <v>170</v>
      </c>
      <c r="H384" s="272">
        <f>SUMIFS(InpActive!I:I,InpActive!$A:$A,$C384,InpActive!$B:$B,$N$371)</f>
        <v>0</v>
      </c>
      <c r="I384" s="272">
        <f>SUMIFS(InpActive!J:J,InpActive!$A:$A,$C384,InpActive!$B:$B,$N$371)</f>
        <v>0</v>
      </c>
      <c r="J384" s="272">
        <f>SUMIFS(InpActive!K:K,InpActive!$A:$A,$C384,InpActive!$B:$B,$N$371)</f>
        <v>0</v>
      </c>
      <c r="K384" s="272">
        <f>SUMIFS(InpActive!L:L,InpActive!$A:$A,$C384,InpActive!$B:$B,$N$371)</f>
        <v>0</v>
      </c>
      <c r="L384" s="272">
        <f>SUMIFS(InpActive!M:M,InpActive!$A:$A,$C384,InpActive!$B:$B,$N$371)</f>
        <v>0</v>
      </c>
    </row>
    <row r="385" spans="2:15" hidden="1" outlineLevel="2" x14ac:dyDescent="0.4">
      <c r="C385" s="220" t="s">
        <v>143</v>
      </c>
      <c r="D385" s="221" t="s">
        <v>170</v>
      </c>
      <c r="H385" s="272">
        <f>SUMIFS(InpActive!I:I,InpActive!$A:$A,$C385,InpActive!$B:$B,$N$371)</f>
        <v>0</v>
      </c>
      <c r="I385" s="272">
        <f>SUMIFS(InpActive!J:J,InpActive!$A:$A,$C385,InpActive!$B:$B,$N$371)</f>
        <v>0</v>
      </c>
      <c r="J385" s="272">
        <f>SUMIFS(InpActive!K:K,InpActive!$A:$A,$C385,InpActive!$B:$B,$N$371)</f>
        <v>0</v>
      </c>
      <c r="K385" s="272">
        <f>SUMIFS(InpActive!L:L,InpActive!$A:$A,$C385,InpActive!$B:$B,$N$371)</f>
        <v>0</v>
      </c>
      <c r="L385" s="272">
        <f>SUMIFS(InpActive!M:M,InpActive!$A:$A,$C385,InpActive!$B:$B,$N$371)</f>
        <v>0</v>
      </c>
    </row>
    <row r="386" spans="2:15" hidden="1" outlineLevel="2" x14ac:dyDescent="0.4">
      <c r="C386" s="220" t="s">
        <v>145</v>
      </c>
      <c r="D386" s="221" t="s">
        <v>170</v>
      </c>
      <c r="H386" s="272">
        <f>SUMIFS(InpActive!I:I,InpActive!$A:$A,$C386,InpActive!$B:$B,$N$371)</f>
        <v>0</v>
      </c>
      <c r="I386" s="272">
        <f>SUMIFS(InpActive!J:J,InpActive!$A:$A,$C386,InpActive!$B:$B,$N$371)</f>
        <v>0</v>
      </c>
      <c r="J386" s="272">
        <f>SUMIFS(InpActive!K:K,InpActive!$A:$A,$C386,InpActive!$B:$B,$N$371)</f>
        <v>0</v>
      </c>
      <c r="K386" s="272">
        <f>SUMIFS(InpActive!L:L,InpActive!$A:$A,$C386,InpActive!$B:$B,$N$371)</f>
        <v>0</v>
      </c>
      <c r="L386" s="272">
        <f>SUMIFS(InpActive!M:M,InpActive!$A:$A,$C386,InpActive!$B:$B,$N$371)</f>
        <v>0</v>
      </c>
    </row>
    <row r="387" spans="2:15" hidden="1" outlineLevel="2" x14ac:dyDescent="0.4">
      <c r="C387" s="220" t="s">
        <v>147</v>
      </c>
      <c r="D387" s="221" t="s">
        <v>170</v>
      </c>
      <c r="H387" s="272">
        <f>SUMIFS(InpActive!I:I,InpActive!$A:$A,$C387,InpActive!$B:$B,$N$371)</f>
        <v>0</v>
      </c>
      <c r="I387" s="272">
        <f>SUMIFS(InpActive!J:J,InpActive!$A:$A,$C387,InpActive!$B:$B,$N$371)</f>
        <v>0</v>
      </c>
      <c r="J387" s="272">
        <f>SUMIFS(InpActive!K:K,InpActive!$A:$A,$C387,InpActive!$B:$B,$N$371)</f>
        <v>0</v>
      </c>
      <c r="K387" s="272">
        <f>SUMIFS(InpActive!L:L,InpActive!$A:$A,$C387,InpActive!$B:$B,$N$371)</f>
        <v>0</v>
      </c>
      <c r="L387" s="272">
        <f>SUMIFS(InpActive!M:M,InpActive!$A:$A,$C387,InpActive!$B:$B,$N$371)</f>
        <v>0</v>
      </c>
    </row>
    <row r="388" spans="2:15" hidden="1" outlineLevel="2" x14ac:dyDescent="0.4">
      <c r="C388" s="220" t="s">
        <v>149</v>
      </c>
      <c r="D388" s="221" t="s">
        <v>170</v>
      </c>
      <c r="H388" s="272">
        <f>SUMIFS(InpActive!I:I,InpActive!$A:$A,$C388,InpActive!$B:$B,$N$371)</f>
        <v>0</v>
      </c>
      <c r="I388" s="272">
        <f>SUMIFS(InpActive!J:J,InpActive!$A:$A,$C388,InpActive!$B:$B,$N$371)</f>
        <v>0</v>
      </c>
      <c r="J388" s="272">
        <f>SUMIFS(InpActive!K:K,InpActive!$A:$A,$C388,InpActive!$B:$B,$N$371)</f>
        <v>0</v>
      </c>
      <c r="K388" s="272">
        <f>SUMIFS(InpActive!L:L,InpActive!$A:$A,$C388,InpActive!$B:$B,$N$371)</f>
        <v>0</v>
      </c>
      <c r="L388" s="272">
        <f>SUMIFS(InpActive!M:M,InpActive!$A:$A,$C388,InpActive!$B:$B,$N$371)</f>
        <v>0</v>
      </c>
    </row>
    <row r="389" spans="2:15" hidden="1" outlineLevel="2" x14ac:dyDescent="0.4">
      <c r="C389" s="220" t="s">
        <v>151</v>
      </c>
      <c r="D389" s="221" t="s">
        <v>170</v>
      </c>
      <c r="H389" s="272">
        <f>SUMIFS(InpActive!I:I,InpActive!$A:$A,$C389,InpActive!$B:$B,$N$371)</f>
        <v>0</v>
      </c>
      <c r="I389" s="272">
        <f>SUMIFS(InpActive!J:J,InpActive!$A:$A,$C389,InpActive!$B:$B,$N$371)</f>
        <v>0</v>
      </c>
      <c r="J389" s="272">
        <f>SUMIFS(InpActive!K:K,InpActive!$A:$A,$C389,InpActive!$B:$B,$N$371)</f>
        <v>0</v>
      </c>
      <c r="K389" s="272">
        <f>SUMIFS(InpActive!L:L,InpActive!$A:$A,$C389,InpActive!$B:$B,$N$371)</f>
        <v>0</v>
      </c>
      <c r="L389" s="272">
        <f>SUMIFS(InpActive!M:M,InpActive!$A:$A,$C389,InpActive!$B:$B,$N$371)</f>
        <v>0</v>
      </c>
    </row>
    <row r="390" spans="2:15" hidden="1" outlineLevel="2" x14ac:dyDescent="0.4">
      <c r="H390" s="272"/>
      <c r="I390" s="272"/>
      <c r="J390" s="272"/>
      <c r="K390" s="272"/>
      <c r="L390" s="272"/>
    </row>
    <row r="391" spans="2:15" hidden="1" outlineLevel="2" x14ac:dyDescent="0.4">
      <c r="C391" s="222" t="s">
        <v>725</v>
      </c>
      <c r="D391" s="224" t="s">
        <v>170</v>
      </c>
      <c r="E391" s="244">
        <f t="shared" ref="E391:G391" si="32">SUM(E373:E389)</f>
        <v>0</v>
      </c>
      <c r="F391" s="244">
        <f t="shared" si="32"/>
        <v>0</v>
      </c>
      <c r="G391" s="244">
        <f t="shared" si="32"/>
        <v>0</v>
      </c>
      <c r="H391" s="244">
        <f>SUM(H373:H389)</f>
        <v>0</v>
      </c>
      <c r="I391" s="244">
        <f t="shared" ref="I391:L391" si="33">SUM(I373:I389)</f>
        <v>0</v>
      </c>
      <c r="J391" s="244">
        <f t="shared" si="33"/>
        <v>0</v>
      </c>
      <c r="K391" s="244">
        <f t="shared" si="33"/>
        <v>0</v>
      </c>
      <c r="L391" s="244">
        <f t="shared" si="33"/>
        <v>0</v>
      </c>
      <c r="M391" s="222"/>
      <c r="N391" s="362"/>
      <c r="O391" s="222"/>
    </row>
    <row r="392" spans="2:15" outlineLevel="1" collapsed="1" x14ac:dyDescent="0.4">
      <c r="H392" s="251"/>
      <c r="I392" s="243"/>
      <c r="J392" s="243"/>
      <c r="K392" s="243"/>
      <c r="L392" s="243"/>
    </row>
    <row r="393" spans="2:15" ht="14.25" outlineLevel="1" x14ac:dyDescent="0.4">
      <c r="B393" s="74" t="s">
        <v>746</v>
      </c>
      <c r="C393" s="60"/>
      <c r="D393" s="226"/>
      <c r="E393" s="226"/>
      <c r="F393" s="226"/>
      <c r="G393" s="226"/>
      <c r="H393" s="246"/>
      <c r="I393" s="246"/>
      <c r="J393" s="246"/>
      <c r="K393" s="246"/>
      <c r="L393" s="246"/>
      <c r="M393" s="18"/>
      <c r="N393" s="361" t="s">
        <v>512</v>
      </c>
      <c r="O393" s="18"/>
    </row>
    <row r="394" spans="2:15" hidden="1" outlineLevel="2" x14ac:dyDescent="0.4">
      <c r="H394" s="251"/>
      <c r="I394" s="243"/>
      <c r="J394" s="243"/>
      <c r="K394" s="243"/>
      <c r="L394" s="243"/>
    </row>
    <row r="395" spans="2:15" hidden="1" outlineLevel="2" x14ac:dyDescent="0.4">
      <c r="C395" s="220" t="s">
        <v>117</v>
      </c>
      <c r="D395" s="221" t="s">
        <v>170</v>
      </c>
      <c r="H395" s="272">
        <f>SUMIFS(InpActive!I:I,InpActive!$A:$A,$C395,InpActive!$B:$B,$N$393)</f>
        <v>0</v>
      </c>
      <c r="I395" s="272">
        <f>SUMIFS(InpActive!J:J,InpActive!$A:$A,$C395,InpActive!$B:$B,$N$393)</f>
        <v>0</v>
      </c>
      <c r="J395" s="272">
        <f>SUMIFS(InpActive!K:K,InpActive!$A:$A,$C395,InpActive!$B:$B,$N$393)</f>
        <v>0</v>
      </c>
      <c r="K395" s="272">
        <f>SUMIFS(InpActive!L:L,InpActive!$A:$A,$C395,InpActive!$B:$B,$N$393)</f>
        <v>0</v>
      </c>
      <c r="L395" s="272">
        <f>SUMIFS(InpActive!M:M,InpActive!$A:$A,$C395,InpActive!$B:$B,$N$393)</f>
        <v>0</v>
      </c>
    </row>
    <row r="396" spans="2:15" hidden="1" outlineLevel="2" x14ac:dyDescent="0.4">
      <c r="C396" s="220" t="s">
        <v>119</v>
      </c>
      <c r="D396" s="221" t="s">
        <v>170</v>
      </c>
      <c r="H396" s="272">
        <f>SUMIFS(InpActive!I:I,InpActive!$A:$A,$C396,InpActive!$B:$B,$N$393)</f>
        <v>0</v>
      </c>
      <c r="I396" s="272">
        <f>SUMIFS(InpActive!J:J,InpActive!$A:$A,$C396,InpActive!$B:$B,$N$393)</f>
        <v>0</v>
      </c>
      <c r="J396" s="272">
        <f>SUMIFS(InpActive!K:K,InpActive!$A:$A,$C396,InpActive!$B:$B,$N$393)</f>
        <v>0</v>
      </c>
      <c r="K396" s="272">
        <f>SUMIFS(InpActive!L:L,InpActive!$A:$A,$C396,InpActive!$B:$B,$N$393)</f>
        <v>0</v>
      </c>
      <c r="L396" s="272">
        <f>SUMIFS(InpActive!M:M,InpActive!$A:$A,$C396,InpActive!$B:$B,$N$393)</f>
        <v>0</v>
      </c>
    </row>
    <row r="397" spans="2:15" hidden="1" outlineLevel="2" x14ac:dyDescent="0.4">
      <c r="C397" s="220" t="s">
        <v>122</v>
      </c>
      <c r="D397" s="221" t="s">
        <v>170</v>
      </c>
      <c r="H397" s="272">
        <f>SUMIFS(InpActive!I:I,InpActive!$A:$A,$C397,InpActive!$B:$B,$N$393)</f>
        <v>0</v>
      </c>
      <c r="I397" s="272">
        <f>SUMIFS(InpActive!J:J,InpActive!$A:$A,$C397,InpActive!$B:$B,$N$393)</f>
        <v>0</v>
      </c>
      <c r="J397" s="272">
        <f>SUMIFS(InpActive!K:K,InpActive!$A:$A,$C397,InpActive!$B:$B,$N$393)</f>
        <v>0</v>
      </c>
      <c r="K397" s="272">
        <f>SUMIFS(InpActive!L:L,InpActive!$A:$A,$C397,InpActive!$B:$B,$N$393)</f>
        <v>0</v>
      </c>
      <c r="L397" s="272">
        <f>SUMIFS(InpActive!M:M,InpActive!$A:$A,$C397,InpActive!$B:$B,$N$393)</f>
        <v>0</v>
      </c>
    </row>
    <row r="398" spans="2:15" hidden="1" outlineLevel="2" x14ac:dyDescent="0.4">
      <c r="C398" s="220" t="s">
        <v>124</v>
      </c>
      <c r="D398" s="221" t="s">
        <v>170</v>
      </c>
      <c r="H398" s="272">
        <f>SUMIFS(InpActive!I:I,InpActive!$A:$A,$C398,InpActive!$B:$B,$N$393)</f>
        <v>0</v>
      </c>
      <c r="I398" s="272">
        <f>SUMIFS(InpActive!J:J,InpActive!$A:$A,$C398,InpActive!$B:$B,$N$393)</f>
        <v>0</v>
      </c>
      <c r="J398" s="272">
        <f>SUMIFS(InpActive!K:K,InpActive!$A:$A,$C398,InpActive!$B:$B,$N$393)</f>
        <v>0</v>
      </c>
      <c r="K398" s="272">
        <f>SUMIFS(InpActive!L:L,InpActive!$A:$A,$C398,InpActive!$B:$B,$N$393)</f>
        <v>0</v>
      </c>
      <c r="L398" s="272">
        <f>SUMIFS(InpActive!M:M,InpActive!$A:$A,$C398,InpActive!$B:$B,$N$393)</f>
        <v>0</v>
      </c>
    </row>
    <row r="399" spans="2:15" hidden="1" outlineLevel="2" x14ac:dyDescent="0.4">
      <c r="C399" s="220" t="s">
        <v>126</v>
      </c>
      <c r="D399" s="221" t="s">
        <v>170</v>
      </c>
      <c r="H399" s="272">
        <f>SUMIFS(InpActive!I:I,InpActive!$A:$A,$C399,InpActive!$B:$B,$N$393)</f>
        <v>0</v>
      </c>
      <c r="I399" s="272">
        <f>SUMIFS(InpActive!J:J,InpActive!$A:$A,$C399,InpActive!$B:$B,$N$393)</f>
        <v>0</v>
      </c>
      <c r="J399" s="272">
        <f>SUMIFS(InpActive!K:K,InpActive!$A:$A,$C399,InpActive!$B:$B,$N$393)</f>
        <v>0</v>
      </c>
      <c r="K399" s="272">
        <f>SUMIFS(InpActive!L:L,InpActive!$A:$A,$C399,InpActive!$B:$B,$N$393)</f>
        <v>0</v>
      </c>
      <c r="L399" s="272">
        <f>SUMIFS(InpActive!M:M,InpActive!$A:$A,$C399,InpActive!$B:$B,$N$393)</f>
        <v>0</v>
      </c>
    </row>
    <row r="400" spans="2:15" hidden="1" outlineLevel="2" x14ac:dyDescent="0.4">
      <c r="C400" s="220" t="s">
        <v>128</v>
      </c>
      <c r="D400" s="221" t="s">
        <v>170</v>
      </c>
      <c r="H400" s="272">
        <f>SUMIFS(InpActive!I:I,InpActive!$A:$A,$C400,InpActive!$B:$B,$N$393)</f>
        <v>0</v>
      </c>
      <c r="I400" s="272">
        <f>SUMIFS(InpActive!J:J,InpActive!$A:$A,$C400,InpActive!$B:$B,$N$393)</f>
        <v>0</v>
      </c>
      <c r="J400" s="272">
        <f>SUMIFS(InpActive!K:K,InpActive!$A:$A,$C400,InpActive!$B:$B,$N$393)</f>
        <v>0</v>
      </c>
      <c r="K400" s="272">
        <f>SUMIFS(InpActive!L:L,InpActive!$A:$A,$C400,InpActive!$B:$B,$N$393)</f>
        <v>0</v>
      </c>
      <c r="L400" s="272">
        <f>SUMIFS(InpActive!M:M,InpActive!$A:$A,$C400,InpActive!$B:$B,$N$393)</f>
        <v>0</v>
      </c>
    </row>
    <row r="401" spans="2:15" hidden="1" outlineLevel="2" x14ac:dyDescent="0.4">
      <c r="C401" s="220" t="s">
        <v>131</v>
      </c>
      <c r="D401" s="221" t="s">
        <v>170</v>
      </c>
      <c r="H401" s="272">
        <f>SUMIFS(InpActive!I:I,InpActive!$A:$A,$C401,InpActive!$B:$B,$N$393)</f>
        <v>0</v>
      </c>
      <c r="I401" s="272">
        <f>SUMIFS(InpActive!J:J,InpActive!$A:$A,$C401,InpActive!$B:$B,$N$393)</f>
        <v>0</v>
      </c>
      <c r="J401" s="272">
        <f>SUMIFS(InpActive!K:K,InpActive!$A:$A,$C401,InpActive!$B:$B,$N$393)</f>
        <v>0</v>
      </c>
      <c r="K401" s="272">
        <f>SUMIFS(InpActive!L:L,InpActive!$A:$A,$C401,InpActive!$B:$B,$N$393)</f>
        <v>0</v>
      </c>
      <c r="L401" s="272">
        <f>SUMIFS(InpActive!M:M,InpActive!$A:$A,$C401,InpActive!$B:$B,$N$393)</f>
        <v>0</v>
      </c>
    </row>
    <row r="402" spans="2:15" hidden="1" outlineLevel="2" x14ac:dyDescent="0.4">
      <c r="C402" s="220" t="s">
        <v>133</v>
      </c>
      <c r="D402" s="221" t="s">
        <v>170</v>
      </c>
      <c r="H402" s="272">
        <f>SUMIFS(InpActive!I:I,InpActive!$A:$A,$C402,InpActive!$B:$B,$N$393)</f>
        <v>0</v>
      </c>
      <c r="I402" s="272">
        <f>SUMIFS(InpActive!J:J,InpActive!$A:$A,$C402,InpActive!$B:$B,$N$393)</f>
        <v>0</v>
      </c>
      <c r="J402" s="272">
        <f>SUMIFS(InpActive!K:K,InpActive!$A:$A,$C402,InpActive!$B:$B,$N$393)</f>
        <v>0</v>
      </c>
      <c r="K402" s="272">
        <f>SUMIFS(InpActive!L:L,InpActive!$A:$A,$C402,InpActive!$B:$B,$N$393)</f>
        <v>0</v>
      </c>
      <c r="L402" s="272">
        <f>SUMIFS(InpActive!M:M,InpActive!$A:$A,$C402,InpActive!$B:$B,$N$393)</f>
        <v>0</v>
      </c>
    </row>
    <row r="403" spans="2:15" hidden="1" outlineLevel="2" x14ac:dyDescent="0.4">
      <c r="C403" s="220" t="s">
        <v>244</v>
      </c>
      <c r="D403" s="221" t="s">
        <v>170</v>
      </c>
      <c r="H403" s="272">
        <f>SUMIFS(InpActive!I:I,InpActive!$A:$A,$C403,InpActive!$B:$B,$N$393)</f>
        <v>0</v>
      </c>
      <c r="I403" s="272">
        <f>SUMIFS(InpActive!J:J,InpActive!$A:$A,$C403,InpActive!$B:$B,$N$393)</f>
        <v>0</v>
      </c>
      <c r="J403" s="272">
        <f>SUMIFS(InpActive!K:K,InpActive!$A:$A,$C403,InpActive!$B:$B,$N$393)</f>
        <v>0</v>
      </c>
      <c r="K403" s="272">
        <f>SUMIFS(InpActive!L:L,InpActive!$A:$A,$C403,InpActive!$B:$B,$N$393)</f>
        <v>0</v>
      </c>
      <c r="L403" s="272">
        <f>SUMIFS(InpActive!M:M,InpActive!$A:$A,$C403,InpActive!$B:$B,$N$393)</f>
        <v>0</v>
      </c>
    </row>
    <row r="404" spans="2:15" hidden="1" outlineLevel="2" x14ac:dyDescent="0.4">
      <c r="C404" s="220" t="s">
        <v>137</v>
      </c>
      <c r="D404" s="221" t="s">
        <v>170</v>
      </c>
      <c r="H404" s="272">
        <f>SUMIFS(InpActive!I:I,InpActive!$A:$A,$C404,InpActive!$B:$B,$N$393)</f>
        <v>0</v>
      </c>
      <c r="I404" s="272">
        <f>SUMIFS(InpActive!J:J,InpActive!$A:$A,$C404,InpActive!$B:$B,$N$393)</f>
        <v>0</v>
      </c>
      <c r="J404" s="272">
        <f>SUMIFS(InpActive!K:K,InpActive!$A:$A,$C404,InpActive!$B:$B,$N$393)</f>
        <v>0</v>
      </c>
      <c r="K404" s="272">
        <f>SUMIFS(InpActive!L:L,InpActive!$A:$A,$C404,InpActive!$B:$B,$N$393)</f>
        <v>0</v>
      </c>
      <c r="L404" s="272">
        <f>SUMIFS(InpActive!M:M,InpActive!$A:$A,$C404,InpActive!$B:$B,$N$393)</f>
        <v>0</v>
      </c>
    </row>
    <row r="405" spans="2:15" hidden="1" outlineLevel="2" x14ac:dyDescent="0.4">
      <c r="C405" s="220" t="s">
        <v>139</v>
      </c>
      <c r="D405" s="221" t="s">
        <v>170</v>
      </c>
      <c r="H405" s="272">
        <f>SUMIFS(InpActive!I:I,InpActive!$A:$A,$C405,InpActive!$B:$B,$N$393)</f>
        <v>0</v>
      </c>
      <c r="I405" s="272">
        <f>SUMIFS(InpActive!J:J,InpActive!$A:$A,$C405,InpActive!$B:$B,$N$393)</f>
        <v>0</v>
      </c>
      <c r="J405" s="272">
        <f>SUMIFS(InpActive!K:K,InpActive!$A:$A,$C405,InpActive!$B:$B,$N$393)</f>
        <v>0</v>
      </c>
      <c r="K405" s="272">
        <f>SUMIFS(InpActive!L:L,InpActive!$A:$A,$C405,InpActive!$B:$B,$N$393)</f>
        <v>0</v>
      </c>
      <c r="L405" s="272">
        <f>SUMIFS(InpActive!M:M,InpActive!$A:$A,$C405,InpActive!$B:$B,$N$393)</f>
        <v>0</v>
      </c>
    </row>
    <row r="406" spans="2:15" hidden="1" outlineLevel="2" x14ac:dyDescent="0.4">
      <c r="C406" s="220" t="s">
        <v>141</v>
      </c>
      <c r="D406" s="221" t="s">
        <v>170</v>
      </c>
      <c r="H406" s="272">
        <f>SUMIFS(InpActive!I:I,InpActive!$A:$A,$C406,InpActive!$B:$B,$N$393)</f>
        <v>0</v>
      </c>
      <c r="I406" s="272">
        <f>SUMIFS(InpActive!J:J,InpActive!$A:$A,$C406,InpActive!$B:$B,$N$393)</f>
        <v>0</v>
      </c>
      <c r="J406" s="272">
        <f>SUMIFS(InpActive!K:K,InpActive!$A:$A,$C406,InpActive!$B:$B,$N$393)</f>
        <v>0</v>
      </c>
      <c r="K406" s="272">
        <f>SUMIFS(InpActive!L:L,InpActive!$A:$A,$C406,InpActive!$B:$B,$N$393)</f>
        <v>0</v>
      </c>
      <c r="L406" s="272">
        <f>SUMIFS(InpActive!M:M,InpActive!$A:$A,$C406,InpActive!$B:$B,$N$393)</f>
        <v>0</v>
      </c>
    </row>
    <row r="407" spans="2:15" hidden="1" outlineLevel="2" x14ac:dyDescent="0.4">
      <c r="C407" s="220" t="s">
        <v>143</v>
      </c>
      <c r="D407" s="221" t="s">
        <v>170</v>
      </c>
      <c r="H407" s="272">
        <f>SUMIFS(InpActive!I:I,InpActive!$A:$A,$C407,InpActive!$B:$B,$N$393)</f>
        <v>0</v>
      </c>
      <c r="I407" s="272">
        <f>SUMIFS(InpActive!J:J,InpActive!$A:$A,$C407,InpActive!$B:$B,$N$393)</f>
        <v>0</v>
      </c>
      <c r="J407" s="272">
        <f>SUMIFS(InpActive!K:K,InpActive!$A:$A,$C407,InpActive!$B:$B,$N$393)</f>
        <v>0</v>
      </c>
      <c r="K407" s="272">
        <f>SUMIFS(InpActive!L:L,InpActive!$A:$A,$C407,InpActive!$B:$B,$N$393)</f>
        <v>0</v>
      </c>
      <c r="L407" s="272">
        <f>SUMIFS(InpActive!M:M,InpActive!$A:$A,$C407,InpActive!$B:$B,$N$393)</f>
        <v>0</v>
      </c>
    </row>
    <row r="408" spans="2:15" hidden="1" outlineLevel="2" x14ac:dyDescent="0.4">
      <c r="C408" s="220" t="s">
        <v>145</v>
      </c>
      <c r="D408" s="221" t="s">
        <v>170</v>
      </c>
      <c r="H408" s="272">
        <f>SUMIFS(InpActive!I:I,InpActive!$A:$A,$C408,InpActive!$B:$B,$N$393)</f>
        <v>0</v>
      </c>
      <c r="I408" s="272">
        <f>SUMIFS(InpActive!J:J,InpActive!$A:$A,$C408,InpActive!$B:$B,$N$393)</f>
        <v>0</v>
      </c>
      <c r="J408" s="272">
        <f>SUMIFS(InpActive!K:K,InpActive!$A:$A,$C408,InpActive!$B:$B,$N$393)</f>
        <v>0</v>
      </c>
      <c r="K408" s="272">
        <f>SUMIFS(InpActive!L:L,InpActive!$A:$A,$C408,InpActive!$B:$B,$N$393)</f>
        <v>0</v>
      </c>
      <c r="L408" s="272">
        <f>SUMIFS(InpActive!M:M,InpActive!$A:$A,$C408,InpActive!$B:$B,$N$393)</f>
        <v>0</v>
      </c>
    </row>
    <row r="409" spans="2:15" hidden="1" outlineLevel="2" x14ac:dyDescent="0.4">
      <c r="C409" s="220" t="s">
        <v>147</v>
      </c>
      <c r="D409" s="221" t="s">
        <v>170</v>
      </c>
      <c r="H409" s="272">
        <f>SUMIFS(InpActive!I:I,InpActive!$A:$A,$C409,InpActive!$B:$B,$N$393)</f>
        <v>0</v>
      </c>
      <c r="I409" s="272">
        <f>SUMIFS(InpActive!J:J,InpActive!$A:$A,$C409,InpActive!$B:$B,$N$393)</f>
        <v>0</v>
      </c>
      <c r="J409" s="272">
        <f>SUMIFS(InpActive!K:K,InpActive!$A:$A,$C409,InpActive!$B:$B,$N$393)</f>
        <v>0</v>
      </c>
      <c r="K409" s="272">
        <f>SUMIFS(InpActive!L:L,InpActive!$A:$A,$C409,InpActive!$B:$B,$N$393)</f>
        <v>0</v>
      </c>
      <c r="L409" s="272">
        <f>SUMIFS(InpActive!M:M,InpActive!$A:$A,$C409,InpActive!$B:$B,$N$393)</f>
        <v>0</v>
      </c>
    </row>
    <row r="410" spans="2:15" hidden="1" outlineLevel="2" x14ac:dyDescent="0.4">
      <c r="C410" s="220" t="s">
        <v>149</v>
      </c>
      <c r="D410" s="221" t="s">
        <v>170</v>
      </c>
      <c r="H410" s="272">
        <f>SUMIFS(InpActive!I:I,InpActive!$A:$A,$C410,InpActive!$B:$B,$N$393)</f>
        <v>0</v>
      </c>
      <c r="I410" s="272">
        <f>SUMIFS(InpActive!J:J,InpActive!$A:$A,$C410,InpActive!$B:$B,$N$393)</f>
        <v>0</v>
      </c>
      <c r="J410" s="272">
        <f>SUMIFS(InpActive!K:K,InpActive!$A:$A,$C410,InpActive!$B:$B,$N$393)</f>
        <v>0</v>
      </c>
      <c r="K410" s="272">
        <f>SUMIFS(InpActive!L:L,InpActive!$A:$A,$C410,InpActive!$B:$B,$N$393)</f>
        <v>0</v>
      </c>
      <c r="L410" s="272">
        <f>SUMIFS(InpActive!M:M,InpActive!$A:$A,$C410,InpActive!$B:$B,$N$393)</f>
        <v>0</v>
      </c>
    </row>
    <row r="411" spans="2:15" hidden="1" outlineLevel="2" x14ac:dyDescent="0.4">
      <c r="C411" s="220" t="s">
        <v>151</v>
      </c>
      <c r="D411" s="221" t="s">
        <v>170</v>
      </c>
      <c r="H411" s="272">
        <f>SUMIFS(InpActive!I:I,InpActive!$A:$A,$C411,InpActive!$B:$B,$N$393)</f>
        <v>0</v>
      </c>
      <c r="I411" s="272">
        <f>SUMIFS(InpActive!J:J,InpActive!$A:$A,$C411,InpActive!$B:$B,$N$393)</f>
        <v>0</v>
      </c>
      <c r="J411" s="272">
        <f>SUMIFS(InpActive!K:K,InpActive!$A:$A,$C411,InpActive!$B:$B,$N$393)</f>
        <v>0</v>
      </c>
      <c r="K411" s="272">
        <f>SUMIFS(InpActive!L:L,InpActive!$A:$A,$C411,InpActive!$B:$B,$N$393)</f>
        <v>0</v>
      </c>
      <c r="L411" s="272">
        <f>SUMIFS(InpActive!M:M,InpActive!$A:$A,$C411,InpActive!$B:$B,$N$393)</f>
        <v>0</v>
      </c>
    </row>
    <row r="412" spans="2:15" hidden="1" outlineLevel="2" x14ac:dyDescent="0.4">
      <c r="H412" s="272"/>
      <c r="I412" s="272"/>
      <c r="J412" s="272"/>
      <c r="K412" s="272"/>
      <c r="L412" s="272"/>
    </row>
    <row r="413" spans="2:15" hidden="1" outlineLevel="2" x14ac:dyDescent="0.4">
      <c r="C413" s="222" t="s">
        <v>725</v>
      </c>
      <c r="D413" s="224" t="s">
        <v>170</v>
      </c>
      <c r="E413" s="244">
        <f t="shared" ref="E413:G413" si="34">SUM(E395:E411)</f>
        <v>0</v>
      </c>
      <c r="F413" s="244">
        <f t="shared" si="34"/>
        <v>0</v>
      </c>
      <c r="G413" s="244">
        <f t="shared" si="34"/>
        <v>0</v>
      </c>
      <c r="H413" s="244">
        <f>SUM(H395:H411)</f>
        <v>0</v>
      </c>
      <c r="I413" s="244">
        <f t="shared" ref="I413:L413" si="35">SUM(I395:I411)</f>
        <v>0</v>
      </c>
      <c r="J413" s="244">
        <f t="shared" si="35"/>
        <v>0</v>
      </c>
      <c r="K413" s="244">
        <f t="shared" si="35"/>
        <v>0</v>
      </c>
      <c r="L413" s="244">
        <f t="shared" si="35"/>
        <v>0</v>
      </c>
      <c r="M413" s="222"/>
      <c r="N413" s="362"/>
      <c r="O413" s="222"/>
    </row>
    <row r="414" spans="2:15" outlineLevel="1" collapsed="1" x14ac:dyDescent="0.4">
      <c r="H414" s="251"/>
      <c r="I414" s="243"/>
      <c r="J414" s="243"/>
      <c r="K414" s="243"/>
      <c r="L414" s="243"/>
    </row>
    <row r="415" spans="2:15" ht="14.25" outlineLevel="1" x14ac:dyDescent="0.4">
      <c r="B415" s="74" t="s">
        <v>747</v>
      </c>
      <c r="C415" s="60"/>
      <c r="D415" s="226"/>
      <c r="E415" s="226"/>
      <c r="F415" s="226"/>
      <c r="G415" s="226"/>
      <c r="H415" s="246"/>
      <c r="I415" s="246"/>
      <c r="J415" s="246"/>
      <c r="K415" s="246"/>
      <c r="L415" s="246"/>
      <c r="M415" s="18"/>
      <c r="N415" s="361" t="s">
        <v>514</v>
      </c>
      <c r="O415" s="18"/>
    </row>
    <row r="416" spans="2:15" hidden="1" outlineLevel="2" x14ac:dyDescent="0.4">
      <c r="H416" s="251"/>
      <c r="I416" s="243"/>
      <c r="J416" s="243"/>
      <c r="K416" s="243"/>
      <c r="L416" s="243"/>
    </row>
    <row r="417" spans="3:12" hidden="1" outlineLevel="2" x14ac:dyDescent="0.4">
      <c r="C417" s="220" t="s">
        <v>117</v>
      </c>
      <c r="D417" s="221" t="s">
        <v>170</v>
      </c>
      <c r="H417" s="272">
        <f>SUMIFS(InpActive!I:I,InpActive!$A:$A,$C417,InpActive!$B:$B,$N$415)</f>
        <v>0</v>
      </c>
      <c r="I417" s="272">
        <f>SUMIFS(InpActive!J:J,InpActive!$A:$A,$C417,InpActive!$B:$B,$N$415)</f>
        <v>0</v>
      </c>
      <c r="J417" s="272">
        <f>SUMIFS(InpActive!K:K,InpActive!$A:$A,$C417,InpActive!$B:$B,$N$415)</f>
        <v>0</v>
      </c>
      <c r="K417" s="272">
        <f>SUMIFS(InpActive!L:L,InpActive!$A:$A,$C417,InpActive!$B:$B,$N$415)</f>
        <v>0</v>
      </c>
      <c r="L417" s="272">
        <f>SUMIFS(InpActive!M:M,InpActive!$A:$A,$C417,InpActive!$B:$B,$N$415)</f>
        <v>0</v>
      </c>
    </row>
    <row r="418" spans="3:12" hidden="1" outlineLevel="2" x14ac:dyDescent="0.4">
      <c r="C418" s="220" t="s">
        <v>119</v>
      </c>
      <c r="D418" s="221" t="s">
        <v>170</v>
      </c>
      <c r="H418" s="272">
        <f>SUMIFS(InpActive!I:I,InpActive!$A:$A,$C418,InpActive!$B:$B,$N$415)</f>
        <v>0</v>
      </c>
      <c r="I418" s="272">
        <f>SUMIFS(InpActive!J:J,InpActive!$A:$A,$C418,InpActive!$B:$B,$N$415)</f>
        <v>0</v>
      </c>
      <c r="J418" s="272">
        <f>SUMIFS(InpActive!K:K,InpActive!$A:$A,$C418,InpActive!$B:$B,$N$415)</f>
        <v>0</v>
      </c>
      <c r="K418" s="272">
        <f>SUMIFS(InpActive!L:L,InpActive!$A:$A,$C418,InpActive!$B:$B,$N$415)</f>
        <v>0</v>
      </c>
      <c r="L418" s="272">
        <f>SUMIFS(InpActive!M:M,InpActive!$A:$A,$C418,InpActive!$B:$B,$N$415)</f>
        <v>0</v>
      </c>
    </row>
    <row r="419" spans="3:12" hidden="1" outlineLevel="2" x14ac:dyDescent="0.4">
      <c r="C419" s="220" t="s">
        <v>122</v>
      </c>
      <c r="D419" s="221" t="s">
        <v>170</v>
      </c>
      <c r="H419" s="272">
        <f>SUMIFS(InpActive!I:I,InpActive!$A:$A,$C419,InpActive!$B:$B,$N$415)</f>
        <v>0</v>
      </c>
      <c r="I419" s="272">
        <f>SUMIFS(InpActive!J:J,InpActive!$A:$A,$C419,InpActive!$B:$B,$N$415)</f>
        <v>0</v>
      </c>
      <c r="J419" s="272">
        <f>SUMIFS(InpActive!K:K,InpActive!$A:$A,$C419,InpActive!$B:$B,$N$415)</f>
        <v>0</v>
      </c>
      <c r="K419" s="272">
        <f>SUMIFS(InpActive!L:L,InpActive!$A:$A,$C419,InpActive!$B:$B,$N$415)</f>
        <v>0</v>
      </c>
      <c r="L419" s="272">
        <f>SUMIFS(InpActive!M:M,InpActive!$A:$A,$C419,InpActive!$B:$B,$N$415)</f>
        <v>0</v>
      </c>
    </row>
    <row r="420" spans="3:12" hidden="1" outlineLevel="2" x14ac:dyDescent="0.4">
      <c r="C420" s="220" t="s">
        <v>124</v>
      </c>
      <c r="D420" s="221" t="s">
        <v>170</v>
      </c>
      <c r="H420" s="272">
        <f>SUMIFS(InpActive!I:I,InpActive!$A:$A,$C420,InpActive!$B:$B,$N$415)</f>
        <v>0</v>
      </c>
      <c r="I420" s="272">
        <f>SUMIFS(InpActive!J:J,InpActive!$A:$A,$C420,InpActive!$B:$B,$N$415)</f>
        <v>0</v>
      </c>
      <c r="J420" s="272">
        <f>SUMIFS(InpActive!K:K,InpActive!$A:$A,$C420,InpActive!$B:$B,$N$415)</f>
        <v>0</v>
      </c>
      <c r="K420" s="272">
        <f>SUMIFS(InpActive!L:L,InpActive!$A:$A,$C420,InpActive!$B:$B,$N$415)</f>
        <v>0</v>
      </c>
      <c r="L420" s="272">
        <f>SUMIFS(InpActive!M:M,InpActive!$A:$A,$C420,InpActive!$B:$B,$N$415)</f>
        <v>0</v>
      </c>
    </row>
    <row r="421" spans="3:12" hidden="1" outlineLevel="2" x14ac:dyDescent="0.4">
      <c r="C421" s="220" t="s">
        <v>126</v>
      </c>
      <c r="D421" s="221" t="s">
        <v>170</v>
      </c>
      <c r="H421" s="272">
        <f>SUMIFS(InpActive!I:I,InpActive!$A:$A,$C421,InpActive!$B:$B,$N$415)</f>
        <v>0</v>
      </c>
      <c r="I421" s="272">
        <f>SUMIFS(InpActive!J:J,InpActive!$A:$A,$C421,InpActive!$B:$B,$N$415)</f>
        <v>0</v>
      </c>
      <c r="J421" s="272">
        <f>SUMIFS(InpActive!K:K,InpActive!$A:$A,$C421,InpActive!$B:$B,$N$415)</f>
        <v>0</v>
      </c>
      <c r="K421" s="272">
        <f>SUMIFS(InpActive!L:L,InpActive!$A:$A,$C421,InpActive!$B:$B,$N$415)</f>
        <v>0</v>
      </c>
      <c r="L421" s="272">
        <f>SUMIFS(InpActive!M:M,InpActive!$A:$A,$C421,InpActive!$B:$B,$N$415)</f>
        <v>0</v>
      </c>
    </row>
    <row r="422" spans="3:12" hidden="1" outlineLevel="2" x14ac:dyDescent="0.4">
      <c r="C422" s="220" t="s">
        <v>128</v>
      </c>
      <c r="D422" s="221" t="s">
        <v>170</v>
      </c>
      <c r="H422" s="272">
        <f>SUMIFS(InpActive!I:I,InpActive!$A:$A,$C422,InpActive!$B:$B,$N$415)</f>
        <v>0</v>
      </c>
      <c r="I422" s="272">
        <f>SUMIFS(InpActive!J:J,InpActive!$A:$A,$C422,InpActive!$B:$B,$N$415)</f>
        <v>0</v>
      </c>
      <c r="J422" s="272">
        <f>SUMIFS(InpActive!K:K,InpActive!$A:$A,$C422,InpActive!$B:$B,$N$415)</f>
        <v>0</v>
      </c>
      <c r="K422" s="272">
        <f>SUMIFS(InpActive!L:L,InpActive!$A:$A,$C422,InpActive!$B:$B,$N$415)</f>
        <v>0</v>
      </c>
      <c r="L422" s="272">
        <f>SUMIFS(InpActive!M:M,InpActive!$A:$A,$C422,InpActive!$B:$B,$N$415)</f>
        <v>0</v>
      </c>
    </row>
    <row r="423" spans="3:12" hidden="1" outlineLevel="2" x14ac:dyDescent="0.4">
      <c r="C423" s="220" t="s">
        <v>131</v>
      </c>
      <c r="D423" s="221" t="s">
        <v>170</v>
      </c>
      <c r="H423" s="272">
        <f>SUMIFS(InpActive!I:I,InpActive!$A:$A,$C423,InpActive!$B:$B,$N$415)</f>
        <v>0</v>
      </c>
      <c r="I423" s="272">
        <f>SUMIFS(InpActive!J:J,InpActive!$A:$A,$C423,InpActive!$B:$B,$N$415)</f>
        <v>0</v>
      </c>
      <c r="J423" s="272">
        <f>SUMIFS(InpActive!K:K,InpActive!$A:$A,$C423,InpActive!$B:$B,$N$415)</f>
        <v>0</v>
      </c>
      <c r="K423" s="272">
        <f>SUMIFS(InpActive!L:L,InpActive!$A:$A,$C423,InpActive!$B:$B,$N$415)</f>
        <v>0</v>
      </c>
      <c r="L423" s="272">
        <f>SUMIFS(InpActive!M:M,InpActive!$A:$A,$C423,InpActive!$B:$B,$N$415)</f>
        <v>0</v>
      </c>
    </row>
    <row r="424" spans="3:12" hidden="1" outlineLevel="2" x14ac:dyDescent="0.4">
      <c r="C424" s="220" t="s">
        <v>133</v>
      </c>
      <c r="D424" s="221" t="s">
        <v>170</v>
      </c>
      <c r="H424" s="272">
        <f>SUMIFS(InpActive!I:I,InpActive!$A:$A,$C424,InpActive!$B:$B,$N$415)</f>
        <v>0</v>
      </c>
      <c r="I424" s="272">
        <f>SUMIFS(InpActive!J:J,InpActive!$A:$A,$C424,InpActive!$B:$B,$N$415)</f>
        <v>0</v>
      </c>
      <c r="J424" s="272">
        <f>SUMIFS(InpActive!K:K,InpActive!$A:$A,$C424,InpActive!$B:$B,$N$415)</f>
        <v>0</v>
      </c>
      <c r="K424" s="272">
        <f>SUMIFS(InpActive!L:L,InpActive!$A:$A,$C424,InpActive!$B:$B,$N$415)</f>
        <v>0</v>
      </c>
      <c r="L424" s="272">
        <f>SUMIFS(InpActive!M:M,InpActive!$A:$A,$C424,InpActive!$B:$B,$N$415)</f>
        <v>0</v>
      </c>
    </row>
    <row r="425" spans="3:12" hidden="1" outlineLevel="2" x14ac:dyDescent="0.4">
      <c r="C425" s="220" t="s">
        <v>244</v>
      </c>
      <c r="D425" s="221" t="s">
        <v>170</v>
      </c>
      <c r="H425" s="272">
        <f>SUMIFS(InpActive!I:I,InpActive!$A:$A,$C425,InpActive!$B:$B,$N$415)</f>
        <v>0</v>
      </c>
      <c r="I425" s="272">
        <f>SUMIFS(InpActive!J:J,InpActive!$A:$A,$C425,InpActive!$B:$B,$N$415)</f>
        <v>0</v>
      </c>
      <c r="J425" s="272">
        <f>SUMIFS(InpActive!K:K,InpActive!$A:$A,$C425,InpActive!$B:$B,$N$415)</f>
        <v>0</v>
      </c>
      <c r="K425" s="272">
        <f>SUMIFS(InpActive!L:L,InpActive!$A:$A,$C425,InpActive!$B:$B,$N$415)</f>
        <v>0</v>
      </c>
      <c r="L425" s="272">
        <f>SUMIFS(InpActive!M:M,InpActive!$A:$A,$C425,InpActive!$B:$B,$N$415)</f>
        <v>0</v>
      </c>
    </row>
    <row r="426" spans="3:12" hidden="1" outlineLevel="2" x14ac:dyDescent="0.4">
      <c r="C426" s="220" t="s">
        <v>137</v>
      </c>
      <c r="D426" s="221" t="s">
        <v>170</v>
      </c>
      <c r="H426" s="272">
        <f>SUMIFS(InpActive!I:I,InpActive!$A:$A,$C426,InpActive!$B:$B,$N$415)</f>
        <v>0</v>
      </c>
      <c r="I426" s="272">
        <f>SUMIFS(InpActive!J:J,InpActive!$A:$A,$C426,InpActive!$B:$B,$N$415)</f>
        <v>0</v>
      </c>
      <c r="J426" s="272">
        <f>SUMIFS(InpActive!K:K,InpActive!$A:$A,$C426,InpActive!$B:$B,$N$415)</f>
        <v>0</v>
      </c>
      <c r="K426" s="272">
        <f>SUMIFS(InpActive!L:L,InpActive!$A:$A,$C426,InpActive!$B:$B,$N$415)</f>
        <v>0</v>
      </c>
      <c r="L426" s="272">
        <f>SUMIFS(InpActive!M:M,InpActive!$A:$A,$C426,InpActive!$B:$B,$N$415)</f>
        <v>0</v>
      </c>
    </row>
    <row r="427" spans="3:12" hidden="1" outlineLevel="2" x14ac:dyDescent="0.4">
      <c r="C427" s="220" t="s">
        <v>139</v>
      </c>
      <c r="D427" s="221" t="s">
        <v>170</v>
      </c>
      <c r="H427" s="272">
        <f>SUMIFS(InpActive!I:I,InpActive!$A:$A,$C427,InpActive!$B:$B,$N$415)</f>
        <v>0</v>
      </c>
      <c r="I427" s="272">
        <f>SUMIFS(InpActive!J:J,InpActive!$A:$A,$C427,InpActive!$B:$B,$N$415)</f>
        <v>0</v>
      </c>
      <c r="J427" s="272">
        <f>SUMIFS(InpActive!K:K,InpActive!$A:$A,$C427,InpActive!$B:$B,$N$415)</f>
        <v>0</v>
      </c>
      <c r="K427" s="272">
        <f>SUMIFS(InpActive!L:L,InpActive!$A:$A,$C427,InpActive!$B:$B,$N$415)</f>
        <v>0</v>
      </c>
      <c r="L427" s="272">
        <f>SUMIFS(InpActive!M:M,InpActive!$A:$A,$C427,InpActive!$B:$B,$N$415)</f>
        <v>0</v>
      </c>
    </row>
    <row r="428" spans="3:12" hidden="1" outlineLevel="2" x14ac:dyDescent="0.4">
      <c r="C428" s="220" t="s">
        <v>141</v>
      </c>
      <c r="D428" s="221" t="s">
        <v>170</v>
      </c>
      <c r="H428" s="272">
        <f>SUMIFS(InpActive!I:I,InpActive!$A:$A,$C428,InpActive!$B:$B,$N$415)</f>
        <v>0</v>
      </c>
      <c r="I428" s="272">
        <f>SUMIFS(InpActive!J:J,InpActive!$A:$A,$C428,InpActive!$B:$B,$N$415)</f>
        <v>0</v>
      </c>
      <c r="J428" s="272">
        <f>SUMIFS(InpActive!K:K,InpActive!$A:$A,$C428,InpActive!$B:$B,$N$415)</f>
        <v>0</v>
      </c>
      <c r="K428" s="272">
        <f>SUMIFS(InpActive!L:L,InpActive!$A:$A,$C428,InpActive!$B:$B,$N$415)</f>
        <v>0</v>
      </c>
      <c r="L428" s="272">
        <f>SUMIFS(InpActive!M:M,InpActive!$A:$A,$C428,InpActive!$B:$B,$N$415)</f>
        <v>0</v>
      </c>
    </row>
    <row r="429" spans="3:12" hidden="1" outlineLevel="2" x14ac:dyDescent="0.4">
      <c r="C429" s="220" t="s">
        <v>143</v>
      </c>
      <c r="D429" s="221" t="s">
        <v>170</v>
      </c>
      <c r="H429" s="272">
        <f>SUMIFS(InpActive!I:I,InpActive!$A:$A,$C429,InpActive!$B:$B,$N$415)</f>
        <v>0</v>
      </c>
      <c r="I429" s="272">
        <f>SUMIFS(InpActive!J:J,InpActive!$A:$A,$C429,InpActive!$B:$B,$N$415)</f>
        <v>0</v>
      </c>
      <c r="J429" s="272">
        <f>SUMIFS(InpActive!K:K,InpActive!$A:$A,$C429,InpActive!$B:$B,$N$415)</f>
        <v>0</v>
      </c>
      <c r="K429" s="272">
        <f>SUMIFS(InpActive!L:L,InpActive!$A:$A,$C429,InpActive!$B:$B,$N$415)</f>
        <v>0</v>
      </c>
      <c r="L429" s="272">
        <f>SUMIFS(InpActive!M:M,InpActive!$A:$A,$C429,InpActive!$B:$B,$N$415)</f>
        <v>0</v>
      </c>
    </row>
    <row r="430" spans="3:12" hidden="1" outlineLevel="2" x14ac:dyDescent="0.4">
      <c r="C430" s="220" t="s">
        <v>145</v>
      </c>
      <c r="D430" s="221" t="s">
        <v>170</v>
      </c>
      <c r="H430" s="272">
        <f>SUMIFS(InpActive!I:I,InpActive!$A:$A,$C430,InpActive!$B:$B,$N$415)</f>
        <v>0</v>
      </c>
      <c r="I430" s="272">
        <f>SUMIFS(InpActive!J:J,InpActive!$A:$A,$C430,InpActive!$B:$B,$N$415)</f>
        <v>0</v>
      </c>
      <c r="J430" s="272">
        <f>SUMIFS(InpActive!K:K,InpActive!$A:$A,$C430,InpActive!$B:$B,$N$415)</f>
        <v>0</v>
      </c>
      <c r="K430" s="272">
        <f>SUMIFS(InpActive!L:L,InpActive!$A:$A,$C430,InpActive!$B:$B,$N$415)</f>
        <v>0</v>
      </c>
      <c r="L430" s="272">
        <f>SUMIFS(InpActive!M:M,InpActive!$A:$A,$C430,InpActive!$B:$B,$N$415)</f>
        <v>0</v>
      </c>
    </row>
    <row r="431" spans="3:12" hidden="1" outlineLevel="2" x14ac:dyDescent="0.4">
      <c r="C431" s="220" t="s">
        <v>147</v>
      </c>
      <c r="D431" s="221" t="s">
        <v>170</v>
      </c>
      <c r="H431" s="272">
        <f>SUMIFS(InpActive!I:I,InpActive!$A:$A,$C431,InpActive!$B:$B,$N$415)</f>
        <v>0</v>
      </c>
      <c r="I431" s="272">
        <f>SUMIFS(InpActive!J:J,InpActive!$A:$A,$C431,InpActive!$B:$B,$N$415)</f>
        <v>0</v>
      </c>
      <c r="J431" s="272">
        <f>SUMIFS(InpActive!K:K,InpActive!$A:$A,$C431,InpActive!$B:$B,$N$415)</f>
        <v>0</v>
      </c>
      <c r="K431" s="272">
        <f>SUMIFS(InpActive!L:L,InpActive!$A:$A,$C431,InpActive!$B:$B,$N$415)</f>
        <v>0</v>
      </c>
      <c r="L431" s="272">
        <f>SUMIFS(InpActive!M:M,InpActive!$A:$A,$C431,InpActive!$B:$B,$N$415)</f>
        <v>0</v>
      </c>
    </row>
    <row r="432" spans="3:12" hidden="1" outlineLevel="2" x14ac:dyDescent="0.4">
      <c r="C432" s="220" t="s">
        <v>149</v>
      </c>
      <c r="D432" s="221" t="s">
        <v>170</v>
      </c>
      <c r="H432" s="272">
        <f>SUMIFS(InpActive!I:I,InpActive!$A:$A,$C432,InpActive!$B:$B,$N$415)</f>
        <v>0</v>
      </c>
      <c r="I432" s="272">
        <f>SUMIFS(InpActive!J:J,InpActive!$A:$A,$C432,InpActive!$B:$B,$N$415)</f>
        <v>0</v>
      </c>
      <c r="J432" s="272">
        <f>SUMIFS(InpActive!K:K,InpActive!$A:$A,$C432,InpActive!$B:$B,$N$415)</f>
        <v>0</v>
      </c>
      <c r="K432" s="272">
        <f>SUMIFS(InpActive!L:L,InpActive!$A:$A,$C432,InpActive!$B:$B,$N$415)</f>
        <v>0</v>
      </c>
      <c r="L432" s="272">
        <f>SUMIFS(InpActive!M:M,InpActive!$A:$A,$C432,InpActive!$B:$B,$N$415)</f>
        <v>0</v>
      </c>
    </row>
    <row r="433" spans="2:15" hidden="1" outlineLevel="2" x14ac:dyDescent="0.4">
      <c r="C433" s="220" t="s">
        <v>151</v>
      </c>
      <c r="D433" s="221" t="s">
        <v>170</v>
      </c>
      <c r="H433" s="272">
        <f>SUMIFS(InpActive!I:I,InpActive!$A:$A,$C433,InpActive!$B:$B,$N$415)</f>
        <v>0</v>
      </c>
      <c r="I433" s="272">
        <f>SUMIFS(InpActive!J:J,InpActive!$A:$A,$C433,InpActive!$B:$B,$N$415)</f>
        <v>0</v>
      </c>
      <c r="J433" s="272">
        <f>SUMIFS(InpActive!K:K,InpActive!$A:$A,$C433,InpActive!$B:$B,$N$415)</f>
        <v>0</v>
      </c>
      <c r="K433" s="272">
        <f>SUMIFS(InpActive!L:L,InpActive!$A:$A,$C433,InpActive!$B:$B,$N$415)</f>
        <v>0</v>
      </c>
      <c r="L433" s="272">
        <f>SUMIFS(InpActive!M:M,InpActive!$A:$A,$C433,InpActive!$B:$B,$N$415)</f>
        <v>0</v>
      </c>
    </row>
    <row r="434" spans="2:15" hidden="1" outlineLevel="2" x14ac:dyDescent="0.4">
      <c r="H434" s="272"/>
      <c r="I434" s="272"/>
      <c r="J434" s="272"/>
      <c r="K434" s="272"/>
      <c r="L434" s="272"/>
    </row>
    <row r="435" spans="2:15" hidden="1" outlineLevel="2" x14ac:dyDescent="0.4">
      <c r="C435" s="222" t="s">
        <v>725</v>
      </c>
      <c r="D435" s="224" t="s">
        <v>170</v>
      </c>
      <c r="E435" s="244">
        <f t="shared" ref="E435:G435" si="36">SUM(E417:E433)</f>
        <v>0</v>
      </c>
      <c r="F435" s="244">
        <f t="shared" si="36"/>
        <v>0</v>
      </c>
      <c r="G435" s="244">
        <f t="shared" si="36"/>
        <v>0</v>
      </c>
      <c r="H435" s="244">
        <f>SUM(H417:H433)</f>
        <v>0</v>
      </c>
      <c r="I435" s="244">
        <f t="shared" ref="I435:L435" si="37">SUM(I417:I433)</f>
        <v>0</v>
      </c>
      <c r="J435" s="244">
        <f t="shared" si="37"/>
        <v>0</v>
      </c>
      <c r="K435" s="244">
        <f t="shared" si="37"/>
        <v>0</v>
      </c>
      <c r="L435" s="244">
        <f t="shared" si="37"/>
        <v>0</v>
      </c>
      <c r="M435" s="222"/>
      <c r="N435" s="362"/>
      <c r="O435" s="222"/>
    </row>
    <row r="436" spans="2:15" outlineLevel="1" collapsed="1" x14ac:dyDescent="0.4"/>
    <row r="437" spans="2:15" ht="15.75" x14ac:dyDescent="0.4">
      <c r="B437" s="55" t="s">
        <v>748</v>
      </c>
      <c r="C437" s="75"/>
      <c r="D437" s="225"/>
      <c r="E437" s="225"/>
      <c r="F437" s="225"/>
      <c r="G437" s="225"/>
      <c r="H437" s="247"/>
      <c r="I437" s="247"/>
      <c r="J437" s="247"/>
      <c r="K437" s="247"/>
      <c r="L437" s="247"/>
      <c r="M437" s="56"/>
      <c r="N437" s="360"/>
      <c r="O437" s="56"/>
    </row>
    <row r="438" spans="2:15" x14ac:dyDescent="0.4">
      <c r="H438" s="251"/>
      <c r="I438" s="243"/>
      <c r="J438" s="243"/>
      <c r="K438" s="243"/>
      <c r="L438" s="243"/>
    </row>
    <row r="439" spans="2:15" ht="13.9" customHeight="1" outlineLevel="1" x14ac:dyDescent="0.4">
      <c r="B439" s="74" t="s">
        <v>749</v>
      </c>
      <c r="C439" s="60"/>
      <c r="D439" s="226"/>
      <c r="E439" s="226"/>
      <c r="F439" s="226"/>
      <c r="G439" s="226"/>
      <c r="H439" s="246"/>
      <c r="I439" s="246"/>
      <c r="J439" s="246"/>
      <c r="K439" s="246"/>
      <c r="L439" s="246"/>
      <c r="M439" s="18"/>
      <c r="N439" s="361" t="s">
        <v>317</v>
      </c>
      <c r="O439" s="18"/>
    </row>
    <row r="440" spans="2:15" hidden="1" outlineLevel="2" x14ac:dyDescent="0.4">
      <c r="H440" s="243"/>
      <c r="I440" s="243"/>
      <c r="J440" s="243"/>
      <c r="K440" s="243"/>
      <c r="L440" s="243"/>
    </row>
    <row r="441" spans="2:15" hidden="1" outlineLevel="2" x14ac:dyDescent="0.4">
      <c r="C441" s="234" t="s">
        <v>117</v>
      </c>
      <c r="D441" s="221" t="s">
        <v>170</v>
      </c>
      <c r="H441" s="272">
        <f>SUMIFS(InpActive!I:I,InpActive!$A:$A,$C441,InpActive!$B:$B,$N$439)</f>
        <v>6.5699999999999995E-2</v>
      </c>
      <c r="I441" s="272">
        <f>SUMIFS(InpActive!J:J,InpActive!$A:$A,$C441,InpActive!$B:$B,$N$439)</f>
        <v>0</v>
      </c>
      <c r="J441" s="272">
        <f>SUMIFS(InpActive!K:K,InpActive!$A:$A,$C441,InpActive!$B:$B,$N$439)</f>
        <v>0</v>
      </c>
      <c r="K441" s="272">
        <f>SUMIFS(InpActive!L:L,InpActive!$A:$A,$C441,InpActive!$B:$B,$N$439)</f>
        <v>0</v>
      </c>
      <c r="L441" s="272">
        <f>SUMIFS(InpActive!M:M,InpActive!$A:$A,$C441,InpActive!$B:$B,$N$439)</f>
        <v>0</v>
      </c>
    </row>
    <row r="442" spans="2:15" hidden="1" outlineLevel="2" x14ac:dyDescent="0.4">
      <c r="C442" s="234" t="s">
        <v>119</v>
      </c>
      <c r="D442" s="221" t="s">
        <v>170</v>
      </c>
      <c r="H442" s="272">
        <f>SUMIFS(InpActive!I:I,InpActive!$A:$A,$C442,InpActive!$B:$B,$N$439)</f>
        <v>0.1144</v>
      </c>
      <c r="I442" s="272">
        <f>SUMIFS(InpActive!J:J,InpActive!$A:$A,$C442,InpActive!$B:$B,$N$439)</f>
        <v>0</v>
      </c>
      <c r="J442" s="272">
        <f>SUMIFS(InpActive!K:K,InpActive!$A:$A,$C442,InpActive!$B:$B,$N$439)</f>
        <v>0</v>
      </c>
      <c r="K442" s="272">
        <f>SUMIFS(InpActive!L:L,InpActive!$A:$A,$C442,InpActive!$B:$B,$N$439)</f>
        <v>0</v>
      </c>
      <c r="L442" s="272">
        <f>SUMIFS(InpActive!M:M,InpActive!$A:$A,$C442,InpActive!$B:$B,$N$439)</f>
        <v>0</v>
      </c>
    </row>
    <row r="443" spans="2:15" hidden="1" outlineLevel="2" x14ac:dyDescent="0.4">
      <c r="C443" s="234" t="s">
        <v>122</v>
      </c>
      <c r="D443" s="221" t="s">
        <v>170</v>
      </c>
      <c r="H443" s="272">
        <f>SUMIFS(InpActive!I:I,InpActive!$A:$A,$C443,InpActive!$B:$B,$N$439)</f>
        <v>0</v>
      </c>
      <c r="I443" s="272">
        <f>SUMIFS(InpActive!J:J,InpActive!$A:$A,$C443,InpActive!$B:$B,$N$439)</f>
        <v>0</v>
      </c>
      <c r="J443" s="272">
        <f>SUMIFS(InpActive!K:K,InpActive!$A:$A,$C443,InpActive!$B:$B,$N$439)</f>
        <v>0</v>
      </c>
      <c r="K443" s="272">
        <f>SUMIFS(InpActive!L:L,InpActive!$A:$A,$C443,InpActive!$B:$B,$N$439)</f>
        <v>0</v>
      </c>
      <c r="L443" s="272">
        <f>SUMIFS(InpActive!M:M,InpActive!$A:$A,$C443,InpActive!$B:$B,$N$439)</f>
        <v>0</v>
      </c>
    </row>
    <row r="444" spans="2:15" hidden="1" outlineLevel="2" x14ac:dyDescent="0.4">
      <c r="C444" s="234" t="s">
        <v>124</v>
      </c>
      <c r="D444" s="221" t="s">
        <v>170</v>
      </c>
      <c r="H444" s="272">
        <f>SUMIFS(InpActive!I:I,InpActive!$A:$A,$C444,InpActive!$B:$B,$N$439)</f>
        <v>-0.5625</v>
      </c>
      <c r="I444" s="272">
        <f>SUMIFS(InpActive!J:J,InpActive!$A:$A,$C444,InpActive!$B:$B,$N$439)</f>
        <v>0</v>
      </c>
      <c r="J444" s="272">
        <f>SUMIFS(InpActive!K:K,InpActive!$A:$A,$C444,InpActive!$B:$B,$N$439)</f>
        <v>0</v>
      </c>
      <c r="K444" s="272">
        <f>SUMIFS(InpActive!L:L,InpActive!$A:$A,$C444,InpActive!$B:$B,$N$439)</f>
        <v>0</v>
      </c>
      <c r="L444" s="272">
        <f>SUMIFS(InpActive!M:M,InpActive!$A:$A,$C444,InpActive!$B:$B,$N$439)</f>
        <v>0</v>
      </c>
    </row>
    <row r="445" spans="2:15" hidden="1" outlineLevel="2" x14ac:dyDescent="0.4">
      <c r="C445" s="234" t="s">
        <v>155</v>
      </c>
      <c r="D445" s="221" t="s">
        <v>170</v>
      </c>
      <c r="H445" s="272">
        <f>SUMIFS(InpActive!I:I,InpActive!$A:$A,$C445,InpActive!$B:$B,$N$439)</f>
        <v>-0.47249999999999998</v>
      </c>
      <c r="I445" s="272">
        <f>SUMIFS(InpActive!J:J,InpActive!$A:$A,$C445,InpActive!$B:$B,$N$439)</f>
        <v>0</v>
      </c>
      <c r="J445" s="272">
        <f>SUMIFS(InpActive!K:K,InpActive!$A:$A,$C445,InpActive!$B:$B,$N$439)</f>
        <v>0</v>
      </c>
      <c r="K445" s="272">
        <f>SUMIFS(InpActive!L:L,InpActive!$A:$A,$C445,InpActive!$B:$B,$N$439)</f>
        <v>0</v>
      </c>
      <c r="L445" s="272">
        <f>SUMIFS(InpActive!M:M,InpActive!$A:$A,$C445,InpActive!$B:$B,$N$439)</f>
        <v>0</v>
      </c>
    </row>
    <row r="446" spans="2:15" hidden="1" outlineLevel="2" x14ac:dyDescent="0.4">
      <c r="C446" s="234" t="s">
        <v>158</v>
      </c>
      <c r="D446" s="221" t="s">
        <v>170</v>
      </c>
      <c r="H446" s="272">
        <f>SUMIFS(InpActive!I:I,InpActive!$A:$A,$C446,InpActive!$B:$B,$N$439)</f>
        <v>-0.09</v>
      </c>
      <c r="I446" s="272">
        <f>SUMIFS(InpActive!J:J,InpActive!$A:$A,$C446,InpActive!$B:$B,$N$439)</f>
        <v>0</v>
      </c>
      <c r="J446" s="272">
        <f>SUMIFS(InpActive!K:K,InpActive!$A:$A,$C446,InpActive!$B:$B,$N$439)</f>
        <v>0</v>
      </c>
      <c r="K446" s="272">
        <f>SUMIFS(InpActive!L:L,InpActive!$A:$A,$C446,InpActive!$B:$B,$N$439)</f>
        <v>0</v>
      </c>
      <c r="L446" s="272">
        <f>SUMIFS(InpActive!M:M,InpActive!$A:$A,$C446,InpActive!$B:$B,$N$439)</f>
        <v>0</v>
      </c>
    </row>
    <row r="447" spans="2:15" hidden="1" outlineLevel="2" x14ac:dyDescent="0.4">
      <c r="C447" s="234" t="s">
        <v>126</v>
      </c>
      <c r="D447" s="221" t="s">
        <v>170</v>
      </c>
      <c r="H447" s="272">
        <f>SUMIFS(InpActive!I:I,InpActive!$A:$A,$C447,InpActive!$B:$B,$N$439)</f>
        <v>1.17</v>
      </c>
      <c r="I447" s="272">
        <f>SUMIFS(InpActive!J:J,InpActive!$A:$A,$C447,InpActive!$B:$B,$N$439)</f>
        <v>0</v>
      </c>
      <c r="J447" s="272">
        <f>SUMIFS(InpActive!K:K,InpActive!$A:$A,$C447,InpActive!$B:$B,$N$439)</f>
        <v>0</v>
      </c>
      <c r="K447" s="272">
        <f>SUMIFS(InpActive!L:L,InpActive!$A:$A,$C447,InpActive!$B:$B,$N$439)</f>
        <v>0</v>
      </c>
      <c r="L447" s="272">
        <f>SUMIFS(InpActive!M:M,InpActive!$A:$A,$C447,InpActive!$B:$B,$N$439)</f>
        <v>0</v>
      </c>
    </row>
    <row r="448" spans="2:15" hidden="1" outlineLevel="2" x14ac:dyDescent="0.4">
      <c r="C448" s="234" t="s">
        <v>128</v>
      </c>
      <c r="D448" s="221" t="s">
        <v>170</v>
      </c>
      <c r="H448" s="272">
        <f>SUMIFS(InpActive!I:I,InpActive!$A:$A,$C448,InpActive!$B:$B,$N$439)</f>
        <v>-3.8744999999999998</v>
      </c>
      <c r="I448" s="272">
        <f>SUMIFS(InpActive!J:J,InpActive!$A:$A,$C448,InpActive!$B:$B,$N$439)</f>
        <v>0</v>
      </c>
      <c r="J448" s="272">
        <f>SUMIFS(InpActive!K:K,InpActive!$A:$A,$C448,InpActive!$B:$B,$N$439)</f>
        <v>0</v>
      </c>
      <c r="K448" s="272">
        <f>SUMIFS(InpActive!L:L,InpActive!$A:$A,$C448,InpActive!$B:$B,$N$439)</f>
        <v>0</v>
      </c>
      <c r="L448" s="272">
        <f>SUMIFS(InpActive!M:M,InpActive!$A:$A,$C448,InpActive!$B:$B,$N$439)</f>
        <v>0</v>
      </c>
    </row>
    <row r="449" spans="3:15" hidden="1" outlineLevel="2" x14ac:dyDescent="0.4">
      <c r="C449" s="234" t="s">
        <v>131</v>
      </c>
      <c r="D449" s="221" t="s">
        <v>170</v>
      </c>
      <c r="H449" s="272">
        <f>SUMIFS(InpActive!I:I,InpActive!$A:$A,$C449,InpActive!$B:$B,$N$439)</f>
        <v>-0.39750000000000002</v>
      </c>
      <c r="I449" s="272">
        <f>SUMIFS(InpActive!J:J,InpActive!$A:$A,$C449,InpActive!$B:$B,$N$439)</f>
        <v>0</v>
      </c>
      <c r="J449" s="272">
        <f>SUMIFS(InpActive!K:K,InpActive!$A:$A,$C449,InpActive!$B:$B,$N$439)</f>
        <v>0</v>
      </c>
      <c r="K449" s="272">
        <f>SUMIFS(InpActive!L:L,InpActive!$A:$A,$C449,InpActive!$B:$B,$N$439)</f>
        <v>0</v>
      </c>
      <c r="L449" s="272">
        <f>SUMIFS(InpActive!M:M,InpActive!$A:$A,$C449,InpActive!$B:$B,$N$439)</f>
        <v>0</v>
      </c>
    </row>
    <row r="450" spans="3:15" hidden="1" outlineLevel="2" x14ac:dyDescent="0.4">
      <c r="C450" s="234" t="s">
        <v>133</v>
      </c>
      <c r="D450" s="221" t="s">
        <v>170</v>
      </c>
      <c r="H450" s="272">
        <f>SUMIFS(InpActive!I:I,InpActive!$A:$A,$C450,InpActive!$B:$B,$N$439)</f>
        <v>2.6709000000000001</v>
      </c>
      <c r="I450" s="272">
        <f>SUMIFS(InpActive!J:J,InpActive!$A:$A,$C450,InpActive!$B:$B,$N$439)</f>
        <v>0</v>
      </c>
      <c r="J450" s="272">
        <f>SUMIFS(InpActive!K:K,InpActive!$A:$A,$C450,InpActive!$B:$B,$N$439)</f>
        <v>0</v>
      </c>
      <c r="K450" s="272">
        <f>SUMIFS(InpActive!L:L,InpActive!$A:$A,$C450,InpActive!$B:$B,$N$439)</f>
        <v>0</v>
      </c>
      <c r="L450" s="272">
        <f>SUMIFS(InpActive!M:M,InpActive!$A:$A,$C450,InpActive!$B:$B,$N$439)</f>
        <v>0</v>
      </c>
    </row>
    <row r="451" spans="3:15" hidden="1" outlineLevel="2" x14ac:dyDescent="0.4">
      <c r="C451" s="234" t="s">
        <v>244</v>
      </c>
      <c r="D451" s="221" t="s">
        <v>170</v>
      </c>
      <c r="H451" s="272">
        <f>SUMIFS(InpActive!I:I,InpActive!$A:$A,$C451,InpActive!$B:$B,$N$439)</f>
        <v>0.68620000000000003</v>
      </c>
      <c r="I451" s="272">
        <f>SUMIFS(InpActive!J:J,InpActive!$A:$A,$C451,InpActive!$B:$B,$N$439)</f>
        <v>0</v>
      </c>
      <c r="J451" s="272">
        <f>SUMIFS(InpActive!K:K,InpActive!$A:$A,$C451,InpActive!$B:$B,$N$439)</f>
        <v>0</v>
      </c>
      <c r="K451" s="272">
        <f>SUMIFS(InpActive!L:L,InpActive!$A:$A,$C451,InpActive!$B:$B,$N$439)</f>
        <v>0</v>
      </c>
      <c r="L451" s="272">
        <f>SUMIFS(InpActive!M:M,InpActive!$A:$A,$C451,InpActive!$B:$B,$N$439)</f>
        <v>0</v>
      </c>
    </row>
    <row r="452" spans="3:15" hidden="1" outlineLevel="2" x14ac:dyDescent="0.4">
      <c r="C452" s="234" t="s">
        <v>137</v>
      </c>
      <c r="D452" s="221" t="s">
        <v>170</v>
      </c>
      <c r="H452" s="272">
        <f>SUMIFS(InpActive!I:I,InpActive!$A:$A,$C452,InpActive!$B:$B,$N$439)</f>
        <v>0.57199999999999995</v>
      </c>
      <c r="I452" s="272">
        <f>SUMIFS(InpActive!J:J,InpActive!$A:$A,$C452,InpActive!$B:$B,$N$439)</f>
        <v>0</v>
      </c>
      <c r="J452" s="272">
        <f>SUMIFS(InpActive!K:K,InpActive!$A:$A,$C452,InpActive!$B:$B,$N$439)</f>
        <v>0</v>
      </c>
      <c r="K452" s="272">
        <f>SUMIFS(InpActive!L:L,InpActive!$A:$A,$C452,InpActive!$B:$B,$N$439)</f>
        <v>0</v>
      </c>
      <c r="L452" s="272">
        <f>SUMIFS(InpActive!M:M,InpActive!$A:$A,$C452,InpActive!$B:$B,$N$439)</f>
        <v>0</v>
      </c>
    </row>
    <row r="453" spans="3:15" hidden="1" outlineLevel="2" x14ac:dyDescent="0.4">
      <c r="C453" s="234" t="s">
        <v>139</v>
      </c>
      <c r="D453" s="221" t="s">
        <v>170</v>
      </c>
      <c r="H453" s="272">
        <f>SUMIFS(InpActive!I:I,InpActive!$A:$A,$C453,InpActive!$B:$B,$N$439)</f>
        <v>5.5599999999999997E-2</v>
      </c>
      <c r="I453" s="272">
        <f>SUMIFS(InpActive!J:J,InpActive!$A:$A,$C453,InpActive!$B:$B,$N$439)</f>
        <v>0</v>
      </c>
      <c r="J453" s="272">
        <f>SUMIFS(InpActive!K:K,InpActive!$A:$A,$C453,InpActive!$B:$B,$N$439)</f>
        <v>0</v>
      </c>
      <c r="K453" s="272">
        <f>SUMIFS(InpActive!L:L,InpActive!$A:$A,$C453,InpActive!$B:$B,$N$439)</f>
        <v>0</v>
      </c>
      <c r="L453" s="272">
        <f>SUMIFS(InpActive!M:M,InpActive!$A:$A,$C453,InpActive!$B:$B,$N$439)</f>
        <v>0</v>
      </c>
    </row>
    <row r="454" spans="3:15" hidden="1" outlineLevel="2" x14ac:dyDescent="0.4">
      <c r="C454" s="234" t="s">
        <v>141</v>
      </c>
      <c r="D454" s="221" t="s">
        <v>170</v>
      </c>
      <c r="H454" s="272">
        <f>SUMIFS(InpActive!I:I,InpActive!$A:$A,$C454,InpActive!$B:$B,$N$439)</f>
        <v>-0.28799999999999998</v>
      </c>
      <c r="I454" s="272">
        <f>SUMIFS(InpActive!J:J,InpActive!$A:$A,$C454,InpActive!$B:$B,$N$439)</f>
        <v>0</v>
      </c>
      <c r="J454" s="272">
        <f>SUMIFS(InpActive!K:K,InpActive!$A:$A,$C454,InpActive!$B:$B,$N$439)</f>
        <v>0</v>
      </c>
      <c r="K454" s="272">
        <f>SUMIFS(InpActive!L:L,InpActive!$A:$A,$C454,InpActive!$B:$B,$N$439)</f>
        <v>0</v>
      </c>
      <c r="L454" s="272">
        <f>SUMIFS(InpActive!M:M,InpActive!$A:$A,$C454,InpActive!$B:$B,$N$439)</f>
        <v>0</v>
      </c>
    </row>
    <row r="455" spans="3:15" hidden="1" outlineLevel="2" x14ac:dyDescent="0.4">
      <c r="C455" s="234" t="s">
        <v>143</v>
      </c>
      <c r="D455" s="221" t="s">
        <v>170</v>
      </c>
      <c r="H455" s="272">
        <f>SUMIFS(InpActive!I:I,InpActive!$A:$A,$C455,InpActive!$B:$B,$N$439)</f>
        <v>4.9200000000000001E-2</v>
      </c>
      <c r="I455" s="272">
        <f>SUMIFS(InpActive!J:J,InpActive!$A:$A,$C455,InpActive!$B:$B,$N$439)</f>
        <v>0</v>
      </c>
      <c r="J455" s="272">
        <f>SUMIFS(InpActive!K:K,InpActive!$A:$A,$C455,InpActive!$B:$B,$N$439)</f>
        <v>0</v>
      </c>
      <c r="K455" s="272">
        <f>SUMIFS(InpActive!L:L,InpActive!$A:$A,$C455,InpActive!$B:$B,$N$439)</f>
        <v>0</v>
      </c>
      <c r="L455" s="272">
        <f>SUMIFS(InpActive!M:M,InpActive!$A:$A,$C455,InpActive!$B:$B,$N$439)</f>
        <v>0</v>
      </c>
    </row>
    <row r="456" spans="3:15" hidden="1" outlineLevel="2" x14ac:dyDescent="0.4">
      <c r="C456" s="234" t="s">
        <v>145</v>
      </c>
      <c r="D456" s="221" t="s">
        <v>170</v>
      </c>
      <c r="H456" s="272">
        <f>SUMIFS(InpActive!I:I,InpActive!$A:$A,$C456,InpActive!$B:$B,$N$439)</f>
        <v>0.28139999999999998</v>
      </c>
      <c r="I456" s="272">
        <f>SUMIFS(InpActive!J:J,InpActive!$A:$A,$C456,InpActive!$B:$B,$N$439)</f>
        <v>0</v>
      </c>
      <c r="J456" s="272">
        <f>SUMIFS(InpActive!K:K,InpActive!$A:$A,$C456,InpActive!$B:$B,$N$439)</f>
        <v>0</v>
      </c>
      <c r="K456" s="272">
        <f>SUMIFS(InpActive!L:L,InpActive!$A:$A,$C456,InpActive!$B:$B,$N$439)</f>
        <v>0</v>
      </c>
      <c r="L456" s="272">
        <f>SUMIFS(InpActive!M:M,InpActive!$A:$A,$C456,InpActive!$B:$B,$N$439)</f>
        <v>0</v>
      </c>
    </row>
    <row r="457" spans="3:15" hidden="1" outlineLevel="2" x14ac:dyDescent="0.4">
      <c r="C457" s="234" t="s">
        <v>147</v>
      </c>
      <c r="D457" s="221" t="s">
        <v>170</v>
      </c>
      <c r="H457" s="272">
        <f>SUMIFS(InpActive!I:I,InpActive!$A:$A,$C457,InpActive!$B:$B,$N$439)</f>
        <v>0.30320000000000003</v>
      </c>
      <c r="I457" s="272">
        <f>SUMIFS(InpActive!J:J,InpActive!$A:$A,$C457,InpActive!$B:$B,$N$439)</f>
        <v>0</v>
      </c>
      <c r="J457" s="272">
        <f>SUMIFS(InpActive!K:K,InpActive!$A:$A,$C457,InpActive!$B:$B,$N$439)</f>
        <v>0</v>
      </c>
      <c r="K457" s="272">
        <f>SUMIFS(InpActive!L:L,InpActive!$A:$A,$C457,InpActive!$B:$B,$N$439)</f>
        <v>0</v>
      </c>
      <c r="L457" s="272">
        <f>SUMIFS(InpActive!M:M,InpActive!$A:$A,$C457,InpActive!$B:$B,$N$439)</f>
        <v>0</v>
      </c>
    </row>
    <row r="458" spans="3:15" hidden="1" outlineLevel="2" x14ac:dyDescent="0.4">
      <c r="C458" s="234" t="s">
        <v>149</v>
      </c>
      <c r="D458" s="221" t="s">
        <v>170</v>
      </c>
      <c r="H458" s="272">
        <f>SUMIFS(InpActive!I:I,InpActive!$A:$A,$C458,InpActive!$B:$B,$N$439)</f>
        <v>0.25779999999999997</v>
      </c>
      <c r="I458" s="272">
        <f>SUMIFS(InpActive!J:J,InpActive!$A:$A,$C458,InpActive!$B:$B,$N$439)</f>
        <v>0</v>
      </c>
      <c r="J458" s="272">
        <f>SUMIFS(InpActive!K:K,InpActive!$A:$A,$C458,InpActive!$B:$B,$N$439)</f>
        <v>0</v>
      </c>
      <c r="K458" s="272">
        <f>SUMIFS(InpActive!L:L,InpActive!$A:$A,$C458,InpActive!$B:$B,$N$439)</f>
        <v>0</v>
      </c>
      <c r="L458" s="272">
        <f>SUMIFS(InpActive!M:M,InpActive!$A:$A,$C458,InpActive!$B:$B,$N$439)</f>
        <v>0</v>
      </c>
    </row>
    <row r="459" spans="3:15" hidden="1" outlineLevel="2" x14ac:dyDescent="0.4">
      <c r="C459" s="234" t="s">
        <v>161</v>
      </c>
      <c r="D459" s="221" t="s">
        <v>170</v>
      </c>
      <c r="H459" s="272">
        <f>SUMIFS(InpActive!I:I,InpActive!$A:$A,$C459,InpActive!$B:$B,$N$439)</f>
        <v>0.21560000000000001</v>
      </c>
      <c r="I459" s="272">
        <f>SUMIFS(InpActive!J:J,InpActive!$A:$A,$C459,InpActive!$B:$B,$N$439)</f>
        <v>0</v>
      </c>
      <c r="J459" s="272">
        <f>SUMIFS(InpActive!K:K,InpActive!$A:$A,$C459,InpActive!$B:$B,$N$439)</f>
        <v>0</v>
      </c>
      <c r="K459" s="272">
        <f>SUMIFS(InpActive!L:L,InpActive!$A:$A,$C459,InpActive!$B:$B,$N$439)</f>
        <v>0</v>
      </c>
      <c r="L459" s="272">
        <f>SUMIFS(InpActive!M:M,InpActive!$A:$A,$C459,InpActive!$B:$B,$N$439)</f>
        <v>0</v>
      </c>
    </row>
    <row r="460" spans="3:15" hidden="1" outlineLevel="2" x14ac:dyDescent="0.4">
      <c r="C460" s="234" t="s">
        <v>164</v>
      </c>
      <c r="D460" s="221" t="s">
        <v>170</v>
      </c>
      <c r="H460" s="272">
        <f>SUMIFS(InpActive!I:I,InpActive!$A:$A,$C460,InpActive!$B:$B,$N$439)</f>
        <v>4.2200000000000001E-2</v>
      </c>
      <c r="I460" s="272">
        <f>SUMIFS(InpActive!J:J,InpActive!$A:$A,$C460,InpActive!$B:$B,$N$439)</f>
        <v>0</v>
      </c>
      <c r="J460" s="272">
        <f>SUMIFS(InpActive!K:K,InpActive!$A:$A,$C460,InpActive!$B:$B,$N$439)</f>
        <v>0</v>
      </c>
      <c r="K460" s="272">
        <f>SUMIFS(InpActive!L:L,InpActive!$A:$A,$C460,InpActive!$B:$B,$N$439)</f>
        <v>0</v>
      </c>
      <c r="L460" s="272">
        <f>SUMIFS(InpActive!M:M,InpActive!$A:$A,$C460,InpActive!$B:$B,$N$439)</f>
        <v>0</v>
      </c>
    </row>
    <row r="461" spans="3:15" hidden="1" outlineLevel="2" x14ac:dyDescent="0.4">
      <c r="C461" s="234" t="s">
        <v>151</v>
      </c>
      <c r="D461" s="221" t="s">
        <v>170</v>
      </c>
      <c r="H461" s="272">
        <f>SUMIFS(InpActive!I:I,InpActive!$A:$A,$C461,InpActive!$B:$B,$N$439)</f>
        <v>0</v>
      </c>
      <c r="I461" s="272">
        <f>SUMIFS(InpActive!J:J,InpActive!$A:$A,$C461,InpActive!$B:$B,$N$439)</f>
        <v>0</v>
      </c>
      <c r="J461" s="272">
        <f>SUMIFS(InpActive!K:K,InpActive!$A:$A,$C461,InpActive!$B:$B,$N$439)</f>
        <v>0</v>
      </c>
      <c r="K461" s="272">
        <f>SUMIFS(InpActive!L:L,InpActive!$A:$A,$C461,InpActive!$B:$B,$N$439)</f>
        <v>0</v>
      </c>
      <c r="L461" s="272">
        <f>SUMIFS(InpActive!M:M,InpActive!$A:$A,$C461,InpActive!$B:$B,$N$439)</f>
        <v>0</v>
      </c>
    </row>
    <row r="462" spans="3:15" hidden="1" outlineLevel="2" x14ac:dyDescent="0.4">
      <c r="C462" s="234"/>
      <c r="H462" s="272"/>
      <c r="I462" s="272"/>
      <c r="J462" s="272"/>
      <c r="K462" s="272"/>
      <c r="L462" s="272"/>
    </row>
    <row r="463" spans="3:15" hidden="1" outlineLevel="2" x14ac:dyDescent="0.4">
      <c r="C463" s="222" t="s">
        <v>725</v>
      </c>
      <c r="D463" s="224" t="s">
        <v>170</v>
      </c>
      <c r="E463" s="244">
        <f t="shared" ref="E463:G463" si="38">SUM(E441:E443,E445:E457,E459:E461)</f>
        <v>0</v>
      </c>
      <c r="F463" s="244">
        <f t="shared" si="38"/>
        <v>0</v>
      </c>
      <c r="G463" s="244">
        <f t="shared" si="38"/>
        <v>0</v>
      </c>
      <c r="H463" s="244">
        <f>SUM(H441:H443,H445:H457,H459:H461)</f>
        <v>1.1039000000000001</v>
      </c>
      <c r="I463" s="244">
        <f t="shared" ref="I463:L463" si="39">SUM(I441:I443,I445:I457,I459:I461)</f>
        <v>0</v>
      </c>
      <c r="J463" s="244">
        <f t="shared" si="39"/>
        <v>0</v>
      </c>
      <c r="K463" s="244">
        <f t="shared" si="39"/>
        <v>0</v>
      </c>
      <c r="L463" s="244">
        <f t="shared" si="39"/>
        <v>0</v>
      </c>
      <c r="M463" s="222"/>
      <c r="N463" s="362"/>
      <c r="O463" s="222"/>
    </row>
    <row r="464" spans="3:15" outlineLevel="1" collapsed="1" x14ac:dyDescent="0.4"/>
    <row r="465" spans="2:15" ht="14.25" outlineLevel="1" x14ac:dyDescent="0.4">
      <c r="B465" s="74" t="s">
        <v>750</v>
      </c>
      <c r="C465" s="60"/>
      <c r="D465" s="226"/>
      <c r="E465" s="226"/>
      <c r="F465" s="226"/>
      <c r="G465" s="226"/>
      <c r="H465" s="246"/>
      <c r="I465" s="246"/>
      <c r="J465" s="246"/>
      <c r="K465" s="246"/>
      <c r="L465" s="246"/>
      <c r="M465" s="18"/>
      <c r="N465" s="361" t="s">
        <v>309</v>
      </c>
      <c r="O465" s="18"/>
    </row>
    <row r="466" spans="2:15" hidden="1" outlineLevel="2" x14ac:dyDescent="0.4">
      <c r="H466" s="243"/>
      <c r="I466" s="243"/>
      <c r="J466" s="243"/>
      <c r="K466" s="243"/>
      <c r="L466" s="243"/>
    </row>
    <row r="467" spans="2:15" hidden="1" outlineLevel="2" x14ac:dyDescent="0.4">
      <c r="C467" s="234" t="s">
        <v>117</v>
      </c>
      <c r="D467" s="221" t="s">
        <v>170</v>
      </c>
      <c r="H467" s="272">
        <f>SUMIFS(InpActive!I:I,InpActive!$A:$A,$C467,InpActive!$B:$B,$N$465)</f>
        <v>1.0199400000000001</v>
      </c>
      <c r="I467" s="272">
        <f>SUMIFS(InpActive!J:J,InpActive!$A:$A,$C467,InpActive!$B:$B,$N$465)</f>
        <v>0</v>
      </c>
      <c r="J467" s="272">
        <f>SUMIFS(InpActive!K:K,InpActive!$A:$A,$C467,InpActive!$B:$B,$N$465)</f>
        <v>0</v>
      </c>
      <c r="K467" s="272">
        <f>SUMIFS(InpActive!L:L,InpActive!$A:$A,$C467,InpActive!$B:$B,$N$465)</f>
        <v>0</v>
      </c>
      <c r="L467" s="272">
        <f>SUMIFS(InpActive!M:M,InpActive!$A:$A,$C467,InpActive!$B:$B,$N$465)</f>
        <v>0</v>
      </c>
    </row>
    <row r="468" spans="2:15" hidden="1" outlineLevel="2" x14ac:dyDescent="0.4">
      <c r="C468" s="234" t="s">
        <v>119</v>
      </c>
      <c r="D468" s="221" t="s">
        <v>170</v>
      </c>
      <c r="H468" s="272">
        <f>SUMIFS(InpActive!I:I,InpActive!$A:$A,$C468,InpActive!$B:$B,$N$465)</f>
        <v>-2.7961033046876702</v>
      </c>
      <c r="I468" s="272">
        <f>SUMIFS(InpActive!J:J,InpActive!$A:$A,$C468,InpActive!$B:$B,$N$465)</f>
        <v>0</v>
      </c>
      <c r="J468" s="272">
        <f>SUMIFS(InpActive!K:K,InpActive!$A:$A,$C468,InpActive!$B:$B,$N$465)</f>
        <v>0</v>
      </c>
      <c r="K468" s="272">
        <f>SUMIFS(InpActive!L:L,InpActive!$A:$A,$C468,InpActive!$B:$B,$N$465)</f>
        <v>0</v>
      </c>
      <c r="L468" s="272">
        <f>SUMIFS(InpActive!M:M,InpActive!$A:$A,$C468,InpActive!$B:$B,$N$465)</f>
        <v>0</v>
      </c>
    </row>
    <row r="469" spans="2:15" hidden="1" outlineLevel="2" x14ac:dyDescent="0.4">
      <c r="C469" s="234" t="s">
        <v>122</v>
      </c>
      <c r="D469" s="221" t="s">
        <v>170</v>
      </c>
      <c r="H469" s="272">
        <f>SUMIFS(InpActive!I:I,InpActive!$A:$A,$C469,InpActive!$B:$B,$N$465)</f>
        <v>-0.61750000000000005</v>
      </c>
      <c r="I469" s="272">
        <f>SUMIFS(InpActive!J:J,InpActive!$A:$A,$C469,InpActive!$B:$B,$N$465)</f>
        <v>0</v>
      </c>
      <c r="J469" s="272">
        <f>SUMIFS(InpActive!K:K,InpActive!$A:$A,$C469,InpActive!$B:$B,$N$465)</f>
        <v>0</v>
      </c>
      <c r="K469" s="272">
        <f>SUMIFS(InpActive!L:L,InpActive!$A:$A,$C469,InpActive!$B:$B,$N$465)</f>
        <v>0</v>
      </c>
      <c r="L469" s="272">
        <f>SUMIFS(InpActive!M:M,InpActive!$A:$A,$C469,InpActive!$B:$B,$N$465)</f>
        <v>0</v>
      </c>
    </row>
    <row r="470" spans="2:15" hidden="1" outlineLevel="2" x14ac:dyDescent="0.4">
      <c r="C470" s="234" t="s">
        <v>124</v>
      </c>
      <c r="D470" s="221" t="s">
        <v>170</v>
      </c>
      <c r="H470" s="272">
        <f>SUMIFS(InpActive!I:I,InpActive!$A:$A,$C470,InpActive!$B:$B,$N$465)</f>
        <v>2.4997549741773302</v>
      </c>
      <c r="I470" s="272">
        <f>SUMIFS(InpActive!J:J,InpActive!$A:$A,$C470,InpActive!$B:$B,$N$465)</f>
        <v>0</v>
      </c>
      <c r="J470" s="272">
        <f>SUMIFS(InpActive!K:K,InpActive!$A:$A,$C470,InpActive!$B:$B,$N$465)</f>
        <v>0</v>
      </c>
      <c r="K470" s="272">
        <f>SUMIFS(InpActive!L:L,InpActive!$A:$A,$C470,InpActive!$B:$B,$N$465)</f>
        <v>0</v>
      </c>
      <c r="L470" s="272">
        <f>SUMIFS(InpActive!M:M,InpActive!$A:$A,$C470,InpActive!$B:$B,$N$465)</f>
        <v>0</v>
      </c>
    </row>
    <row r="471" spans="2:15" hidden="1" outlineLevel="2" x14ac:dyDescent="0.4">
      <c r="C471" s="234" t="s">
        <v>126</v>
      </c>
      <c r="D471" s="221" t="s">
        <v>170</v>
      </c>
      <c r="H471" s="272">
        <f>SUMIFS(InpActive!I:I,InpActive!$A:$A,$C471,InpActive!$B:$B,$N$465)</f>
        <v>-5.2491273464344896</v>
      </c>
      <c r="I471" s="272">
        <f>SUMIFS(InpActive!J:J,InpActive!$A:$A,$C471,InpActive!$B:$B,$N$465)</f>
        <v>0</v>
      </c>
      <c r="J471" s="272">
        <f>SUMIFS(InpActive!K:K,InpActive!$A:$A,$C471,InpActive!$B:$B,$N$465)</f>
        <v>0</v>
      </c>
      <c r="K471" s="272">
        <f>SUMIFS(InpActive!L:L,InpActive!$A:$A,$C471,InpActive!$B:$B,$N$465)</f>
        <v>0</v>
      </c>
      <c r="L471" s="272">
        <f>SUMIFS(InpActive!M:M,InpActive!$A:$A,$C471,InpActive!$B:$B,$N$465)</f>
        <v>0</v>
      </c>
    </row>
    <row r="472" spans="2:15" hidden="1" outlineLevel="2" x14ac:dyDescent="0.4">
      <c r="C472" s="234" t="s">
        <v>128</v>
      </c>
      <c r="D472" s="221" t="s">
        <v>170</v>
      </c>
      <c r="H472" s="272">
        <f>SUMIFS(InpActive!I:I,InpActive!$A:$A,$C472,InpActive!$B:$B,$N$465)</f>
        <v>7.9120431584767295E-2</v>
      </c>
      <c r="I472" s="272">
        <f>SUMIFS(InpActive!J:J,InpActive!$A:$A,$C472,InpActive!$B:$B,$N$465)</f>
        <v>0</v>
      </c>
      <c r="J472" s="272">
        <f>SUMIFS(InpActive!K:K,InpActive!$A:$A,$C472,InpActive!$B:$B,$N$465)</f>
        <v>0</v>
      </c>
      <c r="K472" s="272">
        <f>SUMIFS(InpActive!L:L,InpActive!$A:$A,$C472,InpActive!$B:$B,$N$465)</f>
        <v>0</v>
      </c>
      <c r="L472" s="272">
        <f>SUMIFS(InpActive!M:M,InpActive!$A:$A,$C472,InpActive!$B:$B,$N$465)</f>
        <v>0</v>
      </c>
    </row>
    <row r="473" spans="2:15" hidden="1" outlineLevel="2" x14ac:dyDescent="0.4">
      <c r="C473" s="234" t="s">
        <v>131</v>
      </c>
      <c r="D473" s="221" t="s">
        <v>170</v>
      </c>
      <c r="H473" s="272">
        <f>SUMIFS(InpActive!I:I,InpActive!$A:$A,$C473,InpActive!$B:$B,$N$465)</f>
        <v>-1.5170839612590901</v>
      </c>
      <c r="I473" s="272">
        <f>SUMIFS(InpActive!J:J,InpActive!$A:$A,$C473,InpActive!$B:$B,$N$465)</f>
        <v>0</v>
      </c>
      <c r="J473" s="272">
        <f>SUMIFS(InpActive!K:K,InpActive!$A:$A,$C473,InpActive!$B:$B,$N$465)</f>
        <v>0</v>
      </c>
      <c r="K473" s="272">
        <f>SUMIFS(InpActive!L:L,InpActive!$A:$A,$C473,InpActive!$B:$B,$N$465)</f>
        <v>0</v>
      </c>
      <c r="L473" s="272">
        <f>SUMIFS(InpActive!M:M,InpActive!$A:$A,$C473,InpActive!$B:$B,$N$465)</f>
        <v>0</v>
      </c>
    </row>
    <row r="474" spans="2:15" hidden="1" outlineLevel="2" x14ac:dyDescent="0.4">
      <c r="C474" s="234" t="s">
        <v>133</v>
      </c>
      <c r="D474" s="221" t="s">
        <v>170</v>
      </c>
      <c r="H474" s="272">
        <f>SUMIFS(InpActive!I:I,InpActive!$A:$A,$C474,InpActive!$B:$B,$N$465)</f>
        <v>-10.1222136728694</v>
      </c>
      <c r="I474" s="272">
        <f>SUMIFS(InpActive!J:J,InpActive!$A:$A,$C474,InpActive!$B:$B,$N$465)</f>
        <v>0</v>
      </c>
      <c r="J474" s="272">
        <f>SUMIFS(InpActive!K:K,InpActive!$A:$A,$C474,InpActive!$B:$B,$N$465)</f>
        <v>0</v>
      </c>
      <c r="K474" s="272">
        <f>SUMIFS(InpActive!L:L,InpActive!$A:$A,$C474,InpActive!$B:$B,$N$465)</f>
        <v>0</v>
      </c>
      <c r="L474" s="272">
        <f>SUMIFS(InpActive!M:M,InpActive!$A:$A,$C474,InpActive!$B:$B,$N$465)</f>
        <v>0</v>
      </c>
    </row>
    <row r="475" spans="2:15" hidden="1" outlineLevel="2" x14ac:dyDescent="0.4">
      <c r="C475" s="234" t="s">
        <v>244</v>
      </c>
      <c r="D475" s="221" t="s">
        <v>170</v>
      </c>
      <c r="H475" s="272">
        <f>SUMIFS(InpActive!I:I,InpActive!$A:$A,$C475,InpActive!$B:$B,$N$465)</f>
        <v>1.6220000000000001</v>
      </c>
      <c r="I475" s="272">
        <f>SUMIFS(InpActive!J:J,InpActive!$A:$A,$C475,InpActive!$B:$B,$N$465)</f>
        <v>0</v>
      </c>
      <c r="J475" s="272">
        <f>SUMIFS(InpActive!K:K,InpActive!$A:$A,$C475,InpActive!$B:$B,$N$465)</f>
        <v>0</v>
      </c>
      <c r="K475" s="272">
        <f>SUMIFS(InpActive!L:L,InpActive!$A:$A,$C475,InpActive!$B:$B,$N$465)</f>
        <v>0</v>
      </c>
      <c r="L475" s="272">
        <f>SUMIFS(InpActive!M:M,InpActive!$A:$A,$C475,InpActive!$B:$B,$N$465)</f>
        <v>0</v>
      </c>
    </row>
    <row r="476" spans="2:15" hidden="1" outlineLevel="2" x14ac:dyDescent="0.4">
      <c r="C476" s="234" t="s">
        <v>137</v>
      </c>
      <c r="D476" s="221" t="s">
        <v>170</v>
      </c>
      <c r="H476" s="272">
        <f>SUMIFS(InpActive!I:I,InpActive!$A:$A,$C476,InpActive!$B:$B,$N$465)</f>
        <v>0.270666666666667</v>
      </c>
      <c r="I476" s="272">
        <f>SUMIFS(InpActive!J:J,InpActive!$A:$A,$C476,InpActive!$B:$B,$N$465)</f>
        <v>0</v>
      </c>
      <c r="J476" s="272">
        <f>SUMIFS(InpActive!K:K,InpActive!$A:$A,$C476,InpActive!$B:$B,$N$465)</f>
        <v>0</v>
      </c>
      <c r="K476" s="272">
        <f>SUMIFS(InpActive!L:L,InpActive!$A:$A,$C476,InpActive!$B:$B,$N$465)</f>
        <v>0</v>
      </c>
      <c r="L476" s="272">
        <f>SUMIFS(InpActive!M:M,InpActive!$A:$A,$C476,InpActive!$B:$B,$N$465)</f>
        <v>0</v>
      </c>
    </row>
    <row r="477" spans="2:15" hidden="1" outlineLevel="2" x14ac:dyDescent="0.4">
      <c r="C477" s="234" t="s">
        <v>139</v>
      </c>
      <c r="D477" s="221" t="s">
        <v>170</v>
      </c>
      <c r="H477" s="272">
        <f>SUMIFS(InpActive!I:I,InpActive!$A:$A,$C477,InpActive!$B:$B,$N$465)</f>
        <v>-0.90871974891504803</v>
      </c>
      <c r="I477" s="272">
        <f>SUMIFS(InpActive!J:J,InpActive!$A:$A,$C477,InpActive!$B:$B,$N$465)</f>
        <v>0</v>
      </c>
      <c r="J477" s="272">
        <f>SUMIFS(InpActive!K:K,InpActive!$A:$A,$C477,InpActive!$B:$B,$N$465)</f>
        <v>0</v>
      </c>
      <c r="K477" s="272">
        <f>SUMIFS(InpActive!L:L,InpActive!$A:$A,$C477,InpActive!$B:$B,$N$465)</f>
        <v>0</v>
      </c>
      <c r="L477" s="272">
        <f>SUMIFS(InpActive!M:M,InpActive!$A:$A,$C477,InpActive!$B:$B,$N$465)</f>
        <v>0</v>
      </c>
    </row>
    <row r="478" spans="2:15" hidden="1" outlineLevel="2" x14ac:dyDescent="0.4">
      <c r="C478" s="234" t="s">
        <v>141</v>
      </c>
      <c r="D478" s="221" t="s">
        <v>170</v>
      </c>
      <c r="H478" s="272">
        <f>SUMIFS(InpActive!I:I,InpActive!$A:$A,$C478,InpActive!$B:$B,$N$465)</f>
        <v>0.357033422475797</v>
      </c>
      <c r="I478" s="272">
        <f>SUMIFS(InpActive!J:J,InpActive!$A:$A,$C478,InpActive!$B:$B,$N$465)</f>
        <v>0</v>
      </c>
      <c r="J478" s="272">
        <f>SUMIFS(InpActive!K:K,InpActive!$A:$A,$C478,InpActive!$B:$B,$N$465)</f>
        <v>0</v>
      </c>
      <c r="K478" s="272">
        <f>SUMIFS(InpActive!L:L,InpActive!$A:$A,$C478,InpActive!$B:$B,$N$465)</f>
        <v>0</v>
      </c>
      <c r="L478" s="272">
        <f>SUMIFS(InpActive!M:M,InpActive!$A:$A,$C478,InpActive!$B:$B,$N$465)</f>
        <v>0</v>
      </c>
    </row>
    <row r="479" spans="2:15" hidden="1" outlineLevel="2" x14ac:dyDescent="0.4">
      <c r="C479" s="234" t="s">
        <v>143</v>
      </c>
      <c r="D479" s="221" t="s">
        <v>170</v>
      </c>
      <c r="H479" s="272">
        <f>SUMIFS(InpActive!I:I,InpActive!$A:$A,$C479,InpActive!$B:$B,$N$465)</f>
        <v>-1.54375</v>
      </c>
      <c r="I479" s="272">
        <f>SUMIFS(InpActive!J:J,InpActive!$A:$A,$C479,InpActive!$B:$B,$N$465)</f>
        <v>0</v>
      </c>
      <c r="J479" s="272">
        <f>SUMIFS(InpActive!K:K,InpActive!$A:$A,$C479,InpActive!$B:$B,$N$465)</f>
        <v>0</v>
      </c>
      <c r="K479" s="272">
        <f>SUMIFS(InpActive!L:L,InpActive!$A:$A,$C479,InpActive!$B:$B,$N$465)</f>
        <v>0</v>
      </c>
      <c r="L479" s="272">
        <f>SUMIFS(InpActive!M:M,InpActive!$A:$A,$C479,InpActive!$B:$B,$N$465)</f>
        <v>0</v>
      </c>
    </row>
    <row r="480" spans="2:15" hidden="1" outlineLevel="2" x14ac:dyDescent="0.4">
      <c r="C480" s="234" t="s">
        <v>145</v>
      </c>
      <c r="D480" s="221" t="s">
        <v>170</v>
      </c>
      <c r="H480" s="272">
        <f>SUMIFS(InpActive!I:I,InpActive!$A:$A,$C480,InpActive!$B:$B,$N$465)</f>
        <v>0.25433429704074201</v>
      </c>
      <c r="I480" s="272">
        <f>SUMIFS(InpActive!J:J,InpActive!$A:$A,$C480,InpActive!$B:$B,$N$465)</f>
        <v>0</v>
      </c>
      <c r="J480" s="272">
        <f>SUMIFS(InpActive!K:K,InpActive!$A:$A,$C480,InpActive!$B:$B,$N$465)</f>
        <v>0</v>
      </c>
      <c r="K480" s="272">
        <f>SUMIFS(InpActive!L:L,InpActive!$A:$A,$C480,InpActive!$B:$B,$N$465)</f>
        <v>0</v>
      </c>
      <c r="L480" s="272">
        <f>SUMIFS(InpActive!M:M,InpActive!$A:$A,$C480,InpActive!$B:$B,$N$465)</f>
        <v>0</v>
      </c>
    </row>
    <row r="481" spans="2:15" hidden="1" outlineLevel="2" x14ac:dyDescent="0.4">
      <c r="C481" s="234" t="s">
        <v>147</v>
      </c>
      <c r="D481" s="221" t="s">
        <v>170</v>
      </c>
      <c r="H481" s="272">
        <f>SUMIFS(InpActive!I:I,InpActive!$A:$A,$C481,InpActive!$B:$B,$N$465)</f>
        <v>-3.0874999999999999</v>
      </c>
      <c r="I481" s="272">
        <f>SUMIFS(InpActive!J:J,InpActive!$A:$A,$C481,InpActive!$B:$B,$N$465)</f>
        <v>0</v>
      </c>
      <c r="J481" s="272">
        <f>SUMIFS(InpActive!K:K,InpActive!$A:$A,$C481,InpActive!$B:$B,$N$465)</f>
        <v>0</v>
      </c>
      <c r="K481" s="272">
        <f>SUMIFS(InpActive!L:L,InpActive!$A:$A,$C481,InpActive!$B:$B,$N$465)</f>
        <v>0</v>
      </c>
      <c r="L481" s="272">
        <f>SUMIFS(InpActive!M:M,InpActive!$A:$A,$C481,InpActive!$B:$B,$N$465)</f>
        <v>0</v>
      </c>
    </row>
    <row r="482" spans="2:15" hidden="1" outlineLevel="2" x14ac:dyDescent="0.4">
      <c r="C482" s="234" t="s">
        <v>149</v>
      </c>
      <c r="D482" s="221" t="s">
        <v>170</v>
      </c>
      <c r="H482" s="272">
        <f>SUMIFS(InpActive!I:I,InpActive!$A:$A,$C482,InpActive!$B:$B,$N$465)</f>
        <v>0.38346267412007501</v>
      </c>
      <c r="I482" s="272">
        <f>SUMIFS(InpActive!J:J,InpActive!$A:$A,$C482,InpActive!$B:$B,$N$465)</f>
        <v>0</v>
      </c>
      <c r="J482" s="272">
        <f>SUMIFS(InpActive!K:K,InpActive!$A:$A,$C482,InpActive!$B:$B,$N$465)</f>
        <v>0</v>
      </c>
      <c r="K482" s="272">
        <f>SUMIFS(InpActive!L:L,InpActive!$A:$A,$C482,InpActive!$B:$B,$N$465)</f>
        <v>0</v>
      </c>
      <c r="L482" s="272">
        <f>SUMIFS(InpActive!M:M,InpActive!$A:$A,$C482,InpActive!$B:$B,$N$465)</f>
        <v>0</v>
      </c>
    </row>
    <row r="483" spans="2:15" hidden="1" outlineLevel="2" x14ac:dyDescent="0.4">
      <c r="C483" s="234" t="s">
        <v>151</v>
      </c>
      <c r="D483" s="221" t="s">
        <v>170</v>
      </c>
      <c r="H483" s="272">
        <f>SUMIFS(InpActive!I:I,InpActive!$A:$A,$C483,InpActive!$B:$B,$N$465)</f>
        <v>-0.10558217210783646</v>
      </c>
      <c r="I483" s="272">
        <f>SUMIFS(InpActive!J:J,InpActive!$A:$A,$C483,InpActive!$B:$B,$N$465)</f>
        <v>0</v>
      </c>
      <c r="J483" s="272">
        <f>SUMIFS(InpActive!K:K,InpActive!$A:$A,$C483,InpActive!$B:$B,$N$465)</f>
        <v>0</v>
      </c>
      <c r="K483" s="272">
        <f>SUMIFS(InpActive!L:L,InpActive!$A:$A,$C483,InpActive!$B:$B,$N$465)</f>
        <v>0</v>
      </c>
      <c r="L483" s="272">
        <f>SUMIFS(InpActive!M:M,InpActive!$A:$A,$C483,InpActive!$B:$B,$N$465)</f>
        <v>0</v>
      </c>
    </row>
    <row r="484" spans="2:15" hidden="1" outlineLevel="2" x14ac:dyDescent="0.4">
      <c r="C484" s="234"/>
      <c r="H484" s="272"/>
      <c r="I484" s="272"/>
      <c r="J484" s="272"/>
      <c r="K484" s="272"/>
      <c r="L484" s="272"/>
    </row>
    <row r="485" spans="2:15" hidden="1" outlineLevel="2" x14ac:dyDescent="0.4">
      <c r="C485" s="222" t="s">
        <v>725</v>
      </c>
      <c r="D485" s="224" t="s">
        <v>170</v>
      </c>
      <c r="E485" s="244">
        <f t="shared" ref="E485:G485" si="40">SUM(E467:E483)</f>
        <v>0</v>
      </c>
      <c r="F485" s="244">
        <f t="shared" si="40"/>
        <v>0</v>
      </c>
      <c r="G485" s="244">
        <f t="shared" si="40"/>
        <v>0</v>
      </c>
      <c r="H485" s="244">
        <f>SUM(H467:H483)</f>
        <v>-19.461267740208157</v>
      </c>
      <c r="I485" s="244">
        <f t="shared" ref="I485:L485" si="41">SUM(I467:I483)</f>
        <v>0</v>
      </c>
      <c r="J485" s="244">
        <f t="shared" si="41"/>
        <v>0</v>
      </c>
      <c r="K485" s="244">
        <f t="shared" si="41"/>
        <v>0</v>
      </c>
      <c r="L485" s="244">
        <f t="shared" si="41"/>
        <v>0</v>
      </c>
      <c r="M485" s="222"/>
      <c r="N485" s="362"/>
      <c r="O485" s="222"/>
    </row>
    <row r="486" spans="2:15" outlineLevel="1" collapsed="1" x14ac:dyDescent="0.4"/>
    <row r="487" spans="2:15" ht="14.25" outlineLevel="1" x14ac:dyDescent="0.4">
      <c r="B487" s="74" t="s">
        <v>751</v>
      </c>
      <c r="C487" s="60"/>
      <c r="D487" s="226"/>
      <c r="E487" s="226"/>
      <c r="F487" s="226"/>
      <c r="G487" s="226"/>
      <c r="H487" s="246"/>
      <c r="I487" s="246"/>
      <c r="J487" s="246"/>
      <c r="K487" s="246"/>
      <c r="L487" s="246"/>
      <c r="M487" s="18"/>
      <c r="N487" s="361" t="s">
        <v>325</v>
      </c>
      <c r="O487" s="18"/>
    </row>
    <row r="488" spans="2:15" hidden="1" outlineLevel="2" x14ac:dyDescent="0.4">
      <c r="H488" s="243"/>
      <c r="I488" s="243"/>
      <c r="J488" s="243"/>
      <c r="K488" s="243"/>
      <c r="L488" s="243"/>
    </row>
    <row r="489" spans="2:15" hidden="1" outlineLevel="2" x14ac:dyDescent="0.4">
      <c r="C489" s="234" t="s">
        <v>117</v>
      </c>
      <c r="D489" s="221" t="s">
        <v>170</v>
      </c>
      <c r="H489" s="287">
        <f>SUMIFS(InpActive!I:I,InpActive!$A:$A,$C489,InpActive!$B:$B,$N$487)</f>
        <v>-1.9074</v>
      </c>
      <c r="I489" s="272">
        <f>SUMIFS(InpActive!J:J,InpActive!$A:$A,$C489,InpActive!$B:$B,$N$487)</f>
        <v>0</v>
      </c>
      <c r="J489" s="272">
        <f>SUMIFS(InpActive!K:K,InpActive!$A:$A,$C489,InpActive!$B:$B,$N$487)</f>
        <v>0</v>
      </c>
      <c r="K489" s="272">
        <f>SUMIFS(InpActive!L:L,InpActive!$A:$A,$C489,InpActive!$B:$B,$N$487)</f>
        <v>0</v>
      </c>
      <c r="L489" s="272">
        <f>SUMIFS(InpActive!M:M,InpActive!$A:$A,$C489,InpActive!$B:$B,$N$487)</f>
        <v>0</v>
      </c>
    </row>
    <row r="490" spans="2:15" hidden="1" outlineLevel="2" x14ac:dyDescent="0.4">
      <c r="C490" s="234" t="s">
        <v>119</v>
      </c>
      <c r="D490" s="221" t="s">
        <v>170</v>
      </c>
      <c r="H490" s="272">
        <f>SUMIFS(InpActive!I:I,InpActive!$A:$A,$C490,InpActive!$B:$B,$N$487)</f>
        <v>-1.3095000000000001</v>
      </c>
      <c r="I490" s="272">
        <f>SUMIFS(InpActive!J:J,InpActive!$A:$A,$C490,InpActive!$B:$B,$N$487)</f>
        <v>0</v>
      </c>
      <c r="J490" s="272">
        <f>SUMIFS(InpActive!K:K,InpActive!$A:$A,$C490,InpActive!$B:$B,$N$487)</f>
        <v>0</v>
      </c>
      <c r="K490" s="272">
        <f>SUMIFS(InpActive!L:L,InpActive!$A:$A,$C490,InpActive!$B:$B,$N$487)</f>
        <v>0</v>
      </c>
      <c r="L490" s="272">
        <f>SUMIFS(InpActive!M:M,InpActive!$A:$A,$C490,InpActive!$B:$B,$N$487)</f>
        <v>0</v>
      </c>
    </row>
    <row r="491" spans="2:15" hidden="1" outlineLevel="2" x14ac:dyDescent="0.4">
      <c r="C491" s="234" t="s">
        <v>122</v>
      </c>
      <c r="D491" s="221" t="s">
        <v>170</v>
      </c>
      <c r="H491" s="272">
        <f>SUMIFS(InpActive!I:I,InpActive!$A:$A,$C491,InpActive!$B:$B,$N$487)</f>
        <v>-0.1008</v>
      </c>
      <c r="I491" s="272">
        <f>SUMIFS(InpActive!J:J,InpActive!$A:$A,$C491,InpActive!$B:$B,$N$487)</f>
        <v>0</v>
      </c>
      <c r="J491" s="272">
        <f>SUMIFS(InpActive!K:K,InpActive!$A:$A,$C491,InpActive!$B:$B,$N$487)</f>
        <v>0</v>
      </c>
      <c r="K491" s="272">
        <f>SUMIFS(InpActive!L:L,InpActive!$A:$A,$C491,InpActive!$B:$B,$N$487)</f>
        <v>0</v>
      </c>
      <c r="L491" s="272">
        <f>SUMIFS(InpActive!M:M,InpActive!$A:$A,$C491,InpActive!$B:$B,$N$487)</f>
        <v>0</v>
      </c>
    </row>
    <row r="492" spans="2:15" hidden="1" outlineLevel="2" x14ac:dyDescent="0.4">
      <c r="C492" s="234" t="s">
        <v>124</v>
      </c>
      <c r="D492" s="221" t="s">
        <v>170</v>
      </c>
      <c r="H492" s="287">
        <f>SUMIFS(InpActive!I:I,InpActive!$A:$A,$C492,InpActive!$B:$B,$N$487)</f>
        <v>-1.3662000000000001</v>
      </c>
      <c r="I492" s="272">
        <f>SUMIFS(InpActive!J:J,InpActive!$A:$A,$C492,InpActive!$B:$B,$N$487)</f>
        <v>0</v>
      </c>
      <c r="J492" s="272">
        <f>SUMIFS(InpActive!K:K,InpActive!$A:$A,$C492,InpActive!$B:$B,$N$487)</f>
        <v>0</v>
      </c>
      <c r="K492" s="272">
        <f>SUMIFS(InpActive!L:L,InpActive!$A:$A,$C492,InpActive!$B:$B,$N$487)</f>
        <v>0</v>
      </c>
      <c r="L492" s="272">
        <f>SUMIFS(InpActive!M:M,InpActive!$A:$A,$C492,InpActive!$B:$B,$N$487)</f>
        <v>0</v>
      </c>
    </row>
    <row r="493" spans="2:15" hidden="1" outlineLevel="2" x14ac:dyDescent="0.4">
      <c r="C493" s="234" t="s">
        <v>126</v>
      </c>
      <c r="D493" s="221" t="s">
        <v>170</v>
      </c>
      <c r="H493" s="272">
        <f>SUMIFS(InpActive!I:I,InpActive!$A:$A,$C493,InpActive!$B:$B,$N$487)</f>
        <v>-1.82</v>
      </c>
      <c r="I493" s="272">
        <f>SUMIFS(InpActive!J:J,InpActive!$A:$A,$C493,InpActive!$B:$B,$N$487)</f>
        <v>0</v>
      </c>
      <c r="J493" s="272">
        <f>SUMIFS(InpActive!K:K,InpActive!$A:$A,$C493,InpActive!$B:$B,$N$487)</f>
        <v>0</v>
      </c>
      <c r="K493" s="272">
        <f>SUMIFS(InpActive!L:L,InpActive!$A:$A,$C493,InpActive!$B:$B,$N$487)</f>
        <v>0</v>
      </c>
      <c r="L493" s="272">
        <f>SUMIFS(InpActive!M:M,InpActive!$A:$A,$C493,InpActive!$B:$B,$N$487)</f>
        <v>0</v>
      </c>
    </row>
    <row r="494" spans="2:15" hidden="1" outlineLevel="2" x14ac:dyDescent="0.4">
      <c r="C494" s="234" t="s">
        <v>128</v>
      </c>
      <c r="D494" s="221" t="s">
        <v>170</v>
      </c>
      <c r="H494" s="287">
        <f>SUMIFS(InpActive!I:I,InpActive!$A:$A,$C494,InpActive!$B:$B,$N$487)</f>
        <v>0</v>
      </c>
      <c r="I494" s="272">
        <f>SUMIFS(InpActive!J:J,InpActive!$A:$A,$C494,InpActive!$B:$B,$N$487)</f>
        <v>0</v>
      </c>
      <c r="J494" s="272">
        <f>SUMIFS(InpActive!K:K,InpActive!$A:$A,$C494,InpActive!$B:$B,$N$487)</f>
        <v>0</v>
      </c>
      <c r="K494" s="272">
        <f>SUMIFS(InpActive!L:L,InpActive!$A:$A,$C494,InpActive!$B:$B,$N$487)</f>
        <v>0</v>
      </c>
      <c r="L494" s="272">
        <f>SUMIFS(InpActive!M:M,InpActive!$A:$A,$C494,InpActive!$B:$B,$N$487)</f>
        <v>0</v>
      </c>
    </row>
    <row r="495" spans="2:15" hidden="1" outlineLevel="2" x14ac:dyDescent="0.4">
      <c r="C495" s="234" t="s">
        <v>131</v>
      </c>
      <c r="D495" s="221" t="s">
        <v>170</v>
      </c>
      <c r="H495" s="272">
        <f>SUMIFS(InpActive!I:I,InpActive!$A:$A,$C495,InpActive!$B:$B,$N$487)</f>
        <v>-0.90780000000000005</v>
      </c>
      <c r="I495" s="272">
        <f>SUMIFS(InpActive!J:J,InpActive!$A:$A,$C495,InpActive!$B:$B,$N$487)</f>
        <v>0</v>
      </c>
      <c r="J495" s="272">
        <f>SUMIFS(InpActive!K:K,InpActive!$A:$A,$C495,InpActive!$B:$B,$N$487)</f>
        <v>0</v>
      </c>
      <c r="K495" s="272">
        <f>SUMIFS(InpActive!L:L,InpActive!$A:$A,$C495,InpActive!$B:$B,$N$487)</f>
        <v>0</v>
      </c>
      <c r="L495" s="272">
        <f>SUMIFS(InpActive!M:M,InpActive!$A:$A,$C495,InpActive!$B:$B,$N$487)</f>
        <v>0</v>
      </c>
    </row>
    <row r="496" spans="2:15" hidden="1" outlineLevel="2" x14ac:dyDescent="0.4">
      <c r="C496" s="234" t="s">
        <v>133</v>
      </c>
      <c r="D496" s="221" t="s">
        <v>170</v>
      </c>
      <c r="H496" s="272">
        <f>SUMIFS(InpActive!I:I,InpActive!$A:$A,$C496,InpActive!$B:$B,$N$487)</f>
        <v>-2.6448</v>
      </c>
      <c r="I496" s="272">
        <f>SUMIFS(InpActive!J:J,InpActive!$A:$A,$C496,InpActive!$B:$B,$N$487)</f>
        <v>0</v>
      </c>
      <c r="J496" s="272">
        <f>SUMIFS(InpActive!K:K,InpActive!$A:$A,$C496,InpActive!$B:$B,$N$487)</f>
        <v>0</v>
      </c>
      <c r="K496" s="272">
        <f>SUMIFS(InpActive!L:L,InpActive!$A:$A,$C496,InpActive!$B:$B,$N$487)</f>
        <v>0</v>
      </c>
      <c r="L496" s="272">
        <f>SUMIFS(InpActive!M:M,InpActive!$A:$A,$C496,InpActive!$B:$B,$N$487)</f>
        <v>0</v>
      </c>
    </row>
    <row r="497" spans="2:15" hidden="1" outlineLevel="2" x14ac:dyDescent="0.4">
      <c r="C497" s="234" t="s">
        <v>244</v>
      </c>
      <c r="D497" s="221" t="s">
        <v>170</v>
      </c>
      <c r="H497" s="272">
        <f>SUMIFS(InpActive!I:I,InpActive!$A:$A,$C497,InpActive!$B:$B,$N$487)</f>
        <v>-1.7423999999999999</v>
      </c>
      <c r="I497" s="272">
        <f>SUMIFS(InpActive!J:J,InpActive!$A:$A,$C497,InpActive!$B:$B,$N$487)</f>
        <v>0</v>
      </c>
      <c r="J497" s="272">
        <f>SUMIFS(InpActive!K:K,InpActive!$A:$A,$C497,InpActive!$B:$B,$N$487)</f>
        <v>0</v>
      </c>
      <c r="K497" s="272">
        <f>SUMIFS(InpActive!L:L,InpActive!$A:$A,$C497,InpActive!$B:$B,$N$487)</f>
        <v>0</v>
      </c>
      <c r="L497" s="272">
        <f>SUMIFS(InpActive!M:M,InpActive!$A:$A,$C497,InpActive!$B:$B,$N$487)</f>
        <v>0</v>
      </c>
    </row>
    <row r="498" spans="2:15" hidden="1" outlineLevel="2" x14ac:dyDescent="0.4">
      <c r="C498" s="234" t="s">
        <v>137</v>
      </c>
      <c r="D498" s="221" t="s">
        <v>170</v>
      </c>
      <c r="H498" s="272">
        <f>SUMIFS(InpActive!I:I,InpActive!$A:$A,$C498,InpActive!$B:$B,$N$487)</f>
        <v>-0.70199999999999996</v>
      </c>
      <c r="I498" s="272">
        <f>SUMIFS(InpActive!J:J,InpActive!$A:$A,$C498,InpActive!$B:$B,$N$487)</f>
        <v>0</v>
      </c>
      <c r="J498" s="272">
        <f>SUMIFS(InpActive!K:K,InpActive!$A:$A,$C498,InpActive!$B:$B,$N$487)</f>
        <v>0</v>
      </c>
      <c r="K498" s="272">
        <f>SUMIFS(InpActive!L:L,InpActive!$A:$A,$C498,InpActive!$B:$B,$N$487)</f>
        <v>0</v>
      </c>
      <c r="L498" s="272">
        <f>SUMIFS(InpActive!M:M,InpActive!$A:$A,$C498,InpActive!$B:$B,$N$487)</f>
        <v>0</v>
      </c>
    </row>
    <row r="499" spans="2:15" hidden="1" outlineLevel="2" x14ac:dyDescent="0.4">
      <c r="C499" s="234" t="s">
        <v>139</v>
      </c>
      <c r="D499" s="221" t="s">
        <v>170</v>
      </c>
      <c r="H499" s="272">
        <f>SUMIFS(InpActive!I:I,InpActive!$A:$A,$C499,InpActive!$B:$B,$N$487)</f>
        <v>-1.6428</v>
      </c>
      <c r="I499" s="272">
        <f>SUMIFS(InpActive!J:J,InpActive!$A:$A,$C499,InpActive!$B:$B,$N$487)</f>
        <v>0</v>
      </c>
      <c r="J499" s="272">
        <f>SUMIFS(InpActive!K:K,InpActive!$A:$A,$C499,InpActive!$B:$B,$N$487)</f>
        <v>0</v>
      </c>
      <c r="K499" s="272">
        <f>SUMIFS(InpActive!L:L,InpActive!$A:$A,$C499,InpActive!$B:$B,$N$487)</f>
        <v>0</v>
      </c>
      <c r="L499" s="272">
        <f>SUMIFS(InpActive!M:M,InpActive!$A:$A,$C499,InpActive!$B:$B,$N$487)</f>
        <v>0</v>
      </c>
    </row>
    <row r="500" spans="2:15" hidden="1" outlineLevel="2" x14ac:dyDescent="0.4">
      <c r="C500" s="234" t="s">
        <v>141</v>
      </c>
      <c r="D500" s="221" t="s">
        <v>170</v>
      </c>
      <c r="H500" s="272">
        <f>SUMIFS(InpActive!I:I,InpActive!$A:$A,$C500,InpActive!$B:$B,$N$487)</f>
        <v>-2.6877</v>
      </c>
      <c r="I500" s="272">
        <f>SUMIFS(InpActive!J:J,InpActive!$A:$A,$C500,InpActive!$B:$B,$N$487)</f>
        <v>0</v>
      </c>
      <c r="J500" s="272">
        <f>SUMIFS(InpActive!K:K,InpActive!$A:$A,$C500,InpActive!$B:$B,$N$487)</f>
        <v>0</v>
      </c>
      <c r="K500" s="272">
        <f>SUMIFS(InpActive!L:L,InpActive!$A:$A,$C500,InpActive!$B:$B,$N$487)</f>
        <v>0</v>
      </c>
      <c r="L500" s="272">
        <f>SUMIFS(InpActive!M:M,InpActive!$A:$A,$C500,InpActive!$B:$B,$N$487)</f>
        <v>0</v>
      </c>
    </row>
    <row r="501" spans="2:15" hidden="1" outlineLevel="2" x14ac:dyDescent="0.4">
      <c r="C501" s="234" t="s">
        <v>143</v>
      </c>
      <c r="D501" s="221" t="s">
        <v>170</v>
      </c>
      <c r="H501" s="272">
        <f>SUMIFS(InpActive!I:I,InpActive!$A:$A,$C501,InpActive!$B:$B,$N$487)</f>
        <v>-0.17699999999999999</v>
      </c>
      <c r="I501" s="272">
        <f>SUMIFS(InpActive!J:J,InpActive!$A:$A,$C501,InpActive!$B:$B,$N$487)</f>
        <v>0</v>
      </c>
      <c r="J501" s="272">
        <f>SUMIFS(InpActive!K:K,InpActive!$A:$A,$C501,InpActive!$B:$B,$N$487)</f>
        <v>0</v>
      </c>
      <c r="K501" s="272">
        <f>SUMIFS(InpActive!L:L,InpActive!$A:$A,$C501,InpActive!$B:$B,$N$487)</f>
        <v>0</v>
      </c>
      <c r="L501" s="272">
        <f>SUMIFS(InpActive!M:M,InpActive!$A:$A,$C501,InpActive!$B:$B,$N$487)</f>
        <v>0</v>
      </c>
    </row>
    <row r="502" spans="2:15" hidden="1" outlineLevel="2" x14ac:dyDescent="0.4">
      <c r="C502" s="234" t="s">
        <v>145</v>
      </c>
      <c r="D502" s="221" t="s">
        <v>170</v>
      </c>
      <c r="H502" s="272">
        <f>SUMIFS(InpActive!I:I,InpActive!$A:$A,$C502,InpActive!$B:$B,$N$487)</f>
        <v>-0.32340000000000002</v>
      </c>
      <c r="I502" s="272">
        <f>SUMIFS(InpActive!J:J,InpActive!$A:$A,$C502,InpActive!$B:$B,$N$487)</f>
        <v>0</v>
      </c>
      <c r="J502" s="272">
        <f>SUMIFS(InpActive!K:K,InpActive!$A:$A,$C502,InpActive!$B:$B,$N$487)</f>
        <v>0</v>
      </c>
      <c r="K502" s="272">
        <f>SUMIFS(InpActive!L:L,InpActive!$A:$A,$C502,InpActive!$B:$B,$N$487)</f>
        <v>0</v>
      </c>
      <c r="L502" s="272">
        <f>SUMIFS(InpActive!M:M,InpActive!$A:$A,$C502,InpActive!$B:$B,$N$487)</f>
        <v>0</v>
      </c>
    </row>
    <row r="503" spans="2:15" hidden="1" outlineLevel="2" x14ac:dyDescent="0.4">
      <c r="C503" s="234" t="s">
        <v>147</v>
      </c>
      <c r="D503" s="221" t="s">
        <v>170</v>
      </c>
      <c r="H503" s="272">
        <f>SUMIFS(InpActive!I:I,InpActive!$A:$A,$C503,InpActive!$B:$B,$N$487)</f>
        <v>-1.224</v>
      </c>
      <c r="I503" s="272">
        <f>SUMIFS(InpActive!J:J,InpActive!$A:$A,$C503,InpActive!$B:$B,$N$487)</f>
        <v>0</v>
      </c>
      <c r="J503" s="272">
        <f>SUMIFS(InpActive!K:K,InpActive!$A:$A,$C503,InpActive!$B:$B,$N$487)</f>
        <v>0</v>
      </c>
      <c r="K503" s="272">
        <f>SUMIFS(InpActive!L:L,InpActive!$A:$A,$C503,InpActive!$B:$B,$N$487)</f>
        <v>0</v>
      </c>
      <c r="L503" s="272">
        <f>SUMIFS(InpActive!M:M,InpActive!$A:$A,$C503,InpActive!$B:$B,$N$487)</f>
        <v>0</v>
      </c>
    </row>
    <row r="504" spans="2:15" hidden="1" outlineLevel="2" x14ac:dyDescent="0.4">
      <c r="C504" s="234" t="s">
        <v>149</v>
      </c>
      <c r="D504" s="221" t="s">
        <v>170</v>
      </c>
      <c r="H504" s="272">
        <f>SUMIFS(InpActive!I:I,InpActive!$A:$A,$C504,InpActive!$B:$B,$N$487)</f>
        <v>-1.4944999999999999</v>
      </c>
      <c r="I504" s="272">
        <f>SUMIFS(InpActive!J:J,InpActive!$A:$A,$C504,InpActive!$B:$B,$N$487)</f>
        <v>0</v>
      </c>
      <c r="J504" s="272">
        <f>SUMIFS(InpActive!K:K,InpActive!$A:$A,$C504,InpActive!$B:$B,$N$487)</f>
        <v>0</v>
      </c>
      <c r="K504" s="272">
        <f>SUMIFS(InpActive!L:L,InpActive!$A:$A,$C504,InpActive!$B:$B,$N$487)</f>
        <v>0</v>
      </c>
      <c r="L504" s="272">
        <f>SUMIFS(InpActive!M:M,InpActive!$A:$A,$C504,InpActive!$B:$B,$N$487)</f>
        <v>0</v>
      </c>
    </row>
    <row r="505" spans="2:15" hidden="1" outlineLevel="2" x14ac:dyDescent="0.4">
      <c r="C505" s="234" t="s">
        <v>161</v>
      </c>
      <c r="D505" s="221" t="s">
        <v>170</v>
      </c>
      <c r="H505" s="272">
        <f>SUMIFS(InpActive!I:I,InpActive!$A:$A,$C505,InpActive!$B:$B,$N$487)</f>
        <v>-1.3520000000000001</v>
      </c>
      <c r="I505" s="272">
        <f>SUMIFS(InpActive!J:J,InpActive!$A:$A,$C505,InpActive!$B:$B,$N$487)</f>
        <v>0</v>
      </c>
      <c r="J505" s="272">
        <f>SUMIFS(InpActive!K:K,InpActive!$A:$A,$C505,InpActive!$B:$B,$N$487)</f>
        <v>0</v>
      </c>
      <c r="K505" s="272">
        <f>SUMIFS(InpActive!L:L,InpActive!$A:$A,$C505,InpActive!$B:$B,$N$487)</f>
        <v>0</v>
      </c>
      <c r="L505" s="272">
        <f>SUMIFS(InpActive!M:M,InpActive!$A:$A,$C505,InpActive!$B:$B,$N$487)</f>
        <v>0</v>
      </c>
    </row>
    <row r="506" spans="2:15" hidden="1" outlineLevel="2" x14ac:dyDescent="0.4">
      <c r="C506" s="234" t="s">
        <v>164</v>
      </c>
      <c r="D506" s="221" t="s">
        <v>170</v>
      </c>
      <c r="H506" s="272">
        <f>SUMIFS(InpActive!I:I,InpActive!$A:$A,$C506,InpActive!$B:$B,$N$487)</f>
        <v>-0.14249999999999999</v>
      </c>
      <c r="I506" s="272">
        <f>SUMIFS(InpActive!J:J,InpActive!$A:$A,$C506,InpActive!$B:$B,$N$487)</f>
        <v>0</v>
      </c>
      <c r="J506" s="272">
        <f>SUMIFS(InpActive!K:K,InpActive!$A:$A,$C506,InpActive!$B:$B,$N$487)</f>
        <v>0</v>
      </c>
      <c r="K506" s="272">
        <f>SUMIFS(InpActive!L:L,InpActive!$A:$A,$C506,InpActive!$B:$B,$N$487)</f>
        <v>0</v>
      </c>
      <c r="L506" s="272">
        <f>SUMIFS(InpActive!M:M,InpActive!$A:$A,$C506,InpActive!$B:$B,$N$487)</f>
        <v>0</v>
      </c>
    </row>
    <row r="507" spans="2:15" hidden="1" outlineLevel="2" x14ac:dyDescent="0.4">
      <c r="C507" s="234" t="s">
        <v>151</v>
      </c>
      <c r="D507" s="221" t="s">
        <v>170</v>
      </c>
      <c r="H507" s="272">
        <f>SUMIFS(InpActive!I:I,InpActive!$A:$A,$C507,InpActive!$B:$B,$N$487)</f>
        <v>-0.61599999999999999</v>
      </c>
      <c r="I507" s="272">
        <f>SUMIFS(InpActive!J:J,InpActive!$A:$A,$C507,InpActive!$B:$B,$N$487)</f>
        <v>0</v>
      </c>
      <c r="J507" s="272">
        <f>SUMIFS(InpActive!K:K,InpActive!$A:$A,$C507,InpActive!$B:$B,$N$487)</f>
        <v>0</v>
      </c>
      <c r="K507" s="272">
        <f>SUMIFS(InpActive!L:L,InpActive!$A:$A,$C507,InpActive!$B:$B,$N$487)</f>
        <v>0</v>
      </c>
      <c r="L507" s="272">
        <f>SUMIFS(InpActive!M:M,InpActive!$A:$A,$C507,InpActive!$B:$B,$N$487)</f>
        <v>0</v>
      </c>
    </row>
    <row r="508" spans="2:15" hidden="1" outlineLevel="2" x14ac:dyDescent="0.4">
      <c r="C508" s="234"/>
      <c r="H508" s="272"/>
      <c r="I508" s="272"/>
      <c r="J508" s="272"/>
      <c r="K508" s="272"/>
      <c r="L508" s="272"/>
    </row>
    <row r="509" spans="2:15" hidden="1" outlineLevel="2" x14ac:dyDescent="0.4">
      <c r="C509" s="222" t="s">
        <v>725</v>
      </c>
      <c r="D509" s="224" t="s">
        <v>170</v>
      </c>
      <c r="E509" s="244">
        <f t="shared" ref="E509:G509" si="42">SUM(E489:E503,E505:E507)</f>
        <v>0</v>
      </c>
      <c r="F509" s="244">
        <f t="shared" si="42"/>
        <v>0</v>
      </c>
      <c r="G509" s="244">
        <f t="shared" si="42"/>
        <v>0</v>
      </c>
      <c r="H509" s="244">
        <f>SUM(H489:H503,H505:H507)</f>
        <v>-20.666299999999996</v>
      </c>
      <c r="I509" s="244">
        <f t="shared" ref="I509:L509" si="43">SUM(I489:I503,I505:I507)</f>
        <v>0</v>
      </c>
      <c r="J509" s="244">
        <f t="shared" si="43"/>
        <v>0</v>
      </c>
      <c r="K509" s="244">
        <f t="shared" si="43"/>
        <v>0</v>
      </c>
      <c r="L509" s="244">
        <f t="shared" si="43"/>
        <v>0</v>
      </c>
      <c r="M509" s="222"/>
      <c r="N509" s="362"/>
      <c r="O509" s="222"/>
    </row>
    <row r="510" spans="2:15" outlineLevel="1" collapsed="1" x14ac:dyDescent="0.4"/>
    <row r="511" spans="2:15" ht="13.9" customHeight="1" outlineLevel="1" x14ac:dyDescent="0.4">
      <c r="B511" s="74" t="s">
        <v>752</v>
      </c>
      <c r="C511" s="60"/>
      <c r="D511" s="226"/>
      <c r="E511" s="226"/>
      <c r="F511" s="226"/>
      <c r="G511" s="226"/>
      <c r="H511" s="246"/>
      <c r="I511" s="246"/>
      <c r="J511" s="246"/>
      <c r="K511" s="246"/>
      <c r="L511" s="246"/>
      <c r="M511" s="18"/>
      <c r="N511" s="361" t="s">
        <v>300</v>
      </c>
      <c r="O511" s="18"/>
    </row>
    <row r="512" spans="2:15" hidden="1" outlineLevel="2" x14ac:dyDescent="0.4">
      <c r="H512" s="243"/>
      <c r="I512" s="243"/>
      <c r="J512" s="243"/>
      <c r="K512" s="243"/>
      <c r="L512" s="243"/>
    </row>
    <row r="513" spans="3:12" hidden="1" outlineLevel="2" x14ac:dyDescent="0.4">
      <c r="C513" s="234" t="s">
        <v>117</v>
      </c>
      <c r="D513" s="221" t="s">
        <v>170</v>
      </c>
      <c r="H513" s="272">
        <f>SUMIFS(InpActive!I:I,InpActive!$A:$A,$C513,InpActive!$B:$B,$N$511)</f>
        <v>0</v>
      </c>
      <c r="I513" s="272">
        <f>SUMIFS(InpActive!J:J,InpActive!$A:$A,$C513,InpActive!$B:$B,$N$511)</f>
        <v>0</v>
      </c>
      <c r="J513" s="272">
        <f>SUMIFS(InpActive!K:K,InpActive!$A:$A,$C513,InpActive!$B:$B,$N$511)</f>
        <v>0</v>
      </c>
      <c r="K513" s="272">
        <f>SUMIFS(InpActive!L:L,InpActive!$A:$A,$C513,InpActive!$B:$B,$N$511)</f>
        <v>0</v>
      </c>
      <c r="L513" s="272">
        <f>SUMIFS(InpActive!M:M,InpActive!$A:$A,$C513,InpActive!$B:$B,$N$511)</f>
        <v>0</v>
      </c>
    </row>
    <row r="514" spans="3:12" hidden="1" outlineLevel="2" x14ac:dyDescent="0.4">
      <c r="C514" s="234" t="s">
        <v>119</v>
      </c>
      <c r="D514" s="221" t="s">
        <v>170</v>
      </c>
      <c r="H514" s="272">
        <f>SUMIFS(InpActive!I:I,InpActive!$A:$A,$C514,InpActive!$B:$B,$N$511)</f>
        <v>-1.0589599999999999</v>
      </c>
      <c r="I514" s="272">
        <f>SUMIFS(InpActive!J:J,InpActive!$A:$A,$C514,InpActive!$B:$B,$N$511)</f>
        <v>0</v>
      </c>
      <c r="J514" s="272">
        <f>SUMIFS(InpActive!K:K,InpActive!$A:$A,$C514,InpActive!$B:$B,$N$511)</f>
        <v>0</v>
      </c>
      <c r="K514" s="272">
        <f>SUMIFS(InpActive!L:L,InpActive!$A:$A,$C514,InpActive!$B:$B,$N$511)</f>
        <v>0</v>
      </c>
      <c r="L514" s="272">
        <f>SUMIFS(InpActive!M:M,InpActive!$A:$A,$C514,InpActive!$B:$B,$N$511)</f>
        <v>0</v>
      </c>
    </row>
    <row r="515" spans="3:12" hidden="1" outlineLevel="2" x14ac:dyDescent="0.4">
      <c r="C515" s="234" t="s">
        <v>122</v>
      </c>
      <c r="D515" s="221" t="s">
        <v>170</v>
      </c>
      <c r="H515" s="272">
        <f>SUMIFS(InpActive!I:I,InpActive!$A:$A,$C515,InpActive!$B:$B,$N$511)</f>
        <v>0</v>
      </c>
      <c r="I515" s="272">
        <f>SUMIFS(InpActive!J:J,InpActive!$A:$A,$C515,InpActive!$B:$B,$N$511)</f>
        <v>0</v>
      </c>
      <c r="J515" s="272">
        <f>SUMIFS(InpActive!K:K,InpActive!$A:$A,$C515,InpActive!$B:$B,$N$511)</f>
        <v>0</v>
      </c>
      <c r="K515" s="272">
        <f>SUMIFS(InpActive!L:L,InpActive!$A:$A,$C515,InpActive!$B:$B,$N$511)</f>
        <v>0</v>
      </c>
      <c r="L515" s="272">
        <f>SUMIFS(InpActive!M:M,InpActive!$A:$A,$C515,InpActive!$B:$B,$N$511)</f>
        <v>0</v>
      </c>
    </row>
    <row r="516" spans="3:12" hidden="1" outlineLevel="2" x14ac:dyDescent="0.4">
      <c r="C516" s="234" t="s">
        <v>124</v>
      </c>
      <c r="D516" s="221" t="s">
        <v>170</v>
      </c>
      <c r="H516" s="272">
        <f>SUMIFS(InpActive!I:I,InpActive!$A:$A,$C516,InpActive!$B:$B,$N$511)</f>
        <v>-7.1233399999999998</v>
      </c>
      <c r="I516" s="272">
        <f>SUMIFS(InpActive!J:J,InpActive!$A:$A,$C516,InpActive!$B:$B,$N$511)</f>
        <v>0</v>
      </c>
      <c r="J516" s="272">
        <f>SUMIFS(InpActive!K:K,InpActive!$A:$A,$C516,InpActive!$B:$B,$N$511)</f>
        <v>0</v>
      </c>
      <c r="K516" s="272">
        <f>SUMIFS(InpActive!L:L,InpActive!$A:$A,$C516,InpActive!$B:$B,$N$511)</f>
        <v>0</v>
      </c>
      <c r="L516" s="272">
        <f>SUMIFS(InpActive!M:M,InpActive!$A:$A,$C516,InpActive!$B:$B,$N$511)</f>
        <v>0</v>
      </c>
    </row>
    <row r="517" spans="3:12" hidden="1" outlineLevel="2" x14ac:dyDescent="0.4">
      <c r="C517" s="234" t="s">
        <v>126</v>
      </c>
      <c r="D517" s="221" t="s">
        <v>170</v>
      </c>
      <c r="H517" s="272">
        <f>SUMIFS(InpActive!I:I,InpActive!$A:$A,$C517,InpActive!$B:$B,$N$511)</f>
        <v>0</v>
      </c>
      <c r="I517" s="272">
        <f>SUMIFS(InpActive!J:J,InpActive!$A:$A,$C517,InpActive!$B:$B,$N$511)</f>
        <v>0</v>
      </c>
      <c r="J517" s="272">
        <f>SUMIFS(InpActive!K:K,InpActive!$A:$A,$C517,InpActive!$B:$B,$N$511)</f>
        <v>0</v>
      </c>
      <c r="K517" s="272">
        <f>SUMIFS(InpActive!L:L,InpActive!$A:$A,$C517,InpActive!$B:$B,$N$511)</f>
        <v>0</v>
      </c>
      <c r="L517" s="272">
        <f>SUMIFS(InpActive!M:M,InpActive!$A:$A,$C517,InpActive!$B:$B,$N$511)</f>
        <v>0</v>
      </c>
    </row>
    <row r="518" spans="3:12" hidden="1" outlineLevel="2" x14ac:dyDescent="0.4">
      <c r="C518" s="234" t="s">
        <v>128</v>
      </c>
      <c r="D518" s="221" t="s">
        <v>170</v>
      </c>
      <c r="H518" s="272">
        <f>SUMIFS(InpActive!I:I,InpActive!$A:$A,$C518,InpActive!$B:$B,$N$511)</f>
        <v>-2.2200000000000001E-2</v>
      </c>
      <c r="I518" s="272">
        <f>SUMIFS(InpActive!J:J,InpActive!$A:$A,$C518,InpActive!$B:$B,$N$511)</f>
        <v>0</v>
      </c>
      <c r="J518" s="272">
        <f>SUMIFS(InpActive!K:K,InpActive!$A:$A,$C518,InpActive!$B:$B,$N$511)</f>
        <v>0</v>
      </c>
      <c r="K518" s="272">
        <f>SUMIFS(InpActive!L:L,InpActive!$A:$A,$C518,InpActive!$B:$B,$N$511)</f>
        <v>0</v>
      </c>
      <c r="L518" s="272">
        <f>SUMIFS(InpActive!M:M,InpActive!$A:$A,$C518,InpActive!$B:$B,$N$511)</f>
        <v>0</v>
      </c>
    </row>
    <row r="519" spans="3:12" hidden="1" outlineLevel="2" x14ac:dyDescent="0.4">
      <c r="C519" s="234" t="s">
        <v>131</v>
      </c>
      <c r="D519" s="221" t="s">
        <v>170</v>
      </c>
      <c r="H519" s="272">
        <f>SUMIFS(InpActive!I:I,InpActive!$A:$A,$C519,InpActive!$B:$B,$N$511)</f>
        <v>-1.6453600000000002</v>
      </c>
      <c r="I519" s="272">
        <f>SUMIFS(InpActive!J:J,InpActive!$A:$A,$C519,InpActive!$B:$B,$N$511)</f>
        <v>0</v>
      </c>
      <c r="J519" s="272">
        <f>SUMIFS(InpActive!K:K,InpActive!$A:$A,$C519,InpActive!$B:$B,$N$511)</f>
        <v>0</v>
      </c>
      <c r="K519" s="272">
        <f>SUMIFS(InpActive!L:L,InpActive!$A:$A,$C519,InpActive!$B:$B,$N$511)</f>
        <v>0</v>
      </c>
      <c r="L519" s="272">
        <f>SUMIFS(InpActive!M:M,InpActive!$A:$A,$C519,InpActive!$B:$B,$N$511)</f>
        <v>0</v>
      </c>
    </row>
    <row r="520" spans="3:12" hidden="1" outlineLevel="2" x14ac:dyDescent="0.4">
      <c r="C520" s="234" t="s">
        <v>133</v>
      </c>
      <c r="D520" s="221" t="s">
        <v>170</v>
      </c>
      <c r="H520" s="272">
        <f>SUMIFS(InpActive!I:I,InpActive!$A:$A,$C520,InpActive!$B:$B,$N$511)</f>
        <v>-0.89837999999999996</v>
      </c>
      <c r="I520" s="272">
        <f>SUMIFS(InpActive!J:J,InpActive!$A:$A,$C520,InpActive!$B:$B,$N$511)</f>
        <v>0</v>
      </c>
      <c r="J520" s="272">
        <f>SUMIFS(InpActive!K:K,InpActive!$A:$A,$C520,InpActive!$B:$B,$N$511)</f>
        <v>0</v>
      </c>
      <c r="K520" s="272">
        <f>SUMIFS(InpActive!L:L,InpActive!$A:$A,$C520,InpActive!$B:$B,$N$511)</f>
        <v>0</v>
      </c>
      <c r="L520" s="272">
        <f>SUMIFS(InpActive!M:M,InpActive!$A:$A,$C520,InpActive!$B:$B,$N$511)</f>
        <v>0</v>
      </c>
    </row>
    <row r="521" spans="3:12" hidden="1" outlineLevel="2" x14ac:dyDescent="0.4">
      <c r="C521" s="234" t="s">
        <v>244</v>
      </c>
      <c r="D521" s="221" t="s">
        <v>170</v>
      </c>
      <c r="H521" s="272">
        <f>SUMIFS(InpActive!I:I,InpActive!$A:$A,$C521,InpActive!$B:$B,$N$511)</f>
        <v>-0.65249999999999997</v>
      </c>
      <c r="I521" s="272">
        <f>SUMIFS(InpActive!J:J,InpActive!$A:$A,$C521,InpActive!$B:$B,$N$511)</f>
        <v>0</v>
      </c>
      <c r="J521" s="272">
        <f>SUMIFS(InpActive!K:K,InpActive!$A:$A,$C521,InpActive!$B:$B,$N$511)</f>
        <v>0</v>
      </c>
      <c r="K521" s="272">
        <f>SUMIFS(InpActive!L:L,InpActive!$A:$A,$C521,InpActive!$B:$B,$N$511)</f>
        <v>0</v>
      </c>
      <c r="L521" s="272">
        <f>SUMIFS(InpActive!M:M,InpActive!$A:$A,$C521,InpActive!$B:$B,$N$511)</f>
        <v>0</v>
      </c>
    </row>
    <row r="522" spans="3:12" hidden="1" outlineLevel="2" x14ac:dyDescent="0.4">
      <c r="C522" s="234" t="s">
        <v>137</v>
      </c>
      <c r="D522" s="221" t="s">
        <v>170</v>
      </c>
      <c r="H522" s="272">
        <f>SUMIFS(InpActive!I:I,InpActive!$A:$A,$C522,InpActive!$B:$B,$N$511)</f>
        <v>0</v>
      </c>
      <c r="I522" s="272">
        <f>SUMIFS(InpActive!J:J,InpActive!$A:$A,$C522,InpActive!$B:$B,$N$511)</f>
        <v>0</v>
      </c>
      <c r="J522" s="272">
        <f>SUMIFS(InpActive!K:K,InpActive!$A:$A,$C522,InpActive!$B:$B,$N$511)</f>
        <v>0</v>
      </c>
      <c r="K522" s="272">
        <f>SUMIFS(InpActive!L:L,InpActive!$A:$A,$C522,InpActive!$B:$B,$N$511)</f>
        <v>0</v>
      </c>
      <c r="L522" s="272">
        <f>SUMIFS(InpActive!M:M,InpActive!$A:$A,$C522,InpActive!$B:$B,$N$511)</f>
        <v>0</v>
      </c>
    </row>
    <row r="523" spans="3:12" hidden="1" outlineLevel="2" x14ac:dyDescent="0.4">
      <c r="C523" s="234" t="s">
        <v>139</v>
      </c>
      <c r="D523" s="221" t="s">
        <v>170</v>
      </c>
      <c r="H523" s="272">
        <f>SUMIFS(InpActive!I:I,InpActive!$A:$A,$C523,InpActive!$B:$B,$N$511)</f>
        <v>-0.41683999999999999</v>
      </c>
      <c r="I523" s="272">
        <f>SUMIFS(InpActive!J:J,InpActive!$A:$A,$C523,InpActive!$B:$B,$N$511)</f>
        <v>0</v>
      </c>
      <c r="J523" s="272">
        <f>SUMIFS(InpActive!K:K,InpActive!$A:$A,$C523,InpActive!$B:$B,$N$511)</f>
        <v>0</v>
      </c>
      <c r="K523" s="272">
        <f>SUMIFS(InpActive!L:L,InpActive!$A:$A,$C523,InpActive!$B:$B,$N$511)</f>
        <v>0</v>
      </c>
      <c r="L523" s="272">
        <f>SUMIFS(InpActive!M:M,InpActive!$A:$A,$C523,InpActive!$B:$B,$N$511)</f>
        <v>0</v>
      </c>
    </row>
    <row r="524" spans="3:12" hidden="1" outlineLevel="2" x14ac:dyDescent="0.4">
      <c r="C524" s="234" t="s">
        <v>141</v>
      </c>
      <c r="D524" s="221" t="s">
        <v>170</v>
      </c>
      <c r="H524" s="272">
        <f>SUMIFS(InpActive!I:I,InpActive!$A:$A,$C524,InpActive!$B:$B,$N$511)</f>
        <v>0</v>
      </c>
      <c r="I524" s="272">
        <f>SUMIFS(InpActive!J:J,InpActive!$A:$A,$C524,InpActive!$B:$B,$N$511)</f>
        <v>0</v>
      </c>
      <c r="J524" s="272">
        <f>SUMIFS(InpActive!K:K,InpActive!$A:$A,$C524,InpActive!$B:$B,$N$511)</f>
        <v>0</v>
      </c>
      <c r="K524" s="272">
        <f>SUMIFS(InpActive!L:L,InpActive!$A:$A,$C524,InpActive!$B:$B,$N$511)</f>
        <v>0</v>
      </c>
      <c r="L524" s="272">
        <f>SUMIFS(InpActive!M:M,InpActive!$A:$A,$C524,InpActive!$B:$B,$N$511)</f>
        <v>0</v>
      </c>
    </row>
    <row r="525" spans="3:12" hidden="1" outlineLevel="2" x14ac:dyDescent="0.4">
      <c r="C525" s="234" t="s">
        <v>143</v>
      </c>
      <c r="D525" s="221" t="s">
        <v>170</v>
      </c>
      <c r="H525" s="272">
        <f>SUMIFS(InpActive!I:I,InpActive!$A:$A,$C525,InpActive!$B:$B,$N$511)</f>
        <v>-0.19481999999999999</v>
      </c>
      <c r="I525" s="272">
        <f>SUMIFS(InpActive!J:J,InpActive!$A:$A,$C525,InpActive!$B:$B,$N$511)</f>
        <v>0</v>
      </c>
      <c r="J525" s="272">
        <f>SUMIFS(InpActive!K:K,InpActive!$A:$A,$C525,InpActive!$B:$B,$N$511)</f>
        <v>0</v>
      </c>
      <c r="K525" s="272">
        <f>SUMIFS(InpActive!L:L,InpActive!$A:$A,$C525,InpActive!$B:$B,$N$511)</f>
        <v>0</v>
      </c>
      <c r="L525" s="272">
        <f>SUMIFS(InpActive!M:M,InpActive!$A:$A,$C525,InpActive!$B:$B,$N$511)</f>
        <v>0</v>
      </c>
    </row>
    <row r="526" spans="3:12" hidden="1" outlineLevel="2" x14ac:dyDescent="0.4">
      <c r="C526" s="234" t="s">
        <v>145</v>
      </c>
      <c r="D526" s="221" t="s">
        <v>170</v>
      </c>
      <c r="H526" s="272">
        <f>SUMIFS(InpActive!I:I,InpActive!$A:$A,$C526,InpActive!$B:$B,$N$511)</f>
        <v>0</v>
      </c>
      <c r="I526" s="272">
        <f>SUMIFS(InpActive!J:J,InpActive!$A:$A,$C526,InpActive!$B:$B,$N$511)</f>
        <v>0</v>
      </c>
      <c r="J526" s="272">
        <f>SUMIFS(InpActive!K:K,InpActive!$A:$A,$C526,InpActive!$B:$B,$N$511)</f>
        <v>0</v>
      </c>
      <c r="K526" s="272">
        <f>SUMIFS(InpActive!L:L,InpActive!$A:$A,$C526,InpActive!$B:$B,$N$511)</f>
        <v>0</v>
      </c>
      <c r="L526" s="272">
        <f>SUMIFS(InpActive!M:M,InpActive!$A:$A,$C526,InpActive!$B:$B,$N$511)</f>
        <v>0</v>
      </c>
    </row>
    <row r="527" spans="3:12" hidden="1" outlineLevel="2" x14ac:dyDescent="0.4">
      <c r="C527" s="234" t="s">
        <v>147</v>
      </c>
      <c r="D527" s="221" t="s">
        <v>170</v>
      </c>
      <c r="H527" s="272">
        <f>SUMIFS(InpActive!I:I,InpActive!$A:$A,$C527,InpActive!$B:$B,$N$511)</f>
        <v>-0.13546</v>
      </c>
      <c r="I527" s="272">
        <f>SUMIFS(InpActive!J:J,InpActive!$A:$A,$C527,InpActive!$B:$B,$N$511)</f>
        <v>0</v>
      </c>
      <c r="J527" s="272">
        <f>SUMIFS(InpActive!K:K,InpActive!$A:$A,$C527,InpActive!$B:$B,$N$511)</f>
        <v>0</v>
      </c>
      <c r="K527" s="272">
        <f>SUMIFS(InpActive!L:L,InpActive!$A:$A,$C527,InpActive!$B:$B,$N$511)</f>
        <v>0</v>
      </c>
      <c r="L527" s="272">
        <f>SUMIFS(InpActive!M:M,InpActive!$A:$A,$C527,InpActive!$B:$B,$N$511)</f>
        <v>0</v>
      </c>
    </row>
    <row r="528" spans="3:12" hidden="1" outlineLevel="2" x14ac:dyDescent="0.4">
      <c r="C528" s="234" t="s">
        <v>149</v>
      </c>
      <c r="D528" s="221" t="s">
        <v>170</v>
      </c>
      <c r="H528" s="272">
        <f>SUMIFS(InpActive!I:I,InpActive!$A:$A,$C528,InpActive!$B:$B,$N$511)</f>
        <v>0</v>
      </c>
      <c r="I528" s="272">
        <f>SUMIFS(InpActive!J:J,InpActive!$A:$A,$C528,InpActive!$B:$B,$N$511)</f>
        <v>0</v>
      </c>
      <c r="J528" s="272">
        <f>SUMIFS(InpActive!K:K,InpActive!$A:$A,$C528,InpActive!$B:$B,$N$511)</f>
        <v>0</v>
      </c>
      <c r="K528" s="272">
        <f>SUMIFS(InpActive!L:L,InpActive!$A:$A,$C528,InpActive!$B:$B,$N$511)</f>
        <v>0</v>
      </c>
      <c r="L528" s="272">
        <f>SUMIFS(InpActive!M:M,InpActive!$A:$A,$C528,InpActive!$B:$B,$N$511)</f>
        <v>0</v>
      </c>
    </row>
    <row r="529" spans="2:15" hidden="1" outlineLevel="2" x14ac:dyDescent="0.4">
      <c r="C529" s="234" t="s">
        <v>151</v>
      </c>
      <c r="D529" s="221" t="s">
        <v>170</v>
      </c>
      <c r="H529" s="272">
        <f>SUMIFS(InpActive!I:I,InpActive!$A:$A,$C529,InpActive!$B:$B,$N$511)</f>
        <v>-2.8000000000000001E-2</v>
      </c>
      <c r="I529" s="272">
        <f>SUMIFS(InpActive!J:J,InpActive!$A:$A,$C529,InpActive!$B:$B,$N$511)</f>
        <v>0</v>
      </c>
      <c r="J529" s="272">
        <f>SUMIFS(InpActive!K:K,InpActive!$A:$A,$C529,InpActive!$B:$B,$N$511)</f>
        <v>0</v>
      </c>
      <c r="K529" s="272">
        <f>SUMIFS(InpActive!L:L,InpActive!$A:$A,$C529,InpActive!$B:$B,$N$511)</f>
        <v>0</v>
      </c>
      <c r="L529" s="272">
        <f>SUMIFS(InpActive!M:M,InpActive!$A:$A,$C529,InpActive!$B:$B,$N$511)</f>
        <v>0</v>
      </c>
    </row>
    <row r="530" spans="2:15" hidden="1" outlineLevel="2" x14ac:dyDescent="0.4">
      <c r="C530" s="234"/>
      <c r="H530" s="272"/>
      <c r="I530" s="272"/>
      <c r="J530" s="272"/>
      <c r="K530" s="272"/>
      <c r="L530" s="272"/>
    </row>
    <row r="531" spans="2:15" hidden="1" outlineLevel="2" x14ac:dyDescent="0.4">
      <c r="C531" s="222" t="s">
        <v>725</v>
      </c>
      <c r="D531" s="224" t="s">
        <v>170</v>
      </c>
      <c r="E531" s="244">
        <f t="shared" ref="E531:G531" si="44">SUM(E513:E529)</f>
        <v>0</v>
      </c>
      <c r="F531" s="244">
        <f t="shared" si="44"/>
        <v>0</v>
      </c>
      <c r="G531" s="244">
        <f t="shared" si="44"/>
        <v>0</v>
      </c>
      <c r="H531" s="244">
        <f>SUM(H513:H529)</f>
        <v>-12.17586</v>
      </c>
      <c r="I531" s="244">
        <f t="shared" ref="I531:L531" si="45">SUM(I513:I529)</f>
        <v>0</v>
      </c>
      <c r="J531" s="244">
        <f t="shared" si="45"/>
        <v>0</v>
      </c>
      <c r="K531" s="244">
        <f t="shared" si="45"/>
        <v>0</v>
      </c>
      <c r="L531" s="244">
        <f t="shared" si="45"/>
        <v>0</v>
      </c>
      <c r="M531" s="222"/>
      <c r="N531" s="362"/>
      <c r="O531" s="222"/>
    </row>
    <row r="532" spans="2:15" outlineLevel="1" collapsed="1" x14ac:dyDescent="0.4"/>
    <row r="533" spans="2:15" ht="14.25" outlineLevel="1" x14ac:dyDescent="0.4">
      <c r="B533" s="74" t="s">
        <v>753</v>
      </c>
      <c r="C533" s="60"/>
      <c r="D533" s="226"/>
      <c r="E533" s="226"/>
      <c r="F533" s="226"/>
      <c r="G533" s="226"/>
      <c r="H533" s="246"/>
      <c r="I533" s="246"/>
      <c r="J533" s="246"/>
      <c r="K533" s="246"/>
      <c r="L533" s="246"/>
      <c r="M533" s="18"/>
      <c r="N533" s="361" t="s">
        <v>333</v>
      </c>
      <c r="O533" s="18"/>
    </row>
    <row r="534" spans="2:15" hidden="1" outlineLevel="2" x14ac:dyDescent="0.4">
      <c r="H534" s="243"/>
      <c r="I534" s="243"/>
      <c r="J534" s="243"/>
      <c r="K534" s="243"/>
      <c r="L534" s="243"/>
    </row>
    <row r="535" spans="2:15" hidden="1" outlineLevel="2" x14ac:dyDescent="0.4">
      <c r="C535" s="234" t="s">
        <v>117</v>
      </c>
      <c r="D535" s="221" t="s">
        <v>170</v>
      </c>
      <c r="H535" s="272">
        <f>SUMIFS(InpActive!I:I,InpActive!$A:$A,$C535,InpActive!$B:$B,$N$533)</f>
        <v>0</v>
      </c>
      <c r="I535" s="272">
        <f>SUMIFS(InpActive!J:J,InpActive!$A:$A,$C535,InpActive!$B:$B,$N$533)</f>
        <v>0</v>
      </c>
      <c r="J535" s="272">
        <f>SUMIFS(InpActive!K:K,InpActive!$A:$A,$C535,InpActive!$B:$B,$N$533)</f>
        <v>0</v>
      </c>
      <c r="K535" s="272">
        <f>SUMIFS(InpActive!L:L,InpActive!$A:$A,$C535,InpActive!$B:$B,$N$533)</f>
        <v>0</v>
      </c>
      <c r="L535" s="272">
        <f>SUMIFS(InpActive!M:M,InpActive!$A:$A,$C535,InpActive!$B:$B,$N$533)</f>
        <v>0</v>
      </c>
    </row>
    <row r="536" spans="2:15" hidden="1" outlineLevel="2" x14ac:dyDescent="0.4">
      <c r="C536" s="234" t="s">
        <v>119</v>
      </c>
      <c r="D536" s="221" t="s">
        <v>170</v>
      </c>
      <c r="H536" s="272">
        <f>SUMIFS(InpActive!I:I,InpActive!$A:$A,$C536,InpActive!$B:$B,$N$533)</f>
        <v>-0.132599999999998</v>
      </c>
      <c r="I536" s="272">
        <f>SUMIFS(InpActive!J:J,InpActive!$A:$A,$C536,InpActive!$B:$B,$N$533)</f>
        <v>0</v>
      </c>
      <c r="J536" s="272">
        <f>SUMIFS(InpActive!K:K,InpActive!$A:$A,$C536,InpActive!$B:$B,$N$533)</f>
        <v>0</v>
      </c>
      <c r="K536" s="272">
        <f>SUMIFS(InpActive!L:L,InpActive!$A:$A,$C536,InpActive!$B:$B,$N$533)</f>
        <v>0</v>
      </c>
      <c r="L536" s="272">
        <f>SUMIFS(InpActive!M:M,InpActive!$A:$A,$C536,InpActive!$B:$B,$N$533)</f>
        <v>0</v>
      </c>
    </row>
    <row r="537" spans="2:15" hidden="1" outlineLevel="2" x14ac:dyDescent="0.4">
      <c r="C537" s="234" t="s">
        <v>122</v>
      </c>
      <c r="D537" s="221" t="s">
        <v>170</v>
      </c>
      <c r="H537" s="272">
        <f>SUMIFS(InpActive!I:I,InpActive!$A:$A,$C537,InpActive!$B:$B,$N$533)</f>
        <v>0</v>
      </c>
      <c r="I537" s="272">
        <f>SUMIFS(InpActive!J:J,InpActive!$A:$A,$C537,InpActive!$B:$B,$N$533)</f>
        <v>0</v>
      </c>
      <c r="J537" s="272">
        <f>SUMIFS(InpActive!K:K,InpActive!$A:$A,$C537,InpActive!$B:$B,$N$533)</f>
        <v>0</v>
      </c>
      <c r="K537" s="272">
        <f>SUMIFS(InpActive!L:L,InpActive!$A:$A,$C537,InpActive!$B:$B,$N$533)</f>
        <v>0</v>
      </c>
      <c r="L537" s="272">
        <f>SUMIFS(InpActive!M:M,InpActive!$A:$A,$C537,InpActive!$B:$B,$N$533)</f>
        <v>0</v>
      </c>
    </row>
    <row r="538" spans="2:15" hidden="1" outlineLevel="2" x14ac:dyDescent="0.4">
      <c r="C538" s="234" t="s">
        <v>124</v>
      </c>
      <c r="D538" s="221" t="s">
        <v>170</v>
      </c>
      <c r="H538" s="272">
        <f>SUMIFS(InpActive!I:I,InpActive!$A:$A,$C538,InpActive!$B:$B,$N$533)</f>
        <v>1.4503999999999999</v>
      </c>
      <c r="I538" s="272">
        <f>SUMIFS(InpActive!J:J,InpActive!$A:$A,$C538,InpActive!$B:$B,$N$533)</f>
        <v>0</v>
      </c>
      <c r="J538" s="272">
        <f>SUMIFS(InpActive!K:K,InpActive!$A:$A,$C538,InpActive!$B:$B,$N$533)</f>
        <v>0</v>
      </c>
      <c r="K538" s="272">
        <f>SUMIFS(InpActive!L:L,InpActive!$A:$A,$C538,InpActive!$B:$B,$N$533)</f>
        <v>0</v>
      </c>
      <c r="L538" s="272">
        <f>SUMIFS(InpActive!M:M,InpActive!$A:$A,$C538,InpActive!$B:$B,$N$533)</f>
        <v>0</v>
      </c>
    </row>
    <row r="539" spans="2:15" hidden="1" outlineLevel="2" x14ac:dyDescent="0.4">
      <c r="C539" s="234" t="s">
        <v>126</v>
      </c>
      <c r="D539" s="221" t="s">
        <v>170</v>
      </c>
      <c r="H539" s="272">
        <f>SUMIFS(InpActive!I:I,InpActive!$A:$A,$C539,InpActive!$B:$B,$N$533)</f>
        <v>0.27750000000000002</v>
      </c>
      <c r="I539" s="272">
        <f>SUMIFS(InpActive!J:J,InpActive!$A:$A,$C539,InpActive!$B:$B,$N$533)</f>
        <v>0</v>
      </c>
      <c r="J539" s="272">
        <f>SUMIFS(InpActive!K:K,InpActive!$A:$A,$C539,InpActive!$B:$B,$N$533)</f>
        <v>0</v>
      </c>
      <c r="K539" s="272">
        <f>SUMIFS(InpActive!L:L,InpActive!$A:$A,$C539,InpActive!$B:$B,$N$533)</f>
        <v>0</v>
      </c>
      <c r="L539" s="272">
        <f>SUMIFS(InpActive!M:M,InpActive!$A:$A,$C539,InpActive!$B:$B,$N$533)</f>
        <v>0</v>
      </c>
    </row>
    <row r="540" spans="2:15" hidden="1" outlineLevel="2" x14ac:dyDescent="0.4">
      <c r="C540" s="234" t="s">
        <v>128</v>
      </c>
      <c r="D540" s="221" t="s">
        <v>170</v>
      </c>
      <c r="H540" s="272">
        <f>SUMIFS(InpActive!I:I,InpActive!$A:$A,$C540,InpActive!$B:$B,$N$533)</f>
        <v>3.0000000000000001E-3</v>
      </c>
      <c r="I540" s="272">
        <f>SUMIFS(InpActive!J:J,InpActive!$A:$A,$C540,InpActive!$B:$B,$N$533)</f>
        <v>0</v>
      </c>
      <c r="J540" s="272">
        <f>SUMIFS(InpActive!K:K,InpActive!$A:$A,$C540,InpActive!$B:$B,$N$533)</f>
        <v>0</v>
      </c>
      <c r="K540" s="272">
        <f>SUMIFS(InpActive!L:L,InpActive!$A:$A,$C540,InpActive!$B:$B,$N$533)</f>
        <v>0</v>
      </c>
      <c r="L540" s="272">
        <f>SUMIFS(InpActive!M:M,InpActive!$A:$A,$C540,InpActive!$B:$B,$N$533)</f>
        <v>0</v>
      </c>
    </row>
    <row r="541" spans="2:15" hidden="1" outlineLevel="2" x14ac:dyDescent="0.4">
      <c r="C541" s="234" t="s">
        <v>131</v>
      </c>
      <c r="D541" s="221" t="s">
        <v>170</v>
      </c>
      <c r="H541" s="272">
        <f>SUMIFS(InpActive!I:I,InpActive!$A:$A,$C541,InpActive!$B:$B,$N$533)</f>
        <v>-1.7556</v>
      </c>
      <c r="I541" s="272">
        <f>SUMIFS(InpActive!J:J,InpActive!$A:$A,$C541,InpActive!$B:$B,$N$533)</f>
        <v>0</v>
      </c>
      <c r="J541" s="272">
        <f>SUMIFS(InpActive!K:K,InpActive!$A:$A,$C541,InpActive!$B:$B,$N$533)</f>
        <v>0</v>
      </c>
      <c r="K541" s="272">
        <f>SUMIFS(InpActive!L:L,InpActive!$A:$A,$C541,InpActive!$B:$B,$N$533)</f>
        <v>0</v>
      </c>
      <c r="L541" s="272">
        <f>SUMIFS(InpActive!M:M,InpActive!$A:$A,$C541,InpActive!$B:$B,$N$533)</f>
        <v>0</v>
      </c>
    </row>
    <row r="542" spans="2:15" hidden="1" outlineLevel="2" x14ac:dyDescent="0.4">
      <c r="C542" s="234" t="s">
        <v>133</v>
      </c>
      <c r="D542" s="221" t="s">
        <v>170</v>
      </c>
      <c r="H542" s="272">
        <f>SUMIFS(InpActive!I:I,InpActive!$A:$A,$C542,InpActive!$B:$B,$N$533)</f>
        <v>-1.05820000000001</v>
      </c>
      <c r="I542" s="272">
        <f>SUMIFS(InpActive!J:J,InpActive!$A:$A,$C542,InpActive!$B:$B,$N$533)</f>
        <v>0</v>
      </c>
      <c r="J542" s="272">
        <f>SUMIFS(InpActive!K:K,InpActive!$A:$A,$C542,InpActive!$B:$B,$N$533)</f>
        <v>0</v>
      </c>
      <c r="K542" s="272">
        <f>SUMIFS(InpActive!L:L,InpActive!$A:$A,$C542,InpActive!$B:$B,$N$533)</f>
        <v>0</v>
      </c>
      <c r="L542" s="272">
        <f>SUMIFS(InpActive!M:M,InpActive!$A:$A,$C542,InpActive!$B:$B,$N$533)</f>
        <v>0</v>
      </c>
    </row>
    <row r="543" spans="2:15" hidden="1" outlineLevel="2" x14ac:dyDescent="0.4">
      <c r="C543" s="234" t="s">
        <v>244</v>
      </c>
      <c r="D543" s="221" t="s">
        <v>170</v>
      </c>
      <c r="H543" s="272">
        <f>SUMIFS(InpActive!I:I,InpActive!$A:$A,$C543,InpActive!$B:$B,$N$533)</f>
        <v>1.7556000000000016</v>
      </c>
      <c r="I543" s="272">
        <f>SUMIFS(InpActive!J:J,InpActive!$A:$A,$C543,InpActive!$B:$B,$N$533)</f>
        <v>0</v>
      </c>
      <c r="J543" s="272">
        <f>SUMIFS(InpActive!K:K,InpActive!$A:$A,$C543,InpActive!$B:$B,$N$533)</f>
        <v>0</v>
      </c>
      <c r="K543" s="272">
        <f>SUMIFS(InpActive!L:L,InpActive!$A:$A,$C543,InpActive!$B:$B,$N$533)</f>
        <v>0</v>
      </c>
      <c r="L543" s="272">
        <f>SUMIFS(InpActive!M:M,InpActive!$A:$A,$C543,InpActive!$B:$B,$N$533)</f>
        <v>0</v>
      </c>
    </row>
    <row r="544" spans="2:15" hidden="1" outlineLevel="2" x14ac:dyDescent="0.4">
      <c r="C544" s="234" t="s">
        <v>137</v>
      </c>
      <c r="D544" s="221" t="s">
        <v>170</v>
      </c>
      <c r="H544" s="272">
        <f>SUMIFS(InpActive!I:I,InpActive!$A:$A,$C544,InpActive!$B:$B,$N$533)</f>
        <v>-0.74979999999999902</v>
      </c>
      <c r="I544" s="272">
        <f>SUMIFS(InpActive!J:J,InpActive!$A:$A,$C544,InpActive!$B:$B,$N$533)</f>
        <v>0</v>
      </c>
      <c r="J544" s="272">
        <f>SUMIFS(InpActive!K:K,InpActive!$A:$A,$C544,InpActive!$B:$B,$N$533)</f>
        <v>0</v>
      </c>
      <c r="K544" s="272">
        <f>SUMIFS(InpActive!L:L,InpActive!$A:$A,$C544,InpActive!$B:$B,$N$533)</f>
        <v>0</v>
      </c>
      <c r="L544" s="272">
        <f>SUMIFS(InpActive!M:M,InpActive!$A:$A,$C544,InpActive!$B:$B,$N$533)</f>
        <v>0</v>
      </c>
    </row>
    <row r="545" spans="2:15" hidden="1" outlineLevel="2" x14ac:dyDescent="0.4">
      <c r="C545" s="234" t="s">
        <v>139</v>
      </c>
      <c r="D545" s="221" t="s">
        <v>170</v>
      </c>
      <c r="H545" s="272">
        <f>SUMIFS(InpActive!I:I,InpActive!$A:$A,$C545,InpActive!$B:$B,$N$533)</f>
        <v>-3.2899000000000029</v>
      </c>
      <c r="I545" s="272">
        <f>SUMIFS(InpActive!J:J,InpActive!$A:$A,$C545,InpActive!$B:$B,$N$533)</f>
        <v>0</v>
      </c>
      <c r="J545" s="272">
        <f>SUMIFS(InpActive!K:K,InpActive!$A:$A,$C545,InpActive!$B:$B,$N$533)</f>
        <v>0</v>
      </c>
      <c r="K545" s="272">
        <f>SUMIFS(InpActive!L:L,InpActive!$A:$A,$C545,InpActive!$B:$B,$N$533)</f>
        <v>0</v>
      </c>
      <c r="L545" s="272">
        <f>SUMIFS(InpActive!M:M,InpActive!$A:$A,$C545,InpActive!$B:$B,$N$533)</f>
        <v>0</v>
      </c>
    </row>
    <row r="546" spans="2:15" hidden="1" outlineLevel="2" x14ac:dyDescent="0.4">
      <c r="C546" s="234" t="s">
        <v>141</v>
      </c>
      <c r="D546" s="221" t="s">
        <v>170</v>
      </c>
      <c r="H546" s="272">
        <f>SUMIFS(InpActive!I:I,InpActive!$A:$A,$C546,InpActive!$B:$B,$N$533)</f>
        <v>-0.92660000000000198</v>
      </c>
      <c r="I546" s="272">
        <f>SUMIFS(InpActive!J:J,InpActive!$A:$A,$C546,InpActive!$B:$B,$N$533)</f>
        <v>0</v>
      </c>
      <c r="J546" s="272">
        <f>SUMIFS(InpActive!K:K,InpActive!$A:$A,$C546,InpActive!$B:$B,$N$533)</f>
        <v>0</v>
      </c>
      <c r="K546" s="272">
        <f>SUMIFS(InpActive!L:L,InpActive!$A:$A,$C546,InpActive!$B:$B,$N$533)</f>
        <v>0</v>
      </c>
      <c r="L546" s="272">
        <f>SUMIFS(InpActive!M:M,InpActive!$A:$A,$C546,InpActive!$B:$B,$N$533)</f>
        <v>0</v>
      </c>
    </row>
    <row r="547" spans="2:15" hidden="1" outlineLevel="2" x14ac:dyDescent="0.4">
      <c r="C547" s="234" t="s">
        <v>143</v>
      </c>
      <c r="D547" s="221" t="s">
        <v>170</v>
      </c>
      <c r="H547" s="272">
        <f>SUMIFS(InpActive!I:I,InpActive!$A:$A,$C547,InpActive!$B:$B,$N$533)</f>
        <v>-0.23199999999999932</v>
      </c>
      <c r="I547" s="272">
        <f>SUMIFS(InpActive!J:J,InpActive!$A:$A,$C547,InpActive!$B:$B,$N$533)</f>
        <v>0</v>
      </c>
      <c r="J547" s="272">
        <f>SUMIFS(InpActive!K:K,InpActive!$A:$A,$C547,InpActive!$B:$B,$N$533)</f>
        <v>0</v>
      </c>
      <c r="K547" s="272">
        <f>SUMIFS(InpActive!L:L,InpActive!$A:$A,$C547,InpActive!$B:$B,$N$533)</f>
        <v>0</v>
      </c>
      <c r="L547" s="272">
        <f>SUMIFS(InpActive!M:M,InpActive!$A:$A,$C547,InpActive!$B:$B,$N$533)</f>
        <v>0</v>
      </c>
    </row>
    <row r="548" spans="2:15" hidden="1" outlineLevel="2" x14ac:dyDescent="0.4">
      <c r="C548" s="234" t="s">
        <v>145</v>
      </c>
      <c r="D548" s="221" t="s">
        <v>170</v>
      </c>
      <c r="H548" s="272">
        <f>SUMIFS(InpActive!I:I,InpActive!$A:$A,$C548,InpActive!$B:$B,$N$533)</f>
        <v>-5.2800000000000097E-2</v>
      </c>
      <c r="I548" s="272">
        <f>SUMIFS(InpActive!J:J,InpActive!$A:$A,$C548,InpActive!$B:$B,$N$533)</f>
        <v>0</v>
      </c>
      <c r="J548" s="272">
        <f>SUMIFS(InpActive!K:K,InpActive!$A:$A,$C548,InpActive!$B:$B,$N$533)</f>
        <v>0</v>
      </c>
      <c r="K548" s="272">
        <f>SUMIFS(InpActive!L:L,InpActive!$A:$A,$C548,InpActive!$B:$B,$N$533)</f>
        <v>0</v>
      </c>
      <c r="L548" s="272">
        <f>SUMIFS(InpActive!M:M,InpActive!$A:$A,$C548,InpActive!$B:$B,$N$533)</f>
        <v>0</v>
      </c>
    </row>
    <row r="549" spans="2:15" hidden="1" outlineLevel="2" x14ac:dyDescent="0.4">
      <c r="C549" s="234" t="s">
        <v>147</v>
      </c>
      <c r="D549" s="221" t="s">
        <v>170</v>
      </c>
      <c r="H549" s="272">
        <f>SUMIFS(InpActive!I:I,InpActive!$A:$A,$C549,InpActive!$B:$B,$N$533)</f>
        <v>-1.0289999999999992</v>
      </c>
      <c r="I549" s="272">
        <f>SUMIFS(InpActive!J:J,InpActive!$A:$A,$C549,InpActive!$B:$B,$N$533)</f>
        <v>0</v>
      </c>
      <c r="J549" s="272">
        <f>SUMIFS(InpActive!K:K,InpActive!$A:$A,$C549,InpActive!$B:$B,$N$533)</f>
        <v>0</v>
      </c>
      <c r="K549" s="272">
        <f>SUMIFS(InpActive!L:L,InpActive!$A:$A,$C549,InpActive!$B:$B,$N$533)</f>
        <v>0</v>
      </c>
      <c r="L549" s="272">
        <f>SUMIFS(InpActive!M:M,InpActive!$A:$A,$C549,InpActive!$B:$B,$N$533)</f>
        <v>0</v>
      </c>
    </row>
    <row r="550" spans="2:15" hidden="1" outlineLevel="2" x14ac:dyDescent="0.4">
      <c r="C550" s="234" t="s">
        <v>149</v>
      </c>
      <c r="D550" s="221" t="s">
        <v>170</v>
      </c>
      <c r="H550" s="272">
        <f>SUMIFS(InpActive!I:I,InpActive!$A:$A,$C550,InpActive!$B:$B,$N$533)</f>
        <v>-2.2400000000000302E-2</v>
      </c>
      <c r="I550" s="272">
        <f>SUMIFS(InpActive!J:J,InpActive!$A:$A,$C550,InpActive!$B:$B,$N$533)</f>
        <v>0</v>
      </c>
      <c r="J550" s="272">
        <f>SUMIFS(InpActive!K:K,InpActive!$A:$A,$C550,InpActive!$B:$B,$N$533)</f>
        <v>0</v>
      </c>
      <c r="K550" s="272">
        <f>SUMIFS(InpActive!L:L,InpActive!$A:$A,$C550,InpActive!$B:$B,$N$533)</f>
        <v>0</v>
      </c>
      <c r="L550" s="272">
        <f>SUMIFS(InpActive!M:M,InpActive!$A:$A,$C550,InpActive!$B:$B,$N$533)</f>
        <v>0</v>
      </c>
    </row>
    <row r="551" spans="2:15" hidden="1" outlineLevel="2" x14ac:dyDescent="0.4">
      <c r="C551" s="234" t="s">
        <v>151</v>
      </c>
      <c r="D551" s="221" t="s">
        <v>170</v>
      </c>
      <c r="H551" s="272">
        <f>SUMIFS(InpActive!I:I,InpActive!$A:$A,$C551,InpActive!$B:$B,$N$533)</f>
        <v>0</v>
      </c>
      <c r="I551" s="272">
        <f>SUMIFS(InpActive!J:J,InpActive!$A:$A,$C551,InpActive!$B:$B,$N$533)</f>
        <v>0</v>
      </c>
      <c r="J551" s="272">
        <f>SUMIFS(InpActive!K:K,InpActive!$A:$A,$C551,InpActive!$B:$B,$N$533)</f>
        <v>0</v>
      </c>
      <c r="K551" s="272">
        <f>SUMIFS(InpActive!L:L,InpActive!$A:$A,$C551,InpActive!$B:$B,$N$533)</f>
        <v>0</v>
      </c>
      <c r="L551" s="272">
        <f>SUMIFS(InpActive!M:M,InpActive!$A:$A,$C551,InpActive!$B:$B,$N$533)</f>
        <v>0</v>
      </c>
    </row>
    <row r="552" spans="2:15" hidden="1" outlineLevel="2" x14ac:dyDescent="0.4">
      <c r="C552" s="234"/>
      <c r="H552" s="272"/>
      <c r="I552" s="272"/>
      <c r="J552" s="272"/>
      <c r="K552" s="272"/>
      <c r="L552" s="272"/>
    </row>
    <row r="553" spans="2:15" hidden="1" outlineLevel="2" x14ac:dyDescent="0.4">
      <c r="C553" s="222" t="s">
        <v>725</v>
      </c>
      <c r="D553" s="224" t="s">
        <v>170</v>
      </c>
      <c r="E553" s="244">
        <f t="shared" ref="E553:G553" si="46">SUM(E535:E551)</f>
        <v>0</v>
      </c>
      <c r="F553" s="244">
        <f t="shared" si="46"/>
        <v>0</v>
      </c>
      <c r="G553" s="244">
        <f t="shared" si="46"/>
        <v>0</v>
      </c>
      <c r="H553" s="244">
        <f>SUM(H535:H551)</f>
        <v>-5.7624000000000093</v>
      </c>
      <c r="I553" s="244">
        <f t="shared" ref="I553:L553" si="47">SUM(I535:I551)</f>
        <v>0</v>
      </c>
      <c r="J553" s="244">
        <f t="shared" si="47"/>
        <v>0</v>
      </c>
      <c r="K553" s="244">
        <f t="shared" si="47"/>
        <v>0</v>
      </c>
      <c r="L553" s="244">
        <f t="shared" si="47"/>
        <v>0</v>
      </c>
      <c r="M553" s="222"/>
      <c r="N553" s="362"/>
      <c r="O553" s="222"/>
    </row>
    <row r="554" spans="2:15" outlineLevel="1" collapsed="1" x14ac:dyDescent="0.4"/>
    <row r="555" spans="2:15" ht="14.25" outlineLevel="1" x14ac:dyDescent="0.4">
      <c r="B555" s="74" t="s">
        <v>754</v>
      </c>
      <c r="C555" s="60"/>
      <c r="D555" s="226"/>
      <c r="E555" s="226"/>
      <c r="F555" s="226"/>
      <c r="G555" s="226"/>
      <c r="H555" s="246"/>
      <c r="I555" s="246"/>
      <c r="J555" s="246"/>
      <c r="K555" s="246"/>
      <c r="L555" s="246"/>
      <c r="M555" s="18"/>
      <c r="N555" s="361" t="s">
        <v>341</v>
      </c>
      <c r="O555" s="18"/>
    </row>
    <row r="556" spans="2:15" hidden="1" outlineLevel="2" x14ac:dyDescent="0.4">
      <c r="H556" s="243"/>
      <c r="I556" s="243"/>
      <c r="J556" s="243"/>
      <c r="K556" s="243"/>
      <c r="L556" s="243"/>
    </row>
    <row r="557" spans="2:15" hidden="1" outlineLevel="2" x14ac:dyDescent="0.4">
      <c r="C557" s="234" t="s">
        <v>117</v>
      </c>
      <c r="D557" s="221" t="s">
        <v>170</v>
      </c>
      <c r="H557" s="272">
        <f>SUMIFS(InpActive!I:I,InpActive!$A:$A,$C557,InpActive!$B:$B,$N$555)</f>
        <v>0</v>
      </c>
      <c r="I557" s="272">
        <f>SUMIFS(InpActive!J:J,InpActive!$A:$A,$C557,InpActive!$B:$B,$N$555)</f>
        <v>0</v>
      </c>
      <c r="J557" s="272">
        <f>SUMIFS(InpActive!K:K,InpActive!$A:$A,$C557,InpActive!$B:$B,$N$555)</f>
        <v>0</v>
      </c>
      <c r="K557" s="272">
        <f>SUMIFS(InpActive!L:L,InpActive!$A:$A,$C557,InpActive!$B:$B,$N$555)</f>
        <v>0</v>
      </c>
      <c r="L557" s="272">
        <f>SUMIFS(InpActive!M:M,InpActive!$A:$A,$C557,InpActive!$B:$B,$N$555)</f>
        <v>0</v>
      </c>
    </row>
    <row r="558" spans="2:15" hidden="1" outlineLevel="2" x14ac:dyDescent="0.4">
      <c r="C558" s="234" t="s">
        <v>119</v>
      </c>
      <c r="D558" s="221" t="s">
        <v>170</v>
      </c>
      <c r="H558" s="272">
        <f>SUMIFS(InpActive!I:I,InpActive!$A:$A,$C558,InpActive!$B:$B,$N$555)</f>
        <v>0</v>
      </c>
      <c r="I558" s="272">
        <f>SUMIFS(InpActive!J:J,InpActive!$A:$A,$C558,InpActive!$B:$B,$N$555)</f>
        <v>0</v>
      </c>
      <c r="J558" s="272">
        <f>SUMIFS(InpActive!K:K,InpActive!$A:$A,$C558,InpActive!$B:$B,$N$555)</f>
        <v>0</v>
      </c>
      <c r="K558" s="272">
        <f>SUMIFS(InpActive!L:L,InpActive!$A:$A,$C558,InpActive!$B:$B,$N$555)</f>
        <v>0</v>
      </c>
      <c r="L558" s="272">
        <f>SUMIFS(InpActive!M:M,InpActive!$A:$A,$C558,InpActive!$B:$B,$N$555)</f>
        <v>0</v>
      </c>
    </row>
    <row r="559" spans="2:15" hidden="1" outlineLevel="2" x14ac:dyDescent="0.4">
      <c r="C559" s="234" t="s">
        <v>122</v>
      </c>
      <c r="D559" s="221" t="s">
        <v>170</v>
      </c>
      <c r="H559" s="272">
        <f>SUMIFS(InpActive!I:I,InpActive!$A:$A,$C559,InpActive!$B:$B,$N$555)</f>
        <v>0</v>
      </c>
      <c r="I559" s="272">
        <f>SUMIFS(InpActive!J:J,InpActive!$A:$A,$C559,InpActive!$B:$B,$N$555)</f>
        <v>0</v>
      </c>
      <c r="J559" s="272">
        <f>SUMIFS(InpActive!K:K,InpActive!$A:$A,$C559,InpActive!$B:$B,$N$555)</f>
        <v>0</v>
      </c>
      <c r="K559" s="272">
        <f>SUMIFS(InpActive!L:L,InpActive!$A:$A,$C559,InpActive!$B:$B,$N$555)</f>
        <v>0</v>
      </c>
      <c r="L559" s="272">
        <f>SUMIFS(InpActive!M:M,InpActive!$A:$A,$C559,InpActive!$B:$B,$N$555)</f>
        <v>0</v>
      </c>
    </row>
    <row r="560" spans="2:15" hidden="1" outlineLevel="2" x14ac:dyDescent="0.4">
      <c r="C560" s="234" t="s">
        <v>124</v>
      </c>
      <c r="D560" s="221" t="s">
        <v>170</v>
      </c>
      <c r="H560" s="272">
        <f>SUMIFS(InpActive!I:I,InpActive!$A:$A,$C560,InpActive!$B:$B,$N$555)</f>
        <v>0</v>
      </c>
      <c r="I560" s="272">
        <f>SUMIFS(InpActive!J:J,InpActive!$A:$A,$C560,InpActive!$B:$B,$N$555)</f>
        <v>0</v>
      </c>
      <c r="J560" s="272">
        <f>SUMIFS(InpActive!K:K,InpActive!$A:$A,$C560,InpActive!$B:$B,$N$555)</f>
        <v>0</v>
      </c>
      <c r="K560" s="272">
        <f>SUMIFS(InpActive!L:L,InpActive!$A:$A,$C560,InpActive!$B:$B,$N$555)</f>
        <v>0</v>
      </c>
      <c r="L560" s="272">
        <f>SUMIFS(InpActive!M:M,InpActive!$A:$A,$C560,InpActive!$B:$B,$N$555)</f>
        <v>0</v>
      </c>
    </row>
    <row r="561" spans="3:15" hidden="1" outlineLevel="2" x14ac:dyDescent="0.4">
      <c r="C561" s="234" t="s">
        <v>126</v>
      </c>
      <c r="D561" s="221" t="s">
        <v>170</v>
      </c>
      <c r="H561" s="272">
        <f>SUMIFS(InpActive!I:I,InpActive!$A:$A,$C561,InpActive!$B:$B,$N$555)</f>
        <v>0</v>
      </c>
      <c r="I561" s="272">
        <f>SUMIFS(InpActive!J:J,InpActive!$A:$A,$C561,InpActive!$B:$B,$N$555)</f>
        <v>0</v>
      </c>
      <c r="J561" s="272">
        <f>SUMIFS(InpActive!K:K,InpActive!$A:$A,$C561,InpActive!$B:$B,$N$555)</f>
        <v>0</v>
      </c>
      <c r="K561" s="272">
        <f>SUMIFS(InpActive!L:L,InpActive!$A:$A,$C561,InpActive!$B:$B,$N$555)</f>
        <v>0</v>
      </c>
      <c r="L561" s="272">
        <f>SUMIFS(InpActive!M:M,InpActive!$A:$A,$C561,InpActive!$B:$B,$N$555)</f>
        <v>0</v>
      </c>
    </row>
    <row r="562" spans="3:15" hidden="1" outlineLevel="2" x14ac:dyDescent="0.4">
      <c r="C562" s="234" t="s">
        <v>128</v>
      </c>
      <c r="D562" s="221" t="s">
        <v>170</v>
      </c>
      <c r="H562" s="272">
        <f>SUMIFS(InpActive!I:I,InpActive!$A:$A,$C562,InpActive!$B:$B,$N$555)</f>
        <v>0</v>
      </c>
      <c r="I562" s="272">
        <f>SUMIFS(InpActive!J:J,InpActive!$A:$A,$C562,InpActive!$B:$B,$N$555)</f>
        <v>0</v>
      </c>
      <c r="J562" s="272">
        <f>SUMIFS(InpActive!K:K,InpActive!$A:$A,$C562,InpActive!$B:$B,$N$555)</f>
        <v>0</v>
      </c>
      <c r="K562" s="272">
        <f>SUMIFS(InpActive!L:L,InpActive!$A:$A,$C562,InpActive!$B:$B,$N$555)</f>
        <v>0</v>
      </c>
      <c r="L562" s="272">
        <f>SUMIFS(InpActive!M:M,InpActive!$A:$A,$C562,InpActive!$B:$B,$N$555)</f>
        <v>0</v>
      </c>
    </row>
    <row r="563" spans="3:15" hidden="1" outlineLevel="2" x14ac:dyDescent="0.4">
      <c r="C563" s="234" t="s">
        <v>131</v>
      </c>
      <c r="D563" s="221" t="s">
        <v>170</v>
      </c>
      <c r="H563" s="272">
        <f>SUMIFS(InpActive!I:I,InpActive!$A:$A,$C563,InpActive!$B:$B,$N$555)</f>
        <v>0</v>
      </c>
      <c r="I563" s="272">
        <f>SUMIFS(InpActive!J:J,InpActive!$A:$A,$C563,InpActive!$B:$B,$N$555)</f>
        <v>0</v>
      </c>
      <c r="J563" s="272">
        <f>SUMIFS(InpActive!K:K,InpActive!$A:$A,$C563,InpActive!$B:$B,$N$555)</f>
        <v>0</v>
      </c>
      <c r="K563" s="272">
        <f>SUMIFS(InpActive!L:L,InpActive!$A:$A,$C563,InpActive!$B:$B,$N$555)</f>
        <v>0</v>
      </c>
      <c r="L563" s="272">
        <f>SUMIFS(InpActive!M:M,InpActive!$A:$A,$C563,InpActive!$B:$B,$N$555)</f>
        <v>0</v>
      </c>
    </row>
    <row r="564" spans="3:15" hidden="1" outlineLevel="2" x14ac:dyDescent="0.4">
      <c r="C564" s="234" t="s">
        <v>133</v>
      </c>
      <c r="D564" s="221" t="s">
        <v>170</v>
      </c>
      <c r="H564" s="272">
        <f>SUMIFS(InpActive!I:I,InpActive!$A:$A,$C564,InpActive!$B:$B,$N$555)</f>
        <v>0</v>
      </c>
      <c r="I564" s="272">
        <f>SUMIFS(InpActive!J:J,InpActive!$A:$A,$C564,InpActive!$B:$B,$N$555)</f>
        <v>0</v>
      </c>
      <c r="J564" s="272">
        <f>SUMIFS(InpActive!K:K,InpActive!$A:$A,$C564,InpActive!$B:$B,$N$555)</f>
        <v>0</v>
      </c>
      <c r="K564" s="272">
        <f>SUMIFS(InpActive!L:L,InpActive!$A:$A,$C564,InpActive!$B:$B,$N$555)</f>
        <v>0</v>
      </c>
      <c r="L564" s="272">
        <f>SUMIFS(InpActive!M:M,InpActive!$A:$A,$C564,InpActive!$B:$B,$N$555)</f>
        <v>0</v>
      </c>
    </row>
    <row r="565" spans="3:15" hidden="1" outlineLevel="2" x14ac:dyDescent="0.4">
      <c r="C565" s="234" t="s">
        <v>244</v>
      </c>
      <c r="D565" s="221" t="s">
        <v>170</v>
      </c>
      <c r="H565" s="272">
        <f>SUMIFS(InpActive!I:I,InpActive!$A:$A,$C565,InpActive!$B:$B,$N$555)</f>
        <v>0</v>
      </c>
      <c r="I565" s="272">
        <f>SUMIFS(InpActive!J:J,InpActive!$A:$A,$C565,InpActive!$B:$B,$N$555)</f>
        <v>0</v>
      </c>
      <c r="J565" s="272">
        <f>SUMIFS(InpActive!K:K,InpActive!$A:$A,$C565,InpActive!$B:$B,$N$555)</f>
        <v>0</v>
      </c>
      <c r="K565" s="272">
        <f>SUMIFS(InpActive!L:L,InpActive!$A:$A,$C565,InpActive!$B:$B,$N$555)</f>
        <v>0</v>
      </c>
      <c r="L565" s="272">
        <f>SUMIFS(InpActive!M:M,InpActive!$A:$A,$C565,InpActive!$B:$B,$N$555)</f>
        <v>0</v>
      </c>
    </row>
    <row r="566" spans="3:15" hidden="1" outlineLevel="2" x14ac:dyDescent="0.4">
      <c r="C566" s="234" t="s">
        <v>137</v>
      </c>
      <c r="D566" s="221" t="s">
        <v>170</v>
      </c>
      <c r="H566" s="272">
        <f>SUMIFS(InpActive!I:I,InpActive!$A:$A,$C566,InpActive!$B:$B,$N$555)</f>
        <v>0</v>
      </c>
      <c r="I566" s="272">
        <f>SUMIFS(InpActive!J:J,InpActive!$A:$A,$C566,InpActive!$B:$B,$N$555)</f>
        <v>0</v>
      </c>
      <c r="J566" s="272">
        <f>SUMIFS(InpActive!K:K,InpActive!$A:$A,$C566,InpActive!$B:$B,$N$555)</f>
        <v>0</v>
      </c>
      <c r="K566" s="272">
        <f>SUMIFS(InpActive!L:L,InpActive!$A:$A,$C566,InpActive!$B:$B,$N$555)</f>
        <v>0</v>
      </c>
      <c r="L566" s="272">
        <f>SUMIFS(InpActive!M:M,InpActive!$A:$A,$C566,InpActive!$B:$B,$N$555)</f>
        <v>0</v>
      </c>
    </row>
    <row r="567" spans="3:15" hidden="1" outlineLevel="2" x14ac:dyDescent="0.4">
      <c r="C567" s="234" t="s">
        <v>139</v>
      </c>
      <c r="D567" s="221" t="s">
        <v>170</v>
      </c>
      <c r="H567" s="272">
        <f>SUMIFS(InpActive!I:I,InpActive!$A:$A,$C567,InpActive!$B:$B,$N$555)</f>
        <v>0</v>
      </c>
      <c r="I567" s="272">
        <f>SUMIFS(InpActive!J:J,InpActive!$A:$A,$C567,InpActive!$B:$B,$N$555)</f>
        <v>0</v>
      </c>
      <c r="J567" s="272">
        <f>SUMIFS(InpActive!K:K,InpActive!$A:$A,$C567,InpActive!$B:$B,$N$555)</f>
        <v>0</v>
      </c>
      <c r="K567" s="272">
        <f>SUMIFS(InpActive!L:L,InpActive!$A:$A,$C567,InpActive!$B:$B,$N$555)</f>
        <v>0</v>
      </c>
      <c r="L567" s="272">
        <f>SUMIFS(InpActive!M:M,InpActive!$A:$A,$C567,InpActive!$B:$B,$N$555)</f>
        <v>0</v>
      </c>
    </row>
    <row r="568" spans="3:15" hidden="1" outlineLevel="2" x14ac:dyDescent="0.4">
      <c r="C568" s="234" t="s">
        <v>141</v>
      </c>
      <c r="D568" s="221" t="s">
        <v>170</v>
      </c>
      <c r="H568" s="272">
        <f>SUMIFS(InpActive!I:I,InpActive!$A:$A,$C568,InpActive!$B:$B,$N$555)</f>
        <v>0</v>
      </c>
      <c r="I568" s="272">
        <f>SUMIFS(InpActive!J:J,InpActive!$A:$A,$C568,InpActive!$B:$B,$N$555)</f>
        <v>0</v>
      </c>
      <c r="J568" s="272">
        <f>SUMIFS(InpActive!K:K,InpActive!$A:$A,$C568,InpActive!$B:$B,$N$555)</f>
        <v>0</v>
      </c>
      <c r="K568" s="272">
        <f>SUMIFS(InpActive!L:L,InpActive!$A:$A,$C568,InpActive!$B:$B,$N$555)</f>
        <v>0</v>
      </c>
      <c r="L568" s="272">
        <f>SUMIFS(InpActive!M:M,InpActive!$A:$A,$C568,InpActive!$B:$B,$N$555)</f>
        <v>0</v>
      </c>
    </row>
    <row r="569" spans="3:15" hidden="1" outlineLevel="2" x14ac:dyDescent="0.4">
      <c r="C569" s="234" t="s">
        <v>143</v>
      </c>
      <c r="D569" s="221" t="s">
        <v>170</v>
      </c>
      <c r="H569" s="272">
        <f>SUMIFS(InpActive!I:I,InpActive!$A:$A,$C569,InpActive!$B:$B,$N$555)</f>
        <v>0</v>
      </c>
      <c r="I569" s="272">
        <f>SUMIFS(InpActive!J:J,InpActive!$A:$A,$C569,InpActive!$B:$B,$N$555)</f>
        <v>0</v>
      </c>
      <c r="J569" s="272">
        <f>SUMIFS(InpActive!K:K,InpActive!$A:$A,$C569,InpActive!$B:$B,$N$555)</f>
        <v>0</v>
      </c>
      <c r="K569" s="272">
        <f>SUMIFS(InpActive!L:L,InpActive!$A:$A,$C569,InpActive!$B:$B,$N$555)</f>
        <v>0</v>
      </c>
      <c r="L569" s="272">
        <f>SUMIFS(InpActive!M:M,InpActive!$A:$A,$C569,InpActive!$B:$B,$N$555)</f>
        <v>0</v>
      </c>
    </row>
    <row r="570" spans="3:15" hidden="1" outlineLevel="2" x14ac:dyDescent="0.4">
      <c r="C570" s="234" t="s">
        <v>145</v>
      </c>
      <c r="D570" s="221" t="s">
        <v>170</v>
      </c>
      <c r="H570" s="272">
        <f>SUMIFS(InpActive!I:I,InpActive!$A:$A,$C570,InpActive!$B:$B,$N$555)</f>
        <v>0</v>
      </c>
      <c r="I570" s="272">
        <f>SUMIFS(InpActive!J:J,InpActive!$A:$A,$C570,InpActive!$B:$B,$N$555)</f>
        <v>0</v>
      </c>
      <c r="J570" s="272">
        <f>SUMIFS(InpActive!K:K,InpActive!$A:$A,$C570,InpActive!$B:$B,$N$555)</f>
        <v>0</v>
      </c>
      <c r="K570" s="272">
        <f>SUMIFS(InpActive!L:L,InpActive!$A:$A,$C570,InpActive!$B:$B,$N$555)</f>
        <v>0</v>
      </c>
      <c r="L570" s="272">
        <f>SUMIFS(InpActive!M:M,InpActive!$A:$A,$C570,InpActive!$B:$B,$N$555)</f>
        <v>0</v>
      </c>
    </row>
    <row r="571" spans="3:15" hidden="1" outlineLevel="2" x14ac:dyDescent="0.4">
      <c r="C571" s="234" t="s">
        <v>147</v>
      </c>
      <c r="D571" s="221" t="s">
        <v>170</v>
      </c>
      <c r="H571" s="272">
        <f>SUMIFS(InpActive!I:I,InpActive!$A:$A,$C571,InpActive!$B:$B,$N$555)</f>
        <v>0</v>
      </c>
      <c r="I571" s="272">
        <f>SUMIFS(InpActive!J:J,InpActive!$A:$A,$C571,InpActive!$B:$B,$N$555)</f>
        <v>0</v>
      </c>
      <c r="J571" s="272">
        <f>SUMIFS(InpActive!K:K,InpActive!$A:$A,$C571,InpActive!$B:$B,$N$555)</f>
        <v>0</v>
      </c>
      <c r="K571" s="272">
        <f>SUMIFS(InpActive!L:L,InpActive!$A:$A,$C571,InpActive!$B:$B,$N$555)</f>
        <v>0</v>
      </c>
      <c r="L571" s="272">
        <f>SUMIFS(InpActive!M:M,InpActive!$A:$A,$C571,InpActive!$B:$B,$N$555)</f>
        <v>0</v>
      </c>
    </row>
    <row r="572" spans="3:15" hidden="1" outlineLevel="2" x14ac:dyDescent="0.4">
      <c r="C572" s="234" t="s">
        <v>149</v>
      </c>
      <c r="D572" s="221" t="s">
        <v>170</v>
      </c>
      <c r="H572" s="272">
        <f>SUMIFS(InpActive!I:I,InpActive!$A:$A,$C572,InpActive!$B:$B,$N$555)</f>
        <v>0.25340000000000001</v>
      </c>
      <c r="I572" s="272">
        <f>SUMIFS(InpActive!J:J,InpActive!$A:$A,$C572,InpActive!$B:$B,$N$555)</f>
        <v>0</v>
      </c>
      <c r="J572" s="272">
        <f>SUMIFS(InpActive!K:K,InpActive!$A:$A,$C572,InpActive!$B:$B,$N$555)</f>
        <v>0</v>
      </c>
      <c r="K572" s="272">
        <f>SUMIFS(InpActive!L:L,InpActive!$A:$A,$C572,InpActive!$B:$B,$N$555)</f>
        <v>0</v>
      </c>
      <c r="L572" s="272">
        <f>SUMIFS(InpActive!M:M,InpActive!$A:$A,$C572,InpActive!$B:$B,$N$555)</f>
        <v>0</v>
      </c>
    </row>
    <row r="573" spans="3:15" hidden="1" outlineLevel="2" x14ac:dyDescent="0.4">
      <c r="C573" s="234" t="s">
        <v>151</v>
      </c>
      <c r="D573" s="221" t="s">
        <v>170</v>
      </c>
      <c r="H573" s="272">
        <f>SUMIFS(InpActive!I:I,InpActive!$A:$A,$C573,InpActive!$B:$B,$N$555)</f>
        <v>0</v>
      </c>
      <c r="I573" s="272">
        <f>SUMIFS(InpActive!J:J,InpActive!$A:$A,$C573,InpActive!$B:$B,$N$555)</f>
        <v>0</v>
      </c>
      <c r="J573" s="272">
        <f>SUMIFS(InpActive!K:K,InpActive!$A:$A,$C573,InpActive!$B:$B,$N$555)</f>
        <v>0</v>
      </c>
      <c r="K573" s="272">
        <f>SUMIFS(InpActive!L:L,InpActive!$A:$A,$C573,InpActive!$B:$B,$N$555)</f>
        <v>0</v>
      </c>
      <c r="L573" s="272">
        <f>SUMIFS(InpActive!M:M,InpActive!$A:$A,$C573,InpActive!$B:$B,$N$555)</f>
        <v>0</v>
      </c>
    </row>
    <row r="574" spans="3:15" hidden="1" outlineLevel="2" x14ac:dyDescent="0.4">
      <c r="C574" s="234"/>
      <c r="H574" s="272"/>
      <c r="I574" s="272"/>
      <c r="J574" s="272"/>
      <c r="K574" s="272"/>
      <c r="L574" s="272"/>
    </row>
    <row r="575" spans="3:15" hidden="1" outlineLevel="2" x14ac:dyDescent="0.4">
      <c r="C575" s="222" t="s">
        <v>725</v>
      </c>
      <c r="D575" s="224" t="s">
        <v>170</v>
      </c>
      <c r="E575" s="244">
        <f t="shared" ref="E575:G575" si="48">SUM(E557:E573)</f>
        <v>0</v>
      </c>
      <c r="F575" s="244">
        <f t="shared" si="48"/>
        <v>0</v>
      </c>
      <c r="G575" s="244">
        <f t="shared" si="48"/>
        <v>0</v>
      </c>
      <c r="H575" s="244">
        <f>SUM(H557:H573)</f>
        <v>0.25340000000000001</v>
      </c>
      <c r="I575" s="244">
        <f t="shared" ref="I575:L575" si="49">SUM(I557:I573)</f>
        <v>0</v>
      </c>
      <c r="J575" s="244">
        <f t="shared" si="49"/>
        <v>0</v>
      </c>
      <c r="K575" s="244">
        <f t="shared" si="49"/>
        <v>0</v>
      </c>
      <c r="L575" s="244">
        <f t="shared" si="49"/>
        <v>0</v>
      </c>
      <c r="M575" s="222"/>
      <c r="N575" s="362"/>
      <c r="O575" s="222"/>
    </row>
    <row r="576" spans="3:15" outlineLevel="1" collapsed="1" x14ac:dyDescent="0.4"/>
    <row r="577" spans="2:15" ht="13.9" customHeight="1" outlineLevel="1" x14ac:dyDescent="0.4">
      <c r="B577" s="74" t="s">
        <v>755</v>
      </c>
      <c r="C577" s="60"/>
      <c r="D577" s="226"/>
      <c r="E577" s="226"/>
      <c r="F577" s="226"/>
      <c r="G577" s="226"/>
      <c r="H577" s="246"/>
      <c r="I577" s="246"/>
      <c r="J577" s="246"/>
      <c r="K577" s="246"/>
      <c r="L577" s="246"/>
      <c r="M577" s="18"/>
      <c r="N577" s="361" t="s">
        <v>353</v>
      </c>
      <c r="O577" s="18"/>
    </row>
    <row r="578" spans="2:15" hidden="1" outlineLevel="2" x14ac:dyDescent="0.4">
      <c r="H578" s="243"/>
      <c r="I578" s="243"/>
      <c r="J578" s="243"/>
      <c r="K578" s="243"/>
      <c r="L578" s="243"/>
    </row>
    <row r="579" spans="2:15" hidden="1" outlineLevel="2" x14ac:dyDescent="0.4">
      <c r="C579" s="234" t="s">
        <v>117</v>
      </c>
      <c r="D579" s="221" t="s">
        <v>170</v>
      </c>
      <c r="H579" s="272">
        <f>SUMIFS(InpActive!I:I,InpActive!$A:$A,$C579,InpActive!$B:$B,$N$577)</f>
        <v>3.6280199999999998</v>
      </c>
      <c r="I579" s="272">
        <f>SUMIFS(InpActive!J:J,InpActive!$A:$A,$C579,InpActive!$B:$B,$N$577)</f>
        <v>0</v>
      </c>
      <c r="J579" s="272">
        <f>SUMIFS(InpActive!K:K,InpActive!$A:$A,$C579,InpActive!$B:$B,$N$577)</f>
        <v>0</v>
      </c>
      <c r="K579" s="272">
        <f>SUMIFS(InpActive!L:L,InpActive!$A:$A,$C579,InpActive!$B:$B,$N$577)</f>
        <v>0</v>
      </c>
      <c r="L579" s="272">
        <f>SUMIFS(InpActive!M:M,InpActive!$A:$A,$C579,InpActive!$B:$B,$N$577)</f>
        <v>0</v>
      </c>
    </row>
    <row r="580" spans="2:15" hidden="1" outlineLevel="2" x14ac:dyDescent="0.4">
      <c r="C580" s="234" t="s">
        <v>119</v>
      </c>
      <c r="D580" s="221" t="s">
        <v>170</v>
      </c>
      <c r="H580" s="272">
        <f>SUMIFS(InpActive!I:I,InpActive!$A:$A,$C580,InpActive!$B:$B,$N$577)</f>
        <v>-1.58101</v>
      </c>
      <c r="I580" s="272">
        <f>SUMIFS(InpActive!J:J,InpActive!$A:$A,$C580,InpActive!$B:$B,$N$577)</f>
        <v>0</v>
      </c>
      <c r="J580" s="272">
        <f>SUMIFS(InpActive!K:K,InpActive!$A:$A,$C580,InpActive!$B:$B,$N$577)</f>
        <v>0</v>
      </c>
      <c r="K580" s="272">
        <f>SUMIFS(InpActive!L:L,InpActive!$A:$A,$C580,InpActive!$B:$B,$N$577)</f>
        <v>0</v>
      </c>
      <c r="L580" s="272">
        <f>SUMIFS(InpActive!M:M,InpActive!$A:$A,$C580,InpActive!$B:$B,$N$577)</f>
        <v>0</v>
      </c>
    </row>
    <row r="581" spans="2:15" hidden="1" outlineLevel="2" x14ac:dyDescent="0.4">
      <c r="C581" s="234" t="s">
        <v>122</v>
      </c>
      <c r="D581" s="221" t="s">
        <v>170</v>
      </c>
      <c r="H581" s="272">
        <f>SUMIFS(InpActive!I:I,InpActive!$A:$A,$C581,InpActive!$B:$B,$N$577)</f>
        <v>-3.9550000000000002E-2</v>
      </c>
      <c r="I581" s="272">
        <f>SUMIFS(InpActive!J:J,InpActive!$A:$A,$C581,InpActive!$B:$B,$N$577)</f>
        <v>0</v>
      </c>
      <c r="J581" s="272">
        <f>SUMIFS(InpActive!K:K,InpActive!$A:$A,$C581,InpActive!$B:$B,$N$577)</f>
        <v>0</v>
      </c>
      <c r="K581" s="272">
        <f>SUMIFS(InpActive!L:L,InpActive!$A:$A,$C581,InpActive!$B:$B,$N$577)</f>
        <v>0</v>
      </c>
      <c r="L581" s="272">
        <f>SUMIFS(InpActive!M:M,InpActive!$A:$A,$C581,InpActive!$B:$B,$N$577)</f>
        <v>0</v>
      </c>
    </row>
    <row r="582" spans="2:15" hidden="1" outlineLevel="2" x14ac:dyDescent="0.4">
      <c r="C582" s="234" t="s">
        <v>124</v>
      </c>
      <c r="D582" s="221" t="s">
        <v>170</v>
      </c>
      <c r="H582" s="272">
        <f>SUMIFS(InpActive!I:I,InpActive!$A:$A,$C582,InpActive!$B:$B,$N$577)</f>
        <v>-0.52983000000000002</v>
      </c>
      <c r="I582" s="272">
        <f>SUMIFS(InpActive!J:J,InpActive!$A:$A,$C582,InpActive!$B:$B,$N$577)</f>
        <v>0</v>
      </c>
      <c r="J582" s="272">
        <f>SUMIFS(InpActive!K:K,InpActive!$A:$A,$C582,InpActive!$B:$B,$N$577)</f>
        <v>0</v>
      </c>
      <c r="K582" s="272">
        <f>SUMIFS(InpActive!L:L,InpActive!$A:$A,$C582,InpActive!$B:$B,$N$577)</f>
        <v>0</v>
      </c>
      <c r="L582" s="272">
        <f>SUMIFS(InpActive!M:M,InpActive!$A:$A,$C582,InpActive!$B:$B,$N$577)</f>
        <v>0</v>
      </c>
    </row>
    <row r="583" spans="2:15" hidden="1" outlineLevel="2" x14ac:dyDescent="0.4">
      <c r="C583" s="234" t="s">
        <v>126</v>
      </c>
      <c r="D583" s="221" t="s">
        <v>170</v>
      </c>
      <c r="H583" s="272">
        <f>SUMIFS(InpActive!I:I,InpActive!$A:$A,$C583,InpActive!$B:$B,$N$577)</f>
        <v>-4.0683600000000002</v>
      </c>
      <c r="I583" s="272">
        <f>SUMIFS(InpActive!J:J,InpActive!$A:$A,$C583,InpActive!$B:$B,$N$577)</f>
        <v>0</v>
      </c>
      <c r="J583" s="272">
        <f>SUMIFS(InpActive!K:K,InpActive!$A:$A,$C583,InpActive!$B:$B,$N$577)</f>
        <v>0</v>
      </c>
      <c r="K583" s="272">
        <f>SUMIFS(InpActive!L:L,InpActive!$A:$A,$C583,InpActive!$B:$B,$N$577)</f>
        <v>0</v>
      </c>
      <c r="L583" s="272">
        <f>SUMIFS(InpActive!M:M,InpActive!$A:$A,$C583,InpActive!$B:$B,$N$577)</f>
        <v>0</v>
      </c>
    </row>
    <row r="584" spans="2:15" hidden="1" outlineLevel="2" x14ac:dyDescent="0.4">
      <c r="C584" s="234" t="s">
        <v>128</v>
      </c>
      <c r="D584" s="221" t="s">
        <v>170</v>
      </c>
      <c r="H584" s="272">
        <f>SUMIFS(InpActive!I:I,InpActive!$A:$A,$C584,InpActive!$B:$B,$N$577)</f>
        <v>1.1968000000000001</v>
      </c>
      <c r="I584" s="272">
        <f>SUMIFS(InpActive!J:J,InpActive!$A:$A,$C584,InpActive!$B:$B,$N$577)</f>
        <v>0</v>
      </c>
      <c r="J584" s="272">
        <f>SUMIFS(InpActive!K:K,InpActive!$A:$A,$C584,InpActive!$B:$B,$N$577)</f>
        <v>0</v>
      </c>
      <c r="K584" s="272">
        <f>SUMIFS(InpActive!L:L,InpActive!$A:$A,$C584,InpActive!$B:$B,$N$577)</f>
        <v>0</v>
      </c>
      <c r="L584" s="272">
        <f>SUMIFS(InpActive!M:M,InpActive!$A:$A,$C584,InpActive!$B:$B,$N$577)</f>
        <v>0</v>
      </c>
    </row>
    <row r="585" spans="2:15" hidden="1" outlineLevel="2" x14ac:dyDescent="0.4">
      <c r="C585" s="234" t="s">
        <v>131</v>
      </c>
      <c r="D585" s="221" t="s">
        <v>170</v>
      </c>
      <c r="H585" s="272">
        <f>SUMIFS(InpActive!I:I,InpActive!$A:$A,$C585,InpActive!$B:$B,$N$577)</f>
        <v>-1.55596</v>
      </c>
      <c r="I585" s="272">
        <f>SUMIFS(InpActive!J:J,InpActive!$A:$A,$C585,InpActive!$B:$B,$N$577)</f>
        <v>0</v>
      </c>
      <c r="J585" s="272">
        <f>SUMIFS(InpActive!K:K,InpActive!$A:$A,$C585,InpActive!$B:$B,$N$577)</f>
        <v>0</v>
      </c>
      <c r="K585" s="272">
        <f>SUMIFS(InpActive!L:L,InpActive!$A:$A,$C585,InpActive!$B:$B,$N$577)</f>
        <v>0</v>
      </c>
      <c r="L585" s="272">
        <f>SUMIFS(InpActive!M:M,InpActive!$A:$A,$C585,InpActive!$B:$B,$N$577)</f>
        <v>0</v>
      </c>
    </row>
    <row r="586" spans="2:15" hidden="1" outlineLevel="2" x14ac:dyDescent="0.4">
      <c r="C586" s="234" t="s">
        <v>133</v>
      </c>
      <c r="D586" s="221" t="s">
        <v>170</v>
      </c>
      <c r="H586" s="272">
        <f>SUMIFS(InpActive!I:I,InpActive!$A:$A,$C586,InpActive!$B:$B,$N$577)</f>
        <v>-10.56006</v>
      </c>
      <c r="I586" s="272">
        <f>SUMIFS(InpActive!J:J,InpActive!$A:$A,$C586,InpActive!$B:$B,$N$577)</f>
        <v>0</v>
      </c>
      <c r="J586" s="272">
        <f>SUMIFS(InpActive!K:K,InpActive!$A:$A,$C586,InpActive!$B:$B,$N$577)</f>
        <v>0</v>
      </c>
      <c r="K586" s="272">
        <f>SUMIFS(InpActive!L:L,InpActive!$A:$A,$C586,InpActive!$B:$B,$N$577)</f>
        <v>0</v>
      </c>
      <c r="L586" s="272">
        <f>SUMIFS(InpActive!M:M,InpActive!$A:$A,$C586,InpActive!$B:$B,$N$577)</f>
        <v>0</v>
      </c>
    </row>
    <row r="587" spans="2:15" hidden="1" outlineLevel="2" x14ac:dyDescent="0.4">
      <c r="C587" s="234" t="s">
        <v>244</v>
      </c>
      <c r="D587" s="221" t="s">
        <v>170</v>
      </c>
      <c r="H587" s="272">
        <f>SUMIFS(InpActive!I:I,InpActive!$A:$A,$C587,InpActive!$B:$B,$N$577)</f>
        <v>-7.2235699999999996</v>
      </c>
      <c r="I587" s="272">
        <f>SUMIFS(InpActive!J:J,InpActive!$A:$A,$C587,InpActive!$B:$B,$N$577)</f>
        <v>0</v>
      </c>
      <c r="J587" s="272">
        <f>SUMIFS(InpActive!K:K,InpActive!$A:$A,$C587,InpActive!$B:$B,$N$577)</f>
        <v>0</v>
      </c>
      <c r="K587" s="272">
        <f>SUMIFS(InpActive!L:L,InpActive!$A:$A,$C587,InpActive!$B:$B,$N$577)</f>
        <v>0</v>
      </c>
      <c r="L587" s="272">
        <f>SUMIFS(InpActive!M:M,InpActive!$A:$A,$C587,InpActive!$B:$B,$N$577)</f>
        <v>0</v>
      </c>
    </row>
    <row r="588" spans="2:15" hidden="1" outlineLevel="2" x14ac:dyDescent="0.4">
      <c r="C588" s="234" t="s">
        <v>137</v>
      </c>
      <c r="D588" s="221" t="s">
        <v>170</v>
      </c>
      <c r="H588" s="272">
        <f>SUMIFS(InpActive!I:I,InpActive!$A:$A,$C588,InpActive!$B:$B,$N$577)</f>
        <v>1.5363</v>
      </c>
      <c r="I588" s="272">
        <f>SUMIFS(InpActive!J:J,InpActive!$A:$A,$C588,InpActive!$B:$B,$N$577)</f>
        <v>0</v>
      </c>
      <c r="J588" s="272">
        <f>SUMIFS(InpActive!K:K,InpActive!$A:$A,$C588,InpActive!$B:$B,$N$577)</f>
        <v>0</v>
      </c>
      <c r="K588" s="272">
        <f>SUMIFS(InpActive!L:L,InpActive!$A:$A,$C588,InpActive!$B:$B,$N$577)</f>
        <v>0</v>
      </c>
      <c r="L588" s="272">
        <f>SUMIFS(InpActive!M:M,InpActive!$A:$A,$C588,InpActive!$B:$B,$N$577)</f>
        <v>0</v>
      </c>
    </row>
    <row r="589" spans="2:15" hidden="1" outlineLevel="2" x14ac:dyDescent="0.4">
      <c r="C589" s="234" t="s">
        <v>139</v>
      </c>
      <c r="D589" s="221" t="s">
        <v>170</v>
      </c>
      <c r="H589" s="272">
        <f>SUMIFS(InpActive!I:I,InpActive!$A:$A,$C589,InpActive!$B:$B,$N$577)</f>
        <v>-9.0254499999999993</v>
      </c>
      <c r="I589" s="272">
        <f>SUMIFS(InpActive!J:J,InpActive!$A:$A,$C589,InpActive!$B:$B,$N$577)</f>
        <v>0</v>
      </c>
      <c r="J589" s="272">
        <f>SUMIFS(InpActive!K:K,InpActive!$A:$A,$C589,InpActive!$B:$B,$N$577)</f>
        <v>0</v>
      </c>
      <c r="K589" s="272">
        <f>SUMIFS(InpActive!L:L,InpActive!$A:$A,$C589,InpActive!$B:$B,$N$577)</f>
        <v>0</v>
      </c>
      <c r="L589" s="272">
        <f>SUMIFS(InpActive!M:M,InpActive!$A:$A,$C589,InpActive!$B:$B,$N$577)</f>
        <v>0</v>
      </c>
    </row>
    <row r="590" spans="2:15" hidden="1" outlineLevel="2" x14ac:dyDescent="0.4">
      <c r="C590" s="234"/>
      <c r="H590" s="272"/>
      <c r="I590" s="272"/>
      <c r="J590" s="272"/>
      <c r="K590" s="272"/>
      <c r="L590" s="272"/>
    </row>
    <row r="591" spans="2:15" hidden="1" outlineLevel="2" x14ac:dyDescent="0.4">
      <c r="C591" s="222" t="s">
        <v>725</v>
      </c>
      <c r="D591" s="224" t="s">
        <v>170</v>
      </c>
      <c r="E591" s="244">
        <f t="shared" ref="E591:G591" si="50">SUM(E579:E589)</f>
        <v>0</v>
      </c>
      <c r="F591" s="244">
        <f t="shared" si="50"/>
        <v>0</v>
      </c>
      <c r="G591" s="244">
        <f t="shared" si="50"/>
        <v>0</v>
      </c>
      <c r="H591" s="244">
        <f>SUM(H579:H589)</f>
        <v>-28.222669999999997</v>
      </c>
      <c r="I591" s="244">
        <f>SUM(I579:I589)</f>
        <v>0</v>
      </c>
      <c r="J591" s="244">
        <f>SUM(J579:J589)</f>
        <v>0</v>
      </c>
      <c r="K591" s="244">
        <f>SUM(K579:K589)</f>
        <v>0</v>
      </c>
      <c r="L591" s="244">
        <f>SUM(L579:L589)</f>
        <v>0</v>
      </c>
      <c r="M591" s="222"/>
      <c r="N591" s="362"/>
      <c r="O591" s="222"/>
    </row>
    <row r="592" spans="2:15" outlineLevel="1" collapsed="1" x14ac:dyDescent="0.4"/>
    <row r="593" spans="2:15" ht="14.25" outlineLevel="1" x14ac:dyDescent="0.4">
      <c r="B593" s="74" t="s">
        <v>756</v>
      </c>
      <c r="C593" s="60"/>
      <c r="D593" s="226"/>
      <c r="E593" s="226"/>
      <c r="F593" s="226"/>
      <c r="G593" s="226"/>
      <c r="H593" s="246"/>
      <c r="I593" s="246"/>
      <c r="J593" s="246"/>
      <c r="K593" s="246"/>
      <c r="L593" s="246"/>
      <c r="M593" s="18"/>
      <c r="N593" s="361" t="s">
        <v>361</v>
      </c>
      <c r="O593" s="18"/>
    </row>
    <row r="594" spans="2:15" hidden="1" outlineLevel="2" x14ac:dyDescent="0.4">
      <c r="H594" s="243"/>
      <c r="I594" s="243"/>
      <c r="J594" s="243"/>
      <c r="K594" s="243"/>
      <c r="L594" s="243"/>
    </row>
    <row r="595" spans="2:15" hidden="1" outlineLevel="2" x14ac:dyDescent="0.4">
      <c r="C595" s="234" t="s">
        <v>117</v>
      </c>
      <c r="D595" s="221" t="s">
        <v>170</v>
      </c>
      <c r="H595" s="272">
        <f>SUMIFS(InpActive!I:I,InpActive!$A:$A,$C595,InpActive!$B:$B,$N$593)</f>
        <v>-1.3973</v>
      </c>
      <c r="I595" s="272">
        <f>SUMIFS(InpActive!J:J,InpActive!$A:$A,$C595,InpActive!$B:$B,$N$593)</f>
        <v>0</v>
      </c>
      <c r="J595" s="272">
        <f>SUMIFS(InpActive!K:K,InpActive!$A:$A,$C595,InpActive!$B:$B,$N$593)</f>
        <v>0</v>
      </c>
      <c r="K595" s="272">
        <f>SUMIFS(InpActive!L:L,InpActive!$A:$A,$C595,InpActive!$B:$B,$N$593)</f>
        <v>0</v>
      </c>
      <c r="L595" s="272">
        <f>SUMIFS(InpActive!M:M,InpActive!$A:$A,$C595,InpActive!$B:$B,$N$593)</f>
        <v>0</v>
      </c>
    </row>
    <row r="596" spans="2:15" hidden="1" outlineLevel="2" x14ac:dyDescent="0.4">
      <c r="C596" s="234" t="s">
        <v>119</v>
      </c>
      <c r="D596" s="221" t="s">
        <v>170</v>
      </c>
      <c r="H596" s="272">
        <f>SUMIFS(InpActive!I:I,InpActive!$A:$A,$C596,InpActive!$B:$B,$N$593)</f>
        <v>0.54290000000000005</v>
      </c>
      <c r="I596" s="272">
        <f>SUMIFS(InpActive!J:J,InpActive!$A:$A,$C596,InpActive!$B:$B,$N$593)</f>
        <v>0</v>
      </c>
      <c r="J596" s="272">
        <f>SUMIFS(InpActive!K:K,InpActive!$A:$A,$C596,InpActive!$B:$B,$N$593)</f>
        <v>0</v>
      </c>
      <c r="K596" s="272">
        <f>SUMIFS(InpActive!L:L,InpActive!$A:$A,$C596,InpActive!$B:$B,$N$593)</f>
        <v>0</v>
      </c>
      <c r="L596" s="272">
        <f>SUMIFS(InpActive!M:M,InpActive!$A:$A,$C596,InpActive!$B:$B,$N$593)</f>
        <v>0</v>
      </c>
    </row>
    <row r="597" spans="2:15" hidden="1" outlineLevel="2" x14ac:dyDescent="0.4">
      <c r="C597" s="234" t="s">
        <v>122</v>
      </c>
      <c r="D597" s="221" t="s">
        <v>170</v>
      </c>
      <c r="H597" s="272">
        <f>SUMIFS(InpActive!I:I,InpActive!$A:$A,$C597,InpActive!$B:$B,$N$593)</f>
        <v>0</v>
      </c>
      <c r="I597" s="272">
        <f>SUMIFS(InpActive!J:J,InpActive!$A:$A,$C597,InpActive!$B:$B,$N$593)</f>
        <v>0</v>
      </c>
      <c r="J597" s="272">
        <f>SUMIFS(InpActive!K:K,InpActive!$A:$A,$C597,InpActive!$B:$B,$N$593)</f>
        <v>0</v>
      </c>
      <c r="K597" s="272">
        <f>SUMIFS(InpActive!L:L,InpActive!$A:$A,$C597,InpActive!$B:$B,$N$593)</f>
        <v>0</v>
      </c>
      <c r="L597" s="272">
        <f>SUMIFS(InpActive!M:M,InpActive!$A:$A,$C597,InpActive!$B:$B,$N$593)</f>
        <v>0</v>
      </c>
    </row>
    <row r="598" spans="2:15" hidden="1" outlineLevel="2" x14ac:dyDescent="0.4">
      <c r="C598" s="234" t="s">
        <v>124</v>
      </c>
      <c r="D598" s="221" t="s">
        <v>170</v>
      </c>
      <c r="H598" s="272">
        <f>SUMIFS(InpActive!I:I,InpActive!$A:$A,$C598,InpActive!$B:$B,$N$593)</f>
        <v>2.9601000000000002</v>
      </c>
      <c r="I598" s="272">
        <f>SUMIFS(InpActive!J:J,InpActive!$A:$A,$C598,InpActive!$B:$B,$N$593)</f>
        <v>0</v>
      </c>
      <c r="J598" s="272">
        <f>SUMIFS(InpActive!K:K,InpActive!$A:$A,$C598,InpActive!$B:$B,$N$593)</f>
        <v>0</v>
      </c>
      <c r="K598" s="272">
        <f>SUMIFS(InpActive!L:L,InpActive!$A:$A,$C598,InpActive!$B:$B,$N$593)</f>
        <v>0</v>
      </c>
      <c r="L598" s="272">
        <f>SUMIFS(InpActive!M:M,InpActive!$A:$A,$C598,InpActive!$B:$B,$N$593)</f>
        <v>0</v>
      </c>
    </row>
    <row r="599" spans="2:15" hidden="1" outlineLevel="2" x14ac:dyDescent="0.4">
      <c r="C599" s="234" t="s">
        <v>126</v>
      </c>
      <c r="D599" s="221" t="s">
        <v>170</v>
      </c>
      <c r="H599" s="272">
        <f>SUMIFS(InpActive!I:I,InpActive!$A:$A,$C599,InpActive!$B:$B,$N$593)</f>
        <v>2.3342700000000001</v>
      </c>
      <c r="I599" s="272">
        <f>SUMIFS(InpActive!J:J,InpActive!$A:$A,$C599,InpActive!$B:$B,$N$593)</f>
        <v>0</v>
      </c>
      <c r="J599" s="272">
        <f>SUMIFS(InpActive!K:K,InpActive!$A:$A,$C599,InpActive!$B:$B,$N$593)</f>
        <v>0</v>
      </c>
      <c r="K599" s="272">
        <f>SUMIFS(InpActive!L:L,InpActive!$A:$A,$C599,InpActive!$B:$B,$N$593)</f>
        <v>0</v>
      </c>
      <c r="L599" s="272">
        <f>SUMIFS(InpActive!M:M,InpActive!$A:$A,$C599,InpActive!$B:$B,$N$593)</f>
        <v>0</v>
      </c>
    </row>
    <row r="600" spans="2:15" hidden="1" outlineLevel="2" x14ac:dyDescent="0.4">
      <c r="C600" s="234" t="s">
        <v>128</v>
      </c>
      <c r="D600" s="221" t="s">
        <v>170</v>
      </c>
      <c r="H600" s="272">
        <f>SUMIFS(InpActive!I:I,InpActive!$A:$A,$C600,InpActive!$B:$B,$N$593)</f>
        <v>-13.77585</v>
      </c>
      <c r="I600" s="272">
        <f>SUMIFS(InpActive!J:J,InpActive!$A:$A,$C600,InpActive!$B:$B,$N$593)</f>
        <v>0</v>
      </c>
      <c r="J600" s="272">
        <f>SUMIFS(InpActive!K:K,InpActive!$A:$A,$C600,InpActive!$B:$B,$N$593)</f>
        <v>0</v>
      </c>
      <c r="K600" s="272">
        <f>SUMIFS(InpActive!L:L,InpActive!$A:$A,$C600,InpActive!$B:$B,$N$593)</f>
        <v>0</v>
      </c>
      <c r="L600" s="272">
        <f>SUMIFS(InpActive!M:M,InpActive!$A:$A,$C600,InpActive!$B:$B,$N$593)</f>
        <v>0</v>
      </c>
    </row>
    <row r="601" spans="2:15" hidden="1" outlineLevel="2" x14ac:dyDescent="0.4">
      <c r="C601" s="234" t="s">
        <v>131</v>
      </c>
      <c r="D601" s="221" t="s">
        <v>170</v>
      </c>
      <c r="H601" s="272">
        <f>SUMIFS(InpActive!I:I,InpActive!$A:$A,$C601,InpActive!$B:$B,$N$593)</f>
        <v>-7.7175000000000002</v>
      </c>
      <c r="I601" s="272">
        <f>SUMIFS(InpActive!J:J,InpActive!$A:$A,$C601,InpActive!$B:$B,$N$593)</f>
        <v>0</v>
      </c>
      <c r="J601" s="272">
        <f>SUMIFS(InpActive!K:K,InpActive!$A:$A,$C601,InpActive!$B:$B,$N$593)</f>
        <v>0</v>
      </c>
      <c r="K601" s="272">
        <f>SUMIFS(InpActive!L:L,InpActive!$A:$A,$C601,InpActive!$B:$B,$N$593)</f>
        <v>0</v>
      </c>
      <c r="L601" s="272">
        <f>SUMIFS(InpActive!M:M,InpActive!$A:$A,$C601,InpActive!$B:$B,$N$593)</f>
        <v>0</v>
      </c>
    </row>
    <row r="602" spans="2:15" hidden="1" outlineLevel="2" x14ac:dyDescent="0.4">
      <c r="C602" s="234" t="s">
        <v>133</v>
      </c>
      <c r="D602" s="221" t="s">
        <v>170</v>
      </c>
      <c r="H602" s="272">
        <f>SUMIFS(InpActive!I:I,InpActive!$A:$A,$C602,InpActive!$B:$B,$N$593)</f>
        <v>-2.73888</v>
      </c>
      <c r="I602" s="272">
        <f>SUMIFS(InpActive!J:J,InpActive!$A:$A,$C602,InpActive!$B:$B,$N$593)</f>
        <v>0</v>
      </c>
      <c r="J602" s="272">
        <f>SUMIFS(InpActive!K:K,InpActive!$A:$A,$C602,InpActive!$B:$B,$N$593)</f>
        <v>0</v>
      </c>
      <c r="K602" s="272">
        <f>SUMIFS(InpActive!L:L,InpActive!$A:$A,$C602,InpActive!$B:$B,$N$593)</f>
        <v>0</v>
      </c>
      <c r="L602" s="272">
        <f>SUMIFS(InpActive!M:M,InpActive!$A:$A,$C602,InpActive!$B:$B,$N$593)</f>
        <v>0</v>
      </c>
    </row>
    <row r="603" spans="2:15" hidden="1" outlineLevel="2" x14ac:dyDescent="0.4">
      <c r="C603" s="234" t="s">
        <v>244</v>
      </c>
      <c r="D603" s="221" t="s">
        <v>170</v>
      </c>
      <c r="H603" s="272">
        <f>SUMIFS(InpActive!I:I,InpActive!$A:$A,$C603,InpActive!$B:$B,$N$593)</f>
        <v>4.8639999999999999</v>
      </c>
      <c r="I603" s="272">
        <f>SUMIFS(InpActive!J:J,InpActive!$A:$A,$C603,InpActive!$B:$B,$N$593)</f>
        <v>0</v>
      </c>
      <c r="J603" s="272">
        <f>SUMIFS(InpActive!K:K,InpActive!$A:$A,$C603,InpActive!$B:$B,$N$593)</f>
        <v>0</v>
      </c>
      <c r="K603" s="272">
        <f>SUMIFS(InpActive!L:L,InpActive!$A:$A,$C603,InpActive!$B:$B,$N$593)</f>
        <v>0</v>
      </c>
      <c r="L603" s="272">
        <f>SUMIFS(InpActive!M:M,InpActive!$A:$A,$C603,InpActive!$B:$B,$N$593)</f>
        <v>0</v>
      </c>
    </row>
    <row r="604" spans="2:15" hidden="1" outlineLevel="2" x14ac:dyDescent="0.4">
      <c r="C604" s="234" t="s">
        <v>137</v>
      </c>
      <c r="D604" s="221" t="s">
        <v>170</v>
      </c>
      <c r="H604" s="272">
        <f>SUMIFS(InpActive!I:I,InpActive!$A:$A,$C604,InpActive!$B:$B,$N$593)</f>
        <v>-0.18090000000000001</v>
      </c>
      <c r="I604" s="272">
        <f>SUMIFS(InpActive!J:J,InpActive!$A:$A,$C604,InpActive!$B:$B,$N$593)</f>
        <v>0</v>
      </c>
      <c r="J604" s="272">
        <f>SUMIFS(InpActive!K:K,InpActive!$A:$A,$C604,InpActive!$B:$B,$N$593)</f>
        <v>0</v>
      </c>
      <c r="K604" s="272">
        <f>SUMIFS(InpActive!L:L,InpActive!$A:$A,$C604,InpActive!$B:$B,$N$593)</f>
        <v>0</v>
      </c>
      <c r="L604" s="272">
        <f>SUMIFS(InpActive!M:M,InpActive!$A:$A,$C604,InpActive!$B:$B,$N$593)</f>
        <v>0</v>
      </c>
    </row>
    <row r="605" spans="2:15" hidden="1" outlineLevel="2" x14ac:dyDescent="0.4">
      <c r="C605" s="234" t="s">
        <v>139</v>
      </c>
      <c r="D605" s="221" t="s">
        <v>170</v>
      </c>
      <c r="H605" s="272">
        <f>SUMIFS(InpActive!I:I,InpActive!$A:$A,$C605,InpActive!$B:$B,$N$593)</f>
        <v>0.222360000000001</v>
      </c>
      <c r="I605" s="272">
        <f>SUMIFS(InpActive!J:J,InpActive!$A:$A,$C605,InpActive!$B:$B,$N$593)</f>
        <v>0</v>
      </c>
      <c r="J605" s="272">
        <f>SUMIFS(InpActive!K:K,InpActive!$A:$A,$C605,InpActive!$B:$B,$N$593)</f>
        <v>0</v>
      </c>
      <c r="K605" s="272">
        <f>SUMIFS(InpActive!L:L,InpActive!$A:$A,$C605,InpActive!$B:$B,$N$593)</f>
        <v>0</v>
      </c>
      <c r="L605" s="272">
        <f>SUMIFS(InpActive!M:M,InpActive!$A:$A,$C605,InpActive!$B:$B,$N$593)</f>
        <v>0</v>
      </c>
    </row>
    <row r="606" spans="2:15" hidden="1" outlineLevel="2" x14ac:dyDescent="0.4">
      <c r="C606" s="234"/>
      <c r="H606" s="272"/>
      <c r="I606" s="272"/>
      <c r="J606" s="272"/>
      <c r="K606" s="272"/>
      <c r="L606" s="272"/>
    </row>
    <row r="607" spans="2:15" hidden="1" outlineLevel="2" x14ac:dyDescent="0.4">
      <c r="C607" s="222" t="s">
        <v>725</v>
      </c>
      <c r="D607" s="224" t="s">
        <v>170</v>
      </c>
      <c r="E607" s="244">
        <f t="shared" ref="E607:G607" si="51">SUM(E595:E605)</f>
        <v>0</v>
      </c>
      <c r="F607" s="244">
        <f t="shared" si="51"/>
        <v>0</v>
      </c>
      <c r="G607" s="244">
        <f t="shared" si="51"/>
        <v>0</v>
      </c>
      <c r="H607" s="244">
        <f>SUM(H595:H605)</f>
        <v>-14.886799999999997</v>
      </c>
      <c r="I607" s="244">
        <f>SUM(I595:I605)</f>
        <v>0</v>
      </c>
      <c r="J607" s="244">
        <f>SUM(J595:J605)</f>
        <v>0</v>
      </c>
      <c r="K607" s="244">
        <f>SUM(K595:K605)</f>
        <v>0</v>
      </c>
      <c r="L607" s="244">
        <f>SUM(L595:L605)</f>
        <v>0</v>
      </c>
      <c r="M607" s="222"/>
      <c r="N607" s="362"/>
      <c r="O607" s="222"/>
    </row>
    <row r="608" spans="2:15" outlineLevel="1" collapsed="1" x14ac:dyDescent="0.4"/>
    <row r="609" spans="2:15" ht="14.25" outlineLevel="1" x14ac:dyDescent="0.4">
      <c r="B609" s="74" t="s">
        <v>757</v>
      </c>
      <c r="C609" s="60"/>
      <c r="D609" s="226"/>
      <c r="E609" s="226"/>
      <c r="F609" s="226"/>
      <c r="G609" s="226"/>
      <c r="H609" s="246"/>
      <c r="I609" s="246"/>
      <c r="J609" s="246"/>
      <c r="K609" s="246"/>
      <c r="L609" s="246"/>
      <c r="M609" s="18"/>
      <c r="N609" s="361" t="s">
        <v>369</v>
      </c>
      <c r="O609" s="18"/>
    </row>
    <row r="610" spans="2:15" hidden="1" outlineLevel="2" x14ac:dyDescent="0.4">
      <c r="H610" s="243"/>
      <c r="I610" s="243"/>
      <c r="J610" s="243"/>
      <c r="K610" s="243"/>
      <c r="L610" s="243"/>
    </row>
    <row r="611" spans="2:15" hidden="1" outlineLevel="2" x14ac:dyDescent="0.4">
      <c r="C611" s="234" t="s">
        <v>117</v>
      </c>
      <c r="D611" s="221" t="s">
        <v>170</v>
      </c>
      <c r="H611" s="272">
        <f>SUMIFS(InpActive!I:I,InpActive!$A:$A,$C611,InpActive!$B:$B,$N$609)</f>
        <v>-1.12602</v>
      </c>
      <c r="I611" s="272">
        <f>SUMIFS(InpActive!J:J,InpActive!$A:$A,$C611,InpActive!$B:$B,$N$609)</f>
        <v>0</v>
      </c>
      <c r="J611" s="272">
        <f>SUMIFS(InpActive!K:K,InpActive!$A:$A,$C611,InpActive!$B:$B,$N$609)</f>
        <v>0</v>
      </c>
      <c r="K611" s="272">
        <f>SUMIFS(InpActive!L:L,InpActive!$A:$A,$C611,InpActive!$B:$B,$N$609)</f>
        <v>0</v>
      </c>
      <c r="L611" s="272">
        <f>SUMIFS(InpActive!M:M,InpActive!$A:$A,$C611,InpActive!$B:$B,$N$609)</f>
        <v>0</v>
      </c>
    </row>
    <row r="612" spans="2:15" hidden="1" outlineLevel="2" x14ac:dyDescent="0.4">
      <c r="C612" s="234" t="s">
        <v>119</v>
      </c>
      <c r="D612" s="221" t="s">
        <v>170</v>
      </c>
      <c r="H612" s="272">
        <f>SUMIFS(InpActive!I:I,InpActive!$A:$A,$C612,InpActive!$B:$B,$N$609)</f>
        <v>-6.8599999999999994E-2</v>
      </c>
      <c r="I612" s="272">
        <f>SUMIFS(InpActive!J:J,InpActive!$A:$A,$C612,InpActive!$B:$B,$N$609)</f>
        <v>0</v>
      </c>
      <c r="J612" s="272">
        <f>SUMIFS(InpActive!K:K,InpActive!$A:$A,$C612,InpActive!$B:$B,$N$609)</f>
        <v>0</v>
      </c>
      <c r="K612" s="272">
        <f>SUMIFS(InpActive!L:L,InpActive!$A:$A,$C612,InpActive!$B:$B,$N$609)</f>
        <v>0</v>
      </c>
      <c r="L612" s="272">
        <f>SUMIFS(InpActive!M:M,InpActive!$A:$A,$C612,InpActive!$B:$B,$N$609)</f>
        <v>0</v>
      </c>
    </row>
    <row r="613" spans="2:15" hidden="1" outlineLevel="2" x14ac:dyDescent="0.4">
      <c r="C613" s="234" t="s">
        <v>122</v>
      </c>
      <c r="D613" s="221" t="s">
        <v>170</v>
      </c>
      <c r="H613" s="272">
        <f>SUMIFS(InpActive!I:I,InpActive!$A:$A,$C613,InpActive!$B:$B,$N$609)</f>
        <v>-1.681264E-2</v>
      </c>
      <c r="I613" s="272">
        <f>SUMIFS(InpActive!J:J,InpActive!$A:$A,$C613,InpActive!$B:$B,$N$609)</f>
        <v>0</v>
      </c>
      <c r="J613" s="272">
        <f>SUMIFS(InpActive!K:K,InpActive!$A:$A,$C613,InpActive!$B:$B,$N$609)</f>
        <v>0</v>
      </c>
      <c r="K613" s="272">
        <f>SUMIFS(InpActive!L:L,InpActive!$A:$A,$C613,InpActive!$B:$B,$N$609)</f>
        <v>0</v>
      </c>
      <c r="L613" s="272">
        <f>SUMIFS(InpActive!M:M,InpActive!$A:$A,$C613,InpActive!$B:$B,$N$609)</f>
        <v>0</v>
      </c>
    </row>
    <row r="614" spans="2:15" hidden="1" outlineLevel="2" x14ac:dyDescent="0.4">
      <c r="C614" s="234" t="s">
        <v>124</v>
      </c>
      <c r="D614" s="221" t="s">
        <v>170</v>
      </c>
      <c r="H614" s="272">
        <f>SUMIFS(InpActive!I:I,InpActive!$A:$A,$C614,InpActive!$B:$B,$N$609)</f>
        <v>0</v>
      </c>
      <c r="I614" s="272">
        <f>SUMIFS(InpActive!J:J,InpActive!$A:$A,$C614,InpActive!$B:$B,$N$609)</f>
        <v>0</v>
      </c>
      <c r="J614" s="272">
        <f>SUMIFS(InpActive!K:K,InpActive!$A:$A,$C614,InpActive!$B:$B,$N$609)</f>
        <v>0</v>
      </c>
      <c r="K614" s="272">
        <f>SUMIFS(InpActive!L:L,InpActive!$A:$A,$C614,InpActive!$B:$B,$N$609)</f>
        <v>0</v>
      </c>
      <c r="L614" s="272">
        <f>SUMIFS(InpActive!M:M,InpActive!$A:$A,$C614,InpActive!$B:$B,$N$609)</f>
        <v>0</v>
      </c>
    </row>
    <row r="615" spans="2:15" hidden="1" outlineLevel="2" x14ac:dyDescent="0.4">
      <c r="C615" s="234" t="s">
        <v>126</v>
      </c>
      <c r="D615" s="221" t="s">
        <v>170</v>
      </c>
      <c r="H615" s="272">
        <f>SUMIFS(InpActive!I:I,InpActive!$A:$A,$C615,InpActive!$B:$B,$N$609)</f>
        <v>8.9699999999999905E-2</v>
      </c>
      <c r="I615" s="272">
        <f>SUMIFS(InpActive!J:J,InpActive!$A:$A,$C615,InpActive!$B:$B,$N$609)</f>
        <v>0</v>
      </c>
      <c r="J615" s="272">
        <f>SUMIFS(InpActive!K:K,InpActive!$A:$A,$C615,InpActive!$B:$B,$N$609)</f>
        <v>0</v>
      </c>
      <c r="K615" s="272">
        <f>SUMIFS(InpActive!L:L,InpActive!$A:$A,$C615,InpActive!$B:$B,$N$609)</f>
        <v>0</v>
      </c>
      <c r="L615" s="272">
        <f>SUMIFS(InpActive!M:M,InpActive!$A:$A,$C615,InpActive!$B:$B,$N$609)</f>
        <v>0</v>
      </c>
    </row>
    <row r="616" spans="2:15" hidden="1" outlineLevel="2" x14ac:dyDescent="0.4">
      <c r="C616" s="234" t="s">
        <v>128</v>
      </c>
      <c r="D616" s="221" t="s">
        <v>170</v>
      </c>
      <c r="H616" s="272">
        <f>SUMIFS(InpActive!I:I,InpActive!$A:$A,$C616,InpActive!$B:$B,$N$609)</f>
        <v>0.29199999999999998</v>
      </c>
      <c r="I616" s="272">
        <f>SUMIFS(InpActive!J:J,InpActive!$A:$A,$C616,InpActive!$B:$B,$N$609)</f>
        <v>0</v>
      </c>
      <c r="J616" s="272">
        <f>SUMIFS(InpActive!K:K,InpActive!$A:$A,$C616,InpActive!$B:$B,$N$609)</f>
        <v>0</v>
      </c>
      <c r="K616" s="272">
        <f>SUMIFS(InpActive!L:L,InpActive!$A:$A,$C616,InpActive!$B:$B,$N$609)</f>
        <v>0</v>
      </c>
      <c r="L616" s="272">
        <f>SUMIFS(InpActive!M:M,InpActive!$A:$A,$C616,InpActive!$B:$B,$N$609)</f>
        <v>0</v>
      </c>
    </row>
    <row r="617" spans="2:15" hidden="1" outlineLevel="2" x14ac:dyDescent="0.4">
      <c r="C617" s="234" t="s">
        <v>131</v>
      </c>
      <c r="D617" s="221" t="s">
        <v>170</v>
      </c>
      <c r="H617" s="272">
        <f>SUMIFS(InpActive!I:I,InpActive!$A:$A,$C617,InpActive!$B:$B,$N$609)</f>
        <v>-4.0361700000000003</v>
      </c>
      <c r="I617" s="272">
        <f>SUMIFS(InpActive!J:J,InpActive!$A:$A,$C617,InpActive!$B:$B,$N$609)</f>
        <v>0</v>
      </c>
      <c r="J617" s="272">
        <f>SUMIFS(InpActive!K:K,InpActive!$A:$A,$C617,InpActive!$B:$B,$N$609)</f>
        <v>0</v>
      </c>
      <c r="K617" s="272">
        <f>SUMIFS(InpActive!L:L,InpActive!$A:$A,$C617,InpActive!$B:$B,$N$609)</f>
        <v>0</v>
      </c>
      <c r="L617" s="272">
        <f>SUMIFS(InpActive!M:M,InpActive!$A:$A,$C617,InpActive!$B:$B,$N$609)</f>
        <v>0</v>
      </c>
    </row>
    <row r="618" spans="2:15" hidden="1" outlineLevel="2" x14ac:dyDescent="0.4">
      <c r="C618" s="234" t="s">
        <v>133</v>
      </c>
      <c r="D618" s="221" t="s">
        <v>170</v>
      </c>
      <c r="H618" s="272">
        <f>SUMIFS(InpActive!I:I,InpActive!$A:$A,$C618,InpActive!$B:$B,$N$609)</f>
        <v>3.0200000000000001E-2</v>
      </c>
      <c r="I618" s="272">
        <f>SUMIFS(InpActive!J:J,InpActive!$A:$A,$C618,InpActive!$B:$B,$N$609)</f>
        <v>0</v>
      </c>
      <c r="J618" s="272">
        <f>SUMIFS(InpActive!K:K,InpActive!$A:$A,$C618,InpActive!$B:$B,$N$609)</f>
        <v>0</v>
      </c>
      <c r="K618" s="272">
        <f>SUMIFS(InpActive!L:L,InpActive!$A:$A,$C618,InpActive!$B:$B,$N$609)</f>
        <v>0</v>
      </c>
      <c r="L618" s="272">
        <f>SUMIFS(InpActive!M:M,InpActive!$A:$A,$C618,InpActive!$B:$B,$N$609)</f>
        <v>0</v>
      </c>
    </row>
    <row r="619" spans="2:15" hidden="1" outlineLevel="2" x14ac:dyDescent="0.4">
      <c r="C619" s="234" t="s">
        <v>244</v>
      </c>
      <c r="D619" s="221" t="s">
        <v>170</v>
      </c>
      <c r="H619" s="272">
        <f>SUMIFS(InpActive!I:I,InpActive!$A:$A,$C619,InpActive!$B:$B,$N$609)</f>
        <v>0</v>
      </c>
      <c r="I619" s="272">
        <f>SUMIFS(InpActive!J:J,InpActive!$A:$A,$C619,InpActive!$B:$B,$N$609)</f>
        <v>0</v>
      </c>
      <c r="J619" s="272">
        <f>SUMIFS(InpActive!K:K,InpActive!$A:$A,$C619,InpActive!$B:$B,$N$609)</f>
        <v>0</v>
      </c>
      <c r="K619" s="272">
        <f>SUMIFS(InpActive!L:L,InpActive!$A:$A,$C619,InpActive!$B:$B,$N$609)</f>
        <v>0</v>
      </c>
      <c r="L619" s="272">
        <f>SUMIFS(InpActive!M:M,InpActive!$A:$A,$C619,InpActive!$B:$B,$N$609)</f>
        <v>0</v>
      </c>
    </row>
    <row r="620" spans="2:15" hidden="1" outlineLevel="2" x14ac:dyDescent="0.4">
      <c r="C620" s="234" t="s">
        <v>137</v>
      </c>
      <c r="D620" s="221" t="s">
        <v>170</v>
      </c>
      <c r="H620" s="272">
        <f>SUMIFS(InpActive!I:I,InpActive!$A:$A,$C620,InpActive!$B:$B,$N$609)</f>
        <v>0</v>
      </c>
      <c r="I620" s="272">
        <f>SUMIFS(InpActive!J:J,InpActive!$A:$A,$C620,InpActive!$B:$B,$N$609)</f>
        <v>0</v>
      </c>
      <c r="J620" s="272">
        <f>SUMIFS(InpActive!K:K,InpActive!$A:$A,$C620,InpActive!$B:$B,$N$609)</f>
        <v>0</v>
      </c>
      <c r="K620" s="272">
        <f>SUMIFS(InpActive!L:L,InpActive!$A:$A,$C620,InpActive!$B:$B,$N$609)</f>
        <v>0</v>
      </c>
      <c r="L620" s="272">
        <f>SUMIFS(InpActive!M:M,InpActive!$A:$A,$C620,InpActive!$B:$B,$N$609)</f>
        <v>0</v>
      </c>
    </row>
    <row r="621" spans="2:15" hidden="1" outlineLevel="2" x14ac:dyDescent="0.4">
      <c r="C621" s="234" t="s">
        <v>139</v>
      </c>
      <c r="D621" s="221" t="s">
        <v>170</v>
      </c>
      <c r="H621" s="272">
        <f>SUMIFS(InpActive!I:I,InpActive!$A:$A,$C621,InpActive!$B:$B,$N$609)</f>
        <v>0</v>
      </c>
      <c r="I621" s="272">
        <f>SUMIFS(InpActive!J:J,InpActive!$A:$A,$C621,InpActive!$B:$B,$N$609)</f>
        <v>0</v>
      </c>
      <c r="J621" s="272">
        <f>SUMIFS(InpActive!K:K,InpActive!$A:$A,$C621,InpActive!$B:$B,$N$609)</f>
        <v>0</v>
      </c>
      <c r="K621" s="272">
        <f>SUMIFS(InpActive!L:L,InpActive!$A:$A,$C621,InpActive!$B:$B,$N$609)</f>
        <v>0</v>
      </c>
      <c r="L621" s="272">
        <f>SUMIFS(InpActive!M:M,InpActive!$A:$A,$C621,InpActive!$B:$B,$N$609)</f>
        <v>0</v>
      </c>
    </row>
    <row r="622" spans="2:15" hidden="1" outlineLevel="2" x14ac:dyDescent="0.4">
      <c r="C622" s="234"/>
      <c r="H622" s="272"/>
      <c r="I622" s="272"/>
      <c r="J622" s="272"/>
      <c r="K622" s="272"/>
      <c r="L622" s="272"/>
    </row>
    <row r="623" spans="2:15" hidden="1" outlineLevel="2" x14ac:dyDescent="0.4">
      <c r="C623" s="222" t="s">
        <v>725</v>
      </c>
      <c r="D623" s="224" t="s">
        <v>170</v>
      </c>
      <c r="E623" s="244">
        <f t="shared" ref="E623:G623" si="52">SUM(E611:E621)</f>
        <v>0</v>
      </c>
      <c r="F623" s="244">
        <f t="shared" si="52"/>
        <v>0</v>
      </c>
      <c r="G623" s="244">
        <f t="shared" si="52"/>
        <v>0</v>
      </c>
      <c r="H623" s="244">
        <f>SUM(H611:H621)</f>
        <v>-4.8357026400000001</v>
      </c>
      <c r="I623" s="244">
        <f>SUM(I611:I621)</f>
        <v>0</v>
      </c>
      <c r="J623" s="244">
        <f>SUM(J611:J621)</f>
        <v>0</v>
      </c>
      <c r="K623" s="244">
        <f>SUM(K611:K621)</f>
        <v>0</v>
      </c>
      <c r="L623" s="244">
        <f>SUM(L611:L621)</f>
        <v>0</v>
      </c>
      <c r="M623" s="222"/>
      <c r="N623" s="362"/>
      <c r="O623" s="222"/>
    </row>
    <row r="624" spans="2:15" outlineLevel="1" collapsed="1" x14ac:dyDescent="0.4"/>
    <row r="625" spans="2:15" ht="14.25" outlineLevel="1" x14ac:dyDescent="0.4">
      <c r="B625" s="74" t="s">
        <v>758</v>
      </c>
      <c r="C625" s="60"/>
      <c r="D625" s="226"/>
      <c r="E625" s="226"/>
      <c r="F625" s="226"/>
      <c r="G625" s="226"/>
      <c r="H625" s="246"/>
      <c r="I625" s="246"/>
      <c r="J625" s="246"/>
      <c r="K625" s="246"/>
      <c r="L625" s="246"/>
      <c r="M625" s="18"/>
      <c r="N625" s="361" t="s">
        <v>377</v>
      </c>
      <c r="O625" s="18"/>
    </row>
    <row r="626" spans="2:15" hidden="1" outlineLevel="2" x14ac:dyDescent="0.4">
      <c r="H626" s="243"/>
      <c r="I626" s="243"/>
      <c r="J626" s="243"/>
      <c r="K626" s="243"/>
      <c r="L626" s="243"/>
    </row>
    <row r="627" spans="2:15" hidden="1" outlineLevel="2" x14ac:dyDescent="0.4">
      <c r="C627" s="234" t="s">
        <v>117</v>
      </c>
      <c r="D627" s="221" t="s">
        <v>170</v>
      </c>
      <c r="H627" s="272">
        <f>SUMIFS(InpActive!I:I,InpActive!$A:$A,$C627,InpActive!$B:$B,$N$625)</f>
        <v>0</v>
      </c>
      <c r="I627" s="272">
        <f>SUMIFS(InpActive!J:J,InpActive!$A:$A,$C627,InpActive!$B:$B,$N$625)</f>
        <v>0</v>
      </c>
      <c r="J627" s="272">
        <f>SUMIFS(InpActive!K:K,InpActive!$A:$A,$C627,InpActive!$B:$B,$N$625)</f>
        <v>0</v>
      </c>
      <c r="K627" s="272">
        <f>SUMIFS(InpActive!L:L,InpActive!$A:$A,$C627,InpActive!$B:$B,$N$625)</f>
        <v>0</v>
      </c>
      <c r="L627" s="272">
        <f>SUMIFS(InpActive!M:M,InpActive!$A:$A,$C627,InpActive!$B:$B,$N$625)</f>
        <v>0</v>
      </c>
    </row>
    <row r="628" spans="2:15" hidden="1" outlineLevel="2" x14ac:dyDescent="0.4">
      <c r="C628" s="234" t="s">
        <v>119</v>
      </c>
      <c r="D628" s="221" t="s">
        <v>170</v>
      </c>
      <c r="H628" s="272">
        <f>SUMIFS(InpActive!I:I,InpActive!$A:$A,$C628,InpActive!$B:$B,$N$625)</f>
        <v>0</v>
      </c>
      <c r="I628" s="272">
        <f>SUMIFS(InpActive!J:J,InpActive!$A:$A,$C628,InpActive!$B:$B,$N$625)</f>
        <v>0</v>
      </c>
      <c r="J628" s="272">
        <f>SUMIFS(InpActive!K:K,InpActive!$A:$A,$C628,InpActive!$B:$B,$N$625)</f>
        <v>0</v>
      </c>
      <c r="K628" s="272">
        <f>SUMIFS(InpActive!L:L,InpActive!$A:$A,$C628,InpActive!$B:$B,$N$625)</f>
        <v>0</v>
      </c>
      <c r="L628" s="272">
        <f>SUMIFS(InpActive!M:M,InpActive!$A:$A,$C628,InpActive!$B:$B,$N$625)</f>
        <v>0</v>
      </c>
    </row>
    <row r="629" spans="2:15" hidden="1" outlineLevel="2" x14ac:dyDescent="0.4">
      <c r="C629" s="234" t="s">
        <v>122</v>
      </c>
      <c r="D629" s="221" t="s">
        <v>170</v>
      </c>
      <c r="H629" s="272">
        <f>SUMIFS(InpActive!I:I,InpActive!$A:$A,$C629,InpActive!$B:$B,$N$625)</f>
        <v>0</v>
      </c>
      <c r="I629" s="272">
        <f>SUMIFS(InpActive!J:J,InpActive!$A:$A,$C629,InpActive!$B:$B,$N$625)</f>
        <v>0</v>
      </c>
      <c r="J629" s="272">
        <f>SUMIFS(InpActive!K:K,InpActive!$A:$A,$C629,InpActive!$B:$B,$N$625)</f>
        <v>0</v>
      </c>
      <c r="K629" s="272">
        <f>SUMIFS(InpActive!L:L,InpActive!$A:$A,$C629,InpActive!$B:$B,$N$625)</f>
        <v>0</v>
      </c>
      <c r="L629" s="272">
        <f>SUMIFS(InpActive!M:M,InpActive!$A:$A,$C629,InpActive!$B:$B,$N$625)</f>
        <v>0</v>
      </c>
    </row>
    <row r="630" spans="2:15" hidden="1" outlineLevel="2" x14ac:dyDescent="0.4">
      <c r="C630" s="234" t="s">
        <v>124</v>
      </c>
      <c r="D630" s="221" t="s">
        <v>170</v>
      </c>
      <c r="H630" s="272">
        <f>SUMIFS(InpActive!I:I,InpActive!$A:$A,$C630,InpActive!$B:$B,$N$625)</f>
        <v>0</v>
      </c>
      <c r="I630" s="272">
        <f>SUMIFS(InpActive!J:J,InpActive!$A:$A,$C630,InpActive!$B:$B,$N$625)</f>
        <v>0</v>
      </c>
      <c r="J630" s="272">
        <f>SUMIFS(InpActive!K:K,InpActive!$A:$A,$C630,InpActive!$B:$B,$N$625)</f>
        <v>0</v>
      </c>
      <c r="K630" s="272">
        <f>SUMIFS(InpActive!L:L,InpActive!$A:$A,$C630,InpActive!$B:$B,$N$625)</f>
        <v>0</v>
      </c>
      <c r="L630" s="272">
        <f>SUMIFS(InpActive!M:M,InpActive!$A:$A,$C630,InpActive!$B:$B,$N$625)</f>
        <v>0</v>
      </c>
    </row>
    <row r="631" spans="2:15" hidden="1" outlineLevel="2" x14ac:dyDescent="0.4">
      <c r="C631" s="234" t="s">
        <v>126</v>
      </c>
      <c r="D631" s="221" t="s">
        <v>170</v>
      </c>
      <c r="H631" s="272">
        <f>SUMIFS(InpActive!I:I,InpActive!$A:$A,$C631,InpActive!$B:$B,$N$625)</f>
        <v>0</v>
      </c>
      <c r="I631" s="272">
        <f>SUMIFS(InpActive!J:J,InpActive!$A:$A,$C631,InpActive!$B:$B,$N$625)</f>
        <v>0</v>
      </c>
      <c r="J631" s="272">
        <f>SUMIFS(InpActive!K:K,InpActive!$A:$A,$C631,InpActive!$B:$B,$N$625)</f>
        <v>0</v>
      </c>
      <c r="K631" s="272">
        <f>SUMIFS(InpActive!L:L,InpActive!$A:$A,$C631,InpActive!$B:$B,$N$625)</f>
        <v>0</v>
      </c>
      <c r="L631" s="272">
        <f>SUMIFS(InpActive!M:M,InpActive!$A:$A,$C631,InpActive!$B:$B,$N$625)</f>
        <v>0</v>
      </c>
    </row>
    <row r="632" spans="2:15" hidden="1" outlineLevel="2" x14ac:dyDescent="0.4">
      <c r="C632" s="234" t="s">
        <v>128</v>
      </c>
      <c r="D632" s="221" t="s">
        <v>170</v>
      </c>
      <c r="H632" s="272">
        <f>SUMIFS(InpActive!I:I,InpActive!$A:$A,$C632,InpActive!$B:$B,$N$625)</f>
        <v>0</v>
      </c>
      <c r="I632" s="272">
        <f>SUMIFS(InpActive!J:J,InpActive!$A:$A,$C632,InpActive!$B:$B,$N$625)</f>
        <v>0</v>
      </c>
      <c r="J632" s="272">
        <f>SUMIFS(InpActive!K:K,InpActive!$A:$A,$C632,InpActive!$B:$B,$N$625)</f>
        <v>0</v>
      </c>
      <c r="K632" s="272">
        <f>SUMIFS(InpActive!L:L,InpActive!$A:$A,$C632,InpActive!$B:$B,$N$625)</f>
        <v>0</v>
      </c>
      <c r="L632" s="272">
        <f>SUMIFS(InpActive!M:M,InpActive!$A:$A,$C632,InpActive!$B:$B,$N$625)</f>
        <v>0</v>
      </c>
    </row>
    <row r="633" spans="2:15" hidden="1" outlineLevel="2" x14ac:dyDescent="0.4">
      <c r="C633" s="234" t="s">
        <v>131</v>
      </c>
      <c r="D633" s="221" t="s">
        <v>170</v>
      </c>
      <c r="H633" s="272">
        <f>SUMIFS(InpActive!I:I,InpActive!$A:$A,$C633,InpActive!$B:$B,$N$625)</f>
        <v>-19.399999999999999</v>
      </c>
      <c r="I633" s="272">
        <f>SUMIFS(InpActive!J:J,InpActive!$A:$A,$C633,InpActive!$B:$B,$N$625)</f>
        <v>0</v>
      </c>
      <c r="J633" s="272">
        <f>SUMIFS(InpActive!K:K,InpActive!$A:$A,$C633,InpActive!$B:$B,$N$625)</f>
        <v>0</v>
      </c>
      <c r="K633" s="272">
        <f>SUMIFS(InpActive!L:L,InpActive!$A:$A,$C633,InpActive!$B:$B,$N$625)</f>
        <v>0</v>
      </c>
      <c r="L633" s="272">
        <f>SUMIFS(InpActive!M:M,InpActive!$A:$A,$C633,InpActive!$B:$B,$N$625)</f>
        <v>0</v>
      </c>
    </row>
    <row r="634" spans="2:15" hidden="1" outlineLevel="2" x14ac:dyDescent="0.4">
      <c r="C634" s="234" t="s">
        <v>133</v>
      </c>
      <c r="D634" s="221" t="s">
        <v>170</v>
      </c>
      <c r="H634" s="272">
        <f>SUMIFS(InpActive!I:I,InpActive!$A:$A,$C634,InpActive!$B:$B,$N$625)</f>
        <v>0</v>
      </c>
      <c r="I634" s="272">
        <f>SUMIFS(InpActive!J:J,InpActive!$A:$A,$C634,InpActive!$B:$B,$N$625)</f>
        <v>0</v>
      </c>
      <c r="J634" s="272">
        <f>SUMIFS(InpActive!K:K,InpActive!$A:$A,$C634,InpActive!$B:$B,$N$625)</f>
        <v>0</v>
      </c>
      <c r="K634" s="272">
        <f>SUMIFS(InpActive!L:L,InpActive!$A:$A,$C634,InpActive!$B:$B,$N$625)</f>
        <v>0</v>
      </c>
      <c r="L634" s="272">
        <f>SUMIFS(InpActive!M:M,InpActive!$A:$A,$C634,InpActive!$B:$B,$N$625)</f>
        <v>0</v>
      </c>
    </row>
    <row r="635" spans="2:15" hidden="1" outlineLevel="2" x14ac:dyDescent="0.4">
      <c r="C635" s="234" t="s">
        <v>244</v>
      </c>
      <c r="D635" s="221" t="s">
        <v>170</v>
      </c>
      <c r="H635" s="272">
        <f>SUMIFS(InpActive!I:I,InpActive!$A:$A,$C635,InpActive!$B:$B,$N$625)</f>
        <v>0</v>
      </c>
      <c r="I635" s="272">
        <f>SUMIFS(InpActive!J:J,InpActive!$A:$A,$C635,InpActive!$B:$B,$N$625)</f>
        <v>0</v>
      </c>
      <c r="J635" s="272">
        <f>SUMIFS(InpActive!K:K,InpActive!$A:$A,$C635,InpActive!$B:$B,$N$625)</f>
        <v>0</v>
      </c>
      <c r="K635" s="272">
        <f>SUMIFS(InpActive!L:L,InpActive!$A:$A,$C635,InpActive!$B:$B,$N$625)</f>
        <v>0</v>
      </c>
      <c r="L635" s="272">
        <f>SUMIFS(InpActive!M:M,InpActive!$A:$A,$C635,InpActive!$B:$B,$N$625)</f>
        <v>0</v>
      </c>
    </row>
    <row r="636" spans="2:15" hidden="1" outlineLevel="2" x14ac:dyDescent="0.4">
      <c r="C636" s="234" t="s">
        <v>137</v>
      </c>
      <c r="D636" s="221" t="s">
        <v>170</v>
      </c>
      <c r="H636" s="272">
        <f>SUMIFS(InpActive!I:I,InpActive!$A:$A,$C636,InpActive!$B:$B,$N$625)</f>
        <v>0</v>
      </c>
      <c r="I636" s="272">
        <f>SUMIFS(InpActive!J:J,InpActive!$A:$A,$C636,InpActive!$B:$B,$N$625)</f>
        <v>0</v>
      </c>
      <c r="J636" s="272">
        <f>SUMIFS(InpActive!K:K,InpActive!$A:$A,$C636,InpActive!$B:$B,$N$625)</f>
        <v>0</v>
      </c>
      <c r="K636" s="272">
        <f>SUMIFS(InpActive!L:L,InpActive!$A:$A,$C636,InpActive!$B:$B,$N$625)</f>
        <v>0</v>
      </c>
      <c r="L636" s="272">
        <f>SUMIFS(InpActive!M:M,InpActive!$A:$A,$C636,InpActive!$B:$B,$N$625)</f>
        <v>0</v>
      </c>
    </row>
    <row r="637" spans="2:15" hidden="1" outlineLevel="2" x14ac:dyDescent="0.4">
      <c r="C637" s="234" t="s">
        <v>139</v>
      </c>
      <c r="D637" s="221" t="s">
        <v>170</v>
      </c>
      <c r="H637" s="272">
        <f>SUMIFS(InpActive!I:I,InpActive!$A:$A,$C637,InpActive!$B:$B,$N$625)</f>
        <v>0</v>
      </c>
      <c r="I637" s="272">
        <f>SUMIFS(InpActive!J:J,InpActive!$A:$A,$C637,InpActive!$B:$B,$N$625)</f>
        <v>0</v>
      </c>
      <c r="J637" s="272">
        <f>SUMIFS(InpActive!K:K,InpActive!$A:$A,$C637,InpActive!$B:$B,$N$625)</f>
        <v>0</v>
      </c>
      <c r="K637" s="272">
        <f>SUMIFS(InpActive!L:L,InpActive!$A:$A,$C637,InpActive!$B:$B,$N$625)</f>
        <v>0</v>
      </c>
      <c r="L637" s="272">
        <f>SUMIFS(InpActive!M:M,InpActive!$A:$A,$C637,InpActive!$B:$B,$N$625)</f>
        <v>0</v>
      </c>
    </row>
    <row r="638" spans="2:15" hidden="1" outlineLevel="2" x14ac:dyDescent="0.4">
      <c r="C638" s="234"/>
      <c r="H638" s="272"/>
      <c r="I638" s="272"/>
      <c r="J638" s="272"/>
      <c r="K638" s="272"/>
      <c r="L638" s="272"/>
    </row>
    <row r="639" spans="2:15" hidden="1" outlineLevel="2" x14ac:dyDescent="0.4">
      <c r="C639" s="222" t="s">
        <v>725</v>
      </c>
      <c r="D639" s="224" t="s">
        <v>170</v>
      </c>
      <c r="E639" s="244">
        <f t="shared" ref="E639:G639" si="53">SUM(E627:E637)</f>
        <v>0</v>
      </c>
      <c r="F639" s="244">
        <f t="shared" si="53"/>
        <v>0</v>
      </c>
      <c r="G639" s="244">
        <f t="shared" si="53"/>
        <v>0</v>
      </c>
      <c r="H639" s="244">
        <f>SUM(H627:H637)</f>
        <v>-19.399999999999999</v>
      </c>
      <c r="I639" s="244">
        <f>SUM(I627:I637)</f>
        <v>0</v>
      </c>
      <c r="J639" s="244">
        <f>SUM(J627:J637)</f>
        <v>0</v>
      </c>
      <c r="K639" s="244">
        <f>SUM(K627:K637)</f>
        <v>0</v>
      </c>
      <c r="L639" s="244">
        <f>SUM(L627:L637)</f>
        <v>0</v>
      </c>
      <c r="M639" s="222"/>
      <c r="N639" s="362"/>
      <c r="O639" s="222"/>
    </row>
    <row r="640" spans="2:15" outlineLevel="1" collapsed="1" x14ac:dyDescent="0.4"/>
    <row r="641" spans="2:15" ht="15.75" x14ac:dyDescent="0.4">
      <c r="B641" s="55" t="s">
        <v>759</v>
      </c>
      <c r="C641" s="225"/>
      <c r="D641" s="225"/>
      <c r="E641" s="225"/>
      <c r="F641" s="225"/>
      <c r="G641" s="247"/>
      <c r="H641" s="247"/>
      <c r="I641" s="247"/>
      <c r="J641" s="247"/>
      <c r="K641" s="247"/>
      <c r="L641" s="56"/>
      <c r="M641" s="360"/>
      <c r="N641" s="56"/>
      <c r="O641" s="47"/>
    </row>
    <row r="642" spans="2:15" x14ac:dyDescent="0.4"/>
    <row r="643" spans="2:15" ht="14.25" outlineLevel="1" x14ac:dyDescent="0.4">
      <c r="B643" s="74" t="s">
        <v>760</v>
      </c>
      <c r="C643" s="60"/>
      <c r="D643" s="226"/>
      <c r="E643" s="226"/>
      <c r="F643" s="226"/>
      <c r="G643" s="226"/>
      <c r="H643" s="246"/>
      <c r="I643" s="246"/>
      <c r="J643" s="246"/>
      <c r="K643" s="246"/>
      <c r="L643" s="246"/>
      <c r="M643" s="18"/>
      <c r="N643" s="361"/>
      <c r="O643" s="18"/>
    </row>
    <row r="644" spans="2:15" hidden="1" outlineLevel="2" x14ac:dyDescent="0.4">
      <c r="H644" s="243"/>
      <c r="I644" s="243"/>
      <c r="J644" s="243"/>
      <c r="K644" s="243"/>
      <c r="L644" s="243"/>
    </row>
    <row r="645" spans="2:15" hidden="1" outlineLevel="2" x14ac:dyDescent="0.4">
      <c r="C645" s="234" t="s">
        <v>117</v>
      </c>
      <c r="D645" s="221" t="s">
        <v>170</v>
      </c>
      <c r="H645" s="287">
        <v>0</v>
      </c>
      <c r="I645" s="272">
        <v>0</v>
      </c>
      <c r="J645" s="272">
        <v>0</v>
      </c>
      <c r="K645" s="272">
        <v>0</v>
      </c>
      <c r="L645" s="272">
        <v>0</v>
      </c>
    </row>
    <row r="646" spans="2:15" hidden="1" outlineLevel="2" x14ac:dyDescent="0.4">
      <c r="C646" s="234" t="s">
        <v>119</v>
      </c>
      <c r="D646" s="221" t="s">
        <v>170</v>
      </c>
      <c r="H646" s="272">
        <v>0</v>
      </c>
      <c r="I646" s="272">
        <v>0</v>
      </c>
      <c r="J646" s="272">
        <v>0</v>
      </c>
      <c r="K646" s="272">
        <v>0</v>
      </c>
      <c r="L646" s="272">
        <v>0</v>
      </c>
    </row>
    <row r="647" spans="2:15" hidden="1" outlineLevel="2" x14ac:dyDescent="0.4">
      <c r="C647" s="234" t="s">
        <v>122</v>
      </c>
      <c r="D647" s="221" t="s">
        <v>170</v>
      </c>
      <c r="H647" s="272">
        <v>0</v>
      </c>
      <c r="I647" s="272">
        <v>0</v>
      </c>
      <c r="J647" s="272">
        <v>0</v>
      </c>
      <c r="K647" s="272">
        <v>0</v>
      </c>
      <c r="L647" s="272">
        <v>0</v>
      </c>
    </row>
    <row r="648" spans="2:15" hidden="1" outlineLevel="2" x14ac:dyDescent="0.4">
      <c r="C648" s="234" t="s">
        <v>124</v>
      </c>
      <c r="D648" s="221" t="s">
        <v>170</v>
      </c>
      <c r="H648" s="272">
        <v>0</v>
      </c>
      <c r="I648" s="272">
        <v>0</v>
      </c>
      <c r="J648" s="272">
        <v>0</v>
      </c>
      <c r="K648" s="272">
        <v>0</v>
      </c>
      <c r="L648" s="272">
        <v>0</v>
      </c>
    </row>
    <row r="649" spans="2:15" hidden="1" outlineLevel="2" x14ac:dyDescent="0.4">
      <c r="C649" s="234" t="s">
        <v>126</v>
      </c>
      <c r="D649" s="221" t="s">
        <v>170</v>
      </c>
      <c r="H649" s="272">
        <v>0</v>
      </c>
      <c r="I649" s="272">
        <v>0</v>
      </c>
      <c r="J649" s="272">
        <v>0</v>
      </c>
      <c r="K649" s="272">
        <v>0</v>
      </c>
      <c r="L649" s="272">
        <v>0</v>
      </c>
    </row>
    <row r="650" spans="2:15" hidden="1" outlineLevel="2" x14ac:dyDescent="0.4">
      <c r="C650" s="234" t="s">
        <v>128</v>
      </c>
      <c r="D650" s="221" t="s">
        <v>170</v>
      </c>
      <c r="H650" s="287">
        <v>-0.13950000000000001</v>
      </c>
      <c r="I650" s="272">
        <v>0</v>
      </c>
      <c r="J650" s="272">
        <v>0</v>
      </c>
      <c r="K650" s="272">
        <v>0</v>
      </c>
      <c r="L650" s="272">
        <v>0</v>
      </c>
      <c r="N650" s="359" t="s">
        <v>761</v>
      </c>
    </row>
    <row r="651" spans="2:15" hidden="1" outlineLevel="2" x14ac:dyDescent="0.4">
      <c r="C651" s="234" t="s">
        <v>131</v>
      </c>
      <c r="D651" s="221" t="s">
        <v>170</v>
      </c>
      <c r="H651" s="272">
        <v>0</v>
      </c>
      <c r="I651" s="272">
        <v>0</v>
      </c>
      <c r="J651" s="272">
        <v>0</v>
      </c>
      <c r="K651" s="272">
        <v>0</v>
      </c>
      <c r="L651" s="272">
        <v>0</v>
      </c>
    </row>
    <row r="652" spans="2:15" hidden="1" outlineLevel="2" x14ac:dyDescent="0.4">
      <c r="C652" s="234" t="s">
        <v>133</v>
      </c>
      <c r="D652" s="221" t="s">
        <v>170</v>
      </c>
      <c r="H652" s="272">
        <v>0</v>
      </c>
      <c r="I652" s="272">
        <v>0</v>
      </c>
      <c r="J652" s="272">
        <v>0</v>
      </c>
      <c r="K652" s="272">
        <v>0</v>
      </c>
      <c r="L652" s="272">
        <v>0</v>
      </c>
    </row>
    <row r="653" spans="2:15" hidden="1" outlineLevel="2" x14ac:dyDescent="0.4">
      <c r="C653" s="234" t="s">
        <v>244</v>
      </c>
      <c r="D653" s="221" t="s">
        <v>170</v>
      </c>
      <c r="H653" s="272">
        <v>0</v>
      </c>
      <c r="I653" s="272">
        <v>0</v>
      </c>
      <c r="J653" s="272">
        <v>0</v>
      </c>
      <c r="K653" s="272">
        <v>0</v>
      </c>
      <c r="L653" s="272">
        <v>0</v>
      </c>
    </row>
    <row r="654" spans="2:15" hidden="1" outlineLevel="2" x14ac:dyDescent="0.4">
      <c r="C654" s="234" t="s">
        <v>137</v>
      </c>
      <c r="D654" s="221" t="s">
        <v>170</v>
      </c>
      <c r="H654" s="272">
        <v>0</v>
      </c>
      <c r="I654" s="272">
        <v>0</v>
      </c>
      <c r="J654" s="272">
        <v>0</v>
      </c>
      <c r="K654" s="272">
        <v>0</v>
      </c>
      <c r="L654" s="272">
        <v>0</v>
      </c>
    </row>
    <row r="655" spans="2:15" hidden="1" outlineLevel="2" x14ac:dyDescent="0.4">
      <c r="C655" s="234" t="s">
        <v>139</v>
      </c>
      <c r="D655" s="221" t="s">
        <v>170</v>
      </c>
      <c r="H655" s="272">
        <v>0</v>
      </c>
      <c r="I655" s="272">
        <v>0</v>
      </c>
      <c r="J655" s="272">
        <v>0</v>
      </c>
      <c r="K655" s="272">
        <v>0</v>
      </c>
      <c r="L655" s="272">
        <v>0</v>
      </c>
    </row>
    <row r="656" spans="2:15" hidden="1" outlineLevel="2" x14ac:dyDescent="0.4">
      <c r="C656" s="234" t="s">
        <v>141</v>
      </c>
      <c r="D656" s="221" t="s">
        <v>170</v>
      </c>
      <c r="H656" s="272">
        <v>0</v>
      </c>
      <c r="I656" s="272">
        <v>0</v>
      </c>
      <c r="J656" s="272">
        <v>0</v>
      </c>
      <c r="K656" s="272">
        <v>0</v>
      </c>
      <c r="L656" s="272">
        <v>0</v>
      </c>
    </row>
    <row r="657" spans="1:15" hidden="1" outlineLevel="2" x14ac:dyDescent="0.4">
      <c r="C657" s="234" t="s">
        <v>143</v>
      </c>
      <c r="D657" s="221" t="s">
        <v>170</v>
      </c>
      <c r="H657" s="272">
        <v>0</v>
      </c>
      <c r="I657" s="272">
        <v>0</v>
      </c>
      <c r="J657" s="272">
        <v>0</v>
      </c>
      <c r="K657" s="272">
        <v>0</v>
      </c>
      <c r="L657" s="272">
        <v>0</v>
      </c>
    </row>
    <row r="658" spans="1:15" hidden="1" outlineLevel="2" x14ac:dyDescent="0.4">
      <c r="C658" s="234" t="s">
        <v>145</v>
      </c>
      <c r="D658" s="221" t="s">
        <v>170</v>
      </c>
      <c r="H658" s="272">
        <v>0</v>
      </c>
      <c r="I658" s="272">
        <v>0</v>
      </c>
      <c r="J658" s="272">
        <v>0</v>
      </c>
      <c r="K658" s="272">
        <v>0</v>
      </c>
      <c r="L658" s="272">
        <v>0</v>
      </c>
    </row>
    <row r="659" spans="1:15" hidden="1" outlineLevel="2" x14ac:dyDescent="0.4">
      <c r="C659" s="234" t="s">
        <v>147</v>
      </c>
      <c r="D659" s="221" t="s">
        <v>170</v>
      </c>
      <c r="H659" s="272">
        <v>0</v>
      </c>
      <c r="I659" s="272">
        <v>0</v>
      </c>
      <c r="J659" s="272">
        <v>0</v>
      </c>
      <c r="K659" s="272">
        <v>0</v>
      </c>
      <c r="L659" s="272">
        <v>0</v>
      </c>
    </row>
    <row r="660" spans="1:15" hidden="1" outlineLevel="2" x14ac:dyDescent="0.4">
      <c r="C660" s="234" t="s">
        <v>149</v>
      </c>
      <c r="D660" s="221" t="s">
        <v>170</v>
      </c>
      <c r="H660" s="272">
        <v>0</v>
      </c>
      <c r="I660" s="272">
        <v>0</v>
      </c>
      <c r="J660" s="272">
        <v>0</v>
      </c>
      <c r="K660" s="272">
        <v>0</v>
      </c>
      <c r="L660" s="272">
        <v>0</v>
      </c>
    </row>
    <row r="661" spans="1:15" hidden="1" outlineLevel="2" x14ac:dyDescent="0.4">
      <c r="C661" s="234" t="s">
        <v>161</v>
      </c>
      <c r="D661" s="221" t="s">
        <v>170</v>
      </c>
      <c r="H661" s="272">
        <v>0</v>
      </c>
      <c r="I661" s="272">
        <v>0</v>
      </c>
      <c r="J661" s="272">
        <v>0</v>
      </c>
      <c r="K661" s="272">
        <v>0</v>
      </c>
      <c r="L661" s="272">
        <v>0</v>
      </c>
    </row>
    <row r="662" spans="1:15" hidden="1" outlineLevel="2" x14ac:dyDescent="0.4">
      <c r="C662" s="234" t="s">
        <v>164</v>
      </c>
      <c r="D662" s="221" t="s">
        <v>170</v>
      </c>
      <c r="H662" s="272">
        <v>0</v>
      </c>
      <c r="I662" s="272">
        <v>0</v>
      </c>
      <c r="J662" s="272">
        <v>0</v>
      </c>
      <c r="K662" s="272">
        <v>0</v>
      </c>
      <c r="L662" s="272">
        <v>0</v>
      </c>
    </row>
    <row r="663" spans="1:15" hidden="1" outlineLevel="2" x14ac:dyDescent="0.4">
      <c r="C663" s="234" t="s">
        <v>151</v>
      </c>
      <c r="D663" s="221" t="s">
        <v>170</v>
      </c>
      <c r="H663" s="272">
        <v>0</v>
      </c>
      <c r="I663" s="272">
        <v>0</v>
      </c>
      <c r="J663" s="272">
        <v>0</v>
      </c>
      <c r="K663" s="272">
        <v>0</v>
      </c>
      <c r="L663" s="272">
        <v>0</v>
      </c>
    </row>
    <row r="664" spans="1:15" hidden="1" outlineLevel="2" x14ac:dyDescent="0.4">
      <c r="C664" s="234"/>
      <c r="H664" s="272"/>
      <c r="I664" s="272"/>
      <c r="J664" s="272"/>
      <c r="K664" s="272"/>
      <c r="L664" s="272"/>
    </row>
    <row r="665" spans="1:15" hidden="1" outlineLevel="2" x14ac:dyDescent="0.4">
      <c r="C665" s="222" t="s">
        <v>725</v>
      </c>
      <c r="D665" s="224" t="s">
        <v>170</v>
      </c>
      <c r="E665" s="244">
        <f t="shared" ref="E665:G665" si="54">SUM(E645:E659,E661:E663)</f>
        <v>0</v>
      </c>
      <c r="F665" s="244">
        <f t="shared" si="54"/>
        <v>0</v>
      </c>
      <c r="G665" s="244">
        <f t="shared" si="54"/>
        <v>0</v>
      </c>
      <c r="H665" s="244">
        <f>SUM(H645:H659,H661:H663)</f>
        <v>-0.13950000000000001</v>
      </c>
      <c r="I665" s="244">
        <f t="shared" ref="I665:L665" si="55">SUM(I645:I659,I661:I663)</f>
        <v>0</v>
      </c>
      <c r="J665" s="244">
        <f t="shared" si="55"/>
        <v>0</v>
      </c>
      <c r="K665" s="244">
        <f t="shared" si="55"/>
        <v>0</v>
      </c>
      <c r="L665" s="244">
        <f t="shared" si="55"/>
        <v>0</v>
      </c>
      <c r="M665" s="222"/>
      <c r="N665" s="362"/>
      <c r="O665" s="222"/>
    </row>
    <row r="666" spans="1:15" outlineLevel="1" collapsed="1" x14ac:dyDescent="0.4">
      <c r="A666" s="240"/>
    </row>
    <row r="667" spans="1:15" ht="15.75" x14ac:dyDescent="0.4">
      <c r="A667" s="240"/>
      <c r="B667" s="55" t="s">
        <v>762</v>
      </c>
      <c r="C667" s="225"/>
      <c r="D667" s="225"/>
      <c r="E667" s="225"/>
      <c r="F667" s="225"/>
      <c r="G667" s="247"/>
      <c r="H667" s="247"/>
      <c r="I667" s="247"/>
      <c r="J667" s="247"/>
      <c r="K667" s="247"/>
      <c r="L667" s="56"/>
      <c r="M667" s="360"/>
      <c r="N667" s="56"/>
      <c r="O667" s="47"/>
    </row>
    <row r="668" spans="1:15" x14ac:dyDescent="0.4">
      <c r="A668" s="240"/>
    </row>
    <row r="669" spans="1:15" ht="14.25" outlineLevel="1" x14ac:dyDescent="0.4">
      <c r="A669" s="240"/>
      <c r="B669" s="74" t="s">
        <v>763</v>
      </c>
      <c r="C669" s="60"/>
      <c r="D669" s="226"/>
      <c r="E669" s="226"/>
      <c r="F669" s="226"/>
      <c r="G669" s="226"/>
      <c r="H669" s="246"/>
      <c r="I669" s="246"/>
      <c r="J669" s="246"/>
      <c r="K669" s="246"/>
      <c r="L669" s="246"/>
      <c r="M669" s="18"/>
      <c r="N669" s="361" t="s">
        <v>764</v>
      </c>
      <c r="O669" s="18"/>
    </row>
    <row r="670" spans="1:15" hidden="1" outlineLevel="2" x14ac:dyDescent="0.4">
      <c r="A670" s="240"/>
      <c r="H670" s="243"/>
      <c r="I670" s="243"/>
      <c r="J670" s="243"/>
      <c r="K670" s="243"/>
      <c r="L670" s="243"/>
    </row>
    <row r="671" spans="1:15" hidden="1" outlineLevel="2" x14ac:dyDescent="0.4">
      <c r="A671" s="240"/>
      <c r="C671" s="234" t="s">
        <v>117</v>
      </c>
      <c r="D671" s="236" t="s">
        <v>170</v>
      </c>
      <c r="E671" s="289"/>
      <c r="F671" s="289"/>
      <c r="G671" s="289"/>
      <c r="H671" s="289">
        <v>3022.6645174288801</v>
      </c>
      <c r="I671" s="289">
        <v>0</v>
      </c>
      <c r="J671" s="289">
        <v>0</v>
      </c>
      <c r="K671" s="289">
        <v>0</v>
      </c>
      <c r="L671" s="289">
        <v>0</v>
      </c>
    </row>
    <row r="672" spans="1:15" hidden="1" outlineLevel="2" x14ac:dyDescent="0.4">
      <c r="A672" s="240"/>
      <c r="C672" s="234" t="s">
        <v>119</v>
      </c>
      <c r="D672" s="236" t="s">
        <v>170</v>
      </c>
      <c r="E672" s="289"/>
      <c r="F672" s="289"/>
      <c r="G672" s="289"/>
      <c r="H672" s="289">
        <v>2275.6587671214547</v>
      </c>
      <c r="I672" s="289">
        <v>0</v>
      </c>
      <c r="J672" s="289">
        <v>0</v>
      </c>
      <c r="K672" s="289">
        <v>0</v>
      </c>
      <c r="L672" s="289">
        <v>0</v>
      </c>
    </row>
    <row r="673" spans="1:12" hidden="1" outlineLevel="2" x14ac:dyDescent="0.4">
      <c r="A673" s="240"/>
      <c r="C673" s="234" t="s">
        <v>122</v>
      </c>
      <c r="D673" s="236" t="s">
        <v>170</v>
      </c>
      <c r="E673" s="289"/>
      <c r="F673" s="289"/>
      <c r="G673" s="289"/>
      <c r="H673" s="289">
        <v>29.254191001437086</v>
      </c>
      <c r="I673" s="289">
        <v>0</v>
      </c>
      <c r="J673" s="289">
        <v>0</v>
      </c>
      <c r="K673" s="289">
        <v>0</v>
      </c>
      <c r="L673" s="289">
        <v>0</v>
      </c>
    </row>
    <row r="674" spans="1:12" hidden="1" outlineLevel="2" x14ac:dyDescent="0.4">
      <c r="A674" s="240"/>
      <c r="C674" s="234" t="s">
        <v>124</v>
      </c>
      <c r="D674" s="236" t="s">
        <v>170</v>
      </c>
      <c r="E674" s="289"/>
      <c r="F674" s="289"/>
      <c r="G674" s="289"/>
      <c r="H674" s="289">
        <v>1591.6909107840645</v>
      </c>
      <c r="I674" s="289">
        <v>0</v>
      </c>
      <c r="J674" s="289">
        <v>0</v>
      </c>
      <c r="K674" s="289">
        <v>0</v>
      </c>
      <c r="L674" s="289">
        <v>0</v>
      </c>
    </row>
    <row r="675" spans="1:12" hidden="1" outlineLevel="2" x14ac:dyDescent="0.4">
      <c r="A675" s="240"/>
      <c r="C675" s="234" t="s">
        <v>126</v>
      </c>
      <c r="D675" s="236" t="s">
        <v>170</v>
      </c>
      <c r="E675" s="289"/>
      <c r="F675" s="289"/>
      <c r="G675" s="289"/>
      <c r="H675" s="289">
        <v>3570.8913533093983</v>
      </c>
      <c r="I675" s="289">
        <v>0</v>
      </c>
      <c r="J675" s="289">
        <v>0</v>
      </c>
      <c r="K675" s="289">
        <v>0</v>
      </c>
      <c r="L675" s="289">
        <v>0</v>
      </c>
    </row>
    <row r="676" spans="1:12" hidden="1" outlineLevel="2" x14ac:dyDescent="0.4">
      <c r="A676" s="240"/>
      <c r="C676" s="234" t="s">
        <v>128</v>
      </c>
      <c r="D676" s="236" t="s">
        <v>170</v>
      </c>
      <c r="E676" s="289"/>
      <c r="F676" s="289"/>
      <c r="G676" s="289"/>
      <c r="H676" s="289">
        <v>1279.8121758746572</v>
      </c>
      <c r="I676" s="289">
        <v>0</v>
      </c>
      <c r="J676" s="289">
        <v>0</v>
      </c>
      <c r="K676" s="289">
        <v>0</v>
      </c>
      <c r="L676" s="289">
        <v>0</v>
      </c>
    </row>
    <row r="677" spans="1:12" hidden="1" outlineLevel="2" x14ac:dyDescent="0.4">
      <c r="A677" s="240"/>
      <c r="C677" s="234" t="s">
        <v>131</v>
      </c>
      <c r="D677" s="236" t="s">
        <v>170</v>
      </c>
      <c r="E677" s="289"/>
      <c r="F677" s="289"/>
      <c r="G677" s="289"/>
      <c r="H677" s="289">
        <v>1932.5614771588498</v>
      </c>
      <c r="I677" s="289">
        <v>0</v>
      </c>
      <c r="J677" s="289">
        <v>0</v>
      </c>
      <c r="K677" s="289">
        <v>0</v>
      </c>
      <c r="L677" s="289">
        <v>0</v>
      </c>
    </row>
    <row r="678" spans="1:12" hidden="1" outlineLevel="2" x14ac:dyDescent="0.4">
      <c r="A678" s="240"/>
      <c r="C678" s="234" t="s">
        <v>133</v>
      </c>
      <c r="D678" s="236" t="s">
        <v>170</v>
      </c>
      <c r="E678" s="289"/>
      <c r="F678" s="289"/>
      <c r="G678" s="289"/>
      <c r="H678" s="289">
        <v>5635.5228271121823</v>
      </c>
      <c r="I678" s="289">
        <v>0</v>
      </c>
      <c r="J678" s="289">
        <v>0</v>
      </c>
      <c r="K678" s="289">
        <v>0</v>
      </c>
      <c r="L678" s="289">
        <v>0</v>
      </c>
    </row>
    <row r="679" spans="1:12" hidden="1" outlineLevel="2" x14ac:dyDescent="0.4">
      <c r="A679" s="240"/>
      <c r="C679" s="234" t="s">
        <v>244</v>
      </c>
      <c r="D679" s="236" t="s">
        <v>170</v>
      </c>
      <c r="E679" s="289"/>
      <c r="F679" s="289"/>
      <c r="G679" s="289"/>
      <c r="H679" s="289">
        <v>4475.9223011274116</v>
      </c>
      <c r="I679" s="289">
        <v>0</v>
      </c>
      <c r="J679" s="289">
        <v>0</v>
      </c>
      <c r="K679" s="289">
        <v>0</v>
      </c>
      <c r="L679" s="289">
        <v>0</v>
      </c>
    </row>
    <row r="680" spans="1:12" hidden="1" outlineLevel="2" x14ac:dyDescent="0.4">
      <c r="A680" s="240"/>
      <c r="C680" s="234" t="s">
        <v>137</v>
      </c>
      <c r="D680" s="236" t="s">
        <v>170</v>
      </c>
      <c r="E680" s="289"/>
      <c r="F680" s="289"/>
      <c r="G680" s="289"/>
      <c r="H680" s="289">
        <v>1241.5002505550328</v>
      </c>
      <c r="I680" s="289">
        <v>0</v>
      </c>
      <c r="J680" s="289">
        <v>0</v>
      </c>
      <c r="K680" s="289">
        <v>0</v>
      </c>
      <c r="L680" s="289">
        <v>0</v>
      </c>
    </row>
    <row r="681" spans="1:12" hidden="1" outlineLevel="2" x14ac:dyDescent="0.4">
      <c r="A681" s="240"/>
      <c r="C681" s="234" t="s">
        <v>139</v>
      </c>
      <c r="D681" s="236" t="s">
        <v>170</v>
      </c>
      <c r="E681" s="289"/>
      <c r="F681" s="289"/>
      <c r="G681" s="289"/>
      <c r="H681" s="289">
        <v>2638.2849797764798</v>
      </c>
      <c r="I681" s="289">
        <v>0</v>
      </c>
      <c r="J681" s="289">
        <v>0</v>
      </c>
      <c r="K681" s="289">
        <v>0</v>
      </c>
      <c r="L681" s="289">
        <v>0</v>
      </c>
    </row>
    <row r="682" spans="1:12" hidden="1" outlineLevel="2" x14ac:dyDescent="0.4">
      <c r="A682" s="240"/>
      <c r="C682" s="234" t="s">
        <v>141</v>
      </c>
      <c r="D682" s="236" t="s">
        <v>170</v>
      </c>
      <c r="E682" s="289"/>
      <c r="F682" s="289"/>
      <c r="G682" s="289"/>
      <c r="H682" s="289">
        <v>480.69674167288838</v>
      </c>
      <c r="I682" s="289">
        <v>0</v>
      </c>
      <c r="J682" s="289">
        <v>0</v>
      </c>
      <c r="K682" s="289">
        <v>0</v>
      </c>
      <c r="L682" s="289">
        <v>0</v>
      </c>
    </row>
    <row r="683" spans="1:12" hidden="1" outlineLevel="2" x14ac:dyDescent="0.4">
      <c r="A683" s="240"/>
      <c r="C683" s="234" t="s">
        <v>143</v>
      </c>
      <c r="D683" s="236" t="s">
        <v>170</v>
      </c>
      <c r="E683" s="289"/>
      <c r="F683" s="289"/>
      <c r="G683" s="289"/>
      <c r="H683" s="289">
        <v>209.7285124066666</v>
      </c>
      <c r="I683" s="289">
        <v>0</v>
      </c>
      <c r="J683" s="289">
        <v>0</v>
      </c>
      <c r="K683" s="289">
        <v>0</v>
      </c>
      <c r="L683" s="289">
        <v>0</v>
      </c>
    </row>
    <row r="684" spans="1:12" hidden="1" outlineLevel="2" x14ac:dyDescent="0.4">
      <c r="A684" s="240"/>
      <c r="C684" s="234" t="s">
        <v>145</v>
      </c>
      <c r="D684" s="236" t="s">
        <v>170</v>
      </c>
      <c r="E684" s="289"/>
      <c r="F684" s="289"/>
      <c r="G684" s="289"/>
      <c r="H684" s="289">
        <v>61.104086797233947</v>
      </c>
      <c r="I684" s="289">
        <v>0</v>
      </c>
      <c r="J684" s="289">
        <v>0</v>
      </c>
      <c r="K684" s="289">
        <v>0</v>
      </c>
      <c r="L684" s="289">
        <v>0</v>
      </c>
    </row>
    <row r="685" spans="1:12" hidden="1" outlineLevel="2" x14ac:dyDescent="0.4">
      <c r="A685" s="240"/>
      <c r="C685" s="234" t="s">
        <v>147</v>
      </c>
      <c r="D685" s="236" t="s">
        <v>170</v>
      </c>
      <c r="E685" s="289"/>
      <c r="F685" s="289"/>
      <c r="G685" s="289"/>
      <c r="H685" s="289">
        <v>526.05949959775432</v>
      </c>
      <c r="I685" s="289">
        <v>0</v>
      </c>
      <c r="J685" s="289">
        <v>0</v>
      </c>
      <c r="K685" s="289">
        <v>0</v>
      </c>
      <c r="L685" s="289">
        <v>0</v>
      </c>
    </row>
    <row r="686" spans="1:12" hidden="1" outlineLevel="2" x14ac:dyDescent="0.4">
      <c r="A686" s="240"/>
      <c r="C686" s="234" t="s">
        <v>149</v>
      </c>
      <c r="D686" s="236" t="s">
        <v>170</v>
      </c>
      <c r="E686" s="289"/>
      <c r="F686" s="289"/>
      <c r="G686" s="289"/>
      <c r="H686" s="289">
        <v>151.01533470143838</v>
      </c>
      <c r="I686" s="289">
        <v>0</v>
      </c>
      <c r="J686" s="289">
        <v>0</v>
      </c>
      <c r="K686" s="289">
        <v>0</v>
      </c>
      <c r="L686" s="289">
        <v>0</v>
      </c>
    </row>
    <row r="687" spans="1:12" hidden="1" outlineLevel="2" x14ac:dyDescent="0.4">
      <c r="A687" s="240"/>
      <c r="C687" s="234" t="s">
        <v>151</v>
      </c>
      <c r="D687" s="236" t="s">
        <v>170</v>
      </c>
      <c r="E687" s="289"/>
      <c r="F687" s="289"/>
      <c r="G687" s="289"/>
      <c r="H687" s="289">
        <v>101.51551017079714</v>
      </c>
      <c r="I687" s="289">
        <v>0</v>
      </c>
      <c r="J687" s="289">
        <v>0</v>
      </c>
      <c r="K687" s="289">
        <v>0</v>
      </c>
      <c r="L687" s="289">
        <v>0</v>
      </c>
    </row>
    <row r="688" spans="1:12" hidden="1" outlineLevel="2" x14ac:dyDescent="0.4">
      <c r="A688" s="240"/>
      <c r="C688" s="234"/>
      <c r="D688" s="236"/>
      <c r="E688" s="236"/>
      <c r="F688" s="236"/>
      <c r="G688" s="236"/>
      <c r="H688" s="287"/>
      <c r="I688" s="287"/>
      <c r="J688" s="287"/>
      <c r="K688" s="287"/>
      <c r="L688" s="287"/>
    </row>
    <row r="689" spans="1:15" hidden="1" outlineLevel="2" x14ac:dyDescent="0.4">
      <c r="A689" s="240"/>
      <c r="C689" s="235" t="s">
        <v>725</v>
      </c>
      <c r="D689" s="237" t="s">
        <v>170</v>
      </c>
      <c r="E689" s="290">
        <f>SUM(E671:E687)</f>
        <v>0</v>
      </c>
      <c r="F689" s="290">
        <f t="shared" ref="F689:L689" si="56">SUM(F671:F687)</f>
        <v>0</v>
      </c>
      <c r="G689" s="290">
        <f t="shared" si="56"/>
        <v>0</v>
      </c>
      <c r="H689" s="290">
        <f t="shared" si="56"/>
        <v>29223.883436596625</v>
      </c>
      <c r="I689" s="290">
        <f t="shared" si="56"/>
        <v>0</v>
      </c>
      <c r="J689" s="290">
        <f t="shared" si="56"/>
        <v>0</v>
      </c>
      <c r="K689" s="290">
        <f t="shared" si="56"/>
        <v>0</v>
      </c>
      <c r="L689" s="290">
        <f t="shared" si="56"/>
        <v>0</v>
      </c>
      <c r="M689" s="222"/>
      <c r="N689" s="362"/>
      <c r="O689" s="222"/>
    </row>
    <row r="690" spans="1:15" outlineLevel="1" collapsed="1" x14ac:dyDescent="0.4">
      <c r="A690" s="240"/>
    </row>
    <row r="691" spans="1:15" x14ac:dyDescent="0.4">
      <c r="A691" s="240"/>
    </row>
    <row r="692" spans="1:15" x14ac:dyDescent="0.4">
      <c r="A692" s="75"/>
      <c r="B692" s="75" t="s">
        <v>33</v>
      </c>
      <c r="C692" s="56"/>
      <c r="D692" s="56"/>
      <c r="E692" s="56"/>
      <c r="F692" s="56"/>
      <c r="G692" s="56"/>
      <c r="H692" s="56"/>
      <c r="I692" s="56"/>
      <c r="J692" s="56"/>
      <c r="K692" s="56"/>
      <c r="L692" s="56"/>
      <c r="M692" s="56"/>
      <c r="N692" s="360"/>
      <c r="O692" s="56"/>
    </row>
    <row r="693" spans="1:15" x14ac:dyDescent="0.4"/>
    <row r="694" spans="1:15" x14ac:dyDescent="0.4"/>
  </sheetData>
  <pageMargins left="0.70866141732283472" right="0.70866141732283472" top="0.74803149606299213" bottom="0.74803149606299213" header="0.31496062992125984" footer="0.31496062992125984"/>
  <pageSetup paperSize="9" scale="58" fitToHeight="0" orientation="landscape" r:id="rId1"/>
  <headerFooter>
    <oddHeader>&amp;L&amp;F&amp;C&amp;A&amp;ROFFICIAL</oddHeader>
    <oddFooter>&amp;LPrinted on &amp;D at &amp;T&amp;C&amp;P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DB8E"/>
    <pageSetUpPr fitToPage="1"/>
  </sheetPr>
  <dimension ref="A1:O1656"/>
  <sheetViews>
    <sheetView zoomScaleNormal="100" workbookViewId="0">
      <pane ySplit="3" topLeftCell="A4" activePane="bottomLeft" state="frozen"/>
      <selection activeCell="E12" sqref="E12"/>
      <selection pane="bottomLeft" activeCell="A4" sqref="A4"/>
    </sheetView>
  </sheetViews>
  <sheetFormatPr defaultColWidth="0" defaultRowHeight="13.15" zeroHeight="1" outlineLevelRow="2" x14ac:dyDescent="0.4"/>
  <cols>
    <col min="1" max="2" width="2.59765625" style="220" customWidth="1"/>
    <col min="3" max="3" width="15.59765625" style="220" customWidth="1"/>
    <col min="4" max="4" width="9.59765625" style="221" customWidth="1"/>
    <col min="5" max="7" width="11.59765625" style="221" customWidth="1"/>
    <col min="8" max="12" width="11.59765625" style="220" customWidth="1"/>
    <col min="13" max="13" width="2.59765625" style="220" customWidth="1"/>
    <col min="14" max="14" width="100.59765625" style="359" customWidth="1"/>
    <col min="15" max="15" width="2.59765625" style="220" customWidth="1"/>
    <col min="16" max="16384" width="9" style="220" hidden="1"/>
  </cols>
  <sheetData>
    <row r="1" spans="2:15" x14ac:dyDescent="0.4"/>
    <row r="2" spans="2:15" x14ac:dyDescent="0.4">
      <c r="C2" s="222" t="s">
        <v>212</v>
      </c>
      <c r="D2" s="224" t="s">
        <v>720</v>
      </c>
      <c r="E2" s="223" t="s">
        <v>283</v>
      </c>
      <c r="F2" s="223" t="s">
        <v>284</v>
      </c>
      <c r="G2" s="223" t="s">
        <v>285</v>
      </c>
      <c r="H2" s="223" t="s">
        <v>208</v>
      </c>
      <c r="I2" s="223" t="s">
        <v>286</v>
      </c>
      <c r="J2" s="223" t="s">
        <v>287</v>
      </c>
      <c r="K2" s="223" t="s">
        <v>288</v>
      </c>
      <c r="L2" s="223" t="s">
        <v>289</v>
      </c>
      <c r="M2" s="223"/>
      <c r="N2" s="358" t="s">
        <v>721</v>
      </c>
    </row>
    <row r="3" spans="2:15" x14ac:dyDescent="0.4">
      <c r="C3" s="220" t="s">
        <v>722</v>
      </c>
      <c r="E3" s="428">
        <v>3</v>
      </c>
      <c r="F3" s="428">
        <f>E3+1</f>
        <v>4</v>
      </c>
      <c r="G3" s="428">
        <f t="shared" ref="G3:H3" si="0">F3+1</f>
        <v>5</v>
      </c>
      <c r="H3" s="428">
        <f t="shared" si="0"/>
        <v>6</v>
      </c>
      <c r="I3" s="220">
        <f>H3+1</f>
        <v>7</v>
      </c>
      <c r="J3" s="220">
        <f t="shared" ref="J3:L3" si="1">I3+1</f>
        <v>8</v>
      </c>
      <c r="K3" s="220">
        <f t="shared" si="1"/>
        <v>9</v>
      </c>
      <c r="L3" s="220">
        <f t="shared" si="1"/>
        <v>10</v>
      </c>
    </row>
    <row r="4" spans="2:15" x14ac:dyDescent="0.4"/>
    <row r="5" spans="2:15" ht="15.75" x14ac:dyDescent="0.4">
      <c r="B5" s="55" t="s">
        <v>765</v>
      </c>
      <c r="C5" s="75"/>
      <c r="D5" s="225"/>
      <c r="E5" s="225"/>
      <c r="F5" s="225"/>
      <c r="G5" s="225"/>
      <c r="H5" s="56"/>
      <c r="I5" s="56"/>
      <c r="J5" s="56"/>
      <c r="K5" s="56"/>
      <c r="L5" s="56"/>
      <c r="M5" s="56"/>
      <c r="N5" s="360"/>
      <c r="O5" s="231"/>
    </row>
    <row r="6" spans="2:15" x14ac:dyDescent="0.4"/>
    <row r="7" spans="2:15" ht="14.25" outlineLevel="1" x14ac:dyDescent="0.4">
      <c r="B7" s="74" t="s">
        <v>766</v>
      </c>
      <c r="C7" s="60"/>
      <c r="D7" s="226"/>
      <c r="E7" s="226"/>
      <c r="F7" s="226"/>
      <c r="G7" s="226"/>
      <c r="H7" s="18"/>
      <c r="I7" s="18"/>
      <c r="J7" s="18"/>
      <c r="K7" s="18"/>
      <c r="L7" s="18"/>
      <c r="M7" s="18"/>
      <c r="N7" s="361" t="s">
        <v>383</v>
      </c>
      <c r="O7" s="18"/>
    </row>
    <row r="8" spans="2:15" hidden="1" outlineLevel="2" x14ac:dyDescent="0.4"/>
    <row r="9" spans="2:15" hidden="1" outlineLevel="2" x14ac:dyDescent="0.4">
      <c r="C9" s="220" t="s">
        <v>117</v>
      </c>
      <c r="D9" s="221" t="s">
        <v>188</v>
      </c>
      <c r="H9" s="258">
        <f>SUMIFS(InpActive!I:I,InpActive!$A:$A,$C9,InpActive!$B:$B,$N$7)</f>
        <v>83.05</v>
      </c>
      <c r="I9" s="258">
        <f>SUMIFS(InpActive!J:J,InpActive!$A:$A,$C9,InpActive!$B:$B,$N$7)</f>
        <v>0</v>
      </c>
      <c r="J9" s="258">
        <f>SUMIFS(InpActive!K:K,InpActive!$A:$A,$C9,InpActive!$B:$B,$N$7)</f>
        <v>0</v>
      </c>
      <c r="K9" s="258">
        <f>SUMIFS(InpActive!L:L,InpActive!$A:$A,$C9,InpActive!$B:$B,$N$7)</f>
        <v>0</v>
      </c>
      <c r="L9" s="258">
        <f>SUMIFS(InpActive!M:M,InpActive!$A:$A,$C9,InpActive!$B:$B,$N$7)</f>
        <v>0</v>
      </c>
    </row>
    <row r="10" spans="2:15" hidden="1" outlineLevel="2" x14ac:dyDescent="0.4">
      <c r="C10" s="220" t="s">
        <v>119</v>
      </c>
      <c r="D10" s="221" t="s">
        <v>188</v>
      </c>
      <c r="H10" s="258">
        <f>SUMIFS(InpActive!I:I,InpActive!$A:$A,$C10,InpActive!$B:$B,$N$7)</f>
        <v>85.15</v>
      </c>
      <c r="I10" s="258">
        <f>SUMIFS(InpActive!J:J,InpActive!$A:$A,$C10,InpActive!$B:$B,$N$7)</f>
        <v>0</v>
      </c>
      <c r="J10" s="258">
        <f>SUMIFS(InpActive!K:K,InpActive!$A:$A,$C10,InpActive!$B:$B,$N$7)</f>
        <v>0</v>
      </c>
      <c r="K10" s="258">
        <f>SUMIFS(InpActive!L:L,InpActive!$A:$A,$C10,InpActive!$B:$B,$N$7)</f>
        <v>0</v>
      </c>
      <c r="L10" s="258">
        <f>SUMIFS(InpActive!M:M,InpActive!$A:$A,$C10,InpActive!$B:$B,$N$7)</f>
        <v>0</v>
      </c>
    </row>
    <row r="11" spans="2:15" hidden="1" outlineLevel="2" x14ac:dyDescent="0.4">
      <c r="C11" s="220" t="s">
        <v>122</v>
      </c>
      <c r="D11" s="221" t="s">
        <v>188</v>
      </c>
      <c r="H11" s="258">
        <f>SUMIFS(InpActive!I:I,InpActive!$A:$A,$C11,InpActive!$B:$B,$N$7)</f>
        <v>81.381769075967199</v>
      </c>
      <c r="I11" s="258">
        <f>SUMIFS(InpActive!J:J,InpActive!$A:$A,$C11,InpActive!$B:$B,$N$7)</f>
        <v>0</v>
      </c>
      <c r="J11" s="258">
        <f>SUMIFS(InpActive!K:K,InpActive!$A:$A,$C11,InpActive!$B:$B,$N$7)</f>
        <v>0</v>
      </c>
      <c r="K11" s="258">
        <f>SUMIFS(InpActive!L:L,InpActive!$A:$A,$C11,InpActive!$B:$B,$N$7)</f>
        <v>0</v>
      </c>
      <c r="L11" s="258">
        <f>SUMIFS(InpActive!M:M,InpActive!$A:$A,$C11,InpActive!$B:$B,$N$7)</f>
        <v>0</v>
      </c>
    </row>
    <row r="12" spans="2:15" hidden="1" outlineLevel="2" x14ac:dyDescent="0.4">
      <c r="C12" s="220" t="s">
        <v>124</v>
      </c>
      <c r="D12" s="221" t="s">
        <v>188</v>
      </c>
      <c r="H12" s="258">
        <f>SUMIFS(InpActive!I:I,InpActive!$A:$A,$C12,InpActive!$B:$B,$N$7)</f>
        <v>85.76</v>
      </c>
      <c r="I12" s="258">
        <f>SUMIFS(InpActive!J:J,InpActive!$A:$A,$C12,InpActive!$B:$B,$N$7)</f>
        <v>0</v>
      </c>
      <c r="J12" s="258">
        <f>SUMIFS(InpActive!K:K,InpActive!$A:$A,$C12,InpActive!$B:$B,$N$7)</f>
        <v>0</v>
      </c>
      <c r="K12" s="258">
        <f>SUMIFS(InpActive!L:L,InpActive!$A:$A,$C12,InpActive!$B:$B,$N$7)</f>
        <v>0</v>
      </c>
      <c r="L12" s="258">
        <f>SUMIFS(InpActive!M:M,InpActive!$A:$A,$C12,InpActive!$B:$B,$N$7)</f>
        <v>0</v>
      </c>
    </row>
    <row r="13" spans="2:15" hidden="1" outlineLevel="2" x14ac:dyDescent="0.4">
      <c r="C13" s="220" t="s">
        <v>126</v>
      </c>
      <c r="D13" s="221" t="s">
        <v>188</v>
      </c>
      <c r="H13" s="258">
        <f>SUMIFS(InpActive!I:I,InpActive!$A:$A,$C13,InpActive!$B:$B,$N$7)</f>
        <v>82.346000000000004</v>
      </c>
      <c r="I13" s="258">
        <f>SUMIFS(InpActive!J:J,InpActive!$A:$A,$C13,InpActive!$B:$B,$N$7)</f>
        <v>0</v>
      </c>
      <c r="J13" s="258">
        <f>SUMIFS(InpActive!K:K,InpActive!$A:$A,$C13,InpActive!$B:$B,$N$7)</f>
        <v>0</v>
      </c>
      <c r="K13" s="258">
        <f>SUMIFS(InpActive!L:L,InpActive!$A:$A,$C13,InpActive!$B:$B,$N$7)</f>
        <v>0</v>
      </c>
      <c r="L13" s="258">
        <f>SUMIFS(InpActive!M:M,InpActive!$A:$A,$C13,InpActive!$B:$B,$N$7)</f>
        <v>0</v>
      </c>
    </row>
    <row r="14" spans="2:15" hidden="1" outlineLevel="2" x14ac:dyDescent="0.4">
      <c r="C14" s="220" t="s">
        <v>128</v>
      </c>
      <c r="D14" s="221" t="s">
        <v>188</v>
      </c>
      <c r="H14" s="258">
        <f>SUMIFS(InpActive!I:I,InpActive!$A:$A,$C14,InpActive!$B:$B,$N$7)</f>
        <v>80.954999999999998</v>
      </c>
      <c r="I14" s="258">
        <f>SUMIFS(InpActive!J:J,InpActive!$A:$A,$C14,InpActive!$B:$B,$N$7)</f>
        <v>0</v>
      </c>
      <c r="J14" s="258">
        <f>SUMIFS(InpActive!K:K,InpActive!$A:$A,$C14,InpActive!$B:$B,$N$7)</f>
        <v>0</v>
      </c>
      <c r="K14" s="258">
        <f>SUMIFS(InpActive!L:L,InpActive!$A:$A,$C14,InpActive!$B:$B,$N$7)</f>
        <v>0</v>
      </c>
      <c r="L14" s="258">
        <f>SUMIFS(InpActive!M:M,InpActive!$A:$A,$C14,InpActive!$B:$B,$N$7)</f>
        <v>0</v>
      </c>
    </row>
    <row r="15" spans="2:15" hidden="1" outlineLevel="2" x14ac:dyDescent="0.4">
      <c r="C15" s="220" t="s">
        <v>131</v>
      </c>
      <c r="D15" s="221" t="s">
        <v>188</v>
      </c>
      <c r="H15" s="258">
        <f>SUMIFS(InpActive!I:I,InpActive!$A:$A,$C15,InpActive!$B:$B,$N$7)</f>
        <v>74.644477005183504</v>
      </c>
      <c r="I15" s="258">
        <f>SUMIFS(InpActive!J:J,InpActive!$A:$A,$C15,InpActive!$B:$B,$N$7)</f>
        <v>0</v>
      </c>
      <c r="J15" s="258">
        <f>SUMIFS(InpActive!K:K,InpActive!$A:$A,$C15,InpActive!$B:$B,$N$7)</f>
        <v>0</v>
      </c>
      <c r="K15" s="258">
        <f>SUMIFS(InpActive!L:L,InpActive!$A:$A,$C15,InpActive!$B:$B,$N$7)</f>
        <v>0</v>
      </c>
      <c r="L15" s="258">
        <f>SUMIFS(InpActive!M:M,InpActive!$A:$A,$C15,InpActive!$B:$B,$N$7)</f>
        <v>0</v>
      </c>
    </row>
    <row r="16" spans="2:15" hidden="1" outlineLevel="2" x14ac:dyDescent="0.4">
      <c r="C16" s="220" t="s">
        <v>133</v>
      </c>
      <c r="D16" s="221" t="s">
        <v>188</v>
      </c>
      <c r="H16" s="258">
        <f>SUMIFS(InpActive!I:I,InpActive!$A:$A,$C16,InpActive!$B:$B,$N$7)</f>
        <v>72.915000000000006</v>
      </c>
      <c r="I16" s="258">
        <f>SUMIFS(InpActive!J:J,InpActive!$A:$A,$C16,InpActive!$B:$B,$N$7)</f>
        <v>0</v>
      </c>
      <c r="J16" s="258">
        <f>SUMIFS(InpActive!K:K,InpActive!$A:$A,$C16,InpActive!$B:$B,$N$7)</f>
        <v>0</v>
      </c>
      <c r="K16" s="258">
        <f>SUMIFS(InpActive!L:L,InpActive!$A:$A,$C16,InpActive!$B:$B,$N$7)</f>
        <v>0</v>
      </c>
      <c r="L16" s="258">
        <f>SUMIFS(InpActive!M:M,InpActive!$A:$A,$C16,InpActive!$B:$B,$N$7)</f>
        <v>0</v>
      </c>
    </row>
    <row r="17" spans="2:15" hidden="1" outlineLevel="2" x14ac:dyDescent="0.4">
      <c r="C17" s="220" t="s">
        <v>244</v>
      </c>
      <c r="D17" s="221" t="s">
        <v>188</v>
      </c>
      <c r="H17" s="258">
        <f>SUMIFS(InpActive!I:I,InpActive!$A:$A,$C17,InpActive!$B:$B,$N$7)</f>
        <v>83.590875074612597</v>
      </c>
      <c r="I17" s="258">
        <f>SUMIFS(InpActive!J:J,InpActive!$A:$A,$C17,InpActive!$B:$B,$N$7)</f>
        <v>0</v>
      </c>
      <c r="J17" s="258">
        <f>SUMIFS(InpActive!K:K,InpActive!$A:$A,$C17,InpActive!$B:$B,$N$7)</f>
        <v>0</v>
      </c>
      <c r="K17" s="258">
        <f>SUMIFS(InpActive!L:L,InpActive!$A:$A,$C17,InpActive!$B:$B,$N$7)</f>
        <v>0</v>
      </c>
      <c r="L17" s="258">
        <f>SUMIFS(InpActive!M:M,InpActive!$A:$A,$C17,InpActive!$B:$B,$N$7)</f>
        <v>0</v>
      </c>
    </row>
    <row r="18" spans="2:15" hidden="1" outlineLevel="2" x14ac:dyDescent="0.4">
      <c r="C18" s="220" t="s">
        <v>137</v>
      </c>
      <c r="D18" s="221" t="s">
        <v>188</v>
      </c>
      <c r="H18" s="258">
        <f>SUMIFS(InpActive!I:I,InpActive!$A:$A,$C18,InpActive!$B:$B,$N$7)</f>
        <v>86.088898801795494</v>
      </c>
      <c r="I18" s="258">
        <f>SUMIFS(InpActive!J:J,InpActive!$A:$A,$C18,InpActive!$B:$B,$N$7)</f>
        <v>0</v>
      </c>
      <c r="J18" s="258">
        <f>SUMIFS(InpActive!K:K,InpActive!$A:$A,$C18,InpActive!$B:$B,$N$7)</f>
        <v>0</v>
      </c>
      <c r="K18" s="258">
        <f>SUMIFS(InpActive!L:L,InpActive!$A:$A,$C18,InpActive!$B:$B,$N$7)</f>
        <v>0</v>
      </c>
      <c r="L18" s="258">
        <f>SUMIFS(InpActive!M:M,InpActive!$A:$A,$C18,InpActive!$B:$B,$N$7)</f>
        <v>0</v>
      </c>
    </row>
    <row r="19" spans="2:15" hidden="1" outlineLevel="2" x14ac:dyDescent="0.4">
      <c r="C19" s="220" t="s">
        <v>139</v>
      </c>
      <c r="D19" s="221" t="s">
        <v>188</v>
      </c>
      <c r="H19" s="258">
        <f>SUMIFS(InpActive!I:I,InpActive!$A:$A,$C19,InpActive!$B:$B,$N$7)</f>
        <v>82.782499999999999</v>
      </c>
      <c r="I19" s="258">
        <f>SUMIFS(InpActive!J:J,InpActive!$A:$A,$C19,InpActive!$B:$B,$N$7)</f>
        <v>0</v>
      </c>
      <c r="J19" s="258">
        <f>SUMIFS(InpActive!K:K,InpActive!$A:$A,$C19,InpActive!$B:$B,$N$7)</f>
        <v>0</v>
      </c>
      <c r="K19" s="258">
        <f>SUMIFS(InpActive!L:L,InpActive!$A:$A,$C19,InpActive!$B:$B,$N$7)</f>
        <v>0</v>
      </c>
      <c r="L19" s="258">
        <f>SUMIFS(InpActive!M:M,InpActive!$A:$A,$C19,InpActive!$B:$B,$N$7)</f>
        <v>0</v>
      </c>
    </row>
    <row r="20" spans="2:15" hidden="1" outlineLevel="2" x14ac:dyDescent="0.4">
      <c r="C20" s="220" t="s">
        <v>141</v>
      </c>
      <c r="D20" s="221" t="s">
        <v>188</v>
      </c>
      <c r="H20" s="258">
        <f>SUMIFS(InpActive!I:I,InpActive!$A:$A,$C20,InpActive!$B:$B,$N$7)</f>
        <v>77.880363833661207</v>
      </c>
      <c r="I20" s="258">
        <f>SUMIFS(InpActive!J:J,InpActive!$A:$A,$C20,InpActive!$B:$B,$N$7)</f>
        <v>0</v>
      </c>
      <c r="J20" s="258">
        <f>SUMIFS(InpActive!K:K,InpActive!$A:$A,$C20,InpActive!$B:$B,$N$7)</f>
        <v>0</v>
      </c>
      <c r="K20" s="258">
        <f>SUMIFS(InpActive!L:L,InpActive!$A:$A,$C20,InpActive!$B:$B,$N$7)</f>
        <v>0</v>
      </c>
      <c r="L20" s="258">
        <f>SUMIFS(InpActive!M:M,InpActive!$A:$A,$C20,InpActive!$B:$B,$N$7)</f>
        <v>0</v>
      </c>
    </row>
    <row r="21" spans="2:15" hidden="1" outlineLevel="2" x14ac:dyDescent="0.4">
      <c r="C21" s="220" t="s">
        <v>143</v>
      </c>
      <c r="D21" s="221" t="s">
        <v>188</v>
      </c>
      <c r="H21" s="258">
        <f>SUMIFS(InpActive!I:I,InpActive!$A:$A,$C21,InpActive!$B:$B,$N$7)</f>
        <v>83.305000000000007</v>
      </c>
      <c r="I21" s="258">
        <f>SUMIFS(InpActive!J:J,InpActive!$A:$A,$C21,InpActive!$B:$B,$N$7)</f>
        <v>0</v>
      </c>
      <c r="J21" s="258">
        <f>SUMIFS(InpActive!K:K,InpActive!$A:$A,$C21,InpActive!$B:$B,$N$7)</f>
        <v>0</v>
      </c>
      <c r="K21" s="258">
        <f>SUMIFS(InpActive!L:L,InpActive!$A:$A,$C21,InpActive!$B:$B,$N$7)</f>
        <v>0</v>
      </c>
      <c r="L21" s="258">
        <f>SUMIFS(InpActive!M:M,InpActive!$A:$A,$C21,InpActive!$B:$B,$N$7)</f>
        <v>0</v>
      </c>
    </row>
    <row r="22" spans="2:15" hidden="1" outlineLevel="2" x14ac:dyDescent="0.4">
      <c r="C22" s="220" t="s">
        <v>145</v>
      </c>
      <c r="D22" s="221" t="s">
        <v>188</v>
      </c>
      <c r="H22" s="258">
        <f>SUMIFS(InpActive!I:I,InpActive!$A:$A,$C22,InpActive!$B:$B,$N$7)</f>
        <v>86.215000000000003</v>
      </c>
      <c r="I22" s="258">
        <f>SUMIFS(InpActive!J:J,InpActive!$A:$A,$C22,InpActive!$B:$B,$N$7)</f>
        <v>0</v>
      </c>
      <c r="J22" s="258">
        <f>SUMIFS(InpActive!K:K,InpActive!$A:$A,$C22,InpActive!$B:$B,$N$7)</f>
        <v>0</v>
      </c>
      <c r="K22" s="258">
        <f>SUMIFS(InpActive!L:L,InpActive!$A:$A,$C22,InpActive!$B:$B,$N$7)</f>
        <v>0</v>
      </c>
      <c r="L22" s="258">
        <f>SUMIFS(InpActive!M:M,InpActive!$A:$A,$C22,InpActive!$B:$B,$N$7)</f>
        <v>0</v>
      </c>
    </row>
    <row r="23" spans="2:15" hidden="1" outlineLevel="2" x14ac:dyDescent="0.4">
      <c r="C23" s="220" t="s">
        <v>147</v>
      </c>
      <c r="D23" s="221" t="s">
        <v>188</v>
      </c>
      <c r="H23" s="258">
        <f>SUMIFS(InpActive!I:I,InpActive!$A:$A,$C23,InpActive!$B:$B,$N$7)</f>
        <v>80.7</v>
      </c>
      <c r="I23" s="258">
        <f>SUMIFS(InpActive!J:J,InpActive!$A:$A,$C23,InpActive!$B:$B,$N$7)</f>
        <v>0</v>
      </c>
      <c r="J23" s="258">
        <f>SUMIFS(InpActive!K:K,InpActive!$A:$A,$C23,InpActive!$B:$B,$N$7)</f>
        <v>0</v>
      </c>
      <c r="K23" s="258">
        <f>SUMIFS(InpActive!L:L,InpActive!$A:$A,$C23,InpActive!$B:$B,$N$7)</f>
        <v>0</v>
      </c>
      <c r="L23" s="258">
        <f>SUMIFS(InpActive!M:M,InpActive!$A:$A,$C23,InpActive!$B:$B,$N$7)</f>
        <v>0</v>
      </c>
    </row>
    <row r="24" spans="2:15" hidden="1" outlineLevel="2" x14ac:dyDescent="0.4">
      <c r="C24" s="220" t="s">
        <v>149</v>
      </c>
      <c r="D24" s="221" t="s">
        <v>188</v>
      </c>
      <c r="H24" s="258">
        <f>SUMIFS(InpActive!I:I,InpActive!$A:$A,$C24,InpActive!$B:$B,$N$7)</f>
        <v>81.89</v>
      </c>
      <c r="I24" s="258">
        <f>SUMIFS(InpActive!J:J,InpActive!$A:$A,$C24,InpActive!$B:$B,$N$7)</f>
        <v>0</v>
      </c>
      <c r="J24" s="258">
        <f>SUMIFS(InpActive!K:K,InpActive!$A:$A,$C24,InpActive!$B:$B,$N$7)</f>
        <v>0</v>
      </c>
      <c r="K24" s="258">
        <f>SUMIFS(InpActive!L:L,InpActive!$A:$A,$C24,InpActive!$B:$B,$N$7)</f>
        <v>0</v>
      </c>
      <c r="L24" s="258">
        <f>SUMIFS(InpActive!M:M,InpActive!$A:$A,$C24,InpActive!$B:$B,$N$7)</f>
        <v>0</v>
      </c>
    </row>
    <row r="25" spans="2:15" hidden="1" outlineLevel="2" x14ac:dyDescent="0.4">
      <c r="C25" s="220" t="s">
        <v>151</v>
      </c>
      <c r="D25" s="221" t="s">
        <v>188</v>
      </c>
      <c r="H25" s="258">
        <f>SUMIFS(InpActive!I:I,InpActive!$A:$A,$C25,InpActive!$B:$B,$N$7)</f>
        <v>78.965000000000003</v>
      </c>
      <c r="I25" s="258">
        <f>SUMIFS(InpActive!J:J,InpActive!$A:$A,$C25,InpActive!$B:$B,$N$7)</f>
        <v>0</v>
      </c>
      <c r="J25" s="258">
        <f>SUMIFS(InpActive!K:K,InpActive!$A:$A,$C25,InpActive!$B:$B,$N$7)</f>
        <v>0</v>
      </c>
      <c r="K25" s="258">
        <f>SUMIFS(InpActive!L:L,InpActive!$A:$A,$C25,InpActive!$B:$B,$N$7)</f>
        <v>0</v>
      </c>
      <c r="L25" s="258">
        <f>SUMIFS(InpActive!M:M,InpActive!$A:$A,$C25,InpActive!$B:$B,$N$7)</f>
        <v>0</v>
      </c>
    </row>
    <row r="26" spans="2:15" hidden="1" outlineLevel="2" x14ac:dyDescent="0.4">
      <c r="H26" s="257"/>
      <c r="I26" s="257"/>
      <c r="J26" s="257"/>
      <c r="K26" s="257"/>
      <c r="L26" s="257"/>
    </row>
    <row r="27" spans="2:15" s="222" customFormat="1" hidden="1" outlineLevel="2" x14ac:dyDescent="0.4">
      <c r="C27" s="222" t="s">
        <v>725</v>
      </c>
      <c r="D27" s="224" t="s">
        <v>188</v>
      </c>
      <c r="E27" s="224"/>
      <c r="F27" s="224"/>
      <c r="G27" s="224"/>
      <c r="H27" s="273"/>
      <c r="I27" s="273"/>
      <c r="J27" s="273"/>
      <c r="K27" s="273"/>
      <c r="L27" s="273"/>
      <c r="N27" s="362"/>
    </row>
    <row r="28" spans="2:15" outlineLevel="1" collapsed="1" x14ac:dyDescent="0.4">
      <c r="H28" s="234"/>
    </row>
    <row r="29" spans="2:15" ht="14.25" outlineLevel="1" x14ac:dyDescent="0.4">
      <c r="B29" s="74" t="s">
        <v>767</v>
      </c>
      <c r="C29" s="60"/>
      <c r="D29" s="226"/>
      <c r="E29" s="226"/>
      <c r="F29" s="226"/>
      <c r="G29" s="226"/>
      <c r="H29" s="18"/>
      <c r="I29" s="18"/>
      <c r="J29" s="18"/>
      <c r="K29" s="18"/>
      <c r="L29" s="18"/>
      <c r="M29" s="18"/>
      <c r="N29" s="361" t="s">
        <v>768</v>
      </c>
      <c r="O29" s="18"/>
    </row>
    <row r="30" spans="2:15" hidden="1" outlineLevel="2" x14ac:dyDescent="0.4"/>
    <row r="31" spans="2:15" hidden="1" outlineLevel="2" x14ac:dyDescent="0.4">
      <c r="C31" s="234" t="s">
        <v>117</v>
      </c>
      <c r="D31" s="221" t="s">
        <v>170</v>
      </c>
      <c r="H31" s="272">
        <v>1.1271030884078701</v>
      </c>
      <c r="I31" s="272">
        <v>0</v>
      </c>
      <c r="J31" s="272">
        <v>0</v>
      </c>
      <c r="K31" s="272">
        <v>0</v>
      </c>
      <c r="L31" s="272">
        <v>0</v>
      </c>
    </row>
    <row r="32" spans="2:15" hidden="1" outlineLevel="2" x14ac:dyDescent="0.4">
      <c r="C32" s="234" t="s">
        <v>119</v>
      </c>
      <c r="D32" s="221" t="s">
        <v>170</v>
      </c>
      <c r="H32" s="272">
        <v>2.0144721315376102</v>
      </c>
      <c r="I32" s="272">
        <v>0</v>
      </c>
      <c r="J32" s="272">
        <v>0</v>
      </c>
      <c r="K32" s="272">
        <v>0</v>
      </c>
      <c r="L32" s="272">
        <v>0</v>
      </c>
    </row>
    <row r="33" spans="3:12" hidden="1" outlineLevel="2" x14ac:dyDescent="0.4">
      <c r="C33" s="234" t="s">
        <v>122</v>
      </c>
      <c r="D33" s="221" t="s">
        <v>170</v>
      </c>
      <c r="H33" s="272">
        <v>-3.4694297695894598E-2</v>
      </c>
      <c r="I33" s="272">
        <v>0</v>
      </c>
      <c r="J33" s="272">
        <v>0</v>
      </c>
      <c r="K33" s="272">
        <v>0</v>
      </c>
      <c r="L33" s="272">
        <v>0</v>
      </c>
    </row>
    <row r="34" spans="3:12" hidden="1" outlineLevel="2" x14ac:dyDescent="0.4">
      <c r="C34" s="234" t="s">
        <v>124</v>
      </c>
      <c r="D34" s="221" t="s">
        <v>170</v>
      </c>
      <c r="H34" s="272">
        <v>2.92686488227766</v>
      </c>
      <c r="I34" s="272">
        <v>0</v>
      </c>
      <c r="J34" s="272">
        <v>0</v>
      </c>
      <c r="K34" s="272">
        <v>0</v>
      </c>
      <c r="L34" s="272">
        <v>0</v>
      </c>
    </row>
    <row r="35" spans="3:12" hidden="1" outlineLevel="2" x14ac:dyDescent="0.4">
      <c r="C35" s="234" t="s">
        <v>126</v>
      </c>
      <c r="D35" s="221" t="s">
        <v>170</v>
      </c>
      <c r="H35" s="272">
        <v>0</v>
      </c>
      <c r="I35" s="272">
        <v>0</v>
      </c>
      <c r="J35" s="272">
        <v>0</v>
      </c>
      <c r="K35" s="272">
        <v>0</v>
      </c>
      <c r="L35" s="272">
        <v>0</v>
      </c>
    </row>
    <row r="36" spans="3:12" hidden="1" outlineLevel="2" x14ac:dyDescent="0.4">
      <c r="C36" s="234" t="s">
        <v>128</v>
      </c>
      <c r="D36" s="221" t="s">
        <v>170</v>
      </c>
      <c r="H36" s="272">
        <v>-0.53615126667287905</v>
      </c>
      <c r="I36" s="272">
        <v>0</v>
      </c>
      <c r="J36" s="272">
        <v>0</v>
      </c>
      <c r="K36" s="272">
        <v>0</v>
      </c>
      <c r="L36" s="272">
        <v>0</v>
      </c>
    </row>
    <row r="37" spans="3:12" hidden="1" outlineLevel="2" x14ac:dyDescent="0.4">
      <c r="C37" s="234" t="s">
        <v>131</v>
      </c>
      <c r="D37" s="221" t="s">
        <v>170</v>
      </c>
      <c r="H37" s="272">
        <v>-4.9060940455154096</v>
      </c>
      <c r="I37" s="272">
        <v>0</v>
      </c>
      <c r="J37" s="272">
        <v>0</v>
      </c>
      <c r="K37" s="272">
        <v>0</v>
      </c>
      <c r="L37" s="272">
        <v>0</v>
      </c>
    </row>
    <row r="38" spans="3:12" hidden="1" outlineLevel="2" x14ac:dyDescent="0.4">
      <c r="C38" s="234" t="s">
        <v>133</v>
      </c>
      <c r="D38" s="221" t="s">
        <v>170</v>
      </c>
      <c r="H38" s="272">
        <v>-16.753440000000001</v>
      </c>
      <c r="I38" s="272">
        <v>0</v>
      </c>
      <c r="J38" s="272">
        <v>0</v>
      </c>
      <c r="K38" s="272">
        <v>0</v>
      </c>
      <c r="L38" s="272">
        <v>0</v>
      </c>
    </row>
    <row r="39" spans="3:12" hidden="1" outlineLevel="2" x14ac:dyDescent="0.4">
      <c r="C39" s="234" t="s">
        <v>244</v>
      </c>
      <c r="D39" s="221" t="s">
        <v>170</v>
      </c>
      <c r="H39" s="272">
        <v>2.0761774880972399</v>
      </c>
      <c r="I39" s="272">
        <v>0</v>
      </c>
      <c r="J39" s="272">
        <v>0</v>
      </c>
      <c r="K39" s="272">
        <v>0</v>
      </c>
      <c r="L39" s="272">
        <v>0</v>
      </c>
    </row>
    <row r="40" spans="3:12" hidden="1" outlineLevel="2" x14ac:dyDescent="0.4">
      <c r="C40" s="234" t="s">
        <v>137</v>
      </c>
      <c r="D40" s="221" t="s">
        <v>170</v>
      </c>
      <c r="H40" s="272">
        <v>2.02214676278623</v>
      </c>
      <c r="I40" s="272">
        <v>0</v>
      </c>
      <c r="J40" s="272">
        <v>0</v>
      </c>
      <c r="K40" s="272">
        <v>0</v>
      </c>
      <c r="L40" s="272">
        <v>0</v>
      </c>
    </row>
    <row r="41" spans="3:12" hidden="1" outlineLevel="2" x14ac:dyDescent="0.4">
      <c r="C41" s="234" t="s">
        <v>139</v>
      </c>
      <c r="D41" s="221" t="s">
        <v>170</v>
      </c>
      <c r="H41" s="272">
        <v>0.46603199080290503</v>
      </c>
      <c r="I41" s="272">
        <v>0</v>
      </c>
      <c r="J41" s="272">
        <v>0</v>
      </c>
      <c r="K41" s="272">
        <v>0</v>
      </c>
      <c r="L41" s="272">
        <v>0</v>
      </c>
    </row>
    <row r="42" spans="3:12" hidden="1" outlineLevel="2" x14ac:dyDescent="0.4">
      <c r="C42" s="234" t="s">
        <v>141</v>
      </c>
      <c r="D42" s="221" t="s">
        <v>170</v>
      </c>
      <c r="H42" s="272">
        <v>-1.5451707156046</v>
      </c>
      <c r="I42" s="272">
        <v>0</v>
      </c>
      <c r="J42" s="272">
        <v>0</v>
      </c>
      <c r="K42" s="272">
        <v>0</v>
      </c>
      <c r="L42" s="272">
        <v>0</v>
      </c>
    </row>
    <row r="43" spans="3:12" hidden="1" outlineLevel="2" x14ac:dyDescent="0.4">
      <c r="C43" s="234" t="s">
        <v>143</v>
      </c>
      <c r="D43" s="221" t="s">
        <v>170</v>
      </c>
      <c r="H43" s="272">
        <v>0.16236429537821501</v>
      </c>
      <c r="I43" s="272">
        <v>0</v>
      </c>
      <c r="J43" s="272">
        <v>0</v>
      </c>
      <c r="K43" s="272">
        <v>0</v>
      </c>
      <c r="L43" s="272">
        <v>0</v>
      </c>
    </row>
    <row r="44" spans="3:12" hidden="1" outlineLevel="2" x14ac:dyDescent="0.4">
      <c r="C44" s="234" t="s">
        <v>145</v>
      </c>
      <c r="D44" s="221" t="s">
        <v>170</v>
      </c>
      <c r="H44" s="272">
        <v>0.28320877818907297</v>
      </c>
      <c r="I44" s="272">
        <v>0</v>
      </c>
      <c r="J44" s="272">
        <v>0</v>
      </c>
      <c r="K44" s="272">
        <v>0</v>
      </c>
      <c r="L44" s="272">
        <v>0</v>
      </c>
    </row>
    <row r="45" spans="3:12" hidden="1" outlineLevel="2" x14ac:dyDescent="0.4">
      <c r="C45" s="234" t="s">
        <v>147</v>
      </c>
      <c r="D45" s="221" t="s">
        <v>170</v>
      </c>
      <c r="H45" s="272">
        <v>-0.40109712988646001</v>
      </c>
      <c r="I45" s="272">
        <v>0</v>
      </c>
      <c r="J45" s="272">
        <v>0</v>
      </c>
      <c r="K45" s="272">
        <v>0</v>
      </c>
      <c r="L45" s="272">
        <v>0</v>
      </c>
    </row>
    <row r="46" spans="3:12" hidden="1" outlineLevel="2" x14ac:dyDescent="0.4">
      <c r="C46" s="234" t="s">
        <v>149</v>
      </c>
      <c r="D46" s="221" t="s">
        <v>170</v>
      </c>
      <c r="H46" s="272">
        <v>-8.0278278862457905E-2</v>
      </c>
      <c r="I46" s="272">
        <v>0</v>
      </c>
      <c r="J46" s="272">
        <v>0</v>
      </c>
      <c r="K46" s="272">
        <v>0</v>
      </c>
      <c r="L46" s="272">
        <v>0</v>
      </c>
    </row>
    <row r="47" spans="3:12" hidden="1" outlineLevel="2" x14ac:dyDescent="0.4">
      <c r="C47" s="234" t="s">
        <v>151</v>
      </c>
      <c r="D47" s="221" t="s">
        <v>170</v>
      </c>
      <c r="H47" s="272">
        <v>-0.225885304304771</v>
      </c>
      <c r="I47" s="272">
        <v>0</v>
      </c>
      <c r="J47" s="272">
        <v>0</v>
      </c>
      <c r="K47" s="272">
        <v>0</v>
      </c>
      <c r="L47" s="272">
        <v>0</v>
      </c>
    </row>
    <row r="48" spans="3:12" hidden="1" outlineLevel="2" x14ac:dyDescent="0.4">
      <c r="C48" s="234"/>
      <c r="H48" s="272"/>
      <c r="I48" s="272"/>
      <c r="J48" s="272"/>
      <c r="K48" s="272"/>
      <c r="L48" s="272"/>
    </row>
    <row r="49" spans="2:15" hidden="1" outlineLevel="2" x14ac:dyDescent="0.4">
      <c r="C49" s="222" t="s">
        <v>725</v>
      </c>
      <c r="D49" s="224" t="s">
        <v>170</v>
      </c>
      <c r="E49" s="244">
        <f t="shared" ref="E49:G49" si="2">SUM(E31:E47)</f>
        <v>0</v>
      </c>
      <c r="F49" s="244">
        <f t="shared" si="2"/>
        <v>0</v>
      </c>
      <c r="G49" s="244">
        <f t="shared" si="2"/>
        <v>0</v>
      </c>
      <c r="H49" s="244">
        <f>SUM(H31:H47)</f>
        <v>-13.404441621065674</v>
      </c>
      <c r="I49" s="244">
        <f t="shared" ref="I49:L49" si="3">SUM(I31:I47)</f>
        <v>0</v>
      </c>
      <c r="J49" s="244">
        <f t="shared" si="3"/>
        <v>0</v>
      </c>
      <c r="K49" s="244">
        <f t="shared" si="3"/>
        <v>0</v>
      </c>
      <c r="L49" s="244">
        <f t="shared" si="3"/>
        <v>0</v>
      </c>
      <c r="M49" s="222"/>
      <c r="N49" s="362"/>
      <c r="O49" s="222"/>
    </row>
    <row r="50" spans="2:15" outlineLevel="1" collapsed="1" x14ac:dyDescent="0.4">
      <c r="H50" s="251"/>
      <c r="I50" s="243"/>
      <c r="J50" s="243"/>
      <c r="K50" s="243"/>
      <c r="L50" s="243"/>
    </row>
    <row r="51" spans="2:15" ht="14.25" outlineLevel="1" x14ac:dyDescent="0.4">
      <c r="B51" s="74" t="s">
        <v>769</v>
      </c>
      <c r="C51" s="60"/>
      <c r="D51" s="226"/>
      <c r="E51" s="226"/>
      <c r="F51" s="226"/>
      <c r="G51" s="226"/>
      <c r="H51" s="246"/>
      <c r="I51" s="246"/>
      <c r="J51" s="246"/>
      <c r="K51" s="246"/>
      <c r="L51" s="246"/>
      <c r="M51" s="18"/>
      <c r="N51" s="361" t="s">
        <v>770</v>
      </c>
      <c r="O51" s="18"/>
    </row>
    <row r="52" spans="2:15" hidden="1" outlineLevel="2" x14ac:dyDescent="0.4">
      <c r="H52" s="251"/>
      <c r="I52" s="243"/>
      <c r="J52" s="243"/>
      <c r="K52" s="243"/>
      <c r="L52" s="243"/>
    </row>
    <row r="53" spans="2:15" hidden="1" outlineLevel="2" x14ac:dyDescent="0.4">
      <c r="C53" s="234" t="s">
        <v>117</v>
      </c>
      <c r="D53" s="221" t="s">
        <v>170</v>
      </c>
      <c r="H53" s="272">
        <v>0</v>
      </c>
      <c r="I53" s="272">
        <v>0</v>
      </c>
      <c r="J53" s="272">
        <v>0</v>
      </c>
      <c r="K53" s="272">
        <v>0</v>
      </c>
      <c r="L53" s="272">
        <v>0</v>
      </c>
    </row>
    <row r="54" spans="2:15" hidden="1" outlineLevel="2" x14ac:dyDescent="0.4">
      <c r="C54" s="234" t="s">
        <v>119</v>
      </c>
      <c r="D54" s="221" t="s">
        <v>170</v>
      </c>
      <c r="H54" s="272">
        <v>0</v>
      </c>
      <c r="I54" s="272">
        <v>0</v>
      </c>
      <c r="J54" s="272">
        <v>0</v>
      </c>
      <c r="K54" s="272">
        <v>0</v>
      </c>
      <c r="L54" s="272">
        <v>0</v>
      </c>
    </row>
    <row r="55" spans="2:15" hidden="1" outlineLevel="2" x14ac:dyDescent="0.4">
      <c r="C55" s="234" t="s">
        <v>122</v>
      </c>
      <c r="D55" s="221" t="s">
        <v>170</v>
      </c>
      <c r="H55" s="272">
        <v>0</v>
      </c>
      <c r="I55" s="272">
        <v>0</v>
      </c>
      <c r="J55" s="272">
        <v>0</v>
      </c>
      <c r="K55" s="272">
        <v>0</v>
      </c>
      <c r="L55" s="272">
        <v>0</v>
      </c>
    </row>
    <row r="56" spans="2:15" hidden="1" outlineLevel="2" x14ac:dyDescent="0.4">
      <c r="C56" s="234" t="s">
        <v>124</v>
      </c>
      <c r="D56" s="221" t="s">
        <v>170</v>
      </c>
      <c r="H56" s="272">
        <v>0</v>
      </c>
      <c r="I56" s="272">
        <v>0</v>
      </c>
      <c r="J56" s="272">
        <v>0</v>
      </c>
      <c r="K56" s="272">
        <v>0</v>
      </c>
      <c r="L56" s="272">
        <v>0</v>
      </c>
    </row>
    <row r="57" spans="2:15" hidden="1" outlineLevel="2" x14ac:dyDescent="0.4">
      <c r="C57" s="234" t="s">
        <v>126</v>
      </c>
      <c r="D57" s="221" t="s">
        <v>170</v>
      </c>
      <c r="H57" s="272">
        <v>0</v>
      </c>
      <c r="I57" s="272">
        <v>0</v>
      </c>
      <c r="J57" s="272">
        <v>0</v>
      </c>
      <c r="K57" s="272">
        <v>0</v>
      </c>
      <c r="L57" s="272">
        <v>0</v>
      </c>
    </row>
    <row r="58" spans="2:15" hidden="1" outlineLevel="2" x14ac:dyDescent="0.4">
      <c r="C58" s="234" t="s">
        <v>128</v>
      </c>
      <c r="D58" s="221" t="s">
        <v>170</v>
      </c>
      <c r="H58" s="272">
        <v>0</v>
      </c>
      <c r="I58" s="272">
        <v>0</v>
      </c>
      <c r="J58" s="272">
        <v>0</v>
      </c>
      <c r="K58" s="272">
        <v>0</v>
      </c>
      <c r="L58" s="272">
        <v>0</v>
      </c>
    </row>
    <row r="59" spans="2:15" hidden="1" outlineLevel="2" x14ac:dyDescent="0.4">
      <c r="C59" s="234" t="s">
        <v>131</v>
      </c>
      <c r="D59" s="221" t="s">
        <v>170</v>
      </c>
      <c r="H59" s="272">
        <v>0</v>
      </c>
      <c r="I59" s="272">
        <v>0</v>
      </c>
      <c r="J59" s="272">
        <v>0</v>
      </c>
      <c r="K59" s="272">
        <v>0</v>
      </c>
      <c r="L59" s="272">
        <v>0</v>
      </c>
    </row>
    <row r="60" spans="2:15" hidden="1" outlineLevel="2" x14ac:dyDescent="0.4">
      <c r="C60" s="234" t="s">
        <v>133</v>
      </c>
      <c r="D60" s="221" t="s">
        <v>170</v>
      </c>
      <c r="H60" s="272">
        <v>0</v>
      </c>
      <c r="I60" s="272">
        <v>0</v>
      </c>
      <c r="J60" s="272">
        <v>0</v>
      </c>
      <c r="K60" s="272">
        <v>0</v>
      </c>
      <c r="L60" s="272">
        <v>0</v>
      </c>
    </row>
    <row r="61" spans="2:15" hidden="1" outlineLevel="2" x14ac:dyDescent="0.4">
      <c r="C61" s="234" t="s">
        <v>244</v>
      </c>
      <c r="D61" s="221" t="s">
        <v>170</v>
      </c>
      <c r="H61" s="272">
        <v>0</v>
      </c>
      <c r="I61" s="272">
        <v>0</v>
      </c>
      <c r="J61" s="272">
        <v>0</v>
      </c>
      <c r="K61" s="272">
        <v>0</v>
      </c>
      <c r="L61" s="272">
        <v>0</v>
      </c>
    </row>
    <row r="62" spans="2:15" hidden="1" outlineLevel="2" x14ac:dyDescent="0.4">
      <c r="C62" s="234" t="s">
        <v>137</v>
      </c>
      <c r="D62" s="221" t="s">
        <v>170</v>
      </c>
      <c r="H62" s="272">
        <v>0</v>
      </c>
      <c r="I62" s="272">
        <v>0</v>
      </c>
      <c r="J62" s="272">
        <v>0</v>
      </c>
      <c r="K62" s="272">
        <v>0</v>
      </c>
      <c r="L62" s="272">
        <v>0</v>
      </c>
    </row>
    <row r="63" spans="2:15" hidden="1" outlineLevel="2" x14ac:dyDescent="0.4">
      <c r="C63" s="234" t="s">
        <v>139</v>
      </c>
      <c r="D63" s="221" t="s">
        <v>170</v>
      </c>
      <c r="H63" s="272">
        <v>0</v>
      </c>
      <c r="I63" s="272">
        <v>0</v>
      </c>
      <c r="J63" s="272">
        <v>0</v>
      </c>
      <c r="K63" s="272">
        <v>0</v>
      </c>
      <c r="L63" s="272">
        <v>0</v>
      </c>
    </row>
    <row r="64" spans="2:15" hidden="1" outlineLevel="2" x14ac:dyDescent="0.4">
      <c r="C64" s="234" t="s">
        <v>141</v>
      </c>
      <c r="D64" s="221" t="s">
        <v>170</v>
      </c>
      <c r="H64" s="272">
        <v>0</v>
      </c>
      <c r="I64" s="272">
        <v>0</v>
      </c>
      <c r="J64" s="272">
        <v>0</v>
      </c>
      <c r="K64" s="272">
        <v>0</v>
      </c>
      <c r="L64" s="272">
        <v>0</v>
      </c>
    </row>
    <row r="65" spans="2:15" hidden="1" outlineLevel="2" x14ac:dyDescent="0.4">
      <c r="C65" s="234" t="s">
        <v>143</v>
      </c>
      <c r="D65" s="221" t="s">
        <v>170</v>
      </c>
      <c r="H65" s="272">
        <v>0</v>
      </c>
      <c r="I65" s="272">
        <v>0</v>
      </c>
      <c r="J65" s="272">
        <v>0</v>
      </c>
      <c r="K65" s="272">
        <v>0</v>
      </c>
      <c r="L65" s="272">
        <v>0</v>
      </c>
    </row>
    <row r="66" spans="2:15" hidden="1" outlineLevel="2" x14ac:dyDescent="0.4">
      <c r="C66" s="234" t="s">
        <v>145</v>
      </c>
      <c r="D66" s="221" t="s">
        <v>170</v>
      </c>
      <c r="H66" s="272">
        <v>0</v>
      </c>
      <c r="I66" s="272">
        <v>0</v>
      </c>
      <c r="J66" s="272">
        <v>0</v>
      </c>
      <c r="K66" s="272">
        <v>0</v>
      </c>
      <c r="L66" s="272">
        <v>0</v>
      </c>
    </row>
    <row r="67" spans="2:15" hidden="1" outlineLevel="2" x14ac:dyDescent="0.4">
      <c r="C67" s="234" t="s">
        <v>147</v>
      </c>
      <c r="D67" s="221" t="s">
        <v>170</v>
      </c>
      <c r="H67" s="272">
        <v>0</v>
      </c>
      <c r="I67" s="272">
        <v>0</v>
      </c>
      <c r="J67" s="272">
        <v>0</v>
      </c>
      <c r="K67" s="272">
        <v>0</v>
      </c>
      <c r="L67" s="272">
        <v>0</v>
      </c>
    </row>
    <row r="68" spans="2:15" hidden="1" outlineLevel="2" x14ac:dyDescent="0.4">
      <c r="C68" s="234" t="s">
        <v>149</v>
      </c>
      <c r="D68" s="221" t="s">
        <v>170</v>
      </c>
      <c r="H68" s="272">
        <v>0</v>
      </c>
      <c r="I68" s="272">
        <v>0</v>
      </c>
      <c r="J68" s="272">
        <v>0</v>
      </c>
      <c r="K68" s="272">
        <v>0</v>
      </c>
      <c r="L68" s="272">
        <v>0</v>
      </c>
    </row>
    <row r="69" spans="2:15" hidden="1" outlineLevel="2" x14ac:dyDescent="0.4">
      <c r="C69" s="234" t="s">
        <v>151</v>
      </c>
      <c r="D69" s="221" t="s">
        <v>170</v>
      </c>
      <c r="H69" s="272">
        <v>0</v>
      </c>
      <c r="I69" s="272">
        <v>0</v>
      </c>
      <c r="J69" s="272">
        <v>0</v>
      </c>
      <c r="K69" s="272">
        <v>0</v>
      </c>
      <c r="L69" s="272">
        <v>0</v>
      </c>
    </row>
    <row r="70" spans="2:15" hidden="1" outlineLevel="2" x14ac:dyDescent="0.4">
      <c r="C70" s="234"/>
      <c r="H70" s="272"/>
      <c r="I70" s="272"/>
      <c r="J70" s="272"/>
      <c r="K70" s="272"/>
      <c r="L70" s="272"/>
    </row>
    <row r="71" spans="2:15" hidden="1" outlineLevel="2" x14ac:dyDescent="0.4">
      <c r="C71" s="222" t="s">
        <v>725</v>
      </c>
      <c r="D71" s="224" t="s">
        <v>170</v>
      </c>
      <c r="E71" s="244">
        <f t="shared" ref="E71:G71" si="4">SUM(E53:E69)</f>
        <v>0</v>
      </c>
      <c r="F71" s="244">
        <f t="shared" si="4"/>
        <v>0</v>
      </c>
      <c r="G71" s="244">
        <f t="shared" si="4"/>
        <v>0</v>
      </c>
      <c r="H71" s="244">
        <f>SUM(H53:H69)</f>
        <v>0</v>
      </c>
      <c r="I71" s="244">
        <f t="shared" ref="I71:L71" si="5">SUM(I53:I69)</f>
        <v>0</v>
      </c>
      <c r="J71" s="244">
        <f t="shared" si="5"/>
        <v>0</v>
      </c>
      <c r="K71" s="244">
        <f t="shared" si="5"/>
        <v>0</v>
      </c>
      <c r="L71" s="244">
        <f t="shared" si="5"/>
        <v>0</v>
      </c>
      <c r="M71" s="222"/>
      <c r="N71" s="362"/>
      <c r="O71" s="222"/>
    </row>
    <row r="72" spans="2:15" outlineLevel="1" collapsed="1" x14ac:dyDescent="0.4">
      <c r="H72" s="251"/>
      <c r="I72" s="243"/>
      <c r="J72" s="243"/>
      <c r="K72" s="243"/>
      <c r="L72" s="243"/>
    </row>
    <row r="73" spans="2:15" ht="15.75" x14ac:dyDescent="0.4">
      <c r="B73" s="55" t="s">
        <v>771</v>
      </c>
      <c r="C73" s="75"/>
      <c r="D73" s="225"/>
      <c r="E73" s="225"/>
      <c r="F73" s="225"/>
      <c r="G73" s="225"/>
      <c r="H73" s="56"/>
      <c r="I73" s="56"/>
      <c r="J73" s="56"/>
      <c r="K73" s="56"/>
      <c r="L73" s="56"/>
      <c r="M73" s="56"/>
      <c r="N73" s="360"/>
      <c r="O73" s="231"/>
    </row>
    <row r="74" spans="2:15" x14ac:dyDescent="0.4">
      <c r="H74" s="251"/>
      <c r="I74" s="243"/>
      <c r="J74" s="243"/>
      <c r="K74" s="243"/>
      <c r="L74" s="243"/>
    </row>
    <row r="75" spans="2:15" ht="14.25" outlineLevel="1" x14ac:dyDescent="0.4">
      <c r="B75" s="74" t="s">
        <v>772</v>
      </c>
      <c r="C75" s="60"/>
      <c r="D75" s="226"/>
      <c r="E75" s="226"/>
      <c r="F75" s="226"/>
      <c r="G75" s="226"/>
      <c r="H75" s="18"/>
      <c r="I75" s="18"/>
      <c r="J75" s="18"/>
      <c r="K75" s="18"/>
      <c r="L75" s="18"/>
      <c r="M75" s="18"/>
      <c r="N75" s="361" t="s">
        <v>773</v>
      </c>
      <c r="O75" s="18"/>
    </row>
    <row r="76" spans="2:15" hidden="1" outlineLevel="2" x14ac:dyDescent="0.4"/>
    <row r="77" spans="2:15" hidden="1" outlineLevel="2" x14ac:dyDescent="0.4">
      <c r="C77" s="234" t="s">
        <v>117</v>
      </c>
      <c r="D77" s="221" t="s">
        <v>170</v>
      </c>
      <c r="H77" s="272">
        <v>0.72514576609376602</v>
      </c>
      <c r="I77" s="272">
        <v>0</v>
      </c>
      <c r="J77" s="272">
        <v>0</v>
      </c>
      <c r="K77" s="272">
        <v>0</v>
      </c>
      <c r="L77" s="272">
        <v>0</v>
      </c>
    </row>
    <row r="78" spans="2:15" hidden="1" outlineLevel="2" x14ac:dyDescent="0.4">
      <c r="C78" s="234" t="s">
        <v>119</v>
      </c>
      <c r="D78" s="221" t="s">
        <v>170</v>
      </c>
      <c r="H78" s="272">
        <v>-0.23892001797919701</v>
      </c>
      <c r="I78" s="272">
        <v>0</v>
      </c>
      <c r="J78" s="272">
        <v>0</v>
      </c>
      <c r="K78" s="272">
        <v>0</v>
      </c>
      <c r="L78" s="272">
        <v>0</v>
      </c>
    </row>
    <row r="79" spans="2:15" hidden="1" outlineLevel="2" x14ac:dyDescent="0.4">
      <c r="C79" s="234" t="s">
        <v>122</v>
      </c>
      <c r="D79" s="221" t="s">
        <v>170</v>
      </c>
      <c r="H79" s="272">
        <v>3.3671579079062701E-2</v>
      </c>
      <c r="I79" s="272">
        <v>0</v>
      </c>
      <c r="J79" s="272">
        <v>0</v>
      </c>
      <c r="K79" s="272">
        <v>0</v>
      </c>
      <c r="L79" s="272">
        <v>0</v>
      </c>
    </row>
    <row r="80" spans="2:15" hidden="1" outlineLevel="2" x14ac:dyDescent="0.4">
      <c r="C80" s="234" t="s">
        <v>124</v>
      </c>
      <c r="D80" s="221" t="s">
        <v>170</v>
      </c>
      <c r="H80" s="287">
        <v>0.30652434153937902</v>
      </c>
      <c r="I80" s="272">
        <v>0</v>
      </c>
      <c r="J80" s="272">
        <v>0</v>
      </c>
      <c r="K80" s="272">
        <v>0</v>
      </c>
      <c r="L80" s="272">
        <v>0</v>
      </c>
    </row>
    <row r="81" spans="3:15" hidden="1" outlineLevel="2" x14ac:dyDescent="0.4">
      <c r="C81" s="234" t="s">
        <v>126</v>
      </c>
      <c r="D81" s="221" t="s">
        <v>170</v>
      </c>
      <c r="H81" s="272">
        <v>2.9685600000000001</v>
      </c>
      <c r="I81" s="272">
        <v>0</v>
      </c>
      <c r="J81" s="272">
        <v>0</v>
      </c>
      <c r="K81" s="272">
        <v>0</v>
      </c>
      <c r="L81" s="272">
        <v>0</v>
      </c>
    </row>
    <row r="82" spans="3:15" hidden="1" outlineLevel="2" x14ac:dyDescent="0.4">
      <c r="C82" s="234" t="s">
        <v>128</v>
      </c>
      <c r="D82" s="221" t="s">
        <v>170</v>
      </c>
      <c r="H82" s="272">
        <v>0</v>
      </c>
      <c r="I82" s="272">
        <v>0</v>
      </c>
      <c r="J82" s="272">
        <v>0</v>
      </c>
      <c r="K82" s="272">
        <v>0</v>
      </c>
      <c r="L82" s="272">
        <v>0</v>
      </c>
    </row>
    <row r="83" spans="3:15" hidden="1" outlineLevel="2" x14ac:dyDescent="0.4">
      <c r="C83" s="234" t="s">
        <v>131</v>
      </c>
      <c r="D83" s="221" t="s">
        <v>170</v>
      </c>
      <c r="H83" s="272">
        <v>-0.495423534030489</v>
      </c>
      <c r="I83" s="272">
        <v>0</v>
      </c>
      <c r="J83" s="272">
        <v>0</v>
      </c>
      <c r="K83" s="272">
        <v>0</v>
      </c>
      <c r="L83" s="272">
        <v>0</v>
      </c>
    </row>
    <row r="84" spans="3:15" hidden="1" outlineLevel="2" x14ac:dyDescent="0.4">
      <c r="C84" s="234" t="s">
        <v>133</v>
      </c>
      <c r="D84" s="221" t="s">
        <v>170</v>
      </c>
      <c r="H84" s="272">
        <v>-1.2266323943802</v>
      </c>
      <c r="I84" s="272">
        <v>0</v>
      </c>
      <c r="J84" s="272">
        <v>0</v>
      </c>
      <c r="K84" s="272">
        <v>0</v>
      </c>
      <c r="L84" s="272">
        <v>0</v>
      </c>
    </row>
    <row r="85" spans="3:15" hidden="1" outlineLevel="2" x14ac:dyDescent="0.4">
      <c r="C85" s="234" t="s">
        <v>244</v>
      </c>
      <c r="D85" s="221" t="s">
        <v>170</v>
      </c>
      <c r="H85" s="272">
        <v>0.72460487465477896</v>
      </c>
      <c r="I85" s="272">
        <v>0</v>
      </c>
      <c r="J85" s="272">
        <v>0</v>
      </c>
      <c r="K85" s="272">
        <v>0</v>
      </c>
      <c r="L85" s="272">
        <v>0</v>
      </c>
    </row>
    <row r="86" spans="3:15" hidden="1" outlineLevel="2" x14ac:dyDescent="0.4">
      <c r="C86" s="234" t="s">
        <v>137</v>
      </c>
      <c r="D86" s="221" t="s">
        <v>170</v>
      </c>
      <c r="H86" s="272">
        <v>0.42736456580994697</v>
      </c>
      <c r="I86" s="272">
        <v>0</v>
      </c>
      <c r="J86" s="272">
        <v>0</v>
      </c>
      <c r="K86" s="272">
        <v>0</v>
      </c>
      <c r="L86" s="272">
        <v>0</v>
      </c>
    </row>
    <row r="87" spans="3:15" hidden="1" outlineLevel="2" x14ac:dyDescent="0.4">
      <c r="C87" s="234" t="s">
        <v>139</v>
      </c>
      <c r="D87" s="221" t="s">
        <v>170</v>
      </c>
      <c r="H87" s="272">
        <v>-1.32441752251375</v>
      </c>
      <c r="I87" s="272">
        <v>0</v>
      </c>
      <c r="J87" s="272">
        <v>0</v>
      </c>
      <c r="K87" s="272">
        <v>0</v>
      </c>
      <c r="L87" s="272">
        <v>0</v>
      </c>
    </row>
    <row r="88" spans="3:15" hidden="1" outlineLevel="2" x14ac:dyDescent="0.4">
      <c r="C88" s="234" t="s">
        <v>141</v>
      </c>
      <c r="D88" s="221" t="s">
        <v>170</v>
      </c>
      <c r="H88" s="272">
        <v>-9.3779160096774894E-2</v>
      </c>
      <c r="I88" s="272">
        <v>0</v>
      </c>
      <c r="J88" s="272">
        <v>0</v>
      </c>
      <c r="K88" s="272">
        <v>0</v>
      </c>
      <c r="L88" s="272">
        <v>0</v>
      </c>
    </row>
    <row r="89" spans="3:15" hidden="1" outlineLevel="2" x14ac:dyDescent="0.4">
      <c r="C89" s="234" t="s">
        <v>143</v>
      </c>
      <c r="D89" s="221" t="s">
        <v>170</v>
      </c>
      <c r="H89" s="272">
        <v>5.5078036717814603E-2</v>
      </c>
      <c r="I89" s="272">
        <v>0</v>
      </c>
      <c r="J89" s="272">
        <v>0</v>
      </c>
      <c r="K89" s="272">
        <v>0</v>
      </c>
      <c r="L89" s="272">
        <v>0</v>
      </c>
    </row>
    <row r="90" spans="3:15" hidden="1" outlineLevel="2" x14ac:dyDescent="0.4">
      <c r="C90" s="234" t="s">
        <v>145</v>
      </c>
      <c r="D90" s="221" t="s">
        <v>170</v>
      </c>
      <c r="H90" s="272">
        <v>9.9113436051581696E-2</v>
      </c>
      <c r="I90" s="272">
        <v>0</v>
      </c>
      <c r="J90" s="272">
        <v>0</v>
      </c>
      <c r="K90" s="272">
        <v>0</v>
      </c>
      <c r="L90" s="272">
        <v>0</v>
      </c>
    </row>
    <row r="91" spans="3:15" hidden="1" outlineLevel="2" x14ac:dyDescent="0.4">
      <c r="C91" s="234" t="s">
        <v>147</v>
      </c>
      <c r="D91" s="221" t="s">
        <v>170</v>
      </c>
      <c r="H91" s="272">
        <v>-0.23869022315261501</v>
      </c>
      <c r="I91" s="272">
        <v>0</v>
      </c>
      <c r="J91" s="272">
        <v>0</v>
      </c>
      <c r="K91" s="272">
        <v>0</v>
      </c>
      <c r="L91" s="272">
        <v>0</v>
      </c>
    </row>
    <row r="92" spans="3:15" hidden="1" outlineLevel="2" x14ac:dyDescent="0.4">
      <c r="C92" s="234" t="s">
        <v>149</v>
      </c>
      <c r="D92" s="221" t="s">
        <v>170</v>
      </c>
      <c r="H92" s="272">
        <v>-7.29307879636584E-2</v>
      </c>
      <c r="I92" s="272">
        <v>0</v>
      </c>
      <c r="J92" s="272">
        <v>0</v>
      </c>
      <c r="K92" s="272">
        <v>0</v>
      </c>
      <c r="L92" s="272">
        <v>0</v>
      </c>
    </row>
    <row r="93" spans="3:15" hidden="1" outlineLevel="2" x14ac:dyDescent="0.4">
      <c r="C93" s="234" t="s">
        <v>151</v>
      </c>
      <c r="D93" s="221" t="s">
        <v>170</v>
      </c>
      <c r="H93" s="272">
        <v>-0.34379999999999999</v>
      </c>
      <c r="I93" s="272">
        <v>0</v>
      </c>
      <c r="J93" s="272">
        <v>0</v>
      </c>
      <c r="K93" s="272">
        <v>0</v>
      </c>
      <c r="L93" s="272">
        <v>0</v>
      </c>
    </row>
    <row r="94" spans="3:15" hidden="1" outlineLevel="2" x14ac:dyDescent="0.4">
      <c r="C94" s="234"/>
      <c r="H94" s="272"/>
      <c r="I94" s="272"/>
      <c r="J94" s="272"/>
      <c r="K94" s="272"/>
      <c r="L94" s="272"/>
    </row>
    <row r="95" spans="3:15" hidden="1" outlineLevel="2" x14ac:dyDescent="0.4">
      <c r="C95" s="222" t="s">
        <v>725</v>
      </c>
      <c r="D95" s="224" t="s">
        <v>170</v>
      </c>
      <c r="E95" s="244">
        <f t="shared" ref="E95:G95" si="6">SUM(E77:E93)</f>
        <v>0</v>
      </c>
      <c r="F95" s="244">
        <f t="shared" si="6"/>
        <v>0</v>
      </c>
      <c r="G95" s="244">
        <f t="shared" si="6"/>
        <v>0</v>
      </c>
      <c r="H95" s="244">
        <f>SUM(H77:H93)</f>
        <v>1.3054689598296454</v>
      </c>
      <c r="I95" s="244">
        <f t="shared" ref="I95:L95" si="7">SUM(I77:I93)</f>
        <v>0</v>
      </c>
      <c r="J95" s="244">
        <f t="shared" si="7"/>
        <v>0</v>
      </c>
      <c r="K95" s="244">
        <f t="shared" si="7"/>
        <v>0</v>
      </c>
      <c r="L95" s="244">
        <f t="shared" si="7"/>
        <v>0</v>
      </c>
      <c r="M95" s="222"/>
      <c r="N95" s="362"/>
      <c r="O95" s="222"/>
    </row>
    <row r="96" spans="3:15" outlineLevel="1" collapsed="1" x14ac:dyDescent="0.4">
      <c r="H96" s="251"/>
      <c r="I96" s="243"/>
      <c r="J96" s="243"/>
      <c r="K96" s="243"/>
      <c r="L96" s="243"/>
    </row>
    <row r="97" spans="2:15" ht="14.25" outlineLevel="1" x14ac:dyDescent="0.4">
      <c r="B97" s="74" t="s">
        <v>774</v>
      </c>
      <c r="C97" s="60"/>
      <c r="D97" s="226"/>
      <c r="E97" s="226"/>
      <c r="F97" s="226"/>
      <c r="G97" s="226"/>
      <c r="H97" s="246"/>
      <c r="I97" s="246"/>
      <c r="J97" s="246"/>
      <c r="K97" s="246"/>
      <c r="L97" s="246"/>
      <c r="M97" s="18"/>
      <c r="N97" s="361" t="s">
        <v>775</v>
      </c>
      <c r="O97" s="18"/>
    </row>
    <row r="98" spans="2:15" hidden="1" outlineLevel="2" x14ac:dyDescent="0.4">
      <c r="H98" s="251"/>
      <c r="I98" s="243"/>
      <c r="J98" s="243"/>
      <c r="K98" s="243"/>
      <c r="L98" s="243"/>
    </row>
    <row r="99" spans="2:15" hidden="1" outlineLevel="2" x14ac:dyDescent="0.4">
      <c r="C99" s="234" t="s">
        <v>117</v>
      </c>
      <c r="D99" s="221" t="s">
        <v>170</v>
      </c>
      <c r="H99" s="272">
        <v>0.45034606691245499</v>
      </c>
      <c r="I99" s="272">
        <v>0</v>
      </c>
      <c r="J99" s="272">
        <v>0</v>
      </c>
      <c r="K99" s="272">
        <v>0</v>
      </c>
      <c r="L99" s="272">
        <v>0</v>
      </c>
    </row>
    <row r="100" spans="2:15" hidden="1" outlineLevel="2" x14ac:dyDescent="0.4">
      <c r="C100" s="234" t="s">
        <v>119</v>
      </c>
      <c r="D100" s="221" t="s">
        <v>170</v>
      </c>
      <c r="H100" s="272">
        <v>-0.11508688611607901</v>
      </c>
      <c r="I100" s="272">
        <v>0</v>
      </c>
      <c r="J100" s="272">
        <v>0</v>
      </c>
      <c r="K100" s="272">
        <v>0</v>
      </c>
      <c r="L100" s="272">
        <v>0</v>
      </c>
    </row>
    <row r="101" spans="2:15" hidden="1" outlineLevel="2" x14ac:dyDescent="0.4">
      <c r="C101" s="234" t="s">
        <v>122</v>
      </c>
      <c r="D101" s="221" t="s">
        <v>170</v>
      </c>
      <c r="H101" s="272">
        <v>1.32914127943669E-3</v>
      </c>
      <c r="I101" s="272">
        <v>0</v>
      </c>
      <c r="J101" s="272">
        <v>0</v>
      </c>
      <c r="K101" s="272">
        <v>0</v>
      </c>
      <c r="L101" s="272">
        <v>0</v>
      </c>
    </row>
    <row r="102" spans="2:15" hidden="1" outlineLevel="2" x14ac:dyDescent="0.4">
      <c r="C102" s="234" t="s">
        <v>124</v>
      </c>
      <c r="D102" s="221" t="s">
        <v>170</v>
      </c>
      <c r="H102" s="287">
        <v>4.74373026259685E-2</v>
      </c>
      <c r="I102" s="272">
        <v>0</v>
      </c>
      <c r="J102" s="272">
        <v>0</v>
      </c>
      <c r="K102" s="272">
        <v>0</v>
      </c>
      <c r="L102" s="272">
        <v>0</v>
      </c>
    </row>
    <row r="103" spans="2:15" hidden="1" outlineLevel="2" x14ac:dyDescent="0.4">
      <c r="C103" s="234" t="s">
        <v>126</v>
      </c>
      <c r="D103" s="221" t="s">
        <v>170</v>
      </c>
      <c r="H103" s="272">
        <v>0.9123</v>
      </c>
      <c r="I103" s="272">
        <v>0</v>
      </c>
      <c r="J103" s="272">
        <v>0</v>
      </c>
      <c r="K103" s="272">
        <v>0</v>
      </c>
      <c r="L103" s="272">
        <v>0</v>
      </c>
    </row>
    <row r="104" spans="2:15" hidden="1" outlineLevel="2" x14ac:dyDescent="0.4">
      <c r="C104" s="234" t="s">
        <v>128</v>
      </c>
      <c r="D104" s="221" t="s">
        <v>170</v>
      </c>
      <c r="H104" s="272">
        <v>0</v>
      </c>
      <c r="I104" s="272">
        <v>0</v>
      </c>
      <c r="J104" s="272">
        <v>0</v>
      </c>
      <c r="K104" s="272">
        <v>0</v>
      </c>
      <c r="L104" s="272">
        <v>0</v>
      </c>
    </row>
    <row r="105" spans="2:15" hidden="1" outlineLevel="2" x14ac:dyDescent="0.4">
      <c r="C105" s="234" t="s">
        <v>131</v>
      </c>
      <c r="D105" s="221" t="s">
        <v>170</v>
      </c>
      <c r="H105" s="272">
        <v>-0.53764262888846803</v>
      </c>
      <c r="I105" s="272">
        <v>0</v>
      </c>
      <c r="J105" s="272">
        <v>0</v>
      </c>
      <c r="K105" s="272">
        <v>0</v>
      </c>
      <c r="L105" s="272">
        <v>0</v>
      </c>
    </row>
    <row r="106" spans="2:15" hidden="1" outlineLevel="2" x14ac:dyDescent="0.4">
      <c r="C106" s="234" t="s">
        <v>133</v>
      </c>
      <c r="D106" s="221" t="s">
        <v>170</v>
      </c>
      <c r="H106" s="272">
        <v>-0.63421432112364295</v>
      </c>
      <c r="I106" s="272">
        <v>0</v>
      </c>
      <c r="J106" s="272">
        <v>0</v>
      </c>
      <c r="K106" s="272">
        <v>0</v>
      </c>
      <c r="L106" s="272">
        <v>0</v>
      </c>
    </row>
    <row r="107" spans="2:15" hidden="1" outlineLevel="2" x14ac:dyDescent="0.4">
      <c r="C107" s="234" t="s">
        <v>244</v>
      </c>
      <c r="D107" s="221" t="s">
        <v>170</v>
      </c>
      <c r="H107" s="272">
        <v>0.32842757107613901</v>
      </c>
      <c r="I107" s="272">
        <v>0</v>
      </c>
      <c r="J107" s="272">
        <v>0</v>
      </c>
      <c r="K107" s="272">
        <v>0</v>
      </c>
      <c r="L107" s="272">
        <v>0</v>
      </c>
    </row>
    <row r="108" spans="2:15" hidden="1" outlineLevel="2" x14ac:dyDescent="0.4">
      <c r="C108" s="234" t="s">
        <v>137</v>
      </c>
      <c r="D108" s="221" t="s">
        <v>170</v>
      </c>
      <c r="H108" s="272">
        <v>0.27036544751675301</v>
      </c>
      <c r="I108" s="272">
        <v>0</v>
      </c>
      <c r="J108" s="272">
        <v>0</v>
      </c>
      <c r="K108" s="272">
        <v>0</v>
      </c>
      <c r="L108" s="272">
        <v>0</v>
      </c>
    </row>
    <row r="109" spans="2:15" hidden="1" outlineLevel="2" x14ac:dyDescent="0.4">
      <c r="C109" s="234" t="s">
        <v>139</v>
      </c>
      <c r="D109" s="221" t="s">
        <v>170</v>
      </c>
      <c r="H109" s="272">
        <v>-1.5599308677010599</v>
      </c>
      <c r="I109" s="272">
        <v>0</v>
      </c>
      <c r="J109" s="272">
        <v>0</v>
      </c>
      <c r="K109" s="272">
        <v>0</v>
      </c>
      <c r="L109" s="272">
        <v>0</v>
      </c>
    </row>
    <row r="110" spans="2:15" hidden="1" outlineLevel="2" x14ac:dyDescent="0.4">
      <c r="C110" s="234" t="s">
        <v>141</v>
      </c>
      <c r="D110" s="221" t="s">
        <v>170</v>
      </c>
      <c r="H110" s="272">
        <v>0</v>
      </c>
      <c r="I110" s="272">
        <v>0</v>
      </c>
      <c r="J110" s="272">
        <v>0</v>
      </c>
      <c r="K110" s="272">
        <v>0</v>
      </c>
      <c r="L110" s="272">
        <v>0</v>
      </c>
    </row>
    <row r="111" spans="2:15" hidden="1" outlineLevel="2" x14ac:dyDescent="0.4">
      <c r="C111" s="234" t="s">
        <v>143</v>
      </c>
      <c r="D111" s="221" t="s">
        <v>170</v>
      </c>
      <c r="H111" s="272">
        <v>0</v>
      </c>
      <c r="I111" s="272">
        <v>0</v>
      </c>
      <c r="J111" s="272">
        <v>0</v>
      </c>
      <c r="K111" s="272">
        <v>0</v>
      </c>
      <c r="L111" s="272">
        <v>0</v>
      </c>
    </row>
    <row r="112" spans="2:15" hidden="1" outlineLevel="2" x14ac:dyDescent="0.4">
      <c r="C112" s="234" t="s">
        <v>145</v>
      </c>
      <c r="D112" s="221" t="s">
        <v>170</v>
      </c>
      <c r="H112" s="272">
        <v>0</v>
      </c>
      <c r="I112" s="272">
        <v>0</v>
      </c>
      <c r="J112" s="272">
        <v>0</v>
      </c>
      <c r="K112" s="272">
        <v>0</v>
      </c>
      <c r="L112" s="272">
        <v>0</v>
      </c>
    </row>
    <row r="113" spans="2:15" hidden="1" outlineLevel="2" x14ac:dyDescent="0.4">
      <c r="C113" s="234" t="s">
        <v>147</v>
      </c>
      <c r="D113" s="221" t="s">
        <v>170</v>
      </c>
      <c r="H113" s="272">
        <v>0</v>
      </c>
      <c r="I113" s="272">
        <v>0</v>
      </c>
      <c r="J113" s="272">
        <v>0</v>
      </c>
      <c r="K113" s="272">
        <v>0</v>
      </c>
      <c r="L113" s="272">
        <v>0</v>
      </c>
    </row>
    <row r="114" spans="2:15" hidden="1" outlineLevel="2" x14ac:dyDescent="0.4">
      <c r="C114" s="234" t="s">
        <v>149</v>
      </c>
      <c r="D114" s="221" t="s">
        <v>170</v>
      </c>
      <c r="H114" s="272">
        <v>0</v>
      </c>
      <c r="I114" s="272">
        <v>0</v>
      </c>
      <c r="J114" s="272">
        <v>0</v>
      </c>
      <c r="K114" s="272">
        <v>0</v>
      </c>
      <c r="L114" s="272">
        <v>0</v>
      </c>
    </row>
    <row r="115" spans="2:15" hidden="1" outlineLevel="2" x14ac:dyDescent="0.4">
      <c r="C115" s="234" t="s">
        <v>151</v>
      </c>
      <c r="D115" s="221" t="s">
        <v>170</v>
      </c>
      <c r="H115" s="272">
        <v>0</v>
      </c>
      <c r="I115" s="272">
        <v>0</v>
      </c>
      <c r="J115" s="272">
        <v>0</v>
      </c>
      <c r="K115" s="272">
        <v>0</v>
      </c>
      <c r="L115" s="272">
        <v>0</v>
      </c>
    </row>
    <row r="116" spans="2:15" hidden="1" outlineLevel="2" x14ac:dyDescent="0.4">
      <c r="C116" s="234"/>
      <c r="H116" s="272"/>
      <c r="I116" s="272"/>
      <c r="J116" s="272"/>
      <c r="K116" s="272"/>
      <c r="L116" s="272"/>
    </row>
    <row r="117" spans="2:15" hidden="1" outlineLevel="2" x14ac:dyDescent="0.4">
      <c r="C117" s="222" t="s">
        <v>725</v>
      </c>
      <c r="D117" s="224" t="s">
        <v>170</v>
      </c>
      <c r="E117" s="244">
        <f t="shared" ref="E117:G117" si="8">SUM(E99:E115)</f>
        <v>0</v>
      </c>
      <c r="F117" s="244">
        <f t="shared" si="8"/>
        <v>0</v>
      </c>
      <c r="G117" s="244">
        <f t="shared" si="8"/>
        <v>0</v>
      </c>
      <c r="H117" s="244">
        <f>SUM(H99:H115)</f>
        <v>-0.83666917441849775</v>
      </c>
      <c r="I117" s="244">
        <f t="shared" ref="I117:L117" si="9">SUM(I99:I115)</f>
        <v>0</v>
      </c>
      <c r="J117" s="244">
        <f t="shared" si="9"/>
        <v>0</v>
      </c>
      <c r="K117" s="244">
        <f t="shared" si="9"/>
        <v>0</v>
      </c>
      <c r="L117" s="244">
        <f t="shared" si="9"/>
        <v>0</v>
      </c>
      <c r="M117" s="222"/>
      <c r="N117" s="362"/>
      <c r="O117" s="222"/>
    </row>
    <row r="118" spans="2:15" outlineLevel="1" collapsed="1" x14ac:dyDescent="0.4">
      <c r="H118" s="251"/>
      <c r="I118" s="243"/>
      <c r="J118" s="243"/>
      <c r="K118" s="243"/>
      <c r="L118" s="243"/>
    </row>
    <row r="119" spans="2:15" ht="15.75" x14ac:dyDescent="0.4">
      <c r="B119" s="55" t="s">
        <v>776</v>
      </c>
      <c r="C119" s="75"/>
      <c r="D119" s="225"/>
      <c r="E119" s="225"/>
      <c r="F119" s="225"/>
      <c r="G119" s="225"/>
      <c r="H119" s="247"/>
      <c r="I119" s="247"/>
      <c r="J119" s="247"/>
      <c r="K119" s="247"/>
      <c r="L119" s="247"/>
      <c r="M119" s="56"/>
      <c r="N119" s="360"/>
      <c r="O119" s="231"/>
    </row>
    <row r="120" spans="2:15" x14ac:dyDescent="0.4">
      <c r="H120" s="251"/>
      <c r="I120" s="243"/>
      <c r="J120" s="243"/>
      <c r="K120" s="243"/>
      <c r="L120" s="243"/>
    </row>
    <row r="121" spans="2:15" ht="14.25" outlineLevel="1" x14ac:dyDescent="0.4">
      <c r="B121" s="74" t="s">
        <v>777</v>
      </c>
      <c r="C121" s="60"/>
      <c r="D121" s="226"/>
      <c r="E121" s="226"/>
      <c r="F121" s="226"/>
      <c r="G121" s="226"/>
      <c r="H121" s="246"/>
      <c r="I121" s="246"/>
      <c r="J121" s="246"/>
      <c r="K121" s="246"/>
      <c r="L121" s="246"/>
      <c r="M121" s="18"/>
      <c r="N121" s="361" t="s">
        <v>778</v>
      </c>
      <c r="O121" s="18"/>
    </row>
    <row r="122" spans="2:15" hidden="1" outlineLevel="2" x14ac:dyDescent="0.4">
      <c r="H122" s="251"/>
      <c r="I122" s="243"/>
      <c r="J122" s="243"/>
      <c r="K122" s="243"/>
      <c r="L122" s="243"/>
    </row>
    <row r="123" spans="2:15" hidden="1" outlineLevel="2" x14ac:dyDescent="0.4">
      <c r="C123" s="220" t="s">
        <v>117</v>
      </c>
      <c r="D123" s="221" t="s">
        <v>176</v>
      </c>
      <c r="H123" s="257">
        <v>1.4</v>
      </c>
      <c r="I123" s="257">
        <v>5.6</v>
      </c>
      <c r="J123" s="257">
        <v>8.5</v>
      </c>
      <c r="K123" s="257">
        <v>12.4</v>
      </c>
      <c r="L123" s="257">
        <v>16.399999999999999</v>
      </c>
      <c r="N123" s="359" t="s">
        <v>779</v>
      </c>
    </row>
    <row r="124" spans="2:15" hidden="1" outlineLevel="2" x14ac:dyDescent="0.4">
      <c r="C124" s="220" t="s">
        <v>119</v>
      </c>
      <c r="D124" s="221" t="s">
        <v>176</v>
      </c>
      <c r="H124" s="257">
        <v>1.8</v>
      </c>
      <c r="I124" s="257">
        <v>4.2</v>
      </c>
      <c r="J124" s="257">
        <v>7.3</v>
      </c>
      <c r="K124" s="257">
        <v>10.3</v>
      </c>
      <c r="L124" s="257">
        <v>13.3</v>
      </c>
      <c r="N124" s="359" t="s">
        <v>780</v>
      </c>
    </row>
    <row r="125" spans="2:15" hidden="1" outlineLevel="2" x14ac:dyDescent="0.4">
      <c r="C125" s="220" t="s">
        <v>122</v>
      </c>
      <c r="D125" s="221" t="s">
        <v>176</v>
      </c>
      <c r="H125" s="257">
        <v>1.2</v>
      </c>
      <c r="I125" s="257">
        <v>3.4</v>
      </c>
      <c r="J125" s="257">
        <v>6.4</v>
      </c>
      <c r="K125" s="257">
        <v>9.4</v>
      </c>
      <c r="L125" s="257">
        <v>12.4</v>
      </c>
      <c r="N125" s="359" t="s">
        <v>781</v>
      </c>
    </row>
    <row r="126" spans="2:15" hidden="1" outlineLevel="2" x14ac:dyDescent="0.4">
      <c r="C126" s="220" t="s">
        <v>124</v>
      </c>
      <c r="D126" s="221" t="s">
        <v>176</v>
      </c>
      <c r="H126" s="277"/>
      <c r="I126" s="277"/>
      <c r="J126" s="277"/>
      <c r="K126" s="277"/>
      <c r="L126" s="277"/>
      <c r="N126" s="363"/>
    </row>
    <row r="127" spans="2:15" hidden="1" outlineLevel="2" x14ac:dyDescent="0.4">
      <c r="C127" s="220" t="s">
        <v>155</v>
      </c>
      <c r="D127" s="221" t="s">
        <v>176</v>
      </c>
      <c r="H127" s="257">
        <v>1</v>
      </c>
      <c r="I127" s="257">
        <v>3</v>
      </c>
      <c r="J127" s="257">
        <v>6</v>
      </c>
      <c r="K127" s="257">
        <v>9</v>
      </c>
      <c r="L127" s="257">
        <v>12</v>
      </c>
      <c r="N127" s="359" t="s">
        <v>782</v>
      </c>
    </row>
    <row r="128" spans="2:15" hidden="1" outlineLevel="2" x14ac:dyDescent="0.4">
      <c r="C128" s="220" t="s">
        <v>158</v>
      </c>
      <c r="D128" s="221" t="s">
        <v>176</v>
      </c>
      <c r="H128" s="257">
        <v>1.3</v>
      </c>
      <c r="I128" s="257">
        <v>3.7</v>
      </c>
      <c r="J128" s="257">
        <v>7.2</v>
      </c>
      <c r="K128" s="257">
        <v>10.5</v>
      </c>
      <c r="L128" s="257">
        <v>14.1</v>
      </c>
      <c r="N128" s="359" t="s">
        <v>783</v>
      </c>
    </row>
    <row r="129" spans="3:14" hidden="1" outlineLevel="2" x14ac:dyDescent="0.4">
      <c r="C129" s="220" t="s">
        <v>126</v>
      </c>
      <c r="D129" s="221" t="s">
        <v>176</v>
      </c>
      <c r="H129" s="257">
        <v>1.4</v>
      </c>
      <c r="I129" s="257">
        <v>2.9</v>
      </c>
      <c r="J129" s="257">
        <v>5.7</v>
      </c>
      <c r="K129" s="257">
        <v>10.5</v>
      </c>
      <c r="L129" s="257">
        <v>14.3</v>
      </c>
      <c r="N129" s="359" t="s">
        <v>784</v>
      </c>
    </row>
    <row r="130" spans="3:14" hidden="1" outlineLevel="2" x14ac:dyDescent="0.4">
      <c r="C130" s="220" t="s">
        <v>128</v>
      </c>
      <c r="D130" s="221" t="s">
        <v>176</v>
      </c>
      <c r="H130" s="257">
        <v>3</v>
      </c>
      <c r="I130" s="257">
        <v>6</v>
      </c>
      <c r="J130" s="257">
        <v>9</v>
      </c>
      <c r="K130" s="257">
        <v>12</v>
      </c>
      <c r="L130" s="257">
        <v>15</v>
      </c>
      <c r="N130" s="359" t="s">
        <v>785</v>
      </c>
    </row>
    <row r="131" spans="3:14" hidden="1" outlineLevel="2" x14ac:dyDescent="0.4">
      <c r="C131" s="220" t="s">
        <v>131</v>
      </c>
      <c r="D131" s="221" t="s">
        <v>176</v>
      </c>
      <c r="H131" s="257">
        <v>2.9</v>
      </c>
      <c r="I131" s="257">
        <v>6</v>
      </c>
      <c r="J131" s="257">
        <v>9</v>
      </c>
      <c r="K131" s="257">
        <v>12</v>
      </c>
      <c r="L131" s="257">
        <v>15</v>
      </c>
      <c r="N131" s="359" t="s">
        <v>786</v>
      </c>
    </row>
    <row r="132" spans="3:14" hidden="1" outlineLevel="2" x14ac:dyDescent="0.4">
      <c r="C132" s="220" t="s">
        <v>133</v>
      </c>
      <c r="D132" s="221" t="s">
        <v>176</v>
      </c>
      <c r="H132" s="257">
        <v>4.0999999999999996</v>
      </c>
      <c r="I132" s="257">
        <v>10.199999999999999</v>
      </c>
      <c r="J132" s="257">
        <v>14.1</v>
      </c>
      <c r="K132" s="257">
        <v>17.399999999999999</v>
      </c>
      <c r="L132" s="257">
        <v>20.399999999999999</v>
      </c>
      <c r="N132" s="359" t="s">
        <v>787</v>
      </c>
    </row>
    <row r="133" spans="3:14" hidden="1" outlineLevel="2" x14ac:dyDescent="0.4">
      <c r="C133" s="220" t="s">
        <v>244</v>
      </c>
      <c r="D133" s="221" t="s">
        <v>176</v>
      </c>
      <c r="H133" s="257">
        <v>0.8</v>
      </c>
      <c r="I133" s="257">
        <v>1.9</v>
      </c>
      <c r="J133" s="257">
        <v>3.7</v>
      </c>
      <c r="K133" s="257">
        <v>6.6</v>
      </c>
      <c r="L133" s="257">
        <v>10.8</v>
      </c>
      <c r="N133" s="359" t="s">
        <v>788</v>
      </c>
    </row>
    <row r="134" spans="3:14" hidden="1" outlineLevel="2" x14ac:dyDescent="0.4">
      <c r="C134" s="220" t="s">
        <v>137</v>
      </c>
      <c r="D134" s="221" t="s">
        <v>176</v>
      </c>
      <c r="H134" s="257">
        <v>1.6</v>
      </c>
      <c r="I134" s="257">
        <v>3.9</v>
      </c>
      <c r="J134" s="257">
        <v>6.9</v>
      </c>
      <c r="K134" s="257">
        <v>9.9</v>
      </c>
      <c r="L134" s="257">
        <v>12.8</v>
      </c>
      <c r="N134" s="359" t="s">
        <v>789</v>
      </c>
    </row>
    <row r="135" spans="3:14" hidden="1" outlineLevel="2" x14ac:dyDescent="0.4">
      <c r="C135" s="220" t="s">
        <v>139</v>
      </c>
      <c r="D135" s="221" t="s">
        <v>176</v>
      </c>
      <c r="H135" s="257">
        <v>3.4</v>
      </c>
      <c r="I135" s="257">
        <v>7.4</v>
      </c>
      <c r="J135" s="257">
        <v>9.4</v>
      </c>
      <c r="K135" s="257">
        <v>11.7</v>
      </c>
      <c r="L135" s="257">
        <v>15</v>
      </c>
      <c r="N135" s="359" t="s">
        <v>790</v>
      </c>
    </row>
    <row r="136" spans="3:14" hidden="1" outlineLevel="2" x14ac:dyDescent="0.4">
      <c r="C136" s="220" t="s">
        <v>141</v>
      </c>
      <c r="D136" s="221" t="s">
        <v>176</v>
      </c>
      <c r="H136" s="257">
        <v>2.7</v>
      </c>
      <c r="I136" s="257">
        <v>11.1</v>
      </c>
      <c r="J136" s="257">
        <v>14</v>
      </c>
      <c r="K136" s="257">
        <v>17</v>
      </c>
      <c r="L136" s="257">
        <v>20</v>
      </c>
      <c r="N136" s="359" t="s">
        <v>791</v>
      </c>
    </row>
    <row r="137" spans="3:14" hidden="1" outlineLevel="2" x14ac:dyDescent="0.4">
      <c r="C137" s="220" t="s">
        <v>143</v>
      </c>
      <c r="D137" s="221" t="s">
        <v>176</v>
      </c>
      <c r="H137" s="257">
        <v>6.1</v>
      </c>
      <c r="I137" s="257">
        <v>11.4</v>
      </c>
      <c r="J137" s="257">
        <v>15.8</v>
      </c>
      <c r="K137" s="257">
        <v>19</v>
      </c>
      <c r="L137" s="257">
        <v>21.2</v>
      </c>
      <c r="N137" s="359" t="s">
        <v>792</v>
      </c>
    </row>
    <row r="138" spans="3:14" hidden="1" outlineLevel="2" x14ac:dyDescent="0.4">
      <c r="C138" s="220" t="s">
        <v>145</v>
      </c>
      <c r="D138" s="221" t="s">
        <v>176</v>
      </c>
      <c r="H138" s="257">
        <v>3.1</v>
      </c>
      <c r="I138" s="257">
        <v>6.2</v>
      </c>
      <c r="J138" s="257">
        <v>9.1999999999999993</v>
      </c>
      <c r="K138" s="257">
        <v>12.2</v>
      </c>
      <c r="L138" s="257">
        <v>15.2</v>
      </c>
      <c r="N138" s="359" t="s">
        <v>793</v>
      </c>
    </row>
    <row r="139" spans="3:14" hidden="1" outlineLevel="2" x14ac:dyDescent="0.4">
      <c r="C139" s="220" t="s">
        <v>147</v>
      </c>
      <c r="D139" s="221" t="s">
        <v>176</v>
      </c>
      <c r="H139" s="257">
        <v>0.2</v>
      </c>
      <c r="I139" s="257">
        <v>0.4</v>
      </c>
      <c r="J139" s="257">
        <v>2</v>
      </c>
      <c r="K139" s="257">
        <v>5</v>
      </c>
      <c r="L139" s="257">
        <v>9.6999999999999993</v>
      </c>
      <c r="N139" s="359" t="s">
        <v>794</v>
      </c>
    </row>
    <row r="140" spans="3:14" hidden="1" outlineLevel="2" x14ac:dyDescent="0.4">
      <c r="C140" s="220" t="s">
        <v>149</v>
      </c>
      <c r="D140" s="221" t="s">
        <v>176</v>
      </c>
      <c r="H140" s="277"/>
      <c r="I140" s="277"/>
      <c r="J140" s="277"/>
      <c r="K140" s="277"/>
      <c r="L140" s="277"/>
      <c r="N140" s="363"/>
    </row>
    <row r="141" spans="3:14" hidden="1" outlineLevel="2" x14ac:dyDescent="0.4">
      <c r="C141" s="220" t="s">
        <v>161</v>
      </c>
      <c r="D141" s="221" t="s">
        <v>176</v>
      </c>
      <c r="H141" s="257">
        <v>1.8</v>
      </c>
      <c r="I141" s="257">
        <v>4.2</v>
      </c>
      <c r="J141" s="257">
        <v>7.8</v>
      </c>
      <c r="K141" s="257">
        <v>11.4</v>
      </c>
      <c r="L141" s="257">
        <v>15</v>
      </c>
      <c r="N141" s="359" t="s">
        <v>795</v>
      </c>
    </row>
    <row r="142" spans="3:14" hidden="1" outlineLevel="2" x14ac:dyDescent="0.4">
      <c r="C142" s="220" t="s">
        <v>164</v>
      </c>
      <c r="D142" s="221" t="s">
        <v>176</v>
      </c>
      <c r="H142" s="257">
        <v>2.9</v>
      </c>
      <c r="I142" s="257">
        <v>5.0999999999999996</v>
      </c>
      <c r="J142" s="257">
        <v>8</v>
      </c>
      <c r="K142" s="257">
        <v>10.9</v>
      </c>
      <c r="L142" s="257">
        <v>13.8</v>
      </c>
      <c r="N142" s="359" t="s">
        <v>796</v>
      </c>
    </row>
    <row r="143" spans="3:14" hidden="1" outlineLevel="2" x14ac:dyDescent="0.4">
      <c r="C143" s="220" t="s">
        <v>151</v>
      </c>
      <c r="D143" s="221" t="s">
        <v>176</v>
      </c>
      <c r="H143" s="257">
        <v>1.2</v>
      </c>
      <c r="I143" s="257">
        <v>3.3</v>
      </c>
      <c r="J143" s="257">
        <v>6.2</v>
      </c>
      <c r="K143" s="257">
        <v>9.5</v>
      </c>
      <c r="L143" s="257">
        <v>12.4</v>
      </c>
      <c r="N143" s="359" t="s">
        <v>797</v>
      </c>
    </row>
    <row r="144" spans="3:14" hidden="1" outlineLevel="2" x14ac:dyDescent="0.4">
      <c r="H144" s="272"/>
      <c r="I144" s="272"/>
      <c r="J144" s="272"/>
      <c r="K144" s="272"/>
      <c r="L144" s="272"/>
    </row>
    <row r="145" spans="2:15" hidden="1" outlineLevel="2" x14ac:dyDescent="0.4">
      <c r="C145" s="222" t="s">
        <v>725</v>
      </c>
      <c r="D145" s="224" t="s">
        <v>176</v>
      </c>
      <c r="E145" s="278"/>
      <c r="F145" s="278"/>
      <c r="G145" s="278"/>
      <c r="H145" s="278">
        <f>(('CALCS | PCs'!H31 - $H171) / $H171) * -100</f>
        <v>2.3183877519137859</v>
      </c>
      <c r="I145" s="278">
        <f>(('CALCS | PCs'!I31 - $H171) / $H171) * -100</f>
        <v>5.8209654741446695</v>
      </c>
      <c r="J145" s="278">
        <f>(('CALCS | PCs'!J31 - $H171) / $H171) * -100</f>
        <v>8.7111388845493067</v>
      </c>
      <c r="K145" s="278">
        <f>(('CALCS | PCs'!K31 - $H171) / $H171) * -100</f>
        <v>12.00749882830808</v>
      </c>
      <c r="L145" s="278">
        <f>(('CALCS | PCs'!L31 - $H171) / $H171) * -100</f>
        <v>15.425714732073134</v>
      </c>
      <c r="M145" s="222"/>
      <c r="N145" s="362"/>
      <c r="O145" s="222"/>
    </row>
    <row r="146" spans="2:15" outlineLevel="1" collapsed="1" x14ac:dyDescent="0.4">
      <c r="H146" s="251"/>
      <c r="I146" s="243"/>
      <c r="J146" s="243"/>
      <c r="K146" s="243"/>
      <c r="L146" s="243"/>
    </row>
    <row r="147" spans="2:15" ht="14.25" outlineLevel="1" x14ac:dyDescent="0.4">
      <c r="B147" s="74" t="s">
        <v>798</v>
      </c>
      <c r="C147" s="60"/>
      <c r="D147" s="226"/>
      <c r="E147" s="226"/>
      <c r="F147" s="226"/>
      <c r="G147" s="226"/>
      <c r="H147" s="246"/>
      <c r="I147" s="246"/>
      <c r="J147" s="246"/>
      <c r="K147" s="246"/>
      <c r="L147" s="246"/>
      <c r="M147" s="18"/>
      <c r="N147" s="361" t="s">
        <v>430</v>
      </c>
      <c r="O147" s="18"/>
    </row>
    <row r="148" spans="2:15" hidden="1" outlineLevel="2" x14ac:dyDescent="0.4">
      <c r="H148" s="251"/>
      <c r="I148" s="243"/>
      <c r="J148" s="243"/>
      <c r="K148" s="243"/>
      <c r="L148" s="243"/>
    </row>
    <row r="149" spans="2:15" hidden="1" outlineLevel="2" x14ac:dyDescent="0.4">
      <c r="C149" s="220" t="s">
        <v>117</v>
      </c>
      <c r="D149" s="221" t="s">
        <v>178</v>
      </c>
      <c r="H149" s="272">
        <f>SUMIFS(InpActive!I:I,InpActive!$A:$A,$C149,InpActive!$B:$B,$N$147)</f>
        <v>194.1</v>
      </c>
      <c r="I149" s="272">
        <f>SUMIFS(InpActive!J:J,InpActive!$A:$A,$C149,InpActive!$B:$B,$N$147)</f>
        <v>0</v>
      </c>
      <c r="J149" s="272">
        <f>SUMIFS(InpActive!K:K,InpActive!$A:$A,$C149,InpActive!$B:$B,$N$147)</f>
        <v>0</v>
      </c>
      <c r="K149" s="272">
        <f>SUMIFS(InpActive!L:L,InpActive!$A:$A,$C149,InpActive!$B:$B,$N$147)</f>
        <v>0</v>
      </c>
      <c r="L149" s="272">
        <f>SUMIFS(InpActive!M:M,InpActive!$A:$A,$C149,InpActive!$B:$B,$N$147)</f>
        <v>0</v>
      </c>
    </row>
    <row r="150" spans="2:15" hidden="1" outlineLevel="2" x14ac:dyDescent="0.4">
      <c r="C150" s="220" t="s">
        <v>119</v>
      </c>
      <c r="D150" s="221" t="s">
        <v>178</v>
      </c>
      <c r="H150" s="272">
        <f>SUMIFS(InpActive!I:I,InpActive!$A:$A,$C150,InpActive!$B:$B,$N$147)</f>
        <v>173.8</v>
      </c>
      <c r="I150" s="272">
        <f>SUMIFS(InpActive!J:J,InpActive!$A:$A,$C150,InpActive!$B:$B,$N$147)</f>
        <v>0</v>
      </c>
      <c r="J150" s="272">
        <f>SUMIFS(InpActive!K:K,InpActive!$A:$A,$C150,InpActive!$B:$B,$N$147)</f>
        <v>0</v>
      </c>
      <c r="K150" s="272">
        <f>SUMIFS(InpActive!L:L,InpActive!$A:$A,$C150,InpActive!$B:$B,$N$147)</f>
        <v>0</v>
      </c>
      <c r="L150" s="272">
        <f>SUMIFS(InpActive!M:M,InpActive!$A:$A,$C150,InpActive!$B:$B,$N$147)</f>
        <v>0</v>
      </c>
    </row>
    <row r="151" spans="2:15" hidden="1" outlineLevel="2" x14ac:dyDescent="0.4">
      <c r="C151" s="220" t="s">
        <v>122</v>
      </c>
      <c r="D151" s="221" t="s">
        <v>178</v>
      </c>
      <c r="H151" s="272">
        <f>SUMIFS(InpActive!I:I,InpActive!$A:$A,$C151,InpActive!$B:$B,$N$147)</f>
        <v>15.2</v>
      </c>
      <c r="I151" s="272">
        <f>SUMIFS(InpActive!J:J,InpActive!$A:$A,$C151,InpActive!$B:$B,$N$147)</f>
        <v>0</v>
      </c>
      <c r="J151" s="272">
        <f>SUMIFS(InpActive!K:K,InpActive!$A:$A,$C151,InpActive!$B:$B,$N$147)</f>
        <v>0</v>
      </c>
      <c r="K151" s="272">
        <f>SUMIFS(InpActive!L:L,InpActive!$A:$A,$C151,InpActive!$B:$B,$N$147)</f>
        <v>0</v>
      </c>
      <c r="L151" s="272">
        <f>SUMIFS(InpActive!M:M,InpActive!$A:$A,$C151,InpActive!$B:$B,$N$147)</f>
        <v>0</v>
      </c>
    </row>
    <row r="152" spans="2:15" hidden="1" outlineLevel="2" x14ac:dyDescent="0.4">
      <c r="C152" s="220" t="s">
        <v>124</v>
      </c>
      <c r="D152" s="221" t="s">
        <v>178</v>
      </c>
      <c r="H152" s="274"/>
      <c r="I152" s="274"/>
      <c r="J152" s="274"/>
      <c r="K152" s="274"/>
      <c r="L152" s="274"/>
    </row>
    <row r="153" spans="2:15" hidden="1" outlineLevel="2" x14ac:dyDescent="0.4">
      <c r="C153" s="220" t="s">
        <v>155</v>
      </c>
      <c r="D153" s="221" t="s">
        <v>178</v>
      </c>
      <c r="H153" s="272">
        <f>SUMIFS(InpActive!I:I,InpActive!$A:$A,$C153,InpActive!$B:$B,$N$147)</f>
        <v>134.80000000000001</v>
      </c>
      <c r="I153" s="272">
        <f>SUMIFS(InpActive!J:J,InpActive!$A:$A,$C153,InpActive!$B:$B,$N$147)</f>
        <v>0</v>
      </c>
      <c r="J153" s="272">
        <f>SUMIFS(InpActive!K:K,InpActive!$A:$A,$C153,InpActive!$B:$B,$N$147)</f>
        <v>0</v>
      </c>
      <c r="K153" s="272">
        <f>SUMIFS(InpActive!L:L,InpActive!$A:$A,$C153,InpActive!$B:$B,$N$147)</f>
        <v>0</v>
      </c>
      <c r="L153" s="272">
        <f>SUMIFS(InpActive!M:M,InpActive!$A:$A,$C153,InpActive!$B:$B,$N$147)</f>
        <v>0</v>
      </c>
    </row>
    <row r="154" spans="2:15" hidden="1" outlineLevel="2" x14ac:dyDescent="0.4">
      <c r="C154" s="220" t="s">
        <v>158</v>
      </c>
      <c r="D154" s="221" t="s">
        <v>178</v>
      </c>
      <c r="H154" s="272">
        <f>SUMIFS(InpActive!I:I,InpActive!$A:$A,$C154,InpActive!$B:$B,$N$147)</f>
        <v>65.2</v>
      </c>
      <c r="I154" s="272">
        <f>SUMIFS(InpActive!J:J,InpActive!$A:$A,$C154,InpActive!$B:$B,$N$147)</f>
        <v>0</v>
      </c>
      <c r="J154" s="272">
        <f>SUMIFS(InpActive!K:K,InpActive!$A:$A,$C154,InpActive!$B:$B,$N$147)</f>
        <v>0</v>
      </c>
      <c r="K154" s="272">
        <f>SUMIFS(InpActive!L:L,InpActive!$A:$A,$C154,InpActive!$B:$B,$N$147)</f>
        <v>0</v>
      </c>
      <c r="L154" s="272">
        <f>SUMIFS(InpActive!M:M,InpActive!$A:$A,$C154,InpActive!$B:$B,$N$147)</f>
        <v>0</v>
      </c>
    </row>
    <row r="155" spans="2:15" hidden="1" outlineLevel="2" x14ac:dyDescent="0.4">
      <c r="C155" s="220" t="s">
        <v>126</v>
      </c>
      <c r="D155" s="221" t="s">
        <v>178</v>
      </c>
      <c r="H155" s="272">
        <f>SUMIFS(InpActive!I:I,InpActive!$A:$A,$C155,InpActive!$B:$B,$N$147)</f>
        <v>424.1</v>
      </c>
      <c r="I155" s="272">
        <f>SUMIFS(InpActive!J:J,InpActive!$A:$A,$C155,InpActive!$B:$B,$N$147)</f>
        <v>0</v>
      </c>
      <c r="J155" s="272">
        <f>SUMIFS(InpActive!K:K,InpActive!$A:$A,$C155,InpActive!$B:$B,$N$147)</f>
        <v>0</v>
      </c>
      <c r="K155" s="272">
        <f>SUMIFS(InpActive!L:L,InpActive!$A:$A,$C155,InpActive!$B:$B,$N$147)</f>
        <v>0</v>
      </c>
      <c r="L155" s="272">
        <f>SUMIFS(InpActive!M:M,InpActive!$A:$A,$C155,InpActive!$B:$B,$N$147)</f>
        <v>0</v>
      </c>
    </row>
    <row r="156" spans="2:15" hidden="1" outlineLevel="2" x14ac:dyDescent="0.4">
      <c r="C156" s="220" t="s">
        <v>128</v>
      </c>
      <c r="D156" s="221" t="s">
        <v>178</v>
      </c>
      <c r="H156" s="272">
        <f>SUMIFS(InpActive!I:I,InpActive!$A:$A,$C156,InpActive!$B:$B,$N$147)</f>
        <v>124.2</v>
      </c>
      <c r="I156" s="272">
        <f>SUMIFS(InpActive!J:J,InpActive!$A:$A,$C156,InpActive!$B:$B,$N$147)</f>
        <v>0</v>
      </c>
      <c r="J156" s="272">
        <f>SUMIFS(InpActive!K:K,InpActive!$A:$A,$C156,InpActive!$B:$B,$N$147)</f>
        <v>0</v>
      </c>
      <c r="K156" s="272">
        <f>SUMIFS(InpActive!L:L,InpActive!$A:$A,$C156,InpActive!$B:$B,$N$147)</f>
        <v>0</v>
      </c>
      <c r="L156" s="272">
        <f>SUMIFS(InpActive!M:M,InpActive!$A:$A,$C156,InpActive!$B:$B,$N$147)</f>
        <v>0</v>
      </c>
    </row>
    <row r="157" spans="2:15" hidden="1" outlineLevel="2" x14ac:dyDescent="0.4">
      <c r="C157" s="220" t="s">
        <v>131</v>
      </c>
      <c r="D157" s="221" t="s">
        <v>178</v>
      </c>
      <c r="H157" s="272">
        <f>SUMIFS(InpActive!I:I,InpActive!$A:$A,$C157,InpActive!$B:$B,$N$147)</f>
        <v>99.9</v>
      </c>
      <c r="I157" s="272">
        <f>SUMIFS(InpActive!J:J,InpActive!$A:$A,$C157,InpActive!$B:$B,$N$147)</f>
        <v>0</v>
      </c>
      <c r="J157" s="272">
        <f>SUMIFS(InpActive!K:K,InpActive!$A:$A,$C157,InpActive!$B:$B,$N$147)</f>
        <v>0</v>
      </c>
      <c r="K157" s="272">
        <f>SUMIFS(InpActive!L:L,InpActive!$A:$A,$C157,InpActive!$B:$B,$N$147)</f>
        <v>0</v>
      </c>
      <c r="L157" s="272">
        <f>SUMIFS(InpActive!M:M,InpActive!$A:$A,$C157,InpActive!$B:$B,$N$147)</f>
        <v>0</v>
      </c>
    </row>
    <row r="158" spans="2:15" hidden="1" outlineLevel="2" x14ac:dyDescent="0.4">
      <c r="C158" s="220" t="s">
        <v>133</v>
      </c>
      <c r="D158" s="221" t="s">
        <v>178</v>
      </c>
      <c r="H158" s="272">
        <f>SUMIFS(InpActive!I:I,InpActive!$A:$A,$C158,InpActive!$B:$B,$N$147)</f>
        <v>671.8</v>
      </c>
      <c r="I158" s="272">
        <f>SUMIFS(InpActive!J:J,InpActive!$A:$A,$C158,InpActive!$B:$B,$N$147)</f>
        <v>0</v>
      </c>
      <c r="J158" s="272">
        <f>SUMIFS(InpActive!K:K,InpActive!$A:$A,$C158,InpActive!$B:$B,$N$147)</f>
        <v>0</v>
      </c>
      <c r="K158" s="272">
        <f>SUMIFS(InpActive!L:L,InpActive!$A:$A,$C158,InpActive!$B:$B,$N$147)</f>
        <v>0</v>
      </c>
      <c r="L158" s="272">
        <f>SUMIFS(InpActive!M:M,InpActive!$A:$A,$C158,InpActive!$B:$B,$N$147)</f>
        <v>0</v>
      </c>
    </row>
    <row r="159" spans="2:15" hidden="1" outlineLevel="2" x14ac:dyDescent="0.4">
      <c r="C159" s="220" t="s">
        <v>244</v>
      </c>
      <c r="D159" s="221" t="s">
        <v>178</v>
      </c>
      <c r="H159" s="272">
        <f>SUMIFS(InpActive!I:I,InpActive!$A:$A,$C159,InpActive!$B:$B,$N$147)</f>
        <v>447.1</v>
      </c>
      <c r="I159" s="272">
        <f>SUMIFS(InpActive!J:J,InpActive!$A:$A,$C159,InpActive!$B:$B,$N$147)</f>
        <v>0</v>
      </c>
      <c r="J159" s="272">
        <f>SUMIFS(InpActive!K:K,InpActive!$A:$A,$C159,InpActive!$B:$B,$N$147)</f>
        <v>0</v>
      </c>
      <c r="K159" s="272">
        <f>SUMIFS(InpActive!L:L,InpActive!$A:$A,$C159,InpActive!$B:$B,$N$147)</f>
        <v>0</v>
      </c>
      <c r="L159" s="272">
        <f>SUMIFS(InpActive!M:M,InpActive!$A:$A,$C159,InpActive!$B:$B,$N$147)</f>
        <v>0</v>
      </c>
    </row>
    <row r="160" spans="2:15" hidden="1" outlineLevel="2" x14ac:dyDescent="0.4">
      <c r="C160" s="220" t="s">
        <v>137</v>
      </c>
      <c r="D160" s="221" t="s">
        <v>178</v>
      </c>
      <c r="H160" s="272">
        <f>SUMIFS(InpActive!I:I,InpActive!$A:$A,$C160,InpActive!$B:$B,$N$147)</f>
        <v>73.3</v>
      </c>
      <c r="I160" s="272">
        <f>SUMIFS(InpActive!J:J,InpActive!$A:$A,$C160,InpActive!$B:$B,$N$147)</f>
        <v>0</v>
      </c>
      <c r="J160" s="272">
        <f>SUMIFS(InpActive!K:K,InpActive!$A:$A,$C160,InpActive!$B:$B,$N$147)</f>
        <v>0</v>
      </c>
      <c r="K160" s="272">
        <f>SUMIFS(InpActive!L:L,InpActive!$A:$A,$C160,InpActive!$B:$B,$N$147)</f>
        <v>0</v>
      </c>
      <c r="L160" s="272">
        <f>SUMIFS(InpActive!M:M,InpActive!$A:$A,$C160,InpActive!$B:$B,$N$147)</f>
        <v>0</v>
      </c>
    </row>
    <row r="161" spans="2:15" hidden="1" outlineLevel="2" x14ac:dyDescent="0.4">
      <c r="C161" s="220" t="s">
        <v>139</v>
      </c>
      <c r="D161" s="221" t="s">
        <v>178</v>
      </c>
      <c r="H161" s="272">
        <f>SUMIFS(InpActive!I:I,InpActive!$A:$A,$C161,InpActive!$B:$B,$N$147)</f>
        <v>315.3</v>
      </c>
      <c r="I161" s="272">
        <f>SUMIFS(InpActive!J:J,InpActive!$A:$A,$C161,InpActive!$B:$B,$N$147)</f>
        <v>0</v>
      </c>
      <c r="J161" s="272">
        <f>SUMIFS(InpActive!K:K,InpActive!$A:$A,$C161,InpActive!$B:$B,$N$147)</f>
        <v>0</v>
      </c>
      <c r="K161" s="272">
        <f>SUMIFS(InpActive!L:L,InpActive!$A:$A,$C161,InpActive!$B:$B,$N$147)</f>
        <v>0</v>
      </c>
      <c r="L161" s="272">
        <f>SUMIFS(InpActive!M:M,InpActive!$A:$A,$C161,InpActive!$B:$B,$N$147)</f>
        <v>0</v>
      </c>
    </row>
    <row r="162" spans="2:15" hidden="1" outlineLevel="2" x14ac:dyDescent="0.4">
      <c r="C162" s="220" t="s">
        <v>141</v>
      </c>
      <c r="D162" s="221" t="s">
        <v>178</v>
      </c>
      <c r="H162" s="272">
        <f>SUMIFS(InpActive!I:I,InpActive!$A:$A,$C162,InpActive!$B:$B,$N$147)</f>
        <v>188.8</v>
      </c>
      <c r="I162" s="272">
        <f>SUMIFS(InpActive!J:J,InpActive!$A:$A,$C162,InpActive!$B:$B,$N$147)</f>
        <v>0</v>
      </c>
      <c r="J162" s="272">
        <f>SUMIFS(InpActive!K:K,InpActive!$A:$A,$C162,InpActive!$B:$B,$N$147)</f>
        <v>0</v>
      </c>
      <c r="K162" s="272">
        <f>SUMIFS(InpActive!L:L,InpActive!$A:$A,$C162,InpActive!$B:$B,$N$147)</f>
        <v>0</v>
      </c>
      <c r="L162" s="272">
        <f>SUMIFS(InpActive!M:M,InpActive!$A:$A,$C162,InpActive!$B:$B,$N$147)</f>
        <v>0</v>
      </c>
    </row>
    <row r="163" spans="2:15" hidden="1" outlineLevel="2" x14ac:dyDescent="0.4">
      <c r="C163" s="220" t="s">
        <v>143</v>
      </c>
      <c r="D163" s="221" t="s">
        <v>178</v>
      </c>
      <c r="H163" s="272">
        <f>SUMIFS(InpActive!I:I,InpActive!$A:$A,$C163,InpActive!$B:$B,$N$147)</f>
        <v>40.700000000000003</v>
      </c>
      <c r="I163" s="272">
        <f>SUMIFS(InpActive!J:J,InpActive!$A:$A,$C163,InpActive!$B:$B,$N$147)</f>
        <v>0</v>
      </c>
      <c r="J163" s="272">
        <f>SUMIFS(InpActive!K:K,InpActive!$A:$A,$C163,InpActive!$B:$B,$N$147)</f>
        <v>0</v>
      </c>
      <c r="K163" s="272">
        <f>SUMIFS(InpActive!L:L,InpActive!$A:$A,$C163,InpActive!$B:$B,$N$147)</f>
        <v>0</v>
      </c>
      <c r="L163" s="272">
        <f>SUMIFS(InpActive!M:M,InpActive!$A:$A,$C163,InpActive!$B:$B,$N$147)</f>
        <v>0</v>
      </c>
    </row>
    <row r="164" spans="2:15" hidden="1" outlineLevel="2" x14ac:dyDescent="0.4">
      <c r="C164" s="220" t="s">
        <v>145</v>
      </c>
      <c r="D164" s="221" t="s">
        <v>178</v>
      </c>
      <c r="H164" s="272">
        <f>SUMIFS(InpActive!I:I,InpActive!$A:$A,$C164,InpActive!$B:$B,$N$147)</f>
        <v>28.4</v>
      </c>
      <c r="I164" s="272">
        <f>SUMIFS(InpActive!J:J,InpActive!$A:$A,$C164,InpActive!$B:$B,$N$147)</f>
        <v>0</v>
      </c>
      <c r="J164" s="272">
        <f>SUMIFS(InpActive!K:K,InpActive!$A:$A,$C164,InpActive!$B:$B,$N$147)</f>
        <v>0</v>
      </c>
      <c r="K164" s="272">
        <f>SUMIFS(InpActive!L:L,InpActive!$A:$A,$C164,InpActive!$B:$B,$N$147)</f>
        <v>0</v>
      </c>
      <c r="L164" s="272">
        <f>SUMIFS(InpActive!M:M,InpActive!$A:$A,$C164,InpActive!$B:$B,$N$147)</f>
        <v>0</v>
      </c>
    </row>
    <row r="165" spans="2:15" hidden="1" outlineLevel="2" x14ac:dyDescent="0.4">
      <c r="C165" s="220" t="s">
        <v>147</v>
      </c>
      <c r="D165" s="221" t="s">
        <v>178</v>
      </c>
      <c r="H165" s="272">
        <f>SUMIFS(InpActive!I:I,InpActive!$A:$A,$C165,InpActive!$B:$B,$N$147)</f>
        <v>95.1</v>
      </c>
      <c r="I165" s="272">
        <f>SUMIFS(InpActive!J:J,InpActive!$A:$A,$C165,InpActive!$B:$B,$N$147)</f>
        <v>0</v>
      </c>
      <c r="J165" s="272">
        <f>SUMIFS(InpActive!K:K,InpActive!$A:$A,$C165,InpActive!$B:$B,$N$147)</f>
        <v>0</v>
      </c>
      <c r="K165" s="272">
        <f>SUMIFS(InpActive!L:L,InpActive!$A:$A,$C165,InpActive!$B:$B,$N$147)</f>
        <v>0</v>
      </c>
      <c r="L165" s="272">
        <f>SUMIFS(InpActive!M:M,InpActive!$A:$A,$C165,InpActive!$B:$B,$N$147)</f>
        <v>0</v>
      </c>
    </row>
    <row r="166" spans="2:15" hidden="1" outlineLevel="2" x14ac:dyDescent="0.4">
      <c r="C166" s="220" t="s">
        <v>149</v>
      </c>
      <c r="D166" s="221" t="s">
        <v>178</v>
      </c>
      <c r="H166" s="274"/>
      <c r="I166" s="274"/>
      <c r="J166" s="274"/>
      <c r="K166" s="274"/>
      <c r="L166" s="274"/>
    </row>
    <row r="167" spans="2:15" hidden="1" outlineLevel="2" x14ac:dyDescent="0.4">
      <c r="C167" s="220" t="s">
        <v>161</v>
      </c>
      <c r="D167" s="221" t="s">
        <v>178</v>
      </c>
      <c r="H167" s="272">
        <f>SUMIFS(InpActive!I:I,InpActive!$A:$A,$C167,InpActive!$B:$B,$N$147)</f>
        <v>69</v>
      </c>
      <c r="I167" s="272">
        <f>SUMIFS(InpActive!J:J,InpActive!$A:$A,$C167,InpActive!$B:$B,$N$147)</f>
        <v>0</v>
      </c>
      <c r="J167" s="272">
        <f>SUMIFS(InpActive!K:K,InpActive!$A:$A,$C167,InpActive!$B:$B,$N$147)</f>
        <v>0</v>
      </c>
      <c r="K167" s="272">
        <f>SUMIFS(InpActive!L:L,InpActive!$A:$A,$C167,InpActive!$B:$B,$N$147)</f>
        <v>0</v>
      </c>
      <c r="L167" s="272">
        <f>SUMIFS(InpActive!M:M,InpActive!$A:$A,$C167,InpActive!$B:$B,$N$147)</f>
        <v>0</v>
      </c>
    </row>
    <row r="168" spans="2:15" hidden="1" outlineLevel="2" x14ac:dyDescent="0.4">
      <c r="C168" s="220" t="s">
        <v>164</v>
      </c>
      <c r="D168" s="221" t="s">
        <v>178</v>
      </c>
      <c r="H168" s="272">
        <f>SUMIFS(InpActive!I:I,InpActive!$A:$A,$C168,InpActive!$B:$B,$N$147)</f>
        <v>14.5</v>
      </c>
      <c r="I168" s="272">
        <f>SUMIFS(InpActive!J:J,InpActive!$A:$A,$C168,InpActive!$B:$B,$N$147)</f>
        <v>0</v>
      </c>
      <c r="J168" s="272">
        <f>SUMIFS(InpActive!K:K,InpActive!$A:$A,$C168,InpActive!$B:$B,$N$147)</f>
        <v>0</v>
      </c>
      <c r="K168" s="272">
        <f>SUMIFS(InpActive!L:L,InpActive!$A:$A,$C168,InpActive!$B:$B,$N$147)</f>
        <v>0</v>
      </c>
      <c r="L168" s="272">
        <f>SUMIFS(InpActive!M:M,InpActive!$A:$A,$C168,InpActive!$B:$B,$N$147)</f>
        <v>0</v>
      </c>
    </row>
    <row r="169" spans="2:15" hidden="1" outlineLevel="2" x14ac:dyDescent="0.4">
      <c r="C169" s="220" t="s">
        <v>151</v>
      </c>
      <c r="D169" s="221" t="s">
        <v>178</v>
      </c>
      <c r="H169" s="272">
        <f>SUMIFS(InpActive!I:I,InpActive!$A:$A,$C169,InpActive!$B:$B,$N$147)</f>
        <v>25.2</v>
      </c>
      <c r="I169" s="272">
        <f>SUMIFS(InpActive!J:J,InpActive!$A:$A,$C169,InpActive!$B:$B,$N$147)</f>
        <v>0</v>
      </c>
      <c r="J169" s="272">
        <f>SUMIFS(InpActive!K:K,InpActive!$A:$A,$C169,InpActive!$B:$B,$N$147)</f>
        <v>0</v>
      </c>
      <c r="K169" s="272">
        <f>SUMIFS(InpActive!L:L,InpActive!$A:$A,$C169,InpActive!$B:$B,$N$147)</f>
        <v>0</v>
      </c>
      <c r="L169" s="272">
        <f>SUMIFS(InpActive!M:M,InpActive!$A:$A,$C169,InpActive!$B:$B,$N$147)</f>
        <v>0</v>
      </c>
    </row>
    <row r="170" spans="2:15" hidden="1" outlineLevel="2" x14ac:dyDescent="0.4">
      <c r="H170" s="272"/>
      <c r="I170" s="272"/>
      <c r="J170" s="272"/>
      <c r="K170" s="272"/>
      <c r="L170" s="272"/>
    </row>
    <row r="171" spans="2:15" hidden="1" outlineLevel="2" x14ac:dyDescent="0.4">
      <c r="C171" s="222" t="s">
        <v>725</v>
      </c>
      <c r="D171" s="224" t="s">
        <v>178</v>
      </c>
      <c r="E171" s="244">
        <f t="shared" ref="E171:G171" si="10">SUM(E149:E151,E153:E165,E167:E169)</f>
        <v>0</v>
      </c>
      <c r="F171" s="244">
        <f t="shared" si="10"/>
        <v>0</v>
      </c>
      <c r="G171" s="244">
        <f t="shared" si="10"/>
        <v>0</v>
      </c>
      <c r="H171" s="244">
        <f>SUM(H149:H151,H153:H165,H167:H169)</f>
        <v>3200.5000000000005</v>
      </c>
      <c r="I171" s="244">
        <f t="shared" ref="I171:L171" si="11">SUM(I149:I151,I153:I165,I167:I169)</f>
        <v>0</v>
      </c>
      <c r="J171" s="244">
        <f t="shared" si="11"/>
        <v>0</v>
      </c>
      <c r="K171" s="244">
        <f t="shared" si="11"/>
        <v>0</v>
      </c>
      <c r="L171" s="244">
        <f t="shared" si="11"/>
        <v>0</v>
      </c>
      <c r="M171" s="222"/>
      <c r="N171" s="362"/>
      <c r="O171" s="222"/>
    </row>
    <row r="172" spans="2:15" outlineLevel="1" collapsed="1" x14ac:dyDescent="0.4">
      <c r="H172" s="251"/>
      <c r="I172" s="243"/>
      <c r="J172" s="243"/>
      <c r="K172" s="243"/>
      <c r="L172" s="243"/>
    </row>
    <row r="173" spans="2:15" ht="14.25" outlineLevel="1" x14ac:dyDescent="0.4">
      <c r="B173" s="74" t="s">
        <v>799</v>
      </c>
      <c r="C173" s="60"/>
      <c r="D173" s="226"/>
      <c r="E173" s="226"/>
      <c r="F173" s="226"/>
      <c r="G173" s="226"/>
      <c r="H173" s="246"/>
      <c r="I173" s="246"/>
      <c r="J173" s="246"/>
      <c r="K173" s="246"/>
      <c r="L173" s="246"/>
      <c r="M173" s="18"/>
      <c r="N173" s="361" t="s">
        <v>428</v>
      </c>
      <c r="O173" s="18"/>
    </row>
    <row r="174" spans="2:15" hidden="1" outlineLevel="2" x14ac:dyDescent="0.4">
      <c r="H174" s="251"/>
      <c r="I174" s="243"/>
      <c r="J174" s="243"/>
      <c r="K174" s="243"/>
      <c r="L174" s="243"/>
    </row>
    <row r="175" spans="2:15" hidden="1" outlineLevel="2" x14ac:dyDescent="0.4">
      <c r="C175" s="220" t="s">
        <v>117</v>
      </c>
      <c r="D175" s="221" t="s">
        <v>178</v>
      </c>
      <c r="E175" s="272">
        <f>SUMIFS(InpActive!F:F,InpActive!$A:$A,$C175,InpActive!$B:$B,$N$173)</f>
        <v>191.3</v>
      </c>
      <c r="F175" s="272">
        <f>SUMIFS(InpActive!G:G,InpActive!$A:$A,$C175,InpActive!$B:$B,$N$173)</f>
        <v>199.9</v>
      </c>
      <c r="G175" s="272">
        <f>SUMIFS(InpActive!H:H,InpActive!$A:$A,$C175,InpActive!$B:$B,$N$173)</f>
        <v>191</v>
      </c>
      <c r="H175" s="272">
        <f>SUMIFS(InpActive!I:I,InpActive!$A:$A,$C175,InpActive!$B:$B,$N$173)</f>
        <v>182.4</v>
      </c>
      <c r="I175" s="272">
        <f>SUMIFS(InpActive!J:J,InpActive!$A:$A,$C175,InpActive!$B:$B,$N$147)</f>
        <v>0</v>
      </c>
      <c r="J175" s="272">
        <f>SUMIFS(InpActive!K:K,InpActive!$A:$A,$C175,InpActive!$B:$B,$N$147)</f>
        <v>0</v>
      </c>
      <c r="K175" s="272">
        <f>SUMIFS(InpActive!L:L,InpActive!$A:$A,$C175,InpActive!$B:$B,$N$147)</f>
        <v>0</v>
      </c>
      <c r="L175" s="272">
        <f>SUMIFS(InpActive!M:M,InpActive!$A:$A,$C175,InpActive!$B:$B,$N$147)</f>
        <v>0</v>
      </c>
    </row>
    <row r="176" spans="2:15" hidden="1" outlineLevel="2" x14ac:dyDescent="0.4">
      <c r="C176" s="220" t="s">
        <v>119</v>
      </c>
      <c r="D176" s="221" t="s">
        <v>178</v>
      </c>
      <c r="E176" s="272">
        <f>SUMIFS(InpActive!F:F,InpActive!$A:$A,$C176,InpActive!$B:$B,$N$173)</f>
        <v>175.4</v>
      </c>
      <c r="F176" s="272">
        <f>SUMIFS(InpActive!G:G,InpActive!$A:$A,$C176,InpActive!$B:$B,$N$173)</f>
        <v>172.9</v>
      </c>
      <c r="G176" s="272">
        <f>SUMIFS(InpActive!H:H,InpActive!$A:$A,$C176,InpActive!$B:$B,$N$173)</f>
        <v>173.1</v>
      </c>
      <c r="H176" s="272">
        <f>SUMIFS(InpActive!I:I,InpActive!$A:$A,$C176,InpActive!$B:$B,$N$173)</f>
        <v>163.6</v>
      </c>
      <c r="I176" s="272">
        <f>SUMIFS(InpActive!J:J,InpActive!$A:$A,$C176,InpActive!$B:$B,$N$147)</f>
        <v>0</v>
      </c>
      <c r="J176" s="272">
        <f>SUMIFS(InpActive!K:K,InpActive!$A:$A,$C176,InpActive!$B:$B,$N$147)</f>
        <v>0</v>
      </c>
      <c r="K176" s="272">
        <f>SUMIFS(InpActive!L:L,InpActive!$A:$A,$C176,InpActive!$B:$B,$N$147)</f>
        <v>0</v>
      </c>
      <c r="L176" s="272">
        <f>SUMIFS(InpActive!M:M,InpActive!$A:$A,$C176,InpActive!$B:$B,$N$147)</f>
        <v>0</v>
      </c>
    </row>
    <row r="177" spans="3:12" hidden="1" outlineLevel="2" x14ac:dyDescent="0.4">
      <c r="C177" s="220" t="s">
        <v>122</v>
      </c>
      <c r="D177" s="221" t="s">
        <v>178</v>
      </c>
      <c r="E177" s="272">
        <f>SUMIFS(InpActive!F:F,InpActive!$A:$A,$C177,InpActive!$B:$B,$N$173)</f>
        <v>17.8</v>
      </c>
      <c r="F177" s="272">
        <f>SUMIFS(InpActive!G:G,InpActive!$A:$A,$C177,InpActive!$B:$B,$N$173)</f>
        <v>14.8</v>
      </c>
      <c r="G177" s="272">
        <f>SUMIFS(InpActive!H:H,InpActive!$A:$A,$C177,InpActive!$B:$B,$N$173)</f>
        <v>13</v>
      </c>
      <c r="H177" s="272">
        <f>SUMIFS(InpActive!I:I,InpActive!$A:$A,$C177,InpActive!$B:$B,$N$173)</f>
        <v>14.7</v>
      </c>
      <c r="I177" s="272">
        <f>SUMIFS(InpActive!J:J,InpActive!$A:$A,$C177,InpActive!$B:$B,$N$147)</f>
        <v>0</v>
      </c>
      <c r="J177" s="272">
        <f>SUMIFS(InpActive!K:K,InpActive!$A:$A,$C177,InpActive!$B:$B,$N$147)</f>
        <v>0</v>
      </c>
      <c r="K177" s="272">
        <f>SUMIFS(InpActive!L:L,InpActive!$A:$A,$C177,InpActive!$B:$B,$N$147)</f>
        <v>0</v>
      </c>
      <c r="L177" s="272">
        <f>SUMIFS(InpActive!M:M,InpActive!$A:$A,$C177,InpActive!$B:$B,$N$147)</f>
        <v>0</v>
      </c>
    </row>
    <row r="178" spans="3:12" hidden="1" outlineLevel="2" x14ac:dyDescent="0.4">
      <c r="C178" s="220" t="s">
        <v>124</v>
      </c>
      <c r="D178" s="221" t="s">
        <v>178</v>
      </c>
      <c r="E178" s="274"/>
      <c r="F178" s="274"/>
      <c r="G178" s="274"/>
      <c r="H178" s="274"/>
      <c r="I178" s="274"/>
      <c r="J178" s="274"/>
      <c r="K178" s="274"/>
      <c r="L178" s="274"/>
    </row>
    <row r="179" spans="3:12" hidden="1" outlineLevel="2" x14ac:dyDescent="0.4">
      <c r="C179" s="220" t="s">
        <v>155</v>
      </c>
      <c r="D179" s="221" t="s">
        <v>178</v>
      </c>
      <c r="E179" s="272">
        <f>SUMIFS(InpActive!F:F,InpActive!$A:$A,$C179,InpActive!$B:$B,$N$173)</f>
        <v>135.80000000000001</v>
      </c>
      <c r="F179" s="272">
        <f>SUMIFS(InpActive!G:G,InpActive!$A:$A,$C179,InpActive!$B:$B,$N$173)</f>
        <v>135</v>
      </c>
      <c r="G179" s="272">
        <f>SUMIFS(InpActive!H:H,InpActive!$A:$A,$C179,InpActive!$B:$B,$N$173)</f>
        <v>133.6</v>
      </c>
      <c r="H179" s="272">
        <f>SUMIFS(InpActive!I:I,InpActive!$A:$A,$C179,InpActive!$B:$B,$N$173)</f>
        <v>140</v>
      </c>
      <c r="I179" s="272">
        <f>SUMIFS(InpActive!J:J,InpActive!$A:$A,$C179,InpActive!$B:$B,$N$147)</f>
        <v>0</v>
      </c>
      <c r="J179" s="272">
        <f>SUMIFS(InpActive!K:K,InpActive!$A:$A,$C179,InpActive!$B:$B,$N$147)</f>
        <v>0</v>
      </c>
      <c r="K179" s="272">
        <f>SUMIFS(InpActive!L:L,InpActive!$A:$A,$C179,InpActive!$B:$B,$N$147)</f>
        <v>0</v>
      </c>
      <c r="L179" s="272">
        <f>SUMIFS(InpActive!M:M,InpActive!$A:$A,$C179,InpActive!$B:$B,$N$147)</f>
        <v>0</v>
      </c>
    </row>
    <row r="180" spans="3:12" hidden="1" outlineLevel="2" x14ac:dyDescent="0.4">
      <c r="C180" s="220" t="s">
        <v>158</v>
      </c>
      <c r="D180" s="221" t="s">
        <v>178</v>
      </c>
      <c r="E180" s="272">
        <f>SUMIFS(InpActive!F:F,InpActive!$A:$A,$C180,InpActive!$B:$B,$N$173)</f>
        <v>66.900000000000006</v>
      </c>
      <c r="F180" s="272">
        <f>SUMIFS(InpActive!G:G,InpActive!$A:$A,$C180,InpActive!$B:$B,$N$173)</f>
        <v>64.900000000000006</v>
      </c>
      <c r="G180" s="272">
        <f>SUMIFS(InpActive!H:H,InpActive!$A:$A,$C180,InpActive!$B:$B,$N$173)</f>
        <v>63.9</v>
      </c>
      <c r="H180" s="272">
        <f>SUMIFS(InpActive!I:I,InpActive!$A:$A,$C180,InpActive!$B:$B,$N$173)</f>
        <v>66</v>
      </c>
      <c r="I180" s="272">
        <f>SUMIFS(InpActive!J:J,InpActive!$A:$A,$C180,InpActive!$B:$B,$N$147)</f>
        <v>0</v>
      </c>
      <c r="J180" s="272">
        <f>SUMIFS(InpActive!K:K,InpActive!$A:$A,$C180,InpActive!$B:$B,$N$147)</f>
        <v>0</v>
      </c>
      <c r="K180" s="272">
        <f>SUMIFS(InpActive!L:L,InpActive!$A:$A,$C180,InpActive!$B:$B,$N$147)</f>
        <v>0</v>
      </c>
      <c r="L180" s="272">
        <f>SUMIFS(InpActive!M:M,InpActive!$A:$A,$C180,InpActive!$B:$B,$N$147)</f>
        <v>0</v>
      </c>
    </row>
    <row r="181" spans="3:12" hidden="1" outlineLevel="2" x14ac:dyDescent="0.4">
      <c r="C181" s="220" t="s">
        <v>126</v>
      </c>
      <c r="D181" s="221" t="s">
        <v>178</v>
      </c>
      <c r="E181" s="272">
        <f>SUMIFS(InpActive!F:F,InpActive!$A:$A,$C181,InpActive!$B:$B,$N$173)</f>
        <v>440</v>
      </c>
      <c r="F181" s="272">
        <f>SUMIFS(InpActive!G:G,InpActive!$A:$A,$C181,InpActive!$B:$B,$N$173)</f>
        <v>445.3</v>
      </c>
      <c r="G181" s="272">
        <f>SUMIFS(InpActive!H:H,InpActive!$A:$A,$C181,InpActive!$B:$B,$N$173)</f>
        <v>387</v>
      </c>
      <c r="H181" s="272">
        <f>SUMIFS(InpActive!I:I,InpActive!$A:$A,$C181,InpActive!$B:$B,$N$173)</f>
        <v>411.5</v>
      </c>
      <c r="I181" s="272">
        <f>SUMIFS(InpActive!J:J,InpActive!$A:$A,$C181,InpActive!$B:$B,$N$147)</f>
        <v>0</v>
      </c>
      <c r="J181" s="272">
        <f>SUMIFS(InpActive!K:K,InpActive!$A:$A,$C181,InpActive!$B:$B,$N$147)</f>
        <v>0</v>
      </c>
      <c r="K181" s="272">
        <f>SUMIFS(InpActive!L:L,InpActive!$A:$A,$C181,InpActive!$B:$B,$N$147)</f>
        <v>0</v>
      </c>
      <c r="L181" s="272">
        <f>SUMIFS(InpActive!M:M,InpActive!$A:$A,$C181,InpActive!$B:$B,$N$147)</f>
        <v>0</v>
      </c>
    </row>
    <row r="182" spans="3:12" hidden="1" outlineLevel="2" x14ac:dyDescent="0.4">
      <c r="C182" s="220" t="s">
        <v>128</v>
      </c>
      <c r="D182" s="221" t="s">
        <v>178</v>
      </c>
      <c r="E182" s="272">
        <f>SUMIFS(InpActive!F:F,InpActive!$A:$A,$C182,InpActive!$B:$B,$N$173)</f>
        <v>128.30000000000001</v>
      </c>
      <c r="F182" s="272">
        <f>SUMIFS(InpActive!G:G,InpActive!$A:$A,$C182,InpActive!$B:$B,$N$173)</f>
        <v>120.8</v>
      </c>
      <c r="G182" s="272">
        <f>SUMIFS(InpActive!H:H,InpActive!$A:$A,$C182,InpActive!$B:$B,$N$173)</f>
        <v>123.5</v>
      </c>
      <c r="H182" s="272">
        <f>SUMIFS(InpActive!I:I,InpActive!$A:$A,$C182,InpActive!$B:$B,$N$173)</f>
        <v>136</v>
      </c>
      <c r="I182" s="272">
        <f>SUMIFS(InpActive!J:J,InpActive!$A:$A,$C182,InpActive!$B:$B,$N$147)</f>
        <v>0</v>
      </c>
      <c r="J182" s="272">
        <f>SUMIFS(InpActive!K:K,InpActive!$A:$A,$C182,InpActive!$B:$B,$N$147)</f>
        <v>0</v>
      </c>
      <c r="K182" s="272">
        <f>SUMIFS(InpActive!L:L,InpActive!$A:$A,$C182,InpActive!$B:$B,$N$147)</f>
        <v>0</v>
      </c>
      <c r="L182" s="272">
        <f>SUMIFS(InpActive!M:M,InpActive!$A:$A,$C182,InpActive!$B:$B,$N$147)</f>
        <v>0</v>
      </c>
    </row>
    <row r="183" spans="3:12" hidden="1" outlineLevel="2" x14ac:dyDescent="0.4">
      <c r="C183" s="220" t="s">
        <v>131</v>
      </c>
      <c r="D183" s="221" t="s">
        <v>178</v>
      </c>
      <c r="E183" s="272">
        <f>SUMIFS(InpActive!F:F,InpActive!$A:$A,$C183,InpActive!$B:$B,$N$173)</f>
        <v>102.6</v>
      </c>
      <c r="F183" s="272">
        <f>SUMIFS(InpActive!G:G,InpActive!$A:$A,$C183,InpActive!$B:$B,$N$173)</f>
        <v>102.9</v>
      </c>
      <c r="G183" s="272">
        <f>SUMIFS(InpActive!H:H,InpActive!$A:$A,$C183,InpActive!$B:$B,$N$173)</f>
        <v>94.1</v>
      </c>
      <c r="H183" s="272">
        <f>SUMIFS(InpActive!I:I,InpActive!$A:$A,$C183,InpActive!$B:$B,$N$173)</f>
        <v>98.4</v>
      </c>
      <c r="I183" s="272">
        <f>SUMIFS(InpActive!J:J,InpActive!$A:$A,$C183,InpActive!$B:$B,$N$147)</f>
        <v>0</v>
      </c>
      <c r="J183" s="272">
        <f>SUMIFS(InpActive!K:K,InpActive!$A:$A,$C183,InpActive!$B:$B,$N$147)</f>
        <v>0</v>
      </c>
      <c r="K183" s="272">
        <f>SUMIFS(InpActive!L:L,InpActive!$A:$A,$C183,InpActive!$B:$B,$N$147)</f>
        <v>0</v>
      </c>
      <c r="L183" s="272">
        <f>SUMIFS(InpActive!M:M,InpActive!$A:$A,$C183,InpActive!$B:$B,$N$147)</f>
        <v>0</v>
      </c>
    </row>
    <row r="184" spans="3:12" hidden="1" outlineLevel="2" x14ac:dyDescent="0.4">
      <c r="C184" s="220" t="s">
        <v>133</v>
      </c>
      <c r="D184" s="221" t="s">
        <v>178</v>
      </c>
      <c r="E184" s="272">
        <f>SUMIFS(InpActive!F:F,InpActive!$A:$A,$C184,InpActive!$B:$B,$N$173)</f>
        <v>698.1</v>
      </c>
      <c r="F184" s="272">
        <f>SUMIFS(InpActive!G:G,InpActive!$A:$A,$C184,InpActive!$B:$B,$N$173)</f>
        <v>690.7</v>
      </c>
      <c r="G184" s="272">
        <f>SUMIFS(InpActive!H:H,InpActive!$A:$A,$C184,InpActive!$B:$B,$N$173)</f>
        <v>626.6</v>
      </c>
      <c r="H184" s="272">
        <f>SUMIFS(InpActive!I:I,InpActive!$A:$A,$C184,InpActive!$B:$B,$N$173)</f>
        <v>589.6</v>
      </c>
      <c r="I184" s="272">
        <f>SUMIFS(InpActive!J:J,InpActive!$A:$A,$C184,InpActive!$B:$B,$N$147)</f>
        <v>0</v>
      </c>
      <c r="J184" s="272">
        <f>SUMIFS(InpActive!K:K,InpActive!$A:$A,$C184,InpActive!$B:$B,$N$147)</f>
        <v>0</v>
      </c>
      <c r="K184" s="272">
        <f>SUMIFS(InpActive!L:L,InpActive!$A:$A,$C184,InpActive!$B:$B,$N$147)</f>
        <v>0</v>
      </c>
      <c r="L184" s="272">
        <f>SUMIFS(InpActive!M:M,InpActive!$A:$A,$C184,InpActive!$B:$B,$N$147)</f>
        <v>0</v>
      </c>
    </row>
    <row r="185" spans="3:12" hidden="1" outlineLevel="2" x14ac:dyDescent="0.4">
      <c r="C185" s="220" t="s">
        <v>244</v>
      </c>
      <c r="D185" s="221" t="s">
        <v>178</v>
      </c>
      <c r="E185" s="272">
        <f>SUMIFS(InpActive!F:F,InpActive!$A:$A,$C185,InpActive!$B:$B,$N$173)</f>
        <v>449.4</v>
      </c>
      <c r="F185" s="272">
        <f>SUMIFS(InpActive!G:G,InpActive!$A:$A,$C185,InpActive!$B:$B,$N$173)</f>
        <v>452</v>
      </c>
      <c r="G185" s="272">
        <f>SUMIFS(InpActive!H:H,InpActive!$A:$A,$C185,InpActive!$B:$B,$N$173)</f>
        <v>439.8</v>
      </c>
      <c r="H185" s="272">
        <f>SUMIFS(InpActive!I:I,InpActive!$A:$A,$C185,InpActive!$B:$B,$N$173)</f>
        <v>424.7</v>
      </c>
      <c r="I185" s="272">
        <f>SUMIFS(InpActive!J:J,InpActive!$A:$A,$C185,InpActive!$B:$B,$N$147)</f>
        <v>0</v>
      </c>
      <c r="J185" s="272">
        <f>SUMIFS(InpActive!K:K,InpActive!$A:$A,$C185,InpActive!$B:$B,$N$147)</f>
        <v>0</v>
      </c>
      <c r="K185" s="272">
        <f>SUMIFS(InpActive!L:L,InpActive!$A:$A,$C185,InpActive!$B:$B,$N$147)</f>
        <v>0</v>
      </c>
      <c r="L185" s="272">
        <f>SUMIFS(InpActive!M:M,InpActive!$A:$A,$C185,InpActive!$B:$B,$N$147)</f>
        <v>0</v>
      </c>
    </row>
    <row r="186" spans="3:12" hidden="1" outlineLevel="2" x14ac:dyDescent="0.4">
      <c r="C186" s="220" t="s">
        <v>137</v>
      </c>
      <c r="D186" s="221" t="s">
        <v>178</v>
      </c>
      <c r="E186" s="272">
        <f>SUMIFS(InpActive!F:F,InpActive!$A:$A,$C186,InpActive!$B:$B,$N$173)</f>
        <v>76.5</v>
      </c>
      <c r="F186" s="272">
        <f>SUMIFS(InpActive!G:G,InpActive!$A:$A,$C186,InpActive!$B:$B,$N$173)</f>
        <v>75.599999999999994</v>
      </c>
      <c r="G186" s="272">
        <f>SUMIFS(InpActive!H:H,InpActive!$A:$A,$C186,InpActive!$B:$B,$N$173)</f>
        <v>67.900000000000006</v>
      </c>
      <c r="H186" s="272">
        <f>SUMIFS(InpActive!I:I,InpActive!$A:$A,$C186,InpActive!$B:$B,$N$173)</f>
        <v>65.099999999999994</v>
      </c>
      <c r="I186" s="272">
        <f>SUMIFS(InpActive!J:J,InpActive!$A:$A,$C186,InpActive!$B:$B,$N$147)</f>
        <v>0</v>
      </c>
      <c r="J186" s="272">
        <f>SUMIFS(InpActive!K:K,InpActive!$A:$A,$C186,InpActive!$B:$B,$N$147)</f>
        <v>0</v>
      </c>
      <c r="K186" s="272">
        <f>SUMIFS(InpActive!L:L,InpActive!$A:$A,$C186,InpActive!$B:$B,$N$147)</f>
        <v>0</v>
      </c>
      <c r="L186" s="272">
        <f>SUMIFS(InpActive!M:M,InpActive!$A:$A,$C186,InpActive!$B:$B,$N$147)</f>
        <v>0</v>
      </c>
    </row>
    <row r="187" spans="3:12" hidden="1" outlineLevel="2" x14ac:dyDescent="0.4">
      <c r="C187" s="220" t="s">
        <v>139</v>
      </c>
      <c r="D187" s="221" t="s">
        <v>178</v>
      </c>
      <c r="E187" s="272">
        <f>SUMIFS(InpActive!F:F,InpActive!$A:$A,$C187,InpActive!$B:$B,$N$173)</f>
        <v>323</v>
      </c>
      <c r="F187" s="272">
        <f>SUMIFS(InpActive!G:G,InpActive!$A:$A,$C187,InpActive!$B:$B,$N$173)</f>
        <v>324.10000000000002</v>
      </c>
      <c r="G187" s="272">
        <f>SUMIFS(InpActive!H:H,InpActive!$A:$A,$C187,InpActive!$B:$B,$N$173)</f>
        <v>298.7</v>
      </c>
      <c r="H187" s="272">
        <f>SUMIFS(InpActive!I:I,InpActive!$A:$A,$C187,InpActive!$B:$B,$N$173)</f>
        <v>289.8</v>
      </c>
      <c r="I187" s="272">
        <f>SUMIFS(InpActive!J:J,InpActive!$A:$A,$C187,InpActive!$B:$B,$N$147)</f>
        <v>0</v>
      </c>
      <c r="J187" s="272">
        <f>SUMIFS(InpActive!K:K,InpActive!$A:$A,$C187,InpActive!$B:$B,$N$147)</f>
        <v>0</v>
      </c>
      <c r="K187" s="272">
        <f>SUMIFS(InpActive!L:L,InpActive!$A:$A,$C187,InpActive!$B:$B,$N$147)</f>
        <v>0</v>
      </c>
      <c r="L187" s="272">
        <f>SUMIFS(InpActive!M:M,InpActive!$A:$A,$C187,InpActive!$B:$B,$N$147)</f>
        <v>0</v>
      </c>
    </row>
    <row r="188" spans="3:12" hidden="1" outlineLevel="2" x14ac:dyDescent="0.4">
      <c r="C188" s="220" t="s">
        <v>141</v>
      </c>
      <c r="D188" s="221" t="s">
        <v>178</v>
      </c>
      <c r="E188" s="272">
        <f>SUMIFS(InpActive!F:F,InpActive!$A:$A,$C188,InpActive!$B:$B,$N$173)</f>
        <v>181.2</v>
      </c>
      <c r="F188" s="272">
        <f>SUMIFS(InpActive!G:G,InpActive!$A:$A,$C188,InpActive!$B:$B,$N$173)</f>
        <v>204.1</v>
      </c>
      <c r="G188" s="272">
        <f>SUMIFS(InpActive!H:H,InpActive!$A:$A,$C188,InpActive!$B:$B,$N$173)</f>
        <v>181.1</v>
      </c>
      <c r="H188" s="272">
        <f>SUMIFS(InpActive!I:I,InpActive!$A:$A,$C188,InpActive!$B:$B,$N$173)</f>
        <v>171.4</v>
      </c>
      <c r="I188" s="272">
        <f>SUMIFS(InpActive!J:J,InpActive!$A:$A,$C188,InpActive!$B:$B,$N$147)</f>
        <v>0</v>
      </c>
      <c r="J188" s="272">
        <f>SUMIFS(InpActive!K:K,InpActive!$A:$A,$C188,InpActive!$B:$B,$N$147)</f>
        <v>0</v>
      </c>
      <c r="K188" s="272">
        <f>SUMIFS(InpActive!L:L,InpActive!$A:$A,$C188,InpActive!$B:$B,$N$147)</f>
        <v>0</v>
      </c>
      <c r="L188" s="272">
        <f>SUMIFS(InpActive!M:M,InpActive!$A:$A,$C188,InpActive!$B:$B,$N$147)</f>
        <v>0</v>
      </c>
    </row>
    <row r="189" spans="3:12" hidden="1" outlineLevel="2" x14ac:dyDescent="0.4">
      <c r="C189" s="220" t="s">
        <v>143</v>
      </c>
      <c r="D189" s="221" t="s">
        <v>178</v>
      </c>
      <c r="E189" s="272">
        <f>SUMIFS(InpActive!F:F,InpActive!$A:$A,$C189,InpActive!$B:$B,$N$173)</f>
        <v>43.9</v>
      </c>
      <c r="F189" s="272">
        <f>SUMIFS(InpActive!G:G,InpActive!$A:$A,$C189,InpActive!$B:$B,$N$173)</f>
        <v>41.1</v>
      </c>
      <c r="G189" s="272">
        <f>SUMIFS(InpActive!H:H,InpActive!$A:$A,$C189,InpActive!$B:$B,$N$173)</f>
        <v>37</v>
      </c>
      <c r="H189" s="272">
        <f>SUMIFS(InpActive!I:I,InpActive!$A:$A,$C189,InpActive!$B:$B,$N$173)</f>
        <v>35.5</v>
      </c>
      <c r="I189" s="272">
        <f>SUMIFS(InpActive!J:J,InpActive!$A:$A,$C189,InpActive!$B:$B,$N$147)</f>
        <v>0</v>
      </c>
      <c r="J189" s="272">
        <f>SUMIFS(InpActive!K:K,InpActive!$A:$A,$C189,InpActive!$B:$B,$N$147)</f>
        <v>0</v>
      </c>
      <c r="K189" s="272">
        <f>SUMIFS(InpActive!L:L,InpActive!$A:$A,$C189,InpActive!$B:$B,$N$147)</f>
        <v>0</v>
      </c>
      <c r="L189" s="272">
        <f>SUMIFS(InpActive!M:M,InpActive!$A:$A,$C189,InpActive!$B:$B,$N$147)</f>
        <v>0</v>
      </c>
    </row>
    <row r="190" spans="3:12" hidden="1" outlineLevel="2" x14ac:dyDescent="0.4">
      <c r="C190" s="220" t="s">
        <v>145</v>
      </c>
      <c r="D190" s="221" t="s">
        <v>178</v>
      </c>
      <c r="E190" s="272">
        <f>SUMIFS(InpActive!F:F,InpActive!$A:$A,$C190,InpActive!$B:$B,$N$173)</f>
        <v>32.380000000000003</v>
      </c>
      <c r="F190" s="272">
        <f>SUMIFS(InpActive!G:G,InpActive!$A:$A,$C190,InpActive!$B:$B,$N$173)</f>
        <v>28.33</v>
      </c>
      <c r="G190" s="272">
        <f>SUMIFS(InpActive!H:H,InpActive!$A:$A,$C190,InpActive!$B:$B,$N$173)</f>
        <v>24.36</v>
      </c>
      <c r="H190" s="272">
        <f>SUMIFS(InpActive!I:I,InpActive!$A:$A,$C190,InpActive!$B:$B,$N$173)</f>
        <v>23.55</v>
      </c>
      <c r="I190" s="272">
        <f>SUMIFS(InpActive!J:J,InpActive!$A:$A,$C190,InpActive!$B:$B,$N$147)</f>
        <v>0</v>
      </c>
      <c r="J190" s="272">
        <f>SUMIFS(InpActive!K:K,InpActive!$A:$A,$C190,InpActive!$B:$B,$N$147)</f>
        <v>0</v>
      </c>
      <c r="K190" s="272">
        <f>SUMIFS(InpActive!L:L,InpActive!$A:$A,$C190,InpActive!$B:$B,$N$147)</f>
        <v>0</v>
      </c>
      <c r="L190" s="272">
        <f>SUMIFS(InpActive!M:M,InpActive!$A:$A,$C190,InpActive!$B:$B,$N$147)</f>
        <v>0</v>
      </c>
    </row>
    <row r="191" spans="3:12" hidden="1" outlineLevel="2" x14ac:dyDescent="0.4">
      <c r="C191" s="220" t="s">
        <v>147</v>
      </c>
      <c r="D191" s="221" t="s">
        <v>178</v>
      </c>
      <c r="E191" s="272">
        <f>SUMIFS(InpActive!F:F,InpActive!$A:$A,$C191,InpActive!$B:$B,$N$173)</f>
        <v>95.9</v>
      </c>
      <c r="F191" s="272">
        <f>SUMIFS(InpActive!G:G,InpActive!$A:$A,$C191,InpActive!$B:$B,$N$173)</f>
        <v>95</v>
      </c>
      <c r="G191" s="272">
        <f>SUMIFS(InpActive!H:H,InpActive!$A:$A,$C191,InpActive!$B:$B,$N$173)</f>
        <v>94.5</v>
      </c>
      <c r="H191" s="272">
        <f>SUMIFS(InpActive!I:I,InpActive!$A:$A,$C191,InpActive!$B:$B,$N$173)</f>
        <v>92.673408975520204</v>
      </c>
      <c r="I191" s="272">
        <f>SUMIFS(InpActive!J:J,InpActive!$A:$A,$C191,InpActive!$B:$B,$N$147)</f>
        <v>0</v>
      </c>
      <c r="J191" s="272">
        <f>SUMIFS(InpActive!K:K,InpActive!$A:$A,$C191,InpActive!$B:$B,$N$147)</f>
        <v>0</v>
      </c>
      <c r="K191" s="272">
        <f>SUMIFS(InpActive!L:L,InpActive!$A:$A,$C191,InpActive!$B:$B,$N$147)</f>
        <v>0</v>
      </c>
      <c r="L191" s="272">
        <f>SUMIFS(InpActive!M:M,InpActive!$A:$A,$C191,InpActive!$B:$B,$N$147)</f>
        <v>0</v>
      </c>
    </row>
    <row r="192" spans="3:12" hidden="1" outlineLevel="2" x14ac:dyDescent="0.4">
      <c r="C192" s="220" t="s">
        <v>149</v>
      </c>
      <c r="D192" s="221" t="s">
        <v>178</v>
      </c>
      <c r="E192" s="274"/>
      <c r="F192" s="274"/>
      <c r="G192" s="274"/>
      <c r="H192" s="274"/>
      <c r="I192" s="274"/>
      <c r="J192" s="274"/>
      <c r="K192" s="274"/>
      <c r="L192" s="274"/>
    </row>
    <row r="193" spans="2:15" hidden="1" outlineLevel="2" x14ac:dyDescent="0.4">
      <c r="C193" s="220" t="s">
        <v>161</v>
      </c>
      <c r="D193" s="221" t="s">
        <v>178</v>
      </c>
      <c r="E193" s="272">
        <f>SUMIFS(InpActive!F:F,InpActive!$A:$A,$C193,InpActive!$B:$B,$N$173)</f>
        <v>72.3</v>
      </c>
      <c r="F193" s="272">
        <f>SUMIFS(InpActive!G:G,InpActive!$A:$A,$C193,InpActive!$B:$B,$N$173)</f>
        <v>69.900000000000006</v>
      </c>
      <c r="G193" s="272">
        <f>SUMIFS(InpActive!H:H,InpActive!$A:$A,$C193,InpActive!$B:$B,$N$173)</f>
        <v>64.7</v>
      </c>
      <c r="H193" s="272">
        <f>SUMIFS(InpActive!I:I,InpActive!$A:$A,$C193,InpActive!$B:$B,$N$173)</f>
        <v>65.5</v>
      </c>
      <c r="I193" s="272">
        <f>SUMIFS(InpActive!J:J,InpActive!$A:$A,$C193,InpActive!$B:$B,$N$147)</f>
        <v>0</v>
      </c>
      <c r="J193" s="272">
        <f>SUMIFS(InpActive!K:K,InpActive!$A:$A,$C193,InpActive!$B:$B,$N$147)</f>
        <v>0</v>
      </c>
      <c r="K193" s="272">
        <f>SUMIFS(InpActive!L:L,InpActive!$A:$A,$C193,InpActive!$B:$B,$N$147)</f>
        <v>0</v>
      </c>
      <c r="L193" s="272">
        <f>SUMIFS(InpActive!M:M,InpActive!$A:$A,$C193,InpActive!$B:$B,$N$147)</f>
        <v>0</v>
      </c>
    </row>
    <row r="194" spans="2:15" hidden="1" outlineLevel="2" x14ac:dyDescent="0.4">
      <c r="C194" s="220" t="s">
        <v>164</v>
      </c>
      <c r="D194" s="221" t="s">
        <v>178</v>
      </c>
      <c r="E194" s="272">
        <f>SUMIFS(InpActive!F:F,InpActive!$A:$A,$C194,InpActive!$B:$B,$N$173)</f>
        <v>14.3</v>
      </c>
      <c r="F194" s="272">
        <f>SUMIFS(InpActive!G:G,InpActive!$A:$A,$C194,InpActive!$B:$B,$N$173)</f>
        <v>14.9</v>
      </c>
      <c r="G194" s="272">
        <f>SUMIFS(InpActive!H:H,InpActive!$A:$A,$C194,InpActive!$B:$B,$N$173)</f>
        <v>14.3</v>
      </c>
      <c r="H194" s="272">
        <f>SUMIFS(InpActive!I:I,InpActive!$A:$A,$C194,InpActive!$B:$B,$N$173)</f>
        <v>12.5</v>
      </c>
      <c r="I194" s="272">
        <f>SUMIFS(InpActive!J:J,InpActive!$A:$A,$C194,InpActive!$B:$B,$N$147)</f>
        <v>0</v>
      </c>
      <c r="J194" s="272">
        <f>SUMIFS(InpActive!K:K,InpActive!$A:$A,$C194,InpActive!$B:$B,$N$147)</f>
        <v>0</v>
      </c>
      <c r="K194" s="272">
        <f>SUMIFS(InpActive!L:L,InpActive!$A:$A,$C194,InpActive!$B:$B,$N$147)</f>
        <v>0</v>
      </c>
      <c r="L194" s="272">
        <f>SUMIFS(InpActive!M:M,InpActive!$A:$A,$C194,InpActive!$B:$B,$N$147)</f>
        <v>0</v>
      </c>
    </row>
    <row r="195" spans="2:15" hidden="1" outlineLevel="2" x14ac:dyDescent="0.4">
      <c r="C195" s="220" t="s">
        <v>151</v>
      </c>
      <c r="D195" s="221" t="s">
        <v>178</v>
      </c>
      <c r="E195" s="272">
        <f>SUMIFS(InpActive!F:F,InpActive!$A:$A,$C195,InpActive!$B:$B,$N$173)</f>
        <v>25.751484209079901</v>
      </c>
      <c r="F195" s="272">
        <f>SUMIFS(InpActive!G:G,InpActive!$A:$A,$C195,InpActive!$B:$B,$N$173)</f>
        <v>25</v>
      </c>
      <c r="G195" s="272">
        <f>SUMIFS(InpActive!H:H,InpActive!$A:$A,$C195,InpActive!$B:$B,$N$173)</f>
        <v>24.8</v>
      </c>
      <c r="H195" s="272">
        <f>SUMIFS(InpActive!I:I,InpActive!$A:$A,$C195,InpActive!$B:$B,$N$173)</f>
        <v>25</v>
      </c>
      <c r="I195" s="272">
        <f>SUMIFS(InpActive!J:J,InpActive!$A:$A,$C195,InpActive!$B:$B,$N$147)</f>
        <v>0</v>
      </c>
      <c r="J195" s="272">
        <f>SUMIFS(InpActive!K:K,InpActive!$A:$A,$C195,InpActive!$B:$B,$N$147)</f>
        <v>0</v>
      </c>
      <c r="K195" s="272">
        <f>SUMIFS(InpActive!L:L,InpActive!$A:$A,$C195,InpActive!$B:$B,$N$147)</f>
        <v>0</v>
      </c>
      <c r="L195" s="272">
        <f>SUMIFS(InpActive!M:M,InpActive!$A:$A,$C195,InpActive!$B:$B,$N$147)</f>
        <v>0</v>
      </c>
    </row>
    <row r="196" spans="2:15" hidden="1" outlineLevel="2" x14ac:dyDescent="0.4">
      <c r="H196" s="272"/>
      <c r="I196" s="272"/>
      <c r="J196" s="272"/>
      <c r="K196" s="272"/>
      <c r="L196" s="272"/>
    </row>
    <row r="197" spans="2:15" hidden="1" outlineLevel="2" x14ac:dyDescent="0.4">
      <c r="C197" s="222" t="s">
        <v>725</v>
      </c>
      <c r="D197" s="224" t="s">
        <v>178</v>
      </c>
      <c r="E197" s="244">
        <f t="shared" ref="E197:G197" si="12">SUM(E175:E177,E179:E191,E193:E195)</f>
        <v>3270.8314842090804</v>
      </c>
      <c r="F197" s="244">
        <f t="shared" si="12"/>
        <v>3277.2299999999996</v>
      </c>
      <c r="G197" s="244">
        <f t="shared" si="12"/>
        <v>3052.96</v>
      </c>
      <c r="H197" s="244">
        <f>SUM(H175:H177,H179:H191,H193:H195)</f>
        <v>3007.9234089755205</v>
      </c>
      <c r="I197" s="244">
        <f t="shared" ref="I197:L197" si="13">SUM(I175:I177,I179:I191,I193:I195)</f>
        <v>0</v>
      </c>
      <c r="J197" s="244">
        <f t="shared" si="13"/>
        <v>0</v>
      </c>
      <c r="K197" s="244">
        <f t="shared" si="13"/>
        <v>0</v>
      </c>
      <c r="L197" s="244">
        <f t="shared" si="13"/>
        <v>0</v>
      </c>
      <c r="M197" s="222"/>
      <c r="N197" s="362"/>
      <c r="O197" s="222"/>
    </row>
    <row r="198" spans="2:15" outlineLevel="1" collapsed="1" x14ac:dyDescent="0.4">
      <c r="H198" s="251"/>
      <c r="I198" s="243"/>
      <c r="J198" s="243"/>
      <c r="K198" s="243"/>
      <c r="L198" s="243"/>
    </row>
    <row r="199" spans="2:15" ht="14.25" outlineLevel="1" x14ac:dyDescent="0.4">
      <c r="B199" s="74" t="s">
        <v>800</v>
      </c>
      <c r="C199" s="60"/>
      <c r="D199" s="226"/>
      <c r="E199" s="226"/>
      <c r="F199" s="226"/>
      <c r="G199" s="226"/>
      <c r="H199" s="246"/>
      <c r="I199" s="246"/>
      <c r="J199" s="246"/>
      <c r="K199" s="246"/>
      <c r="L199" s="246"/>
      <c r="M199" s="18"/>
      <c r="N199" s="361" t="s">
        <v>432</v>
      </c>
      <c r="O199" s="18"/>
    </row>
    <row r="200" spans="2:15" hidden="1" outlineLevel="2" x14ac:dyDescent="0.4">
      <c r="H200" s="251"/>
      <c r="I200" s="243"/>
      <c r="J200" s="243"/>
      <c r="K200" s="243"/>
      <c r="L200" s="243"/>
    </row>
    <row r="201" spans="2:15" hidden="1" outlineLevel="2" x14ac:dyDescent="0.4">
      <c r="C201" s="220" t="s">
        <v>117</v>
      </c>
      <c r="D201" s="221" t="s">
        <v>178</v>
      </c>
      <c r="H201" s="287">
        <f>SUMIFS(InpActive!I:I,InpActive!$A:$A,$C201,InpActive!$B:$B,$N$199)</f>
        <v>191.1</v>
      </c>
      <c r="I201" s="287">
        <f>SUMIFS(InpActive!J:J,InpActive!$A:$A,$C201,InpActive!$B:$B,$N$199)</f>
        <v>0</v>
      </c>
      <c r="J201" s="287">
        <f>SUMIFS(InpActive!K:K,InpActive!$A:$A,$C201,InpActive!$B:$B,$N$199)</f>
        <v>0</v>
      </c>
      <c r="K201" s="287">
        <f>SUMIFS(InpActive!L:L,InpActive!$A:$A,$C201,InpActive!$B:$B,$N$199)</f>
        <v>0</v>
      </c>
      <c r="L201" s="287">
        <f>SUMIFS(InpActive!M:M,InpActive!$A:$A,$C201,InpActive!$B:$B,$N$199)</f>
        <v>0</v>
      </c>
    </row>
    <row r="202" spans="2:15" hidden="1" outlineLevel="2" x14ac:dyDescent="0.4">
      <c r="C202" s="220" t="s">
        <v>119</v>
      </c>
      <c r="D202" s="221" t="s">
        <v>178</v>
      </c>
      <c r="H202" s="287">
        <f>SUMIFS(InpActive!I:I,InpActive!$A:$A,$C202,InpActive!$B:$B,$N$199)</f>
        <v>169.9</v>
      </c>
      <c r="I202" s="287">
        <f>SUMIFS(InpActive!J:J,InpActive!$A:$A,$C202,InpActive!$B:$B,$N$199)</f>
        <v>0</v>
      </c>
      <c r="J202" s="287">
        <f>SUMIFS(InpActive!K:K,InpActive!$A:$A,$C202,InpActive!$B:$B,$N$199)</f>
        <v>0</v>
      </c>
      <c r="K202" s="287">
        <f>SUMIFS(InpActive!L:L,InpActive!$A:$A,$C202,InpActive!$B:$B,$N$199)</f>
        <v>0</v>
      </c>
      <c r="L202" s="287">
        <f>SUMIFS(InpActive!M:M,InpActive!$A:$A,$C202,InpActive!$B:$B,$N$199)</f>
        <v>0</v>
      </c>
    </row>
    <row r="203" spans="2:15" hidden="1" outlineLevel="2" x14ac:dyDescent="0.4">
      <c r="C203" s="220" t="s">
        <v>122</v>
      </c>
      <c r="D203" s="221" t="s">
        <v>178</v>
      </c>
      <c r="H203" s="287">
        <f>SUMIFS(InpActive!I:I,InpActive!$A:$A,$C203,InpActive!$B:$B,$N$199)</f>
        <v>14.2</v>
      </c>
      <c r="I203" s="287">
        <f>SUMIFS(InpActive!J:J,InpActive!$A:$A,$C203,InpActive!$B:$B,$N$199)</f>
        <v>0</v>
      </c>
      <c r="J203" s="287">
        <f>SUMIFS(InpActive!K:K,InpActive!$A:$A,$C203,InpActive!$B:$B,$N$199)</f>
        <v>0</v>
      </c>
      <c r="K203" s="287">
        <f>SUMIFS(InpActive!L:L,InpActive!$A:$A,$C203,InpActive!$B:$B,$N$199)</f>
        <v>0</v>
      </c>
      <c r="L203" s="287">
        <f>SUMIFS(InpActive!M:M,InpActive!$A:$A,$C203,InpActive!$B:$B,$N$199)</f>
        <v>0</v>
      </c>
    </row>
    <row r="204" spans="2:15" hidden="1" outlineLevel="2" x14ac:dyDescent="0.4">
      <c r="C204" s="220" t="s">
        <v>124</v>
      </c>
      <c r="D204" s="221" t="s">
        <v>178</v>
      </c>
      <c r="H204" s="274"/>
      <c r="I204" s="274"/>
      <c r="J204" s="274"/>
      <c r="K204" s="274"/>
      <c r="L204" s="274"/>
    </row>
    <row r="205" spans="2:15" hidden="1" outlineLevel="2" x14ac:dyDescent="0.4">
      <c r="C205" s="220" t="s">
        <v>155</v>
      </c>
      <c r="D205" s="221" t="s">
        <v>178</v>
      </c>
      <c r="H205" s="272">
        <f>SUMIFS(InpActive!I:I,InpActive!$A:$A,$C205,InpActive!$B:$B,$N$199)</f>
        <v>136.19999999999999</v>
      </c>
      <c r="I205" s="272">
        <f>SUMIFS(InpActive!J:J,InpActive!$A:$A,$C205,InpActive!$B:$B,$N$199)</f>
        <v>0</v>
      </c>
      <c r="J205" s="272">
        <f>SUMIFS(InpActive!K:K,InpActive!$A:$A,$C205,InpActive!$B:$B,$N$199)</f>
        <v>0</v>
      </c>
      <c r="K205" s="272">
        <f>SUMIFS(InpActive!L:L,InpActive!$A:$A,$C205,InpActive!$B:$B,$N$199)</f>
        <v>0</v>
      </c>
      <c r="L205" s="272">
        <f>SUMIFS(InpActive!M:M,InpActive!$A:$A,$C205,InpActive!$B:$B,$N$199)</f>
        <v>0</v>
      </c>
    </row>
    <row r="206" spans="2:15" hidden="1" outlineLevel="2" x14ac:dyDescent="0.4">
      <c r="C206" s="220" t="s">
        <v>158</v>
      </c>
      <c r="D206" s="221" t="s">
        <v>178</v>
      </c>
      <c r="H206" s="272">
        <f>SUMIFS(InpActive!I:I,InpActive!$A:$A,$C206,InpActive!$B:$B,$N$199)</f>
        <v>64.900000000000006</v>
      </c>
      <c r="I206" s="272">
        <f>SUMIFS(InpActive!J:J,InpActive!$A:$A,$C206,InpActive!$B:$B,$N$199)</f>
        <v>0</v>
      </c>
      <c r="J206" s="272">
        <f>SUMIFS(InpActive!K:K,InpActive!$A:$A,$C206,InpActive!$B:$B,$N$199)</f>
        <v>0</v>
      </c>
      <c r="K206" s="272">
        <f>SUMIFS(InpActive!L:L,InpActive!$A:$A,$C206,InpActive!$B:$B,$N$199)</f>
        <v>0</v>
      </c>
      <c r="L206" s="272">
        <f>SUMIFS(InpActive!M:M,InpActive!$A:$A,$C206,InpActive!$B:$B,$N$199)</f>
        <v>0</v>
      </c>
    </row>
    <row r="207" spans="2:15" hidden="1" outlineLevel="2" x14ac:dyDescent="0.4">
      <c r="C207" s="220" t="s">
        <v>126</v>
      </c>
      <c r="D207" s="221" t="s">
        <v>178</v>
      </c>
      <c r="H207" s="272">
        <f>SUMIFS(InpActive!I:I,InpActive!$A:$A,$C207,InpActive!$B:$B,$N$199)</f>
        <v>414.6</v>
      </c>
      <c r="I207" s="272">
        <f>SUMIFS(InpActive!J:J,InpActive!$A:$A,$C207,InpActive!$B:$B,$N$199)</f>
        <v>0</v>
      </c>
      <c r="J207" s="272">
        <f>SUMIFS(InpActive!K:K,InpActive!$A:$A,$C207,InpActive!$B:$B,$N$199)</f>
        <v>0</v>
      </c>
      <c r="K207" s="272">
        <f>SUMIFS(InpActive!L:L,InpActive!$A:$A,$C207,InpActive!$B:$B,$N$199)</f>
        <v>0</v>
      </c>
      <c r="L207" s="272">
        <f>SUMIFS(InpActive!M:M,InpActive!$A:$A,$C207,InpActive!$B:$B,$N$199)</f>
        <v>0</v>
      </c>
    </row>
    <row r="208" spans="2:15" hidden="1" outlineLevel="2" x14ac:dyDescent="0.4">
      <c r="C208" s="220" t="s">
        <v>128</v>
      </c>
      <c r="D208" s="221" t="s">
        <v>178</v>
      </c>
      <c r="H208" s="272">
        <f>SUMIFS(InpActive!I:I,InpActive!$A:$A,$C208,InpActive!$B:$B,$N$199)</f>
        <v>126.8</v>
      </c>
      <c r="I208" s="272">
        <f>SUMIFS(InpActive!J:J,InpActive!$A:$A,$C208,InpActive!$B:$B,$N$199)</f>
        <v>0</v>
      </c>
      <c r="J208" s="272">
        <f>SUMIFS(InpActive!K:K,InpActive!$A:$A,$C208,InpActive!$B:$B,$N$199)</f>
        <v>0</v>
      </c>
      <c r="K208" s="272">
        <f>SUMIFS(InpActive!L:L,InpActive!$A:$A,$C208,InpActive!$B:$B,$N$199)</f>
        <v>0</v>
      </c>
      <c r="L208" s="272">
        <f>SUMIFS(InpActive!M:M,InpActive!$A:$A,$C208,InpActive!$B:$B,$N$199)</f>
        <v>0</v>
      </c>
    </row>
    <row r="209" spans="3:15" hidden="1" outlineLevel="2" x14ac:dyDescent="0.4">
      <c r="C209" s="220" t="s">
        <v>131</v>
      </c>
      <c r="D209" s="221" t="s">
        <v>178</v>
      </c>
      <c r="H209" s="272">
        <f>SUMIFS(InpActive!I:I,InpActive!$A:$A,$C209,InpActive!$B:$B,$N$199)</f>
        <v>98.5</v>
      </c>
      <c r="I209" s="272">
        <f>SUMIFS(InpActive!J:J,InpActive!$A:$A,$C209,InpActive!$B:$B,$N$199)</f>
        <v>0</v>
      </c>
      <c r="J209" s="272">
        <f>SUMIFS(InpActive!K:K,InpActive!$A:$A,$C209,InpActive!$B:$B,$N$199)</f>
        <v>0</v>
      </c>
      <c r="K209" s="272">
        <f>SUMIFS(InpActive!L:L,InpActive!$A:$A,$C209,InpActive!$B:$B,$N$199)</f>
        <v>0</v>
      </c>
      <c r="L209" s="272">
        <f>SUMIFS(InpActive!M:M,InpActive!$A:$A,$C209,InpActive!$B:$B,$N$199)</f>
        <v>0</v>
      </c>
    </row>
    <row r="210" spans="3:15" hidden="1" outlineLevel="2" x14ac:dyDescent="0.4">
      <c r="C210" s="220" t="s">
        <v>133</v>
      </c>
      <c r="D210" s="221" t="s">
        <v>178</v>
      </c>
      <c r="H210" s="272">
        <f>SUMIFS(InpActive!I:I,InpActive!$A:$A,$C210,InpActive!$B:$B,$N$199)</f>
        <v>635.6</v>
      </c>
      <c r="I210" s="272">
        <f>SUMIFS(InpActive!J:J,InpActive!$A:$A,$C210,InpActive!$B:$B,$N$199)</f>
        <v>0</v>
      </c>
      <c r="J210" s="272">
        <f>SUMIFS(InpActive!K:K,InpActive!$A:$A,$C210,InpActive!$B:$B,$N$199)</f>
        <v>0</v>
      </c>
      <c r="K210" s="272">
        <f>SUMIFS(InpActive!L:L,InpActive!$A:$A,$C210,InpActive!$B:$B,$N$199)</f>
        <v>0</v>
      </c>
      <c r="L210" s="272">
        <f>SUMIFS(InpActive!M:M,InpActive!$A:$A,$C210,InpActive!$B:$B,$N$199)</f>
        <v>0</v>
      </c>
    </row>
    <row r="211" spans="3:15" hidden="1" outlineLevel="2" x14ac:dyDescent="0.4">
      <c r="C211" s="220" t="s">
        <v>244</v>
      </c>
      <c r="D211" s="221" t="s">
        <v>178</v>
      </c>
      <c r="H211" s="272">
        <f>SUMIFS(InpActive!I:I,InpActive!$A:$A,$C211,InpActive!$B:$B,$N$199)</f>
        <v>438.8</v>
      </c>
      <c r="I211" s="272">
        <f>SUMIFS(InpActive!J:J,InpActive!$A:$A,$C211,InpActive!$B:$B,$N$199)</f>
        <v>0</v>
      </c>
      <c r="J211" s="272">
        <f>SUMIFS(InpActive!K:K,InpActive!$A:$A,$C211,InpActive!$B:$B,$N$199)</f>
        <v>0</v>
      </c>
      <c r="K211" s="272">
        <f>SUMIFS(InpActive!L:L,InpActive!$A:$A,$C211,InpActive!$B:$B,$N$199)</f>
        <v>0</v>
      </c>
      <c r="L211" s="272">
        <f>SUMIFS(InpActive!M:M,InpActive!$A:$A,$C211,InpActive!$B:$B,$N$199)</f>
        <v>0</v>
      </c>
    </row>
    <row r="212" spans="3:15" hidden="1" outlineLevel="2" x14ac:dyDescent="0.4">
      <c r="C212" s="220" t="s">
        <v>137</v>
      </c>
      <c r="D212" s="221" t="s">
        <v>178</v>
      </c>
      <c r="H212" s="272">
        <f>SUMIFS(InpActive!I:I,InpActive!$A:$A,$C212,InpActive!$B:$B,$N$199)</f>
        <v>69.5</v>
      </c>
      <c r="I212" s="272">
        <f>SUMIFS(InpActive!J:J,InpActive!$A:$A,$C212,InpActive!$B:$B,$N$199)</f>
        <v>0</v>
      </c>
      <c r="J212" s="272">
        <f>SUMIFS(InpActive!K:K,InpActive!$A:$A,$C212,InpActive!$B:$B,$N$199)</f>
        <v>0</v>
      </c>
      <c r="K212" s="272">
        <f>SUMIFS(InpActive!L:L,InpActive!$A:$A,$C212,InpActive!$B:$B,$N$199)</f>
        <v>0</v>
      </c>
      <c r="L212" s="272">
        <f>SUMIFS(InpActive!M:M,InpActive!$A:$A,$C212,InpActive!$B:$B,$N$199)</f>
        <v>0</v>
      </c>
    </row>
    <row r="213" spans="3:15" hidden="1" outlineLevel="2" x14ac:dyDescent="0.4">
      <c r="C213" s="220" t="s">
        <v>139</v>
      </c>
      <c r="D213" s="221" t="s">
        <v>178</v>
      </c>
      <c r="H213" s="272">
        <f>SUMIFS(InpActive!I:I,InpActive!$A:$A,$C213,InpActive!$B:$B,$N$199)</f>
        <v>304.2</v>
      </c>
      <c r="I213" s="272">
        <f>SUMIFS(InpActive!J:J,InpActive!$A:$A,$C213,InpActive!$B:$B,$N$199)</f>
        <v>0</v>
      </c>
      <c r="J213" s="272">
        <f>SUMIFS(InpActive!K:K,InpActive!$A:$A,$C213,InpActive!$B:$B,$N$199)</f>
        <v>0</v>
      </c>
      <c r="K213" s="272">
        <f>SUMIFS(InpActive!L:L,InpActive!$A:$A,$C213,InpActive!$B:$B,$N$199)</f>
        <v>0</v>
      </c>
      <c r="L213" s="272">
        <f>SUMIFS(InpActive!M:M,InpActive!$A:$A,$C213,InpActive!$B:$B,$N$199)</f>
        <v>0</v>
      </c>
    </row>
    <row r="214" spans="3:15" hidden="1" outlineLevel="2" x14ac:dyDescent="0.4">
      <c r="C214" s="220" t="s">
        <v>141</v>
      </c>
      <c r="D214" s="221" t="s">
        <v>178</v>
      </c>
      <c r="H214" s="272">
        <f>SUMIFS(InpActive!I:I,InpActive!$A:$A,$C214,InpActive!$B:$B,$N$199)</f>
        <v>185.5</v>
      </c>
      <c r="I214" s="272">
        <f>SUMIFS(InpActive!J:J,InpActive!$A:$A,$C214,InpActive!$B:$B,$N$199)</f>
        <v>0</v>
      </c>
      <c r="J214" s="272">
        <f>SUMIFS(InpActive!K:K,InpActive!$A:$A,$C214,InpActive!$B:$B,$N$199)</f>
        <v>0</v>
      </c>
      <c r="K214" s="272">
        <f>SUMIFS(InpActive!L:L,InpActive!$A:$A,$C214,InpActive!$B:$B,$N$199)</f>
        <v>0</v>
      </c>
      <c r="L214" s="272">
        <f>SUMIFS(InpActive!M:M,InpActive!$A:$A,$C214,InpActive!$B:$B,$N$199)</f>
        <v>0</v>
      </c>
    </row>
    <row r="215" spans="3:15" hidden="1" outlineLevel="2" x14ac:dyDescent="0.4">
      <c r="C215" s="220" t="s">
        <v>143</v>
      </c>
      <c r="D215" s="221" t="s">
        <v>178</v>
      </c>
      <c r="H215" s="272">
        <f>SUMIFS(InpActive!I:I,InpActive!$A:$A,$C215,InpActive!$B:$B,$N$199)</f>
        <v>37.9</v>
      </c>
      <c r="I215" s="272">
        <f>SUMIFS(InpActive!J:J,InpActive!$A:$A,$C215,InpActive!$B:$B,$N$199)</f>
        <v>0</v>
      </c>
      <c r="J215" s="272">
        <f>SUMIFS(InpActive!K:K,InpActive!$A:$A,$C215,InpActive!$B:$B,$N$199)</f>
        <v>0</v>
      </c>
      <c r="K215" s="272">
        <f>SUMIFS(InpActive!L:L,InpActive!$A:$A,$C215,InpActive!$B:$B,$N$199)</f>
        <v>0</v>
      </c>
      <c r="L215" s="272">
        <f>SUMIFS(InpActive!M:M,InpActive!$A:$A,$C215,InpActive!$B:$B,$N$199)</f>
        <v>0</v>
      </c>
    </row>
    <row r="216" spans="3:15" hidden="1" outlineLevel="2" x14ac:dyDescent="0.4">
      <c r="C216" s="220" t="s">
        <v>145</v>
      </c>
      <c r="D216" s="221" t="s">
        <v>178</v>
      </c>
      <c r="H216" s="272">
        <f>SUMIFS(InpActive!I:I,InpActive!$A:$A,$C216,InpActive!$B:$B,$N$199)</f>
        <v>25.4</v>
      </c>
      <c r="I216" s="272">
        <f>SUMIFS(InpActive!J:J,InpActive!$A:$A,$C216,InpActive!$B:$B,$N$199)</f>
        <v>0</v>
      </c>
      <c r="J216" s="272">
        <f>SUMIFS(InpActive!K:K,InpActive!$A:$A,$C216,InpActive!$B:$B,$N$199)</f>
        <v>0</v>
      </c>
      <c r="K216" s="272">
        <f>SUMIFS(InpActive!L:L,InpActive!$A:$A,$C216,InpActive!$B:$B,$N$199)</f>
        <v>0</v>
      </c>
      <c r="L216" s="272">
        <f>SUMIFS(InpActive!M:M,InpActive!$A:$A,$C216,InpActive!$B:$B,$N$199)</f>
        <v>0</v>
      </c>
    </row>
    <row r="217" spans="3:15" hidden="1" outlineLevel="2" x14ac:dyDescent="0.4">
      <c r="C217" s="220" t="s">
        <v>147</v>
      </c>
      <c r="D217" s="221" t="s">
        <v>178</v>
      </c>
      <c r="H217" s="272">
        <f>SUMIFS(InpActive!I:I,InpActive!$A:$A,$C217,InpActive!$B:$B,$N$199)</f>
        <v>94.1</v>
      </c>
      <c r="I217" s="272">
        <f>SUMIFS(InpActive!J:J,InpActive!$A:$A,$C217,InpActive!$B:$B,$N$199)</f>
        <v>0</v>
      </c>
      <c r="J217" s="287">
        <f>SUMIFS(InpActive!K:K,InpActive!$A:$A,$C217,InpActive!$B:$B,$N$199)</f>
        <v>0</v>
      </c>
      <c r="K217" s="272">
        <f>SUMIFS(InpActive!L:L,InpActive!$A:$A,$C217,InpActive!$B:$B,$N$199)</f>
        <v>0</v>
      </c>
      <c r="L217" s="272">
        <f>SUMIFS(InpActive!M:M,InpActive!$A:$A,$C217,InpActive!$B:$B,$N$199)</f>
        <v>0</v>
      </c>
    </row>
    <row r="218" spans="3:15" hidden="1" outlineLevel="2" x14ac:dyDescent="0.4">
      <c r="C218" s="220" t="s">
        <v>149</v>
      </c>
      <c r="D218" s="221" t="s">
        <v>178</v>
      </c>
      <c r="H218" s="274"/>
      <c r="I218" s="274"/>
      <c r="J218" s="274"/>
      <c r="K218" s="274"/>
      <c r="L218" s="274"/>
    </row>
    <row r="219" spans="3:15" hidden="1" outlineLevel="2" x14ac:dyDescent="0.4">
      <c r="C219" s="220" t="s">
        <v>161</v>
      </c>
      <c r="D219" s="221" t="s">
        <v>178</v>
      </c>
      <c r="H219" s="272">
        <f>SUMIFS(InpActive!I:I,InpActive!$A:$A,$C219,InpActive!$B:$B,$N$199)</f>
        <v>66.7</v>
      </c>
      <c r="I219" s="272">
        <f>SUMIFS(InpActive!J:J,InpActive!$A:$A,$C219,InpActive!$B:$B,$N$199)</f>
        <v>0</v>
      </c>
      <c r="J219" s="272">
        <f>SUMIFS(InpActive!K:K,InpActive!$A:$A,$C219,InpActive!$B:$B,$N$199)</f>
        <v>0</v>
      </c>
      <c r="K219" s="272">
        <f>SUMIFS(InpActive!L:L,InpActive!$A:$A,$C219,InpActive!$B:$B,$N$199)</f>
        <v>0</v>
      </c>
      <c r="L219" s="272">
        <f>SUMIFS(InpActive!M:M,InpActive!$A:$A,$C219,InpActive!$B:$B,$N$199)</f>
        <v>0</v>
      </c>
    </row>
    <row r="220" spans="3:15" hidden="1" outlineLevel="2" x14ac:dyDescent="0.4">
      <c r="C220" s="220" t="s">
        <v>164</v>
      </c>
      <c r="D220" s="221" t="s">
        <v>178</v>
      </c>
      <c r="H220" s="272">
        <f>SUMIFS(InpActive!I:I,InpActive!$A:$A,$C220,InpActive!$B:$B,$N$199)</f>
        <v>13.9</v>
      </c>
      <c r="I220" s="272">
        <f>SUMIFS(InpActive!J:J,InpActive!$A:$A,$C220,InpActive!$B:$B,$N$199)</f>
        <v>0</v>
      </c>
      <c r="J220" s="272">
        <f>SUMIFS(InpActive!K:K,InpActive!$A:$A,$C220,InpActive!$B:$B,$N$199)</f>
        <v>0</v>
      </c>
      <c r="K220" s="272">
        <f>SUMIFS(InpActive!L:L,InpActive!$A:$A,$C220,InpActive!$B:$B,$N$199)</f>
        <v>0</v>
      </c>
      <c r="L220" s="272">
        <f>SUMIFS(InpActive!M:M,InpActive!$A:$A,$C220,InpActive!$B:$B,$N$199)</f>
        <v>0</v>
      </c>
    </row>
    <row r="221" spans="3:15" hidden="1" outlineLevel="2" x14ac:dyDescent="0.4">
      <c r="C221" s="220" t="s">
        <v>151</v>
      </c>
      <c r="D221" s="221" t="s">
        <v>178</v>
      </c>
      <c r="H221" s="272">
        <f>SUMIFS(InpActive!I:I,InpActive!$A:$A,$C221,InpActive!$B:$B,$N$199)</f>
        <v>24.9</v>
      </c>
      <c r="I221" s="272">
        <f>SUMIFS(InpActive!J:J,InpActive!$A:$A,$C221,InpActive!$B:$B,$N$199)</f>
        <v>0</v>
      </c>
      <c r="J221" s="272">
        <f>SUMIFS(InpActive!K:K,InpActive!$A:$A,$C221,InpActive!$B:$B,$N$199)</f>
        <v>0</v>
      </c>
      <c r="K221" s="272">
        <f>SUMIFS(InpActive!L:L,InpActive!$A:$A,$C221,InpActive!$B:$B,$N$199)</f>
        <v>0</v>
      </c>
      <c r="L221" s="272">
        <f>SUMIFS(InpActive!M:M,InpActive!$A:$A,$C221,InpActive!$B:$B,$N$199)</f>
        <v>0</v>
      </c>
    </row>
    <row r="222" spans="3:15" hidden="1" outlineLevel="2" x14ac:dyDescent="0.4">
      <c r="H222" s="272"/>
      <c r="I222" s="272"/>
      <c r="J222" s="272"/>
      <c r="K222" s="272"/>
      <c r="L222" s="272"/>
    </row>
    <row r="223" spans="3:15" hidden="1" outlineLevel="2" x14ac:dyDescent="0.4">
      <c r="C223" s="222" t="s">
        <v>725</v>
      </c>
      <c r="D223" s="224" t="s">
        <v>178</v>
      </c>
      <c r="E223" s="244">
        <f t="shared" ref="E223:G223" si="14">SUM(E201:E203,E205:E217,E219:E221)</f>
        <v>0</v>
      </c>
      <c r="F223" s="244">
        <f t="shared" si="14"/>
        <v>0</v>
      </c>
      <c r="G223" s="244">
        <f t="shared" si="14"/>
        <v>0</v>
      </c>
      <c r="H223" s="244">
        <f>SUM(H201:H203,H205:H217,H219:H221)</f>
        <v>3112.7000000000003</v>
      </c>
      <c r="I223" s="244">
        <f t="shared" ref="I223:L223" si="15">SUM(I201:I203,I205:I217,I219:I221)</f>
        <v>0</v>
      </c>
      <c r="J223" s="244">
        <f t="shared" si="15"/>
        <v>0</v>
      </c>
      <c r="K223" s="244">
        <f t="shared" si="15"/>
        <v>0</v>
      </c>
      <c r="L223" s="244">
        <f t="shared" si="15"/>
        <v>0</v>
      </c>
      <c r="M223" s="222"/>
      <c r="N223" s="362"/>
      <c r="O223" s="222"/>
    </row>
    <row r="224" spans="3:15" outlineLevel="1" collapsed="1" x14ac:dyDescent="0.4">
      <c r="H224" s="251"/>
      <c r="I224" s="243"/>
      <c r="J224" s="243"/>
      <c r="K224" s="243"/>
      <c r="L224" s="243"/>
    </row>
    <row r="225" spans="2:15" ht="14.25" outlineLevel="1" x14ac:dyDescent="0.4">
      <c r="B225" s="74" t="s">
        <v>801</v>
      </c>
      <c r="C225" s="60"/>
      <c r="D225" s="226"/>
      <c r="E225" s="226"/>
      <c r="F225" s="226"/>
      <c r="G225" s="226"/>
      <c r="H225" s="246"/>
      <c r="I225" s="246"/>
      <c r="J225" s="246"/>
      <c r="K225" s="246"/>
      <c r="L225" s="246"/>
      <c r="M225" s="18"/>
      <c r="N225" s="361" t="s">
        <v>313</v>
      </c>
      <c r="O225" s="18"/>
    </row>
    <row r="226" spans="2:15" hidden="1" outlineLevel="2" x14ac:dyDescent="0.4">
      <c r="H226" s="251"/>
      <c r="I226" s="243"/>
      <c r="J226" s="243"/>
      <c r="K226" s="243"/>
      <c r="L226" s="243"/>
    </row>
    <row r="227" spans="2:15" hidden="1" outlineLevel="2" x14ac:dyDescent="0.4">
      <c r="C227" s="220" t="s">
        <v>117</v>
      </c>
      <c r="D227" s="221" t="s">
        <v>176</v>
      </c>
      <c r="H227" s="257">
        <f>SUMIFS(InpActive!I:I,InpActive!$A:$A,$C227,InpActive!$B:$B,$N$225)</f>
        <v>1.5455950540958301</v>
      </c>
      <c r="I227" s="257">
        <f>SUMIFS(InpActive!J:J,InpActive!$A:$A,$C227,InpActive!$B:$B,$N$225)</f>
        <v>0</v>
      </c>
      <c r="J227" s="257">
        <f>SUMIFS(InpActive!K:K,InpActive!$A:$A,$C227,InpActive!$B:$B,$N$225)</f>
        <v>0</v>
      </c>
      <c r="K227" s="257">
        <f>SUMIFS(InpActive!L:L,InpActive!$A:$A,$C227,InpActive!$B:$B,$N$225)</f>
        <v>0</v>
      </c>
      <c r="L227" s="257">
        <f>SUMIFS(InpActive!M:M,InpActive!$A:$A,$C227,InpActive!$B:$B,$N$225)</f>
        <v>0</v>
      </c>
    </row>
    <row r="228" spans="2:15" hidden="1" outlineLevel="2" x14ac:dyDescent="0.4">
      <c r="C228" s="220" t="s">
        <v>119</v>
      </c>
      <c r="D228" s="221" t="s">
        <v>176</v>
      </c>
      <c r="H228" s="257">
        <f>SUMIFS(InpActive!I:I,InpActive!$A:$A,$C228,InpActive!$B:$B,$N$225)</f>
        <v>2.2439585730724998</v>
      </c>
      <c r="I228" s="257">
        <f>SUMIFS(InpActive!J:J,InpActive!$A:$A,$C228,InpActive!$B:$B,$N$225)</f>
        <v>0</v>
      </c>
      <c r="J228" s="257">
        <f>SUMIFS(InpActive!K:K,InpActive!$A:$A,$C228,InpActive!$B:$B,$N$225)</f>
        <v>0</v>
      </c>
      <c r="K228" s="257">
        <f>SUMIFS(InpActive!L:L,InpActive!$A:$A,$C228,InpActive!$B:$B,$N$225)</f>
        <v>0</v>
      </c>
      <c r="L228" s="257">
        <f>SUMIFS(InpActive!M:M,InpActive!$A:$A,$C228,InpActive!$B:$B,$N$225)</f>
        <v>0</v>
      </c>
    </row>
    <row r="229" spans="2:15" hidden="1" outlineLevel="2" x14ac:dyDescent="0.4">
      <c r="C229" s="220" t="s">
        <v>122</v>
      </c>
      <c r="D229" s="221" t="s">
        <v>176</v>
      </c>
      <c r="H229" s="257">
        <f>SUMIFS(InpActive!I:I,InpActive!$A:$A,$C229,InpActive!$B:$B,$N$225)</f>
        <v>6.5789473684210504</v>
      </c>
      <c r="I229" s="257">
        <f>SUMIFS(InpActive!J:J,InpActive!$A:$A,$C229,InpActive!$B:$B,$N$225)</f>
        <v>0</v>
      </c>
      <c r="J229" s="257">
        <f>SUMIFS(InpActive!K:K,InpActive!$A:$A,$C229,InpActive!$B:$B,$N$225)</f>
        <v>0</v>
      </c>
      <c r="K229" s="257">
        <f>SUMIFS(InpActive!L:L,InpActive!$A:$A,$C229,InpActive!$B:$B,$N$225)</f>
        <v>0</v>
      </c>
      <c r="L229" s="257">
        <f>SUMIFS(InpActive!M:M,InpActive!$A:$A,$C229,InpActive!$B:$B,$N$225)</f>
        <v>0</v>
      </c>
    </row>
    <row r="230" spans="2:15" hidden="1" outlineLevel="2" x14ac:dyDescent="0.4">
      <c r="C230" s="220" t="s">
        <v>124</v>
      </c>
      <c r="D230" s="221" t="s">
        <v>176</v>
      </c>
      <c r="H230" s="277"/>
      <c r="I230" s="277"/>
      <c r="J230" s="277"/>
      <c r="K230" s="277"/>
      <c r="L230" s="277"/>
    </row>
    <row r="231" spans="2:15" hidden="1" outlineLevel="2" x14ac:dyDescent="0.4">
      <c r="C231" s="220" t="s">
        <v>155</v>
      </c>
      <c r="D231" s="221" t="s">
        <v>176</v>
      </c>
      <c r="H231" s="257">
        <f>SUMIFS(InpActive!I:I,InpActive!$A:$A,$C231,InpActive!$B:$B,$N$225)</f>
        <v>-1.03857566765577</v>
      </c>
      <c r="I231" s="257">
        <f>SUMIFS(InpActive!J:J,InpActive!$A:$A,$C231,InpActive!$B:$B,$N$225)</f>
        <v>0</v>
      </c>
      <c r="J231" s="257">
        <f>SUMIFS(InpActive!K:K,InpActive!$A:$A,$C231,InpActive!$B:$B,$N$225)</f>
        <v>0</v>
      </c>
      <c r="K231" s="257">
        <f>SUMIFS(InpActive!L:L,InpActive!$A:$A,$C231,InpActive!$B:$B,$N$225)</f>
        <v>0</v>
      </c>
      <c r="L231" s="257">
        <f>SUMIFS(InpActive!M:M,InpActive!$A:$A,$C231,InpActive!$B:$B,$N$225)</f>
        <v>0</v>
      </c>
    </row>
    <row r="232" spans="2:15" hidden="1" outlineLevel="2" x14ac:dyDescent="0.4">
      <c r="C232" s="220" t="s">
        <v>158</v>
      </c>
      <c r="D232" s="221" t="s">
        <v>176</v>
      </c>
      <c r="H232" s="257">
        <f>SUMIFS(InpActive!I:I,InpActive!$A:$A,$C232,InpActive!$B:$B,$N$225)</f>
        <v>0.46012269938650002</v>
      </c>
      <c r="I232" s="257">
        <f>SUMIFS(InpActive!J:J,InpActive!$A:$A,$C232,InpActive!$B:$B,$N$225)</f>
        <v>0</v>
      </c>
      <c r="J232" s="257">
        <f>SUMIFS(InpActive!K:K,InpActive!$A:$A,$C232,InpActive!$B:$B,$N$225)</f>
        <v>0</v>
      </c>
      <c r="K232" s="257">
        <f>SUMIFS(InpActive!L:L,InpActive!$A:$A,$C232,InpActive!$B:$B,$N$225)</f>
        <v>0</v>
      </c>
      <c r="L232" s="257">
        <f>SUMIFS(InpActive!M:M,InpActive!$A:$A,$C232,InpActive!$B:$B,$N$225)</f>
        <v>0</v>
      </c>
    </row>
    <row r="233" spans="2:15" hidden="1" outlineLevel="2" x14ac:dyDescent="0.4">
      <c r="C233" s="220" t="s">
        <v>126</v>
      </c>
      <c r="D233" s="221" t="s">
        <v>176</v>
      </c>
      <c r="H233" s="257">
        <f>SUMIFS(InpActive!I:I,InpActive!$A:$A,$C233,InpActive!$B:$B,$N$225)</f>
        <v>2.24003772695119</v>
      </c>
      <c r="I233" s="257">
        <f>SUMIFS(InpActive!J:J,InpActive!$A:$A,$C233,InpActive!$B:$B,$N$225)</f>
        <v>0</v>
      </c>
      <c r="J233" s="257">
        <f>SUMIFS(InpActive!K:K,InpActive!$A:$A,$C233,InpActive!$B:$B,$N$225)</f>
        <v>0</v>
      </c>
      <c r="K233" s="257">
        <f>SUMIFS(InpActive!L:L,InpActive!$A:$A,$C233,InpActive!$B:$B,$N$225)</f>
        <v>0</v>
      </c>
      <c r="L233" s="257">
        <f>SUMIFS(InpActive!M:M,InpActive!$A:$A,$C233,InpActive!$B:$B,$N$225)</f>
        <v>0</v>
      </c>
    </row>
    <row r="234" spans="2:15" hidden="1" outlineLevel="2" x14ac:dyDescent="0.4">
      <c r="C234" s="220" t="s">
        <v>128</v>
      </c>
      <c r="D234" s="221" t="s">
        <v>176</v>
      </c>
      <c r="H234" s="257">
        <f>SUMIFS(InpActive!I:I,InpActive!$A:$A,$C234,InpActive!$B:$B,$N$225)</f>
        <v>-2.0933977455716501</v>
      </c>
      <c r="I234" s="257">
        <f>SUMIFS(InpActive!J:J,InpActive!$A:$A,$C234,InpActive!$B:$B,$N$225)</f>
        <v>0</v>
      </c>
      <c r="J234" s="257">
        <f>SUMIFS(InpActive!K:K,InpActive!$A:$A,$C234,InpActive!$B:$B,$N$225)</f>
        <v>0</v>
      </c>
      <c r="K234" s="257">
        <f>SUMIFS(InpActive!L:L,InpActive!$A:$A,$C234,InpActive!$B:$B,$N$225)</f>
        <v>0</v>
      </c>
      <c r="L234" s="257">
        <f>SUMIFS(InpActive!M:M,InpActive!$A:$A,$C234,InpActive!$B:$B,$N$225)</f>
        <v>0</v>
      </c>
    </row>
    <row r="235" spans="2:15" hidden="1" outlineLevel="2" x14ac:dyDescent="0.4">
      <c r="C235" s="220" t="s">
        <v>131</v>
      </c>
      <c r="D235" s="221" t="s">
        <v>176</v>
      </c>
      <c r="H235" s="257">
        <f>SUMIFS(InpActive!I:I,InpActive!$A:$A,$C235,InpActive!$B:$B,$N$225)</f>
        <v>1.4014014014014</v>
      </c>
      <c r="I235" s="257">
        <f>SUMIFS(InpActive!J:J,InpActive!$A:$A,$C235,InpActive!$B:$B,$N$225)</f>
        <v>0</v>
      </c>
      <c r="J235" s="257">
        <f>SUMIFS(InpActive!K:K,InpActive!$A:$A,$C235,InpActive!$B:$B,$N$225)</f>
        <v>0</v>
      </c>
      <c r="K235" s="257">
        <f>SUMIFS(InpActive!L:L,InpActive!$A:$A,$C235,InpActive!$B:$B,$N$225)</f>
        <v>0</v>
      </c>
      <c r="L235" s="257">
        <f>SUMIFS(InpActive!M:M,InpActive!$A:$A,$C235,InpActive!$B:$B,$N$225)</f>
        <v>0</v>
      </c>
    </row>
    <row r="236" spans="2:15" hidden="1" outlineLevel="2" x14ac:dyDescent="0.4">
      <c r="C236" s="220" t="s">
        <v>133</v>
      </c>
      <c r="D236" s="221" t="s">
        <v>176</v>
      </c>
      <c r="H236" s="257">
        <f>SUMIFS(InpActive!I:I,InpActive!$A:$A,$C236,InpActive!$B:$B,$N$225)</f>
        <v>5.3885084846680398</v>
      </c>
      <c r="I236" s="257">
        <f>SUMIFS(InpActive!J:J,InpActive!$A:$A,$C236,InpActive!$B:$B,$N$225)</f>
        <v>0</v>
      </c>
      <c r="J236" s="257">
        <f>SUMIFS(InpActive!K:K,InpActive!$A:$A,$C236,InpActive!$B:$B,$N$225)</f>
        <v>0</v>
      </c>
      <c r="K236" s="257">
        <f>SUMIFS(InpActive!L:L,InpActive!$A:$A,$C236,InpActive!$B:$B,$N$225)</f>
        <v>0</v>
      </c>
      <c r="L236" s="257">
        <f>SUMIFS(InpActive!M:M,InpActive!$A:$A,$C236,InpActive!$B:$B,$N$225)</f>
        <v>0</v>
      </c>
    </row>
    <row r="237" spans="2:15" hidden="1" outlineLevel="2" x14ac:dyDescent="0.4">
      <c r="C237" s="220" t="s">
        <v>244</v>
      </c>
      <c r="D237" s="221" t="s">
        <v>176</v>
      </c>
      <c r="H237" s="257">
        <f>SUMIFS(InpActive!I:I,InpActive!$A:$A,$C237,InpActive!$B:$B,$N$225)</f>
        <v>1.85640796242451</v>
      </c>
      <c r="I237" s="257">
        <f>SUMIFS(InpActive!J:J,InpActive!$A:$A,$C237,InpActive!$B:$B,$N$225)</f>
        <v>0</v>
      </c>
      <c r="J237" s="257">
        <f>SUMIFS(InpActive!K:K,InpActive!$A:$A,$C237,InpActive!$B:$B,$N$225)</f>
        <v>0</v>
      </c>
      <c r="K237" s="257">
        <f>SUMIFS(InpActive!L:L,InpActive!$A:$A,$C237,InpActive!$B:$B,$N$225)</f>
        <v>0</v>
      </c>
      <c r="L237" s="257">
        <f>SUMIFS(InpActive!M:M,InpActive!$A:$A,$C237,InpActive!$B:$B,$N$225)</f>
        <v>0</v>
      </c>
    </row>
    <row r="238" spans="2:15" hidden="1" outlineLevel="2" x14ac:dyDescent="0.4">
      <c r="C238" s="220" t="s">
        <v>137</v>
      </c>
      <c r="D238" s="221" t="s">
        <v>176</v>
      </c>
      <c r="H238" s="257">
        <f>SUMIFS(InpActive!I:I,InpActive!$A:$A,$C238,InpActive!$B:$B,$N$225)</f>
        <v>5.1841746248294598</v>
      </c>
      <c r="I238" s="257">
        <f>SUMIFS(InpActive!J:J,InpActive!$A:$A,$C238,InpActive!$B:$B,$N$225)</f>
        <v>0</v>
      </c>
      <c r="J238" s="257">
        <f>SUMIFS(InpActive!K:K,InpActive!$A:$A,$C238,InpActive!$B:$B,$N$225)</f>
        <v>0</v>
      </c>
      <c r="K238" s="257">
        <f>SUMIFS(InpActive!L:L,InpActive!$A:$A,$C238,InpActive!$B:$B,$N$225)</f>
        <v>0</v>
      </c>
      <c r="L238" s="257">
        <f>SUMIFS(InpActive!M:M,InpActive!$A:$A,$C238,InpActive!$B:$B,$N$225)</f>
        <v>0</v>
      </c>
    </row>
    <row r="239" spans="2:15" hidden="1" outlineLevel="2" x14ac:dyDescent="0.4">
      <c r="C239" s="220" t="s">
        <v>139</v>
      </c>
      <c r="D239" s="221" t="s">
        <v>176</v>
      </c>
      <c r="H239" s="257">
        <f>SUMIFS(InpActive!I:I,InpActive!$A:$A,$C239,InpActive!$B:$B,$N$225)</f>
        <v>3.52045670789725</v>
      </c>
      <c r="I239" s="257">
        <f>SUMIFS(InpActive!J:J,InpActive!$A:$A,$C239,InpActive!$B:$B,$N$225)</f>
        <v>0</v>
      </c>
      <c r="J239" s="257">
        <f>SUMIFS(InpActive!K:K,InpActive!$A:$A,$C239,InpActive!$B:$B,$N$225)</f>
        <v>0</v>
      </c>
      <c r="K239" s="257">
        <f>SUMIFS(InpActive!L:L,InpActive!$A:$A,$C239,InpActive!$B:$B,$N$225)</f>
        <v>0</v>
      </c>
      <c r="L239" s="257">
        <f>SUMIFS(InpActive!M:M,InpActive!$A:$A,$C239,InpActive!$B:$B,$N$225)</f>
        <v>0</v>
      </c>
    </row>
    <row r="240" spans="2:15" hidden="1" outlineLevel="2" x14ac:dyDescent="0.4">
      <c r="C240" s="220" t="s">
        <v>141</v>
      </c>
      <c r="D240" s="221" t="s">
        <v>176</v>
      </c>
      <c r="H240" s="257">
        <f>SUMIFS(InpActive!I:I,InpActive!$A:$A,$C240,InpActive!$B:$B,$N$225)</f>
        <v>1.7478813559322099</v>
      </c>
      <c r="I240" s="257">
        <f>SUMIFS(InpActive!J:J,InpActive!$A:$A,$C240,InpActive!$B:$B,$N$225)</f>
        <v>0</v>
      </c>
      <c r="J240" s="257">
        <f>SUMIFS(InpActive!K:K,InpActive!$A:$A,$C240,InpActive!$B:$B,$N$225)</f>
        <v>0</v>
      </c>
      <c r="K240" s="257">
        <f>SUMIFS(InpActive!L:L,InpActive!$A:$A,$C240,InpActive!$B:$B,$N$225)</f>
        <v>0</v>
      </c>
      <c r="L240" s="257">
        <f>SUMIFS(InpActive!M:M,InpActive!$A:$A,$C240,InpActive!$B:$B,$N$225)</f>
        <v>0</v>
      </c>
    </row>
    <row r="241" spans="2:15" hidden="1" outlineLevel="2" x14ac:dyDescent="0.4">
      <c r="C241" s="220" t="s">
        <v>143</v>
      </c>
      <c r="D241" s="221" t="s">
        <v>176</v>
      </c>
      <c r="H241" s="257">
        <f>SUMIFS(InpActive!I:I,InpActive!$A:$A,$C241,InpActive!$B:$B,$N$225)</f>
        <v>6.8796068796068903</v>
      </c>
      <c r="I241" s="257">
        <f>SUMIFS(InpActive!J:J,InpActive!$A:$A,$C241,InpActive!$B:$B,$N$225)</f>
        <v>0</v>
      </c>
      <c r="J241" s="257">
        <f>SUMIFS(InpActive!K:K,InpActive!$A:$A,$C241,InpActive!$B:$B,$N$225)</f>
        <v>0</v>
      </c>
      <c r="K241" s="257">
        <f>SUMIFS(InpActive!L:L,InpActive!$A:$A,$C241,InpActive!$B:$B,$N$225)</f>
        <v>0</v>
      </c>
      <c r="L241" s="257">
        <f>SUMIFS(InpActive!M:M,InpActive!$A:$A,$C241,InpActive!$B:$B,$N$225)</f>
        <v>0</v>
      </c>
    </row>
    <row r="242" spans="2:15" hidden="1" outlineLevel="2" x14ac:dyDescent="0.4">
      <c r="C242" s="220" t="s">
        <v>145</v>
      </c>
      <c r="D242" s="221" t="s">
        <v>176</v>
      </c>
      <c r="H242" s="257">
        <f>SUMIFS(InpActive!I:I,InpActive!$A:$A,$C242,InpActive!$B:$B,$N$225)</f>
        <v>10.563380281690099</v>
      </c>
      <c r="I242" s="257">
        <f>SUMIFS(InpActive!J:J,InpActive!$A:$A,$C242,InpActive!$B:$B,$N$225)</f>
        <v>0</v>
      </c>
      <c r="J242" s="257">
        <f>SUMIFS(InpActive!K:K,InpActive!$A:$A,$C242,InpActive!$B:$B,$N$225)</f>
        <v>0</v>
      </c>
      <c r="K242" s="257">
        <f>SUMIFS(InpActive!L:L,InpActive!$A:$A,$C242,InpActive!$B:$B,$N$225)</f>
        <v>0</v>
      </c>
      <c r="L242" s="257">
        <f>SUMIFS(InpActive!M:M,InpActive!$A:$A,$C242,InpActive!$B:$B,$N$225)</f>
        <v>0</v>
      </c>
    </row>
    <row r="243" spans="2:15" hidden="1" outlineLevel="2" x14ac:dyDescent="0.4">
      <c r="C243" s="220" t="s">
        <v>147</v>
      </c>
      <c r="D243" s="221" t="s">
        <v>176</v>
      </c>
      <c r="H243" s="257">
        <f>SUMIFS(InpActive!I:I,InpActive!$A:$A,$C243,InpActive!$B:$B,$N$225)</f>
        <v>1.05152471083071</v>
      </c>
      <c r="I243" s="257">
        <f>SUMIFS(InpActive!J:J,InpActive!$A:$A,$C243,InpActive!$B:$B,$N$225)</f>
        <v>0</v>
      </c>
      <c r="J243" s="257">
        <f>SUMIFS(InpActive!K:K,InpActive!$A:$A,$C243,InpActive!$B:$B,$N$225)</f>
        <v>0</v>
      </c>
      <c r="K243" s="257">
        <f>SUMIFS(InpActive!L:L,InpActive!$A:$A,$C243,InpActive!$B:$B,$N$225)</f>
        <v>0</v>
      </c>
      <c r="L243" s="257">
        <f>SUMIFS(InpActive!M:M,InpActive!$A:$A,$C243,InpActive!$B:$B,$N$225)</f>
        <v>0</v>
      </c>
    </row>
    <row r="244" spans="2:15" hidden="1" outlineLevel="2" x14ac:dyDescent="0.4">
      <c r="C244" s="220" t="s">
        <v>149</v>
      </c>
      <c r="D244" s="221" t="s">
        <v>176</v>
      </c>
      <c r="H244" s="277"/>
      <c r="I244" s="277"/>
      <c r="J244" s="277"/>
      <c r="K244" s="277"/>
      <c r="L244" s="277"/>
    </row>
    <row r="245" spans="2:15" hidden="1" outlineLevel="2" x14ac:dyDescent="0.4">
      <c r="C245" s="220" t="s">
        <v>161</v>
      </c>
      <c r="D245" s="221" t="s">
        <v>176</v>
      </c>
      <c r="H245" s="257">
        <f>SUMIFS(InpActive!I:I,InpActive!$A:$A,$C245,InpActive!$B:$B,$N$225)</f>
        <v>3.3333333333333299</v>
      </c>
      <c r="I245" s="257">
        <f>SUMIFS(InpActive!J:J,InpActive!$A:$A,$C245,InpActive!$B:$B,$N$225)</f>
        <v>0</v>
      </c>
      <c r="J245" s="257">
        <f>SUMIFS(InpActive!K:K,InpActive!$A:$A,$C245,InpActive!$B:$B,$N$225)</f>
        <v>0</v>
      </c>
      <c r="K245" s="257">
        <f>SUMIFS(InpActive!L:L,InpActive!$A:$A,$C245,InpActive!$B:$B,$N$225)</f>
        <v>0</v>
      </c>
      <c r="L245" s="257">
        <f>SUMIFS(InpActive!M:M,InpActive!$A:$A,$C245,InpActive!$B:$B,$N$225)</f>
        <v>0</v>
      </c>
    </row>
    <row r="246" spans="2:15" hidden="1" outlineLevel="2" x14ac:dyDescent="0.4">
      <c r="C246" s="220" t="s">
        <v>164</v>
      </c>
      <c r="D246" s="221" t="s">
        <v>176</v>
      </c>
      <c r="H246" s="257">
        <f>SUMIFS(InpActive!I:I,InpActive!$A:$A,$C246,InpActive!$B:$B,$N$225)</f>
        <v>4.1379310344827598</v>
      </c>
      <c r="I246" s="257">
        <f>SUMIFS(InpActive!J:J,InpActive!$A:$A,$C246,InpActive!$B:$B,$N$225)</f>
        <v>0</v>
      </c>
      <c r="J246" s="257">
        <f>SUMIFS(InpActive!K:K,InpActive!$A:$A,$C246,InpActive!$B:$B,$N$225)</f>
        <v>0</v>
      </c>
      <c r="K246" s="257">
        <f>SUMIFS(InpActive!L:L,InpActive!$A:$A,$C246,InpActive!$B:$B,$N$225)</f>
        <v>0</v>
      </c>
      <c r="L246" s="257">
        <f>SUMIFS(InpActive!M:M,InpActive!$A:$A,$C246,InpActive!$B:$B,$N$225)</f>
        <v>0</v>
      </c>
    </row>
    <row r="247" spans="2:15" hidden="1" outlineLevel="2" x14ac:dyDescent="0.4">
      <c r="C247" s="220" t="s">
        <v>151</v>
      </c>
      <c r="D247" s="221" t="s">
        <v>176</v>
      </c>
      <c r="H247" s="257">
        <f>SUMIFS(InpActive!I:I,InpActive!$A:$A,$C247,InpActive!$B:$B,$N$225)</f>
        <v>1.1904761904762</v>
      </c>
      <c r="I247" s="257">
        <f>SUMIFS(InpActive!J:J,InpActive!$A:$A,$C247,InpActive!$B:$B,$N$225)</f>
        <v>0</v>
      </c>
      <c r="J247" s="257">
        <f>SUMIFS(InpActive!K:K,InpActive!$A:$A,$C247,InpActive!$B:$B,$N$225)</f>
        <v>0</v>
      </c>
      <c r="K247" s="257">
        <f>SUMIFS(InpActive!L:L,InpActive!$A:$A,$C247,InpActive!$B:$B,$N$225)</f>
        <v>0</v>
      </c>
      <c r="L247" s="257">
        <f>SUMIFS(InpActive!M:M,InpActive!$A:$A,$C247,InpActive!$B:$B,$N$225)</f>
        <v>0</v>
      </c>
    </row>
    <row r="248" spans="2:15" hidden="1" outlineLevel="2" x14ac:dyDescent="0.4">
      <c r="H248" s="275"/>
      <c r="I248" s="275"/>
      <c r="J248" s="275"/>
      <c r="K248" s="275"/>
      <c r="L248" s="275"/>
    </row>
    <row r="249" spans="2:15" hidden="1" outlineLevel="2" x14ac:dyDescent="0.4">
      <c r="C249" s="222" t="s">
        <v>725</v>
      </c>
      <c r="D249" s="224" t="s">
        <v>176</v>
      </c>
      <c r="E249" s="224"/>
      <c r="F249" s="224"/>
      <c r="G249" s="224"/>
      <c r="H249" s="283"/>
      <c r="I249" s="283"/>
      <c r="J249" s="283"/>
      <c r="K249" s="283"/>
      <c r="L249" s="283"/>
      <c r="M249" s="222"/>
      <c r="N249" s="362"/>
      <c r="O249" s="222"/>
    </row>
    <row r="250" spans="2:15" outlineLevel="1" collapsed="1" x14ac:dyDescent="0.4">
      <c r="H250" s="251"/>
      <c r="I250" s="243"/>
      <c r="J250" s="243"/>
      <c r="K250" s="243"/>
      <c r="L250" s="243"/>
    </row>
    <row r="251" spans="2:15" ht="14.25" outlineLevel="1" x14ac:dyDescent="0.4">
      <c r="B251" s="74" t="s">
        <v>802</v>
      </c>
      <c r="C251" s="60"/>
      <c r="D251" s="226"/>
      <c r="E251" s="226"/>
      <c r="F251" s="226"/>
      <c r="G251" s="226"/>
      <c r="H251" s="246"/>
      <c r="I251" s="246"/>
      <c r="J251" s="246"/>
      <c r="K251" s="246"/>
      <c r="L251" s="246"/>
      <c r="M251" s="18"/>
      <c r="N251" s="361" t="s">
        <v>315</v>
      </c>
      <c r="O251" s="18"/>
    </row>
    <row r="252" spans="2:15" hidden="1" outlineLevel="2" x14ac:dyDescent="0.4">
      <c r="H252" s="243"/>
      <c r="I252" s="243"/>
      <c r="J252" s="243"/>
      <c r="K252" s="243"/>
      <c r="L252" s="243"/>
    </row>
    <row r="253" spans="2:15" hidden="1" outlineLevel="2" x14ac:dyDescent="0.4">
      <c r="C253" s="234" t="s">
        <v>117</v>
      </c>
      <c r="D253" s="221" t="s">
        <v>204</v>
      </c>
      <c r="H253" s="617" t="str">
        <f>INDEX(ANHapr,MATCH($N$251,InpActive!$B$4:$B$185,0),MATCH(H$2,InpActive!$A$2:$M$2,0))</f>
        <v>Yes</v>
      </c>
      <c r="I253" s="617">
        <f>INDEX(ANHapr,MATCH($N$251,InpActive!$B$4:$B$185,0),MATCH(I$2,InpActive!$A$2:$M$2,0))</f>
        <v>0</v>
      </c>
      <c r="J253" s="617">
        <f>INDEX(ANHapr,MATCH($N$251,InpActive!$B$4:$B$185,0),MATCH(J$2,InpActive!$A$2:$M$2,0))</f>
        <v>0</v>
      </c>
      <c r="K253" s="617">
        <f>INDEX(ANHapr,MATCH($N$251,InpActive!$B$4:$B$185,0),MATCH(K$2,InpActive!$A$2:$M$2,0))</f>
        <v>0</v>
      </c>
      <c r="L253" s="617">
        <f>INDEX(ANHapr,MATCH($N$251,InpActive!$B$4:$B$185,0),MATCH(L$2,InpActive!$A$2:$M$2,0))</f>
        <v>0</v>
      </c>
    </row>
    <row r="254" spans="2:15" hidden="1" outlineLevel="2" x14ac:dyDescent="0.4">
      <c r="C254" s="234" t="s">
        <v>119</v>
      </c>
      <c r="D254" s="221" t="s">
        <v>204</v>
      </c>
      <c r="H254" s="618" t="str">
        <f>INDEX(WSHapr,MATCH($N$251,InpActive!$B$186:$B$367,0),MATCH(H$2,InpActive!$A$2:$M$2,0))</f>
        <v>Yes</v>
      </c>
      <c r="I254" s="618">
        <f>INDEX(WSHapr,MATCH($N$251,InpActive!$B$186:$B$367,0),MATCH(I$2,InpActive!$A$2:$M$2,0))</f>
        <v>0</v>
      </c>
      <c r="J254" s="618">
        <f>INDEX(WSHapr,MATCH($N$251,InpActive!$B$186:$B$367,0),MATCH(J$2,InpActive!$A$2:$M$2,0))</f>
        <v>0</v>
      </c>
      <c r="K254" s="618">
        <f>INDEX(WSHapr,MATCH($N$251,InpActive!$B$186:$B$367,0),MATCH(K$2,InpActive!$A$2:$M$2,0))</f>
        <v>0</v>
      </c>
      <c r="L254" s="618">
        <f>INDEX(WSHapr,MATCH($N$251,InpActive!$B$186:$B$367,0),MATCH(L$2,InpActive!$A$2:$M$2,0))</f>
        <v>0</v>
      </c>
    </row>
    <row r="255" spans="2:15" hidden="1" outlineLevel="2" x14ac:dyDescent="0.4">
      <c r="C255" s="234" t="s">
        <v>122</v>
      </c>
      <c r="D255" s="221" t="s">
        <v>204</v>
      </c>
      <c r="H255" s="618" t="str">
        <f>INDEX(HDDapr,MATCH($N$251,InpActive!$B$368:$B$549,0),MATCH(H$2,InpActive!$A$2:$M$2,0))</f>
        <v>Yes</v>
      </c>
      <c r="I255" s="618">
        <f>INDEX(HDDapr,MATCH($N$251,InpActive!$B$368:$B$549,0),MATCH(I$2,InpActive!$A$2:$M$2,0))</f>
        <v>0</v>
      </c>
      <c r="J255" s="618">
        <f>INDEX(HDDapr,MATCH($N$251,InpActive!$B$368:$B$549,0),MATCH(J$2,InpActive!$A$2:$M$2,0))</f>
        <v>0</v>
      </c>
      <c r="K255" s="618">
        <f>INDEX(HDDapr,MATCH($N$251,InpActive!$B$368:$B$549,0),MATCH(K$2,InpActive!$A$2:$M$2,0))</f>
        <v>0</v>
      </c>
      <c r="L255" s="618">
        <f>INDEX(HDDapr,MATCH($N$251,InpActive!$B$368:$B$549,0),MATCH(L$2,InpActive!$A$2:$M$2,0))</f>
        <v>0</v>
      </c>
    </row>
    <row r="256" spans="2:15" hidden="1" outlineLevel="2" x14ac:dyDescent="0.4">
      <c r="C256" s="234" t="s">
        <v>124</v>
      </c>
      <c r="D256" s="221" t="s">
        <v>204</v>
      </c>
      <c r="H256" s="285"/>
      <c r="I256" s="285"/>
      <c r="J256" s="285"/>
      <c r="K256" s="285"/>
      <c r="L256" s="285"/>
    </row>
    <row r="257" spans="3:12" hidden="1" outlineLevel="2" x14ac:dyDescent="0.4">
      <c r="C257" s="234" t="s">
        <v>155</v>
      </c>
      <c r="D257" s="221" t="s">
        <v>204</v>
      </c>
      <c r="H257" s="618" t="str">
        <f>INDEX(NNEapr,MATCH($N$251,InpActive!$B$732:$B$913,0),MATCH(H$2,InpActive!$A$2:$M$2,0))</f>
        <v>No</v>
      </c>
      <c r="I257" s="618">
        <f>INDEX(NNEapr,MATCH($N$251,InpActive!$B$732:$B$913,0),MATCH(I$2,InpActive!$A$2:$M$2,0))</f>
        <v>0</v>
      </c>
      <c r="J257" s="618">
        <f>INDEX(NNEapr,MATCH($N$251,InpActive!$B$732:$B$913,0),MATCH(J$2,InpActive!$A$2:$M$2,0))</f>
        <v>0</v>
      </c>
      <c r="K257" s="618">
        <f>INDEX(NNEapr,MATCH($N$251,InpActive!$B$732:$B$913,0),MATCH(K$2,InpActive!$A$2:$M$2,0))</f>
        <v>0</v>
      </c>
      <c r="L257" s="618">
        <f>INDEX(NNEapr,MATCH($N$251,InpActive!$B$732:$B$913,0),MATCH(L$2,InpActive!$A$2:$M$2,0))</f>
        <v>0</v>
      </c>
    </row>
    <row r="258" spans="3:12" hidden="1" outlineLevel="2" x14ac:dyDescent="0.4">
      <c r="C258" s="234" t="s">
        <v>158</v>
      </c>
      <c r="D258" s="221" t="s">
        <v>204</v>
      </c>
      <c r="H258" s="618" t="str">
        <f>INDEX(ESKapr,MATCH($N$251,InpActive!$B$914:$B$1095,0),MATCH(H$2,InpActive!$A$2:$M$2,0))</f>
        <v>No</v>
      </c>
      <c r="I258" s="618">
        <f>INDEX(ESKapr,MATCH($N$251,InpActive!$B$914:$B$1095,0),MATCH(I$2,InpActive!$A$2:$M$2,0))</f>
        <v>0</v>
      </c>
      <c r="J258" s="618">
        <f>INDEX(ESKapr,MATCH($N$251,InpActive!$B$914:$B$1095,0),MATCH(J$2,InpActive!$A$2:$M$2,0))</f>
        <v>0</v>
      </c>
      <c r="K258" s="618">
        <f>INDEX(ESKapr,MATCH($N$251,InpActive!$B$914:$B$1095,0),MATCH(K$2,InpActive!$A$2:$M$2,0))</f>
        <v>0</v>
      </c>
      <c r="L258" s="618">
        <f>INDEX(ESKapr,MATCH($N$251,InpActive!$B$914:$B$1095,0),MATCH(L$2,InpActive!$A$2:$M$2,0))</f>
        <v>0</v>
      </c>
    </row>
    <row r="259" spans="3:12" hidden="1" outlineLevel="2" x14ac:dyDescent="0.4">
      <c r="C259" s="234" t="s">
        <v>126</v>
      </c>
      <c r="D259" s="221" t="s">
        <v>204</v>
      </c>
      <c r="H259" s="618" t="str">
        <f>INDEX(SVEapr,MATCH($N$251,InpActive!$B$1096:$B$1277,0),MATCH(H$2,InpActive!$A$2:$M$2,0))</f>
        <v>Yes</v>
      </c>
      <c r="I259" s="618">
        <f>INDEX(SVEapr,MATCH($N$251,InpActive!$B$1096:$B$1277,0),MATCH(I$2,InpActive!$A$2:$M$2,0))</f>
        <v>0</v>
      </c>
      <c r="J259" s="618">
        <f>INDEX(SVEapr,MATCH($N$251,InpActive!$B$1096:$B$1277,0),MATCH(J$2,InpActive!$A$2:$M$2,0))</f>
        <v>0</v>
      </c>
      <c r="K259" s="618">
        <f>INDEX(SVEapr,MATCH($N$251,InpActive!$B$1096:$B$1277,0),MATCH(K$2,InpActive!$A$2:$M$2,0))</f>
        <v>0</v>
      </c>
      <c r="L259" s="618">
        <f>INDEX(SVEapr,MATCH($N$251,InpActive!$B$1096:$B$1277,0),MATCH(L$2,InpActive!$A$2:$M$2,0))</f>
        <v>0</v>
      </c>
    </row>
    <row r="260" spans="3:12" hidden="1" outlineLevel="2" x14ac:dyDescent="0.4">
      <c r="C260" s="234" t="s">
        <v>128</v>
      </c>
      <c r="D260" s="221" t="s">
        <v>204</v>
      </c>
      <c r="H260" s="618" t="str">
        <f>INDEX(SWBapr,MATCH($N$251,InpActive!$B$1278:$B$1459,0),MATCH(H$2,InpActive!$A$2:$M$2,0))</f>
        <v>No</v>
      </c>
      <c r="I260" s="618">
        <f>INDEX(SWBapr,MATCH($N$251,InpActive!$B$1278:$B$1459,0),MATCH(I$2,InpActive!$A$2:$M$2,0))</f>
        <v>0</v>
      </c>
      <c r="J260" s="618">
        <f>INDEX(SWBapr,MATCH($N$251,InpActive!$B$1278:$B$1459,0),MATCH(J$2,InpActive!$A$2:$M$2,0))</f>
        <v>0</v>
      </c>
      <c r="K260" s="618">
        <f>INDEX(SWBapr,MATCH($N$251,InpActive!$B$1278:$B$1459,0),MATCH(K$2,InpActive!$A$2:$M$2,0))</f>
        <v>0</v>
      </c>
      <c r="L260" s="618">
        <f>INDEX(SWBapr,MATCH($N$251,InpActive!$B$1278:$B$1459,0),MATCH(L$2,InpActive!$A$2:$M$2,0))</f>
        <v>0</v>
      </c>
    </row>
    <row r="261" spans="3:12" hidden="1" outlineLevel="2" x14ac:dyDescent="0.4">
      <c r="C261" s="234" t="s">
        <v>131</v>
      </c>
      <c r="D261" s="221" t="s">
        <v>204</v>
      </c>
      <c r="H261" s="618" t="str">
        <f>INDEX(SRNapr,MATCH($N$251,InpActive!$B$1460:$B$1641,0),MATCH(H$2,InpActive!$A$2:$M$2,0))</f>
        <v>No</v>
      </c>
      <c r="I261" s="618">
        <f>INDEX(SRNapr,MATCH($N$251,InpActive!$B$1460:$B$1641,0),MATCH(I$2,InpActive!$A$2:$M$2,0))</f>
        <v>0</v>
      </c>
      <c r="J261" s="618">
        <f>INDEX(SRNapr,MATCH($N$251,InpActive!$B$1460:$B$1641,0),MATCH(J$2,InpActive!$A$2:$M$2,0))</f>
        <v>0</v>
      </c>
      <c r="K261" s="618">
        <f>INDEX(SRNapr,MATCH($N$251,InpActive!$B$1460:$B$1641,0),MATCH(K$2,InpActive!$A$2:$M$2,0))</f>
        <v>0</v>
      </c>
      <c r="L261" s="618">
        <f>INDEX(SRNapr,MATCH($N$251,InpActive!$B$1460:$B$1641,0),MATCH(L$2,InpActive!$A$2:$M$2,0))</f>
        <v>0</v>
      </c>
    </row>
    <row r="262" spans="3:12" hidden="1" outlineLevel="2" x14ac:dyDescent="0.4">
      <c r="C262" s="234" t="s">
        <v>133</v>
      </c>
      <c r="D262" s="221" t="s">
        <v>204</v>
      </c>
      <c r="H262" s="618" t="str">
        <f>INDEX(TMSapr,MATCH($N$251,InpActive!$B$1642:$B$1823,0),MATCH(H$2,InpActive!$A$2:$M$2,0))</f>
        <v>Yes</v>
      </c>
      <c r="I262" s="618">
        <f>INDEX(TMSapr,MATCH($N$251,InpActive!$B$1642:$B$1823,0),MATCH(I$2,InpActive!$A$2:$M$2,0))</f>
        <v>0</v>
      </c>
      <c r="J262" s="618">
        <f>INDEX(TMSapr,MATCH($N$251,InpActive!$B$1642:$B$1823,0),MATCH(J$2,InpActive!$A$2:$M$2,0))</f>
        <v>0</v>
      </c>
      <c r="K262" s="618">
        <f>INDEX(TMSapr,MATCH($N$251,InpActive!$B$1642:$B$1823,0),MATCH(K$2,InpActive!$A$2:$M$2,0))</f>
        <v>0</v>
      </c>
      <c r="L262" s="618">
        <f>INDEX(TMSapr,MATCH($N$251,InpActive!$B$1642:$B$1823,0),MATCH(L$2,InpActive!$A$2:$M$2,0))</f>
        <v>0</v>
      </c>
    </row>
    <row r="263" spans="3:12" hidden="1" outlineLevel="2" x14ac:dyDescent="0.4">
      <c r="C263" s="234" t="s">
        <v>244</v>
      </c>
      <c r="D263" s="221" t="s">
        <v>204</v>
      </c>
      <c r="H263" s="618" t="str">
        <f>INDEX(UUWapr,MATCH($N$251,InpActive!$B$1824:$B$2005,0),MATCH(H$2,InpActive!$A$2:$M$2,0))</f>
        <v>Yes</v>
      </c>
      <c r="I263" s="618">
        <f>INDEX(UUWapr,MATCH($N$251,InpActive!$B$1824:$B$2005,0),MATCH(I$2,InpActive!$A$2:$M$2,0))</f>
        <v>0</v>
      </c>
      <c r="J263" s="618">
        <f>INDEX(UUWapr,MATCH($N$251,InpActive!$B$1824:$B$2005,0),MATCH(J$2,InpActive!$A$2:$M$2,0))</f>
        <v>0</v>
      </c>
      <c r="K263" s="618">
        <f>INDEX(UUWapr,MATCH($N$251,InpActive!$B$1824:$B$2005,0),MATCH(K$2,InpActive!$A$2:$M$2,0))</f>
        <v>0</v>
      </c>
      <c r="L263" s="618">
        <f>INDEX(UUWapr,MATCH($N$251,InpActive!$B$1824:$B$2005,0),MATCH(L$2,InpActive!$A$2:$M$2,0))</f>
        <v>0</v>
      </c>
    </row>
    <row r="264" spans="3:12" hidden="1" outlineLevel="2" x14ac:dyDescent="0.4">
      <c r="C264" s="234" t="s">
        <v>137</v>
      </c>
      <c r="D264" s="221" t="s">
        <v>204</v>
      </c>
      <c r="H264" s="618" t="str">
        <f>INDEX(WSXapr,MATCH($N$251,InpActive!$B$2006:$B$2187,0),MATCH(H$2,InpActive!$A$2:$M$2,0))</f>
        <v>Yes</v>
      </c>
      <c r="I264" s="618">
        <f>INDEX(WSXapr,MATCH($N$251,InpActive!$B$2006:$B$2187,0),MATCH(I$2,InpActive!$A$2:$M$2,0))</f>
        <v>0</v>
      </c>
      <c r="J264" s="618">
        <f>INDEX(WSXapr,MATCH($N$251,InpActive!$B$2006:$B$2187,0),MATCH(J$2,InpActive!$A$2:$M$2,0))</f>
        <v>0</v>
      </c>
      <c r="K264" s="618">
        <f>INDEX(WSXapr,MATCH($N$251,InpActive!$B$2006:$B$2187,0),MATCH(K$2,InpActive!$A$2:$M$2,0))</f>
        <v>0</v>
      </c>
      <c r="L264" s="618">
        <f>INDEX(WSXapr,MATCH($N$251,InpActive!$B$2006:$B$2187,0),MATCH(L$2,InpActive!$A$2:$M$2,0))</f>
        <v>0</v>
      </c>
    </row>
    <row r="265" spans="3:12" hidden="1" outlineLevel="2" x14ac:dyDescent="0.4">
      <c r="C265" s="234" t="s">
        <v>139</v>
      </c>
      <c r="D265" s="221" t="s">
        <v>204</v>
      </c>
      <c r="H265" s="618" t="str">
        <f>INDEX(YKYapr,MATCH($N$251,InpActive!$B$2188:$B$2369,0),MATCH(H$2,InpActive!$A$2:$M$2,0))</f>
        <v>Yes</v>
      </c>
      <c r="I265" s="618">
        <f>INDEX(YKYapr,MATCH($N$251,InpActive!$B$2188:$B$2369,0),MATCH(I$2,InpActive!$A$2:$M$2,0))</f>
        <v>0</v>
      </c>
      <c r="J265" s="618">
        <f>INDEX(YKYapr,MATCH($N$251,InpActive!$B$2188:$B$2369,0),MATCH(J$2,InpActive!$A$2:$M$2,0))</f>
        <v>0</v>
      </c>
      <c r="K265" s="618">
        <f>INDEX(YKYapr,MATCH($N$251,InpActive!$B$2188:$B$2369,0),MATCH(K$2,InpActive!$A$2:$M$2,0))</f>
        <v>0</v>
      </c>
      <c r="L265" s="618">
        <f>INDEX(YKYapr,MATCH($N$251,InpActive!$B$2188:$B$2369,0),MATCH(L$2,InpActive!$A$2:$M$2,0))</f>
        <v>0</v>
      </c>
    </row>
    <row r="266" spans="3:12" hidden="1" outlineLevel="2" x14ac:dyDescent="0.4">
      <c r="C266" s="234" t="s">
        <v>141</v>
      </c>
      <c r="D266" s="221" t="s">
        <v>204</v>
      </c>
      <c r="H266" s="618" t="str">
        <f>INDEX(AFWapr,MATCH($N$251,InpActive!$B$2370:$B$2551,0),MATCH(H$2,InpActive!$A$2:$M$2,0))</f>
        <v>No</v>
      </c>
      <c r="I266" s="618">
        <f>INDEX(AFWapr,MATCH($N$251,InpActive!$B$2370:$B$2551,0),MATCH(I$2,InpActive!$A$2:$M$2,0))</f>
        <v>0</v>
      </c>
      <c r="J266" s="618">
        <f>INDEX(AFWapr,MATCH($N$251,InpActive!$B$2370:$B$2551,0),MATCH(J$2,InpActive!$A$2:$M$2,0))</f>
        <v>0</v>
      </c>
      <c r="K266" s="618">
        <f>INDEX(AFWapr,MATCH($N$251,InpActive!$B$2370:$B$2551,0),MATCH(K$2,InpActive!$A$2:$M$2,0))</f>
        <v>0</v>
      </c>
      <c r="L266" s="618">
        <f>INDEX(AFWapr,MATCH($N$251,InpActive!$B$2370:$B$2551,0),MATCH(L$2,InpActive!$A$2:$M$2,0))</f>
        <v>0</v>
      </c>
    </row>
    <row r="267" spans="3:12" hidden="1" outlineLevel="2" x14ac:dyDescent="0.4">
      <c r="C267" s="234" t="s">
        <v>143</v>
      </c>
      <c r="D267" s="221" t="s">
        <v>204</v>
      </c>
      <c r="H267" s="618" t="str">
        <f>INDEX(BRLapr,MATCH($N$251,InpActive!$B$2552:$B$2733,0),MATCH(H$2,InpActive!$A$2:$M$2,0))</f>
        <v>Yes</v>
      </c>
      <c r="I267" s="618">
        <f>INDEX(BRLapr,MATCH($N$251,InpActive!$B$2552:$B$2733,0),MATCH(I$2,InpActive!$A$2:$M$2,0))</f>
        <v>0</v>
      </c>
      <c r="J267" s="618">
        <f>INDEX(BRLapr,MATCH($N$251,InpActive!$B$2552:$B$2733,0),MATCH(J$2,InpActive!$A$2:$M$2,0))</f>
        <v>0</v>
      </c>
      <c r="K267" s="618">
        <f>INDEX(BRLapr,MATCH($N$251,InpActive!$B$2552:$B$2733,0),MATCH(K$2,InpActive!$A$2:$M$2,0))</f>
        <v>0</v>
      </c>
      <c r="L267" s="618">
        <f>INDEX(BRLapr,MATCH($N$251,InpActive!$B$2552:$B$2733,0),MATCH(L$2,InpActive!$A$2:$M$2,0))</f>
        <v>0</v>
      </c>
    </row>
    <row r="268" spans="3:12" hidden="1" outlineLevel="2" x14ac:dyDescent="0.4">
      <c r="C268" s="234" t="s">
        <v>145</v>
      </c>
      <c r="D268" s="221" t="s">
        <v>204</v>
      </c>
      <c r="H268" s="618" t="str">
        <f>INDEX(PRTapr,MATCH($N$251,InpActive!$B$2734:$B$2915,0),MATCH(H$2,InpActive!$A$2:$M$2,0))</f>
        <v>Yes</v>
      </c>
      <c r="I268" s="618">
        <f>INDEX(PRTapr,MATCH($N$251,InpActive!$B$2734:$B$2915,0),MATCH(I$2,InpActive!$A$2:$M$2,0))</f>
        <v>0</v>
      </c>
      <c r="J268" s="618">
        <f>INDEX(PRTapr,MATCH($N$251,InpActive!$B$2734:$B$2915,0),MATCH(J$2,InpActive!$A$2:$M$2,0))</f>
        <v>0</v>
      </c>
      <c r="K268" s="618">
        <f>INDEX(PRTapr,MATCH($N$251,InpActive!$B$2734:$B$2915,0),MATCH(K$2,InpActive!$A$2:$M$2,0))</f>
        <v>0</v>
      </c>
      <c r="L268" s="618">
        <f>INDEX(PRTapr,MATCH($N$251,InpActive!$B$2734:$B$2915,0),MATCH(L$2,InpActive!$A$2:$M$2,0))</f>
        <v>0</v>
      </c>
    </row>
    <row r="269" spans="3:12" hidden="1" outlineLevel="2" x14ac:dyDescent="0.4">
      <c r="C269" s="234" t="s">
        <v>147</v>
      </c>
      <c r="D269" s="221" t="s">
        <v>204</v>
      </c>
      <c r="H269" s="618" t="str">
        <f>INDEX(SEWapr,MATCH($N$251,InpActive!$B$2916:$B$3097,0),MATCH(H$2,InpActive!$A$2:$M$2,0))</f>
        <v>Yes</v>
      </c>
      <c r="I269" s="618">
        <f>INDEX(SEWapr,MATCH($N$251,InpActive!$B$2916:$B$3097,0),MATCH(I$2,InpActive!$A$2:$M$2,0))</f>
        <v>0</v>
      </c>
      <c r="J269" s="618">
        <f>INDEX(SEWapr,MATCH($N$251,InpActive!$B$2916:$B$3097,0),MATCH(J$2,InpActive!$A$2:$M$2,0))</f>
        <v>0</v>
      </c>
      <c r="K269" s="618">
        <f>INDEX(SEWapr,MATCH($N$251,InpActive!$B$2916:$B$3097,0),MATCH(K$2,InpActive!$A$2:$M$2,0))</f>
        <v>0</v>
      </c>
      <c r="L269" s="618">
        <f>INDEX(SEWapr,MATCH($N$251,InpActive!$B$2916:$B$3097,0),MATCH(L$2,InpActive!$A$2:$M$2,0))</f>
        <v>0</v>
      </c>
    </row>
    <row r="270" spans="3:12" hidden="1" outlineLevel="2" x14ac:dyDescent="0.4">
      <c r="C270" s="234" t="s">
        <v>149</v>
      </c>
      <c r="D270" s="221" t="s">
        <v>204</v>
      </c>
      <c r="H270" s="285"/>
      <c r="I270" s="285"/>
      <c r="J270" s="285"/>
      <c r="K270" s="285"/>
      <c r="L270" s="285"/>
    </row>
    <row r="271" spans="3:12" hidden="1" outlineLevel="2" x14ac:dyDescent="0.4">
      <c r="C271" s="234" t="s">
        <v>161</v>
      </c>
      <c r="D271" s="221" t="s">
        <v>204</v>
      </c>
      <c r="H271" s="618" t="str">
        <f>INDEX(SSTapr,MATCH($N$251,InpActive!$B$3280:$B$3461,0),MATCH(H$2,InpActive!$A$2:$M$2,0))</f>
        <v>Yes</v>
      </c>
      <c r="I271" s="618">
        <f>INDEX(SSTapr,MATCH($N$251,InpActive!$B$3280:$B$3461,0),MATCH(I$2,InpActive!$A$2:$M$2,0))</f>
        <v>0</v>
      </c>
      <c r="J271" s="618">
        <f>INDEX(SSTapr,MATCH($N$251,InpActive!$B$3280:$B$3461,0),MATCH(J$2,InpActive!$A$2:$M$2,0))</f>
        <v>0</v>
      </c>
      <c r="K271" s="618">
        <f>INDEX(SSTapr,MATCH($N$251,InpActive!$B$3280:$B$3461,0),MATCH(K$2,InpActive!$A$2:$M$2,0))</f>
        <v>0</v>
      </c>
      <c r="L271" s="618">
        <f>INDEX(SSTapr,MATCH($N$251,InpActive!$B$3280:$B$3461,0),MATCH(L$2,InpActive!$A$2:$M$2,0))</f>
        <v>0</v>
      </c>
    </row>
    <row r="272" spans="3:12" hidden="1" outlineLevel="2" x14ac:dyDescent="0.4">
      <c r="C272" s="234" t="s">
        <v>164</v>
      </c>
      <c r="D272" s="221" t="s">
        <v>204</v>
      </c>
      <c r="H272" s="618" t="str">
        <f>INDEX(CAMapr,MATCH($N$251,InpActive!$B$3462:$B$3643,0),MATCH(H$2,InpActive!$A$2:$M$2,0))</f>
        <v>Yes</v>
      </c>
      <c r="I272" s="618">
        <f>INDEX(CAMapr,MATCH($N$251,InpActive!$B$3462:$B$3643,0),MATCH(I$2,InpActive!$A$2:$M$2,0))</f>
        <v>0</v>
      </c>
      <c r="J272" s="618">
        <f>INDEX(CAMapr,MATCH($N$251,InpActive!$B$3462:$B$3643,0),MATCH(J$2,InpActive!$A$2:$M$2,0))</f>
        <v>0</v>
      </c>
      <c r="K272" s="618">
        <f>INDEX(CAMapr,MATCH($N$251,InpActive!$B$3462:$B$3643,0),MATCH(K$2,InpActive!$A$2:$M$2,0))</f>
        <v>0</v>
      </c>
      <c r="L272" s="618">
        <f>INDEX(CAMapr,MATCH($N$251,InpActive!$B$3462:$B$3643,0),MATCH(L$2,InpActive!$A$2:$M$2,0))</f>
        <v>0</v>
      </c>
    </row>
    <row r="273" spans="2:15" hidden="1" outlineLevel="2" x14ac:dyDescent="0.4">
      <c r="C273" s="234" t="s">
        <v>151</v>
      </c>
      <c r="D273" s="221" t="s">
        <v>204</v>
      </c>
      <c r="H273" s="618" t="str">
        <f>INDEX(SESapr,MATCH($N$251,InpActive!$B$3644:$B$3825,0),MATCH(H$2,InpActive!$A$2:$M$2,0))</f>
        <v>Yes</v>
      </c>
      <c r="I273" s="618">
        <f>INDEX(SESapr,MATCH($N$251,InpActive!$B$3644:$B$3825,0),MATCH(I$2,InpActive!$A$2:$M$2,0))</f>
        <v>0</v>
      </c>
      <c r="J273" s="618">
        <f>INDEX(SESapr,MATCH($N$251,InpActive!$B$3644:$B$3825,0),MATCH(J$2,InpActive!$A$2:$M$2,0))</f>
        <v>0</v>
      </c>
      <c r="K273" s="618">
        <f>INDEX(SESapr,MATCH($N$251,InpActive!$B$3644:$B$3825,0),MATCH(K$2,InpActive!$A$2:$M$2,0))</f>
        <v>0</v>
      </c>
      <c r="L273" s="618">
        <f>INDEX(SESapr,MATCH($N$251,InpActive!$B$3644:$B$3825,0),MATCH(L$2,InpActive!$A$2:$M$2,0))</f>
        <v>0</v>
      </c>
    </row>
    <row r="274" spans="2:15" hidden="1" outlineLevel="2" x14ac:dyDescent="0.4">
      <c r="C274" s="234"/>
      <c r="H274" s="284"/>
      <c r="I274" s="284"/>
      <c r="J274" s="284"/>
      <c r="K274" s="284"/>
      <c r="L274" s="284"/>
    </row>
    <row r="275" spans="2:15" hidden="1" outlineLevel="2" x14ac:dyDescent="0.4">
      <c r="C275" s="222" t="s">
        <v>725</v>
      </c>
      <c r="D275" s="224" t="s">
        <v>204</v>
      </c>
      <c r="E275" s="224"/>
      <c r="F275" s="224"/>
      <c r="G275" s="224"/>
      <c r="H275" s="286"/>
      <c r="I275" s="286"/>
      <c r="J275" s="286"/>
      <c r="K275" s="286"/>
      <c r="L275" s="286"/>
      <c r="M275" s="222"/>
      <c r="N275" s="362"/>
      <c r="O275" s="222"/>
    </row>
    <row r="276" spans="2:15" outlineLevel="1" collapsed="1" x14ac:dyDescent="0.4">
      <c r="H276" s="326"/>
      <c r="I276" s="243"/>
      <c r="J276" s="243"/>
      <c r="K276" s="243"/>
      <c r="L276" s="243"/>
    </row>
    <row r="277" spans="2:15" ht="14.25" outlineLevel="1" x14ac:dyDescent="0.4">
      <c r="B277" s="74" t="s">
        <v>803</v>
      </c>
      <c r="C277" s="60"/>
      <c r="D277" s="226"/>
      <c r="E277" s="226"/>
      <c r="F277" s="226"/>
      <c r="G277" s="226"/>
      <c r="H277" s="246"/>
      <c r="I277" s="246"/>
      <c r="J277" s="246"/>
      <c r="K277" s="246"/>
      <c r="L277" s="246"/>
      <c r="M277" s="18"/>
      <c r="N277" s="361" t="s">
        <v>408</v>
      </c>
      <c r="O277" s="18"/>
    </row>
    <row r="278" spans="2:15" hidden="1" outlineLevel="2" x14ac:dyDescent="0.4">
      <c r="H278" s="251"/>
      <c r="I278" s="243"/>
      <c r="J278" s="243"/>
      <c r="K278" s="243"/>
      <c r="L278" s="243"/>
    </row>
    <row r="279" spans="2:15" hidden="1" outlineLevel="2" x14ac:dyDescent="0.4">
      <c r="C279" s="234" t="s">
        <v>117</v>
      </c>
      <c r="D279" s="221" t="s">
        <v>182</v>
      </c>
      <c r="E279" s="288">
        <f>SUMIFS(InpActive!F:F,InpActive!$A:$A,$C279,InpActive!$B:$B,$N$277)</f>
        <v>38419.65</v>
      </c>
      <c r="F279" s="288">
        <f>SUMIFS(InpActive!G:G,InpActive!$A:$A,$C279,InpActive!$B:$B,$N$277)</f>
        <v>38584.370000000003</v>
      </c>
      <c r="G279" s="288">
        <f>SUMIFS(InpActive!H:H,InpActive!$A:$A,$C279,InpActive!$B:$B,$N$277)</f>
        <v>38709</v>
      </c>
      <c r="H279" s="288">
        <f>SUMIFS(InpActive!I:I,InpActive!$A:$A,$C279,InpActive!$B:$B,$N$277)</f>
        <v>38763.800000000003</v>
      </c>
      <c r="I279" s="288">
        <f>SUMIFS(InpActive!J:J,InpActive!$A:$A,$C279,InpActive!$B:$B,$N$277)</f>
        <v>0</v>
      </c>
      <c r="J279" s="288">
        <f>SUMIFS(InpActive!K:K,InpActive!$A:$A,$C279,InpActive!$B:$B,$N$277)</f>
        <v>0</v>
      </c>
      <c r="K279" s="288">
        <f>SUMIFS(InpActive!L:L,InpActive!$A:$A,$C279,InpActive!$B:$B,$N$277)</f>
        <v>0</v>
      </c>
      <c r="L279" s="288">
        <f>SUMIFS(InpActive!M:M,InpActive!$A:$A,$C279,InpActive!$B:$B,$N$277)</f>
        <v>0</v>
      </c>
    </row>
    <row r="280" spans="2:15" hidden="1" outlineLevel="2" x14ac:dyDescent="0.4">
      <c r="C280" s="234" t="s">
        <v>119</v>
      </c>
      <c r="D280" s="221" t="s">
        <v>182</v>
      </c>
      <c r="E280" s="258">
        <f>SUMIFS(InpActive!F:F,InpActive!$A:$A,$C280,InpActive!$B:$B,$N$277)</f>
        <v>27597</v>
      </c>
      <c r="F280" s="258">
        <f>SUMIFS(InpActive!G:G,InpActive!$A:$A,$C280,InpActive!$B:$B,$N$277)</f>
        <v>27644.400000000001</v>
      </c>
      <c r="G280" s="258">
        <f>SUMIFS(InpActive!H:H,InpActive!$A:$A,$C280,InpActive!$B:$B,$N$277)</f>
        <v>27733.4</v>
      </c>
      <c r="H280" s="258">
        <f>SUMIFS(InpActive!I:I,InpActive!$A:$A,$C280,InpActive!$B:$B,$N$277)</f>
        <v>27777.3</v>
      </c>
      <c r="I280" s="258">
        <f>SUMIFS(InpActive!J:J,InpActive!$A:$A,$C280,InpActive!$B:$B,$N$277)</f>
        <v>0</v>
      </c>
      <c r="J280" s="258">
        <f>SUMIFS(InpActive!K:K,InpActive!$A:$A,$C280,InpActive!$B:$B,$N$277)</f>
        <v>0</v>
      </c>
      <c r="K280" s="258">
        <f>SUMIFS(InpActive!L:L,InpActive!$A:$A,$C280,InpActive!$B:$B,$N$277)</f>
        <v>0</v>
      </c>
      <c r="L280" s="258">
        <f>SUMIFS(InpActive!M:M,InpActive!$A:$A,$C280,InpActive!$B:$B,$N$277)</f>
        <v>0</v>
      </c>
    </row>
    <row r="281" spans="2:15" hidden="1" outlineLevel="2" x14ac:dyDescent="0.4">
      <c r="C281" s="234" t="s">
        <v>122</v>
      </c>
      <c r="D281" s="221" t="s">
        <v>182</v>
      </c>
      <c r="E281" s="258">
        <f>SUMIFS(InpActive!F:F,InpActive!$A:$A,$C281,InpActive!$B:$B,$N$277)</f>
        <v>2626.6137800000001</v>
      </c>
      <c r="F281" s="258">
        <f>SUMIFS(InpActive!G:G,InpActive!$A:$A,$C281,InpActive!$B:$B,$N$277)</f>
        <v>2606.0845890000001</v>
      </c>
      <c r="G281" s="258">
        <f>SUMIFS(InpActive!H:H,InpActive!$A:$A,$C281,InpActive!$B:$B,$N$277)</f>
        <v>2619.2333619999999</v>
      </c>
      <c r="H281" s="258">
        <f>SUMIFS(InpActive!I:I,InpActive!$A:$A,$C281,InpActive!$B:$B,$N$277)</f>
        <v>2628.5</v>
      </c>
      <c r="I281" s="258">
        <f>SUMIFS(InpActive!J:J,InpActive!$A:$A,$C281,InpActive!$B:$B,$N$277)</f>
        <v>0</v>
      </c>
      <c r="J281" s="258">
        <f>SUMIFS(InpActive!K:K,InpActive!$A:$A,$C281,InpActive!$B:$B,$N$277)</f>
        <v>0</v>
      </c>
      <c r="K281" s="258">
        <f>SUMIFS(InpActive!L:L,InpActive!$A:$A,$C281,InpActive!$B:$B,$N$277)</f>
        <v>0</v>
      </c>
      <c r="L281" s="258">
        <f>SUMIFS(InpActive!M:M,InpActive!$A:$A,$C281,InpActive!$B:$B,$N$277)</f>
        <v>0</v>
      </c>
    </row>
    <row r="282" spans="2:15" hidden="1" outlineLevel="2" x14ac:dyDescent="0.4">
      <c r="C282" s="234" t="s">
        <v>124</v>
      </c>
      <c r="D282" s="221" t="s">
        <v>182</v>
      </c>
      <c r="E282" s="276"/>
      <c r="F282" s="276"/>
      <c r="G282" s="276"/>
      <c r="H282" s="276"/>
      <c r="I282" s="276"/>
      <c r="J282" s="276"/>
      <c r="K282" s="276"/>
      <c r="L282" s="276"/>
    </row>
    <row r="283" spans="2:15" hidden="1" outlineLevel="2" x14ac:dyDescent="0.4">
      <c r="C283" s="234" t="s">
        <v>155</v>
      </c>
      <c r="D283" s="221" t="s">
        <v>182</v>
      </c>
      <c r="E283" s="258">
        <f>SUMIFS(InpActive!F:F,InpActive!$A:$A,$C283,InpActive!$B:$B,$N$277)</f>
        <v>17184.3</v>
      </c>
      <c r="F283" s="258">
        <f>SUMIFS(InpActive!G:G,InpActive!$A:$A,$C283,InpActive!$B:$B,$N$277)</f>
        <v>17262.3</v>
      </c>
      <c r="G283" s="258">
        <f>SUMIFS(InpActive!H:H,InpActive!$A:$A,$C283,InpActive!$B:$B,$N$277)</f>
        <v>17382.900000000001</v>
      </c>
      <c r="H283" s="258">
        <f>SUMIFS(InpActive!I:I,InpActive!$A:$A,$C283,InpActive!$B:$B,$N$277)</f>
        <v>17404.7</v>
      </c>
      <c r="I283" s="258">
        <f>SUMIFS(InpActive!J:J,InpActive!$A:$A,$C283,InpActive!$B:$B,$N$277)</f>
        <v>0</v>
      </c>
      <c r="J283" s="258">
        <f>SUMIFS(InpActive!K:K,InpActive!$A:$A,$C283,InpActive!$B:$B,$N$277)</f>
        <v>0</v>
      </c>
      <c r="K283" s="258">
        <f>SUMIFS(InpActive!L:L,InpActive!$A:$A,$C283,InpActive!$B:$B,$N$277)</f>
        <v>0</v>
      </c>
      <c r="L283" s="258">
        <f>SUMIFS(InpActive!M:M,InpActive!$A:$A,$C283,InpActive!$B:$B,$N$277)</f>
        <v>0</v>
      </c>
    </row>
    <row r="284" spans="2:15" hidden="1" outlineLevel="2" x14ac:dyDescent="0.4">
      <c r="C284" s="234" t="s">
        <v>158</v>
      </c>
      <c r="D284" s="221" t="s">
        <v>182</v>
      </c>
      <c r="E284" s="258">
        <f>SUMIFS(InpActive!F:F,InpActive!$A:$A,$C284,InpActive!$B:$B,$N$277)</f>
        <v>8727.7999999999993</v>
      </c>
      <c r="F284" s="258">
        <f>SUMIFS(InpActive!G:G,InpActive!$A:$A,$C284,InpActive!$B:$B,$N$277)</f>
        <v>8770</v>
      </c>
      <c r="G284" s="258">
        <f>SUMIFS(InpActive!H:H,InpActive!$A:$A,$C284,InpActive!$B:$B,$N$277)</f>
        <v>8817.2999999999993</v>
      </c>
      <c r="H284" s="258">
        <f>SUMIFS(InpActive!I:I,InpActive!$A:$A,$C284,InpActive!$B:$B,$N$277)</f>
        <v>8848.1</v>
      </c>
      <c r="I284" s="258">
        <f>SUMIFS(InpActive!J:J,InpActive!$A:$A,$C284,InpActive!$B:$B,$N$277)</f>
        <v>0</v>
      </c>
      <c r="J284" s="258">
        <f>SUMIFS(InpActive!K:K,InpActive!$A:$A,$C284,InpActive!$B:$B,$N$277)</f>
        <v>0</v>
      </c>
      <c r="K284" s="258">
        <f>SUMIFS(InpActive!L:L,InpActive!$A:$A,$C284,InpActive!$B:$B,$N$277)</f>
        <v>0</v>
      </c>
      <c r="L284" s="258">
        <f>SUMIFS(InpActive!M:M,InpActive!$A:$A,$C284,InpActive!$B:$B,$N$277)</f>
        <v>0</v>
      </c>
    </row>
    <row r="285" spans="2:15" hidden="1" outlineLevel="2" x14ac:dyDescent="0.4">
      <c r="C285" s="234" t="s">
        <v>126</v>
      </c>
      <c r="D285" s="221" t="s">
        <v>182</v>
      </c>
      <c r="E285" s="258">
        <f>SUMIFS(InpActive!F:F,InpActive!$A:$A,$C285,InpActive!$B:$B,$N$277)</f>
        <v>46539.848021002996</v>
      </c>
      <c r="F285" s="258">
        <f>SUMIFS(InpActive!G:G,InpActive!$A:$A,$C285,InpActive!$B:$B,$N$277)</f>
        <v>46814.915666002998</v>
      </c>
      <c r="G285" s="258">
        <f>SUMIFS(InpActive!H:H,InpActive!$A:$A,$C285,InpActive!$B:$B,$N$277)</f>
        <v>47064.410355004002</v>
      </c>
      <c r="H285" s="258">
        <f>SUMIFS(InpActive!I:I,InpActive!$A:$A,$C285,InpActive!$B:$B,$N$277)</f>
        <v>47354</v>
      </c>
      <c r="I285" s="258">
        <f>SUMIFS(InpActive!J:J,InpActive!$A:$A,$C285,InpActive!$B:$B,$N$277)</f>
        <v>0</v>
      </c>
      <c r="J285" s="258">
        <f>SUMIFS(InpActive!K:K,InpActive!$A:$A,$C285,InpActive!$B:$B,$N$277)</f>
        <v>0</v>
      </c>
      <c r="K285" s="258">
        <f>SUMIFS(InpActive!L:L,InpActive!$A:$A,$C285,InpActive!$B:$B,$N$277)</f>
        <v>0</v>
      </c>
      <c r="L285" s="258">
        <f>SUMIFS(InpActive!M:M,InpActive!$A:$A,$C285,InpActive!$B:$B,$N$277)</f>
        <v>0</v>
      </c>
    </row>
    <row r="286" spans="2:15" hidden="1" outlineLevel="2" x14ac:dyDescent="0.4">
      <c r="C286" s="234" t="s">
        <v>128</v>
      </c>
      <c r="D286" s="221" t="s">
        <v>182</v>
      </c>
      <c r="E286" s="258">
        <f>SUMIFS(InpActive!F:F,InpActive!$A:$A,$C286,InpActive!$B:$B,$N$277)</f>
        <v>18233</v>
      </c>
      <c r="F286" s="258">
        <f>SUMIFS(InpActive!G:G,InpActive!$A:$A,$C286,InpActive!$B:$B,$N$277)</f>
        <v>18300.34</v>
      </c>
      <c r="G286" s="258">
        <f>SUMIFS(InpActive!H:H,InpActive!$A:$A,$C286,InpActive!$B:$B,$N$277)</f>
        <v>18369.64</v>
      </c>
      <c r="H286" s="258">
        <f>SUMIFS(InpActive!I:I,InpActive!$A:$A,$C286,InpActive!$B:$B,$N$277)</f>
        <v>18432.71</v>
      </c>
      <c r="I286" s="258">
        <f>SUMIFS(InpActive!J:J,InpActive!$A:$A,$C286,InpActive!$B:$B,$N$277)</f>
        <v>0</v>
      </c>
      <c r="J286" s="258">
        <f>SUMIFS(InpActive!K:K,InpActive!$A:$A,$C286,InpActive!$B:$B,$N$277)</f>
        <v>0</v>
      </c>
      <c r="K286" s="258">
        <f>SUMIFS(InpActive!L:L,InpActive!$A:$A,$C286,InpActive!$B:$B,$N$277)</f>
        <v>0</v>
      </c>
      <c r="L286" s="258">
        <f>SUMIFS(InpActive!M:M,InpActive!$A:$A,$C286,InpActive!$B:$B,$N$277)</f>
        <v>0</v>
      </c>
    </row>
    <row r="287" spans="2:15" hidden="1" outlineLevel="2" x14ac:dyDescent="0.4">
      <c r="C287" s="234" t="s">
        <v>131</v>
      </c>
      <c r="D287" s="221" t="s">
        <v>182</v>
      </c>
      <c r="E287" s="258">
        <f>SUMIFS(InpActive!F:F,InpActive!$A:$A,$C287,InpActive!$B:$B,$N$277)</f>
        <v>13905.12</v>
      </c>
      <c r="F287" s="258">
        <f>SUMIFS(InpActive!G:G,InpActive!$A:$A,$C287,InpActive!$B:$B,$N$277)</f>
        <v>13929.4851</v>
      </c>
      <c r="G287" s="258">
        <f>SUMIFS(InpActive!H:H,InpActive!$A:$A,$C287,InpActive!$B:$B,$N$277)</f>
        <v>13959.3</v>
      </c>
      <c r="H287" s="258">
        <f>SUMIFS(InpActive!I:I,InpActive!$A:$A,$C287,InpActive!$B:$B,$N$277)</f>
        <v>13972.5</v>
      </c>
      <c r="I287" s="258">
        <f>SUMIFS(InpActive!J:J,InpActive!$A:$A,$C287,InpActive!$B:$B,$N$277)</f>
        <v>0</v>
      </c>
      <c r="J287" s="258">
        <f>SUMIFS(InpActive!K:K,InpActive!$A:$A,$C287,InpActive!$B:$B,$N$277)</f>
        <v>0</v>
      </c>
      <c r="K287" s="258">
        <f>SUMIFS(InpActive!L:L,InpActive!$A:$A,$C287,InpActive!$B:$B,$N$277)</f>
        <v>0</v>
      </c>
      <c r="L287" s="258">
        <f>SUMIFS(InpActive!M:M,InpActive!$A:$A,$C287,InpActive!$B:$B,$N$277)</f>
        <v>0</v>
      </c>
    </row>
    <row r="288" spans="2:15" hidden="1" outlineLevel="2" x14ac:dyDescent="0.4">
      <c r="C288" s="234" t="s">
        <v>133</v>
      </c>
      <c r="D288" s="221" t="s">
        <v>182</v>
      </c>
      <c r="E288" s="258">
        <f>SUMIFS(InpActive!F:F,InpActive!$A:$A,$C288,InpActive!$B:$B,$N$277)</f>
        <v>31460.6</v>
      </c>
      <c r="F288" s="258">
        <f>SUMIFS(InpActive!G:G,InpActive!$A:$A,$C288,InpActive!$B:$B,$N$277)</f>
        <v>31549.996711005999</v>
      </c>
      <c r="G288" s="258">
        <f>SUMIFS(InpActive!H:H,InpActive!$A:$A,$C288,InpActive!$B:$B,$N$277)</f>
        <v>31624.04</v>
      </c>
      <c r="H288" s="258">
        <f>SUMIFS(InpActive!I:I,InpActive!$A:$A,$C288,InpActive!$B:$B,$N$277)</f>
        <v>31750</v>
      </c>
      <c r="I288" s="258">
        <f>SUMIFS(InpActive!J:J,InpActive!$A:$A,$C288,InpActive!$B:$B,$N$277)</f>
        <v>0</v>
      </c>
      <c r="J288" s="258">
        <f>SUMIFS(InpActive!K:K,InpActive!$A:$A,$C288,InpActive!$B:$B,$N$277)</f>
        <v>0</v>
      </c>
      <c r="K288" s="258">
        <f>SUMIFS(InpActive!L:L,InpActive!$A:$A,$C288,InpActive!$B:$B,$N$277)</f>
        <v>0</v>
      </c>
      <c r="L288" s="258">
        <f>SUMIFS(InpActive!M:M,InpActive!$A:$A,$C288,InpActive!$B:$B,$N$277)</f>
        <v>0</v>
      </c>
    </row>
    <row r="289" spans="2:15" hidden="1" outlineLevel="2" x14ac:dyDescent="0.4">
      <c r="C289" s="234" t="s">
        <v>244</v>
      </c>
      <c r="D289" s="221" t="s">
        <v>182</v>
      </c>
      <c r="E289" s="258">
        <f>SUMIFS(InpActive!F:F,InpActive!$A:$A,$C289,InpActive!$B:$B,$N$277)</f>
        <v>42102.877915341996</v>
      </c>
      <c r="F289" s="258">
        <f>SUMIFS(InpActive!G:G,InpActive!$A:$A,$C289,InpActive!$B:$B,$N$277)</f>
        <v>42198.05</v>
      </c>
      <c r="G289" s="258">
        <f>SUMIFS(InpActive!H:H,InpActive!$A:$A,$C289,InpActive!$B:$B,$N$277)</f>
        <v>42382.02</v>
      </c>
      <c r="H289" s="258">
        <f>SUMIFS(InpActive!I:I,InpActive!$A:$A,$C289,InpActive!$B:$B,$N$277)</f>
        <v>42538.33</v>
      </c>
      <c r="I289" s="258">
        <f>SUMIFS(InpActive!J:J,InpActive!$A:$A,$C289,InpActive!$B:$B,$N$277)</f>
        <v>0</v>
      </c>
      <c r="J289" s="258">
        <f>SUMIFS(InpActive!K:K,InpActive!$A:$A,$C289,InpActive!$B:$B,$N$277)</f>
        <v>0</v>
      </c>
      <c r="K289" s="258">
        <f>SUMIFS(InpActive!L:L,InpActive!$A:$A,$C289,InpActive!$B:$B,$N$277)</f>
        <v>0</v>
      </c>
      <c r="L289" s="258">
        <f>SUMIFS(InpActive!M:M,InpActive!$A:$A,$C289,InpActive!$B:$B,$N$277)</f>
        <v>0</v>
      </c>
    </row>
    <row r="290" spans="2:15" hidden="1" outlineLevel="2" x14ac:dyDescent="0.4">
      <c r="C290" s="234" t="s">
        <v>137</v>
      </c>
      <c r="D290" s="221" t="s">
        <v>182</v>
      </c>
      <c r="E290" s="258">
        <f>SUMIFS(InpActive!F:F,InpActive!$A:$A,$C290,InpActive!$B:$B,$N$277)</f>
        <v>11935.02</v>
      </c>
      <c r="F290" s="258">
        <f>SUMIFS(InpActive!G:G,InpActive!$A:$A,$C290,InpActive!$B:$B,$N$277)</f>
        <v>11976.629000000001</v>
      </c>
      <c r="G290" s="258">
        <f>SUMIFS(InpActive!H:H,InpActive!$A:$A,$C290,InpActive!$B:$B,$N$277)</f>
        <v>12028.183999999999</v>
      </c>
      <c r="H290" s="258">
        <f>SUMIFS(InpActive!I:I,InpActive!$A:$A,$C290,InpActive!$B:$B,$N$277)</f>
        <v>12054.5</v>
      </c>
      <c r="I290" s="258">
        <f>SUMIFS(InpActive!J:J,InpActive!$A:$A,$C290,InpActive!$B:$B,$N$277)</f>
        <v>0</v>
      </c>
      <c r="J290" s="258">
        <f>SUMIFS(InpActive!K:K,InpActive!$A:$A,$C290,InpActive!$B:$B,$N$277)</f>
        <v>0</v>
      </c>
      <c r="K290" s="258">
        <f>SUMIFS(InpActive!L:L,InpActive!$A:$A,$C290,InpActive!$B:$B,$N$277)</f>
        <v>0</v>
      </c>
      <c r="L290" s="258">
        <f>SUMIFS(InpActive!M:M,InpActive!$A:$A,$C290,InpActive!$B:$B,$N$277)</f>
        <v>0</v>
      </c>
    </row>
    <row r="291" spans="2:15" hidden="1" outlineLevel="2" x14ac:dyDescent="0.4">
      <c r="C291" s="234" t="s">
        <v>139</v>
      </c>
      <c r="D291" s="221" t="s">
        <v>182</v>
      </c>
      <c r="E291" s="258">
        <f>SUMIFS(InpActive!F:F,InpActive!$A:$A,$C291,InpActive!$B:$B,$N$277)</f>
        <v>31693.4</v>
      </c>
      <c r="F291" s="258">
        <f>SUMIFS(InpActive!G:G,InpActive!$A:$A,$C291,InpActive!$B:$B,$N$277)</f>
        <v>31790.1</v>
      </c>
      <c r="G291" s="258">
        <f>SUMIFS(InpActive!H:H,InpActive!$A:$A,$C291,InpActive!$B:$B,$N$277)</f>
        <v>31890.9</v>
      </c>
      <c r="H291" s="258">
        <f>SUMIFS(InpActive!I:I,InpActive!$A:$A,$C291,InpActive!$B:$B,$N$277)</f>
        <v>32012.1</v>
      </c>
      <c r="I291" s="258">
        <f>SUMIFS(InpActive!J:J,InpActive!$A:$A,$C291,InpActive!$B:$B,$N$277)</f>
        <v>0</v>
      </c>
      <c r="J291" s="258">
        <f>SUMIFS(InpActive!K:K,InpActive!$A:$A,$C291,InpActive!$B:$B,$N$277)</f>
        <v>0</v>
      </c>
      <c r="K291" s="258">
        <f>SUMIFS(InpActive!L:L,InpActive!$A:$A,$C291,InpActive!$B:$B,$N$277)</f>
        <v>0</v>
      </c>
      <c r="L291" s="258">
        <f>SUMIFS(InpActive!M:M,InpActive!$A:$A,$C291,InpActive!$B:$B,$N$277)</f>
        <v>0</v>
      </c>
    </row>
    <row r="292" spans="2:15" hidden="1" outlineLevel="2" x14ac:dyDescent="0.4">
      <c r="C292" s="234" t="s">
        <v>141</v>
      </c>
      <c r="D292" s="221" t="s">
        <v>182</v>
      </c>
      <c r="E292" s="258">
        <f>SUMIFS(InpActive!F:F,InpActive!$A:$A,$C292,InpActive!$B:$B,$N$277)</f>
        <v>16682.306095550899</v>
      </c>
      <c r="F292" s="258">
        <f>SUMIFS(InpActive!G:G,InpActive!$A:$A,$C292,InpActive!$B:$B,$N$277)</f>
        <v>16728.8</v>
      </c>
      <c r="G292" s="258">
        <f>SUMIFS(InpActive!H:H,InpActive!$A:$A,$C292,InpActive!$B:$B,$N$277)</f>
        <v>16789.314999999999</v>
      </c>
      <c r="H292" s="258">
        <f>SUMIFS(InpActive!I:I,InpActive!$A:$A,$C292,InpActive!$B:$B,$N$277)</f>
        <v>16836.900000000001</v>
      </c>
      <c r="I292" s="258">
        <f>SUMIFS(InpActive!J:J,InpActive!$A:$A,$C292,InpActive!$B:$B,$N$277)</f>
        <v>0</v>
      </c>
      <c r="J292" s="258">
        <f>SUMIFS(InpActive!K:K,InpActive!$A:$A,$C292,InpActive!$B:$B,$N$277)</f>
        <v>0</v>
      </c>
      <c r="K292" s="258">
        <f>SUMIFS(InpActive!L:L,InpActive!$A:$A,$C292,InpActive!$B:$B,$N$277)</f>
        <v>0</v>
      </c>
      <c r="L292" s="258">
        <f>SUMIFS(InpActive!M:M,InpActive!$A:$A,$C292,InpActive!$B:$B,$N$277)</f>
        <v>0</v>
      </c>
    </row>
    <row r="293" spans="2:15" hidden="1" outlineLevel="2" x14ac:dyDescent="0.4">
      <c r="C293" s="234" t="s">
        <v>143</v>
      </c>
      <c r="D293" s="221" t="s">
        <v>182</v>
      </c>
      <c r="E293" s="258">
        <f>SUMIFS(InpActive!F:F,InpActive!$A:$A,$C293,InpActive!$B:$B,$N$277)</f>
        <v>6828.07</v>
      </c>
      <c r="F293" s="258">
        <f>SUMIFS(InpActive!G:G,InpActive!$A:$A,$C293,InpActive!$B:$B,$N$277)</f>
        <v>6848</v>
      </c>
      <c r="G293" s="258">
        <f>SUMIFS(InpActive!H:H,InpActive!$A:$A,$C293,InpActive!$B:$B,$N$277)</f>
        <v>6874.91</v>
      </c>
      <c r="H293" s="258">
        <f>SUMIFS(InpActive!I:I,InpActive!$A:$A,$C293,InpActive!$B:$B,$N$277)</f>
        <v>6903.7</v>
      </c>
      <c r="I293" s="258">
        <f>SUMIFS(InpActive!J:J,InpActive!$A:$A,$C293,InpActive!$B:$B,$N$277)</f>
        <v>0</v>
      </c>
      <c r="J293" s="258">
        <f>SUMIFS(InpActive!K:K,InpActive!$A:$A,$C293,InpActive!$B:$B,$N$277)</f>
        <v>0</v>
      </c>
      <c r="K293" s="258">
        <f>SUMIFS(InpActive!L:L,InpActive!$A:$A,$C293,InpActive!$B:$B,$N$277)</f>
        <v>0</v>
      </c>
      <c r="L293" s="258">
        <f>SUMIFS(InpActive!M:M,InpActive!$A:$A,$C293,InpActive!$B:$B,$N$277)</f>
        <v>0</v>
      </c>
    </row>
    <row r="294" spans="2:15" hidden="1" outlineLevel="2" x14ac:dyDescent="0.4">
      <c r="C294" s="234" t="s">
        <v>145</v>
      </c>
      <c r="D294" s="221" t="s">
        <v>182</v>
      </c>
      <c r="E294" s="258">
        <f>SUMIFS(InpActive!F:F,InpActive!$A:$A,$C294,InpActive!$B:$B,$N$277)</f>
        <v>3336.6</v>
      </c>
      <c r="F294" s="258">
        <f>SUMIFS(InpActive!G:G,InpActive!$A:$A,$C294,InpActive!$B:$B,$N$277)</f>
        <v>3348.6</v>
      </c>
      <c r="G294" s="258">
        <f>SUMIFS(InpActive!H:H,InpActive!$A:$A,$C294,InpActive!$B:$B,$N$277)</f>
        <v>3358.6</v>
      </c>
      <c r="H294" s="258">
        <f>SUMIFS(InpActive!I:I,InpActive!$A:$A,$C294,InpActive!$B:$B,$N$277)</f>
        <v>3369.6</v>
      </c>
      <c r="I294" s="258">
        <f>SUMIFS(InpActive!J:J,InpActive!$A:$A,$C294,InpActive!$B:$B,$N$277)</f>
        <v>0</v>
      </c>
      <c r="J294" s="258">
        <f>SUMIFS(InpActive!K:K,InpActive!$A:$A,$C294,InpActive!$B:$B,$N$277)</f>
        <v>0</v>
      </c>
      <c r="K294" s="258">
        <f>SUMIFS(InpActive!L:L,InpActive!$A:$A,$C294,InpActive!$B:$B,$N$277)</f>
        <v>0</v>
      </c>
      <c r="L294" s="258">
        <f>SUMIFS(InpActive!M:M,InpActive!$A:$A,$C294,InpActive!$B:$B,$N$277)</f>
        <v>0</v>
      </c>
    </row>
    <row r="295" spans="2:15" hidden="1" outlineLevel="2" x14ac:dyDescent="0.4">
      <c r="C295" s="234" t="s">
        <v>147</v>
      </c>
      <c r="D295" s="221" t="s">
        <v>182</v>
      </c>
      <c r="E295" s="258">
        <f>SUMIFS(InpActive!F:F,InpActive!$A:$A,$C295,InpActive!$B:$B,$N$277)</f>
        <v>14620.7</v>
      </c>
      <c r="F295" s="258">
        <f>SUMIFS(InpActive!G:G,InpActive!$A:$A,$C295,InpActive!$B:$B,$N$277)</f>
        <v>14652.4</v>
      </c>
      <c r="G295" s="258">
        <f>SUMIFS(InpActive!H:H,InpActive!$A:$A,$C295,InpActive!$B:$B,$N$277)</f>
        <v>14752.770929336401</v>
      </c>
      <c r="H295" s="258">
        <f>SUMIFS(InpActive!I:I,InpActive!$A:$A,$C295,InpActive!$B:$B,$N$277)</f>
        <v>14842.566694568101</v>
      </c>
      <c r="I295" s="258">
        <f>SUMIFS(InpActive!J:J,InpActive!$A:$A,$C295,InpActive!$B:$B,$N$277)</f>
        <v>0</v>
      </c>
      <c r="J295" s="258">
        <f>SUMIFS(InpActive!K:K,InpActive!$A:$A,$C295,InpActive!$B:$B,$N$277)</f>
        <v>0</v>
      </c>
      <c r="K295" s="258">
        <f>SUMIFS(InpActive!L:L,InpActive!$A:$A,$C295,InpActive!$B:$B,$N$277)</f>
        <v>0</v>
      </c>
      <c r="L295" s="258">
        <f>SUMIFS(InpActive!M:M,InpActive!$A:$A,$C295,InpActive!$B:$B,$N$277)</f>
        <v>0</v>
      </c>
    </row>
    <row r="296" spans="2:15" hidden="1" outlineLevel="2" x14ac:dyDescent="0.4">
      <c r="C296" s="234" t="s">
        <v>149</v>
      </c>
      <c r="D296" s="221" t="s">
        <v>182</v>
      </c>
      <c r="E296" s="276"/>
      <c r="F296" s="276"/>
      <c r="G296" s="276"/>
      <c r="H296" s="276"/>
      <c r="I296" s="276"/>
      <c r="J296" s="276"/>
      <c r="K296" s="276"/>
      <c r="L296" s="276"/>
    </row>
    <row r="297" spans="2:15" hidden="1" outlineLevel="2" x14ac:dyDescent="0.4">
      <c r="C297" s="234" t="s">
        <v>161</v>
      </c>
      <c r="D297" s="221" t="s">
        <v>182</v>
      </c>
      <c r="E297" s="258">
        <f>SUMIFS(InpActive!F:F,InpActive!$A:$A,$C297,InpActive!$B:$B,$N$277)</f>
        <v>6078.4</v>
      </c>
      <c r="F297" s="258">
        <f>SUMIFS(InpActive!G:G,InpActive!$A:$A,$C297,InpActive!$B:$B,$N$277)</f>
        <v>6115.2</v>
      </c>
      <c r="G297" s="258">
        <f>SUMIFS(InpActive!H:H,InpActive!$A:$A,$C297,InpActive!$B:$B,$N$277)</f>
        <v>6145</v>
      </c>
      <c r="H297" s="258">
        <f>SUMIFS(InpActive!I:I,InpActive!$A:$A,$C297,InpActive!$B:$B,$N$277)</f>
        <v>6176.8</v>
      </c>
      <c r="I297" s="258">
        <f>SUMIFS(InpActive!J:J,InpActive!$A:$A,$C297,InpActive!$B:$B,$N$277)</f>
        <v>0</v>
      </c>
      <c r="J297" s="258">
        <f>SUMIFS(InpActive!K:K,InpActive!$A:$A,$C297,InpActive!$B:$B,$N$277)</f>
        <v>0</v>
      </c>
      <c r="K297" s="258">
        <f>SUMIFS(InpActive!L:L,InpActive!$A:$A,$C297,InpActive!$B:$B,$N$277)</f>
        <v>0</v>
      </c>
      <c r="L297" s="258">
        <f>SUMIFS(InpActive!M:M,InpActive!$A:$A,$C297,InpActive!$B:$B,$N$277)</f>
        <v>0</v>
      </c>
    </row>
    <row r="298" spans="2:15" hidden="1" outlineLevel="2" x14ac:dyDescent="0.4">
      <c r="C298" s="234" t="s">
        <v>164</v>
      </c>
      <c r="D298" s="221" t="s">
        <v>182</v>
      </c>
      <c r="E298" s="258">
        <f>SUMIFS(InpActive!F:F,InpActive!$A:$A,$C298,InpActive!$B:$B,$N$277)</f>
        <v>2412.5</v>
      </c>
      <c r="F298" s="258">
        <f>SUMIFS(InpActive!G:G,InpActive!$A:$A,$C298,InpActive!$B:$B,$N$277)</f>
        <v>2414.6999999999998</v>
      </c>
      <c r="G298" s="258">
        <f>SUMIFS(InpActive!H:H,InpActive!$A:$A,$C298,InpActive!$B:$B,$N$277)</f>
        <v>2434.4</v>
      </c>
      <c r="H298" s="258">
        <f>SUMIFS(InpActive!I:I,InpActive!$A:$A,$C298,InpActive!$B:$B,$N$277)</f>
        <v>2445.3000000000002</v>
      </c>
      <c r="I298" s="258">
        <f>SUMIFS(InpActive!J:J,InpActive!$A:$A,$C298,InpActive!$B:$B,$N$277)</f>
        <v>0</v>
      </c>
      <c r="J298" s="258">
        <f>SUMIFS(InpActive!K:K,InpActive!$A:$A,$C298,InpActive!$B:$B,$N$277)</f>
        <v>0</v>
      </c>
      <c r="K298" s="258">
        <f>SUMIFS(InpActive!L:L,InpActive!$A:$A,$C298,InpActive!$B:$B,$N$277)</f>
        <v>0</v>
      </c>
      <c r="L298" s="258">
        <f>SUMIFS(InpActive!M:M,InpActive!$A:$A,$C298,InpActive!$B:$B,$N$277)</f>
        <v>0</v>
      </c>
    </row>
    <row r="299" spans="2:15" hidden="1" outlineLevel="2" x14ac:dyDescent="0.4">
      <c r="C299" s="234" t="s">
        <v>151</v>
      </c>
      <c r="D299" s="221" t="s">
        <v>182</v>
      </c>
      <c r="E299" s="258">
        <f>SUMIFS(InpActive!F:F,InpActive!$A:$A,$C299,InpActive!$B:$B,$N$277)</f>
        <v>3481.05</v>
      </c>
      <c r="F299" s="258">
        <f>SUMIFS(InpActive!G:G,InpActive!$A:$A,$C299,InpActive!$B:$B,$N$277)</f>
        <v>3499.72</v>
      </c>
      <c r="G299" s="258">
        <f>SUMIFS(InpActive!H:H,InpActive!$A:$A,$C299,InpActive!$B:$B,$N$277)</f>
        <v>3519.4724805708202</v>
      </c>
      <c r="H299" s="258">
        <f>SUMIFS(InpActive!I:I,InpActive!$A:$A,$C299,InpActive!$B:$B,$N$277)</f>
        <v>3524.2</v>
      </c>
      <c r="I299" s="258">
        <f>SUMIFS(InpActive!J:J,InpActive!$A:$A,$C299,InpActive!$B:$B,$N$277)</f>
        <v>0</v>
      </c>
      <c r="J299" s="258">
        <f>SUMIFS(InpActive!K:K,InpActive!$A:$A,$C299,InpActive!$B:$B,$N$277)</f>
        <v>0</v>
      </c>
      <c r="K299" s="258">
        <f>SUMIFS(InpActive!L:L,InpActive!$A:$A,$C299,InpActive!$B:$B,$N$277)</f>
        <v>0</v>
      </c>
      <c r="L299" s="258">
        <f>SUMIFS(InpActive!M:M,InpActive!$A:$A,$C299,InpActive!$B:$B,$N$277)</f>
        <v>0</v>
      </c>
    </row>
    <row r="300" spans="2:15" hidden="1" outlineLevel="2" x14ac:dyDescent="0.4">
      <c r="C300" s="234"/>
      <c r="H300" s="258"/>
      <c r="I300" s="258"/>
      <c r="J300" s="258"/>
      <c r="K300" s="258"/>
      <c r="L300" s="258"/>
    </row>
    <row r="301" spans="2:15" hidden="1" outlineLevel="2" x14ac:dyDescent="0.4">
      <c r="C301" s="222" t="s">
        <v>725</v>
      </c>
      <c r="D301" s="224" t="s">
        <v>182</v>
      </c>
      <c r="E301" s="291">
        <f t="shared" ref="E301:G301" si="16">SUM(E279:E281,E283:E295,E297:E299)</f>
        <v>343864.85581189586</v>
      </c>
      <c r="F301" s="291">
        <f t="shared" si="16"/>
        <v>345034.09106600896</v>
      </c>
      <c r="G301" s="291">
        <f t="shared" si="16"/>
        <v>346454.79612691118</v>
      </c>
      <c r="H301" s="291">
        <f>SUM(H279:H281,H283:H295,H297:H299)</f>
        <v>347635.60669456806</v>
      </c>
      <c r="I301" s="291">
        <f t="shared" ref="I301:L301" si="17">SUM(I279:I281,I283:I295,I297:I299)</f>
        <v>0</v>
      </c>
      <c r="J301" s="291">
        <f t="shared" si="17"/>
        <v>0</v>
      </c>
      <c r="K301" s="291">
        <f t="shared" si="17"/>
        <v>0</v>
      </c>
      <c r="L301" s="291">
        <f t="shared" si="17"/>
        <v>0</v>
      </c>
      <c r="M301" s="222"/>
      <c r="N301" s="362"/>
      <c r="O301" s="222"/>
    </row>
    <row r="302" spans="2:15" outlineLevel="1" collapsed="1" x14ac:dyDescent="0.4">
      <c r="H302" s="251"/>
      <c r="I302" s="243"/>
      <c r="J302" s="243"/>
      <c r="K302" s="243"/>
      <c r="L302" s="243"/>
    </row>
    <row r="303" spans="2:15" ht="14.25" outlineLevel="1" x14ac:dyDescent="0.4">
      <c r="B303" s="74" t="s">
        <v>804</v>
      </c>
      <c r="C303" s="60"/>
      <c r="D303" s="226"/>
      <c r="E303" s="226"/>
      <c r="F303" s="226"/>
      <c r="G303" s="226"/>
      <c r="H303" s="246"/>
      <c r="I303" s="246"/>
      <c r="J303" s="246"/>
      <c r="K303" s="246"/>
      <c r="L303" s="246"/>
      <c r="M303" s="18"/>
      <c r="N303" s="361" t="s">
        <v>438</v>
      </c>
      <c r="O303" s="18"/>
    </row>
    <row r="304" spans="2:15" hidden="1" outlineLevel="2" x14ac:dyDescent="0.4">
      <c r="H304" s="251"/>
      <c r="I304" s="243"/>
      <c r="J304" s="243"/>
      <c r="K304" s="243"/>
      <c r="L304" s="243"/>
    </row>
    <row r="305" spans="3:12" hidden="1" outlineLevel="2" x14ac:dyDescent="0.4">
      <c r="C305" s="220" t="s">
        <v>117</v>
      </c>
      <c r="D305" s="221" t="s">
        <v>172</v>
      </c>
      <c r="E305" s="272">
        <f>SUMIFS(InpActive!F:F,InpActive!$A:$A,$C305,InpActive!$B:$B,$N$303)</f>
        <v>2195.7190000000001</v>
      </c>
      <c r="F305" s="272">
        <f>SUMIFS(InpActive!G:G,InpActive!$A:$A,$C305,InpActive!$B:$B,$N$303)</f>
        <v>2218.665</v>
      </c>
      <c r="G305" s="272">
        <f>SUMIFS(InpActive!H:H,InpActive!$A:$A,$C305,InpActive!$B:$B,$N$303)</f>
        <v>2244.4090000000001</v>
      </c>
      <c r="H305" s="272">
        <f>SUMIFS(InpActive!I:I,InpActive!$A:$A,$C305,InpActive!$B:$B,$N$303)</f>
        <v>2235.0059999999999</v>
      </c>
      <c r="I305" s="272">
        <f>SUMIFS(InpActive!J:J,InpActive!$A:$A,$C305,InpActive!$B:$B,$N$303)</f>
        <v>0</v>
      </c>
      <c r="J305" s="272">
        <f>SUMIFS(InpActive!K:K,InpActive!$A:$A,$C305,InpActive!$B:$B,$N$303)</f>
        <v>0</v>
      </c>
      <c r="K305" s="272">
        <f>SUMIFS(InpActive!L:L,InpActive!$A:$A,$C305,InpActive!$B:$B,$N$303)</f>
        <v>0</v>
      </c>
      <c r="L305" s="272">
        <f>SUMIFS(InpActive!M:M,InpActive!$A:$A,$C305,InpActive!$B:$B,$N$303)</f>
        <v>0</v>
      </c>
    </row>
    <row r="306" spans="3:12" hidden="1" outlineLevel="2" x14ac:dyDescent="0.4">
      <c r="C306" s="220" t="s">
        <v>119</v>
      </c>
      <c r="D306" s="221" t="s">
        <v>172</v>
      </c>
      <c r="E306" s="272">
        <f>SUMIFS(InpActive!F:F,InpActive!$A:$A,$C306,InpActive!$B:$B,$N$303)</f>
        <v>1433.501</v>
      </c>
      <c r="F306" s="272">
        <f>SUMIFS(InpActive!G:G,InpActive!$A:$A,$C306,InpActive!$B:$B,$N$303)</f>
        <v>1441.768</v>
      </c>
      <c r="G306" s="272">
        <f>SUMIFS(InpActive!H:H,InpActive!$A:$A,$C306,InpActive!$B:$B,$N$303)</f>
        <v>1451.325</v>
      </c>
      <c r="H306" s="272">
        <f>SUMIFS(InpActive!I:I,InpActive!$A:$A,$C306,InpActive!$B:$B,$N$303)</f>
        <v>1459.674</v>
      </c>
      <c r="I306" s="272">
        <f>SUMIFS(InpActive!J:J,InpActive!$A:$A,$C306,InpActive!$B:$B,$N$303)</f>
        <v>0</v>
      </c>
      <c r="J306" s="272">
        <f>SUMIFS(InpActive!K:K,InpActive!$A:$A,$C306,InpActive!$B:$B,$N$303)</f>
        <v>0</v>
      </c>
      <c r="K306" s="272">
        <f>SUMIFS(InpActive!L:L,InpActive!$A:$A,$C306,InpActive!$B:$B,$N$303)</f>
        <v>0</v>
      </c>
      <c r="L306" s="272">
        <f>SUMIFS(InpActive!M:M,InpActive!$A:$A,$C306,InpActive!$B:$B,$N$303)</f>
        <v>0</v>
      </c>
    </row>
    <row r="307" spans="3:12" hidden="1" outlineLevel="2" x14ac:dyDescent="0.4">
      <c r="C307" s="220" t="s">
        <v>122</v>
      </c>
      <c r="D307" s="221" t="s">
        <v>172</v>
      </c>
      <c r="E307" s="272">
        <f>SUMIFS(InpActive!F:F,InpActive!$A:$A,$C307,InpActive!$B:$B,$N$303)</f>
        <v>127.93</v>
      </c>
      <c r="F307" s="272">
        <f>SUMIFS(InpActive!G:G,InpActive!$A:$A,$C307,InpActive!$B:$B,$N$303)</f>
        <v>104.974</v>
      </c>
      <c r="G307" s="272">
        <f>SUMIFS(InpActive!H:H,InpActive!$A:$A,$C307,InpActive!$B:$B,$N$303)</f>
        <v>105.32899999999999</v>
      </c>
      <c r="H307" s="272">
        <f>SUMIFS(InpActive!I:I,InpActive!$A:$A,$C307,InpActive!$B:$B,$N$303)</f>
        <v>105.794</v>
      </c>
      <c r="I307" s="272">
        <f>SUMIFS(InpActive!J:J,InpActive!$A:$A,$C307,InpActive!$B:$B,$N$303)</f>
        <v>0</v>
      </c>
      <c r="J307" s="272">
        <f>SUMIFS(InpActive!K:K,InpActive!$A:$A,$C307,InpActive!$B:$B,$N$303)</f>
        <v>0</v>
      </c>
      <c r="K307" s="272">
        <f>SUMIFS(InpActive!L:L,InpActive!$A:$A,$C307,InpActive!$B:$B,$N$303)</f>
        <v>0</v>
      </c>
      <c r="L307" s="272">
        <f>SUMIFS(InpActive!M:M,InpActive!$A:$A,$C307,InpActive!$B:$B,$N$303)</f>
        <v>0</v>
      </c>
    </row>
    <row r="308" spans="3:12" hidden="1" outlineLevel="2" x14ac:dyDescent="0.4">
      <c r="C308" s="220" t="s">
        <v>124</v>
      </c>
      <c r="D308" s="221" t="s">
        <v>172</v>
      </c>
      <c r="E308" s="274"/>
      <c r="F308" s="274"/>
      <c r="G308" s="274"/>
      <c r="H308" s="274"/>
      <c r="I308" s="274"/>
      <c r="J308" s="274"/>
      <c r="K308" s="274"/>
      <c r="L308" s="274"/>
    </row>
    <row r="309" spans="3:12" hidden="1" outlineLevel="2" x14ac:dyDescent="0.4">
      <c r="C309" s="220" t="s">
        <v>155</v>
      </c>
      <c r="D309" s="221" t="s">
        <v>172</v>
      </c>
      <c r="E309" s="272">
        <f>SUMIFS(InpActive!F:F,InpActive!$A:$A,$C309,InpActive!$B:$B,$N$303)</f>
        <v>1211.259</v>
      </c>
      <c r="F309" s="272">
        <f>SUMIFS(InpActive!G:G,InpActive!$A:$A,$C309,InpActive!$B:$B,$N$303)</f>
        <v>1218.335</v>
      </c>
      <c r="G309" s="272">
        <f>SUMIFS(InpActive!H:H,InpActive!$A:$A,$C309,InpActive!$B:$B,$N$303)</f>
        <v>1230.367</v>
      </c>
      <c r="H309" s="272">
        <f>SUMIFS(InpActive!I:I,InpActive!$A:$A,$C309,InpActive!$B:$B,$N$303)</f>
        <v>1237.0730000000001</v>
      </c>
      <c r="I309" s="272">
        <f>SUMIFS(InpActive!J:J,InpActive!$A:$A,$C309,InpActive!$B:$B,$N$303)</f>
        <v>0</v>
      </c>
      <c r="J309" s="272">
        <f>SUMIFS(InpActive!K:K,InpActive!$A:$A,$C309,InpActive!$B:$B,$N$303)</f>
        <v>0</v>
      </c>
      <c r="K309" s="272">
        <f>SUMIFS(InpActive!L:L,InpActive!$A:$A,$C309,InpActive!$B:$B,$N$303)</f>
        <v>0</v>
      </c>
      <c r="L309" s="272">
        <f>SUMIFS(InpActive!M:M,InpActive!$A:$A,$C309,InpActive!$B:$B,$N$303)</f>
        <v>0</v>
      </c>
    </row>
    <row r="310" spans="3:12" hidden="1" outlineLevel="2" x14ac:dyDescent="0.4">
      <c r="C310" s="220" t="s">
        <v>158</v>
      </c>
      <c r="D310" s="221" t="s">
        <v>172</v>
      </c>
      <c r="E310" s="272">
        <f>SUMIFS(InpActive!F:F,InpActive!$A:$A,$C310,InpActive!$B:$B,$N$303)</f>
        <v>807.41399999999999</v>
      </c>
      <c r="F310" s="272">
        <f>SUMIFS(InpActive!G:G,InpActive!$A:$A,$C310,InpActive!$B:$B,$N$303)</f>
        <v>811.25699999999995</v>
      </c>
      <c r="G310" s="272">
        <f>SUMIFS(InpActive!H:H,InpActive!$A:$A,$C310,InpActive!$B:$B,$N$303)</f>
        <v>817.346</v>
      </c>
      <c r="H310" s="272">
        <f>SUMIFS(InpActive!I:I,InpActive!$A:$A,$C310,InpActive!$B:$B,$N$303)</f>
        <v>821.00199999999995</v>
      </c>
      <c r="I310" s="272">
        <f>SUMIFS(InpActive!J:J,InpActive!$A:$A,$C310,InpActive!$B:$B,$N$303)</f>
        <v>0</v>
      </c>
      <c r="J310" s="272">
        <f>SUMIFS(InpActive!K:K,InpActive!$A:$A,$C310,InpActive!$B:$B,$N$303)</f>
        <v>0</v>
      </c>
      <c r="K310" s="272">
        <f>SUMIFS(InpActive!L:L,InpActive!$A:$A,$C310,InpActive!$B:$B,$N$303)</f>
        <v>0</v>
      </c>
      <c r="L310" s="272">
        <f>SUMIFS(InpActive!M:M,InpActive!$A:$A,$C310,InpActive!$B:$B,$N$303)</f>
        <v>0</v>
      </c>
    </row>
    <row r="311" spans="3:12" hidden="1" outlineLevel="2" x14ac:dyDescent="0.4">
      <c r="C311" s="220" t="s">
        <v>126</v>
      </c>
      <c r="D311" s="221" t="s">
        <v>172</v>
      </c>
      <c r="E311" s="272">
        <f>SUMIFS(InpActive!F:F,InpActive!$A:$A,$C311,InpActive!$B:$B,$N$303)</f>
        <v>3588.7159999999999</v>
      </c>
      <c r="F311" s="272">
        <f>SUMIFS(InpActive!G:G,InpActive!$A:$A,$C311,InpActive!$B:$B,$N$303)</f>
        <v>3636.96</v>
      </c>
      <c r="G311" s="272">
        <f>SUMIFS(InpActive!H:H,InpActive!$A:$A,$C311,InpActive!$B:$B,$N$303)</f>
        <v>3669.9960000000001</v>
      </c>
      <c r="H311" s="272">
        <f>SUMIFS(InpActive!I:I,InpActive!$A:$A,$C311,InpActive!$B:$B,$N$303)</f>
        <v>3698.91</v>
      </c>
      <c r="I311" s="272">
        <f>SUMIFS(InpActive!J:J,InpActive!$A:$A,$C311,InpActive!$B:$B,$N$303)</f>
        <v>0</v>
      </c>
      <c r="J311" s="272">
        <f>SUMIFS(InpActive!K:K,InpActive!$A:$A,$C311,InpActive!$B:$B,$N$303)</f>
        <v>0</v>
      </c>
      <c r="K311" s="272">
        <f>SUMIFS(InpActive!L:L,InpActive!$A:$A,$C311,InpActive!$B:$B,$N$303)</f>
        <v>0</v>
      </c>
      <c r="L311" s="272">
        <f>SUMIFS(InpActive!M:M,InpActive!$A:$A,$C311,InpActive!$B:$B,$N$303)</f>
        <v>0</v>
      </c>
    </row>
    <row r="312" spans="3:12" hidden="1" outlineLevel="2" x14ac:dyDescent="0.4">
      <c r="C312" s="220" t="s">
        <v>128</v>
      </c>
      <c r="D312" s="221" t="s">
        <v>172</v>
      </c>
      <c r="E312" s="272">
        <f>SUMIFS(InpActive!F:F,InpActive!$A:$A,$C312,InpActive!$B:$B,$N$303)</f>
        <v>1044.357</v>
      </c>
      <c r="F312" s="272">
        <f>SUMIFS(InpActive!G:G,InpActive!$A:$A,$C312,InpActive!$B:$B,$N$303)</f>
        <v>1059.2550000000001</v>
      </c>
      <c r="G312" s="272">
        <f>SUMIFS(InpActive!H:H,InpActive!$A:$A,$C312,InpActive!$B:$B,$N$303)</f>
        <v>1062.873</v>
      </c>
      <c r="H312" s="272">
        <f>SUMIFS(InpActive!I:I,InpActive!$A:$A,$C312,InpActive!$B:$B,$N$303)</f>
        <v>1074.366</v>
      </c>
      <c r="I312" s="272">
        <f>SUMIFS(InpActive!J:J,InpActive!$A:$A,$C312,InpActive!$B:$B,$N$303)</f>
        <v>0</v>
      </c>
      <c r="J312" s="272">
        <f>SUMIFS(InpActive!K:K,InpActive!$A:$A,$C312,InpActive!$B:$B,$N$303)</f>
        <v>0</v>
      </c>
      <c r="K312" s="272">
        <f>SUMIFS(InpActive!L:L,InpActive!$A:$A,$C312,InpActive!$B:$B,$N$303)</f>
        <v>0</v>
      </c>
      <c r="L312" s="272">
        <f>SUMIFS(InpActive!M:M,InpActive!$A:$A,$C312,InpActive!$B:$B,$N$303)</f>
        <v>0</v>
      </c>
    </row>
    <row r="313" spans="3:12" hidden="1" outlineLevel="2" x14ac:dyDescent="0.4">
      <c r="C313" s="220" t="s">
        <v>131</v>
      </c>
      <c r="D313" s="221" t="s">
        <v>172</v>
      </c>
      <c r="E313" s="272">
        <f>SUMIFS(InpActive!F:F,InpActive!$A:$A,$C313,InpActive!$B:$B,$N$303)</f>
        <v>1114.1600000000001</v>
      </c>
      <c r="F313" s="272">
        <f>SUMIFS(InpActive!G:G,InpActive!$A:$A,$C313,InpActive!$B:$B,$N$303)</f>
        <v>1123.4169999999999</v>
      </c>
      <c r="G313" s="272">
        <f>SUMIFS(InpActive!H:H,InpActive!$A:$A,$C313,InpActive!$B:$B,$N$303)</f>
        <v>1130.5</v>
      </c>
      <c r="H313" s="272">
        <f>SUMIFS(InpActive!I:I,InpActive!$A:$A,$C313,InpActive!$B:$B,$N$303)</f>
        <v>1134.8209999999999</v>
      </c>
      <c r="I313" s="272">
        <f>SUMIFS(InpActive!J:J,InpActive!$A:$A,$C313,InpActive!$B:$B,$N$303)</f>
        <v>0</v>
      </c>
      <c r="J313" s="272">
        <f>SUMIFS(InpActive!K:K,InpActive!$A:$A,$C313,InpActive!$B:$B,$N$303)</f>
        <v>0</v>
      </c>
      <c r="K313" s="272">
        <f>SUMIFS(InpActive!L:L,InpActive!$A:$A,$C313,InpActive!$B:$B,$N$303)</f>
        <v>0</v>
      </c>
      <c r="L313" s="272">
        <f>SUMIFS(InpActive!M:M,InpActive!$A:$A,$C313,InpActive!$B:$B,$N$303)</f>
        <v>0</v>
      </c>
    </row>
    <row r="314" spans="3:12" hidden="1" outlineLevel="2" x14ac:dyDescent="0.4">
      <c r="C314" s="220" t="s">
        <v>133</v>
      </c>
      <c r="D314" s="221" t="s">
        <v>172</v>
      </c>
      <c r="E314" s="272">
        <f>SUMIFS(InpActive!F:F,InpActive!$A:$A,$C314,InpActive!$B:$B,$N$303)</f>
        <v>3826.422</v>
      </c>
      <c r="F314" s="272">
        <f>SUMIFS(InpActive!G:G,InpActive!$A:$A,$C314,InpActive!$B:$B,$N$303)</f>
        <v>3879.9940000000001</v>
      </c>
      <c r="G314" s="272">
        <f>SUMIFS(InpActive!H:H,InpActive!$A:$A,$C314,InpActive!$B:$B,$N$303)</f>
        <v>3919.4850000000001</v>
      </c>
      <c r="H314" s="272">
        <f>SUMIFS(InpActive!I:I,InpActive!$A:$A,$C314,InpActive!$B:$B,$N$303)</f>
        <v>3955.7919999999999</v>
      </c>
      <c r="I314" s="272">
        <f>SUMIFS(InpActive!J:J,InpActive!$A:$A,$C314,InpActive!$B:$B,$N$303)</f>
        <v>0</v>
      </c>
      <c r="J314" s="272">
        <f>SUMIFS(InpActive!K:K,InpActive!$A:$A,$C314,InpActive!$B:$B,$N$303)</f>
        <v>0</v>
      </c>
      <c r="K314" s="272">
        <f>SUMIFS(InpActive!L:L,InpActive!$A:$A,$C314,InpActive!$B:$B,$N$303)</f>
        <v>0</v>
      </c>
      <c r="L314" s="272">
        <f>SUMIFS(InpActive!M:M,InpActive!$A:$A,$C314,InpActive!$B:$B,$N$303)</f>
        <v>0</v>
      </c>
    </row>
    <row r="315" spans="3:12" hidden="1" outlineLevel="2" x14ac:dyDescent="0.4">
      <c r="C315" s="220" t="s">
        <v>244</v>
      </c>
      <c r="D315" s="221" t="s">
        <v>172</v>
      </c>
      <c r="E315" s="272">
        <f>SUMIFS(InpActive!F:F,InpActive!$A:$A,$C315,InpActive!$B:$B,$N$303)</f>
        <v>3313.1869999999999</v>
      </c>
      <c r="F315" s="272">
        <f>SUMIFS(InpActive!G:G,InpActive!$A:$A,$C315,InpActive!$B:$B,$N$303)</f>
        <v>3344.2289999999998</v>
      </c>
      <c r="G315" s="272">
        <f>SUMIFS(InpActive!H:H,InpActive!$A:$A,$C315,InpActive!$B:$B,$N$303)</f>
        <v>3379.0010000000002</v>
      </c>
      <c r="H315" s="272">
        <f>SUMIFS(InpActive!I:I,InpActive!$A:$A,$C315,InpActive!$B:$B,$N$303)</f>
        <v>3405.5920000000001</v>
      </c>
      <c r="I315" s="272">
        <f>SUMIFS(InpActive!J:J,InpActive!$A:$A,$C315,InpActive!$B:$B,$N$303)</f>
        <v>0</v>
      </c>
      <c r="J315" s="272">
        <f>SUMIFS(InpActive!K:K,InpActive!$A:$A,$C315,InpActive!$B:$B,$N$303)</f>
        <v>0</v>
      </c>
      <c r="K315" s="272">
        <f>SUMIFS(InpActive!L:L,InpActive!$A:$A,$C315,InpActive!$B:$B,$N$303)</f>
        <v>0</v>
      </c>
      <c r="L315" s="272">
        <f>SUMIFS(InpActive!M:M,InpActive!$A:$A,$C315,InpActive!$B:$B,$N$303)</f>
        <v>0</v>
      </c>
    </row>
    <row r="316" spans="3:12" hidden="1" outlineLevel="2" x14ac:dyDescent="0.4">
      <c r="C316" s="220" t="s">
        <v>137</v>
      </c>
      <c r="D316" s="221" t="s">
        <v>172</v>
      </c>
      <c r="E316" s="272">
        <f>SUMIFS(InpActive!F:F,InpActive!$A:$A,$C316,InpActive!$B:$B,$N$303)</f>
        <v>615.40800000000002</v>
      </c>
      <c r="F316" s="272">
        <f>SUMIFS(InpActive!G:G,InpActive!$A:$A,$C316,InpActive!$B:$B,$N$303)</f>
        <v>621.10599999999999</v>
      </c>
      <c r="G316" s="272">
        <f>SUMIFS(InpActive!H:H,InpActive!$A:$A,$C316,InpActive!$B:$B,$N$303)</f>
        <v>625.51300000000003</v>
      </c>
      <c r="H316" s="272">
        <f>SUMIFS(InpActive!I:I,InpActive!$A:$A,$C316,InpActive!$B:$B,$N$303)</f>
        <v>627.70100000000002</v>
      </c>
      <c r="I316" s="272">
        <f>SUMIFS(InpActive!J:J,InpActive!$A:$A,$C316,InpActive!$B:$B,$N$303)</f>
        <v>0</v>
      </c>
      <c r="J316" s="272">
        <f>SUMIFS(InpActive!K:K,InpActive!$A:$A,$C316,InpActive!$B:$B,$N$303)</f>
        <v>0</v>
      </c>
      <c r="K316" s="272">
        <f>SUMIFS(InpActive!L:L,InpActive!$A:$A,$C316,InpActive!$B:$B,$N$303)</f>
        <v>0</v>
      </c>
      <c r="L316" s="272">
        <f>SUMIFS(InpActive!M:M,InpActive!$A:$A,$C316,InpActive!$B:$B,$N$303)</f>
        <v>0</v>
      </c>
    </row>
    <row r="317" spans="3:12" hidden="1" outlineLevel="2" x14ac:dyDescent="0.4">
      <c r="C317" s="220" t="s">
        <v>139</v>
      </c>
      <c r="D317" s="221" t="s">
        <v>172</v>
      </c>
      <c r="E317" s="272">
        <f>SUMIFS(InpActive!F:F,InpActive!$A:$A,$C317,InpActive!$B:$B,$N$303)</f>
        <v>2305.3180000000002</v>
      </c>
      <c r="F317" s="272">
        <f>SUMIFS(InpActive!G:G,InpActive!$A:$A,$C317,InpActive!$B:$B,$N$303)</f>
        <v>2319.165</v>
      </c>
      <c r="G317" s="272">
        <f>SUMIFS(InpActive!H:H,InpActive!$A:$A,$C317,InpActive!$B:$B,$N$303)</f>
        <v>2337.4070000000002</v>
      </c>
      <c r="H317" s="272">
        <f>SUMIFS(InpActive!I:I,InpActive!$A:$A,$C317,InpActive!$B:$B,$N$303)</f>
        <v>2347.5720000000001</v>
      </c>
      <c r="I317" s="272">
        <f>SUMIFS(InpActive!J:J,InpActive!$A:$A,$C317,InpActive!$B:$B,$N$303)</f>
        <v>0</v>
      </c>
      <c r="J317" s="272">
        <f>SUMIFS(InpActive!K:K,InpActive!$A:$A,$C317,InpActive!$B:$B,$N$303)</f>
        <v>0</v>
      </c>
      <c r="K317" s="272">
        <f>SUMIFS(InpActive!L:L,InpActive!$A:$A,$C317,InpActive!$B:$B,$N$303)</f>
        <v>0</v>
      </c>
      <c r="L317" s="272">
        <f>SUMIFS(InpActive!M:M,InpActive!$A:$A,$C317,InpActive!$B:$B,$N$303)</f>
        <v>0</v>
      </c>
    </row>
    <row r="318" spans="3:12" hidden="1" outlineLevel="2" x14ac:dyDescent="0.4">
      <c r="C318" s="220" t="s">
        <v>141</v>
      </c>
      <c r="D318" s="221" t="s">
        <v>172</v>
      </c>
      <c r="E318" s="272">
        <f>SUMIFS(InpActive!F:F,InpActive!$A:$A,$C318,InpActive!$B:$B,$N$303)</f>
        <v>1500.1959999999999</v>
      </c>
      <c r="F318" s="272">
        <f>SUMIFS(InpActive!G:G,InpActive!$A:$A,$C318,InpActive!$B:$B,$N$303)</f>
        <v>1513.2750000000001</v>
      </c>
      <c r="G318" s="272">
        <f>SUMIFS(InpActive!H:H,InpActive!$A:$A,$C318,InpActive!$B:$B,$N$303)</f>
        <v>1525.345</v>
      </c>
      <c r="H318" s="272">
        <f>SUMIFS(InpActive!I:I,InpActive!$A:$A,$C318,InpActive!$B:$B,$N$303)</f>
        <v>1539.8030000000001</v>
      </c>
      <c r="I318" s="272">
        <f>SUMIFS(InpActive!J:J,InpActive!$A:$A,$C318,InpActive!$B:$B,$N$303)</f>
        <v>0</v>
      </c>
      <c r="J318" s="272">
        <f>SUMIFS(InpActive!K:K,InpActive!$A:$A,$C318,InpActive!$B:$B,$N$303)</f>
        <v>0</v>
      </c>
      <c r="K318" s="272">
        <f>SUMIFS(InpActive!L:L,InpActive!$A:$A,$C318,InpActive!$B:$B,$N$303)</f>
        <v>0</v>
      </c>
      <c r="L318" s="272">
        <f>SUMIFS(InpActive!M:M,InpActive!$A:$A,$C318,InpActive!$B:$B,$N$303)</f>
        <v>0</v>
      </c>
    </row>
    <row r="319" spans="3:12" hidden="1" outlineLevel="2" x14ac:dyDescent="0.4">
      <c r="C319" s="220" t="s">
        <v>143</v>
      </c>
      <c r="D319" s="221" t="s">
        <v>172</v>
      </c>
      <c r="E319" s="272">
        <f>SUMIFS(InpActive!F:F,InpActive!$A:$A,$C319,InpActive!$B:$B,$N$303)</f>
        <v>536.13800000000003</v>
      </c>
      <c r="F319" s="272">
        <f>SUMIFS(InpActive!G:G,InpActive!$A:$A,$C319,InpActive!$B:$B,$N$303)</f>
        <v>540.93100000000004</v>
      </c>
      <c r="G319" s="272">
        <f>SUMIFS(InpActive!H:H,InpActive!$A:$A,$C319,InpActive!$B:$B,$N$303)</f>
        <v>545.95600000000002</v>
      </c>
      <c r="H319" s="272">
        <f>SUMIFS(InpActive!I:I,InpActive!$A:$A,$C319,InpActive!$B:$B,$N$303)</f>
        <v>548.12900000000002</v>
      </c>
      <c r="I319" s="272">
        <f>SUMIFS(InpActive!J:J,InpActive!$A:$A,$C319,InpActive!$B:$B,$N$303)</f>
        <v>0</v>
      </c>
      <c r="J319" s="272">
        <f>SUMIFS(InpActive!K:K,InpActive!$A:$A,$C319,InpActive!$B:$B,$N$303)</f>
        <v>0</v>
      </c>
      <c r="K319" s="272">
        <f>SUMIFS(InpActive!L:L,InpActive!$A:$A,$C319,InpActive!$B:$B,$N$303)</f>
        <v>0</v>
      </c>
      <c r="L319" s="272">
        <f>SUMIFS(InpActive!M:M,InpActive!$A:$A,$C319,InpActive!$B:$B,$N$303)</f>
        <v>0</v>
      </c>
    </row>
    <row r="320" spans="3:12" hidden="1" outlineLevel="2" x14ac:dyDescent="0.4">
      <c r="C320" s="220" t="s">
        <v>145</v>
      </c>
      <c r="D320" s="221" t="s">
        <v>172</v>
      </c>
      <c r="E320" s="272">
        <f>SUMIFS(InpActive!F:F,InpActive!$A:$A,$C320,InpActive!$B:$B,$N$303)</f>
        <v>319.80599999999998</v>
      </c>
      <c r="F320" s="272">
        <f>SUMIFS(InpActive!G:G,InpActive!$A:$A,$C320,InpActive!$B:$B,$N$303)</f>
        <v>321.14800000000002</v>
      </c>
      <c r="G320" s="272">
        <f>SUMIFS(InpActive!H:H,InpActive!$A:$A,$C320,InpActive!$B:$B,$N$303)</f>
        <v>321.67399999999998</v>
      </c>
      <c r="H320" s="272">
        <f>SUMIFS(InpActive!I:I,InpActive!$A:$A,$C320,InpActive!$B:$B,$N$303)</f>
        <v>322.88499999999999</v>
      </c>
      <c r="I320" s="272">
        <f>SUMIFS(InpActive!J:J,InpActive!$A:$A,$C320,InpActive!$B:$B,$N$303)</f>
        <v>0</v>
      </c>
      <c r="J320" s="272">
        <f>SUMIFS(InpActive!K:K,InpActive!$A:$A,$C320,InpActive!$B:$B,$N$303)</f>
        <v>0</v>
      </c>
      <c r="K320" s="272">
        <f>SUMIFS(InpActive!L:L,InpActive!$A:$A,$C320,InpActive!$B:$B,$N$303)</f>
        <v>0</v>
      </c>
      <c r="L320" s="272">
        <f>SUMIFS(InpActive!M:M,InpActive!$A:$A,$C320,InpActive!$B:$B,$N$303)</f>
        <v>0</v>
      </c>
    </row>
    <row r="321" spans="2:15" hidden="1" outlineLevel="2" x14ac:dyDescent="0.4">
      <c r="C321" s="220" t="s">
        <v>147</v>
      </c>
      <c r="D321" s="221" t="s">
        <v>172</v>
      </c>
      <c r="E321" s="272">
        <f>SUMIFS(InpActive!F:F,InpActive!$A:$A,$C321,InpActive!$B:$B,$N$303)</f>
        <v>1013.178</v>
      </c>
      <c r="F321" s="272">
        <f>SUMIFS(InpActive!G:G,InpActive!$A:$A,$C321,InpActive!$B:$B,$N$303)</f>
        <v>1020.985</v>
      </c>
      <c r="G321" s="272">
        <f>SUMIFS(InpActive!H:H,InpActive!$A:$A,$C321,InpActive!$B:$B,$N$303)</f>
        <v>1030.4390000000001</v>
      </c>
      <c r="H321" s="272">
        <f>SUMIFS(InpActive!I:I,InpActive!$A:$A,$C321,InpActive!$B:$B,$N$303)</f>
        <v>959.99400000000003</v>
      </c>
      <c r="I321" s="272">
        <f>SUMIFS(InpActive!J:J,InpActive!$A:$A,$C321,InpActive!$B:$B,$N$303)</f>
        <v>0</v>
      </c>
      <c r="J321" s="287">
        <f>SUMIFS(InpActive!K:K,InpActive!$A:$A,$C321,InpActive!$B:$B,$N$303)</f>
        <v>0</v>
      </c>
      <c r="K321" s="272">
        <f>SUMIFS(InpActive!L:L,InpActive!$A:$A,$C321,InpActive!$B:$B,$N$303)</f>
        <v>0</v>
      </c>
      <c r="L321" s="272">
        <f>SUMIFS(InpActive!M:M,InpActive!$A:$A,$C321,InpActive!$B:$B,$N$303)</f>
        <v>0</v>
      </c>
    </row>
    <row r="322" spans="2:15" hidden="1" outlineLevel="2" x14ac:dyDescent="0.4">
      <c r="C322" s="220" t="s">
        <v>149</v>
      </c>
      <c r="D322" s="221" t="s">
        <v>172</v>
      </c>
      <c r="E322" s="274"/>
      <c r="F322" s="274"/>
      <c r="G322" s="274"/>
      <c r="H322" s="274"/>
      <c r="I322" s="274"/>
      <c r="J322" s="274"/>
      <c r="K322" s="274"/>
      <c r="L322" s="274"/>
    </row>
    <row r="323" spans="2:15" hidden="1" outlineLevel="2" x14ac:dyDescent="0.4">
      <c r="C323" s="220" t="s">
        <v>161</v>
      </c>
      <c r="D323" s="221" t="s">
        <v>172</v>
      </c>
      <c r="E323" s="272">
        <f>SUMIFS(InpActive!F:F,InpActive!$A:$A,$C323,InpActive!$B:$B,$N$303)</f>
        <v>592.19000000000005</v>
      </c>
      <c r="F323" s="272">
        <f>SUMIFS(InpActive!G:G,InpActive!$A:$A,$C323,InpActive!$B:$B,$N$303)</f>
        <v>592.41</v>
      </c>
      <c r="G323" s="272">
        <f>SUMIFS(InpActive!H:H,InpActive!$A:$A,$C323,InpActive!$B:$B,$N$303)</f>
        <v>596.09</v>
      </c>
      <c r="H323" s="272">
        <f>SUMIFS(InpActive!I:I,InpActive!$A:$A,$C323,InpActive!$B:$B,$N$303)</f>
        <v>598.80999999999995</v>
      </c>
      <c r="I323" s="272">
        <f>SUMIFS(InpActive!J:J,InpActive!$A:$A,$C323,InpActive!$B:$B,$N$303)</f>
        <v>0</v>
      </c>
      <c r="J323" s="272">
        <f>SUMIFS(InpActive!K:K,InpActive!$A:$A,$C323,InpActive!$B:$B,$N$303)</f>
        <v>0</v>
      </c>
      <c r="K323" s="272">
        <f>SUMIFS(InpActive!L:L,InpActive!$A:$A,$C323,InpActive!$B:$B,$N$303)</f>
        <v>0</v>
      </c>
      <c r="L323" s="272">
        <f>SUMIFS(InpActive!M:M,InpActive!$A:$A,$C323,InpActive!$B:$B,$N$303)</f>
        <v>0</v>
      </c>
    </row>
    <row r="324" spans="2:15" hidden="1" outlineLevel="2" x14ac:dyDescent="0.4">
      <c r="C324" s="220" t="s">
        <v>164</v>
      </c>
      <c r="D324" s="221" t="s">
        <v>172</v>
      </c>
      <c r="E324" s="272">
        <f>SUMIFS(InpActive!F:F,InpActive!$A:$A,$C324,InpActive!$B:$B,$N$303)</f>
        <v>143.66999999999999</v>
      </c>
      <c r="F324" s="272">
        <f>SUMIFS(InpActive!G:G,InpActive!$A:$A,$C324,InpActive!$B:$B,$N$303)</f>
        <v>144.69999999999999</v>
      </c>
      <c r="G324" s="272">
        <f>SUMIFS(InpActive!H:H,InpActive!$A:$A,$C324,InpActive!$B:$B,$N$303)</f>
        <v>146.55000000000001</v>
      </c>
      <c r="H324" s="272">
        <f>SUMIFS(InpActive!I:I,InpActive!$A:$A,$C324,InpActive!$B:$B,$N$303)</f>
        <v>147.87</v>
      </c>
      <c r="I324" s="272">
        <f>SUMIFS(InpActive!J:J,InpActive!$A:$A,$C324,InpActive!$B:$B,$N$303)</f>
        <v>0</v>
      </c>
      <c r="J324" s="272">
        <f>SUMIFS(InpActive!K:K,InpActive!$A:$A,$C324,InpActive!$B:$B,$N$303)</f>
        <v>0</v>
      </c>
      <c r="K324" s="272">
        <f>SUMIFS(InpActive!L:L,InpActive!$A:$A,$C324,InpActive!$B:$B,$N$303)</f>
        <v>0</v>
      </c>
      <c r="L324" s="272">
        <f>SUMIFS(InpActive!M:M,InpActive!$A:$A,$C324,InpActive!$B:$B,$N$303)</f>
        <v>0</v>
      </c>
    </row>
    <row r="325" spans="2:15" hidden="1" outlineLevel="2" x14ac:dyDescent="0.4">
      <c r="C325" s="220" t="s">
        <v>151</v>
      </c>
      <c r="D325" s="221" t="s">
        <v>172</v>
      </c>
      <c r="E325" s="272">
        <f>SUMIFS(InpActive!F:F,InpActive!$A:$A,$C325,InpActive!$B:$B,$N$303)</f>
        <v>291.35199999999998</v>
      </c>
      <c r="F325" s="272">
        <f>SUMIFS(InpActive!G:G,InpActive!$A:$A,$C325,InpActive!$B:$B,$N$303)</f>
        <v>292.34699999999998</v>
      </c>
      <c r="G325" s="272">
        <f>SUMIFS(InpActive!H:H,InpActive!$A:$A,$C325,InpActive!$B:$B,$N$303)</f>
        <v>295.18099999999998</v>
      </c>
      <c r="H325" s="272">
        <f>SUMIFS(InpActive!I:I,InpActive!$A:$A,$C325,InpActive!$B:$B,$N$303)</f>
        <v>285.48200000000003</v>
      </c>
      <c r="I325" s="272">
        <f>SUMIFS(InpActive!J:J,InpActive!$A:$A,$C325,InpActive!$B:$B,$N$303)</f>
        <v>0</v>
      </c>
      <c r="J325" s="272">
        <f>SUMIFS(InpActive!K:K,InpActive!$A:$A,$C325,InpActive!$B:$B,$N$303)</f>
        <v>0</v>
      </c>
      <c r="K325" s="272">
        <f>SUMIFS(InpActive!L:L,InpActive!$A:$A,$C325,InpActive!$B:$B,$N$303)</f>
        <v>0</v>
      </c>
      <c r="L325" s="272">
        <f>SUMIFS(InpActive!M:M,InpActive!$A:$A,$C325,InpActive!$B:$B,$N$303)</f>
        <v>0</v>
      </c>
    </row>
    <row r="326" spans="2:15" hidden="1" outlineLevel="2" x14ac:dyDescent="0.4">
      <c r="H326" s="272"/>
      <c r="I326" s="272"/>
      <c r="J326" s="272"/>
      <c r="K326" s="272"/>
      <c r="L326" s="272"/>
    </row>
    <row r="327" spans="2:15" hidden="1" outlineLevel="2" x14ac:dyDescent="0.4">
      <c r="C327" s="222" t="s">
        <v>725</v>
      </c>
      <c r="D327" s="224" t="s">
        <v>172</v>
      </c>
      <c r="E327" s="252">
        <f t="shared" ref="E327:G327" si="18">SUM(E305:E307,E309:E321,E323:E325)</f>
        <v>25979.920999999995</v>
      </c>
      <c r="F327" s="252">
        <f t="shared" si="18"/>
        <v>26204.921000000006</v>
      </c>
      <c r="G327" s="252">
        <f t="shared" si="18"/>
        <v>26434.785999999996</v>
      </c>
      <c r="H327" s="252">
        <f t="shared" ref="H327:L327" si="19">SUM(H305:H307,H309:H321,H323:H325)</f>
        <v>26506.275999999998</v>
      </c>
      <c r="I327" s="244">
        <f t="shared" si="19"/>
        <v>0</v>
      </c>
      <c r="J327" s="244">
        <f t="shared" si="19"/>
        <v>0</v>
      </c>
      <c r="K327" s="244">
        <f t="shared" si="19"/>
        <v>0</v>
      </c>
      <c r="L327" s="244">
        <f t="shared" si="19"/>
        <v>0</v>
      </c>
      <c r="M327" s="222"/>
      <c r="N327" s="362"/>
      <c r="O327" s="222"/>
    </row>
    <row r="328" spans="2:15" outlineLevel="1" collapsed="1" x14ac:dyDescent="0.4">
      <c r="H328" s="251"/>
      <c r="I328" s="243"/>
      <c r="J328" s="243"/>
      <c r="K328" s="243"/>
      <c r="L328" s="243"/>
    </row>
    <row r="329" spans="2:15" ht="15.75" x14ac:dyDescent="0.4">
      <c r="B329" s="55" t="s">
        <v>805</v>
      </c>
      <c r="C329" s="75"/>
      <c r="D329" s="225"/>
      <c r="E329" s="225"/>
      <c r="F329" s="225"/>
      <c r="G329" s="225"/>
      <c r="H329" s="247"/>
      <c r="I329" s="247"/>
      <c r="J329" s="247"/>
      <c r="K329" s="247"/>
      <c r="L329" s="247"/>
      <c r="M329" s="56"/>
      <c r="N329" s="360"/>
      <c r="O329" s="231"/>
    </row>
    <row r="330" spans="2:15" x14ac:dyDescent="0.4">
      <c r="H330" s="251"/>
      <c r="I330" s="243"/>
      <c r="J330" s="243"/>
      <c r="K330" s="243"/>
      <c r="L330" s="243"/>
    </row>
    <row r="331" spans="2:15" ht="14.25" outlineLevel="1" x14ac:dyDescent="0.4">
      <c r="B331" s="74" t="s">
        <v>777</v>
      </c>
      <c r="C331" s="60"/>
      <c r="D331" s="226"/>
      <c r="E331" s="226"/>
      <c r="F331" s="226"/>
      <c r="G331" s="226"/>
      <c r="H331" s="246"/>
      <c r="I331" s="246"/>
      <c r="J331" s="246"/>
      <c r="K331" s="246"/>
      <c r="L331" s="246"/>
      <c r="M331" s="18"/>
      <c r="N331" s="361" t="s">
        <v>778</v>
      </c>
      <c r="O331" s="18"/>
    </row>
    <row r="332" spans="2:15" hidden="1" outlineLevel="2" x14ac:dyDescent="0.4">
      <c r="H332" s="251"/>
      <c r="I332" s="243"/>
      <c r="J332" s="243"/>
      <c r="K332" s="243"/>
      <c r="L332" s="243"/>
    </row>
    <row r="333" spans="2:15" hidden="1" outlineLevel="2" x14ac:dyDescent="0.4">
      <c r="C333" s="220" t="s">
        <v>117</v>
      </c>
      <c r="D333" s="221" t="s">
        <v>176</v>
      </c>
      <c r="H333" s="257">
        <v>0.8</v>
      </c>
      <c r="I333" s="257">
        <v>2</v>
      </c>
      <c r="J333" s="257">
        <v>3.2</v>
      </c>
      <c r="K333" s="257">
        <v>4.5</v>
      </c>
      <c r="L333" s="257">
        <v>5.6</v>
      </c>
      <c r="N333" s="359" t="s">
        <v>806</v>
      </c>
    </row>
    <row r="334" spans="2:15" hidden="1" outlineLevel="2" x14ac:dyDescent="0.4">
      <c r="C334" s="220" t="s">
        <v>119</v>
      </c>
      <c r="D334" s="221" t="s">
        <v>176</v>
      </c>
      <c r="H334" s="257">
        <v>1</v>
      </c>
      <c r="I334" s="257">
        <v>2</v>
      </c>
      <c r="J334" s="257">
        <v>3</v>
      </c>
      <c r="K334" s="257">
        <v>4.5999999999999996</v>
      </c>
      <c r="L334" s="257">
        <v>6.3</v>
      </c>
      <c r="N334" s="359" t="s">
        <v>807</v>
      </c>
    </row>
    <row r="335" spans="2:15" hidden="1" outlineLevel="2" x14ac:dyDescent="0.4">
      <c r="C335" s="220" t="s">
        <v>122</v>
      </c>
      <c r="D335" s="221" t="s">
        <v>176</v>
      </c>
      <c r="H335" s="257">
        <v>0.9</v>
      </c>
      <c r="I335" s="257">
        <v>1.8</v>
      </c>
      <c r="J335" s="257">
        <v>2.7</v>
      </c>
      <c r="K335" s="257">
        <v>3.5</v>
      </c>
      <c r="L335" s="257">
        <v>4.2</v>
      </c>
      <c r="N335" s="359" t="s">
        <v>808</v>
      </c>
    </row>
    <row r="336" spans="2:15" hidden="1" outlineLevel="2" x14ac:dyDescent="0.4">
      <c r="C336" s="220" t="s">
        <v>124</v>
      </c>
      <c r="D336" s="221" t="s">
        <v>176</v>
      </c>
      <c r="H336" s="257">
        <v>0.8</v>
      </c>
      <c r="I336" s="257">
        <v>1.8</v>
      </c>
      <c r="J336" s="257">
        <v>2.9</v>
      </c>
      <c r="K336" s="257">
        <v>4.0999999999999996</v>
      </c>
      <c r="L336" s="257">
        <v>5.3</v>
      </c>
      <c r="N336" s="359" t="s">
        <v>809</v>
      </c>
    </row>
    <row r="337" spans="3:14" hidden="1" outlineLevel="2" x14ac:dyDescent="0.4">
      <c r="C337" s="220" t="s">
        <v>126</v>
      </c>
      <c r="D337" s="221" t="s">
        <v>176</v>
      </c>
      <c r="H337" s="257">
        <v>0.7</v>
      </c>
      <c r="I337" s="257">
        <v>1.4</v>
      </c>
      <c r="J337" s="257">
        <v>2.1</v>
      </c>
      <c r="K337" s="257">
        <v>2.8</v>
      </c>
      <c r="L337" s="257">
        <v>3.5</v>
      </c>
      <c r="N337" s="359" t="s">
        <v>810</v>
      </c>
    </row>
    <row r="338" spans="3:14" hidden="1" outlineLevel="2" x14ac:dyDescent="0.4">
      <c r="C338" s="220" t="s">
        <v>128</v>
      </c>
      <c r="D338" s="221" t="s">
        <v>176</v>
      </c>
      <c r="H338" s="257">
        <v>1.1000000000000001</v>
      </c>
      <c r="I338" s="257">
        <v>2.2999999999999998</v>
      </c>
      <c r="J338" s="257">
        <v>3.6</v>
      </c>
      <c r="K338" s="257">
        <v>5</v>
      </c>
      <c r="L338" s="257">
        <v>6.2</v>
      </c>
      <c r="N338" s="359" t="s">
        <v>811</v>
      </c>
    </row>
    <row r="339" spans="3:14" hidden="1" outlineLevel="2" x14ac:dyDescent="0.4">
      <c r="C339" s="220" t="s">
        <v>131</v>
      </c>
      <c r="D339" s="221" t="s">
        <v>176</v>
      </c>
      <c r="H339" s="257">
        <v>1</v>
      </c>
      <c r="I339" s="257">
        <v>2</v>
      </c>
      <c r="J339" s="257">
        <v>4.3</v>
      </c>
      <c r="K339" s="257">
        <v>6</v>
      </c>
      <c r="L339" s="257">
        <v>7.2</v>
      </c>
      <c r="N339" s="359" t="s">
        <v>812</v>
      </c>
    </row>
    <row r="340" spans="3:14" hidden="1" outlineLevel="2" x14ac:dyDescent="0.4">
      <c r="C340" s="220" t="s">
        <v>133</v>
      </c>
      <c r="D340" s="221" t="s">
        <v>176</v>
      </c>
      <c r="H340" s="257">
        <v>1.1000000000000001</v>
      </c>
      <c r="I340" s="257">
        <v>2.2999999999999998</v>
      </c>
      <c r="J340" s="257">
        <v>3.4</v>
      </c>
      <c r="K340" s="257">
        <v>4.4000000000000004</v>
      </c>
      <c r="L340" s="257">
        <v>6.3</v>
      </c>
      <c r="N340" s="359" t="s">
        <v>813</v>
      </c>
    </row>
    <row r="341" spans="3:14" hidden="1" outlineLevel="2" x14ac:dyDescent="0.4">
      <c r="C341" s="220" t="s">
        <v>244</v>
      </c>
      <c r="D341" s="221" t="s">
        <v>176</v>
      </c>
      <c r="H341" s="257">
        <v>1.3</v>
      </c>
      <c r="I341" s="257">
        <v>2.6</v>
      </c>
      <c r="J341" s="257">
        <v>3.9</v>
      </c>
      <c r="K341" s="257">
        <v>5.0999999999999996</v>
      </c>
      <c r="L341" s="257">
        <v>6.3</v>
      </c>
      <c r="N341" s="359" t="s">
        <v>814</v>
      </c>
    </row>
    <row r="342" spans="3:14" hidden="1" outlineLevel="2" x14ac:dyDescent="0.4">
      <c r="C342" s="220" t="s">
        <v>137</v>
      </c>
      <c r="D342" s="221" t="s">
        <v>176</v>
      </c>
      <c r="H342" s="257">
        <v>0.1</v>
      </c>
      <c r="I342" s="257">
        <v>0.2</v>
      </c>
      <c r="J342" s="257">
        <v>0.3</v>
      </c>
      <c r="K342" s="257">
        <v>0.4</v>
      </c>
      <c r="L342" s="257">
        <v>0.9</v>
      </c>
      <c r="N342" s="359" t="s">
        <v>815</v>
      </c>
    </row>
    <row r="343" spans="3:14" hidden="1" outlineLevel="2" x14ac:dyDescent="0.4">
      <c r="C343" s="220" t="s">
        <v>139</v>
      </c>
      <c r="D343" s="221" t="s">
        <v>176</v>
      </c>
      <c r="H343" s="257">
        <v>2.4</v>
      </c>
      <c r="I343" s="257">
        <v>4.9000000000000004</v>
      </c>
      <c r="J343" s="257">
        <v>7.4</v>
      </c>
      <c r="K343" s="257">
        <v>8.3000000000000007</v>
      </c>
      <c r="L343" s="257">
        <v>8.9</v>
      </c>
      <c r="N343" s="359" t="s">
        <v>816</v>
      </c>
    </row>
    <row r="344" spans="3:14" hidden="1" outlineLevel="2" x14ac:dyDescent="0.4">
      <c r="C344" s="220" t="s">
        <v>141</v>
      </c>
      <c r="D344" s="221" t="s">
        <v>176</v>
      </c>
      <c r="H344" s="257">
        <v>1.7</v>
      </c>
      <c r="I344" s="257">
        <v>4.9000000000000004</v>
      </c>
      <c r="J344" s="257">
        <v>7.3</v>
      </c>
      <c r="K344" s="257">
        <v>10</v>
      </c>
      <c r="L344" s="257">
        <v>12.5</v>
      </c>
      <c r="N344" s="359" t="s">
        <v>817</v>
      </c>
    </row>
    <row r="345" spans="3:14" hidden="1" outlineLevel="2" x14ac:dyDescent="0.4">
      <c r="C345" s="220" t="s">
        <v>143</v>
      </c>
      <c r="D345" s="221" t="s">
        <v>176</v>
      </c>
      <c r="H345" s="257">
        <v>1.3</v>
      </c>
      <c r="I345" s="257">
        <v>2.6</v>
      </c>
      <c r="J345" s="257">
        <v>3.9</v>
      </c>
      <c r="K345" s="257">
        <v>5.0999999999999996</v>
      </c>
      <c r="L345" s="257">
        <v>6.3</v>
      </c>
      <c r="N345" s="359" t="s">
        <v>818</v>
      </c>
    </row>
    <row r="346" spans="3:14" hidden="1" outlineLevel="2" x14ac:dyDescent="0.4">
      <c r="C346" s="220" t="s">
        <v>145</v>
      </c>
      <c r="D346" s="221" t="s">
        <v>176</v>
      </c>
      <c r="H346" s="257">
        <v>1.3</v>
      </c>
      <c r="I346" s="257">
        <v>2.5</v>
      </c>
      <c r="J346" s="257">
        <v>3.8</v>
      </c>
      <c r="K346" s="257">
        <v>5</v>
      </c>
      <c r="L346" s="257">
        <v>6.3</v>
      </c>
      <c r="N346" s="359" t="s">
        <v>819</v>
      </c>
    </row>
    <row r="347" spans="3:14" hidden="1" outlineLevel="2" x14ac:dyDescent="0.4">
      <c r="C347" s="220" t="s">
        <v>147</v>
      </c>
      <c r="D347" s="221" t="s">
        <v>176</v>
      </c>
      <c r="H347" s="257">
        <v>1.1000000000000001</v>
      </c>
      <c r="I347" s="257">
        <v>2.9</v>
      </c>
      <c r="J347" s="257">
        <v>4.5999999999999996</v>
      </c>
      <c r="K347" s="257">
        <v>5.8</v>
      </c>
      <c r="L347" s="257">
        <v>7.2</v>
      </c>
      <c r="N347" s="359" t="s">
        <v>820</v>
      </c>
    </row>
    <row r="348" spans="3:14" hidden="1" outlineLevel="2" x14ac:dyDescent="0.4">
      <c r="C348" s="220" t="s">
        <v>149</v>
      </c>
      <c r="D348" s="221" t="s">
        <v>176</v>
      </c>
      <c r="H348" s="277"/>
      <c r="I348" s="277"/>
      <c r="J348" s="277"/>
      <c r="K348" s="277"/>
      <c r="L348" s="277"/>
      <c r="N348" s="363"/>
    </row>
    <row r="349" spans="3:14" hidden="1" outlineLevel="2" x14ac:dyDescent="0.4">
      <c r="C349" s="220" t="s">
        <v>161</v>
      </c>
      <c r="D349" s="221" t="s">
        <v>176</v>
      </c>
      <c r="H349" s="257">
        <v>0.4</v>
      </c>
      <c r="I349" s="257">
        <v>0.5</v>
      </c>
      <c r="J349" s="257">
        <v>0.7</v>
      </c>
      <c r="K349" s="257">
        <v>0.8</v>
      </c>
      <c r="L349" s="257">
        <v>1</v>
      </c>
      <c r="N349" s="359" t="s">
        <v>821</v>
      </c>
    </row>
    <row r="350" spans="3:14" hidden="1" outlineLevel="2" x14ac:dyDescent="0.4">
      <c r="C350" s="220" t="s">
        <v>164</v>
      </c>
      <c r="D350" s="221" t="s">
        <v>176</v>
      </c>
      <c r="H350" s="257">
        <v>1.2</v>
      </c>
      <c r="I350" s="257">
        <v>2.5</v>
      </c>
      <c r="J350" s="257">
        <v>3.7</v>
      </c>
      <c r="K350" s="257">
        <v>5</v>
      </c>
      <c r="L350" s="257">
        <v>6.3</v>
      </c>
      <c r="N350" s="359" t="s">
        <v>822</v>
      </c>
    </row>
    <row r="351" spans="3:14" hidden="1" outlineLevel="2" x14ac:dyDescent="0.4">
      <c r="C351" s="220" t="s">
        <v>151</v>
      </c>
      <c r="D351" s="221" t="s">
        <v>176</v>
      </c>
      <c r="H351" s="257">
        <v>1</v>
      </c>
      <c r="I351" s="257">
        <v>2.2999999999999998</v>
      </c>
      <c r="J351" s="257">
        <v>3.8</v>
      </c>
      <c r="K351" s="257">
        <v>5.2</v>
      </c>
      <c r="L351" s="257">
        <v>6.6</v>
      </c>
      <c r="N351" s="359" t="s">
        <v>823</v>
      </c>
    </row>
    <row r="352" spans="3:14" hidden="1" outlineLevel="2" x14ac:dyDescent="0.4">
      <c r="H352" s="272"/>
      <c r="I352" s="272"/>
      <c r="J352" s="272"/>
      <c r="K352" s="272"/>
      <c r="L352" s="272"/>
    </row>
    <row r="353" spans="2:15" hidden="1" outlineLevel="2" x14ac:dyDescent="0.4">
      <c r="C353" s="222" t="s">
        <v>725</v>
      </c>
      <c r="D353" s="224" t="s">
        <v>176</v>
      </c>
      <c r="E353" s="224"/>
      <c r="F353" s="224"/>
      <c r="G353" s="224"/>
      <c r="H353" s="278">
        <f>(('CALCS | PCs'!H211 - 'CALCS | PCs'!$H259)  / 'CALCS | PCs'!$H259) * -100</f>
        <v>1.1314097354676915</v>
      </c>
      <c r="I353" s="278">
        <f>(('CALCS | PCs'!I211 - 'CALCS | PCs'!$H259)  / 'CALCS | PCs'!$H259) * -100</f>
        <v>2.4693783513938188</v>
      </c>
      <c r="J353" s="278">
        <f>(('CALCS | PCs'!J211 - 'CALCS | PCs'!$H259)  / 'CALCS | PCs'!$H259) * -100</f>
        <v>3.7936510709345095</v>
      </c>
      <c r="K353" s="278">
        <f>(('CALCS | PCs'!K211 - 'CALCS | PCs'!$H259)  / 'CALCS | PCs'!$H259) * -100</f>
        <v>4.9730439409442839</v>
      </c>
      <c r="L353" s="278">
        <f>(('CALCS | PCs'!L211 - 'CALCS | PCs'!$H259)  / 'CALCS | PCs'!$H259) * -100</f>
        <v>6.2864304163311697</v>
      </c>
      <c r="M353" s="222"/>
      <c r="N353" s="362"/>
      <c r="O353" s="222"/>
    </row>
    <row r="354" spans="2:15" outlineLevel="1" collapsed="1" x14ac:dyDescent="0.4">
      <c r="H354" s="251"/>
      <c r="I354" s="243"/>
      <c r="J354" s="243"/>
      <c r="K354" s="243"/>
      <c r="L354" s="243"/>
    </row>
    <row r="355" spans="2:15" ht="14.25" outlineLevel="1" x14ac:dyDescent="0.4">
      <c r="B355" s="74" t="s">
        <v>824</v>
      </c>
      <c r="C355" s="60"/>
      <c r="D355" s="226"/>
      <c r="E355" s="226"/>
      <c r="F355" s="226"/>
      <c r="G355" s="226"/>
      <c r="H355" s="246"/>
      <c r="I355" s="246"/>
      <c r="J355" s="246"/>
      <c r="K355" s="246"/>
      <c r="L355" s="246"/>
      <c r="M355" s="18"/>
      <c r="N355" s="361" t="s">
        <v>434</v>
      </c>
      <c r="O355" s="18"/>
    </row>
    <row r="356" spans="2:15" hidden="1" outlineLevel="2" x14ac:dyDescent="0.4">
      <c r="H356" s="251"/>
      <c r="I356" s="243"/>
      <c r="J356" s="243"/>
      <c r="K356" s="243"/>
      <c r="L356" s="243"/>
    </row>
    <row r="357" spans="2:15" hidden="1" outlineLevel="2" x14ac:dyDescent="0.4">
      <c r="C357" s="220" t="s">
        <v>117</v>
      </c>
      <c r="D357" s="221" t="s">
        <v>190</v>
      </c>
      <c r="H357" s="257">
        <f>SUMIFS(InpActive!I:I,InpActive!$A:$A,$C357,InpActive!$B:$B,$N$355)</f>
        <v>134.1</v>
      </c>
      <c r="I357" s="257">
        <f>SUMIFS(InpActive!J:J,InpActive!$A:$A,$C357,InpActive!$B:$B,$N$355)</f>
        <v>0</v>
      </c>
      <c r="J357" s="257">
        <f>SUMIFS(InpActive!K:K,InpActive!$A:$A,$C357,InpActive!$B:$B,$N$355)</f>
        <v>0</v>
      </c>
      <c r="K357" s="257">
        <f>SUMIFS(InpActive!L:L,InpActive!$A:$A,$C357,InpActive!$B:$B,$N$355)</f>
        <v>0</v>
      </c>
      <c r="L357" s="257">
        <f>SUMIFS(InpActive!M:M,InpActive!$A:$A,$C357,InpActive!$B:$B,$N$355)</f>
        <v>0</v>
      </c>
    </row>
    <row r="358" spans="2:15" hidden="1" outlineLevel="2" x14ac:dyDescent="0.4">
      <c r="C358" s="220" t="s">
        <v>119</v>
      </c>
      <c r="D358" s="221" t="s">
        <v>190</v>
      </c>
      <c r="H358" s="257">
        <f>SUMIFS(InpActive!I:I,InpActive!$A:$A,$C358,InpActive!$B:$B,$N$355)</f>
        <v>155.19999999999999</v>
      </c>
      <c r="I358" s="257">
        <f>SUMIFS(InpActive!J:J,InpActive!$A:$A,$C358,InpActive!$B:$B,$N$355)</f>
        <v>0</v>
      </c>
      <c r="J358" s="257">
        <f>SUMIFS(InpActive!K:K,InpActive!$A:$A,$C358,InpActive!$B:$B,$N$355)</f>
        <v>0</v>
      </c>
      <c r="K358" s="257">
        <f>SUMIFS(InpActive!L:L,InpActive!$A:$A,$C358,InpActive!$B:$B,$N$355)</f>
        <v>0</v>
      </c>
      <c r="L358" s="257">
        <f>SUMIFS(InpActive!M:M,InpActive!$A:$A,$C358,InpActive!$B:$B,$N$355)</f>
        <v>0</v>
      </c>
    </row>
    <row r="359" spans="2:15" hidden="1" outlineLevel="2" x14ac:dyDescent="0.4">
      <c r="C359" s="220" t="s">
        <v>122</v>
      </c>
      <c r="D359" s="221" t="s">
        <v>190</v>
      </c>
      <c r="H359" s="257">
        <f>SUMIFS(InpActive!I:I,InpActive!$A:$A,$C359,InpActive!$B:$B,$N$355)</f>
        <v>133.5</v>
      </c>
      <c r="I359" s="257">
        <f>SUMIFS(InpActive!J:J,InpActive!$A:$A,$C359,InpActive!$B:$B,$N$355)</f>
        <v>0</v>
      </c>
      <c r="J359" s="257">
        <f>SUMIFS(InpActive!K:K,InpActive!$A:$A,$C359,InpActive!$B:$B,$N$355)</f>
        <v>0</v>
      </c>
      <c r="K359" s="257">
        <f>SUMIFS(InpActive!L:L,InpActive!$A:$A,$C359,InpActive!$B:$B,$N$355)</f>
        <v>0</v>
      </c>
      <c r="L359" s="257">
        <f>SUMIFS(InpActive!M:M,InpActive!$A:$A,$C359,InpActive!$B:$B,$N$355)</f>
        <v>0</v>
      </c>
    </row>
    <row r="360" spans="2:15" hidden="1" outlineLevel="2" x14ac:dyDescent="0.4">
      <c r="C360" s="220" t="s">
        <v>124</v>
      </c>
      <c r="D360" s="221" t="s">
        <v>190</v>
      </c>
      <c r="H360" s="257">
        <f>SUMIFS(InpActive!I:I,InpActive!$A:$A,$C360,InpActive!$B:$B,$N$355)</f>
        <v>150.6</v>
      </c>
      <c r="I360" s="257">
        <f>SUMIFS(InpActive!J:J,InpActive!$A:$A,$C360,InpActive!$B:$B,$N$355)</f>
        <v>0</v>
      </c>
      <c r="J360" s="257">
        <f>SUMIFS(InpActive!K:K,InpActive!$A:$A,$C360,InpActive!$B:$B,$N$355)</f>
        <v>0</v>
      </c>
      <c r="K360" s="257">
        <f>SUMIFS(InpActive!L:L,InpActive!$A:$A,$C360,InpActive!$B:$B,$N$355)</f>
        <v>0</v>
      </c>
      <c r="L360" s="257">
        <f>SUMIFS(InpActive!M:M,InpActive!$A:$A,$C360,InpActive!$B:$B,$N$355)</f>
        <v>0</v>
      </c>
    </row>
    <row r="361" spans="2:15" hidden="1" outlineLevel="2" x14ac:dyDescent="0.4">
      <c r="C361" s="220" t="s">
        <v>126</v>
      </c>
      <c r="D361" s="221" t="s">
        <v>190</v>
      </c>
      <c r="H361" s="257">
        <f>SUMIFS(InpActive!I:I,InpActive!$A:$A,$C361,InpActive!$B:$B,$N$355)</f>
        <v>129.1</v>
      </c>
      <c r="I361" s="257">
        <f>SUMIFS(InpActive!J:J,InpActive!$A:$A,$C361,InpActive!$B:$B,$N$355)</f>
        <v>0</v>
      </c>
      <c r="J361" s="257">
        <f>SUMIFS(InpActive!K:K,InpActive!$A:$A,$C361,InpActive!$B:$B,$N$355)</f>
        <v>0</v>
      </c>
      <c r="K361" s="257">
        <f>SUMIFS(InpActive!L:L,InpActive!$A:$A,$C361,InpActive!$B:$B,$N$355)</f>
        <v>0</v>
      </c>
      <c r="L361" s="257">
        <f>SUMIFS(InpActive!M:M,InpActive!$A:$A,$C361,InpActive!$B:$B,$N$355)</f>
        <v>0</v>
      </c>
    </row>
    <row r="362" spans="2:15" hidden="1" outlineLevel="2" x14ac:dyDescent="0.4">
      <c r="C362" s="220" t="s">
        <v>128</v>
      </c>
      <c r="D362" s="221" t="s">
        <v>190</v>
      </c>
      <c r="H362" s="257">
        <f>SUMIFS(InpActive!I:I,InpActive!$A:$A,$C362,InpActive!$B:$B,$N$355)</f>
        <v>146</v>
      </c>
      <c r="I362" s="257">
        <f>SUMIFS(InpActive!J:J,InpActive!$A:$A,$C362,InpActive!$B:$B,$N$355)</f>
        <v>0</v>
      </c>
      <c r="J362" s="257">
        <f>SUMIFS(InpActive!K:K,InpActive!$A:$A,$C362,InpActive!$B:$B,$N$355)</f>
        <v>0</v>
      </c>
      <c r="K362" s="257">
        <f>SUMIFS(InpActive!L:L,InpActive!$A:$A,$C362,InpActive!$B:$B,$N$355)</f>
        <v>0</v>
      </c>
      <c r="L362" s="257">
        <f>SUMIFS(InpActive!M:M,InpActive!$A:$A,$C362,InpActive!$B:$B,$N$355)</f>
        <v>0</v>
      </c>
    </row>
    <row r="363" spans="2:15" hidden="1" outlineLevel="2" x14ac:dyDescent="0.4">
      <c r="C363" s="220" t="s">
        <v>131</v>
      </c>
      <c r="D363" s="221" t="s">
        <v>190</v>
      </c>
      <c r="H363" s="257">
        <f>SUMIFS(InpActive!I:I,InpActive!$A:$A,$C363,InpActive!$B:$B,$N$355)</f>
        <v>127.9</v>
      </c>
      <c r="I363" s="257">
        <f>SUMIFS(InpActive!J:J,InpActive!$A:$A,$C363,InpActive!$B:$B,$N$355)</f>
        <v>0</v>
      </c>
      <c r="J363" s="257">
        <f>SUMIFS(InpActive!K:K,InpActive!$A:$A,$C363,InpActive!$B:$B,$N$355)</f>
        <v>0</v>
      </c>
      <c r="K363" s="257">
        <f>SUMIFS(InpActive!L:L,InpActive!$A:$A,$C363,InpActive!$B:$B,$N$355)</f>
        <v>0</v>
      </c>
      <c r="L363" s="257">
        <f>SUMIFS(InpActive!M:M,InpActive!$A:$A,$C363,InpActive!$B:$B,$N$355)</f>
        <v>0</v>
      </c>
    </row>
    <row r="364" spans="2:15" hidden="1" outlineLevel="2" x14ac:dyDescent="0.4">
      <c r="C364" s="220" t="s">
        <v>133</v>
      </c>
      <c r="D364" s="221" t="s">
        <v>190</v>
      </c>
      <c r="H364" s="257">
        <f>SUMIFS(InpActive!I:I,InpActive!$A:$A,$C364,InpActive!$B:$B,$N$355)</f>
        <v>145.80000000000001</v>
      </c>
      <c r="I364" s="257">
        <f>SUMIFS(InpActive!J:J,InpActive!$A:$A,$C364,InpActive!$B:$B,$N$355)</f>
        <v>0</v>
      </c>
      <c r="J364" s="257">
        <f>SUMIFS(InpActive!K:K,InpActive!$A:$A,$C364,InpActive!$B:$B,$N$355)</f>
        <v>0</v>
      </c>
      <c r="K364" s="257">
        <f>SUMIFS(InpActive!L:L,InpActive!$A:$A,$C364,InpActive!$B:$B,$N$355)</f>
        <v>0</v>
      </c>
      <c r="L364" s="257">
        <f>SUMIFS(InpActive!M:M,InpActive!$A:$A,$C364,InpActive!$B:$B,$N$355)</f>
        <v>0</v>
      </c>
    </row>
    <row r="365" spans="2:15" hidden="1" outlineLevel="2" x14ac:dyDescent="0.4">
      <c r="C365" s="220" t="s">
        <v>244</v>
      </c>
      <c r="D365" s="221" t="s">
        <v>190</v>
      </c>
      <c r="H365" s="257">
        <f>SUMIFS(InpActive!I:I,InpActive!$A:$A,$C365,InpActive!$B:$B,$N$355)</f>
        <v>144</v>
      </c>
      <c r="I365" s="257">
        <f>SUMIFS(InpActive!J:J,InpActive!$A:$A,$C365,InpActive!$B:$B,$N$355)</f>
        <v>0</v>
      </c>
      <c r="J365" s="257">
        <f>SUMIFS(InpActive!K:K,InpActive!$A:$A,$C365,InpActive!$B:$B,$N$355)</f>
        <v>0</v>
      </c>
      <c r="K365" s="257">
        <f>SUMIFS(InpActive!L:L,InpActive!$A:$A,$C365,InpActive!$B:$B,$N$355)</f>
        <v>0</v>
      </c>
      <c r="L365" s="257">
        <f>SUMIFS(InpActive!M:M,InpActive!$A:$A,$C365,InpActive!$B:$B,$N$355)</f>
        <v>0</v>
      </c>
    </row>
    <row r="366" spans="2:15" hidden="1" outlineLevel="2" x14ac:dyDescent="0.4">
      <c r="C366" s="220" t="s">
        <v>137</v>
      </c>
      <c r="D366" s="221" t="s">
        <v>190</v>
      </c>
      <c r="H366" s="257">
        <f>SUMIFS(InpActive!I:I,InpActive!$A:$A,$C366,InpActive!$B:$B,$N$355)</f>
        <v>137.80000000000001</v>
      </c>
      <c r="I366" s="257">
        <f>SUMIFS(InpActive!J:J,InpActive!$A:$A,$C366,InpActive!$B:$B,$N$355)</f>
        <v>0</v>
      </c>
      <c r="J366" s="257">
        <f>SUMIFS(InpActive!K:K,InpActive!$A:$A,$C366,InpActive!$B:$B,$N$355)</f>
        <v>0</v>
      </c>
      <c r="K366" s="257">
        <f>SUMIFS(InpActive!L:L,InpActive!$A:$A,$C366,InpActive!$B:$B,$N$355)</f>
        <v>0</v>
      </c>
      <c r="L366" s="257">
        <f>SUMIFS(InpActive!M:M,InpActive!$A:$A,$C366,InpActive!$B:$B,$N$355)</f>
        <v>0</v>
      </c>
    </row>
    <row r="367" spans="2:15" hidden="1" outlineLevel="2" x14ac:dyDescent="0.4">
      <c r="C367" s="220" t="s">
        <v>139</v>
      </c>
      <c r="D367" s="221" t="s">
        <v>190</v>
      </c>
      <c r="H367" s="257">
        <f>SUMIFS(InpActive!I:I,InpActive!$A:$A,$C367,InpActive!$B:$B,$N$355)</f>
        <v>128.19999999999999</v>
      </c>
      <c r="I367" s="257">
        <f>SUMIFS(InpActive!J:J,InpActive!$A:$A,$C367,InpActive!$B:$B,$N$355)</f>
        <v>0</v>
      </c>
      <c r="J367" s="257">
        <f>SUMIFS(InpActive!K:K,InpActive!$A:$A,$C367,InpActive!$B:$B,$N$355)</f>
        <v>0</v>
      </c>
      <c r="K367" s="257">
        <f>SUMIFS(InpActive!L:L,InpActive!$A:$A,$C367,InpActive!$B:$B,$N$355)</f>
        <v>0</v>
      </c>
      <c r="L367" s="257">
        <f>SUMIFS(InpActive!M:M,InpActive!$A:$A,$C367,InpActive!$B:$B,$N$355)</f>
        <v>0</v>
      </c>
    </row>
    <row r="368" spans="2:15" hidden="1" outlineLevel="2" x14ac:dyDescent="0.4">
      <c r="C368" s="220" t="s">
        <v>141</v>
      </c>
      <c r="D368" s="221" t="s">
        <v>190</v>
      </c>
      <c r="H368" s="257">
        <f>SUMIFS(InpActive!I:I,InpActive!$A:$A,$C368,InpActive!$B:$B,$N$355)</f>
        <v>155.1</v>
      </c>
      <c r="I368" s="257">
        <f>SUMIFS(InpActive!J:J,InpActive!$A:$A,$C368,InpActive!$B:$B,$N$355)</f>
        <v>0</v>
      </c>
      <c r="J368" s="257">
        <f>SUMIFS(InpActive!K:K,InpActive!$A:$A,$C368,InpActive!$B:$B,$N$355)</f>
        <v>0</v>
      </c>
      <c r="K368" s="257">
        <f>SUMIFS(InpActive!L:L,InpActive!$A:$A,$C368,InpActive!$B:$B,$N$355)</f>
        <v>0</v>
      </c>
      <c r="L368" s="257">
        <f>SUMIFS(InpActive!M:M,InpActive!$A:$A,$C368,InpActive!$B:$B,$N$355)</f>
        <v>0</v>
      </c>
    </row>
    <row r="369" spans="2:15" hidden="1" outlineLevel="2" x14ac:dyDescent="0.4">
      <c r="C369" s="220" t="s">
        <v>143</v>
      </c>
      <c r="D369" s="221" t="s">
        <v>190</v>
      </c>
      <c r="H369" s="257">
        <f>SUMIFS(InpActive!I:I,InpActive!$A:$A,$C369,InpActive!$B:$B,$N$355)</f>
        <v>148.9</v>
      </c>
      <c r="I369" s="257">
        <f>SUMIFS(InpActive!J:J,InpActive!$A:$A,$C369,InpActive!$B:$B,$N$355)</f>
        <v>0</v>
      </c>
      <c r="J369" s="257">
        <f>SUMIFS(InpActive!K:K,InpActive!$A:$A,$C369,InpActive!$B:$B,$N$355)</f>
        <v>0</v>
      </c>
      <c r="K369" s="257">
        <f>SUMIFS(InpActive!L:L,InpActive!$A:$A,$C369,InpActive!$B:$B,$N$355)</f>
        <v>0</v>
      </c>
      <c r="L369" s="257">
        <f>SUMIFS(InpActive!M:M,InpActive!$A:$A,$C369,InpActive!$B:$B,$N$355)</f>
        <v>0</v>
      </c>
    </row>
    <row r="370" spans="2:15" hidden="1" outlineLevel="2" x14ac:dyDescent="0.4">
      <c r="C370" s="220" t="s">
        <v>145</v>
      </c>
      <c r="D370" s="221" t="s">
        <v>190</v>
      </c>
      <c r="H370" s="257">
        <f>SUMIFS(InpActive!I:I,InpActive!$A:$A,$C370,InpActive!$B:$B,$N$355)</f>
        <v>149.30000000000001</v>
      </c>
      <c r="I370" s="257">
        <f>SUMIFS(InpActive!J:J,InpActive!$A:$A,$C370,InpActive!$B:$B,$N$355)</f>
        <v>0</v>
      </c>
      <c r="J370" s="257">
        <f>SUMIFS(InpActive!K:K,InpActive!$A:$A,$C370,InpActive!$B:$B,$N$355)</f>
        <v>0</v>
      </c>
      <c r="K370" s="257">
        <f>SUMIFS(InpActive!L:L,InpActive!$A:$A,$C370,InpActive!$B:$B,$N$355)</f>
        <v>0</v>
      </c>
      <c r="L370" s="257">
        <f>SUMIFS(InpActive!M:M,InpActive!$A:$A,$C370,InpActive!$B:$B,$N$355)</f>
        <v>0</v>
      </c>
    </row>
    <row r="371" spans="2:15" hidden="1" outlineLevel="2" x14ac:dyDescent="0.4">
      <c r="C371" s="220" t="s">
        <v>147</v>
      </c>
      <c r="D371" s="221" t="s">
        <v>190</v>
      </c>
      <c r="H371" s="257">
        <f>SUMIFS(InpActive!I:I,InpActive!$A:$A,$C371,InpActive!$B:$B,$N$355)</f>
        <v>144</v>
      </c>
      <c r="I371" s="257">
        <f>SUMIFS(InpActive!J:J,InpActive!$A:$A,$C371,InpActive!$B:$B,$N$355)</f>
        <v>0</v>
      </c>
      <c r="J371" s="257">
        <f>SUMIFS(InpActive!K:K,InpActive!$A:$A,$C371,InpActive!$B:$B,$N$355)</f>
        <v>0</v>
      </c>
      <c r="K371" s="257">
        <f>SUMIFS(InpActive!L:L,InpActive!$A:$A,$C371,InpActive!$B:$B,$N$355)</f>
        <v>0</v>
      </c>
      <c r="L371" s="257">
        <f>SUMIFS(InpActive!M:M,InpActive!$A:$A,$C371,InpActive!$B:$B,$N$355)</f>
        <v>0</v>
      </c>
    </row>
    <row r="372" spans="2:15" hidden="1" outlineLevel="2" x14ac:dyDescent="0.4">
      <c r="C372" s="220" t="s">
        <v>149</v>
      </c>
      <c r="D372" s="221" t="s">
        <v>190</v>
      </c>
      <c r="H372" s="277"/>
      <c r="I372" s="277"/>
      <c r="J372" s="277"/>
      <c r="K372" s="277"/>
      <c r="L372" s="277"/>
    </row>
    <row r="373" spans="2:15" hidden="1" outlineLevel="2" x14ac:dyDescent="0.4">
      <c r="C373" s="220" t="s">
        <v>161</v>
      </c>
      <c r="D373" s="221" t="s">
        <v>190</v>
      </c>
      <c r="H373" s="257">
        <f>SUMIFS(InpActive!I:I,InpActive!$A:$A,$C373,InpActive!$B:$B,$N$355)</f>
        <v>130.19999999999999</v>
      </c>
      <c r="I373" s="257">
        <f>SUMIFS(InpActive!J:J,InpActive!$A:$A,$C373,InpActive!$B:$B,$N$355)</f>
        <v>0</v>
      </c>
      <c r="J373" s="257">
        <f>SUMIFS(InpActive!K:K,InpActive!$A:$A,$C373,InpActive!$B:$B,$N$355)</f>
        <v>0</v>
      </c>
      <c r="K373" s="257">
        <f>SUMIFS(InpActive!L:L,InpActive!$A:$A,$C373,InpActive!$B:$B,$N$355)</f>
        <v>0</v>
      </c>
      <c r="L373" s="257">
        <f>SUMIFS(InpActive!M:M,InpActive!$A:$A,$C373,InpActive!$B:$B,$N$355)</f>
        <v>0</v>
      </c>
    </row>
    <row r="374" spans="2:15" hidden="1" outlineLevel="2" x14ac:dyDescent="0.4">
      <c r="C374" s="220" t="s">
        <v>164</v>
      </c>
      <c r="D374" s="221" t="s">
        <v>190</v>
      </c>
      <c r="H374" s="257">
        <f>SUMIFS(InpActive!I:I,InpActive!$A:$A,$C374,InpActive!$B:$B,$N$355)</f>
        <v>135.69999999999999</v>
      </c>
      <c r="I374" s="257">
        <f>SUMIFS(InpActive!J:J,InpActive!$A:$A,$C374,InpActive!$B:$B,$N$355)</f>
        <v>0</v>
      </c>
      <c r="J374" s="257">
        <f>SUMIFS(InpActive!K:K,InpActive!$A:$A,$C374,InpActive!$B:$B,$N$355)</f>
        <v>0</v>
      </c>
      <c r="K374" s="257">
        <f>SUMIFS(InpActive!L:L,InpActive!$A:$A,$C374,InpActive!$B:$B,$N$355)</f>
        <v>0</v>
      </c>
      <c r="L374" s="257">
        <f>SUMIFS(InpActive!M:M,InpActive!$A:$A,$C374,InpActive!$B:$B,$N$355)</f>
        <v>0</v>
      </c>
    </row>
    <row r="375" spans="2:15" hidden="1" outlineLevel="2" x14ac:dyDescent="0.4">
      <c r="C375" s="220" t="s">
        <v>151</v>
      </c>
      <c r="D375" s="221" t="s">
        <v>190</v>
      </c>
      <c r="H375" s="289">
        <f>SUMIFS(InpActive!I:I,InpActive!$A:$A,$C375,InpActive!$B:$B,$N$355)</f>
        <v>149</v>
      </c>
      <c r="I375" s="257">
        <f>SUMIFS(InpActive!J:J,InpActive!$A:$A,$C375,InpActive!$B:$B,$N$355)</f>
        <v>0</v>
      </c>
      <c r="J375" s="257">
        <f>SUMIFS(InpActive!K:K,InpActive!$A:$A,$C375,InpActive!$B:$B,$N$355)</f>
        <v>0</v>
      </c>
      <c r="K375" s="257">
        <f>SUMIFS(InpActive!L:L,InpActive!$A:$A,$C375,InpActive!$B:$B,$N$355)</f>
        <v>0</v>
      </c>
      <c r="L375" s="257">
        <f>SUMIFS(InpActive!M:M,InpActive!$A:$A,$C375,InpActive!$B:$B,$N$355)</f>
        <v>0</v>
      </c>
    </row>
    <row r="376" spans="2:15" hidden="1" outlineLevel="2" x14ac:dyDescent="0.4">
      <c r="H376" s="257"/>
      <c r="I376" s="257"/>
      <c r="J376" s="257"/>
      <c r="K376" s="257"/>
      <c r="L376" s="257"/>
    </row>
    <row r="377" spans="2:15" hidden="1" outlineLevel="2" x14ac:dyDescent="0.4">
      <c r="C377" s="222" t="s">
        <v>725</v>
      </c>
      <c r="D377" s="224" t="s">
        <v>190</v>
      </c>
      <c r="E377" s="224"/>
      <c r="F377" s="224"/>
      <c r="G377" s="224"/>
      <c r="H377" s="278"/>
      <c r="I377" s="278"/>
      <c r="J377" s="278"/>
      <c r="K377" s="278"/>
      <c r="L377" s="278"/>
      <c r="M377" s="222"/>
      <c r="N377" s="362"/>
      <c r="O377" s="222"/>
    </row>
    <row r="378" spans="2:15" outlineLevel="1" collapsed="1" x14ac:dyDescent="0.4">
      <c r="H378" s="294"/>
      <c r="I378" s="295"/>
      <c r="J378" s="295"/>
      <c r="K378" s="295"/>
      <c r="L378" s="295"/>
    </row>
    <row r="379" spans="2:15" ht="14.25" outlineLevel="1" x14ac:dyDescent="0.4">
      <c r="B379" s="74" t="s">
        <v>825</v>
      </c>
      <c r="C379" s="60"/>
      <c r="D379" s="226"/>
      <c r="E379" s="226"/>
      <c r="F379" s="226"/>
      <c r="G379" s="226"/>
      <c r="H379" s="246"/>
      <c r="I379" s="246"/>
      <c r="J379" s="246"/>
      <c r="K379" s="246"/>
      <c r="L379" s="246"/>
      <c r="M379" s="18"/>
      <c r="N379" s="361" t="s">
        <v>425</v>
      </c>
      <c r="O379" s="18"/>
    </row>
    <row r="380" spans="2:15" hidden="1" outlineLevel="2" x14ac:dyDescent="0.4">
      <c r="H380" s="251"/>
      <c r="I380" s="243"/>
      <c r="J380" s="243"/>
      <c r="K380" s="243"/>
      <c r="L380" s="243"/>
    </row>
    <row r="381" spans="2:15" hidden="1" outlineLevel="2" x14ac:dyDescent="0.4">
      <c r="C381" s="220" t="s">
        <v>117</v>
      </c>
      <c r="D381" s="221" t="s">
        <v>190</v>
      </c>
      <c r="E381" s="257">
        <f>SUMIFS(InpActive!F:F,InpActive!$A:$A,$C381,InpActive!$B:$B,$N$379)</f>
        <v>134.80000000000001</v>
      </c>
      <c r="F381" s="257">
        <f>SUMIFS(InpActive!G:G,InpActive!$A:$A,$C381,InpActive!$B:$B,$N$379)</f>
        <v>134.1</v>
      </c>
      <c r="G381" s="257">
        <f>SUMIFS(InpActive!H:H,InpActive!$A:$A,$C381,InpActive!$B:$B,$N$379)</f>
        <v>133.30000000000001</v>
      </c>
      <c r="H381" s="257">
        <f>SUMIFS(InpActive!I:I,InpActive!$A:$A,$C381,InpActive!$B:$B,$N$379)</f>
        <v>146.91813874356799</v>
      </c>
      <c r="I381" s="257">
        <f>SUMIFS(InpActive!J:J,InpActive!$A:$A,$C381,InpActive!$B:$B,$N$355)</f>
        <v>0</v>
      </c>
      <c r="J381" s="257">
        <f>SUMIFS(InpActive!K:K,InpActive!$A:$A,$C381,InpActive!$B:$B,$N$355)</f>
        <v>0</v>
      </c>
      <c r="K381" s="257">
        <f>SUMIFS(InpActive!L:L,InpActive!$A:$A,$C381,InpActive!$B:$B,$N$355)</f>
        <v>0</v>
      </c>
      <c r="L381" s="257">
        <f>SUMIFS(InpActive!M:M,InpActive!$A:$A,$C381,InpActive!$B:$B,$N$355)</f>
        <v>0</v>
      </c>
    </row>
    <row r="382" spans="2:15" hidden="1" outlineLevel="2" x14ac:dyDescent="0.4">
      <c r="C382" s="220" t="s">
        <v>119</v>
      </c>
      <c r="D382" s="221" t="s">
        <v>190</v>
      </c>
      <c r="E382" s="257">
        <f>SUMIFS(InpActive!F:F,InpActive!$A:$A,$C382,InpActive!$B:$B,$N$379)</f>
        <v>151.69999999999999</v>
      </c>
      <c r="F382" s="257">
        <f>SUMIFS(InpActive!G:G,InpActive!$A:$A,$C382,InpActive!$B:$B,$N$379)</f>
        <v>157.5</v>
      </c>
      <c r="G382" s="257">
        <f>SUMIFS(InpActive!H:H,InpActive!$A:$A,$C382,InpActive!$B:$B,$N$379)</f>
        <v>156.5</v>
      </c>
      <c r="H382" s="257">
        <f>SUMIFS(InpActive!I:I,InpActive!$A:$A,$C382,InpActive!$B:$B,$N$379)</f>
        <v>175.97813144610799</v>
      </c>
      <c r="I382" s="257">
        <f>SUMIFS(InpActive!J:J,InpActive!$A:$A,$C382,InpActive!$B:$B,$N$355)</f>
        <v>0</v>
      </c>
      <c r="J382" s="257">
        <f>SUMIFS(InpActive!K:K,InpActive!$A:$A,$C382,InpActive!$B:$B,$N$355)</f>
        <v>0</v>
      </c>
      <c r="K382" s="257">
        <f>SUMIFS(InpActive!L:L,InpActive!$A:$A,$C382,InpActive!$B:$B,$N$355)</f>
        <v>0</v>
      </c>
      <c r="L382" s="257">
        <f>SUMIFS(InpActive!M:M,InpActive!$A:$A,$C382,InpActive!$B:$B,$N$355)</f>
        <v>0</v>
      </c>
    </row>
    <row r="383" spans="2:15" hidden="1" outlineLevel="2" x14ac:dyDescent="0.4">
      <c r="C383" s="220" t="s">
        <v>122</v>
      </c>
      <c r="D383" s="221" t="s">
        <v>190</v>
      </c>
      <c r="E383" s="257">
        <f>SUMIFS(InpActive!F:F,InpActive!$A:$A,$C383,InpActive!$B:$B,$N$379)</f>
        <v>128.6</v>
      </c>
      <c r="F383" s="257">
        <f>SUMIFS(InpActive!G:G,InpActive!$A:$A,$C383,InpActive!$B:$B,$N$379)</f>
        <v>136.4</v>
      </c>
      <c r="G383" s="257">
        <f>SUMIFS(InpActive!H:H,InpActive!$A:$A,$C383,InpActive!$B:$B,$N$379)</f>
        <v>135.4</v>
      </c>
      <c r="H383" s="257">
        <f>SUMIFS(InpActive!I:I,InpActive!$A:$A,$C383,InpActive!$B:$B,$N$379)</f>
        <v>146.63414302634899</v>
      </c>
      <c r="I383" s="257">
        <f>SUMIFS(InpActive!J:J,InpActive!$A:$A,$C383,InpActive!$B:$B,$N$355)</f>
        <v>0</v>
      </c>
      <c r="J383" s="257">
        <f>SUMIFS(InpActive!K:K,InpActive!$A:$A,$C383,InpActive!$B:$B,$N$355)</f>
        <v>0</v>
      </c>
      <c r="K383" s="257">
        <f>SUMIFS(InpActive!L:L,InpActive!$A:$A,$C383,InpActive!$B:$B,$N$355)</f>
        <v>0</v>
      </c>
      <c r="L383" s="257">
        <f>SUMIFS(InpActive!M:M,InpActive!$A:$A,$C383,InpActive!$B:$B,$N$355)</f>
        <v>0</v>
      </c>
    </row>
    <row r="384" spans="2:15" hidden="1" outlineLevel="2" x14ac:dyDescent="0.4">
      <c r="C384" s="220" t="s">
        <v>124</v>
      </c>
      <c r="D384" s="221" t="s">
        <v>190</v>
      </c>
      <c r="E384" s="257">
        <f>SUMIFS(InpActive!F:F,InpActive!$A:$A,$C384,InpActive!$B:$B,$N$379)</f>
        <v>148.69999999999999</v>
      </c>
      <c r="F384" s="257">
        <f>SUMIFS(InpActive!G:G,InpActive!$A:$A,$C384,InpActive!$B:$B,$N$379)</f>
        <v>153.6</v>
      </c>
      <c r="G384" s="257">
        <f>SUMIFS(InpActive!H:H,InpActive!$A:$A,$C384,InpActive!$B:$B,$N$379)</f>
        <v>149.6</v>
      </c>
      <c r="H384" s="257">
        <f>SUMIFS(InpActive!I:I,InpActive!$A:$A,$C384,InpActive!$B:$B,$N$379)</f>
        <v>165.65708869749901</v>
      </c>
      <c r="I384" s="257">
        <f>SUMIFS(InpActive!J:J,InpActive!$A:$A,$C384,InpActive!$B:$B,$N$355)</f>
        <v>0</v>
      </c>
      <c r="J384" s="257">
        <f>SUMIFS(InpActive!K:K,InpActive!$A:$A,$C384,InpActive!$B:$B,$N$355)</f>
        <v>0</v>
      </c>
      <c r="K384" s="257">
        <f>SUMIFS(InpActive!L:L,InpActive!$A:$A,$C384,InpActive!$B:$B,$N$355)</f>
        <v>0</v>
      </c>
      <c r="L384" s="257">
        <f>SUMIFS(InpActive!M:M,InpActive!$A:$A,$C384,InpActive!$B:$B,$N$355)</f>
        <v>0</v>
      </c>
    </row>
    <row r="385" spans="3:12" hidden="1" outlineLevel="2" x14ac:dyDescent="0.4">
      <c r="C385" s="220" t="s">
        <v>126</v>
      </c>
      <c r="D385" s="221" t="s">
        <v>190</v>
      </c>
      <c r="E385" s="257">
        <f>SUMIFS(InpActive!F:F,InpActive!$A:$A,$C385,InpActive!$B:$B,$N$379)</f>
        <v>129.4</v>
      </c>
      <c r="F385" s="257">
        <f>SUMIFS(InpActive!G:G,InpActive!$A:$A,$C385,InpActive!$B:$B,$N$379)</f>
        <v>128.5</v>
      </c>
      <c r="G385" s="257">
        <f>SUMIFS(InpActive!H:H,InpActive!$A:$A,$C385,InpActive!$B:$B,$N$379)</f>
        <v>129.30000000000001</v>
      </c>
      <c r="H385" s="257">
        <f>SUMIFS(InpActive!I:I,InpActive!$A:$A,$C385,InpActive!$B:$B,$N$379)</f>
        <v>142.333297137464</v>
      </c>
      <c r="I385" s="257">
        <f>SUMIFS(InpActive!J:J,InpActive!$A:$A,$C385,InpActive!$B:$B,$N$355)</f>
        <v>0</v>
      </c>
      <c r="J385" s="257">
        <f>SUMIFS(InpActive!K:K,InpActive!$A:$A,$C385,InpActive!$B:$B,$N$355)</f>
        <v>0</v>
      </c>
      <c r="K385" s="257">
        <f>SUMIFS(InpActive!L:L,InpActive!$A:$A,$C385,InpActive!$B:$B,$N$355)</f>
        <v>0</v>
      </c>
      <c r="L385" s="257">
        <f>SUMIFS(InpActive!M:M,InpActive!$A:$A,$C385,InpActive!$B:$B,$N$355)</f>
        <v>0</v>
      </c>
    </row>
    <row r="386" spans="3:12" hidden="1" outlineLevel="2" x14ac:dyDescent="0.4">
      <c r="C386" s="220" t="s">
        <v>128</v>
      </c>
      <c r="D386" s="221" t="s">
        <v>190</v>
      </c>
      <c r="E386" s="257">
        <f>SUMIFS(InpActive!F:F,InpActive!$A:$A,$C386,InpActive!$B:$B,$N$379)</f>
        <v>141.9</v>
      </c>
      <c r="F386" s="257">
        <f>SUMIFS(InpActive!G:G,InpActive!$A:$A,$C386,InpActive!$B:$B,$N$379)</f>
        <v>152.1</v>
      </c>
      <c r="G386" s="257">
        <f>SUMIFS(InpActive!H:H,InpActive!$A:$A,$C386,InpActive!$B:$B,$N$379)</f>
        <v>144</v>
      </c>
      <c r="H386" s="257">
        <f>SUMIFS(InpActive!I:I,InpActive!$A:$A,$C386,InpActive!$B:$B,$N$379)</f>
        <v>138.640310975105</v>
      </c>
      <c r="I386" s="257">
        <f>SUMIFS(InpActive!J:J,InpActive!$A:$A,$C386,InpActive!$B:$B,$N$355)</f>
        <v>0</v>
      </c>
      <c r="J386" s="257">
        <f>SUMIFS(InpActive!K:K,InpActive!$A:$A,$C386,InpActive!$B:$B,$N$355)</f>
        <v>0</v>
      </c>
      <c r="K386" s="257">
        <f>SUMIFS(InpActive!L:L,InpActive!$A:$A,$C386,InpActive!$B:$B,$N$355)</f>
        <v>0</v>
      </c>
      <c r="L386" s="257">
        <f>SUMIFS(InpActive!M:M,InpActive!$A:$A,$C386,InpActive!$B:$B,$N$355)</f>
        <v>0</v>
      </c>
    </row>
    <row r="387" spans="3:12" hidden="1" outlineLevel="2" x14ac:dyDescent="0.4">
      <c r="C387" s="220" t="s">
        <v>131</v>
      </c>
      <c r="D387" s="221" t="s">
        <v>190</v>
      </c>
      <c r="E387" s="257">
        <f>SUMIFS(InpActive!F:F,InpActive!$A:$A,$C387,InpActive!$B:$B,$N$379)</f>
        <v>126</v>
      </c>
      <c r="F387" s="257">
        <f>SUMIFS(InpActive!G:G,InpActive!$A:$A,$C387,InpActive!$B:$B,$N$379)</f>
        <v>129.6</v>
      </c>
      <c r="G387" s="257">
        <f>SUMIFS(InpActive!H:H,InpActive!$A:$A,$C387,InpActive!$B:$B,$N$379)</f>
        <v>128.1</v>
      </c>
      <c r="H387" s="257">
        <f>SUMIFS(InpActive!I:I,InpActive!$A:$A,$C387,InpActive!$B:$B,$N$379)</f>
        <v>137.509861421491</v>
      </c>
      <c r="I387" s="257">
        <f>SUMIFS(InpActive!J:J,InpActive!$A:$A,$C387,InpActive!$B:$B,$N$355)</f>
        <v>0</v>
      </c>
      <c r="J387" s="257">
        <f>SUMIFS(InpActive!K:K,InpActive!$A:$A,$C387,InpActive!$B:$B,$N$355)</f>
        <v>0</v>
      </c>
      <c r="K387" s="257">
        <f>SUMIFS(InpActive!L:L,InpActive!$A:$A,$C387,InpActive!$B:$B,$N$355)</f>
        <v>0</v>
      </c>
      <c r="L387" s="257">
        <f>SUMIFS(InpActive!M:M,InpActive!$A:$A,$C387,InpActive!$B:$B,$N$355)</f>
        <v>0</v>
      </c>
    </row>
    <row r="388" spans="3:12" hidden="1" outlineLevel="2" x14ac:dyDescent="0.4">
      <c r="C388" s="220" t="s">
        <v>133</v>
      </c>
      <c r="D388" s="221" t="s">
        <v>190</v>
      </c>
      <c r="E388" s="257">
        <f>SUMIFS(InpActive!F:F,InpActive!$A:$A,$C388,InpActive!$B:$B,$N$379)</f>
        <v>145.80000000000001</v>
      </c>
      <c r="F388" s="257">
        <f>SUMIFS(InpActive!G:G,InpActive!$A:$A,$C388,InpActive!$B:$B,$N$379)</f>
        <v>146.9</v>
      </c>
      <c r="G388" s="257">
        <f>SUMIFS(InpActive!H:H,InpActive!$A:$A,$C388,InpActive!$B:$B,$N$379)</f>
        <v>144.6</v>
      </c>
      <c r="H388" s="257">
        <f>SUMIFS(InpActive!I:I,InpActive!$A:$A,$C388,InpActive!$B:$B,$N$379)</f>
        <v>152.593153764764</v>
      </c>
      <c r="I388" s="257">
        <f>SUMIFS(InpActive!J:J,InpActive!$A:$A,$C388,InpActive!$B:$B,$N$355)</f>
        <v>0</v>
      </c>
      <c r="J388" s="257">
        <f>SUMIFS(InpActive!K:K,InpActive!$A:$A,$C388,InpActive!$B:$B,$N$355)</f>
        <v>0</v>
      </c>
      <c r="K388" s="257">
        <f>SUMIFS(InpActive!L:L,InpActive!$A:$A,$C388,InpActive!$B:$B,$N$355)</f>
        <v>0</v>
      </c>
      <c r="L388" s="257">
        <f>SUMIFS(InpActive!M:M,InpActive!$A:$A,$C388,InpActive!$B:$B,$N$355)</f>
        <v>0</v>
      </c>
    </row>
    <row r="389" spans="3:12" hidden="1" outlineLevel="2" x14ac:dyDescent="0.4">
      <c r="C389" s="220" t="s">
        <v>244</v>
      </c>
      <c r="D389" s="221" t="s">
        <v>190</v>
      </c>
      <c r="E389" s="257">
        <f>SUMIFS(InpActive!F:F,InpActive!$A:$A,$C389,InpActive!$B:$B,$N$379)</f>
        <v>143.6</v>
      </c>
      <c r="F389" s="257">
        <f>SUMIFS(InpActive!G:G,InpActive!$A:$A,$C389,InpActive!$B:$B,$N$379)</f>
        <v>144.4</v>
      </c>
      <c r="G389" s="257">
        <f>SUMIFS(InpActive!H:H,InpActive!$A:$A,$C389,InpActive!$B:$B,$N$379)</f>
        <v>144</v>
      </c>
      <c r="H389" s="257">
        <f>SUMIFS(InpActive!I:I,InpActive!$A:$A,$C389,InpActive!$B:$B,$N$379)</f>
        <v>151.157568670427</v>
      </c>
      <c r="I389" s="257">
        <f>SUMIFS(InpActive!J:J,InpActive!$A:$A,$C389,InpActive!$B:$B,$N$355)</f>
        <v>0</v>
      </c>
      <c r="J389" s="257">
        <f>SUMIFS(InpActive!K:K,InpActive!$A:$A,$C389,InpActive!$B:$B,$N$355)</f>
        <v>0</v>
      </c>
      <c r="K389" s="257">
        <f>SUMIFS(InpActive!L:L,InpActive!$A:$A,$C389,InpActive!$B:$B,$N$355)</f>
        <v>0</v>
      </c>
      <c r="L389" s="257">
        <f>SUMIFS(InpActive!M:M,InpActive!$A:$A,$C389,InpActive!$B:$B,$N$355)</f>
        <v>0</v>
      </c>
    </row>
    <row r="390" spans="3:12" hidden="1" outlineLevel="2" x14ac:dyDescent="0.4">
      <c r="C390" s="220" t="s">
        <v>137</v>
      </c>
      <c r="D390" s="221" t="s">
        <v>190</v>
      </c>
      <c r="E390" s="257">
        <f>SUMIFS(InpActive!F:F,InpActive!$A:$A,$C390,InpActive!$B:$B,$N$379)</f>
        <v>135.9</v>
      </c>
      <c r="F390" s="257">
        <f>SUMIFS(InpActive!G:G,InpActive!$A:$A,$C390,InpActive!$B:$B,$N$379)</f>
        <v>139.30000000000001</v>
      </c>
      <c r="G390" s="257">
        <f>SUMIFS(InpActive!H:H,InpActive!$A:$A,$C390,InpActive!$B:$B,$N$379)</f>
        <v>138.30000000000001</v>
      </c>
      <c r="H390" s="257">
        <f>SUMIFS(InpActive!I:I,InpActive!$A:$A,$C390,InpActive!$B:$B,$N$379)</f>
        <v>151.80000000000001</v>
      </c>
      <c r="I390" s="257">
        <f>SUMIFS(InpActive!J:J,InpActive!$A:$A,$C390,InpActive!$B:$B,$N$355)</f>
        <v>0</v>
      </c>
      <c r="J390" s="257">
        <f>SUMIFS(InpActive!K:K,InpActive!$A:$A,$C390,InpActive!$B:$B,$N$355)</f>
        <v>0</v>
      </c>
      <c r="K390" s="257">
        <f>SUMIFS(InpActive!L:L,InpActive!$A:$A,$C390,InpActive!$B:$B,$N$355)</f>
        <v>0</v>
      </c>
      <c r="L390" s="257">
        <f>SUMIFS(InpActive!M:M,InpActive!$A:$A,$C390,InpActive!$B:$B,$N$355)</f>
        <v>0</v>
      </c>
    </row>
    <row r="391" spans="3:12" hidden="1" outlineLevel="2" x14ac:dyDescent="0.4">
      <c r="C391" s="220" t="s">
        <v>139</v>
      </c>
      <c r="D391" s="221" t="s">
        <v>190</v>
      </c>
      <c r="E391" s="257">
        <f>SUMIFS(InpActive!F:F,InpActive!$A:$A,$C391,InpActive!$B:$B,$N$379)</f>
        <v>128.30000000000001</v>
      </c>
      <c r="F391" s="257">
        <f>SUMIFS(InpActive!G:G,InpActive!$A:$A,$C391,InpActive!$B:$B,$N$379)</f>
        <v>128.6</v>
      </c>
      <c r="G391" s="257">
        <f>SUMIFS(InpActive!H:H,InpActive!$A:$A,$C391,InpActive!$B:$B,$N$379)</f>
        <v>127.7</v>
      </c>
      <c r="H391" s="257">
        <f>SUMIFS(InpActive!I:I,InpActive!$A:$A,$C391,InpActive!$B:$B,$N$379)</f>
        <v>141.16178269716701</v>
      </c>
      <c r="I391" s="257">
        <f>SUMIFS(InpActive!J:J,InpActive!$A:$A,$C391,InpActive!$B:$B,$N$355)</f>
        <v>0</v>
      </c>
      <c r="J391" s="257">
        <f>SUMIFS(InpActive!K:K,InpActive!$A:$A,$C391,InpActive!$B:$B,$N$355)</f>
        <v>0</v>
      </c>
      <c r="K391" s="257">
        <f>SUMIFS(InpActive!L:L,InpActive!$A:$A,$C391,InpActive!$B:$B,$N$355)</f>
        <v>0</v>
      </c>
      <c r="L391" s="257">
        <f>SUMIFS(InpActive!M:M,InpActive!$A:$A,$C391,InpActive!$B:$B,$N$355)</f>
        <v>0</v>
      </c>
    </row>
    <row r="392" spans="3:12" hidden="1" outlineLevel="2" x14ac:dyDescent="0.4">
      <c r="C392" s="220" t="s">
        <v>141</v>
      </c>
      <c r="D392" s="221" t="s">
        <v>190</v>
      </c>
      <c r="E392" s="257">
        <f>SUMIFS(InpActive!F:F,InpActive!$A:$A,$C392,InpActive!$B:$B,$N$379)</f>
        <v>151.488218729957</v>
      </c>
      <c r="F392" s="257">
        <f>SUMIFS(InpActive!G:G,InpActive!$A:$A,$C392,InpActive!$B:$B,$N$379)</f>
        <v>158.803146844678</v>
      </c>
      <c r="G392" s="257">
        <f>SUMIFS(InpActive!H:H,InpActive!$A:$A,$C392,InpActive!$B:$B,$N$379)</f>
        <v>154.97182242087399</v>
      </c>
      <c r="H392" s="257">
        <f>SUMIFS(InpActive!I:I,InpActive!$A:$A,$C392,InpActive!$B:$B,$N$379)</f>
        <v>171.59000538986601</v>
      </c>
      <c r="I392" s="257">
        <f>SUMIFS(InpActive!J:J,InpActive!$A:$A,$C392,InpActive!$B:$B,$N$355)</f>
        <v>0</v>
      </c>
      <c r="J392" s="257">
        <f>SUMIFS(InpActive!K:K,InpActive!$A:$A,$C392,InpActive!$B:$B,$N$355)</f>
        <v>0</v>
      </c>
      <c r="K392" s="257">
        <f>SUMIFS(InpActive!L:L,InpActive!$A:$A,$C392,InpActive!$B:$B,$N$355)</f>
        <v>0</v>
      </c>
      <c r="L392" s="257">
        <f>SUMIFS(InpActive!M:M,InpActive!$A:$A,$C392,InpActive!$B:$B,$N$355)</f>
        <v>0</v>
      </c>
    </row>
    <row r="393" spans="3:12" hidden="1" outlineLevel="2" x14ac:dyDescent="0.4">
      <c r="C393" s="220" t="s">
        <v>143</v>
      </c>
      <c r="D393" s="221" t="s">
        <v>190</v>
      </c>
      <c r="E393" s="257">
        <f>SUMIFS(InpActive!F:F,InpActive!$A:$A,$C393,InpActive!$B:$B,$N$379)</f>
        <v>148.9</v>
      </c>
      <c r="F393" s="257">
        <f>SUMIFS(InpActive!G:G,InpActive!$A:$A,$C393,InpActive!$B:$B,$N$379)</f>
        <v>151.30000000000001</v>
      </c>
      <c r="G393" s="257">
        <f>SUMIFS(InpActive!H:H,InpActive!$A:$A,$C393,InpActive!$B:$B,$N$379)</f>
        <v>146.4</v>
      </c>
      <c r="H393" s="257">
        <f>SUMIFS(InpActive!I:I,InpActive!$A:$A,$C393,InpActive!$B:$B,$N$379)</f>
        <v>161.12712462481599</v>
      </c>
      <c r="I393" s="257">
        <f>SUMIFS(InpActive!J:J,InpActive!$A:$A,$C393,InpActive!$B:$B,$N$355)</f>
        <v>0</v>
      </c>
      <c r="J393" s="257">
        <f>SUMIFS(InpActive!K:K,InpActive!$A:$A,$C393,InpActive!$B:$B,$N$355)</f>
        <v>0</v>
      </c>
      <c r="K393" s="257">
        <f>SUMIFS(InpActive!L:L,InpActive!$A:$A,$C393,InpActive!$B:$B,$N$355)</f>
        <v>0</v>
      </c>
      <c r="L393" s="257">
        <f>SUMIFS(InpActive!M:M,InpActive!$A:$A,$C393,InpActive!$B:$B,$N$355)</f>
        <v>0</v>
      </c>
    </row>
    <row r="394" spans="3:12" hidden="1" outlineLevel="2" x14ac:dyDescent="0.4">
      <c r="C394" s="220" t="s">
        <v>145</v>
      </c>
      <c r="D394" s="221" t="s">
        <v>190</v>
      </c>
      <c r="E394" s="257">
        <f>SUMIFS(InpActive!F:F,InpActive!$A:$A,$C394,InpActive!$B:$B,$N$379)</f>
        <v>146.80000000000001</v>
      </c>
      <c r="F394" s="257">
        <f>SUMIFS(InpActive!G:G,InpActive!$A:$A,$C394,InpActive!$B:$B,$N$379)</f>
        <v>151.30000000000001</v>
      </c>
      <c r="G394" s="257">
        <f>SUMIFS(InpActive!H:H,InpActive!$A:$A,$C394,InpActive!$B:$B,$N$379)</f>
        <v>149.9</v>
      </c>
      <c r="H394" s="257">
        <f>SUMIFS(InpActive!I:I,InpActive!$A:$A,$C394,InpActive!$B:$B,$N$379)</f>
        <v>170.54134225746401</v>
      </c>
      <c r="I394" s="257">
        <f>SUMIFS(InpActive!J:J,InpActive!$A:$A,$C394,InpActive!$B:$B,$N$355)</f>
        <v>0</v>
      </c>
      <c r="J394" s="257">
        <f>SUMIFS(InpActive!K:K,InpActive!$A:$A,$C394,InpActive!$B:$B,$N$355)</f>
        <v>0</v>
      </c>
      <c r="K394" s="257">
        <f>SUMIFS(InpActive!L:L,InpActive!$A:$A,$C394,InpActive!$B:$B,$N$355)</f>
        <v>0</v>
      </c>
      <c r="L394" s="257">
        <f>SUMIFS(InpActive!M:M,InpActive!$A:$A,$C394,InpActive!$B:$B,$N$355)</f>
        <v>0</v>
      </c>
    </row>
    <row r="395" spans="3:12" hidden="1" outlineLevel="2" x14ac:dyDescent="0.4">
      <c r="C395" s="220" t="s">
        <v>147</v>
      </c>
      <c r="D395" s="221" t="s">
        <v>190</v>
      </c>
      <c r="E395" s="257">
        <f>SUMIFS(InpActive!F:F,InpActive!$A:$A,$C395,InpActive!$B:$B,$N$379)</f>
        <v>143.6</v>
      </c>
      <c r="F395" s="257">
        <f>SUMIFS(InpActive!G:G,InpActive!$A:$A,$C395,InpActive!$B:$B,$N$379)</f>
        <v>145.30000000000001</v>
      </c>
      <c r="G395" s="257">
        <f>SUMIFS(InpActive!H:H,InpActive!$A:$A,$C395,InpActive!$B:$B,$N$379)</f>
        <v>143.1</v>
      </c>
      <c r="H395" s="257">
        <f>SUMIFS(InpActive!I:I,InpActive!$A:$A,$C395,InpActive!$B:$B,$N$379)</f>
        <v>165.86414519800201</v>
      </c>
      <c r="I395" s="257">
        <f>SUMIFS(InpActive!J:J,InpActive!$A:$A,$C395,InpActive!$B:$B,$N$355)</f>
        <v>0</v>
      </c>
      <c r="J395" s="257">
        <f>SUMIFS(InpActive!K:K,InpActive!$A:$A,$C395,InpActive!$B:$B,$N$355)</f>
        <v>0</v>
      </c>
      <c r="K395" s="257">
        <f>SUMIFS(InpActive!L:L,InpActive!$A:$A,$C395,InpActive!$B:$B,$N$355)</f>
        <v>0</v>
      </c>
      <c r="L395" s="257">
        <f>SUMIFS(InpActive!M:M,InpActive!$A:$A,$C395,InpActive!$B:$B,$N$355)</f>
        <v>0</v>
      </c>
    </row>
    <row r="396" spans="3:12" hidden="1" outlineLevel="2" x14ac:dyDescent="0.4">
      <c r="C396" s="220" t="s">
        <v>149</v>
      </c>
      <c r="D396" s="221" t="s">
        <v>190</v>
      </c>
      <c r="E396" s="277"/>
      <c r="F396" s="277"/>
      <c r="G396" s="277"/>
      <c r="H396" s="277"/>
      <c r="I396" s="277"/>
      <c r="J396" s="277"/>
      <c r="K396" s="277"/>
      <c r="L396" s="277"/>
    </row>
    <row r="397" spans="3:12" hidden="1" outlineLevel="2" x14ac:dyDescent="0.4">
      <c r="C397" s="220" t="s">
        <v>161</v>
      </c>
      <c r="D397" s="221" t="s">
        <v>190</v>
      </c>
      <c r="E397" s="257">
        <f>SUMIFS(InpActive!F:F,InpActive!$A:$A,$C397,InpActive!$B:$B,$N$379)</f>
        <v>129</v>
      </c>
      <c r="F397" s="257">
        <f>SUMIFS(InpActive!G:G,InpActive!$A:$A,$C397,InpActive!$B:$B,$N$379)</f>
        <v>133.19999999999999</v>
      </c>
      <c r="G397" s="257">
        <f>SUMIFS(InpActive!H:H,InpActive!$A:$A,$C397,InpActive!$B:$B,$N$379)</f>
        <v>128.4</v>
      </c>
      <c r="H397" s="257">
        <f>SUMIFS(InpActive!I:I,InpActive!$A:$A,$C397,InpActive!$B:$B,$N$379)</f>
        <v>151.57581905219499</v>
      </c>
      <c r="I397" s="257">
        <f>SUMIFS(InpActive!J:J,InpActive!$A:$A,$C397,InpActive!$B:$B,$N$355)</f>
        <v>0</v>
      </c>
      <c r="J397" s="257">
        <f>SUMIFS(InpActive!K:K,InpActive!$A:$A,$C397,InpActive!$B:$B,$N$355)</f>
        <v>0</v>
      </c>
      <c r="K397" s="257">
        <f>SUMIFS(InpActive!L:L,InpActive!$A:$A,$C397,InpActive!$B:$B,$N$355)</f>
        <v>0</v>
      </c>
      <c r="L397" s="257">
        <f>SUMIFS(InpActive!M:M,InpActive!$A:$A,$C397,InpActive!$B:$B,$N$355)</f>
        <v>0</v>
      </c>
    </row>
    <row r="398" spans="3:12" hidden="1" outlineLevel="2" x14ac:dyDescent="0.4">
      <c r="C398" s="220" t="s">
        <v>164</v>
      </c>
      <c r="D398" s="221" t="s">
        <v>190</v>
      </c>
      <c r="E398" s="257">
        <f>SUMIFS(InpActive!F:F,InpActive!$A:$A,$C398,InpActive!$B:$B,$N$379)</f>
        <v>138.5</v>
      </c>
      <c r="F398" s="257">
        <f>SUMIFS(InpActive!G:G,InpActive!$A:$A,$C398,InpActive!$B:$B,$N$379)</f>
        <v>140.4</v>
      </c>
      <c r="G398" s="257">
        <f>SUMIFS(InpActive!H:H,InpActive!$A:$A,$C398,InpActive!$B:$B,$N$379)</f>
        <v>128.19999999999999</v>
      </c>
      <c r="H398" s="257">
        <f>SUMIFS(InpActive!I:I,InpActive!$A:$A,$C398,InpActive!$B:$B,$N$379)</f>
        <v>150.76068134162301</v>
      </c>
      <c r="I398" s="257">
        <f>SUMIFS(InpActive!J:J,InpActive!$A:$A,$C398,InpActive!$B:$B,$N$355)</f>
        <v>0</v>
      </c>
      <c r="J398" s="257">
        <f>SUMIFS(InpActive!K:K,InpActive!$A:$A,$C398,InpActive!$B:$B,$N$355)</f>
        <v>0</v>
      </c>
      <c r="K398" s="257">
        <f>SUMIFS(InpActive!L:L,InpActive!$A:$A,$C398,InpActive!$B:$B,$N$355)</f>
        <v>0</v>
      </c>
      <c r="L398" s="257">
        <f>SUMIFS(InpActive!M:M,InpActive!$A:$A,$C398,InpActive!$B:$B,$N$355)</f>
        <v>0</v>
      </c>
    </row>
    <row r="399" spans="3:12" hidden="1" outlineLevel="2" x14ac:dyDescent="0.4">
      <c r="C399" s="220" t="s">
        <v>151</v>
      </c>
      <c r="D399" s="221" t="s">
        <v>190</v>
      </c>
      <c r="E399" s="289">
        <f>SUMIFS(InpActive!F:F,InpActive!$A:$A,$C399,InpActive!$B:$B,$N$379)</f>
        <v>146.80000000000001</v>
      </c>
      <c r="F399" s="289">
        <f>SUMIFS(InpActive!G:G,InpActive!$A:$A,$C399,InpActive!$B:$B,$N$379)</f>
        <v>156.9</v>
      </c>
      <c r="G399" s="289">
        <f>SUMIFS(InpActive!H:H,InpActive!$A:$A,$C399,InpActive!$B:$B,$N$379)</f>
        <v>143.30000000000001</v>
      </c>
      <c r="H399" s="289">
        <f>SUMIFS(InpActive!I:I,InpActive!$A:$A,$C399,InpActive!$B:$B,$N$379)</f>
        <v>163.436034021658</v>
      </c>
      <c r="I399" s="257">
        <f>SUMIFS(InpActive!J:J,InpActive!$A:$A,$C399,InpActive!$B:$B,$N$355)</f>
        <v>0</v>
      </c>
      <c r="J399" s="257">
        <f>SUMIFS(InpActive!K:K,InpActive!$A:$A,$C399,InpActive!$B:$B,$N$355)</f>
        <v>0</v>
      </c>
      <c r="K399" s="257">
        <f>SUMIFS(InpActive!L:L,InpActive!$A:$A,$C399,InpActive!$B:$B,$N$355)</f>
        <v>0</v>
      </c>
      <c r="L399" s="257">
        <f>SUMIFS(InpActive!M:M,InpActive!$A:$A,$C399,InpActive!$B:$B,$N$355)</f>
        <v>0</v>
      </c>
    </row>
    <row r="400" spans="3:12" hidden="1" outlineLevel="2" x14ac:dyDescent="0.4">
      <c r="H400" s="257"/>
      <c r="I400" s="257"/>
      <c r="J400" s="257"/>
      <c r="K400" s="257"/>
      <c r="L400" s="257"/>
    </row>
    <row r="401" spans="2:15" hidden="1" outlineLevel="2" x14ac:dyDescent="0.4">
      <c r="C401" s="222" t="s">
        <v>725</v>
      </c>
      <c r="D401" s="224" t="s">
        <v>190</v>
      </c>
      <c r="E401" s="290">
        <f>('CALCS | PCs'!E283 / 'INPUTS | PCs'!E497) / 1000</f>
        <v>140.10522711284369</v>
      </c>
      <c r="F401" s="290">
        <f>('CALCS | PCs'!F283 / 'INPUTS | PCs'!F497) / 1000</f>
        <v>142.26166796627029</v>
      </c>
      <c r="G401" s="290">
        <f>('CALCS | PCs'!G283 / 'INPUTS | PCs'!G497) / 1000</f>
        <v>140.31984945366267</v>
      </c>
      <c r="H401" s="290">
        <f>('CALCS | PCs'!H283 / 'INPUTS | PCs'!H497) / 1000</f>
        <v>152.68862142638534</v>
      </c>
      <c r="I401" s="290"/>
      <c r="J401" s="278"/>
      <c r="K401" s="278"/>
      <c r="L401" s="278"/>
      <c r="M401" s="222"/>
      <c r="N401" s="362"/>
      <c r="O401" s="222"/>
    </row>
    <row r="402" spans="2:15" outlineLevel="1" collapsed="1" x14ac:dyDescent="0.4">
      <c r="H402" s="294"/>
      <c r="I402" s="295"/>
      <c r="J402" s="295"/>
      <c r="K402" s="295"/>
      <c r="L402" s="295"/>
    </row>
    <row r="403" spans="2:15" ht="14.25" outlineLevel="1" x14ac:dyDescent="0.4">
      <c r="B403" s="74" t="s">
        <v>826</v>
      </c>
      <c r="C403" s="60"/>
      <c r="D403" s="226"/>
      <c r="E403" s="226"/>
      <c r="F403" s="226"/>
      <c r="G403" s="226"/>
      <c r="H403" s="296"/>
      <c r="I403" s="296"/>
      <c r="J403" s="296"/>
      <c r="K403" s="296"/>
      <c r="L403" s="296"/>
      <c r="M403" s="18"/>
      <c r="N403" s="361" t="s">
        <v>436</v>
      </c>
      <c r="O403" s="18"/>
    </row>
    <row r="404" spans="2:15" hidden="1" outlineLevel="2" x14ac:dyDescent="0.4">
      <c r="H404" s="294"/>
      <c r="I404" s="295"/>
      <c r="J404" s="295"/>
      <c r="K404" s="295"/>
      <c r="L404" s="295"/>
    </row>
    <row r="405" spans="2:15" hidden="1" outlineLevel="2" x14ac:dyDescent="0.4">
      <c r="C405" s="220" t="s">
        <v>117</v>
      </c>
      <c r="D405" s="221" t="s">
        <v>190</v>
      </c>
      <c r="H405" s="257">
        <f>SUMIFS(InpActive!I:I,InpActive!$A:$A,$C405,InpActive!$B:$B,$N$403)</f>
        <v>138.1</v>
      </c>
      <c r="I405" s="257">
        <f>SUMIFS(InpActive!J:J,InpActive!$A:$A,$C405,InpActive!$B:$B,$N$403)</f>
        <v>0</v>
      </c>
      <c r="J405" s="257">
        <f>SUMIFS(InpActive!K:K,InpActive!$A:$A,$C405,InpActive!$B:$B,$N$403)</f>
        <v>0</v>
      </c>
      <c r="K405" s="257">
        <f>SUMIFS(InpActive!L:L,InpActive!$A:$A,$C405,InpActive!$B:$B,$N$403)</f>
        <v>0</v>
      </c>
      <c r="L405" s="257">
        <f>SUMIFS(InpActive!M:M,InpActive!$A:$A,$C405,InpActive!$B:$B,$N$403)</f>
        <v>0</v>
      </c>
    </row>
    <row r="406" spans="2:15" hidden="1" outlineLevel="2" x14ac:dyDescent="0.4">
      <c r="C406" s="220" t="s">
        <v>119</v>
      </c>
      <c r="D406" s="221" t="s">
        <v>190</v>
      </c>
      <c r="H406" s="257">
        <f>SUMIFS(InpActive!I:I,InpActive!$A:$A,$C406,InpActive!$B:$B,$N$403)</f>
        <v>163.30000000000001</v>
      </c>
      <c r="I406" s="257">
        <f>SUMIFS(InpActive!J:J,InpActive!$A:$A,$C406,InpActive!$B:$B,$N$403)</f>
        <v>0</v>
      </c>
      <c r="J406" s="257">
        <f>SUMIFS(InpActive!K:K,InpActive!$A:$A,$C406,InpActive!$B:$B,$N$403)</f>
        <v>0</v>
      </c>
      <c r="K406" s="257">
        <f>SUMIFS(InpActive!L:L,InpActive!$A:$A,$C406,InpActive!$B:$B,$N$403)</f>
        <v>0</v>
      </c>
      <c r="L406" s="257">
        <f>SUMIFS(InpActive!M:M,InpActive!$A:$A,$C406,InpActive!$B:$B,$N$403)</f>
        <v>0</v>
      </c>
    </row>
    <row r="407" spans="2:15" hidden="1" outlineLevel="2" x14ac:dyDescent="0.4">
      <c r="C407" s="220" t="s">
        <v>122</v>
      </c>
      <c r="D407" s="221" t="s">
        <v>190</v>
      </c>
      <c r="H407" s="257">
        <f>SUMIFS(InpActive!I:I,InpActive!$A:$A,$C407,InpActive!$B:$B,$N$403)</f>
        <v>139.5</v>
      </c>
      <c r="I407" s="257">
        <f>SUMIFS(InpActive!J:J,InpActive!$A:$A,$C407,InpActive!$B:$B,$N$403)</f>
        <v>0</v>
      </c>
      <c r="J407" s="257">
        <f>SUMIFS(InpActive!K:K,InpActive!$A:$A,$C407,InpActive!$B:$B,$N$403)</f>
        <v>0</v>
      </c>
      <c r="K407" s="257">
        <f>SUMIFS(InpActive!L:L,InpActive!$A:$A,$C407,InpActive!$B:$B,$N$403)</f>
        <v>0</v>
      </c>
      <c r="L407" s="257">
        <f>SUMIFS(InpActive!M:M,InpActive!$A:$A,$C407,InpActive!$B:$B,$N$403)</f>
        <v>0</v>
      </c>
    </row>
    <row r="408" spans="2:15" hidden="1" outlineLevel="2" x14ac:dyDescent="0.4">
      <c r="C408" s="220" t="s">
        <v>124</v>
      </c>
      <c r="D408" s="221" t="s">
        <v>190</v>
      </c>
      <c r="H408" s="257">
        <f>SUMIFS(InpActive!I:I,InpActive!$A:$A,$C408,InpActive!$B:$B,$N$403)</f>
        <v>156.30000000000001</v>
      </c>
      <c r="I408" s="257">
        <f>SUMIFS(InpActive!J:J,InpActive!$A:$A,$C408,InpActive!$B:$B,$N$403)</f>
        <v>0</v>
      </c>
      <c r="J408" s="257">
        <f>SUMIFS(InpActive!K:K,InpActive!$A:$A,$C408,InpActive!$B:$B,$N$403)</f>
        <v>0</v>
      </c>
      <c r="K408" s="257">
        <f>SUMIFS(InpActive!L:L,InpActive!$A:$A,$C408,InpActive!$B:$B,$N$403)</f>
        <v>0</v>
      </c>
      <c r="L408" s="257">
        <f>SUMIFS(InpActive!M:M,InpActive!$A:$A,$C408,InpActive!$B:$B,$N$403)</f>
        <v>0</v>
      </c>
    </row>
    <row r="409" spans="2:15" hidden="1" outlineLevel="2" x14ac:dyDescent="0.4">
      <c r="C409" s="220" t="s">
        <v>126</v>
      </c>
      <c r="D409" s="221" t="s">
        <v>190</v>
      </c>
      <c r="H409" s="257">
        <f>SUMIFS(InpActive!I:I,InpActive!$A:$A,$C409,InpActive!$B:$B,$N$403)</f>
        <v>133.4</v>
      </c>
      <c r="I409" s="257">
        <f>SUMIFS(InpActive!J:J,InpActive!$A:$A,$C409,InpActive!$B:$B,$N$403)</f>
        <v>0</v>
      </c>
      <c r="J409" s="257">
        <f>SUMIFS(InpActive!K:K,InpActive!$A:$A,$C409,InpActive!$B:$B,$N$403)</f>
        <v>0</v>
      </c>
      <c r="K409" s="257">
        <f>SUMIFS(InpActive!L:L,InpActive!$A:$A,$C409,InpActive!$B:$B,$N$403)</f>
        <v>0</v>
      </c>
      <c r="L409" s="257">
        <f>SUMIFS(InpActive!M:M,InpActive!$A:$A,$C409,InpActive!$B:$B,$N$403)</f>
        <v>0</v>
      </c>
    </row>
    <row r="410" spans="2:15" hidden="1" outlineLevel="2" x14ac:dyDescent="0.4">
      <c r="C410" s="220" t="s">
        <v>128</v>
      </c>
      <c r="D410" s="221" t="s">
        <v>190</v>
      </c>
      <c r="H410" s="257">
        <f>SUMIFS(InpActive!I:I,InpActive!$A:$A,$C410,InpActive!$B:$B,$N$403)</f>
        <v>144.9</v>
      </c>
      <c r="I410" s="257">
        <f>SUMIFS(InpActive!J:J,InpActive!$A:$A,$C410,InpActive!$B:$B,$N$403)</f>
        <v>0</v>
      </c>
      <c r="J410" s="257">
        <f>SUMIFS(InpActive!K:K,InpActive!$A:$A,$C410,InpActive!$B:$B,$N$403)</f>
        <v>0</v>
      </c>
      <c r="K410" s="257">
        <f>SUMIFS(InpActive!L:L,InpActive!$A:$A,$C410,InpActive!$B:$B,$N$403)</f>
        <v>0</v>
      </c>
      <c r="L410" s="257">
        <f>SUMIFS(InpActive!M:M,InpActive!$A:$A,$C410,InpActive!$B:$B,$N$403)</f>
        <v>0</v>
      </c>
    </row>
    <row r="411" spans="2:15" hidden="1" outlineLevel="2" x14ac:dyDescent="0.4">
      <c r="C411" s="220" t="s">
        <v>131</v>
      </c>
      <c r="D411" s="221" t="s">
        <v>190</v>
      </c>
      <c r="H411" s="257">
        <f>SUMIFS(InpActive!I:I,InpActive!$A:$A,$C411,InpActive!$B:$B,$N$403)</f>
        <v>131.69999999999999</v>
      </c>
      <c r="I411" s="257">
        <f>SUMIFS(InpActive!J:J,InpActive!$A:$A,$C411,InpActive!$B:$B,$N$403)</f>
        <v>0</v>
      </c>
      <c r="J411" s="257">
        <f>SUMIFS(InpActive!K:K,InpActive!$A:$A,$C411,InpActive!$B:$B,$N$403)</f>
        <v>0</v>
      </c>
      <c r="K411" s="257">
        <f>SUMIFS(InpActive!L:L,InpActive!$A:$A,$C411,InpActive!$B:$B,$N$403)</f>
        <v>0</v>
      </c>
      <c r="L411" s="257">
        <f>SUMIFS(InpActive!M:M,InpActive!$A:$A,$C411,InpActive!$B:$B,$N$403)</f>
        <v>0</v>
      </c>
    </row>
    <row r="412" spans="2:15" hidden="1" outlineLevel="2" x14ac:dyDescent="0.4">
      <c r="C412" s="220" t="s">
        <v>133</v>
      </c>
      <c r="D412" s="221" t="s">
        <v>190</v>
      </c>
      <c r="H412" s="257">
        <f>SUMIFS(InpActive!I:I,InpActive!$A:$A,$C412,InpActive!$B:$B,$N$403)</f>
        <v>148</v>
      </c>
      <c r="I412" s="257">
        <f>SUMIFS(InpActive!J:J,InpActive!$A:$A,$C412,InpActive!$B:$B,$N$403)</f>
        <v>0</v>
      </c>
      <c r="J412" s="257">
        <f>SUMIFS(InpActive!K:K,InpActive!$A:$A,$C412,InpActive!$B:$B,$N$403)</f>
        <v>0</v>
      </c>
      <c r="K412" s="257">
        <f>SUMIFS(InpActive!L:L,InpActive!$A:$A,$C412,InpActive!$B:$B,$N$403)</f>
        <v>0</v>
      </c>
      <c r="L412" s="257">
        <f>SUMIFS(InpActive!M:M,InpActive!$A:$A,$C412,InpActive!$B:$B,$N$403)</f>
        <v>0</v>
      </c>
    </row>
    <row r="413" spans="2:15" hidden="1" outlineLevel="2" x14ac:dyDescent="0.4">
      <c r="C413" s="220" t="s">
        <v>244</v>
      </c>
      <c r="D413" s="221" t="s">
        <v>190</v>
      </c>
      <c r="H413" s="257">
        <f>SUMIFS(InpActive!I:I,InpActive!$A:$A,$C413,InpActive!$B:$B,$N$403)</f>
        <v>146.5</v>
      </c>
      <c r="I413" s="257">
        <f>SUMIFS(InpActive!J:J,InpActive!$A:$A,$C413,InpActive!$B:$B,$N$403)</f>
        <v>0</v>
      </c>
      <c r="J413" s="257">
        <f>SUMIFS(InpActive!K:K,InpActive!$A:$A,$C413,InpActive!$B:$B,$N$403)</f>
        <v>0</v>
      </c>
      <c r="K413" s="257">
        <f>SUMIFS(InpActive!L:L,InpActive!$A:$A,$C413,InpActive!$B:$B,$N$403)</f>
        <v>0</v>
      </c>
      <c r="L413" s="257">
        <f>SUMIFS(InpActive!M:M,InpActive!$A:$A,$C413,InpActive!$B:$B,$N$403)</f>
        <v>0</v>
      </c>
    </row>
    <row r="414" spans="2:15" hidden="1" outlineLevel="2" x14ac:dyDescent="0.4">
      <c r="C414" s="220" t="s">
        <v>137</v>
      </c>
      <c r="D414" s="221" t="s">
        <v>190</v>
      </c>
      <c r="H414" s="257">
        <f>SUMIFS(InpActive!I:I,InpActive!$A:$A,$C414,InpActive!$B:$B,$N$403)</f>
        <v>143.1</v>
      </c>
      <c r="I414" s="257">
        <f>SUMIFS(InpActive!J:J,InpActive!$A:$A,$C414,InpActive!$B:$B,$N$403)</f>
        <v>0</v>
      </c>
      <c r="J414" s="257">
        <f>SUMIFS(InpActive!K:K,InpActive!$A:$A,$C414,InpActive!$B:$B,$N$403)</f>
        <v>0</v>
      </c>
      <c r="K414" s="257">
        <f>SUMIFS(InpActive!L:L,InpActive!$A:$A,$C414,InpActive!$B:$B,$N$403)</f>
        <v>0</v>
      </c>
      <c r="L414" s="257">
        <f>SUMIFS(InpActive!M:M,InpActive!$A:$A,$C414,InpActive!$B:$B,$N$403)</f>
        <v>0</v>
      </c>
    </row>
    <row r="415" spans="2:15" hidden="1" outlineLevel="2" x14ac:dyDescent="0.4">
      <c r="C415" s="220" t="s">
        <v>139</v>
      </c>
      <c r="D415" s="221" t="s">
        <v>190</v>
      </c>
      <c r="H415" s="257">
        <f>SUMIFS(InpActive!I:I,InpActive!$A:$A,$C415,InpActive!$B:$B,$N$403)</f>
        <v>132.5</v>
      </c>
      <c r="I415" s="257">
        <f>SUMIFS(InpActive!J:J,InpActive!$A:$A,$C415,InpActive!$B:$B,$N$403)</f>
        <v>0</v>
      </c>
      <c r="J415" s="257">
        <f>SUMIFS(InpActive!K:K,InpActive!$A:$A,$C415,InpActive!$B:$B,$N$403)</f>
        <v>0</v>
      </c>
      <c r="K415" s="257">
        <f>SUMIFS(InpActive!L:L,InpActive!$A:$A,$C415,InpActive!$B:$B,$N$403)</f>
        <v>0</v>
      </c>
      <c r="L415" s="257">
        <f>SUMIFS(InpActive!M:M,InpActive!$A:$A,$C415,InpActive!$B:$B,$N$403)</f>
        <v>0</v>
      </c>
    </row>
    <row r="416" spans="2:15" hidden="1" outlineLevel="2" x14ac:dyDescent="0.4">
      <c r="C416" s="220" t="s">
        <v>141</v>
      </c>
      <c r="D416" s="221" t="s">
        <v>190</v>
      </c>
      <c r="H416" s="257">
        <f>SUMIFS(InpActive!I:I,InpActive!$A:$A,$C416,InpActive!$B:$B,$N$403)</f>
        <v>161.80000000000001</v>
      </c>
      <c r="I416" s="257">
        <f>SUMIFS(InpActive!J:J,InpActive!$A:$A,$C416,InpActive!$B:$B,$N$403)</f>
        <v>0</v>
      </c>
      <c r="J416" s="257">
        <f>SUMIFS(InpActive!K:K,InpActive!$A:$A,$C416,InpActive!$B:$B,$N$403)</f>
        <v>0</v>
      </c>
      <c r="K416" s="257">
        <f>SUMIFS(InpActive!L:L,InpActive!$A:$A,$C416,InpActive!$B:$B,$N$403)</f>
        <v>0</v>
      </c>
      <c r="L416" s="257">
        <f>SUMIFS(InpActive!M:M,InpActive!$A:$A,$C416,InpActive!$B:$B,$N$403)</f>
        <v>0</v>
      </c>
    </row>
    <row r="417" spans="2:15" hidden="1" outlineLevel="2" x14ac:dyDescent="0.4">
      <c r="C417" s="220" t="s">
        <v>143</v>
      </c>
      <c r="D417" s="221" t="s">
        <v>190</v>
      </c>
      <c r="H417" s="257">
        <f>SUMIFS(InpActive!I:I,InpActive!$A:$A,$C417,InpActive!$B:$B,$N$403)</f>
        <v>152.9</v>
      </c>
      <c r="I417" s="257">
        <f>SUMIFS(InpActive!J:J,InpActive!$A:$A,$C417,InpActive!$B:$B,$N$403)</f>
        <v>0</v>
      </c>
      <c r="J417" s="257">
        <f>SUMIFS(InpActive!K:K,InpActive!$A:$A,$C417,InpActive!$B:$B,$N$403)</f>
        <v>0</v>
      </c>
      <c r="K417" s="257">
        <f>SUMIFS(InpActive!L:L,InpActive!$A:$A,$C417,InpActive!$B:$B,$N$403)</f>
        <v>0</v>
      </c>
      <c r="L417" s="257">
        <f>SUMIFS(InpActive!M:M,InpActive!$A:$A,$C417,InpActive!$B:$B,$N$403)</f>
        <v>0</v>
      </c>
    </row>
    <row r="418" spans="2:15" hidden="1" outlineLevel="2" x14ac:dyDescent="0.4">
      <c r="C418" s="220" t="s">
        <v>145</v>
      </c>
      <c r="D418" s="221" t="s">
        <v>190</v>
      </c>
      <c r="H418" s="257">
        <f>SUMIFS(InpActive!I:I,InpActive!$A:$A,$C418,InpActive!$B:$B,$N$403)</f>
        <v>157.19999999999999</v>
      </c>
      <c r="I418" s="257">
        <f>SUMIFS(InpActive!J:J,InpActive!$A:$A,$C418,InpActive!$B:$B,$N$403)</f>
        <v>0</v>
      </c>
      <c r="J418" s="257">
        <f>SUMIFS(InpActive!K:K,InpActive!$A:$A,$C418,InpActive!$B:$B,$N$403)</f>
        <v>0</v>
      </c>
      <c r="K418" s="257">
        <f>SUMIFS(InpActive!L:L,InpActive!$A:$A,$C418,InpActive!$B:$B,$N$403)</f>
        <v>0</v>
      </c>
      <c r="L418" s="257">
        <f>SUMIFS(InpActive!M:M,InpActive!$A:$A,$C418,InpActive!$B:$B,$N$403)</f>
        <v>0</v>
      </c>
    </row>
    <row r="419" spans="2:15" hidden="1" outlineLevel="2" x14ac:dyDescent="0.4">
      <c r="C419" s="220" t="s">
        <v>147</v>
      </c>
      <c r="D419" s="221" t="s">
        <v>190</v>
      </c>
      <c r="H419" s="257">
        <f>SUMIFS(InpActive!I:I,InpActive!$A:$A,$C419,InpActive!$B:$B,$N$403)</f>
        <v>151.4</v>
      </c>
      <c r="I419" s="257">
        <f>SUMIFS(InpActive!J:J,InpActive!$A:$A,$C419,InpActive!$B:$B,$N$403)</f>
        <v>0</v>
      </c>
      <c r="J419" s="257">
        <f>SUMIFS(InpActive!K:K,InpActive!$A:$A,$C419,InpActive!$B:$B,$N$403)</f>
        <v>0</v>
      </c>
      <c r="K419" s="257">
        <f>SUMIFS(InpActive!L:L,InpActive!$A:$A,$C419,InpActive!$B:$B,$N$403)</f>
        <v>0</v>
      </c>
      <c r="L419" s="257">
        <f>SUMIFS(InpActive!M:M,InpActive!$A:$A,$C419,InpActive!$B:$B,$N$403)</f>
        <v>0</v>
      </c>
    </row>
    <row r="420" spans="2:15" hidden="1" outlineLevel="2" x14ac:dyDescent="0.4">
      <c r="C420" s="220" t="s">
        <v>149</v>
      </c>
      <c r="D420" s="221" t="s">
        <v>190</v>
      </c>
      <c r="H420" s="277"/>
      <c r="I420" s="277"/>
      <c r="J420" s="277"/>
      <c r="K420" s="277"/>
      <c r="L420" s="277"/>
    </row>
    <row r="421" spans="2:15" hidden="1" outlineLevel="2" x14ac:dyDescent="0.4">
      <c r="C421" s="220" t="s">
        <v>161</v>
      </c>
      <c r="D421" s="221" t="s">
        <v>190</v>
      </c>
      <c r="H421" s="257">
        <f>SUMIFS(InpActive!I:I,InpActive!$A:$A,$C421,InpActive!$B:$B,$N$403)</f>
        <v>137.69999999999999</v>
      </c>
      <c r="I421" s="257">
        <f>SUMIFS(InpActive!J:J,InpActive!$A:$A,$C421,InpActive!$B:$B,$N$403)</f>
        <v>0</v>
      </c>
      <c r="J421" s="257">
        <f>SUMIFS(InpActive!K:K,InpActive!$A:$A,$C421,InpActive!$B:$B,$N$403)</f>
        <v>0</v>
      </c>
      <c r="K421" s="257">
        <f>SUMIFS(InpActive!L:L,InpActive!$A:$A,$C421,InpActive!$B:$B,$N$403)</f>
        <v>0</v>
      </c>
      <c r="L421" s="257">
        <f>SUMIFS(InpActive!M:M,InpActive!$A:$A,$C421,InpActive!$B:$B,$N$403)</f>
        <v>0</v>
      </c>
    </row>
    <row r="422" spans="2:15" hidden="1" outlineLevel="2" x14ac:dyDescent="0.4">
      <c r="C422" s="220" t="s">
        <v>164</v>
      </c>
      <c r="D422" s="221" t="s">
        <v>190</v>
      </c>
      <c r="H422" s="257">
        <f>SUMIFS(InpActive!I:I,InpActive!$A:$A,$C422,InpActive!$B:$B,$N$403)</f>
        <v>139.80000000000001</v>
      </c>
      <c r="I422" s="257">
        <f>SUMIFS(InpActive!J:J,InpActive!$A:$A,$C422,InpActive!$B:$B,$N$403)</f>
        <v>0</v>
      </c>
      <c r="J422" s="257">
        <f>SUMIFS(InpActive!K:K,InpActive!$A:$A,$C422,InpActive!$B:$B,$N$403)</f>
        <v>0</v>
      </c>
      <c r="K422" s="257">
        <f>SUMIFS(InpActive!L:L,InpActive!$A:$A,$C422,InpActive!$B:$B,$N$403)</f>
        <v>0</v>
      </c>
      <c r="L422" s="257">
        <f>SUMIFS(InpActive!M:M,InpActive!$A:$A,$C422,InpActive!$B:$B,$N$403)</f>
        <v>0</v>
      </c>
    </row>
    <row r="423" spans="2:15" hidden="1" outlineLevel="2" x14ac:dyDescent="0.4">
      <c r="C423" s="220" t="s">
        <v>151</v>
      </c>
      <c r="D423" s="221" t="s">
        <v>190</v>
      </c>
      <c r="H423" s="257">
        <f>SUMIFS(InpActive!I:I,InpActive!$A:$A,$C423,InpActive!$B:$B,$N$403)</f>
        <v>154.5</v>
      </c>
      <c r="I423" s="257">
        <f>SUMIFS(InpActive!J:J,InpActive!$A:$A,$C423,InpActive!$B:$B,$N$403)</f>
        <v>0</v>
      </c>
      <c r="J423" s="257">
        <f>SUMIFS(InpActive!K:K,InpActive!$A:$A,$C423,InpActive!$B:$B,$N$403)</f>
        <v>0</v>
      </c>
      <c r="K423" s="257">
        <f>SUMIFS(InpActive!L:L,InpActive!$A:$A,$C423,InpActive!$B:$B,$N$403)</f>
        <v>0</v>
      </c>
      <c r="L423" s="257">
        <f>SUMIFS(InpActive!M:M,InpActive!$A:$A,$C423,InpActive!$B:$B,$N$403)</f>
        <v>0</v>
      </c>
    </row>
    <row r="424" spans="2:15" hidden="1" outlineLevel="2" x14ac:dyDescent="0.4">
      <c r="H424" s="257"/>
      <c r="I424" s="257"/>
      <c r="J424" s="257"/>
      <c r="K424" s="257"/>
      <c r="L424" s="257"/>
    </row>
    <row r="425" spans="2:15" hidden="1" outlineLevel="2" x14ac:dyDescent="0.4">
      <c r="C425" s="222" t="s">
        <v>725</v>
      </c>
      <c r="D425" s="224" t="s">
        <v>190</v>
      </c>
      <c r="E425" s="224"/>
      <c r="F425" s="224"/>
      <c r="G425" s="224"/>
      <c r="H425" s="278"/>
      <c r="I425" s="278"/>
      <c r="J425" s="278"/>
      <c r="K425" s="278"/>
      <c r="L425" s="278"/>
      <c r="M425" s="222"/>
      <c r="N425" s="362"/>
      <c r="O425" s="222"/>
    </row>
    <row r="426" spans="2:15" outlineLevel="1" collapsed="1" x14ac:dyDescent="0.4">
      <c r="H426" s="294"/>
      <c r="I426" s="295"/>
      <c r="J426" s="295"/>
      <c r="K426" s="295"/>
      <c r="L426" s="295"/>
    </row>
    <row r="427" spans="2:15" ht="14.25" outlineLevel="1" x14ac:dyDescent="0.4">
      <c r="B427" s="74" t="s">
        <v>827</v>
      </c>
      <c r="C427" s="60"/>
      <c r="D427" s="226"/>
      <c r="E427" s="226"/>
      <c r="F427" s="226"/>
      <c r="G427" s="226"/>
      <c r="H427" s="296"/>
      <c r="I427" s="296"/>
      <c r="J427" s="296"/>
      <c r="K427" s="296"/>
      <c r="L427" s="296"/>
      <c r="M427" s="18"/>
      <c r="N427" s="361" t="s">
        <v>321</v>
      </c>
      <c r="O427" s="18"/>
    </row>
    <row r="428" spans="2:15" hidden="1" outlineLevel="2" x14ac:dyDescent="0.4">
      <c r="H428" s="294"/>
      <c r="I428" s="295"/>
      <c r="J428" s="295"/>
      <c r="K428" s="295"/>
      <c r="L428" s="295"/>
    </row>
    <row r="429" spans="2:15" hidden="1" outlineLevel="2" x14ac:dyDescent="0.4">
      <c r="C429" s="220" t="s">
        <v>117</v>
      </c>
      <c r="D429" s="221" t="s">
        <v>176</v>
      </c>
      <c r="H429" s="257">
        <f>SUMIFS(InpActive!I:I,InpActive!$A:$A,$C429,InpActive!$B:$B,$N$427)</f>
        <v>-2.9828486204325202</v>
      </c>
      <c r="I429" s="257">
        <f>SUMIFS(InpActive!J:J,InpActive!$A:$A,$C429,InpActive!$B:$B,$N$427)</f>
        <v>0</v>
      </c>
      <c r="J429" s="257">
        <f>SUMIFS(InpActive!K:K,InpActive!$A:$A,$C429,InpActive!$B:$B,$N$427)</f>
        <v>0</v>
      </c>
      <c r="K429" s="257">
        <f>SUMIFS(InpActive!L:L,InpActive!$A:$A,$C429,InpActive!$B:$B,$N$427)</f>
        <v>0</v>
      </c>
      <c r="L429" s="257">
        <f>SUMIFS(InpActive!M:M,InpActive!$A:$A,$C429,InpActive!$B:$B,$N$427)</f>
        <v>0</v>
      </c>
    </row>
    <row r="430" spans="2:15" hidden="1" outlineLevel="2" x14ac:dyDescent="0.4">
      <c r="C430" s="220" t="s">
        <v>119</v>
      </c>
      <c r="D430" s="221" t="s">
        <v>176</v>
      </c>
      <c r="H430" s="257">
        <f>SUMIFS(InpActive!I:I,InpActive!$A:$A,$C430,InpActive!$B:$B,$N$427)</f>
        <v>-5.2190721649484804</v>
      </c>
      <c r="I430" s="257">
        <f>SUMIFS(InpActive!J:J,InpActive!$A:$A,$C430,InpActive!$B:$B,$N$427)</f>
        <v>0</v>
      </c>
      <c r="J430" s="257">
        <f>SUMIFS(InpActive!K:K,InpActive!$A:$A,$C430,InpActive!$B:$B,$N$427)</f>
        <v>0</v>
      </c>
      <c r="K430" s="257">
        <f>SUMIFS(InpActive!L:L,InpActive!$A:$A,$C430,InpActive!$B:$B,$N$427)</f>
        <v>0</v>
      </c>
      <c r="L430" s="257">
        <f>SUMIFS(InpActive!M:M,InpActive!$A:$A,$C430,InpActive!$B:$B,$N$427)</f>
        <v>0</v>
      </c>
    </row>
    <row r="431" spans="2:15" hidden="1" outlineLevel="2" x14ac:dyDescent="0.4">
      <c r="C431" s="220" t="s">
        <v>122</v>
      </c>
      <c r="D431" s="221" t="s">
        <v>176</v>
      </c>
      <c r="H431" s="257">
        <f>SUMIFS(InpActive!I:I,InpActive!$A:$A,$C431,InpActive!$B:$B,$N$427)</f>
        <v>-4.4943820224719202</v>
      </c>
      <c r="I431" s="257">
        <f>SUMIFS(InpActive!J:J,InpActive!$A:$A,$C431,InpActive!$B:$B,$N$427)</f>
        <v>0</v>
      </c>
      <c r="J431" s="257">
        <f>SUMIFS(InpActive!K:K,InpActive!$A:$A,$C431,InpActive!$B:$B,$N$427)</f>
        <v>0</v>
      </c>
      <c r="K431" s="257">
        <f>SUMIFS(InpActive!L:L,InpActive!$A:$A,$C431,InpActive!$B:$B,$N$427)</f>
        <v>0</v>
      </c>
      <c r="L431" s="257">
        <f>SUMIFS(InpActive!M:M,InpActive!$A:$A,$C431,InpActive!$B:$B,$N$427)</f>
        <v>0</v>
      </c>
    </row>
    <row r="432" spans="2:15" hidden="1" outlineLevel="2" x14ac:dyDescent="0.4">
      <c r="C432" s="220" t="s">
        <v>124</v>
      </c>
      <c r="D432" s="221" t="s">
        <v>176</v>
      </c>
      <c r="H432" s="257">
        <f>SUMIFS(InpActive!I:I,InpActive!$A:$A,$C432,InpActive!$B:$B,$N$427)</f>
        <v>-3.78486055776894</v>
      </c>
      <c r="I432" s="257">
        <f>SUMIFS(InpActive!J:J,InpActive!$A:$A,$C432,InpActive!$B:$B,$N$427)</f>
        <v>0</v>
      </c>
      <c r="J432" s="257">
        <f>SUMIFS(InpActive!K:K,InpActive!$A:$A,$C432,InpActive!$B:$B,$N$427)</f>
        <v>0</v>
      </c>
      <c r="K432" s="257">
        <f>SUMIFS(InpActive!L:L,InpActive!$A:$A,$C432,InpActive!$B:$B,$N$427)</f>
        <v>0</v>
      </c>
      <c r="L432" s="257">
        <f>SUMIFS(InpActive!M:M,InpActive!$A:$A,$C432,InpActive!$B:$B,$N$427)</f>
        <v>0</v>
      </c>
    </row>
    <row r="433" spans="3:12" hidden="1" outlineLevel="2" x14ac:dyDescent="0.4">
      <c r="C433" s="220" t="s">
        <v>126</v>
      </c>
      <c r="D433" s="221" t="s">
        <v>176</v>
      </c>
      <c r="H433" s="257">
        <f>SUMIFS(InpActive!I:I,InpActive!$A:$A,$C433,InpActive!$B:$B,$N$427)</f>
        <v>-3.3307513555383501</v>
      </c>
      <c r="I433" s="257">
        <f>SUMIFS(InpActive!J:J,InpActive!$A:$A,$C433,InpActive!$B:$B,$N$427)</f>
        <v>0</v>
      </c>
      <c r="J433" s="257">
        <f>SUMIFS(InpActive!K:K,InpActive!$A:$A,$C433,InpActive!$B:$B,$N$427)</f>
        <v>0</v>
      </c>
      <c r="K433" s="257">
        <f>SUMIFS(InpActive!L:L,InpActive!$A:$A,$C433,InpActive!$B:$B,$N$427)</f>
        <v>0</v>
      </c>
      <c r="L433" s="257">
        <f>SUMIFS(InpActive!M:M,InpActive!$A:$A,$C433,InpActive!$B:$B,$N$427)</f>
        <v>0</v>
      </c>
    </row>
    <row r="434" spans="3:12" hidden="1" outlineLevel="2" x14ac:dyDescent="0.4">
      <c r="C434" s="220" t="s">
        <v>128</v>
      </c>
      <c r="D434" s="221" t="s">
        <v>176</v>
      </c>
      <c r="H434" s="257">
        <f>SUMIFS(InpActive!I:I,InpActive!$A:$A,$C434,InpActive!$B:$B,$N$427)</f>
        <v>0.75342465753424104</v>
      </c>
      <c r="I434" s="257">
        <f>SUMIFS(InpActive!J:J,InpActive!$A:$A,$C434,InpActive!$B:$B,$N$427)</f>
        <v>0</v>
      </c>
      <c r="J434" s="257">
        <f>SUMIFS(InpActive!K:K,InpActive!$A:$A,$C434,InpActive!$B:$B,$N$427)</f>
        <v>0</v>
      </c>
      <c r="K434" s="257">
        <f>SUMIFS(InpActive!L:L,InpActive!$A:$A,$C434,InpActive!$B:$B,$N$427)</f>
        <v>0</v>
      </c>
      <c r="L434" s="257">
        <f>SUMIFS(InpActive!M:M,InpActive!$A:$A,$C434,InpActive!$B:$B,$N$427)</f>
        <v>0</v>
      </c>
    </row>
    <row r="435" spans="3:12" hidden="1" outlineLevel="2" x14ac:dyDescent="0.4">
      <c r="C435" s="220" t="s">
        <v>131</v>
      </c>
      <c r="D435" s="221" t="s">
        <v>176</v>
      </c>
      <c r="H435" s="257">
        <f>SUMIFS(InpActive!I:I,InpActive!$A:$A,$C435,InpActive!$B:$B,$N$427)</f>
        <v>-2.9710711493354101</v>
      </c>
      <c r="I435" s="257">
        <f>SUMIFS(InpActive!J:J,InpActive!$A:$A,$C435,InpActive!$B:$B,$N$427)</f>
        <v>0</v>
      </c>
      <c r="J435" s="257">
        <f>SUMIFS(InpActive!K:K,InpActive!$A:$A,$C435,InpActive!$B:$B,$N$427)</f>
        <v>0</v>
      </c>
      <c r="K435" s="257">
        <f>SUMIFS(InpActive!L:L,InpActive!$A:$A,$C435,InpActive!$B:$B,$N$427)</f>
        <v>0</v>
      </c>
      <c r="L435" s="257">
        <f>SUMIFS(InpActive!M:M,InpActive!$A:$A,$C435,InpActive!$B:$B,$N$427)</f>
        <v>0</v>
      </c>
    </row>
    <row r="436" spans="3:12" hidden="1" outlineLevel="2" x14ac:dyDescent="0.4">
      <c r="C436" s="220" t="s">
        <v>133</v>
      </c>
      <c r="D436" s="221" t="s">
        <v>176</v>
      </c>
      <c r="H436" s="257">
        <f>SUMIFS(InpActive!I:I,InpActive!$A:$A,$C436,InpActive!$B:$B,$N$427)</f>
        <v>-1.50891632373114</v>
      </c>
      <c r="I436" s="257">
        <f>SUMIFS(InpActive!J:J,InpActive!$A:$A,$C436,InpActive!$B:$B,$N$427)</f>
        <v>0</v>
      </c>
      <c r="J436" s="257">
        <f>SUMIFS(InpActive!K:K,InpActive!$A:$A,$C436,InpActive!$B:$B,$N$427)</f>
        <v>0</v>
      </c>
      <c r="K436" s="257">
        <f>SUMIFS(InpActive!L:L,InpActive!$A:$A,$C436,InpActive!$B:$B,$N$427)</f>
        <v>0</v>
      </c>
      <c r="L436" s="257">
        <f>SUMIFS(InpActive!M:M,InpActive!$A:$A,$C436,InpActive!$B:$B,$N$427)</f>
        <v>0</v>
      </c>
    </row>
    <row r="437" spans="3:12" hidden="1" outlineLevel="2" x14ac:dyDescent="0.4">
      <c r="C437" s="220" t="s">
        <v>244</v>
      </c>
      <c r="D437" s="221" t="s">
        <v>176</v>
      </c>
      <c r="H437" s="257">
        <f>SUMIFS(InpActive!I:I,InpActive!$A:$A,$C437,InpActive!$B:$B,$N$427)</f>
        <v>-1.73611111111112</v>
      </c>
      <c r="I437" s="257">
        <f>SUMIFS(InpActive!J:J,InpActive!$A:$A,$C437,InpActive!$B:$B,$N$427)</f>
        <v>0</v>
      </c>
      <c r="J437" s="257">
        <f>SUMIFS(InpActive!K:K,InpActive!$A:$A,$C437,InpActive!$B:$B,$N$427)</f>
        <v>0</v>
      </c>
      <c r="K437" s="257">
        <f>SUMIFS(InpActive!L:L,InpActive!$A:$A,$C437,InpActive!$B:$B,$N$427)</f>
        <v>0</v>
      </c>
      <c r="L437" s="257">
        <f>SUMIFS(InpActive!M:M,InpActive!$A:$A,$C437,InpActive!$B:$B,$N$427)</f>
        <v>0</v>
      </c>
    </row>
    <row r="438" spans="3:12" hidden="1" outlineLevel="2" x14ac:dyDescent="0.4">
      <c r="C438" s="220" t="s">
        <v>137</v>
      </c>
      <c r="D438" s="221" t="s">
        <v>176</v>
      </c>
      <c r="H438" s="257">
        <f>SUMIFS(InpActive!I:I,InpActive!$A:$A,$C438,InpActive!$B:$B,$N$427)</f>
        <v>-3.8461538461538298</v>
      </c>
      <c r="I438" s="257">
        <f>SUMIFS(InpActive!J:J,InpActive!$A:$A,$C438,InpActive!$B:$B,$N$427)</f>
        <v>0</v>
      </c>
      <c r="J438" s="257">
        <f>SUMIFS(InpActive!K:K,InpActive!$A:$A,$C438,InpActive!$B:$B,$N$427)</f>
        <v>0</v>
      </c>
      <c r="K438" s="257">
        <f>SUMIFS(InpActive!L:L,InpActive!$A:$A,$C438,InpActive!$B:$B,$N$427)</f>
        <v>0</v>
      </c>
      <c r="L438" s="257">
        <f>SUMIFS(InpActive!M:M,InpActive!$A:$A,$C438,InpActive!$B:$B,$N$427)</f>
        <v>0</v>
      </c>
    </row>
    <row r="439" spans="3:12" hidden="1" outlineLevel="2" x14ac:dyDescent="0.4">
      <c r="C439" s="220" t="s">
        <v>139</v>
      </c>
      <c r="D439" s="221" t="s">
        <v>176</v>
      </c>
      <c r="H439" s="257">
        <f>SUMIFS(InpActive!I:I,InpActive!$A:$A,$C439,InpActive!$B:$B,$N$427)</f>
        <v>-3.3541341653666299</v>
      </c>
      <c r="I439" s="257">
        <f>SUMIFS(InpActive!J:J,InpActive!$A:$A,$C439,InpActive!$B:$B,$N$427)</f>
        <v>0</v>
      </c>
      <c r="J439" s="257">
        <f>SUMIFS(InpActive!K:K,InpActive!$A:$A,$C439,InpActive!$B:$B,$N$427)</f>
        <v>0</v>
      </c>
      <c r="K439" s="257">
        <f>SUMIFS(InpActive!L:L,InpActive!$A:$A,$C439,InpActive!$B:$B,$N$427)</f>
        <v>0</v>
      </c>
      <c r="L439" s="257">
        <f>SUMIFS(InpActive!M:M,InpActive!$A:$A,$C439,InpActive!$B:$B,$N$427)</f>
        <v>0</v>
      </c>
    </row>
    <row r="440" spans="3:12" hidden="1" outlineLevel="2" x14ac:dyDescent="0.4">
      <c r="C440" s="220" t="s">
        <v>141</v>
      </c>
      <c r="D440" s="221" t="s">
        <v>176</v>
      </c>
      <c r="H440" s="257">
        <f>SUMIFS(InpActive!I:I,InpActive!$A:$A,$C440,InpActive!$B:$B,$N$427)</f>
        <v>-4.3197936814958204</v>
      </c>
      <c r="I440" s="257">
        <f>SUMIFS(InpActive!J:J,InpActive!$A:$A,$C440,InpActive!$B:$B,$N$427)</f>
        <v>0</v>
      </c>
      <c r="J440" s="257">
        <f>SUMIFS(InpActive!K:K,InpActive!$A:$A,$C440,InpActive!$B:$B,$N$427)</f>
        <v>0</v>
      </c>
      <c r="K440" s="257">
        <f>SUMIFS(InpActive!L:L,InpActive!$A:$A,$C440,InpActive!$B:$B,$N$427)</f>
        <v>0</v>
      </c>
      <c r="L440" s="257">
        <f>SUMIFS(InpActive!M:M,InpActive!$A:$A,$C440,InpActive!$B:$B,$N$427)</f>
        <v>0</v>
      </c>
    </row>
    <row r="441" spans="3:12" hidden="1" outlineLevel="2" x14ac:dyDescent="0.4">
      <c r="C441" s="220" t="s">
        <v>143</v>
      </c>
      <c r="D441" s="221" t="s">
        <v>176</v>
      </c>
      <c r="H441" s="257">
        <f>SUMIFS(InpActive!I:I,InpActive!$A:$A,$C441,InpActive!$B:$B,$N$427)</f>
        <v>-2.6863666890530702</v>
      </c>
      <c r="I441" s="257">
        <f>SUMIFS(InpActive!J:J,InpActive!$A:$A,$C441,InpActive!$B:$B,$N$427)</f>
        <v>0</v>
      </c>
      <c r="J441" s="257">
        <f>SUMIFS(InpActive!K:K,InpActive!$A:$A,$C441,InpActive!$B:$B,$N$427)</f>
        <v>0</v>
      </c>
      <c r="K441" s="257">
        <f>SUMIFS(InpActive!L:L,InpActive!$A:$A,$C441,InpActive!$B:$B,$N$427)</f>
        <v>0</v>
      </c>
      <c r="L441" s="257">
        <f>SUMIFS(InpActive!M:M,InpActive!$A:$A,$C441,InpActive!$B:$B,$N$427)</f>
        <v>0</v>
      </c>
    </row>
    <row r="442" spans="3:12" hidden="1" outlineLevel="2" x14ac:dyDescent="0.4">
      <c r="C442" s="220" t="s">
        <v>145</v>
      </c>
      <c r="D442" s="221" t="s">
        <v>176</v>
      </c>
      <c r="H442" s="257">
        <f>SUMIFS(InpActive!I:I,InpActive!$A:$A,$C442,InpActive!$B:$B,$N$427)</f>
        <v>-5.2913596784996502</v>
      </c>
      <c r="I442" s="257">
        <f>SUMIFS(InpActive!J:J,InpActive!$A:$A,$C442,InpActive!$B:$B,$N$427)</f>
        <v>0</v>
      </c>
      <c r="J442" s="257">
        <f>SUMIFS(InpActive!K:K,InpActive!$A:$A,$C442,InpActive!$B:$B,$N$427)</f>
        <v>0</v>
      </c>
      <c r="K442" s="257">
        <f>SUMIFS(InpActive!L:L,InpActive!$A:$A,$C442,InpActive!$B:$B,$N$427)</f>
        <v>0</v>
      </c>
      <c r="L442" s="257">
        <f>SUMIFS(InpActive!M:M,InpActive!$A:$A,$C442,InpActive!$B:$B,$N$427)</f>
        <v>0</v>
      </c>
    </row>
    <row r="443" spans="3:12" hidden="1" outlineLevel="2" x14ac:dyDescent="0.4">
      <c r="C443" s="220" t="s">
        <v>147</v>
      </c>
      <c r="D443" s="221" t="s">
        <v>176</v>
      </c>
      <c r="H443" s="257">
        <f>SUMIFS(InpActive!I:I,InpActive!$A:$A,$C443,InpActive!$B:$B,$N$427)</f>
        <v>-5.1388888888888902</v>
      </c>
      <c r="I443" s="257">
        <f>SUMIFS(InpActive!J:J,InpActive!$A:$A,$C443,InpActive!$B:$B,$N$427)</f>
        <v>0</v>
      </c>
      <c r="J443" s="257">
        <f>SUMIFS(InpActive!K:K,InpActive!$A:$A,$C443,InpActive!$B:$B,$N$427)</f>
        <v>0</v>
      </c>
      <c r="K443" s="257">
        <f>SUMIFS(InpActive!L:L,InpActive!$A:$A,$C443,InpActive!$B:$B,$N$427)</f>
        <v>0</v>
      </c>
      <c r="L443" s="257">
        <f>SUMIFS(InpActive!M:M,InpActive!$A:$A,$C443,InpActive!$B:$B,$N$427)</f>
        <v>0</v>
      </c>
    </row>
    <row r="444" spans="3:12" hidden="1" outlineLevel="2" x14ac:dyDescent="0.4">
      <c r="C444" s="220" t="s">
        <v>149</v>
      </c>
      <c r="D444" s="221" t="s">
        <v>176</v>
      </c>
      <c r="H444" s="277"/>
      <c r="I444" s="277"/>
      <c r="J444" s="277"/>
      <c r="K444" s="277"/>
      <c r="L444" s="277"/>
    </row>
    <row r="445" spans="3:12" hidden="1" outlineLevel="2" x14ac:dyDescent="0.4">
      <c r="C445" s="220" t="s">
        <v>161</v>
      </c>
      <c r="D445" s="221" t="s">
        <v>176</v>
      </c>
      <c r="H445" s="257">
        <f>SUMIFS(InpActive!I:I,InpActive!$A:$A,$C445,InpActive!$B:$B,$N$427)</f>
        <v>-5.76036866359446</v>
      </c>
      <c r="I445" s="257">
        <f>SUMIFS(InpActive!J:J,InpActive!$A:$A,$C445,InpActive!$B:$B,$N$427)</f>
        <v>0</v>
      </c>
      <c r="J445" s="257">
        <f>SUMIFS(InpActive!K:K,InpActive!$A:$A,$C445,InpActive!$B:$B,$N$427)</f>
        <v>0</v>
      </c>
      <c r="K445" s="257">
        <f>SUMIFS(InpActive!L:L,InpActive!$A:$A,$C445,InpActive!$B:$B,$N$427)</f>
        <v>0</v>
      </c>
      <c r="L445" s="257">
        <f>SUMIFS(InpActive!M:M,InpActive!$A:$A,$C445,InpActive!$B:$B,$N$427)</f>
        <v>0</v>
      </c>
    </row>
    <row r="446" spans="3:12" hidden="1" outlineLevel="2" x14ac:dyDescent="0.4">
      <c r="C446" s="220" t="s">
        <v>164</v>
      </c>
      <c r="D446" s="221" t="s">
        <v>176</v>
      </c>
      <c r="H446" s="257">
        <f>SUMIFS(InpActive!I:I,InpActive!$A:$A,$C446,InpActive!$B:$B,$N$427)</f>
        <v>-3.0213706705969101</v>
      </c>
      <c r="I446" s="257">
        <f>SUMIFS(InpActive!J:J,InpActive!$A:$A,$C446,InpActive!$B:$B,$N$427)</f>
        <v>0</v>
      </c>
      <c r="J446" s="257">
        <f>SUMIFS(InpActive!K:K,InpActive!$A:$A,$C446,InpActive!$B:$B,$N$427)</f>
        <v>0</v>
      </c>
      <c r="K446" s="257">
        <f>SUMIFS(InpActive!L:L,InpActive!$A:$A,$C446,InpActive!$B:$B,$N$427)</f>
        <v>0</v>
      </c>
      <c r="L446" s="257">
        <f>SUMIFS(InpActive!M:M,InpActive!$A:$A,$C446,InpActive!$B:$B,$N$427)</f>
        <v>0</v>
      </c>
    </row>
    <row r="447" spans="3:12" hidden="1" outlineLevel="2" x14ac:dyDescent="0.4">
      <c r="C447" s="220" t="s">
        <v>151</v>
      </c>
      <c r="D447" s="221" t="s">
        <v>176</v>
      </c>
      <c r="H447" s="257">
        <f>SUMIFS(InpActive!I:I,InpActive!$A:$A,$C447,InpActive!$B:$B,$N$427)</f>
        <v>-3.69127516778522</v>
      </c>
      <c r="I447" s="257">
        <f>SUMIFS(InpActive!J:J,InpActive!$A:$A,$C447,InpActive!$B:$B,$N$427)</f>
        <v>0</v>
      </c>
      <c r="J447" s="257">
        <f>SUMIFS(InpActive!K:K,InpActive!$A:$A,$C447,InpActive!$B:$B,$N$427)</f>
        <v>0</v>
      </c>
      <c r="K447" s="257">
        <f>SUMIFS(InpActive!L:L,InpActive!$A:$A,$C447,InpActive!$B:$B,$N$427)</f>
        <v>0</v>
      </c>
      <c r="L447" s="257">
        <f>SUMIFS(InpActive!M:M,InpActive!$A:$A,$C447,InpActive!$B:$B,$N$427)</f>
        <v>0</v>
      </c>
    </row>
    <row r="448" spans="3:12" hidden="1" outlineLevel="2" x14ac:dyDescent="0.4">
      <c r="H448" s="279"/>
      <c r="I448" s="279"/>
      <c r="J448" s="279"/>
      <c r="K448" s="279"/>
      <c r="L448" s="279"/>
    </row>
    <row r="449" spans="2:15" hidden="1" outlineLevel="2" x14ac:dyDescent="0.4">
      <c r="C449" s="222" t="s">
        <v>725</v>
      </c>
      <c r="D449" s="224" t="s">
        <v>176</v>
      </c>
      <c r="E449" s="224"/>
      <c r="F449" s="224"/>
      <c r="G449" s="224"/>
      <c r="H449" s="282"/>
      <c r="I449" s="282"/>
      <c r="J449" s="282"/>
      <c r="K449" s="282"/>
      <c r="L449" s="282"/>
      <c r="M449" s="222"/>
      <c r="N449" s="362"/>
      <c r="O449" s="222"/>
    </row>
    <row r="450" spans="2:15" outlineLevel="1" collapsed="1" x14ac:dyDescent="0.4">
      <c r="H450" s="251"/>
      <c r="I450" s="243"/>
      <c r="J450" s="243"/>
      <c r="K450" s="243"/>
      <c r="L450" s="243"/>
    </row>
    <row r="451" spans="2:15" ht="14.25" outlineLevel="1" x14ac:dyDescent="0.4">
      <c r="B451" s="74" t="s">
        <v>828</v>
      </c>
      <c r="C451" s="60"/>
      <c r="D451" s="226"/>
      <c r="E451" s="226"/>
      <c r="F451" s="226"/>
      <c r="G451" s="226"/>
      <c r="H451" s="246"/>
      <c r="I451" s="246"/>
      <c r="J451" s="246"/>
      <c r="K451" s="246"/>
      <c r="L451" s="246"/>
      <c r="M451" s="18"/>
      <c r="N451" s="361" t="s">
        <v>323</v>
      </c>
      <c r="O451" s="18"/>
    </row>
    <row r="452" spans="2:15" hidden="1" outlineLevel="2" x14ac:dyDescent="0.4">
      <c r="H452" s="243"/>
      <c r="I452" s="243"/>
      <c r="J452" s="243"/>
      <c r="K452" s="243"/>
      <c r="L452" s="243"/>
    </row>
    <row r="453" spans="2:15" hidden="1" outlineLevel="2" x14ac:dyDescent="0.4">
      <c r="C453" s="234" t="s">
        <v>117</v>
      </c>
      <c r="D453" s="221" t="s">
        <v>204</v>
      </c>
      <c r="H453" s="617" t="str">
        <f>INDEX(ANHapr,MATCH($N$451,InpActive!$B$4:$B$185,0),MATCH(H$2,InpActive!$A$2:$M$2,0))</f>
        <v>No</v>
      </c>
      <c r="I453" s="617">
        <f>INDEX(ANHapr,MATCH($N$451,InpActive!$B$4:$B$185,0),MATCH(I$2,InpActive!$A$2:$M$2,0))</f>
        <v>0</v>
      </c>
      <c r="J453" s="617">
        <f>INDEX(ANHapr,MATCH($N$451,InpActive!$B$4:$B$185,0),MATCH(J$2,InpActive!$A$2:$M$2,0))</f>
        <v>0</v>
      </c>
      <c r="K453" s="617">
        <f>INDEX(ANHapr,MATCH($N$451,InpActive!$B$4:$B$185,0),MATCH(K$2,InpActive!$A$2:$M$2,0))</f>
        <v>0</v>
      </c>
      <c r="L453" s="617">
        <f>INDEX(ANHapr,MATCH($N$451,InpActive!$B$4:$B$185,0),MATCH(L$2,InpActive!$A$2:$M$2,0))</f>
        <v>0</v>
      </c>
    </row>
    <row r="454" spans="2:15" hidden="1" outlineLevel="2" x14ac:dyDescent="0.4">
      <c r="C454" s="234" t="s">
        <v>119</v>
      </c>
      <c r="D454" s="221" t="s">
        <v>204</v>
      </c>
      <c r="H454" s="618" t="str">
        <f>INDEX(WSHapr,MATCH($N$451,InpActive!$B$186:$B$367,0),MATCH(H$2,InpActive!$A$2:$M$2,0))</f>
        <v>No</v>
      </c>
      <c r="I454" s="618">
        <f>INDEX(WSHapr,MATCH($N$451,InpActive!$B$186:$B$367,0),MATCH(I$2,InpActive!$A$2:$M$2,0))</f>
        <v>0</v>
      </c>
      <c r="J454" s="618">
        <f>INDEX(WSHapr,MATCH($N$451,InpActive!$B$186:$B$367,0),MATCH(J$2,InpActive!$A$2:$M$2,0))</f>
        <v>0</v>
      </c>
      <c r="K454" s="618">
        <f>INDEX(WSHapr,MATCH($N$451,InpActive!$B$186:$B$367,0),MATCH(K$2,InpActive!$A$2:$M$2,0))</f>
        <v>0</v>
      </c>
      <c r="L454" s="618">
        <f>INDEX(WSHapr,MATCH($N$451,InpActive!$B$186:$B$367,0),MATCH(L$2,InpActive!$A$2:$M$2,0))</f>
        <v>0</v>
      </c>
    </row>
    <row r="455" spans="2:15" hidden="1" outlineLevel="2" x14ac:dyDescent="0.4">
      <c r="C455" s="234" t="s">
        <v>122</v>
      </c>
      <c r="D455" s="221" t="s">
        <v>204</v>
      </c>
      <c r="H455" s="618" t="str">
        <f>INDEX(HDDapr,MATCH($N$451,InpActive!$B$368:$B$549,0),MATCH(H$2,InpActive!$A$2:$M$2,0))</f>
        <v>No</v>
      </c>
      <c r="I455" s="618">
        <f>INDEX(HDDapr,MATCH($N$451,InpActive!$B$368:$B$549,0),MATCH(I$2,InpActive!$A$2:$M$2,0))</f>
        <v>0</v>
      </c>
      <c r="J455" s="618">
        <f>INDEX(HDDapr,MATCH($N$451,InpActive!$B$368:$B$549,0),MATCH(J$2,InpActive!$A$2:$M$2,0))</f>
        <v>0</v>
      </c>
      <c r="K455" s="618">
        <f>INDEX(HDDapr,MATCH($N$451,InpActive!$B$368:$B$549,0),MATCH(K$2,InpActive!$A$2:$M$2,0))</f>
        <v>0</v>
      </c>
      <c r="L455" s="618">
        <f>INDEX(HDDapr,MATCH($N$451,InpActive!$B$368:$B$549,0),MATCH(L$2,InpActive!$A$2:$M$2,0))</f>
        <v>0</v>
      </c>
    </row>
    <row r="456" spans="2:15" hidden="1" outlineLevel="2" x14ac:dyDescent="0.4">
      <c r="C456" s="234" t="s">
        <v>124</v>
      </c>
      <c r="D456" s="221" t="s">
        <v>204</v>
      </c>
      <c r="H456" s="618" t="str">
        <f>INDEX(NESapr,MATCH($N$451,InpActive!$B$550:$B$731,0),MATCH(H$2,InpActive!$A$2:$M$2,0))</f>
        <v>No</v>
      </c>
      <c r="I456" s="618">
        <f>INDEX(NESapr,MATCH($N$451,InpActive!$B$550:$B$731,0),MATCH(I$2,InpActive!$A$2:$M$2,0))</f>
        <v>0</v>
      </c>
      <c r="J456" s="618">
        <f>INDEX(NESapr,MATCH($N$451,InpActive!$B$550:$B$731,0),MATCH(J$2,InpActive!$A$2:$M$2,0))</f>
        <v>0</v>
      </c>
      <c r="K456" s="618">
        <f>INDEX(NESapr,MATCH($N$451,InpActive!$B$550:$B$731,0),MATCH(K$2,InpActive!$A$2:$M$2,0))</f>
        <v>0</v>
      </c>
      <c r="L456" s="618">
        <f>INDEX(NESapr,MATCH($N$451,InpActive!$B$550:$B$731,0),MATCH(L$2,InpActive!$A$2:$M$2,0))</f>
        <v>0</v>
      </c>
    </row>
    <row r="457" spans="2:15" hidden="1" outlineLevel="2" x14ac:dyDescent="0.4">
      <c r="C457" s="234" t="s">
        <v>126</v>
      </c>
      <c r="D457" s="221" t="s">
        <v>204</v>
      </c>
      <c r="H457" s="618" t="str">
        <f>INDEX(SVEapr,MATCH($N$451,InpActive!$B$1096:$B$1277,0),MATCH(H$2,InpActive!$A$2:$M$2,0))</f>
        <v>No</v>
      </c>
      <c r="I457" s="618">
        <f>INDEX(SVEapr,MATCH($N$451,InpActive!$B$1096:$B$1277,0),MATCH(I$2,InpActive!$A$2:$M$2,0))</f>
        <v>0</v>
      </c>
      <c r="J457" s="618">
        <f>INDEX(SVEapr,MATCH($N$451,InpActive!$B$1096:$B$1277,0),MATCH(J$2,InpActive!$A$2:$M$2,0))</f>
        <v>0</v>
      </c>
      <c r="K457" s="618">
        <f>INDEX(SVEapr,MATCH($N$451,InpActive!$B$1096:$B$1277,0),MATCH(K$2,InpActive!$A$2:$M$2,0))</f>
        <v>0</v>
      </c>
      <c r="L457" s="618">
        <f>INDEX(SVEapr,MATCH($N$451,InpActive!$B$1096:$B$1277,0),MATCH(L$2,InpActive!$A$2:$M$2,0))</f>
        <v>0</v>
      </c>
    </row>
    <row r="458" spans="2:15" hidden="1" outlineLevel="2" x14ac:dyDescent="0.4">
      <c r="C458" s="234" t="s">
        <v>128</v>
      </c>
      <c r="D458" s="221" t="s">
        <v>204</v>
      </c>
      <c r="H458" s="618" t="str">
        <f>INDEX(SWBapr,MATCH($N$451,InpActive!$B$1278:$B$1459,0),MATCH(H$2,InpActive!$A$2:$M$2,0))</f>
        <v>No</v>
      </c>
      <c r="I458" s="618">
        <f>INDEX(SWBapr,MATCH($N$451,InpActive!$B$1278:$B$1459,0),MATCH(I$2,InpActive!$A$2:$M$2,0))</f>
        <v>0</v>
      </c>
      <c r="J458" s="618">
        <f>INDEX(SWBapr,MATCH($N$451,InpActive!$B$1278:$B$1459,0),MATCH(J$2,InpActive!$A$2:$M$2,0))</f>
        <v>0</v>
      </c>
      <c r="K458" s="618">
        <f>INDEX(SWBapr,MATCH($N$451,InpActive!$B$1278:$B$1459,0),MATCH(K$2,InpActive!$A$2:$M$2,0))</f>
        <v>0</v>
      </c>
      <c r="L458" s="618">
        <f>INDEX(SWBapr,MATCH($N$451,InpActive!$B$1278:$B$1459,0),MATCH(L$2,InpActive!$A$2:$M$2,0))</f>
        <v>0</v>
      </c>
    </row>
    <row r="459" spans="2:15" hidden="1" outlineLevel="2" x14ac:dyDescent="0.4">
      <c r="C459" s="234" t="s">
        <v>131</v>
      </c>
      <c r="D459" s="221" t="s">
        <v>204</v>
      </c>
      <c r="H459" s="618" t="str">
        <f>INDEX(SRNapr,MATCH($N$451,InpActive!$B$1460:$B$1641,0),MATCH(H$2,InpActive!$A$2:$M$2,0))</f>
        <v>No</v>
      </c>
      <c r="I459" s="618">
        <f>INDEX(SRNapr,MATCH($N$451,InpActive!$B$1460:$B$1641,0),MATCH(I$2,InpActive!$A$2:$M$2,0))</f>
        <v>0</v>
      </c>
      <c r="J459" s="618">
        <f>INDEX(SRNapr,MATCH($N$451,InpActive!$B$1460:$B$1641,0),MATCH(J$2,InpActive!$A$2:$M$2,0))</f>
        <v>0</v>
      </c>
      <c r="K459" s="618">
        <f>INDEX(SRNapr,MATCH($N$451,InpActive!$B$1460:$B$1641,0),MATCH(K$2,InpActive!$A$2:$M$2,0))</f>
        <v>0</v>
      </c>
      <c r="L459" s="618">
        <f>INDEX(SRNapr,MATCH($N$451,InpActive!$B$1460:$B$1641,0),MATCH(L$2,InpActive!$A$2:$M$2,0))</f>
        <v>0</v>
      </c>
    </row>
    <row r="460" spans="2:15" hidden="1" outlineLevel="2" x14ac:dyDescent="0.4">
      <c r="C460" s="234" t="s">
        <v>133</v>
      </c>
      <c r="D460" s="221" t="s">
        <v>204</v>
      </c>
      <c r="H460" s="618" t="str">
        <f>INDEX(TMSapr,MATCH($N$451,InpActive!$B$1642:$B$1823,0),MATCH(H$2,InpActive!$A$2:$M$2,0))</f>
        <v>No</v>
      </c>
      <c r="I460" s="618">
        <f>INDEX(TMSapr,MATCH($N$451,InpActive!$B$1642:$B$1823,0),MATCH(I$2,InpActive!$A$2:$M$2,0))</f>
        <v>0</v>
      </c>
      <c r="J460" s="618">
        <f>INDEX(TMSapr,MATCH($N$451,InpActive!$B$1642:$B$1823,0),MATCH(J$2,InpActive!$A$2:$M$2,0))</f>
        <v>0</v>
      </c>
      <c r="K460" s="618">
        <f>INDEX(TMSapr,MATCH($N$451,InpActive!$B$1642:$B$1823,0),MATCH(K$2,InpActive!$A$2:$M$2,0))</f>
        <v>0</v>
      </c>
      <c r="L460" s="618">
        <f>INDEX(TMSapr,MATCH($N$451,InpActive!$B$1642:$B$1823,0),MATCH(L$2,InpActive!$A$2:$M$2,0))</f>
        <v>0</v>
      </c>
    </row>
    <row r="461" spans="2:15" hidden="1" outlineLevel="2" x14ac:dyDescent="0.4">
      <c r="C461" s="234" t="s">
        <v>244</v>
      </c>
      <c r="D461" s="221" t="s">
        <v>204</v>
      </c>
      <c r="H461" s="618" t="str">
        <f>INDEX(UUWapr,MATCH($N$451,InpActive!$B$1824:$B$2005,0),MATCH(H$2,InpActive!$A$2:$M$2,0))</f>
        <v>No</v>
      </c>
      <c r="I461" s="618">
        <f>INDEX(UUWapr,MATCH($N$451,InpActive!$B$1824:$B$2005,0),MATCH(I$2,InpActive!$A$2:$M$2,0))</f>
        <v>0</v>
      </c>
      <c r="J461" s="618">
        <f>INDEX(UUWapr,MATCH($N$451,InpActive!$B$1824:$B$2005,0),MATCH(J$2,InpActive!$A$2:$M$2,0))</f>
        <v>0</v>
      </c>
      <c r="K461" s="618">
        <f>INDEX(UUWapr,MATCH($N$451,InpActive!$B$1824:$B$2005,0),MATCH(K$2,InpActive!$A$2:$M$2,0))</f>
        <v>0</v>
      </c>
      <c r="L461" s="618">
        <f>INDEX(UUWapr,MATCH($N$451,InpActive!$B$1824:$B$2005,0),MATCH(L$2,InpActive!$A$2:$M$2,0))</f>
        <v>0</v>
      </c>
    </row>
    <row r="462" spans="2:15" hidden="1" outlineLevel="2" x14ac:dyDescent="0.4">
      <c r="C462" s="234" t="s">
        <v>137</v>
      </c>
      <c r="D462" s="221" t="s">
        <v>204</v>
      </c>
      <c r="H462" s="618" t="str">
        <f>INDEX(WSXapr,MATCH($N$451,InpActive!$B$2006:$B$2187,0),MATCH(H$2,InpActive!$A$2:$M$2,0))</f>
        <v>No</v>
      </c>
      <c r="I462" s="618">
        <f>INDEX(WSXapr,MATCH($N$451,InpActive!$B$2006:$B$2187,0),MATCH(I$2,InpActive!$A$2:$M$2,0))</f>
        <v>0</v>
      </c>
      <c r="J462" s="618">
        <f>INDEX(WSXapr,MATCH($N$451,InpActive!$B$2006:$B$2187,0),MATCH(J$2,InpActive!$A$2:$M$2,0))</f>
        <v>0</v>
      </c>
      <c r="K462" s="618">
        <f>INDEX(WSXapr,MATCH($N$451,InpActive!$B$2006:$B$2187,0),MATCH(K$2,InpActive!$A$2:$M$2,0))</f>
        <v>0</v>
      </c>
      <c r="L462" s="618">
        <f>INDEX(WSXapr,MATCH($N$451,InpActive!$B$2006:$B$2187,0),MATCH(L$2,InpActive!$A$2:$M$2,0))</f>
        <v>0</v>
      </c>
    </row>
    <row r="463" spans="2:15" hidden="1" outlineLevel="2" x14ac:dyDescent="0.4">
      <c r="C463" s="234" t="s">
        <v>139</v>
      </c>
      <c r="D463" s="221" t="s">
        <v>204</v>
      </c>
      <c r="H463" s="618" t="str">
        <f>INDEX(YKYapr,MATCH($N$451,InpActive!$B$2188:$B$2369,0),MATCH(H$2,InpActive!$A$2:$M$2,0))</f>
        <v>No</v>
      </c>
      <c r="I463" s="618">
        <f>INDEX(YKYapr,MATCH($N$451,InpActive!$B$2188:$B$2369,0),MATCH(I$2,InpActive!$A$2:$M$2,0))</f>
        <v>0</v>
      </c>
      <c r="J463" s="618">
        <f>INDEX(YKYapr,MATCH($N$451,InpActive!$B$2188:$B$2369,0),MATCH(J$2,InpActive!$A$2:$M$2,0))</f>
        <v>0</v>
      </c>
      <c r="K463" s="618">
        <f>INDEX(YKYapr,MATCH($N$451,InpActive!$B$2188:$B$2369,0),MATCH(K$2,InpActive!$A$2:$M$2,0))</f>
        <v>0</v>
      </c>
      <c r="L463" s="618">
        <f>INDEX(YKYapr,MATCH($N$451,InpActive!$B$2188:$B$2369,0),MATCH(L$2,InpActive!$A$2:$M$2,0))</f>
        <v>0</v>
      </c>
    </row>
    <row r="464" spans="2:15" hidden="1" outlineLevel="2" x14ac:dyDescent="0.4">
      <c r="C464" s="234" t="s">
        <v>141</v>
      </c>
      <c r="D464" s="221" t="s">
        <v>204</v>
      </c>
      <c r="H464" s="618" t="str">
        <f>INDEX(AFWapr,MATCH($N$451,InpActive!$B$2370:$B$2551,0),MATCH(H$2,InpActive!$A$2:$M$2,0))</f>
        <v>No</v>
      </c>
      <c r="I464" s="618">
        <f>INDEX(AFWapr,MATCH($N$451,InpActive!$B$2370:$B$2551,0),MATCH(I$2,InpActive!$A$2:$M$2,0))</f>
        <v>0</v>
      </c>
      <c r="J464" s="618">
        <f>INDEX(AFWapr,MATCH($N$451,InpActive!$B$2370:$B$2551,0),MATCH(J$2,InpActive!$A$2:$M$2,0))</f>
        <v>0</v>
      </c>
      <c r="K464" s="618">
        <f>INDEX(AFWapr,MATCH($N$451,InpActive!$B$2370:$B$2551,0),MATCH(K$2,InpActive!$A$2:$M$2,0))</f>
        <v>0</v>
      </c>
      <c r="L464" s="618">
        <f>INDEX(AFWapr,MATCH($N$451,InpActive!$B$2370:$B$2551,0),MATCH(L$2,InpActive!$A$2:$M$2,0))</f>
        <v>0</v>
      </c>
    </row>
    <row r="465" spans="2:15" hidden="1" outlineLevel="2" x14ac:dyDescent="0.4">
      <c r="C465" s="234" t="s">
        <v>143</v>
      </c>
      <c r="D465" s="221" t="s">
        <v>204</v>
      </c>
      <c r="H465" s="618" t="str">
        <f>INDEX(BRLapr,MATCH($N$451,InpActive!$B$2552:$B$2733,0),MATCH(H$2,InpActive!$A$2:$M$2,0))</f>
        <v>No</v>
      </c>
      <c r="I465" s="618">
        <f>INDEX(BRLapr,MATCH($N$451,InpActive!$B$2552:$B$2733,0),MATCH(I$2,InpActive!$A$2:$M$2,0))</f>
        <v>0</v>
      </c>
      <c r="J465" s="618">
        <f>INDEX(BRLapr,MATCH($N$451,InpActive!$B$2552:$B$2733,0),MATCH(J$2,InpActive!$A$2:$M$2,0))</f>
        <v>0</v>
      </c>
      <c r="K465" s="618">
        <f>INDEX(BRLapr,MATCH($N$451,InpActive!$B$2552:$B$2733,0),MATCH(K$2,InpActive!$A$2:$M$2,0))</f>
        <v>0</v>
      </c>
      <c r="L465" s="618">
        <f>INDEX(BRLapr,MATCH($N$451,InpActive!$B$2552:$B$2733,0),MATCH(L$2,InpActive!$A$2:$M$2,0))</f>
        <v>0</v>
      </c>
    </row>
    <row r="466" spans="2:15" hidden="1" outlineLevel="2" x14ac:dyDescent="0.4">
      <c r="C466" s="234" t="s">
        <v>145</v>
      </c>
      <c r="D466" s="221" t="s">
        <v>204</v>
      </c>
      <c r="H466" s="618" t="str">
        <f>INDEX(PRTapr,MATCH($N$451,InpActive!$B$2734:$B$2915,0),MATCH(H$2,InpActive!$A$2:$M$2,0))</f>
        <v>No</v>
      </c>
      <c r="I466" s="618">
        <f>INDEX(PRTapr,MATCH($N$451,InpActive!$B$2734:$B$2915,0),MATCH(I$2,InpActive!$A$2:$M$2,0))</f>
        <v>0</v>
      </c>
      <c r="J466" s="618">
        <f>INDEX(PRTapr,MATCH($N$451,InpActive!$B$2734:$B$2915,0),MATCH(J$2,InpActive!$A$2:$M$2,0))</f>
        <v>0</v>
      </c>
      <c r="K466" s="618">
        <f>INDEX(PRTapr,MATCH($N$451,InpActive!$B$2734:$B$2915,0),MATCH(K$2,InpActive!$A$2:$M$2,0))</f>
        <v>0</v>
      </c>
      <c r="L466" s="618">
        <f>INDEX(PRTapr,MATCH($N$451,InpActive!$B$2734:$B$2915,0),MATCH(L$2,InpActive!$A$2:$M$2,0))</f>
        <v>0</v>
      </c>
    </row>
    <row r="467" spans="2:15" hidden="1" outlineLevel="2" x14ac:dyDescent="0.4">
      <c r="C467" s="234" t="s">
        <v>147</v>
      </c>
      <c r="D467" s="221" t="s">
        <v>204</v>
      </c>
      <c r="H467" s="618" t="str">
        <f>INDEX(SEWapr,MATCH($N$451,InpActive!$B$2916:$B$3097,0),MATCH(H$2,InpActive!$A$2:$M$2,0))</f>
        <v>No</v>
      </c>
      <c r="I467" s="618">
        <f>INDEX(SEWapr,MATCH($N$451,InpActive!$B$2916:$B$3097,0),MATCH(I$2,InpActive!$A$2:$M$2,0))</f>
        <v>0</v>
      </c>
      <c r="J467" s="618">
        <f>INDEX(SEWapr,MATCH($N$451,InpActive!$B$2916:$B$3097,0),MATCH(J$2,InpActive!$A$2:$M$2,0))</f>
        <v>0</v>
      </c>
      <c r="K467" s="618">
        <f>INDEX(SEWapr,MATCH($N$451,InpActive!$B$2916:$B$3097,0),MATCH(K$2,InpActive!$A$2:$M$2,0))</f>
        <v>0</v>
      </c>
      <c r="L467" s="618">
        <f>INDEX(SEWapr,MATCH($N$451,InpActive!$B$2916:$B$3097,0),MATCH(L$2,InpActive!$A$2:$M$2,0))</f>
        <v>0</v>
      </c>
    </row>
    <row r="468" spans="2:15" hidden="1" outlineLevel="2" x14ac:dyDescent="0.4">
      <c r="C468" s="234" t="s">
        <v>149</v>
      </c>
      <c r="D468" s="221" t="s">
        <v>204</v>
      </c>
      <c r="H468" s="285"/>
      <c r="I468" s="285"/>
      <c r="J468" s="285"/>
      <c r="K468" s="285"/>
      <c r="L468" s="285"/>
    </row>
    <row r="469" spans="2:15" hidden="1" outlineLevel="2" x14ac:dyDescent="0.4">
      <c r="C469" s="234" t="s">
        <v>161</v>
      </c>
      <c r="D469" s="221" t="s">
        <v>204</v>
      </c>
      <c r="H469" s="618" t="str">
        <f>INDEX(SSTapr,MATCH($N$451,InpActive!$B$3280:$B$3461,0),MATCH(H$2,InpActive!$A$2:$M$2,0))</f>
        <v>No</v>
      </c>
      <c r="I469" s="618">
        <f>INDEX(SSTapr,MATCH($N$451,InpActive!$B$3280:$B$3461,0),MATCH(I$2,InpActive!$A$2:$M$2,0))</f>
        <v>0</v>
      </c>
      <c r="J469" s="618">
        <f>INDEX(SSTapr,MATCH($N$451,InpActive!$B$3280:$B$3461,0),MATCH(J$2,InpActive!$A$2:$M$2,0))</f>
        <v>0</v>
      </c>
      <c r="K469" s="618">
        <f>INDEX(SSTapr,MATCH($N$451,InpActive!$B$3280:$B$3461,0),MATCH(K$2,InpActive!$A$2:$M$2,0))</f>
        <v>0</v>
      </c>
      <c r="L469" s="618">
        <f>INDEX(SSTapr,MATCH($N$451,InpActive!$B$3280:$B$3461,0),MATCH(L$2,InpActive!$A$2:$M$2,0))</f>
        <v>0</v>
      </c>
    </row>
    <row r="470" spans="2:15" hidden="1" outlineLevel="2" x14ac:dyDescent="0.4">
      <c r="C470" s="234" t="s">
        <v>164</v>
      </c>
      <c r="D470" s="221" t="s">
        <v>204</v>
      </c>
      <c r="H470" s="618" t="str">
        <f>INDEX(CAMapr,MATCH($N$451,InpActive!$B$3462:$B$3643,0),MATCH(H$2,InpActive!$A$2:$M$2,0))</f>
        <v>No</v>
      </c>
      <c r="I470" s="618">
        <f>INDEX(CAMapr,MATCH($N$451,InpActive!$B$3462:$B$3643,0),MATCH(I$2,InpActive!$A$2:$M$2,0))</f>
        <v>0</v>
      </c>
      <c r="J470" s="618">
        <f>INDEX(CAMapr,MATCH($N$451,InpActive!$B$3462:$B$3643,0),MATCH(J$2,InpActive!$A$2:$M$2,0))</f>
        <v>0</v>
      </c>
      <c r="K470" s="618">
        <f>INDEX(CAMapr,MATCH($N$451,InpActive!$B$3462:$B$3643,0),MATCH(K$2,InpActive!$A$2:$M$2,0))</f>
        <v>0</v>
      </c>
      <c r="L470" s="618">
        <f>INDEX(CAMapr,MATCH($N$451,InpActive!$B$3462:$B$3643,0),MATCH(L$2,InpActive!$A$2:$M$2,0))</f>
        <v>0</v>
      </c>
    </row>
    <row r="471" spans="2:15" hidden="1" outlineLevel="2" x14ac:dyDescent="0.4">
      <c r="C471" s="234" t="s">
        <v>151</v>
      </c>
      <c r="D471" s="221" t="s">
        <v>204</v>
      </c>
      <c r="H471" s="618" t="str">
        <f>INDEX(SESapr,MATCH($N$451,InpActive!$B$3644:$B$3825,0),MATCH(H$2,InpActive!$A$2:$M$2,0))</f>
        <v>No</v>
      </c>
      <c r="I471" s="618">
        <f>INDEX(SESapr,MATCH($N$451,InpActive!$B$3644:$B$3825,0),MATCH(I$2,InpActive!$A$2:$M$2,0))</f>
        <v>0</v>
      </c>
      <c r="J471" s="618">
        <f>INDEX(SESapr,MATCH($N$451,InpActive!$B$3644:$B$3825,0),MATCH(J$2,InpActive!$A$2:$M$2,0))</f>
        <v>0</v>
      </c>
      <c r="K471" s="618">
        <f>INDEX(SESapr,MATCH($N$451,InpActive!$B$3644:$B$3825,0),MATCH(K$2,InpActive!$A$2:$M$2,0))</f>
        <v>0</v>
      </c>
      <c r="L471" s="618">
        <f>INDEX(SESapr,MATCH($N$451,InpActive!$B$3644:$B$3825,0),MATCH(L$2,InpActive!$A$2:$M$2,0))</f>
        <v>0</v>
      </c>
    </row>
    <row r="472" spans="2:15" hidden="1" outlineLevel="2" x14ac:dyDescent="0.4">
      <c r="C472" s="234"/>
      <c r="H472" s="284"/>
      <c r="I472" s="284"/>
      <c r="J472" s="284"/>
      <c r="K472" s="284"/>
      <c r="L472" s="284"/>
    </row>
    <row r="473" spans="2:15" hidden="1" outlineLevel="2" x14ac:dyDescent="0.4">
      <c r="C473" s="222" t="s">
        <v>725</v>
      </c>
      <c r="D473" s="224" t="s">
        <v>204</v>
      </c>
      <c r="E473" s="224"/>
      <c r="F473" s="224"/>
      <c r="G473" s="224"/>
      <c r="H473" s="286"/>
      <c r="I473" s="286"/>
      <c r="J473" s="286"/>
      <c r="K473" s="286"/>
      <c r="L473" s="286"/>
      <c r="M473" s="222"/>
      <c r="N473" s="362"/>
      <c r="O473" s="222"/>
    </row>
    <row r="474" spans="2:15" outlineLevel="1" collapsed="1" x14ac:dyDescent="0.4">
      <c r="H474" s="251"/>
      <c r="I474" s="243"/>
      <c r="J474" s="243"/>
      <c r="K474" s="243"/>
      <c r="L474" s="243"/>
    </row>
    <row r="475" spans="2:15" ht="14.25" outlineLevel="1" x14ac:dyDescent="0.4">
      <c r="B475" s="74" t="s">
        <v>829</v>
      </c>
      <c r="C475" s="60"/>
      <c r="D475" s="226"/>
      <c r="E475" s="226"/>
      <c r="F475" s="226"/>
      <c r="G475" s="226"/>
      <c r="H475" s="246"/>
      <c r="I475" s="246"/>
      <c r="J475" s="246"/>
      <c r="K475" s="246"/>
      <c r="L475" s="246"/>
      <c r="M475" s="18"/>
      <c r="N475" s="361" t="s">
        <v>420</v>
      </c>
      <c r="O475" s="18"/>
    </row>
    <row r="476" spans="2:15" hidden="1" outlineLevel="2" x14ac:dyDescent="0.4">
      <c r="H476" s="251"/>
      <c r="I476" s="243"/>
      <c r="J476" s="243"/>
      <c r="K476" s="243"/>
      <c r="L476" s="243"/>
    </row>
    <row r="477" spans="2:15" hidden="1" outlineLevel="2" x14ac:dyDescent="0.4">
      <c r="C477" s="234" t="s">
        <v>117</v>
      </c>
      <c r="D477" s="221" t="s">
        <v>172</v>
      </c>
      <c r="E477" s="256">
        <v>4542.473</v>
      </c>
      <c r="F477" s="256">
        <v>4651.9169555497101</v>
      </c>
      <c r="G477" s="256">
        <v>4699.2625583441868</v>
      </c>
      <c r="H477" s="256">
        <f>SUMIFS(InpActive!I:I,InpActive!$A:$A,$C477,InpActive!$B:$B,$N$475)</f>
        <v>4767.1445199999998</v>
      </c>
      <c r="I477" s="256">
        <f>SUMIFS(InpActive!J:J,InpActive!$A:$A,$C477,InpActive!$B:$B,$N$475)</f>
        <v>0</v>
      </c>
      <c r="J477" s="256">
        <f>SUMIFS(InpActive!K:K,InpActive!$A:$A,$C477,InpActive!$B:$B,$N$475)</f>
        <v>0</v>
      </c>
      <c r="K477" s="256">
        <f>SUMIFS(InpActive!L:L,InpActive!$A:$A,$C477,InpActive!$B:$B,$N$475)</f>
        <v>0</v>
      </c>
      <c r="L477" s="256">
        <f>SUMIFS(InpActive!M:M,InpActive!$A:$A,$C477,InpActive!$B:$B,$N$475)</f>
        <v>0</v>
      </c>
      <c r="N477" s="359" t="s">
        <v>830</v>
      </c>
    </row>
    <row r="478" spans="2:15" hidden="1" outlineLevel="2" x14ac:dyDescent="0.4">
      <c r="C478" s="234" t="s">
        <v>119</v>
      </c>
      <c r="D478" s="221" t="s">
        <v>172</v>
      </c>
      <c r="E478" s="256">
        <v>2938.194</v>
      </c>
      <c r="F478" s="256">
        <v>2942.0819999999999</v>
      </c>
      <c r="G478" s="256">
        <v>2986.239</v>
      </c>
      <c r="H478" s="256">
        <f>SUMIFS(InpActive!I:I,InpActive!$A:$A,$C478,InpActive!$B:$B,$N$475)</f>
        <v>2981.45</v>
      </c>
      <c r="I478" s="256">
        <f>SUMIFS(InpActive!J:J,InpActive!$A:$A,$C478,InpActive!$B:$B,$N$475)</f>
        <v>0</v>
      </c>
      <c r="J478" s="256">
        <f>SUMIFS(InpActive!K:K,InpActive!$A:$A,$C478,InpActive!$B:$B,$N$475)</f>
        <v>0</v>
      </c>
      <c r="K478" s="256">
        <f>SUMIFS(InpActive!L:L,InpActive!$A:$A,$C478,InpActive!$B:$B,$N$475)</f>
        <v>0</v>
      </c>
      <c r="L478" s="256">
        <f>SUMIFS(InpActive!M:M,InpActive!$A:$A,$C478,InpActive!$B:$B,$N$475)</f>
        <v>0</v>
      </c>
      <c r="N478" s="359" t="s">
        <v>831</v>
      </c>
    </row>
    <row r="479" spans="2:15" hidden="1" outlineLevel="2" x14ac:dyDescent="0.4">
      <c r="C479" s="234" t="s">
        <v>122</v>
      </c>
      <c r="D479" s="221" t="s">
        <v>172</v>
      </c>
      <c r="E479" s="256">
        <v>261.01866999999999</v>
      </c>
      <c r="F479" s="256">
        <v>216.2234828312653</v>
      </c>
      <c r="G479" s="256">
        <v>208.88321065361171</v>
      </c>
      <c r="H479" s="256">
        <f>SUMIFS(InpActive!I:I,InpActive!$A:$A,$C479,InpActive!$B:$B,$N$475)</f>
        <v>206.00399999999999</v>
      </c>
      <c r="I479" s="256">
        <f>SUMIFS(InpActive!J:J,InpActive!$A:$A,$C479,InpActive!$B:$B,$N$475)</f>
        <v>0</v>
      </c>
      <c r="J479" s="256">
        <f>SUMIFS(InpActive!K:K,InpActive!$A:$A,$C479,InpActive!$B:$B,$N$475)</f>
        <v>0</v>
      </c>
      <c r="K479" s="256">
        <f>SUMIFS(InpActive!L:L,InpActive!$A:$A,$C479,InpActive!$B:$B,$N$475)</f>
        <v>0</v>
      </c>
      <c r="L479" s="256">
        <f>SUMIFS(InpActive!M:M,InpActive!$A:$A,$C479,InpActive!$B:$B,$N$475)</f>
        <v>0</v>
      </c>
    </row>
    <row r="480" spans="2:15" hidden="1" outlineLevel="2" x14ac:dyDescent="0.4">
      <c r="C480" s="234" t="s">
        <v>124</v>
      </c>
      <c r="D480" s="221" t="s">
        <v>172</v>
      </c>
      <c r="E480" s="256">
        <v>4464.0018651658793</v>
      </c>
      <c r="F480" s="256">
        <v>4491.1866618570148</v>
      </c>
      <c r="G480" s="256">
        <v>4525.0510830347448</v>
      </c>
      <c r="H480" s="256">
        <f>SUMIFS(InpActive!I:I,InpActive!$A:$A,$C480,InpActive!$B:$B,$N$475)</f>
        <v>4588.5510000000004</v>
      </c>
      <c r="I480" s="256">
        <f>SUMIFS(InpActive!J:J,InpActive!$A:$A,$C480,InpActive!$B:$B,$N$475)</f>
        <v>0</v>
      </c>
      <c r="J480" s="256">
        <f>SUMIFS(InpActive!K:K,InpActive!$A:$A,$C480,InpActive!$B:$B,$N$475)</f>
        <v>0</v>
      </c>
      <c r="K480" s="256">
        <f>SUMIFS(InpActive!L:L,InpActive!$A:$A,$C480,InpActive!$B:$B,$N$475)</f>
        <v>0</v>
      </c>
      <c r="L480" s="256">
        <f>SUMIFS(InpActive!M:M,InpActive!$A:$A,$C480,InpActive!$B:$B,$N$475)</f>
        <v>0</v>
      </c>
    </row>
    <row r="481" spans="3:14" hidden="1" outlineLevel="2" x14ac:dyDescent="0.4">
      <c r="C481" s="234" t="s">
        <v>126</v>
      </c>
      <c r="D481" s="221" t="s">
        <v>172</v>
      </c>
      <c r="E481" s="256">
        <v>7704.1229096191364</v>
      </c>
      <c r="F481" s="256">
        <v>8258.0778302146937</v>
      </c>
      <c r="G481" s="256">
        <v>8298.185043942558</v>
      </c>
      <c r="H481" s="256">
        <f>SUMIFS(InpActive!I:I,InpActive!$A:$A,$C481,InpActive!$B:$B,$N$475)</f>
        <v>8380.33</v>
      </c>
      <c r="I481" s="256">
        <f>SUMIFS(InpActive!J:J,InpActive!$A:$A,$C481,InpActive!$B:$B,$N$475)</f>
        <v>0</v>
      </c>
      <c r="J481" s="256">
        <f>SUMIFS(InpActive!K:K,InpActive!$A:$A,$C481,InpActive!$B:$B,$N$475)</f>
        <v>0</v>
      </c>
      <c r="K481" s="256">
        <f>SUMIFS(InpActive!L:L,InpActive!$A:$A,$C481,InpActive!$B:$B,$N$475)</f>
        <v>0</v>
      </c>
      <c r="L481" s="256">
        <f>SUMIFS(InpActive!M:M,InpActive!$A:$A,$C481,InpActive!$B:$B,$N$475)</f>
        <v>0</v>
      </c>
    </row>
    <row r="482" spans="3:14" hidden="1" outlineLevel="2" x14ac:dyDescent="0.4">
      <c r="C482" s="234" t="s">
        <v>128</v>
      </c>
      <c r="D482" s="221" t="s">
        <v>172</v>
      </c>
      <c r="E482" s="256">
        <v>2118.91</v>
      </c>
      <c r="F482" s="256">
        <v>2127.2600000000002</v>
      </c>
      <c r="G482" s="256">
        <v>2169.9700000000003</v>
      </c>
      <c r="H482" s="256">
        <f>SUMIFS(InpActive!I:I,InpActive!$A:$A,$C482,InpActive!$B:$B,$N$475)</f>
        <v>2418.1999999999998</v>
      </c>
      <c r="I482" s="256">
        <f>SUMIFS(InpActive!J:J,InpActive!$A:$A,$C482,InpActive!$B:$B,$N$475)</f>
        <v>0</v>
      </c>
      <c r="J482" s="256">
        <f>SUMIFS(InpActive!K:K,InpActive!$A:$A,$C482,InpActive!$B:$B,$N$475)</f>
        <v>0</v>
      </c>
      <c r="K482" s="256">
        <f>SUMIFS(InpActive!L:L,InpActive!$A:$A,$C482,InpActive!$B:$B,$N$475)</f>
        <v>0</v>
      </c>
      <c r="L482" s="256">
        <f>SUMIFS(InpActive!M:M,InpActive!$A:$A,$C482,InpActive!$B:$B,$N$475)</f>
        <v>0</v>
      </c>
    </row>
    <row r="483" spans="3:14" hidden="1" outlineLevel="2" x14ac:dyDescent="0.4">
      <c r="C483" s="234" t="s">
        <v>131</v>
      </c>
      <c r="D483" s="221" t="s">
        <v>172</v>
      </c>
      <c r="E483" s="256">
        <v>2475.8329799999997</v>
      </c>
      <c r="F483" s="256">
        <v>2497.5532426517457</v>
      </c>
      <c r="G483" s="256">
        <v>2520.0267052599997</v>
      </c>
      <c r="H483" s="256">
        <f>SUMIFS(InpActive!I:I,InpActive!$A:$A,$C483,InpActive!$B:$B,$N$475)</f>
        <v>2545.2719999999999</v>
      </c>
      <c r="I483" s="256">
        <f>SUMIFS(InpActive!J:J,InpActive!$A:$A,$C483,InpActive!$B:$B,$N$475)</f>
        <v>0</v>
      </c>
      <c r="J483" s="256">
        <f>SUMIFS(InpActive!K:K,InpActive!$A:$A,$C483,InpActive!$B:$B,$N$475)</f>
        <v>0</v>
      </c>
      <c r="K483" s="256">
        <f>SUMIFS(InpActive!L:L,InpActive!$A:$A,$C483,InpActive!$B:$B,$N$475)</f>
        <v>0</v>
      </c>
      <c r="L483" s="256">
        <f>SUMIFS(InpActive!M:M,InpActive!$A:$A,$C483,InpActive!$B:$B,$N$475)</f>
        <v>0</v>
      </c>
    </row>
    <row r="484" spans="3:14" hidden="1" outlineLevel="2" x14ac:dyDescent="0.4">
      <c r="C484" s="234" t="s">
        <v>133</v>
      </c>
      <c r="D484" s="221" t="s">
        <v>172</v>
      </c>
      <c r="E484" s="256">
        <v>9908.9839050142</v>
      </c>
      <c r="F484" s="256">
        <v>9908.7662568682899</v>
      </c>
      <c r="G484" s="256">
        <v>10008.49056978017</v>
      </c>
      <c r="H484" s="256">
        <f>SUMIFS(InpActive!I:I,InpActive!$A:$A,$C484,InpActive!$B:$B,$N$475)</f>
        <v>10216.709999999999</v>
      </c>
      <c r="I484" s="256">
        <f>SUMIFS(InpActive!J:J,InpActive!$A:$A,$C484,InpActive!$B:$B,$N$475)</f>
        <v>0</v>
      </c>
      <c r="J484" s="256">
        <f>SUMIFS(InpActive!K:K,InpActive!$A:$A,$C484,InpActive!$B:$B,$N$475)</f>
        <v>0</v>
      </c>
      <c r="K484" s="256">
        <f>SUMIFS(InpActive!L:L,InpActive!$A:$A,$C484,InpActive!$B:$B,$N$475)</f>
        <v>0</v>
      </c>
      <c r="L484" s="256">
        <f>SUMIFS(InpActive!M:M,InpActive!$A:$A,$C484,InpActive!$B:$B,$N$475)</f>
        <v>0</v>
      </c>
    </row>
    <row r="485" spans="3:14" hidden="1" outlineLevel="2" x14ac:dyDescent="0.4">
      <c r="C485" s="234" t="s">
        <v>244</v>
      </c>
      <c r="D485" s="221" t="s">
        <v>172</v>
      </c>
      <c r="E485" s="256">
        <v>6345.8449112092094</v>
      </c>
      <c r="F485" s="256">
        <v>6382.1167914604302</v>
      </c>
      <c r="G485" s="256">
        <v>6442.1687677392074</v>
      </c>
      <c r="H485" s="256">
        <f>SUMIFS(InpActive!I:I,InpActive!$A:$A,$C485,InpActive!$B:$B,$N$475)</f>
        <v>6870.4466006110897</v>
      </c>
      <c r="I485" s="256">
        <f>SUMIFS(InpActive!J:J,InpActive!$A:$A,$C485,InpActive!$B:$B,$N$475)</f>
        <v>0</v>
      </c>
      <c r="J485" s="256">
        <f>SUMIFS(InpActive!K:K,InpActive!$A:$A,$C485,InpActive!$B:$B,$N$475)</f>
        <v>0</v>
      </c>
      <c r="K485" s="256">
        <f>SUMIFS(InpActive!L:L,InpActive!$A:$A,$C485,InpActive!$B:$B,$N$475)</f>
        <v>0</v>
      </c>
      <c r="L485" s="256">
        <f>SUMIFS(InpActive!M:M,InpActive!$A:$A,$C485,InpActive!$B:$B,$N$475)</f>
        <v>0</v>
      </c>
    </row>
    <row r="486" spans="3:14" hidden="1" outlineLevel="2" x14ac:dyDescent="0.4">
      <c r="C486" s="234" t="s">
        <v>137</v>
      </c>
      <c r="D486" s="221" t="s">
        <v>172</v>
      </c>
      <c r="E486" s="256">
        <v>1314.8103227398301</v>
      </c>
      <c r="F486" s="256">
        <v>1327.6262618937374</v>
      </c>
      <c r="G486" s="256">
        <v>1335.1302897680011</v>
      </c>
      <c r="H486" s="256">
        <f>SUMIFS(InpActive!I:I,InpActive!$A:$A,$C486,InpActive!$B:$B,$N$475)</f>
        <v>1316.4797811502699</v>
      </c>
      <c r="I486" s="256">
        <f>SUMIFS(InpActive!J:J,InpActive!$A:$A,$C486,InpActive!$B:$B,$N$475)</f>
        <v>0</v>
      </c>
      <c r="J486" s="256">
        <f>SUMIFS(InpActive!K:K,InpActive!$A:$A,$C486,InpActive!$B:$B,$N$475)</f>
        <v>0</v>
      </c>
      <c r="K486" s="256">
        <f>SUMIFS(InpActive!L:L,InpActive!$A:$A,$C486,InpActive!$B:$B,$N$475)</f>
        <v>0</v>
      </c>
      <c r="L486" s="256">
        <f>SUMIFS(InpActive!M:M,InpActive!$A:$A,$C486,InpActive!$B:$B,$N$475)</f>
        <v>0</v>
      </c>
    </row>
    <row r="487" spans="3:14" hidden="1" outlineLevel="2" x14ac:dyDescent="0.4">
      <c r="C487" s="234" t="s">
        <v>139</v>
      </c>
      <c r="D487" s="221" t="s">
        <v>172</v>
      </c>
      <c r="E487" s="256">
        <v>4948.2370000000001</v>
      </c>
      <c r="F487" s="256">
        <v>4960.8340000000007</v>
      </c>
      <c r="G487" s="256">
        <v>4973.8270000000002</v>
      </c>
      <c r="H487" s="256">
        <f>SUMIFS(InpActive!I:I,InpActive!$A:$A,$C487,InpActive!$B:$B,$N$475)</f>
        <v>5107.0479999999998</v>
      </c>
      <c r="I487" s="256">
        <f>SUMIFS(InpActive!J:J,InpActive!$A:$A,$C487,InpActive!$B:$B,$N$475)</f>
        <v>0</v>
      </c>
      <c r="J487" s="256">
        <f>SUMIFS(InpActive!K:K,InpActive!$A:$A,$C487,InpActive!$B:$B,$N$475)</f>
        <v>0</v>
      </c>
      <c r="K487" s="256">
        <f>SUMIFS(InpActive!L:L,InpActive!$A:$A,$C487,InpActive!$B:$B,$N$475)</f>
        <v>0</v>
      </c>
      <c r="L487" s="256">
        <f>SUMIFS(InpActive!M:M,InpActive!$A:$A,$C487,InpActive!$B:$B,$N$475)</f>
        <v>0</v>
      </c>
    </row>
    <row r="488" spans="3:14" hidden="1" outlineLevel="2" x14ac:dyDescent="0.4">
      <c r="C488" s="234" t="s">
        <v>141</v>
      </c>
      <c r="D488" s="221" t="s">
        <v>172</v>
      </c>
      <c r="E488" s="256">
        <v>3665.470962548306</v>
      </c>
      <c r="F488" s="256">
        <v>3557.0209999999997</v>
      </c>
      <c r="G488" s="256">
        <v>3726.6087306949407</v>
      </c>
      <c r="H488" s="256">
        <f>SUMIFS(InpActive!I:I,InpActive!$A:$A,$C488,InpActive!$B:$B,$N$475)</f>
        <v>3851.7130000000002</v>
      </c>
      <c r="I488" s="256">
        <f>SUMIFS(InpActive!J:J,InpActive!$A:$A,$C488,InpActive!$B:$B,$N$475)</f>
        <v>0</v>
      </c>
      <c r="J488" s="256">
        <f>SUMIFS(InpActive!K:K,InpActive!$A:$A,$C488,InpActive!$B:$B,$N$475)</f>
        <v>0</v>
      </c>
      <c r="K488" s="256">
        <f>SUMIFS(InpActive!L:L,InpActive!$A:$A,$C488,InpActive!$B:$B,$N$475)</f>
        <v>0</v>
      </c>
      <c r="L488" s="256">
        <f>SUMIFS(InpActive!M:M,InpActive!$A:$A,$C488,InpActive!$B:$B,$N$475)</f>
        <v>0</v>
      </c>
    </row>
    <row r="489" spans="3:14" hidden="1" outlineLevel="2" x14ac:dyDescent="0.4">
      <c r="C489" s="234" t="s">
        <v>143</v>
      </c>
      <c r="D489" s="221" t="s">
        <v>172</v>
      </c>
      <c r="E489" s="256">
        <v>1148.798</v>
      </c>
      <c r="F489" s="256">
        <v>1157.847</v>
      </c>
      <c r="G489" s="256">
        <v>1168.748</v>
      </c>
      <c r="H489" s="256">
        <f>SUMIFS(InpActive!I:I,InpActive!$A:$A,$C489,InpActive!$B:$B,$N$475)</f>
        <v>1176.0899999999999</v>
      </c>
      <c r="I489" s="256">
        <f>SUMIFS(InpActive!J:J,InpActive!$A:$A,$C489,InpActive!$B:$B,$N$475)</f>
        <v>0</v>
      </c>
      <c r="J489" s="256">
        <f>SUMIFS(InpActive!K:K,InpActive!$A:$A,$C489,InpActive!$B:$B,$N$475)</f>
        <v>0</v>
      </c>
      <c r="K489" s="256">
        <f>SUMIFS(InpActive!L:L,InpActive!$A:$A,$C489,InpActive!$B:$B,$N$475)</f>
        <v>0</v>
      </c>
      <c r="L489" s="256">
        <f>SUMIFS(InpActive!M:M,InpActive!$A:$A,$C489,InpActive!$B:$B,$N$475)</f>
        <v>0</v>
      </c>
    </row>
    <row r="490" spans="3:14" hidden="1" outlineLevel="2" x14ac:dyDescent="0.4">
      <c r="C490" s="234" t="s">
        <v>145</v>
      </c>
      <c r="D490" s="221" t="s">
        <v>172</v>
      </c>
      <c r="E490" s="256">
        <v>712.01700000000005</v>
      </c>
      <c r="F490" s="256">
        <v>716.42658336905197</v>
      </c>
      <c r="G490" s="256">
        <v>731.05200000000002</v>
      </c>
      <c r="H490" s="256">
        <f>SUMIFS(InpActive!I:I,InpActive!$A:$A,$C490,InpActive!$B:$B,$N$475)</f>
        <v>731.20100000000002</v>
      </c>
      <c r="I490" s="256">
        <f>SUMIFS(InpActive!J:J,InpActive!$A:$A,$C490,InpActive!$B:$B,$N$475)</f>
        <v>0</v>
      </c>
      <c r="J490" s="256">
        <f>SUMIFS(InpActive!K:K,InpActive!$A:$A,$C490,InpActive!$B:$B,$N$475)</f>
        <v>0</v>
      </c>
      <c r="K490" s="256">
        <f>SUMIFS(InpActive!L:L,InpActive!$A:$A,$C490,InpActive!$B:$B,$N$475)</f>
        <v>0</v>
      </c>
      <c r="L490" s="256">
        <f>SUMIFS(InpActive!M:M,InpActive!$A:$A,$C490,InpActive!$B:$B,$N$475)</f>
        <v>0</v>
      </c>
    </row>
    <row r="491" spans="3:14" hidden="1" outlineLevel="2" x14ac:dyDescent="0.4">
      <c r="C491" s="234" t="s">
        <v>147</v>
      </c>
      <c r="D491" s="221" t="s">
        <v>172</v>
      </c>
      <c r="E491" s="256">
        <v>2167.9206038546381</v>
      </c>
      <c r="F491" s="256">
        <v>2191.9</v>
      </c>
      <c r="G491" s="256">
        <v>2214.9989240740433</v>
      </c>
      <c r="H491" s="256">
        <f>SUMIFS(InpActive!I:I,InpActive!$A:$A,$C491,InpActive!$B:$B,$N$475)</f>
        <v>2219.33108975081</v>
      </c>
      <c r="I491" s="256">
        <f>SUMIFS(InpActive!J:J,InpActive!$A:$A,$C491,InpActive!$B:$B,$N$475)</f>
        <v>0</v>
      </c>
      <c r="J491" s="256">
        <f>SUMIFS(InpActive!K:K,InpActive!$A:$A,$C491,InpActive!$B:$B,$N$475)</f>
        <v>0</v>
      </c>
      <c r="K491" s="256">
        <f>SUMIFS(InpActive!L:L,InpActive!$A:$A,$C491,InpActive!$B:$B,$N$475)</f>
        <v>0</v>
      </c>
      <c r="L491" s="256">
        <f>SUMIFS(InpActive!M:M,InpActive!$A:$A,$C491,InpActive!$B:$B,$N$475)</f>
        <v>0</v>
      </c>
    </row>
    <row r="492" spans="3:14" hidden="1" outlineLevel="2" x14ac:dyDescent="0.4">
      <c r="C492" s="234" t="s">
        <v>149</v>
      </c>
      <c r="D492" s="221" t="s">
        <v>172</v>
      </c>
      <c r="E492" s="256">
        <v>1640.27</v>
      </c>
      <c r="F492" s="256">
        <v>1664.99</v>
      </c>
      <c r="G492" s="256">
        <v>1685.71</v>
      </c>
      <c r="H492" s="285"/>
      <c r="I492" s="285"/>
      <c r="J492" s="285"/>
      <c r="K492" s="285"/>
      <c r="L492" s="285"/>
    </row>
    <row r="493" spans="3:14" hidden="1" outlineLevel="2" x14ac:dyDescent="0.4">
      <c r="C493" s="234" t="s">
        <v>161</v>
      </c>
      <c r="D493" s="221" t="s">
        <v>172</v>
      </c>
      <c r="E493" s="256">
        <v>1325.21</v>
      </c>
      <c r="F493" s="256">
        <v>1343.71</v>
      </c>
      <c r="G493" s="256">
        <v>1358.79</v>
      </c>
      <c r="H493" s="256">
        <f>SUMIFS(InpActive!I:I,InpActive!$A:$A,$C493,InpActive!$B:$B,$N$475)</f>
        <v>1348.6320000000001</v>
      </c>
      <c r="I493" s="256">
        <f>SUMIFS(InpActive!J:J,InpActive!$A:$A,$C493,InpActive!$B:$B,$N$475)</f>
        <v>0</v>
      </c>
      <c r="J493" s="256">
        <f>SUMIFS(InpActive!K:K,InpActive!$A:$A,$C493,InpActive!$B:$B,$N$475)</f>
        <v>0</v>
      </c>
      <c r="K493" s="256">
        <f>SUMIFS(InpActive!L:L,InpActive!$A:$A,$C493,InpActive!$B:$B,$N$475)</f>
        <v>0</v>
      </c>
      <c r="L493" s="256">
        <f>SUMIFS(InpActive!M:M,InpActive!$A:$A,$C493,InpActive!$B:$B,$N$475)</f>
        <v>0</v>
      </c>
      <c r="N493" s="359" t="s">
        <v>832</v>
      </c>
    </row>
    <row r="494" spans="3:14" hidden="1" outlineLevel="2" x14ac:dyDescent="0.4">
      <c r="C494" s="234" t="s">
        <v>164</v>
      </c>
      <c r="D494" s="221" t="s">
        <v>172</v>
      </c>
      <c r="E494" s="256">
        <v>315.06</v>
      </c>
      <c r="F494" s="256">
        <v>321.27999999999997</v>
      </c>
      <c r="G494" s="256">
        <v>326.92</v>
      </c>
      <c r="H494" s="256">
        <f>SUMIFS(InpActive!I:I,InpActive!$A:$A,$C494,InpActive!$B:$B,$N$475)</f>
        <v>328.58699999999999</v>
      </c>
      <c r="I494" s="256">
        <f>SUMIFS(InpActive!J:J,InpActive!$A:$A,$C494,InpActive!$B:$B,$N$475)</f>
        <v>0</v>
      </c>
      <c r="J494" s="256">
        <f>SUMIFS(InpActive!K:K,InpActive!$A:$A,$C494,InpActive!$B:$B,$N$475)</f>
        <v>0</v>
      </c>
      <c r="K494" s="256">
        <f>SUMIFS(InpActive!L:L,InpActive!$A:$A,$C494,InpActive!$B:$B,$N$475)</f>
        <v>0</v>
      </c>
      <c r="L494" s="256">
        <f>SUMIFS(InpActive!M:M,InpActive!$A:$A,$C494,InpActive!$B:$B,$N$475)</f>
        <v>0</v>
      </c>
    </row>
    <row r="495" spans="3:14" hidden="1" outlineLevel="2" x14ac:dyDescent="0.4">
      <c r="C495" s="234" t="s">
        <v>151</v>
      </c>
      <c r="D495" s="221" t="s">
        <v>172</v>
      </c>
      <c r="E495" s="256">
        <v>694.58356932151537</v>
      </c>
      <c r="F495" s="256">
        <v>700.43820030486677</v>
      </c>
      <c r="G495" s="256">
        <v>727.03434244285791</v>
      </c>
      <c r="H495" s="256">
        <f>SUMIFS(InpActive!I:I,InpActive!$A:$A,$C495,InpActive!$B:$B,$N$475)</f>
        <v>729.88800000000003</v>
      </c>
      <c r="I495" s="256">
        <f>SUMIFS(InpActive!J:J,InpActive!$A:$A,$C495,InpActive!$B:$B,$N$475)</f>
        <v>0</v>
      </c>
      <c r="J495" s="256">
        <f>SUMIFS(InpActive!K:K,InpActive!$A:$A,$C495,InpActive!$B:$B,$N$475)</f>
        <v>0</v>
      </c>
      <c r="K495" s="256">
        <f>SUMIFS(InpActive!L:L,InpActive!$A:$A,$C495,InpActive!$B:$B,$N$475)</f>
        <v>0</v>
      </c>
      <c r="L495" s="256">
        <f>SUMIFS(InpActive!M:M,InpActive!$A:$A,$C495,InpActive!$B:$B,$N$475)</f>
        <v>0</v>
      </c>
    </row>
    <row r="496" spans="3:14" hidden="1" outlineLevel="2" x14ac:dyDescent="0.4">
      <c r="C496" s="234"/>
      <c r="H496" s="256"/>
      <c r="I496" s="256"/>
      <c r="J496" s="256"/>
      <c r="K496" s="256"/>
      <c r="L496" s="256"/>
    </row>
    <row r="497" spans="2:15" hidden="1" outlineLevel="2" x14ac:dyDescent="0.4">
      <c r="C497" s="222" t="s">
        <v>725</v>
      </c>
      <c r="D497" s="224" t="s">
        <v>172</v>
      </c>
      <c r="E497" s="241">
        <f t="shared" ref="E497:G497" si="20">SUM(E477:E491,E493:E495)</f>
        <v>57051.489699472717</v>
      </c>
      <c r="F497" s="241">
        <f t="shared" si="20"/>
        <v>57752.266267000814</v>
      </c>
      <c r="G497" s="241">
        <f t="shared" si="20"/>
        <v>58421.386225734321</v>
      </c>
      <c r="H497" s="241">
        <f>SUM(H477:H491,H493:H495)</f>
        <v>59783.077991512175</v>
      </c>
      <c r="I497" s="241">
        <f t="shared" ref="I497:L497" si="21">SUM(I477:I491,I493:I495)</f>
        <v>0</v>
      </c>
      <c r="J497" s="241">
        <f t="shared" si="21"/>
        <v>0</v>
      </c>
      <c r="K497" s="241">
        <f t="shared" si="21"/>
        <v>0</v>
      </c>
      <c r="L497" s="241">
        <f t="shared" si="21"/>
        <v>0</v>
      </c>
      <c r="M497" s="222"/>
      <c r="N497" s="362"/>
      <c r="O497" s="222"/>
    </row>
    <row r="498" spans="2:15" outlineLevel="1" collapsed="1" x14ac:dyDescent="0.4">
      <c r="H498" s="251"/>
      <c r="I498" s="243"/>
      <c r="J498" s="243"/>
      <c r="K498" s="243"/>
      <c r="L498" s="243"/>
    </row>
    <row r="499" spans="2:15" ht="14.25" outlineLevel="1" x14ac:dyDescent="0.4">
      <c r="B499" s="74" t="s">
        <v>833</v>
      </c>
      <c r="C499" s="60"/>
      <c r="D499" s="226"/>
      <c r="E499" s="226"/>
      <c r="F499" s="226"/>
      <c r="G499" s="226"/>
      <c r="H499" s="246"/>
      <c r="I499" s="246"/>
      <c r="J499" s="246"/>
      <c r="K499" s="246"/>
      <c r="L499" s="246"/>
      <c r="M499" s="18"/>
      <c r="N499" s="361" t="s">
        <v>422</v>
      </c>
      <c r="O499" s="18"/>
    </row>
    <row r="500" spans="2:15" hidden="1" outlineLevel="2" x14ac:dyDescent="0.4">
      <c r="H500" s="251"/>
      <c r="I500" s="243"/>
      <c r="J500" s="243"/>
      <c r="K500" s="243"/>
      <c r="L500" s="243"/>
    </row>
    <row r="501" spans="2:15" hidden="1" outlineLevel="2" x14ac:dyDescent="0.4">
      <c r="C501" s="220" t="s">
        <v>117</v>
      </c>
      <c r="D501" s="221" t="s">
        <v>178</v>
      </c>
      <c r="H501" s="258">
        <f>SUMIFS(InpActive!I:I,InpActive!$A:$A,$C501,InpActive!$B:$B,$N$499)</f>
        <v>700.38</v>
      </c>
      <c r="I501" s="258">
        <f>SUMIFS(InpActive!J:J,InpActive!$A:$A,$C501,InpActive!$B:$B,$N$499)</f>
        <v>0</v>
      </c>
      <c r="J501" s="258">
        <f>SUMIFS(InpActive!K:K,InpActive!$A:$A,$C501,InpActive!$B:$B,$N$499)</f>
        <v>0</v>
      </c>
      <c r="K501" s="258">
        <f>SUMIFS(InpActive!L:L,InpActive!$A:$A,$C501,InpActive!$B:$B,$N$499)</f>
        <v>0</v>
      </c>
      <c r="L501" s="258">
        <f>SUMIFS(InpActive!M:M,InpActive!$A:$A,$C501,InpActive!$B:$B,$N$499)</f>
        <v>0</v>
      </c>
    </row>
    <row r="502" spans="2:15" hidden="1" outlineLevel="2" x14ac:dyDescent="0.4">
      <c r="C502" s="220" t="s">
        <v>119</v>
      </c>
      <c r="D502" s="221" t="s">
        <v>178</v>
      </c>
      <c r="H502" s="258">
        <f>SUMIFS(InpActive!I:I,InpActive!$A:$A,$C502,InpActive!$B:$B,$N$499)</f>
        <v>524.66999999999996</v>
      </c>
      <c r="I502" s="258">
        <f>SUMIFS(InpActive!J:J,InpActive!$A:$A,$C502,InpActive!$B:$B,$N$499)</f>
        <v>0</v>
      </c>
      <c r="J502" s="258">
        <f>SUMIFS(InpActive!K:K,InpActive!$A:$A,$C502,InpActive!$B:$B,$N$499)</f>
        <v>0</v>
      </c>
      <c r="K502" s="258">
        <f>SUMIFS(InpActive!L:L,InpActive!$A:$A,$C502,InpActive!$B:$B,$N$499)</f>
        <v>0</v>
      </c>
      <c r="L502" s="258">
        <f>SUMIFS(InpActive!M:M,InpActive!$A:$A,$C502,InpActive!$B:$B,$N$499)</f>
        <v>0</v>
      </c>
    </row>
    <row r="503" spans="2:15" hidden="1" outlineLevel="2" x14ac:dyDescent="0.4">
      <c r="C503" s="220" t="s">
        <v>122</v>
      </c>
      <c r="D503" s="221" t="s">
        <v>178</v>
      </c>
      <c r="H503" s="258">
        <f>SUMIFS(InpActive!I:I,InpActive!$A:$A,$C503,InpActive!$B:$B,$N$499)</f>
        <v>30.20722</v>
      </c>
      <c r="I503" s="258">
        <f>SUMIFS(InpActive!J:J,InpActive!$A:$A,$C503,InpActive!$B:$B,$N$499)</f>
        <v>0</v>
      </c>
      <c r="J503" s="258">
        <f>SUMIFS(InpActive!K:K,InpActive!$A:$A,$C503,InpActive!$B:$B,$N$499)</f>
        <v>0</v>
      </c>
      <c r="K503" s="258">
        <f>SUMIFS(InpActive!L:L,InpActive!$A:$A,$C503,InpActive!$B:$B,$N$499)</f>
        <v>0</v>
      </c>
      <c r="L503" s="258">
        <f>SUMIFS(InpActive!M:M,InpActive!$A:$A,$C503,InpActive!$B:$B,$N$499)</f>
        <v>0</v>
      </c>
    </row>
    <row r="504" spans="2:15" hidden="1" outlineLevel="2" x14ac:dyDescent="0.4">
      <c r="C504" s="220" t="s">
        <v>124</v>
      </c>
      <c r="D504" s="221" t="s">
        <v>178</v>
      </c>
      <c r="H504" s="258">
        <f>SUMIFS(InpActive!I:I,InpActive!$A:$A,$C504,InpActive!$B:$B,$N$499)</f>
        <v>760.12599999999998</v>
      </c>
      <c r="I504" s="258">
        <f>SUMIFS(InpActive!J:J,InpActive!$A:$A,$C504,InpActive!$B:$B,$N$499)</f>
        <v>0</v>
      </c>
      <c r="J504" s="258">
        <f>SUMIFS(InpActive!K:K,InpActive!$A:$A,$C504,InpActive!$B:$B,$N$499)</f>
        <v>0</v>
      </c>
      <c r="K504" s="258">
        <f>SUMIFS(InpActive!L:L,InpActive!$A:$A,$C504,InpActive!$B:$B,$N$499)</f>
        <v>0</v>
      </c>
      <c r="L504" s="258">
        <f>SUMIFS(InpActive!M:M,InpActive!$A:$A,$C504,InpActive!$B:$B,$N$499)</f>
        <v>0</v>
      </c>
    </row>
    <row r="505" spans="2:15" hidden="1" outlineLevel="2" x14ac:dyDescent="0.4">
      <c r="C505" s="220" t="s">
        <v>126</v>
      </c>
      <c r="D505" s="221" t="s">
        <v>178</v>
      </c>
      <c r="H505" s="258">
        <f>SUMIFS(InpActive!I:I,InpActive!$A:$A,$C505,InpActive!$B:$B,$N$499)</f>
        <v>1192.8</v>
      </c>
      <c r="I505" s="258">
        <f>SUMIFS(InpActive!J:J,InpActive!$A:$A,$C505,InpActive!$B:$B,$N$499)</f>
        <v>0</v>
      </c>
      <c r="J505" s="258">
        <f>SUMIFS(InpActive!K:K,InpActive!$A:$A,$C505,InpActive!$B:$B,$N$499)</f>
        <v>0</v>
      </c>
      <c r="K505" s="258">
        <f>SUMIFS(InpActive!L:L,InpActive!$A:$A,$C505,InpActive!$B:$B,$N$499)</f>
        <v>0</v>
      </c>
      <c r="L505" s="258">
        <f>SUMIFS(InpActive!M:M,InpActive!$A:$A,$C505,InpActive!$B:$B,$N$499)</f>
        <v>0</v>
      </c>
    </row>
    <row r="506" spans="2:15" hidden="1" outlineLevel="2" x14ac:dyDescent="0.4">
      <c r="C506" s="220" t="s">
        <v>128</v>
      </c>
      <c r="D506" s="221" t="s">
        <v>178</v>
      </c>
      <c r="H506" s="258">
        <f>SUMIFS(InpActive!I:I,InpActive!$A:$A,$C506,InpActive!$B:$B,$N$499)</f>
        <v>335.26</v>
      </c>
      <c r="I506" s="258">
        <f>SUMIFS(InpActive!J:J,InpActive!$A:$A,$C506,InpActive!$B:$B,$N$499)</f>
        <v>0</v>
      </c>
      <c r="J506" s="258">
        <f>SUMIFS(InpActive!K:K,InpActive!$A:$A,$C506,InpActive!$B:$B,$N$499)</f>
        <v>0</v>
      </c>
      <c r="K506" s="258">
        <f>SUMIFS(InpActive!L:L,InpActive!$A:$A,$C506,InpActive!$B:$B,$N$499)</f>
        <v>0</v>
      </c>
      <c r="L506" s="258">
        <f>SUMIFS(InpActive!M:M,InpActive!$A:$A,$C506,InpActive!$B:$B,$N$499)</f>
        <v>0</v>
      </c>
    </row>
    <row r="507" spans="2:15" hidden="1" outlineLevel="2" x14ac:dyDescent="0.4">
      <c r="C507" s="220" t="s">
        <v>131</v>
      </c>
      <c r="D507" s="221" t="s">
        <v>178</v>
      </c>
      <c r="H507" s="258">
        <f>SUMIFS(InpActive!I:I,InpActive!$A:$A,$C507,InpActive!$B:$B,$N$499)</f>
        <v>350</v>
      </c>
      <c r="I507" s="258">
        <f>SUMIFS(InpActive!J:J,InpActive!$A:$A,$C507,InpActive!$B:$B,$N$499)</f>
        <v>0</v>
      </c>
      <c r="J507" s="258">
        <f>SUMIFS(InpActive!K:K,InpActive!$A:$A,$C507,InpActive!$B:$B,$N$499)</f>
        <v>0</v>
      </c>
      <c r="K507" s="258">
        <f>SUMIFS(InpActive!L:L,InpActive!$A:$A,$C507,InpActive!$B:$B,$N$499)</f>
        <v>0</v>
      </c>
      <c r="L507" s="258">
        <f>SUMIFS(InpActive!M:M,InpActive!$A:$A,$C507,InpActive!$B:$B,$N$499)</f>
        <v>0</v>
      </c>
    </row>
    <row r="508" spans="2:15" hidden="1" outlineLevel="2" x14ac:dyDescent="0.4">
      <c r="C508" s="220" t="s">
        <v>133</v>
      </c>
      <c r="D508" s="221" t="s">
        <v>178</v>
      </c>
      <c r="H508" s="258">
        <f>SUMIFS(InpActive!I:I,InpActive!$A:$A,$C508,InpActive!$B:$B,$N$499)</f>
        <v>1559</v>
      </c>
      <c r="I508" s="258">
        <f>SUMIFS(InpActive!J:J,InpActive!$A:$A,$C508,InpActive!$B:$B,$N$499)</f>
        <v>0</v>
      </c>
      <c r="J508" s="258">
        <f>SUMIFS(InpActive!K:K,InpActive!$A:$A,$C508,InpActive!$B:$B,$N$499)</f>
        <v>0</v>
      </c>
      <c r="K508" s="258">
        <f>SUMIFS(InpActive!L:L,InpActive!$A:$A,$C508,InpActive!$B:$B,$N$499)</f>
        <v>0</v>
      </c>
      <c r="L508" s="258">
        <f>SUMIFS(InpActive!M:M,InpActive!$A:$A,$C508,InpActive!$B:$B,$N$499)</f>
        <v>0</v>
      </c>
    </row>
    <row r="509" spans="2:15" hidden="1" outlineLevel="2" x14ac:dyDescent="0.4">
      <c r="C509" s="220" t="s">
        <v>244</v>
      </c>
      <c r="D509" s="221" t="s">
        <v>178</v>
      </c>
      <c r="H509" s="258">
        <f>SUMIFS(InpActive!I:I,InpActive!$A:$A,$C509,InpActive!$B:$B,$N$499)</f>
        <v>1038.5200038283699</v>
      </c>
      <c r="I509" s="258">
        <f>SUMIFS(InpActive!J:J,InpActive!$A:$A,$C509,InpActive!$B:$B,$N$499)</f>
        <v>0</v>
      </c>
      <c r="J509" s="258">
        <f>SUMIFS(InpActive!K:K,InpActive!$A:$A,$C509,InpActive!$B:$B,$N$499)</f>
        <v>0</v>
      </c>
      <c r="K509" s="258">
        <f>SUMIFS(InpActive!L:L,InpActive!$A:$A,$C509,InpActive!$B:$B,$N$499)</f>
        <v>0</v>
      </c>
      <c r="L509" s="258">
        <f>SUMIFS(InpActive!M:M,InpActive!$A:$A,$C509,InpActive!$B:$B,$N$499)</f>
        <v>0</v>
      </c>
    </row>
    <row r="510" spans="2:15" hidden="1" outlineLevel="2" x14ac:dyDescent="0.4">
      <c r="C510" s="220" t="s">
        <v>137</v>
      </c>
      <c r="D510" s="221" t="s">
        <v>178</v>
      </c>
      <c r="H510" s="258">
        <f>SUMIFS(InpActive!I:I,InpActive!$A:$A,$C510,InpActive!$B:$B,$N$499)</f>
        <v>199.88</v>
      </c>
      <c r="I510" s="258">
        <f>SUMIFS(InpActive!J:J,InpActive!$A:$A,$C510,InpActive!$B:$B,$N$499)</f>
        <v>0</v>
      </c>
      <c r="J510" s="258">
        <f>SUMIFS(InpActive!K:K,InpActive!$A:$A,$C510,InpActive!$B:$B,$N$499)</f>
        <v>0</v>
      </c>
      <c r="K510" s="258">
        <f>SUMIFS(InpActive!L:L,InpActive!$A:$A,$C510,InpActive!$B:$B,$N$499)</f>
        <v>0</v>
      </c>
      <c r="L510" s="258">
        <f>SUMIFS(InpActive!M:M,InpActive!$A:$A,$C510,InpActive!$B:$B,$N$499)</f>
        <v>0</v>
      </c>
    </row>
    <row r="511" spans="2:15" hidden="1" outlineLevel="2" x14ac:dyDescent="0.4">
      <c r="C511" s="220" t="s">
        <v>139</v>
      </c>
      <c r="D511" s="221" t="s">
        <v>178</v>
      </c>
      <c r="H511" s="258">
        <f>SUMIFS(InpActive!I:I,InpActive!$A:$A,$C511,InpActive!$B:$B,$N$499)</f>
        <v>720.92</v>
      </c>
      <c r="I511" s="258">
        <f>SUMIFS(InpActive!J:J,InpActive!$A:$A,$C511,InpActive!$B:$B,$N$499)</f>
        <v>0</v>
      </c>
      <c r="J511" s="258">
        <f>SUMIFS(InpActive!K:K,InpActive!$A:$A,$C511,InpActive!$B:$B,$N$499)</f>
        <v>0</v>
      </c>
      <c r="K511" s="258">
        <f>SUMIFS(InpActive!L:L,InpActive!$A:$A,$C511,InpActive!$B:$B,$N$499)</f>
        <v>0</v>
      </c>
      <c r="L511" s="258">
        <f>SUMIFS(InpActive!M:M,InpActive!$A:$A,$C511,InpActive!$B:$B,$N$499)</f>
        <v>0</v>
      </c>
    </row>
    <row r="512" spans="2:15" hidden="1" outlineLevel="2" x14ac:dyDescent="0.4">
      <c r="C512" s="220" t="s">
        <v>141</v>
      </c>
      <c r="D512" s="221" t="s">
        <v>178</v>
      </c>
      <c r="H512" s="258">
        <f>SUMIFS(InpActive!I:I,InpActive!$A:$A,$C512,InpActive!$B:$B,$N$499)</f>
        <v>660.91545443021801</v>
      </c>
      <c r="I512" s="258">
        <f>SUMIFS(InpActive!J:J,InpActive!$A:$A,$C512,InpActive!$B:$B,$N$499)</f>
        <v>0</v>
      </c>
      <c r="J512" s="258">
        <f>SUMIFS(InpActive!K:K,InpActive!$A:$A,$C512,InpActive!$B:$B,$N$499)</f>
        <v>0</v>
      </c>
      <c r="K512" s="258">
        <f>SUMIFS(InpActive!L:L,InpActive!$A:$A,$C512,InpActive!$B:$B,$N$499)</f>
        <v>0</v>
      </c>
      <c r="L512" s="258">
        <f>SUMIFS(InpActive!M:M,InpActive!$A:$A,$C512,InpActive!$B:$B,$N$499)</f>
        <v>0</v>
      </c>
    </row>
    <row r="513" spans="2:15" hidden="1" outlineLevel="2" x14ac:dyDescent="0.4">
      <c r="C513" s="220" t="s">
        <v>143</v>
      </c>
      <c r="D513" s="221" t="s">
        <v>178</v>
      </c>
      <c r="H513" s="258">
        <f>SUMIFS(InpActive!I:I,InpActive!$A:$A,$C513,InpActive!$B:$B,$N$499)</f>
        <v>189.5</v>
      </c>
      <c r="I513" s="258">
        <f>SUMIFS(InpActive!J:J,InpActive!$A:$A,$C513,InpActive!$B:$B,$N$499)</f>
        <v>0</v>
      </c>
      <c r="J513" s="258">
        <f>SUMIFS(InpActive!K:K,InpActive!$A:$A,$C513,InpActive!$B:$B,$N$499)</f>
        <v>0</v>
      </c>
      <c r="K513" s="258">
        <f>SUMIFS(InpActive!L:L,InpActive!$A:$A,$C513,InpActive!$B:$B,$N$499)</f>
        <v>0</v>
      </c>
      <c r="L513" s="258">
        <f>SUMIFS(InpActive!M:M,InpActive!$A:$A,$C513,InpActive!$B:$B,$N$499)</f>
        <v>0</v>
      </c>
    </row>
    <row r="514" spans="2:15" hidden="1" outlineLevel="2" x14ac:dyDescent="0.4">
      <c r="C514" s="220" t="s">
        <v>145</v>
      </c>
      <c r="D514" s="221" t="s">
        <v>178</v>
      </c>
      <c r="H514" s="258">
        <f>SUMIFS(InpActive!I:I,InpActive!$A:$A,$C514,InpActive!$B:$B,$N$499)</f>
        <v>124.7</v>
      </c>
      <c r="I514" s="258">
        <f>SUMIFS(InpActive!J:J,InpActive!$A:$A,$C514,InpActive!$B:$B,$N$499)</f>
        <v>0</v>
      </c>
      <c r="J514" s="258">
        <f>SUMIFS(InpActive!K:K,InpActive!$A:$A,$C514,InpActive!$B:$B,$N$499)</f>
        <v>0</v>
      </c>
      <c r="K514" s="258">
        <f>SUMIFS(InpActive!L:L,InpActive!$A:$A,$C514,InpActive!$B:$B,$N$499)</f>
        <v>0</v>
      </c>
      <c r="L514" s="258">
        <f>SUMIFS(InpActive!M:M,InpActive!$A:$A,$C514,InpActive!$B:$B,$N$499)</f>
        <v>0</v>
      </c>
    </row>
    <row r="515" spans="2:15" hidden="1" outlineLevel="2" x14ac:dyDescent="0.4">
      <c r="C515" s="220" t="s">
        <v>147</v>
      </c>
      <c r="D515" s="221" t="s">
        <v>178</v>
      </c>
      <c r="H515" s="258">
        <f>SUMIFS(InpActive!I:I,InpActive!$A:$A,$C515,InpActive!$B:$B,$N$499)</f>
        <v>368.10745411286803</v>
      </c>
      <c r="I515" s="258">
        <f>SUMIFS(InpActive!J:J,InpActive!$A:$A,$C515,InpActive!$B:$B,$N$499)</f>
        <v>0</v>
      </c>
      <c r="J515" s="258">
        <f>SUMIFS(InpActive!K:K,InpActive!$A:$A,$C515,InpActive!$B:$B,$N$499)</f>
        <v>0</v>
      </c>
      <c r="K515" s="258">
        <f>SUMIFS(InpActive!L:L,InpActive!$A:$A,$C515,InpActive!$B:$B,$N$499)</f>
        <v>0</v>
      </c>
      <c r="L515" s="258">
        <f>SUMIFS(InpActive!M:M,InpActive!$A:$A,$C515,InpActive!$B:$B,$N$499)</f>
        <v>0</v>
      </c>
    </row>
    <row r="516" spans="2:15" hidden="1" outlineLevel="2" x14ac:dyDescent="0.4">
      <c r="C516" s="220" t="s">
        <v>149</v>
      </c>
      <c r="D516" s="221" t="s">
        <v>178</v>
      </c>
      <c r="H516" s="276"/>
      <c r="I516" s="276"/>
      <c r="J516" s="276"/>
      <c r="K516" s="276"/>
      <c r="L516" s="276"/>
    </row>
    <row r="517" spans="2:15" hidden="1" outlineLevel="2" x14ac:dyDescent="0.4">
      <c r="C517" s="220" t="s">
        <v>161</v>
      </c>
      <c r="D517" s="221" t="s">
        <v>178</v>
      </c>
      <c r="H517" s="258">
        <f>SUMIFS(InpActive!I:I,InpActive!$A:$A,$C517,InpActive!$B:$B,$N$499)</f>
        <v>204.42</v>
      </c>
      <c r="I517" s="258">
        <f>SUMIFS(InpActive!J:J,InpActive!$A:$A,$C517,InpActive!$B:$B,$N$499)</f>
        <v>0</v>
      </c>
      <c r="J517" s="258">
        <f>SUMIFS(InpActive!K:K,InpActive!$A:$A,$C517,InpActive!$B:$B,$N$499)</f>
        <v>0</v>
      </c>
      <c r="K517" s="258">
        <f>SUMIFS(InpActive!L:L,InpActive!$A:$A,$C517,InpActive!$B:$B,$N$499)</f>
        <v>0</v>
      </c>
      <c r="L517" s="258">
        <f>SUMIFS(InpActive!M:M,InpActive!$A:$A,$C517,InpActive!$B:$B,$N$499)</f>
        <v>0</v>
      </c>
    </row>
    <row r="518" spans="2:15" hidden="1" outlineLevel="2" x14ac:dyDescent="0.4">
      <c r="C518" s="220" t="s">
        <v>164</v>
      </c>
      <c r="D518" s="221" t="s">
        <v>178</v>
      </c>
      <c r="H518" s="258">
        <f>SUMIFS(InpActive!I:I,InpActive!$A:$A,$C518,InpActive!$B:$B,$N$499)</f>
        <v>49.537999999999997</v>
      </c>
      <c r="I518" s="258">
        <f>SUMIFS(InpActive!J:J,InpActive!$A:$A,$C518,InpActive!$B:$B,$N$499)</f>
        <v>0</v>
      </c>
      <c r="J518" s="258">
        <f>SUMIFS(InpActive!K:K,InpActive!$A:$A,$C518,InpActive!$B:$B,$N$499)</f>
        <v>0</v>
      </c>
      <c r="K518" s="258">
        <f>SUMIFS(InpActive!L:L,InpActive!$A:$A,$C518,InpActive!$B:$B,$N$499)</f>
        <v>0</v>
      </c>
      <c r="L518" s="258">
        <f>SUMIFS(InpActive!M:M,InpActive!$A:$A,$C518,InpActive!$B:$B,$N$499)</f>
        <v>0</v>
      </c>
    </row>
    <row r="519" spans="2:15" hidden="1" outlineLevel="2" x14ac:dyDescent="0.4">
      <c r="C519" s="220" t="s">
        <v>151</v>
      </c>
      <c r="D519" s="221" t="s">
        <v>178</v>
      </c>
      <c r="H519" s="258">
        <f>SUMIFS(InpActive!I:I,InpActive!$A:$A,$C519,InpActive!$B:$B,$N$499)</f>
        <v>119.29</v>
      </c>
      <c r="I519" s="258">
        <f>SUMIFS(InpActive!J:J,InpActive!$A:$A,$C519,InpActive!$B:$B,$N$499)</f>
        <v>0</v>
      </c>
      <c r="J519" s="258">
        <f>SUMIFS(InpActive!K:K,InpActive!$A:$A,$C519,InpActive!$B:$B,$N$499)</f>
        <v>0</v>
      </c>
      <c r="K519" s="258">
        <f>SUMIFS(InpActive!L:L,InpActive!$A:$A,$C519,InpActive!$B:$B,$N$499)</f>
        <v>0</v>
      </c>
      <c r="L519" s="258">
        <f>SUMIFS(InpActive!M:M,InpActive!$A:$A,$C519,InpActive!$B:$B,$N$499)</f>
        <v>0</v>
      </c>
    </row>
    <row r="520" spans="2:15" hidden="1" outlineLevel="2" x14ac:dyDescent="0.4">
      <c r="H520" s="258"/>
      <c r="I520" s="258"/>
      <c r="J520" s="258"/>
      <c r="K520" s="258"/>
      <c r="L520" s="258"/>
    </row>
    <row r="521" spans="2:15" hidden="1" outlineLevel="2" x14ac:dyDescent="0.4">
      <c r="C521" s="222" t="s">
        <v>725</v>
      </c>
      <c r="D521" s="224" t="s">
        <v>178</v>
      </c>
      <c r="E521" s="255">
        <f t="shared" ref="E521:G521" si="22">SUM(E501:E515,E517:E519)</f>
        <v>0</v>
      </c>
      <c r="F521" s="255">
        <f t="shared" si="22"/>
        <v>0</v>
      </c>
      <c r="G521" s="255">
        <f t="shared" si="22"/>
        <v>0</v>
      </c>
      <c r="H521" s="255">
        <f>SUM(H501:H515,H517:H519)</f>
        <v>9128.2341323714572</v>
      </c>
      <c r="I521" s="255">
        <f t="shared" ref="I521:L521" si="23">SUM(I501:I515,I517:I519)</f>
        <v>0</v>
      </c>
      <c r="J521" s="255">
        <f t="shared" si="23"/>
        <v>0</v>
      </c>
      <c r="K521" s="255">
        <f t="shared" si="23"/>
        <v>0</v>
      </c>
      <c r="L521" s="255">
        <f t="shared" si="23"/>
        <v>0</v>
      </c>
      <c r="M521" s="222"/>
      <c r="N521" s="362"/>
      <c r="O521" s="222"/>
    </row>
    <row r="522" spans="2:15" outlineLevel="1" collapsed="1" x14ac:dyDescent="0.4"/>
    <row r="523" spans="2:15" ht="15.75" x14ac:dyDescent="0.4">
      <c r="B523" s="55" t="s">
        <v>834</v>
      </c>
      <c r="C523" s="75"/>
      <c r="D523" s="225"/>
      <c r="E523" s="225"/>
      <c r="F523" s="225"/>
      <c r="G523" s="225"/>
      <c r="H523" s="247"/>
      <c r="I523" s="247"/>
      <c r="J523" s="247"/>
      <c r="K523" s="247"/>
      <c r="L523" s="247"/>
      <c r="M523" s="56"/>
      <c r="N523" s="360"/>
      <c r="O523" s="231"/>
    </row>
    <row r="524" spans="2:15" x14ac:dyDescent="0.4">
      <c r="H524" s="251"/>
      <c r="I524" s="243"/>
      <c r="J524" s="243"/>
      <c r="K524" s="243"/>
      <c r="L524" s="243"/>
    </row>
    <row r="525" spans="2:15" ht="14.25" outlineLevel="1" x14ac:dyDescent="0.4">
      <c r="B525" s="74" t="s">
        <v>835</v>
      </c>
      <c r="C525" s="60"/>
      <c r="D525" s="226"/>
      <c r="E525" s="226"/>
      <c r="F525" s="226"/>
      <c r="G525" s="226"/>
      <c r="H525" s="246"/>
      <c r="I525" s="246"/>
      <c r="J525" s="246"/>
      <c r="K525" s="246"/>
      <c r="L525" s="246"/>
      <c r="M525" s="18"/>
      <c r="N525" s="361" t="s">
        <v>778</v>
      </c>
      <c r="O525" s="451"/>
    </row>
    <row r="526" spans="2:15" hidden="1" outlineLevel="2" x14ac:dyDescent="0.4">
      <c r="H526" s="251"/>
      <c r="I526" s="243"/>
      <c r="J526" s="243"/>
      <c r="K526" s="243"/>
      <c r="L526" s="243"/>
    </row>
    <row r="527" spans="2:15" hidden="1" outlineLevel="2" x14ac:dyDescent="0.4">
      <c r="C527" s="220" t="s">
        <v>117</v>
      </c>
      <c r="D527" s="221" t="s">
        <v>186</v>
      </c>
      <c r="H527" s="280">
        <v>4.5138888888888893E-3</v>
      </c>
      <c r="I527" s="280">
        <v>4.2592592592592595E-3</v>
      </c>
      <c r="J527" s="280">
        <v>3.9930555555555561E-3</v>
      </c>
      <c r="K527" s="280">
        <v>3.7384259259259263E-3</v>
      </c>
      <c r="L527" s="280">
        <v>3.472222222222222E-3</v>
      </c>
      <c r="N527" s="359" t="s">
        <v>836</v>
      </c>
    </row>
    <row r="528" spans="2:15" hidden="1" outlineLevel="2" x14ac:dyDescent="0.4">
      <c r="C528" s="220" t="s">
        <v>119</v>
      </c>
      <c r="D528" s="221" t="s">
        <v>186</v>
      </c>
      <c r="H528" s="280">
        <v>4.5138888888888893E-3</v>
      </c>
      <c r="I528" s="280">
        <v>4.2592592592592595E-3</v>
      </c>
      <c r="J528" s="280">
        <v>3.9930555555555561E-3</v>
      </c>
      <c r="K528" s="280">
        <v>3.7384259259259263E-3</v>
      </c>
      <c r="L528" s="280">
        <v>3.472222222222222E-3</v>
      </c>
      <c r="N528" s="359" t="s">
        <v>837</v>
      </c>
    </row>
    <row r="529" spans="3:14" hidden="1" outlineLevel="2" x14ac:dyDescent="0.4">
      <c r="C529" s="220" t="s">
        <v>122</v>
      </c>
      <c r="D529" s="221" t="s">
        <v>186</v>
      </c>
      <c r="H529" s="280">
        <v>4.5138888888888893E-3</v>
      </c>
      <c r="I529" s="280">
        <v>4.2592592592592595E-3</v>
      </c>
      <c r="J529" s="280">
        <v>3.9930555555555561E-3</v>
      </c>
      <c r="K529" s="280">
        <v>3.7384259259259263E-3</v>
      </c>
      <c r="L529" s="280">
        <v>3.472222222222222E-3</v>
      </c>
      <c r="N529" s="359" t="s">
        <v>838</v>
      </c>
    </row>
    <row r="530" spans="3:14" hidden="1" outlineLevel="2" x14ac:dyDescent="0.4">
      <c r="C530" s="220" t="s">
        <v>124</v>
      </c>
      <c r="D530" s="221" t="s">
        <v>186</v>
      </c>
      <c r="H530" s="280">
        <v>4.5138888888888893E-3</v>
      </c>
      <c r="I530" s="280">
        <v>4.2592592592592595E-3</v>
      </c>
      <c r="J530" s="280">
        <v>3.9930555555555561E-3</v>
      </c>
      <c r="K530" s="280">
        <v>3.7384259259259263E-3</v>
      </c>
      <c r="L530" s="280">
        <v>3.472222222222222E-3</v>
      </c>
      <c r="N530" s="359" t="s">
        <v>839</v>
      </c>
    </row>
    <row r="531" spans="3:14" hidden="1" outlineLevel="2" x14ac:dyDescent="0.4">
      <c r="C531" s="220" t="s">
        <v>126</v>
      </c>
      <c r="D531" s="221" t="s">
        <v>186</v>
      </c>
      <c r="H531" s="280">
        <v>4.5138888888888893E-3</v>
      </c>
      <c r="I531" s="280">
        <v>4.2592592592592595E-3</v>
      </c>
      <c r="J531" s="280">
        <v>3.9930555555555561E-3</v>
      </c>
      <c r="K531" s="280">
        <v>3.7384259259259263E-3</v>
      </c>
      <c r="L531" s="280">
        <v>3.472222222222222E-3</v>
      </c>
      <c r="N531" s="359" t="s">
        <v>840</v>
      </c>
    </row>
    <row r="532" spans="3:14" hidden="1" outlineLevel="2" x14ac:dyDescent="0.4">
      <c r="C532" s="220" t="s">
        <v>128</v>
      </c>
      <c r="D532" s="221" t="s">
        <v>186</v>
      </c>
      <c r="H532" s="280">
        <v>4.5138888888888893E-3</v>
      </c>
      <c r="I532" s="280">
        <v>4.2592592592592595E-3</v>
      </c>
      <c r="J532" s="280">
        <v>3.9930555555555561E-3</v>
      </c>
      <c r="K532" s="280">
        <v>3.7384259259259263E-3</v>
      </c>
      <c r="L532" s="280">
        <v>3.472222222222222E-3</v>
      </c>
      <c r="N532" s="359" t="s">
        <v>841</v>
      </c>
    </row>
    <row r="533" spans="3:14" hidden="1" outlineLevel="2" x14ac:dyDescent="0.4">
      <c r="C533" s="220" t="s">
        <v>131</v>
      </c>
      <c r="D533" s="221" t="s">
        <v>186</v>
      </c>
      <c r="H533" s="280">
        <v>4.5138888888888893E-3</v>
      </c>
      <c r="I533" s="280">
        <v>4.2592592592592595E-3</v>
      </c>
      <c r="J533" s="280">
        <v>3.9930555555555561E-3</v>
      </c>
      <c r="K533" s="280">
        <v>3.7384259259259263E-3</v>
      </c>
      <c r="L533" s="280">
        <v>3.472222222222222E-3</v>
      </c>
      <c r="N533" s="359" t="s">
        <v>842</v>
      </c>
    </row>
    <row r="534" spans="3:14" hidden="1" outlineLevel="2" x14ac:dyDescent="0.4">
      <c r="C534" s="220" t="s">
        <v>133</v>
      </c>
      <c r="D534" s="221" t="s">
        <v>186</v>
      </c>
      <c r="H534" s="280">
        <v>4.5138888888888893E-3</v>
      </c>
      <c r="I534" s="280">
        <v>4.2592592592592595E-3</v>
      </c>
      <c r="J534" s="280">
        <v>3.9930555555555561E-3</v>
      </c>
      <c r="K534" s="280">
        <v>3.7384259259259263E-3</v>
      </c>
      <c r="L534" s="280">
        <v>3.472222222222222E-3</v>
      </c>
      <c r="N534" s="359" t="s">
        <v>843</v>
      </c>
    </row>
    <row r="535" spans="3:14" hidden="1" outlineLevel="2" x14ac:dyDescent="0.4">
      <c r="C535" s="220" t="s">
        <v>244</v>
      </c>
      <c r="D535" s="221" t="s">
        <v>186</v>
      </c>
      <c r="H535" s="280">
        <v>4.5138888888888893E-3</v>
      </c>
      <c r="I535" s="280">
        <v>4.2592592592592595E-3</v>
      </c>
      <c r="J535" s="280">
        <v>3.9930555555555561E-3</v>
      </c>
      <c r="K535" s="280">
        <v>3.7384259259259263E-3</v>
      </c>
      <c r="L535" s="280">
        <v>3.472222222222222E-3</v>
      </c>
      <c r="N535" s="359" t="s">
        <v>844</v>
      </c>
    </row>
    <row r="536" spans="3:14" hidden="1" outlineLevel="2" x14ac:dyDescent="0.4">
      <c r="C536" s="220" t="s">
        <v>137</v>
      </c>
      <c r="D536" s="221" t="s">
        <v>186</v>
      </c>
      <c r="H536" s="280">
        <v>4.5138888888888893E-3</v>
      </c>
      <c r="I536" s="280">
        <v>4.2592592592592595E-3</v>
      </c>
      <c r="J536" s="280">
        <v>3.9930555555555561E-3</v>
      </c>
      <c r="K536" s="280">
        <v>3.7384259259259263E-3</v>
      </c>
      <c r="L536" s="280">
        <v>3.472222222222222E-3</v>
      </c>
      <c r="N536" s="359" t="s">
        <v>845</v>
      </c>
    </row>
    <row r="537" spans="3:14" hidden="1" outlineLevel="2" x14ac:dyDescent="0.4">
      <c r="C537" s="220" t="s">
        <v>139</v>
      </c>
      <c r="D537" s="221" t="s">
        <v>186</v>
      </c>
      <c r="H537" s="280">
        <v>4.5138888888888893E-3</v>
      </c>
      <c r="I537" s="280">
        <v>4.2592592592592595E-3</v>
      </c>
      <c r="J537" s="280">
        <v>3.9930555555555561E-3</v>
      </c>
      <c r="K537" s="280">
        <v>3.7384259259259263E-3</v>
      </c>
      <c r="L537" s="280">
        <v>3.472222222222222E-3</v>
      </c>
      <c r="N537" s="359" t="s">
        <v>846</v>
      </c>
    </row>
    <row r="538" spans="3:14" hidden="1" outlineLevel="2" x14ac:dyDescent="0.4">
      <c r="C538" s="220" t="s">
        <v>141</v>
      </c>
      <c r="D538" s="221" t="s">
        <v>186</v>
      </c>
      <c r="H538" s="280">
        <v>4.5138888888888893E-3</v>
      </c>
      <c r="I538" s="280">
        <v>4.2592592592592595E-3</v>
      </c>
      <c r="J538" s="280">
        <v>3.9930555555555561E-3</v>
      </c>
      <c r="K538" s="280">
        <v>3.7384259259259263E-3</v>
      </c>
      <c r="L538" s="280">
        <v>3.472222222222222E-3</v>
      </c>
      <c r="N538" s="359" t="s">
        <v>847</v>
      </c>
    </row>
    <row r="539" spans="3:14" hidden="1" outlineLevel="2" x14ac:dyDescent="0.4">
      <c r="C539" s="220" t="s">
        <v>143</v>
      </c>
      <c r="D539" s="221" t="s">
        <v>186</v>
      </c>
      <c r="H539" s="280">
        <v>4.5138888888888893E-3</v>
      </c>
      <c r="I539" s="280">
        <v>4.2592592592592595E-3</v>
      </c>
      <c r="J539" s="280">
        <v>3.9930555555555561E-3</v>
      </c>
      <c r="K539" s="280">
        <v>3.7384259259259263E-3</v>
      </c>
      <c r="L539" s="280">
        <v>3.472222222222222E-3</v>
      </c>
      <c r="N539" s="359" t="s">
        <v>848</v>
      </c>
    </row>
    <row r="540" spans="3:14" hidden="1" outlineLevel="2" x14ac:dyDescent="0.4">
      <c r="C540" s="220" t="s">
        <v>145</v>
      </c>
      <c r="D540" s="221" t="s">
        <v>186</v>
      </c>
      <c r="H540" s="280">
        <v>4.5138888888888893E-3</v>
      </c>
      <c r="I540" s="280">
        <v>4.2592592592592595E-3</v>
      </c>
      <c r="J540" s="280">
        <v>3.9930555555555561E-3</v>
      </c>
      <c r="K540" s="280">
        <v>3.7384259259259263E-3</v>
      </c>
      <c r="L540" s="280">
        <v>3.472222222222222E-3</v>
      </c>
      <c r="N540" s="359" t="s">
        <v>849</v>
      </c>
    </row>
    <row r="541" spans="3:14" hidden="1" outlineLevel="2" x14ac:dyDescent="0.4">
      <c r="C541" s="220" t="s">
        <v>147</v>
      </c>
      <c r="D541" s="221" t="s">
        <v>186</v>
      </c>
      <c r="H541" s="280">
        <v>4.5138888888888893E-3</v>
      </c>
      <c r="I541" s="280">
        <v>4.2592592592592595E-3</v>
      </c>
      <c r="J541" s="280">
        <v>3.9930555555555561E-3</v>
      </c>
      <c r="K541" s="280">
        <v>3.7384259259259263E-3</v>
      </c>
      <c r="L541" s="280">
        <v>3.472222222222222E-3</v>
      </c>
      <c r="N541" s="359" t="s">
        <v>850</v>
      </c>
    </row>
    <row r="542" spans="3:14" hidden="1" outlineLevel="2" x14ac:dyDescent="0.4">
      <c r="C542" s="220" t="s">
        <v>149</v>
      </c>
      <c r="D542" s="221" t="s">
        <v>186</v>
      </c>
      <c r="H542" s="280">
        <v>4.5138888888888893E-3</v>
      </c>
      <c r="I542" s="280">
        <v>4.2592592592592595E-3</v>
      </c>
      <c r="J542" s="280">
        <v>3.9930555555555561E-3</v>
      </c>
      <c r="K542" s="280">
        <v>3.7384259259259263E-3</v>
      </c>
      <c r="L542" s="280">
        <v>3.472222222222222E-3</v>
      </c>
      <c r="N542" s="359" t="s">
        <v>851</v>
      </c>
    </row>
    <row r="543" spans="3:14" hidden="1" outlineLevel="2" x14ac:dyDescent="0.4">
      <c r="C543" s="220" t="s">
        <v>151</v>
      </c>
      <c r="D543" s="221" t="s">
        <v>186</v>
      </c>
      <c r="H543" s="280">
        <v>4.5138888888888893E-3</v>
      </c>
      <c r="I543" s="280">
        <v>4.2592592592592595E-3</v>
      </c>
      <c r="J543" s="280">
        <v>3.9930555555555561E-3</v>
      </c>
      <c r="K543" s="280">
        <v>3.7384259259259263E-3</v>
      </c>
      <c r="L543" s="280">
        <v>3.472222222222222E-3</v>
      </c>
      <c r="N543" s="359" t="s">
        <v>852</v>
      </c>
    </row>
    <row r="544" spans="3:14" hidden="1" outlineLevel="2" x14ac:dyDescent="0.4">
      <c r="H544" s="272"/>
      <c r="I544" s="272"/>
      <c r="J544" s="272"/>
      <c r="K544" s="272"/>
      <c r="L544" s="272"/>
    </row>
    <row r="545" spans="2:15" hidden="1" outlineLevel="2" x14ac:dyDescent="0.4">
      <c r="C545" s="222" t="s">
        <v>725</v>
      </c>
      <c r="D545" s="224" t="s">
        <v>186</v>
      </c>
      <c r="E545" s="224"/>
      <c r="F545" s="224"/>
      <c r="G545" s="224"/>
      <c r="H545" s="306">
        <v>4.5138888888888893E-3</v>
      </c>
      <c r="I545" s="306">
        <v>4.2592592592592595E-3</v>
      </c>
      <c r="J545" s="306">
        <v>3.9930555555555561E-3</v>
      </c>
      <c r="K545" s="306">
        <v>3.7384259259259263E-3</v>
      </c>
      <c r="L545" s="306">
        <v>3.472222222222222E-3</v>
      </c>
      <c r="M545" s="222"/>
      <c r="N545" s="362"/>
    </row>
    <row r="546" spans="2:15" outlineLevel="1" collapsed="1" x14ac:dyDescent="0.4">
      <c r="H546" s="251"/>
      <c r="I546" s="243"/>
      <c r="J546" s="243"/>
      <c r="K546" s="243"/>
      <c r="L546" s="243"/>
    </row>
    <row r="547" spans="2:15" ht="14.25" outlineLevel="1" x14ac:dyDescent="0.4">
      <c r="B547" s="74" t="s">
        <v>853</v>
      </c>
      <c r="C547" s="60"/>
      <c r="D547" s="226"/>
      <c r="E547" s="226"/>
      <c r="F547" s="226"/>
      <c r="G547" s="226"/>
      <c r="H547" s="246"/>
      <c r="I547" s="246"/>
      <c r="J547" s="246"/>
      <c r="K547" s="246"/>
      <c r="L547" s="246"/>
      <c r="M547" s="18"/>
      <c r="N547" s="361" t="s">
        <v>304</v>
      </c>
      <c r="O547" s="18"/>
    </row>
    <row r="548" spans="2:15" outlineLevel="2" x14ac:dyDescent="0.4">
      <c r="H548" s="251"/>
      <c r="I548" s="243"/>
      <c r="J548" s="243"/>
      <c r="K548" s="243"/>
      <c r="L548" s="243"/>
    </row>
    <row r="549" spans="2:15" outlineLevel="2" x14ac:dyDescent="0.4">
      <c r="C549" s="220" t="s">
        <v>117</v>
      </c>
      <c r="D549" s="221" t="s">
        <v>186</v>
      </c>
      <c r="H549" s="311">
        <f>SUMIFS(InpActive!I:I,InpActive!$A:$A,$C549,InpActive!$B:$B,$N$547)</f>
        <v>3.4951248453024301E-3</v>
      </c>
      <c r="I549" s="311">
        <f>SUMIFS(InpActive!J:J,InpActive!$A:$A,$C549,InpActive!$B:$B,$N$547)</f>
        <v>0</v>
      </c>
      <c r="J549" s="311">
        <f>SUMIFS(InpActive!K:K,InpActive!$A:$A,$C549,InpActive!$B:$B,$N$547)</f>
        <v>0</v>
      </c>
      <c r="K549" s="311">
        <f>SUMIFS(InpActive!L:L,InpActive!$A:$A,$C549,InpActive!$B:$B,$N$547)</f>
        <v>0</v>
      </c>
      <c r="L549" s="311">
        <f>SUMIFS(InpActive!M:M,InpActive!$A:$A,$C549,InpActive!$B:$B,$N$547)</f>
        <v>0</v>
      </c>
    </row>
    <row r="550" spans="2:15" outlineLevel="2" x14ac:dyDescent="0.4">
      <c r="C550" s="220" t="s">
        <v>119</v>
      </c>
      <c r="D550" s="221" t="s">
        <v>186</v>
      </c>
      <c r="H550" s="311">
        <f>SUMIFS(InpActive!I:I,InpActive!$A:$A,$C550,InpActive!$B:$B,$N$547)</f>
        <v>7.69706660369725E-3</v>
      </c>
      <c r="I550" s="311">
        <f>SUMIFS(InpActive!J:J,InpActive!$A:$A,$C550,InpActive!$B:$B,$N$547)</f>
        <v>0</v>
      </c>
      <c r="J550" s="311">
        <f>SUMIFS(InpActive!K:K,InpActive!$A:$A,$C550,InpActive!$B:$B,$N$547)</f>
        <v>0</v>
      </c>
      <c r="K550" s="311">
        <f>SUMIFS(InpActive!L:L,InpActive!$A:$A,$C550,InpActive!$B:$B,$N$547)</f>
        <v>0</v>
      </c>
      <c r="L550" s="311">
        <f>SUMIFS(InpActive!M:M,InpActive!$A:$A,$C550,InpActive!$B:$B,$N$547)</f>
        <v>0</v>
      </c>
    </row>
    <row r="551" spans="2:15" outlineLevel="2" x14ac:dyDescent="0.4">
      <c r="C551" s="220" t="s">
        <v>122</v>
      </c>
      <c r="D551" s="221" t="s">
        <v>186</v>
      </c>
      <c r="H551" s="311">
        <f>SUMIFS(InpActive!I:I,InpActive!$A:$A,$C551,InpActive!$B:$B,$N$547)</f>
        <v>4.75858547428651E-2</v>
      </c>
      <c r="I551" s="311">
        <f>SUMIFS(InpActive!J:J,InpActive!$A:$A,$C551,InpActive!$B:$B,$N$547)</f>
        <v>0</v>
      </c>
      <c r="J551" s="311">
        <f>SUMIFS(InpActive!K:K,InpActive!$A:$A,$C551,InpActive!$B:$B,$N$547)</f>
        <v>0</v>
      </c>
      <c r="K551" s="311">
        <f>SUMIFS(InpActive!L:L,InpActive!$A:$A,$C551,InpActive!$B:$B,$N$547)</f>
        <v>0</v>
      </c>
      <c r="L551" s="311">
        <f>SUMIFS(InpActive!M:M,InpActive!$A:$A,$C551,InpActive!$B:$B,$N$547)</f>
        <v>0</v>
      </c>
    </row>
    <row r="552" spans="2:15" outlineLevel="2" x14ac:dyDescent="0.4">
      <c r="C552" s="220" t="s">
        <v>124</v>
      </c>
      <c r="D552" s="221" t="s">
        <v>186</v>
      </c>
      <c r="H552" s="311">
        <f>SUMIFS(InpActive!I:I,InpActive!$A:$A,$C552,InpActive!$B:$B,$N$547)</f>
        <v>2.82523037304277E-3</v>
      </c>
      <c r="I552" s="311">
        <f>SUMIFS(InpActive!J:J,InpActive!$A:$A,$C552,InpActive!$B:$B,$N$547)</f>
        <v>0</v>
      </c>
      <c r="J552" s="311">
        <f>SUMIFS(InpActive!K:K,InpActive!$A:$A,$C552,InpActive!$B:$B,$N$547)</f>
        <v>0</v>
      </c>
      <c r="K552" s="311">
        <f>SUMIFS(InpActive!L:L,InpActive!$A:$A,$C552,InpActive!$B:$B,$N$547)</f>
        <v>0</v>
      </c>
      <c r="L552" s="311">
        <f>SUMIFS(InpActive!M:M,InpActive!$A:$A,$C552,InpActive!$B:$B,$N$547)</f>
        <v>0</v>
      </c>
    </row>
    <row r="553" spans="2:15" outlineLevel="2" x14ac:dyDescent="0.4">
      <c r="C553" s="220" t="s">
        <v>126</v>
      </c>
      <c r="D553" s="221" t="s">
        <v>186</v>
      </c>
      <c r="H553" s="311">
        <f>SUMIFS(InpActive!I:I,InpActive!$A:$A,$C553,InpActive!$B:$B,$N$547)</f>
        <v>7.8859770701218603E-3</v>
      </c>
      <c r="I553" s="311">
        <f>SUMIFS(InpActive!J:J,InpActive!$A:$A,$C553,InpActive!$B:$B,$N$547)</f>
        <v>0</v>
      </c>
      <c r="J553" s="311">
        <f>SUMIFS(InpActive!K:K,InpActive!$A:$A,$C553,InpActive!$B:$B,$N$547)</f>
        <v>0</v>
      </c>
      <c r="K553" s="311">
        <f>SUMIFS(InpActive!L:L,InpActive!$A:$A,$C553,InpActive!$B:$B,$N$547)</f>
        <v>0</v>
      </c>
      <c r="L553" s="311">
        <f>SUMIFS(InpActive!M:M,InpActive!$A:$A,$C553,InpActive!$B:$B,$N$547)</f>
        <v>0</v>
      </c>
    </row>
    <row r="554" spans="2:15" outlineLevel="2" x14ac:dyDescent="0.4">
      <c r="C554" s="220" t="s">
        <v>128</v>
      </c>
      <c r="D554" s="221" t="s">
        <v>186</v>
      </c>
      <c r="H554" s="311">
        <f>SUMIFS(InpActive!I:I,InpActive!$A:$A,$C554,InpActive!$B:$B,$N$547)</f>
        <v>3.9166634089314104E-3</v>
      </c>
      <c r="I554" s="311">
        <f>SUMIFS(InpActive!J:J,InpActive!$A:$A,$C554,InpActive!$B:$B,$N$547)</f>
        <v>0</v>
      </c>
      <c r="J554" s="311">
        <f>SUMIFS(InpActive!K:K,InpActive!$A:$A,$C554,InpActive!$B:$B,$N$547)</f>
        <v>0</v>
      </c>
      <c r="K554" s="311">
        <f>SUMIFS(InpActive!L:L,InpActive!$A:$A,$C554,InpActive!$B:$B,$N$547)</f>
        <v>0</v>
      </c>
      <c r="L554" s="311">
        <f>SUMIFS(InpActive!M:M,InpActive!$A:$A,$C554,InpActive!$B:$B,$N$547)</f>
        <v>0</v>
      </c>
    </row>
    <row r="555" spans="2:15" outlineLevel="2" x14ac:dyDescent="0.4">
      <c r="C555" s="220" t="s">
        <v>131</v>
      </c>
      <c r="D555" s="221" t="s">
        <v>186</v>
      </c>
      <c r="H555" s="311">
        <f>SUMIFS(InpActive!I:I,InpActive!$A:$A,$C555,InpActive!$B:$B,$N$547)</f>
        <v>8.83163695713538E-3</v>
      </c>
      <c r="I555" s="311">
        <f>SUMIFS(InpActive!J:J,InpActive!$A:$A,$C555,InpActive!$B:$B,$N$547)</f>
        <v>0</v>
      </c>
      <c r="J555" s="311">
        <f>SUMIFS(InpActive!K:K,InpActive!$A:$A,$C555,InpActive!$B:$B,$N$547)</f>
        <v>0</v>
      </c>
      <c r="K555" s="311">
        <f>SUMIFS(InpActive!L:L,InpActive!$A:$A,$C555,InpActive!$B:$B,$N$547)</f>
        <v>0</v>
      </c>
      <c r="L555" s="311">
        <f>SUMIFS(InpActive!M:M,InpActive!$A:$A,$C555,InpActive!$B:$B,$N$547)</f>
        <v>0</v>
      </c>
    </row>
    <row r="556" spans="2:15" outlineLevel="2" x14ac:dyDescent="0.4">
      <c r="C556" s="220" t="s">
        <v>133</v>
      </c>
      <c r="D556" s="221" t="s">
        <v>186</v>
      </c>
      <c r="H556" s="311">
        <f>SUMIFS(InpActive!I:I,InpActive!$A:$A,$C556,InpActive!$B:$B,$N$547)</f>
        <v>9.4816027055699796E-3</v>
      </c>
      <c r="I556" s="311">
        <f>SUMIFS(InpActive!J:J,InpActive!$A:$A,$C556,InpActive!$B:$B,$N$547)</f>
        <v>0</v>
      </c>
      <c r="J556" s="311">
        <f>SUMIFS(InpActive!K:K,InpActive!$A:$A,$C556,InpActive!$B:$B,$N$547)</f>
        <v>0</v>
      </c>
      <c r="K556" s="311">
        <f>SUMIFS(InpActive!L:L,InpActive!$A:$A,$C556,InpActive!$B:$B,$N$547)</f>
        <v>0</v>
      </c>
      <c r="L556" s="311">
        <f>SUMIFS(InpActive!M:M,InpActive!$A:$A,$C556,InpActive!$B:$B,$N$547)</f>
        <v>0</v>
      </c>
    </row>
    <row r="557" spans="2:15" outlineLevel="2" x14ac:dyDescent="0.4">
      <c r="C557" s="220" t="s">
        <v>244</v>
      </c>
      <c r="D557" s="221" t="s">
        <v>186</v>
      </c>
      <c r="H557" s="311">
        <f>SUMIFS(InpActive!I:I,InpActive!$A:$A,$C557,InpActive!$B:$B,$N$547)</f>
        <v>3.3047562332775039E-3</v>
      </c>
      <c r="I557" s="311">
        <f>SUMIFS(InpActive!J:J,InpActive!$A:$A,$C557,InpActive!$B:$B,$N$547)</f>
        <v>0</v>
      </c>
      <c r="J557" s="311">
        <f>SUMIFS(InpActive!K:K,InpActive!$A:$A,$C557,InpActive!$B:$B,$N$547)</f>
        <v>0</v>
      </c>
      <c r="K557" s="311">
        <f>SUMIFS(InpActive!L:L,InpActive!$A:$A,$C557,InpActive!$B:$B,$N$547)</f>
        <v>0</v>
      </c>
      <c r="L557" s="311">
        <f>SUMIFS(InpActive!M:M,InpActive!$A:$A,$C557,InpActive!$B:$B,$N$547)</f>
        <v>0</v>
      </c>
    </row>
    <row r="558" spans="2:15" outlineLevel="2" x14ac:dyDescent="0.4">
      <c r="C558" s="220" t="s">
        <v>137</v>
      </c>
      <c r="D558" s="221" t="s">
        <v>186</v>
      </c>
      <c r="H558" s="311">
        <f>SUMIFS(InpActive!I:I,InpActive!$A:$A,$C558,InpActive!$B:$B,$N$547)</f>
        <v>3.1712962962963001E-3</v>
      </c>
      <c r="I558" s="311">
        <f>SUMIFS(InpActive!J:J,InpActive!$A:$A,$C558,InpActive!$B:$B,$N$547)</f>
        <v>0</v>
      </c>
      <c r="J558" s="311">
        <f>SUMIFS(InpActive!K:K,InpActive!$A:$A,$C558,InpActive!$B:$B,$N$547)</f>
        <v>0</v>
      </c>
      <c r="K558" s="311">
        <f>SUMIFS(InpActive!L:L,InpActive!$A:$A,$C558,InpActive!$B:$B,$N$547)</f>
        <v>0</v>
      </c>
      <c r="L558" s="311">
        <f>SUMIFS(InpActive!M:M,InpActive!$A:$A,$C558,InpActive!$B:$B,$N$547)</f>
        <v>0</v>
      </c>
    </row>
    <row r="559" spans="2:15" outlineLevel="2" x14ac:dyDescent="0.4">
      <c r="C559" s="220" t="s">
        <v>139</v>
      </c>
      <c r="D559" s="221" t="s">
        <v>186</v>
      </c>
      <c r="H559" s="311">
        <f>SUMIFS(InpActive!I:I,InpActive!$A:$A,$C559,InpActive!$B:$B,$N$547)</f>
        <v>5.0277776357870998E-3</v>
      </c>
      <c r="I559" s="311">
        <f>SUMIFS(InpActive!J:J,InpActive!$A:$A,$C559,InpActive!$B:$B,$N$547)</f>
        <v>0</v>
      </c>
      <c r="J559" s="311">
        <f>SUMIFS(InpActive!K:K,InpActive!$A:$A,$C559,InpActive!$B:$B,$N$547)</f>
        <v>0</v>
      </c>
      <c r="K559" s="311">
        <f>SUMIFS(InpActive!L:L,InpActive!$A:$A,$C559,InpActive!$B:$B,$N$547)</f>
        <v>0</v>
      </c>
      <c r="L559" s="311">
        <f>SUMIFS(InpActive!M:M,InpActive!$A:$A,$C559,InpActive!$B:$B,$N$547)</f>
        <v>0</v>
      </c>
    </row>
    <row r="560" spans="2:15" outlineLevel="2" x14ac:dyDescent="0.4">
      <c r="C560" s="220" t="s">
        <v>141</v>
      </c>
      <c r="D560" s="221" t="s">
        <v>186</v>
      </c>
      <c r="H560" s="311">
        <f>SUMIFS(InpActive!I:I,InpActive!$A:$A,$C560,InpActive!$B:$B,$N$547)</f>
        <v>4.0416224570425999E-3</v>
      </c>
      <c r="I560" s="311">
        <f>SUMIFS(InpActive!J:J,InpActive!$A:$A,$C560,InpActive!$B:$B,$N$547)</f>
        <v>0</v>
      </c>
      <c r="J560" s="311">
        <f>SUMIFS(InpActive!K:K,InpActive!$A:$A,$C560,InpActive!$B:$B,$N$547)</f>
        <v>0</v>
      </c>
      <c r="K560" s="311">
        <f>SUMIFS(InpActive!L:L,InpActive!$A:$A,$C560,InpActive!$B:$B,$N$547)</f>
        <v>0</v>
      </c>
      <c r="L560" s="311">
        <f>SUMIFS(InpActive!M:M,InpActive!$A:$A,$C560,InpActive!$B:$B,$N$547)</f>
        <v>0</v>
      </c>
    </row>
    <row r="561" spans="2:15" outlineLevel="2" x14ac:dyDescent="0.4">
      <c r="C561" s="220" t="s">
        <v>143</v>
      </c>
      <c r="D561" s="221" t="s">
        <v>186</v>
      </c>
      <c r="H561" s="311">
        <f>SUMIFS(InpActive!I:I,InpActive!$A:$A,$C561,InpActive!$B:$B,$N$547)</f>
        <v>2.1031681961092001E-2</v>
      </c>
      <c r="I561" s="311">
        <f>SUMIFS(InpActive!J:J,InpActive!$A:$A,$C561,InpActive!$B:$B,$N$547)</f>
        <v>0</v>
      </c>
      <c r="J561" s="311">
        <f>SUMIFS(InpActive!K:K,InpActive!$A:$A,$C561,InpActive!$B:$B,$N$547)</f>
        <v>0</v>
      </c>
      <c r="K561" s="311">
        <f>SUMIFS(InpActive!L:L,InpActive!$A:$A,$C561,InpActive!$B:$B,$N$547)</f>
        <v>0</v>
      </c>
      <c r="L561" s="311">
        <f>SUMIFS(InpActive!M:M,InpActive!$A:$A,$C561,InpActive!$B:$B,$N$547)</f>
        <v>0</v>
      </c>
    </row>
    <row r="562" spans="2:15" outlineLevel="2" x14ac:dyDescent="0.4">
      <c r="C562" s="220" t="s">
        <v>145</v>
      </c>
      <c r="D562" s="221" t="s">
        <v>186</v>
      </c>
      <c r="H562" s="311">
        <f>SUMIFS(InpActive!I:I,InpActive!$A:$A,$C562,InpActive!$B:$B,$N$547)</f>
        <v>1.9541636771261898E-3</v>
      </c>
      <c r="I562" s="311">
        <f>SUMIFS(InpActive!J:J,InpActive!$A:$A,$C562,InpActive!$B:$B,$N$547)</f>
        <v>0</v>
      </c>
      <c r="J562" s="311">
        <f>SUMIFS(InpActive!K:K,InpActive!$A:$A,$C562,InpActive!$B:$B,$N$547)</f>
        <v>0</v>
      </c>
      <c r="K562" s="311">
        <f>SUMIFS(InpActive!L:L,InpActive!$A:$A,$C562,InpActive!$B:$B,$N$547)</f>
        <v>0</v>
      </c>
      <c r="L562" s="311">
        <f>SUMIFS(InpActive!M:M,InpActive!$A:$A,$C562,InpActive!$B:$B,$N$547)</f>
        <v>0</v>
      </c>
    </row>
    <row r="563" spans="2:15" outlineLevel="2" x14ac:dyDescent="0.4">
      <c r="C563" s="220" t="s">
        <v>147</v>
      </c>
      <c r="D563" s="221" t="s">
        <v>186</v>
      </c>
      <c r="H563" s="311">
        <f>SUMIFS(InpActive!I:I,InpActive!$A:$A,$C563,InpActive!$B:$B,$N$547)</f>
        <v>2.18432420583442E-2</v>
      </c>
      <c r="I563" s="311">
        <f>SUMIFS(InpActive!J:J,InpActive!$A:$A,$C563,InpActive!$B:$B,$N$547)</f>
        <v>0</v>
      </c>
      <c r="J563" s="311">
        <f>SUMIFS(InpActive!K:K,InpActive!$A:$A,$C563,InpActive!$B:$B,$N$547)</f>
        <v>0</v>
      </c>
      <c r="K563" s="311">
        <f>SUMIFS(InpActive!L:L,InpActive!$A:$A,$C563,InpActive!$B:$B,$N$547)</f>
        <v>0</v>
      </c>
      <c r="L563" s="311">
        <f>SUMIFS(InpActive!M:M,InpActive!$A:$A,$C563,InpActive!$B:$B,$N$547)</f>
        <v>0</v>
      </c>
    </row>
    <row r="564" spans="2:15" outlineLevel="2" x14ac:dyDescent="0.4">
      <c r="C564" s="220" t="s">
        <v>149</v>
      </c>
      <c r="D564" s="221" t="s">
        <v>186</v>
      </c>
      <c r="H564" s="311">
        <f>SUMIFS(InpActive!I:I,InpActive!$A:$A,$C564,InpActive!$B:$B,$N$547)</f>
        <v>3.1621451137899201E-3</v>
      </c>
      <c r="I564" s="311">
        <f>SUMIFS(InpActive!J:J,InpActive!$A:$A,$C564,InpActive!$B:$B,$N$547)</f>
        <v>0</v>
      </c>
      <c r="J564" s="311">
        <f>SUMIFS(InpActive!K:K,InpActive!$A:$A,$C564,InpActive!$B:$B,$N$547)</f>
        <v>0</v>
      </c>
      <c r="K564" s="311">
        <f>SUMIFS(InpActive!L:L,InpActive!$A:$A,$C564,InpActive!$B:$B,$N$547)</f>
        <v>0</v>
      </c>
      <c r="L564" s="311">
        <f>SUMIFS(InpActive!M:M,InpActive!$A:$A,$C564,InpActive!$B:$B,$N$547)</f>
        <v>0</v>
      </c>
    </row>
    <row r="565" spans="2:15" outlineLevel="2" x14ac:dyDescent="0.4">
      <c r="C565" s="220" t="s">
        <v>151</v>
      </c>
      <c r="D565" s="221" t="s">
        <v>186</v>
      </c>
      <c r="H565" s="311">
        <f>SUMIFS(InpActive!I:I,InpActive!$A:$A,$C565,InpActive!$B:$B,$N$547)</f>
        <v>5.1198471769274365E-3</v>
      </c>
      <c r="I565" s="311">
        <f>SUMIFS(InpActive!J:J,InpActive!$A:$A,$C565,InpActive!$B:$B,$N$547)</f>
        <v>0</v>
      </c>
      <c r="J565" s="311">
        <f>SUMIFS(InpActive!K:K,InpActive!$A:$A,$C565,InpActive!$B:$B,$N$547)</f>
        <v>0</v>
      </c>
      <c r="K565" s="311">
        <f>SUMIFS(InpActive!L:L,InpActive!$A:$A,$C565,InpActive!$B:$B,$N$547)</f>
        <v>0</v>
      </c>
      <c r="L565" s="311">
        <f>SUMIFS(InpActive!M:M,InpActive!$A:$A,$C565,InpActive!$B:$B,$N$547)</f>
        <v>0</v>
      </c>
    </row>
    <row r="566" spans="2:15" outlineLevel="2" x14ac:dyDescent="0.4">
      <c r="H566" s="272"/>
      <c r="I566" s="272"/>
      <c r="J566" s="272"/>
      <c r="K566" s="272"/>
      <c r="L566" s="272"/>
    </row>
    <row r="567" spans="2:15" outlineLevel="2" x14ac:dyDescent="0.4">
      <c r="C567" s="222" t="s">
        <v>725</v>
      </c>
      <c r="D567" s="224" t="s">
        <v>186</v>
      </c>
      <c r="E567" s="224"/>
      <c r="F567" s="224"/>
      <c r="G567" s="224"/>
      <c r="H567" s="281"/>
      <c r="I567" s="281"/>
      <c r="J567" s="281"/>
      <c r="K567" s="281"/>
      <c r="L567" s="281"/>
      <c r="M567" s="222"/>
      <c r="N567" s="362"/>
      <c r="O567" s="222"/>
    </row>
    <row r="568" spans="2:15" outlineLevel="1" x14ac:dyDescent="0.4">
      <c r="H568" s="251"/>
      <c r="I568" s="243"/>
      <c r="J568" s="243"/>
      <c r="K568" s="243"/>
      <c r="L568" s="243"/>
    </row>
    <row r="569" spans="2:15" ht="14.25" outlineLevel="1" x14ac:dyDescent="0.4">
      <c r="B569" s="74" t="s">
        <v>854</v>
      </c>
      <c r="C569" s="60"/>
      <c r="D569" s="226"/>
      <c r="E569" s="226"/>
      <c r="F569" s="226"/>
      <c r="G569" s="226"/>
      <c r="H569" s="246"/>
      <c r="I569" s="246"/>
      <c r="J569" s="246"/>
      <c r="K569" s="246"/>
      <c r="L569" s="246"/>
      <c r="M569" s="18"/>
      <c r="N569" s="361" t="s">
        <v>306</v>
      </c>
      <c r="O569" s="18"/>
    </row>
    <row r="570" spans="2:15" hidden="1" outlineLevel="2" x14ac:dyDescent="0.4">
      <c r="H570" s="243"/>
      <c r="I570" s="243"/>
      <c r="J570" s="243"/>
      <c r="K570" s="243"/>
      <c r="L570" s="243"/>
    </row>
    <row r="571" spans="2:15" hidden="1" outlineLevel="2" x14ac:dyDescent="0.4">
      <c r="C571" s="234" t="s">
        <v>117</v>
      </c>
      <c r="D571" s="221" t="s">
        <v>204</v>
      </c>
      <c r="H571" s="617" t="str">
        <f>INDEX(ANHapr,MATCH($N$569,InpActive!$B$4:$B$185,0),MATCH(H$2,InpActive!$A$2:$M$2,0))</f>
        <v>Yes</v>
      </c>
      <c r="I571" s="617">
        <f>INDEX(ANHapr,MATCH($N$569,InpActive!$B$4:$B$185,0),MATCH(I$2,InpActive!$A$2:$M$2,0))</f>
        <v>0</v>
      </c>
      <c r="J571" s="617">
        <f>INDEX(ANHapr,MATCH($N$569,InpActive!$B$4:$B$185,0),MATCH(J$2,InpActive!$A$2:$M$2,0))</f>
        <v>0</v>
      </c>
      <c r="K571" s="617">
        <f>INDEX(ANHapr,MATCH($N$569,InpActive!$B$4:$B$185,0),MATCH(K$2,InpActive!$A$2:$M$2,0))</f>
        <v>0</v>
      </c>
      <c r="L571" s="617">
        <f>INDEX(ANHapr,MATCH($N$569,InpActive!$B$4:$B$185,0),MATCH(L$2,InpActive!$A$2:$M$2,0))</f>
        <v>0</v>
      </c>
    </row>
    <row r="572" spans="2:15" hidden="1" outlineLevel="2" x14ac:dyDescent="0.4">
      <c r="C572" s="234" t="s">
        <v>119</v>
      </c>
      <c r="D572" s="221" t="s">
        <v>204</v>
      </c>
      <c r="H572" s="618" t="str">
        <f>INDEX(WSHapr,MATCH($N$569,InpActive!$B$186:$B$367,0),MATCH(H$2,InpActive!$A$2:$M$2,0))</f>
        <v>No</v>
      </c>
      <c r="I572" s="618">
        <f>INDEX(WSHapr,MATCH($N$569,InpActive!$B$186:$B$367,0),MATCH(I$2,InpActive!$A$2:$M$2,0))</f>
        <v>0</v>
      </c>
      <c r="J572" s="618">
        <f>INDEX(WSHapr,MATCH($N$569,InpActive!$B$186:$B$367,0),MATCH(J$2,InpActive!$A$2:$M$2,0))</f>
        <v>0</v>
      </c>
      <c r="K572" s="618">
        <f>INDEX(WSHapr,MATCH($N$569,InpActive!$B$186:$B$367,0),MATCH(K$2,InpActive!$A$2:$M$2,0))</f>
        <v>0</v>
      </c>
      <c r="L572" s="618">
        <f>INDEX(WSHapr,MATCH($N$569,InpActive!$B$186:$B$367,0),MATCH(L$2,InpActive!$A$2:$M$2,0))</f>
        <v>0</v>
      </c>
    </row>
    <row r="573" spans="2:15" hidden="1" outlineLevel="2" x14ac:dyDescent="0.4">
      <c r="C573" s="234" t="s">
        <v>122</v>
      </c>
      <c r="D573" s="221" t="s">
        <v>204</v>
      </c>
      <c r="H573" s="618" t="str">
        <f>INDEX(HDDapr,MATCH($N$569,InpActive!$B$368:$B$549,0),MATCH(H$2,InpActive!$A$2:$M$2,0))</f>
        <v>No</v>
      </c>
      <c r="I573" s="618">
        <f>INDEX(HDDapr,MATCH($N$569,InpActive!$B$368:$B$549,0),MATCH(I$2,InpActive!$A$2:$M$2,0))</f>
        <v>0</v>
      </c>
      <c r="J573" s="618">
        <f>INDEX(HDDapr,MATCH($N$569,InpActive!$B$368:$B$549,0),MATCH(J$2,InpActive!$A$2:$M$2,0))</f>
        <v>0</v>
      </c>
      <c r="K573" s="618">
        <f>INDEX(HDDapr,MATCH($N$569,InpActive!$B$368:$B$549,0),MATCH(K$2,InpActive!$A$2:$M$2,0))</f>
        <v>0</v>
      </c>
      <c r="L573" s="618">
        <f>INDEX(HDDapr,MATCH($N$569,InpActive!$B$368:$B$549,0),MATCH(L$2,InpActive!$A$2:$M$2,0))</f>
        <v>0</v>
      </c>
    </row>
    <row r="574" spans="2:15" hidden="1" outlineLevel="2" x14ac:dyDescent="0.4">
      <c r="C574" s="234" t="s">
        <v>124</v>
      </c>
      <c r="D574" s="221" t="s">
        <v>204</v>
      </c>
      <c r="H574" s="618" t="str">
        <f>INDEX(NESapr,MATCH($N$569,InpActive!$B$550:$B$731,0),MATCH(H$2,InpActive!$A$2:$M$2,0))</f>
        <v>Yes</v>
      </c>
      <c r="I574" s="618">
        <f>INDEX(NESapr,MATCH($N$569,InpActive!$B$550:$B$731,0),MATCH(I$2,InpActive!$A$2:$M$2,0))</f>
        <v>0</v>
      </c>
      <c r="J574" s="618">
        <f>INDEX(NESapr,MATCH($N$569,InpActive!$B$550:$B$731,0),MATCH(J$2,InpActive!$A$2:$M$2,0))</f>
        <v>0</v>
      </c>
      <c r="K574" s="618">
        <f>INDEX(NESapr,MATCH($N$569,InpActive!$B$550:$B$731,0),MATCH(K$2,InpActive!$A$2:$M$2,0))</f>
        <v>0</v>
      </c>
      <c r="L574" s="618">
        <f>INDEX(NESapr,MATCH($N$569,InpActive!$B$550:$B$731,0),MATCH(L$2,InpActive!$A$2:$M$2,0))</f>
        <v>0</v>
      </c>
    </row>
    <row r="575" spans="2:15" hidden="1" outlineLevel="2" x14ac:dyDescent="0.4">
      <c r="C575" s="234" t="s">
        <v>126</v>
      </c>
      <c r="D575" s="221" t="s">
        <v>204</v>
      </c>
      <c r="H575" s="618" t="str">
        <f>INDEX(SVEapr,MATCH($N$569,InpActive!$B$1096:$B$1277,0),MATCH(H$2,InpActive!$A$2:$M$2,0))</f>
        <v>No</v>
      </c>
      <c r="I575" s="618">
        <f>INDEX(SVEapr,MATCH($N$569,InpActive!$B$1096:$B$1277,0),MATCH(I$2,InpActive!$A$2:$M$2,0))</f>
        <v>0</v>
      </c>
      <c r="J575" s="618">
        <f>INDEX(SVEapr,MATCH($N$569,InpActive!$B$1096:$B$1277,0),MATCH(J$2,InpActive!$A$2:$M$2,0))</f>
        <v>0</v>
      </c>
      <c r="K575" s="618">
        <f>INDEX(SVEapr,MATCH($N$569,InpActive!$B$1096:$B$1277,0),MATCH(K$2,InpActive!$A$2:$M$2,0))</f>
        <v>0</v>
      </c>
      <c r="L575" s="618">
        <f>INDEX(SVEapr,MATCH($N$569,InpActive!$B$1096:$B$1277,0),MATCH(L$2,InpActive!$A$2:$M$2,0))</f>
        <v>0</v>
      </c>
    </row>
    <row r="576" spans="2:15" hidden="1" outlineLevel="2" x14ac:dyDescent="0.4">
      <c r="C576" s="234" t="s">
        <v>128</v>
      </c>
      <c r="D576" s="221" t="s">
        <v>204</v>
      </c>
      <c r="H576" s="618" t="str">
        <f>INDEX(SWBapr,MATCH($N$569,InpActive!$B$1278:$B$1459,0),MATCH(H$2,InpActive!$A$2:$M$2,0))</f>
        <v>Yes</v>
      </c>
      <c r="I576" s="618">
        <f>INDEX(SWBapr,MATCH($N$569,InpActive!$B$1278:$B$1459,0),MATCH(I$2,InpActive!$A$2:$M$2,0))</f>
        <v>0</v>
      </c>
      <c r="J576" s="618">
        <f>INDEX(SWBapr,MATCH($N$569,InpActive!$B$1278:$B$1459,0),MATCH(J$2,InpActive!$A$2:$M$2,0))</f>
        <v>0</v>
      </c>
      <c r="K576" s="618">
        <f>INDEX(SWBapr,MATCH($N$569,InpActive!$B$1278:$B$1459,0),MATCH(K$2,InpActive!$A$2:$M$2,0))</f>
        <v>0</v>
      </c>
      <c r="L576" s="618">
        <f>INDEX(SWBapr,MATCH($N$569,InpActive!$B$1278:$B$1459,0),MATCH(L$2,InpActive!$A$2:$M$2,0))</f>
        <v>0</v>
      </c>
    </row>
    <row r="577" spans="2:15" hidden="1" outlineLevel="2" x14ac:dyDescent="0.4">
      <c r="C577" s="234" t="s">
        <v>131</v>
      </c>
      <c r="D577" s="221" t="s">
        <v>204</v>
      </c>
      <c r="H577" s="618" t="str">
        <f>INDEX(SRNapr,MATCH($N$569,InpActive!$B$1460:$B$1641,0),MATCH(H$2,InpActive!$A$2:$M$2,0))</f>
        <v>No</v>
      </c>
      <c r="I577" s="618">
        <f>INDEX(SRNapr,MATCH($N$569,InpActive!$B$1460:$B$1641,0),MATCH(I$2,InpActive!$A$2:$M$2,0))</f>
        <v>0</v>
      </c>
      <c r="J577" s="618">
        <f>INDEX(SRNapr,MATCH($N$569,InpActive!$B$1460:$B$1641,0),MATCH(J$2,InpActive!$A$2:$M$2,0))</f>
        <v>0</v>
      </c>
      <c r="K577" s="618">
        <f>INDEX(SRNapr,MATCH($N$569,InpActive!$B$1460:$B$1641,0),MATCH(K$2,InpActive!$A$2:$M$2,0))</f>
        <v>0</v>
      </c>
      <c r="L577" s="618">
        <f>INDEX(SRNapr,MATCH($N$569,InpActive!$B$1460:$B$1641,0),MATCH(L$2,InpActive!$A$2:$M$2,0))</f>
        <v>0</v>
      </c>
    </row>
    <row r="578" spans="2:15" hidden="1" outlineLevel="2" x14ac:dyDescent="0.4">
      <c r="C578" s="234" t="s">
        <v>133</v>
      </c>
      <c r="D578" s="221" t="s">
        <v>204</v>
      </c>
      <c r="H578" s="618" t="str">
        <f>INDEX(TMSapr,MATCH($N$569,InpActive!$B$1642:$B$1823,0),MATCH(H$2,InpActive!$A$2:$M$2,0))</f>
        <v>No</v>
      </c>
      <c r="I578" s="618">
        <f>INDEX(TMSapr,MATCH($N$569,InpActive!$B$1642:$B$1823,0),MATCH(I$2,InpActive!$A$2:$M$2,0))</f>
        <v>0</v>
      </c>
      <c r="J578" s="618">
        <f>INDEX(TMSapr,MATCH($N$569,InpActive!$B$1642:$B$1823,0),MATCH(J$2,InpActive!$A$2:$M$2,0))</f>
        <v>0</v>
      </c>
      <c r="K578" s="618">
        <f>INDEX(TMSapr,MATCH($N$569,InpActive!$B$1642:$B$1823,0),MATCH(K$2,InpActive!$A$2:$M$2,0))</f>
        <v>0</v>
      </c>
      <c r="L578" s="618">
        <f>INDEX(TMSapr,MATCH($N$569,InpActive!$B$1642:$B$1823,0),MATCH(L$2,InpActive!$A$2:$M$2,0))</f>
        <v>0</v>
      </c>
    </row>
    <row r="579" spans="2:15" hidden="1" outlineLevel="2" x14ac:dyDescent="0.4">
      <c r="C579" s="234" t="s">
        <v>244</v>
      </c>
      <c r="D579" s="221" t="s">
        <v>204</v>
      </c>
      <c r="H579" s="618" t="str">
        <f>INDEX(UUWapr,MATCH($N$569,InpActive!$B$1824:$B$2005,0),MATCH(H$2,InpActive!$A$2:$M$2,0))</f>
        <v>Yes</v>
      </c>
      <c r="I579" s="618">
        <f>INDEX(UUWapr,MATCH($N$569,InpActive!$B$1824:$B$2005,0),MATCH(I$2,InpActive!$A$2:$M$2,0))</f>
        <v>0</v>
      </c>
      <c r="J579" s="618">
        <f>INDEX(UUWapr,MATCH($N$569,InpActive!$B$1824:$B$2005,0),MATCH(J$2,InpActive!$A$2:$M$2,0))</f>
        <v>0</v>
      </c>
      <c r="K579" s="618">
        <f>INDEX(UUWapr,MATCH($N$569,InpActive!$B$1824:$B$2005,0),MATCH(K$2,InpActive!$A$2:$M$2,0))</f>
        <v>0</v>
      </c>
      <c r="L579" s="618">
        <f>INDEX(UUWapr,MATCH($N$569,InpActive!$B$1824:$B$2005,0),MATCH(L$2,InpActive!$A$2:$M$2,0))</f>
        <v>0</v>
      </c>
    </row>
    <row r="580" spans="2:15" hidden="1" outlineLevel="2" x14ac:dyDescent="0.4">
      <c r="C580" s="234" t="s">
        <v>137</v>
      </c>
      <c r="D580" s="221" t="s">
        <v>204</v>
      </c>
      <c r="H580" s="618" t="str">
        <f>INDEX(WSXapr,MATCH($N$569,InpActive!$B$2006:$B$2187,0),MATCH(H$2,InpActive!$A$2:$M$2,0))</f>
        <v>Yes</v>
      </c>
      <c r="I580" s="618">
        <f>INDEX(WSXapr,MATCH($N$569,InpActive!$B$2006:$B$2187,0),MATCH(I$2,InpActive!$A$2:$M$2,0))</f>
        <v>0</v>
      </c>
      <c r="J580" s="618">
        <f>INDEX(WSXapr,MATCH($N$569,InpActive!$B$2006:$B$2187,0),MATCH(J$2,InpActive!$A$2:$M$2,0))</f>
        <v>0</v>
      </c>
      <c r="K580" s="618">
        <f>INDEX(WSXapr,MATCH($N$569,InpActive!$B$2006:$B$2187,0),MATCH(K$2,InpActive!$A$2:$M$2,0))</f>
        <v>0</v>
      </c>
      <c r="L580" s="618">
        <f>INDEX(WSXapr,MATCH($N$569,InpActive!$B$2006:$B$2187,0),MATCH(L$2,InpActive!$A$2:$M$2,0))</f>
        <v>0</v>
      </c>
    </row>
    <row r="581" spans="2:15" hidden="1" outlineLevel="2" x14ac:dyDescent="0.4">
      <c r="C581" s="234" t="s">
        <v>139</v>
      </c>
      <c r="D581" s="221" t="s">
        <v>204</v>
      </c>
      <c r="H581" s="618" t="str">
        <f>INDEX(YKYapr,MATCH($N$569,InpActive!$B$2188:$B$2369,0),MATCH(H$2,InpActive!$A$2:$M$2,0))</f>
        <v>No</v>
      </c>
      <c r="I581" s="618">
        <f>INDEX(YKYapr,MATCH($N$569,InpActive!$B$2188:$B$2369,0),MATCH(I$2,InpActive!$A$2:$M$2,0))</f>
        <v>0</v>
      </c>
      <c r="J581" s="618">
        <f>INDEX(YKYapr,MATCH($N$569,InpActive!$B$2188:$B$2369,0),MATCH(J$2,InpActive!$A$2:$M$2,0))</f>
        <v>0</v>
      </c>
      <c r="K581" s="618">
        <f>INDEX(YKYapr,MATCH($N$569,InpActive!$B$2188:$B$2369,0),MATCH(K$2,InpActive!$A$2:$M$2,0))</f>
        <v>0</v>
      </c>
      <c r="L581" s="618">
        <f>INDEX(YKYapr,MATCH($N$569,InpActive!$B$2188:$B$2369,0),MATCH(L$2,InpActive!$A$2:$M$2,0))</f>
        <v>0</v>
      </c>
    </row>
    <row r="582" spans="2:15" hidden="1" outlineLevel="2" x14ac:dyDescent="0.4">
      <c r="C582" s="234" t="s">
        <v>141</v>
      </c>
      <c r="D582" s="221" t="s">
        <v>204</v>
      </c>
      <c r="H582" s="618" t="str">
        <f>INDEX(AFWapr,MATCH($N$569,InpActive!$B$2370:$B$2551,0),MATCH(H$2,InpActive!$A$2:$M$2,0))</f>
        <v>Yes</v>
      </c>
      <c r="I582" s="618">
        <f>INDEX(AFWapr,MATCH($N$569,InpActive!$B$2370:$B$2551,0),MATCH(I$2,InpActive!$A$2:$M$2,0))</f>
        <v>0</v>
      </c>
      <c r="J582" s="618">
        <f>INDEX(AFWapr,MATCH($N$569,InpActive!$B$2370:$B$2551,0),MATCH(J$2,InpActive!$A$2:$M$2,0))</f>
        <v>0</v>
      </c>
      <c r="K582" s="618">
        <f>INDEX(AFWapr,MATCH($N$569,InpActive!$B$2370:$B$2551,0),MATCH(K$2,InpActive!$A$2:$M$2,0))</f>
        <v>0</v>
      </c>
      <c r="L582" s="618">
        <f>INDEX(AFWapr,MATCH($N$569,InpActive!$B$2370:$B$2551,0),MATCH(L$2,InpActive!$A$2:$M$2,0))</f>
        <v>0</v>
      </c>
    </row>
    <row r="583" spans="2:15" hidden="1" outlineLevel="2" x14ac:dyDescent="0.4">
      <c r="C583" s="234" t="s">
        <v>143</v>
      </c>
      <c r="D583" s="221" t="s">
        <v>204</v>
      </c>
      <c r="H583" s="618" t="str">
        <f>INDEX(BRLapr,MATCH($N$569,InpActive!$B$2552:$B$2733,0),MATCH(H$2,InpActive!$A$2:$M$2,0))</f>
        <v>No</v>
      </c>
      <c r="I583" s="618">
        <f>INDEX(BRLapr,MATCH($N$569,InpActive!$B$2552:$B$2733,0),MATCH(I$2,InpActive!$A$2:$M$2,0))</f>
        <v>0</v>
      </c>
      <c r="J583" s="618">
        <f>INDEX(BRLapr,MATCH($N$569,InpActive!$B$2552:$B$2733,0),MATCH(J$2,InpActive!$A$2:$M$2,0))</f>
        <v>0</v>
      </c>
      <c r="K583" s="618">
        <f>INDEX(BRLapr,MATCH($N$569,InpActive!$B$2552:$B$2733,0),MATCH(K$2,InpActive!$A$2:$M$2,0))</f>
        <v>0</v>
      </c>
      <c r="L583" s="618">
        <f>INDEX(BRLapr,MATCH($N$569,InpActive!$B$2552:$B$2733,0),MATCH(L$2,InpActive!$A$2:$M$2,0))</f>
        <v>0</v>
      </c>
    </row>
    <row r="584" spans="2:15" hidden="1" outlineLevel="2" x14ac:dyDescent="0.4">
      <c r="C584" s="234" t="s">
        <v>145</v>
      </c>
      <c r="D584" s="221" t="s">
        <v>204</v>
      </c>
      <c r="H584" s="618" t="str">
        <f>INDEX(PRTapr,MATCH($N$569,InpActive!$B$2734:$B$2915,0),MATCH(H$2,InpActive!$A$2:$M$2,0))</f>
        <v>Yes</v>
      </c>
      <c r="I584" s="618">
        <f>INDEX(PRTapr,MATCH($N$569,InpActive!$B$2734:$B$2915,0),MATCH(I$2,InpActive!$A$2:$M$2,0))</f>
        <v>0</v>
      </c>
      <c r="J584" s="618">
        <f>INDEX(PRTapr,MATCH($N$569,InpActive!$B$2734:$B$2915,0),MATCH(J$2,InpActive!$A$2:$M$2,0))</f>
        <v>0</v>
      </c>
      <c r="K584" s="618">
        <f>INDEX(PRTapr,MATCH($N$569,InpActive!$B$2734:$B$2915,0),MATCH(K$2,InpActive!$A$2:$M$2,0))</f>
        <v>0</v>
      </c>
      <c r="L584" s="618">
        <f>INDEX(PRTapr,MATCH($N$569,InpActive!$B$2734:$B$2915,0),MATCH(L$2,InpActive!$A$2:$M$2,0))</f>
        <v>0</v>
      </c>
    </row>
    <row r="585" spans="2:15" hidden="1" outlineLevel="2" x14ac:dyDescent="0.4">
      <c r="C585" s="234" t="s">
        <v>147</v>
      </c>
      <c r="D585" s="221" t="s">
        <v>204</v>
      </c>
      <c r="H585" s="618" t="str">
        <f>INDEX(SEWapr,MATCH($N$569,InpActive!$B$2916:$B$3097,0),MATCH(H$2,InpActive!$A$2:$M$2,0))</f>
        <v>No</v>
      </c>
      <c r="I585" s="618">
        <f>INDEX(SEWapr,MATCH($N$569,InpActive!$B$2916:$B$3097,0),MATCH(I$2,InpActive!$A$2:$M$2,0))</f>
        <v>0</v>
      </c>
      <c r="J585" s="618">
        <f>INDEX(SEWapr,MATCH($N$569,InpActive!$B$2916:$B$3097,0),MATCH(J$2,InpActive!$A$2:$M$2,0))</f>
        <v>0</v>
      </c>
      <c r="K585" s="618">
        <f>INDEX(SEWapr,MATCH($N$569,InpActive!$B$2916:$B$3097,0),MATCH(K$2,InpActive!$A$2:$M$2,0))</f>
        <v>0</v>
      </c>
      <c r="L585" s="618">
        <f>INDEX(SEWapr,MATCH($N$569,InpActive!$B$2916:$B$3097,0),MATCH(L$2,InpActive!$A$2:$M$2,0))</f>
        <v>0</v>
      </c>
    </row>
    <row r="586" spans="2:15" hidden="1" outlineLevel="2" x14ac:dyDescent="0.4">
      <c r="C586" s="234" t="s">
        <v>149</v>
      </c>
      <c r="D586" s="221" t="s">
        <v>204</v>
      </c>
      <c r="H586" s="618" t="str">
        <f>INDEX(SSCapr,MATCH($N$569,InpActive!$B$3098:$B$3279,0),MATCH(H$2,InpActive!$A$2:$M$2,0))</f>
        <v>Yes</v>
      </c>
      <c r="I586" s="618">
        <f>INDEX(SSCapr,MATCH($N$569,InpActive!$B$3098:$B$3279,0),MATCH(I$2,InpActive!$A$2:$M$2,0))</f>
        <v>0</v>
      </c>
      <c r="J586" s="618">
        <f>INDEX(SSCapr,MATCH($N$569,InpActive!$B$3098:$B$3279,0),MATCH(J$2,InpActive!$A$2:$M$2,0))</f>
        <v>0</v>
      </c>
      <c r="K586" s="618">
        <f>INDEX(SSCapr,MATCH($N$569,InpActive!$B$3098:$B$3279,0),MATCH(K$2,InpActive!$A$2:$M$2,0))</f>
        <v>0</v>
      </c>
      <c r="L586" s="618">
        <f>INDEX(SSCapr,MATCH($N$569,InpActive!$B$3098:$B$3279,0),MATCH(L$2,InpActive!$A$2:$M$2,0))</f>
        <v>0</v>
      </c>
    </row>
    <row r="587" spans="2:15" hidden="1" outlineLevel="2" x14ac:dyDescent="0.4">
      <c r="C587" s="234" t="s">
        <v>151</v>
      </c>
      <c r="D587" s="221" t="s">
        <v>204</v>
      </c>
      <c r="H587" s="618" t="str">
        <f>INDEX(SESapr,MATCH($N$569,InpActive!$B$3644:$B$3825,0),MATCH(H$2,InpActive!$A$2:$M$2,0))</f>
        <v>No</v>
      </c>
      <c r="I587" s="618">
        <f>INDEX(SESapr,MATCH($N$569,InpActive!$B$3644:$B$3825,0),MATCH(I$2,InpActive!$A$2:$M$2,0))</f>
        <v>0</v>
      </c>
      <c r="J587" s="618">
        <f>INDEX(SESapr,MATCH($N$569,InpActive!$B$3644:$B$3825,0),MATCH(J$2,InpActive!$A$2:$M$2,0))</f>
        <v>0</v>
      </c>
      <c r="K587" s="618">
        <f>INDEX(SESapr,MATCH($N$569,InpActive!$B$3644:$B$3825,0),MATCH(K$2,InpActive!$A$2:$M$2,0))</f>
        <v>0</v>
      </c>
      <c r="L587" s="618">
        <f>INDEX(SESapr,MATCH($N$569,InpActive!$B$3644:$B$3825,0),MATCH(L$2,InpActive!$A$2:$M$2,0))</f>
        <v>0</v>
      </c>
    </row>
    <row r="588" spans="2:15" hidden="1" outlineLevel="2" x14ac:dyDescent="0.4">
      <c r="C588" s="234"/>
      <c r="H588" s="284"/>
      <c r="I588" s="284"/>
      <c r="J588" s="284"/>
      <c r="K588" s="284"/>
      <c r="L588" s="284"/>
    </row>
    <row r="589" spans="2:15" hidden="1" outlineLevel="2" x14ac:dyDescent="0.4">
      <c r="C589" s="222" t="s">
        <v>725</v>
      </c>
      <c r="D589" s="224" t="s">
        <v>204</v>
      </c>
      <c r="E589" s="224"/>
      <c r="F589" s="224"/>
      <c r="G589" s="224"/>
      <c r="H589" s="286"/>
      <c r="I589" s="286"/>
      <c r="J589" s="286"/>
      <c r="K589" s="286"/>
      <c r="L589" s="286"/>
      <c r="M589" s="222"/>
      <c r="N589" s="362"/>
      <c r="O589" s="222"/>
    </row>
    <row r="590" spans="2:15" outlineLevel="1" collapsed="1" x14ac:dyDescent="0.4">
      <c r="H590" s="251"/>
      <c r="I590" s="243"/>
      <c r="J590" s="243"/>
      <c r="K590" s="243"/>
      <c r="L590" s="243"/>
    </row>
    <row r="591" spans="2:15" ht="14.25" outlineLevel="1" x14ac:dyDescent="0.4">
      <c r="B591" s="74" t="s">
        <v>804</v>
      </c>
      <c r="C591" s="60"/>
      <c r="D591" s="226"/>
      <c r="E591" s="226"/>
      <c r="F591" s="226"/>
      <c r="G591" s="226"/>
      <c r="H591" s="246"/>
      <c r="I591" s="246"/>
      <c r="J591" s="246"/>
      <c r="K591" s="246"/>
      <c r="L591" s="246"/>
      <c r="M591" s="18"/>
      <c r="N591" s="361" t="s">
        <v>438</v>
      </c>
      <c r="O591" s="18"/>
    </row>
    <row r="592" spans="2:15" outlineLevel="2" x14ac:dyDescent="0.4">
      <c r="H592" s="251"/>
      <c r="I592" s="243"/>
      <c r="J592" s="243"/>
      <c r="K592" s="243"/>
      <c r="L592" s="243"/>
    </row>
    <row r="593" spans="3:12" outlineLevel="2" x14ac:dyDescent="0.4">
      <c r="C593" s="234" t="s">
        <v>117</v>
      </c>
      <c r="D593" s="221" t="s">
        <v>172</v>
      </c>
      <c r="H593" s="256">
        <f>SUMIFS(InpActive!I:I,InpActive!$A:$A,$C593,InpActive!$B:$B,$N$591)</f>
        <v>2235.0059999999999</v>
      </c>
      <c r="I593" s="256">
        <f>SUMIFS(InpActive!J:J,InpActive!$A:$A,$C593,InpActive!$B:$B,$N$591)</f>
        <v>0</v>
      </c>
      <c r="J593" s="256">
        <f>SUMIFS(InpActive!K:K,InpActive!$A:$A,$C593,InpActive!$B:$B,$N$591)</f>
        <v>0</v>
      </c>
      <c r="K593" s="256">
        <f>SUMIFS(InpActive!L:L,InpActive!$A:$A,$C593,InpActive!$B:$B,$N$591)</f>
        <v>0</v>
      </c>
      <c r="L593" s="256">
        <f>SUMIFS(InpActive!M:M,InpActive!$A:$A,$C593,InpActive!$B:$B,$N$591)</f>
        <v>0</v>
      </c>
    </row>
    <row r="594" spans="3:12" outlineLevel="2" x14ac:dyDescent="0.4">
      <c r="C594" s="234" t="s">
        <v>119</v>
      </c>
      <c r="D594" s="221" t="s">
        <v>172</v>
      </c>
      <c r="H594" s="256">
        <f>SUMIFS(InpActive!I:I,InpActive!$A:$A,$C594,InpActive!$B:$B,$N$591)</f>
        <v>1459.674</v>
      </c>
      <c r="I594" s="256">
        <f>SUMIFS(InpActive!J:J,InpActive!$A:$A,$C594,InpActive!$B:$B,$N$591)</f>
        <v>0</v>
      </c>
      <c r="J594" s="256">
        <f>SUMIFS(InpActive!K:K,InpActive!$A:$A,$C594,InpActive!$B:$B,$N$591)</f>
        <v>0</v>
      </c>
      <c r="K594" s="256">
        <f>SUMIFS(InpActive!L:L,InpActive!$A:$A,$C594,InpActive!$B:$B,$N$591)</f>
        <v>0</v>
      </c>
      <c r="L594" s="256">
        <f>SUMIFS(InpActive!M:M,InpActive!$A:$A,$C594,InpActive!$B:$B,$N$591)</f>
        <v>0</v>
      </c>
    </row>
    <row r="595" spans="3:12" outlineLevel="2" x14ac:dyDescent="0.4">
      <c r="C595" s="234" t="s">
        <v>122</v>
      </c>
      <c r="D595" s="221" t="s">
        <v>172</v>
      </c>
      <c r="H595" s="256">
        <f>SUMIFS(InpActive!I:I,InpActive!$A:$A,$C595,InpActive!$B:$B,$N$591)</f>
        <v>105.794</v>
      </c>
      <c r="I595" s="256">
        <f>SUMIFS(InpActive!J:J,InpActive!$A:$A,$C595,InpActive!$B:$B,$N$591)</f>
        <v>0</v>
      </c>
      <c r="J595" s="256">
        <f>SUMIFS(InpActive!K:K,InpActive!$A:$A,$C595,InpActive!$B:$B,$N$591)</f>
        <v>0</v>
      </c>
      <c r="K595" s="256">
        <f>SUMIFS(InpActive!L:L,InpActive!$A:$A,$C595,InpActive!$B:$B,$N$591)</f>
        <v>0</v>
      </c>
      <c r="L595" s="256">
        <f>SUMIFS(InpActive!M:M,InpActive!$A:$A,$C595,InpActive!$B:$B,$N$591)</f>
        <v>0</v>
      </c>
    </row>
    <row r="596" spans="3:12" outlineLevel="2" x14ac:dyDescent="0.4">
      <c r="C596" s="234" t="s">
        <v>124</v>
      </c>
      <c r="D596" s="221" t="s">
        <v>172</v>
      </c>
      <c r="H596" s="256">
        <f>SUMIFS(InpActive!I:I,InpActive!$A:$A,$C596,InpActive!$B:$B,$N$591)</f>
        <v>2058.0749999999998</v>
      </c>
      <c r="I596" s="256">
        <f>SUMIFS(InpActive!J:J,InpActive!$A:$A,$C596,InpActive!$B:$B,$N$591)</f>
        <v>0</v>
      </c>
      <c r="J596" s="256">
        <f>SUMIFS(InpActive!K:K,InpActive!$A:$A,$C596,InpActive!$B:$B,$N$591)</f>
        <v>0</v>
      </c>
      <c r="K596" s="256">
        <f>SUMIFS(InpActive!L:L,InpActive!$A:$A,$C596,InpActive!$B:$B,$N$591)</f>
        <v>0</v>
      </c>
      <c r="L596" s="256">
        <f>SUMIFS(InpActive!M:M,InpActive!$A:$A,$C596,InpActive!$B:$B,$N$591)</f>
        <v>0</v>
      </c>
    </row>
    <row r="597" spans="3:12" outlineLevel="2" x14ac:dyDescent="0.4">
      <c r="C597" s="234" t="s">
        <v>126</v>
      </c>
      <c r="D597" s="221" t="s">
        <v>172</v>
      </c>
      <c r="H597" s="256">
        <f>SUMIFS(InpActive!I:I,InpActive!$A:$A,$C597,InpActive!$B:$B,$N$591)</f>
        <v>3698.91</v>
      </c>
      <c r="I597" s="256">
        <f>SUMIFS(InpActive!J:J,InpActive!$A:$A,$C597,InpActive!$B:$B,$N$591)</f>
        <v>0</v>
      </c>
      <c r="J597" s="256">
        <f>SUMIFS(InpActive!K:K,InpActive!$A:$A,$C597,InpActive!$B:$B,$N$591)</f>
        <v>0</v>
      </c>
      <c r="K597" s="256">
        <f>SUMIFS(InpActive!L:L,InpActive!$A:$A,$C597,InpActive!$B:$B,$N$591)</f>
        <v>0</v>
      </c>
      <c r="L597" s="256">
        <f>SUMIFS(InpActive!M:M,InpActive!$A:$A,$C597,InpActive!$B:$B,$N$591)</f>
        <v>0</v>
      </c>
    </row>
    <row r="598" spans="3:12" outlineLevel="2" x14ac:dyDescent="0.4">
      <c r="C598" s="234" t="s">
        <v>128</v>
      </c>
      <c r="D598" s="221" t="s">
        <v>172</v>
      </c>
      <c r="H598" s="256">
        <f>SUMIFS(InpActive!I:I,InpActive!$A:$A,$C598,InpActive!$B:$B,$N$591)</f>
        <v>1074.366</v>
      </c>
      <c r="I598" s="256">
        <f>SUMIFS(InpActive!J:J,InpActive!$A:$A,$C598,InpActive!$B:$B,$N$591)</f>
        <v>0</v>
      </c>
      <c r="J598" s="256">
        <f>SUMIFS(InpActive!K:K,InpActive!$A:$A,$C598,InpActive!$B:$B,$N$591)</f>
        <v>0</v>
      </c>
      <c r="K598" s="256">
        <f>SUMIFS(InpActive!L:L,InpActive!$A:$A,$C598,InpActive!$B:$B,$N$591)</f>
        <v>0</v>
      </c>
      <c r="L598" s="256">
        <f>SUMIFS(InpActive!M:M,InpActive!$A:$A,$C598,InpActive!$B:$B,$N$591)</f>
        <v>0</v>
      </c>
    </row>
    <row r="599" spans="3:12" outlineLevel="2" x14ac:dyDescent="0.4">
      <c r="C599" s="234" t="s">
        <v>131</v>
      </c>
      <c r="D599" s="221" t="s">
        <v>172</v>
      </c>
      <c r="H599" s="256">
        <f>SUMIFS(InpActive!I:I,InpActive!$A:$A,$C599,InpActive!$B:$B,$N$591)</f>
        <v>1134.8209999999999</v>
      </c>
      <c r="I599" s="256">
        <f>SUMIFS(InpActive!J:J,InpActive!$A:$A,$C599,InpActive!$B:$B,$N$591)</f>
        <v>0</v>
      </c>
      <c r="J599" s="256">
        <f>SUMIFS(InpActive!K:K,InpActive!$A:$A,$C599,InpActive!$B:$B,$N$591)</f>
        <v>0</v>
      </c>
      <c r="K599" s="256">
        <f>SUMIFS(InpActive!L:L,InpActive!$A:$A,$C599,InpActive!$B:$B,$N$591)</f>
        <v>0</v>
      </c>
      <c r="L599" s="256">
        <f>SUMIFS(InpActive!M:M,InpActive!$A:$A,$C599,InpActive!$B:$B,$N$591)</f>
        <v>0</v>
      </c>
    </row>
    <row r="600" spans="3:12" outlineLevel="2" x14ac:dyDescent="0.4">
      <c r="C600" s="234" t="s">
        <v>133</v>
      </c>
      <c r="D600" s="221" t="s">
        <v>172</v>
      </c>
      <c r="H600" s="337">
        <f>SUMIFS(InpActive!I:I,InpActive!$A:$A,$C600,InpActive!$B:$B,$N$591)</f>
        <v>3955.7919999999999</v>
      </c>
      <c r="I600" s="256">
        <f>SUMIFS(InpActive!J:J,InpActive!$A:$A,$C600,InpActive!$B:$B,$N$591)</f>
        <v>0</v>
      </c>
      <c r="J600" s="256">
        <f>SUMIFS(InpActive!K:K,InpActive!$A:$A,$C600,InpActive!$B:$B,$N$591)</f>
        <v>0</v>
      </c>
      <c r="K600" s="256">
        <f>SUMIFS(InpActive!L:L,InpActive!$A:$A,$C600,InpActive!$B:$B,$N$591)</f>
        <v>0</v>
      </c>
      <c r="L600" s="256">
        <f>SUMIFS(InpActive!M:M,InpActive!$A:$A,$C600,InpActive!$B:$B,$N$591)</f>
        <v>0</v>
      </c>
    </row>
    <row r="601" spans="3:12" outlineLevel="2" x14ac:dyDescent="0.4">
      <c r="C601" s="234" t="s">
        <v>244</v>
      </c>
      <c r="D601" s="221" t="s">
        <v>172</v>
      </c>
      <c r="H601" s="256">
        <f>SUMIFS(InpActive!I:I,InpActive!$A:$A,$C601,InpActive!$B:$B,$N$591)</f>
        <v>3405.5920000000001</v>
      </c>
      <c r="I601" s="256">
        <f>SUMIFS(InpActive!J:J,InpActive!$A:$A,$C601,InpActive!$B:$B,$N$591)</f>
        <v>0</v>
      </c>
      <c r="J601" s="256">
        <f>SUMIFS(InpActive!K:K,InpActive!$A:$A,$C601,InpActive!$B:$B,$N$591)</f>
        <v>0</v>
      </c>
      <c r="K601" s="256">
        <f>SUMIFS(InpActive!L:L,InpActive!$A:$A,$C601,InpActive!$B:$B,$N$591)</f>
        <v>0</v>
      </c>
      <c r="L601" s="256">
        <f>SUMIFS(InpActive!M:M,InpActive!$A:$A,$C601,InpActive!$B:$B,$N$591)</f>
        <v>0</v>
      </c>
    </row>
    <row r="602" spans="3:12" outlineLevel="2" x14ac:dyDescent="0.4">
      <c r="C602" s="234" t="s">
        <v>137</v>
      </c>
      <c r="D602" s="221" t="s">
        <v>172</v>
      </c>
      <c r="H602" s="256">
        <f>SUMIFS(InpActive!I:I,InpActive!$A:$A,$C602,InpActive!$B:$B,$N$591)</f>
        <v>627.70100000000002</v>
      </c>
      <c r="I602" s="256">
        <f>SUMIFS(InpActive!J:J,InpActive!$A:$A,$C602,InpActive!$B:$B,$N$591)</f>
        <v>0</v>
      </c>
      <c r="J602" s="256">
        <f>SUMIFS(InpActive!K:K,InpActive!$A:$A,$C602,InpActive!$B:$B,$N$591)</f>
        <v>0</v>
      </c>
      <c r="K602" s="256">
        <f>SUMIFS(InpActive!L:L,InpActive!$A:$A,$C602,InpActive!$B:$B,$N$591)</f>
        <v>0</v>
      </c>
      <c r="L602" s="256">
        <f>SUMIFS(InpActive!M:M,InpActive!$A:$A,$C602,InpActive!$B:$B,$N$591)</f>
        <v>0</v>
      </c>
    </row>
    <row r="603" spans="3:12" outlineLevel="2" x14ac:dyDescent="0.4">
      <c r="C603" s="234" t="s">
        <v>139</v>
      </c>
      <c r="D603" s="221" t="s">
        <v>172</v>
      </c>
      <c r="H603" s="256">
        <f>SUMIFS(InpActive!I:I,InpActive!$A:$A,$C603,InpActive!$B:$B,$N$591)</f>
        <v>2347.5720000000001</v>
      </c>
      <c r="I603" s="256">
        <f>SUMIFS(InpActive!J:J,InpActive!$A:$A,$C603,InpActive!$B:$B,$N$591)</f>
        <v>0</v>
      </c>
      <c r="J603" s="256">
        <f>SUMIFS(InpActive!K:K,InpActive!$A:$A,$C603,InpActive!$B:$B,$N$591)</f>
        <v>0</v>
      </c>
      <c r="K603" s="256">
        <f>SUMIFS(InpActive!L:L,InpActive!$A:$A,$C603,InpActive!$B:$B,$N$591)</f>
        <v>0</v>
      </c>
      <c r="L603" s="256">
        <f>SUMIFS(InpActive!M:M,InpActive!$A:$A,$C603,InpActive!$B:$B,$N$591)</f>
        <v>0</v>
      </c>
    </row>
    <row r="604" spans="3:12" outlineLevel="2" x14ac:dyDescent="0.4">
      <c r="C604" s="234" t="s">
        <v>141</v>
      </c>
      <c r="D604" s="221" t="s">
        <v>172</v>
      </c>
      <c r="H604" s="256">
        <f>SUMIFS(InpActive!I:I,InpActive!$A:$A,$C604,InpActive!$B:$B,$N$591)</f>
        <v>1539.8030000000001</v>
      </c>
      <c r="I604" s="256">
        <f>SUMIFS(InpActive!J:J,InpActive!$A:$A,$C604,InpActive!$B:$B,$N$591)</f>
        <v>0</v>
      </c>
      <c r="J604" s="256">
        <f>SUMIFS(InpActive!K:K,InpActive!$A:$A,$C604,InpActive!$B:$B,$N$591)</f>
        <v>0</v>
      </c>
      <c r="K604" s="256">
        <f>SUMIFS(InpActive!L:L,InpActive!$A:$A,$C604,InpActive!$B:$B,$N$591)</f>
        <v>0</v>
      </c>
      <c r="L604" s="256">
        <f>SUMIFS(InpActive!M:M,InpActive!$A:$A,$C604,InpActive!$B:$B,$N$591)</f>
        <v>0</v>
      </c>
    </row>
    <row r="605" spans="3:12" outlineLevel="2" x14ac:dyDescent="0.4">
      <c r="C605" s="234" t="s">
        <v>143</v>
      </c>
      <c r="D605" s="221" t="s">
        <v>172</v>
      </c>
      <c r="H605" s="256">
        <f>SUMIFS(InpActive!I:I,InpActive!$A:$A,$C605,InpActive!$B:$B,$N$591)</f>
        <v>548.12900000000002</v>
      </c>
      <c r="I605" s="256">
        <f>SUMIFS(InpActive!J:J,InpActive!$A:$A,$C605,InpActive!$B:$B,$N$591)</f>
        <v>0</v>
      </c>
      <c r="J605" s="256">
        <f>SUMIFS(InpActive!K:K,InpActive!$A:$A,$C605,InpActive!$B:$B,$N$591)</f>
        <v>0</v>
      </c>
      <c r="K605" s="256">
        <f>SUMIFS(InpActive!L:L,InpActive!$A:$A,$C605,InpActive!$B:$B,$N$591)</f>
        <v>0</v>
      </c>
      <c r="L605" s="256">
        <f>SUMIFS(InpActive!M:M,InpActive!$A:$A,$C605,InpActive!$B:$B,$N$591)</f>
        <v>0</v>
      </c>
    </row>
    <row r="606" spans="3:12" outlineLevel="2" x14ac:dyDescent="0.4">
      <c r="C606" s="234" t="s">
        <v>145</v>
      </c>
      <c r="D606" s="221" t="s">
        <v>172</v>
      </c>
      <c r="H606" s="256">
        <f>SUMIFS(InpActive!I:I,InpActive!$A:$A,$C606,InpActive!$B:$B,$N$591)</f>
        <v>322.88499999999999</v>
      </c>
      <c r="I606" s="256">
        <f>SUMIFS(InpActive!J:J,InpActive!$A:$A,$C606,InpActive!$B:$B,$N$591)</f>
        <v>0</v>
      </c>
      <c r="J606" s="256">
        <f>SUMIFS(InpActive!K:K,InpActive!$A:$A,$C606,InpActive!$B:$B,$N$591)</f>
        <v>0</v>
      </c>
      <c r="K606" s="256">
        <f>SUMIFS(InpActive!L:L,InpActive!$A:$A,$C606,InpActive!$B:$B,$N$591)</f>
        <v>0</v>
      </c>
      <c r="L606" s="256">
        <f>SUMIFS(InpActive!M:M,InpActive!$A:$A,$C606,InpActive!$B:$B,$N$591)</f>
        <v>0</v>
      </c>
    </row>
    <row r="607" spans="3:12" outlineLevel="2" x14ac:dyDescent="0.4">
      <c r="C607" s="234" t="s">
        <v>147</v>
      </c>
      <c r="D607" s="221" t="s">
        <v>172</v>
      </c>
      <c r="H607" s="256">
        <f>SUMIFS(InpActive!I:I,InpActive!$A:$A,$C607,InpActive!$B:$B,$N$591)</f>
        <v>959.99400000000003</v>
      </c>
      <c r="I607" s="256">
        <f>SUMIFS(InpActive!J:J,InpActive!$A:$A,$C607,InpActive!$B:$B,$N$591)</f>
        <v>0</v>
      </c>
      <c r="J607" s="256">
        <f>SUMIFS(InpActive!K:K,InpActive!$A:$A,$C607,InpActive!$B:$B,$N$591)</f>
        <v>0</v>
      </c>
      <c r="K607" s="256">
        <f>SUMIFS(InpActive!L:L,InpActive!$A:$A,$C607,InpActive!$B:$B,$N$591)</f>
        <v>0</v>
      </c>
      <c r="L607" s="256">
        <f>SUMIFS(InpActive!M:M,InpActive!$A:$A,$C607,InpActive!$B:$B,$N$591)</f>
        <v>0</v>
      </c>
    </row>
    <row r="608" spans="3:12" outlineLevel="2" x14ac:dyDescent="0.4">
      <c r="C608" s="234" t="s">
        <v>149</v>
      </c>
      <c r="D608" s="221" t="s">
        <v>172</v>
      </c>
      <c r="H608" s="256">
        <f>SUMIFS(InpActive!I:I,InpActive!$A:$A,$C608,InpActive!$B:$B,$N$591)</f>
        <v>746.68299999999999</v>
      </c>
      <c r="I608" s="256">
        <f>SUMIFS(InpActive!J:J,InpActive!$A:$A,$C608,InpActive!$B:$B,$N$591)</f>
        <v>0</v>
      </c>
      <c r="J608" s="256">
        <f>SUMIFS(InpActive!K:K,InpActive!$A:$A,$C608,InpActive!$B:$B,$N$591)</f>
        <v>0</v>
      </c>
      <c r="K608" s="256">
        <f>SUMIFS(InpActive!L:L,InpActive!$A:$A,$C608,InpActive!$B:$B,$N$591)</f>
        <v>0</v>
      </c>
      <c r="L608" s="256">
        <f>SUMIFS(InpActive!M:M,InpActive!$A:$A,$C608,InpActive!$B:$B,$N$591)</f>
        <v>0</v>
      </c>
    </row>
    <row r="609" spans="2:15" outlineLevel="2" x14ac:dyDescent="0.4">
      <c r="C609" s="234" t="s">
        <v>151</v>
      </c>
      <c r="D609" s="221" t="s">
        <v>172</v>
      </c>
      <c r="H609" s="256">
        <f>SUMIFS(InpActive!I:I,InpActive!$A:$A,$C609,InpActive!$B:$B,$N$591)</f>
        <v>285.48200000000003</v>
      </c>
      <c r="I609" s="256">
        <f>SUMIFS(InpActive!J:J,InpActive!$A:$A,$C609,InpActive!$B:$B,$N$591)</f>
        <v>0</v>
      </c>
      <c r="J609" s="256">
        <f>SUMIFS(InpActive!K:K,InpActive!$A:$A,$C609,InpActive!$B:$B,$N$591)</f>
        <v>0</v>
      </c>
      <c r="K609" s="256">
        <f>SUMIFS(InpActive!L:L,InpActive!$A:$A,$C609,InpActive!$B:$B,$N$591)</f>
        <v>0</v>
      </c>
      <c r="L609" s="256">
        <f>SUMIFS(InpActive!M:M,InpActive!$A:$A,$C609,InpActive!$B:$B,$N$591)</f>
        <v>0</v>
      </c>
    </row>
    <row r="610" spans="2:15" outlineLevel="2" x14ac:dyDescent="0.4">
      <c r="C610" s="234"/>
      <c r="H610" s="256"/>
      <c r="I610" s="256"/>
      <c r="J610" s="256"/>
      <c r="K610" s="256"/>
      <c r="L610" s="256"/>
    </row>
    <row r="611" spans="2:15" outlineLevel="2" x14ac:dyDescent="0.4">
      <c r="C611" s="222" t="s">
        <v>725</v>
      </c>
      <c r="D611" s="224" t="s">
        <v>172</v>
      </c>
      <c r="E611" s="400">
        <f t="shared" ref="E611:G611" si="24">SUM(E593:E609)</f>
        <v>0</v>
      </c>
      <c r="F611" s="400">
        <f t="shared" si="24"/>
        <v>0</v>
      </c>
      <c r="G611" s="400">
        <f t="shared" si="24"/>
        <v>0</v>
      </c>
      <c r="H611" s="400">
        <f>SUM(H593:H609)</f>
        <v>26506.278999999999</v>
      </c>
      <c r="I611" s="241">
        <f>SUM(I593:I609)</f>
        <v>0</v>
      </c>
      <c r="J611" s="241">
        <f>SUM(J593:J609)</f>
        <v>0</v>
      </c>
      <c r="K611" s="241">
        <f>SUM(K593:K609)</f>
        <v>0</v>
      </c>
      <c r="L611" s="241">
        <f>SUM(L593:L609)</f>
        <v>0</v>
      </c>
      <c r="M611" s="222"/>
      <c r="N611" s="362"/>
      <c r="O611" s="222"/>
    </row>
    <row r="612" spans="2:15" outlineLevel="1" x14ac:dyDescent="0.4">
      <c r="H612" s="251"/>
      <c r="I612" s="243"/>
      <c r="J612" s="243"/>
      <c r="K612" s="243"/>
      <c r="L612" s="243"/>
    </row>
    <row r="613" spans="2:15" ht="14.25" outlineLevel="1" x14ac:dyDescent="0.4">
      <c r="B613" s="74" t="s">
        <v>855</v>
      </c>
      <c r="C613" s="60"/>
      <c r="D613" s="226"/>
      <c r="E613" s="226"/>
      <c r="F613" s="226"/>
      <c r="G613" s="226"/>
      <c r="H613" s="246"/>
      <c r="I613" s="246"/>
      <c r="J613" s="246"/>
      <c r="K613" s="246"/>
      <c r="L613" s="246"/>
      <c r="M613" s="18"/>
      <c r="N613" s="361" t="s">
        <v>440</v>
      </c>
      <c r="O613" s="18"/>
    </row>
    <row r="614" spans="2:15" outlineLevel="2" x14ac:dyDescent="0.4">
      <c r="H614" s="251"/>
      <c r="I614" s="243"/>
      <c r="J614" s="243"/>
      <c r="K614" s="243"/>
      <c r="L614" s="243"/>
    </row>
    <row r="615" spans="2:15" outlineLevel="2" x14ac:dyDescent="0.4">
      <c r="C615" s="220" t="s">
        <v>117</v>
      </c>
      <c r="D615" s="221" t="s">
        <v>856</v>
      </c>
      <c r="H615" s="309">
        <f>SUMIFS(InpActive!I:I,InpActive!$A:$A,$C615,InpActive!$B:$B,$N$613)</f>
        <v>7811.625</v>
      </c>
      <c r="I615" s="309">
        <f>SUMIFS(InpActive!J:J,InpActive!$A:$A,$C615,InpActive!$B:$B,$N$613)</f>
        <v>0</v>
      </c>
      <c r="J615" s="309">
        <f>SUMIFS(InpActive!K:K,InpActive!$A:$A,$C615,InpActive!$B:$B,$N$613)</f>
        <v>0</v>
      </c>
      <c r="K615" s="309">
        <f>SUMIFS(InpActive!L:L,InpActive!$A:$A,$C615,InpActive!$B:$B,$N$613)</f>
        <v>0</v>
      </c>
      <c r="L615" s="309">
        <f>SUMIFS(InpActive!M:M,InpActive!$A:$A,$C615,InpActive!$B:$B,$N$613)</f>
        <v>0</v>
      </c>
    </row>
    <row r="616" spans="2:15" outlineLevel="2" x14ac:dyDescent="0.4">
      <c r="C616" s="220" t="s">
        <v>119</v>
      </c>
      <c r="D616" s="221" t="s">
        <v>856</v>
      </c>
      <c r="H616" s="309">
        <f>SUMIFS(InpActive!I:I,InpActive!$A:$A,$C616,InpActive!$B:$B,$N$613)</f>
        <v>11235.2079976852</v>
      </c>
      <c r="I616" s="309">
        <f>SUMIFS(InpActive!J:J,InpActive!$A:$A,$C616,InpActive!$B:$B,$N$613)</f>
        <v>0</v>
      </c>
      <c r="J616" s="309">
        <f>SUMIFS(InpActive!K:K,InpActive!$A:$A,$C616,InpActive!$B:$B,$N$613)</f>
        <v>0</v>
      </c>
      <c r="K616" s="309">
        <f>SUMIFS(InpActive!L:L,InpActive!$A:$A,$C616,InpActive!$B:$B,$N$613)</f>
        <v>0</v>
      </c>
      <c r="L616" s="309">
        <f>SUMIFS(InpActive!M:M,InpActive!$A:$A,$C616,InpActive!$B:$B,$N$613)</f>
        <v>0</v>
      </c>
    </row>
    <row r="617" spans="2:15" outlineLevel="2" x14ac:dyDescent="0.4">
      <c r="C617" s="220" t="s">
        <v>122</v>
      </c>
      <c r="D617" s="221" t="s">
        <v>856</v>
      </c>
      <c r="H617" s="309">
        <f>SUMIFS(InpActive!I:I,InpActive!$A:$A,$C617,InpActive!$B:$B,$N$613)</f>
        <v>5034.2979166666701</v>
      </c>
      <c r="I617" s="309">
        <f>SUMIFS(InpActive!J:J,InpActive!$A:$A,$C617,InpActive!$B:$B,$N$613)</f>
        <v>0</v>
      </c>
      <c r="J617" s="309">
        <f>SUMIFS(InpActive!K:K,InpActive!$A:$A,$C617,InpActive!$B:$B,$N$613)</f>
        <v>0</v>
      </c>
      <c r="K617" s="309">
        <f>SUMIFS(InpActive!L:L,InpActive!$A:$A,$C617,InpActive!$B:$B,$N$613)</f>
        <v>0</v>
      </c>
      <c r="L617" s="309">
        <f>SUMIFS(InpActive!M:M,InpActive!$A:$A,$C617,InpActive!$B:$B,$N$613)</f>
        <v>0</v>
      </c>
    </row>
    <row r="618" spans="2:15" outlineLevel="2" x14ac:dyDescent="0.4">
      <c r="C618" s="220" t="s">
        <v>124</v>
      </c>
      <c r="D618" s="221" t="s">
        <v>856</v>
      </c>
      <c r="H618" s="309">
        <f>SUMIFS(InpActive!I:I,InpActive!$A:$A,$C618,InpActive!$B:$B,$N$613)</f>
        <v>5814.5360000000001</v>
      </c>
      <c r="I618" s="309">
        <f>SUMIFS(InpActive!J:J,InpActive!$A:$A,$C618,InpActive!$B:$B,$N$613)</f>
        <v>0</v>
      </c>
      <c r="J618" s="309">
        <f>SUMIFS(InpActive!K:K,InpActive!$A:$A,$C618,InpActive!$B:$B,$N$613)</f>
        <v>0</v>
      </c>
      <c r="K618" s="309">
        <f>SUMIFS(InpActive!L:L,InpActive!$A:$A,$C618,InpActive!$B:$B,$N$613)</f>
        <v>0</v>
      </c>
      <c r="L618" s="309">
        <f>SUMIFS(InpActive!M:M,InpActive!$A:$A,$C618,InpActive!$B:$B,$N$613)</f>
        <v>0</v>
      </c>
    </row>
    <row r="619" spans="2:15" outlineLevel="2" x14ac:dyDescent="0.4">
      <c r="C619" s="220" t="s">
        <v>126</v>
      </c>
      <c r="D619" s="221" t="s">
        <v>856</v>
      </c>
      <c r="H619" s="309">
        <f>SUMIFS(InpActive!I:I,InpActive!$A:$A,$C619,InpActive!$B:$B,$N$613)</f>
        <v>29169.519444444399</v>
      </c>
      <c r="I619" s="309">
        <f>SUMIFS(InpActive!J:J,InpActive!$A:$A,$C619,InpActive!$B:$B,$N$613)</f>
        <v>0</v>
      </c>
      <c r="J619" s="309">
        <f>SUMIFS(InpActive!K:K,InpActive!$A:$A,$C619,InpActive!$B:$B,$N$613)</f>
        <v>0</v>
      </c>
      <c r="K619" s="309">
        <f>SUMIFS(InpActive!L:L,InpActive!$A:$A,$C619,InpActive!$B:$B,$N$613)</f>
        <v>0</v>
      </c>
      <c r="L619" s="309">
        <f>SUMIFS(InpActive!M:M,InpActive!$A:$A,$C619,InpActive!$B:$B,$N$613)</f>
        <v>0</v>
      </c>
    </row>
    <row r="620" spans="2:15" outlineLevel="2" x14ac:dyDescent="0.4">
      <c r="C620" s="220" t="s">
        <v>128</v>
      </c>
      <c r="D620" s="221" t="s">
        <v>856</v>
      </c>
      <c r="H620" s="309">
        <f>SUMIFS(InpActive!I:I,InpActive!$A:$A,$C620,InpActive!$B:$B,$N$613)</f>
        <v>4207.93</v>
      </c>
      <c r="I620" s="309">
        <f>SUMIFS(InpActive!J:J,InpActive!$A:$A,$C620,InpActive!$B:$B,$N$613)</f>
        <v>0</v>
      </c>
      <c r="J620" s="309">
        <f>SUMIFS(InpActive!K:K,InpActive!$A:$A,$C620,InpActive!$B:$B,$N$613)</f>
        <v>0</v>
      </c>
      <c r="K620" s="309">
        <f>SUMIFS(InpActive!L:L,InpActive!$A:$A,$C620,InpActive!$B:$B,$N$613)</f>
        <v>0</v>
      </c>
      <c r="L620" s="309">
        <f>SUMIFS(InpActive!M:M,InpActive!$A:$A,$C620,InpActive!$B:$B,$N$613)</f>
        <v>0</v>
      </c>
    </row>
    <row r="621" spans="2:15" outlineLevel="2" x14ac:dyDescent="0.4">
      <c r="C621" s="220" t="s">
        <v>131</v>
      </c>
      <c r="D621" s="221" t="s">
        <v>856</v>
      </c>
      <c r="H621" s="309">
        <f>SUMIFS(InpActive!I:I,InpActive!$A:$A,$C621,InpActive!$B:$B,$N$613)</f>
        <v>10022.327083333301</v>
      </c>
      <c r="I621" s="309">
        <f>SUMIFS(InpActive!J:J,InpActive!$A:$A,$C621,InpActive!$B:$B,$N$613)</f>
        <v>0</v>
      </c>
      <c r="J621" s="309">
        <f>SUMIFS(InpActive!K:K,InpActive!$A:$A,$C621,InpActive!$B:$B,$N$613)</f>
        <v>0</v>
      </c>
      <c r="K621" s="309">
        <f>SUMIFS(InpActive!L:L,InpActive!$A:$A,$C621,InpActive!$B:$B,$N$613)</f>
        <v>0</v>
      </c>
      <c r="L621" s="309">
        <f>SUMIFS(InpActive!M:M,InpActive!$A:$A,$C621,InpActive!$B:$B,$N$613)</f>
        <v>0</v>
      </c>
    </row>
    <row r="622" spans="2:15" outlineLevel="2" x14ac:dyDescent="0.4">
      <c r="C622" s="220" t="s">
        <v>133</v>
      </c>
      <c r="D622" s="221" t="s">
        <v>856</v>
      </c>
      <c r="H622" s="309">
        <f>SUMIFS(InpActive!I:I,InpActive!$A:$A,$C622,InpActive!$B:$B,$N$613)</f>
        <v>37507.229166666701</v>
      </c>
      <c r="I622" s="309">
        <f>SUMIFS(InpActive!J:J,InpActive!$A:$A,$C622,InpActive!$B:$B,$N$613)</f>
        <v>0</v>
      </c>
      <c r="J622" s="309">
        <f>SUMIFS(InpActive!K:K,InpActive!$A:$A,$C622,InpActive!$B:$B,$N$613)</f>
        <v>0</v>
      </c>
      <c r="K622" s="309">
        <f>SUMIFS(InpActive!L:L,InpActive!$A:$A,$C622,InpActive!$B:$B,$N$613)</f>
        <v>0</v>
      </c>
      <c r="L622" s="309">
        <f>SUMIFS(InpActive!M:M,InpActive!$A:$A,$C622,InpActive!$B:$B,$N$613)</f>
        <v>0</v>
      </c>
    </row>
    <row r="623" spans="2:15" outlineLevel="2" x14ac:dyDescent="0.4">
      <c r="C623" s="220" t="s">
        <v>244</v>
      </c>
      <c r="D623" s="221" t="s">
        <v>856</v>
      </c>
      <c r="H623" s="309">
        <f>SUMIFS(InpActive!I:I,InpActive!$A:$A,$C623,InpActive!$B:$B,$N$613)</f>
        <v>11254.651390000001</v>
      </c>
      <c r="I623" s="309">
        <f>SUMIFS(InpActive!J:J,InpActive!$A:$A,$C623,InpActive!$B:$B,$N$613)</f>
        <v>0</v>
      </c>
      <c r="J623" s="309">
        <f>SUMIFS(InpActive!K:K,InpActive!$A:$A,$C623,InpActive!$B:$B,$N$613)</f>
        <v>0</v>
      </c>
      <c r="K623" s="309">
        <f>SUMIFS(InpActive!L:L,InpActive!$A:$A,$C623,InpActive!$B:$B,$N$613)</f>
        <v>0</v>
      </c>
      <c r="L623" s="309">
        <f>SUMIFS(InpActive!M:M,InpActive!$A:$A,$C623,InpActive!$B:$B,$N$613)</f>
        <v>0</v>
      </c>
    </row>
    <row r="624" spans="2:15" outlineLevel="2" x14ac:dyDescent="0.4">
      <c r="C624" s="220" t="s">
        <v>137</v>
      </c>
      <c r="D624" s="221" t="s">
        <v>856</v>
      </c>
      <c r="H624" s="309">
        <f>SUMIFS(InpActive!I:I,InpActive!$A:$A,$C624,InpActive!$B:$B,$N$613)</f>
        <v>1991.19583333333</v>
      </c>
      <c r="I624" s="309">
        <f>SUMIFS(InpActive!J:J,InpActive!$A:$A,$C624,InpActive!$B:$B,$N$613)</f>
        <v>0</v>
      </c>
      <c r="J624" s="309">
        <f>SUMIFS(InpActive!K:K,InpActive!$A:$A,$C624,InpActive!$B:$B,$N$613)</f>
        <v>0</v>
      </c>
      <c r="K624" s="309">
        <f>SUMIFS(InpActive!L:L,InpActive!$A:$A,$C624,InpActive!$B:$B,$N$613)</f>
        <v>0</v>
      </c>
      <c r="L624" s="309">
        <f>SUMIFS(InpActive!M:M,InpActive!$A:$A,$C624,InpActive!$B:$B,$N$613)</f>
        <v>0</v>
      </c>
    </row>
    <row r="625" spans="2:15" outlineLevel="2" x14ac:dyDescent="0.4">
      <c r="C625" s="220" t="s">
        <v>139</v>
      </c>
      <c r="D625" s="221" t="s">
        <v>856</v>
      </c>
      <c r="H625" s="309">
        <f>SUMIFS(InpActive!I:I,InpActive!$A:$A,$C625,InpActive!$B:$B,$N$613)</f>
        <v>11803.07</v>
      </c>
      <c r="I625" s="309">
        <f>SUMIFS(InpActive!J:J,InpActive!$A:$A,$C625,InpActive!$B:$B,$N$613)</f>
        <v>0</v>
      </c>
      <c r="J625" s="309">
        <f>SUMIFS(InpActive!K:K,InpActive!$A:$A,$C625,InpActive!$B:$B,$N$613)</f>
        <v>0</v>
      </c>
      <c r="K625" s="309">
        <f>SUMIFS(InpActive!L:L,InpActive!$A:$A,$C625,InpActive!$B:$B,$N$613)</f>
        <v>0</v>
      </c>
      <c r="L625" s="309">
        <f>SUMIFS(InpActive!M:M,InpActive!$A:$A,$C625,InpActive!$B:$B,$N$613)</f>
        <v>0</v>
      </c>
    </row>
    <row r="626" spans="2:15" outlineLevel="2" x14ac:dyDescent="0.4">
      <c r="C626" s="220" t="s">
        <v>141</v>
      </c>
      <c r="D626" s="221" t="s">
        <v>856</v>
      </c>
      <c r="H626" s="309">
        <f>SUMIFS(InpActive!I:I,InpActive!$A:$A,$C626,InpActive!$B:$B,$N$613)</f>
        <v>6223.3023842215598</v>
      </c>
      <c r="I626" s="309">
        <f>SUMIFS(InpActive!J:J,InpActive!$A:$A,$C626,InpActive!$B:$B,$N$613)</f>
        <v>0</v>
      </c>
      <c r="J626" s="309">
        <f>SUMIFS(InpActive!K:K,InpActive!$A:$A,$C626,InpActive!$B:$B,$N$613)</f>
        <v>0</v>
      </c>
      <c r="K626" s="309">
        <f>SUMIFS(InpActive!L:L,InpActive!$A:$A,$C626,InpActive!$B:$B,$N$613)</f>
        <v>0</v>
      </c>
      <c r="L626" s="309">
        <f>SUMIFS(InpActive!M:M,InpActive!$A:$A,$C626,InpActive!$B:$B,$N$613)</f>
        <v>0</v>
      </c>
    </row>
    <row r="627" spans="2:15" outlineLevel="2" x14ac:dyDescent="0.4">
      <c r="C627" s="220" t="s">
        <v>143</v>
      </c>
      <c r="D627" s="221" t="s">
        <v>856</v>
      </c>
      <c r="H627" s="309">
        <f>SUMIFS(InpActive!I:I,InpActive!$A:$A,$C627,InpActive!$B:$B,$N$613)</f>
        <v>11528.0958333333</v>
      </c>
      <c r="I627" s="309">
        <f>SUMIFS(InpActive!J:J,InpActive!$A:$A,$C627,InpActive!$B:$B,$N$613)</f>
        <v>0</v>
      </c>
      <c r="J627" s="309">
        <f>SUMIFS(InpActive!K:K,InpActive!$A:$A,$C627,InpActive!$B:$B,$N$613)</f>
        <v>0</v>
      </c>
      <c r="K627" s="309">
        <f>SUMIFS(InpActive!L:L,InpActive!$A:$A,$C627,InpActive!$B:$B,$N$613)</f>
        <v>0</v>
      </c>
      <c r="L627" s="309">
        <f>SUMIFS(InpActive!M:M,InpActive!$A:$A,$C627,InpActive!$B:$B,$N$613)</f>
        <v>0</v>
      </c>
    </row>
    <row r="628" spans="2:15" outlineLevel="2" x14ac:dyDescent="0.4">
      <c r="C628" s="220" t="s">
        <v>145</v>
      </c>
      <c r="D628" s="221" t="s">
        <v>856</v>
      </c>
      <c r="H628" s="309">
        <f>SUMIFS(InpActive!I:I,InpActive!$A:$A,$C628,InpActive!$B:$B,$N$613)</f>
        <v>630.97013888888898</v>
      </c>
      <c r="I628" s="309">
        <f>SUMIFS(InpActive!J:J,InpActive!$A:$A,$C628,InpActive!$B:$B,$N$613)</f>
        <v>0</v>
      </c>
      <c r="J628" s="309">
        <f>SUMIFS(InpActive!K:K,InpActive!$A:$A,$C628,InpActive!$B:$B,$N$613)</f>
        <v>0</v>
      </c>
      <c r="K628" s="309">
        <f>SUMIFS(InpActive!L:L,InpActive!$A:$A,$C628,InpActive!$B:$B,$N$613)</f>
        <v>0</v>
      </c>
      <c r="L628" s="309">
        <f>SUMIFS(InpActive!M:M,InpActive!$A:$A,$C628,InpActive!$B:$B,$N$613)</f>
        <v>0</v>
      </c>
    </row>
    <row r="629" spans="2:15" outlineLevel="2" x14ac:dyDescent="0.4">
      <c r="C629" s="220" t="s">
        <v>147</v>
      </c>
      <c r="D629" s="221" t="s">
        <v>856</v>
      </c>
      <c r="H629" s="309">
        <f>SUMIFS(InpActive!I:I,InpActive!$A:$A,$C629,InpActive!$B:$B,$N$613)</f>
        <v>20862.1965277778</v>
      </c>
      <c r="I629" s="309">
        <f>SUMIFS(InpActive!J:J,InpActive!$A:$A,$C629,InpActive!$B:$B,$N$613)</f>
        <v>0</v>
      </c>
      <c r="J629" s="309">
        <f>SUMIFS(InpActive!K:K,InpActive!$A:$A,$C629,InpActive!$B:$B,$N$613)</f>
        <v>0</v>
      </c>
      <c r="K629" s="309">
        <f>SUMIFS(InpActive!L:L,InpActive!$A:$A,$C629,InpActive!$B:$B,$N$613)</f>
        <v>0</v>
      </c>
      <c r="L629" s="309">
        <f>SUMIFS(InpActive!M:M,InpActive!$A:$A,$C629,InpActive!$B:$B,$N$613)</f>
        <v>0</v>
      </c>
    </row>
    <row r="630" spans="2:15" outlineLevel="2" x14ac:dyDescent="0.4">
      <c r="C630" s="220" t="s">
        <v>149</v>
      </c>
      <c r="D630" s="221" t="s">
        <v>856</v>
      </c>
      <c r="H630" s="309">
        <f>SUMIFS(InpActive!I:I,InpActive!$A:$A,$C630,InpActive!$B:$B,$N$613)</f>
        <v>2361.12</v>
      </c>
      <c r="I630" s="309">
        <f>SUMIFS(InpActive!J:J,InpActive!$A:$A,$C630,InpActive!$B:$B,$N$613)</f>
        <v>0</v>
      </c>
      <c r="J630" s="309">
        <f>SUMIFS(InpActive!K:K,InpActive!$A:$A,$C630,InpActive!$B:$B,$N$613)</f>
        <v>0</v>
      </c>
      <c r="K630" s="309">
        <f>SUMIFS(InpActive!L:L,InpActive!$A:$A,$C630,InpActive!$B:$B,$N$613)</f>
        <v>0</v>
      </c>
      <c r="L630" s="309">
        <f>SUMIFS(InpActive!M:M,InpActive!$A:$A,$C630,InpActive!$B:$B,$N$613)</f>
        <v>0</v>
      </c>
    </row>
    <row r="631" spans="2:15" outlineLevel="2" x14ac:dyDescent="0.4">
      <c r="C631" s="220" t="s">
        <v>151</v>
      </c>
      <c r="D631" s="221" t="s">
        <v>856</v>
      </c>
      <c r="H631" s="309">
        <f>SUMIFS(InpActive!I:I,InpActive!$A:$A,$C631,InpActive!$B:$B,$N$613)</f>
        <v>1461.6242117636</v>
      </c>
      <c r="I631" s="309">
        <f>SUMIFS(InpActive!J:J,InpActive!$A:$A,$C631,InpActive!$B:$B,$N$613)</f>
        <v>0</v>
      </c>
      <c r="J631" s="309">
        <f>SUMIFS(InpActive!K:K,InpActive!$A:$A,$C631,InpActive!$B:$B,$N$613)</f>
        <v>0</v>
      </c>
      <c r="K631" s="309">
        <f>SUMIFS(InpActive!L:L,InpActive!$A:$A,$C631,InpActive!$B:$B,$N$613)</f>
        <v>0</v>
      </c>
      <c r="L631" s="309">
        <f>SUMIFS(InpActive!M:M,InpActive!$A:$A,$C631,InpActive!$B:$B,$N$613)</f>
        <v>0</v>
      </c>
    </row>
    <row r="632" spans="2:15" outlineLevel="2" x14ac:dyDescent="0.4">
      <c r="H632" s="258"/>
      <c r="I632" s="258"/>
      <c r="J632" s="258"/>
      <c r="K632" s="258"/>
      <c r="L632" s="258"/>
    </row>
    <row r="633" spans="2:15" outlineLevel="2" x14ac:dyDescent="0.4">
      <c r="C633" s="222" t="s">
        <v>725</v>
      </c>
      <c r="D633" s="224" t="s">
        <v>856</v>
      </c>
      <c r="E633" s="310">
        <f t="shared" ref="E633:G633" si="25">SUM(E615:E631)</f>
        <v>0</v>
      </c>
      <c r="F633" s="310">
        <f t="shared" si="25"/>
        <v>0</v>
      </c>
      <c r="G633" s="310">
        <f t="shared" si="25"/>
        <v>0</v>
      </c>
      <c r="H633" s="310">
        <f>SUM(H615:H631)</f>
        <v>178918.89892811474</v>
      </c>
      <c r="I633" s="310">
        <f t="shared" ref="I633:L633" si="26">SUM(I615:I631)</f>
        <v>0</v>
      </c>
      <c r="J633" s="310">
        <f t="shared" si="26"/>
        <v>0</v>
      </c>
      <c r="K633" s="310">
        <f t="shared" si="26"/>
        <v>0</v>
      </c>
      <c r="L633" s="310">
        <f t="shared" si="26"/>
        <v>0</v>
      </c>
      <c r="M633" s="222"/>
      <c r="N633" s="362"/>
      <c r="O633" s="222"/>
    </row>
    <row r="634" spans="2:15" outlineLevel="1" x14ac:dyDescent="0.4"/>
    <row r="635" spans="2:15" ht="14.25" outlineLevel="1" x14ac:dyDescent="0.4">
      <c r="B635" s="74" t="s">
        <v>857</v>
      </c>
      <c r="C635" s="60"/>
      <c r="D635" s="226"/>
      <c r="E635" s="226"/>
      <c r="F635" s="226"/>
      <c r="G635" s="226"/>
      <c r="H635" s="246"/>
      <c r="I635" s="246"/>
      <c r="J635" s="246"/>
      <c r="K635" s="246"/>
      <c r="L635" s="246"/>
      <c r="M635" s="18"/>
      <c r="N635" s="361" t="s">
        <v>442</v>
      </c>
      <c r="O635" s="18"/>
    </row>
    <row r="636" spans="2:15" outlineLevel="2" x14ac:dyDescent="0.4">
      <c r="H636" s="251"/>
      <c r="I636" s="243"/>
      <c r="J636" s="243"/>
      <c r="K636" s="243"/>
      <c r="L636" s="243"/>
    </row>
    <row r="637" spans="2:15" outlineLevel="2" x14ac:dyDescent="0.4">
      <c r="C637" s="220" t="s">
        <v>117</v>
      </c>
      <c r="D637" s="221" t="s">
        <v>172</v>
      </c>
      <c r="H637" s="258">
        <f>SUMIFS(InpActive!I:I,InpActive!$A:$A,$C637,InpActive!$B:$B,$N$635)</f>
        <v>32228</v>
      </c>
      <c r="I637" s="258">
        <f>SUMIFS(InpActive!J:J,InpActive!$A:$A,$C637,InpActive!$B:$B,$N$635)</f>
        <v>0</v>
      </c>
      <c r="J637" s="258">
        <f>SUMIFS(InpActive!K:K,InpActive!$A:$A,$C637,InpActive!$B:$B,$N$635)</f>
        <v>0</v>
      </c>
      <c r="K637" s="258">
        <f>SUMIFS(InpActive!L:L,InpActive!$A:$A,$C637,InpActive!$B:$B,$N$635)</f>
        <v>0</v>
      </c>
      <c r="L637" s="258">
        <f>SUMIFS(InpActive!M:M,InpActive!$A:$A,$C637,InpActive!$B:$B,$N$635)</f>
        <v>0</v>
      </c>
    </row>
    <row r="638" spans="2:15" outlineLevel="2" x14ac:dyDescent="0.4">
      <c r="C638" s="220" t="s">
        <v>119</v>
      </c>
      <c r="D638" s="221" t="s">
        <v>172</v>
      </c>
      <c r="H638" s="258">
        <f>SUMIFS(InpActive!I:I,InpActive!$A:$A,$C638,InpActive!$B:$B,$N$635)</f>
        <v>51874</v>
      </c>
      <c r="I638" s="258">
        <f>SUMIFS(InpActive!J:J,InpActive!$A:$A,$C638,InpActive!$B:$B,$N$635)</f>
        <v>0</v>
      </c>
      <c r="J638" s="258">
        <f>SUMIFS(InpActive!K:K,InpActive!$A:$A,$C638,InpActive!$B:$B,$N$635)</f>
        <v>0</v>
      </c>
      <c r="K638" s="258">
        <f>SUMIFS(InpActive!L:L,InpActive!$A:$A,$C638,InpActive!$B:$B,$N$635)</f>
        <v>0</v>
      </c>
      <c r="L638" s="258">
        <f>SUMIFS(InpActive!M:M,InpActive!$A:$A,$C638,InpActive!$B:$B,$N$635)</f>
        <v>0</v>
      </c>
    </row>
    <row r="639" spans="2:15" outlineLevel="2" x14ac:dyDescent="0.4">
      <c r="C639" s="220" t="s">
        <v>122</v>
      </c>
      <c r="D639" s="221" t="s">
        <v>172</v>
      </c>
      <c r="H639" s="258">
        <f>SUMIFS(InpActive!I:I,InpActive!$A:$A,$C639,InpActive!$B:$B,$N$635)</f>
        <v>43587</v>
      </c>
      <c r="I639" s="258">
        <f>SUMIFS(InpActive!J:J,InpActive!$A:$A,$C639,InpActive!$B:$B,$N$635)</f>
        <v>0</v>
      </c>
      <c r="J639" s="258">
        <f>SUMIFS(InpActive!K:K,InpActive!$A:$A,$C639,InpActive!$B:$B,$N$635)</f>
        <v>0</v>
      </c>
      <c r="K639" s="258">
        <f>SUMIFS(InpActive!L:L,InpActive!$A:$A,$C639,InpActive!$B:$B,$N$635)</f>
        <v>0</v>
      </c>
      <c r="L639" s="258">
        <f>SUMIFS(InpActive!M:M,InpActive!$A:$A,$C639,InpActive!$B:$B,$N$635)</f>
        <v>0</v>
      </c>
    </row>
    <row r="640" spans="2:15" outlineLevel="2" x14ac:dyDescent="0.4">
      <c r="C640" s="220" t="s">
        <v>124</v>
      </c>
      <c r="D640" s="221" t="s">
        <v>172</v>
      </c>
      <c r="H640" s="258">
        <f>SUMIFS(InpActive!I:I,InpActive!$A:$A,$C640,InpActive!$B:$B,$N$635)</f>
        <v>27437</v>
      </c>
      <c r="I640" s="258">
        <f>SUMIFS(InpActive!J:J,InpActive!$A:$A,$C640,InpActive!$B:$B,$N$635)</f>
        <v>0</v>
      </c>
      <c r="J640" s="258">
        <f>SUMIFS(InpActive!K:K,InpActive!$A:$A,$C640,InpActive!$B:$B,$N$635)</f>
        <v>0</v>
      </c>
      <c r="K640" s="258">
        <f>SUMIFS(InpActive!L:L,InpActive!$A:$A,$C640,InpActive!$B:$B,$N$635)</f>
        <v>0</v>
      </c>
      <c r="L640" s="258">
        <f>SUMIFS(InpActive!M:M,InpActive!$A:$A,$C640,InpActive!$B:$B,$N$635)</f>
        <v>0</v>
      </c>
    </row>
    <row r="641" spans="3:15" outlineLevel="2" x14ac:dyDescent="0.4">
      <c r="C641" s="220" t="s">
        <v>126</v>
      </c>
      <c r="D641" s="221" t="s">
        <v>172</v>
      </c>
      <c r="H641" s="258">
        <f>SUMIFS(InpActive!I:I,InpActive!$A:$A,$C641,InpActive!$B:$B,$N$635)</f>
        <v>773123</v>
      </c>
      <c r="I641" s="258">
        <f>SUMIFS(InpActive!J:J,InpActive!$A:$A,$C641,InpActive!$B:$B,$N$635)</f>
        <v>0</v>
      </c>
      <c r="J641" s="258">
        <f>SUMIFS(InpActive!K:K,InpActive!$A:$A,$C641,InpActive!$B:$B,$N$635)</f>
        <v>0</v>
      </c>
      <c r="K641" s="258">
        <f>SUMIFS(InpActive!L:L,InpActive!$A:$A,$C641,InpActive!$B:$B,$N$635)</f>
        <v>0</v>
      </c>
      <c r="L641" s="258">
        <f>SUMIFS(InpActive!M:M,InpActive!$A:$A,$C641,InpActive!$B:$B,$N$635)</f>
        <v>0</v>
      </c>
    </row>
    <row r="642" spans="3:15" outlineLevel="2" x14ac:dyDescent="0.4">
      <c r="C642" s="220" t="s">
        <v>128</v>
      </c>
      <c r="D642" s="221" t="s">
        <v>172</v>
      </c>
      <c r="H642" s="258">
        <f>SUMIFS(InpActive!I:I,InpActive!$A:$A,$C642,InpActive!$B:$B,$N$635)</f>
        <v>19755</v>
      </c>
      <c r="I642" s="258">
        <f>SUMIFS(InpActive!J:J,InpActive!$A:$A,$C642,InpActive!$B:$B,$N$635)</f>
        <v>0</v>
      </c>
      <c r="J642" s="258">
        <f>SUMIFS(InpActive!K:K,InpActive!$A:$A,$C642,InpActive!$B:$B,$N$635)</f>
        <v>0</v>
      </c>
      <c r="K642" s="258">
        <f>SUMIFS(InpActive!L:L,InpActive!$A:$A,$C642,InpActive!$B:$B,$N$635)</f>
        <v>0</v>
      </c>
      <c r="L642" s="258">
        <f>SUMIFS(InpActive!M:M,InpActive!$A:$A,$C642,InpActive!$B:$B,$N$635)</f>
        <v>0</v>
      </c>
    </row>
    <row r="643" spans="3:15" outlineLevel="2" x14ac:dyDescent="0.4">
      <c r="C643" s="220" t="s">
        <v>131</v>
      </c>
      <c r="D643" s="221" t="s">
        <v>172</v>
      </c>
      <c r="H643" s="258">
        <f>SUMIFS(InpActive!I:I,InpActive!$A:$A,$C643,InpActive!$B:$B,$N$635)</f>
        <v>26037</v>
      </c>
      <c r="I643" s="258">
        <f>SUMIFS(InpActive!J:J,InpActive!$A:$A,$C643,InpActive!$B:$B,$N$635)</f>
        <v>0</v>
      </c>
      <c r="J643" s="258">
        <f>SUMIFS(InpActive!K:K,InpActive!$A:$A,$C643,InpActive!$B:$B,$N$635)</f>
        <v>0</v>
      </c>
      <c r="K643" s="258">
        <f>SUMIFS(InpActive!L:L,InpActive!$A:$A,$C643,InpActive!$B:$B,$N$635)</f>
        <v>0</v>
      </c>
      <c r="L643" s="258">
        <f>SUMIFS(InpActive!M:M,InpActive!$A:$A,$C643,InpActive!$B:$B,$N$635)</f>
        <v>0</v>
      </c>
    </row>
    <row r="644" spans="3:15" outlineLevel="2" x14ac:dyDescent="0.4">
      <c r="C644" s="220" t="s">
        <v>133</v>
      </c>
      <c r="D644" s="221" t="s">
        <v>172</v>
      </c>
      <c r="H644" s="258">
        <f>SUMIFS(InpActive!I:I,InpActive!$A:$A,$C644,InpActive!$B:$B,$N$635)</f>
        <v>128195</v>
      </c>
      <c r="I644" s="258">
        <f>SUMIFS(InpActive!J:J,InpActive!$A:$A,$C644,InpActive!$B:$B,$N$635)</f>
        <v>0</v>
      </c>
      <c r="J644" s="258">
        <f>SUMIFS(InpActive!K:K,InpActive!$A:$A,$C644,InpActive!$B:$B,$N$635)</f>
        <v>0</v>
      </c>
      <c r="K644" s="258">
        <f>SUMIFS(InpActive!L:L,InpActive!$A:$A,$C644,InpActive!$B:$B,$N$635)</f>
        <v>0</v>
      </c>
      <c r="L644" s="258">
        <f>SUMIFS(InpActive!M:M,InpActive!$A:$A,$C644,InpActive!$B:$B,$N$635)</f>
        <v>0</v>
      </c>
    </row>
    <row r="645" spans="3:15" outlineLevel="2" x14ac:dyDescent="0.4">
      <c r="C645" s="220" t="s">
        <v>244</v>
      </c>
      <c r="D645" s="221" t="s">
        <v>172</v>
      </c>
      <c r="H645" s="258">
        <f>SUMIFS(InpActive!I:I,InpActive!$A:$A,$C645,InpActive!$B:$B,$N$635)</f>
        <v>53626</v>
      </c>
      <c r="I645" s="258">
        <f>SUMIFS(InpActive!J:J,InpActive!$A:$A,$C645,InpActive!$B:$B,$N$635)</f>
        <v>0</v>
      </c>
      <c r="J645" s="258">
        <f>SUMIFS(InpActive!K:K,InpActive!$A:$A,$C645,InpActive!$B:$B,$N$635)</f>
        <v>0</v>
      </c>
      <c r="K645" s="258">
        <f>SUMIFS(InpActive!L:L,InpActive!$A:$A,$C645,InpActive!$B:$B,$N$635)</f>
        <v>0</v>
      </c>
      <c r="L645" s="258">
        <f>SUMIFS(InpActive!M:M,InpActive!$A:$A,$C645,InpActive!$B:$B,$N$635)</f>
        <v>0</v>
      </c>
    </row>
    <row r="646" spans="3:15" outlineLevel="2" x14ac:dyDescent="0.4">
      <c r="C646" s="220" t="s">
        <v>137</v>
      </c>
      <c r="D646" s="221" t="s">
        <v>172</v>
      </c>
      <c r="H646" s="258">
        <f>SUMIFS(InpActive!I:I,InpActive!$A:$A,$C646,InpActive!$B:$B,$N$635)</f>
        <v>7727</v>
      </c>
      <c r="I646" s="258">
        <f>SUMIFS(InpActive!J:J,InpActive!$A:$A,$C646,InpActive!$B:$B,$N$635)</f>
        <v>0</v>
      </c>
      <c r="J646" s="258">
        <f>SUMIFS(InpActive!K:K,InpActive!$A:$A,$C646,InpActive!$B:$B,$N$635)</f>
        <v>0</v>
      </c>
      <c r="K646" s="258">
        <f>SUMIFS(InpActive!L:L,InpActive!$A:$A,$C646,InpActive!$B:$B,$N$635)</f>
        <v>0</v>
      </c>
      <c r="L646" s="258">
        <f>SUMIFS(InpActive!M:M,InpActive!$A:$A,$C646,InpActive!$B:$B,$N$635)</f>
        <v>0</v>
      </c>
    </row>
    <row r="647" spans="3:15" outlineLevel="2" x14ac:dyDescent="0.4">
      <c r="C647" s="220" t="s">
        <v>139</v>
      </c>
      <c r="D647" s="221" t="s">
        <v>172</v>
      </c>
      <c r="H647" s="258">
        <f>SUMIFS(InpActive!I:I,InpActive!$A:$A,$C647,InpActive!$B:$B,$N$635)</f>
        <v>51637</v>
      </c>
      <c r="I647" s="258">
        <f>SUMIFS(InpActive!J:J,InpActive!$A:$A,$C647,InpActive!$B:$B,$N$635)</f>
        <v>0</v>
      </c>
      <c r="J647" s="258">
        <f>SUMIFS(InpActive!K:K,InpActive!$A:$A,$C647,InpActive!$B:$B,$N$635)</f>
        <v>0</v>
      </c>
      <c r="K647" s="258">
        <f>SUMIFS(InpActive!L:L,InpActive!$A:$A,$C647,InpActive!$B:$B,$N$635)</f>
        <v>0</v>
      </c>
      <c r="L647" s="258">
        <f>SUMIFS(InpActive!M:M,InpActive!$A:$A,$C647,InpActive!$B:$B,$N$635)</f>
        <v>0</v>
      </c>
    </row>
    <row r="648" spans="3:15" outlineLevel="2" x14ac:dyDescent="0.4">
      <c r="C648" s="220" t="s">
        <v>141</v>
      </c>
      <c r="D648" s="221" t="s">
        <v>172</v>
      </c>
      <c r="H648" s="258">
        <f>SUMIFS(InpActive!I:I,InpActive!$A:$A,$C648,InpActive!$B:$B,$N$635)</f>
        <v>25701</v>
      </c>
      <c r="I648" s="258">
        <f>SUMIFS(InpActive!J:J,InpActive!$A:$A,$C648,InpActive!$B:$B,$N$635)</f>
        <v>0</v>
      </c>
      <c r="J648" s="258">
        <f>SUMIFS(InpActive!K:K,InpActive!$A:$A,$C648,InpActive!$B:$B,$N$635)</f>
        <v>0</v>
      </c>
      <c r="K648" s="258">
        <f>SUMIFS(InpActive!L:L,InpActive!$A:$A,$C648,InpActive!$B:$B,$N$635)</f>
        <v>0</v>
      </c>
      <c r="L648" s="258">
        <f>SUMIFS(InpActive!M:M,InpActive!$A:$A,$C648,InpActive!$B:$B,$N$635)</f>
        <v>0</v>
      </c>
    </row>
    <row r="649" spans="3:15" outlineLevel="2" x14ac:dyDescent="0.4">
      <c r="C649" s="220" t="s">
        <v>143</v>
      </c>
      <c r="D649" s="221" t="s">
        <v>172</v>
      </c>
      <c r="H649" s="258">
        <f>SUMIFS(InpActive!I:I,InpActive!$A:$A,$C649,InpActive!$B:$B,$N$635)</f>
        <v>26721</v>
      </c>
      <c r="I649" s="258">
        <f>SUMIFS(InpActive!J:J,InpActive!$A:$A,$C649,InpActive!$B:$B,$N$635)</f>
        <v>0</v>
      </c>
      <c r="J649" s="258">
        <f>SUMIFS(InpActive!K:K,InpActive!$A:$A,$C649,InpActive!$B:$B,$N$635)</f>
        <v>0</v>
      </c>
      <c r="K649" s="258">
        <f>SUMIFS(InpActive!L:L,InpActive!$A:$A,$C649,InpActive!$B:$B,$N$635)</f>
        <v>0</v>
      </c>
      <c r="L649" s="258">
        <f>SUMIFS(InpActive!M:M,InpActive!$A:$A,$C649,InpActive!$B:$B,$N$635)</f>
        <v>0</v>
      </c>
    </row>
    <row r="650" spans="3:15" outlineLevel="2" x14ac:dyDescent="0.4">
      <c r="C650" s="220" t="s">
        <v>145</v>
      </c>
      <c r="D650" s="221" t="s">
        <v>172</v>
      </c>
      <c r="H650" s="258">
        <f>SUMIFS(InpActive!I:I,InpActive!$A:$A,$C650,InpActive!$B:$B,$N$635)</f>
        <v>3310</v>
      </c>
      <c r="I650" s="258">
        <f>SUMIFS(InpActive!J:J,InpActive!$A:$A,$C650,InpActive!$B:$B,$N$635)</f>
        <v>0</v>
      </c>
      <c r="J650" s="258">
        <f>SUMIFS(InpActive!K:K,InpActive!$A:$A,$C650,InpActive!$B:$B,$N$635)</f>
        <v>0</v>
      </c>
      <c r="K650" s="258">
        <f>SUMIFS(InpActive!L:L,InpActive!$A:$A,$C650,InpActive!$B:$B,$N$635)</f>
        <v>0</v>
      </c>
      <c r="L650" s="258">
        <f>SUMIFS(InpActive!M:M,InpActive!$A:$A,$C650,InpActive!$B:$B,$N$635)</f>
        <v>0</v>
      </c>
    </row>
    <row r="651" spans="3:15" outlineLevel="2" x14ac:dyDescent="0.4">
      <c r="C651" s="220" t="s">
        <v>147</v>
      </c>
      <c r="D651" s="221" t="s">
        <v>172</v>
      </c>
      <c r="H651" s="258">
        <f>SUMIFS(InpActive!I:I,InpActive!$A:$A,$C651,InpActive!$B:$B,$N$635)</f>
        <v>51513</v>
      </c>
      <c r="I651" s="258">
        <f>SUMIFS(InpActive!J:J,InpActive!$A:$A,$C651,InpActive!$B:$B,$N$635)</f>
        <v>0</v>
      </c>
      <c r="J651" s="258">
        <f>SUMIFS(InpActive!K:K,InpActive!$A:$A,$C651,InpActive!$B:$B,$N$635)</f>
        <v>0</v>
      </c>
      <c r="K651" s="258">
        <f>SUMIFS(InpActive!L:L,InpActive!$A:$A,$C651,InpActive!$B:$B,$N$635)</f>
        <v>0</v>
      </c>
      <c r="L651" s="258">
        <f>SUMIFS(InpActive!M:M,InpActive!$A:$A,$C651,InpActive!$B:$B,$N$635)</f>
        <v>0</v>
      </c>
    </row>
    <row r="652" spans="3:15" outlineLevel="2" x14ac:dyDescent="0.4">
      <c r="C652" s="220" t="s">
        <v>149</v>
      </c>
      <c r="D652" s="221" t="s">
        <v>172</v>
      </c>
      <c r="H652" s="258">
        <f>SUMIFS(InpActive!I:I,InpActive!$A:$A,$C652,InpActive!$B:$B,$N$635)</f>
        <v>9896</v>
      </c>
      <c r="I652" s="258">
        <f>SUMIFS(InpActive!J:J,InpActive!$A:$A,$C652,InpActive!$B:$B,$N$635)</f>
        <v>0</v>
      </c>
      <c r="J652" s="258">
        <f>SUMIFS(InpActive!K:K,InpActive!$A:$A,$C652,InpActive!$B:$B,$N$635)</f>
        <v>0</v>
      </c>
      <c r="K652" s="258">
        <f>SUMIFS(InpActive!L:L,InpActive!$A:$A,$C652,InpActive!$B:$B,$N$635)</f>
        <v>0</v>
      </c>
      <c r="L652" s="258">
        <f>SUMIFS(InpActive!M:M,InpActive!$A:$A,$C652,InpActive!$B:$B,$N$635)</f>
        <v>0</v>
      </c>
    </row>
    <row r="653" spans="3:15" outlineLevel="2" x14ac:dyDescent="0.4">
      <c r="C653" s="220" t="s">
        <v>151</v>
      </c>
      <c r="D653" s="221" t="s">
        <v>172</v>
      </c>
      <c r="H653" s="258">
        <f>SUMIFS(InpActive!I:I,InpActive!$A:$A,$C653,InpActive!$B:$B,$N$635)</f>
        <v>4321</v>
      </c>
      <c r="I653" s="258">
        <f>SUMIFS(InpActive!J:J,InpActive!$A:$A,$C653,InpActive!$B:$B,$N$635)</f>
        <v>0</v>
      </c>
      <c r="J653" s="258">
        <f>SUMIFS(InpActive!K:K,InpActive!$A:$A,$C653,InpActive!$B:$B,$N$635)</f>
        <v>0</v>
      </c>
      <c r="K653" s="258">
        <f>SUMIFS(InpActive!L:L,InpActive!$A:$A,$C653,InpActive!$B:$B,$N$635)</f>
        <v>0</v>
      </c>
      <c r="L653" s="258">
        <f>SUMIFS(InpActive!M:M,InpActive!$A:$A,$C653,InpActive!$B:$B,$N$635)</f>
        <v>0</v>
      </c>
    </row>
    <row r="654" spans="3:15" outlineLevel="2" x14ac:dyDescent="0.4">
      <c r="H654" s="258"/>
      <c r="I654" s="258"/>
      <c r="J654" s="258"/>
      <c r="K654" s="258"/>
      <c r="L654" s="258"/>
    </row>
    <row r="655" spans="3:15" outlineLevel="2" x14ac:dyDescent="0.4">
      <c r="C655" s="222" t="s">
        <v>725</v>
      </c>
      <c r="D655" s="224" t="s">
        <v>172</v>
      </c>
      <c r="E655" s="255">
        <f t="shared" ref="E655:G655" si="27">SUM(E637:E653)</f>
        <v>0</v>
      </c>
      <c r="F655" s="255">
        <f t="shared" si="27"/>
        <v>0</v>
      </c>
      <c r="G655" s="255">
        <f t="shared" si="27"/>
        <v>0</v>
      </c>
      <c r="H655" s="255">
        <f>SUM(H637:H653)</f>
        <v>1336688</v>
      </c>
      <c r="I655" s="255">
        <f>SUM(I637:I653)</f>
        <v>0</v>
      </c>
      <c r="J655" s="255">
        <f>SUM(J637:J653)</f>
        <v>0</v>
      </c>
      <c r="K655" s="255">
        <f>SUM(K637:K653)</f>
        <v>0</v>
      </c>
      <c r="L655" s="255">
        <f>SUM(L637:L653)</f>
        <v>0</v>
      </c>
      <c r="M655" s="222"/>
      <c r="N655" s="362"/>
      <c r="O655" s="222"/>
    </row>
    <row r="656" spans="3:15" outlineLevel="1" x14ac:dyDescent="0.4"/>
    <row r="657" spans="2:15" ht="15.75" x14ac:dyDescent="0.4">
      <c r="B657" s="55" t="s">
        <v>858</v>
      </c>
      <c r="C657" s="75"/>
      <c r="D657" s="225"/>
      <c r="E657" s="225"/>
      <c r="F657" s="225"/>
      <c r="G657" s="225"/>
      <c r="H657" s="247"/>
      <c r="I657" s="247"/>
      <c r="J657" s="247"/>
      <c r="K657" s="247"/>
      <c r="L657" s="247"/>
      <c r="M657" s="56"/>
      <c r="N657" s="360"/>
      <c r="O657" s="231"/>
    </row>
    <row r="658" spans="2:15" x14ac:dyDescent="0.4">
      <c r="H658" s="251"/>
      <c r="I658" s="243"/>
      <c r="J658" s="243"/>
      <c r="K658" s="243"/>
      <c r="L658" s="243"/>
    </row>
    <row r="659" spans="2:15" ht="14.25" outlineLevel="1" x14ac:dyDescent="0.4">
      <c r="B659" s="74" t="s">
        <v>835</v>
      </c>
      <c r="C659" s="60"/>
      <c r="D659" s="226"/>
      <c r="E659" s="226"/>
      <c r="F659" s="226"/>
      <c r="G659" s="226"/>
      <c r="H659" s="246"/>
      <c r="I659" s="246"/>
      <c r="J659" s="246"/>
      <c r="K659" s="246"/>
      <c r="L659" s="246"/>
      <c r="M659" s="18"/>
      <c r="N659" s="361" t="s">
        <v>778</v>
      </c>
      <c r="O659" s="451"/>
    </row>
    <row r="660" spans="2:15" hidden="1" outlineLevel="2" x14ac:dyDescent="0.4">
      <c r="H660" s="251"/>
      <c r="I660" s="243"/>
      <c r="J660" s="243"/>
      <c r="K660" s="243"/>
      <c r="L660" s="243"/>
    </row>
    <row r="661" spans="2:15" hidden="1" outlineLevel="2" x14ac:dyDescent="0.4">
      <c r="C661" s="220" t="s">
        <v>117</v>
      </c>
      <c r="D661" s="221" t="s">
        <v>188</v>
      </c>
      <c r="H661" s="288">
        <v>0</v>
      </c>
      <c r="I661" s="288">
        <v>0</v>
      </c>
      <c r="J661" s="288">
        <v>0</v>
      </c>
      <c r="K661" s="288">
        <v>0</v>
      </c>
      <c r="L661" s="288">
        <v>0</v>
      </c>
      <c r="N661" s="359" t="s">
        <v>859</v>
      </c>
    </row>
    <row r="662" spans="2:15" hidden="1" outlineLevel="2" x14ac:dyDescent="0.4">
      <c r="C662" s="220" t="s">
        <v>119</v>
      </c>
      <c r="D662" s="221" t="s">
        <v>188</v>
      </c>
      <c r="H662" s="288">
        <v>0</v>
      </c>
      <c r="I662" s="288">
        <v>0</v>
      </c>
      <c r="J662" s="288">
        <v>0</v>
      </c>
      <c r="K662" s="288">
        <v>0</v>
      </c>
      <c r="L662" s="288">
        <v>0</v>
      </c>
      <c r="N662" s="359" t="s">
        <v>860</v>
      </c>
    </row>
    <row r="663" spans="2:15" hidden="1" outlineLevel="2" x14ac:dyDescent="0.4">
      <c r="C663" s="220" t="s">
        <v>122</v>
      </c>
      <c r="D663" s="221" t="s">
        <v>188</v>
      </c>
      <c r="H663" s="288">
        <v>0</v>
      </c>
      <c r="I663" s="288">
        <v>0</v>
      </c>
      <c r="J663" s="288">
        <v>0</v>
      </c>
      <c r="K663" s="288">
        <v>0</v>
      </c>
      <c r="L663" s="288">
        <v>0</v>
      </c>
      <c r="N663" s="359" t="s">
        <v>861</v>
      </c>
    </row>
    <row r="664" spans="2:15" hidden="1" outlineLevel="2" x14ac:dyDescent="0.4">
      <c r="C664" s="220" t="s">
        <v>124</v>
      </c>
      <c r="D664" s="221" t="s">
        <v>188</v>
      </c>
      <c r="H664" s="288">
        <v>0</v>
      </c>
      <c r="I664" s="288">
        <v>0</v>
      </c>
      <c r="J664" s="288">
        <v>0</v>
      </c>
      <c r="K664" s="288">
        <v>0</v>
      </c>
      <c r="L664" s="288">
        <v>0</v>
      </c>
      <c r="N664" s="359" t="s">
        <v>862</v>
      </c>
    </row>
    <row r="665" spans="2:15" hidden="1" outlineLevel="2" x14ac:dyDescent="0.4">
      <c r="C665" s="220" t="s">
        <v>126</v>
      </c>
      <c r="D665" s="221" t="s">
        <v>188</v>
      </c>
      <c r="H665" s="288">
        <v>0</v>
      </c>
      <c r="I665" s="288">
        <v>0</v>
      </c>
      <c r="J665" s="288">
        <v>0</v>
      </c>
      <c r="K665" s="288">
        <v>0</v>
      </c>
      <c r="L665" s="288">
        <v>0</v>
      </c>
      <c r="N665" s="359" t="s">
        <v>863</v>
      </c>
    </row>
    <row r="666" spans="2:15" hidden="1" outlineLevel="2" x14ac:dyDescent="0.4">
      <c r="C666" s="220" t="s">
        <v>128</v>
      </c>
      <c r="D666" s="221" t="s">
        <v>188</v>
      </c>
      <c r="H666" s="288">
        <v>0</v>
      </c>
      <c r="I666" s="288">
        <v>0</v>
      </c>
      <c r="J666" s="288">
        <v>0</v>
      </c>
      <c r="K666" s="288">
        <v>0</v>
      </c>
      <c r="L666" s="288">
        <v>0</v>
      </c>
      <c r="N666" s="359" t="s">
        <v>864</v>
      </c>
    </row>
    <row r="667" spans="2:15" hidden="1" outlineLevel="2" x14ac:dyDescent="0.4">
      <c r="C667" s="220" t="s">
        <v>131</v>
      </c>
      <c r="D667" s="221" t="s">
        <v>188</v>
      </c>
      <c r="H667" s="288">
        <v>0</v>
      </c>
      <c r="I667" s="288">
        <v>0</v>
      </c>
      <c r="J667" s="288">
        <v>0</v>
      </c>
      <c r="K667" s="288">
        <v>0</v>
      </c>
      <c r="L667" s="288">
        <v>0</v>
      </c>
      <c r="N667" s="359" t="s">
        <v>865</v>
      </c>
    </row>
    <row r="668" spans="2:15" hidden="1" outlineLevel="2" x14ac:dyDescent="0.4">
      <c r="C668" s="220" t="s">
        <v>133</v>
      </c>
      <c r="D668" s="221" t="s">
        <v>188</v>
      </c>
      <c r="H668" s="288">
        <v>0</v>
      </c>
      <c r="I668" s="288">
        <v>0</v>
      </c>
      <c r="J668" s="288">
        <v>0</v>
      </c>
      <c r="K668" s="288">
        <v>0</v>
      </c>
      <c r="L668" s="288">
        <v>0</v>
      </c>
      <c r="N668" s="359" t="s">
        <v>866</v>
      </c>
    </row>
    <row r="669" spans="2:15" hidden="1" outlineLevel="2" x14ac:dyDescent="0.4">
      <c r="C669" s="220" t="s">
        <v>244</v>
      </c>
      <c r="D669" s="221" t="s">
        <v>188</v>
      </c>
      <c r="H669" s="288">
        <v>0</v>
      </c>
      <c r="I669" s="288">
        <v>0</v>
      </c>
      <c r="J669" s="288">
        <v>0</v>
      </c>
      <c r="K669" s="288">
        <v>0</v>
      </c>
      <c r="L669" s="288">
        <v>0</v>
      </c>
      <c r="N669" s="359" t="s">
        <v>867</v>
      </c>
    </row>
    <row r="670" spans="2:15" hidden="1" outlineLevel="2" x14ac:dyDescent="0.4">
      <c r="C670" s="220" t="s">
        <v>137</v>
      </c>
      <c r="D670" s="221" t="s">
        <v>188</v>
      </c>
      <c r="H670" s="288">
        <v>0</v>
      </c>
      <c r="I670" s="288">
        <v>0</v>
      </c>
      <c r="J670" s="288">
        <v>0</v>
      </c>
      <c r="K670" s="288">
        <v>0</v>
      </c>
      <c r="L670" s="288">
        <v>0</v>
      </c>
      <c r="N670" s="359" t="s">
        <v>868</v>
      </c>
    </row>
    <row r="671" spans="2:15" hidden="1" outlineLevel="2" x14ac:dyDescent="0.4">
      <c r="C671" s="220" t="s">
        <v>139</v>
      </c>
      <c r="D671" s="221" t="s">
        <v>188</v>
      </c>
      <c r="H671" s="288">
        <v>0</v>
      </c>
      <c r="I671" s="288">
        <v>0</v>
      </c>
      <c r="J671" s="288">
        <v>0</v>
      </c>
      <c r="K671" s="288">
        <v>0</v>
      </c>
      <c r="L671" s="288">
        <v>0</v>
      </c>
      <c r="N671" s="359" t="s">
        <v>869</v>
      </c>
    </row>
    <row r="672" spans="2:15" hidden="1" outlineLevel="2" x14ac:dyDescent="0.4">
      <c r="C672" s="220" t="s">
        <v>141</v>
      </c>
      <c r="D672" s="221" t="s">
        <v>188</v>
      </c>
      <c r="H672" s="288">
        <v>0</v>
      </c>
      <c r="I672" s="288">
        <v>0</v>
      </c>
      <c r="J672" s="288">
        <v>0</v>
      </c>
      <c r="K672" s="288">
        <v>0</v>
      </c>
      <c r="L672" s="288">
        <v>0</v>
      </c>
      <c r="N672" s="359" t="s">
        <v>870</v>
      </c>
    </row>
    <row r="673" spans="2:15" hidden="1" outlineLevel="2" x14ac:dyDescent="0.4">
      <c r="C673" s="220" t="s">
        <v>143</v>
      </c>
      <c r="D673" s="221" t="s">
        <v>188</v>
      </c>
      <c r="H673" s="288">
        <v>0</v>
      </c>
      <c r="I673" s="288">
        <v>0</v>
      </c>
      <c r="J673" s="288">
        <v>0</v>
      </c>
      <c r="K673" s="288">
        <v>0</v>
      </c>
      <c r="L673" s="288">
        <v>0</v>
      </c>
      <c r="N673" s="359" t="s">
        <v>871</v>
      </c>
    </row>
    <row r="674" spans="2:15" hidden="1" outlineLevel="2" x14ac:dyDescent="0.4">
      <c r="C674" s="220" t="s">
        <v>145</v>
      </c>
      <c r="D674" s="221" t="s">
        <v>188</v>
      </c>
      <c r="H674" s="288">
        <v>0</v>
      </c>
      <c r="I674" s="288">
        <v>0</v>
      </c>
      <c r="J674" s="288">
        <v>0</v>
      </c>
      <c r="K674" s="288">
        <v>0</v>
      </c>
      <c r="L674" s="288">
        <v>0</v>
      </c>
      <c r="N674" s="359" t="s">
        <v>872</v>
      </c>
    </row>
    <row r="675" spans="2:15" hidden="1" outlineLevel="2" x14ac:dyDescent="0.4">
      <c r="C675" s="220" t="s">
        <v>147</v>
      </c>
      <c r="D675" s="221" t="s">
        <v>188</v>
      </c>
      <c r="H675" s="288">
        <v>0</v>
      </c>
      <c r="I675" s="288">
        <v>0</v>
      </c>
      <c r="J675" s="288">
        <v>0</v>
      </c>
      <c r="K675" s="288">
        <v>0</v>
      </c>
      <c r="L675" s="288">
        <v>0</v>
      </c>
      <c r="N675" s="359" t="s">
        <v>873</v>
      </c>
    </row>
    <row r="676" spans="2:15" hidden="1" outlineLevel="2" x14ac:dyDescent="0.4">
      <c r="C676" s="220" t="s">
        <v>149</v>
      </c>
      <c r="D676" s="221" t="s">
        <v>188</v>
      </c>
      <c r="H676" s="288">
        <v>0</v>
      </c>
      <c r="I676" s="288">
        <v>0</v>
      </c>
      <c r="J676" s="288">
        <v>0</v>
      </c>
      <c r="K676" s="288">
        <v>0</v>
      </c>
      <c r="L676" s="288">
        <v>0</v>
      </c>
      <c r="N676" s="359" t="s">
        <v>874</v>
      </c>
    </row>
    <row r="677" spans="2:15" hidden="1" outlineLevel="2" x14ac:dyDescent="0.4">
      <c r="C677" s="220" t="s">
        <v>151</v>
      </c>
      <c r="D677" s="221" t="s">
        <v>188</v>
      </c>
      <c r="H677" s="288">
        <v>0</v>
      </c>
      <c r="I677" s="288">
        <v>0</v>
      </c>
      <c r="J677" s="288">
        <v>0</v>
      </c>
      <c r="K677" s="288">
        <v>0</v>
      </c>
      <c r="L677" s="288">
        <v>0</v>
      </c>
      <c r="N677" s="359" t="s">
        <v>875</v>
      </c>
    </row>
    <row r="678" spans="2:15" hidden="1" outlineLevel="2" x14ac:dyDescent="0.4">
      <c r="H678" s="272"/>
      <c r="I678" s="272"/>
      <c r="J678" s="272"/>
      <c r="K678" s="272"/>
      <c r="L678" s="272"/>
    </row>
    <row r="679" spans="2:15" hidden="1" outlineLevel="2" x14ac:dyDescent="0.4">
      <c r="C679" s="222" t="s">
        <v>725</v>
      </c>
      <c r="D679" s="224" t="s">
        <v>188</v>
      </c>
      <c r="E679" s="224"/>
      <c r="F679" s="224"/>
      <c r="G679" s="224"/>
      <c r="H679" s="312">
        <v>0</v>
      </c>
      <c r="I679" s="312">
        <v>0</v>
      </c>
      <c r="J679" s="312">
        <v>0</v>
      </c>
      <c r="K679" s="312">
        <v>0</v>
      </c>
      <c r="L679" s="312">
        <v>0</v>
      </c>
      <c r="M679" s="222"/>
      <c r="N679" s="362"/>
    </row>
    <row r="680" spans="2:15" outlineLevel="1" collapsed="1" x14ac:dyDescent="0.4">
      <c r="C680" s="222"/>
      <c r="D680" s="224"/>
      <c r="E680" s="224"/>
      <c r="F680" s="224"/>
      <c r="G680" s="224"/>
      <c r="H680" s="255"/>
      <c r="I680" s="255"/>
      <c r="J680" s="255"/>
      <c r="K680" s="255"/>
      <c r="L680" s="255"/>
      <c r="M680" s="222"/>
      <c r="N680" s="362"/>
    </row>
    <row r="681" spans="2:15" ht="14.25" outlineLevel="1" x14ac:dyDescent="0.4">
      <c r="B681" s="74" t="s">
        <v>876</v>
      </c>
      <c r="C681" s="60"/>
      <c r="D681" s="226"/>
      <c r="E681" s="226"/>
      <c r="F681" s="226"/>
      <c r="G681" s="226"/>
      <c r="H681" s="246"/>
      <c r="I681" s="246"/>
      <c r="J681" s="246"/>
      <c r="K681" s="246"/>
      <c r="L681" s="246"/>
      <c r="M681" s="18"/>
      <c r="N681" s="361" t="s">
        <v>778</v>
      </c>
      <c r="O681" s="451"/>
    </row>
    <row r="682" spans="2:15" hidden="1" outlineLevel="2" x14ac:dyDescent="0.4">
      <c r="H682" s="251"/>
      <c r="I682" s="243"/>
      <c r="J682" s="243"/>
      <c r="K682" s="243"/>
      <c r="L682" s="243"/>
    </row>
    <row r="683" spans="2:15" hidden="1" outlineLevel="2" x14ac:dyDescent="0.4">
      <c r="C683" s="220" t="s">
        <v>117</v>
      </c>
      <c r="D683" s="221" t="s">
        <v>188</v>
      </c>
      <c r="H683" s="289">
        <v>2</v>
      </c>
      <c r="I683" s="289">
        <v>2</v>
      </c>
      <c r="J683" s="289">
        <v>1.5</v>
      </c>
      <c r="K683" s="289">
        <v>1.5</v>
      </c>
      <c r="L683" s="289">
        <v>1.5</v>
      </c>
      <c r="N683" s="359" t="s">
        <v>877</v>
      </c>
    </row>
    <row r="684" spans="2:15" hidden="1" outlineLevel="2" x14ac:dyDescent="0.4">
      <c r="C684" s="220" t="s">
        <v>119</v>
      </c>
      <c r="D684" s="221" t="s">
        <v>188</v>
      </c>
      <c r="H684" s="289">
        <v>2</v>
      </c>
      <c r="I684" s="289">
        <v>2</v>
      </c>
      <c r="J684" s="289">
        <v>2</v>
      </c>
      <c r="K684" s="289">
        <v>2</v>
      </c>
      <c r="L684" s="289">
        <v>2</v>
      </c>
      <c r="N684" s="359" t="s">
        <v>877</v>
      </c>
    </row>
    <row r="685" spans="2:15" hidden="1" outlineLevel="2" x14ac:dyDescent="0.4">
      <c r="C685" s="220" t="s">
        <v>122</v>
      </c>
      <c r="D685" s="221" t="s">
        <v>188</v>
      </c>
      <c r="H685" s="289">
        <v>2</v>
      </c>
      <c r="I685" s="289">
        <v>2</v>
      </c>
      <c r="J685" s="289">
        <v>2</v>
      </c>
      <c r="K685" s="289">
        <v>2</v>
      </c>
      <c r="L685" s="289">
        <v>2</v>
      </c>
      <c r="N685" s="359" t="s">
        <v>877</v>
      </c>
    </row>
    <row r="686" spans="2:15" hidden="1" outlineLevel="2" x14ac:dyDescent="0.4">
      <c r="C686" s="220" t="s">
        <v>124</v>
      </c>
      <c r="D686" s="221" t="s">
        <v>188</v>
      </c>
      <c r="H686" s="289">
        <v>2</v>
      </c>
      <c r="I686" s="289">
        <v>2</v>
      </c>
      <c r="J686" s="289">
        <v>1.5</v>
      </c>
      <c r="K686" s="289">
        <v>1.5</v>
      </c>
      <c r="L686" s="289">
        <v>1.5</v>
      </c>
      <c r="N686" s="359" t="s">
        <v>877</v>
      </c>
    </row>
    <row r="687" spans="2:15" hidden="1" outlineLevel="2" x14ac:dyDescent="0.4">
      <c r="C687" s="220" t="s">
        <v>126</v>
      </c>
      <c r="D687" s="221" t="s">
        <v>188</v>
      </c>
      <c r="H687" s="289">
        <v>2</v>
      </c>
      <c r="I687" s="289">
        <v>2</v>
      </c>
      <c r="J687" s="289">
        <v>2</v>
      </c>
      <c r="K687" s="289">
        <v>2</v>
      </c>
      <c r="L687" s="289">
        <v>2</v>
      </c>
      <c r="N687" s="359" t="s">
        <v>877</v>
      </c>
    </row>
    <row r="688" spans="2:15" hidden="1" outlineLevel="2" x14ac:dyDescent="0.4">
      <c r="C688" s="220" t="s">
        <v>128</v>
      </c>
      <c r="D688" s="221" t="s">
        <v>188</v>
      </c>
      <c r="H688" s="289">
        <v>2</v>
      </c>
      <c r="I688" s="289">
        <v>2</v>
      </c>
      <c r="J688" s="289">
        <v>2</v>
      </c>
      <c r="K688" s="289">
        <v>2</v>
      </c>
      <c r="L688" s="289">
        <v>2</v>
      </c>
      <c r="N688" s="359" t="s">
        <v>877</v>
      </c>
    </row>
    <row r="689" spans="2:15" hidden="1" outlineLevel="2" x14ac:dyDescent="0.4">
      <c r="C689" s="220" t="s">
        <v>131</v>
      </c>
      <c r="D689" s="221" t="s">
        <v>188</v>
      </c>
      <c r="H689" s="289">
        <v>2</v>
      </c>
      <c r="I689" s="289">
        <v>2</v>
      </c>
      <c r="J689" s="289">
        <v>2</v>
      </c>
      <c r="K689" s="289">
        <v>2</v>
      </c>
      <c r="L689" s="289">
        <v>2</v>
      </c>
      <c r="N689" s="359" t="s">
        <v>877</v>
      </c>
    </row>
    <row r="690" spans="2:15" hidden="1" outlineLevel="2" x14ac:dyDescent="0.4">
      <c r="C690" s="220" t="s">
        <v>133</v>
      </c>
      <c r="D690" s="221" t="s">
        <v>188</v>
      </c>
      <c r="H690" s="289">
        <v>2</v>
      </c>
      <c r="I690" s="289">
        <v>2</v>
      </c>
      <c r="J690" s="289">
        <v>2</v>
      </c>
      <c r="K690" s="289">
        <v>2</v>
      </c>
      <c r="L690" s="289">
        <v>2</v>
      </c>
      <c r="N690" s="359" t="s">
        <v>877</v>
      </c>
    </row>
    <row r="691" spans="2:15" hidden="1" outlineLevel="2" x14ac:dyDescent="0.4">
      <c r="C691" s="220" t="s">
        <v>244</v>
      </c>
      <c r="D691" s="221" t="s">
        <v>188</v>
      </c>
      <c r="H691" s="289">
        <v>2</v>
      </c>
      <c r="I691" s="289">
        <v>2</v>
      </c>
      <c r="J691" s="289">
        <v>2</v>
      </c>
      <c r="K691" s="289">
        <v>2</v>
      </c>
      <c r="L691" s="289">
        <v>2</v>
      </c>
      <c r="N691" s="359" t="s">
        <v>877</v>
      </c>
    </row>
    <row r="692" spans="2:15" hidden="1" outlineLevel="2" x14ac:dyDescent="0.4">
      <c r="C692" s="220" t="s">
        <v>137</v>
      </c>
      <c r="D692" s="221" t="s">
        <v>188</v>
      </c>
      <c r="H692" s="289">
        <v>2</v>
      </c>
      <c r="I692" s="289">
        <v>2</v>
      </c>
      <c r="J692" s="289">
        <v>2</v>
      </c>
      <c r="K692" s="289">
        <v>2</v>
      </c>
      <c r="L692" s="289">
        <v>2</v>
      </c>
      <c r="N692" s="359" t="s">
        <v>877</v>
      </c>
    </row>
    <row r="693" spans="2:15" hidden="1" outlineLevel="2" x14ac:dyDescent="0.4">
      <c r="C693" s="220" t="s">
        <v>139</v>
      </c>
      <c r="D693" s="221" t="s">
        <v>188</v>
      </c>
      <c r="H693" s="289">
        <v>2</v>
      </c>
      <c r="I693" s="289">
        <v>2</v>
      </c>
      <c r="J693" s="289">
        <v>1.5</v>
      </c>
      <c r="K693" s="289">
        <v>1.5</v>
      </c>
      <c r="L693" s="289">
        <v>1.5</v>
      </c>
      <c r="N693" s="359" t="s">
        <v>877</v>
      </c>
    </row>
    <row r="694" spans="2:15" hidden="1" outlineLevel="2" x14ac:dyDescent="0.4">
      <c r="C694" s="220" t="s">
        <v>141</v>
      </c>
      <c r="D694" s="221" t="s">
        <v>188</v>
      </c>
      <c r="H694" s="289">
        <v>2</v>
      </c>
      <c r="I694" s="289">
        <v>2</v>
      </c>
      <c r="J694" s="289">
        <v>2</v>
      </c>
      <c r="K694" s="289">
        <v>2</v>
      </c>
      <c r="L694" s="289">
        <v>2</v>
      </c>
      <c r="N694" s="359" t="s">
        <v>877</v>
      </c>
    </row>
    <row r="695" spans="2:15" hidden="1" outlineLevel="2" x14ac:dyDescent="0.4">
      <c r="C695" s="220" t="s">
        <v>143</v>
      </c>
      <c r="D695" s="221" t="s">
        <v>188</v>
      </c>
      <c r="H695" s="289">
        <v>2</v>
      </c>
      <c r="I695" s="289">
        <v>2</v>
      </c>
      <c r="J695" s="289">
        <v>1.5</v>
      </c>
      <c r="K695" s="289">
        <v>1.5</v>
      </c>
      <c r="L695" s="289">
        <v>1.5</v>
      </c>
      <c r="N695" s="359" t="s">
        <v>877</v>
      </c>
    </row>
    <row r="696" spans="2:15" hidden="1" outlineLevel="2" x14ac:dyDescent="0.4">
      <c r="C696" s="220" t="s">
        <v>145</v>
      </c>
      <c r="D696" s="221" t="s">
        <v>188</v>
      </c>
      <c r="H696" s="289">
        <v>2</v>
      </c>
      <c r="I696" s="289">
        <v>2</v>
      </c>
      <c r="J696" s="289">
        <v>2</v>
      </c>
      <c r="K696" s="289">
        <v>2</v>
      </c>
      <c r="L696" s="289">
        <v>2</v>
      </c>
      <c r="N696" s="359" t="s">
        <v>877</v>
      </c>
    </row>
    <row r="697" spans="2:15" hidden="1" outlineLevel="2" x14ac:dyDescent="0.4">
      <c r="C697" s="220" t="s">
        <v>147</v>
      </c>
      <c r="D697" s="221" t="s">
        <v>188</v>
      </c>
      <c r="H697" s="289">
        <v>2</v>
      </c>
      <c r="I697" s="289">
        <v>2</v>
      </c>
      <c r="J697" s="289">
        <v>2</v>
      </c>
      <c r="K697" s="289">
        <v>2</v>
      </c>
      <c r="L697" s="289">
        <v>2</v>
      </c>
      <c r="N697" s="359" t="s">
        <v>877</v>
      </c>
    </row>
    <row r="698" spans="2:15" hidden="1" outlineLevel="2" x14ac:dyDescent="0.4">
      <c r="C698" s="220" t="s">
        <v>149</v>
      </c>
      <c r="D698" s="221" t="s">
        <v>188</v>
      </c>
      <c r="H698" s="289">
        <v>2</v>
      </c>
      <c r="I698" s="289">
        <v>2</v>
      </c>
      <c r="J698" s="289">
        <v>2</v>
      </c>
      <c r="K698" s="289">
        <v>2</v>
      </c>
      <c r="L698" s="289">
        <v>2</v>
      </c>
      <c r="N698" s="359" t="s">
        <v>877</v>
      </c>
    </row>
    <row r="699" spans="2:15" hidden="1" outlineLevel="2" x14ac:dyDescent="0.4">
      <c r="C699" s="220" t="s">
        <v>151</v>
      </c>
      <c r="D699" s="221" t="s">
        <v>188</v>
      </c>
      <c r="H699" s="289">
        <v>2</v>
      </c>
      <c r="I699" s="289">
        <v>2</v>
      </c>
      <c r="J699" s="289">
        <v>2</v>
      </c>
      <c r="K699" s="289">
        <v>2</v>
      </c>
      <c r="L699" s="289">
        <v>2</v>
      </c>
      <c r="N699" s="359" t="s">
        <v>877</v>
      </c>
    </row>
    <row r="700" spans="2:15" hidden="1" outlineLevel="2" x14ac:dyDescent="0.4">
      <c r="H700" s="272"/>
      <c r="I700" s="272"/>
      <c r="J700" s="272"/>
      <c r="K700" s="272"/>
      <c r="L700" s="272"/>
    </row>
    <row r="701" spans="2:15" hidden="1" outlineLevel="2" x14ac:dyDescent="0.4">
      <c r="C701" s="222" t="s">
        <v>725</v>
      </c>
      <c r="D701" s="224" t="s">
        <v>188</v>
      </c>
      <c r="E701" s="224"/>
      <c r="F701" s="224"/>
      <c r="G701" s="224"/>
      <c r="H701" s="355">
        <v>2</v>
      </c>
      <c r="I701" s="355">
        <v>2</v>
      </c>
      <c r="J701" s="355">
        <v>2</v>
      </c>
      <c r="K701" s="355">
        <v>2</v>
      </c>
      <c r="L701" s="355">
        <v>2</v>
      </c>
      <c r="M701" s="222"/>
      <c r="N701" s="362"/>
    </row>
    <row r="702" spans="2:15" outlineLevel="1" collapsed="1" x14ac:dyDescent="0.4">
      <c r="H702" s="251"/>
      <c r="I702" s="243"/>
      <c r="J702" s="243"/>
      <c r="K702" s="243"/>
      <c r="L702" s="243"/>
    </row>
    <row r="703" spans="2:15" ht="14.25" outlineLevel="1" x14ac:dyDescent="0.4">
      <c r="B703" s="74" t="s">
        <v>878</v>
      </c>
      <c r="C703" s="60"/>
      <c r="D703" s="226"/>
      <c r="E703" s="226"/>
      <c r="F703" s="226"/>
      <c r="G703" s="226"/>
      <c r="H703" s="246"/>
      <c r="I703" s="246"/>
      <c r="J703" s="246"/>
      <c r="K703" s="246"/>
      <c r="L703" s="246"/>
      <c r="M703" s="18"/>
      <c r="N703" s="361" t="s">
        <v>295</v>
      </c>
      <c r="O703" s="18"/>
    </row>
    <row r="704" spans="2:15" hidden="1" outlineLevel="2" x14ac:dyDescent="0.4">
      <c r="H704" s="251"/>
      <c r="I704" s="243"/>
      <c r="J704" s="243"/>
      <c r="K704" s="243"/>
      <c r="L704" s="243"/>
    </row>
    <row r="705" spans="3:12" hidden="1" outlineLevel="2" x14ac:dyDescent="0.4">
      <c r="C705" s="220" t="s">
        <v>117</v>
      </c>
      <c r="D705" s="221" t="s">
        <v>188</v>
      </c>
      <c r="H705" s="256">
        <f>SUMIFS(InpActive!I:I,InpActive!$A:$A,$C705,InpActive!$B:$B,$N$703)</f>
        <v>1.98</v>
      </c>
      <c r="I705" s="256">
        <f>SUMIFS(InpActive!J:J,InpActive!$A:$A,$C705,InpActive!$B:$B,$N$703)</f>
        <v>0</v>
      </c>
      <c r="J705" s="256">
        <f>SUMIFS(InpActive!K:K,InpActive!$A:$A,$C705,InpActive!$B:$B,$N$703)</f>
        <v>0</v>
      </c>
      <c r="K705" s="256">
        <f>SUMIFS(InpActive!L:L,InpActive!$A:$A,$C705,InpActive!$B:$B,$N$703)</f>
        <v>0</v>
      </c>
      <c r="L705" s="256">
        <f>SUMIFS(InpActive!M:M,InpActive!$A:$A,$C705,InpActive!$B:$B,$N$703)</f>
        <v>0</v>
      </c>
    </row>
    <row r="706" spans="3:12" hidden="1" outlineLevel="2" x14ac:dyDescent="0.4">
      <c r="C706" s="220" t="s">
        <v>119</v>
      </c>
      <c r="D706" s="221" t="s">
        <v>188</v>
      </c>
      <c r="H706" s="256">
        <f>SUMIFS(InpActive!I:I,InpActive!$A:$A,$C706,InpActive!$B:$B,$N$703)</f>
        <v>4.17</v>
      </c>
      <c r="I706" s="256">
        <f>SUMIFS(InpActive!J:J,InpActive!$A:$A,$C706,InpActive!$B:$B,$N$703)</f>
        <v>0</v>
      </c>
      <c r="J706" s="256">
        <f>SUMIFS(InpActive!K:K,InpActive!$A:$A,$C706,InpActive!$B:$B,$N$703)</f>
        <v>0</v>
      </c>
      <c r="K706" s="256">
        <f>SUMIFS(InpActive!L:L,InpActive!$A:$A,$C706,InpActive!$B:$B,$N$703)</f>
        <v>0</v>
      </c>
      <c r="L706" s="256">
        <f>SUMIFS(InpActive!M:M,InpActive!$A:$A,$C706,InpActive!$B:$B,$N$703)</f>
        <v>0</v>
      </c>
    </row>
    <row r="707" spans="3:12" hidden="1" outlineLevel="2" x14ac:dyDescent="0.4">
      <c r="C707" s="220" t="s">
        <v>122</v>
      </c>
      <c r="D707" s="221" t="s">
        <v>188</v>
      </c>
      <c r="H707" s="256">
        <f>SUMIFS(InpActive!I:I,InpActive!$A:$A,$C707,InpActive!$B:$B,$N$703)</f>
        <v>0.08</v>
      </c>
      <c r="I707" s="256">
        <f>SUMIFS(InpActive!J:J,InpActive!$A:$A,$C707,InpActive!$B:$B,$N$703)</f>
        <v>0</v>
      </c>
      <c r="J707" s="256">
        <f>SUMIFS(InpActive!K:K,InpActive!$A:$A,$C707,InpActive!$B:$B,$N$703)</f>
        <v>0</v>
      </c>
      <c r="K707" s="256">
        <f>SUMIFS(InpActive!L:L,InpActive!$A:$A,$C707,InpActive!$B:$B,$N$703)</f>
        <v>0</v>
      </c>
      <c r="L707" s="256">
        <f>SUMIFS(InpActive!M:M,InpActive!$A:$A,$C707,InpActive!$B:$B,$N$703)</f>
        <v>0</v>
      </c>
    </row>
    <row r="708" spans="3:12" hidden="1" outlineLevel="2" x14ac:dyDescent="0.4">
      <c r="C708" s="220" t="s">
        <v>124</v>
      </c>
      <c r="D708" s="221" t="s">
        <v>188</v>
      </c>
      <c r="H708" s="256">
        <f>SUMIFS(InpActive!I:I,InpActive!$A:$A,$C708,InpActive!$B:$B,$N$703)</f>
        <v>7.11</v>
      </c>
      <c r="I708" s="256">
        <f>SUMIFS(InpActive!J:J,InpActive!$A:$A,$C708,InpActive!$B:$B,$N$703)</f>
        <v>0</v>
      </c>
      <c r="J708" s="256">
        <f>SUMIFS(InpActive!K:K,InpActive!$A:$A,$C708,InpActive!$B:$B,$N$703)</f>
        <v>0</v>
      </c>
      <c r="K708" s="256">
        <f>SUMIFS(InpActive!L:L,InpActive!$A:$A,$C708,InpActive!$B:$B,$N$703)</f>
        <v>0</v>
      </c>
      <c r="L708" s="256">
        <f>SUMIFS(InpActive!M:M,InpActive!$A:$A,$C708,InpActive!$B:$B,$N$703)</f>
        <v>0</v>
      </c>
    </row>
    <row r="709" spans="3:12" hidden="1" outlineLevel="2" x14ac:dyDescent="0.4">
      <c r="C709" s="220" t="s">
        <v>126</v>
      </c>
      <c r="D709" s="221" t="s">
        <v>188</v>
      </c>
      <c r="H709" s="256">
        <f>SUMIFS(InpActive!I:I,InpActive!$A:$A,$C709,InpActive!$B:$B,$N$703)</f>
        <v>1.53</v>
      </c>
      <c r="I709" s="256">
        <f>SUMIFS(InpActive!J:J,InpActive!$A:$A,$C709,InpActive!$B:$B,$N$703)</f>
        <v>0</v>
      </c>
      <c r="J709" s="256">
        <f>SUMIFS(InpActive!K:K,InpActive!$A:$A,$C709,InpActive!$B:$B,$N$703)</f>
        <v>0</v>
      </c>
      <c r="K709" s="256">
        <f>SUMIFS(InpActive!L:L,InpActive!$A:$A,$C709,InpActive!$B:$B,$N$703)</f>
        <v>0</v>
      </c>
      <c r="L709" s="256">
        <f>SUMIFS(InpActive!M:M,InpActive!$A:$A,$C709,InpActive!$B:$B,$N$703)</f>
        <v>0</v>
      </c>
    </row>
    <row r="710" spans="3:12" hidden="1" outlineLevel="2" x14ac:dyDescent="0.4">
      <c r="C710" s="220" t="s">
        <v>128</v>
      </c>
      <c r="D710" s="221" t="s">
        <v>188</v>
      </c>
      <c r="H710" s="256">
        <f>SUMIFS(InpActive!I:I,InpActive!$A:$A,$C710,InpActive!$B:$B,$N$703)</f>
        <v>2.06</v>
      </c>
      <c r="I710" s="256">
        <f>SUMIFS(InpActive!J:J,InpActive!$A:$A,$C710,InpActive!$B:$B,$N$703)</f>
        <v>0</v>
      </c>
      <c r="J710" s="256">
        <f>SUMIFS(InpActive!K:K,InpActive!$A:$A,$C710,InpActive!$B:$B,$N$703)</f>
        <v>0</v>
      </c>
      <c r="K710" s="256">
        <f>SUMIFS(InpActive!L:L,InpActive!$A:$A,$C710,InpActive!$B:$B,$N$703)</f>
        <v>0</v>
      </c>
      <c r="L710" s="256">
        <f>SUMIFS(InpActive!M:M,InpActive!$A:$A,$C710,InpActive!$B:$B,$N$703)</f>
        <v>0</v>
      </c>
    </row>
    <row r="711" spans="3:12" hidden="1" outlineLevel="2" x14ac:dyDescent="0.4">
      <c r="C711" s="220" t="s">
        <v>131</v>
      </c>
      <c r="D711" s="221" t="s">
        <v>188</v>
      </c>
      <c r="H711" s="256">
        <f>SUMIFS(InpActive!I:I,InpActive!$A:$A,$C711,InpActive!$B:$B,$N$703)</f>
        <v>4.62</v>
      </c>
      <c r="I711" s="256">
        <f>SUMIFS(InpActive!J:J,InpActive!$A:$A,$C711,InpActive!$B:$B,$N$703)</f>
        <v>0</v>
      </c>
      <c r="J711" s="256">
        <f>SUMIFS(InpActive!K:K,InpActive!$A:$A,$C711,InpActive!$B:$B,$N$703)</f>
        <v>0</v>
      </c>
      <c r="K711" s="256">
        <f>SUMIFS(InpActive!L:L,InpActive!$A:$A,$C711,InpActive!$B:$B,$N$703)</f>
        <v>0</v>
      </c>
      <c r="L711" s="256">
        <f>SUMIFS(InpActive!M:M,InpActive!$A:$A,$C711,InpActive!$B:$B,$N$703)</f>
        <v>0</v>
      </c>
    </row>
    <row r="712" spans="3:12" hidden="1" outlineLevel="2" x14ac:dyDescent="0.4">
      <c r="C712" s="220" t="s">
        <v>133</v>
      </c>
      <c r="D712" s="221" t="s">
        <v>188</v>
      </c>
      <c r="H712" s="256">
        <f>SUMIFS(InpActive!I:I,InpActive!$A:$A,$C712,InpActive!$B:$B,$N$703)</f>
        <v>2.42</v>
      </c>
      <c r="I712" s="256">
        <f>SUMIFS(InpActive!J:J,InpActive!$A:$A,$C712,InpActive!$B:$B,$N$703)</f>
        <v>0</v>
      </c>
      <c r="J712" s="256">
        <f>SUMIFS(InpActive!K:K,InpActive!$A:$A,$C712,InpActive!$B:$B,$N$703)</f>
        <v>0</v>
      </c>
      <c r="K712" s="256">
        <f>SUMIFS(InpActive!L:L,InpActive!$A:$A,$C712,InpActive!$B:$B,$N$703)</f>
        <v>0</v>
      </c>
      <c r="L712" s="256">
        <f>SUMIFS(InpActive!M:M,InpActive!$A:$A,$C712,InpActive!$B:$B,$N$703)</f>
        <v>0</v>
      </c>
    </row>
    <row r="713" spans="3:12" hidden="1" outlineLevel="2" x14ac:dyDescent="0.4">
      <c r="C713" s="220" t="s">
        <v>244</v>
      </c>
      <c r="D713" s="221" t="s">
        <v>188</v>
      </c>
      <c r="H713" s="256">
        <f>SUMIFS(InpActive!I:I,InpActive!$A:$A,$C713,InpActive!$B:$B,$N$703)</f>
        <v>2.58</v>
      </c>
      <c r="I713" s="256">
        <f>SUMIFS(InpActive!J:J,InpActive!$A:$A,$C713,InpActive!$B:$B,$N$703)</f>
        <v>0</v>
      </c>
      <c r="J713" s="256">
        <f>SUMIFS(InpActive!K:K,InpActive!$A:$A,$C713,InpActive!$B:$B,$N$703)</f>
        <v>0</v>
      </c>
      <c r="K713" s="256">
        <f>SUMIFS(InpActive!L:L,InpActive!$A:$A,$C713,InpActive!$B:$B,$N$703)</f>
        <v>0</v>
      </c>
      <c r="L713" s="256">
        <f>SUMIFS(InpActive!M:M,InpActive!$A:$A,$C713,InpActive!$B:$B,$N$703)</f>
        <v>0</v>
      </c>
    </row>
    <row r="714" spans="3:12" hidden="1" outlineLevel="2" x14ac:dyDescent="0.4">
      <c r="C714" s="220" t="s">
        <v>137</v>
      </c>
      <c r="D714" s="221" t="s">
        <v>188</v>
      </c>
      <c r="H714" s="256">
        <f>SUMIFS(InpActive!I:I,InpActive!$A:$A,$C714,InpActive!$B:$B,$N$703)</f>
        <v>1.61</v>
      </c>
      <c r="I714" s="256">
        <f>SUMIFS(InpActive!J:J,InpActive!$A:$A,$C714,InpActive!$B:$B,$N$703)</f>
        <v>0</v>
      </c>
      <c r="J714" s="256">
        <f>SUMIFS(InpActive!K:K,InpActive!$A:$A,$C714,InpActive!$B:$B,$N$703)</f>
        <v>0</v>
      </c>
      <c r="K714" s="256">
        <f>SUMIFS(InpActive!L:L,InpActive!$A:$A,$C714,InpActive!$B:$B,$N$703)</f>
        <v>0</v>
      </c>
      <c r="L714" s="256">
        <f>SUMIFS(InpActive!M:M,InpActive!$A:$A,$C714,InpActive!$B:$B,$N$703)</f>
        <v>0</v>
      </c>
    </row>
    <row r="715" spans="3:12" hidden="1" outlineLevel="2" x14ac:dyDescent="0.4">
      <c r="C715" s="220" t="s">
        <v>139</v>
      </c>
      <c r="D715" s="221" t="s">
        <v>188</v>
      </c>
      <c r="H715" s="256">
        <f>SUMIFS(InpActive!I:I,InpActive!$A:$A,$C715,InpActive!$B:$B,$N$703)</f>
        <v>2.34</v>
      </c>
      <c r="I715" s="256">
        <f>SUMIFS(InpActive!J:J,InpActive!$A:$A,$C715,InpActive!$B:$B,$N$703)</f>
        <v>0</v>
      </c>
      <c r="J715" s="256">
        <f>SUMIFS(InpActive!K:K,InpActive!$A:$A,$C715,InpActive!$B:$B,$N$703)</f>
        <v>0</v>
      </c>
      <c r="K715" s="256">
        <f>SUMIFS(InpActive!L:L,InpActive!$A:$A,$C715,InpActive!$B:$B,$N$703)</f>
        <v>0</v>
      </c>
      <c r="L715" s="256">
        <f>SUMIFS(InpActive!M:M,InpActive!$A:$A,$C715,InpActive!$B:$B,$N$703)</f>
        <v>0</v>
      </c>
    </row>
    <row r="716" spans="3:12" hidden="1" outlineLevel="2" x14ac:dyDescent="0.4">
      <c r="C716" s="220" t="s">
        <v>141</v>
      </c>
      <c r="D716" s="221" t="s">
        <v>188</v>
      </c>
      <c r="H716" s="256">
        <f>SUMIFS(InpActive!I:I,InpActive!$A:$A,$C716,InpActive!$B:$B,$N$703)</f>
        <v>1.31</v>
      </c>
      <c r="I716" s="256">
        <f>SUMIFS(InpActive!J:J,InpActive!$A:$A,$C716,InpActive!$B:$B,$N$703)</f>
        <v>0</v>
      </c>
      <c r="J716" s="256">
        <f>SUMIFS(InpActive!K:K,InpActive!$A:$A,$C716,InpActive!$B:$B,$N$703)</f>
        <v>0</v>
      </c>
      <c r="K716" s="256">
        <f>SUMIFS(InpActive!L:L,InpActive!$A:$A,$C716,InpActive!$B:$B,$N$703)</f>
        <v>0</v>
      </c>
      <c r="L716" s="256">
        <f>SUMIFS(InpActive!M:M,InpActive!$A:$A,$C716,InpActive!$B:$B,$N$703)</f>
        <v>0</v>
      </c>
    </row>
    <row r="717" spans="3:12" hidden="1" outlineLevel="2" x14ac:dyDescent="0.4">
      <c r="C717" s="220" t="s">
        <v>143</v>
      </c>
      <c r="D717" s="221" t="s">
        <v>188</v>
      </c>
      <c r="H717" s="256">
        <f>SUMIFS(InpActive!I:I,InpActive!$A:$A,$C717,InpActive!$B:$B,$N$703)</f>
        <v>3.02</v>
      </c>
      <c r="I717" s="256">
        <f>SUMIFS(InpActive!J:J,InpActive!$A:$A,$C717,InpActive!$B:$B,$N$703)</f>
        <v>0</v>
      </c>
      <c r="J717" s="256">
        <f>SUMIFS(InpActive!K:K,InpActive!$A:$A,$C717,InpActive!$B:$B,$N$703)</f>
        <v>0</v>
      </c>
      <c r="K717" s="256">
        <f>SUMIFS(InpActive!L:L,InpActive!$A:$A,$C717,InpActive!$B:$B,$N$703)</f>
        <v>0</v>
      </c>
      <c r="L717" s="256">
        <f>SUMIFS(InpActive!M:M,InpActive!$A:$A,$C717,InpActive!$B:$B,$N$703)</f>
        <v>0</v>
      </c>
    </row>
    <row r="718" spans="3:12" hidden="1" outlineLevel="2" x14ac:dyDescent="0.4">
      <c r="C718" s="220" t="s">
        <v>145</v>
      </c>
      <c r="D718" s="221" t="s">
        <v>188</v>
      </c>
      <c r="H718" s="256">
        <f>SUMIFS(InpActive!I:I,InpActive!$A:$A,$C718,InpActive!$B:$B,$N$703)</f>
        <v>0.56999999999999995</v>
      </c>
      <c r="I718" s="256">
        <f>SUMIFS(InpActive!J:J,InpActive!$A:$A,$C718,InpActive!$B:$B,$N$703)</f>
        <v>0</v>
      </c>
      <c r="J718" s="256">
        <f>SUMIFS(InpActive!K:K,InpActive!$A:$A,$C718,InpActive!$B:$B,$N$703)</f>
        <v>0</v>
      </c>
      <c r="K718" s="256">
        <f>SUMIFS(InpActive!L:L,InpActive!$A:$A,$C718,InpActive!$B:$B,$N$703)</f>
        <v>0</v>
      </c>
      <c r="L718" s="256">
        <f>SUMIFS(InpActive!M:M,InpActive!$A:$A,$C718,InpActive!$B:$B,$N$703)</f>
        <v>0</v>
      </c>
    </row>
    <row r="719" spans="3:12" hidden="1" outlineLevel="2" x14ac:dyDescent="0.4">
      <c r="C719" s="220" t="s">
        <v>147</v>
      </c>
      <c r="D719" s="221" t="s">
        <v>188</v>
      </c>
      <c r="H719" s="256">
        <f>SUMIFS(InpActive!I:I,InpActive!$A:$A,$C719,InpActive!$B:$B,$N$703)</f>
        <v>2.2599999999999998</v>
      </c>
      <c r="I719" s="256">
        <f>SUMIFS(InpActive!J:J,InpActive!$A:$A,$C719,InpActive!$B:$B,$N$703)</f>
        <v>0</v>
      </c>
      <c r="J719" s="256">
        <f>SUMIFS(InpActive!K:K,InpActive!$A:$A,$C719,InpActive!$B:$B,$N$703)</f>
        <v>0</v>
      </c>
      <c r="K719" s="256">
        <f>SUMIFS(InpActive!L:L,InpActive!$A:$A,$C719,InpActive!$B:$B,$N$703)</f>
        <v>0</v>
      </c>
      <c r="L719" s="256">
        <f>SUMIFS(InpActive!M:M,InpActive!$A:$A,$C719,InpActive!$B:$B,$N$703)</f>
        <v>0</v>
      </c>
    </row>
    <row r="720" spans="3:12" hidden="1" outlineLevel="2" x14ac:dyDescent="0.4">
      <c r="C720" s="220" t="s">
        <v>149</v>
      </c>
      <c r="D720" s="221" t="s">
        <v>188</v>
      </c>
      <c r="H720" s="256">
        <f>SUMIFS(InpActive!I:I,InpActive!$A:$A,$C720,InpActive!$B:$B,$N$703)</f>
        <v>1.0900000000000001</v>
      </c>
      <c r="I720" s="256">
        <f>SUMIFS(InpActive!J:J,InpActive!$A:$A,$C720,InpActive!$B:$B,$N$703)</f>
        <v>0</v>
      </c>
      <c r="J720" s="256">
        <f>SUMIFS(InpActive!K:K,InpActive!$A:$A,$C720,InpActive!$B:$B,$N$703)</f>
        <v>0</v>
      </c>
      <c r="K720" s="256">
        <f>SUMIFS(InpActive!L:L,InpActive!$A:$A,$C720,InpActive!$B:$B,$N$703)</f>
        <v>0</v>
      </c>
      <c r="L720" s="256">
        <f>SUMIFS(InpActive!M:M,InpActive!$A:$A,$C720,InpActive!$B:$B,$N$703)</f>
        <v>0</v>
      </c>
    </row>
    <row r="721" spans="2:15" hidden="1" outlineLevel="2" x14ac:dyDescent="0.4">
      <c r="C721" s="220" t="s">
        <v>151</v>
      </c>
      <c r="D721" s="221" t="s">
        <v>188</v>
      </c>
      <c r="H721" s="256">
        <f>SUMIFS(InpActive!I:I,InpActive!$A:$A,$C721,InpActive!$B:$B,$N$703)</f>
        <v>2.16</v>
      </c>
      <c r="I721" s="256">
        <f>SUMIFS(InpActive!J:J,InpActive!$A:$A,$C721,InpActive!$B:$B,$N$703)</f>
        <v>0</v>
      </c>
      <c r="J721" s="256">
        <f>SUMIFS(InpActive!K:K,InpActive!$A:$A,$C721,InpActive!$B:$B,$N$703)</f>
        <v>0</v>
      </c>
      <c r="K721" s="256">
        <f>SUMIFS(InpActive!L:L,InpActive!$A:$A,$C721,InpActive!$B:$B,$N$703)</f>
        <v>0</v>
      </c>
      <c r="L721" s="256">
        <f>SUMIFS(InpActive!M:M,InpActive!$A:$A,$C721,InpActive!$B:$B,$N$703)</f>
        <v>0</v>
      </c>
    </row>
    <row r="722" spans="2:15" hidden="1" outlineLevel="2" x14ac:dyDescent="0.4">
      <c r="H722" s="272"/>
      <c r="I722" s="272"/>
      <c r="J722" s="272"/>
      <c r="K722" s="272"/>
      <c r="L722" s="272"/>
    </row>
    <row r="723" spans="2:15" hidden="1" outlineLevel="2" x14ac:dyDescent="0.4">
      <c r="C723" s="222" t="s">
        <v>725</v>
      </c>
      <c r="D723" s="224" t="s">
        <v>188</v>
      </c>
      <c r="E723" s="224"/>
      <c r="F723" s="224"/>
      <c r="G723" s="224"/>
      <c r="H723" s="386">
        <v>2.62</v>
      </c>
      <c r="I723" s="386"/>
      <c r="J723" s="386"/>
      <c r="K723" s="386"/>
      <c r="L723" s="386"/>
      <c r="M723" s="222"/>
      <c r="O723" s="222"/>
    </row>
    <row r="724" spans="2:15" outlineLevel="1" collapsed="1" x14ac:dyDescent="0.4">
      <c r="H724" s="251"/>
      <c r="I724" s="243"/>
      <c r="J724" s="243"/>
      <c r="K724" s="243"/>
      <c r="L724" s="243"/>
    </row>
    <row r="725" spans="2:15" ht="14.25" outlineLevel="1" x14ac:dyDescent="0.4">
      <c r="B725" s="74" t="s">
        <v>879</v>
      </c>
      <c r="C725" s="60"/>
      <c r="D725" s="226"/>
      <c r="E725" s="226"/>
      <c r="F725" s="226"/>
      <c r="G725" s="226"/>
      <c r="H725" s="246"/>
      <c r="I725" s="246"/>
      <c r="J725" s="246"/>
      <c r="K725" s="246"/>
      <c r="L725" s="246"/>
      <c r="M725" s="18"/>
      <c r="N725" s="361" t="s">
        <v>297</v>
      </c>
      <c r="O725" s="18"/>
    </row>
    <row r="726" spans="2:15" hidden="1" outlineLevel="2" x14ac:dyDescent="0.4">
      <c r="H726" s="243"/>
      <c r="I726" s="243"/>
      <c r="J726" s="243"/>
      <c r="K726" s="243"/>
      <c r="L726" s="243"/>
    </row>
    <row r="727" spans="2:15" hidden="1" outlineLevel="2" x14ac:dyDescent="0.4">
      <c r="C727" s="234" t="s">
        <v>117</v>
      </c>
      <c r="D727" s="221" t="s">
        <v>204</v>
      </c>
      <c r="H727" s="617" t="str">
        <f>INDEX(ANHapr,MATCH($N$725,InpActive!$B$4:$B$185,0),MATCH(H$2,InpActive!$A$2:$M$2,0))</f>
        <v>No</v>
      </c>
      <c r="I727" s="617">
        <f>INDEX(ANHapr,MATCH($N$725,InpActive!$B$4:$B$185,0),MATCH(I$2,InpActive!$A$2:$M$2,0))</f>
        <v>0</v>
      </c>
      <c r="J727" s="617">
        <f>INDEX(ANHapr,MATCH($N$725,InpActive!$B$4:$B$185,0),MATCH(J$2,InpActive!$A$2:$M$2,0))</f>
        <v>0</v>
      </c>
      <c r="K727" s="617">
        <f>INDEX(ANHapr,MATCH($N$725,InpActive!$B$4:$B$185,0),MATCH(K$2,InpActive!$A$2:$M$2,0))</f>
        <v>0</v>
      </c>
      <c r="L727" s="617">
        <f>INDEX(ANHapr,MATCH($N$725,InpActive!$B$4:$B$185,0),MATCH(L$2,InpActive!$A$2:$M$2,0))</f>
        <v>0</v>
      </c>
    </row>
    <row r="728" spans="2:15" hidden="1" outlineLevel="2" x14ac:dyDescent="0.4">
      <c r="C728" s="234" t="s">
        <v>119</v>
      </c>
      <c r="D728" s="221" t="s">
        <v>204</v>
      </c>
      <c r="H728" s="618" t="str">
        <f>INDEX(WSHapr,MATCH($N$725,InpActive!$B$186:$B$367,0),MATCH(H$2,InpActive!$A$2:$M$2,0))</f>
        <v>No</v>
      </c>
      <c r="I728" s="618">
        <f>INDEX(WSHapr,MATCH($N$725,InpActive!$B$186:$B$367,0),MATCH(I$2,InpActive!$A$2:$M$2,0))</f>
        <v>0</v>
      </c>
      <c r="J728" s="618">
        <f>INDEX(WSHapr,MATCH($N$725,InpActive!$B$186:$B$367,0),MATCH(J$2,InpActive!$A$2:$M$2,0))</f>
        <v>0</v>
      </c>
      <c r="K728" s="618">
        <f>INDEX(WSHapr,MATCH($N$725,InpActive!$B$186:$B$367,0),MATCH(K$2,InpActive!$A$2:$M$2,0))</f>
        <v>0</v>
      </c>
      <c r="L728" s="618">
        <f>INDEX(WSHapr,MATCH($N$725,InpActive!$B$186:$B$367,0),MATCH(L$2,InpActive!$A$2:$M$2,0))</f>
        <v>0</v>
      </c>
    </row>
    <row r="729" spans="2:15" hidden="1" outlineLevel="2" x14ac:dyDescent="0.4">
      <c r="C729" s="234" t="s">
        <v>122</v>
      </c>
      <c r="D729" s="221" t="s">
        <v>204</v>
      </c>
      <c r="H729" s="618" t="str">
        <f>INDEX(HDDapr,MATCH($N$725,InpActive!$B$368:$B$549,0),MATCH(H$2,InpActive!$A$2:$M$2,0))</f>
        <v>Yes</v>
      </c>
      <c r="I729" s="618">
        <f>INDEX(HDDapr,MATCH($N$725,InpActive!$B$368:$B$549,0),MATCH(I$2,InpActive!$A$2:$M$2,0))</f>
        <v>0</v>
      </c>
      <c r="J729" s="618">
        <f>INDEX(HDDapr,MATCH($N$725,InpActive!$B$368:$B$549,0),MATCH(J$2,InpActive!$A$2:$M$2,0))</f>
        <v>0</v>
      </c>
      <c r="K729" s="618">
        <f>INDEX(HDDapr,MATCH($N$725,InpActive!$B$368:$B$549,0),MATCH(K$2,InpActive!$A$2:$M$2,0))</f>
        <v>0</v>
      </c>
      <c r="L729" s="618">
        <f>INDEX(HDDapr,MATCH($N$725,InpActive!$B$368:$B$549,0),MATCH(L$2,InpActive!$A$2:$M$2,0))</f>
        <v>0</v>
      </c>
    </row>
    <row r="730" spans="2:15" hidden="1" outlineLevel="2" x14ac:dyDescent="0.4">
      <c r="C730" s="234" t="s">
        <v>124</v>
      </c>
      <c r="D730" s="221" t="s">
        <v>204</v>
      </c>
      <c r="H730" s="618" t="str">
        <f>INDEX(NESapr,MATCH($N$725,InpActive!$B$550:$B$731,0),MATCH(H$2,InpActive!$A$2:$M$2,0))</f>
        <v>No</v>
      </c>
      <c r="I730" s="618">
        <f>INDEX(NESapr,MATCH($N$725,InpActive!$B$550:$B$731,0),MATCH(I$2,InpActive!$A$2:$M$2,0))</f>
        <v>0</v>
      </c>
      <c r="J730" s="618">
        <f>INDEX(NESapr,MATCH($N$725,InpActive!$B$550:$B$731,0),MATCH(J$2,InpActive!$A$2:$M$2,0))</f>
        <v>0</v>
      </c>
      <c r="K730" s="618">
        <f>INDEX(NESapr,MATCH($N$725,InpActive!$B$550:$B$731,0),MATCH(K$2,InpActive!$A$2:$M$2,0))</f>
        <v>0</v>
      </c>
      <c r="L730" s="618">
        <f>INDEX(NESapr,MATCH($N$725,InpActive!$B$550:$B$731,0),MATCH(L$2,InpActive!$A$2:$M$2,0))</f>
        <v>0</v>
      </c>
    </row>
    <row r="731" spans="2:15" hidden="1" outlineLevel="2" x14ac:dyDescent="0.4">
      <c r="C731" s="234" t="s">
        <v>126</v>
      </c>
      <c r="D731" s="221" t="s">
        <v>204</v>
      </c>
      <c r="H731" s="618" t="str">
        <f>INDEX(SVEapr,MATCH($N$725,InpActive!$B$1096:$B$1277,0),MATCH(H$2,InpActive!$A$2:$M$2,0))</f>
        <v>Yes</v>
      </c>
      <c r="I731" s="618">
        <f>INDEX(SVEapr,MATCH($N$725,InpActive!$B$1096:$B$1277,0),MATCH(I$2,InpActive!$A$2:$M$2,0))</f>
        <v>0</v>
      </c>
      <c r="J731" s="618">
        <f>INDEX(SVEapr,MATCH($N$725,InpActive!$B$1096:$B$1277,0),MATCH(J$2,InpActive!$A$2:$M$2,0))</f>
        <v>0</v>
      </c>
      <c r="K731" s="618">
        <f>INDEX(SVEapr,MATCH($N$725,InpActive!$B$1096:$B$1277,0),MATCH(K$2,InpActive!$A$2:$M$2,0))</f>
        <v>0</v>
      </c>
      <c r="L731" s="618">
        <f>INDEX(SVEapr,MATCH($N$725,InpActive!$B$1096:$B$1277,0),MATCH(L$2,InpActive!$A$2:$M$2,0))</f>
        <v>0</v>
      </c>
    </row>
    <row r="732" spans="2:15" hidden="1" outlineLevel="2" x14ac:dyDescent="0.4">
      <c r="C732" s="234" t="s">
        <v>128</v>
      </c>
      <c r="D732" s="221" t="s">
        <v>204</v>
      </c>
      <c r="H732" s="618" t="str">
        <f>INDEX(SWBapr,MATCH($N$725,InpActive!$B$1278:$B$1459,0),MATCH(H$2,InpActive!$A$2:$M$2,0))</f>
        <v>No</v>
      </c>
      <c r="I732" s="618">
        <f>INDEX(SWBapr,MATCH($N$725,InpActive!$B$1278:$B$1459,0),MATCH(I$2,InpActive!$A$2:$M$2,0))</f>
        <v>0</v>
      </c>
      <c r="J732" s="618">
        <f>INDEX(SWBapr,MATCH($N$725,InpActive!$B$1278:$B$1459,0),MATCH(J$2,InpActive!$A$2:$M$2,0))</f>
        <v>0</v>
      </c>
      <c r="K732" s="618">
        <f>INDEX(SWBapr,MATCH($N$725,InpActive!$B$1278:$B$1459,0),MATCH(K$2,InpActive!$A$2:$M$2,0))</f>
        <v>0</v>
      </c>
      <c r="L732" s="618">
        <f>INDEX(SWBapr,MATCH($N$725,InpActive!$B$1278:$B$1459,0),MATCH(L$2,InpActive!$A$2:$M$2,0))</f>
        <v>0</v>
      </c>
    </row>
    <row r="733" spans="2:15" hidden="1" outlineLevel="2" x14ac:dyDescent="0.4">
      <c r="C733" s="234" t="s">
        <v>131</v>
      </c>
      <c r="D733" s="221" t="s">
        <v>204</v>
      </c>
      <c r="H733" s="618" t="str">
        <f>INDEX(SRNapr,MATCH($N$725,InpActive!$B$1460:$B$1641,0),MATCH(H$2,InpActive!$A$2:$M$2,0))</f>
        <v>No</v>
      </c>
      <c r="I733" s="618">
        <f>INDEX(SRNapr,MATCH($N$725,InpActive!$B$1460:$B$1641,0),MATCH(I$2,InpActive!$A$2:$M$2,0))</f>
        <v>0</v>
      </c>
      <c r="J733" s="618">
        <f>INDEX(SRNapr,MATCH($N$725,InpActive!$B$1460:$B$1641,0),MATCH(J$2,InpActive!$A$2:$M$2,0))</f>
        <v>0</v>
      </c>
      <c r="K733" s="618">
        <f>INDEX(SRNapr,MATCH($N$725,InpActive!$B$1460:$B$1641,0),MATCH(K$2,InpActive!$A$2:$M$2,0))</f>
        <v>0</v>
      </c>
      <c r="L733" s="618">
        <f>INDEX(SRNapr,MATCH($N$725,InpActive!$B$1460:$B$1641,0),MATCH(L$2,InpActive!$A$2:$M$2,0))</f>
        <v>0</v>
      </c>
    </row>
    <row r="734" spans="2:15" hidden="1" outlineLevel="2" x14ac:dyDescent="0.4">
      <c r="C734" s="234" t="s">
        <v>133</v>
      </c>
      <c r="D734" s="221" t="s">
        <v>204</v>
      </c>
      <c r="H734" s="618" t="str">
        <f>INDEX(TMSapr,MATCH($N$725,InpActive!$B$1642:$B$1823,0),MATCH(H$2,InpActive!$A$2:$M$2,0))</f>
        <v>No</v>
      </c>
      <c r="I734" s="618">
        <f>INDEX(TMSapr,MATCH($N$725,InpActive!$B$1642:$B$1823,0),MATCH(I$2,InpActive!$A$2:$M$2,0))</f>
        <v>0</v>
      </c>
      <c r="J734" s="618">
        <f>INDEX(TMSapr,MATCH($N$725,InpActive!$B$1642:$B$1823,0),MATCH(J$2,InpActive!$A$2:$M$2,0))</f>
        <v>0</v>
      </c>
      <c r="K734" s="618">
        <f>INDEX(TMSapr,MATCH($N$725,InpActive!$B$1642:$B$1823,0),MATCH(K$2,InpActive!$A$2:$M$2,0))</f>
        <v>0</v>
      </c>
      <c r="L734" s="618">
        <f>INDEX(TMSapr,MATCH($N$725,InpActive!$B$1642:$B$1823,0),MATCH(L$2,InpActive!$A$2:$M$2,0))</f>
        <v>0</v>
      </c>
    </row>
    <row r="735" spans="2:15" hidden="1" outlineLevel="2" x14ac:dyDescent="0.4">
      <c r="C735" s="234" t="s">
        <v>244</v>
      </c>
      <c r="D735" s="221" t="s">
        <v>204</v>
      </c>
      <c r="H735" s="618" t="str">
        <f>INDEX(UUWapr,MATCH($N$725,InpActive!$B$1824:$B$2005,0),MATCH(H$2,InpActive!$A$2:$M$2,0))</f>
        <v>No</v>
      </c>
      <c r="I735" s="618">
        <f>INDEX(UUWapr,MATCH($N$725,InpActive!$B$1824:$B$2005,0),MATCH(I$2,InpActive!$A$2:$M$2,0))</f>
        <v>0</v>
      </c>
      <c r="J735" s="618">
        <f>INDEX(UUWapr,MATCH($N$725,InpActive!$B$1824:$B$2005,0),MATCH(J$2,InpActive!$A$2:$M$2,0))</f>
        <v>0</v>
      </c>
      <c r="K735" s="618">
        <f>INDEX(UUWapr,MATCH($N$725,InpActive!$B$1824:$B$2005,0),MATCH(K$2,InpActive!$A$2:$M$2,0))</f>
        <v>0</v>
      </c>
      <c r="L735" s="618">
        <f>INDEX(UUWapr,MATCH($N$725,InpActive!$B$1824:$B$2005,0),MATCH(L$2,InpActive!$A$2:$M$2,0))</f>
        <v>0</v>
      </c>
    </row>
    <row r="736" spans="2:15" hidden="1" outlineLevel="2" x14ac:dyDescent="0.4">
      <c r="C736" s="234" t="s">
        <v>137</v>
      </c>
      <c r="D736" s="221" t="s">
        <v>204</v>
      </c>
      <c r="H736" s="618" t="str">
        <f>INDEX(WSXapr,MATCH($N$725,InpActive!$B$2006:$B$2187,0),MATCH(H$2,InpActive!$A$2:$M$2,0))</f>
        <v>No</v>
      </c>
      <c r="I736" s="618">
        <f>INDEX(WSXapr,MATCH($N$725,InpActive!$B$2006:$B$2187,0),MATCH(I$2,InpActive!$A$2:$M$2,0))</f>
        <v>0</v>
      </c>
      <c r="J736" s="618">
        <f>INDEX(WSXapr,MATCH($N$725,InpActive!$B$2006:$B$2187,0),MATCH(J$2,InpActive!$A$2:$M$2,0))</f>
        <v>0</v>
      </c>
      <c r="K736" s="618">
        <f>INDEX(WSXapr,MATCH($N$725,InpActive!$B$2006:$B$2187,0),MATCH(K$2,InpActive!$A$2:$M$2,0))</f>
        <v>0</v>
      </c>
      <c r="L736" s="618">
        <f>INDEX(WSXapr,MATCH($N$725,InpActive!$B$2006:$B$2187,0),MATCH(L$2,InpActive!$A$2:$M$2,0))</f>
        <v>0</v>
      </c>
    </row>
    <row r="737" spans="2:15" hidden="1" outlineLevel="2" x14ac:dyDescent="0.4">
      <c r="C737" s="234" t="s">
        <v>139</v>
      </c>
      <c r="D737" s="221" t="s">
        <v>204</v>
      </c>
      <c r="H737" s="618" t="str">
        <f>INDEX(YKYapr,MATCH($N$725,InpActive!$B$2188:$B$2369,0),MATCH(H$2,InpActive!$A$2:$M$2,0))</f>
        <v>No</v>
      </c>
      <c r="I737" s="618">
        <f>INDEX(YKYapr,MATCH($N$725,InpActive!$B$2188:$B$2369,0),MATCH(I$2,InpActive!$A$2:$M$2,0))</f>
        <v>0</v>
      </c>
      <c r="J737" s="618">
        <f>INDEX(YKYapr,MATCH($N$725,InpActive!$B$2188:$B$2369,0),MATCH(J$2,InpActive!$A$2:$M$2,0))</f>
        <v>0</v>
      </c>
      <c r="K737" s="618">
        <f>INDEX(YKYapr,MATCH($N$725,InpActive!$B$2188:$B$2369,0),MATCH(K$2,InpActive!$A$2:$M$2,0))</f>
        <v>0</v>
      </c>
      <c r="L737" s="618">
        <f>INDEX(YKYapr,MATCH($N$725,InpActive!$B$2188:$B$2369,0),MATCH(L$2,InpActive!$A$2:$M$2,0))</f>
        <v>0</v>
      </c>
    </row>
    <row r="738" spans="2:15" hidden="1" outlineLevel="2" x14ac:dyDescent="0.4">
      <c r="C738" s="234" t="s">
        <v>141</v>
      </c>
      <c r="D738" s="221" t="s">
        <v>204</v>
      </c>
      <c r="H738" s="618" t="str">
        <f>INDEX(AFWapr,MATCH($N$725,InpActive!$B$2370:$B$2551,0),MATCH(H$2,InpActive!$A$2:$M$2,0))</f>
        <v>No</v>
      </c>
      <c r="I738" s="618">
        <f>INDEX(AFWapr,MATCH($N$725,InpActive!$B$2370:$B$2551,0),MATCH(I$2,InpActive!$A$2:$M$2,0))</f>
        <v>0</v>
      </c>
      <c r="J738" s="618">
        <f>INDEX(AFWapr,MATCH($N$725,InpActive!$B$2370:$B$2551,0),MATCH(J$2,InpActive!$A$2:$M$2,0))</f>
        <v>0</v>
      </c>
      <c r="K738" s="618">
        <f>INDEX(AFWapr,MATCH($N$725,InpActive!$B$2370:$B$2551,0),MATCH(K$2,InpActive!$A$2:$M$2,0))</f>
        <v>0</v>
      </c>
      <c r="L738" s="618">
        <f>INDEX(AFWapr,MATCH($N$725,InpActive!$B$2370:$B$2551,0),MATCH(L$2,InpActive!$A$2:$M$2,0))</f>
        <v>0</v>
      </c>
    </row>
    <row r="739" spans="2:15" hidden="1" outlineLevel="2" x14ac:dyDescent="0.4">
      <c r="C739" s="234" t="s">
        <v>143</v>
      </c>
      <c r="D739" s="221" t="s">
        <v>204</v>
      </c>
      <c r="H739" s="618" t="str">
        <f>INDEX(BRLapr,MATCH($N$725,InpActive!$B$2552:$B$2733,0),MATCH(H$2,InpActive!$A$2:$M$2,0))</f>
        <v>No</v>
      </c>
      <c r="I739" s="618">
        <f>INDEX(BRLapr,MATCH($N$725,InpActive!$B$2552:$B$2733,0),MATCH(I$2,InpActive!$A$2:$M$2,0))</f>
        <v>0</v>
      </c>
      <c r="J739" s="618">
        <f>INDEX(BRLapr,MATCH($N$725,InpActive!$B$2552:$B$2733,0),MATCH(J$2,InpActive!$A$2:$M$2,0))</f>
        <v>0</v>
      </c>
      <c r="K739" s="618">
        <f>INDEX(BRLapr,MATCH($N$725,InpActive!$B$2552:$B$2733,0),MATCH(K$2,InpActive!$A$2:$M$2,0))</f>
        <v>0</v>
      </c>
      <c r="L739" s="618">
        <f>INDEX(BRLapr,MATCH($N$725,InpActive!$B$2552:$B$2733,0),MATCH(L$2,InpActive!$A$2:$M$2,0))</f>
        <v>0</v>
      </c>
    </row>
    <row r="740" spans="2:15" hidden="1" outlineLevel="2" x14ac:dyDescent="0.4">
      <c r="C740" s="234" t="s">
        <v>145</v>
      </c>
      <c r="D740" s="221" t="s">
        <v>204</v>
      </c>
      <c r="H740" s="618" t="str">
        <f>INDEX(PRTapr,MATCH($N$725,InpActive!$B$2734:$B$2915,0),MATCH(H$2,InpActive!$A$2:$M$2,0))</f>
        <v>Yes</v>
      </c>
      <c r="I740" s="618">
        <f>INDEX(PRTapr,MATCH($N$725,InpActive!$B$2734:$B$2915,0),MATCH(I$2,InpActive!$A$2:$M$2,0))</f>
        <v>0</v>
      </c>
      <c r="J740" s="618">
        <f>INDEX(PRTapr,MATCH($N$725,InpActive!$B$2734:$B$2915,0),MATCH(J$2,InpActive!$A$2:$M$2,0))</f>
        <v>0</v>
      </c>
      <c r="K740" s="618">
        <f>INDEX(PRTapr,MATCH($N$725,InpActive!$B$2734:$B$2915,0),MATCH(K$2,InpActive!$A$2:$M$2,0))</f>
        <v>0</v>
      </c>
      <c r="L740" s="618">
        <f>INDEX(PRTapr,MATCH($N$725,InpActive!$B$2734:$B$2915,0),MATCH(L$2,InpActive!$A$2:$M$2,0))</f>
        <v>0</v>
      </c>
    </row>
    <row r="741" spans="2:15" hidden="1" outlineLevel="2" x14ac:dyDescent="0.4">
      <c r="C741" s="234" t="s">
        <v>147</v>
      </c>
      <c r="D741" s="221" t="s">
        <v>204</v>
      </c>
      <c r="H741" s="618" t="str">
        <f>INDEX(SEWapr,MATCH($N$725,InpActive!$B$2916:$B$3097,0),MATCH(H$2,InpActive!$A$2:$M$2,0))</f>
        <v>No</v>
      </c>
      <c r="I741" s="618">
        <f>INDEX(SEWapr,MATCH($N$725,InpActive!$B$2916:$B$3097,0),MATCH(I$2,InpActive!$A$2:$M$2,0))</f>
        <v>0</v>
      </c>
      <c r="J741" s="618">
        <f>INDEX(SEWapr,MATCH($N$725,InpActive!$B$2916:$B$3097,0),MATCH(J$2,InpActive!$A$2:$M$2,0))</f>
        <v>0</v>
      </c>
      <c r="K741" s="618">
        <f>INDEX(SEWapr,MATCH($N$725,InpActive!$B$2916:$B$3097,0),MATCH(K$2,InpActive!$A$2:$M$2,0))</f>
        <v>0</v>
      </c>
      <c r="L741" s="618">
        <f>INDEX(SEWapr,MATCH($N$725,InpActive!$B$2916:$B$3097,0),MATCH(L$2,InpActive!$A$2:$M$2,0))</f>
        <v>0</v>
      </c>
    </row>
    <row r="742" spans="2:15" hidden="1" outlineLevel="2" x14ac:dyDescent="0.4">
      <c r="C742" s="234" t="s">
        <v>149</v>
      </c>
      <c r="D742" s="221" t="s">
        <v>204</v>
      </c>
      <c r="H742" s="618" t="str">
        <f>INDEX(SSCapr,MATCH($N$725,InpActive!$B$3098:$B$3279,0),MATCH(H$2,InpActive!$A$2:$M$2,0))</f>
        <v>No</v>
      </c>
      <c r="I742" s="618">
        <f>INDEX(SSCapr,MATCH($N$725,InpActive!$B$3098:$B$3279,0),MATCH(I$2,InpActive!$A$2:$M$2,0))</f>
        <v>0</v>
      </c>
      <c r="J742" s="618">
        <f>INDEX(SSCapr,MATCH($N$725,InpActive!$B$3098:$B$3279,0),MATCH(J$2,InpActive!$A$2:$M$2,0))</f>
        <v>0</v>
      </c>
      <c r="K742" s="618">
        <f>INDEX(SSCapr,MATCH($N$725,InpActive!$B$3098:$B$3279,0),MATCH(K$2,InpActive!$A$2:$M$2,0))</f>
        <v>0</v>
      </c>
      <c r="L742" s="618">
        <f>INDEX(SSCapr,MATCH($N$725,InpActive!$B$3098:$B$3279,0),MATCH(L$2,InpActive!$A$2:$M$2,0))</f>
        <v>0</v>
      </c>
    </row>
    <row r="743" spans="2:15" hidden="1" outlineLevel="2" x14ac:dyDescent="0.4">
      <c r="C743" s="234" t="s">
        <v>151</v>
      </c>
      <c r="D743" s="221" t="s">
        <v>204</v>
      </c>
      <c r="H743" s="618" t="str">
        <f>INDEX(SESapr,MATCH($N$725,InpActive!$B$3644:$B$3825,0),MATCH(H$2,InpActive!$A$2:$M$2,0))</f>
        <v>No</v>
      </c>
      <c r="I743" s="618">
        <f>INDEX(SESapr,MATCH($N$725,InpActive!$B$3644:$B$3825,0),MATCH(I$2,InpActive!$A$2:$M$2,0))</f>
        <v>0</v>
      </c>
      <c r="J743" s="618">
        <f>INDEX(SESapr,MATCH($N$725,InpActive!$B$3644:$B$3825,0),MATCH(J$2,InpActive!$A$2:$M$2,0))</f>
        <v>0</v>
      </c>
      <c r="K743" s="618">
        <f>INDEX(SESapr,MATCH($N$725,InpActive!$B$3644:$B$3825,0),MATCH(K$2,InpActive!$A$2:$M$2,0))</f>
        <v>0</v>
      </c>
      <c r="L743" s="618">
        <f>INDEX(SESapr,MATCH($N$725,InpActive!$B$3644:$B$3825,0),MATCH(L$2,InpActive!$A$2:$M$2,0))</f>
        <v>0</v>
      </c>
    </row>
    <row r="744" spans="2:15" hidden="1" outlineLevel="2" x14ac:dyDescent="0.4">
      <c r="C744" s="234"/>
      <c r="H744" s="284"/>
      <c r="I744" s="284"/>
      <c r="J744" s="284"/>
      <c r="K744" s="284"/>
      <c r="L744" s="284"/>
    </row>
    <row r="745" spans="2:15" hidden="1" outlineLevel="2" x14ac:dyDescent="0.4">
      <c r="C745" s="222" t="s">
        <v>725</v>
      </c>
      <c r="D745" s="224" t="s">
        <v>204</v>
      </c>
      <c r="E745" s="224"/>
      <c r="F745" s="224"/>
      <c r="G745" s="224"/>
      <c r="H745" s="385"/>
      <c r="I745" s="286"/>
      <c r="J745" s="286"/>
      <c r="K745" s="286"/>
      <c r="L745" s="286"/>
      <c r="M745" s="222"/>
      <c r="N745" s="362"/>
      <c r="O745" s="222"/>
    </row>
    <row r="746" spans="2:15" outlineLevel="1" collapsed="1" x14ac:dyDescent="0.4">
      <c r="H746" s="251"/>
      <c r="I746" s="243"/>
      <c r="J746" s="243"/>
      <c r="K746" s="243"/>
      <c r="L746" s="243"/>
    </row>
    <row r="747" spans="2:15" ht="15.75" x14ac:dyDescent="0.4">
      <c r="B747" s="55" t="s">
        <v>221</v>
      </c>
      <c r="C747" s="75"/>
      <c r="D747" s="225"/>
      <c r="E747" s="225"/>
      <c r="F747" s="225"/>
      <c r="G747" s="225"/>
      <c r="H747" s="247"/>
      <c r="I747" s="247"/>
      <c r="J747" s="247"/>
      <c r="K747" s="247"/>
      <c r="L747" s="247"/>
      <c r="M747" s="56"/>
      <c r="N747" s="360"/>
      <c r="O747" s="231"/>
    </row>
    <row r="748" spans="2:15" x14ac:dyDescent="0.4">
      <c r="H748" s="251"/>
      <c r="I748" s="243"/>
      <c r="J748" s="243"/>
      <c r="K748" s="243"/>
      <c r="L748" s="243"/>
    </row>
    <row r="749" spans="2:15" ht="14.25" outlineLevel="1" x14ac:dyDescent="0.4">
      <c r="B749" s="74" t="s">
        <v>880</v>
      </c>
      <c r="C749" s="60"/>
      <c r="D749" s="226"/>
      <c r="E749" s="226"/>
      <c r="F749" s="226"/>
      <c r="G749" s="226"/>
      <c r="H749" s="246"/>
      <c r="I749" s="246"/>
      <c r="J749" s="246"/>
      <c r="K749" s="246"/>
      <c r="L749" s="246"/>
      <c r="M749" s="18"/>
      <c r="N749" s="361" t="s">
        <v>778</v>
      </c>
      <c r="O749" s="451"/>
    </row>
    <row r="750" spans="2:15" hidden="1" outlineLevel="2" x14ac:dyDescent="0.4">
      <c r="H750" s="251"/>
      <c r="I750" s="243"/>
      <c r="J750" s="243"/>
      <c r="K750" s="243"/>
      <c r="L750" s="243"/>
    </row>
    <row r="751" spans="2:15" hidden="1" outlineLevel="2" x14ac:dyDescent="0.4">
      <c r="C751" s="220" t="s">
        <v>117</v>
      </c>
      <c r="D751" s="221" t="s">
        <v>188</v>
      </c>
      <c r="H751" s="289">
        <v>140.1</v>
      </c>
      <c r="I751" s="289">
        <v>138.1</v>
      </c>
      <c r="J751" s="289">
        <v>136.19999999999999</v>
      </c>
      <c r="K751" s="289">
        <v>134.19999999999999</v>
      </c>
      <c r="L751" s="289">
        <v>132.30000000000001</v>
      </c>
      <c r="N751" s="359" t="s">
        <v>881</v>
      </c>
    </row>
    <row r="752" spans="2:15" hidden="1" outlineLevel="2" x14ac:dyDescent="0.4">
      <c r="C752" s="220" t="s">
        <v>119</v>
      </c>
      <c r="D752" s="221" t="s">
        <v>188</v>
      </c>
      <c r="H752" s="289">
        <v>138.9</v>
      </c>
      <c r="I752" s="289">
        <v>137</v>
      </c>
      <c r="J752" s="289">
        <v>135.1</v>
      </c>
      <c r="K752" s="289">
        <v>133.1</v>
      </c>
      <c r="L752" s="289">
        <v>131.19999999999999</v>
      </c>
      <c r="N752" s="359" t="s">
        <v>882</v>
      </c>
    </row>
    <row r="753" spans="3:14" hidden="1" outlineLevel="2" x14ac:dyDescent="0.4">
      <c r="C753" s="220" t="s">
        <v>122</v>
      </c>
      <c r="D753" s="221" t="s">
        <v>188</v>
      </c>
      <c r="H753" s="289">
        <v>121</v>
      </c>
      <c r="I753" s="289">
        <v>118.9</v>
      </c>
      <c r="J753" s="289">
        <v>116.7</v>
      </c>
      <c r="K753" s="289">
        <v>114.6</v>
      </c>
      <c r="L753" s="289">
        <v>112.5</v>
      </c>
      <c r="N753" s="359" t="s">
        <v>883</v>
      </c>
    </row>
    <row r="754" spans="3:14" hidden="1" outlineLevel="2" x14ac:dyDescent="0.4">
      <c r="C754" s="220" t="s">
        <v>124</v>
      </c>
      <c r="D754" s="221" t="s">
        <v>188</v>
      </c>
      <c r="H754" s="289">
        <v>141.9</v>
      </c>
      <c r="I754" s="289">
        <v>137.1</v>
      </c>
      <c r="J754" s="289">
        <v>132.4</v>
      </c>
      <c r="K754" s="289">
        <v>127.9</v>
      </c>
      <c r="L754" s="289">
        <v>123.4</v>
      </c>
      <c r="N754" s="359" t="s">
        <v>884</v>
      </c>
    </row>
    <row r="755" spans="3:14" hidden="1" outlineLevel="2" x14ac:dyDescent="0.4">
      <c r="C755" s="220" t="s">
        <v>126</v>
      </c>
      <c r="D755" s="221" t="s">
        <v>188</v>
      </c>
      <c r="H755" s="289">
        <v>123.5</v>
      </c>
      <c r="I755" s="289">
        <v>121.8</v>
      </c>
      <c r="J755" s="289">
        <v>120.1</v>
      </c>
      <c r="K755" s="289">
        <v>118.4</v>
      </c>
      <c r="L755" s="289">
        <v>116.7</v>
      </c>
      <c r="N755" s="359" t="s">
        <v>885</v>
      </c>
    </row>
    <row r="756" spans="3:14" hidden="1" outlineLevel="2" x14ac:dyDescent="0.4">
      <c r="C756" s="220" t="s">
        <v>128</v>
      </c>
      <c r="D756" s="221" t="s">
        <v>188</v>
      </c>
      <c r="H756" s="289">
        <v>152.30000000000001</v>
      </c>
      <c r="I756" s="289">
        <v>147</v>
      </c>
      <c r="J756" s="289">
        <v>141.80000000000001</v>
      </c>
      <c r="K756" s="289">
        <v>136.6</v>
      </c>
      <c r="L756" s="289">
        <v>131.6</v>
      </c>
      <c r="N756" s="359" t="s">
        <v>886</v>
      </c>
    </row>
    <row r="757" spans="3:14" hidden="1" outlineLevel="2" x14ac:dyDescent="0.4">
      <c r="C757" s="220" t="s">
        <v>131</v>
      </c>
      <c r="D757" s="221" t="s">
        <v>188</v>
      </c>
      <c r="H757" s="289">
        <v>129.1</v>
      </c>
      <c r="I757" s="289">
        <v>118.3</v>
      </c>
      <c r="J757" s="289">
        <v>107.7</v>
      </c>
      <c r="K757" s="289">
        <v>97.4</v>
      </c>
      <c r="L757" s="289">
        <v>87.3</v>
      </c>
      <c r="N757" s="359" t="s">
        <v>887</v>
      </c>
    </row>
    <row r="758" spans="3:14" hidden="1" outlineLevel="2" x14ac:dyDescent="0.4">
      <c r="C758" s="220" t="s">
        <v>133</v>
      </c>
      <c r="D758" s="221" t="s">
        <v>188</v>
      </c>
      <c r="H758" s="289">
        <v>265.89999999999998</v>
      </c>
      <c r="I758" s="289">
        <v>262.2</v>
      </c>
      <c r="J758" s="289">
        <v>258.5</v>
      </c>
      <c r="K758" s="289">
        <v>254.8</v>
      </c>
      <c r="L758" s="289">
        <v>251.1</v>
      </c>
      <c r="N758" s="359" t="s">
        <v>888</v>
      </c>
    </row>
    <row r="759" spans="3:14" hidden="1" outlineLevel="2" x14ac:dyDescent="0.4">
      <c r="C759" s="220" t="s">
        <v>244</v>
      </c>
      <c r="D759" s="221" t="s">
        <v>188</v>
      </c>
      <c r="H759" s="289">
        <v>119.9</v>
      </c>
      <c r="I759" s="289">
        <v>118.2</v>
      </c>
      <c r="J759" s="289">
        <v>116.6</v>
      </c>
      <c r="K759" s="289">
        <v>114.9</v>
      </c>
      <c r="L759" s="289">
        <v>113.3</v>
      </c>
      <c r="N759" s="359" t="s">
        <v>889</v>
      </c>
    </row>
    <row r="760" spans="3:14" hidden="1" outlineLevel="2" x14ac:dyDescent="0.4">
      <c r="C760" s="220" t="s">
        <v>137</v>
      </c>
      <c r="D760" s="221" t="s">
        <v>188</v>
      </c>
      <c r="H760" s="289">
        <v>161.4</v>
      </c>
      <c r="I760" s="289">
        <v>159.1</v>
      </c>
      <c r="J760" s="289">
        <v>156.9</v>
      </c>
      <c r="K760" s="289">
        <v>154.6</v>
      </c>
      <c r="L760" s="289">
        <v>152.4</v>
      </c>
      <c r="N760" s="359" t="s">
        <v>890</v>
      </c>
    </row>
    <row r="761" spans="3:14" hidden="1" outlineLevel="2" x14ac:dyDescent="0.4">
      <c r="C761" s="220" t="s">
        <v>139</v>
      </c>
      <c r="D761" s="221" t="s">
        <v>188</v>
      </c>
      <c r="H761" s="289">
        <v>186.1</v>
      </c>
      <c r="I761" s="289">
        <v>183.6</v>
      </c>
      <c r="J761" s="289">
        <v>181</v>
      </c>
      <c r="K761" s="289">
        <v>178.4</v>
      </c>
      <c r="L761" s="289">
        <v>175.8</v>
      </c>
      <c r="N761" s="359" t="s">
        <v>891</v>
      </c>
    </row>
    <row r="762" spans="3:14" hidden="1" outlineLevel="2" x14ac:dyDescent="0.4">
      <c r="C762" s="220" t="s">
        <v>141</v>
      </c>
      <c r="D762" s="221" t="s">
        <v>188</v>
      </c>
      <c r="H762" s="289">
        <v>150.69999999999999</v>
      </c>
      <c r="I762" s="289">
        <v>148.6</v>
      </c>
      <c r="J762" s="289">
        <v>146.5</v>
      </c>
      <c r="K762" s="289">
        <v>144.4</v>
      </c>
      <c r="L762" s="289">
        <v>142.30000000000001</v>
      </c>
      <c r="N762" s="359" t="s">
        <v>892</v>
      </c>
    </row>
    <row r="763" spans="3:14" hidden="1" outlineLevel="2" x14ac:dyDescent="0.4">
      <c r="C763" s="220" t="s">
        <v>143</v>
      </c>
      <c r="D763" s="221" t="s">
        <v>188</v>
      </c>
      <c r="H763" s="289">
        <v>138.4</v>
      </c>
      <c r="I763" s="289">
        <v>136.5</v>
      </c>
      <c r="J763" s="289">
        <v>134.6</v>
      </c>
      <c r="K763" s="289">
        <v>132.69999999999999</v>
      </c>
      <c r="L763" s="289">
        <v>130.69999999999999</v>
      </c>
      <c r="N763" s="359" t="s">
        <v>893</v>
      </c>
    </row>
    <row r="764" spans="3:14" hidden="1" outlineLevel="2" x14ac:dyDescent="0.4">
      <c r="C764" s="220" t="s">
        <v>145</v>
      </c>
      <c r="D764" s="221" t="s">
        <v>188</v>
      </c>
      <c r="H764" s="289">
        <v>73.8</v>
      </c>
      <c r="I764" s="289">
        <v>72.400000000000006</v>
      </c>
      <c r="J764" s="289">
        <v>71.2</v>
      </c>
      <c r="K764" s="289">
        <v>70</v>
      </c>
      <c r="L764" s="289">
        <v>68.599999999999994</v>
      </c>
      <c r="N764" s="359" t="s">
        <v>894</v>
      </c>
    </row>
    <row r="765" spans="3:14" hidden="1" outlineLevel="2" x14ac:dyDescent="0.4">
      <c r="C765" s="220" t="s">
        <v>147</v>
      </c>
      <c r="D765" s="221" t="s">
        <v>188</v>
      </c>
      <c r="H765" s="289">
        <v>173.9</v>
      </c>
      <c r="I765" s="289">
        <v>171.5</v>
      </c>
      <c r="J765" s="289">
        <v>169.1</v>
      </c>
      <c r="K765" s="289">
        <v>166.7</v>
      </c>
      <c r="L765" s="289">
        <v>164.3</v>
      </c>
      <c r="N765" s="359" t="s">
        <v>895</v>
      </c>
    </row>
    <row r="766" spans="3:14" hidden="1" outlineLevel="2" x14ac:dyDescent="0.4">
      <c r="C766" s="220" t="s">
        <v>149</v>
      </c>
      <c r="D766" s="221" t="s">
        <v>188</v>
      </c>
      <c r="H766" s="289">
        <v>129.6</v>
      </c>
      <c r="I766" s="289">
        <v>127.8</v>
      </c>
      <c r="J766" s="289">
        <v>126</v>
      </c>
      <c r="K766" s="289">
        <v>124.2</v>
      </c>
      <c r="L766" s="289">
        <v>122.4</v>
      </c>
      <c r="N766" s="359" t="s">
        <v>896</v>
      </c>
    </row>
    <row r="767" spans="3:14" hidden="1" outlineLevel="2" x14ac:dyDescent="0.4">
      <c r="C767" s="220" t="s">
        <v>151</v>
      </c>
      <c r="D767" s="221" t="s">
        <v>188</v>
      </c>
      <c r="H767" s="289">
        <v>66.5</v>
      </c>
      <c r="I767" s="289">
        <v>64.599999999999994</v>
      </c>
      <c r="J767" s="289">
        <v>62.7</v>
      </c>
      <c r="K767" s="289">
        <v>60.9</v>
      </c>
      <c r="L767" s="289">
        <v>59</v>
      </c>
      <c r="N767" s="359" t="s">
        <v>897</v>
      </c>
    </row>
    <row r="768" spans="3:14" hidden="1" outlineLevel="2" x14ac:dyDescent="0.4">
      <c r="H768" s="272"/>
      <c r="I768" s="272"/>
      <c r="J768" s="272"/>
      <c r="K768" s="272"/>
      <c r="L768" s="272"/>
    </row>
    <row r="769" spans="2:15" hidden="1" outlineLevel="2" x14ac:dyDescent="0.4">
      <c r="C769" s="222" t="s">
        <v>725</v>
      </c>
      <c r="D769" s="224" t="s">
        <v>188</v>
      </c>
      <c r="E769" s="224"/>
      <c r="F769" s="224"/>
      <c r="G769" s="224"/>
      <c r="H769" s="278">
        <f>('CALCS | PCs'!H331 / 'INPUTS | PCs'!$H901) * 1000</f>
        <v>152.20495170586378</v>
      </c>
      <c r="I769" s="278">
        <f>('CALCS | PCs'!I331 / 'INPUTS | PCs'!$H901) * 1000</f>
        <v>149.32978142750642</v>
      </c>
      <c r="J769" s="278">
        <f>('CALCS | PCs'!J331 / 'INPUTS | PCs'!$H901) * 1000</f>
        <v>146.49433255206077</v>
      </c>
      <c r="K769" s="278">
        <f>('CALCS | PCs'!K331 / 'INPUTS | PCs'!$H901) * 1000</f>
        <v>143.65296997571573</v>
      </c>
      <c r="L769" s="278">
        <f>('CALCS | PCs'!L331 / 'INPUTS | PCs'!$H901) * 1000</f>
        <v>140.86015744624436</v>
      </c>
      <c r="M769" s="222"/>
      <c r="N769" s="362"/>
    </row>
    <row r="770" spans="2:15" outlineLevel="1" collapsed="1" x14ac:dyDescent="0.4">
      <c r="H770" s="251"/>
      <c r="I770" s="243"/>
      <c r="J770" s="243"/>
      <c r="K770" s="243"/>
      <c r="L770" s="243"/>
    </row>
    <row r="771" spans="2:15" ht="14.25" outlineLevel="1" x14ac:dyDescent="0.4">
      <c r="B771" s="74" t="s">
        <v>898</v>
      </c>
      <c r="C771" s="60"/>
      <c r="D771" s="226"/>
      <c r="E771" s="226"/>
      <c r="F771" s="226"/>
      <c r="G771" s="226"/>
      <c r="H771" s="246"/>
      <c r="I771" s="246"/>
      <c r="J771" s="246"/>
      <c r="K771" s="246"/>
      <c r="L771" s="246"/>
      <c r="M771" s="18"/>
      <c r="N771" s="361" t="s">
        <v>329</v>
      </c>
      <c r="O771" s="18"/>
    </row>
    <row r="772" spans="2:15" hidden="1" outlineLevel="2" x14ac:dyDescent="0.4">
      <c r="H772" s="251"/>
      <c r="I772" s="243"/>
      <c r="J772" s="243"/>
      <c r="K772" s="243"/>
      <c r="L772" s="243"/>
    </row>
    <row r="773" spans="2:15" hidden="1" outlineLevel="2" x14ac:dyDescent="0.4">
      <c r="C773" s="220" t="s">
        <v>117</v>
      </c>
      <c r="D773" s="221" t="s">
        <v>188</v>
      </c>
      <c r="H773" s="257">
        <f>SUMIFS(InpActive!I:I,InpActive!$A:$A,$C773,InpActive!$B:$B,$N$771)</f>
        <v>130.56005646509615</v>
      </c>
      <c r="I773" s="257">
        <f>SUMIFS(InpActive!J:J,InpActive!$A:$A,$C773,InpActive!$B:$B,$N$771)</f>
        <v>0</v>
      </c>
      <c r="J773" s="257">
        <f>SUMIFS(InpActive!K:K,InpActive!$A:$A,$C773,InpActive!$B:$B,$N$771)</f>
        <v>0</v>
      </c>
      <c r="K773" s="257">
        <f>SUMIFS(InpActive!L:L,InpActive!$A:$A,$C773,InpActive!$B:$B,$N$771)</f>
        <v>0</v>
      </c>
      <c r="L773" s="257">
        <f>SUMIFS(InpActive!M:M,InpActive!$A:$A,$C773,InpActive!$B:$B,$N$771)</f>
        <v>0</v>
      </c>
    </row>
    <row r="774" spans="2:15" hidden="1" outlineLevel="2" x14ac:dyDescent="0.4">
      <c r="C774" s="220" t="s">
        <v>119</v>
      </c>
      <c r="D774" s="221" t="s">
        <v>188</v>
      </c>
      <c r="H774" s="257">
        <f>SUMIFS(InpActive!I:I,InpActive!$A:$A,$C774,InpActive!$B:$B,$N$771)</f>
        <v>140.18641120627299</v>
      </c>
      <c r="I774" s="257">
        <f>SUMIFS(InpActive!J:J,InpActive!$A:$A,$C774,InpActive!$B:$B,$N$771)</f>
        <v>0</v>
      </c>
      <c r="J774" s="257">
        <f>SUMIFS(InpActive!K:K,InpActive!$A:$A,$C774,InpActive!$B:$B,$N$771)</f>
        <v>0</v>
      </c>
      <c r="K774" s="257">
        <f>SUMIFS(InpActive!L:L,InpActive!$A:$A,$C774,InpActive!$B:$B,$N$771)</f>
        <v>0</v>
      </c>
      <c r="L774" s="257">
        <f>SUMIFS(InpActive!M:M,InpActive!$A:$A,$C774,InpActive!$B:$B,$N$771)</f>
        <v>0</v>
      </c>
    </row>
    <row r="775" spans="2:15" hidden="1" outlineLevel="2" x14ac:dyDescent="0.4">
      <c r="C775" s="220" t="s">
        <v>122</v>
      </c>
      <c r="D775" s="221" t="s">
        <v>188</v>
      </c>
      <c r="H775" s="257">
        <f>SUMIFS(InpActive!I:I,InpActive!$A:$A,$C775,InpActive!$B:$B,$N$771)</f>
        <v>108.046414304737</v>
      </c>
      <c r="I775" s="257">
        <f>SUMIFS(InpActive!J:J,InpActive!$A:$A,$C775,InpActive!$B:$B,$N$771)</f>
        <v>0</v>
      </c>
      <c r="J775" s="257">
        <f>SUMIFS(InpActive!K:K,InpActive!$A:$A,$C775,InpActive!$B:$B,$N$771)</f>
        <v>0</v>
      </c>
      <c r="K775" s="257">
        <f>SUMIFS(InpActive!L:L,InpActive!$A:$A,$C775,InpActive!$B:$B,$N$771)</f>
        <v>0</v>
      </c>
      <c r="L775" s="257">
        <f>SUMIFS(InpActive!M:M,InpActive!$A:$A,$C775,InpActive!$B:$B,$N$771)</f>
        <v>0</v>
      </c>
    </row>
    <row r="776" spans="2:15" hidden="1" outlineLevel="2" x14ac:dyDescent="0.4">
      <c r="C776" s="220" t="s">
        <v>124</v>
      </c>
      <c r="D776" s="221" t="s">
        <v>188</v>
      </c>
      <c r="H776" s="257">
        <f>SUMIFS(InpActive!I:I,InpActive!$A:$A,$C776,InpActive!$B:$B,$N$771)</f>
        <v>127.034068746953</v>
      </c>
      <c r="I776" s="257">
        <f>SUMIFS(InpActive!J:J,InpActive!$A:$A,$C776,InpActive!$B:$B,$N$771)</f>
        <v>0</v>
      </c>
      <c r="J776" s="257">
        <f>SUMIFS(InpActive!K:K,InpActive!$A:$A,$C776,InpActive!$B:$B,$N$771)</f>
        <v>0</v>
      </c>
      <c r="K776" s="257">
        <f>SUMIFS(InpActive!L:L,InpActive!$A:$A,$C776,InpActive!$B:$B,$N$771)</f>
        <v>0</v>
      </c>
      <c r="L776" s="257">
        <f>SUMIFS(InpActive!M:M,InpActive!$A:$A,$C776,InpActive!$B:$B,$N$771)</f>
        <v>0</v>
      </c>
    </row>
    <row r="777" spans="2:15" hidden="1" outlineLevel="2" x14ac:dyDescent="0.4">
      <c r="C777" s="220" t="s">
        <v>126</v>
      </c>
      <c r="D777" s="221" t="s">
        <v>188</v>
      </c>
      <c r="H777" s="257">
        <f>SUMIFS(InpActive!I:I,InpActive!$A:$A,$C777,InpActive!$B:$B,$N$771)</f>
        <v>121.996029902437</v>
      </c>
      <c r="I777" s="257">
        <f>SUMIFS(InpActive!J:J,InpActive!$A:$A,$C777,InpActive!$B:$B,$N$771)</f>
        <v>0</v>
      </c>
      <c r="J777" s="257">
        <f>SUMIFS(InpActive!K:K,InpActive!$A:$A,$C777,InpActive!$B:$B,$N$771)</f>
        <v>0</v>
      </c>
      <c r="K777" s="257">
        <f>SUMIFS(InpActive!L:L,InpActive!$A:$A,$C777,InpActive!$B:$B,$N$771)</f>
        <v>0</v>
      </c>
      <c r="L777" s="257">
        <f>SUMIFS(InpActive!M:M,InpActive!$A:$A,$C777,InpActive!$B:$B,$N$771)</f>
        <v>0</v>
      </c>
    </row>
    <row r="778" spans="2:15" hidden="1" outlineLevel="2" x14ac:dyDescent="0.4">
      <c r="C778" s="220" t="s">
        <v>128</v>
      </c>
      <c r="D778" s="221" t="s">
        <v>188</v>
      </c>
      <c r="H778" s="257">
        <f>SUMIFS(InpActive!I:I,InpActive!$A:$A,$C778,InpActive!$B:$B,$N$771)</f>
        <v>151.79536812546826</v>
      </c>
      <c r="I778" s="257">
        <f>SUMIFS(InpActive!J:J,InpActive!$A:$A,$C778,InpActive!$B:$B,$N$771)</f>
        <v>0</v>
      </c>
      <c r="J778" s="257">
        <f>SUMIFS(InpActive!K:K,InpActive!$A:$A,$C778,InpActive!$B:$B,$N$771)</f>
        <v>0</v>
      </c>
      <c r="K778" s="257">
        <f>SUMIFS(InpActive!L:L,InpActive!$A:$A,$C778,InpActive!$B:$B,$N$771)</f>
        <v>0</v>
      </c>
      <c r="L778" s="257">
        <f>SUMIFS(InpActive!M:M,InpActive!$A:$A,$C778,InpActive!$B:$B,$N$771)</f>
        <v>0</v>
      </c>
    </row>
    <row r="779" spans="2:15" hidden="1" outlineLevel="2" x14ac:dyDescent="0.4">
      <c r="C779" s="220" t="s">
        <v>131</v>
      </c>
      <c r="D779" s="221" t="s">
        <v>188</v>
      </c>
      <c r="H779" s="257">
        <f>SUMIFS(InpActive!I:I,InpActive!$A:$A,$C779,InpActive!$B:$B,$N$771)</f>
        <v>150.00894614421199</v>
      </c>
      <c r="I779" s="257">
        <f>SUMIFS(InpActive!J:J,InpActive!$A:$A,$C779,InpActive!$B:$B,$N$771)</f>
        <v>0</v>
      </c>
      <c r="J779" s="257">
        <f>SUMIFS(InpActive!K:K,InpActive!$A:$A,$C779,InpActive!$B:$B,$N$771)</f>
        <v>0</v>
      </c>
      <c r="K779" s="257">
        <f>SUMIFS(InpActive!L:L,InpActive!$A:$A,$C779,InpActive!$B:$B,$N$771)</f>
        <v>0</v>
      </c>
      <c r="L779" s="257">
        <f>SUMIFS(InpActive!M:M,InpActive!$A:$A,$C779,InpActive!$B:$B,$N$771)</f>
        <v>0</v>
      </c>
    </row>
    <row r="780" spans="2:15" hidden="1" outlineLevel="2" x14ac:dyDescent="0.4">
      <c r="C780" s="220" t="s">
        <v>133</v>
      </c>
      <c r="D780" s="221" t="s">
        <v>188</v>
      </c>
      <c r="H780" s="257">
        <f>SUMIFS(InpActive!I:I,InpActive!$A:$A,$C780,InpActive!$B:$B,$N$771)</f>
        <v>269.574803149606</v>
      </c>
      <c r="I780" s="257">
        <f>SUMIFS(InpActive!J:J,InpActive!$A:$A,$C780,InpActive!$B:$B,$N$771)</f>
        <v>0</v>
      </c>
      <c r="J780" s="257">
        <f>SUMIFS(InpActive!K:K,InpActive!$A:$A,$C780,InpActive!$B:$B,$N$771)</f>
        <v>0</v>
      </c>
      <c r="K780" s="257">
        <f>SUMIFS(InpActive!L:L,InpActive!$A:$A,$C780,InpActive!$B:$B,$N$771)</f>
        <v>0</v>
      </c>
      <c r="L780" s="257">
        <f>SUMIFS(InpActive!M:M,InpActive!$A:$A,$C780,InpActive!$B:$B,$N$771)</f>
        <v>0</v>
      </c>
    </row>
    <row r="781" spans="2:15" hidden="1" outlineLevel="2" x14ac:dyDescent="0.4">
      <c r="C781" s="220" t="s">
        <v>244</v>
      </c>
      <c r="D781" s="221" t="s">
        <v>188</v>
      </c>
      <c r="H781" s="257">
        <f>SUMIFS(InpActive!I:I,InpActive!$A:$A,$C781,InpActive!$B:$B,$N$771)</f>
        <v>106.63324112629714</v>
      </c>
      <c r="I781" s="257">
        <f>SUMIFS(InpActive!J:J,InpActive!$A:$A,$C781,InpActive!$B:$B,$N$771)</f>
        <v>0</v>
      </c>
      <c r="J781" s="257">
        <f>SUMIFS(InpActive!K:K,InpActive!$A:$A,$C781,InpActive!$B:$B,$N$771)</f>
        <v>0</v>
      </c>
      <c r="K781" s="257">
        <f>SUMIFS(InpActive!L:L,InpActive!$A:$A,$C781,InpActive!$B:$B,$N$771)</f>
        <v>0</v>
      </c>
      <c r="L781" s="257">
        <f>SUMIFS(InpActive!M:M,InpActive!$A:$A,$C781,InpActive!$B:$B,$N$771)</f>
        <v>0</v>
      </c>
    </row>
    <row r="782" spans="2:15" hidden="1" outlineLevel="2" x14ac:dyDescent="0.4">
      <c r="C782" s="220" t="s">
        <v>137</v>
      </c>
      <c r="D782" s="221" t="s">
        <v>188</v>
      </c>
      <c r="H782" s="257">
        <f>SUMIFS(InpActive!I:I,InpActive!$A:$A,$C782,InpActive!$B:$B,$N$771)</f>
        <v>177.69297772616</v>
      </c>
      <c r="I782" s="257">
        <f>SUMIFS(InpActive!J:J,InpActive!$A:$A,$C782,InpActive!$B:$B,$N$771)</f>
        <v>0</v>
      </c>
      <c r="J782" s="257">
        <f>SUMIFS(InpActive!K:K,InpActive!$A:$A,$C782,InpActive!$B:$B,$N$771)</f>
        <v>0</v>
      </c>
      <c r="K782" s="257">
        <f>SUMIFS(InpActive!L:L,InpActive!$A:$A,$C782,InpActive!$B:$B,$N$771)</f>
        <v>0</v>
      </c>
      <c r="L782" s="257">
        <f>SUMIFS(InpActive!M:M,InpActive!$A:$A,$C782,InpActive!$B:$B,$N$771)</f>
        <v>0</v>
      </c>
    </row>
    <row r="783" spans="2:15" hidden="1" outlineLevel="2" x14ac:dyDescent="0.4">
      <c r="C783" s="220" t="s">
        <v>139</v>
      </c>
      <c r="D783" s="221" t="s">
        <v>188</v>
      </c>
      <c r="H783" s="257">
        <f>SUMIFS(InpActive!I:I,InpActive!$A:$A,$C783,InpActive!$B:$B,$N$771)</f>
        <v>215.7628389353992</v>
      </c>
      <c r="I783" s="257">
        <f>SUMIFS(InpActive!J:J,InpActive!$A:$A,$C783,InpActive!$B:$B,$N$771)</f>
        <v>0</v>
      </c>
      <c r="J783" s="257">
        <f>SUMIFS(InpActive!K:K,InpActive!$A:$A,$C783,InpActive!$B:$B,$N$771)</f>
        <v>0</v>
      </c>
      <c r="K783" s="257">
        <f>SUMIFS(InpActive!L:L,InpActive!$A:$A,$C783,InpActive!$B:$B,$N$771)</f>
        <v>0</v>
      </c>
      <c r="L783" s="257">
        <f>SUMIFS(InpActive!M:M,InpActive!$A:$A,$C783,InpActive!$B:$B,$N$771)</f>
        <v>0</v>
      </c>
    </row>
    <row r="784" spans="2:15" hidden="1" outlineLevel="2" x14ac:dyDescent="0.4">
      <c r="C784" s="220" t="s">
        <v>141</v>
      </c>
      <c r="D784" s="221" t="s">
        <v>188</v>
      </c>
      <c r="H784" s="257">
        <f>SUMIFS(InpActive!I:I,InpActive!$A:$A,$C784,InpActive!$B:$B,$N$771)</f>
        <v>158.8775110813352</v>
      </c>
      <c r="I784" s="257">
        <f>SUMIFS(InpActive!J:J,InpActive!$A:$A,$C784,InpActive!$B:$B,$N$771)</f>
        <v>0</v>
      </c>
      <c r="J784" s="257">
        <f>SUMIFS(InpActive!K:K,InpActive!$A:$A,$C784,InpActive!$B:$B,$N$771)</f>
        <v>0</v>
      </c>
      <c r="K784" s="257">
        <f>SUMIFS(InpActive!L:L,InpActive!$A:$A,$C784,InpActive!$B:$B,$N$771)</f>
        <v>0</v>
      </c>
      <c r="L784" s="257">
        <f>SUMIFS(InpActive!M:M,InpActive!$A:$A,$C784,InpActive!$B:$B,$N$771)</f>
        <v>0</v>
      </c>
    </row>
    <row r="785" spans="2:15" hidden="1" outlineLevel="2" x14ac:dyDescent="0.4">
      <c r="C785" s="220" t="s">
        <v>143</v>
      </c>
      <c r="D785" s="221" t="s">
        <v>188</v>
      </c>
      <c r="H785" s="257">
        <f>SUMIFS(InpActive!I:I,InpActive!$A:$A,$C785,InpActive!$B:$B,$N$771)</f>
        <v>154.19999999999999</v>
      </c>
      <c r="I785" s="257">
        <f>SUMIFS(InpActive!J:J,InpActive!$A:$A,$C785,InpActive!$B:$B,$N$771)</f>
        <v>0</v>
      </c>
      <c r="J785" s="257">
        <f>SUMIFS(InpActive!K:K,InpActive!$A:$A,$C785,InpActive!$B:$B,$N$771)</f>
        <v>0</v>
      </c>
      <c r="K785" s="257">
        <f>SUMIFS(InpActive!L:L,InpActive!$A:$A,$C785,InpActive!$B:$B,$N$771)</f>
        <v>0</v>
      </c>
      <c r="L785" s="257">
        <f>SUMIFS(InpActive!M:M,InpActive!$A:$A,$C785,InpActive!$B:$B,$N$771)</f>
        <v>0</v>
      </c>
    </row>
    <row r="786" spans="2:15" hidden="1" outlineLevel="2" x14ac:dyDescent="0.4">
      <c r="C786" s="220" t="s">
        <v>145</v>
      </c>
      <c r="D786" s="221" t="s">
        <v>188</v>
      </c>
      <c r="H786" s="257">
        <f>SUMIFS(InpActive!I:I,InpActive!$A:$A,$C786,InpActive!$B:$B,$N$771)</f>
        <v>75.974108261323593</v>
      </c>
      <c r="I786" s="257">
        <f>SUMIFS(InpActive!J:J,InpActive!$A:$A,$C786,InpActive!$B:$B,$N$771)</f>
        <v>0</v>
      </c>
      <c r="J786" s="257">
        <f>SUMIFS(InpActive!K:K,InpActive!$A:$A,$C786,InpActive!$B:$B,$N$771)</f>
        <v>0</v>
      </c>
      <c r="K786" s="257">
        <f>SUMIFS(InpActive!L:L,InpActive!$A:$A,$C786,InpActive!$B:$B,$N$771)</f>
        <v>0</v>
      </c>
      <c r="L786" s="257">
        <f>SUMIFS(InpActive!M:M,InpActive!$A:$A,$C786,InpActive!$B:$B,$N$771)</f>
        <v>0</v>
      </c>
    </row>
    <row r="787" spans="2:15" hidden="1" outlineLevel="2" x14ac:dyDescent="0.4">
      <c r="C787" s="220" t="s">
        <v>147</v>
      </c>
      <c r="D787" s="221" t="s">
        <v>188</v>
      </c>
      <c r="H787" s="257">
        <f>SUMIFS(InpActive!I:I,InpActive!$A:$A,$C787,InpActive!$B:$B,$N$771)</f>
        <v>188.57924357680963</v>
      </c>
      <c r="I787" s="257">
        <f>SUMIFS(InpActive!J:J,InpActive!$A:$A,$C787,InpActive!$B:$B,$N$771)</f>
        <v>0</v>
      </c>
      <c r="J787" s="257">
        <f>SUMIFS(InpActive!K:K,InpActive!$A:$A,$C787,InpActive!$B:$B,$N$771)</f>
        <v>0</v>
      </c>
      <c r="K787" s="257">
        <f>SUMIFS(InpActive!L:L,InpActive!$A:$A,$C787,InpActive!$B:$B,$N$771)</f>
        <v>0</v>
      </c>
      <c r="L787" s="257">
        <f>SUMIFS(InpActive!M:M,InpActive!$A:$A,$C787,InpActive!$B:$B,$N$771)</f>
        <v>0</v>
      </c>
    </row>
    <row r="788" spans="2:15" hidden="1" outlineLevel="2" x14ac:dyDescent="0.4">
      <c r="C788" s="220" t="s">
        <v>149</v>
      </c>
      <c r="D788" s="221" t="s">
        <v>188</v>
      </c>
      <c r="H788" s="257">
        <f>SUMIFS(InpActive!I:I,InpActive!$A:$A,$C788,InpActive!$B:$B,$N$771)</f>
        <v>130.014729590239</v>
      </c>
      <c r="I788" s="257">
        <f>SUMIFS(InpActive!J:J,InpActive!$A:$A,$C788,InpActive!$B:$B,$N$771)</f>
        <v>0</v>
      </c>
      <c r="J788" s="257">
        <f>SUMIFS(InpActive!K:K,InpActive!$A:$A,$C788,InpActive!$B:$B,$N$771)</f>
        <v>0</v>
      </c>
      <c r="K788" s="257">
        <f>SUMIFS(InpActive!L:L,InpActive!$A:$A,$C788,InpActive!$B:$B,$N$771)</f>
        <v>0</v>
      </c>
      <c r="L788" s="257">
        <f>SUMIFS(InpActive!M:M,InpActive!$A:$A,$C788,InpActive!$B:$B,$N$771)</f>
        <v>0</v>
      </c>
    </row>
    <row r="789" spans="2:15" hidden="1" outlineLevel="2" x14ac:dyDescent="0.4">
      <c r="C789" s="220" t="s">
        <v>151</v>
      </c>
      <c r="D789" s="221" t="s">
        <v>188</v>
      </c>
      <c r="H789" s="257">
        <f>SUMIFS(InpActive!I:I,InpActive!$A:$A,$C789,InpActive!$B:$B,$N$771)</f>
        <v>64.695533738153301</v>
      </c>
      <c r="I789" s="257">
        <f>SUMIFS(InpActive!J:J,InpActive!$A:$A,$C789,InpActive!$B:$B,$N$771)</f>
        <v>0</v>
      </c>
      <c r="J789" s="257">
        <f>SUMIFS(InpActive!K:K,InpActive!$A:$A,$C789,InpActive!$B:$B,$N$771)</f>
        <v>0</v>
      </c>
      <c r="K789" s="257">
        <f>SUMIFS(InpActive!L:L,InpActive!$A:$A,$C789,InpActive!$B:$B,$N$771)</f>
        <v>0</v>
      </c>
      <c r="L789" s="257">
        <f>SUMIFS(InpActive!M:M,InpActive!$A:$A,$C789,InpActive!$B:$B,$N$771)</f>
        <v>0</v>
      </c>
    </row>
    <row r="790" spans="2:15" hidden="1" outlineLevel="2" x14ac:dyDescent="0.4">
      <c r="H790" s="272"/>
      <c r="I790" s="272"/>
      <c r="J790" s="272"/>
      <c r="K790" s="272"/>
      <c r="L790" s="272"/>
    </row>
    <row r="791" spans="2:15" hidden="1" outlineLevel="2" x14ac:dyDescent="0.4">
      <c r="C791" s="222" t="s">
        <v>725</v>
      </c>
      <c r="D791" s="224" t="s">
        <v>188</v>
      </c>
      <c r="E791" s="224"/>
      <c r="F791" s="224"/>
      <c r="G791" s="224"/>
      <c r="H791" s="278"/>
      <c r="I791" s="278"/>
      <c r="J791" s="278"/>
      <c r="K791" s="278"/>
      <c r="L791" s="278"/>
      <c r="M791" s="222"/>
      <c r="N791" s="362"/>
      <c r="O791" s="222"/>
    </row>
    <row r="792" spans="2:15" outlineLevel="1" collapsed="1" x14ac:dyDescent="0.4">
      <c r="H792" s="251"/>
      <c r="I792" s="243"/>
      <c r="J792" s="243"/>
      <c r="K792" s="243"/>
      <c r="L792" s="243"/>
    </row>
    <row r="793" spans="2:15" ht="14.25" outlineLevel="1" x14ac:dyDescent="0.4">
      <c r="B793" s="74" t="s">
        <v>899</v>
      </c>
      <c r="C793" s="60"/>
      <c r="D793" s="226"/>
      <c r="E793" s="226"/>
      <c r="F793" s="226"/>
      <c r="G793" s="226"/>
      <c r="H793" s="246"/>
      <c r="I793" s="246"/>
      <c r="J793" s="246"/>
      <c r="K793" s="246"/>
      <c r="L793" s="246"/>
      <c r="M793" s="18"/>
      <c r="N793" s="361" t="s">
        <v>331</v>
      </c>
      <c r="O793" s="18"/>
    </row>
    <row r="794" spans="2:15" hidden="1" outlineLevel="2" x14ac:dyDescent="0.4">
      <c r="H794" s="243"/>
      <c r="I794" s="243"/>
      <c r="J794" s="243"/>
      <c r="K794" s="243"/>
      <c r="L794" s="243"/>
    </row>
    <row r="795" spans="2:15" hidden="1" outlineLevel="2" x14ac:dyDescent="0.4">
      <c r="C795" s="234" t="s">
        <v>117</v>
      </c>
      <c r="D795" s="221" t="s">
        <v>204</v>
      </c>
      <c r="H795" s="617" t="str">
        <f>INDEX(ANHapr,MATCH($N$793,InpActive!$B$4:$B$185,0),MATCH(H$2,InpActive!$A$2:$M$2,0))</f>
        <v>Yes</v>
      </c>
      <c r="I795" s="617">
        <f>INDEX(ANHapr,MATCH($N$793,InpActive!$B$4:$B$185,0),MATCH(I$2,InpActive!$A$2:$M$2,0))</f>
        <v>0</v>
      </c>
      <c r="J795" s="617">
        <f>INDEX(ANHapr,MATCH($N$793,InpActive!$B$4:$B$185,0),MATCH(J$2,InpActive!$A$2:$M$2,0))</f>
        <v>0</v>
      </c>
      <c r="K795" s="617">
        <f>INDEX(ANHapr,MATCH($N$793,InpActive!$B$4:$B$185,0),MATCH(K$2,InpActive!$A$2:$M$2,0))</f>
        <v>0</v>
      </c>
      <c r="L795" s="617">
        <f>INDEX(ANHapr,MATCH($N$793,InpActive!$B$4:$B$185,0),MATCH(L$2,InpActive!$A$2:$M$2,0))</f>
        <v>0</v>
      </c>
    </row>
    <row r="796" spans="2:15" hidden="1" outlineLevel="2" x14ac:dyDescent="0.4">
      <c r="C796" s="234" t="s">
        <v>119</v>
      </c>
      <c r="D796" s="221" t="s">
        <v>204</v>
      </c>
      <c r="H796" s="618" t="str">
        <f>INDEX(WSHapr,MATCH($N$793,InpActive!$B$186:$B$367,0),MATCH(H$2,InpActive!$A$2:$M$2,0))</f>
        <v>No</v>
      </c>
      <c r="I796" s="618">
        <f>INDEX(WSHapr,MATCH($N$793,InpActive!$B$186:$B$367,0),MATCH(I$2,InpActive!$A$2:$M$2,0))</f>
        <v>0</v>
      </c>
      <c r="J796" s="618">
        <f>INDEX(WSHapr,MATCH($N$793,InpActive!$B$186:$B$367,0),MATCH(J$2,InpActive!$A$2:$M$2,0))</f>
        <v>0</v>
      </c>
      <c r="K796" s="618">
        <f>INDEX(WSHapr,MATCH($N$793,InpActive!$B$186:$B$367,0),MATCH(K$2,InpActive!$A$2:$M$2,0))</f>
        <v>0</v>
      </c>
      <c r="L796" s="618">
        <f>INDEX(WSHapr,MATCH($N$793,InpActive!$B$186:$B$367,0),MATCH(L$2,InpActive!$A$2:$M$2,0))</f>
        <v>0</v>
      </c>
    </row>
    <row r="797" spans="2:15" hidden="1" outlineLevel="2" x14ac:dyDescent="0.4">
      <c r="C797" s="234" t="s">
        <v>122</v>
      </c>
      <c r="D797" s="221" t="s">
        <v>204</v>
      </c>
      <c r="H797" s="618" t="str">
        <f>INDEX(HDDapr,MATCH($N$793,InpActive!$B$368:$B$549,0),MATCH(H$2,InpActive!$A$2:$M$2,0))</f>
        <v>Yes</v>
      </c>
      <c r="I797" s="618">
        <f>INDEX(HDDapr,MATCH($N$793,InpActive!$B$368:$B$549,0),MATCH(I$2,InpActive!$A$2:$M$2,0))</f>
        <v>0</v>
      </c>
      <c r="J797" s="618">
        <f>INDEX(HDDapr,MATCH($N$793,InpActive!$B$368:$B$549,0),MATCH(J$2,InpActive!$A$2:$M$2,0))</f>
        <v>0</v>
      </c>
      <c r="K797" s="618">
        <f>INDEX(HDDapr,MATCH($N$793,InpActive!$B$368:$B$549,0),MATCH(K$2,InpActive!$A$2:$M$2,0))</f>
        <v>0</v>
      </c>
      <c r="L797" s="618">
        <f>INDEX(HDDapr,MATCH($N$793,InpActive!$B$368:$B$549,0),MATCH(L$2,InpActive!$A$2:$M$2,0))</f>
        <v>0</v>
      </c>
    </row>
    <row r="798" spans="2:15" hidden="1" outlineLevel="2" x14ac:dyDescent="0.4">
      <c r="C798" s="234" t="s">
        <v>124</v>
      </c>
      <c r="D798" s="221" t="s">
        <v>204</v>
      </c>
      <c r="H798" s="618" t="str">
        <f>INDEX(NESapr,MATCH($N$793,InpActive!$B$550:$B$731,0),MATCH(H$2,InpActive!$A$2:$M$2,0))</f>
        <v>Yes</v>
      </c>
      <c r="I798" s="618">
        <f>INDEX(NESapr,MATCH($N$793,InpActive!$B$550:$B$731,0),MATCH(I$2,InpActive!$A$2:$M$2,0))</f>
        <v>0</v>
      </c>
      <c r="J798" s="618">
        <f>INDEX(NESapr,MATCH($N$793,InpActive!$B$550:$B$731,0),MATCH(J$2,InpActive!$A$2:$M$2,0))</f>
        <v>0</v>
      </c>
      <c r="K798" s="618">
        <f>INDEX(NESapr,MATCH($N$793,InpActive!$B$550:$B$731,0),MATCH(K$2,InpActive!$A$2:$M$2,0))</f>
        <v>0</v>
      </c>
      <c r="L798" s="618">
        <f>INDEX(NESapr,MATCH($N$793,InpActive!$B$550:$B$731,0),MATCH(L$2,InpActive!$A$2:$M$2,0))</f>
        <v>0</v>
      </c>
    </row>
    <row r="799" spans="2:15" hidden="1" outlineLevel="2" x14ac:dyDescent="0.4">
      <c r="C799" s="234" t="s">
        <v>126</v>
      </c>
      <c r="D799" s="221" t="s">
        <v>204</v>
      </c>
      <c r="H799" s="618" t="str">
        <f>INDEX(SVEapr,MATCH($N$793,InpActive!$B$1096:$B$1277,0),MATCH(H$2,InpActive!$A$2:$M$2,0))</f>
        <v>Yes</v>
      </c>
      <c r="I799" s="618">
        <f>INDEX(SVEapr,MATCH($N$793,InpActive!$B$1096:$B$1277,0),MATCH(I$2,InpActive!$A$2:$M$2,0))</f>
        <v>0</v>
      </c>
      <c r="J799" s="618">
        <f>INDEX(SVEapr,MATCH($N$793,InpActive!$B$1096:$B$1277,0),MATCH(J$2,InpActive!$A$2:$M$2,0))</f>
        <v>0</v>
      </c>
      <c r="K799" s="618">
        <f>INDEX(SVEapr,MATCH($N$793,InpActive!$B$1096:$B$1277,0),MATCH(K$2,InpActive!$A$2:$M$2,0))</f>
        <v>0</v>
      </c>
      <c r="L799" s="618">
        <f>INDEX(SVEapr,MATCH($N$793,InpActive!$B$1096:$B$1277,0),MATCH(L$2,InpActive!$A$2:$M$2,0))</f>
        <v>0</v>
      </c>
    </row>
    <row r="800" spans="2:15" hidden="1" outlineLevel="2" x14ac:dyDescent="0.4">
      <c r="C800" s="234" t="s">
        <v>128</v>
      </c>
      <c r="D800" s="221" t="s">
        <v>204</v>
      </c>
      <c r="H800" s="618" t="str">
        <f>INDEX(SWBapr,MATCH($N$793,InpActive!$B$1278:$B$1459,0),MATCH(H$2,InpActive!$A$2:$M$2,0))</f>
        <v>Yes</v>
      </c>
      <c r="I800" s="618">
        <f>INDEX(SWBapr,MATCH($N$793,InpActive!$B$1278:$B$1459,0),MATCH(I$2,InpActive!$A$2:$M$2,0))</f>
        <v>0</v>
      </c>
      <c r="J800" s="618">
        <f>INDEX(SWBapr,MATCH($N$793,InpActive!$B$1278:$B$1459,0),MATCH(J$2,InpActive!$A$2:$M$2,0))</f>
        <v>0</v>
      </c>
      <c r="K800" s="618">
        <f>INDEX(SWBapr,MATCH($N$793,InpActive!$B$1278:$B$1459,0),MATCH(K$2,InpActive!$A$2:$M$2,0))</f>
        <v>0</v>
      </c>
      <c r="L800" s="618">
        <f>INDEX(SWBapr,MATCH($N$793,InpActive!$B$1278:$B$1459,0),MATCH(L$2,InpActive!$A$2:$M$2,0))</f>
        <v>0</v>
      </c>
    </row>
    <row r="801" spans="2:15" hidden="1" outlineLevel="2" x14ac:dyDescent="0.4">
      <c r="C801" s="234" t="s">
        <v>131</v>
      </c>
      <c r="D801" s="221" t="s">
        <v>204</v>
      </c>
      <c r="H801" s="618" t="str">
        <f>INDEX(SRNapr,MATCH($N$793,InpActive!$B$1460:$B$1641,0),MATCH(H$2,InpActive!$A$2:$M$2,0))</f>
        <v>No</v>
      </c>
      <c r="I801" s="618">
        <f>INDEX(SRNapr,MATCH($N$793,InpActive!$B$1460:$B$1641,0),MATCH(I$2,InpActive!$A$2:$M$2,0))</f>
        <v>0</v>
      </c>
      <c r="J801" s="618">
        <f>INDEX(SRNapr,MATCH($N$793,InpActive!$B$1460:$B$1641,0),MATCH(J$2,InpActive!$A$2:$M$2,0))</f>
        <v>0</v>
      </c>
      <c r="K801" s="618">
        <f>INDEX(SRNapr,MATCH($N$793,InpActive!$B$1460:$B$1641,0),MATCH(K$2,InpActive!$A$2:$M$2,0))</f>
        <v>0</v>
      </c>
      <c r="L801" s="618">
        <f>INDEX(SRNapr,MATCH($N$793,InpActive!$B$1460:$B$1641,0),MATCH(L$2,InpActive!$A$2:$M$2,0))</f>
        <v>0</v>
      </c>
    </row>
    <row r="802" spans="2:15" hidden="1" outlineLevel="2" x14ac:dyDescent="0.4">
      <c r="C802" s="234" t="s">
        <v>133</v>
      </c>
      <c r="D802" s="221" t="s">
        <v>204</v>
      </c>
      <c r="H802" s="618" t="str">
        <f>INDEX(TMSapr,MATCH($N$793,InpActive!$B$1642:$B$1823,0),MATCH(H$2,InpActive!$A$2:$M$2,0))</f>
        <v>No</v>
      </c>
      <c r="I802" s="618">
        <f>INDEX(TMSapr,MATCH($N$793,InpActive!$B$1642:$B$1823,0),MATCH(I$2,InpActive!$A$2:$M$2,0))</f>
        <v>0</v>
      </c>
      <c r="J802" s="618">
        <f>INDEX(TMSapr,MATCH($N$793,InpActive!$B$1642:$B$1823,0),MATCH(J$2,InpActive!$A$2:$M$2,0))</f>
        <v>0</v>
      </c>
      <c r="K802" s="618">
        <f>INDEX(TMSapr,MATCH($N$793,InpActive!$B$1642:$B$1823,0),MATCH(K$2,InpActive!$A$2:$M$2,0))</f>
        <v>0</v>
      </c>
      <c r="L802" s="618">
        <f>INDEX(TMSapr,MATCH($N$793,InpActive!$B$1642:$B$1823,0),MATCH(L$2,InpActive!$A$2:$M$2,0))</f>
        <v>0</v>
      </c>
    </row>
    <row r="803" spans="2:15" hidden="1" outlineLevel="2" x14ac:dyDescent="0.4">
      <c r="C803" s="234" t="s">
        <v>244</v>
      </c>
      <c r="D803" s="221" t="s">
        <v>204</v>
      </c>
      <c r="H803" s="618" t="str">
        <f>INDEX(UUWapr,MATCH($N$793,InpActive!$B$1824:$B$2005,0),MATCH(H$2,InpActive!$A$2:$M$2,0))</f>
        <v>Yes</v>
      </c>
      <c r="I803" s="618">
        <f>INDEX(UUWapr,MATCH($N$793,InpActive!$B$1824:$B$2005,0),MATCH(I$2,InpActive!$A$2:$M$2,0))</f>
        <v>0</v>
      </c>
      <c r="J803" s="618">
        <f>INDEX(UUWapr,MATCH($N$793,InpActive!$B$1824:$B$2005,0),MATCH(J$2,InpActive!$A$2:$M$2,0))</f>
        <v>0</v>
      </c>
      <c r="K803" s="618">
        <f>INDEX(UUWapr,MATCH($N$793,InpActive!$B$1824:$B$2005,0),MATCH(K$2,InpActive!$A$2:$M$2,0))</f>
        <v>0</v>
      </c>
      <c r="L803" s="618">
        <f>INDEX(UUWapr,MATCH($N$793,InpActive!$B$1824:$B$2005,0),MATCH(L$2,InpActive!$A$2:$M$2,0))</f>
        <v>0</v>
      </c>
    </row>
    <row r="804" spans="2:15" hidden="1" outlineLevel="2" x14ac:dyDescent="0.4">
      <c r="C804" s="234" t="s">
        <v>137</v>
      </c>
      <c r="D804" s="221" t="s">
        <v>204</v>
      </c>
      <c r="H804" s="618" t="str">
        <f>INDEX(WSXapr,MATCH($N$793,InpActive!$B$2006:$B$2187,0),MATCH(H$2,InpActive!$A$2:$M$2,0))</f>
        <v>No</v>
      </c>
      <c r="I804" s="618">
        <f>INDEX(WSXapr,MATCH($N$793,InpActive!$B$2006:$B$2187,0),MATCH(I$2,InpActive!$A$2:$M$2,0))</f>
        <v>0</v>
      </c>
      <c r="J804" s="618">
        <f>INDEX(WSXapr,MATCH($N$793,InpActive!$B$2006:$B$2187,0),MATCH(J$2,InpActive!$A$2:$M$2,0))</f>
        <v>0</v>
      </c>
      <c r="K804" s="618">
        <f>INDEX(WSXapr,MATCH($N$793,InpActive!$B$2006:$B$2187,0),MATCH(K$2,InpActive!$A$2:$M$2,0))</f>
        <v>0</v>
      </c>
      <c r="L804" s="618">
        <f>INDEX(WSXapr,MATCH($N$793,InpActive!$B$2006:$B$2187,0),MATCH(L$2,InpActive!$A$2:$M$2,0))</f>
        <v>0</v>
      </c>
    </row>
    <row r="805" spans="2:15" hidden="1" outlineLevel="2" x14ac:dyDescent="0.4">
      <c r="C805" s="234" t="s">
        <v>139</v>
      </c>
      <c r="D805" s="221" t="s">
        <v>204</v>
      </c>
      <c r="H805" s="618" t="str">
        <f>INDEX(YKYapr,MATCH($N$793,InpActive!$B$2188:$B$2369,0),MATCH(H$2,InpActive!$A$2:$M$2,0))</f>
        <v>No</v>
      </c>
      <c r="I805" s="618">
        <f>INDEX(YKYapr,MATCH($N$793,InpActive!$B$2188:$B$2369,0),MATCH(I$2,InpActive!$A$2:$M$2,0))</f>
        <v>0</v>
      </c>
      <c r="J805" s="618">
        <f>INDEX(YKYapr,MATCH($N$793,InpActive!$B$2188:$B$2369,0),MATCH(J$2,InpActive!$A$2:$M$2,0))</f>
        <v>0</v>
      </c>
      <c r="K805" s="618">
        <f>INDEX(YKYapr,MATCH($N$793,InpActive!$B$2188:$B$2369,0),MATCH(K$2,InpActive!$A$2:$M$2,0))</f>
        <v>0</v>
      </c>
      <c r="L805" s="618">
        <f>INDEX(YKYapr,MATCH($N$793,InpActive!$B$2188:$B$2369,0),MATCH(L$2,InpActive!$A$2:$M$2,0))</f>
        <v>0</v>
      </c>
    </row>
    <row r="806" spans="2:15" hidden="1" outlineLevel="2" x14ac:dyDescent="0.4">
      <c r="C806" s="234" t="s">
        <v>141</v>
      </c>
      <c r="D806" s="221" t="s">
        <v>204</v>
      </c>
      <c r="H806" s="618" t="str">
        <f>INDEX(AFWapr,MATCH($N$793,InpActive!$B$2370:$B$2551,0),MATCH(H$2,InpActive!$A$2:$M$2,0))</f>
        <v>No</v>
      </c>
      <c r="I806" s="618">
        <f>INDEX(AFWapr,MATCH($N$793,InpActive!$B$2370:$B$2551,0),MATCH(I$2,InpActive!$A$2:$M$2,0))</f>
        <v>0</v>
      </c>
      <c r="J806" s="618">
        <f>INDEX(AFWapr,MATCH($N$793,InpActive!$B$2370:$B$2551,0),MATCH(J$2,InpActive!$A$2:$M$2,0))</f>
        <v>0</v>
      </c>
      <c r="K806" s="618">
        <f>INDEX(AFWapr,MATCH($N$793,InpActive!$B$2370:$B$2551,0),MATCH(K$2,InpActive!$A$2:$M$2,0))</f>
        <v>0</v>
      </c>
      <c r="L806" s="618">
        <f>INDEX(AFWapr,MATCH($N$793,InpActive!$B$2370:$B$2551,0),MATCH(L$2,InpActive!$A$2:$M$2,0))</f>
        <v>0</v>
      </c>
    </row>
    <row r="807" spans="2:15" hidden="1" outlineLevel="2" x14ac:dyDescent="0.4">
      <c r="C807" s="234" t="s">
        <v>143</v>
      </c>
      <c r="D807" s="221" t="s">
        <v>204</v>
      </c>
      <c r="H807" s="618" t="str">
        <f>INDEX(BRLapr,MATCH($N$793,InpActive!$B$2552:$B$2733,0),MATCH(H$2,InpActive!$A$2:$M$2,0))</f>
        <v>No</v>
      </c>
      <c r="I807" s="618">
        <f>INDEX(BRLapr,MATCH($N$793,InpActive!$B$2552:$B$2733,0),MATCH(I$2,InpActive!$A$2:$M$2,0))</f>
        <v>0</v>
      </c>
      <c r="J807" s="618">
        <f>INDEX(BRLapr,MATCH($N$793,InpActive!$B$2552:$B$2733,0),MATCH(J$2,InpActive!$A$2:$M$2,0))</f>
        <v>0</v>
      </c>
      <c r="K807" s="618">
        <f>INDEX(BRLapr,MATCH($N$793,InpActive!$B$2552:$B$2733,0),MATCH(K$2,InpActive!$A$2:$M$2,0))</f>
        <v>0</v>
      </c>
      <c r="L807" s="618">
        <f>INDEX(BRLapr,MATCH($N$793,InpActive!$B$2552:$B$2733,0),MATCH(L$2,InpActive!$A$2:$M$2,0))</f>
        <v>0</v>
      </c>
    </row>
    <row r="808" spans="2:15" hidden="1" outlineLevel="2" x14ac:dyDescent="0.4">
      <c r="C808" s="234" t="s">
        <v>145</v>
      </c>
      <c r="D808" s="221" t="s">
        <v>204</v>
      </c>
      <c r="H808" s="618" t="str">
        <f>INDEX(PRTapr,MATCH($N$793,InpActive!$B$2734:$B$2915,0),MATCH(H$2,InpActive!$A$2:$M$2,0))</f>
        <v>No</v>
      </c>
      <c r="I808" s="618">
        <f>INDEX(PRTapr,MATCH($N$793,InpActive!$B$2734:$B$2915,0),MATCH(I$2,InpActive!$A$2:$M$2,0))</f>
        <v>0</v>
      </c>
      <c r="J808" s="618">
        <f>INDEX(PRTapr,MATCH($N$793,InpActive!$B$2734:$B$2915,0),MATCH(J$2,InpActive!$A$2:$M$2,0))</f>
        <v>0</v>
      </c>
      <c r="K808" s="618">
        <f>INDEX(PRTapr,MATCH($N$793,InpActive!$B$2734:$B$2915,0),MATCH(K$2,InpActive!$A$2:$M$2,0))</f>
        <v>0</v>
      </c>
      <c r="L808" s="618">
        <f>INDEX(PRTapr,MATCH($N$793,InpActive!$B$2734:$B$2915,0),MATCH(L$2,InpActive!$A$2:$M$2,0))</f>
        <v>0</v>
      </c>
    </row>
    <row r="809" spans="2:15" hidden="1" outlineLevel="2" x14ac:dyDescent="0.4">
      <c r="C809" s="234" t="s">
        <v>147</v>
      </c>
      <c r="D809" s="221" t="s">
        <v>204</v>
      </c>
      <c r="H809" s="618" t="str">
        <f>INDEX(SEWapr,MATCH($N$793,InpActive!$B$2916:$B$3097,0),MATCH(H$2,InpActive!$A$2:$M$2,0))</f>
        <v>No</v>
      </c>
      <c r="I809" s="618">
        <f>INDEX(SEWapr,MATCH($N$793,InpActive!$B$2916:$B$3097,0),MATCH(I$2,InpActive!$A$2:$M$2,0))</f>
        <v>0</v>
      </c>
      <c r="J809" s="618">
        <f>INDEX(SEWapr,MATCH($N$793,InpActive!$B$2916:$B$3097,0),MATCH(J$2,InpActive!$A$2:$M$2,0))</f>
        <v>0</v>
      </c>
      <c r="K809" s="618">
        <f>INDEX(SEWapr,MATCH($N$793,InpActive!$B$2916:$B$3097,0),MATCH(K$2,InpActive!$A$2:$M$2,0))</f>
        <v>0</v>
      </c>
      <c r="L809" s="618">
        <f>INDEX(SEWapr,MATCH($N$793,InpActive!$B$2916:$B$3097,0),MATCH(L$2,InpActive!$A$2:$M$2,0))</f>
        <v>0</v>
      </c>
    </row>
    <row r="810" spans="2:15" hidden="1" outlineLevel="2" x14ac:dyDescent="0.4">
      <c r="C810" s="234" t="s">
        <v>149</v>
      </c>
      <c r="D810" s="221" t="s">
        <v>204</v>
      </c>
      <c r="H810" s="618" t="str">
        <f>INDEX(SSCapr,MATCH($N$793,InpActive!$B$3098:$B$3279,0),MATCH(H$2,InpActive!$A$2:$M$2,0))</f>
        <v>No</v>
      </c>
      <c r="I810" s="618">
        <f>INDEX(SSCapr,MATCH($N$793,InpActive!$B$3098:$B$3279,0),MATCH(I$2,InpActive!$A$2:$M$2,0))</f>
        <v>0</v>
      </c>
      <c r="J810" s="618">
        <f>INDEX(SSCapr,MATCH($N$793,InpActive!$B$3098:$B$3279,0),MATCH(J$2,InpActive!$A$2:$M$2,0))</f>
        <v>0</v>
      </c>
      <c r="K810" s="618">
        <f>INDEX(SSCapr,MATCH($N$793,InpActive!$B$3098:$B$3279,0),MATCH(K$2,InpActive!$A$2:$M$2,0))</f>
        <v>0</v>
      </c>
      <c r="L810" s="618">
        <f>INDEX(SSCapr,MATCH($N$793,InpActive!$B$3098:$B$3279,0),MATCH(L$2,InpActive!$A$2:$M$2,0))</f>
        <v>0</v>
      </c>
    </row>
    <row r="811" spans="2:15" hidden="1" outlineLevel="2" x14ac:dyDescent="0.4">
      <c r="C811" s="234" t="s">
        <v>151</v>
      </c>
      <c r="D811" s="221" t="s">
        <v>204</v>
      </c>
      <c r="H811" s="618" t="str">
        <f>INDEX(SESapr,MATCH($N$793,InpActive!$B$3644:$B$3825,0),MATCH(H$2,InpActive!$A$2:$M$2,0))</f>
        <v>Yes</v>
      </c>
      <c r="I811" s="618">
        <f>INDEX(SESapr,MATCH($N$793,InpActive!$B$3644:$B$3825,0),MATCH(I$2,InpActive!$A$2:$M$2,0))</f>
        <v>0</v>
      </c>
      <c r="J811" s="618">
        <f>INDEX(SESapr,MATCH($N$793,InpActive!$B$3644:$B$3825,0),MATCH(J$2,InpActive!$A$2:$M$2,0))</f>
        <v>0</v>
      </c>
      <c r="K811" s="618">
        <f>INDEX(SESapr,MATCH($N$793,InpActive!$B$3644:$B$3825,0),MATCH(K$2,InpActive!$A$2:$M$2,0))</f>
        <v>0</v>
      </c>
      <c r="L811" s="618">
        <f>INDEX(SESapr,MATCH($N$793,InpActive!$B$3644:$B$3825,0),MATCH(L$2,InpActive!$A$2:$M$2,0))</f>
        <v>0</v>
      </c>
    </row>
    <row r="812" spans="2:15" hidden="1" outlineLevel="2" x14ac:dyDescent="0.4">
      <c r="C812" s="234"/>
      <c r="H812" s="284"/>
      <c r="I812" s="284"/>
      <c r="J812" s="284"/>
      <c r="K812" s="284"/>
      <c r="L812" s="284"/>
    </row>
    <row r="813" spans="2:15" hidden="1" outlineLevel="2" x14ac:dyDescent="0.4">
      <c r="C813" s="222" t="s">
        <v>725</v>
      </c>
      <c r="D813" s="224" t="s">
        <v>204</v>
      </c>
      <c r="E813" s="224"/>
      <c r="F813" s="224"/>
      <c r="G813" s="224"/>
      <c r="H813" s="286"/>
      <c r="I813" s="286"/>
      <c r="J813" s="286"/>
      <c r="K813" s="286"/>
      <c r="L813" s="286"/>
      <c r="M813" s="222"/>
      <c r="N813" s="362"/>
      <c r="O813" s="222"/>
    </row>
    <row r="814" spans="2:15" outlineLevel="1" collapsed="1" x14ac:dyDescent="0.4">
      <c r="H814" s="251"/>
      <c r="I814" s="243"/>
      <c r="J814" s="243"/>
      <c r="K814" s="243"/>
      <c r="L814" s="243"/>
    </row>
    <row r="815" spans="2:15" ht="14.25" outlineLevel="1" x14ac:dyDescent="0.4">
      <c r="B815" s="74" t="s">
        <v>900</v>
      </c>
      <c r="C815" s="60"/>
      <c r="D815" s="226"/>
      <c r="E815" s="226"/>
      <c r="F815" s="226"/>
      <c r="G815" s="226"/>
      <c r="H815" s="246"/>
      <c r="I815" s="246"/>
      <c r="J815" s="246"/>
      <c r="K815" s="246"/>
      <c r="L815" s="246"/>
      <c r="M815" s="18"/>
      <c r="N815" s="361" t="s">
        <v>418</v>
      </c>
      <c r="O815" s="18"/>
    </row>
    <row r="816" spans="2:15" hidden="1" outlineLevel="2" x14ac:dyDescent="0.4">
      <c r="H816" s="251"/>
      <c r="I816" s="243"/>
      <c r="J816" s="243"/>
      <c r="K816" s="243"/>
      <c r="L816" s="243"/>
    </row>
    <row r="817" spans="3:12" hidden="1" outlineLevel="2" x14ac:dyDescent="0.4">
      <c r="C817" s="220" t="s">
        <v>117</v>
      </c>
      <c r="D817" s="221" t="s">
        <v>188</v>
      </c>
      <c r="H817" s="258">
        <f>SUMIFS(InpActive!I:I,InpActive!$A:$A,$C817,InpActive!$B:$B,$N$815)</f>
        <v>5061</v>
      </c>
      <c r="I817" s="258">
        <f>SUMIFS(InpActive!J:J,InpActive!$A:$A,$C817,InpActive!$B:$B,$N$815)</f>
        <v>0</v>
      </c>
      <c r="J817" s="258">
        <f>SUMIFS(InpActive!K:K,InpActive!$A:$A,$C817,InpActive!$B:$B,$N$815)</f>
        <v>0</v>
      </c>
      <c r="K817" s="258">
        <f>SUMIFS(InpActive!L:L,InpActive!$A:$A,$C817,InpActive!$B:$B,$N$815)</f>
        <v>0</v>
      </c>
      <c r="L817" s="258">
        <f>SUMIFS(InpActive!M:M,InpActive!$A:$A,$C817,InpActive!$B:$B,$N$815)</f>
        <v>0</v>
      </c>
    </row>
    <row r="818" spans="3:12" hidden="1" outlineLevel="2" x14ac:dyDescent="0.4">
      <c r="C818" s="220" t="s">
        <v>119</v>
      </c>
      <c r="D818" s="221" t="s">
        <v>188</v>
      </c>
      <c r="H818" s="258">
        <f>SUMIFS(InpActive!I:I,InpActive!$A:$A,$C818,InpActive!$B:$B,$N$815)</f>
        <v>3894</v>
      </c>
      <c r="I818" s="258">
        <f>SUMIFS(InpActive!J:J,InpActive!$A:$A,$C818,InpActive!$B:$B,$N$815)</f>
        <v>0</v>
      </c>
      <c r="J818" s="258">
        <f>SUMIFS(InpActive!K:K,InpActive!$A:$A,$C818,InpActive!$B:$B,$N$815)</f>
        <v>0</v>
      </c>
      <c r="K818" s="258">
        <f>SUMIFS(InpActive!L:L,InpActive!$A:$A,$C818,InpActive!$B:$B,$N$815)</f>
        <v>0</v>
      </c>
      <c r="L818" s="258">
        <f>SUMIFS(InpActive!M:M,InpActive!$A:$A,$C818,InpActive!$B:$B,$N$815)</f>
        <v>0</v>
      </c>
    </row>
    <row r="819" spans="3:12" hidden="1" outlineLevel="2" x14ac:dyDescent="0.4">
      <c r="C819" s="220" t="s">
        <v>122</v>
      </c>
      <c r="D819" s="221" t="s">
        <v>188</v>
      </c>
      <c r="H819" s="258">
        <f>SUMIFS(InpActive!I:I,InpActive!$A:$A,$C819,InpActive!$B:$B,$N$815)</f>
        <v>284</v>
      </c>
      <c r="I819" s="258">
        <f>SUMIFS(InpActive!J:J,InpActive!$A:$A,$C819,InpActive!$B:$B,$N$815)</f>
        <v>0</v>
      </c>
      <c r="J819" s="258">
        <f>SUMIFS(InpActive!K:K,InpActive!$A:$A,$C819,InpActive!$B:$B,$N$815)</f>
        <v>0</v>
      </c>
      <c r="K819" s="258">
        <f>SUMIFS(InpActive!L:L,InpActive!$A:$A,$C819,InpActive!$B:$B,$N$815)</f>
        <v>0</v>
      </c>
      <c r="L819" s="258">
        <f>SUMIFS(InpActive!M:M,InpActive!$A:$A,$C819,InpActive!$B:$B,$N$815)</f>
        <v>0</v>
      </c>
    </row>
    <row r="820" spans="3:12" hidden="1" outlineLevel="2" x14ac:dyDescent="0.4">
      <c r="C820" s="220" t="s">
        <v>124</v>
      </c>
      <c r="D820" s="221" t="s">
        <v>188</v>
      </c>
      <c r="H820" s="258">
        <f>SUMIFS(InpActive!I:I,InpActive!$A:$A,$C820,InpActive!$B:$B,$N$815)</f>
        <v>3335</v>
      </c>
      <c r="I820" s="258">
        <f>SUMIFS(InpActive!J:J,InpActive!$A:$A,$C820,InpActive!$B:$B,$N$815)</f>
        <v>0</v>
      </c>
      <c r="J820" s="258">
        <f>SUMIFS(InpActive!K:K,InpActive!$A:$A,$C820,InpActive!$B:$B,$N$815)</f>
        <v>0</v>
      </c>
      <c r="K820" s="258">
        <f>SUMIFS(InpActive!L:L,InpActive!$A:$A,$C820,InpActive!$B:$B,$N$815)</f>
        <v>0</v>
      </c>
      <c r="L820" s="258">
        <f>SUMIFS(InpActive!M:M,InpActive!$A:$A,$C820,InpActive!$B:$B,$N$815)</f>
        <v>0</v>
      </c>
    </row>
    <row r="821" spans="3:12" hidden="1" outlineLevel="2" x14ac:dyDescent="0.4">
      <c r="C821" s="220" t="s">
        <v>126</v>
      </c>
      <c r="D821" s="221" t="s">
        <v>188</v>
      </c>
      <c r="H821" s="258">
        <f>SUMIFS(InpActive!I:I,InpActive!$A:$A,$C821,InpActive!$B:$B,$N$815)</f>
        <v>5777</v>
      </c>
      <c r="I821" s="258">
        <f>SUMIFS(InpActive!J:J,InpActive!$A:$A,$C821,InpActive!$B:$B,$N$815)</f>
        <v>0</v>
      </c>
      <c r="J821" s="258">
        <f>SUMIFS(InpActive!K:K,InpActive!$A:$A,$C821,InpActive!$B:$B,$N$815)</f>
        <v>0</v>
      </c>
      <c r="K821" s="258">
        <f>SUMIFS(InpActive!L:L,InpActive!$A:$A,$C821,InpActive!$B:$B,$N$815)</f>
        <v>0</v>
      </c>
      <c r="L821" s="258">
        <f>SUMIFS(InpActive!M:M,InpActive!$A:$A,$C821,InpActive!$B:$B,$N$815)</f>
        <v>0</v>
      </c>
    </row>
    <row r="822" spans="3:12" hidden="1" outlineLevel="2" x14ac:dyDescent="0.4">
      <c r="C822" s="220" t="s">
        <v>128</v>
      </c>
      <c r="D822" s="221" t="s">
        <v>188</v>
      </c>
      <c r="H822" s="258">
        <f>SUMIFS(InpActive!I:I,InpActive!$A:$A,$C822,InpActive!$B:$B,$N$815)</f>
        <v>2798</v>
      </c>
      <c r="I822" s="258">
        <f>SUMIFS(InpActive!J:J,InpActive!$A:$A,$C822,InpActive!$B:$B,$N$815)</f>
        <v>0</v>
      </c>
      <c r="J822" s="258">
        <f>SUMIFS(InpActive!K:K,InpActive!$A:$A,$C822,InpActive!$B:$B,$N$815)</f>
        <v>0</v>
      </c>
      <c r="K822" s="258">
        <f>SUMIFS(InpActive!L:L,InpActive!$A:$A,$C822,InpActive!$B:$B,$N$815)</f>
        <v>0</v>
      </c>
      <c r="L822" s="258">
        <f>SUMIFS(InpActive!M:M,InpActive!$A:$A,$C822,InpActive!$B:$B,$N$815)</f>
        <v>0</v>
      </c>
    </row>
    <row r="823" spans="3:12" hidden="1" outlineLevel="2" x14ac:dyDescent="0.4">
      <c r="C823" s="220" t="s">
        <v>131</v>
      </c>
      <c r="D823" s="221" t="s">
        <v>188</v>
      </c>
      <c r="H823" s="258">
        <f>SUMIFS(InpActive!I:I,InpActive!$A:$A,$C823,InpActive!$B:$B,$N$815)</f>
        <v>2096</v>
      </c>
      <c r="I823" s="258">
        <f>SUMIFS(InpActive!J:J,InpActive!$A:$A,$C823,InpActive!$B:$B,$N$815)</f>
        <v>0</v>
      </c>
      <c r="J823" s="258">
        <f>SUMIFS(InpActive!K:K,InpActive!$A:$A,$C823,InpActive!$B:$B,$N$815)</f>
        <v>0</v>
      </c>
      <c r="K823" s="258">
        <f>SUMIFS(InpActive!L:L,InpActive!$A:$A,$C823,InpActive!$B:$B,$N$815)</f>
        <v>0</v>
      </c>
      <c r="L823" s="258">
        <f>SUMIFS(InpActive!M:M,InpActive!$A:$A,$C823,InpActive!$B:$B,$N$815)</f>
        <v>0</v>
      </c>
    </row>
    <row r="824" spans="3:12" hidden="1" outlineLevel="2" x14ac:dyDescent="0.4">
      <c r="C824" s="220" t="s">
        <v>133</v>
      </c>
      <c r="D824" s="221" t="s">
        <v>188</v>
      </c>
      <c r="H824" s="258">
        <f>SUMIFS(InpActive!I:I,InpActive!$A:$A,$C824,InpActive!$B:$B,$N$815)</f>
        <v>8559</v>
      </c>
      <c r="I824" s="258">
        <f>SUMIFS(InpActive!J:J,InpActive!$A:$A,$C824,InpActive!$B:$B,$N$815)</f>
        <v>0</v>
      </c>
      <c r="J824" s="258">
        <f>SUMIFS(InpActive!K:K,InpActive!$A:$A,$C824,InpActive!$B:$B,$N$815)</f>
        <v>0</v>
      </c>
      <c r="K824" s="258">
        <f>SUMIFS(InpActive!L:L,InpActive!$A:$A,$C824,InpActive!$B:$B,$N$815)</f>
        <v>0</v>
      </c>
      <c r="L824" s="258">
        <f>SUMIFS(InpActive!M:M,InpActive!$A:$A,$C824,InpActive!$B:$B,$N$815)</f>
        <v>0</v>
      </c>
    </row>
    <row r="825" spans="3:12" hidden="1" outlineLevel="2" x14ac:dyDescent="0.4">
      <c r="C825" s="220" t="s">
        <v>244</v>
      </c>
      <c r="D825" s="221" t="s">
        <v>188</v>
      </c>
      <c r="H825" s="258">
        <f>SUMIFS(InpActive!I:I,InpActive!$A:$A,$C825,InpActive!$B:$B,$N$815)</f>
        <v>4536</v>
      </c>
      <c r="I825" s="258">
        <f>SUMIFS(InpActive!J:J,InpActive!$A:$A,$C825,InpActive!$B:$B,$N$815)</f>
        <v>0</v>
      </c>
      <c r="J825" s="258">
        <f>SUMIFS(InpActive!K:K,InpActive!$A:$A,$C825,InpActive!$B:$B,$N$815)</f>
        <v>0</v>
      </c>
      <c r="K825" s="258">
        <f>SUMIFS(InpActive!L:L,InpActive!$A:$A,$C825,InpActive!$B:$B,$N$815)</f>
        <v>0</v>
      </c>
      <c r="L825" s="258">
        <f>SUMIFS(InpActive!M:M,InpActive!$A:$A,$C825,InpActive!$B:$B,$N$815)</f>
        <v>0</v>
      </c>
    </row>
    <row r="826" spans="3:12" hidden="1" outlineLevel="2" x14ac:dyDescent="0.4">
      <c r="C826" s="220" t="s">
        <v>137</v>
      </c>
      <c r="D826" s="221" t="s">
        <v>188</v>
      </c>
      <c r="H826" s="258">
        <f>SUMIFS(InpActive!I:I,InpActive!$A:$A,$C826,InpActive!$B:$B,$N$815)</f>
        <v>2142</v>
      </c>
      <c r="I826" s="258">
        <f>SUMIFS(InpActive!J:J,InpActive!$A:$A,$C826,InpActive!$B:$B,$N$815)</f>
        <v>0</v>
      </c>
      <c r="J826" s="258">
        <f>SUMIFS(InpActive!K:K,InpActive!$A:$A,$C826,InpActive!$B:$B,$N$815)</f>
        <v>0</v>
      </c>
      <c r="K826" s="258">
        <f>SUMIFS(InpActive!L:L,InpActive!$A:$A,$C826,InpActive!$B:$B,$N$815)</f>
        <v>0</v>
      </c>
      <c r="L826" s="258">
        <f>SUMIFS(InpActive!M:M,InpActive!$A:$A,$C826,InpActive!$B:$B,$N$815)</f>
        <v>0</v>
      </c>
    </row>
    <row r="827" spans="3:12" hidden="1" outlineLevel="2" x14ac:dyDescent="0.4">
      <c r="C827" s="220" t="s">
        <v>139</v>
      </c>
      <c r="D827" s="221" t="s">
        <v>188</v>
      </c>
      <c r="H827" s="258">
        <f>SUMIFS(InpActive!I:I,InpActive!$A:$A,$C827,InpActive!$B:$B,$N$815)</f>
        <v>6907</v>
      </c>
      <c r="I827" s="258">
        <f>SUMIFS(InpActive!J:J,InpActive!$A:$A,$C827,InpActive!$B:$B,$N$815)</f>
        <v>0</v>
      </c>
      <c r="J827" s="258">
        <f>SUMIFS(InpActive!K:K,InpActive!$A:$A,$C827,InpActive!$B:$B,$N$815)</f>
        <v>0</v>
      </c>
      <c r="K827" s="258">
        <f>SUMIFS(InpActive!L:L,InpActive!$A:$A,$C827,InpActive!$B:$B,$N$815)</f>
        <v>0</v>
      </c>
      <c r="L827" s="258">
        <f>SUMIFS(InpActive!M:M,InpActive!$A:$A,$C827,InpActive!$B:$B,$N$815)</f>
        <v>0</v>
      </c>
    </row>
    <row r="828" spans="3:12" hidden="1" outlineLevel="2" x14ac:dyDescent="0.4">
      <c r="C828" s="220" t="s">
        <v>141</v>
      </c>
      <c r="D828" s="221" t="s">
        <v>188</v>
      </c>
      <c r="H828" s="258">
        <f>SUMIFS(InpActive!I:I,InpActive!$A:$A,$C828,InpActive!$B:$B,$N$815)</f>
        <v>2675</v>
      </c>
      <c r="I828" s="258">
        <f>SUMIFS(InpActive!J:J,InpActive!$A:$A,$C828,InpActive!$B:$B,$N$815)</f>
        <v>0</v>
      </c>
      <c r="J828" s="258">
        <f>SUMIFS(InpActive!K:K,InpActive!$A:$A,$C828,InpActive!$B:$B,$N$815)</f>
        <v>0</v>
      </c>
      <c r="K828" s="258">
        <f>SUMIFS(InpActive!L:L,InpActive!$A:$A,$C828,InpActive!$B:$B,$N$815)</f>
        <v>0</v>
      </c>
      <c r="L828" s="258">
        <f>SUMIFS(InpActive!M:M,InpActive!$A:$A,$C828,InpActive!$B:$B,$N$815)</f>
        <v>0</v>
      </c>
    </row>
    <row r="829" spans="3:12" hidden="1" outlineLevel="2" x14ac:dyDescent="0.4">
      <c r="C829" s="220" t="s">
        <v>143</v>
      </c>
      <c r="D829" s="221" t="s">
        <v>188</v>
      </c>
      <c r="H829" s="258">
        <f>SUMIFS(InpActive!I:I,InpActive!$A:$A,$C829,InpActive!$B:$B,$N$815)</f>
        <v>1064</v>
      </c>
      <c r="I829" s="258">
        <f>SUMIFS(InpActive!J:J,InpActive!$A:$A,$C829,InpActive!$B:$B,$N$815)</f>
        <v>0</v>
      </c>
      <c r="J829" s="258">
        <f>SUMIFS(InpActive!K:K,InpActive!$A:$A,$C829,InpActive!$B:$B,$N$815)</f>
        <v>0</v>
      </c>
      <c r="K829" s="258">
        <f>SUMIFS(InpActive!L:L,InpActive!$A:$A,$C829,InpActive!$B:$B,$N$815)</f>
        <v>0</v>
      </c>
      <c r="L829" s="258">
        <f>SUMIFS(InpActive!M:M,InpActive!$A:$A,$C829,InpActive!$B:$B,$N$815)</f>
        <v>0</v>
      </c>
    </row>
    <row r="830" spans="3:12" hidden="1" outlineLevel="2" x14ac:dyDescent="0.4">
      <c r="C830" s="220" t="s">
        <v>145</v>
      </c>
      <c r="D830" s="221" t="s">
        <v>188</v>
      </c>
      <c r="H830" s="258">
        <f>SUMIFS(InpActive!I:I,InpActive!$A:$A,$C830,InpActive!$B:$B,$N$815)</f>
        <v>256</v>
      </c>
      <c r="I830" s="258">
        <f>SUMIFS(InpActive!J:J,InpActive!$A:$A,$C830,InpActive!$B:$B,$N$815)</f>
        <v>0</v>
      </c>
      <c r="J830" s="258">
        <f>SUMIFS(InpActive!K:K,InpActive!$A:$A,$C830,InpActive!$B:$B,$N$815)</f>
        <v>0</v>
      </c>
      <c r="K830" s="258">
        <f>SUMIFS(InpActive!L:L,InpActive!$A:$A,$C830,InpActive!$B:$B,$N$815)</f>
        <v>0</v>
      </c>
      <c r="L830" s="258">
        <f>SUMIFS(InpActive!M:M,InpActive!$A:$A,$C830,InpActive!$B:$B,$N$815)</f>
        <v>0</v>
      </c>
    </row>
    <row r="831" spans="3:12" hidden="1" outlineLevel="2" x14ac:dyDescent="0.4">
      <c r="C831" s="220" t="s">
        <v>147</v>
      </c>
      <c r="D831" s="221" t="s">
        <v>188</v>
      </c>
      <c r="H831" s="258">
        <f>SUMIFS(InpActive!I:I,InpActive!$A:$A,$C831,InpActive!$B:$B,$N$815)</f>
        <v>2799</v>
      </c>
      <c r="I831" s="258">
        <f>SUMIFS(InpActive!J:J,InpActive!$A:$A,$C831,InpActive!$B:$B,$N$815)</f>
        <v>0</v>
      </c>
      <c r="J831" s="258">
        <f>SUMIFS(InpActive!K:K,InpActive!$A:$A,$C831,InpActive!$B:$B,$N$815)</f>
        <v>0</v>
      </c>
      <c r="K831" s="258">
        <f>SUMIFS(InpActive!L:L,InpActive!$A:$A,$C831,InpActive!$B:$B,$N$815)</f>
        <v>0</v>
      </c>
      <c r="L831" s="258">
        <f>SUMIFS(InpActive!M:M,InpActive!$A:$A,$C831,InpActive!$B:$B,$N$815)</f>
        <v>0</v>
      </c>
    </row>
    <row r="832" spans="3:12" hidden="1" outlineLevel="2" x14ac:dyDescent="0.4">
      <c r="C832" s="220" t="s">
        <v>149</v>
      </c>
      <c r="D832" s="221" t="s">
        <v>188</v>
      </c>
      <c r="H832" s="258">
        <f>SUMIFS(InpActive!I:I,InpActive!$A:$A,$C832,InpActive!$B:$B,$N$815)</f>
        <v>1121</v>
      </c>
      <c r="I832" s="258">
        <f>SUMIFS(InpActive!J:J,InpActive!$A:$A,$C832,InpActive!$B:$B,$N$815)</f>
        <v>0</v>
      </c>
      <c r="J832" s="258">
        <f>SUMIFS(InpActive!K:K,InpActive!$A:$A,$C832,InpActive!$B:$B,$N$815)</f>
        <v>0</v>
      </c>
      <c r="K832" s="258">
        <f>SUMIFS(InpActive!L:L,InpActive!$A:$A,$C832,InpActive!$B:$B,$N$815)</f>
        <v>0</v>
      </c>
      <c r="L832" s="258">
        <f>SUMIFS(InpActive!M:M,InpActive!$A:$A,$C832,InpActive!$B:$B,$N$815)</f>
        <v>0</v>
      </c>
    </row>
    <row r="833" spans="2:15" hidden="1" outlineLevel="2" x14ac:dyDescent="0.4">
      <c r="C833" s="220" t="s">
        <v>151</v>
      </c>
      <c r="D833" s="221" t="s">
        <v>188</v>
      </c>
      <c r="H833" s="258">
        <f>SUMIFS(InpActive!I:I,InpActive!$A:$A,$C833,InpActive!$B:$B,$N$815)</f>
        <v>228</v>
      </c>
      <c r="I833" s="258">
        <f>SUMIFS(InpActive!J:J,InpActive!$A:$A,$C833,InpActive!$B:$B,$N$815)</f>
        <v>0</v>
      </c>
      <c r="J833" s="258">
        <f>SUMIFS(InpActive!K:K,InpActive!$A:$A,$C833,InpActive!$B:$B,$N$815)</f>
        <v>0</v>
      </c>
      <c r="K833" s="258">
        <f>SUMIFS(InpActive!L:L,InpActive!$A:$A,$C833,InpActive!$B:$B,$N$815)</f>
        <v>0</v>
      </c>
      <c r="L833" s="258">
        <f>SUMIFS(InpActive!M:M,InpActive!$A:$A,$C833,InpActive!$B:$B,$N$815)</f>
        <v>0</v>
      </c>
    </row>
    <row r="834" spans="2:15" hidden="1" outlineLevel="2" x14ac:dyDescent="0.4">
      <c r="H834" s="258"/>
      <c r="I834" s="258"/>
      <c r="J834" s="258"/>
      <c r="K834" s="258"/>
      <c r="L834" s="258"/>
    </row>
    <row r="835" spans="2:15" hidden="1" outlineLevel="2" x14ac:dyDescent="0.4">
      <c r="C835" s="222" t="s">
        <v>725</v>
      </c>
      <c r="D835" s="224" t="s">
        <v>188</v>
      </c>
      <c r="E835" s="255">
        <f t="shared" ref="E835:G835" si="28">SUM(E817:E833)</f>
        <v>0</v>
      </c>
      <c r="F835" s="255">
        <f t="shared" si="28"/>
        <v>0</v>
      </c>
      <c r="G835" s="255">
        <f t="shared" si="28"/>
        <v>0</v>
      </c>
      <c r="H835" s="255">
        <f>SUM(H817:H833)</f>
        <v>53532</v>
      </c>
      <c r="I835" s="255">
        <f t="shared" ref="I835:L835" si="29">SUM(I817:I833)</f>
        <v>0</v>
      </c>
      <c r="J835" s="255">
        <f t="shared" si="29"/>
        <v>0</v>
      </c>
      <c r="K835" s="255">
        <f t="shared" si="29"/>
        <v>0</v>
      </c>
      <c r="L835" s="255">
        <f t="shared" si="29"/>
        <v>0</v>
      </c>
      <c r="M835" s="222"/>
      <c r="N835" s="362"/>
      <c r="O835" s="222"/>
    </row>
    <row r="836" spans="2:15" outlineLevel="1" collapsed="1" x14ac:dyDescent="0.4">
      <c r="H836" s="251"/>
      <c r="I836" s="243"/>
      <c r="J836" s="243"/>
      <c r="K836" s="243"/>
      <c r="L836" s="243"/>
    </row>
    <row r="837" spans="2:15" ht="14.25" outlineLevel="1" x14ac:dyDescent="0.4">
      <c r="B837" s="74" t="s">
        <v>901</v>
      </c>
      <c r="C837" s="60"/>
      <c r="D837" s="226"/>
      <c r="E837" s="226"/>
      <c r="F837" s="226"/>
      <c r="G837" s="226"/>
      <c r="H837" s="246"/>
      <c r="I837" s="246"/>
      <c r="J837" s="246"/>
      <c r="K837" s="246"/>
      <c r="L837" s="246"/>
      <c r="M837" s="18"/>
      <c r="N837" s="361" t="s">
        <v>410</v>
      </c>
      <c r="O837" s="18"/>
    </row>
    <row r="838" spans="2:15" hidden="1" outlineLevel="2" x14ac:dyDescent="0.4">
      <c r="H838" s="251"/>
      <c r="I838" s="243"/>
      <c r="J838" s="243"/>
      <c r="K838" s="243"/>
      <c r="L838" s="243"/>
    </row>
    <row r="839" spans="2:15" hidden="1" outlineLevel="2" x14ac:dyDescent="0.4">
      <c r="C839" s="220" t="s">
        <v>117</v>
      </c>
      <c r="D839" s="221" t="s">
        <v>188</v>
      </c>
      <c r="H839" s="258">
        <f>SUMIFS(InpActive!I:I,InpActive!$A:$A,$C839,InpActive!$B:$B,$N$837)</f>
        <v>4037</v>
      </c>
      <c r="I839" s="258">
        <f>SUMIFS(InpActive!J:J,InpActive!$A:$A,$C839,InpActive!$B:$B,$N$837)</f>
        <v>0</v>
      </c>
      <c r="J839" s="258">
        <f>SUMIFS(InpActive!K:K,InpActive!$A:$A,$C839,InpActive!$B:$B,$N$837)</f>
        <v>0</v>
      </c>
      <c r="K839" s="258">
        <f>SUMIFS(InpActive!L:L,InpActive!$A:$A,$C839,InpActive!$B:$B,$N$837)</f>
        <v>0</v>
      </c>
      <c r="L839" s="258">
        <f>SUMIFS(InpActive!M:M,InpActive!$A:$A,$C839,InpActive!$B:$B,$N$837)</f>
        <v>0</v>
      </c>
      <c r="N839" s="450"/>
    </row>
    <row r="840" spans="2:15" hidden="1" outlineLevel="2" x14ac:dyDescent="0.4">
      <c r="C840" s="220" t="s">
        <v>119</v>
      </c>
      <c r="D840" s="221" t="s">
        <v>188</v>
      </c>
      <c r="H840" s="258">
        <f>SUMIFS(InpActive!I:I,InpActive!$A:$A,$C840,InpActive!$B:$B,$N$837)</f>
        <v>1786</v>
      </c>
      <c r="I840" s="258">
        <f>SUMIFS(InpActive!J:J,InpActive!$A:$A,$C840,InpActive!$B:$B,$N$837)</f>
        <v>0</v>
      </c>
      <c r="J840" s="258">
        <f>SUMIFS(InpActive!K:K,InpActive!$A:$A,$C840,InpActive!$B:$B,$N$837)</f>
        <v>0</v>
      </c>
      <c r="K840" s="258">
        <f>SUMIFS(InpActive!L:L,InpActive!$A:$A,$C840,InpActive!$B:$B,$N$837)</f>
        <v>0</v>
      </c>
      <c r="L840" s="258">
        <f>SUMIFS(InpActive!M:M,InpActive!$A:$A,$C840,InpActive!$B:$B,$N$837)</f>
        <v>0</v>
      </c>
      <c r="N840" s="450"/>
    </row>
    <row r="841" spans="2:15" hidden="1" outlineLevel="2" x14ac:dyDescent="0.4">
      <c r="C841" s="220" t="s">
        <v>122</v>
      </c>
      <c r="D841" s="221" t="s">
        <v>188</v>
      </c>
      <c r="H841" s="258">
        <f>SUMIFS(InpActive!I:I,InpActive!$A:$A,$C841,InpActive!$B:$B,$N$837)</f>
        <v>216</v>
      </c>
      <c r="I841" s="258">
        <f>SUMIFS(InpActive!J:J,InpActive!$A:$A,$C841,InpActive!$B:$B,$N$837)</f>
        <v>0</v>
      </c>
      <c r="J841" s="258">
        <f>SUMIFS(InpActive!K:K,InpActive!$A:$A,$C841,InpActive!$B:$B,$N$837)</f>
        <v>0</v>
      </c>
      <c r="K841" s="258">
        <f>SUMIFS(InpActive!L:L,InpActive!$A:$A,$C841,InpActive!$B:$B,$N$837)</f>
        <v>0</v>
      </c>
      <c r="L841" s="258">
        <f>SUMIFS(InpActive!M:M,InpActive!$A:$A,$C841,InpActive!$B:$B,$N$837)</f>
        <v>0</v>
      </c>
      <c r="N841" s="450"/>
    </row>
    <row r="842" spans="2:15" hidden="1" outlineLevel="2" x14ac:dyDescent="0.4">
      <c r="C842" s="220" t="s">
        <v>124</v>
      </c>
      <c r="D842" s="221" t="s">
        <v>188</v>
      </c>
      <c r="H842" s="258">
        <f>SUMIFS(InpActive!I:I,InpActive!$A:$A,$C842,InpActive!$B:$B,$N$837)</f>
        <v>3248</v>
      </c>
      <c r="I842" s="258">
        <f>SUMIFS(InpActive!J:J,InpActive!$A:$A,$C842,InpActive!$B:$B,$N$837)</f>
        <v>0</v>
      </c>
      <c r="J842" s="258">
        <f>SUMIFS(InpActive!K:K,InpActive!$A:$A,$C842,InpActive!$B:$B,$N$837)</f>
        <v>0</v>
      </c>
      <c r="K842" s="258">
        <f>SUMIFS(InpActive!L:L,InpActive!$A:$A,$C842,InpActive!$B:$B,$N$837)</f>
        <v>0</v>
      </c>
      <c r="L842" s="258">
        <f>SUMIFS(InpActive!M:M,InpActive!$A:$A,$C842,InpActive!$B:$B,$N$837)</f>
        <v>0</v>
      </c>
      <c r="N842" s="450"/>
    </row>
    <row r="843" spans="2:15" hidden="1" outlineLevel="2" x14ac:dyDescent="0.4">
      <c r="C843" s="220" t="s">
        <v>126</v>
      </c>
      <c r="D843" s="221" t="s">
        <v>188</v>
      </c>
      <c r="H843" s="258">
        <f>SUMIFS(InpActive!I:I,InpActive!$A:$A,$C843,InpActive!$B:$B,$N$837)</f>
        <v>3268</v>
      </c>
      <c r="I843" s="258">
        <f>SUMIFS(InpActive!J:J,InpActive!$A:$A,$C843,InpActive!$B:$B,$N$837)</f>
        <v>0</v>
      </c>
      <c r="J843" s="258">
        <f>SUMIFS(InpActive!K:K,InpActive!$A:$A,$C843,InpActive!$B:$B,$N$837)</f>
        <v>0</v>
      </c>
      <c r="K843" s="258">
        <f>SUMIFS(InpActive!L:L,InpActive!$A:$A,$C843,InpActive!$B:$B,$N$837)</f>
        <v>0</v>
      </c>
      <c r="L843" s="258">
        <f>SUMIFS(InpActive!M:M,InpActive!$A:$A,$C843,InpActive!$B:$B,$N$837)</f>
        <v>0</v>
      </c>
      <c r="N843" s="450"/>
    </row>
    <row r="844" spans="2:15" hidden="1" outlineLevel="2" x14ac:dyDescent="0.4">
      <c r="C844" s="220" t="s">
        <v>128</v>
      </c>
      <c r="D844" s="221" t="s">
        <v>188</v>
      </c>
      <c r="H844" s="258">
        <f>SUMIFS(InpActive!I:I,InpActive!$A:$A,$C844,InpActive!$B:$B,$N$837)</f>
        <v>1860</v>
      </c>
      <c r="I844" s="258">
        <f>SUMIFS(InpActive!J:J,InpActive!$A:$A,$C844,InpActive!$B:$B,$N$837)</f>
        <v>0</v>
      </c>
      <c r="J844" s="258">
        <f>SUMIFS(InpActive!K:K,InpActive!$A:$A,$C844,InpActive!$B:$B,$N$837)</f>
        <v>0</v>
      </c>
      <c r="K844" s="258">
        <f>SUMIFS(InpActive!L:L,InpActive!$A:$A,$C844,InpActive!$B:$B,$N$837)</f>
        <v>0</v>
      </c>
      <c r="L844" s="258">
        <f>SUMIFS(InpActive!M:M,InpActive!$A:$A,$C844,InpActive!$B:$B,$N$837)</f>
        <v>0</v>
      </c>
      <c r="N844" s="450"/>
    </row>
    <row r="845" spans="2:15" hidden="1" outlineLevel="2" x14ac:dyDescent="0.4">
      <c r="C845" s="220" t="s">
        <v>131</v>
      </c>
      <c r="D845" s="221" t="s">
        <v>188</v>
      </c>
      <c r="H845" s="258">
        <f>SUMIFS(InpActive!I:I,InpActive!$A:$A,$C845,InpActive!$B:$B,$N$837)</f>
        <v>1310</v>
      </c>
      <c r="I845" s="258">
        <f>SUMIFS(InpActive!J:J,InpActive!$A:$A,$C845,InpActive!$B:$B,$N$837)</f>
        <v>0</v>
      </c>
      <c r="J845" s="258">
        <f>SUMIFS(InpActive!K:K,InpActive!$A:$A,$C845,InpActive!$B:$B,$N$837)</f>
        <v>0</v>
      </c>
      <c r="K845" s="258">
        <f>SUMIFS(InpActive!L:L,InpActive!$A:$A,$C845,InpActive!$B:$B,$N$837)</f>
        <v>0</v>
      </c>
      <c r="L845" s="258">
        <f>SUMIFS(InpActive!M:M,InpActive!$A:$A,$C845,InpActive!$B:$B,$N$837)</f>
        <v>0</v>
      </c>
      <c r="N845" s="450"/>
    </row>
    <row r="846" spans="2:15" hidden="1" outlineLevel="2" x14ac:dyDescent="0.4">
      <c r="C846" s="220" t="s">
        <v>133</v>
      </c>
      <c r="D846" s="221" t="s">
        <v>188</v>
      </c>
      <c r="H846" s="258">
        <f>SUMIFS(InpActive!I:I,InpActive!$A:$A,$C846,InpActive!$B:$B,$N$837)</f>
        <v>4824</v>
      </c>
      <c r="I846" s="258">
        <f>SUMIFS(InpActive!J:J,InpActive!$A:$A,$C846,InpActive!$B:$B,$N$837)</f>
        <v>0</v>
      </c>
      <c r="J846" s="258">
        <f>SUMIFS(InpActive!K:K,InpActive!$A:$A,$C846,InpActive!$B:$B,$N$837)</f>
        <v>0</v>
      </c>
      <c r="K846" s="258">
        <f>SUMIFS(InpActive!L:L,InpActive!$A:$A,$C846,InpActive!$B:$B,$N$837)</f>
        <v>0</v>
      </c>
      <c r="L846" s="258">
        <f>SUMIFS(InpActive!M:M,InpActive!$A:$A,$C846,InpActive!$B:$B,$N$837)</f>
        <v>0</v>
      </c>
      <c r="N846" s="450"/>
    </row>
    <row r="847" spans="2:15" hidden="1" outlineLevel="2" x14ac:dyDescent="0.4">
      <c r="C847" s="220" t="s">
        <v>244</v>
      </c>
      <c r="D847" s="221" t="s">
        <v>188</v>
      </c>
      <c r="H847" s="258">
        <f>SUMIFS(InpActive!I:I,InpActive!$A:$A,$C847,InpActive!$B:$B,$N$837)</f>
        <v>2776</v>
      </c>
      <c r="I847" s="258">
        <f>SUMIFS(InpActive!J:J,InpActive!$A:$A,$C847,InpActive!$B:$B,$N$837)</f>
        <v>0</v>
      </c>
      <c r="J847" s="258">
        <f>SUMIFS(InpActive!K:K,InpActive!$A:$A,$C847,InpActive!$B:$B,$N$837)</f>
        <v>0</v>
      </c>
      <c r="K847" s="258">
        <f>SUMIFS(InpActive!L:L,InpActive!$A:$A,$C847,InpActive!$B:$B,$N$837)</f>
        <v>0</v>
      </c>
      <c r="L847" s="258">
        <f>SUMIFS(InpActive!M:M,InpActive!$A:$A,$C847,InpActive!$B:$B,$N$837)</f>
        <v>0</v>
      </c>
      <c r="N847" s="450"/>
    </row>
    <row r="848" spans="2:15" hidden="1" outlineLevel="2" x14ac:dyDescent="0.4">
      <c r="C848" s="220" t="s">
        <v>137</v>
      </c>
      <c r="D848" s="221" t="s">
        <v>188</v>
      </c>
      <c r="H848" s="258">
        <f>SUMIFS(InpActive!I:I,InpActive!$A:$A,$C848,InpActive!$B:$B,$N$837)</f>
        <v>855</v>
      </c>
      <c r="I848" s="258">
        <f>SUMIFS(InpActive!J:J,InpActive!$A:$A,$C848,InpActive!$B:$B,$N$837)</f>
        <v>0</v>
      </c>
      <c r="J848" s="258">
        <f>SUMIFS(InpActive!K:K,InpActive!$A:$A,$C848,InpActive!$B:$B,$N$837)</f>
        <v>0</v>
      </c>
      <c r="K848" s="258">
        <f>SUMIFS(InpActive!L:L,InpActive!$A:$A,$C848,InpActive!$B:$B,$N$837)</f>
        <v>0</v>
      </c>
      <c r="L848" s="258">
        <f>SUMIFS(InpActive!M:M,InpActive!$A:$A,$C848,InpActive!$B:$B,$N$837)</f>
        <v>0</v>
      </c>
      <c r="N848" s="450"/>
    </row>
    <row r="849" spans="2:15" hidden="1" outlineLevel="2" x14ac:dyDescent="0.4">
      <c r="C849" s="220" t="s">
        <v>139</v>
      </c>
      <c r="D849" s="221" t="s">
        <v>188</v>
      </c>
      <c r="H849" s="258">
        <f>SUMIFS(InpActive!I:I,InpActive!$A:$A,$C849,InpActive!$B:$B,$N$837)</f>
        <v>3855</v>
      </c>
      <c r="I849" s="258">
        <f>SUMIFS(InpActive!J:J,InpActive!$A:$A,$C849,InpActive!$B:$B,$N$837)</f>
        <v>0</v>
      </c>
      <c r="J849" s="258">
        <f>SUMIFS(InpActive!K:K,InpActive!$A:$A,$C849,InpActive!$B:$B,$N$837)</f>
        <v>0</v>
      </c>
      <c r="K849" s="258">
        <f>SUMIFS(InpActive!L:L,InpActive!$A:$A,$C849,InpActive!$B:$B,$N$837)</f>
        <v>0</v>
      </c>
      <c r="L849" s="258">
        <f>SUMIFS(InpActive!M:M,InpActive!$A:$A,$C849,InpActive!$B:$B,$N$837)</f>
        <v>0</v>
      </c>
      <c r="N849" s="450"/>
    </row>
    <row r="850" spans="2:15" hidden="1" outlineLevel="2" x14ac:dyDescent="0.4">
      <c r="C850" s="220" t="s">
        <v>141</v>
      </c>
      <c r="D850" s="221" t="s">
        <v>188</v>
      </c>
      <c r="H850" s="258">
        <f>SUMIFS(InpActive!I:I,InpActive!$A:$A,$C850,InpActive!$B:$B,$N$837)</f>
        <v>1948</v>
      </c>
      <c r="I850" s="258">
        <f>SUMIFS(InpActive!J:J,InpActive!$A:$A,$C850,InpActive!$B:$B,$N$837)</f>
        <v>0</v>
      </c>
      <c r="J850" s="258">
        <f>SUMIFS(InpActive!K:K,InpActive!$A:$A,$C850,InpActive!$B:$B,$N$837)</f>
        <v>0</v>
      </c>
      <c r="K850" s="258">
        <f>SUMIFS(InpActive!L:L,InpActive!$A:$A,$C850,InpActive!$B:$B,$N$837)</f>
        <v>0</v>
      </c>
      <c r="L850" s="258">
        <f>SUMIFS(InpActive!M:M,InpActive!$A:$A,$C850,InpActive!$B:$B,$N$837)</f>
        <v>0</v>
      </c>
      <c r="N850" s="450"/>
    </row>
    <row r="851" spans="2:15" hidden="1" outlineLevel="2" x14ac:dyDescent="0.4">
      <c r="C851" s="220" t="s">
        <v>143</v>
      </c>
      <c r="D851" s="221" t="s">
        <v>188</v>
      </c>
      <c r="H851" s="258">
        <f>SUMIFS(InpActive!I:I,InpActive!$A:$A,$C851,InpActive!$B:$B,$N$837)</f>
        <v>482</v>
      </c>
      <c r="I851" s="258">
        <f>SUMIFS(InpActive!J:J,InpActive!$A:$A,$C851,InpActive!$B:$B,$N$837)</f>
        <v>0</v>
      </c>
      <c r="J851" s="258">
        <f>SUMIFS(InpActive!K:K,InpActive!$A:$A,$C851,InpActive!$B:$B,$N$837)</f>
        <v>0</v>
      </c>
      <c r="K851" s="258">
        <f>SUMIFS(InpActive!L:L,InpActive!$A:$A,$C851,InpActive!$B:$B,$N$837)</f>
        <v>0</v>
      </c>
      <c r="L851" s="258">
        <f>SUMIFS(InpActive!M:M,InpActive!$A:$A,$C851,InpActive!$B:$B,$N$837)</f>
        <v>0</v>
      </c>
      <c r="N851" s="450"/>
    </row>
    <row r="852" spans="2:15" hidden="1" outlineLevel="2" x14ac:dyDescent="0.4">
      <c r="C852" s="220" t="s">
        <v>145</v>
      </c>
      <c r="D852" s="221" t="s">
        <v>188</v>
      </c>
      <c r="H852" s="258">
        <f>SUMIFS(InpActive!I:I,InpActive!$A:$A,$C852,InpActive!$B:$B,$N$837)</f>
        <v>212</v>
      </c>
      <c r="I852" s="258">
        <f>SUMIFS(InpActive!J:J,InpActive!$A:$A,$C852,InpActive!$B:$B,$N$837)</f>
        <v>0</v>
      </c>
      <c r="J852" s="258">
        <f>SUMIFS(InpActive!K:K,InpActive!$A:$A,$C852,InpActive!$B:$B,$N$837)</f>
        <v>0</v>
      </c>
      <c r="K852" s="258">
        <f>SUMIFS(InpActive!L:L,InpActive!$A:$A,$C852,InpActive!$B:$B,$N$837)</f>
        <v>0</v>
      </c>
      <c r="L852" s="258">
        <f>SUMIFS(InpActive!M:M,InpActive!$A:$A,$C852,InpActive!$B:$B,$N$837)</f>
        <v>0</v>
      </c>
      <c r="N852" s="450"/>
    </row>
    <row r="853" spans="2:15" hidden="1" outlineLevel="2" x14ac:dyDescent="0.4">
      <c r="C853" s="220" t="s">
        <v>147</v>
      </c>
      <c r="D853" s="221" t="s">
        <v>188</v>
      </c>
      <c r="H853" s="258">
        <f>SUMIFS(InpActive!I:I,InpActive!$A:$A,$C853,InpActive!$B:$B,$N$837)</f>
        <v>1958</v>
      </c>
      <c r="I853" s="258">
        <f>SUMIFS(InpActive!J:J,InpActive!$A:$A,$C853,InpActive!$B:$B,$N$837)</f>
        <v>0</v>
      </c>
      <c r="J853" s="258">
        <f>SUMIFS(InpActive!K:K,InpActive!$A:$A,$C853,InpActive!$B:$B,$N$837)</f>
        <v>0</v>
      </c>
      <c r="K853" s="258">
        <f>SUMIFS(InpActive!L:L,InpActive!$A:$A,$C853,InpActive!$B:$B,$N$837)</f>
        <v>0</v>
      </c>
      <c r="L853" s="258">
        <f>SUMIFS(InpActive!M:M,InpActive!$A:$A,$C853,InpActive!$B:$B,$N$837)</f>
        <v>0</v>
      </c>
      <c r="N853" s="450"/>
    </row>
    <row r="854" spans="2:15" hidden="1" outlineLevel="2" x14ac:dyDescent="0.4">
      <c r="C854" s="220" t="s">
        <v>149</v>
      </c>
      <c r="D854" s="221" t="s">
        <v>188</v>
      </c>
      <c r="H854" s="258">
        <f>SUMIFS(InpActive!I:I,InpActive!$A:$A,$C854,InpActive!$B:$B,$N$837)</f>
        <v>523</v>
      </c>
      <c r="I854" s="258">
        <f>SUMIFS(InpActive!J:J,InpActive!$A:$A,$C854,InpActive!$B:$B,$N$837)</f>
        <v>0</v>
      </c>
      <c r="J854" s="258">
        <f>SUMIFS(InpActive!K:K,InpActive!$A:$A,$C854,InpActive!$B:$B,$N$837)</f>
        <v>0</v>
      </c>
      <c r="K854" s="258">
        <f>SUMIFS(InpActive!L:L,InpActive!$A:$A,$C854,InpActive!$B:$B,$N$837)</f>
        <v>0</v>
      </c>
      <c r="L854" s="258">
        <f>SUMIFS(InpActive!M:M,InpActive!$A:$A,$C854,InpActive!$B:$B,$N$837)</f>
        <v>0</v>
      </c>
      <c r="N854" s="450"/>
    </row>
    <row r="855" spans="2:15" hidden="1" outlineLevel="2" x14ac:dyDescent="0.4">
      <c r="C855" s="220" t="s">
        <v>151</v>
      </c>
      <c r="D855" s="221" t="s">
        <v>188</v>
      </c>
      <c r="H855" s="258">
        <f>SUMIFS(InpActive!I:I,InpActive!$A:$A,$C855,InpActive!$B:$B,$N$837)</f>
        <v>184</v>
      </c>
      <c r="I855" s="258">
        <f>SUMIFS(InpActive!J:J,InpActive!$A:$A,$C855,InpActive!$B:$B,$N$837)</f>
        <v>0</v>
      </c>
      <c r="J855" s="258">
        <f>SUMIFS(InpActive!K:K,InpActive!$A:$A,$C855,InpActive!$B:$B,$N$837)</f>
        <v>0</v>
      </c>
      <c r="K855" s="258">
        <f>SUMIFS(InpActive!L:L,InpActive!$A:$A,$C855,InpActive!$B:$B,$N$837)</f>
        <v>0</v>
      </c>
      <c r="L855" s="258">
        <f>SUMIFS(InpActive!M:M,InpActive!$A:$A,$C855,InpActive!$B:$B,$N$837)</f>
        <v>0</v>
      </c>
      <c r="N855" s="450"/>
    </row>
    <row r="856" spans="2:15" hidden="1" outlineLevel="2" x14ac:dyDescent="0.4">
      <c r="H856" s="258"/>
      <c r="I856" s="258"/>
      <c r="J856" s="258"/>
      <c r="K856" s="258"/>
      <c r="L856" s="258"/>
    </row>
    <row r="857" spans="2:15" hidden="1" outlineLevel="2" x14ac:dyDescent="0.4">
      <c r="C857" s="222" t="s">
        <v>725</v>
      </c>
      <c r="D857" s="224" t="s">
        <v>188</v>
      </c>
      <c r="E857" s="255">
        <f t="shared" ref="E857:G857" si="30">SUM(E839:E855)</f>
        <v>0</v>
      </c>
      <c r="F857" s="255">
        <f t="shared" si="30"/>
        <v>0</v>
      </c>
      <c r="G857" s="255">
        <f t="shared" si="30"/>
        <v>0</v>
      </c>
      <c r="H857" s="255">
        <f>SUM(H839:H855)</f>
        <v>33342</v>
      </c>
      <c r="I857" s="255">
        <f t="shared" ref="I857:L857" si="31">SUM(I839:I855)</f>
        <v>0</v>
      </c>
      <c r="J857" s="255">
        <f t="shared" si="31"/>
        <v>0</v>
      </c>
      <c r="K857" s="255">
        <f t="shared" si="31"/>
        <v>0</v>
      </c>
      <c r="L857" s="255">
        <f t="shared" si="31"/>
        <v>0</v>
      </c>
      <c r="M857" s="222"/>
      <c r="N857" s="450"/>
      <c r="O857" s="222"/>
    </row>
    <row r="858" spans="2:15" outlineLevel="1" collapsed="1" x14ac:dyDescent="0.4">
      <c r="H858" s="251"/>
      <c r="I858" s="243"/>
      <c r="J858" s="243"/>
      <c r="K858" s="243"/>
      <c r="L858" s="243"/>
    </row>
    <row r="859" spans="2:15" ht="14.25" outlineLevel="1" x14ac:dyDescent="0.4">
      <c r="B859" s="74" t="s">
        <v>902</v>
      </c>
      <c r="C859" s="60"/>
      <c r="D859" s="226"/>
      <c r="E859" s="226"/>
      <c r="F859" s="226"/>
      <c r="G859" s="226"/>
      <c r="H859" s="246"/>
      <c r="I859" s="246"/>
      <c r="J859" s="246"/>
      <c r="K859" s="246"/>
      <c r="L859" s="246"/>
      <c r="M859" s="18"/>
      <c r="N859" s="361" t="s">
        <v>414</v>
      </c>
      <c r="O859" s="18"/>
    </row>
    <row r="860" spans="2:15" hidden="1" outlineLevel="2" x14ac:dyDescent="0.4">
      <c r="H860" s="251"/>
      <c r="I860" s="243"/>
      <c r="J860" s="243"/>
      <c r="K860" s="243"/>
      <c r="L860" s="243"/>
    </row>
    <row r="861" spans="2:15" hidden="1" outlineLevel="2" x14ac:dyDescent="0.4">
      <c r="C861" s="220" t="s">
        <v>117</v>
      </c>
      <c r="D861" s="221" t="s">
        <v>188</v>
      </c>
      <c r="H861" s="258">
        <f>SUMIFS(InpActive!I:I,InpActive!$A:$A,$C861,InpActive!$B:$B,$N$859)</f>
        <v>1024</v>
      </c>
      <c r="I861" s="258">
        <f>SUMIFS(InpActive!J:J,InpActive!$A:$A,$C861,InpActive!$B:$B,$N$859)</f>
        <v>0</v>
      </c>
      <c r="J861" s="258">
        <f>SUMIFS(InpActive!K:K,InpActive!$A:$A,$C861,InpActive!$B:$B,$N$859)</f>
        <v>0</v>
      </c>
      <c r="K861" s="258">
        <f>SUMIFS(InpActive!L:L,InpActive!$A:$A,$C861,InpActive!$B:$B,$N$859)</f>
        <v>0</v>
      </c>
      <c r="L861" s="258">
        <f>SUMIFS(InpActive!M:M,InpActive!$A:$A,$C861,InpActive!$B:$B,$N$859)</f>
        <v>0</v>
      </c>
      <c r="N861" s="450"/>
    </row>
    <row r="862" spans="2:15" hidden="1" outlineLevel="2" x14ac:dyDescent="0.4">
      <c r="C862" s="220" t="s">
        <v>119</v>
      </c>
      <c r="D862" s="221" t="s">
        <v>188</v>
      </c>
      <c r="H862" s="258">
        <f>SUMIFS(InpActive!I:I,InpActive!$A:$A,$C862,InpActive!$B:$B,$N$859)</f>
        <v>2108</v>
      </c>
      <c r="I862" s="258">
        <f>SUMIFS(InpActive!J:J,InpActive!$A:$A,$C862,InpActive!$B:$B,$N$859)</f>
        <v>0</v>
      </c>
      <c r="J862" s="258">
        <f>SUMIFS(InpActive!K:K,InpActive!$A:$A,$C862,InpActive!$B:$B,$N$859)</f>
        <v>0</v>
      </c>
      <c r="K862" s="258">
        <f>SUMIFS(InpActive!L:L,InpActive!$A:$A,$C862,InpActive!$B:$B,$N$859)</f>
        <v>0</v>
      </c>
      <c r="L862" s="258">
        <f>SUMIFS(InpActive!M:M,InpActive!$A:$A,$C862,InpActive!$B:$B,$N$859)</f>
        <v>0</v>
      </c>
      <c r="N862" s="450"/>
    </row>
    <row r="863" spans="2:15" hidden="1" outlineLevel="2" x14ac:dyDescent="0.4">
      <c r="C863" s="220" t="s">
        <v>122</v>
      </c>
      <c r="D863" s="221" t="s">
        <v>188</v>
      </c>
      <c r="H863" s="258">
        <f>SUMIFS(InpActive!I:I,InpActive!$A:$A,$C863,InpActive!$B:$B,$N$859)</f>
        <v>68</v>
      </c>
      <c r="I863" s="258">
        <f>SUMIFS(InpActive!J:J,InpActive!$A:$A,$C863,InpActive!$B:$B,$N$859)</f>
        <v>0</v>
      </c>
      <c r="J863" s="258">
        <f>SUMIFS(InpActive!K:K,InpActive!$A:$A,$C863,InpActive!$B:$B,$N$859)</f>
        <v>0</v>
      </c>
      <c r="K863" s="258">
        <f>SUMIFS(InpActive!L:L,InpActive!$A:$A,$C863,InpActive!$B:$B,$N$859)</f>
        <v>0</v>
      </c>
      <c r="L863" s="258">
        <f>SUMIFS(InpActive!M:M,InpActive!$A:$A,$C863,InpActive!$B:$B,$N$859)</f>
        <v>0</v>
      </c>
      <c r="N863" s="450"/>
    </row>
    <row r="864" spans="2:15" hidden="1" outlineLevel="2" x14ac:dyDescent="0.4">
      <c r="C864" s="220" t="s">
        <v>124</v>
      </c>
      <c r="D864" s="221" t="s">
        <v>188</v>
      </c>
      <c r="H864" s="258">
        <f>SUMIFS(InpActive!I:I,InpActive!$A:$A,$C864,InpActive!$B:$B,$N$859)</f>
        <v>87</v>
      </c>
      <c r="I864" s="258">
        <f>SUMIFS(InpActive!J:J,InpActive!$A:$A,$C864,InpActive!$B:$B,$N$859)</f>
        <v>0</v>
      </c>
      <c r="J864" s="258">
        <f>SUMIFS(InpActive!K:K,InpActive!$A:$A,$C864,InpActive!$B:$B,$N$859)</f>
        <v>0</v>
      </c>
      <c r="K864" s="258">
        <f>SUMIFS(InpActive!L:L,InpActive!$A:$A,$C864,InpActive!$B:$B,$N$859)</f>
        <v>0</v>
      </c>
      <c r="L864" s="258">
        <f>SUMIFS(InpActive!M:M,InpActive!$A:$A,$C864,InpActive!$B:$B,$N$859)</f>
        <v>0</v>
      </c>
      <c r="N864" s="450"/>
    </row>
    <row r="865" spans="3:15" hidden="1" outlineLevel="2" x14ac:dyDescent="0.4">
      <c r="C865" s="220" t="s">
        <v>126</v>
      </c>
      <c r="D865" s="221" t="s">
        <v>188</v>
      </c>
      <c r="H865" s="258">
        <f>SUMIFS(InpActive!I:I,InpActive!$A:$A,$C865,InpActive!$B:$B,$N$859)</f>
        <v>2509</v>
      </c>
      <c r="I865" s="258">
        <f>SUMIFS(InpActive!J:J,InpActive!$A:$A,$C865,InpActive!$B:$B,$N$859)</f>
        <v>0</v>
      </c>
      <c r="J865" s="258">
        <f>SUMIFS(InpActive!K:K,InpActive!$A:$A,$C865,InpActive!$B:$B,$N$859)</f>
        <v>0</v>
      </c>
      <c r="K865" s="258">
        <f>SUMIFS(InpActive!L:L,InpActive!$A:$A,$C865,InpActive!$B:$B,$N$859)</f>
        <v>0</v>
      </c>
      <c r="L865" s="258">
        <f>SUMIFS(InpActive!M:M,InpActive!$A:$A,$C865,InpActive!$B:$B,$N$859)</f>
        <v>0</v>
      </c>
      <c r="N865" s="450"/>
    </row>
    <row r="866" spans="3:15" hidden="1" outlineLevel="2" x14ac:dyDescent="0.4">
      <c r="C866" s="220" t="s">
        <v>128</v>
      </c>
      <c r="D866" s="221" t="s">
        <v>188</v>
      </c>
      <c r="H866" s="258">
        <f>SUMIFS(InpActive!I:I,InpActive!$A:$A,$C866,InpActive!$B:$B,$N$859)</f>
        <v>938</v>
      </c>
      <c r="I866" s="258">
        <f>SUMIFS(InpActive!J:J,InpActive!$A:$A,$C866,InpActive!$B:$B,$N$859)</f>
        <v>0</v>
      </c>
      <c r="J866" s="258">
        <f>SUMIFS(InpActive!K:K,InpActive!$A:$A,$C866,InpActive!$B:$B,$N$859)</f>
        <v>0</v>
      </c>
      <c r="K866" s="258">
        <f>SUMIFS(InpActive!L:L,InpActive!$A:$A,$C866,InpActive!$B:$B,$N$859)</f>
        <v>0</v>
      </c>
      <c r="L866" s="258">
        <f>SUMIFS(InpActive!M:M,InpActive!$A:$A,$C866,InpActive!$B:$B,$N$859)</f>
        <v>0</v>
      </c>
      <c r="N866" s="450"/>
    </row>
    <row r="867" spans="3:15" hidden="1" outlineLevel="2" x14ac:dyDescent="0.4">
      <c r="C867" s="220" t="s">
        <v>131</v>
      </c>
      <c r="D867" s="221" t="s">
        <v>188</v>
      </c>
      <c r="H867" s="258">
        <f>SUMIFS(InpActive!I:I,InpActive!$A:$A,$C867,InpActive!$B:$B,$N$859)</f>
        <v>786</v>
      </c>
      <c r="I867" s="258">
        <f>SUMIFS(InpActive!J:J,InpActive!$A:$A,$C867,InpActive!$B:$B,$N$859)</f>
        <v>0</v>
      </c>
      <c r="J867" s="258">
        <f>SUMIFS(InpActive!K:K,InpActive!$A:$A,$C867,InpActive!$B:$B,$N$859)</f>
        <v>0</v>
      </c>
      <c r="K867" s="258">
        <f>SUMIFS(InpActive!L:L,InpActive!$A:$A,$C867,InpActive!$B:$B,$N$859)</f>
        <v>0</v>
      </c>
      <c r="L867" s="258">
        <f>SUMIFS(InpActive!M:M,InpActive!$A:$A,$C867,InpActive!$B:$B,$N$859)</f>
        <v>0</v>
      </c>
      <c r="N867" s="450"/>
    </row>
    <row r="868" spans="3:15" hidden="1" outlineLevel="2" x14ac:dyDescent="0.4">
      <c r="C868" s="220" t="s">
        <v>133</v>
      </c>
      <c r="D868" s="221" t="s">
        <v>188</v>
      </c>
      <c r="H868" s="258">
        <f>SUMIFS(InpActive!I:I,InpActive!$A:$A,$C868,InpActive!$B:$B,$N$859)</f>
        <v>3735</v>
      </c>
      <c r="I868" s="258">
        <f>SUMIFS(InpActive!J:J,InpActive!$A:$A,$C868,InpActive!$B:$B,$N$859)</f>
        <v>0</v>
      </c>
      <c r="J868" s="258">
        <f>SUMIFS(InpActive!K:K,InpActive!$A:$A,$C868,InpActive!$B:$B,$N$859)</f>
        <v>0</v>
      </c>
      <c r="K868" s="258">
        <f>SUMIFS(InpActive!L:L,InpActive!$A:$A,$C868,InpActive!$B:$B,$N$859)</f>
        <v>0</v>
      </c>
      <c r="L868" s="258">
        <f>SUMIFS(InpActive!M:M,InpActive!$A:$A,$C868,InpActive!$B:$B,$N$859)</f>
        <v>0</v>
      </c>
      <c r="N868" s="450"/>
    </row>
    <row r="869" spans="3:15" hidden="1" outlineLevel="2" x14ac:dyDescent="0.4">
      <c r="C869" s="220" t="s">
        <v>244</v>
      </c>
      <c r="D869" s="221" t="s">
        <v>188</v>
      </c>
      <c r="H869" s="258">
        <f>SUMIFS(InpActive!I:I,InpActive!$A:$A,$C869,InpActive!$B:$B,$N$859)</f>
        <v>1760</v>
      </c>
      <c r="I869" s="258">
        <f>SUMIFS(InpActive!J:J,InpActive!$A:$A,$C869,InpActive!$B:$B,$N$859)</f>
        <v>0</v>
      </c>
      <c r="J869" s="258">
        <f>SUMIFS(InpActive!K:K,InpActive!$A:$A,$C869,InpActive!$B:$B,$N$859)</f>
        <v>0</v>
      </c>
      <c r="K869" s="258">
        <f>SUMIFS(InpActive!L:L,InpActive!$A:$A,$C869,InpActive!$B:$B,$N$859)</f>
        <v>0</v>
      </c>
      <c r="L869" s="258">
        <f>SUMIFS(InpActive!M:M,InpActive!$A:$A,$C869,InpActive!$B:$B,$N$859)</f>
        <v>0</v>
      </c>
      <c r="N869" s="450"/>
    </row>
    <row r="870" spans="3:15" hidden="1" outlineLevel="2" x14ac:dyDescent="0.4">
      <c r="C870" s="220" t="s">
        <v>137</v>
      </c>
      <c r="D870" s="221" t="s">
        <v>188</v>
      </c>
      <c r="H870" s="258">
        <f>SUMIFS(InpActive!I:I,InpActive!$A:$A,$C870,InpActive!$B:$B,$N$859)</f>
        <v>1287</v>
      </c>
      <c r="I870" s="258">
        <f>SUMIFS(InpActive!J:J,InpActive!$A:$A,$C870,InpActive!$B:$B,$N$859)</f>
        <v>0</v>
      </c>
      <c r="J870" s="258">
        <f>SUMIFS(InpActive!K:K,InpActive!$A:$A,$C870,InpActive!$B:$B,$N$859)</f>
        <v>0</v>
      </c>
      <c r="K870" s="258">
        <f>SUMIFS(InpActive!L:L,InpActive!$A:$A,$C870,InpActive!$B:$B,$N$859)</f>
        <v>0</v>
      </c>
      <c r="L870" s="258">
        <f>SUMIFS(InpActive!M:M,InpActive!$A:$A,$C870,InpActive!$B:$B,$N$859)</f>
        <v>0</v>
      </c>
      <c r="N870" s="450"/>
    </row>
    <row r="871" spans="3:15" hidden="1" outlineLevel="2" x14ac:dyDescent="0.4">
      <c r="C871" s="220" t="s">
        <v>139</v>
      </c>
      <c r="D871" s="221" t="s">
        <v>188</v>
      </c>
      <c r="H871" s="258">
        <f>SUMIFS(InpActive!I:I,InpActive!$A:$A,$C871,InpActive!$B:$B,$N$859)</f>
        <v>3052</v>
      </c>
      <c r="I871" s="258">
        <f>SUMIFS(InpActive!J:J,InpActive!$A:$A,$C871,InpActive!$B:$B,$N$859)</f>
        <v>0</v>
      </c>
      <c r="J871" s="258">
        <f>SUMIFS(InpActive!K:K,InpActive!$A:$A,$C871,InpActive!$B:$B,$N$859)</f>
        <v>0</v>
      </c>
      <c r="K871" s="258">
        <f>SUMIFS(InpActive!L:L,InpActive!$A:$A,$C871,InpActive!$B:$B,$N$859)</f>
        <v>0</v>
      </c>
      <c r="L871" s="258">
        <f>SUMIFS(InpActive!M:M,InpActive!$A:$A,$C871,InpActive!$B:$B,$N$859)</f>
        <v>0</v>
      </c>
      <c r="N871" s="450"/>
    </row>
    <row r="872" spans="3:15" hidden="1" outlineLevel="2" x14ac:dyDescent="0.4">
      <c r="C872" s="220" t="s">
        <v>141</v>
      </c>
      <c r="D872" s="221" t="s">
        <v>188</v>
      </c>
      <c r="H872" s="258">
        <f>SUMIFS(InpActive!I:I,InpActive!$A:$A,$C872,InpActive!$B:$B,$N$859)</f>
        <v>727</v>
      </c>
      <c r="I872" s="258">
        <f>SUMIFS(InpActive!J:J,InpActive!$A:$A,$C872,InpActive!$B:$B,$N$859)</f>
        <v>0</v>
      </c>
      <c r="J872" s="258">
        <f>SUMIFS(InpActive!K:K,InpActive!$A:$A,$C872,InpActive!$B:$B,$N$859)</f>
        <v>0</v>
      </c>
      <c r="K872" s="258">
        <f>SUMIFS(InpActive!L:L,InpActive!$A:$A,$C872,InpActive!$B:$B,$N$859)</f>
        <v>0</v>
      </c>
      <c r="L872" s="258">
        <f>SUMIFS(InpActive!M:M,InpActive!$A:$A,$C872,InpActive!$B:$B,$N$859)</f>
        <v>0</v>
      </c>
      <c r="N872" s="450"/>
    </row>
    <row r="873" spans="3:15" hidden="1" outlineLevel="2" x14ac:dyDescent="0.4">
      <c r="C873" s="220" t="s">
        <v>143</v>
      </c>
      <c r="D873" s="221" t="s">
        <v>188</v>
      </c>
      <c r="H873" s="258">
        <f>SUMIFS(InpActive!I:I,InpActive!$A:$A,$C873,InpActive!$B:$B,$N$859)</f>
        <v>582</v>
      </c>
      <c r="I873" s="258">
        <f>SUMIFS(InpActive!J:J,InpActive!$A:$A,$C873,InpActive!$B:$B,$N$859)</f>
        <v>0</v>
      </c>
      <c r="J873" s="258">
        <f>SUMIFS(InpActive!K:K,InpActive!$A:$A,$C873,InpActive!$B:$B,$N$859)</f>
        <v>0</v>
      </c>
      <c r="K873" s="258">
        <f>SUMIFS(InpActive!L:L,InpActive!$A:$A,$C873,InpActive!$B:$B,$N$859)</f>
        <v>0</v>
      </c>
      <c r="L873" s="258">
        <f>SUMIFS(InpActive!M:M,InpActive!$A:$A,$C873,InpActive!$B:$B,$N$859)</f>
        <v>0</v>
      </c>
      <c r="N873" s="450"/>
    </row>
    <row r="874" spans="3:15" hidden="1" outlineLevel="2" x14ac:dyDescent="0.4">
      <c r="C874" s="220" t="s">
        <v>145</v>
      </c>
      <c r="D874" s="221" t="s">
        <v>188</v>
      </c>
      <c r="H874" s="258">
        <f>SUMIFS(InpActive!I:I,InpActive!$A:$A,$C874,InpActive!$B:$B,$N$859)</f>
        <v>44</v>
      </c>
      <c r="I874" s="258">
        <f>SUMIFS(InpActive!J:J,InpActive!$A:$A,$C874,InpActive!$B:$B,$N$859)</f>
        <v>0</v>
      </c>
      <c r="J874" s="258">
        <f>SUMIFS(InpActive!K:K,InpActive!$A:$A,$C874,InpActive!$B:$B,$N$859)</f>
        <v>0</v>
      </c>
      <c r="K874" s="258">
        <f>SUMIFS(InpActive!L:L,InpActive!$A:$A,$C874,InpActive!$B:$B,$N$859)</f>
        <v>0</v>
      </c>
      <c r="L874" s="258">
        <f>SUMIFS(InpActive!M:M,InpActive!$A:$A,$C874,InpActive!$B:$B,$N$859)</f>
        <v>0</v>
      </c>
      <c r="N874" s="450"/>
    </row>
    <row r="875" spans="3:15" hidden="1" outlineLevel="2" x14ac:dyDescent="0.4">
      <c r="C875" s="220" t="s">
        <v>147</v>
      </c>
      <c r="D875" s="221" t="s">
        <v>188</v>
      </c>
      <c r="H875" s="258">
        <f>SUMIFS(InpActive!I:I,InpActive!$A:$A,$C875,InpActive!$B:$B,$N$859)</f>
        <v>841</v>
      </c>
      <c r="I875" s="258">
        <f>SUMIFS(InpActive!J:J,InpActive!$A:$A,$C875,InpActive!$B:$B,$N$859)</f>
        <v>0</v>
      </c>
      <c r="J875" s="258">
        <f>SUMIFS(InpActive!K:K,InpActive!$A:$A,$C875,InpActive!$B:$B,$N$859)</f>
        <v>0</v>
      </c>
      <c r="K875" s="258">
        <f>SUMIFS(InpActive!L:L,InpActive!$A:$A,$C875,InpActive!$B:$B,$N$859)</f>
        <v>0</v>
      </c>
      <c r="L875" s="258">
        <f>SUMIFS(InpActive!M:M,InpActive!$A:$A,$C875,InpActive!$B:$B,$N$859)</f>
        <v>0</v>
      </c>
      <c r="N875" s="450"/>
    </row>
    <row r="876" spans="3:15" hidden="1" outlineLevel="2" x14ac:dyDescent="0.4">
      <c r="C876" s="220" t="s">
        <v>149</v>
      </c>
      <c r="D876" s="221" t="s">
        <v>188</v>
      </c>
      <c r="H876" s="258">
        <f>SUMIFS(InpActive!I:I,InpActive!$A:$A,$C876,InpActive!$B:$B,$N$859)</f>
        <v>598</v>
      </c>
      <c r="I876" s="258">
        <f>SUMIFS(InpActive!J:J,InpActive!$A:$A,$C876,InpActive!$B:$B,$N$859)</f>
        <v>0</v>
      </c>
      <c r="J876" s="258">
        <f>SUMIFS(InpActive!K:K,InpActive!$A:$A,$C876,InpActive!$B:$B,$N$859)</f>
        <v>0</v>
      </c>
      <c r="K876" s="258">
        <f>SUMIFS(InpActive!L:L,InpActive!$A:$A,$C876,InpActive!$B:$B,$N$859)</f>
        <v>0</v>
      </c>
      <c r="L876" s="258">
        <f>SUMIFS(InpActive!M:M,InpActive!$A:$A,$C876,InpActive!$B:$B,$N$859)</f>
        <v>0</v>
      </c>
      <c r="N876" s="450"/>
    </row>
    <row r="877" spans="3:15" hidden="1" outlineLevel="2" x14ac:dyDescent="0.4">
      <c r="C877" s="220" t="s">
        <v>151</v>
      </c>
      <c r="D877" s="221" t="s">
        <v>188</v>
      </c>
      <c r="H877" s="258">
        <f>SUMIFS(InpActive!I:I,InpActive!$A:$A,$C877,InpActive!$B:$B,$N$859)</f>
        <v>44</v>
      </c>
      <c r="I877" s="258">
        <f>SUMIFS(InpActive!J:J,InpActive!$A:$A,$C877,InpActive!$B:$B,$N$859)</f>
        <v>0</v>
      </c>
      <c r="J877" s="258">
        <f>SUMIFS(InpActive!K:K,InpActive!$A:$A,$C877,InpActive!$B:$B,$N$859)</f>
        <v>0</v>
      </c>
      <c r="K877" s="258">
        <f>SUMIFS(InpActive!L:L,InpActive!$A:$A,$C877,InpActive!$B:$B,$N$859)</f>
        <v>0</v>
      </c>
      <c r="L877" s="258">
        <f>SUMIFS(InpActive!M:M,InpActive!$A:$A,$C877,InpActive!$B:$B,$N$859)</f>
        <v>0</v>
      </c>
      <c r="N877" s="450"/>
    </row>
    <row r="878" spans="3:15" hidden="1" outlineLevel="2" x14ac:dyDescent="0.4">
      <c r="H878" s="272"/>
      <c r="I878" s="272"/>
      <c r="J878" s="272"/>
      <c r="K878" s="272"/>
      <c r="L878" s="272"/>
    </row>
    <row r="879" spans="3:15" hidden="1" outlineLevel="2" x14ac:dyDescent="0.4">
      <c r="C879" s="222" t="s">
        <v>725</v>
      </c>
      <c r="D879" s="224" t="s">
        <v>188</v>
      </c>
      <c r="E879" s="255">
        <f t="shared" ref="E879:G879" si="32">SUM(E861:E877)</f>
        <v>0</v>
      </c>
      <c r="F879" s="255">
        <f t="shared" si="32"/>
        <v>0</v>
      </c>
      <c r="G879" s="255">
        <f t="shared" si="32"/>
        <v>0</v>
      </c>
      <c r="H879" s="255">
        <f>SUM(H861:H877)</f>
        <v>20190</v>
      </c>
      <c r="I879" s="255">
        <f t="shared" ref="I879:L879" si="33">SUM(I861:I877)</f>
        <v>0</v>
      </c>
      <c r="J879" s="255">
        <f t="shared" si="33"/>
        <v>0</v>
      </c>
      <c r="K879" s="255">
        <f t="shared" si="33"/>
        <v>0</v>
      </c>
      <c r="L879" s="255">
        <f t="shared" si="33"/>
        <v>0</v>
      </c>
      <c r="M879" s="222"/>
      <c r="N879" s="450"/>
      <c r="O879" s="222"/>
    </row>
    <row r="880" spans="3:15" outlineLevel="1" collapsed="1" x14ac:dyDescent="0.4">
      <c r="H880" s="251"/>
      <c r="I880" s="243"/>
      <c r="J880" s="243"/>
      <c r="K880" s="243"/>
      <c r="L880" s="243"/>
    </row>
    <row r="881" spans="2:15" ht="14.25" outlineLevel="1" x14ac:dyDescent="0.4">
      <c r="B881" s="74" t="s">
        <v>803</v>
      </c>
      <c r="C881" s="60"/>
      <c r="D881" s="226"/>
      <c r="E881" s="226"/>
      <c r="F881" s="226"/>
      <c r="G881" s="226"/>
      <c r="H881" s="246"/>
      <c r="I881" s="246"/>
      <c r="J881" s="246"/>
      <c r="K881" s="246"/>
      <c r="L881" s="246"/>
      <c r="M881" s="18"/>
      <c r="N881" s="361" t="s">
        <v>408</v>
      </c>
      <c r="O881" s="18"/>
    </row>
    <row r="882" spans="2:15" hidden="1" outlineLevel="2" x14ac:dyDescent="0.4">
      <c r="H882" s="251"/>
      <c r="I882" s="243"/>
      <c r="J882" s="243"/>
      <c r="K882" s="243"/>
      <c r="L882" s="243"/>
    </row>
    <row r="883" spans="2:15" hidden="1" outlineLevel="2" x14ac:dyDescent="0.4">
      <c r="C883" s="234" t="s">
        <v>117</v>
      </c>
      <c r="D883" s="221" t="s">
        <v>182</v>
      </c>
      <c r="H883" s="288">
        <f>SUMIFS(InpActive!I:I,InpActive!$A:$A,$C883,InpActive!$B:$B,$N$881)</f>
        <v>38763.800000000003</v>
      </c>
      <c r="I883" s="288">
        <f>SUMIFS(InpActive!J:J,InpActive!$A:$A,$C883,InpActive!$B:$B,$N$881)</f>
        <v>0</v>
      </c>
      <c r="J883" s="288">
        <f>SUMIFS(InpActive!K:K,InpActive!$A:$A,$C883,InpActive!$B:$B,$N$881)</f>
        <v>0</v>
      </c>
      <c r="K883" s="288">
        <f>SUMIFS(InpActive!L:L,InpActive!$A:$A,$C883,InpActive!$B:$B,$N$881)</f>
        <v>0</v>
      </c>
      <c r="L883" s="288">
        <f>SUMIFS(InpActive!M:M,InpActive!$A:$A,$C883,InpActive!$B:$B,$N$881)</f>
        <v>0</v>
      </c>
    </row>
    <row r="884" spans="2:15" hidden="1" outlineLevel="2" x14ac:dyDescent="0.4">
      <c r="C884" s="234" t="s">
        <v>119</v>
      </c>
      <c r="D884" s="221" t="s">
        <v>182</v>
      </c>
      <c r="H884" s="288">
        <f>SUMIFS(InpActive!I:I,InpActive!$A:$A,$C884,InpActive!$B:$B,$N$881)</f>
        <v>27777.3</v>
      </c>
      <c r="I884" s="288">
        <f>SUMIFS(InpActive!J:J,InpActive!$A:$A,$C884,InpActive!$B:$B,$N$881)</f>
        <v>0</v>
      </c>
      <c r="J884" s="288">
        <f>SUMIFS(InpActive!K:K,InpActive!$A:$A,$C884,InpActive!$B:$B,$N$881)</f>
        <v>0</v>
      </c>
      <c r="K884" s="288">
        <f>SUMIFS(InpActive!L:L,InpActive!$A:$A,$C884,InpActive!$B:$B,$N$881)</f>
        <v>0</v>
      </c>
      <c r="L884" s="288">
        <f>SUMIFS(InpActive!M:M,InpActive!$A:$A,$C884,InpActive!$B:$B,$N$881)</f>
        <v>0</v>
      </c>
    </row>
    <row r="885" spans="2:15" hidden="1" outlineLevel="2" x14ac:dyDescent="0.4">
      <c r="C885" s="234" t="s">
        <v>122</v>
      </c>
      <c r="D885" s="221" t="s">
        <v>182</v>
      </c>
      <c r="H885" s="288">
        <f>SUMIFS(InpActive!I:I,InpActive!$A:$A,$C885,InpActive!$B:$B,$N$881)</f>
        <v>2628.5</v>
      </c>
      <c r="I885" s="288">
        <f>SUMIFS(InpActive!J:J,InpActive!$A:$A,$C885,InpActive!$B:$B,$N$881)</f>
        <v>0</v>
      </c>
      <c r="J885" s="288">
        <f>SUMIFS(InpActive!K:K,InpActive!$A:$A,$C885,InpActive!$B:$B,$N$881)</f>
        <v>0</v>
      </c>
      <c r="K885" s="288">
        <f>SUMIFS(InpActive!L:L,InpActive!$A:$A,$C885,InpActive!$B:$B,$N$881)</f>
        <v>0</v>
      </c>
      <c r="L885" s="288">
        <f>SUMIFS(InpActive!M:M,InpActive!$A:$A,$C885,InpActive!$B:$B,$N$881)</f>
        <v>0</v>
      </c>
    </row>
    <row r="886" spans="2:15" hidden="1" outlineLevel="2" x14ac:dyDescent="0.4">
      <c r="C886" s="234" t="s">
        <v>124</v>
      </c>
      <c r="D886" s="221" t="s">
        <v>182</v>
      </c>
      <c r="H886" s="288">
        <f>SUMIFS(InpActive!I:I,InpActive!$A:$A,$C886,InpActive!$B:$B,$N$881)</f>
        <v>26252.799999999999</v>
      </c>
      <c r="I886" s="288">
        <f>SUMIFS(InpActive!J:J,InpActive!$A:$A,$C886,InpActive!$B:$B,$N$881)</f>
        <v>0</v>
      </c>
      <c r="J886" s="288">
        <f>SUMIFS(InpActive!K:K,InpActive!$A:$A,$C886,InpActive!$B:$B,$N$881)</f>
        <v>0</v>
      </c>
      <c r="K886" s="288">
        <f>SUMIFS(InpActive!L:L,InpActive!$A:$A,$C886,InpActive!$B:$B,$N$881)</f>
        <v>0</v>
      </c>
      <c r="L886" s="288">
        <f>SUMIFS(InpActive!M:M,InpActive!$A:$A,$C886,InpActive!$B:$B,$N$881)</f>
        <v>0</v>
      </c>
    </row>
    <row r="887" spans="2:15" hidden="1" outlineLevel="2" x14ac:dyDescent="0.4">
      <c r="C887" s="234" t="s">
        <v>126</v>
      </c>
      <c r="D887" s="221" t="s">
        <v>182</v>
      </c>
      <c r="H887" s="288">
        <f>SUMIFS(InpActive!I:I,InpActive!$A:$A,$C887,InpActive!$B:$B,$N$881)</f>
        <v>47354</v>
      </c>
      <c r="I887" s="288">
        <f>SUMIFS(InpActive!J:J,InpActive!$A:$A,$C887,InpActive!$B:$B,$N$881)</f>
        <v>0</v>
      </c>
      <c r="J887" s="288">
        <f>SUMIFS(InpActive!K:K,InpActive!$A:$A,$C887,InpActive!$B:$B,$N$881)</f>
        <v>0</v>
      </c>
      <c r="K887" s="288">
        <f>SUMIFS(InpActive!L:L,InpActive!$A:$A,$C887,InpActive!$B:$B,$N$881)</f>
        <v>0</v>
      </c>
      <c r="L887" s="288">
        <f>SUMIFS(InpActive!M:M,InpActive!$A:$A,$C887,InpActive!$B:$B,$N$881)</f>
        <v>0</v>
      </c>
    </row>
    <row r="888" spans="2:15" hidden="1" outlineLevel="2" x14ac:dyDescent="0.4">
      <c r="C888" s="234" t="s">
        <v>128</v>
      </c>
      <c r="D888" s="221" t="s">
        <v>182</v>
      </c>
      <c r="H888" s="288">
        <f>SUMIFS(InpActive!I:I,InpActive!$A:$A,$C888,InpActive!$B:$B,$N$881)</f>
        <v>18432.71</v>
      </c>
      <c r="I888" s="288">
        <f>SUMIFS(InpActive!J:J,InpActive!$A:$A,$C888,InpActive!$B:$B,$N$881)</f>
        <v>0</v>
      </c>
      <c r="J888" s="288">
        <f>SUMIFS(InpActive!K:K,InpActive!$A:$A,$C888,InpActive!$B:$B,$N$881)</f>
        <v>0</v>
      </c>
      <c r="K888" s="288">
        <f>SUMIFS(InpActive!L:L,InpActive!$A:$A,$C888,InpActive!$B:$B,$N$881)</f>
        <v>0</v>
      </c>
      <c r="L888" s="288">
        <f>SUMIFS(InpActive!M:M,InpActive!$A:$A,$C888,InpActive!$B:$B,$N$881)</f>
        <v>0</v>
      </c>
    </row>
    <row r="889" spans="2:15" hidden="1" outlineLevel="2" x14ac:dyDescent="0.4">
      <c r="C889" s="234" t="s">
        <v>131</v>
      </c>
      <c r="D889" s="221" t="s">
        <v>182</v>
      </c>
      <c r="H889" s="288">
        <f>SUMIFS(InpActive!I:I,InpActive!$A:$A,$C889,InpActive!$B:$B,$N$881)</f>
        <v>13972.5</v>
      </c>
      <c r="I889" s="288">
        <f>SUMIFS(InpActive!J:J,InpActive!$A:$A,$C889,InpActive!$B:$B,$N$881)</f>
        <v>0</v>
      </c>
      <c r="J889" s="288">
        <f>SUMIFS(InpActive!K:K,InpActive!$A:$A,$C889,InpActive!$B:$B,$N$881)</f>
        <v>0</v>
      </c>
      <c r="K889" s="288">
        <f>SUMIFS(InpActive!L:L,InpActive!$A:$A,$C889,InpActive!$B:$B,$N$881)</f>
        <v>0</v>
      </c>
      <c r="L889" s="288">
        <f>SUMIFS(InpActive!M:M,InpActive!$A:$A,$C889,InpActive!$B:$B,$N$881)</f>
        <v>0</v>
      </c>
    </row>
    <row r="890" spans="2:15" hidden="1" outlineLevel="2" x14ac:dyDescent="0.4">
      <c r="C890" s="234" t="s">
        <v>133</v>
      </c>
      <c r="D890" s="221" t="s">
        <v>182</v>
      </c>
      <c r="H890" s="288">
        <f>SUMIFS(InpActive!I:I,InpActive!$A:$A,$C890,InpActive!$B:$B,$N$881)</f>
        <v>31750</v>
      </c>
      <c r="I890" s="288">
        <f>SUMIFS(InpActive!J:J,InpActive!$A:$A,$C890,InpActive!$B:$B,$N$881)</f>
        <v>0</v>
      </c>
      <c r="J890" s="288">
        <f>SUMIFS(InpActive!K:K,InpActive!$A:$A,$C890,InpActive!$B:$B,$N$881)</f>
        <v>0</v>
      </c>
      <c r="K890" s="288">
        <f>SUMIFS(InpActive!L:L,InpActive!$A:$A,$C890,InpActive!$B:$B,$N$881)</f>
        <v>0</v>
      </c>
      <c r="L890" s="288">
        <f>SUMIFS(InpActive!M:M,InpActive!$A:$A,$C890,InpActive!$B:$B,$N$881)</f>
        <v>0</v>
      </c>
    </row>
    <row r="891" spans="2:15" hidden="1" outlineLevel="2" x14ac:dyDescent="0.4">
      <c r="C891" s="234" t="s">
        <v>244</v>
      </c>
      <c r="D891" s="221" t="s">
        <v>182</v>
      </c>
      <c r="H891" s="288">
        <f>SUMIFS(InpActive!I:I,InpActive!$A:$A,$C891,InpActive!$B:$B,$N$881)</f>
        <v>42538.33</v>
      </c>
      <c r="I891" s="288">
        <f>SUMIFS(InpActive!J:J,InpActive!$A:$A,$C891,InpActive!$B:$B,$N$881)</f>
        <v>0</v>
      </c>
      <c r="J891" s="288">
        <f>SUMIFS(InpActive!K:K,InpActive!$A:$A,$C891,InpActive!$B:$B,$N$881)</f>
        <v>0</v>
      </c>
      <c r="K891" s="288">
        <f>SUMIFS(InpActive!L:L,InpActive!$A:$A,$C891,InpActive!$B:$B,$N$881)</f>
        <v>0</v>
      </c>
      <c r="L891" s="288">
        <f>SUMIFS(InpActive!M:M,InpActive!$A:$A,$C891,InpActive!$B:$B,$N$881)</f>
        <v>0</v>
      </c>
    </row>
    <row r="892" spans="2:15" hidden="1" outlineLevel="2" x14ac:dyDescent="0.4">
      <c r="C892" s="234" t="s">
        <v>137</v>
      </c>
      <c r="D892" s="221" t="s">
        <v>182</v>
      </c>
      <c r="H892" s="288">
        <f>SUMIFS(InpActive!I:I,InpActive!$A:$A,$C892,InpActive!$B:$B,$N$881)</f>
        <v>12054.5</v>
      </c>
      <c r="I892" s="288">
        <f>SUMIFS(InpActive!J:J,InpActive!$A:$A,$C892,InpActive!$B:$B,$N$881)</f>
        <v>0</v>
      </c>
      <c r="J892" s="288">
        <f>SUMIFS(InpActive!K:K,InpActive!$A:$A,$C892,InpActive!$B:$B,$N$881)</f>
        <v>0</v>
      </c>
      <c r="K892" s="288">
        <f>SUMIFS(InpActive!L:L,InpActive!$A:$A,$C892,InpActive!$B:$B,$N$881)</f>
        <v>0</v>
      </c>
      <c r="L892" s="288">
        <f>SUMIFS(InpActive!M:M,InpActive!$A:$A,$C892,InpActive!$B:$B,$N$881)</f>
        <v>0</v>
      </c>
    </row>
    <row r="893" spans="2:15" hidden="1" outlineLevel="2" x14ac:dyDescent="0.4">
      <c r="C893" s="234" t="s">
        <v>139</v>
      </c>
      <c r="D893" s="221" t="s">
        <v>182</v>
      </c>
      <c r="H893" s="288">
        <f>SUMIFS(InpActive!I:I,InpActive!$A:$A,$C893,InpActive!$B:$B,$N$881)</f>
        <v>32012.1</v>
      </c>
      <c r="I893" s="288">
        <f>SUMIFS(InpActive!J:J,InpActive!$A:$A,$C893,InpActive!$B:$B,$N$881)</f>
        <v>0</v>
      </c>
      <c r="J893" s="288">
        <f>SUMIFS(InpActive!K:K,InpActive!$A:$A,$C893,InpActive!$B:$B,$N$881)</f>
        <v>0</v>
      </c>
      <c r="K893" s="288">
        <f>SUMIFS(InpActive!L:L,InpActive!$A:$A,$C893,InpActive!$B:$B,$N$881)</f>
        <v>0</v>
      </c>
      <c r="L893" s="288">
        <f>SUMIFS(InpActive!M:M,InpActive!$A:$A,$C893,InpActive!$B:$B,$N$881)</f>
        <v>0</v>
      </c>
    </row>
    <row r="894" spans="2:15" hidden="1" outlineLevel="2" x14ac:dyDescent="0.4">
      <c r="C894" s="234" t="s">
        <v>141</v>
      </c>
      <c r="D894" s="221" t="s">
        <v>182</v>
      </c>
      <c r="H894" s="288">
        <f>SUMIFS(InpActive!I:I,InpActive!$A:$A,$C894,InpActive!$B:$B,$N$881)</f>
        <v>16836.900000000001</v>
      </c>
      <c r="I894" s="288">
        <f>SUMIFS(InpActive!J:J,InpActive!$A:$A,$C894,InpActive!$B:$B,$N$881)</f>
        <v>0</v>
      </c>
      <c r="J894" s="288">
        <f>SUMIFS(InpActive!K:K,InpActive!$A:$A,$C894,InpActive!$B:$B,$N$881)</f>
        <v>0</v>
      </c>
      <c r="K894" s="288">
        <f>SUMIFS(InpActive!L:L,InpActive!$A:$A,$C894,InpActive!$B:$B,$N$881)</f>
        <v>0</v>
      </c>
      <c r="L894" s="288">
        <f>SUMIFS(InpActive!M:M,InpActive!$A:$A,$C894,InpActive!$B:$B,$N$881)</f>
        <v>0</v>
      </c>
    </row>
    <row r="895" spans="2:15" hidden="1" outlineLevel="2" x14ac:dyDescent="0.4">
      <c r="C895" s="234" t="s">
        <v>143</v>
      </c>
      <c r="D895" s="221" t="s">
        <v>182</v>
      </c>
      <c r="H895" s="288">
        <f>SUMIFS(InpActive!I:I,InpActive!$A:$A,$C895,InpActive!$B:$B,$N$881)</f>
        <v>6903.7</v>
      </c>
      <c r="I895" s="288">
        <f>SUMIFS(InpActive!J:J,InpActive!$A:$A,$C895,InpActive!$B:$B,$N$881)</f>
        <v>0</v>
      </c>
      <c r="J895" s="288">
        <f>SUMIFS(InpActive!K:K,InpActive!$A:$A,$C895,InpActive!$B:$B,$N$881)</f>
        <v>0</v>
      </c>
      <c r="K895" s="288">
        <f>SUMIFS(InpActive!L:L,InpActive!$A:$A,$C895,InpActive!$B:$B,$N$881)</f>
        <v>0</v>
      </c>
      <c r="L895" s="288">
        <f>SUMIFS(InpActive!M:M,InpActive!$A:$A,$C895,InpActive!$B:$B,$N$881)</f>
        <v>0</v>
      </c>
    </row>
    <row r="896" spans="2:15" hidden="1" outlineLevel="2" x14ac:dyDescent="0.4">
      <c r="C896" s="234" t="s">
        <v>145</v>
      </c>
      <c r="D896" s="221" t="s">
        <v>182</v>
      </c>
      <c r="H896" s="288">
        <f>SUMIFS(InpActive!I:I,InpActive!$A:$A,$C896,InpActive!$B:$B,$N$881)</f>
        <v>3369.6</v>
      </c>
      <c r="I896" s="288">
        <f>SUMIFS(InpActive!J:J,InpActive!$A:$A,$C896,InpActive!$B:$B,$N$881)</f>
        <v>0</v>
      </c>
      <c r="J896" s="288">
        <f>SUMIFS(InpActive!K:K,InpActive!$A:$A,$C896,InpActive!$B:$B,$N$881)</f>
        <v>0</v>
      </c>
      <c r="K896" s="288">
        <f>SUMIFS(InpActive!L:L,InpActive!$A:$A,$C896,InpActive!$B:$B,$N$881)</f>
        <v>0</v>
      </c>
      <c r="L896" s="288">
        <f>SUMIFS(InpActive!M:M,InpActive!$A:$A,$C896,InpActive!$B:$B,$N$881)</f>
        <v>0</v>
      </c>
    </row>
    <row r="897" spans="2:15" hidden="1" outlineLevel="2" x14ac:dyDescent="0.4">
      <c r="C897" s="234" t="s">
        <v>147</v>
      </c>
      <c r="D897" s="221" t="s">
        <v>182</v>
      </c>
      <c r="H897" s="288">
        <f>SUMIFS(InpActive!I:I,InpActive!$A:$A,$C897,InpActive!$B:$B,$N$881)</f>
        <v>14842.566694568101</v>
      </c>
      <c r="I897" s="288">
        <f>SUMIFS(InpActive!J:J,InpActive!$A:$A,$C897,InpActive!$B:$B,$N$881)</f>
        <v>0</v>
      </c>
      <c r="J897" s="288">
        <f>SUMIFS(InpActive!K:K,InpActive!$A:$A,$C897,InpActive!$B:$B,$N$881)</f>
        <v>0</v>
      </c>
      <c r="K897" s="288">
        <f>SUMIFS(InpActive!L:L,InpActive!$A:$A,$C897,InpActive!$B:$B,$N$881)</f>
        <v>0</v>
      </c>
      <c r="L897" s="288">
        <f>SUMIFS(InpActive!M:M,InpActive!$A:$A,$C897,InpActive!$B:$B,$N$881)</f>
        <v>0</v>
      </c>
    </row>
    <row r="898" spans="2:15" hidden="1" outlineLevel="2" x14ac:dyDescent="0.4">
      <c r="C898" s="234" t="s">
        <v>149</v>
      </c>
      <c r="D898" s="221" t="s">
        <v>182</v>
      </c>
      <c r="H898" s="288">
        <f>SUMIFS(InpActive!I:I,InpActive!$A:$A,$C898,InpActive!$B:$B,$N$881)</f>
        <v>8622.1</v>
      </c>
      <c r="I898" s="288">
        <f>SUMIFS(InpActive!J:J,InpActive!$A:$A,$C898,InpActive!$B:$B,$N$881)</f>
        <v>0</v>
      </c>
      <c r="J898" s="288">
        <f>SUMIFS(InpActive!K:K,InpActive!$A:$A,$C898,InpActive!$B:$B,$N$881)</f>
        <v>0</v>
      </c>
      <c r="K898" s="288">
        <f>SUMIFS(InpActive!L:L,InpActive!$A:$A,$C898,InpActive!$B:$B,$N$881)</f>
        <v>0</v>
      </c>
      <c r="L898" s="288">
        <f>SUMIFS(InpActive!M:M,InpActive!$A:$A,$C898,InpActive!$B:$B,$N$881)</f>
        <v>0</v>
      </c>
    </row>
    <row r="899" spans="2:15" hidden="1" outlineLevel="2" x14ac:dyDescent="0.4">
      <c r="C899" s="234" t="s">
        <v>151</v>
      </c>
      <c r="D899" s="221" t="s">
        <v>182</v>
      </c>
      <c r="H899" s="288">
        <f>SUMIFS(InpActive!I:I,InpActive!$A:$A,$C899,InpActive!$B:$B,$N$881)</f>
        <v>3524.2</v>
      </c>
      <c r="I899" s="288">
        <f>SUMIFS(InpActive!J:J,InpActive!$A:$A,$C899,InpActive!$B:$B,$N$881)</f>
        <v>0</v>
      </c>
      <c r="J899" s="288">
        <f>SUMIFS(InpActive!K:K,InpActive!$A:$A,$C899,InpActive!$B:$B,$N$881)</f>
        <v>0</v>
      </c>
      <c r="K899" s="288">
        <f>SUMIFS(InpActive!L:L,InpActive!$A:$A,$C899,InpActive!$B:$B,$N$881)</f>
        <v>0</v>
      </c>
      <c r="L899" s="288">
        <f>SUMIFS(InpActive!M:M,InpActive!$A:$A,$C899,InpActive!$B:$B,$N$881)</f>
        <v>0</v>
      </c>
    </row>
    <row r="900" spans="2:15" hidden="1" outlineLevel="2" x14ac:dyDescent="0.4">
      <c r="C900" s="234"/>
      <c r="H900" s="258"/>
      <c r="I900" s="258"/>
      <c r="J900" s="258"/>
      <c r="K900" s="258"/>
      <c r="L900" s="258"/>
    </row>
    <row r="901" spans="2:15" hidden="1" outlineLevel="2" x14ac:dyDescent="0.4">
      <c r="C901" s="222" t="s">
        <v>725</v>
      </c>
      <c r="D901" s="224" t="s">
        <v>182</v>
      </c>
      <c r="E901" s="291">
        <f t="shared" ref="E901:G901" si="34">SUM(E883:E899)</f>
        <v>0</v>
      </c>
      <c r="F901" s="291">
        <f t="shared" si="34"/>
        <v>0</v>
      </c>
      <c r="G901" s="291">
        <f t="shared" si="34"/>
        <v>0</v>
      </c>
      <c r="H901" s="291">
        <f>SUM(H883:H899)</f>
        <v>347635.60669456806</v>
      </c>
      <c r="I901" s="291">
        <f t="shared" ref="I901:L901" si="35">SUM(I883:I899)</f>
        <v>0</v>
      </c>
      <c r="J901" s="291">
        <f t="shared" si="35"/>
        <v>0</v>
      </c>
      <c r="K901" s="291">
        <f t="shared" si="35"/>
        <v>0</v>
      </c>
      <c r="L901" s="291">
        <f t="shared" si="35"/>
        <v>0</v>
      </c>
      <c r="M901" s="222"/>
      <c r="N901" s="362"/>
      <c r="O901" s="222"/>
    </row>
    <row r="902" spans="2:15" outlineLevel="1" collapsed="1" x14ac:dyDescent="0.4">
      <c r="C902" s="235"/>
      <c r="D902" s="224"/>
      <c r="E902" s="224"/>
      <c r="F902" s="224"/>
      <c r="G902" s="224"/>
      <c r="H902" s="291"/>
      <c r="I902" s="291"/>
      <c r="J902" s="291"/>
      <c r="K902" s="291"/>
      <c r="L902" s="291"/>
      <c r="M902" s="222"/>
      <c r="N902" s="362"/>
      <c r="O902" s="222"/>
    </row>
    <row r="903" spans="2:15" ht="15.75" x14ac:dyDescent="0.4">
      <c r="B903" s="55" t="s">
        <v>222</v>
      </c>
      <c r="C903" s="75"/>
      <c r="D903" s="225"/>
      <c r="E903" s="225"/>
      <c r="F903" s="225"/>
      <c r="G903" s="225"/>
      <c r="H903" s="247"/>
      <c r="I903" s="247"/>
      <c r="J903" s="247"/>
      <c r="K903" s="247"/>
      <c r="L903" s="247"/>
      <c r="M903" s="56"/>
      <c r="N903" s="360"/>
      <c r="O903" s="231"/>
    </row>
    <row r="904" spans="2:15" x14ac:dyDescent="0.4">
      <c r="H904" s="251"/>
      <c r="I904" s="243"/>
      <c r="J904" s="243"/>
      <c r="K904" s="243"/>
      <c r="L904" s="243"/>
    </row>
    <row r="905" spans="2:15" ht="14.25" outlineLevel="1" x14ac:dyDescent="0.4">
      <c r="B905" s="74" t="s">
        <v>903</v>
      </c>
      <c r="C905" s="60"/>
      <c r="D905" s="226"/>
      <c r="E905" s="226"/>
      <c r="F905" s="226"/>
      <c r="G905" s="226"/>
      <c r="H905" s="246"/>
      <c r="I905" s="246"/>
      <c r="J905" s="246"/>
      <c r="K905" s="246"/>
      <c r="L905" s="246"/>
      <c r="M905" s="18"/>
      <c r="N905" s="361" t="s">
        <v>778</v>
      </c>
      <c r="O905" s="18"/>
    </row>
    <row r="906" spans="2:15" hidden="1" outlineLevel="2" x14ac:dyDescent="0.4">
      <c r="H906" s="251"/>
      <c r="I906" s="243"/>
      <c r="J906" s="243"/>
      <c r="K906" s="243"/>
      <c r="L906" s="243"/>
    </row>
    <row r="907" spans="2:15" hidden="1" outlineLevel="2" x14ac:dyDescent="0.4">
      <c r="C907" s="220" t="s">
        <v>117</v>
      </c>
      <c r="D907" s="221" t="s">
        <v>176</v>
      </c>
      <c r="H907" s="319">
        <v>2.34</v>
      </c>
      <c r="I907" s="319">
        <v>2.34</v>
      </c>
      <c r="J907" s="319">
        <v>2.34</v>
      </c>
      <c r="K907" s="319">
        <v>2.34</v>
      </c>
      <c r="L907" s="319">
        <v>2.34</v>
      </c>
      <c r="N907" s="359" t="s">
        <v>904</v>
      </c>
    </row>
    <row r="908" spans="2:15" hidden="1" outlineLevel="2" x14ac:dyDescent="0.4">
      <c r="C908" s="220" t="s">
        <v>119</v>
      </c>
      <c r="D908" s="221" t="s">
        <v>176</v>
      </c>
      <c r="H908" s="319">
        <v>2.34</v>
      </c>
      <c r="I908" s="319">
        <v>2.34</v>
      </c>
      <c r="J908" s="319">
        <v>2.34</v>
      </c>
      <c r="K908" s="319">
        <v>2.34</v>
      </c>
      <c r="L908" s="319">
        <v>2.34</v>
      </c>
      <c r="N908" s="359" t="s">
        <v>905</v>
      </c>
    </row>
    <row r="909" spans="2:15" hidden="1" outlineLevel="2" x14ac:dyDescent="0.4">
      <c r="C909" s="220" t="s">
        <v>122</v>
      </c>
      <c r="D909" s="221" t="s">
        <v>176</v>
      </c>
      <c r="H909" s="319">
        <v>2.34</v>
      </c>
      <c r="I909" s="319">
        <v>2.34</v>
      </c>
      <c r="J909" s="319">
        <v>2.34</v>
      </c>
      <c r="K909" s="319">
        <v>2.34</v>
      </c>
      <c r="L909" s="319">
        <v>2.34</v>
      </c>
      <c r="N909" s="359" t="s">
        <v>906</v>
      </c>
    </row>
    <row r="910" spans="2:15" hidden="1" outlineLevel="2" x14ac:dyDescent="0.4">
      <c r="C910" s="220" t="s">
        <v>124</v>
      </c>
      <c r="D910" s="221" t="s">
        <v>176</v>
      </c>
      <c r="H910" s="319">
        <v>6.37</v>
      </c>
      <c r="I910" s="319">
        <v>5.36</v>
      </c>
      <c r="J910" s="319">
        <v>4.3600000000000003</v>
      </c>
      <c r="K910" s="319">
        <v>3.35</v>
      </c>
      <c r="L910" s="319">
        <v>2.34</v>
      </c>
      <c r="N910" s="359" t="s">
        <v>907</v>
      </c>
    </row>
    <row r="911" spans="2:15" hidden="1" outlineLevel="2" x14ac:dyDescent="0.4">
      <c r="C911" s="220" t="s">
        <v>126</v>
      </c>
      <c r="D911" s="221" t="s">
        <v>176</v>
      </c>
      <c r="H911" s="319">
        <v>2.34</v>
      </c>
      <c r="I911" s="319">
        <v>2.34</v>
      </c>
      <c r="J911" s="319">
        <v>2.34</v>
      </c>
      <c r="K911" s="319">
        <v>2.34</v>
      </c>
      <c r="L911" s="319">
        <v>2.34</v>
      </c>
      <c r="N911" s="359" t="s">
        <v>908</v>
      </c>
    </row>
    <row r="912" spans="2:15" hidden="1" outlineLevel="2" x14ac:dyDescent="0.4">
      <c r="C912" s="220" t="s">
        <v>128</v>
      </c>
      <c r="D912" s="221" t="s">
        <v>176</v>
      </c>
      <c r="H912" s="319">
        <v>2.34</v>
      </c>
      <c r="I912" s="319">
        <v>2.34</v>
      </c>
      <c r="J912" s="319">
        <v>2.34</v>
      </c>
      <c r="K912" s="319">
        <v>2.34</v>
      </c>
      <c r="L912" s="319">
        <v>2.34</v>
      </c>
      <c r="N912" s="359" t="s">
        <v>909</v>
      </c>
    </row>
    <row r="913" spans="2:15" hidden="1" outlineLevel="2" x14ac:dyDescent="0.4">
      <c r="C913" s="220" t="s">
        <v>131</v>
      </c>
      <c r="D913" s="221" t="s">
        <v>176</v>
      </c>
      <c r="H913" s="319">
        <v>9.44</v>
      </c>
      <c r="I913" s="319">
        <v>9.11</v>
      </c>
      <c r="J913" s="319">
        <v>7.33</v>
      </c>
      <c r="K913" s="319">
        <v>6.45</v>
      </c>
      <c r="L913" s="319">
        <v>3.25</v>
      </c>
      <c r="N913" s="359" t="s">
        <v>910</v>
      </c>
    </row>
    <row r="914" spans="2:15" hidden="1" outlineLevel="2" x14ac:dyDescent="0.4">
      <c r="C914" s="220" t="s">
        <v>133</v>
      </c>
      <c r="D914" s="221" t="s">
        <v>176</v>
      </c>
      <c r="H914" s="319">
        <v>6</v>
      </c>
      <c r="I914" s="319">
        <v>5.09</v>
      </c>
      <c r="J914" s="319">
        <v>4.17</v>
      </c>
      <c r="K914" s="319">
        <v>3.26</v>
      </c>
      <c r="L914" s="319">
        <v>2.34</v>
      </c>
      <c r="N914" s="359" t="s">
        <v>911</v>
      </c>
    </row>
    <row r="915" spans="2:15" hidden="1" outlineLevel="2" x14ac:dyDescent="0.4">
      <c r="C915" s="220" t="s">
        <v>244</v>
      </c>
      <c r="D915" s="221" t="s">
        <v>176</v>
      </c>
      <c r="H915" s="319">
        <v>3.56</v>
      </c>
      <c r="I915" s="319">
        <v>3.26</v>
      </c>
      <c r="J915" s="319">
        <v>2.95</v>
      </c>
      <c r="K915" s="319">
        <v>2.65</v>
      </c>
      <c r="L915" s="319">
        <v>2.34</v>
      </c>
      <c r="N915" s="359" t="s">
        <v>912</v>
      </c>
    </row>
    <row r="916" spans="2:15" hidden="1" outlineLevel="2" x14ac:dyDescent="0.4">
      <c r="C916" s="220" t="s">
        <v>137</v>
      </c>
      <c r="D916" s="221" t="s">
        <v>176</v>
      </c>
      <c r="H916" s="319">
        <v>2.34</v>
      </c>
      <c r="I916" s="319">
        <v>2.34</v>
      </c>
      <c r="J916" s="319">
        <v>2.34</v>
      </c>
      <c r="K916" s="319">
        <v>2.34</v>
      </c>
      <c r="L916" s="319">
        <v>2.34</v>
      </c>
      <c r="N916" s="359" t="s">
        <v>913</v>
      </c>
    </row>
    <row r="917" spans="2:15" hidden="1" outlineLevel="2" x14ac:dyDescent="0.4">
      <c r="C917" s="220" t="s">
        <v>139</v>
      </c>
      <c r="D917" s="221" t="s">
        <v>176</v>
      </c>
      <c r="H917" s="319">
        <v>5.12</v>
      </c>
      <c r="I917" s="319">
        <v>4.42</v>
      </c>
      <c r="J917" s="319">
        <v>3.73</v>
      </c>
      <c r="K917" s="319">
        <v>3.03</v>
      </c>
      <c r="L917" s="319">
        <v>2.34</v>
      </c>
      <c r="N917" s="359" t="s">
        <v>914</v>
      </c>
    </row>
    <row r="918" spans="2:15" hidden="1" outlineLevel="2" x14ac:dyDescent="0.4">
      <c r="C918" s="220" t="s">
        <v>141</v>
      </c>
      <c r="D918" s="221" t="s">
        <v>176</v>
      </c>
      <c r="H918" s="319">
        <v>2.34</v>
      </c>
      <c r="I918" s="319">
        <v>2.34</v>
      </c>
      <c r="J918" s="319">
        <v>2.34</v>
      </c>
      <c r="K918" s="319">
        <v>2.34</v>
      </c>
      <c r="L918" s="319">
        <v>2.34</v>
      </c>
      <c r="N918" s="359" t="s">
        <v>915</v>
      </c>
    </row>
    <row r="919" spans="2:15" hidden="1" outlineLevel="2" x14ac:dyDescent="0.4">
      <c r="C919" s="220" t="s">
        <v>143</v>
      </c>
      <c r="D919" s="221" t="s">
        <v>176</v>
      </c>
      <c r="H919" s="319">
        <v>2.34</v>
      </c>
      <c r="I919" s="319">
        <v>2.34</v>
      </c>
      <c r="J919" s="319">
        <v>2.34</v>
      </c>
      <c r="K919" s="319">
        <v>2.34</v>
      </c>
      <c r="L919" s="319">
        <v>2.34</v>
      </c>
      <c r="N919" s="359" t="s">
        <v>916</v>
      </c>
    </row>
    <row r="920" spans="2:15" hidden="1" outlineLevel="2" x14ac:dyDescent="0.4">
      <c r="C920" s="220" t="s">
        <v>145</v>
      </c>
      <c r="D920" s="221" t="s">
        <v>176</v>
      </c>
      <c r="H920" s="319">
        <v>2.34</v>
      </c>
      <c r="I920" s="319">
        <v>2.34</v>
      </c>
      <c r="J920" s="319">
        <v>2.34</v>
      </c>
      <c r="K920" s="319">
        <v>2.34</v>
      </c>
      <c r="L920" s="319">
        <v>2.34</v>
      </c>
      <c r="N920" s="359" t="s">
        <v>917</v>
      </c>
    </row>
    <row r="921" spans="2:15" hidden="1" outlineLevel="2" x14ac:dyDescent="0.4">
      <c r="C921" s="220" t="s">
        <v>147</v>
      </c>
      <c r="D921" s="221" t="s">
        <v>176</v>
      </c>
      <c r="H921" s="319">
        <v>4.2300000000000004</v>
      </c>
      <c r="I921" s="319">
        <v>3.76</v>
      </c>
      <c r="J921" s="319">
        <v>3.28</v>
      </c>
      <c r="K921" s="319">
        <v>2.81</v>
      </c>
      <c r="L921" s="319">
        <v>2.34</v>
      </c>
      <c r="N921" s="359" t="s">
        <v>918</v>
      </c>
    </row>
    <row r="922" spans="2:15" hidden="1" outlineLevel="2" x14ac:dyDescent="0.4">
      <c r="C922" s="220" t="s">
        <v>149</v>
      </c>
      <c r="D922" s="221" t="s">
        <v>176</v>
      </c>
      <c r="H922" s="319">
        <v>2.34</v>
      </c>
      <c r="I922" s="319">
        <v>2.34</v>
      </c>
      <c r="J922" s="319">
        <v>2.34</v>
      </c>
      <c r="K922" s="319">
        <v>2.34</v>
      </c>
      <c r="L922" s="319">
        <v>2.34</v>
      </c>
      <c r="N922" s="359" t="s">
        <v>919</v>
      </c>
    </row>
    <row r="923" spans="2:15" hidden="1" outlineLevel="2" x14ac:dyDescent="0.4">
      <c r="C923" s="220" t="s">
        <v>151</v>
      </c>
      <c r="D923" s="221" t="s">
        <v>176</v>
      </c>
      <c r="H923" s="319">
        <v>2.34</v>
      </c>
      <c r="I923" s="319">
        <v>2.34</v>
      </c>
      <c r="J923" s="319">
        <v>2.34</v>
      </c>
      <c r="K923" s="319">
        <v>2.34</v>
      </c>
      <c r="L923" s="319">
        <v>2.34</v>
      </c>
      <c r="N923" s="359" t="s">
        <v>920</v>
      </c>
    </row>
    <row r="924" spans="2:15" hidden="1" outlineLevel="2" x14ac:dyDescent="0.4">
      <c r="H924" s="256"/>
      <c r="I924" s="256"/>
      <c r="J924" s="256"/>
      <c r="K924" s="256"/>
      <c r="L924" s="256"/>
    </row>
    <row r="925" spans="2:15" hidden="1" outlineLevel="2" x14ac:dyDescent="0.4">
      <c r="C925" s="222" t="s">
        <v>725</v>
      </c>
      <c r="D925" s="224" t="s">
        <v>176</v>
      </c>
      <c r="E925" s="224"/>
      <c r="F925" s="224"/>
      <c r="G925" s="224"/>
      <c r="H925" s="241">
        <f>('CALCS | PCs'!H355 / 'INPUTS | PCs'!$H991) * 100</f>
        <v>3.9639020145266746</v>
      </c>
      <c r="I925" s="241">
        <f>('CALCS | PCs'!I355 / 'INPUTS | PCs'!$H991) * 100</f>
        <v>3.6178990217785105</v>
      </c>
      <c r="J925" s="241">
        <f>('CALCS | PCs'!J355 / 'INPUTS | PCs'!$H991) * 100</f>
        <v>3.2107947667163148</v>
      </c>
      <c r="K925" s="241">
        <f>('CALCS | PCs'!K355 / 'INPUTS | PCs'!$H991) * 100</f>
        <v>2.8423877989728954</v>
      </c>
      <c r="L925" s="241">
        <f>('CALCS | PCs'!L355 / 'INPUTS | PCs'!$H991) * 100</f>
        <v>2.3770683949921501</v>
      </c>
      <c r="M925" s="222"/>
      <c r="N925" s="362"/>
    </row>
    <row r="926" spans="2:15" outlineLevel="1" collapsed="1" x14ac:dyDescent="0.4">
      <c r="H926" s="251"/>
      <c r="I926" s="243"/>
      <c r="J926" s="243"/>
      <c r="K926" s="243"/>
      <c r="L926" s="243"/>
    </row>
    <row r="927" spans="2:15" ht="14.25" outlineLevel="1" x14ac:dyDescent="0.4">
      <c r="B927" s="74" t="s">
        <v>921</v>
      </c>
      <c r="C927" s="60"/>
      <c r="D927" s="226"/>
      <c r="E927" s="226"/>
      <c r="F927" s="226"/>
      <c r="G927" s="226"/>
      <c r="H927" s="246"/>
      <c r="I927" s="246"/>
      <c r="J927" s="246"/>
      <c r="K927" s="246"/>
      <c r="L927" s="246"/>
      <c r="M927" s="18"/>
      <c r="N927" s="361" t="s">
        <v>337</v>
      </c>
      <c r="O927" s="18"/>
    </row>
    <row r="928" spans="2:15" hidden="1" outlineLevel="2" x14ac:dyDescent="0.4">
      <c r="H928" s="251"/>
      <c r="I928" s="243"/>
      <c r="J928" s="243"/>
      <c r="K928" s="243"/>
      <c r="L928" s="243"/>
    </row>
    <row r="929" spans="3:12" hidden="1" outlineLevel="2" x14ac:dyDescent="0.4">
      <c r="C929" s="220" t="s">
        <v>117</v>
      </c>
      <c r="D929" s="221" t="s">
        <v>176</v>
      </c>
      <c r="H929" s="256">
        <f>SUMIFS(InpActive!I:I,InpActive!$A:$A,$C929,InpActive!$B:$B,$N$927)</f>
        <v>1.1389993420488</v>
      </c>
      <c r="I929" s="256">
        <f>SUMIFS(InpActive!J:J,InpActive!$A:$A,$C929,InpActive!$B:$B,$N$927)</f>
        <v>0</v>
      </c>
      <c r="J929" s="256">
        <f>SUMIFS(InpActive!K:K,InpActive!$A:$A,$C929,InpActive!$B:$B,$N$927)</f>
        <v>0</v>
      </c>
      <c r="K929" s="256">
        <f>SUMIFS(InpActive!L:L,InpActive!$A:$A,$C929,InpActive!$B:$B,$N$927)</f>
        <v>0</v>
      </c>
      <c r="L929" s="256">
        <f>SUMIFS(InpActive!M:M,InpActive!$A:$A,$C929,InpActive!$B:$B,$N$927)</f>
        <v>0</v>
      </c>
    </row>
    <row r="930" spans="3:12" hidden="1" outlineLevel="2" x14ac:dyDescent="0.4">
      <c r="C930" s="220" t="s">
        <v>119</v>
      </c>
      <c r="D930" s="221" t="s">
        <v>176</v>
      </c>
      <c r="H930" s="256">
        <f>SUMIFS(InpActive!I:I,InpActive!$A:$A,$C930,InpActive!$B:$B,$N$927)</f>
        <v>0.72657481664267598</v>
      </c>
      <c r="I930" s="256">
        <f>SUMIFS(InpActive!J:J,InpActive!$A:$A,$C930,InpActive!$B:$B,$N$927)</f>
        <v>0</v>
      </c>
      <c r="J930" s="256">
        <f>SUMIFS(InpActive!K:K,InpActive!$A:$A,$C930,InpActive!$B:$B,$N$927)</f>
        <v>0</v>
      </c>
      <c r="K930" s="256">
        <f>SUMIFS(InpActive!L:L,InpActive!$A:$A,$C930,InpActive!$B:$B,$N$927)</f>
        <v>0</v>
      </c>
      <c r="L930" s="256">
        <f>SUMIFS(InpActive!M:M,InpActive!$A:$A,$C930,InpActive!$B:$B,$N$927)</f>
        <v>0</v>
      </c>
    </row>
    <row r="931" spans="3:12" hidden="1" outlineLevel="2" x14ac:dyDescent="0.4">
      <c r="C931" s="220" t="s">
        <v>122</v>
      </c>
      <c r="D931" s="221" t="s">
        <v>176</v>
      </c>
      <c r="H931" s="256">
        <f>SUMIFS(InpActive!I:I,InpActive!$A:$A,$C931,InpActive!$B:$B,$N$927)</f>
        <v>1.0303687635574801</v>
      </c>
      <c r="I931" s="256">
        <f>SUMIFS(InpActive!J:J,InpActive!$A:$A,$C931,InpActive!$B:$B,$N$927)</f>
        <v>0</v>
      </c>
      <c r="J931" s="256">
        <f>SUMIFS(InpActive!K:K,InpActive!$A:$A,$C931,InpActive!$B:$B,$N$927)</f>
        <v>0</v>
      </c>
      <c r="K931" s="256">
        <f>SUMIFS(InpActive!L:L,InpActive!$A:$A,$C931,InpActive!$B:$B,$N$927)</f>
        <v>0</v>
      </c>
      <c r="L931" s="256">
        <f>SUMIFS(InpActive!M:M,InpActive!$A:$A,$C931,InpActive!$B:$B,$N$927)</f>
        <v>0</v>
      </c>
    </row>
    <row r="932" spans="3:12" hidden="1" outlineLevel="2" x14ac:dyDescent="0.4">
      <c r="C932" s="220" t="s">
        <v>124</v>
      </c>
      <c r="D932" s="221" t="s">
        <v>176</v>
      </c>
      <c r="H932" s="256">
        <f>SUMIFS(InpActive!I:I,InpActive!$A:$A,$C932,InpActive!$B:$B,$N$927)</f>
        <v>5.6878842062673698</v>
      </c>
      <c r="I932" s="256">
        <f>SUMIFS(InpActive!J:J,InpActive!$A:$A,$C932,InpActive!$B:$B,$N$927)</f>
        <v>0</v>
      </c>
      <c r="J932" s="256">
        <f>SUMIFS(InpActive!K:K,InpActive!$A:$A,$C932,InpActive!$B:$B,$N$927)</f>
        <v>0</v>
      </c>
      <c r="K932" s="256">
        <f>SUMIFS(InpActive!L:L,InpActive!$A:$A,$C932,InpActive!$B:$B,$N$927)</f>
        <v>0</v>
      </c>
      <c r="L932" s="256">
        <f>SUMIFS(InpActive!M:M,InpActive!$A:$A,$C932,InpActive!$B:$B,$N$927)</f>
        <v>0</v>
      </c>
    </row>
    <row r="933" spans="3:12" hidden="1" outlineLevel="2" x14ac:dyDescent="0.4">
      <c r="C933" s="220" t="s">
        <v>126</v>
      </c>
      <c r="D933" s="221" t="s">
        <v>176</v>
      </c>
      <c r="H933" s="256">
        <f>SUMIFS(InpActive!I:I,InpActive!$A:$A,$C933,InpActive!$B:$B,$N$927)</f>
        <v>1.04986337394449</v>
      </c>
      <c r="I933" s="256">
        <f>SUMIFS(InpActive!J:J,InpActive!$A:$A,$C933,InpActive!$B:$B,$N$927)</f>
        <v>0</v>
      </c>
      <c r="J933" s="256">
        <f>SUMIFS(InpActive!K:K,InpActive!$A:$A,$C933,InpActive!$B:$B,$N$927)</f>
        <v>0</v>
      </c>
      <c r="K933" s="256">
        <f>SUMIFS(InpActive!L:L,InpActive!$A:$A,$C933,InpActive!$B:$B,$N$927)</f>
        <v>0</v>
      </c>
      <c r="L933" s="256">
        <f>SUMIFS(InpActive!M:M,InpActive!$A:$A,$C933,InpActive!$B:$B,$N$927)</f>
        <v>0</v>
      </c>
    </row>
    <row r="934" spans="3:12" hidden="1" outlineLevel="2" x14ac:dyDescent="0.4">
      <c r="C934" s="220" t="s">
        <v>128</v>
      </c>
      <c r="D934" s="221" t="s">
        <v>176</v>
      </c>
      <c r="H934" s="256">
        <f>SUMIFS(InpActive!I:I,InpActive!$A:$A,$C934,InpActive!$B:$B,$N$927)</f>
        <v>1.01013381837079</v>
      </c>
      <c r="I934" s="256">
        <f>SUMIFS(InpActive!J:J,InpActive!$A:$A,$C934,InpActive!$B:$B,$N$927)</f>
        <v>0</v>
      </c>
      <c r="J934" s="256">
        <f>SUMIFS(InpActive!K:K,InpActive!$A:$A,$C934,InpActive!$B:$B,$N$927)</f>
        <v>0</v>
      </c>
      <c r="K934" s="256">
        <f>SUMIFS(InpActive!L:L,InpActive!$A:$A,$C934,InpActive!$B:$B,$N$927)</f>
        <v>0</v>
      </c>
      <c r="L934" s="256">
        <f>SUMIFS(InpActive!M:M,InpActive!$A:$A,$C934,InpActive!$B:$B,$N$927)</f>
        <v>0</v>
      </c>
    </row>
    <row r="935" spans="3:12" hidden="1" outlineLevel="2" x14ac:dyDescent="0.4">
      <c r="C935" s="220" t="s">
        <v>131</v>
      </c>
      <c r="D935" s="221" t="s">
        <v>176</v>
      </c>
      <c r="H935" s="256">
        <f>SUMIFS(InpActive!I:I,InpActive!$A:$A,$C935,InpActive!$B:$B,$N$927)</f>
        <v>9.2093968827648496</v>
      </c>
      <c r="I935" s="256">
        <f>SUMIFS(InpActive!J:J,InpActive!$A:$A,$C935,InpActive!$B:$B,$N$927)</f>
        <v>0</v>
      </c>
      <c r="J935" s="256">
        <f>SUMIFS(InpActive!K:K,InpActive!$A:$A,$C935,InpActive!$B:$B,$N$927)</f>
        <v>0</v>
      </c>
      <c r="K935" s="256">
        <f>SUMIFS(InpActive!L:L,InpActive!$A:$A,$C935,InpActive!$B:$B,$N$927)</f>
        <v>0</v>
      </c>
      <c r="L935" s="256">
        <f>SUMIFS(InpActive!M:M,InpActive!$A:$A,$C935,InpActive!$B:$B,$N$927)</f>
        <v>0</v>
      </c>
    </row>
    <row r="936" spans="3:12" hidden="1" outlineLevel="2" x14ac:dyDescent="0.4">
      <c r="C936" s="220" t="s">
        <v>133</v>
      </c>
      <c r="D936" s="221" t="s">
        <v>176</v>
      </c>
      <c r="H936" s="256">
        <f>SUMIFS(InpActive!I:I,InpActive!$A:$A,$C936,InpActive!$B:$B,$N$927)</f>
        <v>1.7642261012412499</v>
      </c>
      <c r="I936" s="256">
        <f>SUMIFS(InpActive!J:J,InpActive!$A:$A,$C936,InpActive!$B:$B,$N$927)</f>
        <v>0</v>
      </c>
      <c r="J936" s="256">
        <f>SUMIFS(InpActive!K:K,InpActive!$A:$A,$C936,InpActive!$B:$B,$N$927)</f>
        <v>0</v>
      </c>
      <c r="K936" s="256">
        <f>SUMIFS(InpActive!L:L,InpActive!$A:$A,$C936,InpActive!$B:$B,$N$927)</f>
        <v>0</v>
      </c>
      <c r="L936" s="256">
        <f>SUMIFS(InpActive!M:M,InpActive!$A:$A,$C936,InpActive!$B:$B,$N$927)</f>
        <v>0</v>
      </c>
    </row>
    <row r="937" spans="3:12" hidden="1" outlineLevel="2" x14ac:dyDescent="0.4">
      <c r="C937" s="220" t="s">
        <v>244</v>
      </c>
      <c r="D937" s="221" t="s">
        <v>176</v>
      </c>
      <c r="H937" s="256">
        <f>SUMIFS(InpActive!I:I,InpActive!$A:$A,$C937,InpActive!$B:$B,$N$927)</f>
        <v>1.88457216152131</v>
      </c>
      <c r="I937" s="256">
        <f>SUMIFS(InpActive!J:J,InpActive!$A:$A,$C937,InpActive!$B:$B,$N$927)</f>
        <v>0</v>
      </c>
      <c r="J937" s="256">
        <f>SUMIFS(InpActive!K:K,InpActive!$A:$A,$C937,InpActive!$B:$B,$N$927)</f>
        <v>0</v>
      </c>
      <c r="K937" s="256">
        <f>SUMIFS(InpActive!L:L,InpActive!$A:$A,$C937,InpActive!$B:$B,$N$927)</f>
        <v>0</v>
      </c>
      <c r="L937" s="256">
        <f>SUMIFS(InpActive!M:M,InpActive!$A:$A,$C937,InpActive!$B:$B,$N$927)</f>
        <v>0</v>
      </c>
    </row>
    <row r="938" spans="3:12" hidden="1" outlineLevel="2" x14ac:dyDescent="0.4">
      <c r="C938" s="220" t="s">
        <v>137</v>
      </c>
      <c r="D938" s="221" t="s">
        <v>176</v>
      </c>
      <c r="H938" s="256">
        <f>SUMIFS(InpActive!I:I,InpActive!$A:$A,$C938,InpActive!$B:$B,$N$927)</f>
        <v>0.57078806690808803</v>
      </c>
      <c r="I938" s="256">
        <f>SUMIFS(InpActive!J:J,InpActive!$A:$A,$C938,InpActive!$B:$B,$N$927)</f>
        <v>0</v>
      </c>
      <c r="J938" s="256">
        <f>SUMIFS(InpActive!K:K,InpActive!$A:$A,$C938,InpActive!$B:$B,$N$927)</f>
        <v>0</v>
      </c>
      <c r="K938" s="256">
        <f>SUMIFS(InpActive!L:L,InpActive!$A:$A,$C938,InpActive!$B:$B,$N$927)</f>
        <v>0</v>
      </c>
      <c r="L938" s="256">
        <f>SUMIFS(InpActive!M:M,InpActive!$A:$A,$C938,InpActive!$B:$B,$N$927)</f>
        <v>0</v>
      </c>
    </row>
    <row r="939" spans="3:12" hidden="1" outlineLevel="2" x14ac:dyDescent="0.4">
      <c r="C939" s="220" t="s">
        <v>139</v>
      </c>
      <c r="D939" s="221" t="s">
        <v>176</v>
      </c>
      <c r="H939" s="256">
        <f>SUMIFS(InpActive!I:I,InpActive!$A:$A,$C939,InpActive!$B:$B,$N$927)</f>
        <v>3.8668529429630101</v>
      </c>
      <c r="I939" s="256">
        <f>SUMIFS(InpActive!J:J,InpActive!$A:$A,$C939,InpActive!$B:$B,$N$927)</f>
        <v>0</v>
      </c>
      <c r="J939" s="256">
        <f>SUMIFS(InpActive!K:K,InpActive!$A:$A,$C939,InpActive!$B:$B,$N$927)</f>
        <v>0</v>
      </c>
      <c r="K939" s="256">
        <f>SUMIFS(InpActive!L:L,InpActive!$A:$A,$C939,InpActive!$B:$B,$N$927)</f>
        <v>0</v>
      </c>
      <c r="L939" s="256">
        <f>SUMIFS(InpActive!M:M,InpActive!$A:$A,$C939,InpActive!$B:$B,$N$927)</f>
        <v>0</v>
      </c>
    </row>
    <row r="940" spans="3:12" hidden="1" outlineLevel="2" x14ac:dyDescent="0.4">
      <c r="C940" s="220" t="s">
        <v>141</v>
      </c>
      <c r="D940" s="221" t="s">
        <v>176</v>
      </c>
      <c r="H940" s="256">
        <f>SUMIFS(InpActive!I:I,InpActive!$A:$A,$C940,InpActive!$B:$B,$N$927)</f>
        <v>1.6510167847271799</v>
      </c>
      <c r="I940" s="256">
        <f>SUMIFS(InpActive!J:J,InpActive!$A:$A,$C940,InpActive!$B:$B,$N$927)</f>
        <v>0</v>
      </c>
      <c r="J940" s="256">
        <f>SUMIFS(InpActive!K:K,InpActive!$A:$A,$C940,InpActive!$B:$B,$N$927)</f>
        <v>0</v>
      </c>
      <c r="K940" s="256">
        <f>SUMIFS(InpActive!L:L,InpActive!$A:$A,$C940,InpActive!$B:$B,$N$927)</f>
        <v>0</v>
      </c>
      <c r="L940" s="256">
        <f>SUMIFS(InpActive!M:M,InpActive!$A:$A,$C940,InpActive!$B:$B,$N$927)</f>
        <v>0</v>
      </c>
    </row>
    <row r="941" spans="3:12" hidden="1" outlineLevel="2" x14ac:dyDescent="0.4">
      <c r="C941" s="220" t="s">
        <v>143</v>
      </c>
      <c r="D941" s="221" t="s">
        <v>176</v>
      </c>
      <c r="H941" s="256">
        <f>SUMIFS(InpActive!I:I,InpActive!$A:$A,$C941,InpActive!$B:$B,$N$927)</f>
        <v>0.200185356811863</v>
      </c>
      <c r="I941" s="256">
        <f>SUMIFS(InpActive!J:J,InpActive!$A:$A,$C941,InpActive!$B:$B,$N$927)</f>
        <v>0</v>
      </c>
      <c r="J941" s="256">
        <f>SUMIFS(InpActive!K:K,InpActive!$A:$A,$C941,InpActive!$B:$B,$N$927)</f>
        <v>0</v>
      </c>
      <c r="K941" s="256">
        <f>SUMIFS(InpActive!L:L,InpActive!$A:$A,$C941,InpActive!$B:$B,$N$927)</f>
        <v>0</v>
      </c>
      <c r="L941" s="256">
        <f>SUMIFS(InpActive!M:M,InpActive!$A:$A,$C941,InpActive!$B:$B,$N$927)</f>
        <v>0</v>
      </c>
    </row>
    <row r="942" spans="3:12" hidden="1" outlineLevel="2" x14ac:dyDescent="0.4">
      <c r="C942" s="220" t="s">
        <v>145</v>
      </c>
      <c r="D942" s="221" t="s">
        <v>176</v>
      </c>
      <c r="H942" s="256">
        <f>SUMIFS(InpActive!I:I,InpActive!$A:$A,$C942,InpActive!$B:$B,$N$927)</f>
        <v>1.2519989079137299</v>
      </c>
      <c r="I942" s="256">
        <f>SUMIFS(InpActive!J:J,InpActive!$A:$A,$C942,InpActive!$B:$B,$N$927)</f>
        <v>0</v>
      </c>
      <c r="J942" s="256">
        <f>SUMIFS(InpActive!K:K,InpActive!$A:$A,$C942,InpActive!$B:$B,$N$927)</f>
        <v>0</v>
      </c>
      <c r="K942" s="256">
        <f>SUMIFS(InpActive!L:L,InpActive!$A:$A,$C942,InpActive!$B:$B,$N$927)</f>
        <v>0</v>
      </c>
      <c r="L942" s="256">
        <f>SUMIFS(InpActive!M:M,InpActive!$A:$A,$C942,InpActive!$B:$B,$N$927)</f>
        <v>0</v>
      </c>
    </row>
    <row r="943" spans="3:12" hidden="1" outlineLevel="2" x14ac:dyDescent="0.4">
      <c r="C943" s="220" t="s">
        <v>147</v>
      </c>
      <c r="D943" s="221" t="s">
        <v>176</v>
      </c>
      <c r="H943" s="256">
        <f>SUMIFS(InpActive!I:I,InpActive!$A:$A,$C943,InpActive!$B:$B,$N$927)</f>
        <v>3.0934675033865</v>
      </c>
      <c r="I943" s="256">
        <f>SUMIFS(InpActive!J:J,InpActive!$A:$A,$C943,InpActive!$B:$B,$N$927)</f>
        <v>0</v>
      </c>
      <c r="J943" s="256">
        <f>SUMIFS(InpActive!K:K,InpActive!$A:$A,$C943,InpActive!$B:$B,$N$927)</f>
        <v>0</v>
      </c>
      <c r="K943" s="256">
        <f>SUMIFS(InpActive!L:L,InpActive!$A:$A,$C943,InpActive!$B:$B,$N$927)</f>
        <v>0</v>
      </c>
      <c r="L943" s="256">
        <f>SUMIFS(InpActive!M:M,InpActive!$A:$A,$C943,InpActive!$B:$B,$N$927)</f>
        <v>0</v>
      </c>
    </row>
    <row r="944" spans="3:12" hidden="1" outlineLevel="2" x14ac:dyDescent="0.4">
      <c r="C944" s="220" t="s">
        <v>149</v>
      </c>
      <c r="D944" s="221" t="s">
        <v>176</v>
      </c>
      <c r="H944" s="256">
        <f>SUMIFS(InpActive!I:I,InpActive!$A:$A,$C944,InpActive!$B:$B,$N$927)</f>
        <v>0.56732798649219096</v>
      </c>
      <c r="I944" s="256">
        <f>SUMIFS(InpActive!J:J,InpActive!$A:$A,$C944,InpActive!$B:$B,$N$927)</f>
        <v>0</v>
      </c>
      <c r="J944" s="256">
        <f>SUMIFS(InpActive!K:K,InpActive!$A:$A,$C944,InpActive!$B:$B,$N$927)</f>
        <v>0</v>
      </c>
      <c r="K944" s="256">
        <f>SUMIFS(InpActive!L:L,InpActive!$A:$A,$C944,InpActive!$B:$B,$N$927)</f>
        <v>0</v>
      </c>
      <c r="L944" s="256">
        <f>SUMIFS(InpActive!M:M,InpActive!$A:$A,$C944,InpActive!$B:$B,$N$927)</f>
        <v>0</v>
      </c>
    </row>
    <row r="945" spans="2:15" hidden="1" outlineLevel="2" x14ac:dyDescent="0.4">
      <c r="C945" s="220" t="s">
        <v>151</v>
      </c>
      <c r="D945" s="221" t="s">
        <v>176</v>
      </c>
      <c r="H945" s="256">
        <f>SUMIFS(InpActive!I:I,InpActive!$A:$A,$C945,InpActive!$B:$B,$N$927)</f>
        <v>0.95277547638773796</v>
      </c>
      <c r="I945" s="256">
        <f>SUMIFS(InpActive!J:J,InpActive!$A:$A,$C945,InpActive!$B:$B,$N$927)</f>
        <v>0</v>
      </c>
      <c r="J945" s="256">
        <f>SUMIFS(InpActive!K:K,InpActive!$A:$A,$C945,InpActive!$B:$B,$N$927)</f>
        <v>0</v>
      </c>
      <c r="K945" s="256">
        <f>SUMIFS(InpActive!L:L,InpActive!$A:$A,$C945,InpActive!$B:$B,$N$927)</f>
        <v>0</v>
      </c>
      <c r="L945" s="256">
        <f>SUMIFS(InpActive!M:M,InpActive!$A:$A,$C945,InpActive!$B:$B,$N$927)</f>
        <v>0</v>
      </c>
    </row>
    <row r="946" spans="2:15" hidden="1" outlineLevel="2" x14ac:dyDescent="0.4">
      <c r="H946" s="272"/>
      <c r="I946" s="272"/>
      <c r="J946" s="272"/>
      <c r="K946" s="272"/>
      <c r="L946" s="272"/>
    </row>
    <row r="947" spans="2:15" hidden="1" outlineLevel="2" x14ac:dyDescent="0.4">
      <c r="C947" s="222" t="s">
        <v>725</v>
      </c>
      <c r="D947" s="224" t="s">
        <v>176</v>
      </c>
      <c r="E947" s="224"/>
      <c r="F947" s="224"/>
      <c r="G947" s="224"/>
      <c r="H947" s="258"/>
      <c r="I947" s="258"/>
      <c r="J947" s="258"/>
      <c r="K947" s="258"/>
      <c r="L947" s="258"/>
      <c r="M947" s="222"/>
      <c r="N947" s="362"/>
      <c r="O947" s="222"/>
    </row>
    <row r="948" spans="2:15" outlineLevel="1" collapsed="1" x14ac:dyDescent="0.4">
      <c r="C948" s="235"/>
      <c r="D948" s="224"/>
      <c r="E948" s="224"/>
      <c r="F948" s="224"/>
      <c r="G948" s="224"/>
      <c r="H948" s="291"/>
      <c r="I948" s="291"/>
      <c r="J948" s="291"/>
      <c r="K948" s="291"/>
      <c r="L948" s="291"/>
      <c r="M948" s="222"/>
      <c r="N948" s="362"/>
      <c r="O948" s="222"/>
    </row>
    <row r="949" spans="2:15" ht="14.25" outlineLevel="1" x14ac:dyDescent="0.4">
      <c r="B949" s="74" t="s">
        <v>922</v>
      </c>
      <c r="C949" s="60"/>
      <c r="D949" s="226"/>
      <c r="E949" s="226"/>
      <c r="F949" s="226"/>
      <c r="G949" s="226"/>
      <c r="H949" s="246"/>
      <c r="I949" s="246"/>
      <c r="J949" s="246"/>
      <c r="K949" s="246"/>
      <c r="L949" s="246"/>
      <c r="M949" s="18"/>
      <c r="N949" s="361" t="s">
        <v>339</v>
      </c>
      <c r="O949" s="18"/>
    </row>
    <row r="950" spans="2:15" hidden="1" outlineLevel="2" x14ac:dyDescent="0.4">
      <c r="H950" s="251"/>
      <c r="I950" s="243"/>
      <c r="J950" s="243"/>
      <c r="K950" s="243"/>
      <c r="L950" s="243"/>
    </row>
    <row r="951" spans="2:15" hidden="1" outlineLevel="2" x14ac:dyDescent="0.4">
      <c r="C951" s="220" t="s">
        <v>117</v>
      </c>
      <c r="D951" s="221" t="s">
        <v>204</v>
      </c>
      <c r="H951" s="617" t="str">
        <f>INDEX(ANHapr,MATCH($N$949,InpActive!$B$4:$B$185,0),MATCH(H$2,InpActive!$A$2:$M$2,0))</f>
        <v>Yes</v>
      </c>
      <c r="I951" s="617">
        <f>INDEX(ANHapr,MATCH($N$949,InpActive!$B$4:$B$185,0),MATCH(I$2,InpActive!$A$2:$M$2,0))</f>
        <v>0</v>
      </c>
      <c r="J951" s="617">
        <f>INDEX(ANHapr,MATCH($N$949,InpActive!$B$4:$B$185,0),MATCH(J$2,InpActive!$A$2:$M$2,0))</f>
        <v>0</v>
      </c>
      <c r="K951" s="617">
        <f>INDEX(ANHapr,MATCH($N$949,InpActive!$B$4:$B$185,0),MATCH(K$2,InpActive!$A$2:$M$2,0))</f>
        <v>0</v>
      </c>
      <c r="L951" s="617">
        <f>INDEX(ANHapr,MATCH($N$949,InpActive!$B$4:$B$185,0),MATCH(L$2,InpActive!$A$2:$M$2,0))</f>
        <v>0</v>
      </c>
    </row>
    <row r="952" spans="2:15" hidden="1" outlineLevel="2" x14ac:dyDescent="0.4">
      <c r="C952" s="220" t="s">
        <v>119</v>
      </c>
      <c r="D952" s="221" t="s">
        <v>204</v>
      </c>
      <c r="H952" s="618" t="str">
        <f>INDEX(WSHapr,MATCH($N$949,InpActive!$B$186:$B$367,0),MATCH(H$2,InpActive!$A$2:$M$2,0))</f>
        <v>Yes</v>
      </c>
      <c r="I952" s="618">
        <f>INDEX(WSHapr,MATCH($N$949,InpActive!$B$186:$B$367,0),MATCH(I$2,InpActive!$A$2:$M$2,0))</f>
        <v>0</v>
      </c>
      <c r="J952" s="618">
        <f>INDEX(WSHapr,MATCH($N$949,InpActive!$B$186:$B$367,0),MATCH(J$2,InpActive!$A$2:$M$2,0))</f>
        <v>0</v>
      </c>
      <c r="K952" s="618">
        <f>INDEX(WSHapr,MATCH($N$949,InpActive!$B$186:$B$367,0),MATCH(K$2,InpActive!$A$2:$M$2,0))</f>
        <v>0</v>
      </c>
      <c r="L952" s="618">
        <f>INDEX(WSHapr,MATCH($N$949,InpActive!$B$186:$B$367,0),MATCH(L$2,InpActive!$A$2:$M$2,0))</f>
        <v>0</v>
      </c>
    </row>
    <row r="953" spans="2:15" hidden="1" outlineLevel="2" x14ac:dyDescent="0.4">
      <c r="C953" s="220" t="s">
        <v>122</v>
      </c>
      <c r="D953" s="221" t="s">
        <v>204</v>
      </c>
      <c r="H953" s="618" t="str">
        <f>INDEX(HDDapr,MATCH($N$949,InpActive!$B$368:$B$549,0),MATCH(H$2,InpActive!$A$2:$M$2,0))</f>
        <v>Yes</v>
      </c>
      <c r="I953" s="618">
        <f>INDEX(HDDapr,MATCH($N$949,InpActive!$B$368:$B$549,0),MATCH(I$2,InpActive!$A$2:$M$2,0))</f>
        <v>0</v>
      </c>
      <c r="J953" s="618">
        <f>INDEX(HDDapr,MATCH($N$949,InpActive!$B$368:$B$549,0),MATCH(J$2,InpActive!$A$2:$M$2,0))</f>
        <v>0</v>
      </c>
      <c r="K953" s="618">
        <f>INDEX(HDDapr,MATCH($N$949,InpActive!$B$368:$B$549,0),MATCH(K$2,InpActive!$A$2:$M$2,0))</f>
        <v>0</v>
      </c>
      <c r="L953" s="618">
        <f>INDEX(HDDapr,MATCH($N$949,InpActive!$B$368:$B$549,0),MATCH(L$2,InpActive!$A$2:$M$2,0))</f>
        <v>0</v>
      </c>
    </row>
    <row r="954" spans="2:15" hidden="1" outlineLevel="2" x14ac:dyDescent="0.4">
      <c r="C954" s="220" t="s">
        <v>124</v>
      </c>
      <c r="D954" s="221" t="s">
        <v>204</v>
      </c>
      <c r="H954" s="618" t="str">
        <f>INDEX(NESapr,MATCH($N$949,InpActive!$B$550:$B$731,0),MATCH(H$2,InpActive!$A$2:$M$2,0))</f>
        <v>Yes</v>
      </c>
      <c r="I954" s="618">
        <f>INDEX(NESapr,MATCH($N$949,InpActive!$B$550:$B$731,0),MATCH(I$2,InpActive!$A$2:$M$2,0))</f>
        <v>0</v>
      </c>
      <c r="J954" s="618">
        <f>INDEX(NESapr,MATCH($N$949,InpActive!$B$550:$B$731,0),MATCH(J$2,InpActive!$A$2:$M$2,0))</f>
        <v>0</v>
      </c>
      <c r="K954" s="618">
        <f>INDEX(NESapr,MATCH($N$949,InpActive!$B$550:$B$731,0),MATCH(K$2,InpActive!$A$2:$M$2,0))</f>
        <v>0</v>
      </c>
      <c r="L954" s="618">
        <f>INDEX(NESapr,MATCH($N$949,InpActive!$B$550:$B$731,0),MATCH(L$2,InpActive!$A$2:$M$2,0))</f>
        <v>0</v>
      </c>
    </row>
    <row r="955" spans="2:15" hidden="1" outlineLevel="2" x14ac:dyDescent="0.4">
      <c r="C955" s="220" t="s">
        <v>126</v>
      </c>
      <c r="D955" s="221" t="s">
        <v>204</v>
      </c>
      <c r="H955" s="618" t="str">
        <f>INDEX(SVEapr,MATCH($N$949,InpActive!$B$1096:$B$1277,0),MATCH(H$2,InpActive!$A$2:$M$2,0))</f>
        <v>Yes</v>
      </c>
      <c r="I955" s="618">
        <f>INDEX(SVEapr,MATCH($N$949,InpActive!$B$1096:$B$1277,0),MATCH(I$2,InpActive!$A$2:$M$2,0))</f>
        <v>0</v>
      </c>
      <c r="J955" s="618">
        <f>INDEX(SVEapr,MATCH($N$949,InpActive!$B$1096:$B$1277,0),MATCH(J$2,InpActive!$A$2:$M$2,0))</f>
        <v>0</v>
      </c>
      <c r="K955" s="618">
        <f>INDEX(SVEapr,MATCH($N$949,InpActive!$B$1096:$B$1277,0),MATCH(K$2,InpActive!$A$2:$M$2,0))</f>
        <v>0</v>
      </c>
      <c r="L955" s="618">
        <f>INDEX(SVEapr,MATCH($N$949,InpActive!$B$1096:$B$1277,0),MATCH(L$2,InpActive!$A$2:$M$2,0))</f>
        <v>0</v>
      </c>
    </row>
    <row r="956" spans="2:15" hidden="1" outlineLevel="2" x14ac:dyDescent="0.4">
      <c r="C956" s="220" t="s">
        <v>128</v>
      </c>
      <c r="D956" s="221" t="s">
        <v>204</v>
      </c>
      <c r="H956" s="618" t="str">
        <f>INDEX(SWBapr,MATCH($N$949,InpActive!$B$1278:$B$1459,0),MATCH(H$2,InpActive!$A$2:$M$2,0))</f>
        <v>Yes</v>
      </c>
      <c r="I956" s="618">
        <f>INDEX(SWBapr,MATCH($N$949,InpActive!$B$1278:$B$1459,0),MATCH(I$2,InpActive!$A$2:$M$2,0))</f>
        <v>0</v>
      </c>
      <c r="J956" s="618">
        <f>INDEX(SWBapr,MATCH($N$949,InpActive!$B$1278:$B$1459,0),MATCH(J$2,InpActive!$A$2:$M$2,0))</f>
        <v>0</v>
      </c>
      <c r="K956" s="618">
        <f>INDEX(SWBapr,MATCH($N$949,InpActive!$B$1278:$B$1459,0),MATCH(K$2,InpActive!$A$2:$M$2,0))</f>
        <v>0</v>
      </c>
      <c r="L956" s="618">
        <f>INDEX(SWBapr,MATCH($N$949,InpActive!$B$1278:$B$1459,0),MATCH(L$2,InpActive!$A$2:$M$2,0))</f>
        <v>0</v>
      </c>
    </row>
    <row r="957" spans="2:15" hidden="1" outlineLevel="2" x14ac:dyDescent="0.4">
      <c r="C957" s="220" t="s">
        <v>131</v>
      </c>
      <c r="D957" s="221" t="s">
        <v>204</v>
      </c>
      <c r="H957" s="618" t="str">
        <f>INDEX(SRNapr,MATCH($N$949,InpActive!$B$1460:$B$1641,0),MATCH(H$2,InpActive!$A$2:$M$2,0))</f>
        <v>Yes</v>
      </c>
      <c r="I957" s="618">
        <f>INDEX(SRNapr,MATCH($N$949,InpActive!$B$1460:$B$1641,0),MATCH(I$2,InpActive!$A$2:$M$2,0))</f>
        <v>0</v>
      </c>
      <c r="J957" s="618">
        <f>INDEX(SRNapr,MATCH($N$949,InpActive!$B$1460:$B$1641,0),MATCH(J$2,InpActive!$A$2:$M$2,0))</f>
        <v>0</v>
      </c>
      <c r="K957" s="618">
        <f>INDEX(SRNapr,MATCH($N$949,InpActive!$B$1460:$B$1641,0),MATCH(K$2,InpActive!$A$2:$M$2,0))</f>
        <v>0</v>
      </c>
      <c r="L957" s="618">
        <f>INDEX(SRNapr,MATCH($N$949,InpActive!$B$1460:$B$1641,0),MATCH(L$2,InpActive!$A$2:$M$2,0))</f>
        <v>0</v>
      </c>
    </row>
    <row r="958" spans="2:15" hidden="1" outlineLevel="2" x14ac:dyDescent="0.4">
      <c r="C958" s="220" t="s">
        <v>133</v>
      </c>
      <c r="D958" s="221" t="s">
        <v>204</v>
      </c>
      <c r="H958" s="618" t="str">
        <f>INDEX(TMSapr,MATCH($N$949,InpActive!$B$1642:$B$1823,0),MATCH(H$2,InpActive!$A$2:$M$2,0))</f>
        <v>Yes</v>
      </c>
      <c r="I958" s="618">
        <f>INDEX(TMSapr,MATCH($N$949,InpActive!$B$1642:$B$1823,0),MATCH(I$2,InpActive!$A$2:$M$2,0))</f>
        <v>0</v>
      </c>
      <c r="J958" s="618">
        <f>INDEX(TMSapr,MATCH($N$949,InpActive!$B$1642:$B$1823,0),MATCH(J$2,InpActive!$A$2:$M$2,0))</f>
        <v>0</v>
      </c>
      <c r="K958" s="618">
        <f>INDEX(TMSapr,MATCH($N$949,InpActive!$B$1642:$B$1823,0),MATCH(K$2,InpActive!$A$2:$M$2,0))</f>
        <v>0</v>
      </c>
      <c r="L958" s="618">
        <f>INDEX(TMSapr,MATCH($N$949,InpActive!$B$1642:$B$1823,0),MATCH(L$2,InpActive!$A$2:$M$2,0))</f>
        <v>0</v>
      </c>
    </row>
    <row r="959" spans="2:15" hidden="1" outlineLevel="2" x14ac:dyDescent="0.4">
      <c r="C959" s="220" t="s">
        <v>244</v>
      </c>
      <c r="D959" s="221" t="s">
        <v>204</v>
      </c>
      <c r="H959" s="618" t="str">
        <f>INDEX(UUWapr,MATCH($N$949,InpActive!$B$1824:$B$2005,0),MATCH(H$2,InpActive!$A$2:$M$2,0))</f>
        <v>Yes</v>
      </c>
      <c r="I959" s="618">
        <f>INDEX(UUWapr,MATCH($N$949,InpActive!$B$1824:$B$2005,0),MATCH(I$2,InpActive!$A$2:$M$2,0))</f>
        <v>0</v>
      </c>
      <c r="J959" s="618">
        <f>INDEX(UUWapr,MATCH($N$949,InpActive!$B$1824:$B$2005,0),MATCH(J$2,InpActive!$A$2:$M$2,0))</f>
        <v>0</v>
      </c>
      <c r="K959" s="618">
        <f>INDEX(UUWapr,MATCH($N$949,InpActive!$B$1824:$B$2005,0),MATCH(K$2,InpActive!$A$2:$M$2,0))</f>
        <v>0</v>
      </c>
      <c r="L959" s="618">
        <f>INDEX(UUWapr,MATCH($N$949,InpActive!$B$1824:$B$2005,0),MATCH(L$2,InpActive!$A$2:$M$2,0))</f>
        <v>0</v>
      </c>
    </row>
    <row r="960" spans="2:15" hidden="1" outlineLevel="2" x14ac:dyDescent="0.4">
      <c r="C960" s="220" t="s">
        <v>137</v>
      </c>
      <c r="D960" s="221" t="s">
        <v>204</v>
      </c>
      <c r="H960" s="618" t="str">
        <f>INDEX(WSXapr,MATCH($N$949,InpActive!$B$2006:$B$2187,0),MATCH(H$2,InpActive!$A$2:$M$2,0))</f>
        <v>Yes</v>
      </c>
      <c r="I960" s="618">
        <f>INDEX(WSXapr,MATCH($N$949,InpActive!$B$2006:$B$2187,0),MATCH(I$2,InpActive!$A$2:$M$2,0))</f>
        <v>0</v>
      </c>
      <c r="J960" s="618">
        <f>INDEX(WSXapr,MATCH($N$949,InpActive!$B$2006:$B$2187,0),MATCH(J$2,InpActive!$A$2:$M$2,0))</f>
        <v>0</v>
      </c>
      <c r="K960" s="618">
        <f>INDEX(WSXapr,MATCH($N$949,InpActive!$B$2006:$B$2187,0),MATCH(K$2,InpActive!$A$2:$M$2,0))</f>
        <v>0</v>
      </c>
      <c r="L960" s="618">
        <f>INDEX(WSXapr,MATCH($N$949,InpActive!$B$2006:$B$2187,0),MATCH(L$2,InpActive!$A$2:$M$2,0))</f>
        <v>0</v>
      </c>
    </row>
    <row r="961" spans="2:15" hidden="1" outlineLevel="2" x14ac:dyDescent="0.4">
      <c r="C961" s="220" t="s">
        <v>139</v>
      </c>
      <c r="D961" s="221" t="s">
        <v>204</v>
      </c>
      <c r="H961" s="618" t="str">
        <f>INDEX(YKYapr,MATCH($N$949,InpActive!$B$2188:$B$2369,0),MATCH(H$2,InpActive!$A$2:$M$2,0))</f>
        <v>Yes</v>
      </c>
      <c r="I961" s="618">
        <f>INDEX(YKYapr,MATCH($N$949,InpActive!$B$2188:$B$2369,0),MATCH(I$2,InpActive!$A$2:$M$2,0))</f>
        <v>0</v>
      </c>
      <c r="J961" s="618">
        <f>INDEX(YKYapr,MATCH($N$949,InpActive!$B$2188:$B$2369,0),MATCH(J$2,InpActive!$A$2:$M$2,0))</f>
        <v>0</v>
      </c>
      <c r="K961" s="618">
        <f>INDEX(YKYapr,MATCH($N$949,InpActive!$B$2188:$B$2369,0),MATCH(K$2,InpActive!$A$2:$M$2,0))</f>
        <v>0</v>
      </c>
      <c r="L961" s="618">
        <f>INDEX(YKYapr,MATCH($N$949,InpActive!$B$2188:$B$2369,0),MATCH(L$2,InpActive!$A$2:$M$2,0))</f>
        <v>0</v>
      </c>
    </row>
    <row r="962" spans="2:15" hidden="1" outlineLevel="2" x14ac:dyDescent="0.4">
      <c r="C962" s="220" t="s">
        <v>141</v>
      </c>
      <c r="D962" s="221" t="s">
        <v>204</v>
      </c>
      <c r="H962" s="618" t="str">
        <f>INDEX(AFWapr,MATCH($N$949,InpActive!$B$2370:$B$2551,0),MATCH(H$2,InpActive!$A$2:$M$2,0))</f>
        <v>Yes</v>
      </c>
      <c r="I962" s="618">
        <f>INDEX(AFWapr,MATCH($N$949,InpActive!$B$2370:$B$2551,0),MATCH(I$2,InpActive!$A$2:$M$2,0))</f>
        <v>0</v>
      </c>
      <c r="J962" s="618">
        <f>INDEX(AFWapr,MATCH($N$949,InpActive!$B$2370:$B$2551,0),MATCH(J$2,InpActive!$A$2:$M$2,0))</f>
        <v>0</v>
      </c>
      <c r="K962" s="618">
        <f>INDEX(AFWapr,MATCH($N$949,InpActive!$B$2370:$B$2551,0),MATCH(K$2,InpActive!$A$2:$M$2,0))</f>
        <v>0</v>
      </c>
      <c r="L962" s="618">
        <f>INDEX(AFWapr,MATCH($N$949,InpActive!$B$2370:$B$2551,0),MATCH(L$2,InpActive!$A$2:$M$2,0))</f>
        <v>0</v>
      </c>
    </row>
    <row r="963" spans="2:15" hidden="1" outlineLevel="2" x14ac:dyDescent="0.4">
      <c r="C963" s="220" t="s">
        <v>143</v>
      </c>
      <c r="D963" s="221" t="s">
        <v>204</v>
      </c>
      <c r="H963" s="618" t="str">
        <f>INDEX(BRLapr,MATCH($N$949,InpActive!$B$2552:$B$2733,0),MATCH(H$2,InpActive!$A$2:$M$2,0))</f>
        <v>Yes</v>
      </c>
      <c r="I963" s="618">
        <f>INDEX(BRLapr,MATCH($N$949,InpActive!$B$2552:$B$2733,0),MATCH(I$2,InpActive!$A$2:$M$2,0))</f>
        <v>0</v>
      </c>
      <c r="J963" s="618">
        <f>INDEX(BRLapr,MATCH($N$949,InpActive!$B$2552:$B$2733,0),MATCH(J$2,InpActive!$A$2:$M$2,0))</f>
        <v>0</v>
      </c>
      <c r="K963" s="618">
        <f>INDEX(BRLapr,MATCH($N$949,InpActive!$B$2552:$B$2733,0),MATCH(K$2,InpActive!$A$2:$M$2,0))</f>
        <v>0</v>
      </c>
      <c r="L963" s="618">
        <f>INDEX(BRLapr,MATCH($N$949,InpActive!$B$2552:$B$2733,0),MATCH(L$2,InpActive!$A$2:$M$2,0))</f>
        <v>0</v>
      </c>
    </row>
    <row r="964" spans="2:15" hidden="1" outlineLevel="2" x14ac:dyDescent="0.4">
      <c r="C964" s="220" t="s">
        <v>145</v>
      </c>
      <c r="D964" s="221" t="s">
        <v>204</v>
      </c>
      <c r="H964" s="618" t="str">
        <f>INDEX(PRTapr,MATCH($N$949,InpActive!$B$2734:$B$2915,0),MATCH(H$2,InpActive!$A$2:$M$2,0))</f>
        <v>Yes</v>
      </c>
      <c r="I964" s="618">
        <f>INDEX(PRTapr,MATCH($N$949,InpActive!$B$2734:$B$2915,0),MATCH(I$2,InpActive!$A$2:$M$2,0))</f>
        <v>0</v>
      </c>
      <c r="J964" s="618">
        <f>INDEX(PRTapr,MATCH($N$949,InpActive!$B$2734:$B$2915,0),MATCH(J$2,InpActive!$A$2:$M$2,0))</f>
        <v>0</v>
      </c>
      <c r="K964" s="618">
        <f>INDEX(PRTapr,MATCH($N$949,InpActive!$B$2734:$B$2915,0),MATCH(K$2,InpActive!$A$2:$M$2,0))</f>
        <v>0</v>
      </c>
      <c r="L964" s="618">
        <f>INDEX(PRTapr,MATCH($N$949,InpActive!$B$2734:$B$2915,0),MATCH(L$2,InpActive!$A$2:$M$2,0))</f>
        <v>0</v>
      </c>
    </row>
    <row r="965" spans="2:15" hidden="1" outlineLevel="2" x14ac:dyDescent="0.4">
      <c r="C965" s="220" t="s">
        <v>147</v>
      </c>
      <c r="D965" s="221" t="s">
        <v>204</v>
      </c>
      <c r="H965" s="618" t="str">
        <f>INDEX(SEWapr,MATCH($N$949,InpActive!$B$2916:$B$3097,0),MATCH(H$2,InpActive!$A$2:$M$2,0))</f>
        <v>Yes</v>
      </c>
      <c r="I965" s="618">
        <f>INDEX(SEWapr,MATCH($N$949,InpActive!$B$2916:$B$3097,0),MATCH(I$2,InpActive!$A$2:$M$2,0))</f>
        <v>0</v>
      </c>
      <c r="J965" s="618">
        <f>INDEX(SEWapr,MATCH($N$949,InpActive!$B$2916:$B$3097,0),MATCH(J$2,InpActive!$A$2:$M$2,0))</f>
        <v>0</v>
      </c>
      <c r="K965" s="618">
        <f>INDEX(SEWapr,MATCH($N$949,InpActive!$B$2916:$B$3097,0),MATCH(K$2,InpActive!$A$2:$M$2,0))</f>
        <v>0</v>
      </c>
      <c r="L965" s="618">
        <f>INDEX(SEWapr,MATCH($N$949,InpActive!$B$2916:$B$3097,0),MATCH(L$2,InpActive!$A$2:$M$2,0))</f>
        <v>0</v>
      </c>
    </row>
    <row r="966" spans="2:15" hidden="1" outlineLevel="2" x14ac:dyDescent="0.4">
      <c r="C966" s="220" t="s">
        <v>149</v>
      </c>
      <c r="D966" s="221" t="s">
        <v>204</v>
      </c>
      <c r="H966" s="618" t="str">
        <f>INDEX(SSCapr,MATCH($N$949,InpActive!$B$3098:$B$3279,0),MATCH(H$2,InpActive!$A$2:$M$2,0))</f>
        <v>Yes</v>
      </c>
      <c r="I966" s="618">
        <f>INDEX(SSCapr,MATCH($N$949,InpActive!$B$3098:$B$3279,0),MATCH(I$2,InpActive!$A$2:$M$2,0))</f>
        <v>0</v>
      </c>
      <c r="J966" s="618">
        <f>INDEX(SSCapr,MATCH($N$949,InpActive!$B$3098:$B$3279,0),MATCH(J$2,InpActive!$A$2:$M$2,0))</f>
        <v>0</v>
      </c>
      <c r="K966" s="618">
        <f>INDEX(SSCapr,MATCH($N$949,InpActive!$B$3098:$B$3279,0),MATCH(K$2,InpActive!$A$2:$M$2,0))</f>
        <v>0</v>
      </c>
      <c r="L966" s="618">
        <f>INDEX(SSCapr,MATCH($N$949,InpActive!$B$3098:$B$3279,0),MATCH(L$2,InpActive!$A$2:$M$2,0))</f>
        <v>0</v>
      </c>
    </row>
    <row r="967" spans="2:15" hidden="1" outlineLevel="2" x14ac:dyDescent="0.4">
      <c r="C967" s="220" t="s">
        <v>151</v>
      </c>
      <c r="D967" s="221" t="s">
        <v>204</v>
      </c>
      <c r="H967" s="618" t="str">
        <f>INDEX(SESapr,MATCH($N$949,InpActive!$B$3644:$B$3825,0),MATCH(H$2,InpActive!$A$2:$M$2,0))</f>
        <v>Yes</v>
      </c>
      <c r="I967" s="618">
        <f>INDEX(SESapr,MATCH($N$949,InpActive!$B$3644:$B$3825,0),MATCH(I$2,InpActive!$A$2:$M$2,0))</f>
        <v>0</v>
      </c>
      <c r="J967" s="618">
        <f>INDEX(SESapr,MATCH($N$949,InpActive!$B$3644:$B$3825,0),MATCH(J$2,InpActive!$A$2:$M$2,0))</f>
        <v>0</v>
      </c>
      <c r="K967" s="618">
        <f>INDEX(SESapr,MATCH($N$949,InpActive!$B$3644:$B$3825,0),MATCH(K$2,InpActive!$A$2:$M$2,0))</f>
        <v>0</v>
      </c>
      <c r="L967" s="618">
        <f>INDEX(SESapr,MATCH($N$949,InpActive!$B$3644:$B$3825,0),MATCH(L$2,InpActive!$A$2:$M$2,0))</f>
        <v>0</v>
      </c>
    </row>
    <row r="968" spans="2:15" hidden="1" outlineLevel="2" x14ac:dyDescent="0.4">
      <c r="H968" s="272"/>
      <c r="I968" s="272"/>
      <c r="J968" s="272"/>
      <c r="K968" s="272"/>
      <c r="L968" s="272"/>
    </row>
    <row r="969" spans="2:15" hidden="1" outlineLevel="2" x14ac:dyDescent="0.4">
      <c r="C969" s="222" t="s">
        <v>725</v>
      </c>
      <c r="D969" s="224" t="s">
        <v>204</v>
      </c>
      <c r="E969" s="224"/>
      <c r="F969" s="224"/>
      <c r="G969" s="224"/>
      <c r="H969" s="258"/>
      <c r="I969" s="258"/>
      <c r="J969" s="258"/>
      <c r="K969" s="258"/>
      <c r="L969" s="258"/>
      <c r="M969" s="222"/>
      <c r="N969" s="362"/>
      <c r="O969" s="222"/>
    </row>
    <row r="970" spans="2:15" outlineLevel="1" collapsed="1" x14ac:dyDescent="0.4">
      <c r="C970" s="235"/>
      <c r="D970" s="224"/>
      <c r="E970" s="224"/>
      <c r="F970" s="224"/>
      <c r="G970" s="224"/>
      <c r="H970" s="291"/>
      <c r="I970" s="291"/>
      <c r="J970" s="291"/>
      <c r="K970" s="291"/>
      <c r="L970" s="291"/>
      <c r="M970" s="222"/>
      <c r="N970" s="362"/>
      <c r="O970" s="222"/>
    </row>
    <row r="971" spans="2:15" ht="14.25" outlineLevel="1" x14ac:dyDescent="0.4">
      <c r="B971" s="74" t="s">
        <v>923</v>
      </c>
      <c r="C971" s="60"/>
      <c r="D971" s="226"/>
      <c r="E971" s="226"/>
      <c r="F971" s="226"/>
      <c r="G971" s="226"/>
      <c r="H971" s="246"/>
      <c r="I971" s="246"/>
      <c r="J971" s="246"/>
      <c r="K971" s="246"/>
      <c r="L971" s="246"/>
      <c r="M971" s="18"/>
      <c r="N971" s="361" t="s">
        <v>444</v>
      </c>
      <c r="O971" s="18"/>
    </row>
    <row r="972" spans="2:15" hidden="1" outlineLevel="2" x14ac:dyDescent="0.4">
      <c r="H972" s="251"/>
      <c r="I972" s="243"/>
      <c r="J972" s="243"/>
      <c r="K972" s="243"/>
      <c r="L972" s="243"/>
    </row>
    <row r="973" spans="2:15" hidden="1" outlineLevel="2" x14ac:dyDescent="0.4">
      <c r="C973" s="220" t="s">
        <v>117</v>
      </c>
      <c r="D973" s="221" t="s">
        <v>178</v>
      </c>
      <c r="H973" s="256">
        <f>SUMIFS(InpActive!I:I,InpActive!$A:$A,$C973,InpActive!$B:$B,$N$971)</f>
        <v>1747.85</v>
      </c>
      <c r="I973" s="256">
        <f>SUMIFS(InpActive!J:J,InpActive!$A:$A,$C973,InpActive!$B:$B,$N$971)</f>
        <v>0</v>
      </c>
      <c r="J973" s="256">
        <f>SUMIFS(InpActive!K:K,InpActive!$A:$A,$C973,InpActive!$B:$B,$N$971)</f>
        <v>0</v>
      </c>
      <c r="K973" s="256">
        <f>SUMIFS(InpActive!L:L,InpActive!$A:$A,$C973,InpActive!$B:$B,$N$971)</f>
        <v>0</v>
      </c>
      <c r="L973" s="256">
        <f>SUMIFS(InpActive!M:M,InpActive!$A:$A,$C973,InpActive!$B:$B,$N$971)</f>
        <v>0</v>
      </c>
    </row>
    <row r="974" spans="2:15" hidden="1" outlineLevel="2" x14ac:dyDescent="0.4">
      <c r="C974" s="220" t="s">
        <v>119</v>
      </c>
      <c r="D974" s="221" t="s">
        <v>178</v>
      </c>
      <c r="H974" s="256">
        <f>SUMIFS(InpActive!I:I,InpActive!$A:$A,$C974,InpActive!$B:$B,$N$971)</f>
        <v>1313.01</v>
      </c>
      <c r="I974" s="256">
        <f>SUMIFS(InpActive!J:J,InpActive!$A:$A,$C974,InpActive!$B:$B,$N$971)</f>
        <v>0</v>
      </c>
      <c r="J974" s="256">
        <f>SUMIFS(InpActive!K:K,InpActive!$A:$A,$C974,InpActive!$B:$B,$N$971)</f>
        <v>0</v>
      </c>
      <c r="K974" s="256">
        <f>SUMIFS(InpActive!L:L,InpActive!$A:$A,$C974,InpActive!$B:$B,$N$971)</f>
        <v>0</v>
      </c>
      <c r="L974" s="256">
        <f>SUMIFS(InpActive!M:M,InpActive!$A:$A,$C974,InpActive!$B:$B,$N$971)</f>
        <v>0</v>
      </c>
    </row>
    <row r="975" spans="2:15" hidden="1" outlineLevel="2" x14ac:dyDescent="0.4">
      <c r="C975" s="220" t="s">
        <v>122</v>
      </c>
      <c r="D975" s="221" t="s">
        <v>178</v>
      </c>
      <c r="H975" s="256">
        <f>SUMIFS(InpActive!I:I,InpActive!$A:$A,$C975,InpActive!$B:$B,$N$971)</f>
        <v>73.760000000000005</v>
      </c>
      <c r="I975" s="256">
        <f>SUMIFS(InpActive!J:J,InpActive!$A:$A,$C975,InpActive!$B:$B,$N$971)</f>
        <v>0</v>
      </c>
      <c r="J975" s="256">
        <f>SUMIFS(InpActive!K:K,InpActive!$A:$A,$C975,InpActive!$B:$B,$N$971)</f>
        <v>0</v>
      </c>
      <c r="K975" s="256">
        <f>SUMIFS(InpActive!L:L,InpActive!$A:$A,$C975,InpActive!$B:$B,$N$971)</f>
        <v>0</v>
      </c>
      <c r="L975" s="256">
        <f>SUMIFS(InpActive!M:M,InpActive!$A:$A,$C975,InpActive!$B:$B,$N$971)</f>
        <v>0</v>
      </c>
    </row>
    <row r="976" spans="2:15" hidden="1" outlineLevel="2" x14ac:dyDescent="0.4">
      <c r="C976" s="220" t="s">
        <v>124</v>
      </c>
      <c r="D976" s="221" t="s">
        <v>178</v>
      </c>
      <c r="H976" s="256">
        <f>SUMIFS(InpActive!I:I,InpActive!$A:$A,$C976,InpActive!$B:$B,$N$971)</f>
        <v>1532.38</v>
      </c>
      <c r="I976" s="256">
        <f>SUMIFS(InpActive!J:J,InpActive!$A:$A,$C976,InpActive!$B:$B,$N$971)</f>
        <v>0</v>
      </c>
      <c r="J976" s="256">
        <f>SUMIFS(InpActive!K:K,InpActive!$A:$A,$C976,InpActive!$B:$B,$N$971)</f>
        <v>0</v>
      </c>
      <c r="K976" s="256">
        <f>SUMIFS(InpActive!L:L,InpActive!$A:$A,$C976,InpActive!$B:$B,$N$971)</f>
        <v>0</v>
      </c>
      <c r="L976" s="256">
        <f>SUMIFS(InpActive!M:M,InpActive!$A:$A,$C976,InpActive!$B:$B,$N$971)</f>
        <v>0</v>
      </c>
    </row>
    <row r="977" spans="3:15" hidden="1" outlineLevel="2" x14ac:dyDescent="0.4">
      <c r="C977" s="220" t="s">
        <v>126</v>
      </c>
      <c r="D977" s="221" t="s">
        <v>178</v>
      </c>
      <c r="H977" s="256">
        <f>SUMIFS(InpActive!I:I,InpActive!$A:$A,$C977,InpActive!$B:$B,$N$971)</f>
        <v>2433.65</v>
      </c>
      <c r="I977" s="256">
        <f>SUMIFS(InpActive!J:J,InpActive!$A:$A,$C977,InpActive!$B:$B,$N$971)</f>
        <v>0</v>
      </c>
      <c r="J977" s="256">
        <f>SUMIFS(InpActive!K:K,InpActive!$A:$A,$C977,InpActive!$B:$B,$N$971)</f>
        <v>0</v>
      </c>
      <c r="K977" s="256">
        <f>SUMIFS(InpActive!L:L,InpActive!$A:$A,$C977,InpActive!$B:$B,$N$971)</f>
        <v>0</v>
      </c>
      <c r="L977" s="256">
        <f>SUMIFS(InpActive!M:M,InpActive!$A:$A,$C977,InpActive!$B:$B,$N$971)</f>
        <v>0</v>
      </c>
    </row>
    <row r="978" spans="3:15" hidden="1" outlineLevel="2" x14ac:dyDescent="0.4">
      <c r="C978" s="220" t="s">
        <v>128</v>
      </c>
      <c r="D978" s="221" t="s">
        <v>178</v>
      </c>
      <c r="H978" s="256">
        <f>SUMIFS(InpActive!I:I,InpActive!$A:$A,$C978,InpActive!$B:$B,$N$971)</f>
        <v>923.64</v>
      </c>
      <c r="I978" s="256">
        <f>SUMIFS(InpActive!J:J,InpActive!$A:$A,$C978,InpActive!$B:$B,$N$971)</f>
        <v>0</v>
      </c>
      <c r="J978" s="256">
        <f>SUMIFS(InpActive!K:K,InpActive!$A:$A,$C978,InpActive!$B:$B,$N$971)</f>
        <v>0</v>
      </c>
      <c r="K978" s="256">
        <f>SUMIFS(InpActive!L:L,InpActive!$A:$A,$C978,InpActive!$B:$B,$N$971)</f>
        <v>0</v>
      </c>
      <c r="L978" s="256">
        <f>SUMIFS(InpActive!M:M,InpActive!$A:$A,$C978,InpActive!$B:$B,$N$971)</f>
        <v>0</v>
      </c>
    </row>
    <row r="979" spans="3:15" hidden="1" outlineLevel="2" x14ac:dyDescent="0.4">
      <c r="C979" s="220" t="s">
        <v>131</v>
      </c>
      <c r="D979" s="221" t="s">
        <v>178</v>
      </c>
      <c r="H979" s="256">
        <f>SUMIFS(InpActive!I:I,InpActive!$A:$A,$C979,InpActive!$B:$B,$N$971)</f>
        <v>885.4</v>
      </c>
      <c r="I979" s="256">
        <f>SUMIFS(InpActive!J:J,InpActive!$A:$A,$C979,InpActive!$B:$B,$N$971)</f>
        <v>0</v>
      </c>
      <c r="J979" s="256">
        <f>SUMIFS(InpActive!K:K,InpActive!$A:$A,$C979,InpActive!$B:$B,$N$971)</f>
        <v>0</v>
      </c>
      <c r="K979" s="256">
        <f>SUMIFS(InpActive!L:L,InpActive!$A:$A,$C979,InpActive!$B:$B,$N$971)</f>
        <v>0</v>
      </c>
      <c r="L979" s="256">
        <f>SUMIFS(InpActive!M:M,InpActive!$A:$A,$C979,InpActive!$B:$B,$N$971)</f>
        <v>0</v>
      </c>
    </row>
    <row r="980" spans="3:15" hidden="1" outlineLevel="2" x14ac:dyDescent="0.4">
      <c r="C980" s="220" t="s">
        <v>133</v>
      </c>
      <c r="D980" s="221" t="s">
        <v>178</v>
      </c>
      <c r="H980" s="256">
        <f>SUMIFS(InpActive!I:I,InpActive!$A:$A,$C980,InpActive!$B:$B,$N$971)</f>
        <v>3481.98</v>
      </c>
      <c r="I980" s="256">
        <f>SUMIFS(InpActive!J:J,InpActive!$A:$A,$C980,InpActive!$B:$B,$N$971)</f>
        <v>0</v>
      </c>
      <c r="J980" s="256">
        <f>SUMIFS(InpActive!K:K,InpActive!$A:$A,$C980,InpActive!$B:$B,$N$971)</f>
        <v>0</v>
      </c>
      <c r="K980" s="256">
        <f>SUMIFS(InpActive!L:L,InpActive!$A:$A,$C980,InpActive!$B:$B,$N$971)</f>
        <v>0</v>
      </c>
      <c r="L980" s="256">
        <f>SUMIFS(InpActive!M:M,InpActive!$A:$A,$C980,InpActive!$B:$B,$N$971)</f>
        <v>0</v>
      </c>
    </row>
    <row r="981" spans="3:15" hidden="1" outlineLevel="2" x14ac:dyDescent="0.4">
      <c r="C981" s="220" t="s">
        <v>244</v>
      </c>
      <c r="D981" s="221" t="s">
        <v>178</v>
      </c>
      <c r="H981" s="256">
        <f>SUMIFS(InpActive!I:I,InpActive!$A:$A,$C981,InpActive!$B:$B,$N$971)</f>
        <v>3399.18</v>
      </c>
      <c r="I981" s="256">
        <f>SUMIFS(InpActive!J:J,InpActive!$A:$A,$C981,InpActive!$B:$B,$N$971)</f>
        <v>0</v>
      </c>
      <c r="J981" s="256">
        <f>SUMIFS(InpActive!K:K,InpActive!$A:$A,$C981,InpActive!$B:$B,$N$971)</f>
        <v>0</v>
      </c>
      <c r="K981" s="256">
        <f>SUMIFS(InpActive!L:L,InpActive!$A:$A,$C981,InpActive!$B:$B,$N$971)</f>
        <v>0</v>
      </c>
      <c r="L981" s="256">
        <f>SUMIFS(InpActive!M:M,InpActive!$A:$A,$C981,InpActive!$B:$B,$N$971)</f>
        <v>0</v>
      </c>
    </row>
    <row r="982" spans="3:15" hidden="1" outlineLevel="2" x14ac:dyDescent="0.4">
      <c r="C982" s="220" t="s">
        <v>137</v>
      </c>
      <c r="D982" s="221" t="s">
        <v>178</v>
      </c>
      <c r="H982" s="256">
        <f>SUMIFS(InpActive!I:I,InpActive!$A:$A,$C982,InpActive!$B:$B,$N$971)</f>
        <v>579.9</v>
      </c>
      <c r="I982" s="256">
        <f>SUMIFS(InpActive!J:J,InpActive!$A:$A,$C982,InpActive!$B:$B,$N$971)</f>
        <v>0</v>
      </c>
      <c r="J982" s="256">
        <f>SUMIFS(InpActive!K:K,InpActive!$A:$A,$C982,InpActive!$B:$B,$N$971)</f>
        <v>0</v>
      </c>
      <c r="K982" s="256">
        <f>SUMIFS(InpActive!L:L,InpActive!$A:$A,$C982,InpActive!$B:$B,$N$971)</f>
        <v>0</v>
      </c>
      <c r="L982" s="256">
        <f>SUMIFS(InpActive!M:M,InpActive!$A:$A,$C982,InpActive!$B:$B,$N$971)</f>
        <v>0</v>
      </c>
    </row>
    <row r="983" spans="3:15" hidden="1" outlineLevel="2" x14ac:dyDescent="0.4">
      <c r="C983" s="220" t="s">
        <v>139</v>
      </c>
      <c r="D983" s="221" t="s">
        <v>178</v>
      </c>
      <c r="H983" s="256">
        <f>SUMIFS(InpActive!I:I,InpActive!$A:$A,$C983,InpActive!$B:$B,$N$971)</f>
        <v>1646.3</v>
      </c>
      <c r="I983" s="256">
        <f>SUMIFS(InpActive!J:J,InpActive!$A:$A,$C983,InpActive!$B:$B,$N$971)</f>
        <v>0</v>
      </c>
      <c r="J983" s="256">
        <f>SUMIFS(InpActive!K:K,InpActive!$A:$A,$C983,InpActive!$B:$B,$N$971)</f>
        <v>0</v>
      </c>
      <c r="K983" s="256">
        <f>SUMIFS(InpActive!L:L,InpActive!$A:$A,$C983,InpActive!$B:$B,$N$971)</f>
        <v>0</v>
      </c>
      <c r="L983" s="256">
        <f>SUMIFS(InpActive!M:M,InpActive!$A:$A,$C983,InpActive!$B:$B,$N$971)</f>
        <v>0</v>
      </c>
    </row>
    <row r="984" spans="3:15" hidden="1" outlineLevel="2" x14ac:dyDescent="0.4">
      <c r="C984" s="220" t="s">
        <v>141</v>
      </c>
      <c r="D984" s="221" t="s">
        <v>178</v>
      </c>
      <c r="H984" s="256">
        <f>SUMIFS(InpActive!I:I,InpActive!$A:$A,$C984,InpActive!$B:$B,$N$971)</f>
        <v>1365.825</v>
      </c>
      <c r="I984" s="256">
        <f>SUMIFS(InpActive!J:J,InpActive!$A:$A,$C984,InpActive!$B:$B,$N$971)</f>
        <v>0</v>
      </c>
      <c r="J984" s="256">
        <f>SUMIFS(InpActive!K:K,InpActive!$A:$A,$C984,InpActive!$B:$B,$N$971)</f>
        <v>0</v>
      </c>
      <c r="K984" s="256">
        <f>SUMIFS(InpActive!L:L,InpActive!$A:$A,$C984,InpActive!$B:$B,$N$971)</f>
        <v>0</v>
      </c>
      <c r="L984" s="256">
        <f>SUMIFS(InpActive!M:M,InpActive!$A:$A,$C984,InpActive!$B:$B,$N$971)</f>
        <v>0</v>
      </c>
    </row>
    <row r="985" spans="3:15" hidden="1" outlineLevel="2" x14ac:dyDescent="0.4">
      <c r="C985" s="220" t="s">
        <v>143</v>
      </c>
      <c r="D985" s="221" t="s">
        <v>178</v>
      </c>
      <c r="H985" s="256">
        <f>SUMIFS(InpActive!I:I,InpActive!$A:$A,$C985,InpActive!$B:$B,$N$971)</f>
        <v>539.5</v>
      </c>
      <c r="I985" s="256">
        <f>SUMIFS(InpActive!J:J,InpActive!$A:$A,$C985,InpActive!$B:$B,$N$971)</f>
        <v>0</v>
      </c>
      <c r="J985" s="256">
        <f>SUMIFS(InpActive!K:K,InpActive!$A:$A,$C985,InpActive!$B:$B,$N$971)</f>
        <v>0</v>
      </c>
      <c r="K985" s="256">
        <f>SUMIFS(InpActive!L:L,InpActive!$A:$A,$C985,InpActive!$B:$B,$N$971)</f>
        <v>0</v>
      </c>
      <c r="L985" s="256">
        <f>SUMIFS(InpActive!M:M,InpActive!$A:$A,$C985,InpActive!$B:$B,$N$971)</f>
        <v>0</v>
      </c>
    </row>
    <row r="986" spans="3:15" hidden="1" outlineLevel="2" x14ac:dyDescent="0.4">
      <c r="C986" s="220" t="s">
        <v>145</v>
      </c>
      <c r="D986" s="221" t="s">
        <v>178</v>
      </c>
      <c r="H986" s="256">
        <f>SUMIFS(InpActive!I:I,InpActive!$A:$A,$C986,InpActive!$B:$B,$N$971)</f>
        <v>256.39</v>
      </c>
      <c r="I986" s="256">
        <f>SUMIFS(InpActive!J:J,InpActive!$A:$A,$C986,InpActive!$B:$B,$N$971)</f>
        <v>0</v>
      </c>
      <c r="J986" s="256">
        <f>SUMIFS(InpActive!K:K,InpActive!$A:$A,$C986,InpActive!$B:$B,$N$971)</f>
        <v>0</v>
      </c>
      <c r="K986" s="256">
        <f>SUMIFS(InpActive!L:L,InpActive!$A:$A,$C986,InpActive!$B:$B,$N$971)</f>
        <v>0</v>
      </c>
      <c r="L986" s="256">
        <f>SUMIFS(InpActive!M:M,InpActive!$A:$A,$C986,InpActive!$B:$B,$N$971)</f>
        <v>0</v>
      </c>
    </row>
    <row r="987" spans="3:15" hidden="1" outlineLevel="2" x14ac:dyDescent="0.4">
      <c r="C987" s="220" t="s">
        <v>147</v>
      </c>
      <c r="D987" s="221" t="s">
        <v>178</v>
      </c>
      <c r="H987" s="256">
        <f>SUMIFS(InpActive!I:I,InpActive!$A:$A,$C987,InpActive!$B:$B,$N$971)</f>
        <v>723.46</v>
      </c>
      <c r="I987" s="256">
        <f>SUMIFS(InpActive!J:J,InpActive!$A:$A,$C987,InpActive!$B:$B,$N$971)</f>
        <v>0</v>
      </c>
      <c r="J987" s="256">
        <f>SUMIFS(InpActive!K:K,InpActive!$A:$A,$C987,InpActive!$B:$B,$N$971)</f>
        <v>0</v>
      </c>
      <c r="K987" s="256">
        <f>SUMIFS(InpActive!L:L,InpActive!$A:$A,$C987,InpActive!$B:$B,$N$971)</f>
        <v>0</v>
      </c>
      <c r="L987" s="256">
        <f>SUMIFS(InpActive!M:M,InpActive!$A:$A,$C987,InpActive!$B:$B,$N$971)</f>
        <v>0</v>
      </c>
    </row>
    <row r="988" spans="3:15" hidden="1" outlineLevel="2" x14ac:dyDescent="0.4">
      <c r="C988" s="220" t="s">
        <v>149</v>
      </c>
      <c r="D988" s="221" t="s">
        <v>178</v>
      </c>
      <c r="H988" s="256">
        <f>SUMIFS(InpActive!I:I,InpActive!$A:$A,$C988,InpActive!$B:$B,$N$971)</f>
        <v>592.25</v>
      </c>
      <c r="I988" s="256">
        <f>SUMIFS(InpActive!J:J,InpActive!$A:$A,$C988,InpActive!$B:$B,$N$971)</f>
        <v>0</v>
      </c>
      <c r="J988" s="256">
        <f>SUMIFS(InpActive!K:K,InpActive!$A:$A,$C988,InpActive!$B:$B,$N$971)</f>
        <v>0</v>
      </c>
      <c r="K988" s="256">
        <f>SUMIFS(InpActive!L:L,InpActive!$A:$A,$C988,InpActive!$B:$B,$N$971)</f>
        <v>0</v>
      </c>
      <c r="L988" s="256">
        <f>SUMIFS(InpActive!M:M,InpActive!$A:$A,$C988,InpActive!$B:$B,$N$971)</f>
        <v>0</v>
      </c>
    </row>
    <row r="989" spans="3:15" hidden="1" outlineLevel="2" x14ac:dyDescent="0.4">
      <c r="C989" s="220" t="s">
        <v>151</v>
      </c>
      <c r="D989" s="221" t="s">
        <v>178</v>
      </c>
      <c r="H989" s="256">
        <f>SUMIFS(InpActive!I:I,InpActive!$A:$A,$C989,InpActive!$B:$B,$N$971)</f>
        <v>241.4</v>
      </c>
      <c r="I989" s="256">
        <f>SUMIFS(InpActive!J:J,InpActive!$A:$A,$C989,InpActive!$B:$B,$N$971)</f>
        <v>0</v>
      </c>
      <c r="J989" s="256">
        <f>SUMIFS(InpActive!K:K,InpActive!$A:$A,$C989,InpActive!$B:$B,$N$971)</f>
        <v>0</v>
      </c>
      <c r="K989" s="256">
        <f>SUMIFS(InpActive!L:L,InpActive!$A:$A,$C989,InpActive!$B:$B,$N$971)</f>
        <v>0</v>
      </c>
      <c r="L989" s="256">
        <f>SUMIFS(InpActive!M:M,InpActive!$A:$A,$C989,InpActive!$B:$B,$N$971)</f>
        <v>0</v>
      </c>
    </row>
    <row r="990" spans="3:15" hidden="1" outlineLevel="2" x14ac:dyDescent="0.4">
      <c r="H990" s="272"/>
      <c r="I990" s="272"/>
      <c r="J990" s="272"/>
      <c r="K990" s="272"/>
      <c r="L990" s="272"/>
    </row>
    <row r="991" spans="3:15" hidden="1" outlineLevel="2" x14ac:dyDescent="0.4">
      <c r="C991" s="222" t="s">
        <v>725</v>
      </c>
      <c r="D991" s="224" t="s">
        <v>178</v>
      </c>
      <c r="E991" s="241">
        <f t="shared" ref="E991:G991" si="36">SUM(E973:E989)</f>
        <v>0</v>
      </c>
      <c r="F991" s="241">
        <f t="shared" si="36"/>
        <v>0</v>
      </c>
      <c r="G991" s="241">
        <f t="shared" si="36"/>
        <v>0</v>
      </c>
      <c r="H991" s="241">
        <f>SUM(H973:H989)</f>
        <v>21735.875</v>
      </c>
      <c r="I991" s="241">
        <f t="shared" ref="I991:L991" si="37">SUM(I973:I989)</f>
        <v>0</v>
      </c>
      <c r="J991" s="241">
        <f t="shared" si="37"/>
        <v>0</v>
      </c>
      <c r="K991" s="241">
        <f t="shared" si="37"/>
        <v>0</v>
      </c>
      <c r="L991" s="241">
        <f t="shared" si="37"/>
        <v>0</v>
      </c>
      <c r="M991" s="222"/>
      <c r="N991" s="362"/>
      <c r="O991" s="222"/>
    </row>
    <row r="992" spans="3:15" outlineLevel="1" collapsed="1" x14ac:dyDescent="0.4">
      <c r="C992" s="235"/>
      <c r="D992" s="224"/>
      <c r="E992" s="224"/>
      <c r="F992" s="224"/>
      <c r="G992" s="224"/>
      <c r="H992" s="291"/>
      <c r="I992" s="291"/>
      <c r="J992" s="291"/>
      <c r="K992" s="291"/>
      <c r="L992" s="291"/>
      <c r="M992" s="222"/>
      <c r="N992" s="362"/>
      <c r="O992" s="222"/>
    </row>
    <row r="993" spans="2:15" ht="14.25" outlineLevel="1" x14ac:dyDescent="0.4">
      <c r="B993" s="74" t="s">
        <v>924</v>
      </c>
      <c r="C993" s="60"/>
      <c r="D993" s="226"/>
      <c r="E993" s="226"/>
      <c r="F993" s="226"/>
      <c r="G993" s="226"/>
      <c r="H993" s="246"/>
      <c r="I993" s="246"/>
      <c r="J993" s="246"/>
      <c r="K993" s="246"/>
      <c r="L993" s="246"/>
      <c r="M993" s="18"/>
      <c r="N993" s="361" t="s">
        <v>446</v>
      </c>
      <c r="O993" s="18"/>
    </row>
    <row r="994" spans="2:15" hidden="1" outlineLevel="2" x14ac:dyDescent="0.4">
      <c r="H994" s="251"/>
      <c r="I994" s="243"/>
      <c r="J994" s="243"/>
      <c r="K994" s="243"/>
      <c r="L994" s="243"/>
    </row>
    <row r="995" spans="2:15" hidden="1" outlineLevel="2" x14ac:dyDescent="0.4">
      <c r="C995" s="220" t="s">
        <v>117</v>
      </c>
      <c r="D995" s="221" t="s">
        <v>178</v>
      </c>
      <c r="H995" s="256">
        <f>SUMIFS(InpActive!I:I,InpActive!$A:$A,$C995,InpActive!$B:$B,$N$993)</f>
        <v>19.908000000000001</v>
      </c>
      <c r="I995" s="256">
        <f>SUMIFS(InpActive!J:J,InpActive!$A:$A,$C995,InpActive!$B:$B,$N$993)</f>
        <v>0</v>
      </c>
      <c r="J995" s="256">
        <f>SUMIFS(InpActive!K:K,InpActive!$A:$A,$C995,InpActive!$B:$B,$N$993)</f>
        <v>0</v>
      </c>
      <c r="K995" s="256">
        <f>SUMIFS(InpActive!L:L,InpActive!$A:$A,$C995,InpActive!$B:$B,$N$993)</f>
        <v>0</v>
      </c>
      <c r="L995" s="256">
        <f>SUMIFS(InpActive!M:M,InpActive!$A:$A,$C995,InpActive!$B:$B,$N$993)</f>
        <v>0</v>
      </c>
    </row>
    <row r="996" spans="2:15" hidden="1" outlineLevel="2" x14ac:dyDescent="0.4">
      <c r="C996" s="220" t="s">
        <v>119</v>
      </c>
      <c r="D996" s="221" t="s">
        <v>178</v>
      </c>
      <c r="H996" s="256">
        <f>SUMIFS(InpActive!I:I,InpActive!$A:$A,$C996,InpActive!$B:$B,$N$993)</f>
        <v>9.5399999999999991</v>
      </c>
      <c r="I996" s="256">
        <f>SUMIFS(InpActive!J:J,InpActive!$A:$A,$C996,InpActive!$B:$B,$N$993)</f>
        <v>0</v>
      </c>
      <c r="J996" s="256">
        <f>SUMIFS(InpActive!K:K,InpActive!$A:$A,$C996,InpActive!$B:$B,$N$993)</f>
        <v>0</v>
      </c>
      <c r="K996" s="256">
        <f>SUMIFS(InpActive!L:L,InpActive!$A:$A,$C996,InpActive!$B:$B,$N$993)</f>
        <v>0</v>
      </c>
      <c r="L996" s="256">
        <f>SUMIFS(InpActive!M:M,InpActive!$A:$A,$C996,InpActive!$B:$B,$N$993)</f>
        <v>0</v>
      </c>
    </row>
    <row r="997" spans="2:15" hidden="1" outlineLevel="2" x14ac:dyDescent="0.4">
      <c r="C997" s="220" t="s">
        <v>122</v>
      </c>
      <c r="D997" s="221" t="s">
        <v>178</v>
      </c>
      <c r="H997" s="256">
        <f>SUMIFS(InpActive!I:I,InpActive!$A:$A,$C997,InpActive!$B:$B,$N$993)</f>
        <v>0.76</v>
      </c>
      <c r="I997" s="256">
        <f>SUMIFS(InpActive!J:J,InpActive!$A:$A,$C997,InpActive!$B:$B,$N$993)</f>
        <v>0</v>
      </c>
      <c r="J997" s="256">
        <f>SUMIFS(InpActive!K:K,InpActive!$A:$A,$C997,InpActive!$B:$B,$N$993)</f>
        <v>0</v>
      </c>
      <c r="K997" s="256">
        <f>SUMIFS(InpActive!L:L,InpActive!$A:$A,$C997,InpActive!$B:$B,$N$993)</f>
        <v>0</v>
      </c>
      <c r="L997" s="256">
        <f>SUMIFS(InpActive!M:M,InpActive!$A:$A,$C997,InpActive!$B:$B,$N$993)</f>
        <v>0</v>
      </c>
    </row>
    <row r="998" spans="2:15" hidden="1" outlineLevel="2" x14ac:dyDescent="0.4">
      <c r="C998" s="220" t="s">
        <v>124</v>
      </c>
      <c r="D998" s="221" t="s">
        <v>178</v>
      </c>
      <c r="H998" s="256">
        <f>SUMIFS(InpActive!I:I,InpActive!$A:$A,$C998,InpActive!$B:$B,$N$993)</f>
        <v>87.16</v>
      </c>
      <c r="I998" s="256">
        <f>SUMIFS(InpActive!J:J,InpActive!$A:$A,$C998,InpActive!$B:$B,$N$993)</f>
        <v>0</v>
      </c>
      <c r="J998" s="256">
        <f>SUMIFS(InpActive!K:K,InpActive!$A:$A,$C998,InpActive!$B:$B,$N$993)</f>
        <v>0</v>
      </c>
      <c r="K998" s="256">
        <f>SUMIFS(InpActive!L:L,InpActive!$A:$A,$C998,InpActive!$B:$B,$N$993)</f>
        <v>0</v>
      </c>
      <c r="L998" s="256">
        <f>SUMIFS(InpActive!M:M,InpActive!$A:$A,$C998,InpActive!$B:$B,$N$993)</f>
        <v>0</v>
      </c>
    </row>
    <row r="999" spans="2:15" hidden="1" outlineLevel="2" x14ac:dyDescent="0.4">
      <c r="C999" s="220" t="s">
        <v>126</v>
      </c>
      <c r="D999" s="221" t="s">
        <v>178</v>
      </c>
      <c r="H999" s="256">
        <f>SUMIFS(InpActive!I:I,InpActive!$A:$A,$C999,InpActive!$B:$B,$N$993)</f>
        <v>25.55</v>
      </c>
      <c r="I999" s="256">
        <f>SUMIFS(InpActive!J:J,InpActive!$A:$A,$C999,InpActive!$B:$B,$N$993)</f>
        <v>0</v>
      </c>
      <c r="J999" s="256">
        <f>SUMIFS(InpActive!K:K,InpActive!$A:$A,$C999,InpActive!$B:$B,$N$993)</f>
        <v>0</v>
      </c>
      <c r="K999" s="256">
        <f>SUMIFS(InpActive!L:L,InpActive!$A:$A,$C999,InpActive!$B:$B,$N$993)</f>
        <v>0</v>
      </c>
      <c r="L999" s="256">
        <f>SUMIFS(InpActive!M:M,InpActive!$A:$A,$C999,InpActive!$B:$B,$N$993)</f>
        <v>0</v>
      </c>
    </row>
    <row r="1000" spans="2:15" hidden="1" outlineLevel="2" x14ac:dyDescent="0.4">
      <c r="C1000" s="220" t="s">
        <v>128</v>
      </c>
      <c r="D1000" s="221" t="s">
        <v>178</v>
      </c>
      <c r="H1000" s="256">
        <f>SUMIFS(InpActive!I:I,InpActive!$A:$A,$C1000,InpActive!$B:$B,$N$993)</f>
        <v>9.33</v>
      </c>
      <c r="I1000" s="256">
        <f>SUMIFS(InpActive!J:J,InpActive!$A:$A,$C1000,InpActive!$B:$B,$N$993)</f>
        <v>0</v>
      </c>
      <c r="J1000" s="256">
        <f>SUMIFS(InpActive!K:K,InpActive!$A:$A,$C1000,InpActive!$B:$B,$N$993)</f>
        <v>0</v>
      </c>
      <c r="K1000" s="256">
        <f>SUMIFS(InpActive!L:L,InpActive!$A:$A,$C1000,InpActive!$B:$B,$N$993)</f>
        <v>0</v>
      </c>
      <c r="L1000" s="256">
        <f>SUMIFS(InpActive!M:M,InpActive!$A:$A,$C1000,InpActive!$B:$B,$N$993)</f>
        <v>0</v>
      </c>
    </row>
    <row r="1001" spans="2:15" hidden="1" outlineLevel="2" x14ac:dyDescent="0.4">
      <c r="C1001" s="220" t="s">
        <v>131</v>
      </c>
      <c r="D1001" s="221" t="s">
        <v>178</v>
      </c>
      <c r="H1001" s="256">
        <f>SUMIFS(InpActive!I:I,InpActive!$A:$A,$C1001,InpActive!$B:$B,$N$993)</f>
        <v>81.540000000000006</v>
      </c>
      <c r="I1001" s="256">
        <f>SUMIFS(InpActive!J:J,InpActive!$A:$A,$C1001,InpActive!$B:$B,$N$993)</f>
        <v>0</v>
      </c>
      <c r="J1001" s="256">
        <f>SUMIFS(InpActive!K:K,InpActive!$A:$A,$C1001,InpActive!$B:$B,$N$993)</f>
        <v>0</v>
      </c>
      <c r="K1001" s="256">
        <f>SUMIFS(InpActive!L:L,InpActive!$A:$A,$C1001,InpActive!$B:$B,$N$993)</f>
        <v>0</v>
      </c>
      <c r="L1001" s="256">
        <f>SUMIFS(InpActive!M:M,InpActive!$A:$A,$C1001,InpActive!$B:$B,$N$993)</f>
        <v>0</v>
      </c>
    </row>
    <row r="1002" spans="2:15" hidden="1" outlineLevel="2" x14ac:dyDescent="0.4">
      <c r="C1002" s="220" t="s">
        <v>133</v>
      </c>
      <c r="D1002" s="221" t="s">
        <v>178</v>
      </c>
      <c r="H1002" s="256">
        <f>SUMIFS(InpActive!I:I,InpActive!$A:$A,$C1002,InpActive!$B:$B,$N$993)</f>
        <v>61.43</v>
      </c>
      <c r="I1002" s="256">
        <f>SUMIFS(InpActive!J:J,InpActive!$A:$A,$C1002,InpActive!$B:$B,$N$993)</f>
        <v>0</v>
      </c>
      <c r="J1002" s="256">
        <f>SUMIFS(InpActive!K:K,InpActive!$A:$A,$C1002,InpActive!$B:$B,$N$993)</f>
        <v>0</v>
      </c>
      <c r="K1002" s="256">
        <f>SUMIFS(InpActive!L:L,InpActive!$A:$A,$C1002,InpActive!$B:$B,$N$993)</f>
        <v>0</v>
      </c>
      <c r="L1002" s="256">
        <f>SUMIFS(InpActive!M:M,InpActive!$A:$A,$C1002,InpActive!$B:$B,$N$993)</f>
        <v>0</v>
      </c>
    </row>
    <row r="1003" spans="2:15" hidden="1" outlineLevel="2" x14ac:dyDescent="0.4">
      <c r="C1003" s="220" t="s">
        <v>244</v>
      </c>
      <c r="D1003" s="221" t="s">
        <v>178</v>
      </c>
      <c r="H1003" s="256">
        <f>SUMIFS(InpActive!I:I,InpActive!$A:$A,$C1003,InpActive!$B:$B,$N$993)</f>
        <v>64.06</v>
      </c>
      <c r="I1003" s="256">
        <f>SUMIFS(InpActive!J:J,InpActive!$A:$A,$C1003,InpActive!$B:$B,$N$993)</f>
        <v>0</v>
      </c>
      <c r="J1003" s="256">
        <f>SUMIFS(InpActive!K:K,InpActive!$A:$A,$C1003,InpActive!$B:$B,$N$993)</f>
        <v>0</v>
      </c>
      <c r="K1003" s="256">
        <f>SUMIFS(InpActive!L:L,InpActive!$A:$A,$C1003,InpActive!$B:$B,$N$993)</f>
        <v>0</v>
      </c>
      <c r="L1003" s="256">
        <f>SUMIFS(InpActive!M:M,InpActive!$A:$A,$C1003,InpActive!$B:$B,$N$993)</f>
        <v>0</v>
      </c>
    </row>
    <row r="1004" spans="2:15" hidden="1" outlineLevel="2" x14ac:dyDescent="0.4">
      <c r="C1004" s="220" t="s">
        <v>137</v>
      </c>
      <c r="D1004" s="221" t="s">
        <v>178</v>
      </c>
      <c r="H1004" s="256">
        <f>SUMIFS(InpActive!I:I,InpActive!$A:$A,$C1004,InpActive!$B:$B,$N$993)</f>
        <v>3.31</v>
      </c>
      <c r="I1004" s="256">
        <f>SUMIFS(InpActive!J:J,InpActive!$A:$A,$C1004,InpActive!$B:$B,$N$993)</f>
        <v>0</v>
      </c>
      <c r="J1004" s="256">
        <f>SUMIFS(InpActive!K:K,InpActive!$A:$A,$C1004,InpActive!$B:$B,$N$993)</f>
        <v>0</v>
      </c>
      <c r="K1004" s="256">
        <f>SUMIFS(InpActive!L:L,InpActive!$A:$A,$C1004,InpActive!$B:$B,$N$993)</f>
        <v>0</v>
      </c>
      <c r="L1004" s="256">
        <f>SUMIFS(InpActive!M:M,InpActive!$A:$A,$C1004,InpActive!$B:$B,$N$993)</f>
        <v>0</v>
      </c>
    </row>
    <row r="1005" spans="2:15" hidden="1" outlineLevel="2" x14ac:dyDescent="0.4">
      <c r="C1005" s="220" t="s">
        <v>139</v>
      </c>
      <c r="D1005" s="221" t="s">
        <v>178</v>
      </c>
      <c r="H1005" s="256">
        <f>SUMIFS(InpActive!I:I,InpActive!$A:$A,$C1005,InpActive!$B:$B,$N$993)</f>
        <v>63.66</v>
      </c>
      <c r="I1005" s="256">
        <f>SUMIFS(InpActive!J:J,InpActive!$A:$A,$C1005,InpActive!$B:$B,$N$993)</f>
        <v>0</v>
      </c>
      <c r="J1005" s="256">
        <f>SUMIFS(InpActive!K:K,InpActive!$A:$A,$C1005,InpActive!$B:$B,$N$993)</f>
        <v>0</v>
      </c>
      <c r="K1005" s="256">
        <f>SUMIFS(InpActive!L:L,InpActive!$A:$A,$C1005,InpActive!$B:$B,$N$993)</f>
        <v>0</v>
      </c>
      <c r="L1005" s="256">
        <f>SUMIFS(InpActive!M:M,InpActive!$A:$A,$C1005,InpActive!$B:$B,$N$993)</f>
        <v>0</v>
      </c>
    </row>
    <row r="1006" spans="2:15" hidden="1" outlineLevel="2" x14ac:dyDescent="0.4">
      <c r="C1006" s="220" t="s">
        <v>141</v>
      </c>
      <c r="D1006" s="221" t="s">
        <v>178</v>
      </c>
      <c r="H1006" s="256">
        <f>SUMIFS(InpActive!I:I,InpActive!$A:$A,$C1006,InpActive!$B:$B,$N$993)</f>
        <v>22.55</v>
      </c>
      <c r="I1006" s="256">
        <f>SUMIFS(InpActive!J:J,InpActive!$A:$A,$C1006,InpActive!$B:$B,$N$993)</f>
        <v>0</v>
      </c>
      <c r="J1006" s="256">
        <f>SUMIFS(InpActive!K:K,InpActive!$A:$A,$C1006,InpActive!$B:$B,$N$993)</f>
        <v>0</v>
      </c>
      <c r="K1006" s="256">
        <f>SUMIFS(InpActive!L:L,InpActive!$A:$A,$C1006,InpActive!$B:$B,$N$993)</f>
        <v>0</v>
      </c>
      <c r="L1006" s="256">
        <f>SUMIFS(InpActive!M:M,InpActive!$A:$A,$C1006,InpActive!$B:$B,$N$993)</f>
        <v>0</v>
      </c>
    </row>
    <row r="1007" spans="2:15" hidden="1" outlineLevel="2" x14ac:dyDescent="0.4">
      <c r="C1007" s="220" t="s">
        <v>143</v>
      </c>
      <c r="D1007" s="221" t="s">
        <v>178</v>
      </c>
      <c r="H1007" s="256">
        <f>SUMIFS(InpActive!I:I,InpActive!$A:$A,$C1007,InpActive!$B:$B,$N$993)</f>
        <v>1.08</v>
      </c>
      <c r="I1007" s="256">
        <f>SUMIFS(InpActive!J:J,InpActive!$A:$A,$C1007,InpActive!$B:$B,$N$993)</f>
        <v>0</v>
      </c>
      <c r="J1007" s="256">
        <f>SUMIFS(InpActive!K:K,InpActive!$A:$A,$C1007,InpActive!$B:$B,$N$993)</f>
        <v>0</v>
      </c>
      <c r="K1007" s="256">
        <f>SUMIFS(InpActive!L:L,InpActive!$A:$A,$C1007,InpActive!$B:$B,$N$993)</f>
        <v>0</v>
      </c>
      <c r="L1007" s="256">
        <f>SUMIFS(InpActive!M:M,InpActive!$A:$A,$C1007,InpActive!$B:$B,$N$993)</f>
        <v>0</v>
      </c>
    </row>
    <row r="1008" spans="2:15" hidden="1" outlineLevel="2" x14ac:dyDescent="0.4">
      <c r="C1008" s="220" t="s">
        <v>145</v>
      </c>
      <c r="D1008" s="221" t="s">
        <v>178</v>
      </c>
      <c r="H1008" s="256">
        <f>SUMIFS(InpActive!I:I,InpActive!$A:$A,$C1008,InpActive!$B:$B,$N$993)</f>
        <v>3.21</v>
      </c>
      <c r="I1008" s="256">
        <f>SUMIFS(InpActive!J:J,InpActive!$A:$A,$C1008,InpActive!$B:$B,$N$993)</f>
        <v>0</v>
      </c>
      <c r="J1008" s="256">
        <f>SUMIFS(InpActive!K:K,InpActive!$A:$A,$C1008,InpActive!$B:$B,$N$993)</f>
        <v>0</v>
      </c>
      <c r="K1008" s="256">
        <f>SUMIFS(InpActive!L:L,InpActive!$A:$A,$C1008,InpActive!$B:$B,$N$993)</f>
        <v>0</v>
      </c>
      <c r="L1008" s="256">
        <f>SUMIFS(InpActive!M:M,InpActive!$A:$A,$C1008,InpActive!$B:$B,$N$993)</f>
        <v>0</v>
      </c>
    </row>
    <row r="1009" spans="2:15" hidden="1" outlineLevel="2" x14ac:dyDescent="0.4">
      <c r="C1009" s="220" t="s">
        <v>147</v>
      </c>
      <c r="D1009" s="221" t="s">
        <v>178</v>
      </c>
      <c r="H1009" s="256">
        <f>SUMIFS(InpActive!I:I,InpActive!$A:$A,$C1009,InpActive!$B:$B,$N$993)</f>
        <v>22.38</v>
      </c>
      <c r="I1009" s="256">
        <f>SUMIFS(InpActive!J:J,InpActive!$A:$A,$C1009,InpActive!$B:$B,$N$993)</f>
        <v>0</v>
      </c>
      <c r="J1009" s="256">
        <f>SUMIFS(InpActive!K:K,InpActive!$A:$A,$C1009,InpActive!$B:$B,$N$993)</f>
        <v>0</v>
      </c>
      <c r="K1009" s="256">
        <f>SUMIFS(InpActive!L:L,InpActive!$A:$A,$C1009,InpActive!$B:$B,$N$993)</f>
        <v>0</v>
      </c>
      <c r="L1009" s="256">
        <f>SUMIFS(InpActive!M:M,InpActive!$A:$A,$C1009,InpActive!$B:$B,$N$993)</f>
        <v>0</v>
      </c>
    </row>
    <row r="1010" spans="2:15" hidden="1" outlineLevel="2" x14ac:dyDescent="0.4">
      <c r="C1010" s="220" t="s">
        <v>149</v>
      </c>
      <c r="D1010" s="221" t="s">
        <v>178</v>
      </c>
      <c r="H1010" s="256">
        <f>SUMIFS(InpActive!I:I,InpActive!$A:$A,$C1010,InpActive!$B:$B,$N$993)</f>
        <v>3.36</v>
      </c>
      <c r="I1010" s="256">
        <f>SUMIFS(InpActive!J:J,InpActive!$A:$A,$C1010,InpActive!$B:$B,$N$993)</f>
        <v>0</v>
      </c>
      <c r="J1010" s="256">
        <f>SUMIFS(InpActive!K:K,InpActive!$A:$A,$C1010,InpActive!$B:$B,$N$993)</f>
        <v>0</v>
      </c>
      <c r="K1010" s="256">
        <f>SUMIFS(InpActive!L:L,InpActive!$A:$A,$C1010,InpActive!$B:$B,$N$993)</f>
        <v>0</v>
      </c>
      <c r="L1010" s="256">
        <f>SUMIFS(InpActive!M:M,InpActive!$A:$A,$C1010,InpActive!$B:$B,$N$993)</f>
        <v>0</v>
      </c>
    </row>
    <row r="1011" spans="2:15" hidden="1" outlineLevel="2" x14ac:dyDescent="0.4">
      <c r="C1011" s="220" t="s">
        <v>151</v>
      </c>
      <c r="D1011" s="221" t="s">
        <v>178</v>
      </c>
      <c r="H1011" s="256">
        <f>SUMIFS(InpActive!I:I,InpActive!$A:$A,$C1011,InpActive!$B:$B,$N$993)</f>
        <v>2.2999999999999998</v>
      </c>
      <c r="I1011" s="256">
        <f>SUMIFS(InpActive!J:J,InpActive!$A:$A,$C1011,InpActive!$B:$B,$N$993)</f>
        <v>0</v>
      </c>
      <c r="J1011" s="256">
        <f>SUMIFS(InpActive!K:K,InpActive!$A:$A,$C1011,InpActive!$B:$B,$N$993)</f>
        <v>0</v>
      </c>
      <c r="K1011" s="256">
        <f>SUMIFS(InpActive!L:L,InpActive!$A:$A,$C1011,InpActive!$B:$B,$N$993)</f>
        <v>0</v>
      </c>
      <c r="L1011" s="256">
        <f>SUMIFS(InpActive!M:M,InpActive!$A:$A,$C1011,InpActive!$B:$B,$N$993)</f>
        <v>0</v>
      </c>
    </row>
    <row r="1012" spans="2:15" hidden="1" outlineLevel="2" x14ac:dyDescent="0.4">
      <c r="H1012" s="272"/>
      <c r="I1012" s="272"/>
      <c r="J1012" s="272"/>
      <c r="K1012" s="272"/>
      <c r="L1012" s="272"/>
    </row>
    <row r="1013" spans="2:15" hidden="1" outlineLevel="2" x14ac:dyDescent="0.4">
      <c r="C1013" s="222" t="s">
        <v>725</v>
      </c>
      <c r="D1013" s="224" t="s">
        <v>178</v>
      </c>
      <c r="E1013" s="241">
        <f t="shared" ref="E1013:G1013" si="38">SUM(E995:E1011)</f>
        <v>0</v>
      </c>
      <c r="F1013" s="241">
        <f t="shared" si="38"/>
        <v>0</v>
      </c>
      <c r="G1013" s="241">
        <f t="shared" si="38"/>
        <v>0</v>
      </c>
      <c r="H1013" s="241">
        <f>SUM(H995:H1011)</f>
        <v>481.12800000000004</v>
      </c>
      <c r="I1013" s="241">
        <f t="shared" ref="I1013:L1013" si="39">SUM(I995:I1011)</f>
        <v>0</v>
      </c>
      <c r="J1013" s="241">
        <f t="shared" si="39"/>
        <v>0</v>
      </c>
      <c r="K1013" s="241">
        <f t="shared" si="39"/>
        <v>0</v>
      </c>
      <c r="L1013" s="241">
        <f t="shared" si="39"/>
        <v>0</v>
      </c>
      <c r="M1013" s="222"/>
      <c r="N1013" s="362"/>
      <c r="O1013" s="222"/>
    </row>
    <row r="1014" spans="2:15" outlineLevel="1" collapsed="1" x14ac:dyDescent="0.4">
      <c r="C1014" s="235"/>
      <c r="D1014" s="224"/>
      <c r="E1014" s="224"/>
      <c r="F1014" s="224"/>
      <c r="G1014" s="224"/>
      <c r="H1014" s="291"/>
      <c r="I1014" s="291"/>
      <c r="J1014" s="291"/>
      <c r="K1014" s="291"/>
      <c r="L1014" s="291"/>
      <c r="M1014" s="222"/>
      <c r="N1014" s="362"/>
      <c r="O1014" s="222"/>
    </row>
    <row r="1015" spans="2:15" ht="15.75" x14ac:dyDescent="0.4">
      <c r="B1015" s="55" t="s">
        <v>925</v>
      </c>
      <c r="C1015" s="75"/>
      <c r="D1015" s="225"/>
      <c r="E1015" s="225"/>
      <c r="F1015" s="225"/>
      <c r="G1015" s="225"/>
      <c r="H1015" s="247"/>
      <c r="I1015" s="247"/>
      <c r="J1015" s="247"/>
      <c r="K1015" s="247"/>
      <c r="L1015" s="247"/>
      <c r="M1015" s="56"/>
      <c r="N1015" s="360"/>
      <c r="O1015" s="231"/>
    </row>
    <row r="1016" spans="2:15" x14ac:dyDescent="0.4">
      <c r="H1016" s="251"/>
      <c r="I1016" s="243"/>
      <c r="J1016" s="243"/>
      <c r="K1016" s="243"/>
      <c r="L1016" s="243"/>
    </row>
    <row r="1017" spans="2:15" ht="14.25" outlineLevel="1" x14ac:dyDescent="0.4">
      <c r="B1017" s="74" t="s">
        <v>926</v>
      </c>
      <c r="C1017" s="60"/>
      <c r="D1017" s="226"/>
      <c r="E1017" s="226"/>
      <c r="F1017" s="226"/>
      <c r="G1017" s="226"/>
      <c r="H1017" s="246"/>
      <c r="I1017" s="246"/>
      <c r="J1017" s="246"/>
      <c r="K1017" s="246"/>
      <c r="L1017" s="246"/>
      <c r="M1017" s="18"/>
      <c r="N1017" s="361" t="s">
        <v>778</v>
      </c>
      <c r="O1017" s="18"/>
    </row>
    <row r="1018" spans="2:15" hidden="1" outlineLevel="2" x14ac:dyDescent="0.4">
      <c r="H1018" s="251"/>
      <c r="I1018" s="243"/>
      <c r="J1018" s="243"/>
      <c r="K1018" s="243"/>
      <c r="L1018" s="243"/>
    </row>
    <row r="1019" spans="2:15" hidden="1" outlineLevel="2" x14ac:dyDescent="0.4">
      <c r="C1019" s="220" t="s">
        <v>117</v>
      </c>
      <c r="D1019" s="221" t="s">
        <v>188</v>
      </c>
      <c r="H1019" s="319">
        <v>1.68</v>
      </c>
      <c r="I1019" s="319">
        <v>1.63</v>
      </c>
      <c r="J1019" s="319">
        <v>1.58</v>
      </c>
      <c r="K1019" s="319">
        <v>1.44</v>
      </c>
      <c r="L1019" s="319">
        <v>1.34</v>
      </c>
      <c r="N1019" s="359" t="s">
        <v>927</v>
      </c>
    </row>
    <row r="1020" spans="2:15" hidden="1" outlineLevel="2" x14ac:dyDescent="0.4">
      <c r="C1020" s="220" t="s">
        <v>119</v>
      </c>
      <c r="D1020" s="221" t="s">
        <v>188</v>
      </c>
      <c r="H1020" s="319">
        <v>1.68</v>
      </c>
      <c r="I1020" s="319">
        <v>1.63</v>
      </c>
      <c r="J1020" s="319">
        <v>1.58</v>
      </c>
      <c r="K1020" s="319">
        <v>1.44</v>
      </c>
      <c r="L1020" s="319">
        <v>1.34</v>
      </c>
      <c r="N1020" s="359" t="s">
        <v>928</v>
      </c>
    </row>
    <row r="1021" spans="2:15" hidden="1" outlineLevel="2" x14ac:dyDescent="0.4">
      <c r="C1021" s="220" t="s">
        <v>122</v>
      </c>
      <c r="D1021" s="221" t="s">
        <v>188</v>
      </c>
      <c r="H1021" s="319">
        <v>1.68</v>
      </c>
      <c r="I1021" s="319">
        <v>1.63</v>
      </c>
      <c r="J1021" s="319">
        <v>1.58</v>
      </c>
      <c r="K1021" s="319">
        <v>1.44</v>
      </c>
      <c r="L1021" s="319">
        <v>1.34</v>
      </c>
      <c r="N1021" s="359" t="s">
        <v>929</v>
      </c>
    </row>
    <row r="1022" spans="2:15" hidden="1" outlineLevel="2" x14ac:dyDescent="0.4">
      <c r="C1022" s="220" t="s">
        <v>124</v>
      </c>
      <c r="D1022" s="221" t="s">
        <v>188</v>
      </c>
      <c r="H1022" s="319">
        <v>1.68</v>
      </c>
      <c r="I1022" s="319">
        <v>1.63</v>
      </c>
      <c r="J1022" s="319">
        <v>1.58</v>
      </c>
      <c r="K1022" s="319">
        <v>1.44</v>
      </c>
      <c r="L1022" s="319">
        <v>1.34</v>
      </c>
      <c r="N1022" s="359" t="s">
        <v>930</v>
      </c>
    </row>
    <row r="1023" spans="2:15" hidden="1" outlineLevel="2" x14ac:dyDescent="0.4">
      <c r="C1023" s="220" t="s">
        <v>126</v>
      </c>
      <c r="D1023" s="221" t="s">
        <v>188</v>
      </c>
      <c r="H1023" s="319">
        <v>1.68</v>
      </c>
      <c r="I1023" s="319">
        <v>1.63</v>
      </c>
      <c r="J1023" s="319">
        <v>1.58</v>
      </c>
      <c r="K1023" s="319">
        <v>1.44</v>
      </c>
      <c r="L1023" s="319">
        <v>1.34</v>
      </c>
      <c r="N1023" s="359" t="s">
        <v>931</v>
      </c>
    </row>
    <row r="1024" spans="2:15" hidden="1" outlineLevel="2" x14ac:dyDescent="0.4">
      <c r="C1024" s="220" t="s">
        <v>128</v>
      </c>
      <c r="D1024" s="221" t="s">
        <v>188</v>
      </c>
      <c r="H1024" s="319">
        <v>1.68</v>
      </c>
      <c r="I1024" s="319">
        <v>1.63</v>
      </c>
      <c r="J1024" s="319">
        <v>1.58</v>
      </c>
      <c r="K1024" s="319">
        <v>1.44</v>
      </c>
      <c r="L1024" s="319">
        <v>1.34</v>
      </c>
      <c r="N1024" s="359" t="s">
        <v>932</v>
      </c>
    </row>
    <row r="1025" spans="2:15" hidden="1" outlineLevel="2" x14ac:dyDescent="0.4">
      <c r="C1025" s="220" t="s">
        <v>131</v>
      </c>
      <c r="D1025" s="221" t="s">
        <v>188</v>
      </c>
      <c r="H1025" s="319">
        <v>1.68</v>
      </c>
      <c r="I1025" s="319">
        <v>1.63</v>
      </c>
      <c r="J1025" s="319">
        <v>1.58</v>
      </c>
      <c r="K1025" s="319">
        <v>1.44</v>
      </c>
      <c r="L1025" s="319">
        <v>1.34</v>
      </c>
      <c r="N1025" s="359" t="s">
        <v>933</v>
      </c>
    </row>
    <row r="1026" spans="2:15" hidden="1" outlineLevel="2" x14ac:dyDescent="0.4">
      <c r="C1026" s="220" t="s">
        <v>133</v>
      </c>
      <c r="D1026" s="221" t="s">
        <v>188</v>
      </c>
      <c r="H1026" s="319">
        <v>1.68</v>
      </c>
      <c r="I1026" s="319">
        <v>1.63</v>
      </c>
      <c r="J1026" s="319">
        <v>1.58</v>
      </c>
      <c r="K1026" s="319">
        <v>1.44</v>
      </c>
      <c r="L1026" s="319">
        <v>1.34</v>
      </c>
      <c r="N1026" s="359" t="s">
        <v>934</v>
      </c>
    </row>
    <row r="1027" spans="2:15" hidden="1" outlineLevel="2" x14ac:dyDescent="0.4">
      <c r="C1027" s="220" t="s">
        <v>244</v>
      </c>
      <c r="D1027" s="221" t="s">
        <v>188</v>
      </c>
      <c r="H1027" s="319">
        <v>1.68</v>
      </c>
      <c r="I1027" s="319">
        <v>1.63</v>
      </c>
      <c r="J1027" s="319">
        <v>1.58</v>
      </c>
      <c r="K1027" s="319">
        <v>1.44</v>
      </c>
      <c r="L1027" s="319">
        <v>1.34</v>
      </c>
      <c r="N1027" s="359" t="s">
        <v>935</v>
      </c>
    </row>
    <row r="1028" spans="2:15" hidden="1" outlineLevel="2" x14ac:dyDescent="0.4">
      <c r="C1028" s="220" t="s">
        <v>137</v>
      </c>
      <c r="D1028" s="221" t="s">
        <v>188</v>
      </c>
      <c r="H1028" s="319">
        <v>1.68</v>
      </c>
      <c r="I1028" s="319">
        <v>1.63</v>
      </c>
      <c r="J1028" s="319">
        <v>1.58</v>
      </c>
      <c r="K1028" s="319">
        <v>1.44</v>
      </c>
      <c r="L1028" s="319">
        <v>1.34</v>
      </c>
      <c r="N1028" s="359" t="s">
        <v>936</v>
      </c>
    </row>
    <row r="1029" spans="2:15" hidden="1" outlineLevel="2" x14ac:dyDescent="0.4">
      <c r="C1029" s="220" t="s">
        <v>139</v>
      </c>
      <c r="D1029" s="221" t="s">
        <v>188</v>
      </c>
      <c r="H1029" s="319">
        <v>1.68</v>
      </c>
      <c r="I1029" s="319">
        <v>1.63</v>
      </c>
      <c r="J1029" s="319">
        <v>1.58</v>
      </c>
      <c r="K1029" s="319">
        <v>1.44</v>
      </c>
      <c r="L1029" s="319">
        <v>1.34</v>
      </c>
      <c r="N1029" s="359" t="s">
        <v>937</v>
      </c>
    </row>
    <row r="1030" spans="2:15" hidden="1" outlineLevel="2" x14ac:dyDescent="0.4">
      <c r="H1030" s="272"/>
      <c r="I1030" s="272"/>
      <c r="J1030" s="272"/>
      <c r="K1030" s="272"/>
      <c r="L1030" s="272"/>
    </row>
    <row r="1031" spans="2:15" hidden="1" outlineLevel="2" x14ac:dyDescent="0.4">
      <c r="C1031" s="222" t="s">
        <v>725</v>
      </c>
      <c r="D1031" s="224" t="s">
        <v>188</v>
      </c>
      <c r="E1031" s="224"/>
      <c r="F1031" s="224"/>
      <c r="G1031" s="224"/>
      <c r="H1031" s="320">
        <v>1.68</v>
      </c>
      <c r="I1031" s="320">
        <v>1.63</v>
      </c>
      <c r="J1031" s="320">
        <v>1.58</v>
      </c>
      <c r="K1031" s="320">
        <v>1.44</v>
      </c>
      <c r="L1031" s="320">
        <v>1.34</v>
      </c>
      <c r="M1031" s="222"/>
      <c r="N1031" s="362"/>
      <c r="O1031" s="222"/>
    </row>
    <row r="1032" spans="2:15" outlineLevel="1" collapsed="1" x14ac:dyDescent="0.4">
      <c r="H1032" s="251"/>
      <c r="I1032" s="243"/>
      <c r="J1032" s="243"/>
      <c r="K1032" s="243"/>
      <c r="L1032" s="243"/>
    </row>
    <row r="1033" spans="2:15" ht="14.25" outlineLevel="1" x14ac:dyDescent="0.4">
      <c r="B1033" s="74" t="s">
        <v>938</v>
      </c>
      <c r="C1033" s="60"/>
      <c r="D1033" s="226"/>
      <c r="E1033" s="226"/>
      <c r="F1033" s="226"/>
      <c r="G1033" s="226"/>
      <c r="H1033" s="246"/>
      <c r="I1033" s="246"/>
      <c r="J1033" s="246"/>
      <c r="K1033" s="246"/>
      <c r="L1033" s="246"/>
      <c r="M1033" s="18"/>
      <c r="N1033" s="361" t="s">
        <v>349</v>
      </c>
      <c r="O1033" s="18"/>
    </row>
    <row r="1034" spans="2:15" hidden="1" outlineLevel="2" x14ac:dyDescent="0.4">
      <c r="H1034" s="251"/>
      <c r="I1034" s="243"/>
      <c r="J1034" s="243"/>
      <c r="K1034" s="243"/>
      <c r="L1034" s="243"/>
    </row>
    <row r="1035" spans="2:15" hidden="1" outlineLevel="2" x14ac:dyDescent="0.4">
      <c r="C1035" s="220" t="s">
        <v>117</v>
      </c>
      <c r="D1035" s="221" t="s">
        <v>188</v>
      </c>
      <c r="H1035" s="256">
        <f>SUMIFS(InpActive!I:I,InpActive!$A:$A,$C1035,InpActive!$B:$B,$N$1033)</f>
        <v>1.3322259497280999</v>
      </c>
      <c r="I1035" s="256">
        <f>SUMIFS(InpActive!J:J,InpActive!$A:$A,$C1035,InpActive!$B:$B,$N$1033)</f>
        <v>0</v>
      </c>
      <c r="J1035" s="256">
        <f>SUMIFS(InpActive!K:K,InpActive!$A:$A,$C1035,InpActive!$B:$B,$N$1033)</f>
        <v>0</v>
      </c>
      <c r="K1035" s="256">
        <f>SUMIFS(InpActive!L:L,InpActive!$A:$A,$C1035,InpActive!$B:$B,$N$1033)</f>
        <v>0</v>
      </c>
      <c r="L1035" s="256">
        <f>SUMIFS(InpActive!M:M,InpActive!$A:$A,$C1035,InpActive!$B:$B,$N$1033)</f>
        <v>0</v>
      </c>
    </row>
    <row r="1036" spans="2:15" hidden="1" outlineLevel="2" x14ac:dyDescent="0.4">
      <c r="C1036" s="220" t="s">
        <v>119</v>
      </c>
      <c r="D1036" s="221" t="s">
        <v>188</v>
      </c>
      <c r="H1036" s="256">
        <f>SUMIFS(InpActive!I:I,InpActive!$A:$A,$C1036,InpActive!$B:$B,$N$1033)</f>
        <v>2.0490204393181202</v>
      </c>
      <c r="I1036" s="256">
        <f>SUMIFS(InpActive!J:J,InpActive!$A:$A,$C1036,InpActive!$B:$B,$N$1033)</f>
        <v>0</v>
      </c>
      <c r="J1036" s="256">
        <f>SUMIFS(InpActive!K:K,InpActive!$A:$A,$C1036,InpActive!$B:$B,$N$1033)</f>
        <v>0</v>
      </c>
      <c r="K1036" s="256">
        <f>SUMIFS(InpActive!L:L,InpActive!$A:$A,$C1036,InpActive!$B:$B,$N$1033)</f>
        <v>0</v>
      </c>
      <c r="L1036" s="256">
        <f>SUMIFS(InpActive!M:M,InpActive!$A:$A,$C1036,InpActive!$B:$B,$N$1033)</f>
        <v>0</v>
      </c>
    </row>
    <row r="1037" spans="2:15" hidden="1" outlineLevel="2" x14ac:dyDescent="0.4">
      <c r="C1037" s="220" t="s">
        <v>122</v>
      </c>
      <c r="D1037" s="221" t="s">
        <v>188</v>
      </c>
      <c r="H1037" s="256">
        <f>SUMIFS(InpActive!I:I,InpActive!$A:$A,$C1037,InpActive!$B:$B,$N$1033)</f>
        <v>2.8103044496487102</v>
      </c>
      <c r="I1037" s="256">
        <f>SUMIFS(InpActive!J:J,InpActive!$A:$A,$C1037,InpActive!$B:$B,$N$1033)</f>
        <v>0</v>
      </c>
      <c r="J1037" s="256">
        <f>SUMIFS(InpActive!K:K,InpActive!$A:$A,$C1037,InpActive!$B:$B,$N$1033)</f>
        <v>0</v>
      </c>
      <c r="K1037" s="256">
        <f>SUMIFS(InpActive!L:L,InpActive!$A:$A,$C1037,InpActive!$B:$B,$N$1033)</f>
        <v>0</v>
      </c>
      <c r="L1037" s="256">
        <f>SUMIFS(InpActive!M:M,InpActive!$A:$A,$C1037,InpActive!$B:$B,$N$1033)</f>
        <v>0</v>
      </c>
    </row>
    <row r="1038" spans="2:15" hidden="1" outlineLevel="2" x14ac:dyDescent="0.4">
      <c r="C1038" s="220" t="s">
        <v>124</v>
      </c>
      <c r="D1038" s="221" t="s">
        <v>188</v>
      </c>
      <c r="H1038" s="256">
        <f>SUMIFS(InpActive!I:I,InpActive!$A:$A,$C1038,InpActive!$B:$B,$N$1033)</f>
        <v>1.8919201826788501</v>
      </c>
      <c r="I1038" s="256">
        <f>SUMIFS(InpActive!J:J,InpActive!$A:$A,$C1038,InpActive!$B:$B,$N$1033)</f>
        <v>0</v>
      </c>
      <c r="J1038" s="256">
        <f>SUMIFS(InpActive!K:K,InpActive!$A:$A,$C1038,InpActive!$B:$B,$N$1033)</f>
        <v>0</v>
      </c>
      <c r="K1038" s="256">
        <f>SUMIFS(InpActive!L:L,InpActive!$A:$A,$C1038,InpActive!$B:$B,$N$1033)</f>
        <v>0</v>
      </c>
      <c r="L1038" s="256">
        <f>SUMIFS(InpActive!M:M,InpActive!$A:$A,$C1038,InpActive!$B:$B,$N$1033)</f>
        <v>0</v>
      </c>
    </row>
    <row r="1039" spans="2:15" hidden="1" outlineLevel="2" x14ac:dyDescent="0.4">
      <c r="C1039" s="220" t="s">
        <v>126</v>
      </c>
      <c r="D1039" s="221" t="s">
        <v>188</v>
      </c>
      <c r="H1039" s="256">
        <f>SUMIFS(InpActive!I:I,InpActive!$A:$A,$C1039,InpActive!$B:$B,$N$1033)</f>
        <v>1.8616213863064901</v>
      </c>
      <c r="I1039" s="256">
        <f>SUMIFS(InpActive!J:J,InpActive!$A:$A,$C1039,InpActive!$B:$B,$N$1033)</f>
        <v>0</v>
      </c>
      <c r="J1039" s="256">
        <f>SUMIFS(InpActive!K:K,InpActive!$A:$A,$C1039,InpActive!$B:$B,$N$1033)</f>
        <v>0</v>
      </c>
      <c r="K1039" s="256">
        <f>SUMIFS(InpActive!L:L,InpActive!$A:$A,$C1039,InpActive!$B:$B,$N$1033)</f>
        <v>0</v>
      </c>
      <c r="L1039" s="256">
        <f>SUMIFS(InpActive!M:M,InpActive!$A:$A,$C1039,InpActive!$B:$B,$N$1033)</f>
        <v>0</v>
      </c>
    </row>
    <row r="1040" spans="2:15" hidden="1" outlineLevel="2" x14ac:dyDescent="0.4">
      <c r="C1040" s="220" t="s">
        <v>128</v>
      </c>
      <c r="D1040" s="221" t="s">
        <v>188</v>
      </c>
      <c r="H1040" s="256">
        <f>SUMIFS(InpActive!I:I,InpActive!$A:$A,$C1040,InpActive!$B:$B,$N$1033)</f>
        <v>1.33783525514429</v>
      </c>
      <c r="I1040" s="256">
        <f>SUMIFS(InpActive!J:J,InpActive!$A:$A,$C1040,InpActive!$B:$B,$N$1033)</f>
        <v>0</v>
      </c>
      <c r="J1040" s="256">
        <f>SUMIFS(InpActive!K:K,InpActive!$A:$A,$C1040,InpActive!$B:$B,$N$1033)</f>
        <v>0</v>
      </c>
      <c r="K1040" s="256">
        <f>SUMIFS(InpActive!L:L,InpActive!$A:$A,$C1040,InpActive!$B:$B,$N$1033)</f>
        <v>0</v>
      </c>
      <c r="L1040" s="256">
        <f>SUMIFS(InpActive!M:M,InpActive!$A:$A,$C1040,InpActive!$B:$B,$N$1033)</f>
        <v>0</v>
      </c>
    </row>
    <row r="1041" spans="2:15" hidden="1" outlineLevel="2" x14ac:dyDescent="0.4">
      <c r="C1041" s="220" t="s">
        <v>131</v>
      </c>
      <c r="D1041" s="221" t="s">
        <v>188</v>
      </c>
      <c r="H1041" s="256">
        <f>SUMIFS(InpActive!I:I,InpActive!$A:$A,$C1041,InpActive!$B:$B,$N$1033)</f>
        <v>1.9555371557035499</v>
      </c>
      <c r="I1041" s="256">
        <f>SUMIFS(InpActive!J:J,InpActive!$A:$A,$C1041,InpActive!$B:$B,$N$1033)</f>
        <v>0</v>
      </c>
      <c r="J1041" s="256">
        <f>SUMIFS(InpActive!K:K,InpActive!$A:$A,$C1041,InpActive!$B:$B,$N$1033)</f>
        <v>0</v>
      </c>
      <c r="K1041" s="256">
        <f>SUMIFS(InpActive!L:L,InpActive!$A:$A,$C1041,InpActive!$B:$B,$N$1033)</f>
        <v>0</v>
      </c>
      <c r="L1041" s="256">
        <f>SUMIFS(InpActive!M:M,InpActive!$A:$A,$C1041,InpActive!$B:$B,$N$1033)</f>
        <v>0</v>
      </c>
    </row>
    <row r="1042" spans="2:15" hidden="1" outlineLevel="2" x14ac:dyDescent="0.4">
      <c r="C1042" s="220" t="s">
        <v>133</v>
      </c>
      <c r="D1042" s="221" t="s">
        <v>188</v>
      </c>
      <c r="H1042" s="256">
        <f>SUMIFS(InpActive!I:I,InpActive!$A:$A,$C1042,InpActive!$B:$B,$N$1033)</f>
        <v>2.3055022334552899</v>
      </c>
      <c r="I1042" s="256">
        <f>SUMIFS(InpActive!J:J,InpActive!$A:$A,$C1042,InpActive!$B:$B,$N$1033)</f>
        <v>0</v>
      </c>
      <c r="J1042" s="256">
        <f>SUMIFS(InpActive!K:K,InpActive!$A:$A,$C1042,InpActive!$B:$B,$N$1033)</f>
        <v>0</v>
      </c>
      <c r="K1042" s="256">
        <f>SUMIFS(InpActive!L:L,InpActive!$A:$A,$C1042,InpActive!$B:$B,$N$1033)</f>
        <v>0</v>
      </c>
      <c r="L1042" s="256">
        <f>SUMIFS(InpActive!M:M,InpActive!$A:$A,$C1042,InpActive!$B:$B,$N$1033)</f>
        <v>0</v>
      </c>
    </row>
    <row r="1043" spans="2:15" hidden="1" outlineLevel="2" x14ac:dyDescent="0.4">
      <c r="C1043" s="220" t="s">
        <v>244</v>
      </c>
      <c r="D1043" s="221" t="s">
        <v>188</v>
      </c>
      <c r="H1043" s="256">
        <f>SUMIFS(InpActive!I:I,InpActive!$A:$A,$C1043,InpActive!$B:$B,$N$1033)</f>
        <v>4.46547181170114</v>
      </c>
      <c r="I1043" s="256">
        <f>SUMIFS(InpActive!J:J,InpActive!$A:$A,$C1043,InpActive!$B:$B,$N$1033)</f>
        <v>0</v>
      </c>
      <c r="J1043" s="256">
        <f>SUMIFS(InpActive!K:K,InpActive!$A:$A,$C1043,InpActive!$B:$B,$N$1033)</f>
        <v>0</v>
      </c>
      <c r="K1043" s="256">
        <f>SUMIFS(InpActive!L:L,InpActive!$A:$A,$C1043,InpActive!$B:$B,$N$1033)</f>
        <v>0</v>
      </c>
      <c r="L1043" s="256">
        <f>SUMIFS(InpActive!M:M,InpActive!$A:$A,$C1043,InpActive!$B:$B,$N$1033)</f>
        <v>0</v>
      </c>
    </row>
    <row r="1044" spans="2:15" hidden="1" outlineLevel="2" x14ac:dyDescent="0.4">
      <c r="C1044" s="220" t="s">
        <v>137</v>
      </c>
      <c r="D1044" s="221" t="s">
        <v>188</v>
      </c>
      <c r="H1044" s="256">
        <f>SUMIFS(InpActive!I:I,InpActive!$A:$A,$C1044,InpActive!$B:$B,$N$1033)</f>
        <v>1.4067187416031499</v>
      </c>
      <c r="I1044" s="256">
        <f>SUMIFS(InpActive!J:J,InpActive!$A:$A,$C1044,InpActive!$B:$B,$N$1033)</f>
        <v>0</v>
      </c>
      <c r="J1044" s="256">
        <f>SUMIFS(InpActive!K:K,InpActive!$A:$A,$C1044,InpActive!$B:$B,$N$1033)</f>
        <v>0</v>
      </c>
      <c r="K1044" s="256">
        <f>SUMIFS(InpActive!L:L,InpActive!$A:$A,$C1044,InpActive!$B:$B,$N$1033)</f>
        <v>0</v>
      </c>
      <c r="L1044" s="256">
        <f>SUMIFS(InpActive!M:M,InpActive!$A:$A,$C1044,InpActive!$B:$B,$N$1033)</f>
        <v>0</v>
      </c>
    </row>
    <row r="1045" spans="2:15" hidden="1" outlineLevel="2" x14ac:dyDescent="0.4">
      <c r="C1045" s="220" t="s">
        <v>139</v>
      </c>
      <c r="D1045" s="221" t="s">
        <v>188</v>
      </c>
      <c r="H1045" s="256">
        <f>SUMIFS(InpActive!I:I,InpActive!$A:$A,$C1045,InpActive!$B:$B,$N$1033)</f>
        <v>3.3408610060114001</v>
      </c>
      <c r="I1045" s="256">
        <f>SUMIFS(InpActive!J:J,InpActive!$A:$A,$C1045,InpActive!$B:$B,$N$1033)</f>
        <v>0</v>
      </c>
      <c r="J1045" s="256">
        <f>SUMIFS(InpActive!K:K,InpActive!$A:$A,$C1045,InpActive!$B:$B,$N$1033)</f>
        <v>0</v>
      </c>
      <c r="K1045" s="256">
        <f>SUMIFS(InpActive!L:L,InpActive!$A:$A,$C1045,InpActive!$B:$B,$N$1033)</f>
        <v>0</v>
      </c>
      <c r="L1045" s="256">
        <f>SUMIFS(InpActive!M:M,InpActive!$A:$A,$C1045,InpActive!$B:$B,$N$1033)</f>
        <v>0</v>
      </c>
    </row>
    <row r="1046" spans="2:15" hidden="1" outlineLevel="2" x14ac:dyDescent="0.4">
      <c r="H1046" s="272"/>
      <c r="I1046" s="272"/>
      <c r="J1046" s="272"/>
      <c r="K1046" s="272"/>
      <c r="L1046" s="272"/>
    </row>
    <row r="1047" spans="2:15" hidden="1" outlineLevel="2" x14ac:dyDescent="0.4">
      <c r="C1047" s="222" t="s">
        <v>725</v>
      </c>
      <c r="D1047" s="224" t="s">
        <v>188</v>
      </c>
      <c r="E1047" s="224"/>
      <c r="F1047" s="224"/>
      <c r="G1047" s="224"/>
      <c r="H1047" s="256"/>
      <c r="I1047" s="256"/>
      <c r="J1047" s="256"/>
      <c r="K1047" s="256"/>
      <c r="L1047" s="256"/>
      <c r="M1047" s="222"/>
      <c r="N1047" s="362"/>
      <c r="O1047" s="222"/>
    </row>
    <row r="1048" spans="2:15" outlineLevel="1" collapsed="1" x14ac:dyDescent="0.4">
      <c r="H1048" s="251"/>
      <c r="I1048" s="243"/>
      <c r="J1048" s="243"/>
      <c r="K1048" s="243"/>
      <c r="L1048" s="243"/>
    </row>
    <row r="1049" spans="2:15" ht="14.25" outlineLevel="1" x14ac:dyDescent="0.4">
      <c r="B1049" s="74" t="s">
        <v>939</v>
      </c>
      <c r="C1049" s="60"/>
      <c r="D1049" s="226"/>
      <c r="E1049" s="226"/>
      <c r="F1049" s="226"/>
      <c r="G1049" s="226"/>
      <c r="H1049" s="246"/>
      <c r="I1049" s="246"/>
      <c r="J1049" s="246"/>
      <c r="K1049" s="246"/>
      <c r="L1049" s="246"/>
      <c r="M1049" s="18"/>
      <c r="N1049" s="361" t="s">
        <v>351</v>
      </c>
      <c r="O1049" s="18"/>
    </row>
    <row r="1050" spans="2:15" hidden="1" outlineLevel="2" x14ac:dyDescent="0.4">
      <c r="H1050" s="243"/>
      <c r="I1050" s="243"/>
      <c r="J1050" s="243"/>
      <c r="K1050" s="243"/>
      <c r="L1050" s="243"/>
    </row>
    <row r="1051" spans="2:15" hidden="1" outlineLevel="2" x14ac:dyDescent="0.4">
      <c r="C1051" s="234" t="s">
        <v>117</v>
      </c>
      <c r="D1051" s="221" t="s">
        <v>204</v>
      </c>
      <c r="H1051" s="617" t="str">
        <f>INDEX(ANHapr,MATCH($N$1049,InpActive!$B$4:$B$185,0),MATCH(H$2,InpActive!$A$2:$M$2,0))</f>
        <v>Yes</v>
      </c>
      <c r="I1051" s="617">
        <f>INDEX(ANHapr,MATCH($N$1049,InpActive!$B$4:$B$185,0),MATCH(I$2,InpActive!$A$2:$M$2,0))</f>
        <v>0</v>
      </c>
      <c r="J1051" s="617">
        <f>INDEX(ANHapr,MATCH($N$1049,InpActive!$B$4:$B$185,0),MATCH(J$2,InpActive!$A$2:$M$2,0))</f>
        <v>0</v>
      </c>
      <c r="K1051" s="617">
        <f>INDEX(ANHapr,MATCH($N$1049,InpActive!$B$4:$B$185,0),MATCH(K$2,InpActive!$A$2:$M$2,0))</f>
        <v>0</v>
      </c>
      <c r="L1051" s="617">
        <f>INDEX(ANHapr,MATCH($N$1049,InpActive!$B$4:$B$185,0),MATCH(L$2,InpActive!$A$2:$M$2,0))</f>
        <v>0</v>
      </c>
    </row>
    <row r="1052" spans="2:15" hidden="1" outlineLevel="2" x14ac:dyDescent="0.4">
      <c r="C1052" s="234" t="s">
        <v>119</v>
      </c>
      <c r="D1052" s="221" t="s">
        <v>204</v>
      </c>
      <c r="H1052" s="618" t="str">
        <f>INDEX(WSHapr,MATCH($N$1049,InpActive!$B$186:$B$367,0),MATCH(H$2,InpActive!$A$2:$M$2,0))</f>
        <v>No</v>
      </c>
      <c r="I1052" s="618">
        <f>INDEX(WSHapr,MATCH($N$1049,InpActive!$B$186:$B$367,0),MATCH(I$2,InpActive!$A$2:$M$2,0))</f>
        <v>0</v>
      </c>
      <c r="J1052" s="618">
        <f>INDEX(WSHapr,MATCH($N$1049,InpActive!$B$186:$B$367,0),MATCH(J$2,InpActive!$A$2:$M$2,0))</f>
        <v>0</v>
      </c>
      <c r="K1052" s="618">
        <f>INDEX(WSHapr,MATCH($N$1049,InpActive!$B$186:$B$367,0),MATCH(K$2,InpActive!$A$2:$M$2,0))</f>
        <v>0</v>
      </c>
      <c r="L1052" s="618">
        <f>INDEX(WSHapr,MATCH($N$1049,InpActive!$B$186:$B$367,0),MATCH(L$2,InpActive!$A$2:$M$2,0))</f>
        <v>0</v>
      </c>
    </row>
    <row r="1053" spans="2:15" hidden="1" outlineLevel="2" x14ac:dyDescent="0.4">
      <c r="C1053" s="234" t="s">
        <v>122</v>
      </c>
      <c r="D1053" s="221" t="s">
        <v>204</v>
      </c>
      <c r="H1053" s="618" t="str">
        <f>INDEX(HDDapr,MATCH($N$1049,InpActive!$B$368:$B$549,0),MATCH(H$2,InpActive!$A$2:$M$2,0))</f>
        <v>No</v>
      </c>
      <c r="I1053" s="618">
        <f>INDEX(HDDapr,MATCH($N$1049,InpActive!$B$368:$B$549,0),MATCH(I$2,InpActive!$A$2:$M$2,0))</f>
        <v>0</v>
      </c>
      <c r="J1053" s="618">
        <f>INDEX(HDDapr,MATCH($N$1049,InpActive!$B$368:$B$549,0),MATCH(J$2,InpActive!$A$2:$M$2,0))</f>
        <v>0</v>
      </c>
      <c r="K1053" s="618">
        <f>INDEX(HDDapr,MATCH($N$1049,InpActive!$B$368:$B$549,0),MATCH(K$2,InpActive!$A$2:$M$2,0))</f>
        <v>0</v>
      </c>
      <c r="L1053" s="618">
        <f>INDEX(HDDapr,MATCH($N$1049,InpActive!$B$368:$B$549,0),MATCH(L$2,InpActive!$A$2:$M$2,0))</f>
        <v>0</v>
      </c>
    </row>
    <row r="1054" spans="2:15" hidden="1" outlineLevel="2" x14ac:dyDescent="0.4">
      <c r="C1054" s="234" t="s">
        <v>124</v>
      </c>
      <c r="D1054" s="221" t="s">
        <v>204</v>
      </c>
      <c r="H1054" s="618" t="str">
        <f>INDEX(NESapr,MATCH($N$1049,InpActive!$B$550:$B$731,0),MATCH(H$2,InpActive!$A$2:$M$2,0))</f>
        <v>No</v>
      </c>
      <c r="I1054" s="618">
        <f>INDEX(NESapr,MATCH($N$1049,InpActive!$B$550:$B$731,0),MATCH(I$2,InpActive!$A$2:$M$2,0))</f>
        <v>0</v>
      </c>
      <c r="J1054" s="618">
        <f>INDEX(NESapr,MATCH($N$1049,InpActive!$B$550:$B$731,0),MATCH(J$2,InpActive!$A$2:$M$2,0))</f>
        <v>0</v>
      </c>
      <c r="K1054" s="618">
        <f>INDEX(NESapr,MATCH($N$1049,InpActive!$B$550:$B$731,0),MATCH(K$2,InpActive!$A$2:$M$2,0))</f>
        <v>0</v>
      </c>
      <c r="L1054" s="618">
        <f>INDEX(NESapr,MATCH($N$1049,InpActive!$B$550:$B$731,0),MATCH(L$2,InpActive!$A$2:$M$2,0))</f>
        <v>0</v>
      </c>
    </row>
    <row r="1055" spans="2:15" hidden="1" outlineLevel="2" x14ac:dyDescent="0.4">
      <c r="C1055" s="234" t="s">
        <v>126</v>
      </c>
      <c r="D1055" s="221" t="s">
        <v>204</v>
      </c>
      <c r="H1055" s="618" t="str">
        <f>INDEX(SVEapr,MATCH($N$1049,InpActive!$B$1096:$B$1277,0),MATCH(H$2,InpActive!$A$2:$M$2,0))</f>
        <v>No</v>
      </c>
      <c r="I1055" s="618">
        <f>INDEX(SVEapr,MATCH($N$1049,InpActive!$B$1096:$B$1277,0),MATCH(I$2,InpActive!$A$2:$M$2,0))</f>
        <v>0</v>
      </c>
      <c r="J1055" s="618">
        <f>INDEX(SVEapr,MATCH($N$1049,InpActive!$B$1096:$B$1277,0),MATCH(J$2,InpActive!$A$2:$M$2,0))</f>
        <v>0</v>
      </c>
      <c r="K1055" s="618">
        <f>INDEX(SVEapr,MATCH($N$1049,InpActive!$B$1096:$B$1277,0),MATCH(K$2,InpActive!$A$2:$M$2,0))</f>
        <v>0</v>
      </c>
      <c r="L1055" s="618">
        <f>INDEX(SVEapr,MATCH($N$1049,InpActive!$B$1096:$B$1277,0),MATCH(L$2,InpActive!$A$2:$M$2,0))</f>
        <v>0</v>
      </c>
    </row>
    <row r="1056" spans="2:15" hidden="1" outlineLevel="2" x14ac:dyDescent="0.4">
      <c r="C1056" s="234" t="s">
        <v>128</v>
      </c>
      <c r="D1056" s="221" t="s">
        <v>204</v>
      </c>
      <c r="H1056" s="618" t="str">
        <f>INDEX(SWBapr,MATCH($N$1049,InpActive!$B$1278:$B$1459,0),MATCH(H$2,InpActive!$A$2:$M$2,0))</f>
        <v>Yes</v>
      </c>
      <c r="I1056" s="618">
        <f>INDEX(SWBapr,MATCH($N$1049,InpActive!$B$1278:$B$1459,0),MATCH(I$2,InpActive!$A$2:$M$2,0))</f>
        <v>0</v>
      </c>
      <c r="J1056" s="618">
        <f>INDEX(SWBapr,MATCH($N$1049,InpActive!$B$1278:$B$1459,0),MATCH(J$2,InpActive!$A$2:$M$2,0))</f>
        <v>0</v>
      </c>
      <c r="K1056" s="618">
        <f>INDEX(SWBapr,MATCH($N$1049,InpActive!$B$1278:$B$1459,0),MATCH(K$2,InpActive!$A$2:$M$2,0))</f>
        <v>0</v>
      </c>
      <c r="L1056" s="618">
        <f>INDEX(SWBapr,MATCH($N$1049,InpActive!$B$1278:$B$1459,0),MATCH(L$2,InpActive!$A$2:$M$2,0))</f>
        <v>0</v>
      </c>
    </row>
    <row r="1057" spans="2:15" hidden="1" outlineLevel="2" x14ac:dyDescent="0.4">
      <c r="C1057" s="234" t="s">
        <v>131</v>
      </c>
      <c r="D1057" s="221" t="s">
        <v>204</v>
      </c>
      <c r="H1057" s="618" t="str">
        <f>INDEX(SRNapr,MATCH($N$1049,InpActive!$B$1460:$B$1641,0),MATCH(H$2,InpActive!$A$2:$M$2,0))</f>
        <v>No</v>
      </c>
      <c r="I1057" s="618">
        <f>INDEX(SRNapr,MATCH($N$1049,InpActive!$B$1460:$B$1641,0),MATCH(I$2,InpActive!$A$2:$M$2,0))</f>
        <v>0</v>
      </c>
      <c r="J1057" s="618">
        <f>INDEX(SRNapr,MATCH($N$1049,InpActive!$B$1460:$B$1641,0),MATCH(J$2,InpActive!$A$2:$M$2,0))</f>
        <v>0</v>
      </c>
      <c r="K1057" s="618">
        <f>INDEX(SRNapr,MATCH($N$1049,InpActive!$B$1460:$B$1641,0),MATCH(K$2,InpActive!$A$2:$M$2,0))</f>
        <v>0</v>
      </c>
      <c r="L1057" s="618">
        <f>INDEX(SRNapr,MATCH($N$1049,InpActive!$B$1460:$B$1641,0),MATCH(L$2,InpActive!$A$2:$M$2,0))</f>
        <v>0</v>
      </c>
    </row>
    <row r="1058" spans="2:15" hidden="1" outlineLevel="2" x14ac:dyDescent="0.4">
      <c r="C1058" s="234" t="s">
        <v>133</v>
      </c>
      <c r="D1058" s="221" t="s">
        <v>204</v>
      </c>
      <c r="H1058" s="618" t="str">
        <f>INDEX(TMSapr,MATCH($N$1049,InpActive!$B$1642:$B$1823,0),MATCH(H$2,InpActive!$A$2:$M$2,0))</f>
        <v>No</v>
      </c>
      <c r="I1058" s="618">
        <f>INDEX(TMSapr,MATCH($N$1049,InpActive!$B$1642:$B$1823,0),MATCH(I$2,InpActive!$A$2:$M$2,0))</f>
        <v>0</v>
      </c>
      <c r="J1058" s="618">
        <f>INDEX(TMSapr,MATCH($N$1049,InpActive!$B$1642:$B$1823,0),MATCH(J$2,InpActive!$A$2:$M$2,0))</f>
        <v>0</v>
      </c>
      <c r="K1058" s="618">
        <f>INDEX(TMSapr,MATCH($N$1049,InpActive!$B$1642:$B$1823,0),MATCH(K$2,InpActive!$A$2:$M$2,0))</f>
        <v>0</v>
      </c>
      <c r="L1058" s="618">
        <f>INDEX(TMSapr,MATCH($N$1049,InpActive!$B$1642:$B$1823,0),MATCH(L$2,InpActive!$A$2:$M$2,0))</f>
        <v>0</v>
      </c>
    </row>
    <row r="1059" spans="2:15" hidden="1" outlineLevel="2" x14ac:dyDescent="0.4">
      <c r="C1059" s="234" t="s">
        <v>244</v>
      </c>
      <c r="D1059" s="221" t="s">
        <v>204</v>
      </c>
      <c r="H1059" s="618" t="str">
        <f>INDEX(UUWapr,MATCH($N$1049,InpActive!$B$1824:$B$2005,0),MATCH(H$2,InpActive!$A$2:$M$2,0))</f>
        <v>No</v>
      </c>
      <c r="I1059" s="618">
        <f>INDEX(UUWapr,MATCH($N$1049,InpActive!$B$1824:$B$2005,0),MATCH(I$2,InpActive!$A$2:$M$2,0))</f>
        <v>0</v>
      </c>
      <c r="J1059" s="618">
        <f>INDEX(UUWapr,MATCH($N$1049,InpActive!$B$1824:$B$2005,0),MATCH(J$2,InpActive!$A$2:$M$2,0))</f>
        <v>0</v>
      </c>
      <c r="K1059" s="618">
        <f>INDEX(UUWapr,MATCH($N$1049,InpActive!$B$1824:$B$2005,0),MATCH(K$2,InpActive!$A$2:$M$2,0))</f>
        <v>0</v>
      </c>
      <c r="L1059" s="618">
        <f>INDEX(UUWapr,MATCH($N$1049,InpActive!$B$1824:$B$2005,0),MATCH(L$2,InpActive!$A$2:$M$2,0))</f>
        <v>0</v>
      </c>
    </row>
    <row r="1060" spans="2:15" hidden="1" outlineLevel="2" x14ac:dyDescent="0.4">
      <c r="C1060" s="234" t="s">
        <v>137</v>
      </c>
      <c r="D1060" s="221" t="s">
        <v>204</v>
      </c>
      <c r="H1060" s="618" t="str">
        <f>INDEX(WSXapr,MATCH($N$1049,InpActive!$B$2006:$B$2187,0),MATCH(H$2,InpActive!$A$2:$M$2,0))</f>
        <v>Yes</v>
      </c>
      <c r="I1060" s="618">
        <f>INDEX(WSXapr,MATCH($N$1049,InpActive!$B$2006:$B$2187,0),MATCH(I$2,InpActive!$A$2:$M$2,0))</f>
        <v>0</v>
      </c>
      <c r="J1060" s="618">
        <f>INDEX(WSXapr,MATCH($N$1049,InpActive!$B$2006:$B$2187,0),MATCH(J$2,InpActive!$A$2:$M$2,0))</f>
        <v>0</v>
      </c>
      <c r="K1060" s="618">
        <f>INDEX(WSXapr,MATCH($N$1049,InpActive!$B$2006:$B$2187,0),MATCH(K$2,InpActive!$A$2:$M$2,0))</f>
        <v>0</v>
      </c>
      <c r="L1060" s="618">
        <f>INDEX(WSXapr,MATCH($N$1049,InpActive!$B$2006:$B$2187,0),MATCH(L$2,InpActive!$A$2:$M$2,0))</f>
        <v>0</v>
      </c>
    </row>
    <row r="1061" spans="2:15" hidden="1" outlineLevel="2" x14ac:dyDescent="0.4">
      <c r="C1061" s="234" t="s">
        <v>139</v>
      </c>
      <c r="D1061" s="221" t="s">
        <v>204</v>
      </c>
      <c r="H1061" s="618" t="str">
        <f>INDEX(YKYapr,MATCH($N$1049,InpActive!$B$2188:$B$2369,0),MATCH(H$2,InpActive!$A$2:$M$2,0))</f>
        <v>No</v>
      </c>
      <c r="I1061" s="618">
        <f>INDEX(YKYapr,MATCH($N$1049,InpActive!$B$2188:$B$2369,0),MATCH(I$2,InpActive!$A$2:$M$2,0))</f>
        <v>0</v>
      </c>
      <c r="J1061" s="618">
        <f>INDEX(YKYapr,MATCH($N$1049,InpActive!$B$2188:$B$2369,0),MATCH(J$2,InpActive!$A$2:$M$2,0))</f>
        <v>0</v>
      </c>
      <c r="K1061" s="618">
        <f>INDEX(YKYapr,MATCH($N$1049,InpActive!$B$2188:$B$2369,0),MATCH(K$2,InpActive!$A$2:$M$2,0))</f>
        <v>0</v>
      </c>
      <c r="L1061" s="618">
        <f>INDEX(YKYapr,MATCH($N$1049,InpActive!$B$2188:$B$2369,0),MATCH(L$2,InpActive!$A$2:$M$2,0))</f>
        <v>0</v>
      </c>
    </row>
    <row r="1062" spans="2:15" hidden="1" outlineLevel="2" x14ac:dyDescent="0.4">
      <c r="C1062" s="234"/>
      <c r="H1062" s="284"/>
      <c r="I1062" s="284"/>
      <c r="J1062" s="284"/>
      <c r="K1062" s="284"/>
      <c r="L1062" s="284"/>
    </row>
    <row r="1063" spans="2:15" hidden="1" outlineLevel="2" x14ac:dyDescent="0.4">
      <c r="C1063" s="222" t="s">
        <v>725</v>
      </c>
      <c r="D1063" s="224" t="s">
        <v>204</v>
      </c>
      <c r="E1063" s="224"/>
      <c r="F1063" s="224"/>
      <c r="G1063" s="224"/>
      <c r="H1063" s="286"/>
      <c r="I1063" s="286"/>
      <c r="J1063" s="286"/>
      <c r="K1063" s="286"/>
      <c r="L1063" s="286"/>
      <c r="M1063" s="222"/>
      <c r="N1063" s="362"/>
      <c r="O1063" s="222"/>
    </row>
    <row r="1064" spans="2:15" outlineLevel="1" collapsed="1" x14ac:dyDescent="0.4">
      <c r="H1064" s="251"/>
      <c r="I1064" s="243"/>
      <c r="J1064" s="243"/>
      <c r="K1064" s="243"/>
      <c r="L1064" s="243"/>
    </row>
    <row r="1065" spans="2:15" ht="14.25" outlineLevel="1" x14ac:dyDescent="0.4">
      <c r="B1065" s="74" t="s">
        <v>940</v>
      </c>
      <c r="C1065" s="60"/>
      <c r="D1065" s="226"/>
      <c r="E1065" s="226"/>
      <c r="F1065" s="226"/>
      <c r="G1065" s="226"/>
      <c r="H1065" s="246"/>
      <c r="I1065" s="246"/>
      <c r="J1065" s="246"/>
      <c r="K1065" s="246"/>
      <c r="L1065" s="246"/>
      <c r="M1065" s="18"/>
      <c r="N1065" s="361" t="s">
        <v>458</v>
      </c>
      <c r="O1065" s="18"/>
    </row>
    <row r="1066" spans="2:15" hidden="1" outlineLevel="2" x14ac:dyDescent="0.4">
      <c r="H1066" s="251"/>
      <c r="I1066" s="243"/>
      <c r="J1066" s="243"/>
      <c r="K1066" s="243"/>
      <c r="L1066" s="243"/>
    </row>
    <row r="1067" spans="2:15" hidden="1" outlineLevel="2" x14ac:dyDescent="0.4">
      <c r="C1067" s="234" t="s">
        <v>117</v>
      </c>
      <c r="D1067" s="221" t="s">
        <v>172</v>
      </c>
      <c r="H1067" s="256">
        <f>SUMIFS(InpActive!I:I,InpActive!$A:$A,$C1067,InpActive!$B:$B,$N$1065)</f>
        <v>2852.3890000000001</v>
      </c>
      <c r="I1067" s="256">
        <f>SUMIFS(InpActive!J:J,InpActive!$A:$A,$C1067,InpActive!$B:$B,$N$1065)</f>
        <v>0</v>
      </c>
      <c r="J1067" s="256">
        <f>SUMIFS(InpActive!K:K,InpActive!$A:$A,$C1067,InpActive!$B:$B,$N$1065)</f>
        <v>0</v>
      </c>
      <c r="K1067" s="256">
        <f>SUMIFS(InpActive!L:L,InpActive!$A:$A,$C1067,InpActive!$B:$B,$N$1065)</f>
        <v>0</v>
      </c>
      <c r="L1067" s="256">
        <f>SUMIFS(InpActive!M:M,InpActive!$A:$A,$C1067,InpActive!$B:$B,$N$1065)</f>
        <v>0</v>
      </c>
    </row>
    <row r="1068" spans="2:15" hidden="1" outlineLevel="2" x14ac:dyDescent="0.4">
      <c r="C1068" s="234" t="s">
        <v>119</v>
      </c>
      <c r="D1068" s="221" t="s">
        <v>172</v>
      </c>
      <c r="H1068" s="256">
        <f>SUMIFS(InpActive!I:I,InpActive!$A:$A,$C1068,InpActive!$B:$B,$N$1065)</f>
        <v>1473.875</v>
      </c>
      <c r="I1068" s="256">
        <f>SUMIFS(InpActive!J:J,InpActive!$A:$A,$C1068,InpActive!$B:$B,$N$1065)</f>
        <v>0</v>
      </c>
      <c r="J1068" s="256">
        <f>SUMIFS(InpActive!K:K,InpActive!$A:$A,$C1068,InpActive!$B:$B,$N$1065)</f>
        <v>0</v>
      </c>
      <c r="K1068" s="256">
        <f>SUMIFS(InpActive!L:L,InpActive!$A:$A,$C1068,InpActive!$B:$B,$N$1065)</f>
        <v>0</v>
      </c>
      <c r="L1068" s="256">
        <f>SUMIFS(InpActive!M:M,InpActive!$A:$A,$C1068,InpActive!$B:$B,$N$1065)</f>
        <v>0</v>
      </c>
    </row>
    <row r="1069" spans="2:15" hidden="1" outlineLevel="2" x14ac:dyDescent="0.4">
      <c r="C1069" s="234" t="s">
        <v>122</v>
      </c>
      <c r="D1069" s="221" t="s">
        <v>172</v>
      </c>
      <c r="H1069" s="256">
        <f>SUMIFS(InpActive!I:I,InpActive!$A:$A,$C1069,InpActive!$B:$B,$N$1065)</f>
        <v>21.349</v>
      </c>
      <c r="I1069" s="256">
        <f>SUMIFS(InpActive!J:J,InpActive!$A:$A,$C1069,InpActive!$B:$B,$N$1065)</f>
        <v>0</v>
      </c>
      <c r="J1069" s="256">
        <f>SUMIFS(InpActive!K:K,InpActive!$A:$A,$C1069,InpActive!$B:$B,$N$1065)</f>
        <v>0</v>
      </c>
      <c r="K1069" s="256">
        <f>SUMIFS(InpActive!L:L,InpActive!$A:$A,$C1069,InpActive!$B:$B,$N$1065)</f>
        <v>0</v>
      </c>
      <c r="L1069" s="256">
        <f>SUMIFS(InpActive!M:M,InpActive!$A:$A,$C1069,InpActive!$B:$B,$N$1065)</f>
        <v>0</v>
      </c>
    </row>
    <row r="1070" spans="2:15" hidden="1" outlineLevel="2" x14ac:dyDescent="0.4">
      <c r="C1070" s="234" t="s">
        <v>124</v>
      </c>
      <c r="D1070" s="221" t="s">
        <v>172</v>
      </c>
      <c r="H1070" s="256">
        <f>SUMIFS(InpActive!I:I,InpActive!$A:$A,$C1070,InpActive!$B:$B,$N$1065)</f>
        <v>1289.6949999999999</v>
      </c>
      <c r="I1070" s="256">
        <f>SUMIFS(InpActive!J:J,InpActive!$A:$A,$C1070,InpActive!$B:$B,$N$1065)</f>
        <v>0</v>
      </c>
      <c r="J1070" s="256">
        <f>SUMIFS(InpActive!K:K,InpActive!$A:$A,$C1070,InpActive!$B:$B,$N$1065)</f>
        <v>0</v>
      </c>
      <c r="K1070" s="256">
        <f>SUMIFS(InpActive!L:L,InpActive!$A:$A,$C1070,InpActive!$B:$B,$N$1065)</f>
        <v>0</v>
      </c>
      <c r="L1070" s="256">
        <f>SUMIFS(InpActive!M:M,InpActive!$A:$A,$C1070,InpActive!$B:$B,$N$1065)</f>
        <v>0</v>
      </c>
    </row>
    <row r="1071" spans="2:15" hidden="1" outlineLevel="2" x14ac:dyDescent="0.4">
      <c r="C1071" s="234" t="s">
        <v>126</v>
      </c>
      <c r="D1071" s="221" t="s">
        <v>172</v>
      </c>
      <c r="H1071" s="256">
        <f>SUMIFS(InpActive!I:I,InpActive!$A:$A,$C1071,InpActive!$B:$B,$N$1065)</f>
        <v>4189.8959999999997</v>
      </c>
      <c r="I1071" s="256">
        <f>SUMIFS(InpActive!J:J,InpActive!$A:$A,$C1071,InpActive!$B:$B,$N$1065)</f>
        <v>0</v>
      </c>
      <c r="J1071" s="256">
        <f>SUMIFS(InpActive!K:K,InpActive!$A:$A,$C1071,InpActive!$B:$B,$N$1065)</f>
        <v>0</v>
      </c>
      <c r="K1071" s="256">
        <f>SUMIFS(InpActive!L:L,InpActive!$A:$A,$C1071,InpActive!$B:$B,$N$1065)</f>
        <v>0</v>
      </c>
      <c r="L1071" s="256">
        <f>SUMIFS(InpActive!M:M,InpActive!$A:$A,$C1071,InpActive!$B:$B,$N$1065)</f>
        <v>0</v>
      </c>
    </row>
    <row r="1072" spans="2:15" hidden="1" outlineLevel="2" x14ac:dyDescent="0.4">
      <c r="C1072" s="234" t="s">
        <v>128</v>
      </c>
      <c r="D1072" s="221" t="s">
        <v>172</v>
      </c>
      <c r="H1072" s="256">
        <f>SUMIFS(InpActive!I:I,InpActive!$A:$A,$C1072,InpActive!$B:$B,$N$1065)</f>
        <v>769.28599999999994</v>
      </c>
      <c r="I1072" s="256">
        <f>SUMIFS(InpActive!J:J,InpActive!$A:$A,$C1072,InpActive!$B:$B,$N$1065)</f>
        <v>0</v>
      </c>
      <c r="J1072" s="256">
        <f>SUMIFS(InpActive!K:K,InpActive!$A:$A,$C1072,InpActive!$B:$B,$N$1065)</f>
        <v>0</v>
      </c>
      <c r="K1072" s="256">
        <f>SUMIFS(InpActive!L:L,InpActive!$A:$A,$C1072,InpActive!$B:$B,$N$1065)</f>
        <v>0</v>
      </c>
      <c r="L1072" s="256">
        <f>SUMIFS(InpActive!M:M,InpActive!$A:$A,$C1072,InpActive!$B:$B,$N$1065)</f>
        <v>0</v>
      </c>
    </row>
    <row r="1073" spans="2:15" hidden="1" outlineLevel="2" x14ac:dyDescent="0.4">
      <c r="C1073" s="234" t="s">
        <v>131</v>
      </c>
      <c r="D1073" s="221" t="s">
        <v>172</v>
      </c>
      <c r="H1073" s="256">
        <f>SUMIFS(InpActive!I:I,InpActive!$A:$A,$C1073,InpActive!$B:$B,$N$1065)</f>
        <v>2009.6790000000001</v>
      </c>
      <c r="I1073" s="256">
        <f>SUMIFS(InpActive!J:J,InpActive!$A:$A,$C1073,InpActive!$B:$B,$N$1065)</f>
        <v>0</v>
      </c>
      <c r="J1073" s="256">
        <f>SUMIFS(InpActive!K:K,InpActive!$A:$A,$C1073,InpActive!$B:$B,$N$1065)</f>
        <v>0</v>
      </c>
      <c r="K1073" s="256">
        <f>SUMIFS(InpActive!L:L,InpActive!$A:$A,$C1073,InpActive!$B:$B,$N$1065)</f>
        <v>0</v>
      </c>
      <c r="L1073" s="256">
        <f>SUMIFS(InpActive!M:M,InpActive!$A:$A,$C1073,InpActive!$B:$B,$N$1065)</f>
        <v>0</v>
      </c>
    </row>
    <row r="1074" spans="2:15" hidden="1" outlineLevel="2" x14ac:dyDescent="0.4">
      <c r="C1074" s="234" t="s">
        <v>133</v>
      </c>
      <c r="D1074" s="221" t="s">
        <v>172</v>
      </c>
      <c r="H1074" s="256">
        <f>SUMIFS(InpActive!I:I,InpActive!$A:$A,$C1074,InpActive!$B:$B,$N$1065)</f>
        <v>6037.7330000000002</v>
      </c>
      <c r="I1074" s="256">
        <f>SUMIFS(InpActive!J:J,InpActive!$A:$A,$C1074,InpActive!$B:$B,$N$1065)</f>
        <v>0</v>
      </c>
      <c r="J1074" s="256">
        <f>SUMIFS(InpActive!K:K,InpActive!$A:$A,$C1074,InpActive!$B:$B,$N$1065)</f>
        <v>0</v>
      </c>
      <c r="K1074" s="256">
        <f>SUMIFS(InpActive!L:L,InpActive!$A:$A,$C1074,InpActive!$B:$B,$N$1065)</f>
        <v>0</v>
      </c>
      <c r="L1074" s="256">
        <f>SUMIFS(InpActive!M:M,InpActive!$A:$A,$C1074,InpActive!$B:$B,$N$1065)</f>
        <v>0</v>
      </c>
    </row>
    <row r="1075" spans="2:15" hidden="1" outlineLevel="2" x14ac:dyDescent="0.4">
      <c r="C1075" s="234" t="s">
        <v>244</v>
      </c>
      <c r="D1075" s="221" t="s">
        <v>172</v>
      </c>
      <c r="H1075" s="256">
        <f>SUMIFS(InpActive!I:I,InpActive!$A:$A,$C1075,InpActive!$B:$B,$N$1065)</f>
        <v>3405.2249999999999</v>
      </c>
      <c r="I1075" s="256">
        <f>SUMIFS(InpActive!J:J,InpActive!$A:$A,$C1075,InpActive!$B:$B,$N$1065)</f>
        <v>0</v>
      </c>
      <c r="J1075" s="256">
        <f>SUMIFS(InpActive!K:K,InpActive!$A:$A,$C1075,InpActive!$B:$B,$N$1065)</f>
        <v>0</v>
      </c>
      <c r="K1075" s="256">
        <f>SUMIFS(InpActive!L:L,InpActive!$A:$A,$C1075,InpActive!$B:$B,$N$1065)</f>
        <v>0</v>
      </c>
      <c r="L1075" s="256">
        <f>SUMIFS(InpActive!M:M,InpActive!$A:$A,$C1075,InpActive!$B:$B,$N$1065)</f>
        <v>0</v>
      </c>
    </row>
    <row r="1076" spans="2:15" hidden="1" outlineLevel="2" x14ac:dyDescent="0.4">
      <c r="C1076" s="234" t="s">
        <v>137</v>
      </c>
      <c r="D1076" s="221" t="s">
        <v>172</v>
      </c>
      <c r="H1076" s="256">
        <f>SUMIFS(InpActive!I:I,InpActive!$A:$A,$C1076,InpActive!$B:$B,$N$1065)</f>
        <v>1265.356</v>
      </c>
      <c r="I1076" s="256">
        <f>SUMIFS(InpActive!J:J,InpActive!$A:$A,$C1076,InpActive!$B:$B,$N$1065)</f>
        <v>0</v>
      </c>
      <c r="J1076" s="256">
        <f>SUMIFS(InpActive!K:K,InpActive!$A:$A,$C1076,InpActive!$B:$B,$N$1065)</f>
        <v>0</v>
      </c>
      <c r="K1076" s="256">
        <f>SUMIFS(InpActive!L:L,InpActive!$A:$A,$C1076,InpActive!$B:$B,$N$1065)</f>
        <v>0</v>
      </c>
      <c r="L1076" s="256">
        <f>SUMIFS(InpActive!M:M,InpActive!$A:$A,$C1076,InpActive!$B:$B,$N$1065)</f>
        <v>0</v>
      </c>
    </row>
    <row r="1077" spans="2:15" hidden="1" outlineLevel="2" x14ac:dyDescent="0.4">
      <c r="C1077" s="234" t="s">
        <v>139</v>
      </c>
      <c r="D1077" s="221" t="s">
        <v>172</v>
      </c>
      <c r="H1077" s="256">
        <f>SUMIFS(InpActive!I:I,InpActive!$A:$A,$C1077,InpActive!$B:$B,$N$1065)</f>
        <v>2328.741</v>
      </c>
      <c r="I1077" s="256">
        <f>SUMIFS(InpActive!J:J,InpActive!$A:$A,$C1077,InpActive!$B:$B,$N$1065)</f>
        <v>0</v>
      </c>
      <c r="J1077" s="256">
        <f>SUMIFS(InpActive!K:K,InpActive!$A:$A,$C1077,InpActive!$B:$B,$N$1065)</f>
        <v>0</v>
      </c>
      <c r="K1077" s="256">
        <f>SUMIFS(InpActive!L:L,InpActive!$A:$A,$C1077,InpActive!$B:$B,$N$1065)</f>
        <v>0</v>
      </c>
      <c r="L1077" s="256">
        <f>SUMIFS(InpActive!M:M,InpActive!$A:$A,$C1077,InpActive!$B:$B,$N$1065)</f>
        <v>0</v>
      </c>
    </row>
    <row r="1078" spans="2:15" hidden="1" outlineLevel="2" x14ac:dyDescent="0.4">
      <c r="C1078" s="234"/>
      <c r="H1078" s="256"/>
      <c r="I1078" s="256"/>
      <c r="J1078" s="256"/>
      <c r="K1078" s="256"/>
      <c r="L1078" s="256"/>
    </row>
    <row r="1079" spans="2:15" hidden="1" outlineLevel="2" x14ac:dyDescent="0.4">
      <c r="C1079" s="222" t="s">
        <v>725</v>
      </c>
      <c r="D1079" s="224" t="s">
        <v>172</v>
      </c>
      <c r="E1079" s="241">
        <f t="shared" ref="E1079:G1079" si="40">SUM(E1067:E1077)</f>
        <v>0</v>
      </c>
      <c r="F1079" s="241">
        <f t="shared" si="40"/>
        <v>0</v>
      </c>
      <c r="G1079" s="241">
        <f t="shared" si="40"/>
        <v>0</v>
      </c>
      <c r="H1079" s="241">
        <f>SUM(H1067:H1077)</f>
        <v>25643.224000000002</v>
      </c>
      <c r="I1079" s="241">
        <f>SUM(I1067:I1077)</f>
        <v>0</v>
      </c>
      <c r="J1079" s="241">
        <f>SUM(J1067:J1077)</f>
        <v>0</v>
      </c>
      <c r="K1079" s="241">
        <f>SUM(K1067:K1077)</f>
        <v>0</v>
      </c>
      <c r="L1079" s="241">
        <f>SUM(L1067:L1077)</f>
        <v>0</v>
      </c>
      <c r="M1079" s="222"/>
      <c r="N1079" s="362"/>
      <c r="O1079" s="222"/>
    </row>
    <row r="1080" spans="2:15" outlineLevel="1" collapsed="1" x14ac:dyDescent="0.4">
      <c r="H1080" s="251"/>
      <c r="I1080" s="243"/>
      <c r="J1080" s="243"/>
      <c r="K1080" s="243"/>
      <c r="L1080" s="243"/>
    </row>
    <row r="1081" spans="2:15" ht="14.25" outlineLevel="1" x14ac:dyDescent="0.4">
      <c r="B1081" s="74" t="s">
        <v>941</v>
      </c>
      <c r="C1081" s="60"/>
      <c r="D1081" s="226"/>
      <c r="E1081" s="226"/>
      <c r="F1081" s="226"/>
      <c r="G1081" s="226"/>
      <c r="H1081" s="246"/>
      <c r="I1081" s="246"/>
      <c r="J1081" s="246"/>
      <c r="K1081" s="246"/>
      <c r="L1081" s="246"/>
      <c r="M1081" s="18"/>
      <c r="N1081" s="361" t="s">
        <v>464</v>
      </c>
      <c r="O1081" s="18"/>
    </row>
    <row r="1082" spans="2:15" hidden="1" outlineLevel="2" x14ac:dyDescent="0.4">
      <c r="H1082" s="251"/>
      <c r="I1082" s="243"/>
      <c r="J1082" s="243"/>
      <c r="K1082" s="243"/>
      <c r="L1082" s="243"/>
    </row>
    <row r="1083" spans="2:15" hidden="1" outlineLevel="2" x14ac:dyDescent="0.4">
      <c r="C1083" s="220" t="s">
        <v>117</v>
      </c>
      <c r="D1083" s="221" t="s">
        <v>188</v>
      </c>
      <c r="H1083" s="258">
        <f>SUMIFS(InpActive!I:I,InpActive!$A:$A,$C1083,InpActive!$B:$B,$N$1081)</f>
        <v>380</v>
      </c>
      <c r="I1083" s="258">
        <f>SUMIFS(InpActive!J:J,InpActive!$A:$A,$C1083,InpActive!$B:$B,$N$1081)</f>
        <v>0</v>
      </c>
      <c r="J1083" s="258">
        <f>SUMIFS(InpActive!K:K,InpActive!$A:$A,$C1083,InpActive!$B:$B,$N$1081)</f>
        <v>0</v>
      </c>
      <c r="K1083" s="258">
        <f>SUMIFS(InpActive!L:L,InpActive!$A:$A,$C1083,InpActive!$B:$B,$N$1081)</f>
        <v>0</v>
      </c>
      <c r="L1083" s="258">
        <f>SUMIFS(InpActive!M:M,InpActive!$A:$A,$C1083,InpActive!$B:$B,$N$1081)</f>
        <v>0</v>
      </c>
    </row>
    <row r="1084" spans="2:15" hidden="1" outlineLevel="2" x14ac:dyDescent="0.4">
      <c r="C1084" s="220" t="s">
        <v>119</v>
      </c>
      <c r="D1084" s="221" t="s">
        <v>188</v>
      </c>
      <c r="H1084" s="258">
        <f>SUMIFS(InpActive!I:I,InpActive!$A:$A,$C1084,InpActive!$B:$B,$N$1081)</f>
        <v>302</v>
      </c>
      <c r="I1084" s="258">
        <f>SUMIFS(InpActive!J:J,InpActive!$A:$A,$C1084,InpActive!$B:$B,$N$1081)</f>
        <v>0</v>
      </c>
      <c r="J1084" s="258">
        <f>SUMIFS(InpActive!K:K,InpActive!$A:$A,$C1084,InpActive!$B:$B,$N$1081)</f>
        <v>0</v>
      </c>
      <c r="K1084" s="258">
        <f>SUMIFS(InpActive!L:L,InpActive!$A:$A,$C1084,InpActive!$B:$B,$N$1081)</f>
        <v>0</v>
      </c>
      <c r="L1084" s="258">
        <f>SUMIFS(InpActive!M:M,InpActive!$A:$A,$C1084,InpActive!$B:$B,$N$1081)</f>
        <v>0</v>
      </c>
    </row>
    <row r="1085" spans="2:15" hidden="1" outlineLevel="2" x14ac:dyDescent="0.4">
      <c r="C1085" s="220" t="s">
        <v>122</v>
      </c>
      <c r="D1085" s="221" t="s">
        <v>188</v>
      </c>
      <c r="H1085" s="258">
        <f>SUMIFS(InpActive!I:I,InpActive!$A:$A,$C1085,InpActive!$B:$B,$N$1081)</f>
        <v>6</v>
      </c>
      <c r="I1085" s="258">
        <f>SUMIFS(InpActive!J:J,InpActive!$A:$A,$C1085,InpActive!$B:$B,$N$1081)</f>
        <v>0</v>
      </c>
      <c r="J1085" s="258">
        <f>SUMIFS(InpActive!K:K,InpActive!$A:$A,$C1085,InpActive!$B:$B,$N$1081)</f>
        <v>0</v>
      </c>
      <c r="K1085" s="258">
        <f>SUMIFS(InpActive!L:L,InpActive!$A:$A,$C1085,InpActive!$B:$B,$N$1081)</f>
        <v>0</v>
      </c>
      <c r="L1085" s="258">
        <f>SUMIFS(InpActive!M:M,InpActive!$A:$A,$C1085,InpActive!$B:$B,$N$1081)</f>
        <v>0</v>
      </c>
    </row>
    <row r="1086" spans="2:15" hidden="1" outlineLevel="2" x14ac:dyDescent="0.4">
      <c r="C1086" s="220" t="s">
        <v>124</v>
      </c>
      <c r="D1086" s="221" t="s">
        <v>188</v>
      </c>
      <c r="H1086" s="258">
        <f>SUMIFS(InpActive!I:I,InpActive!$A:$A,$C1086,InpActive!$B:$B,$N$1081)</f>
        <v>244</v>
      </c>
      <c r="I1086" s="258">
        <f>SUMIFS(InpActive!J:J,InpActive!$A:$A,$C1086,InpActive!$B:$B,$N$1081)</f>
        <v>0</v>
      </c>
      <c r="J1086" s="258">
        <f>SUMIFS(InpActive!K:K,InpActive!$A:$A,$C1086,InpActive!$B:$B,$N$1081)</f>
        <v>0</v>
      </c>
      <c r="K1086" s="258">
        <f>SUMIFS(InpActive!L:L,InpActive!$A:$A,$C1086,InpActive!$B:$B,$N$1081)</f>
        <v>0</v>
      </c>
      <c r="L1086" s="258">
        <f>SUMIFS(InpActive!M:M,InpActive!$A:$A,$C1086,InpActive!$B:$B,$N$1081)</f>
        <v>0</v>
      </c>
    </row>
    <row r="1087" spans="2:15" hidden="1" outlineLevel="2" x14ac:dyDescent="0.4">
      <c r="C1087" s="220" t="s">
        <v>126</v>
      </c>
      <c r="D1087" s="221" t="s">
        <v>188</v>
      </c>
      <c r="H1087" s="258">
        <f>SUMIFS(InpActive!I:I,InpActive!$A:$A,$C1087,InpActive!$B:$B,$N$1081)</f>
        <v>780</v>
      </c>
      <c r="I1087" s="258">
        <f>SUMIFS(InpActive!J:J,InpActive!$A:$A,$C1087,InpActive!$B:$B,$N$1081)</f>
        <v>0</v>
      </c>
      <c r="J1087" s="258">
        <f>SUMIFS(InpActive!K:K,InpActive!$A:$A,$C1087,InpActive!$B:$B,$N$1081)</f>
        <v>0</v>
      </c>
      <c r="K1087" s="258">
        <f>SUMIFS(InpActive!L:L,InpActive!$A:$A,$C1087,InpActive!$B:$B,$N$1081)</f>
        <v>0</v>
      </c>
      <c r="L1087" s="258">
        <f>SUMIFS(InpActive!M:M,InpActive!$A:$A,$C1087,InpActive!$B:$B,$N$1081)</f>
        <v>0</v>
      </c>
    </row>
    <row r="1088" spans="2:15" hidden="1" outlineLevel="2" x14ac:dyDescent="0.4">
      <c r="C1088" s="220" t="s">
        <v>128</v>
      </c>
      <c r="D1088" s="221" t="s">
        <v>188</v>
      </c>
      <c r="H1088" s="258">
        <f>SUMIFS(InpActive!I:I,InpActive!$A:$A,$C1088,InpActive!$B:$B,$N$1081)</f>
        <v>105</v>
      </c>
      <c r="I1088" s="258">
        <f>SUMIFS(InpActive!J:J,InpActive!$A:$A,$C1088,InpActive!$B:$B,$N$1081)</f>
        <v>0</v>
      </c>
      <c r="J1088" s="258">
        <f>SUMIFS(InpActive!K:K,InpActive!$A:$A,$C1088,InpActive!$B:$B,$N$1081)</f>
        <v>0</v>
      </c>
      <c r="K1088" s="258">
        <f>SUMIFS(InpActive!L:L,InpActive!$A:$A,$C1088,InpActive!$B:$B,$N$1081)</f>
        <v>0</v>
      </c>
      <c r="L1088" s="258">
        <f>SUMIFS(InpActive!M:M,InpActive!$A:$A,$C1088,InpActive!$B:$B,$N$1081)</f>
        <v>0</v>
      </c>
    </row>
    <row r="1089" spans="2:15" hidden="1" outlineLevel="2" x14ac:dyDescent="0.4">
      <c r="C1089" s="220" t="s">
        <v>131</v>
      </c>
      <c r="D1089" s="221" t="s">
        <v>188</v>
      </c>
      <c r="H1089" s="258">
        <f>SUMIFS(InpActive!I:I,InpActive!$A:$A,$C1089,InpActive!$B:$B,$N$1081)</f>
        <v>393</v>
      </c>
      <c r="I1089" s="258">
        <f>SUMIFS(InpActive!J:J,InpActive!$A:$A,$C1089,InpActive!$B:$B,$N$1081)</f>
        <v>0</v>
      </c>
      <c r="J1089" s="258">
        <f>SUMIFS(InpActive!K:K,InpActive!$A:$A,$C1089,InpActive!$B:$B,$N$1081)</f>
        <v>0</v>
      </c>
      <c r="K1089" s="258">
        <f>SUMIFS(InpActive!L:L,InpActive!$A:$A,$C1089,InpActive!$B:$B,$N$1081)</f>
        <v>0</v>
      </c>
      <c r="L1089" s="258">
        <f>SUMIFS(InpActive!M:M,InpActive!$A:$A,$C1089,InpActive!$B:$B,$N$1081)</f>
        <v>0</v>
      </c>
    </row>
    <row r="1090" spans="2:15" hidden="1" outlineLevel="2" x14ac:dyDescent="0.4">
      <c r="C1090" s="220" t="s">
        <v>133</v>
      </c>
      <c r="D1090" s="221" t="s">
        <v>188</v>
      </c>
      <c r="H1090" s="258">
        <f>SUMIFS(InpActive!I:I,InpActive!$A:$A,$C1090,InpActive!$B:$B,$N$1081)</f>
        <v>1392</v>
      </c>
      <c r="I1090" s="258">
        <f>SUMIFS(InpActive!J:J,InpActive!$A:$A,$C1090,InpActive!$B:$B,$N$1081)</f>
        <v>0</v>
      </c>
      <c r="J1090" s="258">
        <f>SUMIFS(InpActive!K:K,InpActive!$A:$A,$C1090,InpActive!$B:$B,$N$1081)</f>
        <v>0</v>
      </c>
      <c r="K1090" s="258">
        <f>SUMIFS(InpActive!L:L,InpActive!$A:$A,$C1090,InpActive!$B:$B,$N$1081)</f>
        <v>0</v>
      </c>
      <c r="L1090" s="258">
        <f>SUMIFS(InpActive!M:M,InpActive!$A:$A,$C1090,InpActive!$B:$B,$N$1081)</f>
        <v>0</v>
      </c>
    </row>
    <row r="1091" spans="2:15" hidden="1" outlineLevel="2" x14ac:dyDescent="0.4">
      <c r="C1091" s="220" t="s">
        <v>244</v>
      </c>
      <c r="D1091" s="221" t="s">
        <v>188</v>
      </c>
      <c r="H1091" s="258">
        <f>SUMIFS(InpActive!I:I,InpActive!$A:$A,$C1091,InpActive!$B:$B,$N$1081)</f>
        <v>1520.593625</v>
      </c>
      <c r="I1091" s="258">
        <f>SUMIFS(InpActive!J:J,InpActive!$A:$A,$C1091,InpActive!$B:$B,$N$1081)</f>
        <v>0</v>
      </c>
      <c r="J1091" s="258">
        <f>SUMIFS(InpActive!K:K,InpActive!$A:$A,$C1091,InpActive!$B:$B,$N$1081)</f>
        <v>0</v>
      </c>
      <c r="K1091" s="258">
        <f>SUMIFS(InpActive!L:L,InpActive!$A:$A,$C1091,InpActive!$B:$B,$N$1081)</f>
        <v>0</v>
      </c>
      <c r="L1091" s="258">
        <f>SUMIFS(InpActive!M:M,InpActive!$A:$A,$C1091,InpActive!$B:$B,$N$1081)</f>
        <v>0</v>
      </c>
    </row>
    <row r="1092" spans="2:15" hidden="1" outlineLevel="2" x14ac:dyDescent="0.4">
      <c r="C1092" s="220" t="s">
        <v>137</v>
      </c>
      <c r="D1092" s="221" t="s">
        <v>188</v>
      </c>
      <c r="H1092" s="258">
        <f>SUMIFS(InpActive!I:I,InpActive!$A:$A,$C1092,InpActive!$B:$B,$N$1081)</f>
        <v>178</v>
      </c>
      <c r="I1092" s="258">
        <f>SUMIFS(InpActive!J:J,InpActive!$A:$A,$C1092,InpActive!$B:$B,$N$1081)</f>
        <v>0</v>
      </c>
      <c r="J1092" s="258">
        <f>SUMIFS(InpActive!K:K,InpActive!$A:$A,$C1092,InpActive!$B:$B,$N$1081)</f>
        <v>0</v>
      </c>
      <c r="K1092" s="258">
        <f>SUMIFS(InpActive!L:L,InpActive!$A:$A,$C1092,InpActive!$B:$B,$N$1081)</f>
        <v>0</v>
      </c>
      <c r="L1092" s="258">
        <f>SUMIFS(InpActive!M:M,InpActive!$A:$A,$C1092,InpActive!$B:$B,$N$1081)</f>
        <v>0</v>
      </c>
    </row>
    <row r="1093" spans="2:15" hidden="1" outlineLevel="2" x14ac:dyDescent="0.4">
      <c r="C1093" s="220" t="s">
        <v>139</v>
      </c>
      <c r="D1093" s="221" t="s">
        <v>188</v>
      </c>
      <c r="H1093" s="258">
        <f>SUMIFS(InpActive!I:I,InpActive!$A:$A,$C1093,InpActive!$B:$B,$N$1081)</f>
        <v>778</v>
      </c>
      <c r="I1093" s="258">
        <f>SUMIFS(InpActive!J:J,InpActive!$A:$A,$C1093,InpActive!$B:$B,$N$1081)</f>
        <v>0</v>
      </c>
      <c r="J1093" s="258">
        <f>SUMIFS(InpActive!K:K,InpActive!$A:$A,$C1093,InpActive!$B:$B,$N$1081)</f>
        <v>0</v>
      </c>
      <c r="K1093" s="258">
        <f>SUMIFS(InpActive!L:L,InpActive!$A:$A,$C1093,InpActive!$B:$B,$N$1081)</f>
        <v>0</v>
      </c>
      <c r="L1093" s="258">
        <f>SUMIFS(InpActive!M:M,InpActive!$A:$A,$C1093,InpActive!$B:$B,$N$1081)</f>
        <v>0</v>
      </c>
    </row>
    <row r="1094" spans="2:15" hidden="1" outlineLevel="2" x14ac:dyDescent="0.4">
      <c r="H1094" s="258"/>
      <c r="I1094" s="258"/>
      <c r="J1094" s="258"/>
      <c r="K1094" s="258"/>
      <c r="L1094" s="258"/>
    </row>
    <row r="1095" spans="2:15" hidden="1" outlineLevel="2" x14ac:dyDescent="0.4">
      <c r="C1095" s="222" t="s">
        <v>725</v>
      </c>
      <c r="D1095" s="224" t="s">
        <v>188</v>
      </c>
      <c r="E1095" s="255">
        <f t="shared" ref="E1095:G1095" si="41">SUM(E1083:E1093)</f>
        <v>0</v>
      </c>
      <c r="F1095" s="255">
        <f t="shared" si="41"/>
        <v>0</v>
      </c>
      <c r="G1095" s="255">
        <f t="shared" si="41"/>
        <v>0</v>
      </c>
      <c r="H1095" s="255">
        <f>SUM(H1083:H1093)</f>
        <v>6078.5936249999995</v>
      </c>
      <c r="I1095" s="255">
        <f t="shared" ref="I1095:L1095" si="42">SUM(I1083:I1093)</f>
        <v>0</v>
      </c>
      <c r="J1095" s="255">
        <f t="shared" si="42"/>
        <v>0</v>
      </c>
      <c r="K1095" s="255">
        <f t="shared" si="42"/>
        <v>0</v>
      </c>
      <c r="L1095" s="255">
        <f t="shared" si="42"/>
        <v>0</v>
      </c>
      <c r="M1095" s="222"/>
      <c r="N1095" s="362"/>
      <c r="O1095" s="222"/>
    </row>
    <row r="1096" spans="2:15" outlineLevel="1" collapsed="1" x14ac:dyDescent="0.4"/>
    <row r="1097" spans="2:15" ht="15.75" x14ac:dyDescent="0.4">
      <c r="B1097" s="55" t="s">
        <v>224</v>
      </c>
      <c r="C1097" s="75"/>
      <c r="D1097" s="225"/>
      <c r="E1097" s="225"/>
      <c r="F1097" s="225"/>
      <c r="G1097" s="225"/>
      <c r="H1097" s="247"/>
      <c r="I1097" s="247"/>
      <c r="J1097" s="247"/>
      <c r="K1097" s="247"/>
      <c r="L1097" s="247"/>
      <c r="M1097" s="56"/>
      <c r="N1097" s="360"/>
      <c r="O1097" s="231"/>
    </row>
    <row r="1098" spans="2:15" x14ac:dyDescent="0.4">
      <c r="H1098" s="251"/>
      <c r="I1098" s="243"/>
      <c r="J1098" s="243"/>
      <c r="K1098" s="243"/>
      <c r="L1098" s="243"/>
    </row>
    <row r="1099" spans="2:15" ht="14.25" outlineLevel="1" x14ac:dyDescent="0.4">
      <c r="B1099" s="74" t="s">
        <v>942</v>
      </c>
      <c r="C1099" s="60"/>
      <c r="D1099" s="226"/>
      <c r="E1099" s="226"/>
      <c r="F1099" s="226"/>
      <c r="G1099" s="226"/>
      <c r="H1099" s="246"/>
      <c r="I1099" s="246"/>
      <c r="J1099" s="246"/>
      <c r="K1099" s="246"/>
      <c r="L1099" s="246"/>
      <c r="M1099" s="18"/>
      <c r="N1099" s="361" t="s">
        <v>778</v>
      </c>
      <c r="O1099" s="18"/>
    </row>
    <row r="1100" spans="2:15" hidden="1" outlineLevel="2" x14ac:dyDescent="0.4">
      <c r="H1100" s="251"/>
      <c r="I1100" s="243"/>
      <c r="J1100" s="243"/>
      <c r="K1100" s="243"/>
      <c r="L1100" s="243"/>
    </row>
    <row r="1101" spans="2:15" hidden="1" outlineLevel="2" x14ac:dyDescent="0.4">
      <c r="C1101" s="220" t="s">
        <v>117</v>
      </c>
      <c r="D1101" s="221" t="s">
        <v>188</v>
      </c>
      <c r="H1101" s="319">
        <v>24.51</v>
      </c>
      <c r="I1101" s="319">
        <v>23.74</v>
      </c>
      <c r="J1101" s="319">
        <v>23</v>
      </c>
      <c r="K1101" s="319">
        <v>22.4</v>
      </c>
      <c r="L1101" s="319">
        <v>19.5</v>
      </c>
      <c r="N1101" s="359" t="s">
        <v>943</v>
      </c>
    </row>
    <row r="1102" spans="2:15" hidden="1" outlineLevel="2" x14ac:dyDescent="0.4">
      <c r="C1102" s="220" t="s">
        <v>119</v>
      </c>
      <c r="D1102" s="221" t="s">
        <v>188</v>
      </c>
      <c r="H1102" s="319">
        <v>24.51</v>
      </c>
      <c r="I1102" s="319">
        <v>23.74</v>
      </c>
      <c r="J1102" s="319">
        <v>23</v>
      </c>
      <c r="K1102" s="319">
        <v>22.4</v>
      </c>
      <c r="L1102" s="319">
        <v>19.5</v>
      </c>
      <c r="N1102" s="359" t="s">
        <v>944</v>
      </c>
    </row>
    <row r="1103" spans="2:15" hidden="1" outlineLevel="2" x14ac:dyDescent="0.4">
      <c r="C1103" s="220" t="s">
        <v>122</v>
      </c>
      <c r="D1103" s="221" t="s">
        <v>188</v>
      </c>
      <c r="H1103" s="319">
        <v>138</v>
      </c>
      <c r="I1103" s="319">
        <v>137</v>
      </c>
      <c r="J1103" s="319">
        <v>117</v>
      </c>
      <c r="K1103" s="319">
        <v>117</v>
      </c>
      <c r="L1103" s="319">
        <v>97</v>
      </c>
      <c r="N1103" s="359" t="s">
        <v>945</v>
      </c>
    </row>
    <row r="1104" spans="2:15" hidden="1" outlineLevel="2" x14ac:dyDescent="0.4">
      <c r="C1104" s="220" t="s">
        <v>124</v>
      </c>
      <c r="D1104" s="221" t="s">
        <v>188</v>
      </c>
      <c r="H1104" s="319">
        <v>24.51</v>
      </c>
      <c r="I1104" s="319">
        <v>23.74</v>
      </c>
      <c r="J1104" s="319">
        <v>23</v>
      </c>
      <c r="K1104" s="319">
        <v>22.4</v>
      </c>
      <c r="L1104" s="319">
        <v>19.5</v>
      </c>
      <c r="N1104" s="359" t="s">
        <v>946</v>
      </c>
    </row>
    <row r="1105" spans="2:15" hidden="1" outlineLevel="2" x14ac:dyDescent="0.4">
      <c r="C1105" s="220" t="s">
        <v>126</v>
      </c>
      <c r="D1105" s="221" t="s">
        <v>188</v>
      </c>
      <c r="H1105" s="319">
        <v>24.51</v>
      </c>
      <c r="I1105" s="319">
        <v>23.74</v>
      </c>
      <c r="J1105" s="319">
        <v>23</v>
      </c>
      <c r="K1105" s="319">
        <v>22.4</v>
      </c>
      <c r="L1105" s="319">
        <v>19.5</v>
      </c>
      <c r="N1105" s="359" t="s">
        <v>947</v>
      </c>
    </row>
    <row r="1106" spans="2:15" hidden="1" outlineLevel="2" x14ac:dyDescent="0.4">
      <c r="C1106" s="220" t="s">
        <v>128</v>
      </c>
      <c r="D1106" s="221" t="s">
        <v>188</v>
      </c>
      <c r="H1106" s="319">
        <v>24.51</v>
      </c>
      <c r="I1106" s="319">
        <v>23.74</v>
      </c>
      <c r="J1106" s="319">
        <v>23</v>
      </c>
      <c r="K1106" s="319">
        <v>22.4</v>
      </c>
      <c r="L1106" s="319">
        <v>19.5</v>
      </c>
      <c r="N1106" s="359" t="s">
        <v>948</v>
      </c>
    </row>
    <row r="1107" spans="2:15" hidden="1" outlineLevel="2" x14ac:dyDescent="0.4">
      <c r="C1107" s="220" t="s">
        <v>131</v>
      </c>
      <c r="D1107" s="221" t="s">
        <v>188</v>
      </c>
      <c r="H1107" s="319">
        <v>24.51</v>
      </c>
      <c r="I1107" s="319">
        <v>23.74</v>
      </c>
      <c r="J1107" s="319">
        <v>23</v>
      </c>
      <c r="K1107" s="319">
        <v>22.4</v>
      </c>
      <c r="L1107" s="319">
        <v>19.5</v>
      </c>
      <c r="N1107" s="359" t="s">
        <v>949</v>
      </c>
    </row>
    <row r="1108" spans="2:15" hidden="1" outlineLevel="2" x14ac:dyDescent="0.4">
      <c r="C1108" s="220" t="s">
        <v>133</v>
      </c>
      <c r="D1108" s="221" t="s">
        <v>188</v>
      </c>
      <c r="H1108" s="319">
        <v>24.51</v>
      </c>
      <c r="I1108" s="319">
        <v>23.74</v>
      </c>
      <c r="J1108" s="319">
        <v>23</v>
      </c>
      <c r="K1108" s="319">
        <v>22.4</v>
      </c>
      <c r="L1108" s="319">
        <v>19.5</v>
      </c>
      <c r="N1108" s="359" t="s">
        <v>950</v>
      </c>
    </row>
    <row r="1109" spans="2:15" hidden="1" outlineLevel="2" x14ac:dyDescent="0.4">
      <c r="C1109" s="220" t="s">
        <v>244</v>
      </c>
      <c r="D1109" s="221" t="s">
        <v>188</v>
      </c>
      <c r="H1109" s="319">
        <v>24.5</v>
      </c>
      <c r="I1109" s="319">
        <v>23.7</v>
      </c>
      <c r="J1109" s="319">
        <v>23</v>
      </c>
      <c r="K1109" s="319">
        <v>22.4</v>
      </c>
      <c r="L1109" s="319">
        <v>19.5</v>
      </c>
      <c r="N1109" s="359" t="s">
        <v>951</v>
      </c>
    </row>
    <row r="1110" spans="2:15" hidden="1" outlineLevel="2" x14ac:dyDescent="0.4">
      <c r="C1110" s="220" t="s">
        <v>137</v>
      </c>
      <c r="D1110" s="221" t="s">
        <v>188</v>
      </c>
      <c r="H1110" s="319">
        <v>24.51</v>
      </c>
      <c r="I1110" s="319">
        <v>23.74</v>
      </c>
      <c r="J1110" s="319">
        <v>23</v>
      </c>
      <c r="K1110" s="319">
        <v>22.4</v>
      </c>
      <c r="L1110" s="319">
        <v>19.5</v>
      </c>
      <c r="N1110" s="359" t="s">
        <v>952</v>
      </c>
    </row>
    <row r="1111" spans="2:15" hidden="1" outlineLevel="2" x14ac:dyDescent="0.4">
      <c r="C1111" s="220" t="s">
        <v>139</v>
      </c>
      <c r="D1111" s="221" t="s">
        <v>188</v>
      </c>
      <c r="H1111" s="319">
        <v>24.51</v>
      </c>
      <c r="I1111" s="319">
        <v>23.74</v>
      </c>
      <c r="J1111" s="319">
        <v>23</v>
      </c>
      <c r="K1111" s="319">
        <v>22.4</v>
      </c>
      <c r="L1111" s="319">
        <v>19.5</v>
      </c>
      <c r="N1111" s="359" t="s">
        <v>953</v>
      </c>
    </row>
    <row r="1112" spans="2:15" hidden="1" outlineLevel="2" x14ac:dyDescent="0.4">
      <c r="H1112" s="272"/>
      <c r="I1112" s="272"/>
      <c r="J1112" s="272"/>
      <c r="K1112" s="272"/>
      <c r="L1112" s="272"/>
    </row>
    <row r="1113" spans="2:15" hidden="1" outlineLevel="2" x14ac:dyDescent="0.4">
      <c r="C1113" s="222" t="s">
        <v>725</v>
      </c>
      <c r="D1113" s="224" t="s">
        <v>188</v>
      </c>
      <c r="E1113" s="224"/>
      <c r="F1113" s="224"/>
      <c r="G1113" s="224"/>
      <c r="H1113" s="241">
        <f>('CALCS | PCs'!H373 / 'INPUTS | PCs'!$H1161) * 10000</f>
        <v>24.610574817998568</v>
      </c>
      <c r="I1113" s="241">
        <f>('CALCS | PCs'!I373 / 'INPUTS | PCs'!$H1161) * 10000</f>
        <v>23.836218164341076</v>
      </c>
      <c r="J1113" s="241">
        <f>('CALCS | PCs'!J373 / 'INPUTS | PCs'!$H1161) * 10000</f>
        <v>23.084448559199885</v>
      </c>
      <c r="K1113" s="241">
        <f>('CALCS | PCs'!K373 / 'INPUTS | PCs'!$H1161) * 10000</f>
        <v>22.484987592556479</v>
      </c>
      <c r="L1113" s="241">
        <f>('CALCS | PCs'!L373 / 'INPUTS | PCs'!$H1161) * 10000</f>
        <v>19.569625141893521</v>
      </c>
      <c r="M1113" s="222"/>
      <c r="N1113" s="362"/>
      <c r="O1113" s="222"/>
    </row>
    <row r="1114" spans="2:15" outlineLevel="1" collapsed="1" x14ac:dyDescent="0.4">
      <c r="H1114" s="251"/>
      <c r="I1114" s="243"/>
      <c r="J1114" s="243"/>
      <c r="K1114" s="243"/>
      <c r="L1114" s="243"/>
    </row>
    <row r="1115" spans="2:15" ht="14.25" outlineLevel="1" x14ac:dyDescent="0.4">
      <c r="B1115" s="74" t="s">
        <v>954</v>
      </c>
      <c r="C1115" s="60"/>
      <c r="D1115" s="226"/>
      <c r="E1115" s="226"/>
      <c r="F1115" s="226"/>
      <c r="G1115" s="226"/>
      <c r="H1115" s="246"/>
      <c r="I1115" s="246"/>
      <c r="J1115" s="246"/>
      <c r="K1115" s="246"/>
      <c r="L1115" s="246"/>
      <c r="M1115" s="18"/>
      <c r="N1115" s="361" t="s">
        <v>357</v>
      </c>
      <c r="O1115" s="18"/>
    </row>
    <row r="1116" spans="2:15" hidden="1" outlineLevel="2" x14ac:dyDescent="0.4">
      <c r="H1116" s="251"/>
      <c r="I1116" s="243"/>
      <c r="J1116" s="243"/>
      <c r="K1116" s="243"/>
      <c r="L1116" s="243"/>
    </row>
    <row r="1117" spans="2:15" hidden="1" outlineLevel="2" x14ac:dyDescent="0.4">
      <c r="C1117" s="220" t="s">
        <v>117</v>
      </c>
      <c r="D1117" s="221" t="s">
        <v>188</v>
      </c>
      <c r="H1117" s="319">
        <f>SUMIFS(InpActive!I:I,InpActive!$A:$A,$C1117,InpActive!$B:$B,$N$1115)</f>
        <v>27.649769585253502</v>
      </c>
      <c r="I1117" s="256">
        <f>SUMIFS(InpActive!J:J,InpActive!$A:$A,$C1117,InpActive!$B:$B,$N$1115)</f>
        <v>0</v>
      </c>
      <c r="J1117" s="256">
        <f>SUMIFS(InpActive!K:K,InpActive!$A:$A,$C1117,InpActive!$B:$B,$N$1115)</f>
        <v>0</v>
      </c>
      <c r="K1117" s="256">
        <f>SUMIFS(InpActive!L:L,InpActive!$A:$A,$C1117,InpActive!$B:$B,$N$1115)</f>
        <v>0</v>
      </c>
      <c r="L1117" s="256">
        <f>SUMIFS(InpActive!M:M,InpActive!$A:$A,$C1117,InpActive!$B:$B,$N$1115)</f>
        <v>0</v>
      </c>
    </row>
    <row r="1118" spans="2:15" hidden="1" outlineLevel="2" x14ac:dyDescent="0.4">
      <c r="C1118" s="220" t="s">
        <v>119</v>
      </c>
      <c r="D1118" s="221" t="s">
        <v>188</v>
      </c>
      <c r="H1118" s="256">
        <f>SUMIFS(InpActive!I:I,InpActive!$A:$A,$C1118,InpActive!$B:$B,$N$1115)</f>
        <v>21.4598255344054</v>
      </c>
      <c r="I1118" s="256">
        <f>SUMIFS(InpActive!J:J,InpActive!$A:$A,$C1118,InpActive!$B:$B,$N$1115)</f>
        <v>0</v>
      </c>
      <c r="J1118" s="256">
        <f>SUMIFS(InpActive!K:K,InpActive!$A:$A,$C1118,InpActive!$B:$B,$N$1115)</f>
        <v>0</v>
      </c>
      <c r="K1118" s="256">
        <f>SUMIFS(InpActive!L:L,InpActive!$A:$A,$C1118,InpActive!$B:$B,$N$1115)</f>
        <v>0</v>
      </c>
      <c r="L1118" s="256">
        <f>SUMIFS(InpActive!M:M,InpActive!$A:$A,$C1118,InpActive!$B:$B,$N$1115)</f>
        <v>0</v>
      </c>
    </row>
    <row r="1119" spans="2:15" hidden="1" outlineLevel="2" x14ac:dyDescent="0.4">
      <c r="C1119" s="220" t="s">
        <v>122</v>
      </c>
      <c r="D1119" s="221" t="s">
        <v>188</v>
      </c>
      <c r="H1119" s="256">
        <f>SUMIFS(InpActive!I:I,InpActive!$A:$A,$C1119,InpActive!$B:$B,$N$1115)</f>
        <v>98.814229249011902</v>
      </c>
      <c r="I1119" s="256">
        <f>SUMIFS(InpActive!J:J,InpActive!$A:$A,$C1119,InpActive!$B:$B,$N$1115)</f>
        <v>0</v>
      </c>
      <c r="J1119" s="256">
        <f>SUMIFS(InpActive!K:K,InpActive!$A:$A,$C1119,InpActive!$B:$B,$N$1115)</f>
        <v>0</v>
      </c>
      <c r="K1119" s="256">
        <f>SUMIFS(InpActive!L:L,InpActive!$A:$A,$C1119,InpActive!$B:$B,$N$1115)</f>
        <v>0</v>
      </c>
      <c r="L1119" s="256">
        <f>SUMIFS(InpActive!M:M,InpActive!$A:$A,$C1119,InpActive!$B:$B,$N$1115)</f>
        <v>0</v>
      </c>
    </row>
    <row r="1120" spans="2:15" hidden="1" outlineLevel="2" x14ac:dyDescent="0.4">
      <c r="C1120" s="220" t="s">
        <v>124</v>
      </c>
      <c r="D1120" s="221" t="s">
        <v>188</v>
      </c>
      <c r="H1120" s="256">
        <f>SUMIFS(InpActive!I:I,InpActive!$A:$A,$C1120,InpActive!$B:$B,$N$1115)</f>
        <v>14.613523286479399</v>
      </c>
      <c r="I1120" s="256">
        <f>SUMIFS(InpActive!J:J,InpActive!$A:$A,$C1120,InpActive!$B:$B,$N$1115)</f>
        <v>0</v>
      </c>
      <c r="J1120" s="256">
        <f>SUMIFS(InpActive!K:K,InpActive!$A:$A,$C1120,InpActive!$B:$B,$N$1115)</f>
        <v>0</v>
      </c>
      <c r="K1120" s="256">
        <f>SUMIFS(InpActive!L:L,InpActive!$A:$A,$C1120,InpActive!$B:$B,$N$1115)</f>
        <v>0</v>
      </c>
      <c r="L1120" s="256">
        <f>SUMIFS(InpActive!M:M,InpActive!$A:$A,$C1120,InpActive!$B:$B,$N$1115)</f>
        <v>0</v>
      </c>
    </row>
    <row r="1121" spans="2:15" hidden="1" outlineLevel="2" x14ac:dyDescent="0.4">
      <c r="C1121" s="220" t="s">
        <v>126</v>
      </c>
      <c r="D1121" s="221" t="s">
        <v>188</v>
      </c>
      <c r="H1121" s="256">
        <f>SUMIFS(InpActive!I:I,InpActive!$A:$A,$C1121,InpActive!$B:$B,$N$1115)</f>
        <v>20.597768936396299</v>
      </c>
      <c r="I1121" s="256">
        <f>SUMIFS(InpActive!J:J,InpActive!$A:$A,$C1121,InpActive!$B:$B,$N$1115)</f>
        <v>0</v>
      </c>
      <c r="J1121" s="256">
        <f>SUMIFS(InpActive!K:K,InpActive!$A:$A,$C1121,InpActive!$B:$B,$N$1115)</f>
        <v>0</v>
      </c>
      <c r="K1121" s="256">
        <f>SUMIFS(InpActive!L:L,InpActive!$A:$A,$C1121,InpActive!$B:$B,$N$1115)</f>
        <v>0</v>
      </c>
      <c r="L1121" s="256">
        <f>SUMIFS(InpActive!M:M,InpActive!$A:$A,$C1121,InpActive!$B:$B,$N$1115)</f>
        <v>0</v>
      </c>
    </row>
    <row r="1122" spans="2:15" hidden="1" outlineLevel="2" x14ac:dyDescent="0.4">
      <c r="C1122" s="220" t="s">
        <v>128</v>
      </c>
      <c r="D1122" s="221" t="s">
        <v>188</v>
      </c>
      <c r="H1122" s="256">
        <f>SUMIFS(InpActive!I:I,InpActive!$A:$A,$C1122,InpActive!$B:$B,$N$1115)</f>
        <v>144.29551721926501</v>
      </c>
      <c r="I1122" s="256">
        <f>SUMIFS(InpActive!J:J,InpActive!$A:$A,$C1122,InpActive!$B:$B,$N$1115)</f>
        <v>0</v>
      </c>
      <c r="J1122" s="256">
        <f>SUMIFS(InpActive!K:K,InpActive!$A:$A,$C1122,InpActive!$B:$B,$N$1115)</f>
        <v>0</v>
      </c>
      <c r="K1122" s="256">
        <f>SUMIFS(InpActive!L:L,InpActive!$A:$A,$C1122,InpActive!$B:$B,$N$1115)</f>
        <v>0</v>
      </c>
      <c r="L1122" s="256">
        <f>SUMIFS(InpActive!M:M,InpActive!$A:$A,$C1122,InpActive!$B:$B,$N$1115)</f>
        <v>0</v>
      </c>
    </row>
    <row r="1123" spans="2:15" hidden="1" outlineLevel="2" x14ac:dyDescent="0.4">
      <c r="C1123" s="220" t="s">
        <v>131</v>
      </c>
      <c r="D1123" s="221" t="s">
        <v>188</v>
      </c>
      <c r="H1123" s="256">
        <f>SUMIFS(InpActive!I:I,InpActive!$A:$A,$C1123,InpActive!$B:$B,$N$1115)</f>
        <v>101.515151515152</v>
      </c>
      <c r="I1123" s="256">
        <f>SUMIFS(InpActive!J:J,InpActive!$A:$A,$C1123,InpActive!$B:$B,$N$1115)</f>
        <v>0</v>
      </c>
      <c r="J1123" s="256">
        <f>SUMIFS(InpActive!K:K,InpActive!$A:$A,$C1123,InpActive!$B:$B,$N$1115)</f>
        <v>0</v>
      </c>
      <c r="K1123" s="256">
        <f>SUMIFS(InpActive!L:L,InpActive!$A:$A,$C1123,InpActive!$B:$B,$N$1115)</f>
        <v>0</v>
      </c>
      <c r="L1123" s="256">
        <f>SUMIFS(InpActive!M:M,InpActive!$A:$A,$C1123,InpActive!$B:$B,$N$1115)</f>
        <v>0</v>
      </c>
    </row>
    <row r="1124" spans="2:15" hidden="1" outlineLevel="2" x14ac:dyDescent="0.4">
      <c r="C1124" s="220" t="s">
        <v>133</v>
      </c>
      <c r="D1124" s="221" t="s">
        <v>188</v>
      </c>
      <c r="H1124" s="256">
        <f>SUMIFS(InpActive!I:I,InpActive!$A:$A,$C1124,InpActive!$B:$B,$N$1115)</f>
        <v>26.672817247812901</v>
      </c>
      <c r="I1124" s="256">
        <f>SUMIFS(InpActive!J:J,InpActive!$A:$A,$C1124,InpActive!$B:$B,$N$1115)</f>
        <v>0</v>
      </c>
      <c r="J1124" s="256">
        <f>SUMIFS(InpActive!K:K,InpActive!$A:$A,$C1124,InpActive!$B:$B,$N$1115)</f>
        <v>0</v>
      </c>
      <c r="K1124" s="256">
        <f>SUMIFS(InpActive!L:L,InpActive!$A:$A,$C1124,InpActive!$B:$B,$N$1115)</f>
        <v>0</v>
      </c>
      <c r="L1124" s="256">
        <f>SUMIFS(InpActive!M:M,InpActive!$A:$A,$C1124,InpActive!$B:$B,$N$1115)</f>
        <v>0</v>
      </c>
    </row>
    <row r="1125" spans="2:15" hidden="1" outlineLevel="2" x14ac:dyDescent="0.4">
      <c r="C1125" s="220" t="s">
        <v>244</v>
      </c>
      <c r="D1125" s="221" t="s">
        <v>188</v>
      </c>
      <c r="H1125" s="256">
        <f>SUMIFS(InpActive!I:I,InpActive!$A:$A,$C1125,InpActive!$B:$B,$N$1115)</f>
        <v>18.096876042816401</v>
      </c>
      <c r="I1125" s="256">
        <f>SUMIFS(InpActive!J:J,InpActive!$A:$A,$C1125,InpActive!$B:$B,$N$1115)</f>
        <v>0</v>
      </c>
      <c r="J1125" s="256">
        <f>SUMIFS(InpActive!K:K,InpActive!$A:$A,$C1125,InpActive!$B:$B,$N$1115)</f>
        <v>0</v>
      </c>
      <c r="K1125" s="256">
        <f>SUMIFS(InpActive!L:L,InpActive!$A:$A,$C1125,InpActive!$B:$B,$N$1115)</f>
        <v>0</v>
      </c>
      <c r="L1125" s="256">
        <f>SUMIFS(InpActive!M:M,InpActive!$A:$A,$C1125,InpActive!$B:$B,$N$1115)</f>
        <v>0</v>
      </c>
    </row>
    <row r="1126" spans="2:15" hidden="1" outlineLevel="2" x14ac:dyDescent="0.4">
      <c r="C1126" s="220" t="s">
        <v>137</v>
      </c>
      <c r="D1126" s="221" t="s">
        <v>188</v>
      </c>
      <c r="H1126" s="256">
        <f>SUMIFS(InpActive!I:I,InpActive!$A:$A,$C1126,InpActive!$B:$B,$N$1115)</f>
        <v>25.1801684466441</v>
      </c>
      <c r="I1126" s="256">
        <f>SUMIFS(InpActive!J:J,InpActive!$A:$A,$C1126,InpActive!$B:$B,$N$1115)</f>
        <v>0</v>
      </c>
      <c r="J1126" s="256">
        <f>SUMIFS(InpActive!K:K,InpActive!$A:$A,$C1126,InpActive!$B:$B,$N$1115)</f>
        <v>0</v>
      </c>
      <c r="K1126" s="256">
        <f>SUMIFS(InpActive!L:L,InpActive!$A:$A,$C1126,InpActive!$B:$B,$N$1115)</f>
        <v>0</v>
      </c>
      <c r="L1126" s="256">
        <f>SUMIFS(InpActive!M:M,InpActive!$A:$A,$C1126,InpActive!$B:$B,$N$1115)</f>
        <v>0</v>
      </c>
    </row>
    <row r="1127" spans="2:15" hidden="1" outlineLevel="2" x14ac:dyDescent="0.4">
      <c r="C1127" s="220" t="s">
        <v>139</v>
      </c>
      <c r="D1127" s="221" t="s">
        <v>188</v>
      </c>
      <c r="H1127" s="256">
        <f>SUMIFS(InpActive!I:I,InpActive!$A:$A,$C1127,InpActive!$B:$B,$N$1115)</f>
        <v>23.9955924895715</v>
      </c>
      <c r="I1127" s="256">
        <f>SUMIFS(InpActive!J:J,InpActive!$A:$A,$C1127,InpActive!$B:$B,$N$1115)</f>
        <v>0</v>
      </c>
      <c r="J1127" s="256">
        <f>SUMIFS(InpActive!K:K,InpActive!$A:$A,$C1127,InpActive!$B:$B,$N$1115)</f>
        <v>0</v>
      </c>
      <c r="K1127" s="256">
        <f>SUMIFS(InpActive!L:L,InpActive!$A:$A,$C1127,InpActive!$B:$B,$N$1115)</f>
        <v>0</v>
      </c>
      <c r="L1127" s="256">
        <f>SUMIFS(InpActive!M:M,InpActive!$A:$A,$C1127,InpActive!$B:$B,$N$1115)</f>
        <v>0</v>
      </c>
    </row>
    <row r="1128" spans="2:15" hidden="1" outlineLevel="2" x14ac:dyDescent="0.4">
      <c r="H1128" s="272"/>
      <c r="I1128" s="272"/>
      <c r="J1128" s="272"/>
      <c r="K1128" s="272"/>
      <c r="L1128" s="272"/>
    </row>
    <row r="1129" spans="2:15" hidden="1" outlineLevel="2" x14ac:dyDescent="0.4">
      <c r="C1129" s="222" t="s">
        <v>725</v>
      </c>
      <c r="D1129" s="224" t="s">
        <v>188</v>
      </c>
      <c r="E1129" s="224"/>
      <c r="F1129" s="224"/>
      <c r="G1129" s="224"/>
      <c r="H1129" s="256"/>
      <c r="I1129" s="256"/>
      <c r="J1129" s="256"/>
      <c r="K1129" s="256"/>
      <c r="L1129" s="256"/>
      <c r="M1129" s="222"/>
      <c r="N1129" s="362"/>
      <c r="O1129" s="222"/>
    </row>
    <row r="1130" spans="2:15" outlineLevel="1" collapsed="1" x14ac:dyDescent="0.4">
      <c r="H1130" s="251"/>
      <c r="I1130" s="243"/>
      <c r="J1130" s="243"/>
      <c r="K1130" s="243"/>
      <c r="L1130" s="243"/>
    </row>
    <row r="1131" spans="2:15" ht="14.25" outlineLevel="1" x14ac:dyDescent="0.4">
      <c r="B1131" s="74" t="s">
        <v>955</v>
      </c>
      <c r="C1131" s="60"/>
      <c r="D1131" s="226"/>
      <c r="E1131" s="226"/>
      <c r="F1131" s="226"/>
      <c r="G1131" s="226"/>
      <c r="H1131" s="246"/>
      <c r="I1131" s="246"/>
      <c r="J1131" s="246"/>
      <c r="K1131" s="246"/>
      <c r="L1131" s="246"/>
      <c r="M1131" s="18"/>
      <c r="N1131" s="361" t="s">
        <v>359</v>
      </c>
      <c r="O1131" s="18"/>
    </row>
    <row r="1132" spans="2:15" hidden="1" outlineLevel="2" x14ac:dyDescent="0.4">
      <c r="H1132" s="243"/>
      <c r="I1132" s="243"/>
      <c r="J1132" s="243"/>
      <c r="K1132" s="243"/>
      <c r="L1132" s="243"/>
    </row>
    <row r="1133" spans="2:15" hidden="1" outlineLevel="2" x14ac:dyDescent="0.4">
      <c r="C1133" s="234" t="s">
        <v>117</v>
      </c>
      <c r="D1133" s="221" t="s">
        <v>204</v>
      </c>
      <c r="H1133" s="617" t="str">
        <f>INDEX(ANHapr,MATCH($N$1131,InpActive!$B$4:$B$185,0),MATCH(H$2,InpActive!$A$2:$M$2,0))</f>
        <v>No</v>
      </c>
      <c r="I1133" s="617">
        <f>INDEX(ANHapr,MATCH($N$1131,InpActive!$B$4:$B$185,0),MATCH(I$2,InpActive!$A$2:$M$2,0))</f>
        <v>0</v>
      </c>
      <c r="J1133" s="617">
        <f>INDEX(ANHapr,MATCH($N$1131,InpActive!$B$4:$B$185,0),MATCH(J$2,InpActive!$A$2:$M$2,0))</f>
        <v>0</v>
      </c>
      <c r="K1133" s="617">
        <f>INDEX(ANHapr,MATCH($N$1131,InpActive!$B$4:$B$185,0),MATCH(K$2,InpActive!$A$2:$M$2,0))</f>
        <v>0</v>
      </c>
      <c r="L1133" s="617">
        <f>INDEX(ANHapr,MATCH($N$1131,InpActive!$B$4:$B$185,0),MATCH(L$2,InpActive!$A$2:$M$2,0))</f>
        <v>0</v>
      </c>
    </row>
    <row r="1134" spans="2:15" hidden="1" outlineLevel="2" x14ac:dyDescent="0.4">
      <c r="C1134" s="234" t="s">
        <v>119</v>
      </c>
      <c r="D1134" s="221" t="s">
        <v>204</v>
      </c>
      <c r="H1134" s="618" t="str">
        <f>INDEX(WSHapr,MATCH($N$1131,InpActive!$B$186:$B$367,0),MATCH(H$2,InpActive!$A$2:$M$2,0))</f>
        <v>Yes</v>
      </c>
      <c r="I1134" s="618">
        <f>INDEX(WSHapr,MATCH($N$1131,InpActive!$B$186:$B$367,0),MATCH(I$2,InpActive!$A$2:$M$2,0))</f>
        <v>0</v>
      </c>
      <c r="J1134" s="618">
        <f>INDEX(WSHapr,MATCH($N$1131,InpActive!$B$186:$B$367,0),MATCH(J$2,InpActive!$A$2:$M$2,0))</f>
        <v>0</v>
      </c>
      <c r="K1134" s="618">
        <f>INDEX(WSHapr,MATCH($N$1131,InpActive!$B$186:$B$367,0),MATCH(K$2,InpActive!$A$2:$M$2,0))</f>
        <v>0</v>
      </c>
      <c r="L1134" s="618">
        <f>INDEX(WSHapr,MATCH($N$1131,InpActive!$B$186:$B$367,0),MATCH(L$2,InpActive!$A$2:$M$2,0))</f>
        <v>0</v>
      </c>
    </row>
    <row r="1135" spans="2:15" hidden="1" outlineLevel="2" x14ac:dyDescent="0.4">
      <c r="C1135" s="234" t="s">
        <v>122</v>
      </c>
      <c r="D1135" s="221" t="s">
        <v>204</v>
      </c>
      <c r="H1135" s="618" t="str">
        <f>INDEX(HDDapr,MATCH($N$1131,InpActive!$B$368:$B$549,0),MATCH(H$2,InpActive!$A$2:$M$2,0))</f>
        <v>Yes</v>
      </c>
      <c r="I1135" s="618">
        <f>INDEX(HDDapr,MATCH($N$1131,InpActive!$B$368:$B$549,0),MATCH(I$2,InpActive!$A$2:$M$2,0))</f>
        <v>0</v>
      </c>
      <c r="J1135" s="618">
        <f>INDEX(HDDapr,MATCH($N$1131,InpActive!$B$368:$B$549,0),MATCH(J$2,InpActive!$A$2:$M$2,0))</f>
        <v>0</v>
      </c>
      <c r="K1135" s="618">
        <f>INDEX(HDDapr,MATCH($N$1131,InpActive!$B$368:$B$549,0),MATCH(K$2,InpActive!$A$2:$M$2,0))</f>
        <v>0</v>
      </c>
      <c r="L1135" s="618">
        <f>INDEX(HDDapr,MATCH($N$1131,InpActive!$B$368:$B$549,0),MATCH(L$2,InpActive!$A$2:$M$2,0))</f>
        <v>0</v>
      </c>
    </row>
    <row r="1136" spans="2:15" hidden="1" outlineLevel="2" x14ac:dyDescent="0.4">
      <c r="C1136" s="234" t="s">
        <v>124</v>
      </c>
      <c r="D1136" s="221" t="s">
        <v>204</v>
      </c>
      <c r="H1136" s="618" t="str">
        <f>INDEX(NESapr,MATCH($N$1131,InpActive!$B$550:$B$731,0),MATCH(H$2,InpActive!$A$2:$M$2,0))</f>
        <v>Yes</v>
      </c>
      <c r="I1136" s="618">
        <f>INDEX(NESapr,MATCH($N$1131,InpActive!$B$550:$B$731,0),MATCH(I$2,InpActive!$A$2:$M$2,0))</f>
        <v>0</v>
      </c>
      <c r="J1136" s="618">
        <f>INDEX(NESapr,MATCH($N$1131,InpActive!$B$550:$B$731,0),MATCH(J$2,InpActive!$A$2:$M$2,0))</f>
        <v>0</v>
      </c>
      <c r="K1136" s="618">
        <f>INDEX(NESapr,MATCH($N$1131,InpActive!$B$550:$B$731,0),MATCH(K$2,InpActive!$A$2:$M$2,0))</f>
        <v>0</v>
      </c>
      <c r="L1136" s="618">
        <f>INDEX(NESapr,MATCH($N$1131,InpActive!$B$550:$B$731,0),MATCH(L$2,InpActive!$A$2:$M$2,0))</f>
        <v>0</v>
      </c>
    </row>
    <row r="1137" spans="2:15" hidden="1" outlineLevel="2" x14ac:dyDescent="0.4">
      <c r="C1137" s="234" t="s">
        <v>126</v>
      </c>
      <c r="D1137" s="221" t="s">
        <v>204</v>
      </c>
      <c r="H1137" s="618" t="str">
        <f>INDEX(SVEapr,MATCH($N$1131,InpActive!$B$1096:$B$1277,0),MATCH(H$2,InpActive!$A$2:$M$2,0))</f>
        <v>Yes</v>
      </c>
      <c r="I1137" s="618">
        <f>INDEX(SVEapr,MATCH($N$1131,InpActive!$B$1096:$B$1277,0),MATCH(I$2,InpActive!$A$2:$M$2,0))</f>
        <v>0</v>
      </c>
      <c r="J1137" s="618">
        <f>INDEX(SVEapr,MATCH($N$1131,InpActive!$B$1096:$B$1277,0),MATCH(J$2,InpActive!$A$2:$M$2,0))</f>
        <v>0</v>
      </c>
      <c r="K1137" s="618">
        <f>INDEX(SVEapr,MATCH($N$1131,InpActive!$B$1096:$B$1277,0),MATCH(K$2,InpActive!$A$2:$M$2,0))</f>
        <v>0</v>
      </c>
      <c r="L1137" s="618">
        <f>INDEX(SVEapr,MATCH($N$1131,InpActive!$B$1096:$B$1277,0),MATCH(L$2,InpActive!$A$2:$M$2,0))</f>
        <v>0</v>
      </c>
    </row>
    <row r="1138" spans="2:15" hidden="1" outlineLevel="2" x14ac:dyDescent="0.4">
      <c r="C1138" s="234" t="s">
        <v>128</v>
      </c>
      <c r="D1138" s="221" t="s">
        <v>204</v>
      </c>
      <c r="H1138" s="618" t="str">
        <f>INDEX(SWBapr,MATCH($N$1131,InpActive!$B$1278:$B$1459,0),MATCH(H$2,InpActive!$A$2:$M$2,0))</f>
        <v>No</v>
      </c>
      <c r="I1138" s="618">
        <f>INDEX(SWBapr,MATCH($N$1131,InpActive!$B$1278:$B$1459,0),MATCH(I$2,InpActive!$A$2:$M$2,0))</f>
        <v>0</v>
      </c>
      <c r="J1138" s="618">
        <f>INDEX(SWBapr,MATCH($N$1131,InpActive!$B$1278:$B$1459,0),MATCH(J$2,InpActive!$A$2:$M$2,0))</f>
        <v>0</v>
      </c>
      <c r="K1138" s="618">
        <f>INDEX(SWBapr,MATCH($N$1131,InpActive!$B$1278:$B$1459,0),MATCH(K$2,InpActive!$A$2:$M$2,0))</f>
        <v>0</v>
      </c>
      <c r="L1138" s="618">
        <f>INDEX(SWBapr,MATCH($N$1131,InpActive!$B$1278:$B$1459,0),MATCH(L$2,InpActive!$A$2:$M$2,0))</f>
        <v>0</v>
      </c>
    </row>
    <row r="1139" spans="2:15" hidden="1" outlineLevel="2" x14ac:dyDescent="0.4">
      <c r="C1139" s="234" t="s">
        <v>131</v>
      </c>
      <c r="D1139" s="221" t="s">
        <v>204</v>
      </c>
      <c r="H1139" s="618" t="str">
        <f>INDEX(SRNapr,MATCH($N$1131,InpActive!$B$1460:$B$1641,0),MATCH(H$2,InpActive!$A$2:$M$2,0))</f>
        <v>No</v>
      </c>
      <c r="I1139" s="618">
        <f>INDEX(SRNapr,MATCH($N$1131,InpActive!$B$1460:$B$1641,0),MATCH(I$2,InpActive!$A$2:$M$2,0))</f>
        <v>0</v>
      </c>
      <c r="J1139" s="618">
        <f>INDEX(SRNapr,MATCH($N$1131,InpActive!$B$1460:$B$1641,0),MATCH(J$2,InpActive!$A$2:$M$2,0))</f>
        <v>0</v>
      </c>
      <c r="K1139" s="618">
        <f>INDEX(SRNapr,MATCH($N$1131,InpActive!$B$1460:$B$1641,0),MATCH(K$2,InpActive!$A$2:$M$2,0))</f>
        <v>0</v>
      </c>
      <c r="L1139" s="618">
        <f>INDEX(SRNapr,MATCH($N$1131,InpActive!$B$1460:$B$1641,0),MATCH(L$2,InpActive!$A$2:$M$2,0))</f>
        <v>0</v>
      </c>
    </row>
    <row r="1140" spans="2:15" hidden="1" outlineLevel="2" x14ac:dyDescent="0.4">
      <c r="C1140" s="234" t="s">
        <v>133</v>
      </c>
      <c r="D1140" s="221" t="s">
        <v>204</v>
      </c>
      <c r="H1140" s="618" t="str">
        <f>INDEX(TMSapr,MATCH($N$1131,InpActive!$B$1642:$B$1823,0),MATCH(H$2,InpActive!$A$2:$M$2,0))</f>
        <v>No</v>
      </c>
      <c r="I1140" s="618">
        <f>INDEX(TMSapr,MATCH($N$1131,InpActive!$B$1642:$B$1823,0),MATCH(I$2,InpActive!$A$2:$M$2,0))</f>
        <v>0</v>
      </c>
      <c r="J1140" s="618">
        <f>INDEX(TMSapr,MATCH($N$1131,InpActive!$B$1642:$B$1823,0),MATCH(J$2,InpActive!$A$2:$M$2,0))</f>
        <v>0</v>
      </c>
      <c r="K1140" s="618">
        <f>INDEX(TMSapr,MATCH($N$1131,InpActive!$B$1642:$B$1823,0),MATCH(K$2,InpActive!$A$2:$M$2,0))</f>
        <v>0</v>
      </c>
      <c r="L1140" s="618">
        <f>INDEX(TMSapr,MATCH($N$1131,InpActive!$B$1642:$B$1823,0),MATCH(L$2,InpActive!$A$2:$M$2,0))</f>
        <v>0</v>
      </c>
    </row>
    <row r="1141" spans="2:15" hidden="1" outlineLevel="2" x14ac:dyDescent="0.4">
      <c r="C1141" s="234" t="s">
        <v>244</v>
      </c>
      <c r="D1141" s="221" t="s">
        <v>204</v>
      </c>
      <c r="H1141" s="618" t="str">
        <f>INDEX(UUWapr,MATCH($N$1131,InpActive!$B$1824:$B$2005,0),MATCH(H$2,InpActive!$A$2:$M$2,0))</f>
        <v>Yes</v>
      </c>
      <c r="I1141" s="618">
        <f>INDEX(UUWapr,MATCH($N$1131,InpActive!$B$1824:$B$2005,0),MATCH(I$2,InpActive!$A$2:$M$2,0))</f>
        <v>0</v>
      </c>
      <c r="J1141" s="618">
        <f>INDEX(UUWapr,MATCH($N$1131,InpActive!$B$1824:$B$2005,0),MATCH(J$2,InpActive!$A$2:$M$2,0))</f>
        <v>0</v>
      </c>
      <c r="K1141" s="618">
        <f>INDEX(UUWapr,MATCH($N$1131,InpActive!$B$1824:$B$2005,0),MATCH(K$2,InpActive!$A$2:$M$2,0))</f>
        <v>0</v>
      </c>
      <c r="L1141" s="618">
        <f>INDEX(UUWapr,MATCH($N$1131,InpActive!$B$1824:$B$2005,0),MATCH(L$2,InpActive!$A$2:$M$2,0))</f>
        <v>0</v>
      </c>
    </row>
    <row r="1142" spans="2:15" hidden="1" outlineLevel="2" x14ac:dyDescent="0.4">
      <c r="C1142" s="234" t="s">
        <v>137</v>
      </c>
      <c r="D1142" s="221" t="s">
        <v>204</v>
      </c>
      <c r="H1142" s="618" t="str">
        <f>INDEX(WSXapr,MATCH($N$1131,InpActive!$B$2006:$B$2187,0),MATCH(H$2,InpActive!$A$2:$M$2,0))</f>
        <v>No</v>
      </c>
      <c r="I1142" s="618">
        <f>INDEX(WSXapr,MATCH($N$1131,InpActive!$B$2006:$B$2187,0),MATCH(I$2,InpActive!$A$2:$M$2,0))</f>
        <v>0</v>
      </c>
      <c r="J1142" s="618">
        <f>INDEX(WSXapr,MATCH($N$1131,InpActive!$B$2006:$B$2187,0),MATCH(J$2,InpActive!$A$2:$M$2,0))</f>
        <v>0</v>
      </c>
      <c r="K1142" s="618">
        <f>INDEX(WSXapr,MATCH($N$1131,InpActive!$B$2006:$B$2187,0),MATCH(K$2,InpActive!$A$2:$M$2,0))</f>
        <v>0</v>
      </c>
      <c r="L1142" s="618">
        <f>INDEX(WSXapr,MATCH($N$1131,InpActive!$B$2006:$B$2187,0),MATCH(L$2,InpActive!$A$2:$M$2,0))</f>
        <v>0</v>
      </c>
    </row>
    <row r="1143" spans="2:15" hidden="1" outlineLevel="2" x14ac:dyDescent="0.4">
      <c r="C1143" s="234" t="s">
        <v>139</v>
      </c>
      <c r="D1143" s="221" t="s">
        <v>204</v>
      </c>
      <c r="H1143" s="618" t="str">
        <f>INDEX(YKYapr,MATCH($N$1131,InpActive!$B$2188:$B$2369,0),MATCH(H$2,InpActive!$A$2:$M$2,0))</f>
        <v>Yes</v>
      </c>
      <c r="I1143" s="618">
        <f>INDEX(YKYapr,MATCH($N$1131,InpActive!$B$2188:$B$2369,0),MATCH(I$2,InpActive!$A$2:$M$2,0))</f>
        <v>0</v>
      </c>
      <c r="J1143" s="618">
        <f>INDEX(YKYapr,MATCH($N$1131,InpActive!$B$2188:$B$2369,0),MATCH(J$2,InpActive!$A$2:$M$2,0))</f>
        <v>0</v>
      </c>
      <c r="K1143" s="618">
        <f>INDEX(YKYapr,MATCH($N$1131,InpActive!$B$2188:$B$2369,0),MATCH(K$2,InpActive!$A$2:$M$2,0))</f>
        <v>0</v>
      </c>
      <c r="L1143" s="618">
        <f>INDEX(YKYapr,MATCH($N$1131,InpActive!$B$2188:$B$2369,0),MATCH(L$2,InpActive!$A$2:$M$2,0))</f>
        <v>0</v>
      </c>
    </row>
    <row r="1144" spans="2:15" hidden="1" outlineLevel="2" x14ac:dyDescent="0.4">
      <c r="C1144" s="234"/>
      <c r="H1144" s="284"/>
      <c r="I1144" s="284"/>
      <c r="J1144" s="284"/>
      <c r="K1144" s="284"/>
      <c r="L1144" s="284"/>
    </row>
    <row r="1145" spans="2:15" hidden="1" outlineLevel="2" x14ac:dyDescent="0.4">
      <c r="C1145" s="222" t="s">
        <v>725</v>
      </c>
      <c r="D1145" s="224" t="s">
        <v>204</v>
      </c>
      <c r="E1145" s="224"/>
      <c r="F1145" s="224"/>
      <c r="G1145" s="224"/>
      <c r="H1145" s="286"/>
      <c r="I1145" s="286"/>
      <c r="J1145" s="286"/>
      <c r="K1145" s="286"/>
      <c r="L1145" s="286"/>
      <c r="M1145" s="222"/>
      <c r="N1145" s="362"/>
      <c r="O1145" s="222"/>
    </row>
    <row r="1146" spans="2:15" outlineLevel="1" collapsed="1" x14ac:dyDescent="0.4">
      <c r="H1146" s="251"/>
      <c r="I1146" s="243"/>
      <c r="J1146" s="243"/>
      <c r="K1146" s="243"/>
      <c r="L1146" s="243"/>
    </row>
    <row r="1147" spans="2:15" ht="14.25" outlineLevel="1" x14ac:dyDescent="0.4">
      <c r="B1147" s="74" t="s">
        <v>956</v>
      </c>
      <c r="C1147" s="60"/>
      <c r="D1147" s="226"/>
      <c r="E1147" s="226"/>
      <c r="F1147" s="226"/>
      <c r="G1147" s="226"/>
      <c r="H1147" s="246"/>
      <c r="I1147" s="246"/>
      <c r="J1147" s="246"/>
      <c r="K1147" s="246"/>
      <c r="L1147" s="246"/>
      <c r="M1147" s="18"/>
      <c r="N1147" s="361" t="s">
        <v>466</v>
      </c>
      <c r="O1147" s="18"/>
    </row>
    <row r="1148" spans="2:15" hidden="1" outlineLevel="2" x14ac:dyDescent="0.4">
      <c r="H1148" s="251"/>
      <c r="I1148" s="243"/>
      <c r="J1148" s="243"/>
      <c r="K1148" s="243"/>
      <c r="L1148" s="243"/>
    </row>
    <row r="1149" spans="2:15" hidden="1" outlineLevel="2" x14ac:dyDescent="0.4">
      <c r="C1149" s="234" t="s">
        <v>117</v>
      </c>
      <c r="D1149" s="221" t="s">
        <v>182</v>
      </c>
      <c r="H1149" s="319">
        <f>SUMIFS(InpActive!I:I,InpActive!$A:$A,$C1149,InpActive!$B:$B,$N$1147)</f>
        <v>75950</v>
      </c>
      <c r="I1149" s="319">
        <f>SUMIFS(InpActive!J:J,InpActive!$A:$A,$C1149,InpActive!$B:$B,$N$1147)</f>
        <v>0</v>
      </c>
      <c r="J1149" s="319">
        <f>SUMIFS(InpActive!K:K,InpActive!$A:$A,$C1149,InpActive!$B:$B,$N$1147)</f>
        <v>0</v>
      </c>
      <c r="K1149" s="319">
        <f>SUMIFS(InpActive!L:L,InpActive!$A:$A,$C1149,InpActive!$B:$B,$N$1147)</f>
        <v>0</v>
      </c>
      <c r="L1149" s="319">
        <f>SUMIFS(InpActive!M:M,InpActive!$A:$A,$C1149,InpActive!$B:$B,$N$1147)</f>
        <v>0</v>
      </c>
    </row>
    <row r="1150" spans="2:15" hidden="1" outlineLevel="2" x14ac:dyDescent="0.4">
      <c r="C1150" s="234" t="s">
        <v>119</v>
      </c>
      <c r="D1150" s="221" t="s">
        <v>182</v>
      </c>
      <c r="H1150" s="319">
        <f>SUMIFS(InpActive!I:I,InpActive!$A:$A,$C1150,InpActive!$B:$B,$N$1147)</f>
        <v>35881</v>
      </c>
      <c r="I1150" s="319">
        <f>SUMIFS(InpActive!J:J,InpActive!$A:$A,$C1150,InpActive!$B:$B,$N$1147)</f>
        <v>0</v>
      </c>
      <c r="J1150" s="319">
        <f>SUMIFS(InpActive!K:K,InpActive!$A:$A,$C1150,InpActive!$B:$B,$N$1147)</f>
        <v>0</v>
      </c>
      <c r="K1150" s="319">
        <f>SUMIFS(InpActive!L:L,InpActive!$A:$A,$C1150,InpActive!$B:$B,$N$1147)</f>
        <v>0</v>
      </c>
      <c r="L1150" s="319">
        <f>SUMIFS(InpActive!M:M,InpActive!$A:$A,$C1150,InpActive!$B:$B,$N$1147)</f>
        <v>0</v>
      </c>
    </row>
    <row r="1151" spans="2:15" hidden="1" outlineLevel="2" x14ac:dyDescent="0.4">
      <c r="C1151" s="234" t="s">
        <v>122</v>
      </c>
      <c r="D1151" s="221" t="s">
        <v>182</v>
      </c>
      <c r="H1151" s="319">
        <f>SUMIFS(InpActive!I:I,InpActive!$A:$A,$C1151,InpActive!$B:$B,$N$1147)</f>
        <v>506</v>
      </c>
      <c r="I1151" s="319">
        <f>SUMIFS(InpActive!J:J,InpActive!$A:$A,$C1151,InpActive!$B:$B,$N$1147)</f>
        <v>0</v>
      </c>
      <c r="J1151" s="319">
        <f>SUMIFS(InpActive!K:K,InpActive!$A:$A,$C1151,InpActive!$B:$B,$N$1147)</f>
        <v>0</v>
      </c>
      <c r="K1151" s="319">
        <f>SUMIFS(InpActive!L:L,InpActive!$A:$A,$C1151,InpActive!$B:$B,$N$1147)</f>
        <v>0</v>
      </c>
      <c r="L1151" s="319">
        <f>SUMIFS(InpActive!M:M,InpActive!$A:$A,$C1151,InpActive!$B:$B,$N$1147)</f>
        <v>0</v>
      </c>
    </row>
    <row r="1152" spans="2:15" hidden="1" outlineLevel="2" x14ac:dyDescent="0.4">
      <c r="C1152" s="234" t="s">
        <v>124</v>
      </c>
      <c r="D1152" s="221" t="s">
        <v>182</v>
      </c>
      <c r="H1152" s="498">
        <f>SUMIFS(InpActive!I:I,InpActive!$A:$A,$C1152,InpActive!$B:$B,$N$1147)</f>
        <v>29424.799999999999</v>
      </c>
      <c r="I1152" s="319">
        <f>SUMIFS(InpActive!J:J,InpActive!$A:$A,$C1152,InpActive!$B:$B,$N$1147)</f>
        <v>0</v>
      </c>
      <c r="J1152" s="319">
        <f>SUMIFS(InpActive!K:K,InpActive!$A:$A,$C1152,InpActive!$B:$B,$N$1147)</f>
        <v>0</v>
      </c>
      <c r="K1152" s="319">
        <f>SUMIFS(InpActive!L:L,InpActive!$A:$A,$C1152,InpActive!$B:$B,$N$1147)</f>
        <v>0</v>
      </c>
      <c r="L1152" s="319">
        <f>SUMIFS(InpActive!M:M,InpActive!$A:$A,$C1152,InpActive!$B:$B,$N$1147)</f>
        <v>0</v>
      </c>
      <c r="N1152" s="499"/>
    </row>
    <row r="1153" spans="2:15" hidden="1" outlineLevel="2" x14ac:dyDescent="0.4">
      <c r="C1153" s="234" t="s">
        <v>126</v>
      </c>
      <c r="D1153" s="221" t="s">
        <v>182</v>
      </c>
      <c r="H1153" s="319">
        <f>SUMIFS(InpActive!I:I,InpActive!$A:$A,$C1153,InpActive!$B:$B,$N$1147)</f>
        <v>92243</v>
      </c>
      <c r="I1153" s="319">
        <f>SUMIFS(InpActive!J:J,InpActive!$A:$A,$C1153,InpActive!$B:$B,$N$1147)</f>
        <v>0</v>
      </c>
      <c r="J1153" s="319">
        <f>SUMIFS(InpActive!K:K,InpActive!$A:$A,$C1153,InpActive!$B:$B,$N$1147)</f>
        <v>0</v>
      </c>
      <c r="K1153" s="319">
        <f>SUMIFS(InpActive!L:L,InpActive!$A:$A,$C1153,InpActive!$B:$B,$N$1147)</f>
        <v>0</v>
      </c>
      <c r="L1153" s="319">
        <f>SUMIFS(InpActive!M:M,InpActive!$A:$A,$C1153,InpActive!$B:$B,$N$1147)</f>
        <v>0</v>
      </c>
    </row>
    <row r="1154" spans="2:15" hidden="1" outlineLevel="2" x14ac:dyDescent="0.4">
      <c r="C1154" s="234" t="s">
        <v>128</v>
      </c>
      <c r="D1154" s="221" t="s">
        <v>182</v>
      </c>
      <c r="H1154" s="319">
        <f>SUMIFS(InpActive!I:I,InpActive!$A:$A,$C1154,InpActive!$B:$B,$N$1147)</f>
        <v>15593</v>
      </c>
      <c r="I1154" s="319">
        <f>SUMIFS(InpActive!J:J,InpActive!$A:$A,$C1154,InpActive!$B:$B,$N$1147)</f>
        <v>0</v>
      </c>
      <c r="J1154" s="319">
        <f>SUMIFS(InpActive!K:K,InpActive!$A:$A,$C1154,InpActive!$B:$B,$N$1147)</f>
        <v>0</v>
      </c>
      <c r="K1154" s="319">
        <f>SUMIFS(InpActive!L:L,InpActive!$A:$A,$C1154,InpActive!$B:$B,$N$1147)</f>
        <v>0</v>
      </c>
      <c r="L1154" s="319">
        <f>SUMIFS(InpActive!M:M,InpActive!$A:$A,$C1154,InpActive!$B:$B,$N$1147)</f>
        <v>0</v>
      </c>
    </row>
    <row r="1155" spans="2:15" hidden="1" outlineLevel="2" x14ac:dyDescent="0.4">
      <c r="C1155" s="234" t="s">
        <v>131</v>
      </c>
      <c r="D1155" s="221" t="s">
        <v>182</v>
      </c>
      <c r="H1155" s="319">
        <f>SUMIFS(InpActive!I:I,InpActive!$A:$A,$C1155,InpActive!$B:$B,$N$1147)</f>
        <v>39600</v>
      </c>
      <c r="I1155" s="319">
        <f>SUMIFS(InpActive!J:J,InpActive!$A:$A,$C1155,InpActive!$B:$B,$N$1147)</f>
        <v>0</v>
      </c>
      <c r="J1155" s="319">
        <f>SUMIFS(InpActive!K:K,InpActive!$A:$A,$C1155,InpActive!$B:$B,$N$1147)</f>
        <v>0</v>
      </c>
      <c r="K1155" s="319">
        <f>SUMIFS(InpActive!L:L,InpActive!$A:$A,$C1155,InpActive!$B:$B,$N$1147)</f>
        <v>0</v>
      </c>
      <c r="L1155" s="319">
        <f>SUMIFS(InpActive!M:M,InpActive!$A:$A,$C1155,InpActive!$B:$B,$N$1147)</f>
        <v>0</v>
      </c>
    </row>
    <row r="1156" spans="2:15" hidden="1" outlineLevel="2" x14ac:dyDescent="0.4">
      <c r="C1156" s="234" t="s">
        <v>133</v>
      </c>
      <c r="D1156" s="221" t="s">
        <v>182</v>
      </c>
      <c r="H1156" s="319">
        <f>SUMIFS(InpActive!I:I,InpActive!$A:$A,$C1156,InpActive!$B:$B,$N$1147)</f>
        <v>109474.75</v>
      </c>
      <c r="I1156" s="319">
        <f>SUMIFS(InpActive!J:J,InpActive!$A:$A,$C1156,InpActive!$B:$B,$N$1147)</f>
        <v>0</v>
      </c>
      <c r="J1156" s="319">
        <f>SUMIFS(InpActive!K:K,InpActive!$A:$A,$C1156,InpActive!$B:$B,$N$1147)</f>
        <v>0</v>
      </c>
      <c r="K1156" s="319">
        <f>SUMIFS(InpActive!L:L,InpActive!$A:$A,$C1156,InpActive!$B:$B,$N$1147)</f>
        <v>0</v>
      </c>
      <c r="L1156" s="319">
        <f>SUMIFS(InpActive!M:M,InpActive!$A:$A,$C1156,InpActive!$B:$B,$N$1147)</f>
        <v>0</v>
      </c>
    </row>
    <row r="1157" spans="2:15" hidden="1" outlineLevel="2" x14ac:dyDescent="0.4">
      <c r="C1157" s="234" t="s">
        <v>244</v>
      </c>
      <c r="D1157" s="221" t="s">
        <v>182</v>
      </c>
      <c r="H1157" s="319">
        <f>SUMIFS(InpActive!I:I,InpActive!$A:$A,$C1157,InpActive!$B:$B,$N$1147)</f>
        <v>77914</v>
      </c>
      <c r="I1157" s="319">
        <f>SUMIFS(InpActive!J:J,InpActive!$A:$A,$C1157,InpActive!$B:$B,$N$1147)</f>
        <v>0</v>
      </c>
      <c r="J1157" s="319">
        <f>SUMIFS(InpActive!K:K,InpActive!$A:$A,$C1157,InpActive!$B:$B,$N$1147)</f>
        <v>0</v>
      </c>
      <c r="K1157" s="319">
        <f>SUMIFS(InpActive!L:L,InpActive!$A:$A,$C1157,InpActive!$B:$B,$N$1147)</f>
        <v>0</v>
      </c>
      <c r="L1157" s="319">
        <f>SUMIFS(InpActive!M:M,InpActive!$A:$A,$C1157,InpActive!$B:$B,$N$1147)</f>
        <v>0</v>
      </c>
    </row>
    <row r="1158" spans="2:15" hidden="1" outlineLevel="2" x14ac:dyDescent="0.4">
      <c r="C1158" s="234" t="s">
        <v>137</v>
      </c>
      <c r="D1158" s="221" t="s">
        <v>182</v>
      </c>
      <c r="H1158" s="319">
        <f>SUMIFS(InpActive!I:I,InpActive!$A:$A,$C1158,InpActive!$B:$B,$N$1147)</f>
        <v>34551</v>
      </c>
      <c r="I1158" s="319">
        <f>SUMIFS(InpActive!J:J,InpActive!$A:$A,$C1158,InpActive!$B:$B,$N$1147)</f>
        <v>0</v>
      </c>
      <c r="J1158" s="319">
        <f>SUMIFS(InpActive!K:K,InpActive!$A:$A,$C1158,InpActive!$B:$B,$N$1147)</f>
        <v>0</v>
      </c>
      <c r="K1158" s="319">
        <f>SUMIFS(InpActive!L:L,InpActive!$A:$A,$C1158,InpActive!$B:$B,$N$1147)</f>
        <v>0</v>
      </c>
      <c r="L1158" s="319">
        <f>SUMIFS(InpActive!M:M,InpActive!$A:$A,$C1158,InpActive!$B:$B,$N$1147)</f>
        <v>0</v>
      </c>
    </row>
    <row r="1159" spans="2:15" hidden="1" outlineLevel="2" x14ac:dyDescent="0.4">
      <c r="C1159" s="234" t="s">
        <v>139</v>
      </c>
      <c r="D1159" s="221" t="s">
        <v>182</v>
      </c>
      <c r="H1159" s="319">
        <f>SUMIFS(InpActive!I:I,InpActive!$A:$A,$C1159,InpActive!$B:$B,$N$1147)</f>
        <v>52092.9</v>
      </c>
      <c r="I1159" s="319">
        <f>SUMIFS(InpActive!J:J,InpActive!$A:$A,$C1159,InpActive!$B:$B,$N$1147)</f>
        <v>0</v>
      </c>
      <c r="J1159" s="319">
        <f>SUMIFS(InpActive!K:K,InpActive!$A:$A,$C1159,InpActive!$B:$B,$N$1147)</f>
        <v>0</v>
      </c>
      <c r="K1159" s="319">
        <f>SUMIFS(InpActive!L:L,InpActive!$A:$A,$C1159,InpActive!$B:$B,$N$1147)</f>
        <v>0</v>
      </c>
      <c r="L1159" s="319">
        <f>SUMIFS(InpActive!M:M,InpActive!$A:$A,$C1159,InpActive!$B:$B,$N$1147)</f>
        <v>0</v>
      </c>
    </row>
    <row r="1160" spans="2:15" hidden="1" outlineLevel="2" x14ac:dyDescent="0.4">
      <c r="C1160" s="234"/>
      <c r="H1160" s="256"/>
      <c r="I1160" s="256"/>
      <c r="J1160" s="256"/>
      <c r="K1160" s="256"/>
      <c r="L1160" s="256"/>
    </row>
    <row r="1161" spans="2:15" hidden="1" outlineLevel="2" x14ac:dyDescent="0.4">
      <c r="C1161" s="222" t="s">
        <v>725</v>
      </c>
      <c r="D1161" s="224" t="s">
        <v>182</v>
      </c>
      <c r="E1161" s="241">
        <f t="shared" ref="E1161:G1161" si="43">SUM(E1149:E1159)</f>
        <v>0</v>
      </c>
      <c r="F1161" s="241">
        <f t="shared" si="43"/>
        <v>0</v>
      </c>
      <c r="G1161" s="241">
        <f t="shared" si="43"/>
        <v>0</v>
      </c>
      <c r="H1161" s="241">
        <f>SUM(H1149:H1159)</f>
        <v>563230.44999999995</v>
      </c>
      <c r="I1161" s="241">
        <f t="shared" ref="I1161:L1161" si="44">SUM(I1149:I1159)</f>
        <v>0</v>
      </c>
      <c r="J1161" s="241">
        <f t="shared" si="44"/>
        <v>0</v>
      </c>
      <c r="K1161" s="241">
        <f t="shared" si="44"/>
        <v>0</v>
      </c>
      <c r="L1161" s="241">
        <f t="shared" si="44"/>
        <v>0</v>
      </c>
      <c r="M1161" s="222"/>
      <c r="N1161" s="362"/>
      <c r="O1161" s="222"/>
    </row>
    <row r="1162" spans="2:15" outlineLevel="1" collapsed="1" x14ac:dyDescent="0.4">
      <c r="H1162" s="251"/>
      <c r="I1162" s="243"/>
      <c r="J1162" s="243"/>
      <c r="K1162" s="243"/>
      <c r="L1162" s="243"/>
    </row>
    <row r="1163" spans="2:15" ht="14.25" outlineLevel="1" x14ac:dyDescent="0.4">
      <c r="B1163" s="74" t="s">
        <v>957</v>
      </c>
      <c r="C1163" s="60"/>
      <c r="D1163" s="226"/>
      <c r="E1163" s="226"/>
      <c r="F1163" s="226"/>
      <c r="G1163" s="226"/>
      <c r="H1163" s="246"/>
      <c r="I1163" s="246"/>
      <c r="J1163" s="246"/>
      <c r="K1163" s="246"/>
      <c r="L1163" s="246"/>
      <c r="M1163" s="18"/>
      <c r="N1163" s="361" t="s">
        <v>468</v>
      </c>
      <c r="O1163" s="18"/>
    </row>
    <row r="1164" spans="2:15" hidden="1" outlineLevel="2" x14ac:dyDescent="0.4">
      <c r="H1164" s="251"/>
      <c r="I1164" s="243"/>
      <c r="J1164" s="243"/>
      <c r="K1164" s="243"/>
      <c r="L1164" s="243"/>
    </row>
    <row r="1165" spans="2:15" hidden="1" outlineLevel="2" x14ac:dyDescent="0.4">
      <c r="C1165" s="220" t="s">
        <v>117</v>
      </c>
      <c r="D1165" s="221" t="s">
        <v>188</v>
      </c>
      <c r="H1165" s="258">
        <f>SUMIFS(InpActive!I:I,InpActive!$A:$A,$C1165,InpActive!$B:$B,$N$1163)</f>
        <v>210</v>
      </c>
      <c r="I1165" s="258">
        <f>SUMIFS(InpActive!J:J,InpActive!$A:$A,$C1165,InpActive!$B:$B,$N$1163)</f>
        <v>0</v>
      </c>
      <c r="J1165" s="258">
        <f>SUMIFS(InpActive!K:K,InpActive!$A:$A,$C1165,InpActive!$B:$B,$N$1163)</f>
        <v>0</v>
      </c>
      <c r="K1165" s="258">
        <f>SUMIFS(InpActive!L:L,InpActive!$A:$A,$C1165,InpActive!$B:$B,$N$1163)</f>
        <v>0</v>
      </c>
      <c r="L1165" s="258">
        <f>SUMIFS(InpActive!M:M,InpActive!$A:$A,$C1165,InpActive!$B:$B,$N$1163)</f>
        <v>0</v>
      </c>
    </row>
    <row r="1166" spans="2:15" hidden="1" outlineLevel="2" x14ac:dyDescent="0.4">
      <c r="C1166" s="220" t="s">
        <v>119</v>
      </c>
      <c r="D1166" s="221" t="s">
        <v>188</v>
      </c>
      <c r="H1166" s="258">
        <f>SUMIFS(InpActive!I:I,InpActive!$A:$A,$C1166,InpActive!$B:$B,$N$1163)</f>
        <v>77</v>
      </c>
      <c r="I1166" s="258">
        <f>SUMIFS(InpActive!J:J,InpActive!$A:$A,$C1166,InpActive!$B:$B,$N$1163)</f>
        <v>0</v>
      </c>
      <c r="J1166" s="258">
        <f>SUMIFS(InpActive!K:K,InpActive!$A:$A,$C1166,InpActive!$B:$B,$N$1163)</f>
        <v>0</v>
      </c>
      <c r="K1166" s="258">
        <f>SUMIFS(InpActive!L:L,InpActive!$A:$A,$C1166,InpActive!$B:$B,$N$1163)</f>
        <v>0</v>
      </c>
      <c r="L1166" s="258">
        <f>SUMIFS(InpActive!M:M,InpActive!$A:$A,$C1166,InpActive!$B:$B,$N$1163)</f>
        <v>0</v>
      </c>
    </row>
    <row r="1167" spans="2:15" hidden="1" outlineLevel="2" x14ac:dyDescent="0.4">
      <c r="C1167" s="220" t="s">
        <v>122</v>
      </c>
      <c r="D1167" s="221" t="s">
        <v>188</v>
      </c>
      <c r="H1167" s="258">
        <f>SUMIFS(InpActive!I:I,InpActive!$A:$A,$C1167,InpActive!$B:$B,$N$1163)</f>
        <v>5</v>
      </c>
      <c r="I1167" s="258">
        <f>SUMIFS(InpActive!J:J,InpActive!$A:$A,$C1167,InpActive!$B:$B,$N$1163)</f>
        <v>0</v>
      </c>
      <c r="J1167" s="258">
        <f>SUMIFS(InpActive!K:K,InpActive!$A:$A,$C1167,InpActive!$B:$B,$N$1163)</f>
        <v>0</v>
      </c>
      <c r="K1167" s="258">
        <f>SUMIFS(InpActive!L:L,InpActive!$A:$A,$C1167,InpActive!$B:$B,$N$1163)</f>
        <v>0</v>
      </c>
      <c r="L1167" s="258">
        <f>SUMIFS(InpActive!M:M,InpActive!$A:$A,$C1167,InpActive!$B:$B,$N$1163)</f>
        <v>0</v>
      </c>
    </row>
    <row r="1168" spans="2:15" hidden="1" outlineLevel="2" x14ac:dyDescent="0.4">
      <c r="C1168" s="220" t="s">
        <v>124</v>
      </c>
      <c r="D1168" s="221" t="s">
        <v>188</v>
      </c>
      <c r="H1168" s="258">
        <f>SUMIFS(InpActive!I:I,InpActive!$A:$A,$C1168,InpActive!$B:$B,$N$1163)</f>
        <v>43</v>
      </c>
      <c r="I1168" s="258">
        <f>SUMIFS(InpActive!J:J,InpActive!$A:$A,$C1168,InpActive!$B:$B,$N$1163)</f>
        <v>0</v>
      </c>
      <c r="J1168" s="258">
        <f>SUMIFS(InpActive!K:K,InpActive!$A:$A,$C1168,InpActive!$B:$B,$N$1163)</f>
        <v>0</v>
      </c>
      <c r="K1168" s="258">
        <f>SUMIFS(InpActive!L:L,InpActive!$A:$A,$C1168,InpActive!$B:$B,$N$1163)</f>
        <v>0</v>
      </c>
      <c r="L1168" s="258">
        <f>SUMIFS(InpActive!M:M,InpActive!$A:$A,$C1168,InpActive!$B:$B,$N$1163)</f>
        <v>0</v>
      </c>
    </row>
    <row r="1169" spans="2:15" hidden="1" outlineLevel="2" x14ac:dyDescent="0.4">
      <c r="C1169" s="220" t="s">
        <v>126</v>
      </c>
      <c r="D1169" s="221" t="s">
        <v>188</v>
      </c>
      <c r="H1169" s="258">
        <f>SUMIFS(InpActive!I:I,InpActive!$A:$A,$C1169,InpActive!$B:$B,$N$1163)</f>
        <v>190</v>
      </c>
      <c r="I1169" s="258">
        <f>SUMIFS(InpActive!J:J,InpActive!$A:$A,$C1169,InpActive!$B:$B,$N$1163)</f>
        <v>0</v>
      </c>
      <c r="J1169" s="258">
        <f>SUMIFS(InpActive!K:K,InpActive!$A:$A,$C1169,InpActive!$B:$B,$N$1163)</f>
        <v>0</v>
      </c>
      <c r="K1169" s="258">
        <f>SUMIFS(InpActive!L:L,InpActive!$A:$A,$C1169,InpActive!$B:$B,$N$1163)</f>
        <v>0</v>
      </c>
      <c r="L1169" s="258">
        <f>SUMIFS(InpActive!M:M,InpActive!$A:$A,$C1169,InpActive!$B:$B,$N$1163)</f>
        <v>0</v>
      </c>
    </row>
    <row r="1170" spans="2:15" hidden="1" outlineLevel="2" x14ac:dyDescent="0.4">
      <c r="C1170" s="220" t="s">
        <v>128</v>
      </c>
      <c r="D1170" s="221" t="s">
        <v>188</v>
      </c>
      <c r="H1170" s="258">
        <f>SUMIFS(InpActive!I:I,InpActive!$A:$A,$C1170,InpActive!$B:$B,$N$1163)</f>
        <v>225</v>
      </c>
      <c r="I1170" s="258">
        <f>SUMIFS(InpActive!J:J,InpActive!$A:$A,$C1170,InpActive!$B:$B,$N$1163)</f>
        <v>0</v>
      </c>
      <c r="J1170" s="258">
        <f>SUMIFS(InpActive!K:K,InpActive!$A:$A,$C1170,InpActive!$B:$B,$N$1163)</f>
        <v>0</v>
      </c>
      <c r="K1170" s="258">
        <f>SUMIFS(InpActive!L:L,InpActive!$A:$A,$C1170,InpActive!$B:$B,$N$1163)</f>
        <v>0</v>
      </c>
      <c r="L1170" s="258">
        <f>SUMIFS(InpActive!M:M,InpActive!$A:$A,$C1170,InpActive!$B:$B,$N$1163)</f>
        <v>0</v>
      </c>
    </row>
    <row r="1171" spans="2:15" hidden="1" outlineLevel="2" x14ac:dyDescent="0.4">
      <c r="C1171" s="220" t="s">
        <v>131</v>
      </c>
      <c r="D1171" s="221" t="s">
        <v>188</v>
      </c>
      <c r="H1171" s="258">
        <f>SUMIFS(InpActive!I:I,InpActive!$A:$A,$C1171,InpActive!$B:$B,$N$1163)</f>
        <v>402</v>
      </c>
      <c r="I1171" s="258">
        <f>SUMIFS(InpActive!J:J,InpActive!$A:$A,$C1171,InpActive!$B:$B,$N$1163)</f>
        <v>0</v>
      </c>
      <c r="J1171" s="258">
        <f>SUMIFS(InpActive!K:K,InpActive!$A:$A,$C1171,InpActive!$B:$B,$N$1163)</f>
        <v>0</v>
      </c>
      <c r="K1171" s="258">
        <f>SUMIFS(InpActive!L:L,InpActive!$A:$A,$C1171,InpActive!$B:$B,$N$1163)</f>
        <v>0</v>
      </c>
      <c r="L1171" s="258">
        <f>SUMIFS(InpActive!M:M,InpActive!$A:$A,$C1171,InpActive!$B:$B,$N$1163)</f>
        <v>0</v>
      </c>
    </row>
    <row r="1172" spans="2:15" hidden="1" outlineLevel="2" x14ac:dyDescent="0.4">
      <c r="C1172" s="220" t="s">
        <v>133</v>
      </c>
      <c r="D1172" s="221" t="s">
        <v>188</v>
      </c>
      <c r="H1172" s="258">
        <f>SUMIFS(InpActive!I:I,InpActive!$A:$A,$C1172,InpActive!$B:$B,$N$1163)</f>
        <v>292</v>
      </c>
      <c r="I1172" s="258">
        <f>SUMIFS(InpActive!J:J,InpActive!$A:$A,$C1172,InpActive!$B:$B,$N$1163)</f>
        <v>0</v>
      </c>
      <c r="J1172" s="258">
        <f>SUMIFS(InpActive!K:K,InpActive!$A:$A,$C1172,InpActive!$B:$B,$N$1163)</f>
        <v>0</v>
      </c>
      <c r="K1172" s="258">
        <f>SUMIFS(InpActive!L:L,InpActive!$A:$A,$C1172,InpActive!$B:$B,$N$1163)</f>
        <v>0</v>
      </c>
      <c r="L1172" s="258">
        <f>SUMIFS(InpActive!M:M,InpActive!$A:$A,$C1172,InpActive!$B:$B,$N$1163)</f>
        <v>0</v>
      </c>
    </row>
    <row r="1173" spans="2:15" hidden="1" outlineLevel="2" x14ac:dyDescent="0.4">
      <c r="C1173" s="220" t="s">
        <v>244</v>
      </c>
      <c r="D1173" s="221" t="s">
        <v>188</v>
      </c>
      <c r="H1173" s="258">
        <f>SUMIFS(InpActive!I:I,InpActive!$A:$A,$C1173,InpActive!$B:$B,$N$1163)</f>
        <v>141</v>
      </c>
      <c r="I1173" s="258">
        <f>SUMIFS(InpActive!J:J,InpActive!$A:$A,$C1173,InpActive!$B:$B,$N$1163)</f>
        <v>0</v>
      </c>
      <c r="J1173" s="258">
        <f>SUMIFS(InpActive!K:K,InpActive!$A:$A,$C1173,InpActive!$B:$B,$N$1163)</f>
        <v>0</v>
      </c>
      <c r="K1173" s="258">
        <f>SUMIFS(InpActive!L:L,InpActive!$A:$A,$C1173,InpActive!$B:$B,$N$1163)</f>
        <v>0</v>
      </c>
      <c r="L1173" s="258">
        <f>SUMIFS(InpActive!M:M,InpActive!$A:$A,$C1173,InpActive!$B:$B,$N$1163)</f>
        <v>0</v>
      </c>
    </row>
    <row r="1174" spans="2:15" hidden="1" outlineLevel="2" x14ac:dyDescent="0.4">
      <c r="C1174" s="220" t="s">
        <v>137</v>
      </c>
      <c r="D1174" s="221" t="s">
        <v>188</v>
      </c>
      <c r="H1174" s="258">
        <f>SUMIFS(InpActive!I:I,InpActive!$A:$A,$C1174,InpActive!$B:$B,$N$1163)</f>
        <v>87</v>
      </c>
      <c r="I1174" s="258">
        <f>SUMIFS(InpActive!J:J,InpActive!$A:$A,$C1174,InpActive!$B:$B,$N$1163)</f>
        <v>0</v>
      </c>
      <c r="J1174" s="258">
        <f>SUMIFS(InpActive!K:K,InpActive!$A:$A,$C1174,InpActive!$B:$B,$N$1163)</f>
        <v>0</v>
      </c>
      <c r="K1174" s="258">
        <f>SUMIFS(InpActive!L:L,InpActive!$A:$A,$C1174,InpActive!$B:$B,$N$1163)</f>
        <v>0</v>
      </c>
      <c r="L1174" s="258">
        <f>SUMIFS(InpActive!M:M,InpActive!$A:$A,$C1174,InpActive!$B:$B,$N$1163)</f>
        <v>0</v>
      </c>
    </row>
    <row r="1175" spans="2:15" hidden="1" outlineLevel="2" x14ac:dyDescent="0.4">
      <c r="C1175" s="220" t="s">
        <v>139</v>
      </c>
      <c r="D1175" s="221" t="s">
        <v>188</v>
      </c>
      <c r="H1175" s="258">
        <f>SUMIFS(InpActive!I:I,InpActive!$A:$A,$C1175,InpActive!$B:$B,$N$1163)</f>
        <v>125</v>
      </c>
      <c r="I1175" s="258">
        <f>SUMIFS(InpActive!J:J,InpActive!$A:$A,$C1175,InpActive!$B:$B,$N$1163)</f>
        <v>0</v>
      </c>
      <c r="J1175" s="258">
        <f>SUMIFS(InpActive!K:K,InpActive!$A:$A,$C1175,InpActive!$B:$B,$N$1163)</f>
        <v>0</v>
      </c>
      <c r="K1175" s="258">
        <f>SUMIFS(InpActive!L:L,InpActive!$A:$A,$C1175,InpActive!$B:$B,$N$1163)</f>
        <v>0</v>
      </c>
      <c r="L1175" s="258">
        <f>SUMIFS(InpActive!M:M,InpActive!$A:$A,$C1175,InpActive!$B:$B,$N$1163)</f>
        <v>0</v>
      </c>
    </row>
    <row r="1176" spans="2:15" hidden="1" outlineLevel="2" x14ac:dyDescent="0.4">
      <c r="H1176" s="258"/>
      <c r="I1176" s="258"/>
      <c r="J1176" s="258"/>
      <c r="K1176" s="258"/>
      <c r="L1176" s="258"/>
    </row>
    <row r="1177" spans="2:15" hidden="1" outlineLevel="2" x14ac:dyDescent="0.4">
      <c r="C1177" s="222" t="s">
        <v>725</v>
      </c>
      <c r="D1177" s="224" t="s">
        <v>188</v>
      </c>
      <c r="E1177" s="255">
        <f t="shared" ref="E1177:G1177" si="45">SUM(E1165:E1175)</f>
        <v>0</v>
      </c>
      <c r="F1177" s="255">
        <f t="shared" si="45"/>
        <v>0</v>
      </c>
      <c r="G1177" s="255">
        <f t="shared" si="45"/>
        <v>0</v>
      </c>
      <c r="H1177" s="255">
        <f>SUM(H1165:H1175)</f>
        <v>1797</v>
      </c>
      <c r="I1177" s="255">
        <f>SUM(I1165:I1175)</f>
        <v>0</v>
      </c>
      <c r="J1177" s="255">
        <f>SUM(J1165:J1175)</f>
        <v>0</v>
      </c>
      <c r="K1177" s="255">
        <f>SUM(K1165:K1175)</f>
        <v>0</v>
      </c>
      <c r="L1177" s="255">
        <f>SUM(L1165:L1175)</f>
        <v>0</v>
      </c>
      <c r="M1177" s="222"/>
      <c r="N1177" s="362"/>
      <c r="O1177" s="222"/>
    </row>
    <row r="1178" spans="2:15" outlineLevel="1" collapsed="1" x14ac:dyDescent="0.4"/>
    <row r="1179" spans="2:15" ht="15.75" x14ac:dyDescent="0.4">
      <c r="B1179" s="55" t="s">
        <v>225</v>
      </c>
      <c r="C1179" s="75"/>
      <c r="D1179" s="225"/>
      <c r="E1179" s="225"/>
      <c r="F1179" s="225"/>
      <c r="G1179" s="225"/>
      <c r="H1179" s="247"/>
      <c r="I1179" s="247"/>
      <c r="J1179" s="247"/>
      <c r="K1179" s="247"/>
      <c r="L1179" s="247"/>
      <c r="M1179" s="56"/>
      <c r="N1179" s="360"/>
      <c r="O1179" s="231"/>
    </row>
    <row r="1180" spans="2:15" x14ac:dyDescent="0.4">
      <c r="H1180" s="251"/>
      <c r="I1180" s="243"/>
      <c r="J1180" s="243"/>
      <c r="K1180" s="243"/>
      <c r="L1180" s="243"/>
    </row>
    <row r="1181" spans="2:15" ht="14.25" outlineLevel="1" x14ac:dyDescent="0.4">
      <c r="B1181" s="74" t="s">
        <v>958</v>
      </c>
      <c r="C1181" s="60"/>
      <c r="D1181" s="226"/>
      <c r="E1181" s="226"/>
      <c r="F1181" s="226"/>
      <c r="G1181" s="226"/>
      <c r="H1181" s="246"/>
      <c r="I1181" s="246"/>
      <c r="J1181" s="246"/>
      <c r="K1181" s="246"/>
      <c r="L1181" s="246"/>
      <c r="M1181" s="18"/>
      <c r="N1181" s="361" t="s">
        <v>778</v>
      </c>
      <c r="O1181" s="18"/>
    </row>
    <row r="1182" spans="2:15" hidden="1" outlineLevel="2" x14ac:dyDescent="0.4">
      <c r="H1182" s="251"/>
      <c r="I1182" s="243"/>
      <c r="J1182" s="243"/>
      <c r="K1182" s="243"/>
      <c r="L1182" s="243"/>
    </row>
    <row r="1183" spans="2:15" hidden="1" outlineLevel="2" x14ac:dyDescent="0.4">
      <c r="C1183" s="220" t="s">
        <v>117</v>
      </c>
      <c r="D1183" s="221" t="s">
        <v>188</v>
      </c>
      <c r="H1183" s="256">
        <v>5.6</v>
      </c>
      <c r="I1183" s="256">
        <v>5.6</v>
      </c>
      <c r="J1183" s="256">
        <v>5.5</v>
      </c>
      <c r="K1183" s="256">
        <v>5.5</v>
      </c>
      <c r="L1183" s="256">
        <v>5.5</v>
      </c>
      <c r="N1183" s="359" t="s">
        <v>959</v>
      </c>
    </row>
    <row r="1184" spans="2:15" hidden="1" outlineLevel="2" x14ac:dyDescent="0.4">
      <c r="C1184" s="220" t="s">
        <v>119</v>
      </c>
      <c r="D1184" s="221" t="s">
        <v>188</v>
      </c>
      <c r="H1184" s="256">
        <v>7.2</v>
      </c>
      <c r="I1184" s="256">
        <v>7.2</v>
      </c>
      <c r="J1184" s="256">
        <v>7.2</v>
      </c>
      <c r="K1184" s="256">
        <v>7.2</v>
      </c>
      <c r="L1184" s="256">
        <v>7.2</v>
      </c>
      <c r="N1184" s="359" t="s">
        <v>960</v>
      </c>
    </row>
    <row r="1185" spans="2:15" hidden="1" outlineLevel="2" x14ac:dyDescent="0.4">
      <c r="C1185" s="220" t="s">
        <v>122</v>
      </c>
      <c r="D1185" s="221" t="s">
        <v>188</v>
      </c>
      <c r="H1185" s="256">
        <v>5.37</v>
      </c>
      <c r="I1185" s="256">
        <v>5.37</v>
      </c>
      <c r="J1185" s="256">
        <v>5.37</v>
      </c>
      <c r="K1185" s="256">
        <v>5.37</v>
      </c>
      <c r="L1185" s="256">
        <v>5.37</v>
      </c>
      <c r="N1185" s="359" t="s">
        <v>961</v>
      </c>
    </row>
    <row r="1186" spans="2:15" hidden="1" outlineLevel="2" x14ac:dyDescent="0.4">
      <c r="C1186" s="220" t="s">
        <v>124</v>
      </c>
      <c r="D1186" s="221" t="s">
        <v>188</v>
      </c>
      <c r="H1186" s="256">
        <v>10.69</v>
      </c>
      <c r="I1186" s="256">
        <v>10.06</v>
      </c>
      <c r="J1186" s="256">
        <v>9.43</v>
      </c>
      <c r="K1186" s="256">
        <v>8.7899999999999991</v>
      </c>
      <c r="L1186" s="256">
        <v>8.1300000000000008</v>
      </c>
      <c r="N1186" s="359" t="s">
        <v>962</v>
      </c>
    </row>
    <row r="1187" spans="2:15" hidden="1" outlineLevel="2" x14ac:dyDescent="0.4">
      <c r="C1187" s="220" t="s">
        <v>126</v>
      </c>
      <c r="D1187" s="221" t="s">
        <v>188</v>
      </c>
      <c r="H1187" s="256">
        <v>8</v>
      </c>
      <c r="I1187" s="256">
        <v>8</v>
      </c>
      <c r="J1187" s="256">
        <v>8</v>
      </c>
      <c r="K1187" s="256">
        <v>8</v>
      </c>
      <c r="L1187" s="256">
        <v>8</v>
      </c>
      <c r="N1187" s="359" t="s">
        <v>963</v>
      </c>
    </row>
    <row r="1188" spans="2:15" hidden="1" outlineLevel="2" x14ac:dyDescent="0.4">
      <c r="C1188" s="220" t="s">
        <v>128</v>
      </c>
      <c r="D1188" s="221" t="s">
        <v>188</v>
      </c>
      <c r="H1188" s="256">
        <v>17.059999999999999</v>
      </c>
      <c r="I1188" s="256">
        <v>16.27</v>
      </c>
      <c r="J1188" s="256">
        <v>15.54</v>
      </c>
      <c r="K1188" s="256">
        <v>14.76</v>
      </c>
      <c r="L1188" s="256">
        <v>13.99</v>
      </c>
      <c r="N1188" s="359" t="s">
        <v>964</v>
      </c>
    </row>
    <row r="1189" spans="2:15" hidden="1" outlineLevel="2" x14ac:dyDescent="0.4">
      <c r="C1189" s="220" t="s">
        <v>131</v>
      </c>
      <c r="D1189" s="221" t="s">
        <v>188</v>
      </c>
      <c r="H1189" s="256">
        <v>5.72</v>
      </c>
      <c r="I1189" s="256">
        <v>5.64</v>
      </c>
      <c r="J1189" s="256">
        <v>5.59</v>
      </c>
      <c r="K1189" s="256">
        <v>5.53</v>
      </c>
      <c r="L1189" s="256">
        <v>5.48</v>
      </c>
      <c r="N1189" s="359" t="s">
        <v>965</v>
      </c>
    </row>
    <row r="1190" spans="2:15" hidden="1" outlineLevel="2" x14ac:dyDescent="0.4">
      <c r="C1190" s="220" t="s">
        <v>133</v>
      </c>
      <c r="D1190" s="221" t="s">
        <v>188</v>
      </c>
      <c r="H1190" s="256">
        <v>4</v>
      </c>
      <c r="I1190" s="256">
        <v>4</v>
      </c>
      <c r="J1190" s="256">
        <v>4</v>
      </c>
      <c r="K1190" s="256">
        <v>4</v>
      </c>
      <c r="L1190" s="256">
        <v>4</v>
      </c>
      <c r="N1190" s="359" t="s">
        <v>966</v>
      </c>
    </row>
    <row r="1191" spans="2:15" hidden="1" outlineLevel="2" x14ac:dyDescent="0.4">
      <c r="C1191" s="220" t="s">
        <v>244</v>
      </c>
      <c r="D1191" s="221" t="s">
        <v>188</v>
      </c>
      <c r="H1191" s="256">
        <v>15.51</v>
      </c>
      <c r="I1191" s="256">
        <v>14.9</v>
      </c>
      <c r="J1191" s="256">
        <v>14.29</v>
      </c>
      <c r="K1191" s="256">
        <v>13.68</v>
      </c>
      <c r="L1191" s="256">
        <v>13.07</v>
      </c>
      <c r="N1191" s="359" t="s">
        <v>967</v>
      </c>
    </row>
    <row r="1192" spans="2:15" hidden="1" outlineLevel="2" x14ac:dyDescent="0.4">
      <c r="C1192" s="220" t="s">
        <v>137</v>
      </c>
      <c r="D1192" s="221" t="s">
        <v>188</v>
      </c>
      <c r="H1192" s="256">
        <v>6.33</v>
      </c>
      <c r="I1192" s="256">
        <v>6.33</v>
      </c>
      <c r="J1192" s="256">
        <v>6.33</v>
      </c>
      <c r="K1192" s="256">
        <v>6.33</v>
      </c>
      <c r="L1192" s="256">
        <v>6.33</v>
      </c>
      <c r="N1192" s="359" t="s">
        <v>968</v>
      </c>
    </row>
    <row r="1193" spans="2:15" hidden="1" outlineLevel="2" x14ac:dyDescent="0.4">
      <c r="C1193" s="220" t="s">
        <v>139</v>
      </c>
      <c r="D1193" s="221" t="s">
        <v>188</v>
      </c>
      <c r="H1193" s="256">
        <v>18.260000000000002</v>
      </c>
      <c r="I1193" s="256">
        <v>17.55</v>
      </c>
      <c r="J1193" s="256">
        <v>16.829999999999998</v>
      </c>
      <c r="K1193" s="256">
        <v>16.11</v>
      </c>
      <c r="L1193" s="256">
        <v>15.39</v>
      </c>
      <c r="N1193" s="359" t="s">
        <v>969</v>
      </c>
    </row>
    <row r="1194" spans="2:15" hidden="1" outlineLevel="2" x14ac:dyDescent="0.4">
      <c r="H1194" s="272"/>
      <c r="I1194" s="272"/>
      <c r="J1194" s="272"/>
      <c r="K1194" s="272"/>
      <c r="L1194" s="272"/>
    </row>
    <row r="1195" spans="2:15" hidden="1" outlineLevel="2" x14ac:dyDescent="0.4">
      <c r="C1195" s="222" t="s">
        <v>725</v>
      </c>
      <c r="D1195" s="224" t="s">
        <v>188</v>
      </c>
      <c r="E1195" s="224"/>
      <c r="F1195" s="224"/>
      <c r="G1195" s="224"/>
      <c r="H1195" s="241">
        <f>('CALCS | PCs'!H391 / 'INPUTS | PCs'!$H1243) * 1000</f>
        <v>9.0215740679780527</v>
      </c>
      <c r="I1195" s="241">
        <f>('CALCS | PCs'!I391 / 'INPUTS | PCs'!$H1243) * 1000</f>
        <v>8.806862343017956</v>
      </c>
      <c r="J1195" s="241">
        <f>('CALCS | PCs'!J391 / 'INPUTS | PCs'!$H1243) * 1000</f>
        <v>8.5818492744888122</v>
      </c>
      <c r="K1195" s="241">
        <f>('CALCS | PCs'!K391 / 'INPUTS | PCs'!$H1243) * 1000</f>
        <v>8.3674207957881102</v>
      </c>
      <c r="L1195" s="241">
        <f>('CALCS | PCs'!L391 / 'INPUTS | PCs'!$H1243) * 1000</f>
        <v>8.1529675188205193</v>
      </c>
      <c r="M1195" s="222"/>
      <c r="N1195" s="362"/>
      <c r="O1195" s="222"/>
    </row>
    <row r="1196" spans="2:15" outlineLevel="1" collapsed="1" x14ac:dyDescent="0.4">
      <c r="H1196" s="251"/>
      <c r="I1196" s="243"/>
      <c r="J1196" s="243"/>
      <c r="K1196" s="243"/>
      <c r="L1196" s="243"/>
    </row>
    <row r="1197" spans="2:15" ht="14.25" outlineLevel="1" x14ac:dyDescent="0.4">
      <c r="B1197" s="74" t="s">
        <v>970</v>
      </c>
      <c r="C1197" s="60"/>
      <c r="D1197" s="226"/>
      <c r="E1197" s="226"/>
      <c r="F1197" s="226"/>
      <c r="G1197" s="226"/>
      <c r="H1197" s="246"/>
      <c r="I1197" s="246"/>
      <c r="J1197" s="246"/>
      <c r="K1197" s="246"/>
      <c r="L1197" s="246"/>
      <c r="M1197" s="18"/>
      <c r="N1197" s="361" t="s">
        <v>365</v>
      </c>
      <c r="O1197" s="18"/>
    </row>
    <row r="1198" spans="2:15" hidden="1" outlineLevel="2" x14ac:dyDescent="0.4">
      <c r="H1198" s="251"/>
      <c r="I1198" s="243"/>
      <c r="J1198" s="243"/>
      <c r="K1198" s="243"/>
      <c r="L1198" s="243"/>
    </row>
    <row r="1199" spans="2:15" hidden="1" outlineLevel="2" x14ac:dyDescent="0.4">
      <c r="C1199" s="220" t="s">
        <v>117</v>
      </c>
      <c r="D1199" s="221" t="s">
        <v>188</v>
      </c>
      <c r="H1199" s="256">
        <f>SUMIFS(InpActive!I:I,InpActive!$A:$A,$C1199,InpActive!$B:$B,$N$1197)</f>
        <v>6.0905926964833004</v>
      </c>
      <c r="I1199" s="256">
        <f>SUMIFS(InpActive!J:J,InpActive!$A:$A,$C1199,InpActive!$B:$B,$N$1197)</f>
        <v>0</v>
      </c>
      <c r="J1199" s="256">
        <f>SUMIFS(InpActive!K:K,InpActive!$A:$A,$C1199,InpActive!$B:$B,$N$1197)</f>
        <v>0</v>
      </c>
      <c r="K1199" s="256">
        <f>SUMIFS(InpActive!L:L,InpActive!$A:$A,$C1199,InpActive!$B:$B,$N$1197)</f>
        <v>0</v>
      </c>
      <c r="L1199" s="256">
        <f>SUMIFS(InpActive!M:M,InpActive!$A:$A,$C1199,InpActive!$B:$B,$N$1197)</f>
        <v>0</v>
      </c>
    </row>
    <row r="1200" spans="2:15" hidden="1" outlineLevel="2" x14ac:dyDescent="0.4">
      <c r="C1200" s="220" t="s">
        <v>119</v>
      </c>
      <c r="D1200" s="221" t="s">
        <v>188</v>
      </c>
      <c r="H1200" s="256">
        <f>SUMIFS(InpActive!I:I,InpActive!$A:$A,$C1200,InpActive!$B:$B,$N$1197)</f>
        <v>7.6939807514545198</v>
      </c>
      <c r="I1200" s="256">
        <f>SUMIFS(InpActive!J:J,InpActive!$A:$A,$C1200,InpActive!$B:$B,$N$1197)</f>
        <v>0</v>
      </c>
      <c r="J1200" s="256">
        <f>SUMIFS(InpActive!K:K,InpActive!$A:$A,$C1200,InpActive!$B:$B,$N$1197)</f>
        <v>0</v>
      </c>
      <c r="K1200" s="256">
        <f>SUMIFS(InpActive!L:L,InpActive!$A:$A,$C1200,InpActive!$B:$B,$N$1197)</f>
        <v>0</v>
      </c>
      <c r="L1200" s="256">
        <f>SUMIFS(InpActive!M:M,InpActive!$A:$A,$C1200,InpActive!$B:$B,$N$1197)</f>
        <v>0</v>
      </c>
    </row>
    <row r="1201" spans="2:15" hidden="1" outlineLevel="2" x14ac:dyDescent="0.4">
      <c r="C1201" s="220" t="s">
        <v>122</v>
      </c>
      <c r="D1201" s="221" t="s">
        <v>188</v>
      </c>
      <c r="H1201" s="256">
        <f>SUMIFS(InpActive!I:I,InpActive!$A:$A,$C1201,InpActive!$B:$B,$N$1197)</f>
        <v>16.326530612244898</v>
      </c>
      <c r="I1201" s="256">
        <f>SUMIFS(InpActive!J:J,InpActive!$A:$A,$C1201,InpActive!$B:$B,$N$1197)</f>
        <v>0</v>
      </c>
      <c r="J1201" s="256">
        <f>SUMIFS(InpActive!K:K,InpActive!$A:$A,$C1201,InpActive!$B:$B,$N$1197)</f>
        <v>0</v>
      </c>
      <c r="K1201" s="256">
        <f>SUMIFS(InpActive!L:L,InpActive!$A:$A,$C1201,InpActive!$B:$B,$N$1197)</f>
        <v>0</v>
      </c>
      <c r="L1201" s="256">
        <f>SUMIFS(InpActive!M:M,InpActive!$A:$A,$C1201,InpActive!$B:$B,$N$1197)</f>
        <v>0</v>
      </c>
    </row>
    <row r="1202" spans="2:15" hidden="1" outlineLevel="2" x14ac:dyDescent="0.4">
      <c r="C1202" s="220" t="s">
        <v>124</v>
      </c>
      <c r="D1202" s="221" t="s">
        <v>188</v>
      </c>
      <c r="H1202" s="256">
        <f>SUMIFS(InpActive!I:I,InpActive!$A:$A,$C1202,InpActive!$B:$B,$N$1197)</f>
        <v>9.8175787728026496</v>
      </c>
      <c r="I1202" s="256">
        <f>SUMIFS(InpActive!J:J,InpActive!$A:$A,$C1202,InpActive!$B:$B,$N$1197)</f>
        <v>0</v>
      </c>
      <c r="J1202" s="256">
        <f>SUMIFS(InpActive!K:K,InpActive!$A:$A,$C1202,InpActive!$B:$B,$N$1197)</f>
        <v>0</v>
      </c>
      <c r="K1202" s="256">
        <f>SUMIFS(InpActive!L:L,InpActive!$A:$A,$C1202,InpActive!$B:$B,$N$1197)</f>
        <v>0</v>
      </c>
      <c r="L1202" s="256">
        <f>SUMIFS(InpActive!M:M,InpActive!$A:$A,$C1202,InpActive!$B:$B,$N$1197)</f>
        <v>0</v>
      </c>
    </row>
    <row r="1203" spans="2:15" hidden="1" outlineLevel="2" x14ac:dyDescent="0.4">
      <c r="C1203" s="220" t="s">
        <v>126</v>
      </c>
      <c r="D1203" s="221" t="s">
        <v>188</v>
      </c>
      <c r="H1203" s="256">
        <f>SUMIFS(InpActive!I:I,InpActive!$A:$A,$C1203,InpActive!$B:$B,$N$1197)</f>
        <v>7.7378440093936298</v>
      </c>
      <c r="I1203" s="256">
        <f>SUMIFS(InpActive!J:J,InpActive!$A:$A,$C1203,InpActive!$B:$B,$N$1197)</f>
        <v>0</v>
      </c>
      <c r="J1203" s="256">
        <f>SUMIFS(InpActive!K:K,InpActive!$A:$A,$C1203,InpActive!$B:$B,$N$1197)</f>
        <v>0</v>
      </c>
      <c r="K1203" s="256">
        <f>SUMIFS(InpActive!L:L,InpActive!$A:$A,$C1203,InpActive!$B:$B,$N$1197)</f>
        <v>0</v>
      </c>
      <c r="L1203" s="256">
        <f>SUMIFS(InpActive!M:M,InpActive!$A:$A,$C1203,InpActive!$B:$B,$N$1197)</f>
        <v>0</v>
      </c>
    </row>
    <row r="1204" spans="2:15" hidden="1" outlineLevel="2" x14ac:dyDescent="0.4">
      <c r="C1204" s="220" t="s">
        <v>128</v>
      </c>
      <c r="D1204" s="221" t="s">
        <v>188</v>
      </c>
      <c r="H1204" s="256">
        <f>SUMIFS(InpActive!I:I,InpActive!$A:$A,$C1204,InpActive!$B:$B,$N$1197)</f>
        <v>9.76480470390592</v>
      </c>
      <c r="I1204" s="256">
        <f>SUMIFS(InpActive!J:J,InpActive!$A:$A,$C1204,InpActive!$B:$B,$N$1197)</f>
        <v>0</v>
      </c>
      <c r="J1204" s="256">
        <f>SUMIFS(InpActive!K:K,InpActive!$A:$A,$C1204,InpActive!$B:$B,$N$1197)</f>
        <v>0</v>
      </c>
      <c r="K1204" s="256">
        <f>SUMIFS(InpActive!L:L,InpActive!$A:$A,$C1204,InpActive!$B:$B,$N$1197)</f>
        <v>0</v>
      </c>
      <c r="L1204" s="256">
        <f>SUMIFS(InpActive!M:M,InpActive!$A:$A,$C1204,InpActive!$B:$B,$N$1197)</f>
        <v>0</v>
      </c>
    </row>
    <row r="1205" spans="2:15" hidden="1" outlineLevel="2" x14ac:dyDescent="0.4">
      <c r="C1205" s="220" t="s">
        <v>131</v>
      </c>
      <c r="D1205" s="221" t="s">
        <v>188</v>
      </c>
      <c r="H1205" s="256">
        <f>SUMIFS(InpActive!I:I,InpActive!$A:$A,$C1205,InpActive!$B:$B,$N$1197)</f>
        <v>7.9076189280783202</v>
      </c>
      <c r="I1205" s="256">
        <f>SUMIFS(InpActive!J:J,InpActive!$A:$A,$C1205,InpActive!$B:$B,$N$1197)</f>
        <v>0</v>
      </c>
      <c r="J1205" s="256">
        <f>SUMIFS(InpActive!K:K,InpActive!$A:$A,$C1205,InpActive!$B:$B,$N$1197)</f>
        <v>0</v>
      </c>
      <c r="K1205" s="256">
        <f>SUMIFS(InpActive!L:L,InpActive!$A:$A,$C1205,InpActive!$B:$B,$N$1197)</f>
        <v>0</v>
      </c>
      <c r="L1205" s="256">
        <f>SUMIFS(InpActive!M:M,InpActive!$A:$A,$C1205,InpActive!$B:$B,$N$1197)</f>
        <v>0</v>
      </c>
    </row>
    <row r="1206" spans="2:15" hidden="1" outlineLevel="2" x14ac:dyDescent="0.4">
      <c r="C1206" s="220" t="s">
        <v>133</v>
      </c>
      <c r="D1206" s="221" t="s">
        <v>188</v>
      </c>
      <c r="H1206" s="256">
        <f>SUMIFS(InpActive!I:I,InpActive!$A:$A,$C1206,InpActive!$B:$B,$N$1197)</f>
        <v>3.9643599463044401</v>
      </c>
      <c r="I1206" s="256">
        <f>SUMIFS(InpActive!J:J,InpActive!$A:$A,$C1206,InpActive!$B:$B,$N$1197)</f>
        <v>0</v>
      </c>
      <c r="J1206" s="256">
        <f>SUMIFS(InpActive!K:K,InpActive!$A:$A,$C1206,InpActive!$B:$B,$N$1197)</f>
        <v>0</v>
      </c>
      <c r="K1206" s="256">
        <f>SUMIFS(InpActive!L:L,InpActive!$A:$A,$C1206,InpActive!$B:$B,$N$1197)</f>
        <v>0</v>
      </c>
      <c r="L1206" s="256">
        <f>SUMIFS(InpActive!M:M,InpActive!$A:$A,$C1206,InpActive!$B:$B,$N$1197)</f>
        <v>0</v>
      </c>
    </row>
    <row r="1207" spans="2:15" hidden="1" outlineLevel="2" x14ac:dyDescent="0.4">
      <c r="C1207" s="220" t="s">
        <v>244</v>
      </c>
      <c r="D1207" s="221" t="s">
        <v>188</v>
      </c>
      <c r="H1207" s="256">
        <f>SUMIFS(InpActive!I:I,InpActive!$A:$A,$C1207,InpActive!$B:$B,$N$1197)</f>
        <v>14.6094253541775</v>
      </c>
      <c r="I1207" s="256">
        <f>SUMIFS(InpActive!J:J,InpActive!$A:$A,$C1207,InpActive!$B:$B,$N$1197)</f>
        <v>0</v>
      </c>
      <c r="J1207" s="256">
        <f>SUMIFS(InpActive!K:K,InpActive!$A:$A,$C1207,InpActive!$B:$B,$N$1197)</f>
        <v>0</v>
      </c>
      <c r="K1207" s="256">
        <f>SUMIFS(InpActive!L:L,InpActive!$A:$A,$C1207,InpActive!$B:$B,$N$1197)</f>
        <v>0</v>
      </c>
      <c r="L1207" s="256">
        <f>SUMIFS(InpActive!M:M,InpActive!$A:$A,$C1207,InpActive!$B:$B,$N$1197)</f>
        <v>0</v>
      </c>
    </row>
    <row r="1208" spans="2:15" hidden="1" outlineLevel="2" x14ac:dyDescent="0.4">
      <c r="C1208" s="220" t="s">
        <v>137</v>
      </c>
      <c r="D1208" s="221" t="s">
        <v>188</v>
      </c>
      <c r="H1208" s="256">
        <f>SUMIFS(InpActive!I:I,InpActive!$A:$A,$C1208,InpActive!$B:$B,$N$1197)</f>
        <v>6.1202800914724502</v>
      </c>
      <c r="I1208" s="256">
        <f>SUMIFS(InpActive!J:J,InpActive!$A:$A,$C1208,InpActive!$B:$B,$N$1197)</f>
        <v>0</v>
      </c>
      <c r="J1208" s="256">
        <f>SUMIFS(InpActive!K:K,InpActive!$A:$A,$C1208,InpActive!$B:$B,$N$1197)</f>
        <v>0</v>
      </c>
      <c r="K1208" s="256">
        <f>SUMIFS(InpActive!L:L,InpActive!$A:$A,$C1208,InpActive!$B:$B,$N$1197)</f>
        <v>0</v>
      </c>
      <c r="L1208" s="256">
        <f>SUMIFS(InpActive!M:M,InpActive!$A:$A,$C1208,InpActive!$B:$B,$N$1197)</f>
        <v>0</v>
      </c>
    </row>
    <row r="1209" spans="2:15" hidden="1" outlineLevel="2" x14ac:dyDescent="0.4">
      <c r="C1209" s="220" t="s">
        <v>139</v>
      </c>
      <c r="D1209" s="221" t="s">
        <v>188</v>
      </c>
      <c r="H1209" s="256">
        <f>SUMIFS(InpActive!I:I,InpActive!$A:$A,$C1209,InpActive!$B:$B,$N$1197)</f>
        <v>15.6730236908921</v>
      </c>
      <c r="I1209" s="256">
        <f>SUMIFS(InpActive!J:J,InpActive!$A:$A,$C1209,InpActive!$B:$B,$N$1197)</f>
        <v>0</v>
      </c>
      <c r="J1209" s="256">
        <f>SUMIFS(InpActive!K:K,InpActive!$A:$A,$C1209,InpActive!$B:$B,$N$1197)</f>
        <v>0</v>
      </c>
      <c r="K1209" s="256">
        <f>SUMIFS(InpActive!L:L,InpActive!$A:$A,$C1209,InpActive!$B:$B,$N$1197)</f>
        <v>0</v>
      </c>
      <c r="L1209" s="256">
        <f>SUMIFS(InpActive!M:M,InpActive!$A:$A,$C1209,InpActive!$B:$B,$N$1197)</f>
        <v>0</v>
      </c>
    </row>
    <row r="1210" spans="2:15" hidden="1" outlineLevel="2" x14ac:dyDescent="0.4">
      <c r="H1210" s="272"/>
      <c r="I1210" s="272"/>
      <c r="J1210" s="272"/>
      <c r="K1210" s="272"/>
      <c r="L1210" s="272"/>
    </row>
    <row r="1211" spans="2:15" hidden="1" outlineLevel="2" x14ac:dyDescent="0.4">
      <c r="C1211" s="222" t="s">
        <v>725</v>
      </c>
      <c r="D1211" s="224" t="s">
        <v>188</v>
      </c>
      <c r="E1211" s="224"/>
      <c r="F1211" s="224"/>
      <c r="G1211" s="224"/>
      <c r="H1211" s="256"/>
      <c r="I1211" s="256"/>
      <c r="J1211" s="256"/>
      <c r="K1211" s="256"/>
      <c r="L1211" s="256"/>
      <c r="M1211" s="222"/>
      <c r="N1211" s="362"/>
      <c r="O1211" s="222"/>
    </row>
    <row r="1212" spans="2:15" outlineLevel="1" collapsed="1" x14ac:dyDescent="0.4">
      <c r="H1212" s="251"/>
      <c r="I1212" s="243"/>
      <c r="J1212" s="243"/>
      <c r="K1212" s="243"/>
      <c r="L1212" s="243"/>
    </row>
    <row r="1213" spans="2:15" ht="14.25" outlineLevel="1" x14ac:dyDescent="0.4">
      <c r="B1213" s="74" t="s">
        <v>971</v>
      </c>
      <c r="C1213" s="60"/>
      <c r="D1213" s="226"/>
      <c r="E1213" s="226"/>
      <c r="F1213" s="226"/>
      <c r="G1213" s="226"/>
      <c r="H1213" s="246"/>
      <c r="I1213" s="246"/>
      <c r="J1213" s="246"/>
      <c r="K1213" s="246"/>
      <c r="L1213" s="246"/>
      <c r="M1213" s="18"/>
      <c r="N1213" s="361" t="s">
        <v>367</v>
      </c>
      <c r="O1213" s="18"/>
    </row>
    <row r="1214" spans="2:15" hidden="1" outlineLevel="2" x14ac:dyDescent="0.4">
      <c r="H1214" s="243"/>
      <c r="I1214" s="243"/>
      <c r="J1214" s="243"/>
      <c r="K1214" s="243"/>
      <c r="L1214" s="243"/>
    </row>
    <row r="1215" spans="2:15" hidden="1" outlineLevel="2" x14ac:dyDescent="0.4">
      <c r="C1215" s="234" t="s">
        <v>117</v>
      </c>
      <c r="D1215" s="221" t="s">
        <v>204</v>
      </c>
      <c r="H1215" s="618" t="str">
        <f>INDEX(ANHapr,MATCH($N$1213,InpActive!$B$4:$B$185,0),MATCH(H$2,InpActive!$A$2:$M$2,0))</f>
        <v>No</v>
      </c>
      <c r="I1215" s="618">
        <f>INDEX(ANHapr,MATCH($N$1213,InpActive!$B$4:$B$185,0),MATCH(I$2,InpActive!$A$2:$M$2,0))</f>
        <v>0</v>
      </c>
      <c r="J1215" s="618">
        <f>INDEX(ANHapr,MATCH($N$1213,InpActive!$B$4:$B$185,0),MATCH(J$2,InpActive!$A$2:$M$2,0))</f>
        <v>0</v>
      </c>
      <c r="K1215" s="618">
        <f>INDEX(ANHapr,MATCH($N$1213,InpActive!$B$4:$B$185,0),MATCH(K$2,InpActive!$A$2:$M$2,0))</f>
        <v>0</v>
      </c>
      <c r="L1215" s="618">
        <f>INDEX(ANHapr,MATCH($N$1213,InpActive!$B$4:$B$185,0),MATCH(L$2,InpActive!$A$2:$M$2,0))</f>
        <v>0</v>
      </c>
    </row>
    <row r="1216" spans="2:15" hidden="1" outlineLevel="2" x14ac:dyDescent="0.4">
      <c r="C1216" s="234" t="s">
        <v>119</v>
      </c>
      <c r="D1216" s="221" t="s">
        <v>204</v>
      </c>
      <c r="H1216" s="618" t="str">
        <f>INDEX(WSHapr,MATCH($N$1213,InpActive!$B$186:$B$367,0),MATCH(H$2,InpActive!$A$2:$M$2,0))</f>
        <v>No</v>
      </c>
      <c r="I1216" s="618">
        <f>INDEX(WSHapr,MATCH($N$1213,InpActive!$B$186:$B$367,0),MATCH(I$2,InpActive!$A$2:$M$2,0))</f>
        <v>0</v>
      </c>
      <c r="J1216" s="618">
        <f>INDEX(WSHapr,MATCH($N$1213,InpActive!$B$186:$B$367,0),MATCH(J$2,InpActive!$A$2:$M$2,0))</f>
        <v>0</v>
      </c>
      <c r="K1216" s="618">
        <f>INDEX(WSHapr,MATCH($N$1213,InpActive!$B$186:$B$367,0),MATCH(K$2,InpActive!$A$2:$M$2,0))</f>
        <v>0</v>
      </c>
      <c r="L1216" s="618">
        <f>INDEX(WSHapr,MATCH($N$1213,InpActive!$B$186:$B$367,0),MATCH(L$2,InpActive!$A$2:$M$2,0))</f>
        <v>0</v>
      </c>
    </row>
    <row r="1217" spans="2:15" hidden="1" outlineLevel="2" x14ac:dyDescent="0.4">
      <c r="C1217" s="234" t="s">
        <v>122</v>
      </c>
      <c r="D1217" s="221" t="s">
        <v>204</v>
      </c>
      <c r="H1217" s="618" t="str">
        <f>INDEX(HDDapr,MATCH($N$1213,InpActive!$B$368:$B$549,0),MATCH(H$2,InpActive!$A$2:$M$2,0))</f>
        <v>No</v>
      </c>
      <c r="I1217" s="618">
        <f>INDEX(HDDapr,MATCH($N$1213,InpActive!$B$368:$B$549,0),MATCH(I$2,InpActive!$A$2:$M$2,0))</f>
        <v>0</v>
      </c>
      <c r="J1217" s="618">
        <f>INDEX(HDDapr,MATCH($N$1213,InpActive!$B$368:$B$549,0),MATCH(J$2,InpActive!$A$2:$M$2,0))</f>
        <v>0</v>
      </c>
      <c r="K1217" s="618">
        <f>INDEX(HDDapr,MATCH($N$1213,InpActive!$B$368:$B$549,0),MATCH(K$2,InpActive!$A$2:$M$2,0))</f>
        <v>0</v>
      </c>
      <c r="L1217" s="618">
        <f>INDEX(HDDapr,MATCH($N$1213,InpActive!$B$368:$B$549,0),MATCH(L$2,InpActive!$A$2:$M$2,0))</f>
        <v>0</v>
      </c>
    </row>
    <row r="1218" spans="2:15" hidden="1" outlineLevel="2" x14ac:dyDescent="0.4">
      <c r="C1218" s="234" t="s">
        <v>124</v>
      </c>
      <c r="D1218" s="221" t="s">
        <v>204</v>
      </c>
      <c r="H1218" s="618" t="str">
        <f>INDEX(NESapr,MATCH($N$1213,InpActive!$B$550:$B$731,0),MATCH(H$2,InpActive!$A$2:$M$2,0))</f>
        <v>Yes</v>
      </c>
      <c r="I1218" s="618">
        <f>INDEX(NESapr,MATCH($N$1213,InpActive!$B$550:$B$731,0),MATCH(I$2,InpActive!$A$2:$M$2,0))</f>
        <v>0</v>
      </c>
      <c r="J1218" s="618">
        <f>INDEX(NESapr,MATCH($N$1213,InpActive!$B$550:$B$731,0),MATCH(J$2,InpActive!$A$2:$M$2,0))</f>
        <v>0</v>
      </c>
      <c r="K1218" s="618">
        <f>INDEX(NESapr,MATCH($N$1213,InpActive!$B$550:$B$731,0),MATCH(K$2,InpActive!$A$2:$M$2,0))</f>
        <v>0</v>
      </c>
      <c r="L1218" s="618">
        <f>INDEX(NESapr,MATCH($N$1213,InpActive!$B$550:$B$731,0),MATCH(L$2,InpActive!$A$2:$M$2,0))</f>
        <v>0</v>
      </c>
    </row>
    <row r="1219" spans="2:15" hidden="1" outlineLevel="2" x14ac:dyDescent="0.4">
      <c r="C1219" s="234" t="s">
        <v>126</v>
      </c>
      <c r="D1219" s="221" t="s">
        <v>204</v>
      </c>
      <c r="H1219" s="618" t="str">
        <f>INDEX(SVEapr,MATCH($N$1213,InpActive!$B$1096:$B$1277,0),MATCH(H$2,InpActive!$A$2:$M$2,0))</f>
        <v>Yes</v>
      </c>
      <c r="I1219" s="618">
        <f>INDEX(SVEapr,MATCH($N$1213,InpActive!$B$1096:$B$1277,0),MATCH(I$2,InpActive!$A$2:$M$2,0))</f>
        <v>0</v>
      </c>
      <c r="J1219" s="618">
        <f>INDEX(SVEapr,MATCH($N$1213,InpActive!$B$1096:$B$1277,0),MATCH(J$2,InpActive!$A$2:$M$2,0))</f>
        <v>0</v>
      </c>
      <c r="K1219" s="618">
        <f>INDEX(SVEapr,MATCH($N$1213,InpActive!$B$1096:$B$1277,0),MATCH(K$2,InpActive!$A$2:$M$2,0))</f>
        <v>0</v>
      </c>
      <c r="L1219" s="618">
        <f>INDEX(SVEapr,MATCH($N$1213,InpActive!$B$1096:$B$1277,0),MATCH(L$2,InpActive!$A$2:$M$2,0))</f>
        <v>0</v>
      </c>
    </row>
    <row r="1220" spans="2:15" hidden="1" outlineLevel="2" x14ac:dyDescent="0.4">
      <c r="C1220" s="234" t="s">
        <v>128</v>
      </c>
      <c r="D1220" s="221" t="s">
        <v>204</v>
      </c>
      <c r="H1220" s="618" t="str">
        <f>INDEX(SWBapr,MATCH($N$1213,InpActive!$B$1278:$B$1459,0),MATCH(H$2,InpActive!$A$2:$M$2,0))</f>
        <v>Yes</v>
      </c>
      <c r="I1220" s="618">
        <f>INDEX(SWBapr,MATCH($N$1213,InpActive!$B$1278:$B$1459,0),MATCH(I$2,InpActive!$A$2:$M$2,0))</f>
        <v>0</v>
      </c>
      <c r="J1220" s="618">
        <f>INDEX(SWBapr,MATCH($N$1213,InpActive!$B$1278:$B$1459,0),MATCH(J$2,InpActive!$A$2:$M$2,0))</f>
        <v>0</v>
      </c>
      <c r="K1220" s="618">
        <f>INDEX(SWBapr,MATCH($N$1213,InpActive!$B$1278:$B$1459,0),MATCH(K$2,InpActive!$A$2:$M$2,0))</f>
        <v>0</v>
      </c>
      <c r="L1220" s="618">
        <f>INDEX(SWBapr,MATCH($N$1213,InpActive!$B$1278:$B$1459,0),MATCH(L$2,InpActive!$A$2:$M$2,0))</f>
        <v>0</v>
      </c>
    </row>
    <row r="1221" spans="2:15" hidden="1" outlineLevel="2" x14ac:dyDescent="0.4">
      <c r="C1221" s="234" t="s">
        <v>131</v>
      </c>
      <c r="D1221" s="221" t="s">
        <v>204</v>
      </c>
      <c r="H1221" s="618" t="str">
        <f>INDEX(SRNapr,MATCH($N$1213,InpActive!$B$1460:$B$1641,0),MATCH(H$2,InpActive!$A$2:$M$2,0))</f>
        <v>No</v>
      </c>
      <c r="I1221" s="618">
        <f>INDEX(SRNapr,MATCH($N$1213,InpActive!$B$1460:$B$1641,0),MATCH(I$2,InpActive!$A$2:$M$2,0))</f>
        <v>0</v>
      </c>
      <c r="J1221" s="618">
        <f>INDEX(SRNapr,MATCH($N$1213,InpActive!$B$1460:$B$1641,0),MATCH(J$2,InpActive!$A$2:$M$2,0))</f>
        <v>0</v>
      </c>
      <c r="K1221" s="618">
        <f>INDEX(SRNapr,MATCH($N$1213,InpActive!$B$1460:$B$1641,0),MATCH(K$2,InpActive!$A$2:$M$2,0))</f>
        <v>0</v>
      </c>
      <c r="L1221" s="618">
        <f>INDEX(SRNapr,MATCH($N$1213,InpActive!$B$1460:$B$1641,0),MATCH(L$2,InpActive!$A$2:$M$2,0))</f>
        <v>0</v>
      </c>
    </row>
    <row r="1222" spans="2:15" hidden="1" outlineLevel="2" x14ac:dyDescent="0.4">
      <c r="C1222" s="234" t="s">
        <v>133</v>
      </c>
      <c r="D1222" s="221" t="s">
        <v>204</v>
      </c>
      <c r="H1222" s="618" t="str">
        <f>INDEX(TMSapr,MATCH($N$1213,InpActive!$B$1642:$B$1823,0),MATCH(H$2,InpActive!$A$2:$M$2,0))</f>
        <v>Yes</v>
      </c>
      <c r="I1222" s="618">
        <f>INDEX(TMSapr,MATCH($N$1213,InpActive!$B$1642:$B$1823,0),MATCH(I$2,InpActive!$A$2:$M$2,0))</f>
        <v>0</v>
      </c>
      <c r="J1222" s="618">
        <f>INDEX(TMSapr,MATCH($N$1213,InpActive!$B$1642:$B$1823,0),MATCH(J$2,InpActive!$A$2:$M$2,0))</f>
        <v>0</v>
      </c>
      <c r="K1222" s="618">
        <f>INDEX(TMSapr,MATCH($N$1213,InpActive!$B$1642:$B$1823,0),MATCH(K$2,InpActive!$A$2:$M$2,0))</f>
        <v>0</v>
      </c>
      <c r="L1222" s="618">
        <f>INDEX(TMSapr,MATCH($N$1213,InpActive!$B$1642:$B$1823,0),MATCH(L$2,InpActive!$A$2:$M$2,0))</f>
        <v>0</v>
      </c>
    </row>
    <row r="1223" spans="2:15" hidden="1" outlineLevel="2" x14ac:dyDescent="0.4">
      <c r="C1223" s="234" t="s">
        <v>244</v>
      </c>
      <c r="D1223" s="221" t="s">
        <v>204</v>
      </c>
      <c r="H1223" s="618" t="str">
        <f>INDEX(UUWapr,MATCH($N$1213,InpActive!$B$1824:$B$2005,0),MATCH(H$2,InpActive!$A$2:$M$2,0))</f>
        <v>Yes</v>
      </c>
      <c r="I1223" s="618">
        <f>INDEX(UUWapr,MATCH($N$1213,InpActive!$B$1824:$B$2005,0),MATCH(I$2,InpActive!$A$2:$M$2,0))</f>
        <v>0</v>
      </c>
      <c r="J1223" s="618">
        <f>INDEX(UUWapr,MATCH($N$1213,InpActive!$B$1824:$B$2005,0),MATCH(J$2,InpActive!$A$2:$M$2,0))</f>
        <v>0</v>
      </c>
      <c r="K1223" s="618">
        <f>INDEX(UUWapr,MATCH($N$1213,InpActive!$B$1824:$B$2005,0),MATCH(K$2,InpActive!$A$2:$M$2,0))</f>
        <v>0</v>
      </c>
      <c r="L1223" s="618">
        <f>INDEX(UUWapr,MATCH($N$1213,InpActive!$B$1824:$B$2005,0),MATCH(L$2,InpActive!$A$2:$M$2,0))</f>
        <v>0</v>
      </c>
    </row>
    <row r="1224" spans="2:15" hidden="1" outlineLevel="2" x14ac:dyDescent="0.4">
      <c r="C1224" s="234" t="s">
        <v>137</v>
      </c>
      <c r="D1224" s="221" t="s">
        <v>204</v>
      </c>
      <c r="H1224" s="618" t="str">
        <f>INDEX(WSXapr,MATCH($N$1213,InpActive!$B$2006:$B$2187,0),MATCH(H$2,InpActive!$A$2:$M$2,0))</f>
        <v>Yes</v>
      </c>
      <c r="I1224" s="618">
        <f>INDEX(WSXapr,MATCH($N$1213,InpActive!$B$2006:$B$2187,0),MATCH(I$2,InpActive!$A$2:$M$2,0))</f>
        <v>0</v>
      </c>
      <c r="J1224" s="618">
        <f>INDEX(WSXapr,MATCH($N$1213,InpActive!$B$2006:$B$2187,0),MATCH(J$2,InpActive!$A$2:$M$2,0))</f>
        <v>0</v>
      </c>
      <c r="K1224" s="618">
        <f>INDEX(WSXapr,MATCH($N$1213,InpActive!$B$2006:$B$2187,0),MATCH(K$2,InpActive!$A$2:$M$2,0))</f>
        <v>0</v>
      </c>
      <c r="L1224" s="618">
        <f>INDEX(WSXapr,MATCH($N$1213,InpActive!$B$2006:$B$2187,0),MATCH(L$2,InpActive!$A$2:$M$2,0))</f>
        <v>0</v>
      </c>
    </row>
    <row r="1225" spans="2:15" hidden="1" outlineLevel="2" x14ac:dyDescent="0.4">
      <c r="C1225" s="234" t="s">
        <v>139</v>
      </c>
      <c r="D1225" s="221" t="s">
        <v>204</v>
      </c>
      <c r="H1225" s="618" t="str">
        <f>INDEX(YKYapr,MATCH($N$1213,InpActive!$B$2188:$B$2369,0),MATCH(H$2,InpActive!$A$2:$M$2,0))</f>
        <v>Yes</v>
      </c>
      <c r="I1225" s="618">
        <f>INDEX(YKYapr,MATCH($N$1213,InpActive!$B$2188:$B$2369,0),MATCH(I$2,InpActive!$A$2:$M$2,0))</f>
        <v>0</v>
      </c>
      <c r="J1225" s="618">
        <f>INDEX(YKYapr,MATCH($N$1213,InpActive!$B$2188:$B$2369,0),MATCH(J$2,InpActive!$A$2:$M$2,0))</f>
        <v>0</v>
      </c>
      <c r="K1225" s="618">
        <f>INDEX(YKYapr,MATCH($N$1213,InpActive!$B$2188:$B$2369,0),MATCH(K$2,InpActive!$A$2:$M$2,0))</f>
        <v>0</v>
      </c>
      <c r="L1225" s="618">
        <f>INDEX(YKYapr,MATCH($N$1213,InpActive!$B$2188:$B$2369,0),MATCH(L$2,InpActive!$A$2:$M$2,0))</f>
        <v>0</v>
      </c>
    </row>
    <row r="1226" spans="2:15" hidden="1" outlineLevel="2" x14ac:dyDescent="0.4">
      <c r="C1226" s="234"/>
      <c r="H1226" s="284"/>
      <c r="I1226" s="284"/>
      <c r="J1226" s="284"/>
      <c r="K1226" s="284"/>
      <c r="L1226" s="284"/>
    </row>
    <row r="1227" spans="2:15" hidden="1" outlineLevel="2" x14ac:dyDescent="0.4">
      <c r="C1227" s="222" t="s">
        <v>725</v>
      </c>
      <c r="D1227" s="224" t="s">
        <v>204</v>
      </c>
      <c r="E1227" s="224"/>
      <c r="F1227" s="224"/>
      <c r="G1227" s="224"/>
      <c r="H1227" s="286"/>
      <c r="I1227" s="286"/>
      <c r="J1227" s="286"/>
      <c r="K1227" s="286"/>
      <c r="L1227" s="286"/>
      <c r="M1227" s="222"/>
      <c r="N1227" s="362"/>
      <c r="O1227" s="222"/>
    </row>
    <row r="1228" spans="2:15" outlineLevel="1" collapsed="1" x14ac:dyDescent="0.4">
      <c r="H1228" s="251"/>
      <c r="I1228" s="243"/>
      <c r="J1228" s="243"/>
      <c r="K1228" s="243"/>
      <c r="L1228" s="243"/>
    </row>
    <row r="1229" spans="2:15" ht="14.25" outlineLevel="1" x14ac:dyDescent="0.4">
      <c r="B1229" s="74" t="s">
        <v>972</v>
      </c>
      <c r="C1229" s="60"/>
      <c r="D1229" s="226"/>
      <c r="E1229" s="226"/>
      <c r="F1229" s="226"/>
      <c r="G1229" s="226"/>
      <c r="H1229" s="246"/>
      <c r="I1229" s="246"/>
      <c r="J1229" s="246"/>
      <c r="K1229" s="246"/>
      <c r="L1229" s="246"/>
      <c r="M1229" s="18"/>
      <c r="N1229" s="361" t="s">
        <v>470</v>
      </c>
      <c r="O1229" s="18"/>
    </row>
    <row r="1230" spans="2:15" hidden="1" outlineLevel="2" x14ac:dyDescent="0.4">
      <c r="H1230" s="251"/>
      <c r="I1230" s="243"/>
      <c r="J1230" s="243"/>
      <c r="K1230" s="243"/>
      <c r="L1230" s="243"/>
    </row>
    <row r="1231" spans="2:15" hidden="1" outlineLevel="2" x14ac:dyDescent="0.4">
      <c r="C1231" s="234" t="s">
        <v>117</v>
      </c>
      <c r="D1231" s="221" t="s">
        <v>182</v>
      </c>
      <c r="H1231" s="256">
        <f>SUMIFS(InpActive!I:I,InpActive!$A:$A,$C1231,InpActive!$B:$B,$N$1229)</f>
        <v>77004</v>
      </c>
      <c r="I1231" s="256">
        <f>SUMIFS(InpActive!J:J,InpActive!$A:$A,$C1231,InpActive!$B:$B,$N$1229)</f>
        <v>0</v>
      </c>
      <c r="J1231" s="256">
        <f>SUMIFS(InpActive!K:K,InpActive!$A:$A,$C1231,InpActive!$B:$B,$N$1229)</f>
        <v>0</v>
      </c>
      <c r="K1231" s="256">
        <f>SUMIFS(InpActive!L:L,InpActive!$A:$A,$C1231,InpActive!$B:$B,$N$1229)</f>
        <v>0</v>
      </c>
      <c r="L1231" s="256">
        <f>SUMIFS(InpActive!M:M,InpActive!$A:$A,$C1231,InpActive!$B:$B,$N$1229)</f>
        <v>0</v>
      </c>
    </row>
    <row r="1232" spans="2:15" hidden="1" outlineLevel="2" x14ac:dyDescent="0.4">
      <c r="C1232" s="234" t="s">
        <v>119</v>
      </c>
      <c r="D1232" s="221" t="s">
        <v>182</v>
      </c>
      <c r="H1232" s="256">
        <f>SUMIFS(InpActive!I:I,InpActive!$A:$A,$C1232,InpActive!$B:$B,$N$1229)</f>
        <v>36782</v>
      </c>
      <c r="I1232" s="256">
        <f>SUMIFS(InpActive!J:J,InpActive!$A:$A,$C1232,InpActive!$B:$B,$N$1229)</f>
        <v>0</v>
      </c>
      <c r="J1232" s="256">
        <f>SUMIFS(InpActive!K:K,InpActive!$A:$A,$C1232,InpActive!$B:$B,$N$1229)</f>
        <v>0</v>
      </c>
      <c r="K1232" s="256">
        <f>SUMIFS(InpActive!L:L,InpActive!$A:$A,$C1232,InpActive!$B:$B,$N$1229)</f>
        <v>0</v>
      </c>
      <c r="L1232" s="256">
        <f>SUMIFS(InpActive!M:M,InpActive!$A:$A,$C1232,InpActive!$B:$B,$N$1229)</f>
        <v>0</v>
      </c>
    </row>
    <row r="1233" spans="2:15" hidden="1" outlineLevel="2" x14ac:dyDescent="0.4">
      <c r="C1233" s="234" t="s">
        <v>122</v>
      </c>
      <c r="D1233" s="221" t="s">
        <v>182</v>
      </c>
      <c r="H1233" s="256">
        <f>SUMIFS(InpActive!I:I,InpActive!$A:$A,$C1233,InpActive!$B:$B,$N$1229)</f>
        <v>490</v>
      </c>
      <c r="I1233" s="256">
        <f>SUMIFS(InpActive!J:J,InpActive!$A:$A,$C1233,InpActive!$B:$B,$N$1229)</f>
        <v>0</v>
      </c>
      <c r="J1233" s="256">
        <f>SUMIFS(InpActive!K:K,InpActive!$A:$A,$C1233,InpActive!$B:$B,$N$1229)</f>
        <v>0</v>
      </c>
      <c r="K1233" s="256">
        <f>SUMIFS(InpActive!L:L,InpActive!$A:$A,$C1233,InpActive!$B:$B,$N$1229)</f>
        <v>0</v>
      </c>
      <c r="L1233" s="256">
        <f>SUMIFS(InpActive!M:M,InpActive!$A:$A,$C1233,InpActive!$B:$B,$N$1229)</f>
        <v>0</v>
      </c>
    </row>
    <row r="1234" spans="2:15" hidden="1" outlineLevel="2" x14ac:dyDescent="0.4">
      <c r="C1234" s="234" t="s">
        <v>124</v>
      </c>
      <c r="D1234" s="221" t="s">
        <v>182</v>
      </c>
      <c r="H1234" s="256">
        <f>SUMIFS(InpActive!I:I,InpActive!$A:$A,$C1234,InpActive!$B:$B,$N$1229)</f>
        <v>30150</v>
      </c>
      <c r="I1234" s="256">
        <f>SUMIFS(InpActive!J:J,InpActive!$A:$A,$C1234,InpActive!$B:$B,$N$1229)</f>
        <v>0</v>
      </c>
      <c r="J1234" s="256">
        <f>SUMIFS(InpActive!K:K,InpActive!$A:$A,$C1234,InpActive!$B:$B,$N$1229)</f>
        <v>0</v>
      </c>
      <c r="K1234" s="256">
        <f>SUMIFS(InpActive!L:L,InpActive!$A:$A,$C1234,InpActive!$B:$B,$N$1229)</f>
        <v>0</v>
      </c>
      <c r="L1234" s="256">
        <f>SUMIFS(InpActive!M:M,InpActive!$A:$A,$C1234,InpActive!$B:$B,$N$1229)</f>
        <v>0</v>
      </c>
    </row>
    <row r="1235" spans="2:15" hidden="1" outlineLevel="2" x14ac:dyDescent="0.4">
      <c r="C1235" s="234" t="s">
        <v>126</v>
      </c>
      <c r="D1235" s="221" t="s">
        <v>182</v>
      </c>
      <c r="H1235" s="256">
        <f>SUMIFS(InpActive!I:I,InpActive!$A:$A,$C1235,InpActive!$B:$B,$N$1229)</f>
        <v>92403</v>
      </c>
      <c r="I1235" s="256">
        <f>SUMIFS(InpActive!J:J,InpActive!$A:$A,$C1235,InpActive!$B:$B,$N$1229)</f>
        <v>0</v>
      </c>
      <c r="J1235" s="256">
        <f>SUMIFS(InpActive!K:K,InpActive!$A:$A,$C1235,InpActive!$B:$B,$N$1229)</f>
        <v>0</v>
      </c>
      <c r="K1235" s="256">
        <f>SUMIFS(InpActive!L:L,InpActive!$A:$A,$C1235,InpActive!$B:$B,$N$1229)</f>
        <v>0</v>
      </c>
      <c r="L1235" s="256">
        <f>SUMIFS(InpActive!M:M,InpActive!$A:$A,$C1235,InpActive!$B:$B,$N$1229)</f>
        <v>0</v>
      </c>
    </row>
    <row r="1236" spans="2:15" hidden="1" outlineLevel="2" x14ac:dyDescent="0.4">
      <c r="C1236" s="234" t="s">
        <v>128</v>
      </c>
      <c r="D1236" s="221" t="s">
        <v>182</v>
      </c>
      <c r="H1236" s="256">
        <f>SUMIFS(InpActive!I:I,InpActive!$A:$A,$C1236,InpActive!$B:$B,$N$1229)</f>
        <v>19048</v>
      </c>
      <c r="I1236" s="256">
        <f>SUMIFS(InpActive!J:J,InpActive!$A:$A,$C1236,InpActive!$B:$B,$N$1229)</f>
        <v>0</v>
      </c>
      <c r="J1236" s="256">
        <f>SUMIFS(InpActive!K:K,InpActive!$A:$A,$C1236,InpActive!$B:$B,$N$1229)</f>
        <v>0</v>
      </c>
      <c r="K1236" s="256">
        <f>SUMIFS(InpActive!L:L,InpActive!$A:$A,$C1236,InpActive!$B:$B,$N$1229)</f>
        <v>0</v>
      </c>
      <c r="L1236" s="256">
        <f>SUMIFS(InpActive!M:M,InpActive!$A:$A,$C1236,InpActive!$B:$B,$N$1229)</f>
        <v>0</v>
      </c>
    </row>
    <row r="1237" spans="2:15" hidden="1" outlineLevel="2" x14ac:dyDescent="0.4">
      <c r="C1237" s="234" t="s">
        <v>131</v>
      </c>
      <c r="D1237" s="221" t="s">
        <v>182</v>
      </c>
      <c r="H1237" s="256">
        <f>SUMIFS(InpActive!I:I,InpActive!$A:$A,$C1237,InpActive!$B:$B,$N$1229)</f>
        <v>39835</v>
      </c>
      <c r="I1237" s="256">
        <f>SUMIFS(InpActive!J:J,InpActive!$A:$A,$C1237,InpActive!$B:$B,$N$1229)</f>
        <v>0</v>
      </c>
      <c r="J1237" s="256">
        <f>SUMIFS(InpActive!K:K,InpActive!$A:$A,$C1237,InpActive!$B:$B,$N$1229)</f>
        <v>0</v>
      </c>
      <c r="K1237" s="256">
        <f>SUMIFS(InpActive!L:L,InpActive!$A:$A,$C1237,InpActive!$B:$B,$N$1229)</f>
        <v>0</v>
      </c>
      <c r="L1237" s="256">
        <f>SUMIFS(InpActive!M:M,InpActive!$A:$A,$C1237,InpActive!$B:$B,$N$1229)</f>
        <v>0</v>
      </c>
    </row>
    <row r="1238" spans="2:15" hidden="1" outlineLevel="2" x14ac:dyDescent="0.4">
      <c r="C1238" s="234" t="s">
        <v>133</v>
      </c>
      <c r="D1238" s="221" t="s">
        <v>182</v>
      </c>
      <c r="H1238" s="256">
        <f>SUMIFS(InpActive!I:I,InpActive!$A:$A,$C1238,InpActive!$B:$B,$N$1229)</f>
        <v>109223.18</v>
      </c>
      <c r="I1238" s="256">
        <f>SUMIFS(InpActive!J:J,InpActive!$A:$A,$C1238,InpActive!$B:$B,$N$1229)</f>
        <v>0</v>
      </c>
      <c r="J1238" s="256">
        <f>SUMIFS(InpActive!K:K,InpActive!$A:$A,$C1238,InpActive!$B:$B,$N$1229)</f>
        <v>0</v>
      </c>
      <c r="K1238" s="256">
        <f>SUMIFS(InpActive!L:L,InpActive!$A:$A,$C1238,InpActive!$B:$B,$N$1229)</f>
        <v>0</v>
      </c>
      <c r="L1238" s="256">
        <f>SUMIFS(InpActive!M:M,InpActive!$A:$A,$C1238,InpActive!$B:$B,$N$1229)</f>
        <v>0</v>
      </c>
    </row>
    <row r="1239" spans="2:15" hidden="1" outlineLevel="2" x14ac:dyDescent="0.4">
      <c r="C1239" s="234" t="s">
        <v>244</v>
      </c>
      <c r="D1239" s="221" t="s">
        <v>182</v>
      </c>
      <c r="H1239" s="256">
        <f>SUMIFS(InpActive!I:I,InpActive!$A:$A,$C1239,InpActive!$B:$B,$N$1229)</f>
        <v>79127</v>
      </c>
      <c r="I1239" s="256">
        <f>SUMIFS(InpActive!J:J,InpActive!$A:$A,$C1239,InpActive!$B:$B,$N$1229)</f>
        <v>0</v>
      </c>
      <c r="J1239" s="256">
        <f>SUMIFS(InpActive!K:K,InpActive!$A:$A,$C1239,InpActive!$B:$B,$N$1229)</f>
        <v>0</v>
      </c>
      <c r="K1239" s="256">
        <f>SUMIFS(InpActive!L:L,InpActive!$A:$A,$C1239,InpActive!$B:$B,$N$1229)</f>
        <v>0</v>
      </c>
      <c r="L1239" s="256">
        <f>SUMIFS(InpActive!M:M,InpActive!$A:$A,$C1239,InpActive!$B:$B,$N$1229)</f>
        <v>0</v>
      </c>
    </row>
    <row r="1240" spans="2:15" hidden="1" outlineLevel="2" x14ac:dyDescent="0.4">
      <c r="C1240" s="234" t="s">
        <v>137</v>
      </c>
      <c r="D1240" s="221" t="s">
        <v>182</v>
      </c>
      <c r="H1240" s="256">
        <f>SUMIFS(InpActive!I:I,InpActive!$A:$A,$C1240,InpActive!$B:$B,$N$1229)</f>
        <v>34965.72</v>
      </c>
      <c r="I1240" s="256">
        <f>SUMIFS(InpActive!J:J,InpActive!$A:$A,$C1240,InpActive!$B:$B,$N$1229)</f>
        <v>0</v>
      </c>
      <c r="J1240" s="256">
        <f>SUMIFS(InpActive!K:K,InpActive!$A:$A,$C1240,InpActive!$B:$B,$N$1229)</f>
        <v>0</v>
      </c>
      <c r="K1240" s="256">
        <f>SUMIFS(InpActive!L:L,InpActive!$A:$A,$C1240,InpActive!$B:$B,$N$1229)</f>
        <v>0</v>
      </c>
      <c r="L1240" s="256">
        <f>SUMIFS(InpActive!M:M,InpActive!$A:$A,$C1240,InpActive!$B:$B,$N$1229)</f>
        <v>0</v>
      </c>
    </row>
    <row r="1241" spans="2:15" hidden="1" outlineLevel="2" x14ac:dyDescent="0.4">
      <c r="C1241" s="234" t="s">
        <v>139</v>
      </c>
      <c r="D1241" s="221" t="s">
        <v>182</v>
      </c>
      <c r="H1241" s="256">
        <f>SUMIFS(InpActive!I:I,InpActive!$A:$A,$C1241,InpActive!$B:$B,$N$1229)</f>
        <v>52383</v>
      </c>
      <c r="I1241" s="256">
        <f>SUMIFS(InpActive!J:J,InpActive!$A:$A,$C1241,InpActive!$B:$B,$N$1229)</f>
        <v>0</v>
      </c>
      <c r="J1241" s="256">
        <f>SUMIFS(InpActive!K:K,InpActive!$A:$A,$C1241,InpActive!$B:$B,$N$1229)</f>
        <v>0</v>
      </c>
      <c r="K1241" s="256">
        <f>SUMIFS(InpActive!L:L,InpActive!$A:$A,$C1241,InpActive!$B:$B,$N$1229)</f>
        <v>0</v>
      </c>
      <c r="L1241" s="256">
        <f>SUMIFS(InpActive!M:M,InpActive!$A:$A,$C1241,InpActive!$B:$B,$N$1229)</f>
        <v>0</v>
      </c>
    </row>
    <row r="1242" spans="2:15" hidden="1" outlineLevel="2" x14ac:dyDescent="0.4">
      <c r="C1242" s="234"/>
      <c r="H1242" s="256"/>
      <c r="I1242" s="256"/>
      <c r="J1242" s="256"/>
      <c r="K1242" s="256"/>
      <c r="L1242" s="256"/>
    </row>
    <row r="1243" spans="2:15" hidden="1" outlineLevel="2" x14ac:dyDescent="0.4">
      <c r="C1243" s="222" t="s">
        <v>725</v>
      </c>
      <c r="D1243" s="224" t="s">
        <v>182</v>
      </c>
      <c r="E1243" s="241">
        <f t="shared" ref="E1243:G1243" si="46">SUM(E1231:E1241)</f>
        <v>0</v>
      </c>
      <c r="F1243" s="241">
        <f t="shared" si="46"/>
        <v>0</v>
      </c>
      <c r="G1243" s="241">
        <f t="shared" si="46"/>
        <v>0</v>
      </c>
      <c r="H1243" s="241">
        <f>SUM(H1231:H1241)</f>
        <v>571410.9</v>
      </c>
      <c r="I1243" s="241">
        <f>SUM(I1231:I1241)</f>
        <v>0</v>
      </c>
      <c r="J1243" s="241">
        <f>SUM(J1231:J1241)</f>
        <v>0</v>
      </c>
      <c r="K1243" s="241">
        <f>SUM(K1231:K1241)</f>
        <v>0</v>
      </c>
      <c r="L1243" s="241">
        <f>SUM(L1231:L1241)</f>
        <v>0</v>
      </c>
      <c r="M1243" s="222"/>
      <c r="N1243" s="362"/>
      <c r="O1243" s="222"/>
    </row>
    <row r="1244" spans="2:15" outlineLevel="1" collapsed="1" x14ac:dyDescent="0.4">
      <c r="H1244" s="251"/>
      <c r="I1244" s="243"/>
      <c r="J1244" s="243"/>
      <c r="K1244" s="243"/>
      <c r="L1244" s="243"/>
    </row>
    <row r="1245" spans="2:15" ht="14.25" outlineLevel="1" x14ac:dyDescent="0.4">
      <c r="B1245" s="74" t="s">
        <v>973</v>
      </c>
      <c r="C1245" s="60"/>
      <c r="D1245" s="226"/>
      <c r="E1245" s="226"/>
      <c r="F1245" s="226"/>
      <c r="G1245" s="226"/>
      <c r="H1245" s="246"/>
      <c r="I1245" s="246"/>
      <c r="J1245" s="246"/>
      <c r="K1245" s="246"/>
      <c r="L1245" s="246"/>
      <c r="M1245" s="18"/>
      <c r="N1245" s="361" t="s">
        <v>472</v>
      </c>
      <c r="O1245" s="18"/>
    </row>
    <row r="1246" spans="2:15" ht="13.5" hidden="1" customHeight="1" outlineLevel="2" x14ac:dyDescent="0.4">
      <c r="H1246" s="251"/>
      <c r="I1246" s="243"/>
      <c r="J1246" s="243"/>
      <c r="K1246" s="243"/>
      <c r="L1246" s="243"/>
    </row>
    <row r="1247" spans="2:15" ht="13.5" hidden="1" customHeight="1" outlineLevel="2" x14ac:dyDescent="0.4">
      <c r="C1247" s="220" t="s">
        <v>117</v>
      </c>
      <c r="D1247" s="221" t="s">
        <v>188</v>
      </c>
      <c r="H1247" s="258">
        <f>SUMIFS(InpActive!I:I,InpActive!$A:$A,$C1247,InpActive!$B:$B,$N$1245)</f>
        <v>469</v>
      </c>
      <c r="I1247" s="258">
        <f>SUMIFS(InpActive!J:J,InpActive!$A:$A,$C1247,InpActive!$B:$B,$N$1245)</f>
        <v>0</v>
      </c>
      <c r="J1247" s="258">
        <f>SUMIFS(InpActive!K:K,InpActive!$A:$A,$C1247,InpActive!$B:$B,$N$1245)</f>
        <v>0</v>
      </c>
      <c r="K1247" s="258">
        <f>SUMIFS(InpActive!L:L,InpActive!$A:$A,$C1247,InpActive!$B:$B,$N$1245)</f>
        <v>0</v>
      </c>
      <c r="L1247" s="258">
        <f>SUMIFS(InpActive!M:M,InpActive!$A:$A,$C1247,InpActive!$B:$B,$N$1245)</f>
        <v>0</v>
      </c>
    </row>
    <row r="1248" spans="2:15" ht="13.5" hidden="1" customHeight="1" outlineLevel="2" x14ac:dyDescent="0.4">
      <c r="C1248" s="220" t="s">
        <v>119</v>
      </c>
      <c r="D1248" s="221" t="s">
        <v>188</v>
      </c>
      <c r="H1248" s="258">
        <f>SUMIFS(InpActive!I:I,InpActive!$A:$A,$C1248,InpActive!$B:$B,$N$1245)</f>
        <v>283</v>
      </c>
      <c r="I1248" s="258">
        <f>SUMIFS(InpActive!J:J,InpActive!$A:$A,$C1248,InpActive!$B:$B,$N$1245)</f>
        <v>0</v>
      </c>
      <c r="J1248" s="258">
        <f>SUMIFS(InpActive!K:K,InpActive!$A:$A,$C1248,InpActive!$B:$B,$N$1245)</f>
        <v>0</v>
      </c>
      <c r="K1248" s="258">
        <f>SUMIFS(InpActive!L:L,InpActive!$A:$A,$C1248,InpActive!$B:$B,$N$1245)</f>
        <v>0</v>
      </c>
      <c r="L1248" s="258">
        <f>SUMIFS(InpActive!M:M,InpActive!$A:$A,$C1248,InpActive!$B:$B,$N$1245)</f>
        <v>0</v>
      </c>
    </row>
    <row r="1249" spans="2:15" ht="13.5" hidden="1" customHeight="1" outlineLevel="2" x14ac:dyDescent="0.4">
      <c r="C1249" s="220" t="s">
        <v>122</v>
      </c>
      <c r="D1249" s="221" t="s">
        <v>188</v>
      </c>
      <c r="H1249" s="258">
        <f>SUMIFS(InpActive!I:I,InpActive!$A:$A,$C1249,InpActive!$B:$B,$N$1245)</f>
        <v>8</v>
      </c>
      <c r="I1249" s="258">
        <f>SUMIFS(InpActive!J:J,InpActive!$A:$A,$C1249,InpActive!$B:$B,$N$1245)</f>
        <v>0</v>
      </c>
      <c r="J1249" s="258">
        <f>SUMIFS(InpActive!K:K,InpActive!$A:$A,$C1249,InpActive!$B:$B,$N$1245)</f>
        <v>0</v>
      </c>
      <c r="K1249" s="258">
        <f>SUMIFS(InpActive!L:L,InpActive!$A:$A,$C1249,InpActive!$B:$B,$N$1245)</f>
        <v>0</v>
      </c>
      <c r="L1249" s="258">
        <f>SUMIFS(InpActive!M:M,InpActive!$A:$A,$C1249,InpActive!$B:$B,$N$1245)</f>
        <v>0</v>
      </c>
    </row>
    <row r="1250" spans="2:15" ht="13.5" hidden="1" customHeight="1" outlineLevel="2" x14ac:dyDescent="0.4">
      <c r="C1250" s="220" t="s">
        <v>124</v>
      </c>
      <c r="D1250" s="221" t="s">
        <v>188</v>
      </c>
      <c r="H1250" s="258">
        <f>SUMIFS(InpActive!I:I,InpActive!$A:$A,$C1250,InpActive!$B:$B,$N$1245)</f>
        <v>296</v>
      </c>
      <c r="I1250" s="258">
        <f>SUMIFS(InpActive!J:J,InpActive!$A:$A,$C1250,InpActive!$B:$B,$N$1245)</f>
        <v>0</v>
      </c>
      <c r="J1250" s="258">
        <f>SUMIFS(InpActive!K:K,InpActive!$A:$A,$C1250,InpActive!$B:$B,$N$1245)</f>
        <v>0</v>
      </c>
      <c r="K1250" s="258">
        <f>SUMIFS(InpActive!L:L,InpActive!$A:$A,$C1250,InpActive!$B:$B,$N$1245)</f>
        <v>0</v>
      </c>
      <c r="L1250" s="258">
        <f>SUMIFS(InpActive!M:M,InpActive!$A:$A,$C1250,InpActive!$B:$B,$N$1245)</f>
        <v>0</v>
      </c>
    </row>
    <row r="1251" spans="2:15" ht="13.5" hidden="1" customHeight="1" outlineLevel="2" x14ac:dyDescent="0.4">
      <c r="C1251" s="220" t="s">
        <v>126</v>
      </c>
      <c r="D1251" s="221" t="s">
        <v>188</v>
      </c>
      <c r="H1251" s="258">
        <f>SUMIFS(InpActive!I:I,InpActive!$A:$A,$C1251,InpActive!$B:$B,$N$1245)</f>
        <v>715</v>
      </c>
      <c r="I1251" s="258">
        <f>SUMIFS(InpActive!J:J,InpActive!$A:$A,$C1251,InpActive!$B:$B,$N$1245)</f>
        <v>0</v>
      </c>
      <c r="J1251" s="258">
        <f>SUMIFS(InpActive!K:K,InpActive!$A:$A,$C1251,InpActive!$B:$B,$N$1245)</f>
        <v>0</v>
      </c>
      <c r="K1251" s="258">
        <f>SUMIFS(InpActive!L:L,InpActive!$A:$A,$C1251,InpActive!$B:$B,$N$1245)</f>
        <v>0</v>
      </c>
      <c r="L1251" s="258">
        <f>SUMIFS(InpActive!M:M,InpActive!$A:$A,$C1251,InpActive!$B:$B,$N$1245)</f>
        <v>0</v>
      </c>
    </row>
    <row r="1252" spans="2:15" ht="13.5" hidden="1" customHeight="1" outlineLevel="2" x14ac:dyDescent="0.4">
      <c r="C1252" s="220" t="s">
        <v>128</v>
      </c>
      <c r="D1252" s="221" t="s">
        <v>188</v>
      </c>
      <c r="H1252" s="258">
        <f>SUMIFS(InpActive!I:I,InpActive!$A:$A,$C1252,InpActive!$B:$B,$N$1245)</f>
        <v>186</v>
      </c>
      <c r="I1252" s="258">
        <f>SUMIFS(InpActive!J:J,InpActive!$A:$A,$C1252,InpActive!$B:$B,$N$1245)</f>
        <v>0</v>
      </c>
      <c r="J1252" s="258">
        <f>SUMIFS(InpActive!K:K,InpActive!$A:$A,$C1252,InpActive!$B:$B,$N$1245)</f>
        <v>0</v>
      </c>
      <c r="K1252" s="258">
        <f>SUMIFS(InpActive!L:L,InpActive!$A:$A,$C1252,InpActive!$B:$B,$N$1245)</f>
        <v>0</v>
      </c>
      <c r="L1252" s="258">
        <f>SUMIFS(InpActive!M:M,InpActive!$A:$A,$C1252,InpActive!$B:$B,$N$1245)</f>
        <v>0</v>
      </c>
    </row>
    <row r="1253" spans="2:15" ht="13.5" hidden="1" customHeight="1" outlineLevel="2" x14ac:dyDescent="0.4">
      <c r="C1253" s="220" t="s">
        <v>131</v>
      </c>
      <c r="D1253" s="221" t="s">
        <v>188</v>
      </c>
      <c r="H1253" s="258">
        <f>SUMIFS(InpActive!I:I,InpActive!$A:$A,$C1253,InpActive!$B:$B,$N$1245)</f>
        <v>315</v>
      </c>
      <c r="I1253" s="258">
        <f>SUMIFS(InpActive!J:J,InpActive!$A:$A,$C1253,InpActive!$B:$B,$N$1245)</f>
        <v>0</v>
      </c>
      <c r="J1253" s="258">
        <f>SUMIFS(InpActive!K:K,InpActive!$A:$A,$C1253,InpActive!$B:$B,$N$1245)</f>
        <v>0</v>
      </c>
      <c r="K1253" s="258">
        <f>SUMIFS(InpActive!L:L,InpActive!$A:$A,$C1253,InpActive!$B:$B,$N$1245)</f>
        <v>0</v>
      </c>
      <c r="L1253" s="258">
        <f>SUMIFS(InpActive!M:M,InpActive!$A:$A,$C1253,InpActive!$B:$B,$N$1245)</f>
        <v>0</v>
      </c>
    </row>
    <row r="1254" spans="2:15" ht="13.5" hidden="1" customHeight="1" outlineLevel="2" x14ac:dyDescent="0.4">
      <c r="C1254" s="220" t="s">
        <v>133</v>
      </c>
      <c r="D1254" s="221" t="s">
        <v>188</v>
      </c>
      <c r="H1254" s="258">
        <f>SUMIFS(InpActive!I:I,InpActive!$A:$A,$C1254,InpActive!$B:$B,$N$1245)</f>
        <v>433</v>
      </c>
      <c r="I1254" s="258">
        <f>SUMIFS(InpActive!J:J,InpActive!$A:$A,$C1254,InpActive!$B:$B,$N$1245)</f>
        <v>0</v>
      </c>
      <c r="J1254" s="258">
        <f>SUMIFS(InpActive!K:K,InpActive!$A:$A,$C1254,InpActive!$B:$B,$N$1245)</f>
        <v>0</v>
      </c>
      <c r="K1254" s="258">
        <f>SUMIFS(InpActive!L:L,InpActive!$A:$A,$C1254,InpActive!$B:$B,$N$1245)</f>
        <v>0</v>
      </c>
      <c r="L1254" s="258">
        <f>SUMIFS(InpActive!M:M,InpActive!$A:$A,$C1254,InpActive!$B:$B,$N$1245)</f>
        <v>0</v>
      </c>
    </row>
    <row r="1255" spans="2:15" ht="13.5" hidden="1" customHeight="1" outlineLevel="2" x14ac:dyDescent="0.4">
      <c r="C1255" s="220" t="s">
        <v>244</v>
      </c>
      <c r="D1255" s="221" t="s">
        <v>188</v>
      </c>
      <c r="H1255" s="258">
        <f>SUMIFS(InpActive!I:I,InpActive!$A:$A,$C1255,InpActive!$B:$B,$N$1245)</f>
        <v>1156</v>
      </c>
      <c r="I1255" s="258">
        <f>SUMIFS(InpActive!J:J,InpActive!$A:$A,$C1255,InpActive!$B:$B,$N$1245)</f>
        <v>0</v>
      </c>
      <c r="J1255" s="258">
        <f>SUMIFS(InpActive!K:K,InpActive!$A:$A,$C1255,InpActive!$B:$B,$N$1245)</f>
        <v>0</v>
      </c>
      <c r="K1255" s="258">
        <f>SUMIFS(InpActive!L:L,InpActive!$A:$A,$C1255,InpActive!$B:$B,$N$1245)</f>
        <v>0</v>
      </c>
      <c r="L1255" s="258">
        <f>SUMIFS(InpActive!M:M,InpActive!$A:$A,$C1255,InpActive!$B:$B,$N$1245)</f>
        <v>0</v>
      </c>
    </row>
    <row r="1256" spans="2:15" ht="13.5" hidden="1" customHeight="1" outlineLevel="2" x14ac:dyDescent="0.4">
      <c r="C1256" s="220" t="s">
        <v>137</v>
      </c>
      <c r="D1256" s="221" t="s">
        <v>188</v>
      </c>
      <c r="H1256" s="258">
        <f>SUMIFS(InpActive!I:I,InpActive!$A:$A,$C1256,InpActive!$B:$B,$N$1245)</f>
        <v>214</v>
      </c>
      <c r="I1256" s="258">
        <f>SUMIFS(InpActive!J:J,InpActive!$A:$A,$C1256,InpActive!$B:$B,$N$1245)</f>
        <v>0</v>
      </c>
      <c r="J1256" s="258">
        <f>SUMIFS(InpActive!K:K,InpActive!$A:$A,$C1256,InpActive!$B:$B,$N$1245)</f>
        <v>0</v>
      </c>
      <c r="K1256" s="258">
        <f>SUMIFS(InpActive!L:L,InpActive!$A:$A,$C1256,InpActive!$B:$B,$N$1245)</f>
        <v>0</v>
      </c>
      <c r="L1256" s="258">
        <f>SUMIFS(InpActive!M:M,InpActive!$A:$A,$C1256,InpActive!$B:$B,$N$1245)</f>
        <v>0</v>
      </c>
    </row>
    <row r="1257" spans="2:15" ht="13.5" hidden="1" customHeight="1" outlineLevel="2" x14ac:dyDescent="0.4">
      <c r="C1257" s="220" t="s">
        <v>139</v>
      </c>
      <c r="D1257" s="221" t="s">
        <v>188</v>
      </c>
      <c r="H1257" s="258">
        <f>SUMIFS(InpActive!I:I,InpActive!$A:$A,$C1257,InpActive!$B:$B,$N$1245)</f>
        <v>821</v>
      </c>
      <c r="I1257" s="258">
        <f>SUMIFS(InpActive!J:J,InpActive!$A:$A,$C1257,InpActive!$B:$B,$N$1245)</f>
        <v>0</v>
      </c>
      <c r="J1257" s="258">
        <f>SUMIFS(InpActive!K:K,InpActive!$A:$A,$C1257,InpActive!$B:$B,$N$1245)</f>
        <v>0</v>
      </c>
      <c r="K1257" s="258">
        <f>SUMIFS(InpActive!L:L,InpActive!$A:$A,$C1257,InpActive!$B:$B,$N$1245)</f>
        <v>0</v>
      </c>
      <c r="L1257" s="258">
        <f>SUMIFS(InpActive!M:M,InpActive!$A:$A,$C1257,InpActive!$B:$B,$N$1245)</f>
        <v>0</v>
      </c>
    </row>
    <row r="1258" spans="2:15" ht="13.5" hidden="1" customHeight="1" outlineLevel="2" x14ac:dyDescent="0.4">
      <c r="H1258" s="258"/>
      <c r="I1258" s="258"/>
      <c r="J1258" s="258"/>
      <c r="K1258" s="258"/>
      <c r="L1258" s="258"/>
    </row>
    <row r="1259" spans="2:15" ht="13.5" hidden="1" customHeight="1" outlineLevel="2" x14ac:dyDescent="0.4">
      <c r="C1259" s="222" t="s">
        <v>725</v>
      </c>
      <c r="D1259" s="224" t="s">
        <v>188</v>
      </c>
      <c r="E1259" s="255">
        <f t="shared" ref="E1259:G1259" si="47">SUM(E1247:E1257)</f>
        <v>0</v>
      </c>
      <c r="F1259" s="255">
        <f t="shared" si="47"/>
        <v>0</v>
      </c>
      <c r="G1259" s="255">
        <f t="shared" si="47"/>
        <v>0</v>
      </c>
      <c r="H1259" s="255">
        <f>SUM(H1247:H1257)</f>
        <v>4896</v>
      </c>
      <c r="I1259" s="255">
        <f>SUM(I1247:I1257)</f>
        <v>0</v>
      </c>
      <c r="J1259" s="255">
        <f>SUM(J1247:J1257)</f>
        <v>0</v>
      </c>
      <c r="K1259" s="255">
        <f>SUM(K1247:K1257)</f>
        <v>0</v>
      </c>
      <c r="L1259" s="255">
        <f>SUM(L1247:L1257)</f>
        <v>0</v>
      </c>
      <c r="M1259" s="222"/>
      <c r="N1259" s="362"/>
      <c r="O1259" s="222"/>
    </row>
    <row r="1260" spans="2:15" outlineLevel="1" collapsed="1" x14ac:dyDescent="0.4"/>
    <row r="1261" spans="2:15" ht="15.75" x14ac:dyDescent="0.4">
      <c r="B1261" s="55" t="s">
        <v>226</v>
      </c>
      <c r="C1261" s="75"/>
      <c r="D1261" s="225"/>
      <c r="E1261" s="225"/>
      <c r="F1261" s="225"/>
      <c r="G1261" s="225"/>
      <c r="H1261" s="247"/>
      <c r="I1261" s="247"/>
      <c r="J1261" s="247"/>
      <c r="K1261" s="247"/>
      <c r="L1261" s="247"/>
      <c r="M1261" s="56"/>
      <c r="N1261" s="360"/>
      <c r="O1261" s="231"/>
    </row>
    <row r="1262" spans="2:15" x14ac:dyDescent="0.4">
      <c r="H1262" s="251"/>
      <c r="I1262" s="243"/>
      <c r="J1262" s="243"/>
      <c r="K1262" s="243"/>
      <c r="L1262" s="243"/>
    </row>
    <row r="1263" spans="2:15" ht="14.25" outlineLevel="1" x14ac:dyDescent="0.4">
      <c r="B1263" s="74" t="s">
        <v>974</v>
      </c>
      <c r="C1263" s="60"/>
      <c r="D1263" s="226"/>
      <c r="E1263" s="226"/>
      <c r="F1263" s="226"/>
      <c r="G1263" s="226"/>
      <c r="H1263" s="246"/>
      <c r="I1263" s="246"/>
      <c r="J1263" s="246"/>
      <c r="K1263" s="246"/>
      <c r="L1263" s="246"/>
      <c r="M1263" s="18"/>
      <c r="N1263" s="361" t="s">
        <v>778</v>
      </c>
      <c r="O1263" s="18"/>
    </row>
    <row r="1264" spans="2:15" hidden="1" outlineLevel="2" x14ac:dyDescent="0.4">
      <c r="H1264" s="251"/>
      <c r="I1264" s="243"/>
      <c r="J1264" s="243"/>
      <c r="K1264" s="243"/>
      <c r="L1264" s="243"/>
    </row>
    <row r="1265" spans="2:15" hidden="1" outlineLevel="2" x14ac:dyDescent="0.4">
      <c r="C1265" s="220" t="s">
        <v>117</v>
      </c>
      <c r="D1265" s="221" t="s">
        <v>176</v>
      </c>
      <c r="H1265" s="256">
        <v>100</v>
      </c>
      <c r="I1265" s="256">
        <v>100</v>
      </c>
      <c r="J1265" s="256">
        <v>100</v>
      </c>
      <c r="K1265" s="256">
        <v>100</v>
      </c>
      <c r="L1265" s="256">
        <v>100</v>
      </c>
      <c r="N1265" s="359" t="s">
        <v>975</v>
      </c>
    </row>
    <row r="1266" spans="2:15" hidden="1" outlineLevel="2" x14ac:dyDescent="0.4">
      <c r="C1266" s="220" t="s">
        <v>119</v>
      </c>
      <c r="D1266" s="221" t="s">
        <v>176</v>
      </c>
      <c r="H1266" s="256">
        <v>100</v>
      </c>
      <c r="I1266" s="256">
        <v>100</v>
      </c>
      <c r="J1266" s="256">
        <v>100</v>
      </c>
      <c r="K1266" s="256">
        <v>100</v>
      </c>
      <c r="L1266" s="256">
        <v>100</v>
      </c>
      <c r="N1266" s="359" t="s">
        <v>976</v>
      </c>
    </row>
    <row r="1267" spans="2:15" hidden="1" outlineLevel="2" x14ac:dyDescent="0.4">
      <c r="C1267" s="220" t="s">
        <v>122</v>
      </c>
      <c r="D1267" s="221" t="s">
        <v>176</v>
      </c>
      <c r="H1267" s="256">
        <v>100</v>
      </c>
      <c r="I1267" s="256">
        <v>100</v>
      </c>
      <c r="J1267" s="256">
        <v>100</v>
      </c>
      <c r="K1267" s="256">
        <v>100</v>
      </c>
      <c r="L1267" s="256">
        <v>100</v>
      </c>
      <c r="N1267" s="359" t="s">
        <v>977</v>
      </c>
    </row>
    <row r="1268" spans="2:15" hidden="1" outlineLevel="2" x14ac:dyDescent="0.4">
      <c r="C1268" s="220" t="s">
        <v>124</v>
      </c>
      <c r="D1268" s="221" t="s">
        <v>176</v>
      </c>
      <c r="H1268" s="256">
        <v>100</v>
      </c>
      <c r="I1268" s="256">
        <v>100</v>
      </c>
      <c r="J1268" s="256">
        <v>100</v>
      </c>
      <c r="K1268" s="256">
        <v>100</v>
      </c>
      <c r="L1268" s="256">
        <v>100</v>
      </c>
      <c r="N1268" s="359" t="s">
        <v>978</v>
      </c>
    </row>
    <row r="1269" spans="2:15" hidden="1" outlineLevel="2" x14ac:dyDescent="0.4">
      <c r="C1269" s="220" t="s">
        <v>126</v>
      </c>
      <c r="D1269" s="221" t="s">
        <v>176</v>
      </c>
      <c r="H1269" s="256">
        <v>100</v>
      </c>
      <c r="I1269" s="256">
        <v>100</v>
      </c>
      <c r="J1269" s="256">
        <v>100</v>
      </c>
      <c r="K1269" s="256">
        <v>100</v>
      </c>
      <c r="L1269" s="256">
        <v>100</v>
      </c>
      <c r="N1269" s="359" t="s">
        <v>979</v>
      </c>
    </row>
    <row r="1270" spans="2:15" hidden="1" outlineLevel="2" x14ac:dyDescent="0.4">
      <c r="C1270" s="220" t="s">
        <v>128</v>
      </c>
      <c r="D1270" s="221" t="s">
        <v>176</v>
      </c>
      <c r="H1270" s="256">
        <v>100</v>
      </c>
      <c r="I1270" s="256">
        <v>100</v>
      </c>
      <c r="J1270" s="256">
        <v>100</v>
      </c>
      <c r="K1270" s="256">
        <v>100</v>
      </c>
      <c r="L1270" s="256">
        <v>100</v>
      </c>
      <c r="N1270" s="359" t="s">
        <v>980</v>
      </c>
    </row>
    <row r="1271" spans="2:15" hidden="1" outlineLevel="2" x14ac:dyDescent="0.4">
      <c r="C1271" s="220" t="s">
        <v>131</v>
      </c>
      <c r="D1271" s="221" t="s">
        <v>176</v>
      </c>
      <c r="H1271" s="256">
        <v>100</v>
      </c>
      <c r="I1271" s="256">
        <v>100</v>
      </c>
      <c r="J1271" s="256">
        <v>100</v>
      </c>
      <c r="K1271" s="256">
        <v>100</v>
      </c>
      <c r="L1271" s="256">
        <v>100</v>
      </c>
      <c r="N1271" s="359" t="s">
        <v>981</v>
      </c>
    </row>
    <row r="1272" spans="2:15" hidden="1" outlineLevel="2" x14ac:dyDescent="0.4">
      <c r="C1272" s="220" t="s">
        <v>133</v>
      </c>
      <c r="D1272" s="221" t="s">
        <v>176</v>
      </c>
      <c r="H1272" s="256">
        <v>100</v>
      </c>
      <c r="I1272" s="256">
        <v>100</v>
      </c>
      <c r="J1272" s="256">
        <v>100</v>
      </c>
      <c r="K1272" s="256">
        <v>100</v>
      </c>
      <c r="L1272" s="256">
        <v>100</v>
      </c>
      <c r="N1272" s="359" t="s">
        <v>982</v>
      </c>
    </row>
    <row r="1273" spans="2:15" hidden="1" outlineLevel="2" x14ac:dyDescent="0.4">
      <c r="C1273" s="220" t="s">
        <v>244</v>
      </c>
      <c r="D1273" s="221" t="s">
        <v>176</v>
      </c>
      <c r="H1273" s="256">
        <v>100</v>
      </c>
      <c r="I1273" s="256">
        <v>100</v>
      </c>
      <c r="J1273" s="256">
        <v>100</v>
      </c>
      <c r="K1273" s="256">
        <v>100</v>
      </c>
      <c r="L1273" s="256">
        <v>100</v>
      </c>
      <c r="N1273" s="359" t="s">
        <v>983</v>
      </c>
    </row>
    <row r="1274" spans="2:15" hidden="1" outlineLevel="2" x14ac:dyDescent="0.4">
      <c r="C1274" s="220" t="s">
        <v>137</v>
      </c>
      <c r="D1274" s="221" t="s">
        <v>176</v>
      </c>
      <c r="H1274" s="256">
        <v>100</v>
      </c>
      <c r="I1274" s="256">
        <v>100</v>
      </c>
      <c r="J1274" s="256">
        <v>100</v>
      </c>
      <c r="K1274" s="256">
        <v>100</v>
      </c>
      <c r="L1274" s="256">
        <v>100</v>
      </c>
      <c r="N1274" s="359" t="s">
        <v>984</v>
      </c>
    </row>
    <row r="1275" spans="2:15" hidden="1" outlineLevel="2" x14ac:dyDescent="0.4">
      <c r="C1275" s="220" t="s">
        <v>139</v>
      </c>
      <c r="D1275" s="221" t="s">
        <v>176</v>
      </c>
      <c r="H1275" s="256">
        <v>100</v>
      </c>
      <c r="I1275" s="256">
        <v>100</v>
      </c>
      <c r="J1275" s="256">
        <v>100</v>
      </c>
      <c r="K1275" s="256">
        <v>100</v>
      </c>
      <c r="L1275" s="256">
        <v>100</v>
      </c>
      <c r="N1275" s="359" t="s">
        <v>985</v>
      </c>
    </row>
    <row r="1276" spans="2:15" hidden="1" outlineLevel="2" x14ac:dyDescent="0.4">
      <c r="H1276" s="272"/>
      <c r="I1276" s="272"/>
      <c r="J1276" s="272"/>
      <c r="K1276" s="272"/>
      <c r="L1276" s="272"/>
    </row>
    <row r="1277" spans="2:15" hidden="1" outlineLevel="2" x14ac:dyDescent="0.4">
      <c r="C1277" s="222" t="s">
        <v>725</v>
      </c>
      <c r="D1277" s="224" t="s">
        <v>176</v>
      </c>
      <c r="E1277" s="224"/>
      <c r="F1277" s="224"/>
      <c r="G1277" s="224"/>
      <c r="H1277" s="320">
        <v>100</v>
      </c>
      <c r="I1277" s="320">
        <v>100</v>
      </c>
      <c r="J1277" s="320">
        <v>100</v>
      </c>
      <c r="K1277" s="320">
        <v>100</v>
      </c>
      <c r="L1277" s="320">
        <v>100</v>
      </c>
      <c r="M1277" s="222"/>
      <c r="N1277" s="362"/>
      <c r="O1277" s="222"/>
    </row>
    <row r="1278" spans="2:15" outlineLevel="1" collapsed="1" x14ac:dyDescent="0.4">
      <c r="H1278" s="251"/>
      <c r="I1278" s="243"/>
      <c r="J1278" s="243"/>
      <c r="K1278" s="243"/>
      <c r="L1278" s="243"/>
    </row>
    <row r="1279" spans="2:15" ht="14.25" outlineLevel="1" x14ac:dyDescent="0.4">
      <c r="B1279" s="74" t="s">
        <v>986</v>
      </c>
      <c r="C1279" s="60"/>
      <c r="D1279" s="226"/>
      <c r="E1279" s="226"/>
      <c r="F1279" s="226"/>
      <c r="G1279" s="226"/>
      <c r="H1279" s="246"/>
      <c r="I1279" s="246"/>
      <c r="J1279" s="246"/>
      <c r="K1279" s="246"/>
      <c r="L1279" s="246"/>
      <c r="M1279" s="18"/>
      <c r="N1279" s="361" t="s">
        <v>778</v>
      </c>
      <c r="O1279" s="18"/>
    </row>
    <row r="1280" spans="2:15" ht="13.5" hidden="1" customHeight="1" outlineLevel="2" x14ac:dyDescent="0.4">
      <c r="H1280" s="251"/>
      <c r="I1280" s="243"/>
      <c r="J1280" s="243"/>
      <c r="K1280" s="243"/>
      <c r="L1280" s="243"/>
    </row>
    <row r="1281" spans="2:15" hidden="1" outlineLevel="2" x14ac:dyDescent="0.4">
      <c r="C1281" s="220" t="s">
        <v>117</v>
      </c>
      <c r="D1281" s="221" t="s">
        <v>176</v>
      </c>
      <c r="H1281" s="256">
        <v>99</v>
      </c>
      <c r="I1281" s="256">
        <v>99</v>
      </c>
      <c r="J1281" s="256">
        <v>99</v>
      </c>
      <c r="K1281" s="256">
        <v>99</v>
      </c>
      <c r="L1281" s="256">
        <v>99</v>
      </c>
      <c r="N1281" s="359" t="s">
        <v>975</v>
      </c>
    </row>
    <row r="1282" spans="2:15" hidden="1" outlineLevel="2" x14ac:dyDescent="0.4">
      <c r="C1282" s="220" t="s">
        <v>119</v>
      </c>
      <c r="D1282" s="221" t="s">
        <v>176</v>
      </c>
      <c r="H1282" s="256">
        <v>99</v>
      </c>
      <c r="I1282" s="256">
        <v>99</v>
      </c>
      <c r="J1282" s="256">
        <v>99</v>
      </c>
      <c r="K1282" s="256">
        <v>99</v>
      </c>
      <c r="L1282" s="256">
        <v>99</v>
      </c>
      <c r="N1282" s="359" t="s">
        <v>976</v>
      </c>
    </row>
    <row r="1283" spans="2:15" hidden="1" outlineLevel="2" x14ac:dyDescent="0.4">
      <c r="C1283" s="220" t="s">
        <v>122</v>
      </c>
      <c r="D1283" s="221" t="s">
        <v>176</v>
      </c>
      <c r="H1283" s="256">
        <v>97.9</v>
      </c>
      <c r="I1283" s="256">
        <v>97.9</v>
      </c>
      <c r="J1283" s="256">
        <v>97.9</v>
      </c>
      <c r="K1283" s="256">
        <v>97.9</v>
      </c>
      <c r="L1283" s="256">
        <v>97.9</v>
      </c>
      <c r="N1283" s="359" t="s">
        <v>977</v>
      </c>
    </row>
    <row r="1284" spans="2:15" hidden="1" outlineLevel="2" x14ac:dyDescent="0.4">
      <c r="C1284" s="220" t="s">
        <v>124</v>
      </c>
      <c r="D1284" s="221" t="s">
        <v>176</v>
      </c>
      <c r="H1284" s="256">
        <v>99</v>
      </c>
      <c r="I1284" s="256">
        <v>99</v>
      </c>
      <c r="J1284" s="256">
        <v>99</v>
      </c>
      <c r="K1284" s="256">
        <v>99</v>
      </c>
      <c r="L1284" s="256">
        <v>99</v>
      </c>
      <c r="N1284" s="359" t="s">
        <v>978</v>
      </c>
    </row>
    <row r="1285" spans="2:15" hidden="1" outlineLevel="2" x14ac:dyDescent="0.4">
      <c r="C1285" s="220" t="s">
        <v>126</v>
      </c>
      <c r="D1285" s="221" t="s">
        <v>176</v>
      </c>
      <c r="H1285" s="256">
        <v>99</v>
      </c>
      <c r="I1285" s="256">
        <v>99</v>
      </c>
      <c r="J1285" s="256">
        <v>99</v>
      </c>
      <c r="K1285" s="256">
        <v>99</v>
      </c>
      <c r="L1285" s="256">
        <v>99</v>
      </c>
      <c r="N1285" s="359" t="s">
        <v>979</v>
      </c>
    </row>
    <row r="1286" spans="2:15" hidden="1" outlineLevel="2" x14ac:dyDescent="0.4">
      <c r="C1286" s="220" t="s">
        <v>128</v>
      </c>
      <c r="D1286" s="221" t="s">
        <v>176</v>
      </c>
      <c r="H1286" s="256">
        <v>99</v>
      </c>
      <c r="I1286" s="256">
        <v>99</v>
      </c>
      <c r="J1286" s="256">
        <v>99</v>
      </c>
      <c r="K1286" s="256">
        <v>99</v>
      </c>
      <c r="L1286" s="256">
        <v>99</v>
      </c>
      <c r="N1286" s="359" t="s">
        <v>980</v>
      </c>
    </row>
    <row r="1287" spans="2:15" hidden="1" outlineLevel="2" x14ac:dyDescent="0.4">
      <c r="C1287" s="220" t="s">
        <v>131</v>
      </c>
      <c r="D1287" s="221" t="s">
        <v>176</v>
      </c>
      <c r="H1287" s="256">
        <v>99</v>
      </c>
      <c r="I1287" s="256">
        <v>99</v>
      </c>
      <c r="J1287" s="256">
        <v>99</v>
      </c>
      <c r="K1287" s="256">
        <v>99</v>
      </c>
      <c r="L1287" s="256">
        <v>99</v>
      </c>
      <c r="N1287" s="359" t="s">
        <v>981</v>
      </c>
    </row>
    <row r="1288" spans="2:15" hidden="1" outlineLevel="2" x14ac:dyDescent="0.4">
      <c r="C1288" s="220" t="s">
        <v>133</v>
      </c>
      <c r="D1288" s="221" t="s">
        <v>176</v>
      </c>
      <c r="H1288" s="256">
        <v>99</v>
      </c>
      <c r="I1288" s="256">
        <v>99</v>
      </c>
      <c r="J1288" s="256">
        <v>99</v>
      </c>
      <c r="K1288" s="256">
        <v>99</v>
      </c>
      <c r="L1288" s="256">
        <v>99</v>
      </c>
      <c r="N1288" s="359" t="s">
        <v>982</v>
      </c>
    </row>
    <row r="1289" spans="2:15" hidden="1" outlineLevel="2" x14ac:dyDescent="0.4">
      <c r="C1289" s="220" t="s">
        <v>244</v>
      </c>
      <c r="D1289" s="221" t="s">
        <v>176</v>
      </c>
      <c r="H1289" s="256">
        <v>99</v>
      </c>
      <c r="I1289" s="256">
        <v>99</v>
      </c>
      <c r="J1289" s="256">
        <v>99</v>
      </c>
      <c r="K1289" s="256">
        <v>99</v>
      </c>
      <c r="L1289" s="256">
        <v>99</v>
      </c>
      <c r="N1289" s="359" t="s">
        <v>983</v>
      </c>
    </row>
    <row r="1290" spans="2:15" hidden="1" outlineLevel="2" x14ac:dyDescent="0.4">
      <c r="C1290" s="220" t="s">
        <v>137</v>
      </c>
      <c r="D1290" s="221" t="s">
        <v>176</v>
      </c>
      <c r="H1290" s="256">
        <v>99</v>
      </c>
      <c r="I1290" s="256">
        <v>99</v>
      </c>
      <c r="J1290" s="256">
        <v>99</v>
      </c>
      <c r="K1290" s="256">
        <v>99</v>
      </c>
      <c r="L1290" s="256">
        <v>99</v>
      </c>
      <c r="N1290" s="359" t="s">
        <v>984</v>
      </c>
    </row>
    <row r="1291" spans="2:15" hidden="1" outlineLevel="2" x14ac:dyDescent="0.4">
      <c r="C1291" s="220" t="s">
        <v>139</v>
      </c>
      <c r="D1291" s="221" t="s">
        <v>176</v>
      </c>
      <c r="H1291" s="256">
        <v>99</v>
      </c>
      <c r="I1291" s="256">
        <v>99</v>
      </c>
      <c r="J1291" s="256">
        <v>99</v>
      </c>
      <c r="K1291" s="256">
        <v>99</v>
      </c>
      <c r="L1291" s="256">
        <v>99</v>
      </c>
      <c r="N1291" s="359" t="s">
        <v>985</v>
      </c>
    </row>
    <row r="1292" spans="2:15" hidden="1" outlineLevel="2" x14ac:dyDescent="0.4">
      <c r="H1292" s="272"/>
      <c r="I1292" s="272"/>
      <c r="J1292" s="272"/>
      <c r="K1292" s="272"/>
      <c r="L1292" s="272"/>
    </row>
    <row r="1293" spans="2:15" hidden="1" outlineLevel="2" x14ac:dyDescent="0.4">
      <c r="C1293" s="222" t="s">
        <v>725</v>
      </c>
      <c r="D1293" s="224" t="s">
        <v>176</v>
      </c>
      <c r="E1293" s="224"/>
      <c r="F1293" s="224"/>
      <c r="G1293" s="224"/>
      <c r="H1293" s="320">
        <v>99</v>
      </c>
      <c r="I1293" s="320">
        <v>99</v>
      </c>
      <c r="J1293" s="320">
        <v>99</v>
      </c>
      <c r="K1293" s="320">
        <v>99</v>
      </c>
      <c r="L1293" s="320">
        <v>99</v>
      </c>
      <c r="M1293" s="222"/>
      <c r="N1293" s="362"/>
      <c r="O1293" s="222"/>
    </row>
    <row r="1294" spans="2:15" outlineLevel="1" collapsed="1" x14ac:dyDescent="0.4">
      <c r="C1294" s="222"/>
      <c r="D1294" s="224"/>
      <c r="E1294" s="224"/>
      <c r="F1294" s="224"/>
      <c r="G1294" s="224"/>
      <c r="H1294" s="241"/>
      <c r="I1294" s="241"/>
      <c r="J1294" s="241"/>
      <c r="K1294" s="241"/>
      <c r="L1294" s="241"/>
      <c r="M1294" s="222"/>
      <c r="N1294" s="362"/>
      <c r="O1294" s="222"/>
    </row>
    <row r="1295" spans="2:15" ht="14.25" outlineLevel="1" x14ac:dyDescent="0.4">
      <c r="B1295" s="74" t="s">
        <v>987</v>
      </c>
      <c r="C1295" s="60"/>
      <c r="D1295" s="226"/>
      <c r="E1295" s="226"/>
      <c r="F1295" s="226"/>
      <c r="G1295" s="226"/>
      <c r="H1295" s="246"/>
      <c r="I1295" s="246"/>
      <c r="J1295" s="246"/>
      <c r="K1295" s="246"/>
      <c r="L1295" s="246"/>
      <c r="M1295" s="18"/>
      <c r="N1295" s="361" t="s">
        <v>373</v>
      </c>
      <c r="O1295" s="18"/>
    </row>
    <row r="1296" spans="2:15" hidden="1" outlineLevel="2" x14ac:dyDescent="0.4">
      <c r="H1296" s="251"/>
      <c r="I1296" s="243"/>
      <c r="J1296" s="243"/>
      <c r="K1296" s="243"/>
      <c r="L1296" s="243"/>
    </row>
    <row r="1297" spans="2:15" hidden="1" outlineLevel="2" x14ac:dyDescent="0.4">
      <c r="C1297" s="220" t="s">
        <v>117</v>
      </c>
      <c r="D1297" s="221" t="s">
        <v>176</v>
      </c>
      <c r="H1297" s="256">
        <f>SUMIFS(InpActive!I:I,InpActive!$A:$A,$C1297,InpActive!$B:$B,$N$1295)</f>
        <v>99.29</v>
      </c>
      <c r="I1297" s="256">
        <f>SUMIFS(InpActive!J:J,InpActive!$A:$A,$C1297,InpActive!$B:$B,$N$1295)</f>
        <v>0</v>
      </c>
      <c r="J1297" s="256">
        <f>SUMIFS(InpActive!K:K,InpActive!$A:$A,$C1297,InpActive!$B:$B,$N$1295)</f>
        <v>0</v>
      </c>
      <c r="K1297" s="256">
        <f>SUMIFS(InpActive!L:L,InpActive!$A:$A,$C1297,InpActive!$B:$B,$N$1295)</f>
        <v>0</v>
      </c>
      <c r="L1297" s="256">
        <f>SUMIFS(InpActive!M:M,InpActive!$A:$A,$C1297,InpActive!$B:$B,$N$1295)</f>
        <v>0</v>
      </c>
    </row>
    <row r="1298" spans="2:15" hidden="1" outlineLevel="2" x14ac:dyDescent="0.4">
      <c r="C1298" s="220" t="s">
        <v>119</v>
      </c>
      <c r="D1298" s="221" t="s">
        <v>176</v>
      </c>
      <c r="H1298" s="256">
        <f>SUMIFS(InpActive!I:I,InpActive!$A:$A,$C1298,InpActive!$B:$B,$N$1295)</f>
        <v>99.66</v>
      </c>
      <c r="I1298" s="256">
        <f>SUMIFS(InpActive!J:J,InpActive!$A:$A,$C1298,InpActive!$B:$B,$N$1295)</f>
        <v>0</v>
      </c>
      <c r="J1298" s="256">
        <f>SUMIFS(InpActive!K:K,InpActive!$A:$A,$C1298,InpActive!$B:$B,$N$1295)</f>
        <v>0</v>
      </c>
      <c r="K1298" s="256">
        <f>SUMIFS(InpActive!L:L,InpActive!$A:$A,$C1298,InpActive!$B:$B,$N$1295)</f>
        <v>0</v>
      </c>
      <c r="L1298" s="256">
        <f>SUMIFS(InpActive!M:M,InpActive!$A:$A,$C1298,InpActive!$B:$B,$N$1295)</f>
        <v>0</v>
      </c>
    </row>
    <row r="1299" spans="2:15" hidden="1" outlineLevel="2" x14ac:dyDescent="0.4">
      <c r="C1299" s="220" t="s">
        <v>122</v>
      </c>
      <c r="D1299" s="221" t="s">
        <v>176</v>
      </c>
      <c r="H1299" s="256">
        <f>SUMIFS(InpActive!I:I,InpActive!$A:$A,$C1299,InpActive!$B:$B,$N$1295)</f>
        <v>100</v>
      </c>
      <c r="I1299" s="256">
        <f>SUMIFS(InpActive!J:J,InpActive!$A:$A,$C1299,InpActive!$B:$B,$N$1295)</f>
        <v>0</v>
      </c>
      <c r="J1299" s="256">
        <f>SUMIFS(InpActive!K:K,InpActive!$A:$A,$C1299,InpActive!$B:$B,$N$1295)</f>
        <v>0</v>
      </c>
      <c r="K1299" s="256">
        <f>SUMIFS(InpActive!L:L,InpActive!$A:$A,$C1299,InpActive!$B:$B,$N$1295)</f>
        <v>0</v>
      </c>
      <c r="L1299" s="256">
        <f>SUMIFS(InpActive!M:M,InpActive!$A:$A,$C1299,InpActive!$B:$B,$N$1295)</f>
        <v>0</v>
      </c>
    </row>
    <row r="1300" spans="2:15" hidden="1" outlineLevel="2" x14ac:dyDescent="0.4">
      <c r="C1300" s="220" t="s">
        <v>124</v>
      </c>
      <c r="D1300" s="221" t="s">
        <v>176</v>
      </c>
      <c r="H1300" s="256">
        <f>SUMIFS(InpActive!I:I,InpActive!$A:$A,$C1300,InpActive!$B:$B,$N$1295)</f>
        <v>99.51</v>
      </c>
      <c r="I1300" s="256">
        <f>SUMIFS(InpActive!J:J,InpActive!$A:$A,$C1300,InpActive!$B:$B,$N$1295)</f>
        <v>0</v>
      </c>
      <c r="J1300" s="256">
        <f>SUMIFS(InpActive!K:K,InpActive!$A:$A,$C1300,InpActive!$B:$B,$N$1295)</f>
        <v>0</v>
      </c>
      <c r="K1300" s="256">
        <f>SUMIFS(InpActive!L:L,InpActive!$A:$A,$C1300,InpActive!$B:$B,$N$1295)</f>
        <v>0</v>
      </c>
      <c r="L1300" s="256">
        <f>SUMIFS(InpActive!M:M,InpActive!$A:$A,$C1300,InpActive!$B:$B,$N$1295)</f>
        <v>0</v>
      </c>
    </row>
    <row r="1301" spans="2:15" hidden="1" outlineLevel="2" x14ac:dyDescent="0.4">
      <c r="C1301" s="220" t="s">
        <v>126</v>
      </c>
      <c r="D1301" s="221" t="s">
        <v>176</v>
      </c>
      <c r="H1301" s="256">
        <f>SUMIFS(InpActive!I:I,InpActive!$A:$A,$C1301,InpActive!$B:$B,$N$1295)</f>
        <v>99.6</v>
      </c>
      <c r="I1301" s="256">
        <f>SUMIFS(InpActive!J:J,InpActive!$A:$A,$C1301,InpActive!$B:$B,$N$1295)</f>
        <v>0</v>
      </c>
      <c r="J1301" s="256">
        <f>SUMIFS(InpActive!K:K,InpActive!$A:$A,$C1301,InpActive!$B:$B,$N$1295)</f>
        <v>0</v>
      </c>
      <c r="K1301" s="256">
        <f>SUMIFS(InpActive!L:L,InpActive!$A:$A,$C1301,InpActive!$B:$B,$N$1295)</f>
        <v>0</v>
      </c>
      <c r="L1301" s="256">
        <f>SUMIFS(InpActive!M:M,InpActive!$A:$A,$C1301,InpActive!$B:$B,$N$1295)</f>
        <v>0</v>
      </c>
    </row>
    <row r="1302" spans="2:15" hidden="1" outlineLevel="2" x14ac:dyDescent="0.4">
      <c r="C1302" s="220" t="s">
        <v>128</v>
      </c>
      <c r="D1302" s="221" t="s">
        <v>176</v>
      </c>
      <c r="H1302" s="256">
        <f>SUMIFS(InpActive!I:I,InpActive!$A:$A,$C1302,InpActive!$B:$B,$N$1295)</f>
        <v>99.04</v>
      </c>
      <c r="I1302" s="256">
        <f>SUMIFS(InpActive!J:J,InpActive!$A:$A,$C1302,InpActive!$B:$B,$N$1295)</f>
        <v>0</v>
      </c>
      <c r="J1302" s="256">
        <f>SUMIFS(InpActive!K:K,InpActive!$A:$A,$C1302,InpActive!$B:$B,$N$1295)</f>
        <v>0</v>
      </c>
      <c r="K1302" s="256">
        <f>SUMIFS(InpActive!L:L,InpActive!$A:$A,$C1302,InpActive!$B:$B,$N$1295)</f>
        <v>0</v>
      </c>
      <c r="L1302" s="256">
        <f>SUMIFS(InpActive!M:M,InpActive!$A:$A,$C1302,InpActive!$B:$B,$N$1295)</f>
        <v>0</v>
      </c>
    </row>
    <row r="1303" spans="2:15" hidden="1" outlineLevel="2" x14ac:dyDescent="0.4">
      <c r="C1303" s="220" t="s">
        <v>131</v>
      </c>
      <c r="D1303" s="221" t="s">
        <v>176</v>
      </c>
      <c r="H1303" s="256">
        <f>SUMIFS(InpActive!I:I,InpActive!$A:$A,$C1303,InpActive!$B:$B,$N$1295)</f>
        <v>97.058000000000007</v>
      </c>
      <c r="I1303" s="256">
        <f>SUMIFS(InpActive!J:J,InpActive!$A:$A,$C1303,InpActive!$B:$B,$N$1295)</f>
        <v>0</v>
      </c>
      <c r="J1303" s="256">
        <f>SUMIFS(InpActive!K:K,InpActive!$A:$A,$C1303,InpActive!$B:$B,$N$1295)</f>
        <v>0</v>
      </c>
      <c r="K1303" s="256">
        <f>SUMIFS(InpActive!L:L,InpActive!$A:$A,$C1303,InpActive!$B:$B,$N$1295)</f>
        <v>0</v>
      </c>
      <c r="L1303" s="256">
        <f>SUMIFS(InpActive!M:M,InpActive!$A:$A,$C1303,InpActive!$B:$B,$N$1295)</f>
        <v>0</v>
      </c>
    </row>
    <row r="1304" spans="2:15" hidden="1" outlineLevel="2" x14ac:dyDescent="0.4">
      <c r="C1304" s="220" t="s">
        <v>133</v>
      </c>
      <c r="D1304" s="221" t="s">
        <v>176</v>
      </c>
      <c r="H1304" s="256">
        <f>SUMIFS(InpActive!I:I,InpActive!$A:$A,$C1304,InpActive!$B:$B,$N$1295)</f>
        <v>99.74</v>
      </c>
      <c r="I1304" s="256">
        <f>SUMIFS(InpActive!J:J,InpActive!$A:$A,$C1304,InpActive!$B:$B,$N$1295)</f>
        <v>0</v>
      </c>
      <c r="J1304" s="256">
        <f>SUMIFS(InpActive!K:K,InpActive!$A:$A,$C1304,InpActive!$B:$B,$N$1295)</f>
        <v>0</v>
      </c>
      <c r="K1304" s="256">
        <f>SUMIFS(InpActive!L:L,InpActive!$A:$A,$C1304,InpActive!$B:$B,$N$1295)</f>
        <v>0</v>
      </c>
      <c r="L1304" s="256">
        <f>SUMIFS(InpActive!M:M,InpActive!$A:$A,$C1304,InpActive!$B:$B,$N$1295)</f>
        <v>0</v>
      </c>
    </row>
    <row r="1305" spans="2:15" hidden="1" outlineLevel="2" x14ac:dyDescent="0.4">
      <c r="C1305" s="220" t="s">
        <v>244</v>
      </c>
      <c r="D1305" s="221" t="s">
        <v>176</v>
      </c>
      <c r="H1305" s="256">
        <f>SUMIFS(InpActive!I:I,InpActive!$A:$A,$C1305,InpActive!$B:$B,$N$1295)</f>
        <v>99.75</v>
      </c>
      <c r="I1305" s="256">
        <f>SUMIFS(InpActive!J:J,InpActive!$A:$A,$C1305,InpActive!$B:$B,$N$1295)</f>
        <v>0</v>
      </c>
      <c r="J1305" s="256">
        <f>SUMIFS(InpActive!K:K,InpActive!$A:$A,$C1305,InpActive!$B:$B,$N$1295)</f>
        <v>0</v>
      </c>
      <c r="K1305" s="256">
        <f>SUMIFS(InpActive!L:L,InpActive!$A:$A,$C1305,InpActive!$B:$B,$N$1295)</f>
        <v>0</v>
      </c>
      <c r="L1305" s="256">
        <f>SUMIFS(InpActive!M:M,InpActive!$A:$A,$C1305,InpActive!$B:$B,$N$1295)</f>
        <v>0</v>
      </c>
    </row>
    <row r="1306" spans="2:15" hidden="1" outlineLevel="2" x14ac:dyDescent="0.4">
      <c r="C1306" s="220" t="s">
        <v>137</v>
      </c>
      <c r="D1306" s="221" t="s">
        <v>176</v>
      </c>
      <c r="H1306" s="256">
        <f>SUMIFS(InpActive!I:I,InpActive!$A:$A,$C1306,InpActive!$B:$B,$N$1295)</f>
        <v>99.08</v>
      </c>
      <c r="I1306" s="256">
        <f>SUMIFS(InpActive!J:J,InpActive!$A:$A,$C1306,InpActive!$B:$B,$N$1295)</f>
        <v>0</v>
      </c>
      <c r="J1306" s="256">
        <f>SUMIFS(InpActive!K:K,InpActive!$A:$A,$C1306,InpActive!$B:$B,$N$1295)</f>
        <v>0</v>
      </c>
      <c r="K1306" s="256">
        <f>SUMIFS(InpActive!L:L,InpActive!$A:$A,$C1306,InpActive!$B:$B,$N$1295)</f>
        <v>0</v>
      </c>
      <c r="L1306" s="256">
        <f>SUMIFS(InpActive!M:M,InpActive!$A:$A,$C1306,InpActive!$B:$B,$N$1295)</f>
        <v>0</v>
      </c>
    </row>
    <row r="1307" spans="2:15" hidden="1" outlineLevel="2" x14ac:dyDescent="0.4">
      <c r="C1307" s="220" t="s">
        <v>139</v>
      </c>
      <c r="D1307" s="221" t="s">
        <v>176</v>
      </c>
      <c r="H1307" s="256">
        <f>SUMIFS(InpActive!I:I,InpActive!$A:$A,$C1307,InpActive!$B:$B,$N$1295)</f>
        <v>99.04</v>
      </c>
      <c r="I1307" s="256">
        <f>SUMIFS(InpActive!J:J,InpActive!$A:$A,$C1307,InpActive!$B:$B,$N$1295)</f>
        <v>0</v>
      </c>
      <c r="J1307" s="256">
        <f>SUMIFS(InpActive!K:K,InpActive!$A:$A,$C1307,InpActive!$B:$B,$N$1295)</f>
        <v>0</v>
      </c>
      <c r="K1307" s="256">
        <f>SUMIFS(InpActive!L:L,InpActive!$A:$A,$C1307,InpActive!$B:$B,$N$1295)</f>
        <v>0</v>
      </c>
      <c r="L1307" s="256">
        <f>SUMIFS(InpActive!M:M,InpActive!$A:$A,$C1307,InpActive!$B:$B,$N$1295)</f>
        <v>0</v>
      </c>
    </row>
    <row r="1308" spans="2:15" hidden="1" outlineLevel="2" x14ac:dyDescent="0.4">
      <c r="H1308" s="272"/>
      <c r="I1308" s="272"/>
      <c r="J1308" s="272"/>
      <c r="K1308" s="272"/>
      <c r="L1308" s="272"/>
    </row>
    <row r="1309" spans="2:15" hidden="1" outlineLevel="2" x14ac:dyDescent="0.4">
      <c r="C1309" s="222" t="s">
        <v>725</v>
      </c>
      <c r="D1309" s="224" t="s">
        <v>176</v>
      </c>
      <c r="E1309" s="224"/>
      <c r="F1309" s="224"/>
      <c r="G1309" s="224"/>
      <c r="H1309" s="256"/>
      <c r="I1309" s="256"/>
      <c r="J1309" s="256"/>
      <c r="K1309" s="256"/>
      <c r="L1309" s="256"/>
      <c r="M1309" s="222"/>
      <c r="N1309" s="362"/>
      <c r="O1309" s="222"/>
    </row>
    <row r="1310" spans="2:15" outlineLevel="1" collapsed="1" x14ac:dyDescent="0.4">
      <c r="H1310" s="251"/>
      <c r="I1310" s="243"/>
      <c r="J1310" s="243"/>
      <c r="K1310" s="243"/>
      <c r="L1310" s="243"/>
    </row>
    <row r="1311" spans="2:15" ht="14.25" outlineLevel="1" x14ac:dyDescent="0.4">
      <c r="B1311" s="74" t="s">
        <v>988</v>
      </c>
      <c r="C1311" s="60"/>
      <c r="D1311" s="226"/>
      <c r="E1311" s="226"/>
      <c r="F1311" s="226"/>
      <c r="G1311" s="226"/>
      <c r="H1311" s="246"/>
      <c r="I1311" s="246"/>
      <c r="J1311" s="246"/>
      <c r="K1311" s="246"/>
      <c r="L1311" s="246"/>
      <c r="M1311" s="18"/>
      <c r="N1311" s="361" t="s">
        <v>375</v>
      </c>
      <c r="O1311" s="18"/>
    </row>
    <row r="1312" spans="2:15" hidden="1" outlineLevel="2" x14ac:dyDescent="0.4">
      <c r="H1312" s="243"/>
      <c r="I1312" s="243"/>
      <c r="J1312" s="243"/>
      <c r="K1312" s="243"/>
      <c r="L1312" s="243"/>
    </row>
    <row r="1313" spans="1:15" hidden="1" outlineLevel="2" x14ac:dyDescent="0.4">
      <c r="C1313" s="234" t="s">
        <v>117</v>
      </c>
      <c r="D1313" s="221" t="s">
        <v>204</v>
      </c>
      <c r="H1313" s="618" t="str">
        <f>INDEX(ANHapr,MATCH($N$1311,InpActive!$B$4:$B$185,0),MATCH(H$2,InpActive!$A$2:$M$2,0))</f>
        <v>Yes</v>
      </c>
      <c r="I1313" s="618">
        <f>INDEX(ANHapr,MATCH($N$1311,InpActive!$B$4:$B$185,0),MATCH(I$2,InpActive!$A$2:$M$2,0))</f>
        <v>0</v>
      </c>
      <c r="J1313" s="618">
        <f>INDEX(ANHapr,MATCH($N$1311,InpActive!$B$4:$B$185,0),MATCH(J$2,InpActive!$A$2:$M$2,0))</f>
        <v>0</v>
      </c>
      <c r="K1313" s="618">
        <f>INDEX(ANHapr,MATCH($N$1311,InpActive!$B$4:$B$185,0),MATCH(K$2,InpActive!$A$2:$M$2,0))</f>
        <v>0</v>
      </c>
      <c r="L1313" s="618">
        <f>INDEX(ANHapr,MATCH($N$1311,InpActive!$B$4:$B$185,0),MATCH(L$2,InpActive!$A$2:$M$2,0))</f>
        <v>0</v>
      </c>
    </row>
    <row r="1314" spans="1:15" hidden="1" outlineLevel="2" x14ac:dyDescent="0.4">
      <c r="C1314" s="234" t="s">
        <v>119</v>
      </c>
      <c r="D1314" s="221" t="s">
        <v>204</v>
      </c>
      <c r="H1314" s="618" t="str">
        <f>INDEX(WSHapr,MATCH($N$1311,InpActive!$B$186:$B$367,0),MATCH(H$2,InpActive!$A$2:$M$2,0))</f>
        <v>No</v>
      </c>
      <c r="I1314" s="618">
        <f>INDEX(WSHapr,MATCH($N$1311,InpActive!$B$186:$B$367,0),MATCH(I$2,InpActive!$A$2:$M$2,0))</f>
        <v>0</v>
      </c>
      <c r="J1314" s="618">
        <f>INDEX(WSHapr,MATCH($N$1311,InpActive!$B$186:$B$367,0),MATCH(J$2,InpActive!$A$2:$M$2,0))</f>
        <v>0</v>
      </c>
      <c r="K1314" s="618">
        <f>INDEX(WSHapr,MATCH($N$1311,InpActive!$B$186:$B$367,0),MATCH(K$2,InpActive!$A$2:$M$2,0))</f>
        <v>0</v>
      </c>
      <c r="L1314" s="618">
        <f>INDEX(WSHapr,MATCH($N$1311,InpActive!$B$186:$B$367,0),MATCH(L$2,InpActive!$A$2:$M$2,0))</f>
        <v>0</v>
      </c>
    </row>
    <row r="1315" spans="1:15" hidden="1" outlineLevel="2" x14ac:dyDescent="0.4">
      <c r="C1315" s="234" t="s">
        <v>122</v>
      </c>
      <c r="D1315" s="221" t="s">
        <v>204</v>
      </c>
      <c r="H1315" s="618" t="str">
        <f>INDEX(HDDapr,MATCH($N$1311,InpActive!$B$368:$B$549,0),MATCH(H$2,InpActive!$A$2:$M$2,0))</f>
        <v>Yes</v>
      </c>
      <c r="I1315" s="618">
        <f>INDEX(HDDapr,MATCH($N$1311,InpActive!$B$368:$B$549,0),MATCH(I$2,InpActive!$A$2:$M$2,0))</f>
        <v>0</v>
      </c>
      <c r="J1315" s="618">
        <f>INDEX(HDDapr,MATCH($N$1311,InpActive!$B$368:$B$549,0),MATCH(J$2,InpActive!$A$2:$M$2,0))</f>
        <v>0</v>
      </c>
      <c r="K1315" s="618">
        <f>INDEX(HDDapr,MATCH($N$1311,InpActive!$B$368:$B$549,0),MATCH(K$2,InpActive!$A$2:$M$2,0))</f>
        <v>0</v>
      </c>
      <c r="L1315" s="618">
        <f>INDEX(HDDapr,MATCH($N$1311,InpActive!$B$368:$B$549,0),MATCH(L$2,InpActive!$A$2:$M$2,0))</f>
        <v>0</v>
      </c>
    </row>
    <row r="1316" spans="1:15" hidden="1" outlineLevel="2" x14ac:dyDescent="0.4">
      <c r="C1316" s="234" t="s">
        <v>124</v>
      </c>
      <c r="D1316" s="221" t="s">
        <v>204</v>
      </c>
      <c r="H1316" s="618" t="str">
        <f>INDEX(NESapr,MATCH($N$1311,InpActive!$B$550:$B$731,0),MATCH(H$2,InpActive!$A$2:$M$2,0))</f>
        <v>No</v>
      </c>
      <c r="I1316" s="618">
        <f>INDEX(NESapr,MATCH($N$1311,InpActive!$B$550:$B$731,0),MATCH(I$2,InpActive!$A$2:$M$2,0))</f>
        <v>0</v>
      </c>
      <c r="J1316" s="618">
        <f>INDEX(NESapr,MATCH($N$1311,InpActive!$B$550:$B$731,0),MATCH(J$2,InpActive!$A$2:$M$2,0))</f>
        <v>0</v>
      </c>
      <c r="K1316" s="618">
        <f>INDEX(NESapr,MATCH($N$1311,InpActive!$B$550:$B$731,0),MATCH(K$2,InpActive!$A$2:$M$2,0))</f>
        <v>0</v>
      </c>
      <c r="L1316" s="618">
        <f>INDEX(NESapr,MATCH($N$1311,InpActive!$B$550:$B$731,0),MATCH(L$2,InpActive!$A$2:$M$2,0))</f>
        <v>0</v>
      </c>
    </row>
    <row r="1317" spans="1:15" hidden="1" outlineLevel="2" x14ac:dyDescent="0.4">
      <c r="C1317" s="234" t="s">
        <v>126</v>
      </c>
      <c r="D1317" s="221" t="s">
        <v>204</v>
      </c>
      <c r="H1317" s="618" t="str">
        <f>INDEX(SVEapr,MATCH($N$1311,InpActive!$B$1096:$B$1277,0),MATCH(H$2,InpActive!$A$2:$M$2,0))</f>
        <v>Yes</v>
      </c>
      <c r="I1317" s="618">
        <f>INDEX(SVEapr,MATCH($N$1311,InpActive!$B$1096:$B$1277,0),MATCH(I$2,InpActive!$A$2:$M$2,0))</f>
        <v>0</v>
      </c>
      <c r="J1317" s="618">
        <f>INDEX(SVEapr,MATCH($N$1311,InpActive!$B$1096:$B$1277,0),MATCH(J$2,InpActive!$A$2:$M$2,0))</f>
        <v>0</v>
      </c>
      <c r="K1317" s="618">
        <f>INDEX(SVEapr,MATCH($N$1311,InpActive!$B$1096:$B$1277,0),MATCH(K$2,InpActive!$A$2:$M$2,0))</f>
        <v>0</v>
      </c>
      <c r="L1317" s="618">
        <f>INDEX(SVEapr,MATCH($N$1311,InpActive!$B$1096:$B$1277,0),MATCH(L$2,InpActive!$A$2:$M$2,0))</f>
        <v>0</v>
      </c>
    </row>
    <row r="1318" spans="1:15" hidden="1" outlineLevel="2" x14ac:dyDescent="0.4">
      <c r="C1318" s="234" t="s">
        <v>128</v>
      </c>
      <c r="D1318" s="221" t="s">
        <v>204</v>
      </c>
      <c r="H1318" s="618" t="str">
        <f>INDEX(SWBapr,MATCH($N$1311,InpActive!$B$1278:$B$1459,0),MATCH(H$2,InpActive!$A$2:$M$2,0))</f>
        <v>No</v>
      </c>
      <c r="I1318" s="618">
        <f>INDEX(SWBapr,MATCH($N$1311,InpActive!$B$1278:$B$1459,0),MATCH(I$2,InpActive!$A$2:$M$2,0))</f>
        <v>0</v>
      </c>
      <c r="J1318" s="618">
        <f>INDEX(SWBapr,MATCH($N$1311,InpActive!$B$1278:$B$1459,0),MATCH(J$2,InpActive!$A$2:$M$2,0))</f>
        <v>0</v>
      </c>
      <c r="K1318" s="618">
        <f>INDEX(SWBapr,MATCH($N$1311,InpActive!$B$1278:$B$1459,0),MATCH(K$2,InpActive!$A$2:$M$2,0))</f>
        <v>0</v>
      </c>
      <c r="L1318" s="618">
        <f>INDEX(SWBapr,MATCH($N$1311,InpActive!$B$1278:$B$1459,0),MATCH(L$2,InpActive!$A$2:$M$2,0))</f>
        <v>0</v>
      </c>
    </row>
    <row r="1319" spans="1:15" hidden="1" outlineLevel="2" x14ac:dyDescent="0.4">
      <c r="C1319" s="234" t="s">
        <v>131</v>
      </c>
      <c r="D1319" s="221" t="s">
        <v>204</v>
      </c>
      <c r="H1319" s="618" t="str">
        <f>INDEX(SRNapr,MATCH($N$1311,InpActive!$B$1460:$B$1641,0),MATCH(H$2,InpActive!$A$2:$M$2,0))</f>
        <v>No</v>
      </c>
      <c r="I1319" s="618">
        <f>INDEX(SRNapr,MATCH($N$1311,InpActive!$B$1460:$B$1641,0),MATCH(I$2,InpActive!$A$2:$M$2,0))</f>
        <v>0</v>
      </c>
      <c r="J1319" s="618">
        <f>INDEX(SRNapr,MATCH($N$1311,InpActive!$B$1460:$B$1641,0),MATCH(J$2,InpActive!$A$2:$M$2,0))</f>
        <v>0</v>
      </c>
      <c r="K1319" s="618">
        <f>INDEX(SRNapr,MATCH($N$1311,InpActive!$B$1460:$B$1641,0),MATCH(K$2,InpActive!$A$2:$M$2,0))</f>
        <v>0</v>
      </c>
      <c r="L1319" s="618">
        <f>INDEX(SRNapr,MATCH($N$1311,InpActive!$B$1460:$B$1641,0),MATCH(L$2,InpActive!$A$2:$M$2,0))</f>
        <v>0</v>
      </c>
    </row>
    <row r="1320" spans="1:15" hidden="1" outlineLevel="2" x14ac:dyDescent="0.4">
      <c r="C1320" s="234" t="s">
        <v>133</v>
      </c>
      <c r="D1320" s="221" t="s">
        <v>204</v>
      </c>
      <c r="H1320" s="618" t="str">
        <f>INDEX(TMSapr,MATCH($N$1311,InpActive!$B$1642:$B$1823,0),MATCH(H$2,InpActive!$A$2:$M$2,0))</f>
        <v>No</v>
      </c>
      <c r="I1320" s="618">
        <f>INDEX(TMSapr,MATCH($N$1311,InpActive!$B$1642:$B$1823,0),MATCH(I$2,InpActive!$A$2:$M$2,0))</f>
        <v>0</v>
      </c>
      <c r="J1320" s="618">
        <f>INDEX(TMSapr,MATCH($N$1311,InpActive!$B$1642:$B$1823,0),MATCH(J$2,InpActive!$A$2:$M$2,0))</f>
        <v>0</v>
      </c>
      <c r="K1320" s="618">
        <f>INDEX(TMSapr,MATCH($N$1311,InpActive!$B$1642:$B$1823,0),MATCH(K$2,InpActive!$A$2:$M$2,0))</f>
        <v>0</v>
      </c>
      <c r="L1320" s="618">
        <f>INDEX(TMSapr,MATCH($N$1311,InpActive!$B$1642:$B$1823,0),MATCH(L$2,InpActive!$A$2:$M$2,0))</f>
        <v>0</v>
      </c>
    </row>
    <row r="1321" spans="1:15" hidden="1" outlineLevel="2" x14ac:dyDescent="0.4">
      <c r="C1321" s="234" t="s">
        <v>244</v>
      </c>
      <c r="D1321" s="221" t="s">
        <v>204</v>
      </c>
      <c r="H1321" s="618" t="str">
        <f>INDEX(UUWapr,MATCH($N$1311,InpActive!$B$1824:$B$2005,0),MATCH(H$2,InpActive!$A$2:$M$2,0))</f>
        <v>No</v>
      </c>
      <c r="I1321" s="618">
        <f>INDEX(UUWapr,MATCH($N$1311,InpActive!$B$1824:$B$2005,0),MATCH(I$2,InpActive!$A$2:$M$2,0))</f>
        <v>0</v>
      </c>
      <c r="J1321" s="618">
        <f>INDEX(UUWapr,MATCH($N$1311,InpActive!$B$1824:$B$2005,0),MATCH(J$2,InpActive!$A$2:$M$2,0))</f>
        <v>0</v>
      </c>
      <c r="K1321" s="618">
        <f>INDEX(UUWapr,MATCH($N$1311,InpActive!$B$1824:$B$2005,0),MATCH(K$2,InpActive!$A$2:$M$2,0))</f>
        <v>0</v>
      </c>
      <c r="L1321" s="618">
        <f>INDEX(UUWapr,MATCH($N$1311,InpActive!$B$1824:$B$2005,0),MATCH(L$2,InpActive!$A$2:$M$2,0))</f>
        <v>0</v>
      </c>
    </row>
    <row r="1322" spans="1:15" hidden="1" outlineLevel="2" x14ac:dyDescent="0.4">
      <c r="C1322" s="234" t="s">
        <v>137</v>
      </c>
      <c r="D1322" s="221" t="s">
        <v>204</v>
      </c>
      <c r="H1322" s="618" t="str">
        <f>INDEX(WSXapr,MATCH($N$1311,InpActive!$B$2006:$B$2187,0),MATCH(H$2,InpActive!$A$2:$M$2,0))</f>
        <v>No</v>
      </c>
      <c r="I1322" s="618">
        <f>INDEX(WSXapr,MATCH($N$1311,InpActive!$B$2006:$B$2187,0),MATCH(I$2,InpActive!$A$2:$M$2,0))</f>
        <v>0</v>
      </c>
      <c r="J1322" s="618">
        <f>INDEX(WSXapr,MATCH($N$1311,InpActive!$B$2006:$B$2187,0),MATCH(J$2,InpActive!$A$2:$M$2,0))</f>
        <v>0</v>
      </c>
      <c r="K1322" s="618">
        <f>INDEX(WSXapr,MATCH($N$1311,InpActive!$B$2006:$B$2187,0),MATCH(K$2,InpActive!$A$2:$M$2,0))</f>
        <v>0</v>
      </c>
      <c r="L1322" s="618">
        <f>INDEX(WSXapr,MATCH($N$1311,InpActive!$B$2006:$B$2187,0),MATCH(L$2,InpActive!$A$2:$M$2,0))</f>
        <v>0</v>
      </c>
    </row>
    <row r="1323" spans="1:15" hidden="1" outlineLevel="2" x14ac:dyDescent="0.4">
      <c r="A1323" s="240"/>
      <c r="C1323" s="234" t="s">
        <v>139</v>
      </c>
      <c r="D1323" s="221" t="s">
        <v>204</v>
      </c>
      <c r="H1323" s="618" t="str">
        <f>INDEX(YKYapr,MATCH($N$1311,InpActive!$B$2188:$B$2369,0),MATCH(H$2,InpActive!$A$2:$M$2,0))</f>
        <v>No</v>
      </c>
      <c r="I1323" s="618">
        <f>INDEX(YKYapr,MATCH($N$1311,InpActive!$B$2188:$B$2369,0),MATCH(I$2,InpActive!$A$2:$M$2,0))</f>
        <v>0</v>
      </c>
      <c r="J1323" s="618">
        <f>INDEX(YKYapr,MATCH($N$1311,InpActive!$B$2188:$B$2369,0),MATCH(J$2,InpActive!$A$2:$M$2,0))</f>
        <v>0</v>
      </c>
      <c r="K1323" s="618">
        <f>INDEX(YKYapr,MATCH($N$1311,InpActive!$B$2188:$B$2369,0),MATCH(K$2,InpActive!$A$2:$M$2,0))</f>
        <v>0</v>
      </c>
      <c r="L1323" s="618">
        <f>INDEX(YKYapr,MATCH($N$1311,InpActive!$B$2188:$B$2369,0),MATCH(L$2,InpActive!$A$2:$M$2,0))</f>
        <v>0</v>
      </c>
    </row>
    <row r="1324" spans="1:15" hidden="1" outlineLevel="2" x14ac:dyDescent="0.4">
      <c r="C1324" s="234"/>
      <c r="H1324" s="284"/>
      <c r="I1324" s="284"/>
      <c r="J1324" s="284"/>
      <c r="K1324" s="284"/>
      <c r="L1324" s="284"/>
    </row>
    <row r="1325" spans="1:15" hidden="1" outlineLevel="2" x14ac:dyDescent="0.4">
      <c r="C1325" s="222" t="s">
        <v>725</v>
      </c>
      <c r="D1325" s="224" t="s">
        <v>204</v>
      </c>
      <c r="E1325" s="224"/>
      <c r="F1325" s="224"/>
      <c r="G1325" s="224"/>
      <c r="H1325" s="286"/>
      <c r="I1325" s="286"/>
      <c r="J1325" s="286"/>
      <c r="K1325" s="286"/>
      <c r="L1325" s="286"/>
      <c r="M1325" s="222"/>
      <c r="N1325" s="362"/>
      <c r="O1325" s="222"/>
    </row>
    <row r="1326" spans="1:15" outlineLevel="1" collapsed="1" x14ac:dyDescent="0.4">
      <c r="H1326" s="251"/>
      <c r="I1326" s="243"/>
      <c r="J1326" s="243"/>
      <c r="K1326" s="243"/>
      <c r="L1326" s="243"/>
    </row>
    <row r="1327" spans="1:15" ht="14.25" outlineLevel="1" x14ac:dyDescent="0.4">
      <c r="B1327" s="74" t="s">
        <v>989</v>
      </c>
      <c r="C1327" s="60"/>
      <c r="D1327" s="226"/>
      <c r="E1327" s="226"/>
      <c r="F1327" s="226"/>
      <c r="G1327" s="226"/>
      <c r="H1327" s="246"/>
      <c r="I1327" s="246"/>
      <c r="J1327" s="246"/>
      <c r="K1327" s="246"/>
      <c r="L1327" s="246"/>
      <c r="M1327" s="18"/>
      <c r="N1327" s="361" t="s">
        <v>990</v>
      </c>
      <c r="O1327" s="18"/>
    </row>
    <row r="1328" spans="1:15" hidden="1" outlineLevel="2" x14ac:dyDescent="0.4">
      <c r="H1328" s="251"/>
      <c r="I1328" s="243"/>
      <c r="J1328" s="243"/>
      <c r="K1328" s="243"/>
      <c r="L1328" s="243"/>
    </row>
    <row r="1329" spans="2:15" hidden="1" outlineLevel="2" x14ac:dyDescent="0.4">
      <c r="C1329" s="234" t="s">
        <v>117</v>
      </c>
      <c r="D1329" s="221" t="s">
        <v>188</v>
      </c>
      <c r="E1329" s="258">
        <v>0</v>
      </c>
      <c r="F1329" s="258">
        <v>839</v>
      </c>
      <c r="G1329" s="258">
        <v>846</v>
      </c>
      <c r="H1329" s="258">
        <v>848</v>
      </c>
      <c r="I1329" s="258">
        <v>0</v>
      </c>
      <c r="J1329" s="258">
        <v>0</v>
      </c>
      <c r="K1329" s="258">
        <v>0</v>
      </c>
      <c r="L1329" s="258">
        <v>0</v>
      </c>
    </row>
    <row r="1330" spans="2:15" hidden="1" outlineLevel="2" x14ac:dyDescent="0.4">
      <c r="C1330" s="234" t="s">
        <v>119</v>
      </c>
      <c r="D1330" s="221" t="s">
        <v>188</v>
      </c>
      <c r="E1330" s="258">
        <v>0</v>
      </c>
      <c r="F1330" s="258">
        <v>606</v>
      </c>
      <c r="G1330" s="258">
        <v>606</v>
      </c>
      <c r="H1330" s="258">
        <v>597</v>
      </c>
      <c r="I1330" s="258">
        <v>0</v>
      </c>
      <c r="J1330" s="258">
        <v>0</v>
      </c>
      <c r="K1330" s="258">
        <v>0</v>
      </c>
      <c r="L1330" s="258">
        <v>0</v>
      </c>
      <c r="N1330" s="359" t="s">
        <v>991</v>
      </c>
    </row>
    <row r="1331" spans="2:15" hidden="1" outlineLevel="2" x14ac:dyDescent="0.4">
      <c r="C1331" s="234" t="s">
        <v>122</v>
      </c>
      <c r="D1331" s="221" t="s">
        <v>188</v>
      </c>
      <c r="E1331" s="258">
        <v>0</v>
      </c>
      <c r="F1331" s="258">
        <v>44</v>
      </c>
      <c r="G1331" s="258">
        <v>45</v>
      </c>
      <c r="H1331" s="258">
        <v>45</v>
      </c>
      <c r="I1331" s="258">
        <v>0</v>
      </c>
      <c r="J1331" s="258">
        <v>0</v>
      </c>
      <c r="K1331" s="258">
        <v>0</v>
      </c>
      <c r="L1331" s="258">
        <v>0</v>
      </c>
    </row>
    <row r="1332" spans="2:15" hidden="1" outlineLevel="2" x14ac:dyDescent="0.4">
      <c r="C1332" s="234" t="s">
        <v>124</v>
      </c>
      <c r="D1332" s="221" t="s">
        <v>188</v>
      </c>
      <c r="E1332" s="258">
        <v>0</v>
      </c>
      <c r="F1332" s="258">
        <v>188</v>
      </c>
      <c r="G1332" s="258">
        <v>188</v>
      </c>
      <c r="H1332" s="258">
        <v>189</v>
      </c>
      <c r="I1332" s="258">
        <v>0</v>
      </c>
      <c r="J1332" s="258">
        <v>0</v>
      </c>
      <c r="K1332" s="258">
        <v>0</v>
      </c>
      <c r="L1332" s="258">
        <v>0</v>
      </c>
      <c r="N1332" s="359" t="s">
        <v>992</v>
      </c>
    </row>
    <row r="1333" spans="2:15" hidden="1" outlineLevel="2" x14ac:dyDescent="0.4">
      <c r="C1333" s="234" t="s">
        <v>126</v>
      </c>
      <c r="D1333" s="221" t="s">
        <v>188</v>
      </c>
      <c r="E1333" s="258">
        <v>0</v>
      </c>
      <c r="F1333" s="258">
        <v>761</v>
      </c>
      <c r="G1333" s="258">
        <v>761</v>
      </c>
      <c r="H1333" s="258">
        <v>755</v>
      </c>
      <c r="I1333" s="258">
        <v>0</v>
      </c>
      <c r="J1333" s="258">
        <v>0</v>
      </c>
      <c r="K1333" s="258">
        <v>0</v>
      </c>
      <c r="L1333" s="258">
        <v>0</v>
      </c>
    </row>
    <row r="1334" spans="2:15" hidden="1" outlineLevel="2" x14ac:dyDescent="0.4">
      <c r="C1334" s="234" t="s">
        <v>128</v>
      </c>
      <c r="D1334" s="221" t="s">
        <v>188</v>
      </c>
      <c r="E1334" s="258">
        <v>0</v>
      </c>
      <c r="F1334" s="258">
        <v>313</v>
      </c>
      <c r="G1334" s="258">
        <v>311</v>
      </c>
      <c r="H1334" s="258">
        <v>311</v>
      </c>
      <c r="I1334" s="258">
        <v>0</v>
      </c>
      <c r="J1334" s="258">
        <v>0</v>
      </c>
      <c r="K1334" s="258">
        <v>0</v>
      </c>
      <c r="L1334" s="258">
        <v>0</v>
      </c>
    </row>
    <row r="1335" spans="2:15" hidden="1" outlineLevel="2" x14ac:dyDescent="0.4">
      <c r="C1335" s="234" t="s">
        <v>131</v>
      </c>
      <c r="D1335" s="221" t="s">
        <v>188</v>
      </c>
      <c r="E1335" s="258">
        <v>0</v>
      </c>
      <c r="F1335" s="258">
        <v>333</v>
      </c>
      <c r="G1335" s="258">
        <v>336</v>
      </c>
      <c r="H1335" s="258">
        <v>340</v>
      </c>
      <c r="I1335" s="258">
        <v>0</v>
      </c>
      <c r="J1335" s="258">
        <v>0</v>
      </c>
      <c r="K1335" s="258">
        <v>0</v>
      </c>
      <c r="L1335" s="258">
        <v>0</v>
      </c>
    </row>
    <row r="1336" spans="2:15" hidden="1" outlineLevel="2" x14ac:dyDescent="0.4">
      <c r="C1336" s="234" t="s">
        <v>133</v>
      </c>
      <c r="D1336" s="221" t="s">
        <v>188</v>
      </c>
      <c r="E1336" s="258">
        <v>0</v>
      </c>
      <c r="F1336" s="258">
        <v>384</v>
      </c>
      <c r="G1336" s="258">
        <v>385</v>
      </c>
      <c r="H1336" s="258">
        <v>385</v>
      </c>
      <c r="I1336" s="258">
        <v>0</v>
      </c>
      <c r="J1336" s="258">
        <v>0</v>
      </c>
      <c r="K1336" s="258">
        <v>0</v>
      </c>
      <c r="L1336" s="258">
        <v>0</v>
      </c>
    </row>
    <row r="1337" spans="2:15" hidden="1" outlineLevel="2" x14ac:dyDescent="0.4">
      <c r="C1337" s="234" t="s">
        <v>244</v>
      </c>
      <c r="D1337" s="221" t="s">
        <v>188</v>
      </c>
      <c r="E1337" s="258">
        <v>0</v>
      </c>
      <c r="F1337" s="258">
        <v>396</v>
      </c>
      <c r="G1337" s="258">
        <v>392</v>
      </c>
      <c r="H1337" s="258">
        <v>397</v>
      </c>
      <c r="I1337" s="258">
        <v>0</v>
      </c>
      <c r="J1337" s="258">
        <v>0</v>
      </c>
      <c r="K1337" s="258">
        <v>0</v>
      </c>
      <c r="L1337" s="258">
        <v>0</v>
      </c>
    </row>
    <row r="1338" spans="2:15" hidden="1" outlineLevel="2" x14ac:dyDescent="0.4">
      <c r="C1338" s="234" t="s">
        <v>137</v>
      </c>
      <c r="D1338" s="221" t="s">
        <v>188</v>
      </c>
      <c r="E1338" s="258">
        <v>0</v>
      </c>
      <c r="F1338" s="258">
        <v>304</v>
      </c>
      <c r="G1338" s="258">
        <v>325</v>
      </c>
      <c r="H1338" s="258">
        <v>325</v>
      </c>
      <c r="I1338" s="258">
        <v>0</v>
      </c>
      <c r="J1338" s="258">
        <v>0</v>
      </c>
      <c r="K1338" s="258">
        <v>0</v>
      </c>
      <c r="L1338" s="258">
        <v>0</v>
      </c>
    </row>
    <row r="1339" spans="2:15" hidden="1" outlineLevel="2" x14ac:dyDescent="0.4">
      <c r="C1339" s="234" t="s">
        <v>139</v>
      </c>
      <c r="D1339" s="221" t="s">
        <v>188</v>
      </c>
      <c r="E1339" s="258">
        <v>0</v>
      </c>
      <c r="F1339" s="258">
        <v>314</v>
      </c>
      <c r="G1339" s="258">
        <v>316</v>
      </c>
      <c r="H1339" s="258">
        <v>312</v>
      </c>
      <c r="I1339" s="258">
        <v>0</v>
      </c>
      <c r="J1339" s="258">
        <v>0</v>
      </c>
      <c r="K1339" s="258">
        <v>0</v>
      </c>
      <c r="L1339" s="258">
        <v>0</v>
      </c>
    </row>
    <row r="1340" spans="2:15" hidden="1" outlineLevel="2" x14ac:dyDescent="0.4">
      <c r="C1340" s="234"/>
      <c r="H1340" s="256"/>
      <c r="I1340" s="256"/>
      <c r="J1340" s="256"/>
      <c r="K1340" s="256"/>
      <c r="L1340" s="256"/>
    </row>
    <row r="1341" spans="2:15" hidden="1" outlineLevel="2" x14ac:dyDescent="0.4">
      <c r="C1341" s="222" t="s">
        <v>725</v>
      </c>
      <c r="D1341" s="224" t="s">
        <v>188</v>
      </c>
      <c r="E1341" s="255">
        <f t="shared" ref="E1341:G1341" si="48">SUM(E1329:E1339)</f>
        <v>0</v>
      </c>
      <c r="F1341" s="255">
        <f t="shared" si="48"/>
        <v>4482</v>
      </c>
      <c r="G1341" s="255">
        <f t="shared" si="48"/>
        <v>4511</v>
      </c>
      <c r="H1341" s="255">
        <f>SUM(H1329:H1339)</f>
        <v>4504</v>
      </c>
      <c r="I1341" s="255">
        <f t="shared" ref="I1341:L1341" si="49">SUM(I1329:I1339)</f>
        <v>0</v>
      </c>
      <c r="J1341" s="255">
        <f t="shared" si="49"/>
        <v>0</v>
      </c>
      <c r="K1341" s="255">
        <f t="shared" si="49"/>
        <v>0</v>
      </c>
      <c r="L1341" s="255">
        <f t="shared" si="49"/>
        <v>0</v>
      </c>
      <c r="M1341" s="222"/>
      <c r="N1341" s="362"/>
      <c r="O1341" s="222"/>
    </row>
    <row r="1342" spans="2:15" outlineLevel="1" collapsed="1" x14ac:dyDescent="0.4">
      <c r="H1342" s="251"/>
      <c r="I1342" s="243"/>
      <c r="J1342" s="243"/>
      <c r="K1342" s="243"/>
      <c r="L1342" s="243"/>
    </row>
    <row r="1343" spans="2:15" ht="15.75" x14ac:dyDescent="0.4">
      <c r="B1343" s="55" t="s">
        <v>993</v>
      </c>
      <c r="C1343" s="75"/>
      <c r="D1343" s="225"/>
      <c r="E1343" s="225"/>
      <c r="F1343" s="225"/>
      <c r="G1343" s="225"/>
      <c r="H1343" s="247"/>
      <c r="I1343" s="247"/>
      <c r="J1343" s="247"/>
      <c r="K1343" s="247"/>
      <c r="L1343" s="247"/>
      <c r="M1343" s="56"/>
      <c r="N1343" s="360"/>
      <c r="O1343" s="231"/>
    </row>
    <row r="1344" spans="2:15" x14ac:dyDescent="0.4">
      <c r="H1344" s="251"/>
      <c r="I1344" s="243"/>
      <c r="J1344" s="243"/>
      <c r="K1344" s="243"/>
      <c r="L1344" s="243"/>
    </row>
    <row r="1345" spans="2:15" ht="14.25" outlineLevel="1" x14ac:dyDescent="0.4">
      <c r="B1345" s="74" t="s">
        <v>994</v>
      </c>
      <c r="C1345" s="60"/>
      <c r="D1345" s="226"/>
      <c r="E1345" s="226"/>
      <c r="F1345" s="226"/>
      <c r="G1345" s="226"/>
      <c r="H1345" s="246"/>
      <c r="I1345" s="246"/>
      <c r="J1345" s="246"/>
      <c r="K1345" s="246"/>
      <c r="L1345" s="246"/>
      <c r="M1345" s="18"/>
      <c r="N1345" s="361" t="s">
        <v>778</v>
      </c>
      <c r="O1345" s="18"/>
    </row>
    <row r="1346" spans="2:15" hidden="1" outlineLevel="2" x14ac:dyDescent="0.4">
      <c r="H1346" s="251"/>
      <c r="I1346" s="243"/>
      <c r="J1346" s="243"/>
      <c r="K1346" s="243"/>
      <c r="L1346" s="243"/>
    </row>
    <row r="1347" spans="2:15" hidden="1" outlineLevel="2" x14ac:dyDescent="0.4">
      <c r="C1347" s="220" t="s">
        <v>117</v>
      </c>
      <c r="D1347" s="221" t="s">
        <v>176</v>
      </c>
      <c r="H1347" s="257">
        <v>1.8</v>
      </c>
      <c r="I1347" s="257">
        <v>3.6</v>
      </c>
      <c r="J1347" s="257">
        <v>6.1</v>
      </c>
      <c r="K1347" s="257">
        <v>9.5</v>
      </c>
      <c r="L1347" s="257">
        <v>12.8</v>
      </c>
      <c r="N1347" s="359" t="s">
        <v>995</v>
      </c>
    </row>
    <row r="1348" spans="2:15" hidden="1" outlineLevel="2" x14ac:dyDescent="0.4">
      <c r="C1348" s="220" t="s">
        <v>119</v>
      </c>
      <c r="D1348" s="221" t="s">
        <v>176</v>
      </c>
      <c r="H1348" s="257">
        <v>4.3</v>
      </c>
      <c r="I1348" s="257">
        <v>5</v>
      </c>
      <c r="J1348" s="257">
        <v>5.6</v>
      </c>
      <c r="K1348" s="257">
        <v>6.3</v>
      </c>
      <c r="L1348" s="257">
        <v>7</v>
      </c>
      <c r="N1348" s="359" t="s">
        <v>996</v>
      </c>
    </row>
    <row r="1349" spans="2:15" hidden="1" outlineLevel="2" x14ac:dyDescent="0.4">
      <c r="C1349" s="220" t="s">
        <v>122</v>
      </c>
      <c r="D1349" s="221" t="s">
        <v>176</v>
      </c>
      <c r="H1349" s="257">
        <v>1</v>
      </c>
      <c r="I1349" s="257">
        <v>2.5</v>
      </c>
      <c r="J1349" s="257">
        <v>4</v>
      </c>
      <c r="K1349" s="257">
        <v>5.5</v>
      </c>
      <c r="L1349" s="257">
        <v>7</v>
      </c>
      <c r="N1349" s="359" t="s">
        <v>997</v>
      </c>
    </row>
    <row r="1350" spans="2:15" hidden="1" outlineLevel="2" x14ac:dyDescent="0.4">
      <c r="C1350" s="220" t="s">
        <v>124</v>
      </c>
      <c r="D1350" s="221" t="s">
        <v>176</v>
      </c>
      <c r="H1350" s="257">
        <v>7.6</v>
      </c>
      <c r="I1350" s="257">
        <v>8.1999999999999993</v>
      </c>
      <c r="J1350" s="257">
        <v>8.8000000000000007</v>
      </c>
      <c r="K1350" s="257">
        <v>9.4</v>
      </c>
      <c r="L1350" s="257">
        <v>10</v>
      </c>
      <c r="N1350" s="359" t="s">
        <v>998</v>
      </c>
    </row>
    <row r="1351" spans="2:15" hidden="1" outlineLevel="2" x14ac:dyDescent="0.4">
      <c r="C1351" s="220" t="s">
        <v>126</v>
      </c>
      <c r="D1351" s="221" t="s">
        <v>176</v>
      </c>
      <c r="H1351" s="257">
        <v>2.1</v>
      </c>
      <c r="I1351" s="257">
        <v>5.2</v>
      </c>
      <c r="J1351" s="257">
        <v>7.3</v>
      </c>
      <c r="K1351" s="257">
        <v>8.9</v>
      </c>
      <c r="L1351" s="257">
        <v>9.6999999999999993</v>
      </c>
      <c r="N1351" s="359" t="s">
        <v>999</v>
      </c>
    </row>
    <row r="1352" spans="2:15" hidden="1" outlineLevel="2" x14ac:dyDescent="0.4">
      <c r="C1352" s="220" t="s">
        <v>128</v>
      </c>
      <c r="D1352" s="221" t="s">
        <v>176</v>
      </c>
      <c r="H1352" s="257">
        <v>2.5</v>
      </c>
      <c r="I1352" s="257">
        <v>3</v>
      </c>
      <c r="J1352" s="257">
        <v>3.5</v>
      </c>
      <c r="K1352" s="257">
        <v>5</v>
      </c>
      <c r="L1352" s="257">
        <v>7</v>
      </c>
      <c r="N1352" s="359" t="s">
        <v>1000</v>
      </c>
    </row>
    <row r="1353" spans="2:15" hidden="1" outlineLevel="2" x14ac:dyDescent="0.4">
      <c r="C1353" s="220" t="s">
        <v>131</v>
      </c>
      <c r="D1353" s="221" t="s">
        <v>176</v>
      </c>
      <c r="H1353" s="257">
        <v>2</v>
      </c>
      <c r="I1353" s="257">
        <v>3</v>
      </c>
      <c r="J1353" s="257">
        <v>4.3</v>
      </c>
      <c r="K1353" s="257">
        <v>5.6</v>
      </c>
      <c r="L1353" s="257">
        <v>7</v>
      </c>
      <c r="N1353" s="359" t="s">
        <v>1001</v>
      </c>
    </row>
    <row r="1354" spans="2:15" hidden="1" outlineLevel="2" x14ac:dyDescent="0.4">
      <c r="C1354" s="220" t="s">
        <v>133</v>
      </c>
      <c r="D1354" s="221" t="s">
        <v>176</v>
      </c>
      <c r="H1354" s="257">
        <v>3</v>
      </c>
      <c r="I1354" s="257">
        <v>4</v>
      </c>
      <c r="J1354" s="257">
        <v>5</v>
      </c>
      <c r="K1354" s="257">
        <v>6</v>
      </c>
      <c r="L1354" s="257">
        <v>7</v>
      </c>
      <c r="N1354" s="359" t="s">
        <v>1002</v>
      </c>
    </row>
    <row r="1355" spans="2:15" hidden="1" outlineLevel="2" x14ac:dyDescent="0.4">
      <c r="C1355" s="220" t="s">
        <v>244</v>
      </c>
      <c r="D1355" s="221" t="s">
        <v>176</v>
      </c>
      <c r="H1355" s="257">
        <v>4</v>
      </c>
      <c r="I1355" s="257">
        <v>4.8</v>
      </c>
      <c r="J1355" s="257">
        <v>5.5</v>
      </c>
      <c r="K1355" s="257">
        <v>6.3</v>
      </c>
      <c r="L1355" s="257">
        <v>7</v>
      </c>
      <c r="N1355" s="359" t="s">
        <v>1003</v>
      </c>
    </row>
    <row r="1356" spans="2:15" hidden="1" outlineLevel="2" x14ac:dyDescent="0.4">
      <c r="C1356" s="220" t="s">
        <v>137</v>
      </c>
      <c r="D1356" s="221" t="s">
        <v>176</v>
      </c>
      <c r="H1356" s="257">
        <v>2.8</v>
      </c>
      <c r="I1356" s="257">
        <v>3.9</v>
      </c>
      <c r="J1356" s="257">
        <v>4.9000000000000004</v>
      </c>
      <c r="K1356" s="257">
        <v>6</v>
      </c>
      <c r="L1356" s="257">
        <v>7</v>
      </c>
      <c r="N1356" s="359" t="s">
        <v>1004</v>
      </c>
    </row>
    <row r="1357" spans="2:15" hidden="1" outlineLevel="2" x14ac:dyDescent="0.4">
      <c r="C1357" s="220" t="s">
        <v>139</v>
      </c>
      <c r="D1357" s="221" t="s">
        <v>176</v>
      </c>
      <c r="H1357" s="257">
        <v>4</v>
      </c>
      <c r="I1357" s="257">
        <v>5.8</v>
      </c>
      <c r="J1357" s="257">
        <v>7.5</v>
      </c>
      <c r="K1357" s="257">
        <v>9.1</v>
      </c>
      <c r="L1357" s="257">
        <v>10</v>
      </c>
      <c r="N1357" s="359" t="s">
        <v>1005</v>
      </c>
    </row>
    <row r="1358" spans="2:15" hidden="1" outlineLevel="2" x14ac:dyDescent="0.4">
      <c r="C1358" s="220" t="s">
        <v>141</v>
      </c>
      <c r="D1358" s="221" t="s">
        <v>176</v>
      </c>
      <c r="H1358" s="257">
        <v>2.6</v>
      </c>
      <c r="I1358" s="257">
        <v>3.3</v>
      </c>
      <c r="J1358" s="257">
        <v>4.5</v>
      </c>
      <c r="K1358" s="257">
        <v>5.6</v>
      </c>
      <c r="L1358" s="257">
        <v>7.2</v>
      </c>
      <c r="N1358" s="359" t="s">
        <v>1006</v>
      </c>
    </row>
    <row r="1359" spans="2:15" hidden="1" outlineLevel="2" x14ac:dyDescent="0.4">
      <c r="C1359" s="220" t="s">
        <v>143</v>
      </c>
      <c r="D1359" s="221" t="s">
        <v>176</v>
      </c>
      <c r="H1359" s="257">
        <v>3.1</v>
      </c>
      <c r="I1359" s="257">
        <v>4.0999999999999996</v>
      </c>
      <c r="J1359" s="257">
        <v>5.0999999999999996</v>
      </c>
      <c r="K1359" s="257">
        <v>6.1</v>
      </c>
      <c r="L1359" s="257">
        <v>7</v>
      </c>
      <c r="N1359" s="359" t="s">
        <v>1007</v>
      </c>
    </row>
    <row r="1360" spans="2:15" hidden="1" outlineLevel="2" x14ac:dyDescent="0.4">
      <c r="C1360" s="220" t="s">
        <v>145</v>
      </c>
      <c r="D1360" s="221" t="s">
        <v>176</v>
      </c>
      <c r="H1360" s="257">
        <v>2</v>
      </c>
      <c r="I1360" s="257">
        <v>3.7</v>
      </c>
      <c r="J1360" s="257">
        <v>5.5</v>
      </c>
      <c r="K1360" s="257">
        <v>7.3</v>
      </c>
      <c r="L1360" s="257">
        <v>9</v>
      </c>
      <c r="N1360" s="359" t="s">
        <v>1008</v>
      </c>
    </row>
    <row r="1361" spans="2:15" hidden="1" outlineLevel="2" x14ac:dyDescent="0.4">
      <c r="C1361" s="220" t="s">
        <v>147</v>
      </c>
      <c r="D1361" s="221" t="s">
        <v>176</v>
      </c>
      <c r="H1361" s="257">
        <v>3.2</v>
      </c>
      <c r="I1361" s="257">
        <v>5</v>
      </c>
      <c r="J1361" s="257">
        <v>7</v>
      </c>
      <c r="K1361" s="257">
        <v>8.9</v>
      </c>
      <c r="L1361" s="257">
        <v>10.8</v>
      </c>
      <c r="N1361" s="359" t="s">
        <v>1009</v>
      </c>
    </row>
    <row r="1362" spans="2:15" hidden="1" outlineLevel="2" x14ac:dyDescent="0.4">
      <c r="C1362" s="220" t="s">
        <v>149</v>
      </c>
      <c r="D1362" s="221" t="s">
        <v>176</v>
      </c>
      <c r="H1362" s="257">
        <v>6.1</v>
      </c>
      <c r="I1362" s="257">
        <v>6.6</v>
      </c>
      <c r="J1362" s="257">
        <v>7.1</v>
      </c>
      <c r="K1362" s="257">
        <v>7.5</v>
      </c>
      <c r="L1362" s="257">
        <v>8</v>
      </c>
      <c r="N1362" s="359" t="s">
        <v>1010</v>
      </c>
    </row>
    <row r="1363" spans="2:15" hidden="1" outlineLevel="2" x14ac:dyDescent="0.4">
      <c r="C1363" s="220" t="s">
        <v>151</v>
      </c>
      <c r="D1363" s="221" t="s">
        <v>176</v>
      </c>
      <c r="H1363" s="257">
        <v>3.5</v>
      </c>
      <c r="I1363" s="257">
        <v>4.4000000000000004</v>
      </c>
      <c r="J1363" s="257">
        <v>5.3</v>
      </c>
      <c r="K1363" s="257">
        <v>6.2</v>
      </c>
      <c r="L1363" s="257">
        <v>7</v>
      </c>
      <c r="N1363" s="359" t="s">
        <v>1011</v>
      </c>
    </row>
    <row r="1364" spans="2:15" hidden="1" outlineLevel="2" x14ac:dyDescent="0.4">
      <c r="H1364" s="272"/>
      <c r="I1364" s="272"/>
      <c r="J1364" s="272"/>
      <c r="K1364" s="272"/>
      <c r="L1364" s="272"/>
    </row>
    <row r="1365" spans="2:15" hidden="1" outlineLevel="2" x14ac:dyDescent="0.4">
      <c r="C1365" s="222" t="s">
        <v>725</v>
      </c>
      <c r="D1365" s="224" t="s">
        <v>176</v>
      </c>
      <c r="E1365" s="224"/>
      <c r="F1365" s="224"/>
      <c r="G1365" s="224"/>
      <c r="H1365" s="278">
        <f>IFERROR(('CALCS | PCs'!H433 / ('INPUTS | PCs'!H1431 * 1000)) * 100,0)</f>
        <v>3.2602026355738079</v>
      </c>
      <c r="I1365" s="278">
        <f>IFERROR(('CALCS | PCs'!I433 / ('INPUTS | PCs'!I1431 * 1000)) * 100,0)</f>
        <v>0</v>
      </c>
      <c r="J1365" s="278">
        <f>IFERROR(('CALCS | PCs'!J433 / ('INPUTS | PCs'!J1431 * 1000)) * 100,0)</f>
        <v>0</v>
      </c>
      <c r="K1365" s="278">
        <f>IFERROR(('CALCS | PCs'!K433 / ('INPUTS | PCs'!K1431 * 1000)) * 100,0)</f>
        <v>0</v>
      </c>
      <c r="L1365" s="278">
        <f>IFERROR(('CALCS | PCs'!L433 / ('INPUTS | PCs'!L1431 * 1000)) * 100,0)</f>
        <v>0</v>
      </c>
      <c r="M1365" s="222"/>
      <c r="N1365" s="362"/>
      <c r="O1365" s="222"/>
    </row>
    <row r="1366" spans="2:15" outlineLevel="1" collapsed="1" x14ac:dyDescent="0.4">
      <c r="H1366" s="251"/>
      <c r="I1366" s="243"/>
      <c r="J1366" s="243"/>
      <c r="K1366" s="243"/>
      <c r="L1366" s="243"/>
    </row>
    <row r="1367" spans="2:15" ht="14.25" outlineLevel="1" x14ac:dyDescent="0.4">
      <c r="B1367" s="74" t="s">
        <v>1012</v>
      </c>
      <c r="C1367" s="60"/>
      <c r="D1367" s="226"/>
      <c r="E1367" s="226"/>
      <c r="F1367" s="226"/>
      <c r="G1367" s="226"/>
      <c r="H1367" s="246"/>
      <c r="I1367" s="246"/>
      <c r="J1367" s="246"/>
      <c r="K1367" s="246"/>
      <c r="L1367" s="246"/>
      <c r="M1367" s="18"/>
      <c r="N1367" s="361" t="s">
        <v>390</v>
      </c>
      <c r="O1367" s="18"/>
    </row>
    <row r="1368" spans="2:15" hidden="1" outlineLevel="2" x14ac:dyDescent="0.4">
      <c r="H1368" s="251"/>
      <c r="I1368" s="243"/>
      <c r="J1368" s="243"/>
      <c r="K1368" s="243"/>
      <c r="L1368" s="243"/>
    </row>
    <row r="1369" spans="2:15" hidden="1" outlineLevel="2" x14ac:dyDescent="0.4">
      <c r="C1369" s="220" t="s">
        <v>117</v>
      </c>
      <c r="D1369" s="221" t="s">
        <v>176</v>
      </c>
      <c r="H1369" s="257">
        <f>SUMIFS(InpActive!I:I,InpActive!$A:$A,$C1369,InpActive!$B:$B,$N$1367) * 100</f>
        <v>6.0391219517235299</v>
      </c>
      <c r="I1369" s="257">
        <f>SUMIFS(InpActive!J:J,InpActive!$A:$A,$C1369,InpActive!$B:$B,$N$1367) * 100</f>
        <v>0</v>
      </c>
      <c r="J1369" s="257">
        <f>SUMIFS(InpActive!K:K,InpActive!$A:$A,$C1369,InpActive!$B:$B,$N$1367) * 100</f>
        <v>0</v>
      </c>
      <c r="K1369" s="257">
        <f>SUMIFS(InpActive!L:L,InpActive!$A:$A,$C1369,InpActive!$B:$B,$N$1367) * 100</f>
        <v>0</v>
      </c>
      <c r="L1369" s="257">
        <f>SUMIFS(InpActive!M:M,InpActive!$A:$A,$C1369,InpActive!$B:$B,$N$1367) * 100</f>
        <v>0</v>
      </c>
    </row>
    <row r="1370" spans="2:15" hidden="1" outlineLevel="2" x14ac:dyDescent="0.4">
      <c r="C1370" s="220" t="s">
        <v>119</v>
      </c>
      <c r="D1370" s="221" t="s">
        <v>176</v>
      </c>
      <c r="H1370" s="257">
        <f>SUMIFS(InpActive!I:I,InpActive!$A:$A,$C1370,InpActive!$B:$B,$N$1367) * 100</f>
        <v>5.5170068504196497</v>
      </c>
      <c r="I1370" s="257">
        <f>SUMIFS(InpActive!J:J,InpActive!$A:$A,$C1370,InpActive!$B:$B,$N$1367) * 100</f>
        <v>0</v>
      </c>
      <c r="J1370" s="257">
        <f>SUMIFS(InpActive!K:K,InpActive!$A:$A,$C1370,InpActive!$B:$B,$N$1367) * 100</f>
        <v>0</v>
      </c>
      <c r="K1370" s="257">
        <f>SUMIFS(InpActive!L:L,InpActive!$A:$A,$C1370,InpActive!$B:$B,$N$1367) * 100</f>
        <v>0</v>
      </c>
      <c r="L1370" s="257">
        <f>SUMIFS(InpActive!M:M,InpActive!$A:$A,$C1370,InpActive!$B:$B,$N$1367) * 100</f>
        <v>0</v>
      </c>
    </row>
    <row r="1371" spans="2:15" hidden="1" outlineLevel="2" x14ac:dyDescent="0.4">
      <c r="C1371" s="220" t="s">
        <v>122</v>
      </c>
      <c r="D1371" s="221" t="s">
        <v>176</v>
      </c>
      <c r="H1371" s="257">
        <f>SUMIFS(InpActive!I:I,InpActive!$A:$A,$C1371,InpActive!$B:$B,$N$1367) * 100</f>
        <v>2.1665481617800801</v>
      </c>
      <c r="I1371" s="257">
        <f>SUMIFS(InpActive!J:J,InpActive!$A:$A,$C1371,InpActive!$B:$B,$N$1367) * 100</f>
        <v>0</v>
      </c>
      <c r="J1371" s="257">
        <f>SUMIFS(InpActive!K:K,InpActive!$A:$A,$C1371,InpActive!$B:$B,$N$1367) * 100</f>
        <v>0</v>
      </c>
      <c r="K1371" s="257">
        <f>SUMIFS(InpActive!L:L,InpActive!$A:$A,$C1371,InpActive!$B:$B,$N$1367) * 100</f>
        <v>0</v>
      </c>
      <c r="L1371" s="257">
        <f>SUMIFS(InpActive!M:M,InpActive!$A:$A,$C1371,InpActive!$B:$B,$N$1367) * 100</f>
        <v>0</v>
      </c>
    </row>
    <row r="1372" spans="2:15" hidden="1" outlineLevel="2" x14ac:dyDescent="0.4">
      <c r="C1372" s="220" t="s">
        <v>124</v>
      </c>
      <c r="D1372" s="221" t="s">
        <v>176</v>
      </c>
      <c r="H1372" s="257">
        <f>SUMIFS(InpActive!I:I,InpActive!$A:$A,$C1372,InpActive!$B:$B,$N$1367) * 100</f>
        <v>2.3070117230701199</v>
      </c>
      <c r="I1372" s="257">
        <f>SUMIFS(InpActive!J:J,InpActive!$A:$A,$C1372,InpActive!$B:$B,$N$1367) * 100</f>
        <v>0</v>
      </c>
      <c r="J1372" s="257">
        <f>SUMIFS(InpActive!K:K,InpActive!$A:$A,$C1372,InpActive!$B:$B,$N$1367) * 100</f>
        <v>0</v>
      </c>
      <c r="K1372" s="257">
        <f>SUMIFS(InpActive!L:L,InpActive!$A:$A,$C1372,InpActive!$B:$B,$N$1367) * 100</f>
        <v>0</v>
      </c>
      <c r="L1372" s="257">
        <f>SUMIFS(InpActive!M:M,InpActive!$A:$A,$C1372,InpActive!$B:$B,$N$1367) * 100</f>
        <v>0</v>
      </c>
    </row>
    <row r="1373" spans="2:15" hidden="1" outlineLevel="2" x14ac:dyDescent="0.4">
      <c r="C1373" s="220" t="s">
        <v>126</v>
      </c>
      <c r="D1373" s="221" t="s">
        <v>176</v>
      </c>
      <c r="H1373" s="257">
        <f>SUMIFS(InpActive!I:I,InpActive!$A:$A,$C1373,InpActive!$B:$B,$N$1367) * 100</f>
        <v>2.5717820265922402</v>
      </c>
      <c r="I1373" s="257">
        <f>SUMIFS(InpActive!J:J,InpActive!$A:$A,$C1373,InpActive!$B:$B,$N$1367) * 100</f>
        <v>0</v>
      </c>
      <c r="J1373" s="257">
        <f>SUMIFS(InpActive!K:K,InpActive!$A:$A,$C1373,InpActive!$B:$B,$N$1367) * 100</f>
        <v>0</v>
      </c>
      <c r="K1373" s="257">
        <f>SUMIFS(InpActive!L:L,InpActive!$A:$A,$C1373,InpActive!$B:$B,$N$1367) * 100</f>
        <v>0</v>
      </c>
      <c r="L1373" s="257">
        <f>SUMIFS(InpActive!M:M,InpActive!$A:$A,$C1373,InpActive!$B:$B,$N$1367) * 100</f>
        <v>0</v>
      </c>
    </row>
    <row r="1374" spans="2:15" hidden="1" outlineLevel="2" x14ac:dyDescent="0.4">
      <c r="C1374" s="220" t="s">
        <v>128</v>
      </c>
      <c r="D1374" s="221" t="s">
        <v>176</v>
      </c>
      <c r="H1374" s="257">
        <f>SUMIFS(InpActive!I:I,InpActive!$A:$A,$C1374,InpActive!$B:$B,$N$1367) * 100</f>
        <v>4.5594539939332606</v>
      </c>
      <c r="I1374" s="257">
        <f>SUMIFS(InpActive!J:J,InpActive!$A:$A,$C1374,InpActive!$B:$B,$N$1367) * 100</f>
        <v>0</v>
      </c>
      <c r="J1374" s="257">
        <f>SUMIFS(InpActive!K:K,InpActive!$A:$A,$C1374,InpActive!$B:$B,$N$1367) * 100</f>
        <v>0</v>
      </c>
      <c r="K1374" s="257">
        <f>SUMIFS(InpActive!L:L,InpActive!$A:$A,$C1374,InpActive!$B:$B,$N$1367) * 100</f>
        <v>0</v>
      </c>
      <c r="L1374" s="257">
        <f>SUMIFS(InpActive!M:M,InpActive!$A:$A,$C1374,InpActive!$B:$B,$N$1367) * 100</f>
        <v>0</v>
      </c>
    </row>
    <row r="1375" spans="2:15" hidden="1" outlineLevel="2" x14ac:dyDescent="0.4">
      <c r="C1375" s="220" t="s">
        <v>131</v>
      </c>
      <c r="D1375" s="221" t="s">
        <v>176</v>
      </c>
      <c r="H1375" s="257">
        <f>SUMIFS(InpActive!I:I,InpActive!$A:$A,$C1375,InpActive!$B:$B,$N$1367) * 100</f>
        <v>1.8622123333943201</v>
      </c>
      <c r="I1375" s="257">
        <f>SUMIFS(InpActive!J:J,InpActive!$A:$A,$C1375,InpActive!$B:$B,$N$1367) * 100</f>
        <v>0</v>
      </c>
      <c r="J1375" s="257">
        <f>SUMIFS(InpActive!K:K,InpActive!$A:$A,$C1375,InpActive!$B:$B,$N$1367) * 100</f>
        <v>0</v>
      </c>
      <c r="K1375" s="257">
        <f>SUMIFS(InpActive!L:L,InpActive!$A:$A,$C1375,InpActive!$B:$B,$N$1367) * 100</f>
        <v>0</v>
      </c>
      <c r="L1375" s="257">
        <f>SUMIFS(InpActive!M:M,InpActive!$A:$A,$C1375,InpActive!$B:$B,$N$1367) * 100</f>
        <v>0</v>
      </c>
    </row>
    <row r="1376" spans="2:15" hidden="1" outlineLevel="2" x14ac:dyDescent="0.4">
      <c r="C1376" s="220" t="s">
        <v>133</v>
      </c>
      <c r="D1376" s="221" t="s">
        <v>176</v>
      </c>
      <c r="H1376" s="257">
        <f>SUMIFS(InpActive!I:I,InpActive!$A:$A,$C1376,InpActive!$B:$B,$N$1367) * 100</f>
        <v>3.5104910531615499</v>
      </c>
      <c r="I1376" s="257">
        <f>SUMIFS(InpActive!J:J,InpActive!$A:$A,$C1376,InpActive!$B:$B,$N$1367) * 100</f>
        <v>0</v>
      </c>
      <c r="J1376" s="257">
        <f>SUMIFS(InpActive!K:K,InpActive!$A:$A,$C1376,InpActive!$B:$B,$N$1367) * 100</f>
        <v>0</v>
      </c>
      <c r="K1376" s="257">
        <f>SUMIFS(InpActive!L:L,InpActive!$A:$A,$C1376,InpActive!$B:$B,$N$1367) * 100</f>
        <v>0</v>
      </c>
      <c r="L1376" s="257">
        <f>SUMIFS(InpActive!M:M,InpActive!$A:$A,$C1376,InpActive!$B:$B,$N$1367) * 100</f>
        <v>0</v>
      </c>
    </row>
    <row r="1377" spans="2:15" hidden="1" outlineLevel="2" x14ac:dyDescent="0.4">
      <c r="C1377" s="220" t="s">
        <v>244</v>
      </c>
      <c r="D1377" s="221" t="s">
        <v>176</v>
      </c>
      <c r="H1377" s="257">
        <f>SUMIFS(InpActive!I:I,InpActive!$A:$A,$C1377,InpActive!$B:$B,$N$1367) * 100</f>
        <v>4.06804376389172</v>
      </c>
      <c r="I1377" s="257">
        <f>SUMIFS(InpActive!J:J,InpActive!$A:$A,$C1377,InpActive!$B:$B,$N$1367) * 100</f>
        <v>0</v>
      </c>
      <c r="J1377" s="257">
        <f>SUMIFS(InpActive!K:K,InpActive!$A:$A,$C1377,InpActive!$B:$B,$N$1367) * 100</f>
        <v>0</v>
      </c>
      <c r="K1377" s="257">
        <f>SUMIFS(InpActive!L:L,InpActive!$A:$A,$C1377,InpActive!$B:$B,$N$1367) * 100</f>
        <v>0</v>
      </c>
      <c r="L1377" s="257">
        <f>SUMIFS(InpActive!M:M,InpActive!$A:$A,$C1377,InpActive!$B:$B,$N$1367) * 100</f>
        <v>0</v>
      </c>
    </row>
    <row r="1378" spans="2:15" hidden="1" outlineLevel="2" x14ac:dyDescent="0.4">
      <c r="C1378" s="220" t="s">
        <v>137</v>
      </c>
      <c r="D1378" s="221" t="s">
        <v>176</v>
      </c>
      <c r="H1378" s="257">
        <f>SUMIFS(InpActive!I:I,InpActive!$A:$A,$C1378,InpActive!$B:$B,$N$1367) * 100</f>
        <v>2.51546344803582</v>
      </c>
      <c r="I1378" s="257">
        <f>SUMIFS(InpActive!J:J,InpActive!$A:$A,$C1378,InpActive!$B:$B,$N$1367) * 100</f>
        <v>0</v>
      </c>
      <c r="J1378" s="257">
        <f>SUMIFS(InpActive!K:K,InpActive!$A:$A,$C1378,InpActive!$B:$B,$N$1367) * 100</f>
        <v>0</v>
      </c>
      <c r="K1378" s="257">
        <f>SUMIFS(InpActive!L:L,InpActive!$A:$A,$C1378,InpActive!$B:$B,$N$1367) * 100</f>
        <v>0</v>
      </c>
      <c r="L1378" s="257">
        <f>SUMIFS(InpActive!M:M,InpActive!$A:$A,$C1378,InpActive!$B:$B,$N$1367) * 100</f>
        <v>0</v>
      </c>
    </row>
    <row r="1379" spans="2:15" hidden="1" outlineLevel="2" x14ac:dyDescent="0.4">
      <c r="C1379" s="220" t="s">
        <v>139</v>
      </c>
      <c r="D1379" s="221" t="s">
        <v>176</v>
      </c>
      <c r="H1379" s="257">
        <f>SUMIFS(InpActive!I:I,InpActive!$A:$A,$C1379,InpActive!$B:$B,$N$1367) * 100</f>
        <v>3.4579512325890516</v>
      </c>
      <c r="I1379" s="257">
        <f>SUMIFS(InpActive!J:J,InpActive!$A:$A,$C1379,InpActive!$B:$B,$N$1367) * 100</f>
        <v>0</v>
      </c>
      <c r="J1379" s="257">
        <f>SUMIFS(InpActive!K:K,InpActive!$A:$A,$C1379,InpActive!$B:$B,$N$1367) * 100</f>
        <v>0</v>
      </c>
      <c r="K1379" s="257">
        <f>SUMIFS(InpActive!L:L,InpActive!$A:$A,$C1379,InpActive!$B:$B,$N$1367) * 100</f>
        <v>0</v>
      </c>
      <c r="L1379" s="257">
        <f>SUMIFS(InpActive!M:M,InpActive!$A:$A,$C1379,InpActive!$B:$B,$N$1367) * 100</f>
        <v>0</v>
      </c>
    </row>
    <row r="1380" spans="2:15" hidden="1" outlineLevel="2" x14ac:dyDescent="0.4">
      <c r="C1380" s="220" t="s">
        <v>141</v>
      </c>
      <c r="D1380" s="221" t="s">
        <v>176</v>
      </c>
      <c r="H1380" s="257">
        <f>SUMIFS(InpActive!I:I,InpActive!$A:$A,$C1380,InpActive!$B:$B,$N$1367) * 100</f>
        <v>4.7279934662656098</v>
      </c>
      <c r="I1380" s="257">
        <f>SUMIFS(InpActive!J:J,InpActive!$A:$A,$C1380,InpActive!$B:$B,$N$1367) * 100</f>
        <v>0</v>
      </c>
      <c r="J1380" s="257">
        <f>SUMIFS(InpActive!K:K,InpActive!$A:$A,$C1380,InpActive!$B:$B,$N$1367) * 100</f>
        <v>0</v>
      </c>
      <c r="K1380" s="257">
        <f>SUMIFS(InpActive!L:L,InpActive!$A:$A,$C1380,InpActive!$B:$B,$N$1367) * 100</f>
        <v>0</v>
      </c>
      <c r="L1380" s="257">
        <f>SUMIFS(InpActive!M:M,InpActive!$A:$A,$C1380,InpActive!$B:$B,$N$1367) * 100</f>
        <v>0</v>
      </c>
    </row>
    <row r="1381" spans="2:15" hidden="1" outlineLevel="2" x14ac:dyDescent="0.4">
      <c r="C1381" s="220" t="s">
        <v>143</v>
      </c>
      <c r="D1381" s="221" t="s">
        <v>176</v>
      </c>
      <c r="H1381" s="257">
        <f>SUMIFS(InpActive!I:I,InpActive!$A:$A,$C1381,InpActive!$B:$B,$N$1367) * 100</f>
        <v>2.6489097896640001</v>
      </c>
      <c r="I1381" s="257">
        <f>SUMIFS(InpActive!J:J,InpActive!$A:$A,$C1381,InpActive!$B:$B,$N$1367) * 100</f>
        <v>0</v>
      </c>
      <c r="J1381" s="257">
        <f>SUMIFS(InpActive!K:K,InpActive!$A:$A,$C1381,InpActive!$B:$B,$N$1367) * 100</f>
        <v>0</v>
      </c>
      <c r="K1381" s="257">
        <f>SUMIFS(InpActive!L:L,InpActive!$A:$A,$C1381,InpActive!$B:$B,$N$1367) * 100</f>
        <v>0</v>
      </c>
      <c r="L1381" s="257">
        <f>SUMIFS(InpActive!M:M,InpActive!$A:$A,$C1381,InpActive!$B:$B,$N$1367) * 100</f>
        <v>0</v>
      </c>
    </row>
    <row r="1382" spans="2:15" hidden="1" outlineLevel="2" x14ac:dyDescent="0.4">
      <c r="C1382" s="220" t="s">
        <v>145</v>
      </c>
      <c r="D1382" s="221" t="s">
        <v>176</v>
      </c>
      <c r="H1382" s="257">
        <f>SUMIFS(InpActive!I:I,InpActive!$A:$A,$C1382,InpActive!$B:$B,$N$1367) * 100</f>
        <v>10.5698161539077</v>
      </c>
      <c r="I1382" s="257">
        <f>SUMIFS(InpActive!J:J,InpActive!$A:$A,$C1382,InpActive!$B:$B,$N$1367) * 100</f>
        <v>0</v>
      </c>
      <c r="J1382" s="257">
        <f>SUMIFS(InpActive!K:K,InpActive!$A:$A,$C1382,InpActive!$B:$B,$N$1367) * 100</f>
        <v>0</v>
      </c>
      <c r="K1382" s="257">
        <f>SUMIFS(InpActive!L:L,InpActive!$A:$A,$C1382,InpActive!$B:$B,$N$1367) * 100</f>
        <v>0</v>
      </c>
      <c r="L1382" s="257">
        <f>SUMIFS(InpActive!M:M,InpActive!$A:$A,$C1382,InpActive!$B:$B,$N$1367) * 100</f>
        <v>0</v>
      </c>
    </row>
    <row r="1383" spans="2:15" hidden="1" outlineLevel="2" x14ac:dyDescent="0.4">
      <c r="C1383" s="220" t="s">
        <v>147</v>
      </c>
      <c r="D1383" s="221" t="s">
        <v>176</v>
      </c>
      <c r="H1383" s="257">
        <f>SUMIFS(InpActive!I:I,InpActive!$A:$A,$C1383,InpActive!$B:$B,$N$1367) * 100</f>
        <v>3.2928593088941001</v>
      </c>
      <c r="I1383" s="257">
        <f>SUMIFS(InpActive!J:J,InpActive!$A:$A,$C1383,InpActive!$B:$B,$N$1367) * 100</f>
        <v>0</v>
      </c>
      <c r="J1383" s="257">
        <f>SUMIFS(InpActive!K:K,InpActive!$A:$A,$C1383,InpActive!$B:$B,$N$1367) * 100</f>
        <v>0</v>
      </c>
      <c r="K1383" s="257">
        <f>SUMIFS(InpActive!L:L,InpActive!$A:$A,$C1383,InpActive!$B:$B,$N$1367) * 100</f>
        <v>0</v>
      </c>
      <c r="L1383" s="257">
        <f>SUMIFS(InpActive!M:M,InpActive!$A:$A,$C1383,InpActive!$B:$B,$N$1367) * 100</f>
        <v>0</v>
      </c>
    </row>
    <row r="1384" spans="2:15" hidden="1" outlineLevel="2" x14ac:dyDescent="0.4">
      <c r="C1384" s="220" t="s">
        <v>149</v>
      </c>
      <c r="D1384" s="221" t="s">
        <v>176</v>
      </c>
      <c r="H1384" s="257">
        <f>SUMIFS(InpActive!I:I,InpActive!$A:$A,$C1384,InpActive!$B:$B,$N$1367) * 100</f>
        <v>5.81266796562557</v>
      </c>
      <c r="I1384" s="257">
        <f>SUMIFS(InpActive!J:J,InpActive!$A:$A,$C1384,InpActive!$B:$B,$N$1367) * 100</f>
        <v>0</v>
      </c>
      <c r="J1384" s="257">
        <f>SUMIFS(InpActive!K:K,InpActive!$A:$A,$C1384,InpActive!$B:$B,$N$1367) * 100</f>
        <v>0</v>
      </c>
      <c r="K1384" s="257">
        <f>SUMIFS(InpActive!L:L,InpActive!$A:$A,$C1384,InpActive!$B:$B,$N$1367) * 100</f>
        <v>0</v>
      </c>
      <c r="L1384" s="257">
        <f>SUMIFS(InpActive!M:M,InpActive!$A:$A,$C1384,InpActive!$B:$B,$N$1367) * 100</f>
        <v>0</v>
      </c>
    </row>
    <row r="1385" spans="2:15" hidden="1" outlineLevel="2" x14ac:dyDescent="0.4">
      <c r="C1385" s="220" t="s">
        <v>151</v>
      </c>
      <c r="D1385" s="221" t="s">
        <v>176</v>
      </c>
      <c r="H1385" s="289">
        <f>SUMIFS(InpActive!I:I,InpActive!$A:$A,$C1385,InpActive!$B:$B,$N$1367) * 100</f>
        <v>4.5200701973557003</v>
      </c>
      <c r="I1385" s="289">
        <f>SUMIFS(InpActive!J:J,InpActive!$A:$A,$C1385,InpActive!$B:$B,$N$1367) * 100</f>
        <v>0</v>
      </c>
      <c r="J1385" s="289">
        <f>SUMIFS(InpActive!K:K,InpActive!$A:$A,$C1385,InpActive!$B:$B,$N$1367) * 100</f>
        <v>0</v>
      </c>
      <c r="K1385" s="289">
        <f>SUMIFS(InpActive!L:L,InpActive!$A:$A,$C1385,InpActive!$B:$B,$N$1367) * 100</f>
        <v>0</v>
      </c>
      <c r="L1385" s="289">
        <f>SUMIFS(InpActive!M:M,InpActive!$A:$A,$C1385,InpActive!$B:$B,$N$1367) * 100</f>
        <v>0</v>
      </c>
    </row>
    <row r="1386" spans="2:15" hidden="1" outlineLevel="2" x14ac:dyDescent="0.4">
      <c r="H1386" s="257"/>
      <c r="I1386" s="257"/>
      <c r="J1386" s="257"/>
      <c r="K1386" s="257"/>
      <c r="L1386" s="257"/>
    </row>
    <row r="1387" spans="2:15" hidden="1" outlineLevel="2" x14ac:dyDescent="0.4">
      <c r="C1387" s="222" t="s">
        <v>725</v>
      </c>
      <c r="D1387" s="224" t="s">
        <v>176</v>
      </c>
      <c r="E1387" s="224"/>
      <c r="F1387" s="224"/>
      <c r="G1387" s="224"/>
      <c r="H1387" s="278">
        <f>IFERROR((H1453 / (H1431 * 1000)) * 100,0)</f>
        <v>3.7510576866212926</v>
      </c>
      <c r="I1387" s="278">
        <f t="shared" ref="I1387:L1387" si="50">IFERROR((I1453 / (I1431 * 1000)) * 100,0)</f>
        <v>0</v>
      </c>
      <c r="J1387" s="278">
        <f t="shared" si="50"/>
        <v>0</v>
      </c>
      <c r="K1387" s="278">
        <f t="shared" si="50"/>
        <v>0</v>
      </c>
      <c r="L1387" s="278">
        <f t="shared" si="50"/>
        <v>0</v>
      </c>
      <c r="M1387" s="222"/>
      <c r="N1387" s="362"/>
      <c r="O1387" s="222"/>
    </row>
    <row r="1388" spans="2:15" outlineLevel="1" collapsed="1" x14ac:dyDescent="0.4">
      <c r="H1388" s="294"/>
      <c r="I1388" s="295"/>
      <c r="J1388" s="295"/>
      <c r="K1388" s="295"/>
      <c r="L1388" s="295"/>
    </row>
    <row r="1389" spans="2:15" ht="14.25" outlineLevel="1" x14ac:dyDescent="0.4">
      <c r="B1389" s="74" t="s">
        <v>1013</v>
      </c>
      <c r="C1389" s="60"/>
      <c r="D1389" s="226"/>
      <c r="E1389" s="226"/>
      <c r="F1389" s="226"/>
      <c r="G1389" s="226"/>
      <c r="H1389" s="246"/>
      <c r="I1389" s="246"/>
      <c r="J1389" s="246"/>
      <c r="K1389" s="246"/>
      <c r="L1389" s="246"/>
      <c r="M1389" s="18"/>
      <c r="N1389" s="361" t="s">
        <v>392</v>
      </c>
      <c r="O1389" s="18"/>
    </row>
    <row r="1390" spans="2:15" hidden="1" outlineLevel="2" x14ac:dyDescent="0.4">
      <c r="H1390" s="243"/>
      <c r="I1390" s="243"/>
      <c r="J1390" s="243"/>
      <c r="K1390" s="243"/>
      <c r="L1390" s="243"/>
    </row>
    <row r="1391" spans="2:15" hidden="1" outlineLevel="2" x14ac:dyDescent="0.4">
      <c r="C1391" s="234" t="s">
        <v>117</v>
      </c>
      <c r="D1391" s="221" t="s">
        <v>204</v>
      </c>
      <c r="H1391" s="618" t="str">
        <f>INDEX(ANHapr,MATCH($N$1389,InpActive!$B$4:$B$185,0),MATCH(H$2,InpActive!$A$2:$M$2,0))</f>
        <v>Yes</v>
      </c>
      <c r="I1391" s="618">
        <f>INDEX(ANHapr,MATCH($N$1389,InpActive!$B$4:$B$185,0),MATCH(I$2,InpActive!$A$2:$M$2,0))</f>
        <v>0</v>
      </c>
      <c r="J1391" s="618">
        <f>INDEX(ANHapr,MATCH($N$1389,InpActive!$B$4:$B$185,0),MATCH(J$2,InpActive!$A$2:$M$2,0))</f>
        <v>0</v>
      </c>
      <c r="K1391" s="618">
        <f>INDEX(ANHapr,MATCH($N$1389,InpActive!$B$4:$B$185,0),MATCH(K$2,InpActive!$A$2:$M$2,0))</f>
        <v>0</v>
      </c>
      <c r="L1391" s="618">
        <f>INDEX(ANHapr,MATCH($N$1389,InpActive!$B$4:$B$185,0),MATCH(L$2,InpActive!$A$2:$M$2,0))</f>
        <v>0</v>
      </c>
    </row>
    <row r="1392" spans="2:15" hidden="1" outlineLevel="2" x14ac:dyDescent="0.4">
      <c r="C1392" s="234" t="s">
        <v>119</v>
      </c>
      <c r="D1392" s="221" t="s">
        <v>204</v>
      </c>
      <c r="H1392" s="618" t="str">
        <f>INDEX(WSHapr,MATCH($N$1389,InpActive!$B$186:$B$367,0),MATCH(H$2,InpActive!$A$2:$M$2,0))</f>
        <v>Yes</v>
      </c>
      <c r="I1392" s="618">
        <f>INDEX(WSHapr,MATCH($N$1389,InpActive!$B$186:$B$367,0),MATCH(I$2,InpActive!$A$2:$M$2,0))</f>
        <v>0</v>
      </c>
      <c r="J1392" s="618">
        <f>INDEX(WSHapr,MATCH($N$1389,InpActive!$B$186:$B$367,0),MATCH(J$2,InpActive!$A$2:$M$2,0))</f>
        <v>0</v>
      </c>
      <c r="K1392" s="618">
        <f>INDEX(WSHapr,MATCH($N$1389,InpActive!$B$186:$B$367,0),MATCH(K$2,InpActive!$A$2:$M$2,0))</f>
        <v>0</v>
      </c>
      <c r="L1392" s="618">
        <f>INDEX(WSHapr,MATCH($N$1389,InpActive!$B$186:$B$367,0),MATCH(L$2,InpActive!$A$2:$M$2,0))</f>
        <v>0</v>
      </c>
    </row>
    <row r="1393" spans="3:12" hidden="1" outlineLevel="2" x14ac:dyDescent="0.4">
      <c r="C1393" s="234" t="s">
        <v>122</v>
      </c>
      <c r="D1393" s="221" t="s">
        <v>204</v>
      </c>
      <c r="H1393" s="618" t="str">
        <f>INDEX(HDDapr,MATCH($N$1389,InpActive!$B$368:$B$549,0),MATCH(H$2,InpActive!$A$2:$M$2,0))</f>
        <v>Yes</v>
      </c>
      <c r="I1393" s="618">
        <f>INDEX(HDDapr,MATCH($N$1389,InpActive!$B$368:$B$549,0),MATCH(I$2,InpActive!$A$2:$M$2,0))</f>
        <v>0</v>
      </c>
      <c r="J1393" s="618">
        <f>INDEX(HDDapr,MATCH($N$1389,InpActive!$B$368:$B$549,0),MATCH(J$2,InpActive!$A$2:$M$2,0))</f>
        <v>0</v>
      </c>
      <c r="K1393" s="618">
        <f>INDEX(HDDapr,MATCH($N$1389,InpActive!$B$368:$B$549,0),MATCH(K$2,InpActive!$A$2:$M$2,0))</f>
        <v>0</v>
      </c>
      <c r="L1393" s="618">
        <f>INDEX(HDDapr,MATCH($N$1389,InpActive!$B$368:$B$549,0),MATCH(L$2,InpActive!$A$2:$M$2,0))</f>
        <v>0</v>
      </c>
    </row>
    <row r="1394" spans="3:12" hidden="1" outlineLevel="2" x14ac:dyDescent="0.4">
      <c r="C1394" s="234" t="s">
        <v>124</v>
      </c>
      <c r="D1394" s="221" t="s">
        <v>204</v>
      </c>
      <c r="H1394" s="618" t="str">
        <f>INDEX(NESapr,MATCH($N$1389,InpActive!$B$550:$B$731,0),MATCH(H$2,InpActive!$A$2:$M$2,0))</f>
        <v>No</v>
      </c>
      <c r="I1394" s="618">
        <f>INDEX(NESapr,MATCH($N$1389,InpActive!$B$550:$B$731,0),MATCH(I$2,InpActive!$A$2:$M$2,0))</f>
        <v>0</v>
      </c>
      <c r="J1394" s="618">
        <f>INDEX(NESapr,MATCH($N$1389,InpActive!$B$550:$B$731,0),MATCH(J$2,InpActive!$A$2:$M$2,0))</f>
        <v>0</v>
      </c>
      <c r="K1394" s="618">
        <f>INDEX(NESapr,MATCH($N$1389,InpActive!$B$550:$B$731,0),MATCH(K$2,InpActive!$A$2:$M$2,0))</f>
        <v>0</v>
      </c>
      <c r="L1394" s="618">
        <f>INDEX(NESapr,MATCH($N$1389,InpActive!$B$550:$B$731,0),MATCH(L$2,InpActive!$A$2:$M$2,0))</f>
        <v>0</v>
      </c>
    </row>
    <row r="1395" spans="3:12" hidden="1" outlineLevel="2" x14ac:dyDescent="0.4">
      <c r="C1395" s="234" t="s">
        <v>126</v>
      </c>
      <c r="D1395" s="221" t="s">
        <v>204</v>
      </c>
      <c r="H1395" s="618" t="str">
        <f>INDEX(SVEapr,MATCH($N$1389,InpActive!$B$1096:$B$1277,0),MATCH(H$2,InpActive!$A$2:$M$2,0))</f>
        <v>Yes</v>
      </c>
      <c r="I1395" s="618">
        <f>INDEX(SVEapr,MATCH($N$1389,InpActive!$B$1096:$B$1277,0),MATCH(I$2,InpActive!$A$2:$M$2,0))</f>
        <v>0</v>
      </c>
      <c r="J1395" s="618">
        <f>INDEX(SVEapr,MATCH($N$1389,InpActive!$B$1096:$B$1277,0),MATCH(J$2,InpActive!$A$2:$M$2,0))</f>
        <v>0</v>
      </c>
      <c r="K1395" s="618">
        <f>INDEX(SVEapr,MATCH($N$1389,InpActive!$B$1096:$B$1277,0),MATCH(K$2,InpActive!$A$2:$M$2,0))</f>
        <v>0</v>
      </c>
      <c r="L1395" s="618">
        <f>INDEX(SVEapr,MATCH($N$1389,InpActive!$B$1096:$B$1277,0),MATCH(L$2,InpActive!$A$2:$M$2,0))</f>
        <v>0</v>
      </c>
    </row>
    <row r="1396" spans="3:12" hidden="1" outlineLevel="2" x14ac:dyDescent="0.4">
      <c r="C1396" s="234" t="s">
        <v>128</v>
      </c>
      <c r="D1396" s="221" t="s">
        <v>204</v>
      </c>
      <c r="H1396" s="618" t="str">
        <f>INDEX(SWBapr,MATCH($N$1389,InpActive!$B$1278:$B$1459,0),MATCH(H$2,InpActive!$A$2:$M$2,0))</f>
        <v>Yes</v>
      </c>
      <c r="I1396" s="618">
        <f>INDEX(SWBapr,MATCH($N$1389,InpActive!$B$1278:$B$1459,0),MATCH(I$2,InpActive!$A$2:$M$2,0))</f>
        <v>0</v>
      </c>
      <c r="J1396" s="618">
        <f>INDEX(SWBapr,MATCH($N$1389,InpActive!$B$1278:$B$1459,0),MATCH(J$2,InpActive!$A$2:$M$2,0))</f>
        <v>0</v>
      </c>
      <c r="K1396" s="618">
        <f>INDEX(SWBapr,MATCH($N$1389,InpActive!$B$1278:$B$1459,0),MATCH(K$2,InpActive!$A$2:$M$2,0))</f>
        <v>0</v>
      </c>
      <c r="L1396" s="618">
        <f>INDEX(SWBapr,MATCH($N$1389,InpActive!$B$1278:$B$1459,0),MATCH(L$2,InpActive!$A$2:$M$2,0))</f>
        <v>0</v>
      </c>
    </row>
    <row r="1397" spans="3:12" hidden="1" outlineLevel="2" x14ac:dyDescent="0.4">
      <c r="C1397" s="234" t="s">
        <v>131</v>
      </c>
      <c r="D1397" s="221" t="s">
        <v>204</v>
      </c>
      <c r="H1397" s="618" t="str">
        <f>INDEX(SRNapr,MATCH($N$1389,InpActive!$B$1460:$B$1641,0),MATCH(H$2,InpActive!$A$2:$M$2,0))</f>
        <v>No</v>
      </c>
      <c r="I1397" s="618">
        <f>INDEX(SRNapr,MATCH($N$1389,InpActive!$B$1460:$B$1641,0),MATCH(I$2,InpActive!$A$2:$M$2,0))</f>
        <v>0</v>
      </c>
      <c r="J1397" s="618">
        <f>INDEX(SRNapr,MATCH($N$1389,InpActive!$B$1460:$B$1641,0),MATCH(J$2,InpActive!$A$2:$M$2,0))</f>
        <v>0</v>
      </c>
      <c r="K1397" s="618">
        <f>INDEX(SRNapr,MATCH($N$1389,InpActive!$B$1460:$B$1641,0),MATCH(K$2,InpActive!$A$2:$M$2,0))</f>
        <v>0</v>
      </c>
      <c r="L1397" s="618">
        <f>INDEX(SRNapr,MATCH($N$1389,InpActive!$B$1460:$B$1641,0),MATCH(L$2,InpActive!$A$2:$M$2,0))</f>
        <v>0</v>
      </c>
    </row>
    <row r="1398" spans="3:12" hidden="1" outlineLevel="2" x14ac:dyDescent="0.4">
      <c r="C1398" s="234" t="s">
        <v>133</v>
      </c>
      <c r="D1398" s="221" t="s">
        <v>204</v>
      </c>
      <c r="H1398" s="618" t="str">
        <f>INDEX(TMSapr,MATCH($N$1389,InpActive!$B$1642:$B$1823,0),MATCH(H$2,InpActive!$A$2:$M$2,0))</f>
        <v>Yes</v>
      </c>
      <c r="I1398" s="618">
        <f>INDEX(TMSapr,MATCH($N$1389,InpActive!$B$1642:$B$1823,0),MATCH(I$2,InpActive!$A$2:$M$2,0))</f>
        <v>0</v>
      </c>
      <c r="J1398" s="618">
        <f>INDEX(TMSapr,MATCH($N$1389,InpActive!$B$1642:$B$1823,0),MATCH(J$2,InpActive!$A$2:$M$2,0))</f>
        <v>0</v>
      </c>
      <c r="K1398" s="618">
        <f>INDEX(TMSapr,MATCH($N$1389,InpActive!$B$1642:$B$1823,0),MATCH(K$2,InpActive!$A$2:$M$2,0))</f>
        <v>0</v>
      </c>
      <c r="L1398" s="618">
        <f>INDEX(TMSapr,MATCH($N$1389,InpActive!$B$1642:$B$1823,0),MATCH(L$2,InpActive!$A$2:$M$2,0))</f>
        <v>0</v>
      </c>
    </row>
    <row r="1399" spans="3:12" hidden="1" outlineLevel="2" x14ac:dyDescent="0.4">
      <c r="C1399" s="234" t="s">
        <v>244</v>
      </c>
      <c r="D1399" s="221" t="s">
        <v>204</v>
      </c>
      <c r="H1399" s="618" t="str">
        <f>INDEX(UUWapr,MATCH($N$1389,InpActive!$B$1824:$B$2005,0),MATCH(H$2,InpActive!$A$2:$M$2,0))</f>
        <v>Yes</v>
      </c>
      <c r="I1399" s="618">
        <f>INDEX(UUWapr,MATCH($N$1389,InpActive!$B$1824:$B$2005,0),MATCH(I$2,InpActive!$A$2:$M$2,0))</f>
        <v>0</v>
      </c>
      <c r="J1399" s="618">
        <f>INDEX(UUWapr,MATCH($N$1389,InpActive!$B$1824:$B$2005,0),MATCH(J$2,InpActive!$A$2:$M$2,0))</f>
        <v>0</v>
      </c>
      <c r="K1399" s="618">
        <f>INDEX(UUWapr,MATCH($N$1389,InpActive!$B$1824:$B$2005,0),MATCH(K$2,InpActive!$A$2:$M$2,0))</f>
        <v>0</v>
      </c>
      <c r="L1399" s="618">
        <f>INDEX(UUWapr,MATCH($N$1389,InpActive!$B$1824:$B$2005,0),MATCH(L$2,InpActive!$A$2:$M$2,0))</f>
        <v>0</v>
      </c>
    </row>
    <row r="1400" spans="3:12" hidden="1" outlineLevel="2" x14ac:dyDescent="0.4">
      <c r="C1400" s="234" t="s">
        <v>137</v>
      </c>
      <c r="D1400" s="221" t="s">
        <v>204</v>
      </c>
      <c r="H1400" s="618" t="str">
        <f>INDEX(WSXapr,MATCH($N$1389,InpActive!$B$2006:$B$2187,0),MATCH(H$2,InpActive!$A$2:$M$2,0))</f>
        <v>No</v>
      </c>
      <c r="I1400" s="618">
        <f>INDEX(WSXapr,MATCH($N$1389,InpActive!$B$2006:$B$2187,0),MATCH(I$2,InpActive!$A$2:$M$2,0))</f>
        <v>0</v>
      </c>
      <c r="J1400" s="618">
        <f>INDEX(WSXapr,MATCH($N$1389,InpActive!$B$2006:$B$2187,0),MATCH(J$2,InpActive!$A$2:$M$2,0))</f>
        <v>0</v>
      </c>
      <c r="K1400" s="618">
        <f>INDEX(WSXapr,MATCH($N$1389,InpActive!$B$2006:$B$2187,0),MATCH(K$2,InpActive!$A$2:$M$2,0))</f>
        <v>0</v>
      </c>
      <c r="L1400" s="618">
        <f>INDEX(WSXapr,MATCH($N$1389,InpActive!$B$2006:$B$2187,0),MATCH(L$2,InpActive!$A$2:$M$2,0))</f>
        <v>0</v>
      </c>
    </row>
    <row r="1401" spans="3:12" hidden="1" outlineLevel="2" x14ac:dyDescent="0.4">
      <c r="C1401" s="234" t="s">
        <v>139</v>
      </c>
      <c r="D1401" s="221" t="s">
        <v>204</v>
      </c>
      <c r="H1401" s="618" t="str">
        <f>INDEX(YKYapr,MATCH($N$1389,InpActive!$B$2188:$B$2369,0),MATCH(H$2,InpActive!$A$2:$M$2,0))</f>
        <v>No</v>
      </c>
      <c r="I1401" s="618">
        <f>INDEX(YKYapr,MATCH($N$1389,InpActive!$B$2188:$B$2369,0),MATCH(I$2,InpActive!$A$2:$M$2,0))</f>
        <v>0</v>
      </c>
      <c r="J1401" s="618">
        <f>INDEX(YKYapr,MATCH($N$1389,InpActive!$B$2188:$B$2369,0),MATCH(J$2,InpActive!$A$2:$M$2,0))</f>
        <v>0</v>
      </c>
      <c r="K1401" s="618">
        <f>INDEX(YKYapr,MATCH($N$1389,InpActive!$B$2188:$B$2369,0),MATCH(K$2,InpActive!$A$2:$M$2,0))</f>
        <v>0</v>
      </c>
      <c r="L1401" s="618">
        <f>INDEX(YKYapr,MATCH($N$1389,InpActive!$B$2188:$B$2369,0),MATCH(L$2,InpActive!$A$2:$M$2,0))</f>
        <v>0</v>
      </c>
    </row>
    <row r="1402" spans="3:12" hidden="1" outlineLevel="2" x14ac:dyDescent="0.4">
      <c r="C1402" s="234" t="s">
        <v>141</v>
      </c>
      <c r="D1402" s="221" t="s">
        <v>204</v>
      </c>
      <c r="H1402" s="618" t="str">
        <f>INDEX(AFWapr,MATCH($N$1389,InpActive!$B$2370:$B$2551,0),MATCH(H$2,InpActive!$A$2:$M$2,0))</f>
        <v>Yes</v>
      </c>
      <c r="I1402" s="618">
        <f>INDEX(AFWapr,MATCH($N$1389,InpActive!$B$2370:$B$2551,0),MATCH(I$2,InpActive!$A$2:$M$2,0))</f>
        <v>0</v>
      </c>
      <c r="J1402" s="618">
        <f>INDEX(AFWapr,MATCH($N$1389,InpActive!$B$2370:$B$2551,0),MATCH(J$2,InpActive!$A$2:$M$2,0))</f>
        <v>0</v>
      </c>
      <c r="K1402" s="618">
        <f>INDEX(AFWapr,MATCH($N$1389,InpActive!$B$2370:$B$2551,0),MATCH(K$2,InpActive!$A$2:$M$2,0))</f>
        <v>0</v>
      </c>
      <c r="L1402" s="618">
        <f>INDEX(AFWapr,MATCH($N$1389,InpActive!$B$2370:$B$2551,0),MATCH(L$2,InpActive!$A$2:$M$2,0))</f>
        <v>0</v>
      </c>
    </row>
    <row r="1403" spans="3:12" hidden="1" outlineLevel="2" x14ac:dyDescent="0.4">
      <c r="C1403" s="234" t="s">
        <v>143</v>
      </c>
      <c r="D1403" s="221" t="s">
        <v>204</v>
      </c>
      <c r="H1403" s="618" t="str">
        <f>INDEX(BRLapr,MATCH($N$1389,InpActive!$B$2552:$B$2733,0),MATCH(H$2,InpActive!$A$2:$M$2,0))</f>
        <v>No</v>
      </c>
      <c r="I1403" s="618">
        <f>INDEX(BRLapr,MATCH($N$1389,InpActive!$B$2552:$B$2733,0),MATCH(I$2,InpActive!$A$2:$M$2,0))</f>
        <v>0</v>
      </c>
      <c r="J1403" s="618">
        <f>INDEX(BRLapr,MATCH($N$1389,InpActive!$B$2552:$B$2733,0),MATCH(J$2,InpActive!$A$2:$M$2,0))</f>
        <v>0</v>
      </c>
      <c r="K1403" s="618">
        <f>INDEX(BRLapr,MATCH($N$1389,InpActive!$B$2552:$B$2733,0),MATCH(K$2,InpActive!$A$2:$M$2,0))</f>
        <v>0</v>
      </c>
      <c r="L1403" s="618">
        <f>INDEX(BRLapr,MATCH($N$1389,InpActive!$B$2552:$B$2733,0),MATCH(L$2,InpActive!$A$2:$M$2,0))</f>
        <v>0</v>
      </c>
    </row>
    <row r="1404" spans="3:12" hidden="1" outlineLevel="2" x14ac:dyDescent="0.4">
      <c r="C1404" s="234" t="s">
        <v>145</v>
      </c>
      <c r="D1404" s="221" t="s">
        <v>204</v>
      </c>
      <c r="H1404" s="618" t="str">
        <f>INDEX(PRTapr,MATCH($N$1389,InpActive!$B$2734:$B$2915,0),MATCH(H$2,InpActive!$A$2:$M$2,0))</f>
        <v>Yes</v>
      </c>
      <c r="I1404" s="618">
        <f>INDEX(PRTapr,MATCH($N$1389,InpActive!$B$2734:$B$2915,0),MATCH(I$2,InpActive!$A$2:$M$2,0))</f>
        <v>0</v>
      </c>
      <c r="J1404" s="618">
        <f>INDEX(PRTapr,MATCH($N$1389,InpActive!$B$2734:$B$2915,0),MATCH(J$2,InpActive!$A$2:$M$2,0))</f>
        <v>0</v>
      </c>
      <c r="K1404" s="618">
        <f>INDEX(PRTapr,MATCH($N$1389,InpActive!$B$2734:$B$2915,0),MATCH(K$2,InpActive!$A$2:$M$2,0))</f>
        <v>0</v>
      </c>
      <c r="L1404" s="618">
        <f>INDEX(PRTapr,MATCH($N$1389,InpActive!$B$2734:$B$2915,0),MATCH(L$2,InpActive!$A$2:$M$2,0))</f>
        <v>0</v>
      </c>
    </row>
    <row r="1405" spans="3:12" hidden="1" outlineLevel="2" x14ac:dyDescent="0.4">
      <c r="C1405" s="234" t="s">
        <v>147</v>
      </c>
      <c r="D1405" s="221" t="s">
        <v>204</v>
      </c>
      <c r="H1405" s="618" t="str">
        <f>INDEX(SEWapr,MATCH($N$1389,InpActive!$B$2916:$B$3097,0),MATCH(H$2,InpActive!$A$2:$M$2,0))</f>
        <v>Yes</v>
      </c>
      <c r="I1405" s="618">
        <f>INDEX(SEWapr,MATCH($N$1389,InpActive!$B$2916:$B$3097,0),MATCH(I$2,InpActive!$A$2:$M$2,0))</f>
        <v>0</v>
      </c>
      <c r="J1405" s="618">
        <f>INDEX(SEWapr,MATCH($N$1389,InpActive!$B$2916:$B$3097,0),MATCH(J$2,InpActive!$A$2:$M$2,0))</f>
        <v>0</v>
      </c>
      <c r="K1405" s="618">
        <f>INDEX(SEWapr,MATCH($N$1389,InpActive!$B$2916:$B$3097,0),MATCH(K$2,InpActive!$A$2:$M$2,0))</f>
        <v>0</v>
      </c>
      <c r="L1405" s="618">
        <f>INDEX(SEWapr,MATCH($N$1389,InpActive!$B$2916:$B$3097,0),MATCH(L$2,InpActive!$A$2:$M$2,0))</f>
        <v>0</v>
      </c>
    </row>
    <row r="1406" spans="3:12" hidden="1" outlineLevel="2" x14ac:dyDescent="0.4">
      <c r="C1406" s="234" t="s">
        <v>149</v>
      </c>
      <c r="D1406" s="221" t="s">
        <v>204</v>
      </c>
      <c r="H1406" s="618" t="str">
        <f>INDEX(SSCapr,MATCH($N$1389,InpActive!$B$3098:$B$3279,0),MATCH(H$2,InpActive!$A$2:$M$2,0))</f>
        <v>No</v>
      </c>
      <c r="I1406" s="618">
        <f>INDEX(SSCapr,MATCH($N$1389,InpActive!$B$3098:$B$3279,0),MATCH(I$2,InpActive!$A$2:$M$2,0))</f>
        <v>0</v>
      </c>
      <c r="J1406" s="618">
        <f>INDEX(SSCapr,MATCH($N$1389,InpActive!$B$3098:$B$3279,0),MATCH(J$2,InpActive!$A$2:$M$2,0))</f>
        <v>0</v>
      </c>
      <c r="K1406" s="618">
        <f>INDEX(SSCapr,MATCH($N$1389,InpActive!$B$3098:$B$3279,0),MATCH(K$2,InpActive!$A$2:$M$2,0))</f>
        <v>0</v>
      </c>
      <c r="L1406" s="618">
        <f>INDEX(SSCapr,MATCH($N$1389,InpActive!$B$3098:$B$3279,0),MATCH(L$2,InpActive!$A$2:$M$2,0))</f>
        <v>0</v>
      </c>
    </row>
    <row r="1407" spans="3:12" hidden="1" outlineLevel="2" x14ac:dyDescent="0.4">
      <c r="C1407" s="234" t="s">
        <v>151</v>
      </c>
      <c r="D1407" s="221" t="s">
        <v>204</v>
      </c>
      <c r="H1407" s="618" t="str">
        <f>INDEX(SESapr,MATCH($N$1389,InpActive!$B$3644:$B$3825,0),MATCH(H$2,InpActive!$A$2:$M$2,0))</f>
        <v>Yes</v>
      </c>
      <c r="I1407" s="618">
        <f>INDEX(SESapr,MATCH($N$1389,InpActive!$B$3644:$B$3825,0),MATCH(I$2,InpActive!$A$2:$M$2,0))</f>
        <v>0</v>
      </c>
      <c r="J1407" s="618">
        <f>INDEX(SESapr,MATCH($N$1389,InpActive!$B$3644:$B$3825,0),MATCH(J$2,InpActive!$A$2:$M$2,0))</f>
        <v>0</v>
      </c>
      <c r="K1407" s="618">
        <f>INDEX(SESapr,MATCH($N$1389,InpActive!$B$3644:$B$3825,0),MATCH(K$2,InpActive!$A$2:$M$2,0))</f>
        <v>0</v>
      </c>
      <c r="L1407" s="618">
        <f>INDEX(SESapr,MATCH($N$1389,InpActive!$B$3644:$B$3825,0),MATCH(L$2,InpActive!$A$2:$M$2,0))</f>
        <v>0</v>
      </c>
    </row>
    <row r="1408" spans="3:12" hidden="1" outlineLevel="2" x14ac:dyDescent="0.4">
      <c r="C1408" s="234"/>
      <c r="H1408" s="284"/>
      <c r="I1408" s="284"/>
      <c r="J1408" s="284"/>
      <c r="K1408" s="284"/>
      <c r="L1408" s="284"/>
    </row>
    <row r="1409" spans="2:15" hidden="1" outlineLevel="2" x14ac:dyDescent="0.4">
      <c r="C1409" s="222" t="s">
        <v>725</v>
      </c>
      <c r="D1409" s="224" t="s">
        <v>204</v>
      </c>
      <c r="E1409" s="224"/>
      <c r="F1409" s="224"/>
      <c r="G1409" s="224"/>
      <c r="H1409" s="286"/>
      <c r="I1409" s="286"/>
      <c r="J1409" s="286"/>
      <c r="K1409" s="286"/>
      <c r="L1409" s="286"/>
      <c r="M1409" s="222"/>
      <c r="N1409" s="362"/>
      <c r="O1409" s="222"/>
    </row>
    <row r="1410" spans="2:15" outlineLevel="1" collapsed="1" x14ac:dyDescent="0.4">
      <c r="H1410" s="251"/>
      <c r="I1410" s="243"/>
      <c r="J1410" s="243"/>
      <c r="K1410" s="243"/>
      <c r="L1410" s="243"/>
    </row>
    <row r="1411" spans="2:15" ht="14.25" outlineLevel="1" x14ac:dyDescent="0.4">
      <c r="B1411" s="74" t="s">
        <v>1014</v>
      </c>
      <c r="C1411" s="60"/>
      <c r="D1411" s="226"/>
      <c r="E1411" s="226"/>
      <c r="F1411" s="226"/>
      <c r="G1411" s="226"/>
      <c r="H1411" s="246"/>
      <c r="I1411" s="246"/>
      <c r="J1411" s="246"/>
      <c r="K1411" s="246"/>
      <c r="L1411" s="246"/>
      <c r="M1411" s="18"/>
      <c r="N1411" s="361" t="s">
        <v>448</v>
      </c>
      <c r="O1411" s="18"/>
    </row>
    <row r="1412" spans="2:15" hidden="1" outlineLevel="2" x14ac:dyDescent="0.4">
      <c r="H1412" s="251"/>
      <c r="I1412" s="243"/>
      <c r="J1412" s="243"/>
      <c r="K1412" s="243"/>
      <c r="L1412" s="243"/>
    </row>
    <row r="1413" spans="2:15" hidden="1" outlineLevel="2" x14ac:dyDescent="0.4">
      <c r="C1413" s="234" t="s">
        <v>117</v>
      </c>
      <c r="D1413" s="221" t="s">
        <v>172</v>
      </c>
      <c r="E1413" s="256"/>
      <c r="F1413" s="256"/>
      <c r="G1413" s="256"/>
      <c r="H1413" s="288">
        <f>SUMIFS(InpActive!I:I,InpActive!$A:$A,$C1413,InpActive!$B:$B,$N$1411)</f>
        <v>2903.4850000000001</v>
      </c>
      <c r="I1413" s="258">
        <f>SUMIFS(InpActive!J:J,InpActive!$A:$A,$C1413,InpActive!$B:$B,$N$1411)</f>
        <v>0</v>
      </c>
      <c r="J1413" s="258">
        <f>SUMIFS(InpActive!K:K,InpActive!$A:$A,$C1413,InpActive!$B:$B,$N$1411)</f>
        <v>0</v>
      </c>
      <c r="K1413" s="258">
        <f>SUMIFS(InpActive!L:L,InpActive!$A:$A,$C1413,InpActive!$B:$B,$N$1411)</f>
        <v>0</v>
      </c>
      <c r="L1413" s="258">
        <f>SUMIFS(InpActive!M:M,InpActive!$A:$A,$C1413,InpActive!$B:$B,$N$1411)</f>
        <v>0</v>
      </c>
    </row>
    <row r="1414" spans="2:15" hidden="1" outlineLevel="2" x14ac:dyDescent="0.4">
      <c r="C1414" s="234" t="s">
        <v>119</v>
      </c>
      <c r="D1414" s="221" t="s">
        <v>172</v>
      </c>
      <c r="E1414" s="256"/>
      <c r="F1414" s="256"/>
      <c r="G1414" s="256"/>
      <c r="H1414" s="258">
        <f>SUMIFS(InpActive!I:I,InpActive!$A:$A,$C1414,InpActive!$B:$B,$N$1411)</f>
        <v>1426.19</v>
      </c>
      <c r="I1414" s="258">
        <f>SUMIFS(InpActive!J:J,InpActive!$A:$A,$C1414,InpActive!$B:$B,$N$1411)</f>
        <v>0</v>
      </c>
      <c r="J1414" s="258">
        <f>SUMIFS(InpActive!K:K,InpActive!$A:$A,$C1414,InpActive!$B:$B,$N$1411)</f>
        <v>0</v>
      </c>
      <c r="K1414" s="258">
        <f>SUMIFS(InpActive!L:L,InpActive!$A:$A,$C1414,InpActive!$B:$B,$N$1411)</f>
        <v>0</v>
      </c>
      <c r="L1414" s="258">
        <f>SUMIFS(InpActive!M:M,InpActive!$A:$A,$C1414,InpActive!$B:$B,$N$1411)</f>
        <v>0</v>
      </c>
    </row>
    <row r="1415" spans="2:15" hidden="1" outlineLevel="2" x14ac:dyDescent="0.4">
      <c r="C1415" s="234" t="s">
        <v>122</v>
      </c>
      <c r="D1415" s="221" t="s">
        <v>172</v>
      </c>
      <c r="E1415" s="256"/>
      <c r="F1415" s="256"/>
      <c r="G1415" s="256"/>
      <c r="H1415" s="258">
        <f>SUMIFS(InpActive!I:I,InpActive!$A:$A,$C1415,InpActive!$B:$B,$N$1411)</f>
        <v>95.635999999999996</v>
      </c>
      <c r="I1415" s="258">
        <f>SUMIFS(InpActive!J:J,InpActive!$A:$A,$C1415,InpActive!$B:$B,$N$1411)</f>
        <v>0</v>
      </c>
      <c r="J1415" s="258">
        <f>SUMIFS(InpActive!K:K,InpActive!$A:$A,$C1415,InpActive!$B:$B,$N$1411)</f>
        <v>0</v>
      </c>
      <c r="K1415" s="258">
        <f>SUMIFS(InpActive!L:L,InpActive!$A:$A,$C1415,InpActive!$B:$B,$N$1411)</f>
        <v>0</v>
      </c>
      <c r="L1415" s="258">
        <f>SUMIFS(InpActive!M:M,InpActive!$A:$A,$C1415,InpActive!$B:$B,$N$1411)</f>
        <v>0</v>
      </c>
    </row>
    <row r="1416" spans="2:15" hidden="1" outlineLevel="2" x14ac:dyDescent="0.4">
      <c r="C1416" s="234" t="s">
        <v>124</v>
      </c>
      <c r="D1416" s="221" t="s">
        <v>172</v>
      </c>
      <c r="E1416" s="256"/>
      <c r="F1416" s="256"/>
      <c r="G1416" s="256"/>
      <c r="H1416" s="258">
        <f>SUMIFS(InpActive!I:I,InpActive!$A:$A,$C1416,InpActive!$B:$B,$N$1411)</f>
        <v>1944.03</v>
      </c>
      <c r="I1416" s="258">
        <f>SUMIFS(InpActive!J:J,InpActive!$A:$A,$C1416,InpActive!$B:$B,$N$1411)</f>
        <v>0</v>
      </c>
      <c r="J1416" s="258">
        <f>SUMIFS(InpActive!K:K,InpActive!$A:$A,$C1416,InpActive!$B:$B,$N$1411)</f>
        <v>0</v>
      </c>
      <c r="K1416" s="258">
        <f>SUMIFS(InpActive!L:L,InpActive!$A:$A,$C1416,InpActive!$B:$B,$N$1411)</f>
        <v>0</v>
      </c>
      <c r="L1416" s="258">
        <f>SUMIFS(InpActive!M:M,InpActive!$A:$A,$C1416,InpActive!$B:$B,$N$1411)</f>
        <v>0</v>
      </c>
    </row>
    <row r="1417" spans="2:15" hidden="1" outlineLevel="2" x14ac:dyDescent="0.4">
      <c r="C1417" s="234" t="s">
        <v>126</v>
      </c>
      <c r="D1417" s="221" t="s">
        <v>172</v>
      </c>
      <c r="E1417" s="256"/>
      <c r="F1417" s="256"/>
      <c r="G1417" s="256"/>
      <c r="H1417" s="258">
        <f>SUMIFS(InpActive!I:I,InpActive!$A:$A,$C1417,InpActive!$B:$B,$N$1411)</f>
        <v>4097.509</v>
      </c>
      <c r="I1417" s="258">
        <f>SUMIFS(InpActive!J:J,InpActive!$A:$A,$C1417,InpActive!$B:$B,$N$1411)</f>
        <v>0</v>
      </c>
      <c r="J1417" s="258">
        <f>SUMIFS(InpActive!K:K,InpActive!$A:$A,$C1417,InpActive!$B:$B,$N$1411)</f>
        <v>0</v>
      </c>
      <c r="K1417" s="258">
        <f>SUMIFS(InpActive!L:L,InpActive!$A:$A,$C1417,InpActive!$B:$B,$N$1411)</f>
        <v>0</v>
      </c>
      <c r="L1417" s="258">
        <f>SUMIFS(InpActive!M:M,InpActive!$A:$A,$C1417,InpActive!$B:$B,$N$1411)</f>
        <v>0</v>
      </c>
    </row>
    <row r="1418" spans="2:15" hidden="1" outlineLevel="2" x14ac:dyDescent="0.4">
      <c r="C1418" s="234" t="s">
        <v>128</v>
      </c>
      <c r="D1418" s="221" t="s">
        <v>172</v>
      </c>
      <c r="E1418" s="256"/>
      <c r="F1418" s="256"/>
      <c r="G1418" s="256"/>
      <c r="H1418" s="258">
        <f>SUMIFS(InpActive!I:I,InpActive!$A:$A,$C1418,InpActive!$B:$B,$N$1411)</f>
        <v>989</v>
      </c>
      <c r="I1418" s="258">
        <f>SUMIFS(InpActive!J:J,InpActive!$A:$A,$C1418,InpActive!$B:$B,$N$1411)</f>
        <v>0</v>
      </c>
      <c r="J1418" s="258">
        <f>SUMIFS(InpActive!K:K,InpActive!$A:$A,$C1418,InpActive!$B:$B,$N$1411)</f>
        <v>0</v>
      </c>
      <c r="K1418" s="258">
        <f>SUMIFS(InpActive!L:L,InpActive!$A:$A,$C1418,InpActive!$B:$B,$N$1411)</f>
        <v>0</v>
      </c>
      <c r="L1418" s="258">
        <f>SUMIFS(InpActive!M:M,InpActive!$A:$A,$C1418,InpActive!$B:$B,$N$1411)</f>
        <v>0</v>
      </c>
    </row>
    <row r="1419" spans="2:15" hidden="1" outlineLevel="2" x14ac:dyDescent="0.4">
      <c r="C1419" s="234" t="s">
        <v>131</v>
      </c>
      <c r="D1419" s="221" t="s">
        <v>172</v>
      </c>
      <c r="E1419" s="256"/>
      <c r="F1419" s="256"/>
      <c r="G1419" s="256"/>
      <c r="H1419" s="258">
        <f>SUMIFS(InpActive!I:I,InpActive!$A:$A,$C1419,InpActive!$B:$B,$N$1411)</f>
        <v>1956.866</v>
      </c>
      <c r="I1419" s="258">
        <f>SUMIFS(InpActive!J:J,InpActive!$A:$A,$C1419,InpActive!$B:$B,$N$1411)</f>
        <v>0</v>
      </c>
      <c r="J1419" s="258">
        <f>SUMIFS(InpActive!K:K,InpActive!$A:$A,$C1419,InpActive!$B:$B,$N$1411)</f>
        <v>0</v>
      </c>
      <c r="K1419" s="258">
        <f>SUMIFS(InpActive!L:L,InpActive!$A:$A,$C1419,InpActive!$B:$B,$N$1411)</f>
        <v>0</v>
      </c>
      <c r="L1419" s="258">
        <f>SUMIFS(InpActive!M:M,InpActive!$A:$A,$C1419,InpActive!$B:$B,$N$1411)</f>
        <v>0</v>
      </c>
    </row>
    <row r="1420" spans="2:15" hidden="1" outlineLevel="2" x14ac:dyDescent="0.4">
      <c r="C1420" s="234" t="s">
        <v>133</v>
      </c>
      <c r="D1420" s="221" t="s">
        <v>172</v>
      </c>
      <c r="E1420" s="256"/>
      <c r="F1420" s="256"/>
      <c r="G1420" s="256"/>
      <c r="H1420" s="258">
        <f>SUMIFS(InpActive!I:I,InpActive!$A:$A,$C1420,InpActive!$B:$B,$N$1411)</f>
        <v>5620.98</v>
      </c>
      <c r="I1420" s="258">
        <f>SUMIFS(InpActive!J:J,InpActive!$A:$A,$C1420,InpActive!$B:$B,$N$1411)</f>
        <v>0</v>
      </c>
      <c r="J1420" s="258">
        <f>SUMIFS(InpActive!K:K,InpActive!$A:$A,$C1420,InpActive!$B:$B,$N$1411)</f>
        <v>0</v>
      </c>
      <c r="K1420" s="258">
        <f>SUMIFS(InpActive!L:L,InpActive!$A:$A,$C1420,InpActive!$B:$B,$N$1411)</f>
        <v>0</v>
      </c>
      <c r="L1420" s="258">
        <f>SUMIFS(InpActive!M:M,InpActive!$A:$A,$C1420,InpActive!$B:$B,$N$1411)</f>
        <v>0</v>
      </c>
    </row>
    <row r="1421" spans="2:15" hidden="1" outlineLevel="2" x14ac:dyDescent="0.4">
      <c r="C1421" s="234" t="s">
        <v>244</v>
      </c>
      <c r="D1421" s="221" t="s">
        <v>172</v>
      </c>
      <c r="E1421" s="256"/>
      <c r="F1421" s="256"/>
      <c r="G1421" s="256"/>
      <c r="H1421" s="258">
        <f>SUMIFS(InpActive!I:I,InpActive!$A:$A,$C1421,InpActive!$B:$B,$N$1411)</f>
        <v>3166.9029999999998</v>
      </c>
      <c r="I1421" s="258">
        <f>SUMIFS(InpActive!J:J,InpActive!$A:$A,$C1421,InpActive!$B:$B,$N$1411)</f>
        <v>0</v>
      </c>
      <c r="J1421" s="258">
        <f>SUMIFS(InpActive!K:K,InpActive!$A:$A,$C1421,InpActive!$B:$B,$N$1411)</f>
        <v>0</v>
      </c>
      <c r="K1421" s="258">
        <f>SUMIFS(InpActive!L:L,InpActive!$A:$A,$C1421,InpActive!$B:$B,$N$1411)</f>
        <v>0</v>
      </c>
      <c r="L1421" s="258">
        <f>SUMIFS(InpActive!M:M,InpActive!$A:$A,$C1421,InpActive!$B:$B,$N$1411)</f>
        <v>0</v>
      </c>
    </row>
    <row r="1422" spans="2:15" hidden="1" outlineLevel="2" x14ac:dyDescent="0.4">
      <c r="C1422" s="234" t="s">
        <v>137</v>
      </c>
      <c r="D1422" s="221" t="s">
        <v>172</v>
      </c>
      <c r="E1422" s="256"/>
      <c r="F1422" s="256"/>
      <c r="G1422" s="256"/>
      <c r="H1422" s="258">
        <f>SUMIFS(InpActive!I:I,InpActive!$A:$A,$C1422,InpActive!$B:$B,$N$1411)</f>
        <v>1229.674</v>
      </c>
      <c r="I1422" s="258">
        <f>SUMIFS(InpActive!J:J,InpActive!$A:$A,$C1422,InpActive!$B:$B,$N$1411)</f>
        <v>0</v>
      </c>
      <c r="J1422" s="258">
        <f>SUMIFS(InpActive!K:K,InpActive!$A:$A,$C1422,InpActive!$B:$B,$N$1411)</f>
        <v>0</v>
      </c>
      <c r="K1422" s="258">
        <f>SUMIFS(InpActive!L:L,InpActive!$A:$A,$C1422,InpActive!$B:$B,$N$1411)</f>
        <v>0</v>
      </c>
      <c r="L1422" s="258">
        <f>SUMIFS(InpActive!M:M,InpActive!$A:$A,$C1422,InpActive!$B:$B,$N$1411)</f>
        <v>0</v>
      </c>
    </row>
    <row r="1423" spans="2:15" hidden="1" outlineLevel="2" x14ac:dyDescent="0.4">
      <c r="C1423" s="234" t="s">
        <v>139</v>
      </c>
      <c r="D1423" s="221" t="s">
        <v>172</v>
      </c>
      <c r="E1423" s="256"/>
      <c r="F1423" s="256"/>
      <c r="G1423" s="256"/>
      <c r="H1423" s="258">
        <f>SUMIFS(InpActive!I:I,InpActive!$A:$A,$C1423,InpActive!$B:$B,$N$1411)</f>
        <v>2238.1750000000002</v>
      </c>
      <c r="I1423" s="258">
        <f>SUMIFS(InpActive!J:J,InpActive!$A:$A,$C1423,InpActive!$B:$B,$N$1411)</f>
        <v>0</v>
      </c>
      <c r="J1423" s="258">
        <f>SUMIFS(InpActive!K:K,InpActive!$A:$A,$C1423,InpActive!$B:$B,$N$1411)</f>
        <v>0</v>
      </c>
      <c r="K1423" s="258">
        <f>SUMIFS(InpActive!L:L,InpActive!$A:$A,$C1423,InpActive!$B:$B,$N$1411)</f>
        <v>0</v>
      </c>
      <c r="L1423" s="258">
        <f>SUMIFS(InpActive!M:M,InpActive!$A:$A,$C1423,InpActive!$B:$B,$N$1411)</f>
        <v>0</v>
      </c>
    </row>
    <row r="1424" spans="2:15" hidden="1" outlineLevel="2" x14ac:dyDescent="0.4">
      <c r="C1424" s="234" t="s">
        <v>141</v>
      </c>
      <c r="D1424" s="221" t="s">
        <v>172</v>
      </c>
      <c r="E1424" s="256"/>
      <c r="F1424" s="256"/>
      <c r="G1424" s="256"/>
      <c r="H1424" s="258">
        <f>SUMIFS(InpActive!I:I,InpActive!$A:$A,$C1424,InpActive!$B:$B,$N$1411)</f>
        <v>1405.6279999999999</v>
      </c>
      <c r="I1424" s="258">
        <f>SUMIFS(InpActive!J:J,InpActive!$A:$A,$C1424,InpActive!$B:$B,$N$1411)</f>
        <v>0</v>
      </c>
      <c r="J1424" s="258">
        <f>SUMIFS(InpActive!K:K,InpActive!$A:$A,$C1424,InpActive!$B:$B,$N$1411)</f>
        <v>0</v>
      </c>
      <c r="K1424" s="258">
        <f>SUMIFS(InpActive!L:L,InpActive!$A:$A,$C1424,InpActive!$B:$B,$N$1411)</f>
        <v>0</v>
      </c>
      <c r="L1424" s="258">
        <f>SUMIFS(InpActive!M:M,InpActive!$A:$A,$C1424,InpActive!$B:$B,$N$1411)</f>
        <v>0</v>
      </c>
    </row>
    <row r="1425" spans="2:15" hidden="1" outlineLevel="2" x14ac:dyDescent="0.4">
      <c r="C1425" s="234" t="s">
        <v>143</v>
      </c>
      <c r="D1425" s="221" t="s">
        <v>172</v>
      </c>
      <c r="E1425" s="256"/>
      <c r="F1425" s="256"/>
      <c r="G1425" s="256"/>
      <c r="H1425" s="258">
        <f>SUMIFS(InpActive!I:I,InpActive!$A:$A,$C1425,InpActive!$B:$B,$N$1411)</f>
        <v>506.09500000000003</v>
      </c>
      <c r="I1425" s="258">
        <f>SUMIFS(InpActive!J:J,InpActive!$A:$A,$C1425,InpActive!$B:$B,$N$1411)</f>
        <v>0</v>
      </c>
      <c r="J1425" s="258">
        <f>SUMIFS(InpActive!K:K,InpActive!$A:$A,$C1425,InpActive!$B:$B,$N$1411)</f>
        <v>0</v>
      </c>
      <c r="K1425" s="258">
        <f>SUMIFS(InpActive!L:L,InpActive!$A:$A,$C1425,InpActive!$B:$B,$N$1411)</f>
        <v>0</v>
      </c>
      <c r="L1425" s="258">
        <f>SUMIFS(InpActive!M:M,InpActive!$A:$A,$C1425,InpActive!$B:$B,$N$1411)</f>
        <v>0</v>
      </c>
    </row>
    <row r="1426" spans="2:15" hidden="1" outlineLevel="2" x14ac:dyDescent="0.4">
      <c r="C1426" s="234" t="s">
        <v>145</v>
      </c>
      <c r="D1426" s="221" t="s">
        <v>172</v>
      </c>
      <c r="E1426" s="256"/>
      <c r="F1426" s="256"/>
      <c r="G1426" s="256"/>
      <c r="H1426" s="258">
        <f>SUMIFS(InpActive!I:I,InpActive!$A:$A,$C1426,InpActive!$B:$B,$N$1411)</f>
        <v>299.81599999999997</v>
      </c>
      <c r="I1426" s="258">
        <f>SUMIFS(InpActive!J:J,InpActive!$A:$A,$C1426,InpActive!$B:$B,$N$1411)</f>
        <v>0</v>
      </c>
      <c r="J1426" s="258">
        <f>SUMIFS(InpActive!K:K,InpActive!$A:$A,$C1426,InpActive!$B:$B,$N$1411)</f>
        <v>0</v>
      </c>
      <c r="K1426" s="258">
        <f>SUMIFS(InpActive!L:L,InpActive!$A:$A,$C1426,InpActive!$B:$B,$N$1411)</f>
        <v>0</v>
      </c>
      <c r="L1426" s="258">
        <f>SUMIFS(InpActive!M:M,InpActive!$A:$A,$C1426,InpActive!$B:$B,$N$1411)</f>
        <v>0</v>
      </c>
    </row>
    <row r="1427" spans="2:15" hidden="1" outlineLevel="2" x14ac:dyDescent="0.4">
      <c r="C1427" s="234" t="s">
        <v>147</v>
      </c>
      <c r="D1427" s="221" t="s">
        <v>172</v>
      </c>
      <c r="E1427" s="256"/>
      <c r="F1427" s="256"/>
      <c r="G1427" s="256"/>
      <c r="H1427" s="258">
        <f>SUMIFS(InpActive!I:I,InpActive!$A:$A,$C1427,InpActive!$B:$B,$N$1411)</f>
        <v>887.07100000000003</v>
      </c>
      <c r="I1427" s="258">
        <f>SUMIFS(InpActive!J:J,InpActive!$A:$A,$C1427,InpActive!$B:$B,$N$1411)</f>
        <v>0</v>
      </c>
      <c r="J1427" s="258">
        <f>SUMIFS(InpActive!K:K,InpActive!$A:$A,$C1427,InpActive!$B:$B,$N$1411)</f>
        <v>0</v>
      </c>
      <c r="K1427" s="258">
        <f>SUMIFS(InpActive!L:L,InpActive!$A:$A,$C1427,InpActive!$B:$B,$N$1411)</f>
        <v>0</v>
      </c>
      <c r="L1427" s="258">
        <f>SUMIFS(InpActive!M:M,InpActive!$A:$A,$C1427,InpActive!$B:$B,$N$1411)</f>
        <v>0</v>
      </c>
    </row>
    <row r="1428" spans="2:15" hidden="1" outlineLevel="2" x14ac:dyDescent="0.4">
      <c r="C1428" s="234" t="s">
        <v>149</v>
      </c>
      <c r="D1428" s="221" t="s">
        <v>172</v>
      </c>
      <c r="E1428" s="256"/>
      <c r="F1428" s="256"/>
      <c r="G1428" s="256"/>
      <c r="H1428" s="258">
        <f>SUMIFS(InpActive!I:I,InpActive!$A:$A,$C1428,InpActive!$B:$B,$N$1411)</f>
        <v>673.87300000000005</v>
      </c>
      <c r="I1428" s="258">
        <f>SUMIFS(InpActive!J:J,InpActive!$A:$A,$C1428,InpActive!$B:$B,$N$1411)</f>
        <v>0</v>
      </c>
      <c r="J1428" s="258">
        <f>SUMIFS(InpActive!K:K,InpActive!$A:$A,$C1428,InpActive!$B:$B,$N$1411)</f>
        <v>0</v>
      </c>
      <c r="K1428" s="258">
        <f>SUMIFS(InpActive!L:L,InpActive!$A:$A,$C1428,InpActive!$B:$B,$N$1411)</f>
        <v>0</v>
      </c>
      <c r="L1428" s="258">
        <f>SUMIFS(InpActive!M:M,InpActive!$A:$A,$C1428,InpActive!$B:$B,$N$1411)</f>
        <v>0</v>
      </c>
    </row>
    <row r="1429" spans="2:15" hidden="1" outlineLevel="2" x14ac:dyDescent="0.4">
      <c r="C1429" s="234" t="s">
        <v>151</v>
      </c>
      <c r="D1429" s="221" t="s">
        <v>172</v>
      </c>
      <c r="E1429" s="256"/>
      <c r="F1429" s="256"/>
      <c r="G1429" s="256"/>
      <c r="H1429" s="258">
        <f>SUMIFS(InpActive!I:I,InpActive!$A:$A,$C1429,InpActive!$B:$B,$N$1411)</f>
        <v>268.95600000000002</v>
      </c>
      <c r="I1429" s="258">
        <f>SUMIFS(InpActive!J:J,InpActive!$A:$A,$C1429,InpActive!$B:$B,$N$1411)</f>
        <v>0</v>
      </c>
      <c r="J1429" s="258">
        <f>SUMIFS(InpActive!K:K,InpActive!$A:$A,$C1429,InpActive!$B:$B,$N$1411)</f>
        <v>0</v>
      </c>
      <c r="K1429" s="258">
        <f>SUMIFS(InpActive!L:L,InpActive!$A:$A,$C1429,InpActive!$B:$B,$N$1411)</f>
        <v>0</v>
      </c>
      <c r="L1429" s="258">
        <f>SUMIFS(InpActive!M:M,InpActive!$A:$A,$C1429,InpActive!$B:$B,$N$1411)</f>
        <v>0</v>
      </c>
    </row>
    <row r="1430" spans="2:15" hidden="1" outlineLevel="2" x14ac:dyDescent="0.4">
      <c r="C1430" s="234"/>
      <c r="H1430" s="258"/>
      <c r="I1430" s="258"/>
      <c r="J1430" s="258"/>
      <c r="K1430" s="258"/>
      <c r="L1430" s="258"/>
    </row>
    <row r="1431" spans="2:15" hidden="1" outlineLevel="2" x14ac:dyDescent="0.4">
      <c r="C1431" s="222" t="s">
        <v>725</v>
      </c>
      <c r="D1431" s="224" t="s">
        <v>172</v>
      </c>
      <c r="E1431" s="241"/>
      <c r="F1431" s="241"/>
      <c r="G1431" s="241"/>
      <c r="H1431" s="255">
        <f>SUM(H1413:H1429)</f>
        <v>29709.886999999995</v>
      </c>
      <c r="I1431" s="255">
        <f t="shared" ref="I1431:L1431" si="51">SUM(I1413:I1429)</f>
        <v>0</v>
      </c>
      <c r="J1431" s="255">
        <f t="shared" si="51"/>
        <v>0</v>
      </c>
      <c r="K1431" s="255">
        <f t="shared" si="51"/>
        <v>0</v>
      </c>
      <c r="L1431" s="255">
        <f t="shared" si="51"/>
        <v>0</v>
      </c>
      <c r="M1431" s="222"/>
      <c r="N1431" s="362"/>
      <c r="O1431" s="222"/>
    </row>
    <row r="1432" spans="2:15" outlineLevel="1" collapsed="1" x14ac:dyDescent="0.4">
      <c r="H1432" s="251"/>
      <c r="I1432" s="243"/>
      <c r="J1432" s="243"/>
      <c r="K1432" s="243"/>
      <c r="L1432" s="243"/>
    </row>
    <row r="1433" spans="2:15" ht="14.25" outlineLevel="1" x14ac:dyDescent="0.4">
      <c r="B1433" s="74" t="s">
        <v>1015</v>
      </c>
      <c r="C1433" s="60"/>
      <c r="D1433" s="226"/>
      <c r="E1433" s="226"/>
      <c r="F1433" s="226"/>
      <c r="G1433" s="226"/>
      <c r="H1433" s="246"/>
      <c r="I1433" s="246"/>
      <c r="J1433" s="246"/>
      <c r="K1433" s="246"/>
      <c r="L1433" s="246"/>
      <c r="M1433" s="18"/>
      <c r="N1433" s="361" t="s">
        <v>450</v>
      </c>
      <c r="O1433" s="18"/>
    </row>
    <row r="1434" spans="2:15" hidden="1" outlineLevel="2" x14ac:dyDescent="0.4">
      <c r="H1434" s="251"/>
      <c r="I1434" s="243"/>
      <c r="J1434" s="243"/>
      <c r="K1434" s="243"/>
      <c r="L1434" s="243"/>
    </row>
    <row r="1435" spans="2:15" hidden="1" outlineLevel="2" x14ac:dyDescent="0.4">
      <c r="C1435" s="220" t="s">
        <v>117</v>
      </c>
      <c r="D1435" s="221" t="s">
        <v>188</v>
      </c>
      <c r="H1435" s="258">
        <f>SUMIFS(InpActive!I:I,InpActive!$A:$A,$C1435,InpActive!$B:$B,$N$1433)</f>
        <v>175345</v>
      </c>
      <c r="I1435" s="258">
        <f>SUMIFS(InpActive!J:J,InpActive!$A:$A,$C1435,InpActive!$B:$B,$N$1433)</f>
        <v>0</v>
      </c>
      <c r="J1435" s="258">
        <f>SUMIFS(InpActive!K:K,InpActive!$A:$A,$C1435,InpActive!$B:$B,$N$1433)</f>
        <v>0</v>
      </c>
      <c r="K1435" s="258">
        <f>SUMIFS(InpActive!L:L,InpActive!$A:$A,$C1435,InpActive!$B:$B,$N$1433)</f>
        <v>0</v>
      </c>
      <c r="L1435" s="258">
        <f>SUMIFS(InpActive!M:M,InpActive!$A:$A,$C1435,InpActive!$B:$B,$N$1433)</f>
        <v>0</v>
      </c>
    </row>
    <row r="1436" spans="2:15" hidden="1" outlineLevel="2" x14ac:dyDescent="0.4">
      <c r="C1436" s="220" t="s">
        <v>119</v>
      </c>
      <c r="D1436" s="221" t="s">
        <v>188</v>
      </c>
      <c r="H1436" s="258">
        <f>SUMIFS(InpActive!I:I,InpActive!$A:$A,$C1436,InpActive!$B:$B,$N$1433)</f>
        <v>78683</v>
      </c>
      <c r="I1436" s="258">
        <f>SUMIFS(InpActive!J:J,InpActive!$A:$A,$C1436,InpActive!$B:$B,$N$1433)</f>
        <v>0</v>
      </c>
      <c r="J1436" s="258">
        <f>SUMIFS(InpActive!K:K,InpActive!$A:$A,$C1436,InpActive!$B:$B,$N$1433)</f>
        <v>0</v>
      </c>
      <c r="K1436" s="258">
        <f>SUMIFS(InpActive!L:L,InpActive!$A:$A,$C1436,InpActive!$B:$B,$N$1433)</f>
        <v>0</v>
      </c>
      <c r="L1436" s="258">
        <f>SUMIFS(InpActive!M:M,InpActive!$A:$A,$C1436,InpActive!$B:$B,$N$1433)</f>
        <v>0</v>
      </c>
    </row>
    <row r="1437" spans="2:15" hidden="1" outlineLevel="2" x14ac:dyDescent="0.4">
      <c r="C1437" s="220" t="s">
        <v>122</v>
      </c>
      <c r="D1437" s="221" t="s">
        <v>188</v>
      </c>
      <c r="H1437" s="258">
        <f>SUMIFS(InpActive!I:I,InpActive!$A:$A,$C1437,InpActive!$B:$B,$N$1433)</f>
        <v>2072</v>
      </c>
      <c r="I1437" s="258">
        <f>SUMIFS(InpActive!J:J,InpActive!$A:$A,$C1437,InpActive!$B:$B,$N$1433)</f>
        <v>0</v>
      </c>
      <c r="J1437" s="258">
        <f>SUMIFS(InpActive!K:K,InpActive!$A:$A,$C1437,InpActive!$B:$B,$N$1433)</f>
        <v>0</v>
      </c>
      <c r="K1437" s="258">
        <f>SUMIFS(InpActive!L:L,InpActive!$A:$A,$C1437,InpActive!$B:$B,$N$1433)</f>
        <v>0</v>
      </c>
      <c r="L1437" s="258">
        <f>SUMIFS(InpActive!M:M,InpActive!$A:$A,$C1437,InpActive!$B:$B,$N$1433)</f>
        <v>0</v>
      </c>
    </row>
    <row r="1438" spans="2:15" hidden="1" outlineLevel="2" x14ac:dyDescent="0.4">
      <c r="C1438" s="220" t="s">
        <v>124</v>
      </c>
      <c r="D1438" s="221" t="s">
        <v>188</v>
      </c>
      <c r="H1438" s="258">
        <f>SUMIFS(InpActive!I:I,InpActive!$A:$A,$C1438,InpActive!$B:$B,$N$1433)</f>
        <v>44849</v>
      </c>
      <c r="I1438" s="258">
        <f>SUMIFS(InpActive!J:J,InpActive!$A:$A,$C1438,InpActive!$B:$B,$N$1433)</f>
        <v>0</v>
      </c>
      <c r="J1438" s="258">
        <f>SUMIFS(InpActive!K:K,InpActive!$A:$A,$C1438,InpActive!$B:$B,$N$1433)</f>
        <v>0</v>
      </c>
      <c r="K1438" s="258">
        <f>SUMIFS(InpActive!L:L,InpActive!$A:$A,$C1438,InpActive!$B:$B,$N$1433)</f>
        <v>0</v>
      </c>
      <c r="L1438" s="258">
        <f>SUMIFS(InpActive!M:M,InpActive!$A:$A,$C1438,InpActive!$B:$B,$N$1433)</f>
        <v>0</v>
      </c>
    </row>
    <row r="1439" spans="2:15" hidden="1" outlineLevel="2" x14ac:dyDescent="0.4">
      <c r="C1439" s="220" t="s">
        <v>126</v>
      </c>
      <c r="D1439" s="221" t="s">
        <v>188</v>
      </c>
      <c r="H1439" s="258">
        <f>SUMIFS(InpActive!I:I,InpActive!$A:$A,$C1439,InpActive!$B:$B,$N$1433)</f>
        <v>105379</v>
      </c>
      <c r="I1439" s="258">
        <f>SUMIFS(InpActive!J:J,InpActive!$A:$A,$C1439,InpActive!$B:$B,$N$1433)</f>
        <v>0</v>
      </c>
      <c r="J1439" s="258">
        <f>SUMIFS(InpActive!K:K,InpActive!$A:$A,$C1439,InpActive!$B:$B,$N$1433)</f>
        <v>0</v>
      </c>
      <c r="K1439" s="258">
        <f>SUMIFS(InpActive!L:L,InpActive!$A:$A,$C1439,InpActive!$B:$B,$N$1433)</f>
        <v>0</v>
      </c>
      <c r="L1439" s="258">
        <f>SUMIFS(InpActive!M:M,InpActive!$A:$A,$C1439,InpActive!$B:$B,$N$1433)</f>
        <v>0</v>
      </c>
    </row>
    <row r="1440" spans="2:15" hidden="1" outlineLevel="2" x14ac:dyDescent="0.4">
      <c r="C1440" s="220" t="s">
        <v>128</v>
      </c>
      <c r="D1440" s="221" t="s">
        <v>188</v>
      </c>
      <c r="H1440" s="258">
        <f>SUMIFS(InpActive!I:I,InpActive!$A:$A,$C1440,InpActive!$B:$B,$N$1433)</f>
        <v>45093</v>
      </c>
      <c r="I1440" s="258">
        <f>SUMIFS(InpActive!J:J,InpActive!$A:$A,$C1440,InpActive!$B:$B,$N$1433)</f>
        <v>0</v>
      </c>
      <c r="J1440" s="258">
        <f>SUMIFS(InpActive!K:K,InpActive!$A:$A,$C1440,InpActive!$B:$B,$N$1433)</f>
        <v>0</v>
      </c>
      <c r="K1440" s="258">
        <f>SUMIFS(InpActive!L:L,InpActive!$A:$A,$C1440,InpActive!$B:$B,$N$1433)</f>
        <v>0</v>
      </c>
      <c r="L1440" s="258">
        <f>SUMIFS(InpActive!M:M,InpActive!$A:$A,$C1440,InpActive!$B:$B,$N$1433)</f>
        <v>0</v>
      </c>
    </row>
    <row r="1441" spans="2:15" hidden="1" outlineLevel="2" x14ac:dyDescent="0.4">
      <c r="C1441" s="220" t="s">
        <v>131</v>
      </c>
      <c r="D1441" s="221" t="s">
        <v>188</v>
      </c>
      <c r="H1441" s="258">
        <f>SUMIFS(InpActive!I:I,InpActive!$A:$A,$C1441,InpActive!$B:$B,$N$1433)</f>
        <v>36441</v>
      </c>
      <c r="I1441" s="258">
        <f>SUMIFS(InpActive!J:J,InpActive!$A:$A,$C1441,InpActive!$B:$B,$N$1433)</f>
        <v>0</v>
      </c>
      <c r="J1441" s="258">
        <f>SUMIFS(InpActive!K:K,InpActive!$A:$A,$C1441,InpActive!$B:$B,$N$1433)</f>
        <v>0</v>
      </c>
      <c r="K1441" s="258">
        <f>SUMIFS(InpActive!L:L,InpActive!$A:$A,$C1441,InpActive!$B:$B,$N$1433)</f>
        <v>0</v>
      </c>
      <c r="L1441" s="258">
        <f>SUMIFS(InpActive!M:M,InpActive!$A:$A,$C1441,InpActive!$B:$B,$N$1433)</f>
        <v>0</v>
      </c>
    </row>
    <row r="1442" spans="2:15" hidden="1" outlineLevel="2" x14ac:dyDescent="0.4">
      <c r="C1442" s="220" t="s">
        <v>133</v>
      </c>
      <c r="D1442" s="221" t="s">
        <v>188</v>
      </c>
      <c r="H1442" s="258">
        <f>SUMIFS(InpActive!I:I,InpActive!$A:$A,$C1442,InpActive!$B:$B,$N$1433)</f>
        <v>197324</v>
      </c>
      <c r="I1442" s="258">
        <f>SUMIFS(InpActive!J:J,InpActive!$A:$A,$C1442,InpActive!$B:$B,$N$1433)</f>
        <v>0</v>
      </c>
      <c r="J1442" s="258">
        <f>SUMIFS(InpActive!K:K,InpActive!$A:$A,$C1442,InpActive!$B:$B,$N$1433)</f>
        <v>0</v>
      </c>
      <c r="K1442" s="258">
        <f>SUMIFS(InpActive!L:L,InpActive!$A:$A,$C1442,InpActive!$B:$B,$N$1433)</f>
        <v>0</v>
      </c>
      <c r="L1442" s="258">
        <f>SUMIFS(InpActive!M:M,InpActive!$A:$A,$C1442,InpActive!$B:$B,$N$1433)</f>
        <v>0</v>
      </c>
    </row>
    <row r="1443" spans="2:15" hidden="1" outlineLevel="2" x14ac:dyDescent="0.4">
      <c r="C1443" s="220" t="s">
        <v>244</v>
      </c>
      <c r="D1443" s="221" t="s">
        <v>188</v>
      </c>
      <c r="H1443" s="258">
        <f>SUMIFS(InpActive!I:I,InpActive!$A:$A,$C1443,InpActive!$B:$B,$N$1433)</f>
        <v>128831</v>
      </c>
      <c r="I1443" s="258">
        <f>SUMIFS(InpActive!J:J,InpActive!$A:$A,$C1443,InpActive!$B:$B,$N$1433)</f>
        <v>0</v>
      </c>
      <c r="J1443" s="258">
        <f>SUMIFS(InpActive!K:K,InpActive!$A:$A,$C1443,InpActive!$B:$B,$N$1433)</f>
        <v>0</v>
      </c>
      <c r="K1443" s="258">
        <f>SUMIFS(InpActive!L:L,InpActive!$A:$A,$C1443,InpActive!$B:$B,$N$1433)</f>
        <v>0</v>
      </c>
      <c r="L1443" s="258">
        <f>SUMIFS(InpActive!M:M,InpActive!$A:$A,$C1443,InpActive!$B:$B,$N$1433)</f>
        <v>0</v>
      </c>
    </row>
    <row r="1444" spans="2:15" hidden="1" outlineLevel="2" x14ac:dyDescent="0.4">
      <c r="C1444" s="220" t="s">
        <v>137</v>
      </c>
      <c r="D1444" s="221" t="s">
        <v>188</v>
      </c>
      <c r="H1444" s="258">
        <f>SUMIFS(InpActive!I:I,InpActive!$A:$A,$C1444,InpActive!$B:$B,$N$1433)</f>
        <v>30932</v>
      </c>
      <c r="I1444" s="258">
        <f>SUMIFS(InpActive!J:J,InpActive!$A:$A,$C1444,InpActive!$B:$B,$N$1433)</f>
        <v>0</v>
      </c>
      <c r="J1444" s="258">
        <f>SUMIFS(InpActive!K:K,InpActive!$A:$A,$C1444,InpActive!$B:$B,$N$1433)</f>
        <v>0</v>
      </c>
      <c r="K1444" s="258">
        <f>SUMIFS(InpActive!L:L,InpActive!$A:$A,$C1444,InpActive!$B:$B,$N$1433)</f>
        <v>0</v>
      </c>
      <c r="L1444" s="258">
        <f>SUMIFS(InpActive!M:M,InpActive!$A:$A,$C1444,InpActive!$B:$B,$N$1433)</f>
        <v>0</v>
      </c>
    </row>
    <row r="1445" spans="2:15" hidden="1" outlineLevel="2" x14ac:dyDescent="0.4">
      <c r="C1445" s="220" t="s">
        <v>139</v>
      </c>
      <c r="D1445" s="221" t="s">
        <v>188</v>
      </c>
      <c r="H1445" s="258">
        <f>SUMIFS(InpActive!I:I,InpActive!$A:$A,$C1445,InpActive!$B:$B,$N$1433)</f>
        <v>77395</v>
      </c>
      <c r="I1445" s="258">
        <f>SUMIFS(InpActive!J:J,InpActive!$A:$A,$C1445,InpActive!$B:$B,$N$1433)</f>
        <v>0</v>
      </c>
      <c r="J1445" s="258">
        <f>SUMIFS(InpActive!K:K,InpActive!$A:$A,$C1445,InpActive!$B:$B,$N$1433)</f>
        <v>0</v>
      </c>
      <c r="K1445" s="258">
        <f>SUMIFS(InpActive!L:L,InpActive!$A:$A,$C1445,InpActive!$B:$B,$N$1433)</f>
        <v>0</v>
      </c>
      <c r="L1445" s="258">
        <f>SUMIFS(InpActive!M:M,InpActive!$A:$A,$C1445,InpActive!$B:$B,$N$1433)</f>
        <v>0</v>
      </c>
    </row>
    <row r="1446" spans="2:15" hidden="1" outlineLevel="2" x14ac:dyDescent="0.4">
      <c r="C1446" s="220" t="s">
        <v>141</v>
      </c>
      <c r="D1446" s="221" t="s">
        <v>188</v>
      </c>
      <c r="H1446" s="258">
        <f>SUMIFS(InpActive!I:I,InpActive!$A:$A,$C1446,InpActive!$B:$B,$N$1433)</f>
        <v>66458</v>
      </c>
      <c r="I1446" s="258">
        <f>SUMIFS(InpActive!J:J,InpActive!$A:$A,$C1446,InpActive!$B:$B,$N$1433)</f>
        <v>0</v>
      </c>
      <c r="J1446" s="258">
        <f>SUMIFS(InpActive!K:K,InpActive!$A:$A,$C1446,InpActive!$B:$B,$N$1433)</f>
        <v>0</v>
      </c>
      <c r="K1446" s="258">
        <f>SUMIFS(InpActive!L:L,InpActive!$A:$A,$C1446,InpActive!$B:$B,$N$1433)</f>
        <v>0</v>
      </c>
      <c r="L1446" s="258">
        <f>SUMIFS(InpActive!M:M,InpActive!$A:$A,$C1446,InpActive!$B:$B,$N$1433)</f>
        <v>0</v>
      </c>
    </row>
    <row r="1447" spans="2:15" hidden="1" outlineLevel="2" x14ac:dyDescent="0.4">
      <c r="C1447" s="220" t="s">
        <v>143</v>
      </c>
      <c r="D1447" s="221" t="s">
        <v>188</v>
      </c>
      <c r="H1447" s="258">
        <f>SUMIFS(InpActive!I:I,InpActive!$A:$A,$C1447,InpActive!$B:$B,$N$1433)</f>
        <v>13406</v>
      </c>
      <c r="I1447" s="258">
        <f>SUMIFS(InpActive!J:J,InpActive!$A:$A,$C1447,InpActive!$B:$B,$N$1433)</f>
        <v>0</v>
      </c>
      <c r="J1447" s="258">
        <f>SUMIFS(InpActive!K:K,InpActive!$A:$A,$C1447,InpActive!$B:$B,$N$1433)</f>
        <v>0</v>
      </c>
      <c r="K1447" s="258">
        <f>SUMIFS(InpActive!L:L,InpActive!$A:$A,$C1447,InpActive!$B:$B,$N$1433)</f>
        <v>0</v>
      </c>
      <c r="L1447" s="258">
        <f>SUMIFS(InpActive!M:M,InpActive!$A:$A,$C1447,InpActive!$B:$B,$N$1433)</f>
        <v>0</v>
      </c>
    </row>
    <row r="1448" spans="2:15" hidden="1" outlineLevel="2" x14ac:dyDescent="0.4">
      <c r="C1448" s="220" t="s">
        <v>145</v>
      </c>
      <c r="D1448" s="221" t="s">
        <v>188</v>
      </c>
      <c r="H1448" s="258">
        <f>SUMIFS(InpActive!I:I,InpActive!$A:$A,$C1448,InpActive!$B:$B,$N$1433)</f>
        <v>31690</v>
      </c>
      <c r="I1448" s="258">
        <f>SUMIFS(InpActive!J:J,InpActive!$A:$A,$C1448,InpActive!$B:$B,$N$1433)</f>
        <v>0</v>
      </c>
      <c r="J1448" s="258">
        <f>SUMIFS(InpActive!K:K,InpActive!$A:$A,$C1448,InpActive!$B:$B,$N$1433)</f>
        <v>0</v>
      </c>
      <c r="K1448" s="258">
        <f>SUMIFS(InpActive!L:L,InpActive!$A:$A,$C1448,InpActive!$B:$B,$N$1433)</f>
        <v>0</v>
      </c>
      <c r="L1448" s="258">
        <f>SUMIFS(InpActive!M:M,InpActive!$A:$A,$C1448,InpActive!$B:$B,$N$1433)</f>
        <v>0</v>
      </c>
    </row>
    <row r="1449" spans="2:15" hidden="1" outlineLevel="2" x14ac:dyDescent="0.4">
      <c r="C1449" s="220" t="s">
        <v>147</v>
      </c>
      <c r="D1449" s="221" t="s">
        <v>188</v>
      </c>
      <c r="H1449" s="258">
        <f>SUMIFS(InpActive!I:I,InpActive!$A:$A,$C1449,InpActive!$B:$B,$N$1433)</f>
        <v>29210</v>
      </c>
      <c r="I1449" s="258">
        <f>SUMIFS(InpActive!J:J,InpActive!$A:$A,$C1449,InpActive!$B:$B,$N$1433)</f>
        <v>0</v>
      </c>
      <c r="J1449" s="258">
        <f>SUMIFS(InpActive!K:K,InpActive!$A:$A,$C1449,InpActive!$B:$B,$N$1433)</f>
        <v>0</v>
      </c>
      <c r="K1449" s="258">
        <f>SUMIFS(InpActive!L:L,InpActive!$A:$A,$C1449,InpActive!$B:$B,$N$1433)</f>
        <v>0</v>
      </c>
      <c r="L1449" s="258">
        <f>SUMIFS(InpActive!M:M,InpActive!$A:$A,$C1449,InpActive!$B:$B,$N$1433)</f>
        <v>0</v>
      </c>
    </row>
    <row r="1450" spans="2:15" hidden="1" outlineLevel="2" x14ac:dyDescent="0.4">
      <c r="C1450" s="220" t="s">
        <v>149</v>
      </c>
      <c r="D1450" s="221" t="s">
        <v>188</v>
      </c>
      <c r="H1450" s="258">
        <f>SUMIFS(InpActive!I:I,InpActive!$A:$A,$C1450,InpActive!$B:$B,$N$1433)</f>
        <v>39170</v>
      </c>
      <c r="I1450" s="258">
        <f>SUMIFS(InpActive!J:J,InpActive!$A:$A,$C1450,InpActive!$B:$B,$N$1433)</f>
        <v>0</v>
      </c>
      <c r="J1450" s="258">
        <f>SUMIFS(InpActive!K:K,InpActive!$A:$A,$C1450,InpActive!$B:$B,$N$1433)</f>
        <v>0</v>
      </c>
      <c r="K1450" s="258">
        <f>SUMIFS(InpActive!L:L,InpActive!$A:$A,$C1450,InpActive!$B:$B,$N$1433)</f>
        <v>0</v>
      </c>
      <c r="L1450" s="258">
        <f>SUMIFS(InpActive!M:M,InpActive!$A:$A,$C1450,InpActive!$B:$B,$N$1433)</f>
        <v>0</v>
      </c>
    </row>
    <row r="1451" spans="2:15" hidden="1" outlineLevel="2" x14ac:dyDescent="0.4">
      <c r="C1451" s="220" t="s">
        <v>151</v>
      </c>
      <c r="D1451" s="221" t="s">
        <v>188</v>
      </c>
      <c r="H1451" s="258">
        <f>SUMIFS(InpActive!I:I,InpActive!$A:$A,$C1451,InpActive!$B:$B,$N$1433)</f>
        <v>12157</v>
      </c>
      <c r="I1451" s="258">
        <f>SUMIFS(InpActive!J:J,InpActive!$A:$A,$C1451,InpActive!$B:$B,$N$1433)</f>
        <v>0</v>
      </c>
      <c r="J1451" s="258">
        <f>SUMIFS(InpActive!K:K,InpActive!$A:$A,$C1451,InpActive!$B:$B,$N$1433)</f>
        <v>0</v>
      </c>
      <c r="K1451" s="258">
        <f>SUMIFS(InpActive!L:L,InpActive!$A:$A,$C1451,InpActive!$B:$B,$N$1433)</f>
        <v>0</v>
      </c>
      <c r="L1451" s="258">
        <f>SUMIFS(InpActive!M:M,InpActive!$A:$A,$C1451,InpActive!$B:$B,$N$1433)</f>
        <v>0</v>
      </c>
    </row>
    <row r="1452" spans="2:15" hidden="1" outlineLevel="2" x14ac:dyDescent="0.4">
      <c r="H1452" s="258"/>
      <c r="I1452" s="258"/>
      <c r="J1452" s="258"/>
      <c r="K1452" s="258"/>
      <c r="L1452" s="258"/>
    </row>
    <row r="1453" spans="2:15" hidden="1" outlineLevel="2" x14ac:dyDescent="0.4">
      <c r="C1453" s="222" t="s">
        <v>725</v>
      </c>
      <c r="D1453" s="224" t="s">
        <v>188</v>
      </c>
      <c r="E1453" s="255"/>
      <c r="F1453" s="255"/>
      <c r="G1453" s="255"/>
      <c r="H1453" s="255">
        <f>SUM(H1435:H1451)</f>
        <v>1114435</v>
      </c>
      <c r="I1453" s="255">
        <f t="shared" ref="I1453:L1453" si="52">SUM(I1435:I1451)</f>
        <v>0</v>
      </c>
      <c r="J1453" s="255">
        <f t="shared" si="52"/>
        <v>0</v>
      </c>
      <c r="K1453" s="255">
        <f t="shared" si="52"/>
        <v>0</v>
      </c>
      <c r="L1453" s="255">
        <f t="shared" si="52"/>
        <v>0</v>
      </c>
      <c r="M1453" s="222"/>
      <c r="N1453" s="362"/>
      <c r="O1453" s="222"/>
    </row>
    <row r="1454" spans="2:15" outlineLevel="1" collapsed="1" x14ac:dyDescent="0.4"/>
    <row r="1455" spans="2:15" ht="14.25" outlineLevel="1" x14ac:dyDescent="0.4">
      <c r="B1455" s="74" t="s">
        <v>1016</v>
      </c>
      <c r="C1455" s="60"/>
      <c r="D1455" s="226"/>
      <c r="E1455" s="226"/>
      <c r="F1455" s="226"/>
      <c r="G1455" s="226"/>
      <c r="H1455" s="246"/>
      <c r="I1455" s="246"/>
      <c r="J1455" s="246"/>
      <c r="K1455" s="246"/>
      <c r="L1455" s="246"/>
      <c r="M1455" s="18"/>
      <c r="N1455" s="361" t="s">
        <v>778</v>
      </c>
      <c r="O1455" s="18"/>
    </row>
    <row r="1456" spans="2:15" hidden="1" outlineLevel="2" x14ac:dyDescent="0.4">
      <c r="H1456" s="251"/>
      <c r="I1456" s="243"/>
      <c r="J1456" s="243"/>
      <c r="K1456" s="243"/>
      <c r="L1456" s="243"/>
    </row>
    <row r="1457" spans="3:14" hidden="1" outlineLevel="2" x14ac:dyDescent="0.4">
      <c r="C1457" s="220" t="s">
        <v>117</v>
      </c>
      <c r="D1457" s="221" t="s">
        <v>176</v>
      </c>
      <c r="H1457" s="258">
        <v>45</v>
      </c>
      <c r="I1457" s="258">
        <v>90</v>
      </c>
      <c r="J1457" s="258">
        <v>90</v>
      </c>
      <c r="K1457" s="258">
        <v>90</v>
      </c>
      <c r="L1457" s="258">
        <v>90</v>
      </c>
      <c r="N1457" s="359" t="s">
        <v>995</v>
      </c>
    </row>
    <row r="1458" spans="3:14" hidden="1" outlineLevel="2" x14ac:dyDescent="0.4">
      <c r="C1458" s="220" t="s">
        <v>119</v>
      </c>
      <c r="D1458" s="221" t="s">
        <v>176</v>
      </c>
      <c r="H1458" s="258">
        <v>45</v>
      </c>
      <c r="I1458" s="258">
        <v>90</v>
      </c>
      <c r="J1458" s="258">
        <v>90</v>
      </c>
      <c r="K1458" s="258">
        <v>90</v>
      </c>
      <c r="L1458" s="258">
        <v>90</v>
      </c>
      <c r="N1458" s="359" t="s">
        <v>996</v>
      </c>
    </row>
    <row r="1459" spans="3:14" hidden="1" outlineLevel="2" x14ac:dyDescent="0.4">
      <c r="C1459" s="220" t="s">
        <v>122</v>
      </c>
      <c r="D1459" s="221" t="s">
        <v>176</v>
      </c>
      <c r="H1459" s="258">
        <v>45</v>
      </c>
      <c r="I1459" s="258">
        <v>90</v>
      </c>
      <c r="J1459" s="258">
        <v>90</v>
      </c>
      <c r="K1459" s="258">
        <v>90</v>
      </c>
      <c r="L1459" s="258">
        <v>90</v>
      </c>
      <c r="N1459" s="359" t="s">
        <v>997</v>
      </c>
    </row>
    <row r="1460" spans="3:14" hidden="1" outlineLevel="2" x14ac:dyDescent="0.4">
      <c r="C1460" s="220" t="s">
        <v>124</v>
      </c>
      <c r="D1460" s="221" t="s">
        <v>176</v>
      </c>
      <c r="H1460" s="258">
        <v>45</v>
      </c>
      <c r="I1460" s="258">
        <v>90</v>
      </c>
      <c r="J1460" s="258">
        <v>90</v>
      </c>
      <c r="K1460" s="258">
        <v>90</v>
      </c>
      <c r="L1460" s="258">
        <v>90</v>
      </c>
      <c r="N1460" s="359" t="s">
        <v>998</v>
      </c>
    </row>
    <row r="1461" spans="3:14" hidden="1" outlineLevel="2" x14ac:dyDescent="0.4">
      <c r="C1461" s="220" t="s">
        <v>126</v>
      </c>
      <c r="D1461" s="221" t="s">
        <v>176</v>
      </c>
      <c r="H1461" s="258">
        <v>45</v>
      </c>
      <c r="I1461" s="258">
        <v>90</v>
      </c>
      <c r="J1461" s="258">
        <v>90</v>
      </c>
      <c r="K1461" s="258">
        <v>90</v>
      </c>
      <c r="L1461" s="258">
        <v>90</v>
      </c>
      <c r="N1461" s="359" t="s">
        <v>999</v>
      </c>
    </row>
    <row r="1462" spans="3:14" hidden="1" outlineLevel="2" x14ac:dyDescent="0.4">
      <c r="C1462" s="220" t="s">
        <v>128</v>
      </c>
      <c r="D1462" s="221" t="s">
        <v>176</v>
      </c>
      <c r="H1462" s="258">
        <v>45</v>
      </c>
      <c r="I1462" s="258">
        <v>90</v>
      </c>
      <c r="J1462" s="258">
        <v>90</v>
      </c>
      <c r="K1462" s="258">
        <v>90</v>
      </c>
      <c r="L1462" s="258">
        <v>90</v>
      </c>
      <c r="N1462" s="359" t="s">
        <v>1000</v>
      </c>
    </row>
    <row r="1463" spans="3:14" hidden="1" outlineLevel="2" x14ac:dyDescent="0.4">
      <c r="C1463" s="220" t="s">
        <v>131</v>
      </c>
      <c r="D1463" s="221" t="s">
        <v>176</v>
      </c>
      <c r="H1463" s="258">
        <v>45</v>
      </c>
      <c r="I1463" s="258">
        <v>90</v>
      </c>
      <c r="J1463" s="258">
        <v>90</v>
      </c>
      <c r="K1463" s="258">
        <v>90</v>
      </c>
      <c r="L1463" s="258">
        <v>90</v>
      </c>
      <c r="N1463" s="359" t="s">
        <v>1001</v>
      </c>
    </row>
    <row r="1464" spans="3:14" hidden="1" outlineLevel="2" x14ac:dyDescent="0.4">
      <c r="C1464" s="220" t="s">
        <v>133</v>
      </c>
      <c r="D1464" s="221" t="s">
        <v>176</v>
      </c>
      <c r="H1464" s="258">
        <v>45</v>
      </c>
      <c r="I1464" s="258">
        <v>90</v>
      </c>
      <c r="J1464" s="258">
        <v>90</v>
      </c>
      <c r="K1464" s="258">
        <v>90</v>
      </c>
      <c r="L1464" s="258">
        <v>90</v>
      </c>
      <c r="N1464" s="359" t="s">
        <v>1002</v>
      </c>
    </row>
    <row r="1465" spans="3:14" hidden="1" outlineLevel="2" x14ac:dyDescent="0.4">
      <c r="C1465" s="220" t="s">
        <v>244</v>
      </c>
      <c r="D1465" s="221" t="s">
        <v>176</v>
      </c>
      <c r="H1465" s="258">
        <v>45</v>
      </c>
      <c r="I1465" s="258">
        <v>90</v>
      </c>
      <c r="J1465" s="258">
        <v>90</v>
      </c>
      <c r="K1465" s="258">
        <v>90</v>
      </c>
      <c r="L1465" s="258">
        <v>90</v>
      </c>
      <c r="N1465" s="359" t="s">
        <v>1003</v>
      </c>
    </row>
    <row r="1466" spans="3:14" hidden="1" outlineLevel="2" x14ac:dyDescent="0.4">
      <c r="C1466" s="220" t="s">
        <v>137</v>
      </c>
      <c r="D1466" s="221" t="s">
        <v>176</v>
      </c>
      <c r="H1466" s="258">
        <v>45</v>
      </c>
      <c r="I1466" s="258">
        <v>90</v>
      </c>
      <c r="J1466" s="258">
        <v>90</v>
      </c>
      <c r="K1466" s="258">
        <v>90</v>
      </c>
      <c r="L1466" s="258">
        <v>90</v>
      </c>
      <c r="N1466" s="359" t="s">
        <v>1004</v>
      </c>
    </row>
    <row r="1467" spans="3:14" hidden="1" outlineLevel="2" x14ac:dyDescent="0.4">
      <c r="C1467" s="220" t="s">
        <v>139</v>
      </c>
      <c r="D1467" s="221" t="s">
        <v>176</v>
      </c>
      <c r="H1467" s="258">
        <v>45</v>
      </c>
      <c r="I1467" s="258">
        <v>90</v>
      </c>
      <c r="J1467" s="258">
        <v>90</v>
      </c>
      <c r="K1467" s="258">
        <v>90</v>
      </c>
      <c r="L1467" s="258">
        <v>90</v>
      </c>
      <c r="N1467" s="359" t="s">
        <v>1005</v>
      </c>
    </row>
    <row r="1468" spans="3:14" hidden="1" outlineLevel="2" x14ac:dyDescent="0.4">
      <c r="C1468" s="220" t="s">
        <v>141</v>
      </c>
      <c r="D1468" s="221" t="s">
        <v>176</v>
      </c>
      <c r="H1468" s="258">
        <v>45</v>
      </c>
      <c r="I1468" s="258">
        <v>90</v>
      </c>
      <c r="J1468" s="258">
        <v>90</v>
      </c>
      <c r="K1468" s="258">
        <v>90</v>
      </c>
      <c r="L1468" s="258">
        <v>90</v>
      </c>
      <c r="N1468" s="359" t="s">
        <v>1006</v>
      </c>
    </row>
    <row r="1469" spans="3:14" hidden="1" outlineLevel="2" x14ac:dyDescent="0.4">
      <c r="C1469" s="220" t="s">
        <v>143</v>
      </c>
      <c r="D1469" s="221" t="s">
        <v>176</v>
      </c>
      <c r="H1469" s="258">
        <v>45</v>
      </c>
      <c r="I1469" s="258">
        <v>90</v>
      </c>
      <c r="J1469" s="258">
        <v>90</v>
      </c>
      <c r="K1469" s="258">
        <v>90</v>
      </c>
      <c r="L1469" s="258">
        <v>90</v>
      </c>
      <c r="N1469" s="359" t="s">
        <v>1007</v>
      </c>
    </row>
    <row r="1470" spans="3:14" hidden="1" outlineLevel="2" x14ac:dyDescent="0.4">
      <c r="C1470" s="220" t="s">
        <v>145</v>
      </c>
      <c r="D1470" s="221" t="s">
        <v>176</v>
      </c>
      <c r="H1470" s="258">
        <v>45</v>
      </c>
      <c r="I1470" s="258">
        <v>90</v>
      </c>
      <c r="J1470" s="258">
        <v>90</v>
      </c>
      <c r="K1470" s="258">
        <v>90</v>
      </c>
      <c r="L1470" s="258">
        <v>90</v>
      </c>
      <c r="N1470" s="359" t="s">
        <v>1008</v>
      </c>
    </row>
    <row r="1471" spans="3:14" hidden="1" outlineLevel="2" x14ac:dyDescent="0.4">
      <c r="C1471" s="220" t="s">
        <v>147</v>
      </c>
      <c r="D1471" s="221" t="s">
        <v>176</v>
      </c>
      <c r="H1471" s="258">
        <v>45</v>
      </c>
      <c r="I1471" s="258">
        <v>90</v>
      </c>
      <c r="J1471" s="258">
        <v>90</v>
      </c>
      <c r="K1471" s="258">
        <v>90</v>
      </c>
      <c r="L1471" s="258">
        <v>90</v>
      </c>
      <c r="N1471" s="359" t="s">
        <v>1009</v>
      </c>
    </row>
    <row r="1472" spans="3:14" hidden="1" outlineLevel="2" x14ac:dyDescent="0.4">
      <c r="C1472" s="220" t="s">
        <v>149</v>
      </c>
      <c r="D1472" s="221" t="s">
        <v>176</v>
      </c>
      <c r="H1472" s="258">
        <v>45</v>
      </c>
      <c r="I1472" s="258">
        <v>90</v>
      </c>
      <c r="J1472" s="258">
        <v>90</v>
      </c>
      <c r="K1472" s="258">
        <v>90</v>
      </c>
      <c r="L1472" s="258">
        <v>90</v>
      </c>
      <c r="N1472" s="359" t="s">
        <v>1010</v>
      </c>
    </row>
    <row r="1473" spans="2:15" hidden="1" outlineLevel="2" x14ac:dyDescent="0.4">
      <c r="C1473" s="220" t="s">
        <v>151</v>
      </c>
      <c r="D1473" s="221" t="s">
        <v>176</v>
      </c>
      <c r="H1473" s="258">
        <v>45</v>
      </c>
      <c r="I1473" s="258">
        <v>90</v>
      </c>
      <c r="J1473" s="258">
        <v>90</v>
      </c>
      <c r="K1473" s="258">
        <v>90</v>
      </c>
      <c r="L1473" s="258">
        <v>90</v>
      </c>
      <c r="N1473" s="359" t="s">
        <v>1011</v>
      </c>
    </row>
    <row r="1474" spans="2:15" hidden="1" outlineLevel="2" x14ac:dyDescent="0.4">
      <c r="H1474" s="272"/>
      <c r="I1474" s="272"/>
      <c r="J1474" s="272"/>
      <c r="K1474" s="272"/>
      <c r="L1474" s="272"/>
    </row>
    <row r="1475" spans="2:15" hidden="1" outlineLevel="2" x14ac:dyDescent="0.4">
      <c r="C1475" s="222" t="s">
        <v>725</v>
      </c>
      <c r="D1475" s="224" t="s">
        <v>176</v>
      </c>
      <c r="E1475" s="224"/>
      <c r="F1475" s="224"/>
      <c r="G1475" s="224"/>
      <c r="H1475" s="255">
        <f>IFERROR(('CALCS | PCs'!H455 / 'INPUTS | PCs'!H1541) * 100,0)</f>
        <v>45</v>
      </c>
      <c r="I1475" s="255">
        <f>IFERROR(('CALCS | PCs'!I455 / 'INPUTS | PCs'!I1541) * 100,0)</f>
        <v>0</v>
      </c>
      <c r="J1475" s="255">
        <f>IFERROR(('CALCS | PCs'!J455 / 'INPUTS | PCs'!J1541) * 100,0)</f>
        <v>0</v>
      </c>
      <c r="K1475" s="255">
        <f>IFERROR(('CALCS | PCs'!K455 / 'INPUTS | PCs'!K1541) * 100,0)</f>
        <v>0</v>
      </c>
      <c r="L1475" s="255">
        <f>IFERROR(('CALCS | PCs'!L455 / 'INPUTS | PCs'!L1541) * 100,0)</f>
        <v>0</v>
      </c>
      <c r="M1475" s="222"/>
      <c r="N1475" s="362"/>
      <c r="O1475" s="222"/>
    </row>
    <row r="1476" spans="2:15" outlineLevel="1" collapsed="1" x14ac:dyDescent="0.4">
      <c r="H1476" s="251"/>
      <c r="I1476" s="243"/>
      <c r="J1476" s="243"/>
      <c r="K1476" s="243"/>
      <c r="L1476" s="243"/>
    </row>
    <row r="1477" spans="2:15" ht="14.25" outlineLevel="1" x14ac:dyDescent="0.4">
      <c r="B1477" s="74" t="s">
        <v>1017</v>
      </c>
      <c r="C1477" s="60"/>
      <c r="D1477" s="226"/>
      <c r="E1477" s="226"/>
      <c r="F1477" s="226"/>
      <c r="G1477" s="226"/>
      <c r="H1477" s="246"/>
      <c r="I1477" s="246"/>
      <c r="J1477" s="246"/>
      <c r="K1477" s="246"/>
      <c r="L1477" s="246"/>
      <c r="M1477" s="18"/>
      <c r="N1477" s="361" t="s">
        <v>394</v>
      </c>
      <c r="O1477" s="18"/>
    </row>
    <row r="1478" spans="2:15" hidden="1" outlineLevel="2" x14ac:dyDescent="0.4">
      <c r="H1478" s="251"/>
      <c r="I1478" s="243"/>
      <c r="J1478" s="243"/>
      <c r="K1478" s="243"/>
      <c r="L1478" s="243"/>
    </row>
    <row r="1479" spans="2:15" hidden="1" outlineLevel="2" x14ac:dyDescent="0.4">
      <c r="C1479" s="220" t="s">
        <v>117</v>
      </c>
      <c r="D1479" s="221" t="s">
        <v>176</v>
      </c>
      <c r="H1479" s="257">
        <f>SUMIFS(InpActive!I:I,InpActive!$A:$A,$C1479,InpActive!$B:$B,$N$1477)</f>
        <v>50.007466029565499</v>
      </c>
      <c r="I1479" s="257">
        <f>SUMIFS(InpActive!J:J,InpActive!$A:$A,$C1479,InpActive!$B:$B,$N$1477)</f>
        <v>0</v>
      </c>
      <c r="J1479" s="257">
        <f>SUMIFS(InpActive!K:K,InpActive!$A:$A,$C1479,InpActive!$B:$B,$N$1477)</f>
        <v>0</v>
      </c>
      <c r="K1479" s="257">
        <f>SUMIFS(InpActive!L:L,InpActive!$A:$A,$C1479,InpActive!$B:$B,$N$1477)</f>
        <v>0</v>
      </c>
      <c r="L1479" s="257">
        <f>SUMIFS(InpActive!M:M,InpActive!$A:$A,$C1479,InpActive!$B:$B,$N$1477)</f>
        <v>0</v>
      </c>
    </row>
    <row r="1480" spans="2:15" hidden="1" outlineLevel="2" x14ac:dyDescent="0.4">
      <c r="C1480" s="220" t="s">
        <v>119</v>
      </c>
      <c r="D1480" s="221" t="s">
        <v>176</v>
      </c>
      <c r="H1480" s="257">
        <f>SUMIFS(InpActive!I:I,InpActive!$A:$A,$C1480,InpActive!$B:$B,$N$1477)</f>
        <v>62.793453102612098</v>
      </c>
      <c r="I1480" s="257">
        <f>SUMIFS(InpActive!J:J,InpActive!$A:$A,$C1480,InpActive!$B:$B,$N$1477)</f>
        <v>0</v>
      </c>
      <c r="J1480" s="257">
        <f>SUMIFS(InpActive!K:K,InpActive!$A:$A,$C1480,InpActive!$B:$B,$N$1477)</f>
        <v>0</v>
      </c>
      <c r="K1480" s="257">
        <f>SUMIFS(InpActive!L:L,InpActive!$A:$A,$C1480,InpActive!$B:$B,$N$1477)</f>
        <v>0</v>
      </c>
      <c r="L1480" s="257">
        <f>SUMIFS(InpActive!M:M,InpActive!$A:$A,$C1480,InpActive!$B:$B,$N$1477)</f>
        <v>0</v>
      </c>
    </row>
    <row r="1481" spans="2:15" hidden="1" outlineLevel="2" x14ac:dyDescent="0.4">
      <c r="C1481" s="220" t="s">
        <v>122</v>
      </c>
      <c r="D1481" s="221" t="s">
        <v>176</v>
      </c>
      <c r="H1481" s="257">
        <f>SUMIFS(InpActive!I:I,InpActive!$A:$A,$C1481,InpActive!$B:$B,$N$1477)</f>
        <v>72.121212121212096</v>
      </c>
      <c r="I1481" s="257">
        <f>SUMIFS(InpActive!J:J,InpActive!$A:$A,$C1481,InpActive!$B:$B,$N$1477)</f>
        <v>0</v>
      </c>
      <c r="J1481" s="257">
        <f>SUMIFS(InpActive!K:K,InpActive!$A:$A,$C1481,InpActive!$B:$B,$N$1477)</f>
        <v>0</v>
      </c>
      <c r="K1481" s="257">
        <f>SUMIFS(InpActive!L:L,InpActive!$A:$A,$C1481,InpActive!$B:$B,$N$1477)</f>
        <v>0</v>
      </c>
      <c r="L1481" s="257">
        <f>SUMIFS(InpActive!M:M,InpActive!$A:$A,$C1481,InpActive!$B:$B,$N$1477)</f>
        <v>0</v>
      </c>
    </row>
    <row r="1482" spans="2:15" hidden="1" outlineLevel="2" x14ac:dyDescent="0.4">
      <c r="C1482" s="220" t="s">
        <v>124</v>
      </c>
      <c r="D1482" s="221" t="s">
        <v>176</v>
      </c>
      <c r="H1482" s="257">
        <f>SUMIFS(InpActive!I:I,InpActive!$A:$A,$C1482,InpActive!$B:$B,$N$1477)</f>
        <v>57.293941048034903</v>
      </c>
      <c r="I1482" s="257">
        <f>SUMIFS(InpActive!J:J,InpActive!$A:$A,$C1482,InpActive!$B:$B,$N$1477)</f>
        <v>0</v>
      </c>
      <c r="J1482" s="257">
        <f>SUMIFS(InpActive!K:K,InpActive!$A:$A,$C1482,InpActive!$B:$B,$N$1477)</f>
        <v>0</v>
      </c>
      <c r="K1482" s="257">
        <f>SUMIFS(InpActive!L:L,InpActive!$A:$A,$C1482,InpActive!$B:$B,$N$1477)</f>
        <v>0</v>
      </c>
      <c r="L1482" s="257">
        <f>SUMIFS(InpActive!M:M,InpActive!$A:$A,$C1482,InpActive!$B:$B,$N$1477)</f>
        <v>0</v>
      </c>
    </row>
    <row r="1483" spans="2:15" hidden="1" outlineLevel="2" x14ac:dyDescent="0.4">
      <c r="C1483" s="220" t="s">
        <v>126</v>
      </c>
      <c r="D1483" s="221" t="s">
        <v>176</v>
      </c>
      <c r="H1483" s="257">
        <f>SUMIFS(InpActive!I:I,InpActive!$A:$A,$C1483,InpActive!$B:$B,$N$1477)</f>
        <v>48.365135093878799</v>
      </c>
      <c r="I1483" s="257">
        <f>SUMIFS(InpActive!J:J,InpActive!$A:$A,$C1483,InpActive!$B:$B,$N$1477)</f>
        <v>0</v>
      </c>
      <c r="J1483" s="257">
        <f>SUMIFS(InpActive!K:K,InpActive!$A:$A,$C1483,InpActive!$B:$B,$N$1477)</f>
        <v>0</v>
      </c>
      <c r="K1483" s="257">
        <f>SUMIFS(InpActive!L:L,InpActive!$A:$A,$C1483,InpActive!$B:$B,$N$1477)</f>
        <v>0</v>
      </c>
      <c r="L1483" s="257">
        <f>SUMIFS(InpActive!M:M,InpActive!$A:$A,$C1483,InpActive!$B:$B,$N$1477)</f>
        <v>0</v>
      </c>
    </row>
    <row r="1484" spans="2:15" hidden="1" outlineLevel="2" x14ac:dyDescent="0.4">
      <c r="C1484" s="220" t="s">
        <v>128</v>
      </c>
      <c r="D1484" s="221" t="s">
        <v>176</v>
      </c>
      <c r="H1484" s="257">
        <f>SUMIFS(InpActive!I:I,InpActive!$A:$A,$C1484,InpActive!$B:$B,$N$1477)</f>
        <v>51.195529525549397</v>
      </c>
      <c r="I1484" s="257">
        <f>SUMIFS(InpActive!J:J,InpActive!$A:$A,$C1484,InpActive!$B:$B,$N$1477)</f>
        <v>0</v>
      </c>
      <c r="J1484" s="257">
        <f>SUMIFS(InpActive!K:K,InpActive!$A:$A,$C1484,InpActive!$B:$B,$N$1477)</f>
        <v>0</v>
      </c>
      <c r="K1484" s="257">
        <f>SUMIFS(InpActive!L:L,InpActive!$A:$A,$C1484,InpActive!$B:$B,$N$1477)</f>
        <v>0</v>
      </c>
      <c r="L1484" s="257">
        <f>SUMIFS(InpActive!M:M,InpActive!$A:$A,$C1484,InpActive!$B:$B,$N$1477)</f>
        <v>0</v>
      </c>
    </row>
    <row r="1485" spans="2:15" hidden="1" outlineLevel="2" x14ac:dyDescent="0.4">
      <c r="C1485" s="220" t="s">
        <v>131</v>
      </c>
      <c r="D1485" s="221" t="s">
        <v>176</v>
      </c>
      <c r="H1485" s="257">
        <f>SUMIFS(InpActive!I:I,InpActive!$A:$A,$C1485,InpActive!$B:$B,$N$1477)</f>
        <v>51.8119490695397</v>
      </c>
      <c r="I1485" s="257">
        <f>SUMIFS(InpActive!J:J,InpActive!$A:$A,$C1485,InpActive!$B:$B,$N$1477)</f>
        <v>0</v>
      </c>
      <c r="J1485" s="257">
        <f>SUMIFS(InpActive!K:K,InpActive!$A:$A,$C1485,InpActive!$B:$B,$N$1477)</f>
        <v>0</v>
      </c>
      <c r="K1485" s="257">
        <f>SUMIFS(InpActive!L:L,InpActive!$A:$A,$C1485,InpActive!$B:$B,$N$1477)</f>
        <v>0</v>
      </c>
      <c r="L1485" s="257">
        <f>SUMIFS(InpActive!M:M,InpActive!$A:$A,$C1485,InpActive!$B:$B,$N$1477)</f>
        <v>0</v>
      </c>
    </row>
    <row r="1486" spans="2:15" hidden="1" outlineLevel="2" x14ac:dyDescent="0.4">
      <c r="C1486" s="220" t="s">
        <v>133</v>
      </c>
      <c r="D1486" s="221" t="s">
        <v>176</v>
      </c>
      <c r="H1486" s="257">
        <f>SUMIFS(InpActive!I:I,InpActive!$A:$A,$C1486,InpActive!$B:$B,$N$1477)</f>
        <v>56.7723727193938</v>
      </c>
      <c r="I1486" s="257">
        <f>SUMIFS(InpActive!J:J,InpActive!$A:$A,$C1486,InpActive!$B:$B,$N$1477)</f>
        <v>0</v>
      </c>
      <c r="J1486" s="257">
        <f>SUMIFS(InpActive!K:K,InpActive!$A:$A,$C1486,InpActive!$B:$B,$N$1477)</f>
        <v>0</v>
      </c>
      <c r="K1486" s="257">
        <f>SUMIFS(InpActive!L:L,InpActive!$A:$A,$C1486,InpActive!$B:$B,$N$1477)</f>
        <v>0</v>
      </c>
      <c r="L1486" s="257">
        <f>SUMIFS(InpActive!M:M,InpActive!$A:$A,$C1486,InpActive!$B:$B,$N$1477)</f>
        <v>0</v>
      </c>
    </row>
    <row r="1487" spans="2:15" hidden="1" outlineLevel="2" x14ac:dyDescent="0.4">
      <c r="C1487" s="220" t="s">
        <v>244</v>
      </c>
      <c r="D1487" s="221" t="s">
        <v>176</v>
      </c>
      <c r="H1487" s="257">
        <f>SUMIFS(InpActive!I:I,InpActive!$A:$A,$C1487,InpActive!$B:$B,$N$1477)</f>
        <v>47.599337748344396</v>
      </c>
      <c r="I1487" s="257">
        <f>SUMIFS(InpActive!J:J,InpActive!$A:$A,$C1487,InpActive!$B:$B,$N$1477)</f>
        <v>0</v>
      </c>
      <c r="J1487" s="257">
        <f>SUMIFS(InpActive!K:K,InpActive!$A:$A,$C1487,InpActive!$B:$B,$N$1477)</f>
        <v>0</v>
      </c>
      <c r="K1487" s="257">
        <f>SUMIFS(InpActive!L:L,InpActive!$A:$A,$C1487,InpActive!$B:$B,$N$1477)</f>
        <v>0</v>
      </c>
      <c r="L1487" s="257">
        <f>SUMIFS(InpActive!M:M,InpActive!$A:$A,$C1487,InpActive!$B:$B,$N$1477)</f>
        <v>0</v>
      </c>
    </row>
    <row r="1488" spans="2:15" hidden="1" outlineLevel="2" x14ac:dyDescent="0.4">
      <c r="C1488" s="220" t="s">
        <v>137</v>
      </c>
      <c r="D1488" s="221" t="s">
        <v>176</v>
      </c>
      <c r="H1488" s="257">
        <f>SUMIFS(InpActive!I:I,InpActive!$A:$A,$C1488,InpActive!$B:$B,$N$1477)</f>
        <v>49.364337715962201</v>
      </c>
      <c r="I1488" s="257">
        <f>SUMIFS(InpActive!J:J,InpActive!$A:$A,$C1488,InpActive!$B:$B,$N$1477)</f>
        <v>0</v>
      </c>
      <c r="J1488" s="257">
        <f>SUMIFS(InpActive!K:K,InpActive!$A:$A,$C1488,InpActive!$B:$B,$N$1477)</f>
        <v>0</v>
      </c>
      <c r="K1488" s="257">
        <f>SUMIFS(InpActive!L:L,InpActive!$A:$A,$C1488,InpActive!$B:$B,$N$1477)</f>
        <v>0</v>
      </c>
      <c r="L1488" s="257">
        <f>SUMIFS(InpActive!M:M,InpActive!$A:$A,$C1488,InpActive!$B:$B,$N$1477)</f>
        <v>0</v>
      </c>
    </row>
    <row r="1489" spans="2:15" hidden="1" outlineLevel="2" x14ac:dyDescent="0.4">
      <c r="C1489" s="220" t="s">
        <v>139</v>
      </c>
      <c r="D1489" s="221" t="s">
        <v>176</v>
      </c>
      <c r="H1489" s="257">
        <f>SUMIFS(InpActive!I:I,InpActive!$A:$A,$C1489,InpActive!$B:$B,$N$1477)</f>
        <v>46.3473779933313</v>
      </c>
      <c r="I1489" s="257">
        <f>SUMIFS(InpActive!J:J,InpActive!$A:$A,$C1489,InpActive!$B:$B,$N$1477)</f>
        <v>0</v>
      </c>
      <c r="J1489" s="257">
        <f>SUMIFS(InpActive!K:K,InpActive!$A:$A,$C1489,InpActive!$B:$B,$N$1477)</f>
        <v>0</v>
      </c>
      <c r="K1489" s="257">
        <f>SUMIFS(InpActive!L:L,InpActive!$A:$A,$C1489,InpActive!$B:$B,$N$1477)</f>
        <v>0</v>
      </c>
      <c r="L1489" s="257">
        <f>SUMIFS(InpActive!M:M,InpActive!$A:$A,$C1489,InpActive!$B:$B,$N$1477)</f>
        <v>0</v>
      </c>
    </row>
    <row r="1490" spans="2:15" hidden="1" outlineLevel="2" x14ac:dyDescent="0.4">
      <c r="C1490" s="220" t="s">
        <v>141</v>
      </c>
      <c r="D1490" s="221" t="s">
        <v>176</v>
      </c>
      <c r="H1490" s="257">
        <f>SUMIFS(InpActive!I:I,InpActive!$A:$A,$C1490,InpActive!$B:$B,$N$1477)</f>
        <v>62.320808812434002</v>
      </c>
      <c r="I1490" s="257">
        <f>SUMIFS(InpActive!J:J,InpActive!$A:$A,$C1490,InpActive!$B:$B,$N$1477)</f>
        <v>0</v>
      </c>
      <c r="J1490" s="257">
        <f>SUMIFS(InpActive!K:K,InpActive!$A:$A,$C1490,InpActive!$B:$B,$N$1477)</f>
        <v>0</v>
      </c>
      <c r="K1490" s="257">
        <f>SUMIFS(InpActive!L:L,InpActive!$A:$A,$C1490,InpActive!$B:$B,$N$1477)</f>
        <v>0</v>
      </c>
      <c r="L1490" s="257">
        <f>SUMIFS(InpActive!M:M,InpActive!$A:$A,$C1490,InpActive!$B:$B,$N$1477)</f>
        <v>0</v>
      </c>
    </row>
    <row r="1491" spans="2:15" hidden="1" outlineLevel="2" x14ac:dyDescent="0.4">
      <c r="C1491" s="220" t="s">
        <v>143</v>
      </c>
      <c r="D1491" s="221" t="s">
        <v>176</v>
      </c>
      <c r="H1491" s="257">
        <f>SUMIFS(InpActive!I:I,InpActive!$A:$A,$C1491,InpActive!$B:$B,$N$1477)</f>
        <v>48.571428571428598</v>
      </c>
      <c r="I1491" s="257">
        <f>SUMIFS(InpActive!J:J,InpActive!$A:$A,$C1491,InpActive!$B:$B,$N$1477)</f>
        <v>0</v>
      </c>
      <c r="J1491" s="257">
        <f>SUMIFS(InpActive!K:K,InpActive!$A:$A,$C1491,InpActive!$B:$B,$N$1477)</f>
        <v>0</v>
      </c>
      <c r="K1491" s="257">
        <f>SUMIFS(InpActive!L:L,InpActive!$A:$A,$C1491,InpActive!$B:$B,$N$1477)</f>
        <v>0</v>
      </c>
      <c r="L1491" s="257">
        <f>SUMIFS(InpActive!M:M,InpActive!$A:$A,$C1491,InpActive!$B:$B,$N$1477)</f>
        <v>0</v>
      </c>
    </row>
    <row r="1492" spans="2:15" hidden="1" outlineLevel="2" x14ac:dyDescent="0.4">
      <c r="C1492" s="220" t="s">
        <v>145</v>
      </c>
      <c r="D1492" s="221" t="s">
        <v>176</v>
      </c>
      <c r="H1492" s="257">
        <f>SUMIFS(InpActive!I:I,InpActive!$A:$A,$C1492,InpActive!$B:$B,$N$1477)</f>
        <v>80.190930787589494</v>
      </c>
      <c r="I1492" s="257">
        <f>SUMIFS(InpActive!J:J,InpActive!$A:$A,$C1492,InpActive!$B:$B,$N$1477)</f>
        <v>0</v>
      </c>
      <c r="J1492" s="257">
        <f>SUMIFS(InpActive!K:K,InpActive!$A:$A,$C1492,InpActive!$B:$B,$N$1477)</f>
        <v>0</v>
      </c>
      <c r="K1492" s="257">
        <f>SUMIFS(InpActive!L:L,InpActive!$A:$A,$C1492,InpActive!$B:$B,$N$1477)</f>
        <v>0</v>
      </c>
      <c r="L1492" s="257">
        <f>SUMIFS(InpActive!M:M,InpActive!$A:$A,$C1492,InpActive!$B:$B,$N$1477)</f>
        <v>0</v>
      </c>
    </row>
    <row r="1493" spans="2:15" hidden="1" outlineLevel="2" x14ac:dyDescent="0.4">
      <c r="C1493" s="220" t="s">
        <v>147</v>
      </c>
      <c r="D1493" s="221" t="s">
        <v>176</v>
      </c>
      <c r="H1493" s="257">
        <f>SUMIFS(InpActive!I:I,InpActive!$A:$A,$C1493,InpActive!$B:$B,$N$1477)</f>
        <v>75.655483507189203</v>
      </c>
      <c r="I1493" s="257">
        <f>SUMIFS(InpActive!J:J,InpActive!$A:$A,$C1493,InpActive!$B:$B,$N$1477)</f>
        <v>0</v>
      </c>
      <c r="J1493" s="257">
        <f>SUMIFS(InpActive!K:K,InpActive!$A:$A,$C1493,InpActive!$B:$B,$N$1477)</f>
        <v>0</v>
      </c>
      <c r="K1493" s="257">
        <f>SUMIFS(InpActive!L:L,InpActive!$A:$A,$C1493,InpActive!$B:$B,$N$1477)</f>
        <v>0</v>
      </c>
      <c r="L1493" s="257">
        <f>SUMIFS(InpActive!M:M,InpActive!$A:$A,$C1493,InpActive!$B:$B,$N$1477)</f>
        <v>0</v>
      </c>
    </row>
    <row r="1494" spans="2:15" hidden="1" outlineLevel="2" x14ac:dyDescent="0.4">
      <c r="C1494" s="220" t="s">
        <v>149</v>
      </c>
      <c r="D1494" s="221" t="s">
        <v>176</v>
      </c>
      <c r="H1494" s="257">
        <f>SUMIFS(InpActive!I:I,InpActive!$A:$A,$C1494,InpActive!$B:$B,$N$1477)</f>
        <v>53.573615606683603</v>
      </c>
      <c r="I1494" s="257">
        <f>SUMIFS(InpActive!J:J,InpActive!$A:$A,$C1494,InpActive!$B:$B,$N$1477)</f>
        <v>0</v>
      </c>
      <c r="J1494" s="257">
        <f>SUMIFS(InpActive!K:K,InpActive!$A:$A,$C1494,InpActive!$B:$B,$N$1477)</f>
        <v>0</v>
      </c>
      <c r="K1494" s="257">
        <f>SUMIFS(InpActive!L:L,InpActive!$A:$A,$C1494,InpActive!$B:$B,$N$1477)</f>
        <v>0</v>
      </c>
      <c r="L1494" s="257">
        <f>SUMIFS(InpActive!M:M,InpActive!$A:$A,$C1494,InpActive!$B:$B,$N$1477)</f>
        <v>0</v>
      </c>
    </row>
    <row r="1495" spans="2:15" hidden="1" outlineLevel="2" x14ac:dyDescent="0.4">
      <c r="C1495" s="220" t="s">
        <v>151</v>
      </c>
      <c r="D1495" s="221" t="s">
        <v>176</v>
      </c>
      <c r="H1495" s="289">
        <f>SUMIFS(InpActive!I:I,InpActive!$A:$A,$C1495,InpActive!$B:$B,$N$1477)</f>
        <v>100</v>
      </c>
      <c r="I1495" s="289">
        <f>SUMIFS(InpActive!J:J,InpActive!$A:$A,$C1495,InpActive!$B:$B,$N$1477)</f>
        <v>0</v>
      </c>
      <c r="J1495" s="289">
        <f>SUMIFS(InpActive!K:K,InpActive!$A:$A,$C1495,InpActive!$B:$B,$N$1477)</f>
        <v>0</v>
      </c>
      <c r="K1495" s="289">
        <f>SUMIFS(InpActive!L:L,InpActive!$A:$A,$C1495,InpActive!$B:$B,$N$1477)</f>
        <v>0</v>
      </c>
      <c r="L1495" s="289">
        <f>SUMIFS(InpActive!M:M,InpActive!$A:$A,$C1495,InpActive!$B:$B,$N$1477)</f>
        <v>0</v>
      </c>
    </row>
    <row r="1496" spans="2:15" hidden="1" outlineLevel="2" x14ac:dyDescent="0.4">
      <c r="H1496" s="257"/>
      <c r="I1496" s="257"/>
      <c r="J1496" s="257"/>
      <c r="K1496" s="257"/>
      <c r="L1496" s="257"/>
    </row>
    <row r="1497" spans="2:15" hidden="1" outlineLevel="2" x14ac:dyDescent="0.4">
      <c r="C1497" s="222" t="s">
        <v>725</v>
      </c>
      <c r="D1497" s="224" t="s">
        <v>176</v>
      </c>
      <c r="E1497" s="224"/>
      <c r="F1497" s="224"/>
      <c r="G1497" s="224"/>
      <c r="H1497" s="278">
        <f>IFERROR((H1563 / H1541) * 100,0)</f>
        <v>54.914471409804335</v>
      </c>
      <c r="I1497" s="278">
        <f t="shared" ref="I1497:L1497" si="53">IFERROR((I1563 / I1541) * 100,0)</f>
        <v>0</v>
      </c>
      <c r="J1497" s="278">
        <f t="shared" si="53"/>
        <v>0</v>
      </c>
      <c r="K1497" s="278">
        <f t="shared" si="53"/>
        <v>0</v>
      </c>
      <c r="L1497" s="278">
        <f t="shared" si="53"/>
        <v>0</v>
      </c>
      <c r="M1497" s="222"/>
      <c r="N1497" s="362"/>
      <c r="O1497" s="222"/>
    </row>
    <row r="1498" spans="2:15" outlineLevel="1" collapsed="1" x14ac:dyDescent="0.4">
      <c r="H1498" s="294"/>
      <c r="I1498" s="295"/>
      <c r="J1498" s="295"/>
      <c r="K1498" s="295"/>
      <c r="L1498" s="295"/>
    </row>
    <row r="1499" spans="2:15" ht="14.25" outlineLevel="1" x14ac:dyDescent="0.4">
      <c r="B1499" s="74" t="s">
        <v>1018</v>
      </c>
      <c r="C1499" s="60"/>
      <c r="D1499" s="226"/>
      <c r="E1499" s="226"/>
      <c r="F1499" s="226"/>
      <c r="G1499" s="226"/>
      <c r="H1499" s="246"/>
      <c r="I1499" s="246"/>
      <c r="J1499" s="246"/>
      <c r="K1499" s="246"/>
      <c r="L1499" s="246"/>
      <c r="M1499" s="18"/>
      <c r="N1499" s="361" t="s">
        <v>396</v>
      </c>
      <c r="O1499" s="18"/>
    </row>
    <row r="1500" spans="2:15" hidden="1" outlineLevel="2" x14ac:dyDescent="0.4">
      <c r="H1500" s="243"/>
      <c r="I1500" s="243"/>
      <c r="J1500" s="243"/>
      <c r="K1500" s="243"/>
      <c r="L1500" s="243"/>
    </row>
    <row r="1501" spans="2:15" hidden="1" outlineLevel="2" x14ac:dyDescent="0.4">
      <c r="C1501" s="234" t="s">
        <v>117</v>
      </c>
      <c r="D1501" s="221" t="s">
        <v>204</v>
      </c>
      <c r="H1501" s="618" t="str">
        <f>INDEX(ANHapr,MATCH($N$1499,InpActive!$B$4:$B$185,0),MATCH(H$2,InpActive!$A$2:$M$2,0))</f>
        <v>Yes</v>
      </c>
      <c r="I1501" s="618">
        <f>INDEX(ANHapr,MATCH($N$1499,InpActive!$B$4:$B$185,0),MATCH(I$2,InpActive!$A$2:$M$2,0))</f>
        <v>0</v>
      </c>
      <c r="J1501" s="618">
        <f>INDEX(ANHapr,MATCH($N$1499,InpActive!$B$4:$B$185,0),MATCH(J$2,InpActive!$A$2:$M$2,0))</f>
        <v>0</v>
      </c>
      <c r="K1501" s="618">
        <f>INDEX(ANHapr,MATCH($N$1499,InpActive!$B$4:$B$185,0),MATCH(K$2,InpActive!$A$2:$M$2,0))</f>
        <v>0</v>
      </c>
      <c r="L1501" s="618">
        <f>INDEX(ANHapr,MATCH($N$1499,InpActive!$B$4:$B$185,0),MATCH(L$2,InpActive!$A$2:$M$2,0))</f>
        <v>0</v>
      </c>
    </row>
    <row r="1502" spans="2:15" hidden="1" outlineLevel="2" x14ac:dyDescent="0.4">
      <c r="C1502" s="234" t="s">
        <v>119</v>
      </c>
      <c r="D1502" s="221" t="s">
        <v>204</v>
      </c>
      <c r="H1502" s="618" t="str">
        <f>INDEX(WSHapr,MATCH($N$1499,InpActive!$B$186:$B$367,0),MATCH(H$2,InpActive!$A$2:$M$2,0))</f>
        <v>Yes</v>
      </c>
      <c r="I1502" s="618">
        <f>INDEX(WSHapr,MATCH($N$1499,InpActive!$B$186:$B$367,0),MATCH(I$2,InpActive!$A$2:$M$2,0))</f>
        <v>0</v>
      </c>
      <c r="J1502" s="618">
        <f>INDEX(WSHapr,MATCH($N$1499,InpActive!$B$186:$B$367,0),MATCH(J$2,InpActive!$A$2:$M$2,0))</f>
        <v>0</v>
      </c>
      <c r="K1502" s="618">
        <f>INDEX(WSHapr,MATCH($N$1499,InpActive!$B$186:$B$367,0),MATCH(K$2,InpActive!$A$2:$M$2,0))</f>
        <v>0</v>
      </c>
      <c r="L1502" s="618">
        <f>INDEX(WSHapr,MATCH($N$1499,InpActive!$B$186:$B$367,0),MATCH(L$2,InpActive!$A$2:$M$2,0))</f>
        <v>0</v>
      </c>
    </row>
    <row r="1503" spans="2:15" hidden="1" outlineLevel="2" x14ac:dyDescent="0.4">
      <c r="C1503" s="234" t="s">
        <v>122</v>
      </c>
      <c r="D1503" s="221" t="s">
        <v>204</v>
      </c>
      <c r="H1503" s="618" t="str">
        <f>INDEX(HDDapr,MATCH($N$1499,InpActive!$B$368:$B$549,0),MATCH(H$2,InpActive!$A$2:$M$2,0))</f>
        <v>Yes</v>
      </c>
      <c r="I1503" s="618">
        <f>INDEX(HDDapr,MATCH($N$1499,InpActive!$B$368:$B$549,0),MATCH(I$2,InpActive!$A$2:$M$2,0))</f>
        <v>0</v>
      </c>
      <c r="J1503" s="618">
        <f>INDEX(HDDapr,MATCH($N$1499,InpActive!$B$368:$B$549,0),MATCH(J$2,InpActive!$A$2:$M$2,0))</f>
        <v>0</v>
      </c>
      <c r="K1503" s="618">
        <f>INDEX(HDDapr,MATCH($N$1499,InpActive!$B$368:$B$549,0),MATCH(K$2,InpActive!$A$2:$M$2,0))</f>
        <v>0</v>
      </c>
      <c r="L1503" s="618">
        <f>INDEX(HDDapr,MATCH($N$1499,InpActive!$B$368:$B$549,0),MATCH(L$2,InpActive!$A$2:$M$2,0))</f>
        <v>0</v>
      </c>
    </row>
    <row r="1504" spans="2:15" hidden="1" outlineLevel="2" x14ac:dyDescent="0.4">
      <c r="C1504" s="234" t="s">
        <v>124</v>
      </c>
      <c r="D1504" s="221" t="s">
        <v>204</v>
      </c>
      <c r="H1504" s="618" t="str">
        <f>INDEX(NESapr,MATCH($N$1499,InpActive!$B$550:$B$731,0),MATCH(H$2,InpActive!$A$2:$M$2,0))</f>
        <v>Yes</v>
      </c>
      <c r="I1504" s="618">
        <f>INDEX(NESapr,MATCH($N$1499,InpActive!$B$550:$B$731,0),MATCH(I$2,InpActive!$A$2:$M$2,0))</f>
        <v>0</v>
      </c>
      <c r="J1504" s="618">
        <f>INDEX(NESapr,MATCH($N$1499,InpActive!$B$550:$B$731,0),MATCH(J$2,InpActive!$A$2:$M$2,0))</f>
        <v>0</v>
      </c>
      <c r="K1504" s="618">
        <f>INDEX(NESapr,MATCH($N$1499,InpActive!$B$550:$B$731,0),MATCH(K$2,InpActive!$A$2:$M$2,0))</f>
        <v>0</v>
      </c>
      <c r="L1504" s="618">
        <f>INDEX(NESapr,MATCH($N$1499,InpActive!$B$550:$B$731,0),MATCH(L$2,InpActive!$A$2:$M$2,0))</f>
        <v>0</v>
      </c>
    </row>
    <row r="1505" spans="3:15" hidden="1" outlineLevel="2" x14ac:dyDescent="0.4">
      <c r="C1505" s="234" t="s">
        <v>126</v>
      </c>
      <c r="D1505" s="221" t="s">
        <v>204</v>
      </c>
      <c r="H1505" s="618" t="str">
        <f>INDEX(SVEapr,MATCH($N$1499,InpActive!$B$1096:$B$1277,0),MATCH(H$2,InpActive!$A$2:$M$2,0))</f>
        <v>Yes</v>
      </c>
      <c r="I1505" s="618">
        <f>INDEX(SVEapr,MATCH($N$1499,InpActive!$B$1096:$B$1277,0),MATCH(I$2,InpActive!$A$2:$M$2,0))</f>
        <v>0</v>
      </c>
      <c r="J1505" s="618">
        <f>INDEX(SVEapr,MATCH($N$1499,InpActive!$B$1096:$B$1277,0),MATCH(J$2,InpActive!$A$2:$M$2,0))</f>
        <v>0</v>
      </c>
      <c r="K1505" s="618">
        <f>INDEX(SVEapr,MATCH($N$1499,InpActive!$B$1096:$B$1277,0),MATCH(K$2,InpActive!$A$2:$M$2,0))</f>
        <v>0</v>
      </c>
      <c r="L1505" s="618">
        <f>INDEX(SVEapr,MATCH($N$1499,InpActive!$B$1096:$B$1277,0),MATCH(L$2,InpActive!$A$2:$M$2,0))</f>
        <v>0</v>
      </c>
    </row>
    <row r="1506" spans="3:15" hidden="1" outlineLevel="2" x14ac:dyDescent="0.4">
      <c r="C1506" s="234" t="s">
        <v>128</v>
      </c>
      <c r="D1506" s="221" t="s">
        <v>204</v>
      </c>
      <c r="H1506" s="618" t="str">
        <f>INDEX(SWBapr,MATCH($N$1499,InpActive!$B$1278:$B$1459,0),MATCH(H$2,InpActive!$A$2:$M$2,0))</f>
        <v>Yes</v>
      </c>
      <c r="I1506" s="618">
        <f>INDEX(SWBapr,MATCH($N$1499,InpActive!$B$1278:$B$1459,0),MATCH(I$2,InpActive!$A$2:$M$2,0))</f>
        <v>0</v>
      </c>
      <c r="J1506" s="618">
        <f>INDEX(SWBapr,MATCH($N$1499,InpActive!$B$1278:$B$1459,0),MATCH(J$2,InpActive!$A$2:$M$2,0))</f>
        <v>0</v>
      </c>
      <c r="K1506" s="618">
        <f>INDEX(SWBapr,MATCH($N$1499,InpActive!$B$1278:$B$1459,0),MATCH(K$2,InpActive!$A$2:$M$2,0))</f>
        <v>0</v>
      </c>
      <c r="L1506" s="618">
        <f>INDEX(SWBapr,MATCH($N$1499,InpActive!$B$1278:$B$1459,0),MATCH(L$2,InpActive!$A$2:$M$2,0))</f>
        <v>0</v>
      </c>
    </row>
    <row r="1507" spans="3:15" hidden="1" outlineLevel="2" x14ac:dyDescent="0.4">
      <c r="C1507" s="234" t="s">
        <v>131</v>
      </c>
      <c r="D1507" s="221" t="s">
        <v>204</v>
      </c>
      <c r="H1507" s="618" t="str">
        <f>INDEX(SRNapr,MATCH($N$1499,InpActive!$B$1460:$B$1641,0),MATCH(H$2,InpActive!$A$2:$M$2,0))</f>
        <v>Yes</v>
      </c>
      <c r="I1507" s="618">
        <f>INDEX(SRNapr,MATCH($N$1499,InpActive!$B$1460:$B$1641,0),MATCH(I$2,InpActive!$A$2:$M$2,0))</f>
        <v>0</v>
      </c>
      <c r="J1507" s="618">
        <f>INDEX(SRNapr,MATCH($N$1499,InpActive!$B$1460:$B$1641,0),MATCH(J$2,InpActive!$A$2:$M$2,0))</f>
        <v>0</v>
      </c>
      <c r="K1507" s="618">
        <f>INDEX(SRNapr,MATCH($N$1499,InpActive!$B$1460:$B$1641,0),MATCH(K$2,InpActive!$A$2:$M$2,0))</f>
        <v>0</v>
      </c>
      <c r="L1507" s="618">
        <f>INDEX(SRNapr,MATCH($N$1499,InpActive!$B$1460:$B$1641,0),MATCH(L$2,InpActive!$A$2:$M$2,0))</f>
        <v>0</v>
      </c>
    </row>
    <row r="1508" spans="3:15" hidden="1" outlineLevel="2" x14ac:dyDescent="0.4">
      <c r="C1508" s="234" t="s">
        <v>133</v>
      </c>
      <c r="D1508" s="221" t="s">
        <v>204</v>
      </c>
      <c r="H1508" s="618" t="str">
        <f>INDEX(TMSapr,MATCH($N$1499,InpActive!$B$1642:$B$1823,0),MATCH(H$2,InpActive!$A$2:$M$2,0))</f>
        <v>Yes</v>
      </c>
      <c r="I1508" s="618">
        <f>INDEX(TMSapr,MATCH($N$1499,InpActive!$B$1642:$B$1823,0),MATCH(I$2,InpActive!$A$2:$M$2,0))</f>
        <v>0</v>
      </c>
      <c r="J1508" s="618">
        <f>INDEX(TMSapr,MATCH($N$1499,InpActive!$B$1642:$B$1823,0),MATCH(J$2,InpActive!$A$2:$M$2,0))</f>
        <v>0</v>
      </c>
      <c r="K1508" s="618">
        <f>INDEX(TMSapr,MATCH($N$1499,InpActive!$B$1642:$B$1823,0),MATCH(K$2,InpActive!$A$2:$M$2,0))</f>
        <v>0</v>
      </c>
      <c r="L1508" s="618">
        <f>INDEX(TMSapr,MATCH($N$1499,InpActive!$B$1642:$B$1823,0),MATCH(L$2,InpActive!$A$2:$M$2,0))</f>
        <v>0</v>
      </c>
    </row>
    <row r="1509" spans="3:15" hidden="1" outlineLevel="2" x14ac:dyDescent="0.4">
      <c r="C1509" s="234" t="s">
        <v>244</v>
      </c>
      <c r="D1509" s="221" t="s">
        <v>204</v>
      </c>
      <c r="H1509" s="618" t="str">
        <f>INDEX(UUWapr,MATCH($N$1499,InpActive!$B$1824:$B$2005,0),MATCH(H$2,InpActive!$A$2:$M$2,0))</f>
        <v>Yes</v>
      </c>
      <c r="I1509" s="618">
        <f>INDEX(UUWapr,MATCH($N$1499,InpActive!$B$1824:$B$2005,0),MATCH(I$2,InpActive!$A$2:$M$2,0))</f>
        <v>0</v>
      </c>
      <c r="J1509" s="618">
        <f>INDEX(UUWapr,MATCH($N$1499,InpActive!$B$1824:$B$2005,0),MATCH(J$2,InpActive!$A$2:$M$2,0))</f>
        <v>0</v>
      </c>
      <c r="K1509" s="618">
        <f>INDEX(UUWapr,MATCH($N$1499,InpActive!$B$1824:$B$2005,0),MATCH(K$2,InpActive!$A$2:$M$2,0))</f>
        <v>0</v>
      </c>
      <c r="L1509" s="618">
        <f>INDEX(UUWapr,MATCH($N$1499,InpActive!$B$1824:$B$2005,0),MATCH(L$2,InpActive!$A$2:$M$2,0))</f>
        <v>0</v>
      </c>
    </row>
    <row r="1510" spans="3:15" hidden="1" outlineLevel="2" x14ac:dyDescent="0.4">
      <c r="C1510" s="234" t="s">
        <v>137</v>
      </c>
      <c r="D1510" s="221" t="s">
        <v>204</v>
      </c>
      <c r="H1510" s="618" t="str">
        <f>INDEX(WSXapr,MATCH($N$1499,InpActive!$B$2006:$B$2187,0),MATCH(H$2,InpActive!$A$2:$M$2,0))</f>
        <v>Yes</v>
      </c>
      <c r="I1510" s="618">
        <f>INDEX(WSXapr,MATCH($N$1499,InpActive!$B$2006:$B$2187,0),MATCH(I$2,InpActive!$A$2:$M$2,0))</f>
        <v>0</v>
      </c>
      <c r="J1510" s="618">
        <f>INDEX(WSXapr,MATCH($N$1499,InpActive!$B$2006:$B$2187,0),MATCH(J$2,InpActive!$A$2:$M$2,0))</f>
        <v>0</v>
      </c>
      <c r="K1510" s="618">
        <f>INDEX(WSXapr,MATCH($N$1499,InpActive!$B$2006:$B$2187,0),MATCH(K$2,InpActive!$A$2:$M$2,0))</f>
        <v>0</v>
      </c>
      <c r="L1510" s="618">
        <f>INDEX(WSXapr,MATCH($N$1499,InpActive!$B$2006:$B$2187,0),MATCH(L$2,InpActive!$A$2:$M$2,0))</f>
        <v>0</v>
      </c>
    </row>
    <row r="1511" spans="3:15" hidden="1" outlineLevel="2" x14ac:dyDescent="0.4">
      <c r="C1511" s="234" t="s">
        <v>139</v>
      </c>
      <c r="D1511" s="221" t="s">
        <v>204</v>
      </c>
      <c r="H1511" s="618" t="str">
        <f>INDEX(YKYapr,MATCH($N$1499,InpActive!$B$2188:$B$2369,0),MATCH(H$2,InpActive!$A$2:$M$2,0))</f>
        <v>Yes</v>
      </c>
      <c r="I1511" s="618">
        <f>INDEX(YKYapr,MATCH($N$1499,InpActive!$B$2188:$B$2369,0),MATCH(I$2,InpActive!$A$2:$M$2,0))</f>
        <v>0</v>
      </c>
      <c r="J1511" s="618">
        <f>INDEX(YKYapr,MATCH($N$1499,InpActive!$B$2188:$B$2369,0),MATCH(J$2,InpActive!$A$2:$M$2,0))</f>
        <v>0</v>
      </c>
      <c r="K1511" s="618">
        <f>INDEX(YKYapr,MATCH($N$1499,InpActive!$B$2188:$B$2369,0),MATCH(K$2,InpActive!$A$2:$M$2,0))</f>
        <v>0</v>
      </c>
      <c r="L1511" s="618">
        <f>INDEX(YKYapr,MATCH($N$1499,InpActive!$B$2188:$B$2369,0),MATCH(L$2,InpActive!$A$2:$M$2,0))</f>
        <v>0</v>
      </c>
    </row>
    <row r="1512" spans="3:15" hidden="1" outlineLevel="2" x14ac:dyDescent="0.4">
      <c r="C1512" s="234" t="s">
        <v>141</v>
      </c>
      <c r="D1512" s="221" t="s">
        <v>204</v>
      </c>
      <c r="H1512" s="618" t="str">
        <f>INDEX(AFWapr,MATCH($N$1499,InpActive!$B$2370:$B$2551,0),MATCH(H$2,InpActive!$A$2:$M$2,0))</f>
        <v>Yes</v>
      </c>
      <c r="I1512" s="618">
        <f>INDEX(AFWapr,MATCH($N$1499,InpActive!$B$2370:$B$2551,0),MATCH(I$2,InpActive!$A$2:$M$2,0))</f>
        <v>0</v>
      </c>
      <c r="J1512" s="618">
        <f>INDEX(AFWapr,MATCH($N$1499,InpActive!$B$2370:$B$2551,0),MATCH(J$2,InpActive!$A$2:$M$2,0))</f>
        <v>0</v>
      </c>
      <c r="K1512" s="618">
        <f>INDEX(AFWapr,MATCH($N$1499,InpActive!$B$2370:$B$2551,0),MATCH(K$2,InpActive!$A$2:$M$2,0))</f>
        <v>0</v>
      </c>
      <c r="L1512" s="618">
        <f>INDEX(AFWapr,MATCH($N$1499,InpActive!$B$2370:$B$2551,0),MATCH(L$2,InpActive!$A$2:$M$2,0))</f>
        <v>0</v>
      </c>
    </row>
    <row r="1513" spans="3:15" hidden="1" outlineLevel="2" x14ac:dyDescent="0.4">
      <c r="C1513" s="234" t="s">
        <v>143</v>
      </c>
      <c r="D1513" s="221" t="s">
        <v>204</v>
      </c>
      <c r="H1513" s="618" t="str">
        <f>INDEX(BRLapr,MATCH($N$1499,InpActive!$B$2552:$B$2733,0),MATCH(H$2,InpActive!$A$2:$M$2,0))</f>
        <v>Yes</v>
      </c>
      <c r="I1513" s="618">
        <f>INDEX(BRLapr,MATCH($N$1499,InpActive!$B$2552:$B$2733,0),MATCH(I$2,InpActive!$A$2:$M$2,0))</f>
        <v>0</v>
      </c>
      <c r="J1513" s="618">
        <f>INDEX(BRLapr,MATCH($N$1499,InpActive!$B$2552:$B$2733,0),MATCH(J$2,InpActive!$A$2:$M$2,0))</f>
        <v>0</v>
      </c>
      <c r="K1513" s="618">
        <f>INDEX(BRLapr,MATCH($N$1499,InpActive!$B$2552:$B$2733,0),MATCH(K$2,InpActive!$A$2:$M$2,0))</f>
        <v>0</v>
      </c>
      <c r="L1513" s="618">
        <f>INDEX(BRLapr,MATCH($N$1499,InpActive!$B$2552:$B$2733,0),MATCH(L$2,InpActive!$A$2:$M$2,0))</f>
        <v>0</v>
      </c>
    </row>
    <row r="1514" spans="3:15" hidden="1" outlineLevel="2" x14ac:dyDescent="0.4">
      <c r="C1514" s="234" t="s">
        <v>145</v>
      </c>
      <c r="D1514" s="221" t="s">
        <v>204</v>
      </c>
      <c r="H1514" s="618" t="str">
        <f>INDEX(PRTapr,MATCH($N$1499,InpActive!$B$2734:$B$2915,0),MATCH(H$2,InpActive!$A$2:$M$2,0))</f>
        <v>-</v>
      </c>
      <c r="I1514" s="618">
        <f>INDEX(PRTapr,MATCH($N$1499,InpActive!$B$2734:$B$2915,0),MATCH(I$2,InpActive!$A$2:$M$2,0))</f>
        <v>0</v>
      </c>
      <c r="J1514" s="618">
        <f>INDEX(PRTapr,MATCH($N$1499,InpActive!$B$2734:$B$2915,0),MATCH(J$2,InpActive!$A$2:$M$2,0))</f>
        <v>0</v>
      </c>
      <c r="K1514" s="618">
        <f>INDEX(PRTapr,MATCH($N$1499,InpActive!$B$2734:$B$2915,0),MATCH(K$2,InpActive!$A$2:$M$2,0))</f>
        <v>0</v>
      </c>
      <c r="L1514" s="618">
        <f>INDEX(PRTapr,MATCH($N$1499,InpActive!$B$2734:$B$2915,0),MATCH(L$2,InpActive!$A$2:$M$2,0))</f>
        <v>0</v>
      </c>
    </row>
    <row r="1515" spans="3:15" hidden="1" outlineLevel="2" x14ac:dyDescent="0.4">
      <c r="C1515" s="234" t="s">
        <v>147</v>
      </c>
      <c r="D1515" s="221" t="s">
        <v>204</v>
      </c>
      <c r="H1515" s="618" t="str">
        <f>INDEX(SEWapr,MATCH($N$1499,InpActive!$B$2916:$B$3097,0),MATCH(H$2,InpActive!$A$2:$M$2,0))</f>
        <v>Yes</v>
      </c>
      <c r="I1515" s="618">
        <f>INDEX(SEWapr,MATCH($N$1499,InpActive!$B$2916:$B$3097,0),MATCH(I$2,InpActive!$A$2:$M$2,0))</f>
        <v>0</v>
      </c>
      <c r="J1515" s="618">
        <f>INDEX(SEWapr,MATCH($N$1499,InpActive!$B$2916:$B$3097,0),MATCH(J$2,InpActive!$A$2:$M$2,0))</f>
        <v>0</v>
      </c>
      <c r="K1515" s="618">
        <f>INDEX(SEWapr,MATCH($N$1499,InpActive!$B$2916:$B$3097,0),MATCH(K$2,InpActive!$A$2:$M$2,0))</f>
        <v>0</v>
      </c>
      <c r="L1515" s="618">
        <f>INDEX(SEWapr,MATCH($N$1499,InpActive!$B$2916:$B$3097,0),MATCH(L$2,InpActive!$A$2:$M$2,0))</f>
        <v>0</v>
      </c>
    </row>
    <row r="1516" spans="3:15" hidden="1" outlineLevel="2" x14ac:dyDescent="0.4">
      <c r="C1516" s="234" t="s">
        <v>149</v>
      </c>
      <c r="D1516" s="221" t="s">
        <v>204</v>
      </c>
      <c r="H1516" s="618" t="str">
        <f>INDEX(SSCapr,MATCH($N$1499,InpActive!$B$3098:$B$3279,0),MATCH(H$2,InpActive!$A$2:$M$2,0))</f>
        <v>Yes</v>
      </c>
      <c r="I1516" s="618">
        <f>INDEX(SSCapr,MATCH($N$1499,InpActive!$B$3098:$B$3279,0),MATCH(I$2,InpActive!$A$2:$M$2,0))</f>
        <v>0</v>
      </c>
      <c r="J1516" s="618">
        <f>INDEX(SSCapr,MATCH($N$1499,InpActive!$B$3098:$B$3279,0),MATCH(J$2,InpActive!$A$2:$M$2,0))</f>
        <v>0</v>
      </c>
      <c r="K1516" s="618">
        <f>INDEX(SSCapr,MATCH($N$1499,InpActive!$B$3098:$B$3279,0),MATCH(K$2,InpActive!$A$2:$M$2,0))</f>
        <v>0</v>
      </c>
      <c r="L1516" s="618">
        <f>INDEX(SSCapr,MATCH($N$1499,InpActive!$B$3098:$B$3279,0),MATCH(L$2,InpActive!$A$2:$M$2,0))</f>
        <v>0</v>
      </c>
    </row>
    <row r="1517" spans="3:15" hidden="1" outlineLevel="2" x14ac:dyDescent="0.4">
      <c r="C1517" s="234" t="s">
        <v>151</v>
      </c>
      <c r="D1517" s="221" t="s">
        <v>204</v>
      </c>
      <c r="H1517" s="618" t="str">
        <f>INDEX(SESapr,MATCH($N$1499,InpActive!$B$3644:$B$3825,0),MATCH(H$2,InpActive!$A$2:$M$2,0))</f>
        <v>Yes</v>
      </c>
      <c r="I1517" s="618">
        <f>INDEX(SESapr,MATCH($N$1499,InpActive!$B$3644:$B$3825,0),MATCH(I$2,InpActive!$A$2:$M$2,0))</f>
        <v>0</v>
      </c>
      <c r="J1517" s="618">
        <f>INDEX(SESapr,MATCH($N$1499,InpActive!$B$3644:$B$3825,0),MATCH(J$2,InpActive!$A$2:$M$2,0))</f>
        <v>0</v>
      </c>
      <c r="K1517" s="618">
        <f>INDEX(SESapr,MATCH($N$1499,InpActive!$B$3644:$B$3825,0),MATCH(K$2,InpActive!$A$2:$M$2,0))</f>
        <v>0</v>
      </c>
      <c r="L1517" s="618">
        <f>INDEX(SESapr,MATCH($N$1499,InpActive!$B$3644:$B$3825,0),MATCH(L$2,InpActive!$A$2:$M$2,0))</f>
        <v>0</v>
      </c>
    </row>
    <row r="1518" spans="3:15" hidden="1" outlineLevel="2" x14ac:dyDescent="0.4">
      <c r="C1518" s="234"/>
      <c r="H1518" s="284"/>
      <c r="I1518" s="284"/>
      <c r="J1518" s="284"/>
      <c r="K1518" s="284"/>
      <c r="L1518" s="284"/>
    </row>
    <row r="1519" spans="3:15" hidden="1" outlineLevel="2" x14ac:dyDescent="0.4">
      <c r="C1519" s="222" t="s">
        <v>725</v>
      </c>
      <c r="D1519" s="224" t="s">
        <v>204</v>
      </c>
      <c r="E1519" s="224"/>
      <c r="F1519" s="224"/>
      <c r="G1519" s="224"/>
      <c r="H1519" s="286"/>
      <c r="I1519" s="286"/>
      <c r="J1519" s="286"/>
      <c r="K1519" s="286"/>
      <c r="L1519" s="286"/>
      <c r="M1519" s="222"/>
      <c r="N1519" s="362"/>
      <c r="O1519" s="222"/>
    </row>
    <row r="1520" spans="3:15" outlineLevel="1" collapsed="1" x14ac:dyDescent="0.4">
      <c r="H1520" s="251"/>
      <c r="I1520" s="243"/>
      <c r="J1520" s="243"/>
      <c r="K1520" s="243"/>
      <c r="L1520" s="243"/>
    </row>
    <row r="1521" spans="2:15" ht="14.25" outlineLevel="1" x14ac:dyDescent="0.4">
      <c r="B1521" s="74" t="s">
        <v>1019</v>
      </c>
      <c r="C1521" s="60"/>
      <c r="D1521" s="226"/>
      <c r="E1521" s="226"/>
      <c r="F1521" s="226"/>
      <c r="G1521" s="226"/>
      <c r="H1521" s="246"/>
      <c r="I1521" s="246"/>
      <c r="J1521" s="246"/>
      <c r="K1521" s="246"/>
      <c r="L1521" s="246"/>
      <c r="M1521" s="18"/>
      <c r="N1521" s="361" t="s">
        <v>452</v>
      </c>
      <c r="O1521" s="18"/>
    </row>
    <row r="1522" spans="2:15" hidden="1" outlineLevel="2" x14ac:dyDescent="0.4">
      <c r="H1522" s="251"/>
      <c r="I1522" s="243"/>
      <c r="J1522" s="243"/>
      <c r="K1522" s="243"/>
      <c r="L1522" s="243"/>
    </row>
    <row r="1523" spans="2:15" hidden="1" outlineLevel="2" x14ac:dyDescent="0.4">
      <c r="C1523" s="234" t="s">
        <v>117</v>
      </c>
      <c r="D1523" s="221" t="s">
        <v>188</v>
      </c>
      <c r="E1523" s="256"/>
      <c r="F1523" s="256"/>
      <c r="G1523" s="256"/>
      <c r="H1523" s="288">
        <f>SUMIFS(InpActive!I:I,InpActive!$A:$A,$C1523,InpActive!$B:$B,$N$1521)</f>
        <v>20091</v>
      </c>
      <c r="I1523" s="258">
        <f>SUMIFS(InpActive!J:J,InpActive!$A:$A,$C1523,InpActive!$B:$B,$N$1521)</f>
        <v>0</v>
      </c>
      <c r="J1523" s="258">
        <f>SUMIFS(InpActive!K:K,InpActive!$A:$A,$C1523,InpActive!$B:$B,$N$1521)</f>
        <v>0</v>
      </c>
      <c r="K1523" s="258">
        <f>SUMIFS(InpActive!L:L,InpActive!$A:$A,$C1523,InpActive!$B:$B,$N$1521)</f>
        <v>0</v>
      </c>
      <c r="L1523" s="258">
        <f>SUMIFS(InpActive!M:M,InpActive!$A:$A,$C1523,InpActive!$B:$B,$N$1521)</f>
        <v>0</v>
      </c>
    </row>
    <row r="1524" spans="2:15" hidden="1" outlineLevel="2" x14ac:dyDescent="0.4">
      <c r="C1524" s="234" t="s">
        <v>119</v>
      </c>
      <c r="D1524" s="221" t="s">
        <v>188</v>
      </c>
      <c r="E1524" s="256"/>
      <c r="F1524" s="256"/>
      <c r="G1524" s="256"/>
      <c r="H1524" s="258">
        <f>SUMIFS(InpActive!I:I,InpActive!$A:$A,$C1524,InpActive!$B:$B,$N$1521)</f>
        <v>36292</v>
      </c>
      <c r="I1524" s="258">
        <f>SUMIFS(InpActive!J:J,InpActive!$A:$A,$C1524,InpActive!$B:$B,$N$1521)</f>
        <v>0</v>
      </c>
      <c r="J1524" s="258">
        <f>SUMIFS(InpActive!K:K,InpActive!$A:$A,$C1524,InpActive!$B:$B,$N$1521)</f>
        <v>0</v>
      </c>
      <c r="K1524" s="258">
        <f>SUMIFS(InpActive!L:L,InpActive!$A:$A,$C1524,InpActive!$B:$B,$N$1521)</f>
        <v>0</v>
      </c>
      <c r="L1524" s="258">
        <f>SUMIFS(InpActive!M:M,InpActive!$A:$A,$C1524,InpActive!$B:$B,$N$1521)</f>
        <v>0</v>
      </c>
    </row>
    <row r="1525" spans="2:15" hidden="1" outlineLevel="2" x14ac:dyDescent="0.4">
      <c r="C1525" s="234" t="s">
        <v>122</v>
      </c>
      <c r="D1525" s="221" t="s">
        <v>188</v>
      </c>
      <c r="E1525" s="256"/>
      <c r="F1525" s="256"/>
      <c r="G1525" s="256"/>
      <c r="H1525" s="258">
        <f>SUMIFS(InpActive!I:I,InpActive!$A:$A,$C1525,InpActive!$B:$B,$N$1521)</f>
        <v>495</v>
      </c>
      <c r="I1525" s="258">
        <f>SUMIFS(InpActive!J:J,InpActive!$A:$A,$C1525,InpActive!$B:$B,$N$1521)</f>
        <v>0</v>
      </c>
      <c r="J1525" s="258">
        <f>SUMIFS(InpActive!K:K,InpActive!$A:$A,$C1525,InpActive!$B:$B,$N$1521)</f>
        <v>0</v>
      </c>
      <c r="K1525" s="258">
        <f>SUMIFS(InpActive!L:L,InpActive!$A:$A,$C1525,InpActive!$B:$B,$N$1521)</f>
        <v>0</v>
      </c>
      <c r="L1525" s="258">
        <f>SUMIFS(InpActive!M:M,InpActive!$A:$A,$C1525,InpActive!$B:$B,$N$1521)</f>
        <v>0</v>
      </c>
    </row>
    <row r="1526" spans="2:15" hidden="1" outlineLevel="2" x14ac:dyDescent="0.4">
      <c r="C1526" s="234" t="s">
        <v>124</v>
      </c>
      <c r="D1526" s="221" t="s">
        <v>188</v>
      </c>
      <c r="E1526" s="256"/>
      <c r="F1526" s="256"/>
      <c r="G1526" s="256"/>
      <c r="H1526" s="258">
        <f>SUMIFS(InpActive!I:I,InpActive!$A:$A,$C1526,InpActive!$B:$B,$N$1521)</f>
        <v>14656</v>
      </c>
      <c r="I1526" s="258">
        <f>SUMIFS(InpActive!J:J,InpActive!$A:$A,$C1526,InpActive!$B:$B,$N$1521)</f>
        <v>0</v>
      </c>
      <c r="J1526" s="258">
        <f>SUMIFS(InpActive!K:K,InpActive!$A:$A,$C1526,InpActive!$B:$B,$N$1521)</f>
        <v>0</v>
      </c>
      <c r="K1526" s="258">
        <f>SUMIFS(InpActive!L:L,InpActive!$A:$A,$C1526,InpActive!$B:$B,$N$1521)</f>
        <v>0</v>
      </c>
      <c r="L1526" s="258">
        <f>SUMIFS(InpActive!M:M,InpActive!$A:$A,$C1526,InpActive!$B:$B,$N$1521)</f>
        <v>0</v>
      </c>
    </row>
    <row r="1527" spans="2:15" hidden="1" outlineLevel="2" x14ac:dyDescent="0.4">
      <c r="C1527" s="234" t="s">
        <v>126</v>
      </c>
      <c r="D1527" s="221" t="s">
        <v>188</v>
      </c>
      <c r="E1527" s="256"/>
      <c r="F1527" s="256"/>
      <c r="G1527" s="256"/>
      <c r="H1527" s="258">
        <f>SUMIFS(InpActive!I:I,InpActive!$A:$A,$C1527,InpActive!$B:$B,$N$1521)</f>
        <v>32755</v>
      </c>
      <c r="I1527" s="258">
        <f>SUMIFS(InpActive!J:J,InpActive!$A:$A,$C1527,InpActive!$B:$B,$N$1521)</f>
        <v>0</v>
      </c>
      <c r="J1527" s="258">
        <f>SUMIFS(InpActive!K:K,InpActive!$A:$A,$C1527,InpActive!$B:$B,$N$1521)</f>
        <v>0</v>
      </c>
      <c r="K1527" s="258">
        <f>SUMIFS(InpActive!L:L,InpActive!$A:$A,$C1527,InpActive!$B:$B,$N$1521)</f>
        <v>0</v>
      </c>
      <c r="L1527" s="258">
        <f>SUMIFS(InpActive!M:M,InpActive!$A:$A,$C1527,InpActive!$B:$B,$N$1521)</f>
        <v>0</v>
      </c>
    </row>
    <row r="1528" spans="2:15" hidden="1" outlineLevel="2" x14ac:dyDescent="0.4">
      <c r="C1528" s="234" t="s">
        <v>128</v>
      </c>
      <c r="D1528" s="221" t="s">
        <v>188</v>
      </c>
      <c r="E1528" s="256"/>
      <c r="F1528" s="256"/>
      <c r="G1528" s="256"/>
      <c r="H1528" s="258">
        <f>SUMIFS(InpActive!I:I,InpActive!$A:$A,$C1528,InpActive!$B:$B,$N$1521)</f>
        <v>18611</v>
      </c>
      <c r="I1528" s="258">
        <f>SUMIFS(InpActive!J:J,InpActive!$A:$A,$C1528,InpActive!$B:$B,$N$1521)</f>
        <v>0</v>
      </c>
      <c r="J1528" s="258">
        <f>SUMIFS(InpActive!K:K,InpActive!$A:$A,$C1528,InpActive!$B:$B,$N$1521)</f>
        <v>0</v>
      </c>
      <c r="K1528" s="258">
        <f>SUMIFS(InpActive!L:L,InpActive!$A:$A,$C1528,InpActive!$B:$B,$N$1521)</f>
        <v>0</v>
      </c>
      <c r="L1528" s="258">
        <f>SUMIFS(InpActive!M:M,InpActive!$A:$A,$C1528,InpActive!$B:$B,$N$1521)</f>
        <v>0</v>
      </c>
    </row>
    <row r="1529" spans="2:15" hidden="1" outlineLevel="2" x14ac:dyDescent="0.4">
      <c r="C1529" s="234" t="s">
        <v>131</v>
      </c>
      <c r="D1529" s="221" t="s">
        <v>188</v>
      </c>
      <c r="E1529" s="256"/>
      <c r="F1529" s="256"/>
      <c r="G1529" s="256"/>
      <c r="H1529" s="258">
        <f>SUMIFS(InpActive!I:I,InpActive!$A:$A,$C1529,InpActive!$B:$B,$N$1521)</f>
        <v>20420</v>
      </c>
      <c r="I1529" s="258">
        <f>SUMIFS(InpActive!J:J,InpActive!$A:$A,$C1529,InpActive!$B:$B,$N$1521)</f>
        <v>0</v>
      </c>
      <c r="J1529" s="258">
        <f>SUMIFS(InpActive!K:K,InpActive!$A:$A,$C1529,InpActive!$B:$B,$N$1521)</f>
        <v>0</v>
      </c>
      <c r="K1529" s="258">
        <f>SUMIFS(InpActive!L:L,InpActive!$A:$A,$C1529,InpActive!$B:$B,$N$1521)</f>
        <v>0</v>
      </c>
      <c r="L1529" s="258">
        <f>SUMIFS(InpActive!M:M,InpActive!$A:$A,$C1529,InpActive!$B:$B,$N$1521)</f>
        <v>0</v>
      </c>
    </row>
    <row r="1530" spans="2:15" hidden="1" outlineLevel="2" x14ac:dyDescent="0.4">
      <c r="C1530" s="234" t="s">
        <v>133</v>
      </c>
      <c r="D1530" s="221" t="s">
        <v>188</v>
      </c>
      <c r="E1530" s="256"/>
      <c r="F1530" s="256"/>
      <c r="G1530" s="256"/>
      <c r="H1530" s="258">
        <f>SUMIFS(InpActive!I:I,InpActive!$A:$A,$C1530,InpActive!$B:$B,$N$1521)</f>
        <v>44999</v>
      </c>
      <c r="I1530" s="258">
        <f>SUMIFS(InpActive!J:J,InpActive!$A:$A,$C1530,InpActive!$B:$B,$N$1521)</f>
        <v>0</v>
      </c>
      <c r="J1530" s="258">
        <f>SUMIFS(InpActive!K:K,InpActive!$A:$A,$C1530,InpActive!$B:$B,$N$1521)</f>
        <v>0</v>
      </c>
      <c r="K1530" s="258">
        <f>SUMIFS(InpActive!L:L,InpActive!$A:$A,$C1530,InpActive!$B:$B,$N$1521)</f>
        <v>0</v>
      </c>
      <c r="L1530" s="258">
        <f>SUMIFS(InpActive!M:M,InpActive!$A:$A,$C1530,InpActive!$B:$B,$N$1521)</f>
        <v>0</v>
      </c>
    </row>
    <row r="1531" spans="2:15" hidden="1" outlineLevel="2" x14ac:dyDescent="0.4">
      <c r="C1531" s="234" t="s">
        <v>244</v>
      </c>
      <c r="D1531" s="221" t="s">
        <v>188</v>
      </c>
      <c r="E1531" s="256"/>
      <c r="F1531" s="256"/>
      <c r="G1531" s="256"/>
      <c r="H1531" s="258">
        <f>SUMIFS(InpActive!I:I,InpActive!$A:$A,$C1531,InpActive!$B:$B,$N$1521)</f>
        <v>60400</v>
      </c>
      <c r="I1531" s="258">
        <f>SUMIFS(InpActive!J:J,InpActive!$A:$A,$C1531,InpActive!$B:$B,$N$1521)</f>
        <v>0</v>
      </c>
      <c r="J1531" s="258">
        <f>SUMIFS(InpActive!K:K,InpActive!$A:$A,$C1531,InpActive!$B:$B,$N$1521)</f>
        <v>0</v>
      </c>
      <c r="K1531" s="258">
        <f>SUMIFS(InpActive!L:L,InpActive!$A:$A,$C1531,InpActive!$B:$B,$N$1521)</f>
        <v>0</v>
      </c>
      <c r="L1531" s="258">
        <f>SUMIFS(InpActive!M:M,InpActive!$A:$A,$C1531,InpActive!$B:$B,$N$1521)</f>
        <v>0</v>
      </c>
    </row>
    <row r="1532" spans="2:15" hidden="1" outlineLevel="2" x14ac:dyDescent="0.4">
      <c r="C1532" s="234" t="s">
        <v>137</v>
      </c>
      <c r="D1532" s="221" t="s">
        <v>188</v>
      </c>
      <c r="E1532" s="256"/>
      <c r="F1532" s="256"/>
      <c r="G1532" s="256"/>
      <c r="H1532" s="258">
        <f>SUMIFS(InpActive!I:I,InpActive!$A:$A,$C1532,InpActive!$B:$B,$N$1521)</f>
        <v>9203</v>
      </c>
      <c r="I1532" s="258">
        <f>SUMIFS(InpActive!J:J,InpActive!$A:$A,$C1532,InpActive!$B:$B,$N$1521)</f>
        <v>0</v>
      </c>
      <c r="J1532" s="258">
        <f>SUMIFS(InpActive!K:K,InpActive!$A:$A,$C1532,InpActive!$B:$B,$N$1521)</f>
        <v>0</v>
      </c>
      <c r="K1532" s="258">
        <f>SUMIFS(InpActive!L:L,InpActive!$A:$A,$C1532,InpActive!$B:$B,$N$1521)</f>
        <v>0</v>
      </c>
      <c r="L1532" s="258">
        <f>SUMIFS(InpActive!M:M,InpActive!$A:$A,$C1532,InpActive!$B:$B,$N$1521)</f>
        <v>0</v>
      </c>
    </row>
    <row r="1533" spans="2:15" hidden="1" outlineLevel="2" x14ac:dyDescent="0.4">
      <c r="C1533" s="234" t="s">
        <v>139</v>
      </c>
      <c r="D1533" s="221" t="s">
        <v>188</v>
      </c>
      <c r="E1533" s="256"/>
      <c r="F1533" s="256"/>
      <c r="G1533" s="256"/>
      <c r="H1533" s="258">
        <f>SUMIFS(InpActive!I:I,InpActive!$A:$A,$C1533,InpActive!$B:$B,$N$1521)</f>
        <v>46186</v>
      </c>
      <c r="I1533" s="258">
        <f>SUMIFS(InpActive!J:J,InpActive!$A:$A,$C1533,InpActive!$B:$B,$N$1521)</f>
        <v>0</v>
      </c>
      <c r="J1533" s="258">
        <f>SUMIFS(InpActive!K:K,InpActive!$A:$A,$C1533,InpActive!$B:$B,$N$1521)</f>
        <v>0</v>
      </c>
      <c r="K1533" s="258">
        <f>SUMIFS(InpActive!L:L,InpActive!$A:$A,$C1533,InpActive!$B:$B,$N$1521)</f>
        <v>0</v>
      </c>
      <c r="L1533" s="258">
        <f>SUMIFS(InpActive!M:M,InpActive!$A:$A,$C1533,InpActive!$B:$B,$N$1521)</f>
        <v>0</v>
      </c>
    </row>
    <row r="1534" spans="2:15" hidden="1" outlineLevel="2" x14ac:dyDescent="0.4">
      <c r="C1534" s="234" t="s">
        <v>141</v>
      </c>
      <c r="D1534" s="221" t="s">
        <v>188</v>
      </c>
      <c r="E1534" s="256"/>
      <c r="F1534" s="256"/>
      <c r="G1534" s="256"/>
      <c r="H1534" s="258">
        <f>SUMIFS(InpActive!I:I,InpActive!$A:$A,$C1534,InpActive!$B:$B,$N$1521)</f>
        <v>19881</v>
      </c>
      <c r="I1534" s="258">
        <f>SUMIFS(InpActive!J:J,InpActive!$A:$A,$C1534,InpActive!$B:$B,$N$1521)</f>
        <v>0</v>
      </c>
      <c r="J1534" s="258">
        <f>SUMIFS(InpActive!K:K,InpActive!$A:$A,$C1534,InpActive!$B:$B,$N$1521)</f>
        <v>0</v>
      </c>
      <c r="K1534" s="258">
        <f>SUMIFS(InpActive!L:L,InpActive!$A:$A,$C1534,InpActive!$B:$B,$N$1521)</f>
        <v>0</v>
      </c>
      <c r="L1534" s="258">
        <f>SUMIFS(InpActive!M:M,InpActive!$A:$A,$C1534,InpActive!$B:$B,$N$1521)</f>
        <v>0</v>
      </c>
    </row>
    <row r="1535" spans="2:15" hidden="1" outlineLevel="2" x14ac:dyDescent="0.4">
      <c r="C1535" s="234" t="s">
        <v>143</v>
      </c>
      <c r="D1535" s="221" t="s">
        <v>188</v>
      </c>
      <c r="E1535" s="256"/>
      <c r="F1535" s="256"/>
      <c r="G1535" s="256"/>
      <c r="H1535" s="258">
        <f>SUMIFS(InpActive!I:I,InpActive!$A:$A,$C1535,InpActive!$B:$B,$N$1521)</f>
        <v>4060</v>
      </c>
      <c r="I1535" s="258">
        <f>SUMIFS(InpActive!J:J,InpActive!$A:$A,$C1535,InpActive!$B:$B,$N$1521)</f>
        <v>0</v>
      </c>
      <c r="J1535" s="258">
        <f>SUMIFS(InpActive!K:K,InpActive!$A:$A,$C1535,InpActive!$B:$B,$N$1521)</f>
        <v>0</v>
      </c>
      <c r="K1535" s="258">
        <f>SUMIFS(InpActive!L:L,InpActive!$A:$A,$C1535,InpActive!$B:$B,$N$1521)</f>
        <v>0</v>
      </c>
      <c r="L1535" s="258">
        <f>SUMIFS(InpActive!M:M,InpActive!$A:$A,$C1535,InpActive!$B:$B,$N$1521)</f>
        <v>0</v>
      </c>
    </row>
    <row r="1536" spans="2:15" hidden="1" outlineLevel="2" x14ac:dyDescent="0.4">
      <c r="C1536" s="234" t="s">
        <v>145</v>
      </c>
      <c r="D1536" s="221" t="s">
        <v>188</v>
      </c>
      <c r="E1536" s="256"/>
      <c r="F1536" s="256"/>
      <c r="G1536" s="256"/>
      <c r="H1536" s="258">
        <f>SUMIFS(InpActive!I:I,InpActive!$A:$A,$C1536,InpActive!$B:$B,$N$1521)</f>
        <v>419</v>
      </c>
      <c r="I1536" s="258">
        <f>SUMIFS(InpActive!J:J,InpActive!$A:$A,$C1536,InpActive!$B:$B,$N$1521)</f>
        <v>0</v>
      </c>
      <c r="J1536" s="258">
        <f>SUMIFS(InpActive!K:K,InpActive!$A:$A,$C1536,InpActive!$B:$B,$N$1521)</f>
        <v>0</v>
      </c>
      <c r="K1536" s="258">
        <f>SUMIFS(InpActive!L:L,InpActive!$A:$A,$C1536,InpActive!$B:$B,$N$1521)</f>
        <v>0</v>
      </c>
      <c r="L1536" s="258">
        <f>SUMIFS(InpActive!M:M,InpActive!$A:$A,$C1536,InpActive!$B:$B,$N$1521)</f>
        <v>0</v>
      </c>
    </row>
    <row r="1537" spans="2:15" hidden="1" outlineLevel="2" x14ac:dyDescent="0.4">
      <c r="C1537" s="234" t="s">
        <v>147</v>
      </c>
      <c r="D1537" s="221" t="s">
        <v>188</v>
      </c>
      <c r="E1537" s="256"/>
      <c r="F1537" s="256"/>
      <c r="G1537" s="256"/>
      <c r="H1537" s="258">
        <f>SUMIFS(InpActive!I:I,InpActive!$A:$A,$C1537,InpActive!$B:$B,$N$1521)</f>
        <v>7094</v>
      </c>
      <c r="I1537" s="258">
        <f>SUMIFS(InpActive!J:J,InpActive!$A:$A,$C1537,InpActive!$B:$B,$N$1521)</f>
        <v>0</v>
      </c>
      <c r="J1537" s="258">
        <f>SUMIFS(InpActive!K:K,InpActive!$A:$A,$C1537,InpActive!$B:$B,$N$1521)</f>
        <v>0</v>
      </c>
      <c r="K1537" s="258">
        <f>SUMIFS(InpActive!L:L,InpActive!$A:$A,$C1537,InpActive!$B:$B,$N$1521)</f>
        <v>0</v>
      </c>
      <c r="L1537" s="258">
        <f>SUMIFS(InpActive!M:M,InpActive!$A:$A,$C1537,InpActive!$B:$B,$N$1521)</f>
        <v>0</v>
      </c>
    </row>
    <row r="1538" spans="2:15" hidden="1" outlineLevel="2" x14ac:dyDescent="0.4">
      <c r="C1538" s="234" t="s">
        <v>149</v>
      </c>
      <c r="D1538" s="221" t="s">
        <v>188</v>
      </c>
      <c r="E1538" s="256"/>
      <c r="F1538" s="256"/>
      <c r="G1538" s="256"/>
      <c r="H1538" s="258">
        <f>SUMIFS(InpActive!I:I,InpActive!$A:$A,$C1538,InpActive!$B:$B,$N$1521)</f>
        <v>11431</v>
      </c>
      <c r="I1538" s="258">
        <f>SUMIFS(InpActive!J:J,InpActive!$A:$A,$C1538,InpActive!$B:$B,$N$1521)</f>
        <v>0</v>
      </c>
      <c r="J1538" s="258">
        <f>SUMIFS(InpActive!K:K,InpActive!$A:$A,$C1538,InpActive!$B:$B,$N$1521)</f>
        <v>0</v>
      </c>
      <c r="K1538" s="258">
        <f>SUMIFS(InpActive!L:L,InpActive!$A:$A,$C1538,InpActive!$B:$B,$N$1521)</f>
        <v>0</v>
      </c>
      <c r="L1538" s="258">
        <f>SUMIFS(InpActive!M:M,InpActive!$A:$A,$C1538,InpActive!$B:$B,$N$1521)</f>
        <v>0</v>
      </c>
    </row>
    <row r="1539" spans="2:15" hidden="1" outlineLevel="2" x14ac:dyDescent="0.4">
      <c r="C1539" s="234" t="s">
        <v>151</v>
      </c>
      <c r="D1539" s="221" t="s">
        <v>188</v>
      </c>
      <c r="E1539" s="256"/>
      <c r="F1539" s="256"/>
      <c r="G1539" s="256"/>
      <c r="H1539" s="258">
        <f>SUMIFS(InpActive!I:I,InpActive!$A:$A,$C1539,InpActive!$B:$B,$N$1521)</f>
        <v>14582</v>
      </c>
      <c r="I1539" s="258">
        <f>SUMIFS(InpActive!J:J,InpActive!$A:$A,$C1539,InpActive!$B:$B,$N$1521)</f>
        <v>0</v>
      </c>
      <c r="J1539" s="258">
        <f>SUMIFS(InpActive!K:K,InpActive!$A:$A,$C1539,InpActive!$B:$B,$N$1521)</f>
        <v>0</v>
      </c>
      <c r="K1539" s="258">
        <f>SUMIFS(InpActive!L:L,InpActive!$A:$A,$C1539,InpActive!$B:$B,$N$1521)</f>
        <v>0</v>
      </c>
      <c r="L1539" s="258">
        <f>SUMIFS(InpActive!M:M,InpActive!$A:$A,$C1539,InpActive!$B:$B,$N$1521)</f>
        <v>0</v>
      </c>
    </row>
    <row r="1540" spans="2:15" hidden="1" outlineLevel="2" x14ac:dyDescent="0.4">
      <c r="C1540" s="234"/>
      <c r="H1540" s="258"/>
      <c r="I1540" s="258"/>
      <c r="J1540" s="258"/>
      <c r="K1540" s="258"/>
      <c r="L1540" s="258"/>
    </row>
    <row r="1541" spans="2:15" hidden="1" outlineLevel="2" x14ac:dyDescent="0.4">
      <c r="C1541" s="222" t="s">
        <v>725</v>
      </c>
      <c r="D1541" s="224" t="s">
        <v>188</v>
      </c>
      <c r="E1541" s="241"/>
      <c r="F1541" s="241"/>
      <c r="G1541" s="241"/>
      <c r="H1541" s="291">
        <f>SUM(H1523:H1539)</f>
        <v>361575</v>
      </c>
      <c r="I1541" s="255">
        <f t="shared" ref="I1541:L1541" si="54">SUM(I1523:I1539)</f>
        <v>0</v>
      </c>
      <c r="J1541" s="255">
        <f t="shared" si="54"/>
        <v>0</v>
      </c>
      <c r="K1541" s="255">
        <f t="shared" si="54"/>
        <v>0</v>
      </c>
      <c r="L1541" s="255">
        <f t="shared" si="54"/>
        <v>0</v>
      </c>
      <c r="M1541" s="222"/>
      <c r="N1541" s="362"/>
      <c r="O1541" s="222"/>
    </row>
    <row r="1542" spans="2:15" outlineLevel="1" collapsed="1" x14ac:dyDescent="0.4">
      <c r="H1542" s="251"/>
      <c r="I1542" s="243"/>
      <c r="J1542" s="243"/>
      <c r="K1542" s="243"/>
      <c r="L1542" s="243"/>
    </row>
    <row r="1543" spans="2:15" ht="14.25" outlineLevel="1" x14ac:dyDescent="0.4">
      <c r="B1543" s="74" t="s">
        <v>1020</v>
      </c>
      <c r="C1543" s="60"/>
      <c r="D1543" s="226"/>
      <c r="E1543" s="226"/>
      <c r="F1543" s="226"/>
      <c r="G1543" s="226"/>
      <c r="H1543" s="246"/>
      <c r="I1543" s="246"/>
      <c r="J1543" s="246"/>
      <c r="K1543" s="246"/>
      <c r="L1543" s="246"/>
      <c r="M1543" s="18"/>
      <c r="N1543" s="361" t="s">
        <v>454</v>
      </c>
      <c r="O1543" s="18"/>
    </row>
    <row r="1544" spans="2:15" hidden="1" outlineLevel="2" x14ac:dyDescent="0.4">
      <c r="H1544" s="251"/>
      <c r="I1544" s="243"/>
      <c r="J1544" s="243"/>
      <c r="K1544" s="243"/>
      <c r="L1544" s="243"/>
    </row>
    <row r="1545" spans="2:15" hidden="1" outlineLevel="2" x14ac:dyDescent="0.4">
      <c r="C1545" s="220" t="s">
        <v>117</v>
      </c>
      <c r="D1545" s="221" t="s">
        <v>188</v>
      </c>
      <c r="H1545" s="258">
        <f>SUMIFS(InpActive!I:I,InpActive!$A:$A,$C1545,InpActive!$B:$B,$N$1543)</f>
        <v>10047</v>
      </c>
      <c r="I1545" s="258">
        <f>SUMIFS(InpActive!J:J,InpActive!$A:$A,$C1545,InpActive!$B:$B,$N$1543)</f>
        <v>0</v>
      </c>
      <c r="J1545" s="258">
        <f>SUMIFS(InpActive!K:K,InpActive!$A:$A,$C1545,InpActive!$B:$B,$N$1543)</f>
        <v>0</v>
      </c>
      <c r="K1545" s="258">
        <f>SUMIFS(InpActive!L:L,InpActive!$A:$A,$C1545,InpActive!$B:$B,$N$1543)</f>
        <v>0</v>
      </c>
      <c r="L1545" s="258">
        <f>SUMIFS(InpActive!M:M,InpActive!$A:$A,$C1545,InpActive!$B:$B,$N$1543)</f>
        <v>0</v>
      </c>
    </row>
    <row r="1546" spans="2:15" hidden="1" outlineLevel="2" x14ac:dyDescent="0.4">
      <c r="C1546" s="220" t="s">
        <v>119</v>
      </c>
      <c r="D1546" s="221" t="s">
        <v>188</v>
      </c>
      <c r="H1546" s="258">
        <f>SUMIFS(InpActive!I:I,InpActive!$A:$A,$C1546,InpActive!$B:$B,$N$1543)</f>
        <v>22789</v>
      </c>
      <c r="I1546" s="258">
        <f>SUMIFS(InpActive!J:J,InpActive!$A:$A,$C1546,InpActive!$B:$B,$N$1543)</f>
        <v>0</v>
      </c>
      <c r="J1546" s="258">
        <f>SUMIFS(InpActive!K:K,InpActive!$A:$A,$C1546,InpActive!$B:$B,$N$1543)</f>
        <v>0</v>
      </c>
      <c r="K1546" s="258">
        <f>SUMIFS(InpActive!L:L,InpActive!$A:$A,$C1546,InpActive!$B:$B,$N$1543)</f>
        <v>0</v>
      </c>
      <c r="L1546" s="258">
        <f>SUMIFS(InpActive!M:M,InpActive!$A:$A,$C1546,InpActive!$B:$B,$N$1543)</f>
        <v>0</v>
      </c>
    </row>
    <row r="1547" spans="2:15" hidden="1" outlineLevel="2" x14ac:dyDescent="0.4">
      <c r="C1547" s="220" t="s">
        <v>122</v>
      </c>
      <c r="D1547" s="221" t="s">
        <v>188</v>
      </c>
      <c r="H1547" s="258">
        <f>SUMIFS(InpActive!I:I,InpActive!$A:$A,$C1547,InpActive!$B:$B,$N$1543)</f>
        <v>357</v>
      </c>
      <c r="I1547" s="258">
        <f>SUMIFS(InpActive!J:J,InpActive!$A:$A,$C1547,InpActive!$B:$B,$N$1543)</f>
        <v>0</v>
      </c>
      <c r="J1547" s="258">
        <f>SUMIFS(InpActive!K:K,InpActive!$A:$A,$C1547,InpActive!$B:$B,$N$1543)</f>
        <v>0</v>
      </c>
      <c r="K1547" s="258">
        <f>SUMIFS(InpActive!L:L,InpActive!$A:$A,$C1547,InpActive!$B:$B,$N$1543)</f>
        <v>0</v>
      </c>
      <c r="L1547" s="258">
        <f>SUMIFS(InpActive!M:M,InpActive!$A:$A,$C1547,InpActive!$B:$B,$N$1543)</f>
        <v>0</v>
      </c>
    </row>
    <row r="1548" spans="2:15" hidden="1" outlineLevel="2" x14ac:dyDescent="0.4">
      <c r="C1548" s="220" t="s">
        <v>124</v>
      </c>
      <c r="D1548" s="221" t="s">
        <v>188</v>
      </c>
      <c r="H1548" s="258">
        <f>SUMIFS(InpActive!I:I,InpActive!$A:$A,$C1548,InpActive!$B:$B,$N$1543)</f>
        <v>8397</v>
      </c>
      <c r="I1548" s="258">
        <f>SUMIFS(InpActive!J:J,InpActive!$A:$A,$C1548,InpActive!$B:$B,$N$1543)</f>
        <v>0</v>
      </c>
      <c r="J1548" s="258">
        <f>SUMIFS(InpActive!K:K,InpActive!$A:$A,$C1548,InpActive!$B:$B,$N$1543)</f>
        <v>0</v>
      </c>
      <c r="K1548" s="258">
        <f>SUMIFS(InpActive!L:L,InpActive!$A:$A,$C1548,InpActive!$B:$B,$N$1543)</f>
        <v>0</v>
      </c>
      <c r="L1548" s="258">
        <f>SUMIFS(InpActive!M:M,InpActive!$A:$A,$C1548,InpActive!$B:$B,$N$1543)</f>
        <v>0</v>
      </c>
    </row>
    <row r="1549" spans="2:15" hidden="1" outlineLevel="2" x14ac:dyDescent="0.4">
      <c r="C1549" s="220" t="s">
        <v>126</v>
      </c>
      <c r="D1549" s="221" t="s">
        <v>188</v>
      </c>
      <c r="H1549" s="258">
        <f>SUMIFS(InpActive!I:I,InpActive!$A:$A,$C1549,InpActive!$B:$B,$N$1543)</f>
        <v>15842</v>
      </c>
      <c r="I1549" s="258">
        <f>SUMIFS(InpActive!J:J,InpActive!$A:$A,$C1549,InpActive!$B:$B,$N$1543)</f>
        <v>0</v>
      </c>
      <c r="J1549" s="258">
        <f>SUMIFS(InpActive!K:K,InpActive!$A:$A,$C1549,InpActive!$B:$B,$N$1543)</f>
        <v>0</v>
      </c>
      <c r="K1549" s="258">
        <f>SUMIFS(InpActive!L:L,InpActive!$A:$A,$C1549,InpActive!$B:$B,$N$1543)</f>
        <v>0</v>
      </c>
      <c r="L1549" s="258">
        <f>SUMIFS(InpActive!M:M,InpActive!$A:$A,$C1549,InpActive!$B:$B,$N$1543)</f>
        <v>0</v>
      </c>
    </row>
    <row r="1550" spans="2:15" hidden="1" outlineLevel="2" x14ac:dyDescent="0.4">
      <c r="C1550" s="220" t="s">
        <v>128</v>
      </c>
      <c r="D1550" s="221" t="s">
        <v>188</v>
      </c>
      <c r="H1550" s="258">
        <f>SUMIFS(InpActive!I:I,InpActive!$A:$A,$C1550,InpActive!$B:$B,$N$1543)</f>
        <v>9528</v>
      </c>
      <c r="I1550" s="258">
        <f>SUMIFS(InpActive!J:J,InpActive!$A:$A,$C1550,InpActive!$B:$B,$N$1543)</f>
        <v>0</v>
      </c>
      <c r="J1550" s="258">
        <f>SUMIFS(InpActive!K:K,InpActive!$A:$A,$C1550,InpActive!$B:$B,$N$1543)</f>
        <v>0</v>
      </c>
      <c r="K1550" s="258">
        <f>SUMIFS(InpActive!L:L,InpActive!$A:$A,$C1550,InpActive!$B:$B,$N$1543)</f>
        <v>0</v>
      </c>
      <c r="L1550" s="258">
        <f>SUMIFS(InpActive!M:M,InpActive!$A:$A,$C1550,InpActive!$B:$B,$N$1543)</f>
        <v>0</v>
      </c>
    </row>
    <row r="1551" spans="2:15" hidden="1" outlineLevel="2" x14ac:dyDescent="0.4">
      <c r="C1551" s="220" t="s">
        <v>131</v>
      </c>
      <c r="D1551" s="221" t="s">
        <v>188</v>
      </c>
      <c r="H1551" s="258">
        <f>SUMIFS(InpActive!I:I,InpActive!$A:$A,$C1551,InpActive!$B:$B,$N$1543)</f>
        <v>10580</v>
      </c>
      <c r="I1551" s="258">
        <f>SUMIFS(InpActive!J:J,InpActive!$A:$A,$C1551,InpActive!$B:$B,$N$1543)</f>
        <v>0</v>
      </c>
      <c r="J1551" s="258">
        <f>SUMIFS(InpActive!K:K,InpActive!$A:$A,$C1551,InpActive!$B:$B,$N$1543)</f>
        <v>0</v>
      </c>
      <c r="K1551" s="258">
        <f>SUMIFS(InpActive!L:L,InpActive!$A:$A,$C1551,InpActive!$B:$B,$N$1543)</f>
        <v>0</v>
      </c>
      <c r="L1551" s="258">
        <f>SUMIFS(InpActive!M:M,InpActive!$A:$A,$C1551,InpActive!$B:$B,$N$1543)</f>
        <v>0</v>
      </c>
    </row>
    <row r="1552" spans="2:15" hidden="1" outlineLevel="2" x14ac:dyDescent="0.4">
      <c r="C1552" s="220" t="s">
        <v>133</v>
      </c>
      <c r="D1552" s="221" t="s">
        <v>188</v>
      </c>
      <c r="H1552" s="258">
        <f>SUMIFS(InpActive!I:I,InpActive!$A:$A,$C1552,InpActive!$B:$B,$N$1543)</f>
        <v>25547</v>
      </c>
      <c r="I1552" s="258">
        <f>SUMIFS(InpActive!J:J,InpActive!$A:$A,$C1552,InpActive!$B:$B,$N$1543)</f>
        <v>0</v>
      </c>
      <c r="J1552" s="258">
        <f>SUMIFS(InpActive!K:K,InpActive!$A:$A,$C1552,InpActive!$B:$B,$N$1543)</f>
        <v>0</v>
      </c>
      <c r="K1552" s="258">
        <f>SUMIFS(InpActive!L:L,InpActive!$A:$A,$C1552,InpActive!$B:$B,$N$1543)</f>
        <v>0</v>
      </c>
      <c r="L1552" s="258">
        <f>SUMIFS(InpActive!M:M,InpActive!$A:$A,$C1552,InpActive!$B:$B,$N$1543)</f>
        <v>0</v>
      </c>
    </row>
    <row r="1553" spans="2:15" hidden="1" outlineLevel="2" x14ac:dyDescent="0.4">
      <c r="C1553" s="220" t="s">
        <v>244</v>
      </c>
      <c r="D1553" s="221" t="s">
        <v>188</v>
      </c>
      <c r="H1553" s="258">
        <f>SUMIFS(InpActive!I:I,InpActive!$A:$A,$C1553,InpActive!$B:$B,$N$1543)</f>
        <v>28750</v>
      </c>
      <c r="I1553" s="258">
        <f>SUMIFS(InpActive!J:J,InpActive!$A:$A,$C1553,InpActive!$B:$B,$N$1543)</f>
        <v>0</v>
      </c>
      <c r="J1553" s="258">
        <f>SUMIFS(InpActive!K:K,InpActive!$A:$A,$C1553,InpActive!$B:$B,$N$1543)</f>
        <v>0</v>
      </c>
      <c r="K1553" s="258">
        <f>SUMIFS(InpActive!L:L,InpActive!$A:$A,$C1553,InpActive!$B:$B,$N$1543)</f>
        <v>0</v>
      </c>
      <c r="L1553" s="258">
        <f>SUMIFS(InpActive!M:M,InpActive!$A:$A,$C1553,InpActive!$B:$B,$N$1543)</f>
        <v>0</v>
      </c>
    </row>
    <row r="1554" spans="2:15" hidden="1" outlineLevel="2" x14ac:dyDescent="0.4">
      <c r="C1554" s="220" t="s">
        <v>137</v>
      </c>
      <c r="D1554" s="221" t="s">
        <v>188</v>
      </c>
      <c r="H1554" s="258">
        <f>SUMIFS(InpActive!I:I,InpActive!$A:$A,$C1554,InpActive!$B:$B,$N$1543)</f>
        <v>4543</v>
      </c>
      <c r="I1554" s="258">
        <f>SUMIFS(InpActive!J:J,InpActive!$A:$A,$C1554,InpActive!$B:$B,$N$1543)</f>
        <v>0</v>
      </c>
      <c r="J1554" s="258">
        <f>SUMIFS(InpActive!K:K,InpActive!$A:$A,$C1554,InpActive!$B:$B,$N$1543)</f>
        <v>0</v>
      </c>
      <c r="K1554" s="258">
        <f>SUMIFS(InpActive!L:L,InpActive!$A:$A,$C1554,InpActive!$B:$B,$N$1543)</f>
        <v>0</v>
      </c>
      <c r="L1554" s="258">
        <f>SUMIFS(InpActive!M:M,InpActive!$A:$A,$C1554,InpActive!$B:$B,$N$1543)</f>
        <v>0</v>
      </c>
    </row>
    <row r="1555" spans="2:15" hidden="1" outlineLevel="2" x14ac:dyDescent="0.4">
      <c r="C1555" s="220" t="s">
        <v>139</v>
      </c>
      <c r="D1555" s="221" t="s">
        <v>188</v>
      </c>
      <c r="H1555" s="258">
        <f>SUMIFS(InpActive!I:I,InpActive!$A:$A,$C1555,InpActive!$B:$B,$N$1543)</f>
        <v>21406</v>
      </c>
      <c r="I1555" s="258">
        <f>SUMIFS(InpActive!J:J,InpActive!$A:$A,$C1555,InpActive!$B:$B,$N$1543)</f>
        <v>0</v>
      </c>
      <c r="J1555" s="258">
        <f>SUMIFS(InpActive!K:K,InpActive!$A:$A,$C1555,InpActive!$B:$B,$N$1543)</f>
        <v>0</v>
      </c>
      <c r="K1555" s="258">
        <f>SUMIFS(InpActive!L:L,InpActive!$A:$A,$C1555,InpActive!$B:$B,$N$1543)</f>
        <v>0</v>
      </c>
      <c r="L1555" s="258">
        <f>SUMIFS(InpActive!M:M,InpActive!$A:$A,$C1555,InpActive!$B:$B,$N$1543)</f>
        <v>0</v>
      </c>
    </row>
    <row r="1556" spans="2:15" hidden="1" outlineLevel="2" x14ac:dyDescent="0.4">
      <c r="C1556" s="220" t="s">
        <v>141</v>
      </c>
      <c r="D1556" s="221" t="s">
        <v>188</v>
      </c>
      <c r="H1556" s="258">
        <f>SUMIFS(InpActive!I:I,InpActive!$A:$A,$C1556,InpActive!$B:$B,$N$1543)</f>
        <v>12390</v>
      </c>
      <c r="I1556" s="258">
        <f>SUMIFS(InpActive!J:J,InpActive!$A:$A,$C1556,InpActive!$B:$B,$N$1543)</f>
        <v>0</v>
      </c>
      <c r="J1556" s="258">
        <f>SUMIFS(InpActive!K:K,InpActive!$A:$A,$C1556,InpActive!$B:$B,$N$1543)</f>
        <v>0</v>
      </c>
      <c r="K1556" s="258">
        <f>SUMIFS(InpActive!L:L,InpActive!$A:$A,$C1556,InpActive!$B:$B,$N$1543)</f>
        <v>0</v>
      </c>
      <c r="L1556" s="258">
        <f>SUMIFS(InpActive!M:M,InpActive!$A:$A,$C1556,InpActive!$B:$B,$N$1543)</f>
        <v>0</v>
      </c>
    </row>
    <row r="1557" spans="2:15" hidden="1" outlineLevel="2" x14ac:dyDescent="0.4">
      <c r="C1557" s="220" t="s">
        <v>143</v>
      </c>
      <c r="D1557" s="221" t="s">
        <v>188</v>
      </c>
      <c r="H1557" s="258">
        <f>SUMIFS(InpActive!I:I,InpActive!$A:$A,$C1557,InpActive!$B:$B,$N$1543)</f>
        <v>1972</v>
      </c>
      <c r="I1557" s="258">
        <f>SUMIFS(InpActive!J:J,InpActive!$A:$A,$C1557,InpActive!$B:$B,$N$1543)</f>
        <v>0</v>
      </c>
      <c r="J1557" s="258">
        <f>SUMIFS(InpActive!K:K,InpActive!$A:$A,$C1557,InpActive!$B:$B,$N$1543)</f>
        <v>0</v>
      </c>
      <c r="K1557" s="258">
        <f>SUMIFS(InpActive!L:L,InpActive!$A:$A,$C1557,InpActive!$B:$B,$N$1543)</f>
        <v>0</v>
      </c>
      <c r="L1557" s="258">
        <f>SUMIFS(InpActive!M:M,InpActive!$A:$A,$C1557,InpActive!$B:$B,$N$1543)</f>
        <v>0</v>
      </c>
    </row>
    <row r="1558" spans="2:15" hidden="1" outlineLevel="2" x14ac:dyDescent="0.4">
      <c r="C1558" s="220" t="s">
        <v>145</v>
      </c>
      <c r="D1558" s="221" t="s">
        <v>188</v>
      </c>
      <c r="H1558" s="258">
        <f>SUMIFS(InpActive!I:I,InpActive!$A:$A,$C1558,InpActive!$B:$B,$N$1543)</f>
        <v>336</v>
      </c>
      <c r="I1558" s="258">
        <f>SUMIFS(InpActive!J:J,InpActive!$A:$A,$C1558,InpActive!$B:$B,$N$1543)</f>
        <v>0</v>
      </c>
      <c r="J1558" s="258">
        <f>SUMIFS(InpActive!K:K,InpActive!$A:$A,$C1558,InpActive!$B:$B,$N$1543)</f>
        <v>0</v>
      </c>
      <c r="K1558" s="258">
        <f>SUMIFS(InpActive!L:L,InpActive!$A:$A,$C1558,InpActive!$B:$B,$N$1543)</f>
        <v>0</v>
      </c>
      <c r="L1558" s="258">
        <f>SUMIFS(InpActive!M:M,InpActive!$A:$A,$C1558,InpActive!$B:$B,$N$1543)</f>
        <v>0</v>
      </c>
    </row>
    <row r="1559" spans="2:15" hidden="1" outlineLevel="2" x14ac:dyDescent="0.4">
      <c r="C1559" s="220" t="s">
        <v>147</v>
      </c>
      <c r="D1559" s="221" t="s">
        <v>188</v>
      </c>
      <c r="H1559" s="258">
        <f>SUMIFS(InpActive!I:I,InpActive!$A:$A,$C1559,InpActive!$B:$B,$N$1543)</f>
        <v>5367</v>
      </c>
      <c r="I1559" s="258">
        <f>SUMIFS(InpActive!J:J,InpActive!$A:$A,$C1559,InpActive!$B:$B,$N$1543)</f>
        <v>0</v>
      </c>
      <c r="J1559" s="258">
        <f>SUMIFS(InpActive!K:K,InpActive!$A:$A,$C1559,InpActive!$B:$B,$N$1543)</f>
        <v>0</v>
      </c>
      <c r="K1559" s="258">
        <f>SUMIFS(InpActive!L:L,InpActive!$A:$A,$C1559,InpActive!$B:$B,$N$1543)</f>
        <v>0</v>
      </c>
      <c r="L1559" s="258">
        <f>SUMIFS(InpActive!M:M,InpActive!$A:$A,$C1559,InpActive!$B:$B,$N$1543)</f>
        <v>0</v>
      </c>
    </row>
    <row r="1560" spans="2:15" hidden="1" outlineLevel="2" x14ac:dyDescent="0.4">
      <c r="C1560" s="220" t="s">
        <v>149</v>
      </c>
      <c r="D1560" s="221" t="s">
        <v>188</v>
      </c>
      <c r="H1560" s="258">
        <f>SUMIFS(InpActive!I:I,InpActive!$A:$A,$C1560,InpActive!$B:$B,$N$1543)</f>
        <v>6124</v>
      </c>
      <c r="I1560" s="258">
        <f>SUMIFS(InpActive!J:J,InpActive!$A:$A,$C1560,InpActive!$B:$B,$N$1543)</f>
        <v>0</v>
      </c>
      <c r="J1560" s="258">
        <f>SUMIFS(InpActive!K:K,InpActive!$A:$A,$C1560,InpActive!$B:$B,$N$1543)</f>
        <v>0</v>
      </c>
      <c r="K1560" s="258">
        <f>SUMIFS(InpActive!L:L,InpActive!$A:$A,$C1560,InpActive!$B:$B,$N$1543)</f>
        <v>0</v>
      </c>
      <c r="L1560" s="258">
        <f>SUMIFS(InpActive!M:M,InpActive!$A:$A,$C1560,InpActive!$B:$B,$N$1543)</f>
        <v>0</v>
      </c>
    </row>
    <row r="1561" spans="2:15" hidden="1" outlineLevel="2" x14ac:dyDescent="0.4">
      <c r="C1561" s="220" t="s">
        <v>151</v>
      </c>
      <c r="D1561" s="221" t="s">
        <v>188</v>
      </c>
      <c r="H1561" s="258">
        <f>SUMIFS(InpActive!I:I,InpActive!$A:$A,$C1561,InpActive!$B:$B,$N$1543)</f>
        <v>14582</v>
      </c>
      <c r="I1561" s="258">
        <f>SUMIFS(InpActive!J:J,InpActive!$A:$A,$C1561,InpActive!$B:$B,$N$1543)</f>
        <v>0</v>
      </c>
      <c r="J1561" s="258">
        <f>SUMIFS(InpActive!K:K,InpActive!$A:$A,$C1561,InpActive!$B:$B,$N$1543)</f>
        <v>0</v>
      </c>
      <c r="K1561" s="258">
        <f>SUMIFS(InpActive!L:L,InpActive!$A:$A,$C1561,InpActive!$B:$B,$N$1543)</f>
        <v>0</v>
      </c>
      <c r="L1561" s="258">
        <f>SUMIFS(InpActive!M:M,InpActive!$A:$A,$C1561,InpActive!$B:$B,$N$1543)</f>
        <v>0</v>
      </c>
    </row>
    <row r="1562" spans="2:15" hidden="1" outlineLevel="2" x14ac:dyDescent="0.4">
      <c r="H1562" s="258"/>
      <c r="I1562" s="258"/>
      <c r="J1562" s="258"/>
      <c r="K1562" s="258"/>
      <c r="L1562" s="258"/>
    </row>
    <row r="1563" spans="2:15" hidden="1" outlineLevel="2" x14ac:dyDescent="0.4">
      <c r="C1563" s="222" t="s">
        <v>725</v>
      </c>
      <c r="D1563" s="224" t="s">
        <v>188</v>
      </c>
      <c r="E1563" s="255"/>
      <c r="F1563" s="255"/>
      <c r="G1563" s="255"/>
      <c r="H1563" s="255">
        <f>SUM(H1545:H1561)</f>
        <v>198557</v>
      </c>
      <c r="I1563" s="255">
        <f t="shared" ref="I1563:L1563" si="55">SUM(I1545:I1561)</f>
        <v>0</v>
      </c>
      <c r="J1563" s="255">
        <f t="shared" si="55"/>
        <v>0</v>
      </c>
      <c r="K1563" s="255">
        <f t="shared" si="55"/>
        <v>0</v>
      </c>
      <c r="L1563" s="255">
        <f t="shared" si="55"/>
        <v>0</v>
      </c>
      <c r="M1563" s="222"/>
      <c r="N1563" s="362"/>
      <c r="O1563" s="222"/>
    </row>
    <row r="1564" spans="2:15" outlineLevel="1" collapsed="1" x14ac:dyDescent="0.4"/>
    <row r="1565" spans="2:15" ht="14.25" outlineLevel="1" x14ac:dyDescent="0.4">
      <c r="B1565" s="74" t="s">
        <v>1021</v>
      </c>
      <c r="C1565" s="60"/>
      <c r="D1565" s="226"/>
      <c r="E1565" s="226"/>
      <c r="F1565" s="226"/>
      <c r="G1565" s="226"/>
      <c r="H1565" s="246"/>
      <c r="I1565" s="246"/>
      <c r="J1565" s="246"/>
      <c r="K1565" s="246"/>
      <c r="L1565" s="246"/>
      <c r="M1565" s="18"/>
      <c r="N1565" s="361" t="s">
        <v>778</v>
      </c>
      <c r="O1565" s="18"/>
    </row>
    <row r="1566" spans="2:15" hidden="1" outlineLevel="2" x14ac:dyDescent="0.4">
      <c r="H1566" s="251"/>
      <c r="I1566" s="243"/>
      <c r="J1566" s="243"/>
      <c r="K1566" s="243"/>
      <c r="L1566" s="243"/>
    </row>
    <row r="1567" spans="2:15" hidden="1" outlineLevel="2" x14ac:dyDescent="0.4">
      <c r="C1567" s="220" t="s">
        <v>117</v>
      </c>
      <c r="D1567" s="221" t="s">
        <v>176</v>
      </c>
      <c r="H1567" s="257">
        <v>17.5</v>
      </c>
      <c r="I1567" s="258">
        <v>35</v>
      </c>
      <c r="J1567" s="258">
        <v>35</v>
      </c>
      <c r="K1567" s="258">
        <v>35</v>
      </c>
      <c r="L1567" s="258">
        <v>35</v>
      </c>
      <c r="N1567" s="359" t="s">
        <v>995</v>
      </c>
    </row>
    <row r="1568" spans="2:15" hidden="1" outlineLevel="2" x14ac:dyDescent="0.4">
      <c r="C1568" s="220" t="s">
        <v>119</v>
      </c>
      <c r="D1568" s="221" t="s">
        <v>176</v>
      </c>
      <c r="H1568" s="257">
        <v>17.5</v>
      </c>
      <c r="I1568" s="258">
        <v>35</v>
      </c>
      <c r="J1568" s="258">
        <v>35</v>
      </c>
      <c r="K1568" s="258">
        <v>35</v>
      </c>
      <c r="L1568" s="258">
        <v>35</v>
      </c>
      <c r="N1568" s="359" t="s">
        <v>996</v>
      </c>
    </row>
    <row r="1569" spans="3:14" hidden="1" outlineLevel="2" x14ac:dyDescent="0.4">
      <c r="C1569" s="220" t="s">
        <v>122</v>
      </c>
      <c r="D1569" s="221" t="s">
        <v>176</v>
      </c>
      <c r="H1569" s="257">
        <v>17.5</v>
      </c>
      <c r="I1569" s="258">
        <v>35</v>
      </c>
      <c r="J1569" s="258">
        <v>35</v>
      </c>
      <c r="K1569" s="258">
        <v>35</v>
      </c>
      <c r="L1569" s="258">
        <v>35</v>
      </c>
      <c r="N1569" s="359" t="s">
        <v>997</v>
      </c>
    </row>
    <row r="1570" spans="3:14" hidden="1" outlineLevel="2" x14ac:dyDescent="0.4">
      <c r="C1570" s="220" t="s">
        <v>124</v>
      </c>
      <c r="D1570" s="221" t="s">
        <v>176</v>
      </c>
      <c r="H1570" s="257">
        <v>17.5</v>
      </c>
      <c r="I1570" s="258">
        <v>35</v>
      </c>
      <c r="J1570" s="258">
        <v>35</v>
      </c>
      <c r="K1570" s="258">
        <v>35</v>
      </c>
      <c r="L1570" s="258">
        <v>35</v>
      </c>
      <c r="N1570" s="359" t="s">
        <v>998</v>
      </c>
    </row>
    <row r="1571" spans="3:14" hidden="1" outlineLevel="2" x14ac:dyDescent="0.4">
      <c r="C1571" s="220" t="s">
        <v>126</v>
      </c>
      <c r="D1571" s="221" t="s">
        <v>176</v>
      </c>
      <c r="H1571" s="257">
        <v>17.5</v>
      </c>
      <c r="I1571" s="258">
        <v>35</v>
      </c>
      <c r="J1571" s="258">
        <v>35</v>
      </c>
      <c r="K1571" s="258">
        <v>35</v>
      </c>
      <c r="L1571" s="258">
        <v>35</v>
      </c>
      <c r="N1571" s="359" t="s">
        <v>999</v>
      </c>
    </row>
    <row r="1572" spans="3:14" hidden="1" outlineLevel="2" x14ac:dyDescent="0.4">
      <c r="C1572" s="220" t="s">
        <v>128</v>
      </c>
      <c r="D1572" s="221" t="s">
        <v>176</v>
      </c>
      <c r="H1572" s="257">
        <v>17.5</v>
      </c>
      <c r="I1572" s="258">
        <v>35</v>
      </c>
      <c r="J1572" s="258">
        <v>35</v>
      </c>
      <c r="K1572" s="258">
        <v>35</v>
      </c>
      <c r="L1572" s="258">
        <v>35</v>
      </c>
      <c r="N1572" s="359" t="s">
        <v>1000</v>
      </c>
    </row>
    <row r="1573" spans="3:14" hidden="1" outlineLevel="2" x14ac:dyDescent="0.4">
      <c r="C1573" s="220" t="s">
        <v>131</v>
      </c>
      <c r="D1573" s="221" t="s">
        <v>176</v>
      </c>
      <c r="H1573" s="257">
        <v>17.5</v>
      </c>
      <c r="I1573" s="258">
        <v>35</v>
      </c>
      <c r="J1573" s="258">
        <v>35</v>
      </c>
      <c r="K1573" s="258">
        <v>35</v>
      </c>
      <c r="L1573" s="258">
        <v>35</v>
      </c>
      <c r="N1573" s="359" t="s">
        <v>1001</v>
      </c>
    </row>
    <row r="1574" spans="3:14" hidden="1" outlineLevel="2" x14ac:dyDescent="0.4">
      <c r="C1574" s="220" t="s">
        <v>133</v>
      </c>
      <c r="D1574" s="221" t="s">
        <v>176</v>
      </c>
      <c r="H1574" s="257">
        <v>17.5</v>
      </c>
      <c r="I1574" s="258">
        <v>35</v>
      </c>
      <c r="J1574" s="258">
        <v>35</v>
      </c>
      <c r="K1574" s="258">
        <v>35</v>
      </c>
      <c r="L1574" s="258">
        <v>35</v>
      </c>
      <c r="N1574" s="359" t="s">
        <v>1002</v>
      </c>
    </row>
    <row r="1575" spans="3:14" hidden="1" outlineLevel="2" x14ac:dyDescent="0.4">
      <c r="C1575" s="220" t="s">
        <v>244</v>
      </c>
      <c r="D1575" s="221" t="s">
        <v>176</v>
      </c>
      <c r="H1575" s="257">
        <v>17.5</v>
      </c>
      <c r="I1575" s="258">
        <v>35</v>
      </c>
      <c r="J1575" s="258">
        <v>35</v>
      </c>
      <c r="K1575" s="258">
        <v>35</v>
      </c>
      <c r="L1575" s="258">
        <v>35</v>
      </c>
      <c r="N1575" s="359" t="s">
        <v>1003</v>
      </c>
    </row>
    <row r="1576" spans="3:14" hidden="1" outlineLevel="2" x14ac:dyDescent="0.4">
      <c r="C1576" s="220" t="s">
        <v>137</v>
      </c>
      <c r="D1576" s="221" t="s">
        <v>176</v>
      </c>
      <c r="H1576" s="257">
        <v>17.5</v>
      </c>
      <c r="I1576" s="258">
        <v>35</v>
      </c>
      <c r="J1576" s="258">
        <v>35</v>
      </c>
      <c r="K1576" s="258">
        <v>35</v>
      </c>
      <c r="L1576" s="258">
        <v>35</v>
      </c>
      <c r="N1576" s="359" t="s">
        <v>1004</v>
      </c>
    </row>
    <row r="1577" spans="3:14" hidden="1" outlineLevel="2" x14ac:dyDescent="0.4">
      <c r="C1577" s="220" t="s">
        <v>139</v>
      </c>
      <c r="D1577" s="221" t="s">
        <v>176</v>
      </c>
      <c r="H1577" s="257">
        <v>17.5</v>
      </c>
      <c r="I1577" s="258">
        <v>35</v>
      </c>
      <c r="J1577" s="258">
        <v>35</v>
      </c>
      <c r="K1577" s="258">
        <v>35</v>
      </c>
      <c r="L1577" s="258">
        <v>35</v>
      </c>
      <c r="N1577" s="359" t="s">
        <v>1005</v>
      </c>
    </row>
    <row r="1578" spans="3:14" hidden="1" outlineLevel="2" x14ac:dyDescent="0.4">
      <c r="C1578" s="220" t="s">
        <v>141</v>
      </c>
      <c r="D1578" s="221" t="s">
        <v>176</v>
      </c>
      <c r="H1578" s="257">
        <v>17.5</v>
      </c>
      <c r="I1578" s="258">
        <v>35</v>
      </c>
      <c r="J1578" s="258">
        <v>35</v>
      </c>
      <c r="K1578" s="258">
        <v>35</v>
      </c>
      <c r="L1578" s="258">
        <v>35</v>
      </c>
      <c r="N1578" s="359" t="s">
        <v>1006</v>
      </c>
    </row>
    <row r="1579" spans="3:14" hidden="1" outlineLevel="2" x14ac:dyDescent="0.4">
      <c r="C1579" s="220" t="s">
        <v>143</v>
      </c>
      <c r="D1579" s="221" t="s">
        <v>176</v>
      </c>
      <c r="H1579" s="257">
        <v>17.5</v>
      </c>
      <c r="I1579" s="258">
        <v>35</v>
      </c>
      <c r="J1579" s="258">
        <v>35</v>
      </c>
      <c r="K1579" s="258">
        <v>35</v>
      </c>
      <c r="L1579" s="258">
        <v>35</v>
      </c>
      <c r="N1579" s="359" t="s">
        <v>1007</v>
      </c>
    </row>
    <row r="1580" spans="3:14" hidden="1" outlineLevel="2" x14ac:dyDescent="0.4">
      <c r="C1580" s="220" t="s">
        <v>145</v>
      </c>
      <c r="D1580" s="221" t="s">
        <v>176</v>
      </c>
      <c r="H1580" s="257">
        <v>17.5</v>
      </c>
      <c r="I1580" s="258">
        <v>35</v>
      </c>
      <c r="J1580" s="258">
        <v>35</v>
      </c>
      <c r="K1580" s="258">
        <v>35</v>
      </c>
      <c r="L1580" s="258">
        <v>35</v>
      </c>
      <c r="N1580" s="359" t="s">
        <v>1008</v>
      </c>
    </row>
    <row r="1581" spans="3:14" hidden="1" outlineLevel="2" x14ac:dyDescent="0.4">
      <c r="C1581" s="220" t="s">
        <v>147</v>
      </c>
      <c r="D1581" s="221" t="s">
        <v>176</v>
      </c>
      <c r="H1581" s="257">
        <v>17.5</v>
      </c>
      <c r="I1581" s="258">
        <v>35</v>
      </c>
      <c r="J1581" s="258">
        <v>35</v>
      </c>
      <c r="K1581" s="258">
        <v>35</v>
      </c>
      <c r="L1581" s="258">
        <v>35</v>
      </c>
      <c r="N1581" s="359" t="s">
        <v>1009</v>
      </c>
    </row>
    <row r="1582" spans="3:14" hidden="1" outlineLevel="2" x14ac:dyDescent="0.4">
      <c r="C1582" s="220" t="s">
        <v>149</v>
      </c>
      <c r="D1582" s="221" t="s">
        <v>176</v>
      </c>
      <c r="H1582" s="257">
        <v>17.5</v>
      </c>
      <c r="I1582" s="258">
        <v>35</v>
      </c>
      <c r="J1582" s="258">
        <v>35</v>
      </c>
      <c r="K1582" s="258">
        <v>35</v>
      </c>
      <c r="L1582" s="258">
        <v>35</v>
      </c>
      <c r="N1582" s="359" t="s">
        <v>1010</v>
      </c>
    </row>
    <row r="1583" spans="3:14" hidden="1" outlineLevel="2" x14ac:dyDescent="0.4">
      <c r="C1583" s="220" t="s">
        <v>151</v>
      </c>
      <c r="D1583" s="221" t="s">
        <v>176</v>
      </c>
      <c r="H1583" s="257">
        <v>17.5</v>
      </c>
      <c r="I1583" s="258">
        <v>35</v>
      </c>
      <c r="J1583" s="258">
        <v>35</v>
      </c>
      <c r="K1583" s="258">
        <v>35</v>
      </c>
      <c r="L1583" s="258">
        <v>35</v>
      </c>
      <c r="N1583" s="359" t="s">
        <v>1011</v>
      </c>
    </row>
    <row r="1584" spans="3:14" hidden="1" outlineLevel="2" x14ac:dyDescent="0.4">
      <c r="H1584" s="257"/>
      <c r="I1584" s="272"/>
      <c r="J1584" s="272"/>
      <c r="K1584" s="272"/>
      <c r="L1584" s="272"/>
    </row>
    <row r="1585" spans="2:15" hidden="1" outlineLevel="2" x14ac:dyDescent="0.4">
      <c r="C1585" s="222" t="s">
        <v>725</v>
      </c>
      <c r="D1585" s="224" t="s">
        <v>176</v>
      </c>
      <c r="E1585" s="224"/>
      <c r="F1585" s="224"/>
      <c r="G1585" s="224"/>
      <c r="H1585" s="278">
        <f>IFERROR(('CALCS | PCs'!H477 / 'INPUTS | PCs'!H1541) * 100,0)</f>
        <v>17.5</v>
      </c>
      <c r="I1585" s="255">
        <f>IFERROR(('CALCS | PCs'!I477 / 'INPUTS | PCs'!I1541) * 100,0)</f>
        <v>0</v>
      </c>
      <c r="J1585" s="255">
        <f>IFERROR(('CALCS | PCs'!J477 / 'INPUTS | PCs'!J1541) * 100,0)</f>
        <v>0</v>
      </c>
      <c r="K1585" s="255">
        <f>IFERROR(('CALCS | PCs'!K477 / 'INPUTS | PCs'!K1541) * 100,0)</f>
        <v>0</v>
      </c>
      <c r="L1585" s="255">
        <f>IFERROR(('CALCS | PCs'!L477 / 'INPUTS | PCs'!L1541) * 100,0)</f>
        <v>0</v>
      </c>
      <c r="M1585" s="222"/>
      <c r="N1585" s="362"/>
      <c r="O1585" s="222"/>
    </row>
    <row r="1586" spans="2:15" outlineLevel="1" collapsed="1" x14ac:dyDescent="0.4">
      <c r="H1586" s="251"/>
      <c r="I1586" s="243"/>
      <c r="J1586" s="243"/>
      <c r="K1586" s="243"/>
      <c r="L1586" s="243"/>
    </row>
    <row r="1587" spans="2:15" ht="14.25" outlineLevel="1" x14ac:dyDescent="0.4">
      <c r="B1587" s="74" t="s">
        <v>1022</v>
      </c>
      <c r="C1587" s="60"/>
      <c r="D1587" s="226"/>
      <c r="E1587" s="226"/>
      <c r="F1587" s="226"/>
      <c r="G1587" s="226"/>
      <c r="H1587" s="246"/>
      <c r="I1587" s="246"/>
      <c r="J1587" s="246"/>
      <c r="K1587" s="246"/>
      <c r="L1587" s="246"/>
      <c r="M1587" s="18"/>
      <c r="N1587" s="361" t="s">
        <v>398</v>
      </c>
      <c r="O1587" s="18"/>
    </row>
    <row r="1588" spans="2:15" hidden="1" outlineLevel="2" x14ac:dyDescent="0.4">
      <c r="H1588" s="251"/>
      <c r="I1588" s="243"/>
      <c r="J1588" s="243"/>
      <c r="K1588" s="243"/>
      <c r="L1588" s="243"/>
    </row>
    <row r="1589" spans="2:15" hidden="1" outlineLevel="2" x14ac:dyDescent="0.4">
      <c r="C1589" s="220" t="s">
        <v>117</v>
      </c>
      <c r="D1589" s="221" t="s">
        <v>176</v>
      </c>
      <c r="H1589" s="257">
        <f>SUMIFS(InpActive!I:I,InpActive!$A:$A,$C1589,InpActive!$B:$B,$N$1587)</f>
        <v>38.768602857000602</v>
      </c>
      <c r="I1589" s="257">
        <f>SUMIFS(InpActive!J:J,InpActive!$A:$A,$C1589,InpActive!$B:$B,$N$1587)</f>
        <v>0</v>
      </c>
      <c r="J1589" s="257">
        <f>SUMIFS(InpActive!K:K,InpActive!$A:$A,$C1589,InpActive!$B:$B,$N$1587)</f>
        <v>0</v>
      </c>
      <c r="K1589" s="257">
        <f>SUMIFS(InpActive!L:L,InpActive!$A:$A,$C1589,InpActive!$B:$B,$N$1587)</f>
        <v>0</v>
      </c>
      <c r="L1589" s="257">
        <f>SUMIFS(InpActive!M:M,InpActive!$A:$A,$C1589,InpActive!$B:$B,$N$1587)</f>
        <v>0</v>
      </c>
    </row>
    <row r="1590" spans="2:15" hidden="1" outlineLevel="2" x14ac:dyDescent="0.4">
      <c r="C1590" s="220" t="s">
        <v>119</v>
      </c>
      <c r="D1590" s="221" t="s">
        <v>176</v>
      </c>
      <c r="H1590" s="257">
        <f>SUMIFS(InpActive!I:I,InpActive!$A:$A,$C1590,InpActive!$B:$B,$N$1587)</f>
        <v>27.1216797090268</v>
      </c>
      <c r="I1590" s="257">
        <f>SUMIFS(InpActive!J:J,InpActive!$A:$A,$C1590,InpActive!$B:$B,$N$1587)</f>
        <v>0</v>
      </c>
      <c r="J1590" s="257">
        <f>SUMIFS(InpActive!K:K,InpActive!$A:$A,$C1590,InpActive!$B:$B,$N$1587)</f>
        <v>0</v>
      </c>
      <c r="K1590" s="257">
        <f>SUMIFS(InpActive!L:L,InpActive!$A:$A,$C1590,InpActive!$B:$B,$N$1587)</f>
        <v>0</v>
      </c>
      <c r="L1590" s="257">
        <f>SUMIFS(InpActive!M:M,InpActive!$A:$A,$C1590,InpActive!$B:$B,$N$1587)</f>
        <v>0</v>
      </c>
    </row>
    <row r="1591" spans="2:15" hidden="1" outlineLevel="2" x14ac:dyDescent="0.4">
      <c r="C1591" s="220" t="s">
        <v>122</v>
      </c>
      <c r="D1591" s="221" t="s">
        <v>176</v>
      </c>
      <c r="H1591" s="257">
        <f>SUMIFS(InpActive!I:I,InpActive!$A:$A,$C1591,InpActive!$B:$B,$N$1587)</f>
        <v>34.343434343434303</v>
      </c>
      <c r="I1591" s="257">
        <f>SUMIFS(InpActive!J:J,InpActive!$A:$A,$C1591,InpActive!$B:$B,$N$1587)</f>
        <v>0</v>
      </c>
      <c r="J1591" s="257">
        <f>SUMIFS(InpActive!K:K,InpActive!$A:$A,$C1591,InpActive!$B:$B,$N$1587)</f>
        <v>0</v>
      </c>
      <c r="K1591" s="257">
        <f>SUMIFS(InpActive!L:L,InpActive!$A:$A,$C1591,InpActive!$B:$B,$N$1587)</f>
        <v>0</v>
      </c>
      <c r="L1591" s="257">
        <f>SUMIFS(InpActive!M:M,InpActive!$A:$A,$C1591,InpActive!$B:$B,$N$1587)</f>
        <v>0</v>
      </c>
    </row>
    <row r="1592" spans="2:15" hidden="1" outlineLevel="2" x14ac:dyDescent="0.4">
      <c r="C1592" s="220" t="s">
        <v>124</v>
      </c>
      <c r="D1592" s="221" t="s">
        <v>176</v>
      </c>
      <c r="H1592" s="257">
        <f>SUMIFS(InpActive!I:I,InpActive!$A:$A,$C1592,InpActive!$B:$B,$N$1587)</f>
        <v>40.010917030567697</v>
      </c>
      <c r="I1592" s="257">
        <f>SUMIFS(InpActive!J:J,InpActive!$A:$A,$C1592,InpActive!$B:$B,$N$1587)</f>
        <v>0</v>
      </c>
      <c r="J1592" s="257">
        <f>SUMIFS(InpActive!K:K,InpActive!$A:$A,$C1592,InpActive!$B:$B,$N$1587)</f>
        <v>0</v>
      </c>
      <c r="K1592" s="257">
        <f>SUMIFS(InpActive!L:L,InpActive!$A:$A,$C1592,InpActive!$B:$B,$N$1587)</f>
        <v>0</v>
      </c>
      <c r="L1592" s="257">
        <f>SUMIFS(InpActive!M:M,InpActive!$A:$A,$C1592,InpActive!$B:$B,$N$1587)</f>
        <v>0</v>
      </c>
    </row>
    <row r="1593" spans="2:15" hidden="1" outlineLevel="2" x14ac:dyDescent="0.4">
      <c r="C1593" s="220" t="s">
        <v>126</v>
      </c>
      <c r="D1593" s="221" t="s">
        <v>176</v>
      </c>
      <c r="H1593" s="257">
        <f>SUMIFS(InpActive!I:I,InpActive!$A:$A,$C1593,InpActive!$B:$B,$N$1587)</f>
        <v>24.411540222866702</v>
      </c>
      <c r="I1593" s="257">
        <f>SUMIFS(InpActive!J:J,InpActive!$A:$A,$C1593,InpActive!$B:$B,$N$1587)</f>
        <v>0</v>
      </c>
      <c r="J1593" s="257">
        <f>SUMIFS(InpActive!K:K,InpActive!$A:$A,$C1593,InpActive!$B:$B,$N$1587)</f>
        <v>0</v>
      </c>
      <c r="K1593" s="257">
        <f>SUMIFS(InpActive!L:L,InpActive!$A:$A,$C1593,InpActive!$B:$B,$N$1587)</f>
        <v>0</v>
      </c>
      <c r="L1593" s="257">
        <f>SUMIFS(InpActive!M:M,InpActive!$A:$A,$C1593,InpActive!$B:$B,$N$1587)</f>
        <v>0</v>
      </c>
    </row>
    <row r="1594" spans="2:15" hidden="1" outlineLevel="2" x14ac:dyDescent="0.4">
      <c r="C1594" s="220" t="s">
        <v>128</v>
      </c>
      <c r="D1594" s="221" t="s">
        <v>176</v>
      </c>
      <c r="H1594" s="257">
        <f>SUMIFS(InpActive!I:I,InpActive!$A:$A,$C1594,InpActive!$B:$B,$N$1587)</f>
        <v>39.079039277846398</v>
      </c>
      <c r="I1594" s="257">
        <f>SUMIFS(InpActive!J:J,InpActive!$A:$A,$C1594,InpActive!$B:$B,$N$1587)</f>
        <v>0</v>
      </c>
      <c r="J1594" s="257">
        <f>SUMIFS(InpActive!K:K,InpActive!$A:$A,$C1594,InpActive!$B:$B,$N$1587)</f>
        <v>0</v>
      </c>
      <c r="K1594" s="257">
        <f>SUMIFS(InpActive!L:L,InpActive!$A:$A,$C1594,InpActive!$B:$B,$N$1587)</f>
        <v>0</v>
      </c>
      <c r="L1594" s="257">
        <f>SUMIFS(InpActive!M:M,InpActive!$A:$A,$C1594,InpActive!$B:$B,$N$1587)</f>
        <v>0</v>
      </c>
    </row>
    <row r="1595" spans="2:15" hidden="1" outlineLevel="2" x14ac:dyDescent="0.4">
      <c r="C1595" s="220" t="s">
        <v>131</v>
      </c>
      <c r="D1595" s="221" t="s">
        <v>176</v>
      </c>
      <c r="H1595" s="257">
        <f>SUMIFS(InpActive!I:I,InpActive!$A:$A,$C1595,InpActive!$B:$B,$N$1587)</f>
        <v>19.769833496572002</v>
      </c>
      <c r="I1595" s="257">
        <f>SUMIFS(InpActive!J:J,InpActive!$A:$A,$C1595,InpActive!$B:$B,$N$1587)</f>
        <v>0</v>
      </c>
      <c r="J1595" s="257">
        <f>SUMIFS(InpActive!K:K,InpActive!$A:$A,$C1595,InpActive!$B:$B,$N$1587)</f>
        <v>0</v>
      </c>
      <c r="K1595" s="257">
        <f>SUMIFS(InpActive!L:L,InpActive!$A:$A,$C1595,InpActive!$B:$B,$N$1587)</f>
        <v>0</v>
      </c>
      <c r="L1595" s="257">
        <f>SUMIFS(InpActive!M:M,InpActive!$A:$A,$C1595,InpActive!$B:$B,$N$1587)</f>
        <v>0</v>
      </c>
    </row>
    <row r="1596" spans="2:15" hidden="1" outlineLevel="2" x14ac:dyDescent="0.4">
      <c r="C1596" s="220" t="s">
        <v>133</v>
      </c>
      <c r="D1596" s="221" t="s">
        <v>176</v>
      </c>
      <c r="H1596" s="257">
        <f>SUMIFS(InpActive!I:I,InpActive!$A:$A,$C1596,InpActive!$B:$B,$N$1587)</f>
        <v>18.289295317673702</v>
      </c>
      <c r="I1596" s="257">
        <f>SUMIFS(InpActive!J:J,InpActive!$A:$A,$C1596,InpActive!$B:$B,$N$1587)</f>
        <v>0</v>
      </c>
      <c r="J1596" s="257">
        <f>SUMIFS(InpActive!K:K,InpActive!$A:$A,$C1596,InpActive!$B:$B,$N$1587)</f>
        <v>0</v>
      </c>
      <c r="K1596" s="257">
        <f>SUMIFS(InpActive!L:L,InpActive!$A:$A,$C1596,InpActive!$B:$B,$N$1587)</f>
        <v>0</v>
      </c>
      <c r="L1596" s="257">
        <f>SUMIFS(InpActive!M:M,InpActive!$A:$A,$C1596,InpActive!$B:$B,$N$1587)</f>
        <v>0</v>
      </c>
    </row>
    <row r="1597" spans="2:15" hidden="1" outlineLevel="2" x14ac:dyDescent="0.4">
      <c r="C1597" s="220" t="s">
        <v>244</v>
      </c>
      <c r="D1597" s="221" t="s">
        <v>176</v>
      </c>
      <c r="H1597" s="257">
        <f>SUMIFS(InpActive!I:I,InpActive!$A:$A,$C1597,InpActive!$B:$B,$N$1587)</f>
        <v>33.927152317880797</v>
      </c>
      <c r="I1597" s="257">
        <f>SUMIFS(InpActive!J:J,InpActive!$A:$A,$C1597,InpActive!$B:$B,$N$1587)</f>
        <v>0</v>
      </c>
      <c r="J1597" s="257">
        <f>SUMIFS(InpActive!K:K,InpActive!$A:$A,$C1597,InpActive!$B:$B,$N$1587)</f>
        <v>0</v>
      </c>
      <c r="K1597" s="257">
        <f>SUMIFS(InpActive!L:L,InpActive!$A:$A,$C1597,InpActive!$B:$B,$N$1587)</f>
        <v>0</v>
      </c>
      <c r="L1597" s="257">
        <f>SUMIFS(InpActive!M:M,InpActive!$A:$A,$C1597,InpActive!$B:$B,$N$1587)</f>
        <v>0</v>
      </c>
    </row>
    <row r="1598" spans="2:15" hidden="1" outlineLevel="2" x14ac:dyDescent="0.4">
      <c r="C1598" s="220" t="s">
        <v>137</v>
      </c>
      <c r="D1598" s="221" t="s">
        <v>176</v>
      </c>
      <c r="H1598" s="257">
        <f>SUMIFS(InpActive!I:I,InpActive!$A:$A,$C1598,InpActive!$B:$B,$N$1587)</f>
        <v>35.705748125611201</v>
      </c>
      <c r="I1598" s="257">
        <f>SUMIFS(InpActive!J:J,InpActive!$A:$A,$C1598,InpActive!$B:$B,$N$1587)</f>
        <v>0</v>
      </c>
      <c r="J1598" s="257">
        <f>SUMIFS(InpActive!K:K,InpActive!$A:$A,$C1598,InpActive!$B:$B,$N$1587)</f>
        <v>0</v>
      </c>
      <c r="K1598" s="257">
        <f>SUMIFS(InpActive!L:L,InpActive!$A:$A,$C1598,InpActive!$B:$B,$N$1587)</f>
        <v>0</v>
      </c>
      <c r="L1598" s="257">
        <f>SUMIFS(InpActive!M:M,InpActive!$A:$A,$C1598,InpActive!$B:$B,$N$1587)</f>
        <v>0</v>
      </c>
    </row>
    <row r="1599" spans="2:15" hidden="1" outlineLevel="2" x14ac:dyDescent="0.4">
      <c r="C1599" s="220" t="s">
        <v>139</v>
      </c>
      <c r="D1599" s="221" t="s">
        <v>176</v>
      </c>
      <c r="H1599" s="257">
        <f>SUMIFS(InpActive!I:I,InpActive!$A:$A,$C1599,InpActive!$B:$B,$N$1587)</f>
        <v>17.303944918373499</v>
      </c>
      <c r="I1599" s="257">
        <f>SUMIFS(InpActive!J:J,InpActive!$A:$A,$C1599,InpActive!$B:$B,$N$1587)</f>
        <v>0</v>
      </c>
      <c r="J1599" s="257">
        <f>SUMIFS(InpActive!K:K,InpActive!$A:$A,$C1599,InpActive!$B:$B,$N$1587)</f>
        <v>0</v>
      </c>
      <c r="K1599" s="257">
        <f>SUMIFS(InpActive!L:L,InpActive!$A:$A,$C1599,InpActive!$B:$B,$N$1587)</f>
        <v>0</v>
      </c>
      <c r="L1599" s="257">
        <f>SUMIFS(InpActive!M:M,InpActive!$A:$A,$C1599,InpActive!$B:$B,$N$1587)</f>
        <v>0</v>
      </c>
    </row>
    <row r="1600" spans="2:15" hidden="1" outlineLevel="2" x14ac:dyDescent="0.4">
      <c r="C1600" s="220" t="s">
        <v>141</v>
      </c>
      <c r="D1600" s="221" t="s">
        <v>176</v>
      </c>
      <c r="H1600" s="257">
        <f>SUMIFS(InpActive!I:I,InpActive!$A:$A,$C1600,InpActive!$B:$B,$N$1587)</f>
        <v>24.872994316181298</v>
      </c>
      <c r="I1600" s="257">
        <f>SUMIFS(InpActive!J:J,InpActive!$A:$A,$C1600,InpActive!$B:$B,$N$1587)</f>
        <v>0</v>
      </c>
      <c r="J1600" s="257">
        <f>SUMIFS(InpActive!K:K,InpActive!$A:$A,$C1600,InpActive!$B:$B,$N$1587)</f>
        <v>0</v>
      </c>
      <c r="K1600" s="257">
        <f>SUMIFS(InpActive!L:L,InpActive!$A:$A,$C1600,InpActive!$B:$B,$N$1587)</f>
        <v>0</v>
      </c>
      <c r="L1600" s="257">
        <f>SUMIFS(InpActive!M:M,InpActive!$A:$A,$C1600,InpActive!$B:$B,$N$1587)</f>
        <v>0</v>
      </c>
    </row>
    <row r="1601" spans="2:15" hidden="1" outlineLevel="2" x14ac:dyDescent="0.4">
      <c r="C1601" s="220" t="s">
        <v>143</v>
      </c>
      <c r="D1601" s="221" t="s">
        <v>176</v>
      </c>
      <c r="H1601" s="257">
        <f>SUMIFS(InpActive!I:I,InpActive!$A:$A,$C1601,InpActive!$B:$B,$N$1587)</f>
        <v>35.492610837438399</v>
      </c>
      <c r="I1601" s="257">
        <f>SUMIFS(InpActive!J:J,InpActive!$A:$A,$C1601,InpActive!$B:$B,$N$1587)</f>
        <v>0</v>
      </c>
      <c r="J1601" s="257">
        <f>SUMIFS(InpActive!K:K,InpActive!$A:$A,$C1601,InpActive!$B:$B,$N$1587)</f>
        <v>0</v>
      </c>
      <c r="K1601" s="257">
        <f>SUMIFS(InpActive!L:L,InpActive!$A:$A,$C1601,InpActive!$B:$B,$N$1587)</f>
        <v>0</v>
      </c>
      <c r="L1601" s="257">
        <f>SUMIFS(InpActive!M:M,InpActive!$A:$A,$C1601,InpActive!$B:$B,$N$1587)</f>
        <v>0</v>
      </c>
    </row>
    <row r="1602" spans="2:15" hidden="1" outlineLevel="2" x14ac:dyDescent="0.4">
      <c r="C1602" s="220" t="s">
        <v>145</v>
      </c>
      <c r="D1602" s="221" t="s">
        <v>176</v>
      </c>
      <c r="H1602" s="257">
        <f>SUMIFS(InpActive!I:I,InpActive!$A:$A,$C1602,InpActive!$B:$B,$N$1587)</f>
        <v>19.3317422434368</v>
      </c>
      <c r="I1602" s="257">
        <f>SUMIFS(InpActive!J:J,InpActive!$A:$A,$C1602,InpActive!$B:$B,$N$1587)</f>
        <v>0</v>
      </c>
      <c r="J1602" s="257">
        <f>SUMIFS(InpActive!K:K,InpActive!$A:$A,$C1602,InpActive!$B:$B,$N$1587)</f>
        <v>0</v>
      </c>
      <c r="K1602" s="257">
        <f>SUMIFS(InpActive!L:L,InpActive!$A:$A,$C1602,InpActive!$B:$B,$N$1587)</f>
        <v>0</v>
      </c>
      <c r="L1602" s="257">
        <f>SUMIFS(InpActive!M:M,InpActive!$A:$A,$C1602,InpActive!$B:$B,$N$1587)</f>
        <v>0</v>
      </c>
    </row>
    <row r="1603" spans="2:15" hidden="1" outlineLevel="2" x14ac:dyDescent="0.4">
      <c r="C1603" s="220" t="s">
        <v>147</v>
      </c>
      <c r="D1603" s="221" t="s">
        <v>176</v>
      </c>
      <c r="H1603" s="257">
        <f>SUMIFS(InpActive!I:I,InpActive!$A:$A,$C1603,InpActive!$B:$B,$N$1587)</f>
        <v>57.851705666760601</v>
      </c>
      <c r="I1603" s="257">
        <f>SUMIFS(InpActive!J:J,InpActive!$A:$A,$C1603,InpActive!$B:$B,$N$1587)</f>
        <v>0</v>
      </c>
      <c r="J1603" s="257">
        <f>SUMIFS(InpActive!K:K,InpActive!$A:$A,$C1603,InpActive!$B:$B,$N$1587)</f>
        <v>0</v>
      </c>
      <c r="K1603" s="257">
        <f>SUMIFS(InpActive!L:L,InpActive!$A:$A,$C1603,InpActive!$B:$B,$N$1587)</f>
        <v>0</v>
      </c>
      <c r="L1603" s="257">
        <f>SUMIFS(InpActive!M:M,InpActive!$A:$A,$C1603,InpActive!$B:$B,$N$1587)</f>
        <v>0</v>
      </c>
    </row>
    <row r="1604" spans="2:15" hidden="1" outlineLevel="2" x14ac:dyDescent="0.4">
      <c r="C1604" s="220" t="s">
        <v>149</v>
      </c>
      <c r="D1604" s="221" t="s">
        <v>176</v>
      </c>
      <c r="H1604" s="257">
        <f>SUMIFS(InpActive!I:I,InpActive!$A:$A,$C1604,InpActive!$B:$B,$N$1587)</f>
        <v>21.511678768261699</v>
      </c>
      <c r="I1604" s="257">
        <f>SUMIFS(InpActive!J:J,InpActive!$A:$A,$C1604,InpActive!$B:$B,$N$1587)</f>
        <v>0</v>
      </c>
      <c r="J1604" s="257">
        <f>SUMIFS(InpActive!K:K,InpActive!$A:$A,$C1604,InpActive!$B:$B,$N$1587)</f>
        <v>0</v>
      </c>
      <c r="K1604" s="257">
        <f>SUMIFS(InpActive!L:L,InpActive!$A:$A,$C1604,InpActive!$B:$B,$N$1587)</f>
        <v>0</v>
      </c>
      <c r="L1604" s="257">
        <f>SUMIFS(InpActive!M:M,InpActive!$A:$A,$C1604,InpActive!$B:$B,$N$1587)</f>
        <v>0</v>
      </c>
    </row>
    <row r="1605" spans="2:15" hidden="1" outlineLevel="2" x14ac:dyDescent="0.4">
      <c r="C1605" s="220" t="s">
        <v>151</v>
      </c>
      <c r="D1605" s="221" t="s">
        <v>176</v>
      </c>
      <c r="H1605" s="289">
        <f>SUMIFS(InpActive!I:I,InpActive!$A:$A,$C1605,InpActive!$B:$B,$N$1587)</f>
        <v>0</v>
      </c>
      <c r="I1605" s="289">
        <f>SUMIFS(InpActive!J:J,InpActive!$A:$A,$C1605,InpActive!$B:$B,$N$1587)</f>
        <v>0</v>
      </c>
      <c r="J1605" s="289">
        <f>SUMIFS(InpActive!K:K,InpActive!$A:$A,$C1605,InpActive!$B:$B,$N$1587)</f>
        <v>0</v>
      </c>
      <c r="K1605" s="289">
        <f>SUMIFS(InpActive!L:L,InpActive!$A:$A,$C1605,InpActive!$B:$B,$N$1587)</f>
        <v>0</v>
      </c>
      <c r="L1605" s="289">
        <f>SUMIFS(InpActive!M:M,InpActive!$A:$A,$C1605,InpActive!$B:$B,$N$1587)</f>
        <v>0</v>
      </c>
    </row>
    <row r="1606" spans="2:15" hidden="1" outlineLevel="2" x14ac:dyDescent="0.4">
      <c r="H1606" s="257"/>
      <c r="I1606" s="257"/>
      <c r="J1606" s="257"/>
      <c r="K1606" s="257"/>
      <c r="L1606" s="257"/>
    </row>
    <row r="1607" spans="2:15" hidden="1" outlineLevel="2" x14ac:dyDescent="0.4">
      <c r="C1607" s="222" t="s">
        <v>725</v>
      </c>
      <c r="D1607" s="224" t="s">
        <v>176</v>
      </c>
      <c r="E1607" s="224"/>
      <c r="F1607" s="224"/>
      <c r="G1607" s="224"/>
      <c r="H1607" s="278">
        <f>IFERROR((H1651 / H1541) * 100,0)</f>
        <v>26.551061328908247</v>
      </c>
      <c r="I1607" s="278">
        <f t="shared" ref="I1607:L1607" si="56">IFERROR((I1651 / I1541) * 100,0)</f>
        <v>0</v>
      </c>
      <c r="J1607" s="278">
        <f t="shared" si="56"/>
        <v>0</v>
      </c>
      <c r="K1607" s="278">
        <f t="shared" si="56"/>
        <v>0</v>
      </c>
      <c r="L1607" s="278">
        <f t="shared" si="56"/>
        <v>0</v>
      </c>
      <c r="M1607" s="222"/>
      <c r="N1607" s="362"/>
      <c r="O1607" s="222"/>
    </row>
    <row r="1608" spans="2:15" outlineLevel="1" collapsed="1" x14ac:dyDescent="0.4">
      <c r="H1608" s="294"/>
      <c r="I1608" s="295"/>
      <c r="J1608" s="295"/>
      <c r="K1608" s="295"/>
      <c r="L1608" s="295"/>
    </row>
    <row r="1609" spans="2:15" ht="14.25" outlineLevel="1" x14ac:dyDescent="0.4">
      <c r="B1609" s="74" t="s">
        <v>1023</v>
      </c>
      <c r="C1609" s="60"/>
      <c r="D1609" s="226"/>
      <c r="E1609" s="226"/>
      <c r="F1609" s="226"/>
      <c r="G1609" s="226"/>
      <c r="H1609" s="246"/>
      <c r="I1609" s="246"/>
      <c r="J1609" s="246"/>
      <c r="K1609" s="246"/>
      <c r="L1609" s="246"/>
      <c r="M1609" s="18"/>
      <c r="N1609" s="361" t="s">
        <v>400</v>
      </c>
      <c r="O1609" s="18"/>
    </row>
    <row r="1610" spans="2:15" hidden="1" outlineLevel="2" x14ac:dyDescent="0.4">
      <c r="H1610" s="243"/>
      <c r="I1610" s="243"/>
      <c r="J1610" s="243"/>
      <c r="K1610" s="243"/>
      <c r="L1610" s="243"/>
    </row>
    <row r="1611" spans="2:15" hidden="1" outlineLevel="2" x14ac:dyDescent="0.4">
      <c r="C1611" s="234" t="s">
        <v>117</v>
      </c>
      <c r="D1611" s="221" t="s">
        <v>204</v>
      </c>
      <c r="H1611" s="618" t="str">
        <f>INDEX(ANHapr,MATCH($N$1609,InpActive!$B$4:$B$185,0),MATCH(H$2,InpActive!$A$2:$M$2,0))</f>
        <v>Yes</v>
      </c>
      <c r="I1611" s="618">
        <f>INDEX(ANHapr,MATCH($N$1609,InpActive!$B$4:$B$185,0),MATCH(I$2,InpActive!$A$2:$M$2,0))</f>
        <v>0</v>
      </c>
      <c r="J1611" s="618">
        <f>INDEX(ANHapr,MATCH($N$1609,InpActive!$B$4:$B$185,0),MATCH(J$2,InpActive!$A$2:$M$2,0))</f>
        <v>0</v>
      </c>
      <c r="K1611" s="618">
        <f>INDEX(ANHapr,MATCH($N$1609,InpActive!$B$4:$B$185,0),MATCH(K$2,InpActive!$A$2:$M$2,0))</f>
        <v>0</v>
      </c>
      <c r="L1611" s="618">
        <f>INDEX(ANHapr,MATCH($N$1609,InpActive!$B$4:$B$185,0),MATCH(L$2,InpActive!$A$2:$M$2,0))</f>
        <v>0</v>
      </c>
    </row>
    <row r="1612" spans="2:15" hidden="1" outlineLevel="2" x14ac:dyDescent="0.4">
      <c r="C1612" s="234" t="s">
        <v>119</v>
      </c>
      <c r="D1612" s="221" t="s">
        <v>204</v>
      </c>
      <c r="H1612" s="618" t="str">
        <f>INDEX(WSHapr,MATCH($N$1609,InpActive!$B$186:$B$367,0),MATCH(H$2,InpActive!$A$2:$M$2,0))</f>
        <v>Yes</v>
      </c>
      <c r="I1612" s="618">
        <f>INDEX(WSHapr,MATCH($N$1609,InpActive!$B$186:$B$367,0),MATCH(I$2,InpActive!$A$2:$M$2,0))</f>
        <v>0</v>
      </c>
      <c r="J1612" s="618">
        <f>INDEX(WSHapr,MATCH($N$1609,InpActive!$B$186:$B$367,0),MATCH(J$2,InpActive!$A$2:$M$2,0))</f>
        <v>0</v>
      </c>
      <c r="K1612" s="618">
        <f>INDEX(WSHapr,MATCH($N$1609,InpActive!$B$186:$B$367,0),MATCH(K$2,InpActive!$A$2:$M$2,0))</f>
        <v>0</v>
      </c>
      <c r="L1612" s="618">
        <f>INDEX(WSHapr,MATCH($N$1609,InpActive!$B$186:$B$367,0),MATCH(L$2,InpActive!$A$2:$M$2,0))</f>
        <v>0</v>
      </c>
    </row>
    <row r="1613" spans="2:15" hidden="1" outlineLevel="2" x14ac:dyDescent="0.4">
      <c r="C1613" s="234" t="s">
        <v>122</v>
      </c>
      <c r="D1613" s="221" t="s">
        <v>204</v>
      </c>
      <c r="H1613" s="618" t="str">
        <f>INDEX(HDDapr,MATCH($N$1609,InpActive!$B$368:$B$549,0),MATCH(H$2,InpActive!$A$2:$M$2,0))</f>
        <v>Yes</v>
      </c>
      <c r="I1613" s="618">
        <f>INDEX(HDDapr,MATCH($N$1609,InpActive!$B$368:$B$549,0),MATCH(I$2,InpActive!$A$2:$M$2,0))</f>
        <v>0</v>
      </c>
      <c r="J1613" s="618">
        <f>INDEX(HDDapr,MATCH($N$1609,InpActive!$B$368:$B$549,0),MATCH(J$2,InpActive!$A$2:$M$2,0))</f>
        <v>0</v>
      </c>
      <c r="K1613" s="618">
        <f>INDEX(HDDapr,MATCH($N$1609,InpActive!$B$368:$B$549,0),MATCH(K$2,InpActive!$A$2:$M$2,0))</f>
        <v>0</v>
      </c>
      <c r="L1613" s="618">
        <f>INDEX(HDDapr,MATCH($N$1609,InpActive!$B$368:$B$549,0),MATCH(L$2,InpActive!$A$2:$M$2,0))</f>
        <v>0</v>
      </c>
    </row>
    <row r="1614" spans="2:15" hidden="1" outlineLevel="2" x14ac:dyDescent="0.4">
      <c r="C1614" s="234" t="s">
        <v>124</v>
      </c>
      <c r="D1614" s="221" t="s">
        <v>204</v>
      </c>
      <c r="H1614" s="618" t="str">
        <f>INDEX(NESapr,MATCH($N$1609,InpActive!$B$550:$B$731,0),MATCH(H$2,InpActive!$A$2:$M$2,0))</f>
        <v>Yes</v>
      </c>
      <c r="I1614" s="618">
        <f>INDEX(NESapr,MATCH($N$1609,InpActive!$B$550:$B$731,0),MATCH(I$2,InpActive!$A$2:$M$2,0))</f>
        <v>0</v>
      </c>
      <c r="J1614" s="618">
        <f>INDEX(NESapr,MATCH($N$1609,InpActive!$B$550:$B$731,0),MATCH(J$2,InpActive!$A$2:$M$2,0))</f>
        <v>0</v>
      </c>
      <c r="K1614" s="618">
        <f>INDEX(NESapr,MATCH($N$1609,InpActive!$B$550:$B$731,0),MATCH(K$2,InpActive!$A$2:$M$2,0))</f>
        <v>0</v>
      </c>
      <c r="L1614" s="618">
        <f>INDEX(NESapr,MATCH($N$1609,InpActive!$B$550:$B$731,0),MATCH(L$2,InpActive!$A$2:$M$2,0))</f>
        <v>0</v>
      </c>
    </row>
    <row r="1615" spans="2:15" hidden="1" outlineLevel="2" x14ac:dyDescent="0.4">
      <c r="C1615" s="234" t="s">
        <v>126</v>
      </c>
      <c r="D1615" s="221" t="s">
        <v>204</v>
      </c>
      <c r="H1615" s="618" t="str">
        <f>INDEX(SVEapr,MATCH($N$1609,InpActive!$B$1096:$B$1277,0),MATCH(H$2,InpActive!$A$2:$M$2,0))</f>
        <v>Yes</v>
      </c>
      <c r="I1615" s="618">
        <f>INDEX(SVEapr,MATCH($N$1609,InpActive!$B$1096:$B$1277,0),MATCH(I$2,InpActive!$A$2:$M$2,0))</f>
        <v>0</v>
      </c>
      <c r="J1615" s="618">
        <f>INDEX(SVEapr,MATCH($N$1609,InpActive!$B$1096:$B$1277,0),MATCH(J$2,InpActive!$A$2:$M$2,0))</f>
        <v>0</v>
      </c>
      <c r="K1615" s="618">
        <f>INDEX(SVEapr,MATCH($N$1609,InpActive!$B$1096:$B$1277,0),MATCH(K$2,InpActive!$A$2:$M$2,0))</f>
        <v>0</v>
      </c>
      <c r="L1615" s="618">
        <f>INDEX(SVEapr,MATCH($N$1609,InpActive!$B$1096:$B$1277,0),MATCH(L$2,InpActive!$A$2:$M$2,0))</f>
        <v>0</v>
      </c>
    </row>
    <row r="1616" spans="2:15" hidden="1" outlineLevel="2" x14ac:dyDescent="0.4">
      <c r="C1616" s="234" t="s">
        <v>128</v>
      </c>
      <c r="D1616" s="221" t="s">
        <v>204</v>
      </c>
      <c r="H1616" s="618" t="str">
        <f>INDEX(SWBapr,MATCH($N$1609,InpActive!$B$1278:$B$1459,0),MATCH(H$2,InpActive!$A$2:$M$2,0))</f>
        <v>Yes</v>
      </c>
      <c r="I1616" s="618">
        <f>INDEX(SWBapr,MATCH($N$1609,InpActive!$B$1278:$B$1459,0),MATCH(I$2,InpActive!$A$2:$M$2,0))</f>
        <v>0</v>
      </c>
      <c r="J1616" s="618">
        <f>INDEX(SWBapr,MATCH($N$1609,InpActive!$B$1278:$B$1459,0),MATCH(J$2,InpActive!$A$2:$M$2,0))</f>
        <v>0</v>
      </c>
      <c r="K1616" s="618">
        <f>INDEX(SWBapr,MATCH($N$1609,InpActive!$B$1278:$B$1459,0),MATCH(K$2,InpActive!$A$2:$M$2,0))</f>
        <v>0</v>
      </c>
      <c r="L1616" s="618">
        <f>INDEX(SWBapr,MATCH($N$1609,InpActive!$B$1278:$B$1459,0),MATCH(L$2,InpActive!$A$2:$M$2,0))</f>
        <v>0</v>
      </c>
    </row>
    <row r="1617" spans="2:15" hidden="1" outlineLevel="2" x14ac:dyDescent="0.4">
      <c r="C1617" s="234" t="s">
        <v>131</v>
      </c>
      <c r="D1617" s="221" t="s">
        <v>204</v>
      </c>
      <c r="H1617" s="618" t="str">
        <f>INDEX(SRNapr,MATCH($N$1609,InpActive!$B$1460:$B$1641,0),MATCH(H$2,InpActive!$A$2:$M$2,0))</f>
        <v>Yes</v>
      </c>
      <c r="I1617" s="618">
        <f>INDEX(SRNapr,MATCH($N$1609,InpActive!$B$1460:$B$1641,0),MATCH(I$2,InpActive!$A$2:$M$2,0))</f>
        <v>0</v>
      </c>
      <c r="J1617" s="618">
        <f>INDEX(SRNapr,MATCH($N$1609,InpActive!$B$1460:$B$1641,0),MATCH(J$2,InpActive!$A$2:$M$2,0))</f>
        <v>0</v>
      </c>
      <c r="K1617" s="618">
        <f>INDEX(SRNapr,MATCH($N$1609,InpActive!$B$1460:$B$1641,0),MATCH(K$2,InpActive!$A$2:$M$2,0))</f>
        <v>0</v>
      </c>
      <c r="L1617" s="618">
        <f>INDEX(SRNapr,MATCH($N$1609,InpActive!$B$1460:$B$1641,0),MATCH(L$2,InpActive!$A$2:$M$2,0))</f>
        <v>0</v>
      </c>
    </row>
    <row r="1618" spans="2:15" hidden="1" outlineLevel="2" x14ac:dyDescent="0.4">
      <c r="C1618" s="234" t="s">
        <v>133</v>
      </c>
      <c r="D1618" s="221" t="s">
        <v>204</v>
      </c>
      <c r="H1618" s="618" t="str">
        <f>INDEX(TMSapr,MATCH($N$1609,InpActive!$B$1642:$B$1823,0),MATCH(H$2,InpActive!$A$2:$M$2,0))</f>
        <v>Yes</v>
      </c>
      <c r="I1618" s="618">
        <f>INDEX(TMSapr,MATCH($N$1609,InpActive!$B$1642:$B$1823,0),MATCH(I$2,InpActive!$A$2:$M$2,0))</f>
        <v>0</v>
      </c>
      <c r="J1618" s="618">
        <f>INDEX(TMSapr,MATCH($N$1609,InpActive!$B$1642:$B$1823,0),MATCH(J$2,InpActive!$A$2:$M$2,0))</f>
        <v>0</v>
      </c>
      <c r="K1618" s="618">
        <f>INDEX(TMSapr,MATCH($N$1609,InpActive!$B$1642:$B$1823,0),MATCH(K$2,InpActive!$A$2:$M$2,0))</f>
        <v>0</v>
      </c>
      <c r="L1618" s="618">
        <f>INDEX(TMSapr,MATCH($N$1609,InpActive!$B$1642:$B$1823,0),MATCH(L$2,InpActive!$A$2:$M$2,0))</f>
        <v>0</v>
      </c>
    </row>
    <row r="1619" spans="2:15" hidden="1" outlineLevel="2" x14ac:dyDescent="0.4">
      <c r="C1619" s="234" t="s">
        <v>244</v>
      </c>
      <c r="D1619" s="221" t="s">
        <v>204</v>
      </c>
      <c r="H1619" s="618" t="str">
        <f>INDEX(UUWapr,MATCH($N$1609,InpActive!$B$1824:$B$2005,0),MATCH(H$2,InpActive!$A$2:$M$2,0))</f>
        <v>Yes</v>
      </c>
      <c r="I1619" s="618">
        <f>INDEX(UUWapr,MATCH($N$1609,InpActive!$B$1824:$B$2005,0),MATCH(I$2,InpActive!$A$2:$M$2,0))</f>
        <v>0</v>
      </c>
      <c r="J1619" s="618">
        <f>INDEX(UUWapr,MATCH($N$1609,InpActive!$B$1824:$B$2005,0),MATCH(J$2,InpActive!$A$2:$M$2,0))</f>
        <v>0</v>
      </c>
      <c r="K1619" s="618">
        <f>INDEX(UUWapr,MATCH($N$1609,InpActive!$B$1824:$B$2005,0),MATCH(K$2,InpActive!$A$2:$M$2,0))</f>
        <v>0</v>
      </c>
      <c r="L1619" s="618">
        <f>INDEX(UUWapr,MATCH($N$1609,InpActive!$B$1824:$B$2005,0),MATCH(L$2,InpActive!$A$2:$M$2,0))</f>
        <v>0</v>
      </c>
    </row>
    <row r="1620" spans="2:15" hidden="1" outlineLevel="2" x14ac:dyDescent="0.4">
      <c r="C1620" s="234" t="s">
        <v>137</v>
      </c>
      <c r="D1620" s="221" t="s">
        <v>204</v>
      </c>
      <c r="H1620" s="618" t="str">
        <f>INDEX(WSXapr,MATCH($N$1609,InpActive!$B$2006:$B$2187,0),MATCH(H$2,InpActive!$A$2:$M$2,0))</f>
        <v>Yes</v>
      </c>
      <c r="I1620" s="618">
        <f>INDEX(WSXapr,MATCH($N$1609,InpActive!$B$2006:$B$2187,0),MATCH(I$2,InpActive!$A$2:$M$2,0))</f>
        <v>0</v>
      </c>
      <c r="J1620" s="618">
        <f>INDEX(WSXapr,MATCH($N$1609,InpActive!$B$2006:$B$2187,0),MATCH(J$2,InpActive!$A$2:$M$2,0))</f>
        <v>0</v>
      </c>
      <c r="K1620" s="618">
        <f>INDEX(WSXapr,MATCH($N$1609,InpActive!$B$2006:$B$2187,0),MATCH(K$2,InpActive!$A$2:$M$2,0))</f>
        <v>0</v>
      </c>
      <c r="L1620" s="618">
        <f>INDEX(WSXapr,MATCH($N$1609,InpActive!$B$2006:$B$2187,0),MATCH(L$2,InpActive!$A$2:$M$2,0))</f>
        <v>0</v>
      </c>
    </row>
    <row r="1621" spans="2:15" hidden="1" outlineLevel="2" x14ac:dyDescent="0.4">
      <c r="C1621" s="234" t="s">
        <v>139</v>
      </c>
      <c r="D1621" s="221" t="s">
        <v>204</v>
      </c>
      <c r="H1621" s="618" t="str">
        <f>INDEX(YKYapr,MATCH($N$1609,InpActive!$B$2188:$B$2369,0),MATCH(H$2,InpActive!$A$2:$M$2,0))</f>
        <v>No</v>
      </c>
      <c r="I1621" s="618">
        <f>INDEX(YKYapr,MATCH($N$1609,InpActive!$B$2188:$B$2369,0),MATCH(I$2,InpActive!$A$2:$M$2,0))</f>
        <v>0</v>
      </c>
      <c r="J1621" s="618">
        <f>INDEX(YKYapr,MATCH($N$1609,InpActive!$B$2188:$B$2369,0),MATCH(J$2,InpActive!$A$2:$M$2,0))</f>
        <v>0</v>
      </c>
      <c r="K1621" s="618">
        <f>INDEX(YKYapr,MATCH($N$1609,InpActive!$B$2188:$B$2369,0),MATCH(K$2,InpActive!$A$2:$M$2,0))</f>
        <v>0</v>
      </c>
      <c r="L1621" s="618">
        <f>INDEX(YKYapr,MATCH($N$1609,InpActive!$B$2188:$B$2369,0),MATCH(L$2,InpActive!$A$2:$M$2,0))</f>
        <v>0</v>
      </c>
    </row>
    <row r="1622" spans="2:15" hidden="1" outlineLevel="2" x14ac:dyDescent="0.4">
      <c r="C1622" s="234" t="s">
        <v>141</v>
      </c>
      <c r="D1622" s="221" t="s">
        <v>204</v>
      </c>
      <c r="H1622" s="618" t="str">
        <f>INDEX(AFWapr,MATCH($N$1609,InpActive!$B$2370:$B$2551,0),MATCH(H$2,InpActive!$A$2:$M$2,0))</f>
        <v>Yes</v>
      </c>
      <c r="I1622" s="618">
        <f>INDEX(AFWapr,MATCH($N$1609,InpActive!$B$2370:$B$2551,0),MATCH(I$2,InpActive!$A$2:$M$2,0))</f>
        <v>0</v>
      </c>
      <c r="J1622" s="618">
        <f>INDEX(AFWapr,MATCH($N$1609,InpActive!$B$2370:$B$2551,0),MATCH(J$2,InpActive!$A$2:$M$2,0))</f>
        <v>0</v>
      </c>
      <c r="K1622" s="618">
        <f>INDEX(AFWapr,MATCH($N$1609,InpActive!$B$2370:$B$2551,0),MATCH(K$2,InpActive!$A$2:$M$2,0))</f>
        <v>0</v>
      </c>
      <c r="L1622" s="618">
        <f>INDEX(AFWapr,MATCH($N$1609,InpActive!$B$2370:$B$2551,0),MATCH(L$2,InpActive!$A$2:$M$2,0))</f>
        <v>0</v>
      </c>
    </row>
    <row r="1623" spans="2:15" hidden="1" outlineLevel="2" x14ac:dyDescent="0.4">
      <c r="C1623" s="234" t="s">
        <v>143</v>
      </c>
      <c r="D1623" s="221" t="s">
        <v>204</v>
      </c>
      <c r="H1623" s="618" t="str">
        <f>INDEX(BRLapr,MATCH($N$1609,InpActive!$B$2552:$B$2733,0),MATCH(H$2,InpActive!$A$2:$M$2,0))</f>
        <v>Yes</v>
      </c>
      <c r="I1623" s="618">
        <f>INDEX(BRLapr,MATCH($N$1609,InpActive!$B$2552:$B$2733,0),MATCH(I$2,InpActive!$A$2:$M$2,0))</f>
        <v>0</v>
      </c>
      <c r="J1623" s="618">
        <f>INDEX(BRLapr,MATCH($N$1609,InpActive!$B$2552:$B$2733,0),MATCH(J$2,InpActive!$A$2:$M$2,0))</f>
        <v>0</v>
      </c>
      <c r="K1623" s="618">
        <f>INDEX(BRLapr,MATCH($N$1609,InpActive!$B$2552:$B$2733,0),MATCH(K$2,InpActive!$A$2:$M$2,0))</f>
        <v>0</v>
      </c>
      <c r="L1623" s="618">
        <f>INDEX(BRLapr,MATCH($N$1609,InpActive!$B$2552:$B$2733,0),MATCH(L$2,InpActive!$A$2:$M$2,0))</f>
        <v>0</v>
      </c>
    </row>
    <row r="1624" spans="2:15" hidden="1" outlineLevel="2" x14ac:dyDescent="0.4">
      <c r="C1624" s="234" t="s">
        <v>145</v>
      </c>
      <c r="D1624" s="221" t="s">
        <v>204</v>
      </c>
      <c r="H1624" s="618" t="str">
        <f>INDEX(PRTapr,MATCH($N$1609,InpActive!$B$2734:$B$2915,0),MATCH(H$2,InpActive!$A$2:$M$2,0))</f>
        <v>-</v>
      </c>
      <c r="I1624" s="618">
        <f>INDEX(PRTapr,MATCH($N$1609,InpActive!$B$2734:$B$2915,0),MATCH(I$2,InpActive!$A$2:$M$2,0))</f>
        <v>0</v>
      </c>
      <c r="J1624" s="618">
        <f>INDEX(PRTapr,MATCH($N$1609,InpActive!$B$2734:$B$2915,0),MATCH(J$2,InpActive!$A$2:$M$2,0))</f>
        <v>0</v>
      </c>
      <c r="K1624" s="618">
        <f>INDEX(PRTapr,MATCH($N$1609,InpActive!$B$2734:$B$2915,0),MATCH(K$2,InpActive!$A$2:$M$2,0))</f>
        <v>0</v>
      </c>
      <c r="L1624" s="618">
        <f>INDEX(PRTapr,MATCH($N$1609,InpActive!$B$2734:$B$2915,0),MATCH(L$2,InpActive!$A$2:$M$2,0))</f>
        <v>0</v>
      </c>
    </row>
    <row r="1625" spans="2:15" hidden="1" outlineLevel="2" x14ac:dyDescent="0.4">
      <c r="C1625" s="234" t="s">
        <v>147</v>
      </c>
      <c r="D1625" s="221" t="s">
        <v>204</v>
      </c>
      <c r="H1625" s="618" t="str">
        <f>INDEX(SEWapr,MATCH($N$1609,InpActive!$B$2916:$B$3097,0),MATCH(H$2,InpActive!$A$2:$M$2,0))</f>
        <v>Yes</v>
      </c>
      <c r="I1625" s="618">
        <f>INDEX(SEWapr,MATCH($N$1609,InpActive!$B$2916:$B$3097,0),MATCH(I$2,InpActive!$A$2:$M$2,0))</f>
        <v>0</v>
      </c>
      <c r="J1625" s="618">
        <f>INDEX(SEWapr,MATCH($N$1609,InpActive!$B$2916:$B$3097,0),MATCH(J$2,InpActive!$A$2:$M$2,0))</f>
        <v>0</v>
      </c>
      <c r="K1625" s="618">
        <f>INDEX(SEWapr,MATCH($N$1609,InpActive!$B$2916:$B$3097,0),MATCH(K$2,InpActive!$A$2:$M$2,0))</f>
        <v>0</v>
      </c>
      <c r="L1625" s="618">
        <f>INDEX(SEWapr,MATCH($N$1609,InpActive!$B$2916:$B$3097,0),MATCH(L$2,InpActive!$A$2:$M$2,0))</f>
        <v>0</v>
      </c>
    </row>
    <row r="1626" spans="2:15" hidden="1" outlineLevel="2" x14ac:dyDescent="0.4">
      <c r="C1626" s="234" t="s">
        <v>149</v>
      </c>
      <c r="D1626" s="221" t="s">
        <v>204</v>
      </c>
      <c r="H1626" s="619" t="str">
        <f>INDEX(SSCapr,MATCH($N$1609,InpActive!$B$3098:$B$3279,0),MATCH(H$2,InpActive!$A$2:$M$2,0))</f>
        <v>Yes</v>
      </c>
      <c r="I1626" s="618">
        <f>INDEX(SSCapr,MATCH($N$1609,InpActive!$B$3098:$B$3279,0),MATCH(I$2,InpActive!$A$2:$M$2,0))</f>
        <v>0</v>
      </c>
      <c r="J1626" s="618">
        <f>INDEX(SSCapr,MATCH($N$1609,InpActive!$B$3098:$B$3279,0),MATCH(J$2,InpActive!$A$2:$M$2,0))</f>
        <v>0</v>
      </c>
      <c r="K1626" s="618">
        <f>INDEX(SSCapr,MATCH($N$1609,InpActive!$B$3098:$B$3279,0),MATCH(K$2,InpActive!$A$2:$M$2,0))</f>
        <v>0</v>
      </c>
      <c r="L1626" s="618">
        <f>INDEX(SSCapr,MATCH($N$1609,InpActive!$B$3098:$B$3279,0),MATCH(L$2,InpActive!$A$2:$M$2,0))</f>
        <v>0</v>
      </c>
    </row>
    <row r="1627" spans="2:15" hidden="1" outlineLevel="2" x14ac:dyDescent="0.4">
      <c r="C1627" s="234" t="s">
        <v>151</v>
      </c>
      <c r="D1627" s="221" t="s">
        <v>204</v>
      </c>
      <c r="H1627" s="618" t="str">
        <f>INDEX(SESapr,MATCH($N$1609,InpActive!$B$3644:$B$3825,0),MATCH(H$2,InpActive!$A$2:$M$2,0))</f>
        <v>-</v>
      </c>
      <c r="I1627" s="618">
        <f>INDEX(SESapr,MATCH($N$1609,InpActive!$B$3644:$B$3825,0),MATCH(I$2,InpActive!$A$2:$M$2,0))</f>
        <v>0</v>
      </c>
      <c r="J1627" s="618">
        <f>INDEX(SESapr,MATCH($N$1609,InpActive!$B$3644:$B$3825,0),MATCH(J$2,InpActive!$A$2:$M$2,0))</f>
        <v>0</v>
      </c>
      <c r="K1627" s="618">
        <f>INDEX(SESapr,MATCH($N$1609,InpActive!$B$3644:$B$3825,0),MATCH(K$2,InpActive!$A$2:$M$2,0))</f>
        <v>0</v>
      </c>
      <c r="L1627" s="618">
        <f>INDEX(SESapr,MATCH($N$1609,InpActive!$B$3644:$B$3825,0),MATCH(L$2,InpActive!$A$2:$M$2,0))</f>
        <v>0</v>
      </c>
    </row>
    <row r="1628" spans="2:15" hidden="1" outlineLevel="2" x14ac:dyDescent="0.4">
      <c r="C1628" s="234"/>
      <c r="H1628" s="284"/>
      <c r="I1628" s="284"/>
      <c r="J1628" s="284"/>
      <c r="K1628" s="284"/>
      <c r="L1628" s="284"/>
    </row>
    <row r="1629" spans="2:15" hidden="1" outlineLevel="2" x14ac:dyDescent="0.4">
      <c r="C1629" s="222" t="s">
        <v>725</v>
      </c>
      <c r="D1629" s="224" t="s">
        <v>204</v>
      </c>
      <c r="E1629" s="224"/>
      <c r="F1629" s="224"/>
      <c r="G1629" s="224"/>
      <c r="H1629" s="286"/>
      <c r="I1629" s="286"/>
      <c r="J1629" s="286"/>
      <c r="K1629" s="286"/>
      <c r="L1629" s="286"/>
      <c r="M1629" s="222"/>
      <c r="N1629" s="362"/>
      <c r="O1629" s="222"/>
    </row>
    <row r="1630" spans="2:15" outlineLevel="1" collapsed="1" x14ac:dyDescent="0.4">
      <c r="H1630" s="251"/>
      <c r="I1630" s="243"/>
      <c r="J1630" s="243"/>
      <c r="K1630" s="243"/>
      <c r="L1630" s="243"/>
    </row>
    <row r="1631" spans="2:15" ht="14.25" outlineLevel="1" x14ac:dyDescent="0.4">
      <c r="B1631" s="74" t="s">
        <v>1024</v>
      </c>
      <c r="C1631" s="60"/>
      <c r="D1631" s="226"/>
      <c r="E1631" s="226"/>
      <c r="F1631" s="226"/>
      <c r="G1631" s="226"/>
      <c r="H1631" s="246"/>
      <c r="I1631" s="246"/>
      <c r="J1631" s="246"/>
      <c r="K1631" s="246"/>
      <c r="L1631" s="246"/>
      <c r="M1631" s="18"/>
      <c r="N1631" s="361" t="s">
        <v>456</v>
      </c>
      <c r="O1631" s="18"/>
    </row>
    <row r="1632" spans="2:15" hidden="1" outlineLevel="2" x14ac:dyDescent="0.4">
      <c r="H1632" s="251"/>
      <c r="I1632" s="243"/>
      <c r="J1632" s="243"/>
      <c r="K1632" s="243"/>
      <c r="L1632" s="243"/>
    </row>
    <row r="1633" spans="3:12" hidden="1" outlineLevel="2" x14ac:dyDescent="0.4">
      <c r="C1633" s="234" t="s">
        <v>117</v>
      </c>
      <c r="D1633" s="221" t="s">
        <v>188</v>
      </c>
      <c r="E1633" s="256"/>
      <c r="F1633" s="256"/>
      <c r="G1633" s="256"/>
      <c r="H1633" s="258">
        <f>SUMIFS(InpActive!I:I,InpActive!$A:$A,$C1633,InpActive!$B:$B,$N$1631)</f>
        <v>7789</v>
      </c>
      <c r="I1633" s="258">
        <f>SUMIFS(InpActive!J:J,InpActive!$A:$A,$C1633,InpActive!$B:$B,$N$1631)</f>
        <v>0</v>
      </c>
      <c r="J1633" s="258">
        <f>SUMIFS(InpActive!K:K,InpActive!$A:$A,$C1633,InpActive!$B:$B,$N$1631)</f>
        <v>0</v>
      </c>
      <c r="K1633" s="258">
        <f>SUMIFS(InpActive!L:L,InpActive!$A:$A,$C1633,InpActive!$B:$B,$N$1631)</f>
        <v>0</v>
      </c>
      <c r="L1633" s="258">
        <f>SUMIFS(InpActive!M:M,InpActive!$A:$A,$C1633,InpActive!$B:$B,$N$1631)</f>
        <v>0</v>
      </c>
    </row>
    <row r="1634" spans="3:12" hidden="1" outlineLevel="2" x14ac:dyDescent="0.4">
      <c r="C1634" s="234" t="s">
        <v>119</v>
      </c>
      <c r="D1634" s="221" t="s">
        <v>188</v>
      </c>
      <c r="E1634" s="256"/>
      <c r="F1634" s="256"/>
      <c r="G1634" s="256"/>
      <c r="H1634" s="258">
        <f>SUMIFS(InpActive!I:I,InpActive!$A:$A,$C1634,InpActive!$B:$B,$N$1631)</f>
        <v>9843</v>
      </c>
      <c r="I1634" s="258">
        <f>SUMIFS(InpActive!J:J,InpActive!$A:$A,$C1634,InpActive!$B:$B,$N$1631)</f>
        <v>0</v>
      </c>
      <c r="J1634" s="258">
        <f>SUMIFS(InpActive!K:K,InpActive!$A:$A,$C1634,InpActive!$B:$B,$N$1631)</f>
        <v>0</v>
      </c>
      <c r="K1634" s="258">
        <f>SUMIFS(InpActive!L:L,InpActive!$A:$A,$C1634,InpActive!$B:$B,$N$1631)</f>
        <v>0</v>
      </c>
      <c r="L1634" s="258">
        <f>SUMIFS(InpActive!M:M,InpActive!$A:$A,$C1634,InpActive!$B:$B,$N$1631)</f>
        <v>0</v>
      </c>
    </row>
    <row r="1635" spans="3:12" hidden="1" outlineLevel="2" x14ac:dyDescent="0.4">
      <c r="C1635" s="234" t="s">
        <v>122</v>
      </c>
      <c r="D1635" s="221" t="s">
        <v>188</v>
      </c>
      <c r="E1635" s="256"/>
      <c r="F1635" s="256"/>
      <c r="G1635" s="256"/>
      <c r="H1635" s="258">
        <f>SUMIFS(InpActive!I:I,InpActive!$A:$A,$C1635,InpActive!$B:$B,$N$1631)</f>
        <v>170</v>
      </c>
      <c r="I1635" s="258">
        <f>SUMIFS(InpActive!J:J,InpActive!$A:$A,$C1635,InpActive!$B:$B,$N$1631)</f>
        <v>0</v>
      </c>
      <c r="J1635" s="258">
        <f>SUMIFS(InpActive!K:K,InpActive!$A:$A,$C1635,InpActive!$B:$B,$N$1631)</f>
        <v>0</v>
      </c>
      <c r="K1635" s="258">
        <f>SUMIFS(InpActive!L:L,InpActive!$A:$A,$C1635,InpActive!$B:$B,$N$1631)</f>
        <v>0</v>
      </c>
      <c r="L1635" s="258">
        <f>SUMIFS(InpActive!M:M,InpActive!$A:$A,$C1635,InpActive!$B:$B,$N$1631)</f>
        <v>0</v>
      </c>
    </row>
    <row r="1636" spans="3:12" hidden="1" outlineLevel="2" x14ac:dyDescent="0.4">
      <c r="C1636" s="234" t="s">
        <v>124</v>
      </c>
      <c r="D1636" s="221" t="s">
        <v>188</v>
      </c>
      <c r="E1636" s="256"/>
      <c r="F1636" s="256"/>
      <c r="G1636" s="256"/>
      <c r="H1636" s="258">
        <f>SUMIFS(InpActive!I:I,InpActive!$A:$A,$C1636,InpActive!$B:$B,$N$1631)</f>
        <v>5864</v>
      </c>
      <c r="I1636" s="258">
        <f>SUMIFS(InpActive!J:J,InpActive!$A:$A,$C1636,InpActive!$B:$B,$N$1631)</f>
        <v>0</v>
      </c>
      <c r="J1636" s="258">
        <f>SUMIFS(InpActive!K:K,InpActive!$A:$A,$C1636,InpActive!$B:$B,$N$1631)</f>
        <v>0</v>
      </c>
      <c r="K1636" s="258">
        <f>SUMIFS(InpActive!L:L,InpActive!$A:$A,$C1636,InpActive!$B:$B,$N$1631)</f>
        <v>0</v>
      </c>
      <c r="L1636" s="258">
        <f>SUMIFS(InpActive!M:M,InpActive!$A:$A,$C1636,InpActive!$B:$B,$N$1631)</f>
        <v>0</v>
      </c>
    </row>
    <row r="1637" spans="3:12" hidden="1" outlineLevel="2" x14ac:dyDescent="0.4">
      <c r="C1637" s="234" t="s">
        <v>126</v>
      </c>
      <c r="D1637" s="221" t="s">
        <v>188</v>
      </c>
      <c r="E1637" s="256"/>
      <c r="F1637" s="256"/>
      <c r="G1637" s="256"/>
      <c r="H1637" s="258">
        <f>SUMIFS(InpActive!I:I,InpActive!$A:$A,$C1637,InpActive!$B:$B,$N$1631)</f>
        <v>7996</v>
      </c>
      <c r="I1637" s="258">
        <f>SUMIFS(InpActive!J:J,InpActive!$A:$A,$C1637,InpActive!$B:$B,$N$1631)</f>
        <v>0</v>
      </c>
      <c r="J1637" s="258">
        <f>SUMIFS(InpActive!K:K,InpActive!$A:$A,$C1637,InpActive!$B:$B,$N$1631)</f>
        <v>0</v>
      </c>
      <c r="K1637" s="258">
        <f>SUMIFS(InpActive!L:L,InpActive!$A:$A,$C1637,InpActive!$B:$B,$N$1631)</f>
        <v>0</v>
      </c>
      <c r="L1637" s="258">
        <f>SUMIFS(InpActive!M:M,InpActive!$A:$A,$C1637,InpActive!$B:$B,$N$1631)</f>
        <v>0</v>
      </c>
    </row>
    <row r="1638" spans="3:12" hidden="1" outlineLevel="2" x14ac:dyDescent="0.4">
      <c r="C1638" s="234" t="s">
        <v>128</v>
      </c>
      <c r="D1638" s="221" t="s">
        <v>188</v>
      </c>
      <c r="E1638" s="256"/>
      <c r="F1638" s="256"/>
      <c r="G1638" s="256"/>
      <c r="H1638" s="258">
        <f>SUMIFS(InpActive!I:I,InpActive!$A:$A,$C1638,InpActive!$B:$B,$N$1631)</f>
        <v>7273</v>
      </c>
      <c r="I1638" s="258">
        <f>SUMIFS(InpActive!J:J,InpActive!$A:$A,$C1638,InpActive!$B:$B,$N$1631)</f>
        <v>0</v>
      </c>
      <c r="J1638" s="258">
        <f>SUMIFS(InpActive!K:K,InpActive!$A:$A,$C1638,InpActive!$B:$B,$N$1631)</f>
        <v>0</v>
      </c>
      <c r="K1638" s="258">
        <f>SUMIFS(InpActive!L:L,InpActive!$A:$A,$C1638,InpActive!$B:$B,$N$1631)</f>
        <v>0</v>
      </c>
      <c r="L1638" s="258">
        <f>SUMIFS(InpActive!M:M,InpActive!$A:$A,$C1638,InpActive!$B:$B,$N$1631)</f>
        <v>0</v>
      </c>
    </row>
    <row r="1639" spans="3:12" hidden="1" outlineLevel="2" x14ac:dyDescent="0.4">
      <c r="C1639" s="234" t="s">
        <v>131</v>
      </c>
      <c r="D1639" s="221" t="s">
        <v>188</v>
      </c>
      <c r="E1639" s="256"/>
      <c r="F1639" s="256"/>
      <c r="G1639" s="256"/>
      <c r="H1639" s="258">
        <f>SUMIFS(InpActive!I:I,InpActive!$A:$A,$C1639,InpActive!$B:$B,$N$1631)</f>
        <v>4037</v>
      </c>
      <c r="I1639" s="258">
        <f>SUMIFS(InpActive!J:J,InpActive!$A:$A,$C1639,InpActive!$B:$B,$N$1631)</f>
        <v>0</v>
      </c>
      <c r="J1639" s="258">
        <f>SUMIFS(InpActive!K:K,InpActive!$A:$A,$C1639,InpActive!$B:$B,$N$1631)</f>
        <v>0</v>
      </c>
      <c r="K1639" s="258">
        <f>SUMIFS(InpActive!L:L,InpActive!$A:$A,$C1639,InpActive!$B:$B,$N$1631)</f>
        <v>0</v>
      </c>
      <c r="L1639" s="258">
        <f>SUMIFS(InpActive!M:M,InpActive!$A:$A,$C1639,InpActive!$B:$B,$N$1631)</f>
        <v>0</v>
      </c>
    </row>
    <row r="1640" spans="3:12" hidden="1" outlineLevel="2" x14ac:dyDescent="0.4">
      <c r="C1640" s="234" t="s">
        <v>133</v>
      </c>
      <c r="D1640" s="221" t="s">
        <v>188</v>
      </c>
      <c r="E1640" s="256"/>
      <c r="F1640" s="256"/>
      <c r="G1640" s="256"/>
      <c r="H1640" s="258">
        <f>SUMIFS(InpActive!I:I,InpActive!$A:$A,$C1640,InpActive!$B:$B,$N$1631)</f>
        <v>8230</v>
      </c>
      <c r="I1640" s="258">
        <f>SUMIFS(InpActive!J:J,InpActive!$A:$A,$C1640,InpActive!$B:$B,$N$1631)</f>
        <v>0</v>
      </c>
      <c r="J1640" s="258">
        <f>SUMIFS(InpActive!K:K,InpActive!$A:$A,$C1640,InpActive!$B:$B,$N$1631)</f>
        <v>0</v>
      </c>
      <c r="K1640" s="258">
        <f>SUMIFS(InpActive!L:L,InpActive!$A:$A,$C1640,InpActive!$B:$B,$N$1631)</f>
        <v>0</v>
      </c>
      <c r="L1640" s="258">
        <f>SUMIFS(InpActive!M:M,InpActive!$A:$A,$C1640,InpActive!$B:$B,$N$1631)</f>
        <v>0</v>
      </c>
    </row>
    <row r="1641" spans="3:12" hidden="1" outlineLevel="2" x14ac:dyDescent="0.4">
      <c r="C1641" s="234" t="s">
        <v>244</v>
      </c>
      <c r="D1641" s="221" t="s">
        <v>188</v>
      </c>
      <c r="E1641" s="256"/>
      <c r="F1641" s="256"/>
      <c r="G1641" s="256"/>
      <c r="H1641" s="258">
        <f>SUMIFS(InpActive!I:I,InpActive!$A:$A,$C1641,InpActive!$B:$B,$N$1631)</f>
        <v>20492</v>
      </c>
      <c r="I1641" s="258">
        <f>SUMIFS(InpActive!J:J,InpActive!$A:$A,$C1641,InpActive!$B:$B,$N$1631)</f>
        <v>0</v>
      </c>
      <c r="J1641" s="258">
        <f>SUMIFS(InpActive!K:K,InpActive!$A:$A,$C1641,InpActive!$B:$B,$N$1631)</f>
        <v>0</v>
      </c>
      <c r="K1641" s="258">
        <f>SUMIFS(InpActive!L:L,InpActive!$A:$A,$C1641,InpActive!$B:$B,$N$1631)</f>
        <v>0</v>
      </c>
      <c r="L1641" s="258">
        <f>SUMIFS(InpActive!M:M,InpActive!$A:$A,$C1641,InpActive!$B:$B,$N$1631)</f>
        <v>0</v>
      </c>
    </row>
    <row r="1642" spans="3:12" hidden="1" outlineLevel="2" x14ac:dyDescent="0.4">
      <c r="C1642" s="234" t="s">
        <v>137</v>
      </c>
      <c r="D1642" s="221" t="s">
        <v>188</v>
      </c>
      <c r="E1642" s="256"/>
      <c r="F1642" s="256"/>
      <c r="G1642" s="256"/>
      <c r="H1642" s="258">
        <f>SUMIFS(InpActive!I:I,InpActive!$A:$A,$C1642,InpActive!$B:$B,$N$1631)</f>
        <v>3286</v>
      </c>
      <c r="I1642" s="258">
        <f>SUMIFS(InpActive!J:J,InpActive!$A:$A,$C1642,InpActive!$B:$B,$N$1631)</f>
        <v>0</v>
      </c>
      <c r="J1642" s="258">
        <f>SUMIFS(InpActive!K:K,InpActive!$A:$A,$C1642,InpActive!$B:$B,$N$1631)</f>
        <v>0</v>
      </c>
      <c r="K1642" s="258">
        <f>SUMIFS(InpActive!L:L,InpActive!$A:$A,$C1642,InpActive!$B:$B,$N$1631)</f>
        <v>0</v>
      </c>
      <c r="L1642" s="258">
        <f>SUMIFS(InpActive!M:M,InpActive!$A:$A,$C1642,InpActive!$B:$B,$N$1631)</f>
        <v>0</v>
      </c>
    </row>
    <row r="1643" spans="3:12" hidden="1" outlineLevel="2" x14ac:dyDescent="0.4">
      <c r="C1643" s="234" t="s">
        <v>139</v>
      </c>
      <c r="D1643" s="221" t="s">
        <v>188</v>
      </c>
      <c r="E1643" s="256"/>
      <c r="F1643" s="256"/>
      <c r="G1643" s="256"/>
      <c r="H1643" s="258">
        <f>SUMIFS(InpActive!I:I,InpActive!$A:$A,$C1643,InpActive!$B:$B,$N$1631)</f>
        <v>7992</v>
      </c>
      <c r="I1643" s="258">
        <f>SUMIFS(InpActive!J:J,InpActive!$A:$A,$C1643,InpActive!$B:$B,$N$1631)</f>
        <v>0</v>
      </c>
      <c r="J1643" s="258">
        <f>SUMIFS(InpActive!K:K,InpActive!$A:$A,$C1643,InpActive!$B:$B,$N$1631)</f>
        <v>0</v>
      </c>
      <c r="K1643" s="258">
        <f>SUMIFS(InpActive!L:L,InpActive!$A:$A,$C1643,InpActive!$B:$B,$N$1631)</f>
        <v>0</v>
      </c>
      <c r="L1643" s="258">
        <f>SUMIFS(InpActive!M:M,InpActive!$A:$A,$C1643,InpActive!$B:$B,$N$1631)</f>
        <v>0</v>
      </c>
    </row>
    <row r="1644" spans="3:12" hidden="1" outlineLevel="2" x14ac:dyDescent="0.4">
      <c r="C1644" s="234" t="s">
        <v>141</v>
      </c>
      <c r="D1644" s="221" t="s">
        <v>188</v>
      </c>
      <c r="E1644" s="256"/>
      <c r="F1644" s="256"/>
      <c r="G1644" s="256"/>
      <c r="H1644" s="258">
        <f>SUMIFS(InpActive!I:I,InpActive!$A:$A,$C1644,InpActive!$B:$B,$N$1631)</f>
        <v>4945</v>
      </c>
      <c r="I1644" s="258">
        <f>SUMIFS(InpActive!J:J,InpActive!$A:$A,$C1644,InpActive!$B:$B,$N$1631)</f>
        <v>0</v>
      </c>
      <c r="J1644" s="258">
        <f>SUMIFS(InpActive!K:K,InpActive!$A:$A,$C1644,InpActive!$B:$B,$N$1631)</f>
        <v>0</v>
      </c>
      <c r="K1644" s="258">
        <f>SUMIFS(InpActive!L:L,InpActive!$A:$A,$C1644,InpActive!$B:$B,$N$1631)</f>
        <v>0</v>
      </c>
      <c r="L1644" s="258">
        <f>SUMIFS(InpActive!M:M,InpActive!$A:$A,$C1644,InpActive!$B:$B,$N$1631)</f>
        <v>0</v>
      </c>
    </row>
    <row r="1645" spans="3:12" hidden="1" outlineLevel="2" x14ac:dyDescent="0.4">
      <c r="C1645" s="234" t="s">
        <v>143</v>
      </c>
      <c r="D1645" s="221" t="s">
        <v>188</v>
      </c>
      <c r="E1645" s="256"/>
      <c r="F1645" s="256"/>
      <c r="G1645" s="256"/>
      <c r="H1645" s="258">
        <f>SUMIFS(InpActive!I:I,InpActive!$A:$A,$C1645,InpActive!$B:$B,$N$1631)</f>
        <v>1441</v>
      </c>
      <c r="I1645" s="258">
        <f>SUMIFS(InpActive!J:J,InpActive!$A:$A,$C1645,InpActive!$B:$B,$N$1631)</f>
        <v>0</v>
      </c>
      <c r="J1645" s="258">
        <f>SUMIFS(InpActive!K:K,InpActive!$A:$A,$C1645,InpActive!$B:$B,$N$1631)</f>
        <v>0</v>
      </c>
      <c r="K1645" s="258">
        <f>SUMIFS(InpActive!L:L,InpActive!$A:$A,$C1645,InpActive!$B:$B,$N$1631)</f>
        <v>0</v>
      </c>
      <c r="L1645" s="258">
        <f>SUMIFS(InpActive!M:M,InpActive!$A:$A,$C1645,InpActive!$B:$B,$N$1631)</f>
        <v>0</v>
      </c>
    </row>
    <row r="1646" spans="3:12" hidden="1" outlineLevel="2" x14ac:dyDescent="0.4">
      <c r="C1646" s="234" t="s">
        <v>145</v>
      </c>
      <c r="D1646" s="221" t="s">
        <v>188</v>
      </c>
      <c r="E1646" s="256"/>
      <c r="F1646" s="256"/>
      <c r="G1646" s="256"/>
      <c r="H1646" s="258">
        <f>SUMIFS(InpActive!I:I,InpActive!$A:$A,$C1646,InpActive!$B:$B,$N$1631)</f>
        <v>81</v>
      </c>
      <c r="I1646" s="258">
        <f>SUMIFS(InpActive!J:J,InpActive!$A:$A,$C1646,InpActive!$B:$B,$N$1631)</f>
        <v>0</v>
      </c>
      <c r="J1646" s="258">
        <f>SUMIFS(InpActive!K:K,InpActive!$A:$A,$C1646,InpActive!$B:$B,$N$1631)</f>
        <v>0</v>
      </c>
      <c r="K1646" s="258">
        <f>SUMIFS(InpActive!L:L,InpActive!$A:$A,$C1646,InpActive!$B:$B,$N$1631)</f>
        <v>0</v>
      </c>
      <c r="L1646" s="258">
        <f>SUMIFS(InpActive!M:M,InpActive!$A:$A,$C1646,InpActive!$B:$B,$N$1631)</f>
        <v>0</v>
      </c>
    </row>
    <row r="1647" spans="3:12" hidden="1" outlineLevel="2" x14ac:dyDescent="0.4">
      <c r="C1647" s="234" t="s">
        <v>147</v>
      </c>
      <c r="D1647" s="221" t="s">
        <v>188</v>
      </c>
      <c r="E1647" s="256"/>
      <c r="F1647" s="256"/>
      <c r="G1647" s="256"/>
      <c r="H1647" s="258">
        <f>SUMIFS(InpActive!I:I,InpActive!$A:$A,$C1647,InpActive!$B:$B,$N$1631)</f>
        <v>4104</v>
      </c>
      <c r="I1647" s="258">
        <f>SUMIFS(InpActive!J:J,InpActive!$A:$A,$C1647,InpActive!$B:$B,$N$1631)</f>
        <v>0</v>
      </c>
      <c r="J1647" s="258">
        <f>SUMIFS(InpActive!K:K,InpActive!$A:$A,$C1647,InpActive!$B:$B,$N$1631)</f>
        <v>0</v>
      </c>
      <c r="K1647" s="258">
        <f>SUMIFS(InpActive!L:L,InpActive!$A:$A,$C1647,InpActive!$B:$B,$N$1631)</f>
        <v>0</v>
      </c>
      <c r="L1647" s="258">
        <f>SUMIFS(InpActive!M:M,InpActive!$A:$A,$C1647,InpActive!$B:$B,$N$1631)</f>
        <v>0</v>
      </c>
    </row>
    <row r="1648" spans="3:12" hidden="1" outlineLevel="2" x14ac:dyDescent="0.4">
      <c r="C1648" s="234" t="s">
        <v>149</v>
      </c>
      <c r="D1648" s="221" t="s">
        <v>188</v>
      </c>
      <c r="E1648" s="256"/>
      <c r="F1648" s="256"/>
      <c r="G1648" s="256"/>
      <c r="H1648" s="258">
        <f>SUMIFS(InpActive!I:I,InpActive!$A:$A,$C1648,InpActive!$B:$B,$N$1631)</f>
        <v>2459</v>
      </c>
      <c r="I1648" s="258">
        <f>SUMIFS(InpActive!J:J,InpActive!$A:$A,$C1648,InpActive!$B:$B,$N$1631)</f>
        <v>0</v>
      </c>
      <c r="J1648" s="258">
        <f>SUMIFS(InpActive!K:K,InpActive!$A:$A,$C1648,InpActive!$B:$B,$N$1631)</f>
        <v>0</v>
      </c>
      <c r="K1648" s="258">
        <f>SUMIFS(InpActive!L:L,InpActive!$A:$A,$C1648,InpActive!$B:$B,$N$1631)</f>
        <v>0</v>
      </c>
      <c r="L1648" s="258">
        <f>SUMIFS(InpActive!M:M,InpActive!$A:$A,$C1648,InpActive!$B:$B,$N$1631)</f>
        <v>0</v>
      </c>
    </row>
    <row r="1649" spans="1:15" hidden="1" outlineLevel="2" x14ac:dyDescent="0.4">
      <c r="C1649" s="234" t="s">
        <v>151</v>
      </c>
      <c r="D1649" s="221" t="s">
        <v>188</v>
      </c>
      <c r="E1649" s="256"/>
      <c r="F1649" s="256"/>
      <c r="G1649" s="256"/>
      <c r="H1649" s="258">
        <f>SUMIFS(InpActive!I:I,InpActive!$A:$A,$C1649,InpActive!$B:$B,$N$1631)</f>
        <v>0</v>
      </c>
      <c r="I1649" s="258">
        <f>SUMIFS(InpActive!J:J,InpActive!$A:$A,$C1649,InpActive!$B:$B,$N$1631)</f>
        <v>0</v>
      </c>
      <c r="J1649" s="258">
        <f>SUMIFS(InpActive!K:K,InpActive!$A:$A,$C1649,InpActive!$B:$B,$N$1631)</f>
        <v>0</v>
      </c>
      <c r="K1649" s="258">
        <f>SUMIFS(InpActive!L:L,InpActive!$A:$A,$C1649,InpActive!$B:$B,$N$1631)</f>
        <v>0</v>
      </c>
      <c r="L1649" s="258">
        <f>SUMIFS(InpActive!M:M,InpActive!$A:$A,$C1649,InpActive!$B:$B,$N$1631)</f>
        <v>0</v>
      </c>
    </row>
    <row r="1650" spans="1:15" hidden="1" outlineLevel="2" x14ac:dyDescent="0.4">
      <c r="C1650" s="234"/>
      <c r="H1650" s="258"/>
      <c r="I1650" s="258"/>
      <c r="J1650" s="258"/>
      <c r="K1650" s="258"/>
      <c r="L1650" s="258"/>
    </row>
    <row r="1651" spans="1:15" hidden="1" outlineLevel="2" x14ac:dyDescent="0.4">
      <c r="C1651" s="222" t="s">
        <v>725</v>
      </c>
      <c r="D1651" s="224" t="s">
        <v>188</v>
      </c>
      <c r="E1651" s="241"/>
      <c r="F1651" s="241"/>
      <c r="G1651" s="241"/>
      <c r="H1651" s="255">
        <f>SUM(H1633:H1649)</f>
        <v>96002</v>
      </c>
      <c r="I1651" s="255">
        <f t="shared" ref="I1651:L1651" si="57">SUM(I1633:I1649)</f>
        <v>0</v>
      </c>
      <c r="J1651" s="255">
        <f t="shared" si="57"/>
        <v>0</v>
      </c>
      <c r="K1651" s="255">
        <f t="shared" si="57"/>
        <v>0</v>
      </c>
      <c r="L1651" s="255">
        <f t="shared" si="57"/>
        <v>0</v>
      </c>
      <c r="M1651" s="222"/>
      <c r="N1651" s="362"/>
      <c r="O1651" s="222"/>
    </row>
    <row r="1652" spans="1:15" outlineLevel="1" collapsed="1" x14ac:dyDescent="0.4">
      <c r="H1652" s="251"/>
      <c r="I1652" s="243"/>
      <c r="J1652" s="243"/>
      <c r="K1652" s="243"/>
      <c r="L1652" s="243"/>
    </row>
    <row r="1653" spans="1:15" x14ac:dyDescent="0.4"/>
    <row r="1654" spans="1:15" x14ac:dyDescent="0.4">
      <c r="A1654" s="75"/>
      <c r="B1654" s="75" t="s">
        <v>33</v>
      </c>
      <c r="C1654" s="56"/>
      <c r="D1654" s="56"/>
      <c r="E1654" s="56"/>
      <c r="F1654" s="56"/>
      <c r="G1654" s="56"/>
      <c r="H1654" s="56"/>
      <c r="I1654" s="56"/>
      <c r="J1654" s="56"/>
      <c r="K1654" s="56"/>
      <c r="L1654" s="56"/>
      <c r="M1654" s="56"/>
      <c r="N1654" s="360"/>
      <c r="O1654" s="56"/>
    </row>
    <row r="1655" spans="1:15" x14ac:dyDescent="0.4"/>
    <row r="1656" spans="1:15" x14ac:dyDescent="0.4"/>
  </sheetData>
  <pageMargins left="0.70866141732283472" right="0.70866141732283472" top="0.74803149606299213" bottom="0.74803149606299213" header="0.31496062992125984" footer="0.31496062992125984"/>
  <pageSetup paperSize="9" scale="58" fitToHeight="0" orientation="landscape" r:id="rId1"/>
  <headerFooter>
    <oddHeader>&amp;L&amp;F&amp;C&amp;A&amp;ROFFICIAL</oddHeader>
    <oddFooter>&amp;LPrinted on &amp;D at &amp;T&amp;C&amp;P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DB8E"/>
    <pageSetUpPr fitToPage="1"/>
  </sheetPr>
  <dimension ref="A1:O589"/>
  <sheetViews>
    <sheetView zoomScaleNormal="100" workbookViewId="0">
      <pane ySplit="3" topLeftCell="A4" activePane="bottomLeft" state="frozen"/>
      <selection activeCell="E12" sqref="E12"/>
      <selection pane="bottomLeft" activeCell="A4" sqref="A4"/>
    </sheetView>
  </sheetViews>
  <sheetFormatPr defaultColWidth="0" defaultRowHeight="13.15" zeroHeight="1" outlineLevelRow="1" x14ac:dyDescent="0.4"/>
  <cols>
    <col min="1" max="2" width="2.59765625" style="220" customWidth="1"/>
    <col min="3" max="3" width="15.59765625" style="220" customWidth="1"/>
    <col min="4" max="4" width="9.59765625" style="221" customWidth="1"/>
    <col min="5" max="7" width="11.59765625" style="221" customWidth="1"/>
    <col min="8" max="12" width="11.59765625" style="220" customWidth="1"/>
    <col min="13" max="13" width="2.59765625" style="220" customWidth="1"/>
    <col min="14" max="14" width="100.59765625" style="359" customWidth="1"/>
    <col min="15" max="15" width="2.59765625" style="220" customWidth="1"/>
    <col min="16" max="16384" width="9" style="220" hidden="1"/>
  </cols>
  <sheetData>
    <row r="1" spans="2:15" x14ac:dyDescent="0.4"/>
    <row r="2" spans="2:15" x14ac:dyDescent="0.4">
      <c r="C2" s="222" t="s">
        <v>212</v>
      </c>
      <c r="D2" s="224" t="s">
        <v>720</v>
      </c>
      <c r="E2" s="223" t="s">
        <v>283</v>
      </c>
      <c r="F2" s="223" t="s">
        <v>284</v>
      </c>
      <c r="G2" s="223" t="s">
        <v>285</v>
      </c>
      <c r="H2" s="223" t="s">
        <v>208</v>
      </c>
      <c r="I2" s="223" t="s">
        <v>286</v>
      </c>
      <c r="J2" s="223" t="s">
        <v>287</v>
      </c>
      <c r="K2" s="223" t="s">
        <v>288</v>
      </c>
      <c r="L2" s="223" t="s">
        <v>289</v>
      </c>
      <c r="M2" s="223"/>
      <c r="N2" s="358" t="s">
        <v>721</v>
      </c>
    </row>
    <row r="3" spans="2:15" x14ac:dyDescent="0.4">
      <c r="C3" s="220" t="s">
        <v>722</v>
      </c>
      <c r="E3" s="428">
        <v>3</v>
      </c>
      <c r="F3" s="428">
        <f>E3+1</f>
        <v>4</v>
      </c>
      <c r="G3" s="428">
        <f t="shared" ref="G3:H3" si="0">F3+1</f>
        <v>5</v>
      </c>
      <c r="H3" s="428">
        <f t="shared" si="0"/>
        <v>6</v>
      </c>
      <c r="I3" s="220">
        <f>H3+1</f>
        <v>7</v>
      </c>
      <c r="J3" s="220">
        <f t="shared" ref="J3:L3" si="1">I3+1</f>
        <v>8</v>
      </c>
      <c r="K3" s="220">
        <f t="shared" si="1"/>
        <v>9</v>
      </c>
      <c r="L3" s="220">
        <f t="shared" si="1"/>
        <v>10</v>
      </c>
    </row>
    <row r="4" spans="2:15" x14ac:dyDescent="0.4"/>
    <row r="5" spans="2:15" ht="15.75" x14ac:dyDescent="0.4">
      <c r="B5" s="55" t="s">
        <v>1025</v>
      </c>
      <c r="C5" s="75"/>
      <c r="D5" s="225"/>
      <c r="E5" s="225"/>
      <c r="F5" s="225"/>
      <c r="G5" s="225"/>
      <c r="H5" s="56"/>
      <c r="I5" s="56"/>
      <c r="J5" s="56"/>
      <c r="K5" s="56"/>
      <c r="L5" s="56"/>
      <c r="M5" s="56"/>
      <c r="N5" s="360"/>
      <c r="O5" s="56"/>
    </row>
    <row r="6" spans="2:15" x14ac:dyDescent="0.4"/>
    <row r="7" spans="2:15" ht="14.25" x14ac:dyDescent="0.4">
      <c r="B7" s="74" t="s">
        <v>1026</v>
      </c>
      <c r="C7" s="60"/>
      <c r="D7" s="226"/>
      <c r="E7" s="226"/>
      <c r="F7" s="226"/>
      <c r="G7" s="226"/>
      <c r="H7" s="18"/>
      <c r="I7" s="18"/>
      <c r="J7" s="18"/>
      <c r="K7" s="18"/>
      <c r="L7" s="18"/>
      <c r="M7" s="18"/>
      <c r="N7" s="361" t="s">
        <v>516</v>
      </c>
      <c r="O7" s="18"/>
    </row>
    <row r="8" spans="2:15" hidden="1" outlineLevel="1" x14ac:dyDescent="0.4"/>
    <row r="9" spans="2:15" hidden="1" outlineLevel="1" x14ac:dyDescent="0.4">
      <c r="C9" s="234" t="s">
        <v>117</v>
      </c>
      <c r="D9" s="221" t="s">
        <v>170</v>
      </c>
      <c r="H9" s="319">
        <f>SUMIFS(InpActive!I:I,InpActive!$A:$A,$C9,InpActive!$B:$B,$N$7)</f>
        <v>34.003</v>
      </c>
      <c r="I9" s="256">
        <f>SUMIFS(InpActive!J:J,InpActive!$A:$A,$C9,InpActive!$B:$B,$N$7)</f>
        <v>0</v>
      </c>
      <c r="J9" s="256">
        <f>SUMIFS(InpActive!K:K,InpActive!$A:$A,$C9,InpActive!$B:$B,$N$7)</f>
        <v>0</v>
      </c>
      <c r="K9" s="256">
        <f>SUMIFS(InpActive!L:L,InpActive!$A:$A,$C9,InpActive!$B:$B,$N$7)</f>
        <v>0</v>
      </c>
      <c r="L9" s="256">
        <f>SUMIFS(InpActive!M:M,InpActive!$A:$A,$C9,InpActive!$B:$B,$N$7)</f>
        <v>0</v>
      </c>
    </row>
    <row r="10" spans="2:15" hidden="1" outlineLevel="1" x14ac:dyDescent="0.4">
      <c r="C10" s="220" t="s">
        <v>119</v>
      </c>
      <c r="D10" s="221" t="s">
        <v>170</v>
      </c>
      <c r="H10" s="256">
        <f>SUMIFS(InpActive!I:I,InpActive!$A:$A,$C10,InpActive!$B:$B,$N$7)</f>
        <v>49.401000000000003</v>
      </c>
      <c r="I10" s="256">
        <f>SUMIFS(InpActive!J:J,InpActive!$A:$A,$C10,InpActive!$B:$B,$N$7)</f>
        <v>0</v>
      </c>
      <c r="J10" s="256">
        <f>SUMIFS(InpActive!K:K,InpActive!$A:$A,$C10,InpActive!$B:$B,$N$7)</f>
        <v>0</v>
      </c>
      <c r="K10" s="256">
        <f>SUMIFS(InpActive!L:L,InpActive!$A:$A,$C10,InpActive!$B:$B,$N$7)</f>
        <v>0</v>
      </c>
      <c r="L10" s="256">
        <f>SUMIFS(InpActive!M:M,InpActive!$A:$A,$C10,InpActive!$B:$B,$N$7)</f>
        <v>0</v>
      </c>
    </row>
    <row r="11" spans="2:15" hidden="1" outlineLevel="1" x14ac:dyDescent="0.4">
      <c r="C11" s="220" t="s">
        <v>122</v>
      </c>
      <c r="D11" s="221" t="s">
        <v>170</v>
      </c>
      <c r="H11" s="256">
        <f>SUMIFS(InpActive!I:I,InpActive!$A:$A,$C11,InpActive!$B:$B,$N$7)</f>
        <v>4.1159999999999997</v>
      </c>
      <c r="I11" s="256">
        <f>SUMIFS(InpActive!J:J,InpActive!$A:$A,$C11,InpActive!$B:$B,$N$7)</f>
        <v>0</v>
      </c>
      <c r="J11" s="256">
        <f>SUMIFS(InpActive!K:K,InpActive!$A:$A,$C11,InpActive!$B:$B,$N$7)</f>
        <v>0</v>
      </c>
      <c r="K11" s="256">
        <f>SUMIFS(InpActive!L:L,InpActive!$A:$A,$C11,InpActive!$B:$B,$N$7)</f>
        <v>0</v>
      </c>
      <c r="L11" s="256">
        <f>SUMIFS(InpActive!M:M,InpActive!$A:$A,$C11,InpActive!$B:$B,$N$7)</f>
        <v>0</v>
      </c>
    </row>
    <row r="12" spans="2:15" hidden="1" outlineLevel="1" x14ac:dyDescent="0.4">
      <c r="C12" s="220" t="s">
        <v>124</v>
      </c>
      <c r="D12" s="221" t="s">
        <v>170</v>
      </c>
      <c r="H12" s="256">
        <f>SUMIFS(InpActive!I:I,InpActive!$A:$A,$C12,InpActive!$B:$B,$N$7)</f>
        <v>24.571000000000002</v>
      </c>
      <c r="I12" s="256">
        <f>SUMIFS(InpActive!J:J,InpActive!$A:$A,$C12,InpActive!$B:$B,$N$7)</f>
        <v>0</v>
      </c>
      <c r="J12" s="256">
        <f>SUMIFS(InpActive!K:K,InpActive!$A:$A,$C12,InpActive!$B:$B,$N$7)</f>
        <v>0</v>
      </c>
      <c r="K12" s="256">
        <f>SUMIFS(InpActive!L:L,InpActive!$A:$A,$C12,InpActive!$B:$B,$N$7)</f>
        <v>0</v>
      </c>
      <c r="L12" s="256">
        <f>SUMIFS(InpActive!M:M,InpActive!$A:$A,$C12,InpActive!$B:$B,$N$7)</f>
        <v>0</v>
      </c>
    </row>
    <row r="13" spans="2:15" hidden="1" outlineLevel="1" x14ac:dyDescent="0.4">
      <c r="C13" s="220" t="s">
        <v>126</v>
      </c>
      <c r="D13" s="221" t="s">
        <v>170</v>
      </c>
      <c r="H13" s="256">
        <f>SUMIFS(InpActive!I:I,InpActive!$A:$A,$C13,InpActive!$B:$B,$N$7)</f>
        <v>51.253999999999998</v>
      </c>
      <c r="I13" s="256">
        <f>SUMIFS(InpActive!J:J,InpActive!$A:$A,$C13,InpActive!$B:$B,$N$7)</f>
        <v>0</v>
      </c>
      <c r="J13" s="256">
        <f>SUMIFS(InpActive!K:K,InpActive!$A:$A,$C13,InpActive!$B:$B,$N$7)</f>
        <v>0</v>
      </c>
      <c r="K13" s="256">
        <f>SUMIFS(InpActive!L:L,InpActive!$A:$A,$C13,InpActive!$B:$B,$N$7)</f>
        <v>0</v>
      </c>
      <c r="L13" s="256">
        <f>SUMIFS(InpActive!M:M,InpActive!$A:$A,$C13,InpActive!$B:$B,$N$7)</f>
        <v>0</v>
      </c>
    </row>
    <row r="14" spans="2:15" hidden="1" outlineLevel="1" x14ac:dyDescent="0.4">
      <c r="C14" s="220" t="s">
        <v>128</v>
      </c>
      <c r="D14" s="221" t="s">
        <v>170</v>
      </c>
      <c r="H14" s="256">
        <f>SUMIFS(InpActive!I:I,InpActive!$A:$A,$C14,InpActive!$B:$B,$N$7)</f>
        <v>9.5510000000000002</v>
      </c>
      <c r="I14" s="256">
        <f>SUMIFS(InpActive!J:J,InpActive!$A:$A,$C14,InpActive!$B:$B,$N$7)</f>
        <v>0</v>
      </c>
      <c r="J14" s="256">
        <f>SUMIFS(InpActive!K:K,InpActive!$A:$A,$C14,InpActive!$B:$B,$N$7)</f>
        <v>0</v>
      </c>
      <c r="K14" s="256">
        <f>SUMIFS(InpActive!L:L,InpActive!$A:$A,$C14,InpActive!$B:$B,$N$7)</f>
        <v>0</v>
      </c>
      <c r="L14" s="256">
        <f>SUMIFS(InpActive!M:M,InpActive!$A:$A,$C14,InpActive!$B:$B,$N$7)</f>
        <v>0</v>
      </c>
    </row>
    <row r="15" spans="2:15" hidden="1" outlineLevel="1" x14ac:dyDescent="0.4">
      <c r="C15" s="220" t="s">
        <v>131</v>
      </c>
      <c r="D15" s="221" t="s">
        <v>170</v>
      </c>
      <c r="H15" s="256">
        <f>SUMIFS(InpActive!I:I,InpActive!$A:$A,$C15,InpActive!$B:$B,$N$7)</f>
        <v>16.54</v>
      </c>
      <c r="I15" s="256">
        <f>SUMIFS(InpActive!J:J,InpActive!$A:$A,$C15,InpActive!$B:$B,$N$7)</f>
        <v>0</v>
      </c>
      <c r="J15" s="256">
        <f>SUMIFS(InpActive!K:K,InpActive!$A:$A,$C15,InpActive!$B:$B,$N$7)</f>
        <v>0</v>
      </c>
      <c r="K15" s="256">
        <f>SUMIFS(InpActive!L:L,InpActive!$A:$A,$C15,InpActive!$B:$B,$N$7)</f>
        <v>0</v>
      </c>
      <c r="L15" s="256">
        <f>SUMIFS(InpActive!M:M,InpActive!$A:$A,$C15,InpActive!$B:$B,$N$7)</f>
        <v>0</v>
      </c>
    </row>
    <row r="16" spans="2:15" hidden="1" outlineLevel="1" x14ac:dyDescent="0.4">
      <c r="C16" s="220" t="s">
        <v>133</v>
      </c>
      <c r="D16" s="221" t="s">
        <v>170</v>
      </c>
      <c r="H16" s="256">
        <f>SUMIFS(InpActive!I:I,InpActive!$A:$A,$C16,InpActive!$B:$B,$N$7)</f>
        <v>80.308999999999997</v>
      </c>
      <c r="I16" s="256">
        <f>SUMIFS(InpActive!J:J,InpActive!$A:$A,$C16,InpActive!$B:$B,$N$7)</f>
        <v>0</v>
      </c>
      <c r="J16" s="256">
        <f>SUMIFS(InpActive!K:K,InpActive!$A:$A,$C16,InpActive!$B:$B,$N$7)</f>
        <v>0</v>
      </c>
      <c r="K16" s="256">
        <f>SUMIFS(InpActive!L:L,InpActive!$A:$A,$C16,InpActive!$B:$B,$N$7)</f>
        <v>0</v>
      </c>
      <c r="L16" s="256">
        <f>SUMIFS(InpActive!M:M,InpActive!$A:$A,$C16,InpActive!$B:$B,$N$7)</f>
        <v>0</v>
      </c>
    </row>
    <row r="17" spans="2:15" hidden="1" outlineLevel="1" x14ac:dyDescent="0.4">
      <c r="C17" s="220" t="s">
        <v>244</v>
      </c>
      <c r="D17" s="221" t="s">
        <v>170</v>
      </c>
      <c r="H17" s="256">
        <f>SUMIFS(InpActive!I:I,InpActive!$A:$A,$C17,InpActive!$B:$B,$N$7)</f>
        <v>38.972757887057099</v>
      </c>
      <c r="I17" s="256">
        <f>SUMIFS(InpActive!J:J,InpActive!$A:$A,$C17,InpActive!$B:$B,$N$7)</f>
        <v>0</v>
      </c>
      <c r="J17" s="256">
        <f>SUMIFS(InpActive!K:K,InpActive!$A:$A,$C17,InpActive!$B:$B,$N$7)</f>
        <v>0</v>
      </c>
      <c r="K17" s="256">
        <f>SUMIFS(InpActive!L:L,InpActive!$A:$A,$C17,InpActive!$B:$B,$N$7)</f>
        <v>0</v>
      </c>
      <c r="L17" s="256">
        <f>SUMIFS(InpActive!M:M,InpActive!$A:$A,$C17,InpActive!$B:$B,$N$7)</f>
        <v>0</v>
      </c>
    </row>
    <row r="18" spans="2:15" hidden="1" outlineLevel="1" x14ac:dyDescent="0.4">
      <c r="C18" s="220" t="s">
        <v>137</v>
      </c>
      <c r="D18" s="221" t="s">
        <v>170</v>
      </c>
      <c r="H18" s="256">
        <f>SUMIFS(InpActive!I:I,InpActive!$A:$A,$C18,InpActive!$B:$B,$N$7)</f>
        <v>19.802</v>
      </c>
      <c r="I18" s="256">
        <f>SUMIFS(InpActive!J:J,InpActive!$A:$A,$C18,InpActive!$B:$B,$N$7)</f>
        <v>0</v>
      </c>
      <c r="J18" s="256">
        <f>SUMIFS(InpActive!K:K,InpActive!$A:$A,$C18,InpActive!$B:$B,$N$7)</f>
        <v>0</v>
      </c>
      <c r="K18" s="256">
        <f>SUMIFS(InpActive!L:L,InpActive!$A:$A,$C18,InpActive!$B:$B,$N$7)</f>
        <v>0</v>
      </c>
      <c r="L18" s="256">
        <f>SUMIFS(InpActive!M:M,InpActive!$A:$A,$C18,InpActive!$B:$B,$N$7)</f>
        <v>0</v>
      </c>
    </row>
    <row r="19" spans="2:15" hidden="1" outlineLevel="1" x14ac:dyDescent="0.4">
      <c r="C19" s="220" t="s">
        <v>139</v>
      </c>
      <c r="D19" s="221" t="s">
        <v>170</v>
      </c>
      <c r="H19" s="256">
        <f>SUMIFS(InpActive!I:I,InpActive!$A:$A,$C19,InpActive!$B:$B,$N$7)</f>
        <v>35.387</v>
      </c>
      <c r="I19" s="256">
        <f>SUMIFS(InpActive!J:J,InpActive!$A:$A,$C19,InpActive!$B:$B,$N$7)</f>
        <v>0</v>
      </c>
      <c r="J19" s="256">
        <f>SUMIFS(InpActive!K:K,InpActive!$A:$A,$C19,InpActive!$B:$B,$N$7)</f>
        <v>0</v>
      </c>
      <c r="K19" s="256">
        <f>SUMIFS(InpActive!L:L,InpActive!$A:$A,$C19,InpActive!$B:$B,$N$7)</f>
        <v>0</v>
      </c>
      <c r="L19" s="256">
        <f>SUMIFS(InpActive!M:M,InpActive!$A:$A,$C19,InpActive!$B:$B,$N$7)</f>
        <v>0</v>
      </c>
    </row>
    <row r="20" spans="2:15" hidden="1" outlineLevel="1" x14ac:dyDescent="0.4">
      <c r="C20" s="220" t="s">
        <v>141</v>
      </c>
      <c r="D20" s="221" t="s">
        <v>170</v>
      </c>
      <c r="H20" s="256">
        <f>SUMIFS(InpActive!I:I,InpActive!$A:$A,$C20,InpActive!$B:$B,$N$7)</f>
        <v>35.110691653353697</v>
      </c>
      <c r="I20" s="256">
        <f>SUMIFS(InpActive!J:J,InpActive!$A:$A,$C20,InpActive!$B:$B,$N$7)</f>
        <v>0</v>
      </c>
      <c r="J20" s="256">
        <f>SUMIFS(InpActive!K:K,InpActive!$A:$A,$C20,InpActive!$B:$B,$N$7)</f>
        <v>0</v>
      </c>
      <c r="K20" s="256">
        <f>SUMIFS(InpActive!L:L,InpActive!$A:$A,$C20,InpActive!$B:$B,$N$7)</f>
        <v>0</v>
      </c>
      <c r="L20" s="256">
        <f>SUMIFS(InpActive!M:M,InpActive!$A:$A,$C20,InpActive!$B:$B,$N$7)</f>
        <v>0</v>
      </c>
    </row>
    <row r="21" spans="2:15" hidden="1" outlineLevel="1" x14ac:dyDescent="0.4">
      <c r="C21" s="220" t="s">
        <v>143</v>
      </c>
      <c r="D21" s="221" t="s">
        <v>170</v>
      </c>
      <c r="H21" s="256">
        <f>SUMIFS(InpActive!I:I,InpActive!$A:$A,$C21,InpActive!$B:$B,$N$7)</f>
        <v>12.708</v>
      </c>
      <c r="I21" s="256">
        <f>SUMIFS(InpActive!J:J,InpActive!$A:$A,$C21,InpActive!$B:$B,$N$7)</f>
        <v>0</v>
      </c>
      <c r="J21" s="256">
        <f>SUMIFS(InpActive!K:K,InpActive!$A:$A,$C21,InpActive!$B:$B,$N$7)</f>
        <v>0</v>
      </c>
      <c r="K21" s="256">
        <f>SUMIFS(InpActive!L:L,InpActive!$A:$A,$C21,InpActive!$B:$B,$N$7)</f>
        <v>0</v>
      </c>
      <c r="L21" s="256">
        <f>SUMIFS(InpActive!M:M,InpActive!$A:$A,$C21,InpActive!$B:$B,$N$7)</f>
        <v>0</v>
      </c>
    </row>
    <row r="22" spans="2:15" hidden="1" outlineLevel="1" x14ac:dyDescent="0.4">
      <c r="C22" s="220" t="s">
        <v>145</v>
      </c>
      <c r="D22" s="221" t="s">
        <v>170</v>
      </c>
      <c r="H22" s="256">
        <f>SUMIFS(InpActive!I:I,InpActive!$A:$A,$C22,InpActive!$B:$B,$N$7)</f>
        <v>6.101</v>
      </c>
      <c r="I22" s="256">
        <f>SUMIFS(InpActive!J:J,InpActive!$A:$A,$C22,InpActive!$B:$B,$N$7)</f>
        <v>0</v>
      </c>
      <c r="J22" s="256">
        <f>SUMIFS(InpActive!K:K,InpActive!$A:$A,$C22,InpActive!$B:$B,$N$7)</f>
        <v>0</v>
      </c>
      <c r="K22" s="256">
        <f>SUMIFS(InpActive!L:L,InpActive!$A:$A,$C22,InpActive!$B:$B,$N$7)</f>
        <v>0</v>
      </c>
      <c r="L22" s="256">
        <f>SUMIFS(InpActive!M:M,InpActive!$A:$A,$C22,InpActive!$B:$B,$N$7)</f>
        <v>0</v>
      </c>
    </row>
    <row r="23" spans="2:15" hidden="1" outlineLevel="1" x14ac:dyDescent="0.4">
      <c r="C23" s="220" t="s">
        <v>147</v>
      </c>
      <c r="D23" s="221" t="s">
        <v>170</v>
      </c>
      <c r="H23" s="256">
        <f>SUMIFS(InpActive!I:I,InpActive!$A:$A,$C23,InpActive!$B:$B,$N$7)</f>
        <v>22.780474143426598</v>
      </c>
      <c r="I23" s="256">
        <f>SUMIFS(InpActive!J:J,InpActive!$A:$A,$C23,InpActive!$B:$B,$N$7)</f>
        <v>0</v>
      </c>
      <c r="J23" s="256">
        <f>SUMIFS(InpActive!K:K,InpActive!$A:$A,$C23,InpActive!$B:$B,$N$7)</f>
        <v>0</v>
      </c>
      <c r="K23" s="256">
        <f>SUMIFS(InpActive!L:L,InpActive!$A:$A,$C23,InpActive!$B:$B,$N$7)</f>
        <v>0</v>
      </c>
      <c r="L23" s="256">
        <f>SUMIFS(InpActive!M:M,InpActive!$A:$A,$C23,InpActive!$B:$B,$N$7)</f>
        <v>0</v>
      </c>
    </row>
    <row r="24" spans="2:15" hidden="1" outlineLevel="1" x14ac:dyDescent="0.4">
      <c r="C24" s="220" t="s">
        <v>149</v>
      </c>
      <c r="D24" s="221" t="s">
        <v>170</v>
      </c>
      <c r="H24" s="256">
        <f>SUMIFS(InpActive!I:I,InpActive!$A:$A,$C24,InpActive!$B:$B,$N$7)</f>
        <v>9.2959999999999994</v>
      </c>
      <c r="I24" s="256">
        <f>SUMIFS(InpActive!J:J,InpActive!$A:$A,$C24,InpActive!$B:$B,$N$7)</f>
        <v>0</v>
      </c>
      <c r="J24" s="256">
        <f>SUMIFS(InpActive!K:K,InpActive!$A:$A,$C24,InpActive!$B:$B,$N$7)</f>
        <v>0</v>
      </c>
      <c r="K24" s="256">
        <f>SUMIFS(InpActive!L:L,InpActive!$A:$A,$C24,InpActive!$B:$B,$N$7)</f>
        <v>0</v>
      </c>
      <c r="L24" s="256">
        <f>SUMIFS(InpActive!M:M,InpActive!$A:$A,$C24,InpActive!$B:$B,$N$7)</f>
        <v>0</v>
      </c>
    </row>
    <row r="25" spans="2:15" hidden="1" outlineLevel="1" x14ac:dyDescent="0.4">
      <c r="C25" s="220" t="s">
        <v>151</v>
      </c>
      <c r="D25" s="221" t="s">
        <v>170</v>
      </c>
      <c r="H25" s="256">
        <f>SUMIFS(InpActive!I:I,InpActive!$A:$A,$C25,InpActive!$B:$B,$N$7)</f>
        <v>4.36457800136409</v>
      </c>
      <c r="I25" s="256">
        <f>SUMIFS(InpActive!J:J,InpActive!$A:$A,$C25,InpActive!$B:$B,$N$7)</f>
        <v>0</v>
      </c>
      <c r="J25" s="256">
        <f>SUMIFS(InpActive!K:K,InpActive!$A:$A,$C25,InpActive!$B:$B,$N$7)</f>
        <v>0</v>
      </c>
      <c r="K25" s="256">
        <f>SUMIFS(InpActive!L:L,InpActive!$A:$A,$C25,InpActive!$B:$B,$N$7)</f>
        <v>0</v>
      </c>
      <c r="L25" s="256">
        <f>SUMIFS(InpActive!M:M,InpActive!$A:$A,$C25,InpActive!$B:$B,$N$7)</f>
        <v>0</v>
      </c>
    </row>
    <row r="26" spans="2:15" hidden="1" outlineLevel="1" x14ac:dyDescent="0.4">
      <c r="H26" s="256"/>
      <c r="I26" s="256"/>
      <c r="J26" s="256"/>
      <c r="K26" s="256"/>
      <c r="L26" s="256"/>
    </row>
    <row r="27" spans="2:15" s="222" customFormat="1" hidden="1" outlineLevel="1" x14ac:dyDescent="0.4">
      <c r="C27" s="222" t="s">
        <v>725</v>
      </c>
      <c r="D27" s="224" t="s">
        <v>170</v>
      </c>
      <c r="E27" s="241">
        <f t="shared" ref="E27:G27" si="2">SUM(E9:E25)</f>
        <v>0</v>
      </c>
      <c r="F27" s="241">
        <f t="shared" si="2"/>
        <v>0</v>
      </c>
      <c r="G27" s="241">
        <f t="shared" si="2"/>
        <v>0</v>
      </c>
      <c r="H27" s="241">
        <f>SUM(H9:H25)</f>
        <v>454.26750168520152</v>
      </c>
      <c r="I27" s="241">
        <f t="shared" ref="I27:L27" si="3">SUM(I9:I25)</f>
        <v>0</v>
      </c>
      <c r="J27" s="241">
        <f t="shared" si="3"/>
        <v>0</v>
      </c>
      <c r="K27" s="241">
        <f t="shared" si="3"/>
        <v>0</v>
      </c>
      <c r="L27" s="241">
        <f t="shared" si="3"/>
        <v>0</v>
      </c>
      <c r="N27" s="362"/>
    </row>
    <row r="28" spans="2:15" collapsed="1" x14ac:dyDescent="0.4">
      <c r="H28" s="234"/>
    </row>
    <row r="29" spans="2:15" ht="14.25" x14ac:dyDescent="0.4">
      <c r="B29" s="74" t="s">
        <v>1027</v>
      </c>
      <c r="C29" s="60"/>
      <c r="D29" s="226"/>
      <c r="E29" s="226"/>
      <c r="F29" s="226"/>
      <c r="G29" s="226"/>
      <c r="H29" s="18"/>
      <c r="I29" s="18"/>
      <c r="J29" s="18"/>
      <c r="K29" s="18"/>
      <c r="L29" s="18"/>
      <c r="M29" s="18"/>
      <c r="N29" s="361" t="s">
        <v>518</v>
      </c>
      <c r="O29" s="18"/>
    </row>
    <row r="30" spans="2:15" hidden="1" outlineLevel="1" x14ac:dyDescent="0.4">
      <c r="H30" s="234"/>
    </row>
    <row r="31" spans="2:15" hidden="1" outlineLevel="1" x14ac:dyDescent="0.4">
      <c r="C31" s="220" t="s">
        <v>117</v>
      </c>
      <c r="D31" s="221" t="s">
        <v>170</v>
      </c>
      <c r="H31" s="256">
        <f>SUMIFS(InpActive!I:I,InpActive!$A:$A,$C31,InpActive!$B:$B,$N$29)</f>
        <v>313.07</v>
      </c>
      <c r="I31" s="256">
        <f>SUMIFS(InpActive!J:J,InpActive!$A:$A,$C31,InpActive!$B:$B,$N$29)</f>
        <v>0</v>
      </c>
      <c r="J31" s="256">
        <f>SUMIFS(InpActive!K:K,InpActive!$A:$A,$C31,InpActive!$B:$B,$N$29)</f>
        <v>0</v>
      </c>
      <c r="K31" s="256">
        <f>SUMIFS(InpActive!L:L,InpActive!$A:$A,$C31,InpActive!$B:$B,$N$29)</f>
        <v>0</v>
      </c>
      <c r="L31" s="256">
        <f>SUMIFS(InpActive!M:M,InpActive!$A:$A,$C31,InpActive!$B:$B,$N$29)</f>
        <v>0</v>
      </c>
    </row>
    <row r="32" spans="2:15" hidden="1" outlineLevel="1" x14ac:dyDescent="0.4">
      <c r="C32" s="220" t="s">
        <v>119</v>
      </c>
      <c r="D32" s="221" t="s">
        <v>170</v>
      </c>
      <c r="H32" s="256">
        <f>SUMIFS(InpActive!I:I,InpActive!$A:$A,$C32,InpActive!$B:$B,$N$29)</f>
        <v>225.4</v>
      </c>
      <c r="I32" s="256">
        <f>SUMIFS(InpActive!J:J,InpActive!$A:$A,$C32,InpActive!$B:$B,$N$29)</f>
        <v>0</v>
      </c>
      <c r="J32" s="256">
        <f>SUMIFS(InpActive!K:K,InpActive!$A:$A,$C32,InpActive!$B:$B,$N$29)</f>
        <v>0</v>
      </c>
      <c r="K32" s="256">
        <f>SUMIFS(InpActive!L:L,InpActive!$A:$A,$C32,InpActive!$B:$B,$N$29)</f>
        <v>0</v>
      </c>
      <c r="L32" s="256">
        <f>SUMIFS(InpActive!M:M,InpActive!$A:$A,$C32,InpActive!$B:$B,$N$29)</f>
        <v>0</v>
      </c>
    </row>
    <row r="33" spans="3:12" hidden="1" outlineLevel="1" x14ac:dyDescent="0.4">
      <c r="C33" s="220" t="s">
        <v>122</v>
      </c>
      <c r="D33" s="221" t="s">
        <v>170</v>
      </c>
      <c r="H33" s="256">
        <f>SUMIFS(InpActive!I:I,InpActive!$A:$A,$C33,InpActive!$B:$B,$N$29)</f>
        <v>19.875</v>
      </c>
      <c r="I33" s="256">
        <f>SUMIFS(InpActive!J:J,InpActive!$A:$A,$C33,InpActive!$B:$B,$N$29)</f>
        <v>0</v>
      </c>
      <c r="J33" s="256">
        <f>SUMIFS(InpActive!K:K,InpActive!$A:$A,$C33,InpActive!$B:$B,$N$29)</f>
        <v>0</v>
      </c>
      <c r="K33" s="256">
        <f>SUMIFS(InpActive!L:L,InpActive!$A:$A,$C33,InpActive!$B:$B,$N$29)</f>
        <v>0</v>
      </c>
      <c r="L33" s="256">
        <f>SUMIFS(InpActive!M:M,InpActive!$A:$A,$C33,InpActive!$B:$B,$N$29)</f>
        <v>0</v>
      </c>
    </row>
    <row r="34" spans="3:12" hidden="1" outlineLevel="1" x14ac:dyDescent="0.4">
      <c r="C34" s="220" t="s">
        <v>124</v>
      </c>
      <c r="D34" s="221" t="s">
        <v>170</v>
      </c>
      <c r="H34" s="256">
        <f>SUMIFS(InpActive!I:I,InpActive!$A:$A,$C34,InpActive!$B:$B,$N$29)</f>
        <v>249.45599999999999</v>
      </c>
      <c r="I34" s="256">
        <f>SUMIFS(InpActive!J:J,InpActive!$A:$A,$C34,InpActive!$B:$B,$N$29)</f>
        <v>0</v>
      </c>
      <c r="J34" s="256">
        <f>SUMIFS(InpActive!K:K,InpActive!$A:$A,$C34,InpActive!$B:$B,$N$29)</f>
        <v>0</v>
      </c>
      <c r="K34" s="256">
        <f>SUMIFS(InpActive!L:L,InpActive!$A:$A,$C34,InpActive!$B:$B,$N$29)</f>
        <v>0</v>
      </c>
      <c r="L34" s="256">
        <f>SUMIFS(InpActive!M:M,InpActive!$A:$A,$C34,InpActive!$B:$B,$N$29)</f>
        <v>0</v>
      </c>
    </row>
    <row r="35" spans="3:12" hidden="1" outlineLevel="1" x14ac:dyDescent="0.4">
      <c r="C35" s="220" t="s">
        <v>126</v>
      </c>
      <c r="D35" s="221" t="s">
        <v>170</v>
      </c>
      <c r="H35" s="256">
        <f>SUMIFS(InpActive!I:I,InpActive!$A:$A,$C35,InpActive!$B:$B,$N$29)</f>
        <v>418.04</v>
      </c>
      <c r="I35" s="256">
        <f>SUMIFS(InpActive!J:J,InpActive!$A:$A,$C35,InpActive!$B:$B,$N$29)</f>
        <v>0</v>
      </c>
      <c r="J35" s="256">
        <f>SUMIFS(InpActive!K:K,InpActive!$A:$A,$C35,InpActive!$B:$B,$N$29)</f>
        <v>0</v>
      </c>
      <c r="K35" s="256">
        <f>SUMIFS(InpActive!L:L,InpActive!$A:$A,$C35,InpActive!$B:$B,$N$29)</f>
        <v>0</v>
      </c>
      <c r="L35" s="256">
        <f>SUMIFS(InpActive!M:M,InpActive!$A:$A,$C35,InpActive!$B:$B,$N$29)</f>
        <v>0</v>
      </c>
    </row>
    <row r="36" spans="3:12" hidden="1" outlineLevel="1" x14ac:dyDescent="0.4">
      <c r="C36" s="220" t="s">
        <v>128</v>
      </c>
      <c r="D36" s="221" t="s">
        <v>170</v>
      </c>
      <c r="H36" s="256">
        <f>SUMIFS(InpActive!I:I,InpActive!$A:$A,$C36,InpActive!$B:$B,$N$29)</f>
        <v>130.952</v>
      </c>
      <c r="I36" s="256">
        <f>SUMIFS(InpActive!J:J,InpActive!$A:$A,$C36,InpActive!$B:$B,$N$29)</f>
        <v>0</v>
      </c>
      <c r="J36" s="256">
        <f>SUMIFS(InpActive!K:K,InpActive!$A:$A,$C36,InpActive!$B:$B,$N$29)</f>
        <v>0</v>
      </c>
      <c r="K36" s="256">
        <f>SUMIFS(InpActive!L:L,InpActive!$A:$A,$C36,InpActive!$B:$B,$N$29)</f>
        <v>0</v>
      </c>
      <c r="L36" s="256">
        <f>SUMIFS(InpActive!M:M,InpActive!$A:$A,$C36,InpActive!$B:$B,$N$29)</f>
        <v>0</v>
      </c>
    </row>
    <row r="37" spans="3:12" hidden="1" outlineLevel="1" x14ac:dyDescent="0.4">
      <c r="C37" s="220" t="s">
        <v>131</v>
      </c>
      <c r="D37" s="221" t="s">
        <v>170</v>
      </c>
      <c r="H37" s="256">
        <f>SUMIFS(InpActive!I:I,InpActive!$A:$A,$C37,InpActive!$B:$B,$N$29)</f>
        <v>174.30600000000001</v>
      </c>
      <c r="I37" s="256">
        <f>SUMIFS(InpActive!J:J,InpActive!$A:$A,$C37,InpActive!$B:$B,$N$29)</f>
        <v>0</v>
      </c>
      <c r="J37" s="256">
        <f>SUMIFS(InpActive!K:K,InpActive!$A:$A,$C37,InpActive!$B:$B,$N$29)</f>
        <v>0</v>
      </c>
      <c r="K37" s="256">
        <f>SUMIFS(InpActive!L:L,InpActive!$A:$A,$C37,InpActive!$B:$B,$N$29)</f>
        <v>0</v>
      </c>
      <c r="L37" s="256">
        <f>SUMIFS(InpActive!M:M,InpActive!$A:$A,$C37,InpActive!$B:$B,$N$29)</f>
        <v>0</v>
      </c>
    </row>
    <row r="38" spans="3:12" hidden="1" outlineLevel="1" x14ac:dyDescent="0.4">
      <c r="C38" s="220" t="s">
        <v>133</v>
      </c>
      <c r="D38" s="221" t="s">
        <v>170</v>
      </c>
      <c r="H38" s="256">
        <f>SUMIFS(InpActive!I:I,InpActive!$A:$A,$C38,InpActive!$B:$B,$N$29)</f>
        <v>838.351</v>
      </c>
      <c r="I38" s="256">
        <f>SUMIFS(InpActive!J:J,InpActive!$A:$A,$C38,InpActive!$B:$B,$N$29)</f>
        <v>0</v>
      </c>
      <c r="J38" s="256">
        <f>SUMIFS(InpActive!K:K,InpActive!$A:$A,$C38,InpActive!$B:$B,$N$29)</f>
        <v>0</v>
      </c>
      <c r="K38" s="256">
        <f>SUMIFS(InpActive!L:L,InpActive!$A:$A,$C38,InpActive!$B:$B,$N$29)</f>
        <v>0</v>
      </c>
      <c r="L38" s="256">
        <f>SUMIFS(InpActive!M:M,InpActive!$A:$A,$C38,InpActive!$B:$B,$N$29)</f>
        <v>0</v>
      </c>
    </row>
    <row r="39" spans="3:12" hidden="1" outlineLevel="1" x14ac:dyDescent="0.4">
      <c r="C39" s="220" t="s">
        <v>244</v>
      </c>
      <c r="D39" s="221" t="s">
        <v>170</v>
      </c>
      <c r="H39" s="256">
        <f>SUMIFS(InpActive!I:I,InpActive!$A:$A,$C39,InpActive!$B:$B,$N$29)</f>
        <v>387.72323354379802</v>
      </c>
      <c r="I39" s="256">
        <f>SUMIFS(InpActive!J:J,InpActive!$A:$A,$C39,InpActive!$B:$B,$N$29)</f>
        <v>0</v>
      </c>
      <c r="J39" s="256">
        <f>SUMIFS(InpActive!K:K,InpActive!$A:$A,$C39,InpActive!$B:$B,$N$29)</f>
        <v>0</v>
      </c>
      <c r="K39" s="256">
        <f>SUMIFS(InpActive!L:L,InpActive!$A:$A,$C39,InpActive!$B:$B,$N$29)</f>
        <v>0</v>
      </c>
      <c r="L39" s="256">
        <f>SUMIFS(InpActive!M:M,InpActive!$A:$A,$C39,InpActive!$B:$B,$N$29)</f>
        <v>0</v>
      </c>
    </row>
    <row r="40" spans="3:12" hidden="1" outlineLevel="1" x14ac:dyDescent="0.4">
      <c r="C40" s="220" t="s">
        <v>137</v>
      </c>
      <c r="D40" s="221" t="s">
        <v>170</v>
      </c>
      <c r="H40" s="256">
        <f>SUMIFS(InpActive!I:I,InpActive!$A:$A,$C40,InpActive!$B:$B,$N$29)</f>
        <v>89.524000000000001</v>
      </c>
      <c r="I40" s="256">
        <f>SUMIFS(InpActive!J:J,InpActive!$A:$A,$C40,InpActive!$B:$B,$N$29)</f>
        <v>0</v>
      </c>
      <c r="J40" s="256">
        <f>SUMIFS(InpActive!K:K,InpActive!$A:$A,$C40,InpActive!$B:$B,$N$29)</f>
        <v>0</v>
      </c>
      <c r="K40" s="256">
        <f>SUMIFS(InpActive!L:L,InpActive!$A:$A,$C40,InpActive!$B:$B,$N$29)</f>
        <v>0</v>
      </c>
      <c r="L40" s="256">
        <f>SUMIFS(InpActive!M:M,InpActive!$A:$A,$C40,InpActive!$B:$B,$N$29)</f>
        <v>0</v>
      </c>
    </row>
    <row r="41" spans="3:12" hidden="1" outlineLevel="1" x14ac:dyDescent="0.4">
      <c r="C41" s="220" t="s">
        <v>139</v>
      </c>
      <c r="D41" s="221" t="s">
        <v>170</v>
      </c>
      <c r="H41" s="256">
        <f>SUMIFS(InpActive!I:I,InpActive!$A:$A,$C41,InpActive!$B:$B,$N$29)</f>
        <v>293.88400000000001</v>
      </c>
      <c r="I41" s="256">
        <f>SUMIFS(InpActive!J:J,InpActive!$A:$A,$C41,InpActive!$B:$B,$N$29)</f>
        <v>0</v>
      </c>
      <c r="J41" s="256">
        <f>SUMIFS(InpActive!K:K,InpActive!$A:$A,$C41,InpActive!$B:$B,$N$29)</f>
        <v>0</v>
      </c>
      <c r="K41" s="256">
        <f>SUMIFS(InpActive!L:L,InpActive!$A:$A,$C41,InpActive!$B:$B,$N$29)</f>
        <v>0</v>
      </c>
      <c r="L41" s="256">
        <f>SUMIFS(InpActive!M:M,InpActive!$A:$A,$C41,InpActive!$B:$B,$N$29)</f>
        <v>0</v>
      </c>
    </row>
    <row r="42" spans="3:12" hidden="1" outlineLevel="1" x14ac:dyDescent="0.4">
      <c r="C42" s="220" t="s">
        <v>141</v>
      </c>
      <c r="D42" s="221" t="s">
        <v>170</v>
      </c>
      <c r="H42" s="256">
        <f>SUMIFS(InpActive!I:I,InpActive!$A:$A,$C42,InpActive!$B:$B,$N$29)</f>
        <v>216.60122322846601</v>
      </c>
      <c r="I42" s="256">
        <f>SUMIFS(InpActive!J:J,InpActive!$A:$A,$C42,InpActive!$B:$B,$N$29)</f>
        <v>0</v>
      </c>
      <c r="J42" s="256">
        <f>SUMIFS(InpActive!K:K,InpActive!$A:$A,$C42,InpActive!$B:$B,$N$29)</f>
        <v>0</v>
      </c>
      <c r="K42" s="256">
        <f>SUMIFS(InpActive!L:L,InpActive!$A:$A,$C42,InpActive!$B:$B,$N$29)</f>
        <v>0</v>
      </c>
      <c r="L42" s="256">
        <f>SUMIFS(InpActive!M:M,InpActive!$A:$A,$C42,InpActive!$B:$B,$N$29)</f>
        <v>0</v>
      </c>
    </row>
    <row r="43" spans="3:12" hidden="1" outlineLevel="1" x14ac:dyDescent="0.4">
      <c r="C43" s="220" t="s">
        <v>143</v>
      </c>
      <c r="D43" s="221" t="s">
        <v>170</v>
      </c>
      <c r="H43" s="256">
        <f>SUMIFS(InpActive!I:I,InpActive!$A:$A,$C43,InpActive!$B:$B,$N$29)</f>
        <v>65.552000000000007</v>
      </c>
      <c r="I43" s="256">
        <f>SUMIFS(InpActive!J:J,InpActive!$A:$A,$C43,InpActive!$B:$B,$N$29)</f>
        <v>0</v>
      </c>
      <c r="J43" s="256">
        <f>SUMIFS(InpActive!K:K,InpActive!$A:$A,$C43,InpActive!$B:$B,$N$29)</f>
        <v>0</v>
      </c>
      <c r="K43" s="256">
        <f>SUMIFS(InpActive!L:L,InpActive!$A:$A,$C43,InpActive!$B:$B,$N$29)</f>
        <v>0</v>
      </c>
      <c r="L43" s="256">
        <f>SUMIFS(InpActive!M:M,InpActive!$A:$A,$C43,InpActive!$B:$B,$N$29)</f>
        <v>0</v>
      </c>
    </row>
    <row r="44" spans="3:12" hidden="1" outlineLevel="1" x14ac:dyDescent="0.4">
      <c r="C44" s="220" t="s">
        <v>145</v>
      </c>
      <c r="D44" s="221" t="s">
        <v>170</v>
      </c>
      <c r="H44" s="256">
        <f>SUMIFS(InpActive!I:I,InpActive!$A:$A,$C44,InpActive!$B:$B,$N$29)</f>
        <v>29.768000000000001</v>
      </c>
      <c r="I44" s="256">
        <f>SUMIFS(InpActive!J:J,InpActive!$A:$A,$C44,InpActive!$B:$B,$N$29)</f>
        <v>0</v>
      </c>
      <c r="J44" s="256">
        <f>SUMIFS(InpActive!K:K,InpActive!$A:$A,$C44,InpActive!$B:$B,$N$29)</f>
        <v>0</v>
      </c>
      <c r="K44" s="256">
        <f>SUMIFS(InpActive!L:L,InpActive!$A:$A,$C44,InpActive!$B:$B,$N$29)</f>
        <v>0</v>
      </c>
      <c r="L44" s="256">
        <f>SUMIFS(InpActive!M:M,InpActive!$A:$A,$C44,InpActive!$B:$B,$N$29)</f>
        <v>0</v>
      </c>
    </row>
    <row r="45" spans="3:12" hidden="1" outlineLevel="1" x14ac:dyDescent="0.4">
      <c r="C45" s="220" t="s">
        <v>147</v>
      </c>
      <c r="D45" s="221" t="s">
        <v>170</v>
      </c>
      <c r="H45" s="256">
        <f>SUMIFS(InpActive!I:I,InpActive!$A:$A,$C45,InpActive!$B:$B,$N$29)</f>
        <v>112.07507062630199</v>
      </c>
      <c r="I45" s="256">
        <f>SUMIFS(InpActive!J:J,InpActive!$A:$A,$C45,InpActive!$B:$B,$N$29)</f>
        <v>0</v>
      </c>
      <c r="J45" s="256">
        <f>SUMIFS(InpActive!K:K,InpActive!$A:$A,$C45,InpActive!$B:$B,$N$29)</f>
        <v>0</v>
      </c>
      <c r="K45" s="256">
        <f>SUMIFS(InpActive!L:L,InpActive!$A:$A,$C45,InpActive!$B:$B,$N$29)</f>
        <v>0</v>
      </c>
      <c r="L45" s="256">
        <f>SUMIFS(InpActive!M:M,InpActive!$A:$A,$C45,InpActive!$B:$B,$N$29)</f>
        <v>0</v>
      </c>
    </row>
    <row r="46" spans="3:12" hidden="1" outlineLevel="1" x14ac:dyDescent="0.4">
      <c r="C46" s="220" t="s">
        <v>149</v>
      </c>
      <c r="D46" s="221" t="s">
        <v>170</v>
      </c>
      <c r="H46" s="256">
        <f>SUMIFS(InpActive!I:I,InpActive!$A:$A,$C46,InpActive!$B:$B,$N$29)</f>
        <v>92.804000000000002</v>
      </c>
      <c r="I46" s="256">
        <f>SUMIFS(InpActive!J:J,InpActive!$A:$A,$C46,InpActive!$B:$B,$N$29)</f>
        <v>0</v>
      </c>
      <c r="J46" s="256">
        <f>SUMIFS(InpActive!K:K,InpActive!$A:$A,$C46,InpActive!$B:$B,$N$29)</f>
        <v>0</v>
      </c>
      <c r="K46" s="256">
        <f>SUMIFS(InpActive!L:L,InpActive!$A:$A,$C46,InpActive!$B:$B,$N$29)</f>
        <v>0</v>
      </c>
      <c r="L46" s="256">
        <f>SUMIFS(InpActive!M:M,InpActive!$A:$A,$C46,InpActive!$B:$B,$N$29)</f>
        <v>0</v>
      </c>
    </row>
    <row r="47" spans="3:12" hidden="1" outlineLevel="1" x14ac:dyDescent="0.4">
      <c r="C47" s="220" t="s">
        <v>151</v>
      </c>
      <c r="D47" s="221" t="s">
        <v>170</v>
      </c>
      <c r="H47" s="256">
        <f>SUMIFS(InpActive!I:I,InpActive!$A:$A,$C47,InpActive!$B:$B,$N$29)</f>
        <v>44.664296238714599</v>
      </c>
      <c r="I47" s="256">
        <f>SUMIFS(InpActive!J:J,InpActive!$A:$A,$C47,InpActive!$B:$B,$N$29)</f>
        <v>0</v>
      </c>
      <c r="J47" s="256">
        <f>SUMIFS(InpActive!K:K,InpActive!$A:$A,$C47,InpActive!$B:$B,$N$29)</f>
        <v>0</v>
      </c>
      <c r="K47" s="256">
        <f>SUMIFS(InpActive!L:L,InpActive!$A:$A,$C47,InpActive!$B:$B,$N$29)</f>
        <v>0</v>
      </c>
      <c r="L47" s="256">
        <f>SUMIFS(InpActive!M:M,InpActive!$A:$A,$C47,InpActive!$B:$B,$N$29)</f>
        <v>0</v>
      </c>
    </row>
    <row r="48" spans="3:12" hidden="1" outlineLevel="1" x14ac:dyDescent="0.4">
      <c r="H48" s="256"/>
      <c r="I48" s="256"/>
      <c r="J48" s="256"/>
      <c r="K48" s="256"/>
      <c r="L48" s="256"/>
    </row>
    <row r="49" spans="2:15" hidden="1" outlineLevel="1" x14ac:dyDescent="0.4">
      <c r="C49" s="222" t="s">
        <v>725</v>
      </c>
      <c r="D49" s="224" t="s">
        <v>170</v>
      </c>
      <c r="E49" s="241">
        <f t="shared" ref="E49:G49" si="4">SUM(E31:E47)</f>
        <v>0</v>
      </c>
      <c r="F49" s="241">
        <f t="shared" si="4"/>
        <v>0</v>
      </c>
      <c r="G49" s="241">
        <f t="shared" si="4"/>
        <v>0</v>
      </c>
      <c r="H49" s="241">
        <f>SUM(H31:H47)</f>
        <v>3702.045823637281</v>
      </c>
      <c r="I49" s="241">
        <f t="shared" ref="I49:L49" si="5">SUM(I31:I47)</f>
        <v>0</v>
      </c>
      <c r="J49" s="241">
        <f t="shared" si="5"/>
        <v>0</v>
      </c>
      <c r="K49" s="241">
        <f t="shared" si="5"/>
        <v>0</v>
      </c>
      <c r="L49" s="241">
        <f t="shared" si="5"/>
        <v>0</v>
      </c>
      <c r="M49" s="222"/>
      <c r="N49" s="362"/>
      <c r="O49" s="222"/>
    </row>
    <row r="50" spans="2:15" collapsed="1" x14ac:dyDescent="0.4">
      <c r="H50" s="234"/>
    </row>
    <row r="51" spans="2:15" ht="15.75" x14ac:dyDescent="0.4">
      <c r="B51" s="55" t="s">
        <v>1028</v>
      </c>
      <c r="C51" s="75"/>
      <c r="D51" s="225"/>
      <c r="E51" s="225"/>
      <c r="F51" s="225"/>
      <c r="G51" s="225"/>
      <c r="H51" s="56"/>
      <c r="I51" s="56"/>
      <c r="J51" s="56"/>
      <c r="K51" s="56"/>
      <c r="L51" s="56"/>
      <c r="M51" s="56"/>
      <c r="N51" s="360"/>
      <c r="O51" s="56"/>
    </row>
    <row r="52" spans="2:15" x14ac:dyDescent="0.4">
      <c r="H52" s="234"/>
    </row>
    <row r="53" spans="2:15" ht="14.25" x14ac:dyDescent="0.4">
      <c r="B53" s="74" t="s">
        <v>1029</v>
      </c>
      <c r="C53" s="60"/>
      <c r="D53" s="226"/>
      <c r="E53" s="226"/>
      <c r="F53" s="226"/>
      <c r="G53" s="226"/>
      <c r="H53" s="18"/>
      <c r="I53" s="18"/>
      <c r="J53" s="18"/>
      <c r="K53" s="18"/>
      <c r="L53" s="18"/>
      <c r="M53" s="18"/>
      <c r="N53" s="361" t="s">
        <v>520</v>
      </c>
      <c r="O53" s="18"/>
    </row>
    <row r="54" spans="2:15" hidden="1" outlineLevel="1" x14ac:dyDescent="0.4">
      <c r="H54" s="234"/>
    </row>
    <row r="55" spans="2:15" hidden="1" outlineLevel="1" x14ac:dyDescent="0.4">
      <c r="C55" s="220" t="s">
        <v>117</v>
      </c>
      <c r="D55" s="221" t="s">
        <v>170</v>
      </c>
      <c r="H55" s="256">
        <f>SUMIFS(InpActive!I:I,InpActive!$A:$A,$C55,InpActive!$B:$B,$N$53)</f>
        <v>364.18200000000002</v>
      </c>
      <c r="I55" s="256">
        <f>SUMIFS(InpActive!J:J,InpActive!$A:$A,$C55,InpActive!$B:$B,$N$53)</f>
        <v>0</v>
      </c>
      <c r="J55" s="256">
        <f>SUMIFS(InpActive!K:K,InpActive!$A:$A,$C55,InpActive!$B:$B,$N$53)</f>
        <v>0</v>
      </c>
      <c r="K55" s="256">
        <f>SUMIFS(InpActive!L:L,InpActive!$A:$A,$C55,InpActive!$B:$B,$N$53)</f>
        <v>0</v>
      </c>
      <c r="L55" s="256">
        <f>SUMIFS(InpActive!M:M,InpActive!$A:$A,$C55,InpActive!$B:$B,$N$53)</f>
        <v>0</v>
      </c>
    </row>
    <row r="56" spans="2:15" hidden="1" outlineLevel="1" x14ac:dyDescent="0.4">
      <c r="C56" s="220" t="s">
        <v>119</v>
      </c>
      <c r="D56" s="221" t="s">
        <v>170</v>
      </c>
      <c r="H56" s="256">
        <f>SUMIFS(InpActive!I:I,InpActive!$A:$A,$C56,InpActive!$B:$B,$N$53)</f>
        <v>269.06200000000001</v>
      </c>
      <c r="I56" s="256">
        <f>SUMIFS(InpActive!J:J,InpActive!$A:$A,$C56,InpActive!$B:$B,$N$53)</f>
        <v>0</v>
      </c>
      <c r="J56" s="256">
        <f>SUMIFS(InpActive!K:K,InpActive!$A:$A,$C56,InpActive!$B:$B,$N$53)</f>
        <v>0</v>
      </c>
      <c r="K56" s="256">
        <f>SUMIFS(InpActive!L:L,InpActive!$A:$A,$C56,InpActive!$B:$B,$N$53)</f>
        <v>0</v>
      </c>
      <c r="L56" s="256">
        <f>SUMIFS(InpActive!M:M,InpActive!$A:$A,$C56,InpActive!$B:$B,$N$53)</f>
        <v>0</v>
      </c>
    </row>
    <row r="57" spans="2:15" hidden="1" outlineLevel="1" x14ac:dyDescent="0.4">
      <c r="C57" s="220" t="s">
        <v>122</v>
      </c>
      <c r="D57" s="221" t="s">
        <v>170</v>
      </c>
      <c r="H57" s="256">
        <f>SUMIFS(InpActive!I:I,InpActive!$A:$A,$C57,InpActive!$B:$B,$N$53)</f>
        <v>4.2629999999999999</v>
      </c>
      <c r="I57" s="256">
        <f>SUMIFS(InpActive!J:J,InpActive!$A:$A,$C57,InpActive!$B:$B,$N$53)</f>
        <v>0</v>
      </c>
      <c r="J57" s="256">
        <f>SUMIFS(InpActive!K:K,InpActive!$A:$A,$C57,InpActive!$B:$B,$N$53)</f>
        <v>0</v>
      </c>
      <c r="K57" s="256">
        <f>SUMIFS(InpActive!L:L,InpActive!$A:$A,$C57,InpActive!$B:$B,$N$53)</f>
        <v>0</v>
      </c>
      <c r="L57" s="256">
        <f>SUMIFS(InpActive!M:M,InpActive!$A:$A,$C57,InpActive!$B:$B,$N$53)</f>
        <v>0</v>
      </c>
    </row>
    <row r="58" spans="2:15" hidden="1" outlineLevel="1" x14ac:dyDescent="0.4">
      <c r="C58" s="220" t="s">
        <v>124</v>
      </c>
      <c r="D58" s="221" t="s">
        <v>170</v>
      </c>
      <c r="H58" s="256">
        <f>SUMIFS(InpActive!I:I,InpActive!$A:$A,$C58,InpActive!$B:$B,$N$53)</f>
        <v>153.22900000000001</v>
      </c>
      <c r="I58" s="256">
        <f>SUMIFS(InpActive!J:J,InpActive!$A:$A,$C58,InpActive!$B:$B,$N$53)</f>
        <v>0</v>
      </c>
      <c r="J58" s="256">
        <f>SUMIFS(InpActive!K:K,InpActive!$A:$A,$C58,InpActive!$B:$B,$N$53)</f>
        <v>0</v>
      </c>
      <c r="K58" s="256">
        <f>SUMIFS(InpActive!L:L,InpActive!$A:$A,$C58,InpActive!$B:$B,$N$53)</f>
        <v>0</v>
      </c>
      <c r="L58" s="256">
        <f>SUMIFS(InpActive!M:M,InpActive!$A:$A,$C58,InpActive!$B:$B,$N$53)</f>
        <v>0</v>
      </c>
    </row>
    <row r="59" spans="2:15" hidden="1" outlineLevel="1" x14ac:dyDescent="0.4">
      <c r="C59" s="220" t="s">
        <v>126</v>
      </c>
      <c r="D59" s="221" t="s">
        <v>170</v>
      </c>
      <c r="H59" s="256">
        <f>SUMIFS(InpActive!I:I,InpActive!$A:$A,$C59,InpActive!$B:$B,$N$53)</f>
        <v>524.96199999999999</v>
      </c>
      <c r="I59" s="256">
        <f>SUMIFS(InpActive!J:J,InpActive!$A:$A,$C59,InpActive!$B:$B,$N$53)</f>
        <v>0</v>
      </c>
      <c r="J59" s="256">
        <f>SUMIFS(InpActive!K:K,InpActive!$A:$A,$C59,InpActive!$B:$B,$N$53)</f>
        <v>0</v>
      </c>
      <c r="K59" s="256">
        <f>SUMIFS(InpActive!L:L,InpActive!$A:$A,$C59,InpActive!$B:$B,$N$53)</f>
        <v>0</v>
      </c>
      <c r="L59" s="256">
        <f>SUMIFS(InpActive!M:M,InpActive!$A:$A,$C59,InpActive!$B:$B,$N$53)</f>
        <v>0</v>
      </c>
    </row>
    <row r="60" spans="2:15" hidden="1" outlineLevel="1" x14ac:dyDescent="0.4">
      <c r="C60" s="220" t="s">
        <v>128</v>
      </c>
      <c r="D60" s="221" t="s">
        <v>170</v>
      </c>
      <c r="H60" s="256">
        <f>SUMIFS(InpActive!I:I,InpActive!$A:$A,$C60,InpActive!$B:$B,$N$53)</f>
        <v>173.96600000000001</v>
      </c>
      <c r="I60" s="256">
        <f>SUMIFS(InpActive!J:J,InpActive!$A:$A,$C60,InpActive!$B:$B,$N$53)</f>
        <v>0</v>
      </c>
      <c r="J60" s="256">
        <f>SUMIFS(InpActive!K:K,InpActive!$A:$A,$C60,InpActive!$B:$B,$N$53)</f>
        <v>0</v>
      </c>
      <c r="K60" s="256">
        <f>SUMIFS(InpActive!L:L,InpActive!$A:$A,$C60,InpActive!$B:$B,$N$53)</f>
        <v>0</v>
      </c>
      <c r="L60" s="256">
        <f>SUMIFS(InpActive!M:M,InpActive!$A:$A,$C60,InpActive!$B:$B,$N$53)</f>
        <v>0</v>
      </c>
    </row>
    <row r="61" spans="2:15" hidden="1" outlineLevel="1" x14ac:dyDescent="0.4">
      <c r="C61" s="220" t="s">
        <v>131</v>
      </c>
      <c r="D61" s="221" t="s">
        <v>170</v>
      </c>
      <c r="H61" s="256">
        <f>SUMIFS(InpActive!I:I,InpActive!$A:$A,$C61,InpActive!$B:$B,$N$53)</f>
        <v>332.42099999999999</v>
      </c>
      <c r="I61" s="256">
        <f>SUMIFS(InpActive!J:J,InpActive!$A:$A,$C61,InpActive!$B:$B,$N$53)</f>
        <v>0</v>
      </c>
      <c r="J61" s="256">
        <f>SUMIFS(InpActive!K:K,InpActive!$A:$A,$C61,InpActive!$B:$B,$N$53)</f>
        <v>0</v>
      </c>
      <c r="K61" s="256">
        <f>SUMIFS(InpActive!L:L,InpActive!$A:$A,$C61,InpActive!$B:$B,$N$53)</f>
        <v>0</v>
      </c>
      <c r="L61" s="256">
        <f>SUMIFS(InpActive!M:M,InpActive!$A:$A,$C61,InpActive!$B:$B,$N$53)</f>
        <v>0</v>
      </c>
    </row>
    <row r="62" spans="2:15" hidden="1" outlineLevel="1" x14ac:dyDescent="0.4">
      <c r="C62" s="220" t="s">
        <v>133</v>
      </c>
      <c r="D62" s="221" t="s">
        <v>170</v>
      </c>
      <c r="H62" s="256">
        <f>SUMIFS(InpActive!I:I,InpActive!$A:$A,$C62,InpActive!$B:$B,$N$53)</f>
        <v>741.66399999999999</v>
      </c>
      <c r="I62" s="256">
        <f>SUMIFS(InpActive!J:J,InpActive!$A:$A,$C62,InpActive!$B:$B,$N$53)</f>
        <v>0</v>
      </c>
      <c r="J62" s="256">
        <f>SUMIFS(InpActive!K:K,InpActive!$A:$A,$C62,InpActive!$B:$B,$N$53)</f>
        <v>0</v>
      </c>
      <c r="K62" s="256">
        <f>SUMIFS(InpActive!L:L,InpActive!$A:$A,$C62,InpActive!$B:$B,$N$53)</f>
        <v>0</v>
      </c>
      <c r="L62" s="256">
        <f>SUMIFS(InpActive!M:M,InpActive!$A:$A,$C62,InpActive!$B:$B,$N$53)</f>
        <v>0</v>
      </c>
    </row>
    <row r="63" spans="2:15" hidden="1" outlineLevel="1" x14ac:dyDescent="0.4">
      <c r="C63" s="220" t="s">
        <v>244</v>
      </c>
      <c r="D63" s="221" t="s">
        <v>170</v>
      </c>
      <c r="H63" s="256">
        <f>SUMIFS(InpActive!I:I,InpActive!$A:$A,$C63,InpActive!$B:$B,$N$53)</f>
        <v>431.61145435572899</v>
      </c>
      <c r="I63" s="256">
        <f>SUMIFS(InpActive!J:J,InpActive!$A:$A,$C63,InpActive!$B:$B,$N$53)</f>
        <v>0</v>
      </c>
      <c r="J63" s="256">
        <f>SUMIFS(InpActive!K:K,InpActive!$A:$A,$C63,InpActive!$B:$B,$N$53)</f>
        <v>0</v>
      </c>
      <c r="K63" s="256">
        <f>SUMIFS(InpActive!L:L,InpActive!$A:$A,$C63,InpActive!$B:$B,$N$53)</f>
        <v>0</v>
      </c>
      <c r="L63" s="256">
        <f>SUMIFS(InpActive!M:M,InpActive!$A:$A,$C63,InpActive!$B:$B,$N$53)</f>
        <v>0</v>
      </c>
    </row>
    <row r="64" spans="2:15" hidden="1" outlineLevel="1" x14ac:dyDescent="0.4">
      <c r="C64" s="220" t="s">
        <v>137</v>
      </c>
      <c r="D64" s="221" t="s">
        <v>170</v>
      </c>
      <c r="H64" s="256">
        <f>SUMIFS(InpActive!I:I,InpActive!$A:$A,$C64,InpActive!$B:$B,$N$53)</f>
        <v>278.98200000000003</v>
      </c>
      <c r="I64" s="256">
        <f>SUMIFS(InpActive!J:J,InpActive!$A:$A,$C64,InpActive!$B:$B,$N$53)</f>
        <v>0</v>
      </c>
      <c r="J64" s="256">
        <f>SUMIFS(InpActive!K:K,InpActive!$A:$A,$C64,InpActive!$B:$B,$N$53)</f>
        <v>0</v>
      </c>
      <c r="K64" s="256">
        <f>SUMIFS(InpActive!L:L,InpActive!$A:$A,$C64,InpActive!$B:$B,$N$53)</f>
        <v>0</v>
      </c>
      <c r="L64" s="256">
        <f>SUMIFS(InpActive!M:M,InpActive!$A:$A,$C64,InpActive!$B:$B,$N$53)</f>
        <v>0</v>
      </c>
    </row>
    <row r="65" spans="2:15" hidden="1" outlineLevel="1" x14ac:dyDescent="0.4">
      <c r="C65" s="220" t="s">
        <v>139</v>
      </c>
      <c r="D65" s="221" t="s">
        <v>170</v>
      </c>
      <c r="H65" s="256">
        <f>SUMIFS(InpActive!I:I,InpActive!$A:$A,$C65,InpActive!$B:$B,$N$53)</f>
        <v>529.27599999999995</v>
      </c>
      <c r="I65" s="256">
        <f>SUMIFS(InpActive!J:J,InpActive!$A:$A,$C65,InpActive!$B:$B,$N$53)</f>
        <v>0</v>
      </c>
      <c r="J65" s="256">
        <f>SUMIFS(InpActive!K:K,InpActive!$A:$A,$C65,InpActive!$B:$B,$N$53)</f>
        <v>0</v>
      </c>
      <c r="K65" s="256">
        <f>SUMIFS(InpActive!L:L,InpActive!$A:$A,$C65,InpActive!$B:$B,$N$53)</f>
        <v>0</v>
      </c>
      <c r="L65" s="256">
        <f>SUMIFS(InpActive!M:M,InpActive!$A:$A,$C65,InpActive!$B:$B,$N$53)</f>
        <v>0</v>
      </c>
    </row>
    <row r="66" spans="2:15" hidden="1" outlineLevel="1" x14ac:dyDescent="0.4">
      <c r="H66" s="256"/>
      <c r="I66" s="256"/>
      <c r="J66" s="256"/>
      <c r="K66" s="256"/>
      <c r="L66" s="256"/>
    </row>
    <row r="67" spans="2:15" hidden="1" outlineLevel="1" x14ac:dyDescent="0.4">
      <c r="C67" s="222" t="s">
        <v>725</v>
      </c>
      <c r="D67" s="224" t="s">
        <v>170</v>
      </c>
      <c r="E67" s="241">
        <f t="shared" ref="E67:G67" si="6">SUM(E55:E65)</f>
        <v>0</v>
      </c>
      <c r="F67" s="241">
        <f t="shared" si="6"/>
        <v>0</v>
      </c>
      <c r="G67" s="241">
        <f t="shared" si="6"/>
        <v>0</v>
      </c>
      <c r="H67" s="241">
        <f>SUM(H55:H65)</f>
        <v>3803.6184543557292</v>
      </c>
      <c r="I67" s="241">
        <f t="shared" ref="I67:L67" si="7">SUM(I55:I65)</f>
        <v>0</v>
      </c>
      <c r="J67" s="241">
        <f t="shared" si="7"/>
        <v>0</v>
      </c>
      <c r="K67" s="241">
        <f t="shared" si="7"/>
        <v>0</v>
      </c>
      <c r="L67" s="241">
        <f t="shared" si="7"/>
        <v>0</v>
      </c>
      <c r="M67" s="222"/>
      <c r="N67" s="362"/>
      <c r="O67" s="222"/>
    </row>
    <row r="68" spans="2:15" collapsed="1" x14ac:dyDescent="0.4">
      <c r="H68" s="234"/>
    </row>
    <row r="69" spans="2:15" ht="14.25" x14ac:dyDescent="0.4">
      <c r="B69" s="74" t="s">
        <v>1030</v>
      </c>
      <c r="C69" s="60"/>
      <c r="D69" s="226"/>
      <c r="E69" s="226"/>
      <c r="F69" s="226"/>
      <c r="G69" s="226"/>
      <c r="H69" s="18"/>
      <c r="I69" s="18"/>
      <c r="J69" s="18"/>
      <c r="K69" s="18"/>
      <c r="L69" s="18"/>
      <c r="M69" s="18"/>
      <c r="N69" s="361" t="s">
        <v>522</v>
      </c>
      <c r="O69" s="18"/>
    </row>
    <row r="70" spans="2:15" hidden="1" outlineLevel="1" x14ac:dyDescent="0.4">
      <c r="H70" s="234"/>
    </row>
    <row r="71" spans="2:15" hidden="1" outlineLevel="1" x14ac:dyDescent="0.4">
      <c r="C71" s="220" t="s">
        <v>117</v>
      </c>
      <c r="D71" s="221" t="s">
        <v>170</v>
      </c>
      <c r="H71" s="256">
        <f>SUMIFS(InpActive!I:I,InpActive!$A:$A,$C71,InpActive!$B:$B,$N$69)</f>
        <v>81.400999999999996</v>
      </c>
      <c r="I71" s="256">
        <f>SUMIFS(InpActive!J:J,InpActive!$A:$A,$C71,InpActive!$B:$B,$N$69)</f>
        <v>0</v>
      </c>
      <c r="J71" s="256">
        <f>SUMIFS(InpActive!K:K,InpActive!$A:$A,$C71,InpActive!$B:$B,$N$69)</f>
        <v>0</v>
      </c>
      <c r="K71" s="256">
        <f>SUMIFS(InpActive!L:L,InpActive!$A:$A,$C71,InpActive!$B:$B,$N$69)</f>
        <v>0</v>
      </c>
      <c r="L71" s="256">
        <f>SUMIFS(InpActive!M:M,InpActive!$A:$A,$C71,InpActive!$B:$B,$N$69)</f>
        <v>0</v>
      </c>
    </row>
    <row r="72" spans="2:15" hidden="1" outlineLevel="1" x14ac:dyDescent="0.4">
      <c r="C72" s="220" t="s">
        <v>119</v>
      </c>
      <c r="D72" s="221" t="s">
        <v>170</v>
      </c>
      <c r="H72" s="256">
        <f>SUMIFS(InpActive!I:I,InpActive!$A:$A,$C72,InpActive!$B:$B,$N$69)</f>
        <v>26.177</v>
      </c>
      <c r="I72" s="256">
        <f>SUMIFS(InpActive!J:J,InpActive!$A:$A,$C72,InpActive!$B:$B,$N$69)</f>
        <v>0</v>
      </c>
      <c r="J72" s="256">
        <f>SUMIFS(InpActive!K:K,InpActive!$A:$A,$C72,InpActive!$B:$B,$N$69)</f>
        <v>0</v>
      </c>
      <c r="K72" s="256">
        <f>SUMIFS(InpActive!L:L,InpActive!$A:$A,$C72,InpActive!$B:$B,$N$69)</f>
        <v>0</v>
      </c>
      <c r="L72" s="256">
        <f>SUMIFS(InpActive!M:M,InpActive!$A:$A,$C72,InpActive!$B:$B,$N$69)</f>
        <v>0</v>
      </c>
    </row>
    <row r="73" spans="2:15" hidden="1" outlineLevel="1" x14ac:dyDescent="0.4">
      <c r="C73" s="220" t="s">
        <v>122</v>
      </c>
      <c r="D73" s="221" t="s">
        <v>170</v>
      </c>
      <c r="H73" s="256">
        <f>SUMIFS(InpActive!I:I,InpActive!$A:$A,$C73,InpActive!$B:$B,$N$69)</f>
        <v>0.65300000000000002</v>
      </c>
      <c r="I73" s="256">
        <f>SUMIFS(InpActive!J:J,InpActive!$A:$A,$C73,InpActive!$B:$B,$N$69)</f>
        <v>0</v>
      </c>
      <c r="J73" s="256">
        <f>SUMIFS(InpActive!K:K,InpActive!$A:$A,$C73,InpActive!$B:$B,$N$69)</f>
        <v>0</v>
      </c>
      <c r="K73" s="256">
        <f>SUMIFS(InpActive!L:L,InpActive!$A:$A,$C73,InpActive!$B:$B,$N$69)</f>
        <v>0</v>
      </c>
      <c r="L73" s="256">
        <f>SUMIFS(InpActive!M:M,InpActive!$A:$A,$C73,InpActive!$B:$B,$N$69)</f>
        <v>0</v>
      </c>
    </row>
    <row r="74" spans="2:15" hidden="1" outlineLevel="1" x14ac:dyDescent="0.4">
      <c r="C74" s="220" t="s">
        <v>124</v>
      </c>
      <c r="D74" s="221" t="s">
        <v>170</v>
      </c>
      <c r="H74" s="256">
        <f>SUMIFS(InpActive!I:I,InpActive!$A:$A,$C74,InpActive!$B:$B,$N$69)</f>
        <v>16.18</v>
      </c>
      <c r="I74" s="256">
        <f>SUMIFS(InpActive!J:J,InpActive!$A:$A,$C74,InpActive!$B:$B,$N$69)</f>
        <v>0</v>
      </c>
      <c r="J74" s="256">
        <f>SUMIFS(InpActive!K:K,InpActive!$A:$A,$C74,InpActive!$B:$B,$N$69)</f>
        <v>0</v>
      </c>
      <c r="K74" s="256">
        <f>SUMIFS(InpActive!L:L,InpActive!$A:$A,$C74,InpActive!$B:$B,$N$69)</f>
        <v>0</v>
      </c>
      <c r="L74" s="256">
        <f>SUMIFS(InpActive!M:M,InpActive!$A:$A,$C74,InpActive!$B:$B,$N$69)</f>
        <v>0</v>
      </c>
    </row>
    <row r="75" spans="2:15" hidden="1" outlineLevel="1" x14ac:dyDescent="0.4">
      <c r="C75" s="220" t="s">
        <v>126</v>
      </c>
      <c r="D75" s="221" t="s">
        <v>170</v>
      </c>
      <c r="H75" s="256">
        <f>SUMIFS(InpActive!I:I,InpActive!$A:$A,$C75,InpActive!$B:$B,$N$69)</f>
        <v>64.674999999999997</v>
      </c>
      <c r="I75" s="256">
        <f>SUMIFS(InpActive!J:J,InpActive!$A:$A,$C75,InpActive!$B:$B,$N$69)</f>
        <v>0</v>
      </c>
      <c r="J75" s="256">
        <f>SUMIFS(InpActive!K:K,InpActive!$A:$A,$C75,InpActive!$B:$B,$N$69)</f>
        <v>0</v>
      </c>
      <c r="K75" s="256">
        <f>SUMIFS(InpActive!L:L,InpActive!$A:$A,$C75,InpActive!$B:$B,$N$69)</f>
        <v>0</v>
      </c>
      <c r="L75" s="256">
        <f>SUMIFS(InpActive!M:M,InpActive!$A:$A,$C75,InpActive!$B:$B,$N$69)</f>
        <v>0</v>
      </c>
    </row>
    <row r="76" spans="2:15" hidden="1" outlineLevel="1" x14ac:dyDescent="0.4">
      <c r="C76" s="220" t="s">
        <v>128</v>
      </c>
      <c r="D76" s="221" t="s">
        <v>170</v>
      </c>
      <c r="H76" s="256">
        <f>SUMIFS(InpActive!I:I,InpActive!$A:$A,$C76,InpActive!$B:$B,$N$69)</f>
        <v>18.404</v>
      </c>
      <c r="I76" s="256">
        <f>SUMIFS(InpActive!J:J,InpActive!$A:$A,$C76,InpActive!$B:$B,$N$69)</f>
        <v>0</v>
      </c>
      <c r="J76" s="256">
        <f>SUMIFS(InpActive!K:K,InpActive!$A:$A,$C76,InpActive!$B:$B,$N$69)</f>
        <v>0</v>
      </c>
      <c r="K76" s="256">
        <f>SUMIFS(InpActive!L:L,InpActive!$A:$A,$C76,InpActive!$B:$B,$N$69)</f>
        <v>0</v>
      </c>
      <c r="L76" s="256">
        <f>SUMIFS(InpActive!M:M,InpActive!$A:$A,$C76,InpActive!$B:$B,$N$69)</f>
        <v>0</v>
      </c>
    </row>
    <row r="77" spans="2:15" hidden="1" outlineLevel="1" x14ac:dyDescent="0.4">
      <c r="C77" s="220" t="s">
        <v>131</v>
      </c>
      <c r="D77" s="221" t="s">
        <v>170</v>
      </c>
      <c r="H77" s="256">
        <f>SUMIFS(InpActive!I:I,InpActive!$A:$A,$C77,InpActive!$B:$B,$N$69)</f>
        <v>35.771999999999998</v>
      </c>
      <c r="I77" s="256">
        <f>SUMIFS(InpActive!J:J,InpActive!$A:$A,$C77,InpActive!$B:$B,$N$69)</f>
        <v>0</v>
      </c>
      <c r="J77" s="256">
        <f>SUMIFS(InpActive!K:K,InpActive!$A:$A,$C77,InpActive!$B:$B,$N$69)</f>
        <v>0</v>
      </c>
      <c r="K77" s="256">
        <f>SUMIFS(InpActive!L:L,InpActive!$A:$A,$C77,InpActive!$B:$B,$N$69)</f>
        <v>0</v>
      </c>
      <c r="L77" s="256">
        <f>SUMIFS(InpActive!M:M,InpActive!$A:$A,$C77,InpActive!$B:$B,$N$69)</f>
        <v>0</v>
      </c>
    </row>
    <row r="78" spans="2:15" hidden="1" outlineLevel="1" x14ac:dyDescent="0.4">
      <c r="C78" s="220" t="s">
        <v>133</v>
      </c>
      <c r="D78" s="221" t="s">
        <v>170</v>
      </c>
      <c r="H78" s="256">
        <f>SUMIFS(InpActive!I:I,InpActive!$A:$A,$C78,InpActive!$B:$B,$N$69)</f>
        <v>0</v>
      </c>
      <c r="I78" s="256">
        <f>SUMIFS(InpActive!J:J,InpActive!$A:$A,$C78,InpActive!$B:$B,$N$69)</f>
        <v>0</v>
      </c>
      <c r="J78" s="256">
        <f>SUMIFS(InpActive!K:K,InpActive!$A:$A,$C78,InpActive!$B:$B,$N$69)</f>
        <v>0</v>
      </c>
      <c r="K78" s="256">
        <f>SUMIFS(InpActive!L:L,InpActive!$A:$A,$C78,InpActive!$B:$B,$N$69)</f>
        <v>0</v>
      </c>
      <c r="L78" s="256">
        <f>SUMIFS(InpActive!M:M,InpActive!$A:$A,$C78,InpActive!$B:$B,$N$69)</f>
        <v>0</v>
      </c>
    </row>
    <row r="79" spans="2:15" hidden="1" outlineLevel="1" x14ac:dyDescent="0.4">
      <c r="C79" s="220" t="s">
        <v>244</v>
      </c>
      <c r="D79" s="221" t="s">
        <v>170</v>
      </c>
      <c r="H79" s="256">
        <f>SUMIFS(InpActive!I:I,InpActive!$A:$A,$C79,InpActive!$B:$B,$N$69)</f>
        <v>71.191476308413698</v>
      </c>
      <c r="I79" s="256">
        <f>SUMIFS(InpActive!J:J,InpActive!$A:$A,$C79,InpActive!$B:$B,$N$69)</f>
        <v>0</v>
      </c>
      <c r="J79" s="256">
        <f>SUMIFS(InpActive!K:K,InpActive!$A:$A,$C79,InpActive!$B:$B,$N$69)</f>
        <v>0</v>
      </c>
      <c r="K79" s="256">
        <f>SUMIFS(InpActive!L:L,InpActive!$A:$A,$C79,InpActive!$B:$B,$N$69)</f>
        <v>0</v>
      </c>
      <c r="L79" s="256">
        <f>SUMIFS(InpActive!M:M,InpActive!$A:$A,$C79,InpActive!$B:$B,$N$69)</f>
        <v>0</v>
      </c>
    </row>
    <row r="80" spans="2:15" hidden="1" outlineLevel="1" x14ac:dyDescent="0.4">
      <c r="C80" s="220" t="s">
        <v>137</v>
      </c>
      <c r="D80" s="221" t="s">
        <v>170</v>
      </c>
      <c r="H80" s="256">
        <f>SUMIFS(InpActive!I:I,InpActive!$A:$A,$C80,InpActive!$B:$B,$N$69)</f>
        <v>22.085000000000001</v>
      </c>
      <c r="I80" s="256">
        <f>SUMIFS(InpActive!J:J,InpActive!$A:$A,$C80,InpActive!$B:$B,$N$69)</f>
        <v>0</v>
      </c>
      <c r="J80" s="256">
        <f>SUMIFS(InpActive!K:K,InpActive!$A:$A,$C80,InpActive!$B:$B,$N$69)</f>
        <v>0</v>
      </c>
      <c r="K80" s="256">
        <f>SUMIFS(InpActive!L:L,InpActive!$A:$A,$C80,InpActive!$B:$B,$N$69)</f>
        <v>0</v>
      </c>
      <c r="L80" s="256">
        <f>SUMIFS(InpActive!M:M,InpActive!$A:$A,$C80,InpActive!$B:$B,$N$69)</f>
        <v>0</v>
      </c>
    </row>
    <row r="81" spans="2:15" hidden="1" outlineLevel="1" x14ac:dyDescent="0.4">
      <c r="C81" s="220" t="s">
        <v>139</v>
      </c>
      <c r="D81" s="221" t="s">
        <v>170</v>
      </c>
      <c r="H81" s="256">
        <f>SUMIFS(InpActive!I:I,InpActive!$A:$A,$C81,InpActive!$B:$B,$N$69)</f>
        <v>62.993000000000002</v>
      </c>
      <c r="I81" s="256">
        <f>SUMIFS(InpActive!J:J,InpActive!$A:$A,$C81,InpActive!$B:$B,$N$69)</f>
        <v>0</v>
      </c>
      <c r="J81" s="256">
        <f>SUMIFS(InpActive!K:K,InpActive!$A:$A,$C81,InpActive!$B:$B,$N$69)</f>
        <v>0</v>
      </c>
      <c r="K81" s="256">
        <f>SUMIFS(InpActive!L:L,InpActive!$A:$A,$C81,InpActive!$B:$B,$N$69)</f>
        <v>0</v>
      </c>
      <c r="L81" s="256">
        <f>SUMIFS(InpActive!M:M,InpActive!$A:$A,$C81,InpActive!$B:$B,$N$69)</f>
        <v>0</v>
      </c>
    </row>
    <row r="82" spans="2:15" hidden="1" outlineLevel="1" x14ac:dyDescent="0.4">
      <c r="H82" s="256"/>
      <c r="I82" s="256"/>
      <c r="J82" s="256"/>
      <c r="K82" s="256"/>
      <c r="L82" s="256"/>
    </row>
    <row r="83" spans="2:15" hidden="1" outlineLevel="1" x14ac:dyDescent="0.4">
      <c r="C83" s="222" t="s">
        <v>725</v>
      </c>
      <c r="D83" s="224" t="s">
        <v>170</v>
      </c>
      <c r="E83" s="241">
        <f t="shared" ref="E83:G83" si="8">SUM(E71:E81)</f>
        <v>0</v>
      </c>
      <c r="F83" s="241">
        <f t="shared" si="8"/>
        <v>0</v>
      </c>
      <c r="G83" s="241">
        <f t="shared" si="8"/>
        <v>0</v>
      </c>
      <c r="H83" s="241">
        <f>SUM(H71:H81)</f>
        <v>399.53147630841369</v>
      </c>
      <c r="I83" s="241">
        <f t="shared" ref="I83:L83" si="9">SUM(I71:I81)</f>
        <v>0</v>
      </c>
      <c r="J83" s="241">
        <f t="shared" si="9"/>
        <v>0</v>
      </c>
      <c r="K83" s="241">
        <f t="shared" si="9"/>
        <v>0</v>
      </c>
      <c r="L83" s="241">
        <f t="shared" si="9"/>
        <v>0</v>
      </c>
      <c r="M83" s="222"/>
      <c r="N83" s="362"/>
      <c r="O83" s="222"/>
    </row>
    <row r="84" spans="2:15" collapsed="1" x14ac:dyDescent="0.4">
      <c r="H84" s="234"/>
    </row>
    <row r="85" spans="2:15" ht="15.75" x14ac:dyDescent="0.4">
      <c r="B85" s="55" t="s">
        <v>1031</v>
      </c>
      <c r="C85" s="75"/>
      <c r="D85" s="225"/>
      <c r="E85" s="225"/>
      <c r="F85" s="225"/>
      <c r="G85" s="225"/>
      <c r="H85" s="56"/>
      <c r="I85" s="56"/>
      <c r="J85" s="56"/>
      <c r="K85" s="56"/>
      <c r="L85" s="56"/>
      <c r="M85" s="56"/>
      <c r="N85" s="360"/>
      <c r="O85" s="56"/>
    </row>
    <row r="86" spans="2:15" hidden="1" outlineLevel="1" x14ac:dyDescent="0.4">
      <c r="H86" s="234"/>
    </row>
    <row r="87" spans="2:15" ht="14.25" hidden="1" outlineLevel="1" x14ac:dyDescent="0.4">
      <c r="B87" s="74" t="s">
        <v>1032</v>
      </c>
      <c r="C87" s="60"/>
      <c r="D87" s="226"/>
      <c r="E87" s="226"/>
      <c r="F87" s="226"/>
      <c r="G87" s="226"/>
      <c r="H87" s="18"/>
      <c r="I87" s="18"/>
      <c r="J87" s="18"/>
      <c r="K87" s="18"/>
      <c r="L87" s="18"/>
      <c r="M87" s="18"/>
      <c r="N87" s="361" t="s">
        <v>524</v>
      </c>
      <c r="O87" s="18"/>
    </row>
    <row r="88" spans="2:15" hidden="1" outlineLevel="1" x14ac:dyDescent="0.4">
      <c r="H88" s="234"/>
    </row>
    <row r="89" spans="2:15" hidden="1" outlineLevel="1" x14ac:dyDescent="0.4">
      <c r="C89" s="220" t="s">
        <v>133</v>
      </c>
      <c r="D89" s="221" t="s">
        <v>170</v>
      </c>
      <c r="H89" s="256">
        <f>SUMIFS(InpActive!I:I,InpActive!$A:$A,$C89,InpActive!$B:$B,$N$87)</f>
        <v>23.677</v>
      </c>
      <c r="I89" s="256">
        <f>SUMIFS(InpActive!J:J,InpActive!$A:$A,$C89,InpActive!$B:$B,$N$87)</f>
        <v>0</v>
      </c>
      <c r="J89" s="256">
        <f>SUMIFS(InpActive!K:K,InpActive!$A:$A,$C89,InpActive!$B:$B,$N$87)</f>
        <v>0</v>
      </c>
      <c r="K89" s="256">
        <f>SUMIFS(InpActive!L:L,InpActive!$A:$A,$C89,InpActive!$B:$B,$N$87)</f>
        <v>0</v>
      </c>
      <c r="L89" s="256">
        <f>SUMIFS(InpActive!M:M,InpActive!$A:$A,$C89,InpActive!$B:$B,$N$87)</f>
        <v>0</v>
      </c>
    </row>
    <row r="90" spans="2:15" hidden="1" outlineLevel="1" x14ac:dyDescent="0.4">
      <c r="C90" s="220" t="s">
        <v>145</v>
      </c>
      <c r="D90" s="221" t="s">
        <v>170</v>
      </c>
      <c r="H90" s="256">
        <f>SUMIFS(InpActive!I:I,InpActive!$A:$A,$C90,InpActive!$B:$B,$N$87)</f>
        <v>10.581</v>
      </c>
      <c r="I90" s="256">
        <f>SUMIFS(InpActive!J:J,InpActive!$A:$A,$C90,InpActive!$B:$B,$N$87)</f>
        <v>0</v>
      </c>
      <c r="J90" s="256">
        <f>SUMIFS(InpActive!K:K,InpActive!$A:$A,$C90,InpActive!$B:$B,$N$87)</f>
        <v>0</v>
      </c>
      <c r="K90" s="256">
        <f>SUMIFS(InpActive!L:L,InpActive!$A:$A,$C90,InpActive!$B:$B,$N$87)</f>
        <v>0</v>
      </c>
      <c r="L90" s="256">
        <f>SUMIFS(InpActive!M:M,InpActive!$A:$A,$C90,InpActive!$B:$B,$N$87)</f>
        <v>0</v>
      </c>
    </row>
    <row r="91" spans="2:15" hidden="1" outlineLevel="1" x14ac:dyDescent="0.4">
      <c r="H91" s="256"/>
      <c r="I91" s="256"/>
      <c r="J91" s="256"/>
      <c r="K91" s="256"/>
      <c r="L91" s="256"/>
    </row>
    <row r="92" spans="2:15" hidden="1" outlineLevel="1" x14ac:dyDescent="0.4">
      <c r="C92" s="222" t="s">
        <v>725</v>
      </c>
      <c r="D92" s="224" t="s">
        <v>170</v>
      </c>
      <c r="E92" s="241">
        <f t="shared" ref="E92:G92" si="10">SUM(E89:E90)</f>
        <v>0</v>
      </c>
      <c r="F92" s="241">
        <f t="shared" si="10"/>
        <v>0</v>
      </c>
      <c r="G92" s="241">
        <f t="shared" si="10"/>
        <v>0</v>
      </c>
      <c r="H92" s="241">
        <f>SUM(H89:H90)</f>
        <v>34.257999999999996</v>
      </c>
      <c r="I92" s="241">
        <f t="shared" ref="I92:L92" si="11">SUM(I89:I90)</f>
        <v>0</v>
      </c>
      <c r="J92" s="241">
        <f t="shared" si="11"/>
        <v>0</v>
      </c>
      <c r="K92" s="241">
        <f t="shared" si="11"/>
        <v>0</v>
      </c>
      <c r="L92" s="241">
        <f t="shared" si="11"/>
        <v>0</v>
      </c>
      <c r="M92" s="222"/>
      <c r="N92" s="362"/>
      <c r="O92" s="222"/>
    </row>
    <row r="93" spans="2:15" collapsed="1" x14ac:dyDescent="0.4"/>
    <row r="94" spans="2:15" ht="15.75" x14ac:dyDescent="0.4">
      <c r="B94" s="55" t="s">
        <v>1033</v>
      </c>
      <c r="C94" s="75"/>
      <c r="D94" s="225"/>
      <c r="E94" s="225"/>
      <c r="F94" s="225"/>
      <c r="G94" s="225"/>
      <c r="H94" s="56"/>
      <c r="I94" s="56"/>
      <c r="J94" s="56"/>
      <c r="K94" s="56"/>
      <c r="L94" s="56"/>
      <c r="M94" s="56"/>
      <c r="N94" s="360"/>
      <c r="O94" s="56"/>
    </row>
    <row r="95" spans="2:15" x14ac:dyDescent="0.4"/>
    <row r="96" spans="2:15" ht="14.25" x14ac:dyDescent="0.4">
      <c r="B96" s="74" t="s">
        <v>1026</v>
      </c>
      <c r="C96" s="60"/>
      <c r="D96" s="226"/>
      <c r="E96" s="226"/>
      <c r="F96" s="226"/>
      <c r="G96" s="226"/>
      <c r="H96" s="18"/>
      <c r="I96" s="18"/>
      <c r="J96" s="18"/>
      <c r="K96" s="18"/>
      <c r="L96" s="18"/>
      <c r="M96" s="18"/>
      <c r="N96" s="361" t="s">
        <v>536</v>
      </c>
      <c r="O96" s="18"/>
    </row>
    <row r="97" spans="3:12" hidden="1" outlineLevel="1" x14ac:dyDescent="0.4"/>
    <row r="98" spans="3:12" hidden="1" outlineLevel="1" x14ac:dyDescent="0.4">
      <c r="C98" s="220" t="s">
        <v>117</v>
      </c>
      <c r="D98" s="221" t="s">
        <v>170</v>
      </c>
      <c r="H98" s="256">
        <f>SUMIFS(InpActive!I:I,InpActive!$A:$A,$C98,InpActive!$B:$B,$N$96)</f>
        <v>33.33</v>
      </c>
      <c r="I98" s="256">
        <f>SUMIFS(InpActive!J:J,InpActive!$A:$A,$C98,InpActive!$B:$B,$N$96)</f>
        <v>0</v>
      </c>
      <c r="J98" s="256">
        <f>SUMIFS(InpActive!K:K,InpActive!$A:$A,$C98,InpActive!$B:$B,$N$96)</f>
        <v>0</v>
      </c>
      <c r="K98" s="256">
        <f>SUMIFS(InpActive!L:L,InpActive!$A:$A,$C98,InpActive!$B:$B,$N$96)</f>
        <v>0</v>
      </c>
      <c r="L98" s="256">
        <f>SUMIFS(InpActive!M:M,InpActive!$A:$A,$C98,InpActive!$B:$B,$N$96)</f>
        <v>0</v>
      </c>
    </row>
    <row r="99" spans="3:12" hidden="1" outlineLevel="1" x14ac:dyDescent="0.4">
      <c r="C99" s="220" t="s">
        <v>119</v>
      </c>
      <c r="D99" s="221" t="s">
        <v>170</v>
      </c>
      <c r="H99" s="256">
        <f>SUMIFS(InpActive!I:I,InpActive!$A:$A,$C99,InpActive!$B:$B,$N$96)</f>
        <v>52.354999999999997</v>
      </c>
      <c r="I99" s="256">
        <f>SUMIFS(InpActive!J:J,InpActive!$A:$A,$C99,InpActive!$B:$B,$N$96)</f>
        <v>0</v>
      </c>
      <c r="J99" s="256">
        <f>SUMIFS(InpActive!K:K,InpActive!$A:$A,$C99,InpActive!$B:$B,$N$96)</f>
        <v>0</v>
      </c>
      <c r="K99" s="256">
        <f>SUMIFS(InpActive!L:L,InpActive!$A:$A,$C99,InpActive!$B:$B,$N$96)</f>
        <v>0</v>
      </c>
      <c r="L99" s="256">
        <f>SUMIFS(InpActive!M:M,InpActive!$A:$A,$C99,InpActive!$B:$B,$N$96)</f>
        <v>0</v>
      </c>
    </row>
    <row r="100" spans="3:12" hidden="1" outlineLevel="1" x14ac:dyDescent="0.4">
      <c r="C100" s="220" t="s">
        <v>122</v>
      </c>
      <c r="D100" s="221" t="s">
        <v>170</v>
      </c>
      <c r="H100" s="256">
        <f>SUMIFS(InpActive!I:I,InpActive!$A:$A,$C100,InpActive!$B:$B,$N$96)</f>
        <v>9.2629999999999999</v>
      </c>
      <c r="I100" s="256">
        <f>SUMIFS(InpActive!J:J,InpActive!$A:$A,$C100,InpActive!$B:$B,$N$96)</f>
        <v>0</v>
      </c>
      <c r="J100" s="256">
        <f>SUMIFS(InpActive!K:K,InpActive!$A:$A,$C100,InpActive!$B:$B,$N$96)</f>
        <v>0</v>
      </c>
      <c r="K100" s="256">
        <f>SUMIFS(InpActive!L:L,InpActive!$A:$A,$C100,InpActive!$B:$B,$N$96)</f>
        <v>0</v>
      </c>
      <c r="L100" s="256">
        <f>SUMIFS(InpActive!M:M,InpActive!$A:$A,$C100,InpActive!$B:$B,$N$96)</f>
        <v>0</v>
      </c>
    </row>
    <row r="101" spans="3:12" hidden="1" outlineLevel="1" x14ac:dyDescent="0.4">
      <c r="C101" s="220" t="s">
        <v>124</v>
      </c>
      <c r="D101" s="221" t="s">
        <v>170</v>
      </c>
      <c r="H101" s="256">
        <f>SUMIFS(InpActive!I:I,InpActive!$A:$A,$C101,InpActive!$B:$B,$N$96)</f>
        <v>32.771999999999998</v>
      </c>
      <c r="I101" s="256">
        <f>SUMIFS(InpActive!J:J,InpActive!$A:$A,$C101,InpActive!$B:$B,$N$96)</f>
        <v>0</v>
      </c>
      <c r="J101" s="256">
        <f>SUMIFS(InpActive!K:K,InpActive!$A:$A,$C101,InpActive!$B:$B,$N$96)</f>
        <v>0</v>
      </c>
      <c r="K101" s="256">
        <f>SUMIFS(InpActive!L:L,InpActive!$A:$A,$C101,InpActive!$B:$B,$N$96)</f>
        <v>0</v>
      </c>
      <c r="L101" s="256">
        <f>SUMIFS(InpActive!M:M,InpActive!$A:$A,$C101,InpActive!$B:$B,$N$96)</f>
        <v>0</v>
      </c>
    </row>
    <row r="102" spans="3:12" hidden="1" outlineLevel="1" x14ac:dyDescent="0.4">
      <c r="C102" s="220" t="s">
        <v>126</v>
      </c>
      <c r="D102" s="221" t="s">
        <v>170</v>
      </c>
      <c r="H102" s="256">
        <f>SUMIFS(InpActive!I:I,InpActive!$A:$A,$C102,InpActive!$B:$B,$N$96)</f>
        <v>76.906999999999996</v>
      </c>
      <c r="I102" s="256">
        <f>SUMIFS(InpActive!J:J,InpActive!$A:$A,$C102,InpActive!$B:$B,$N$96)</f>
        <v>0</v>
      </c>
      <c r="J102" s="256">
        <f>SUMIFS(InpActive!K:K,InpActive!$A:$A,$C102,InpActive!$B:$B,$N$96)</f>
        <v>0</v>
      </c>
      <c r="K102" s="256">
        <f>SUMIFS(InpActive!L:L,InpActive!$A:$A,$C102,InpActive!$B:$B,$N$96)</f>
        <v>0</v>
      </c>
      <c r="L102" s="256">
        <f>SUMIFS(InpActive!M:M,InpActive!$A:$A,$C102,InpActive!$B:$B,$N$96)</f>
        <v>0</v>
      </c>
    </row>
    <row r="103" spans="3:12" hidden="1" outlineLevel="1" x14ac:dyDescent="0.4">
      <c r="C103" s="220" t="s">
        <v>128</v>
      </c>
      <c r="D103" s="221" t="s">
        <v>170</v>
      </c>
      <c r="H103" s="256">
        <f>SUMIFS(InpActive!I:I,InpActive!$A:$A,$C103,InpActive!$B:$B,$N$96)</f>
        <v>12.06</v>
      </c>
      <c r="I103" s="256">
        <f>SUMIFS(InpActive!J:J,InpActive!$A:$A,$C103,InpActive!$B:$B,$N$96)</f>
        <v>0</v>
      </c>
      <c r="J103" s="256">
        <f>SUMIFS(InpActive!K:K,InpActive!$A:$A,$C103,InpActive!$B:$B,$N$96)</f>
        <v>0</v>
      </c>
      <c r="K103" s="256">
        <f>SUMIFS(InpActive!L:L,InpActive!$A:$A,$C103,InpActive!$B:$B,$N$96)</f>
        <v>0</v>
      </c>
      <c r="L103" s="256">
        <f>SUMIFS(InpActive!M:M,InpActive!$A:$A,$C103,InpActive!$B:$B,$N$96)</f>
        <v>0</v>
      </c>
    </row>
    <row r="104" spans="3:12" hidden="1" outlineLevel="1" x14ac:dyDescent="0.4">
      <c r="C104" s="220" t="s">
        <v>131</v>
      </c>
      <c r="D104" s="221" t="s">
        <v>170</v>
      </c>
      <c r="H104" s="256">
        <f>SUMIFS(InpActive!I:I,InpActive!$A:$A,$C104,InpActive!$B:$B,$N$96)</f>
        <v>30.033000000000001</v>
      </c>
      <c r="I104" s="256">
        <f>SUMIFS(InpActive!J:J,InpActive!$A:$A,$C104,InpActive!$B:$B,$N$96)</f>
        <v>0</v>
      </c>
      <c r="J104" s="256">
        <f>SUMIFS(InpActive!K:K,InpActive!$A:$A,$C104,InpActive!$B:$B,$N$96)</f>
        <v>0</v>
      </c>
      <c r="K104" s="256">
        <f>SUMIFS(InpActive!L:L,InpActive!$A:$A,$C104,InpActive!$B:$B,$N$96)</f>
        <v>0</v>
      </c>
      <c r="L104" s="256">
        <f>SUMIFS(InpActive!M:M,InpActive!$A:$A,$C104,InpActive!$B:$B,$N$96)</f>
        <v>0</v>
      </c>
    </row>
    <row r="105" spans="3:12" hidden="1" outlineLevel="1" x14ac:dyDescent="0.4">
      <c r="C105" s="220" t="s">
        <v>133</v>
      </c>
      <c r="D105" s="221" t="s">
        <v>170</v>
      </c>
      <c r="H105" s="256">
        <f>SUMIFS(InpActive!I:I,InpActive!$A:$A,$C105,InpActive!$B:$B,$N$96)</f>
        <v>66.795000000000002</v>
      </c>
      <c r="I105" s="256">
        <f>SUMIFS(InpActive!J:J,InpActive!$A:$A,$C105,InpActive!$B:$B,$N$96)</f>
        <v>0</v>
      </c>
      <c r="J105" s="256">
        <f>SUMIFS(InpActive!K:K,InpActive!$A:$A,$C105,InpActive!$B:$B,$N$96)</f>
        <v>0</v>
      </c>
      <c r="K105" s="256">
        <f>SUMIFS(InpActive!L:L,InpActive!$A:$A,$C105,InpActive!$B:$B,$N$96)</f>
        <v>0</v>
      </c>
      <c r="L105" s="256">
        <f>SUMIFS(InpActive!M:M,InpActive!$A:$A,$C105,InpActive!$B:$B,$N$96)</f>
        <v>0</v>
      </c>
    </row>
    <row r="106" spans="3:12" hidden="1" outlineLevel="1" x14ac:dyDescent="0.4">
      <c r="C106" s="220" t="s">
        <v>244</v>
      </c>
      <c r="D106" s="221" t="s">
        <v>170</v>
      </c>
      <c r="H106" s="256">
        <f>SUMIFS(InpActive!I:I,InpActive!$A:$A,$C106,InpActive!$B:$B,$N$96)</f>
        <v>34.512078341594098</v>
      </c>
      <c r="I106" s="256">
        <f>SUMIFS(InpActive!J:J,InpActive!$A:$A,$C106,InpActive!$B:$B,$N$96)</f>
        <v>0</v>
      </c>
      <c r="J106" s="256">
        <f>SUMIFS(InpActive!K:K,InpActive!$A:$A,$C106,InpActive!$B:$B,$N$96)</f>
        <v>0</v>
      </c>
      <c r="K106" s="256">
        <f>SUMIFS(InpActive!L:L,InpActive!$A:$A,$C106,InpActive!$B:$B,$N$96)</f>
        <v>0</v>
      </c>
      <c r="L106" s="256">
        <f>SUMIFS(InpActive!M:M,InpActive!$A:$A,$C106,InpActive!$B:$B,$N$96)</f>
        <v>0</v>
      </c>
    </row>
    <row r="107" spans="3:12" hidden="1" outlineLevel="1" x14ac:dyDescent="0.4">
      <c r="C107" s="220" t="s">
        <v>137</v>
      </c>
      <c r="D107" s="221" t="s">
        <v>170</v>
      </c>
      <c r="H107" s="256">
        <f>SUMIFS(InpActive!I:I,InpActive!$A:$A,$C107,InpActive!$B:$B,$N$96)</f>
        <v>9.2840000000000007</v>
      </c>
      <c r="I107" s="256">
        <f>SUMIFS(InpActive!J:J,InpActive!$A:$A,$C107,InpActive!$B:$B,$N$96)</f>
        <v>0</v>
      </c>
      <c r="J107" s="256">
        <f>SUMIFS(InpActive!K:K,InpActive!$A:$A,$C107,InpActive!$B:$B,$N$96)</f>
        <v>0</v>
      </c>
      <c r="K107" s="256">
        <f>SUMIFS(InpActive!L:L,InpActive!$A:$A,$C107,InpActive!$B:$B,$N$96)</f>
        <v>0</v>
      </c>
      <c r="L107" s="256">
        <f>SUMIFS(InpActive!M:M,InpActive!$A:$A,$C107,InpActive!$B:$B,$N$96)</f>
        <v>0</v>
      </c>
    </row>
    <row r="108" spans="3:12" hidden="1" outlineLevel="1" x14ac:dyDescent="0.4">
      <c r="C108" s="220" t="s">
        <v>139</v>
      </c>
      <c r="D108" s="221" t="s">
        <v>170</v>
      </c>
      <c r="H108" s="256">
        <f>SUMIFS(InpActive!I:I,InpActive!$A:$A,$C108,InpActive!$B:$B,$N$96)</f>
        <v>29.459</v>
      </c>
      <c r="I108" s="256">
        <f>SUMIFS(InpActive!J:J,InpActive!$A:$A,$C108,InpActive!$B:$B,$N$96)</f>
        <v>0</v>
      </c>
      <c r="J108" s="256">
        <f>SUMIFS(InpActive!K:K,InpActive!$A:$A,$C108,InpActive!$B:$B,$N$96)</f>
        <v>0</v>
      </c>
      <c r="K108" s="256">
        <f>SUMIFS(InpActive!L:L,InpActive!$A:$A,$C108,InpActive!$B:$B,$N$96)</f>
        <v>0</v>
      </c>
      <c r="L108" s="256">
        <f>SUMIFS(InpActive!M:M,InpActive!$A:$A,$C108,InpActive!$B:$B,$N$96)</f>
        <v>0</v>
      </c>
    </row>
    <row r="109" spans="3:12" hidden="1" outlineLevel="1" x14ac:dyDescent="0.4">
      <c r="C109" s="220" t="s">
        <v>141</v>
      </c>
      <c r="D109" s="221" t="s">
        <v>170</v>
      </c>
      <c r="H109" s="256">
        <f>SUMIFS(InpActive!I:I,InpActive!$A:$A,$C109,InpActive!$B:$B,$N$96)</f>
        <v>25.023</v>
      </c>
      <c r="I109" s="256">
        <f>SUMIFS(InpActive!J:J,InpActive!$A:$A,$C109,InpActive!$B:$B,$N$96)</f>
        <v>0</v>
      </c>
      <c r="J109" s="256">
        <f>SUMIFS(InpActive!K:K,InpActive!$A:$A,$C109,InpActive!$B:$B,$N$96)</f>
        <v>0</v>
      </c>
      <c r="K109" s="256">
        <f>SUMIFS(InpActive!L:L,InpActive!$A:$A,$C109,InpActive!$B:$B,$N$96)</f>
        <v>0</v>
      </c>
      <c r="L109" s="256">
        <f>SUMIFS(InpActive!M:M,InpActive!$A:$A,$C109,InpActive!$B:$B,$N$96)</f>
        <v>0</v>
      </c>
    </row>
    <row r="110" spans="3:12" hidden="1" outlineLevel="1" x14ac:dyDescent="0.4">
      <c r="C110" s="220" t="s">
        <v>143</v>
      </c>
      <c r="D110" s="221" t="s">
        <v>170</v>
      </c>
      <c r="H110" s="256">
        <f>SUMIFS(InpActive!I:I,InpActive!$A:$A,$C110,InpActive!$B:$B,$N$96)</f>
        <v>9.7840000000000007</v>
      </c>
      <c r="I110" s="256">
        <f>SUMIFS(InpActive!J:J,InpActive!$A:$A,$C110,InpActive!$B:$B,$N$96)</f>
        <v>0</v>
      </c>
      <c r="J110" s="256">
        <f>SUMIFS(InpActive!K:K,InpActive!$A:$A,$C110,InpActive!$B:$B,$N$96)</f>
        <v>0</v>
      </c>
      <c r="K110" s="256">
        <f>SUMIFS(InpActive!L:L,InpActive!$A:$A,$C110,InpActive!$B:$B,$N$96)</f>
        <v>0</v>
      </c>
      <c r="L110" s="256">
        <f>SUMIFS(InpActive!M:M,InpActive!$A:$A,$C110,InpActive!$B:$B,$N$96)</f>
        <v>0</v>
      </c>
    </row>
    <row r="111" spans="3:12" hidden="1" outlineLevel="1" x14ac:dyDescent="0.4">
      <c r="C111" s="220" t="s">
        <v>145</v>
      </c>
      <c r="D111" s="221" t="s">
        <v>170</v>
      </c>
      <c r="H111" s="256">
        <f>SUMIFS(InpActive!I:I,InpActive!$A:$A,$C111,InpActive!$B:$B,$N$96)</f>
        <v>4.0670000000000002</v>
      </c>
      <c r="I111" s="256">
        <f>SUMIFS(InpActive!J:J,InpActive!$A:$A,$C111,InpActive!$B:$B,$N$96)</f>
        <v>0</v>
      </c>
      <c r="J111" s="256">
        <f>SUMIFS(InpActive!K:K,InpActive!$A:$A,$C111,InpActive!$B:$B,$N$96)</f>
        <v>0</v>
      </c>
      <c r="K111" s="256">
        <f>SUMIFS(InpActive!L:L,InpActive!$A:$A,$C111,InpActive!$B:$B,$N$96)</f>
        <v>0</v>
      </c>
      <c r="L111" s="256">
        <f>SUMIFS(InpActive!M:M,InpActive!$A:$A,$C111,InpActive!$B:$B,$N$96)</f>
        <v>0</v>
      </c>
    </row>
    <row r="112" spans="3:12" hidden="1" outlineLevel="1" x14ac:dyDescent="0.4">
      <c r="C112" s="220" t="s">
        <v>147</v>
      </c>
      <c r="D112" s="221" t="s">
        <v>170</v>
      </c>
      <c r="H112" s="256">
        <f>SUMIFS(InpActive!I:I,InpActive!$A:$A,$C112,InpActive!$B:$B,$N$96)</f>
        <v>17.220336443000001</v>
      </c>
      <c r="I112" s="256">
        <f>SUMIFS(InpActive!J:J,InpActive!$A:$A,$C112,InpActive!$B:$B,$N$96)</f>
        <v>0</v>
      </c>
      <c r="J112" s="256">
        <f>SUMIFS(InpActive!K:K,InpActive!$A:$A,$C112,InpActive!$B:$B,$N$96)</f>
        <v>0</v>
      </c>
      <c r="K112" s="256">
        <f>SUMIFS(InpActive!L:L,InpActive!$A:$A,$C112,InpActive!$B:$B,$N$96)</f>
        <v>0</v>
      </c>
      <c r="L112" s="256">
        <f>SUMIFS(InpActive!M:M,InpActive!$A:$A,$C112,InpActive!$B:$B,$N$96)</f>
        <v>0</v>
      </c>
    </row>
    <row r="113" spans="2:15" hidden="1" outlineLevel="1" x14ac:dyDescent="0.4">
      <c r="C113" s="220" t="s">
        <v>149</v>
      </c>
      <c r="D113" s="221" t="s">
        <v>170</v>
      </c>
      <c r="H113" s="256">
        <f>SUMIFS(InpActive!I:I,InpActive!$A:$A,$C113,InpActive!$B:$B,$N$96)</f>
        <v>7.4589999999999996</v>
      </c>
      <c r="I113" s="256">
        <f>SUMIFS(InpActive!J:J,InpActive!$A:$A,$C113,InpActive!$B:$B,$N$96)</f>
        <v>0</v>
      </c>
      <c r="J113" s="256">
        <f>SUMIFS(InpActive!K:K,InpActive!$A:$A,$C113,InpActive!$B:$B,$N$96)</f>
        <v>0</v>
      </c>
      <c r="K113" s="256">
        <f>SUMIFS(InpActive!L:L,InpActive!$A:$A,$C113,InpActive!$B:$B,$N$96)</f>
        <v>0</v>
      </c>
      <c r="L113" s="256">
        <f>SUMIFS(InpActive!M:M,InpActive!$A:$A,$C113,InpActive!$B:$B,$N$96)</f>
        <v>0</v>
      </c>
    </row>
    <row r="114" spans="2:15" hidden="1" outlineLevel="1" x14ac:dyDescent="0.4">
      <c r="C114" s="220" t="s">
        <v>151</v>
      </c>
      <c r="D114" s="221" t="s">
        <v>170</v>
      </c>
      <c r="H114" s="256">
        <f>SUMIFS(InpActive!I:I,InpActive!$A:$A,$C114,InpActive!$B:$B,$N$96)</f>
        <v>5.589517176977</v>
      </c>
      <c r="I114" s="256">
        <f>SUMIFS(InpActive!J:J,InpActive!$A:$A,$C114,InpActive!$B:$B,$N$96)</f>
        <v>0</v>
      </c>
      <c r="J114" s="256">
        <f>SUMIFS(InpActive!K:K,InpActive!$A:$A,$C114,InpActive!$B:$B,$N$96)</f>
        <v>0</v>
      </c>
      <c r="K114" s="256">
        <f>SUMIFS(InpActive!L:L,InpActive!$A:$A,$C114,InpActive!$B:$B,$N$96)</f>
        <v>0</v>
      </c>
      <c r="L114" s="256">
        <f>SUMIFS(InpActive!M:M,InpActive!$A:$A,$C114,InpActive!$B:$B,$N$96)</f>
        <v>0</v>
      </c>
    </row>
    <row r="115" spans="2:15" hidden="1" outlineLevel="1" x14ac:dyDescent="0.4">
      <c r="H115" s="256"/>
      <c r="I115" s="256"/>
      <c r="J115" s="256"/>
      <c r="K115" s="256"/>
      <c r="L115" s="256"/>
    </row>
    <row r="116" spans="2:15" hidden="1" outlineLevel="1" x14ac:dyDescent="0.4">
      <c r="C116" s="222" t="s">
        <v>725</v>
      </c>
      <c r="D116" s="224" t="s">
        <v>170</v>
      </c>
      <c r="E116" s="241">
        <f t="shared" ref="E116:G116" si="12">SUM(E98:E114)</f>
        <v>0</v>
      </c>
      <c r="F116" s="241">
        <f t="shared" si="12"/>
        <v>0</v>
      </c>
      <c r="G116" s="241">
        <f t="shared" si="12"/>
        <v>0</v>
      </c>
      <c r="H116" s="241">
        <f>SUM(H98:H114)</f>
        <v>455.91293196157113</v>
      </c>
      <c r="I116" s="241">
        <f t="shared" ref="I116:L116" si="13">SUM(I98:I114)</f>
        <v>0</v>
      </c>
      <c r="J116" s="241">
        <f t="shared" si="13"/>
        <v>0</v>
      </c>
      <c r="K116" s="241">
        <f t="shared" si="13"/>
        <v>0</v>
      </c>
      <c r="L116" s="241">
        <f t="shared" si="13"/>
        <v>0</v>
      </c>
      <c r="M116" s="222"/>
      <c r="N116" s="362"/>
      <c r="O116" s="222"/>
    </row>
    <row r="117" spans="2:15" collapsed="1" x14ac:dyDescent="0.4">
      <c r="H117" s="234"/>
    </row>
    <row r="118" spans="2:15" ht="14.25" x14ac:dyDescent="0.4">
      <c r="B118" s="74" t="s">
        <v>1027</v>
      </c>
      <c r="C118" s="60"/>
      <c r="D118" s="226"/>
      <c r="E118" s="226"/>
      <c r="F118" s="226"/>
      <c r="G118" s="226"/>
      <c r="H118" s="18"/>
      <c r="I118" s="18"/>
      <c r="J118" s="18"/>
      <c r="K118" s="18"/>
      <c r="L118" s="18"/>
      <c r="M118" s="18"/>
      <c r="N118" s="361" t="s">
        <v>538</v>
      </c>
      <c r="O118" s="18"/>
    </row>
    <row r="119" spans="2:15" hidden="1" outlineLevel="1" x14ac:dyDescent="0.4">
      <c r="H119" s="234"/>
    </row>
    <row r="120" spans="2:15" hidden="1" outlineLevel="1" x14ac:dyDescent="0.4">
      <c r="C120" s="220" t="s">
        <v>117</v>
      </c>
      <c r="D120" s="221" t="s">
        <v>170</v>
      </c>
      <c r="H120" s="256">
        <f>SUMIFS(InpActive!I:I,InpActive!$A:$A,$C120,InpActive!$B:$B,$N$118)</f>
        <v>344.24799999999999</v>
      </c>
      <c r="I120" s="256">
        <f>SUMIFS(InpActive!J:J,InpActive!$A:$A,$C120,InpActive!$B:$B,$N$118)</f>
        <v>0</v>
      </c>
      <c r="J120" s="256">
        <f>SUMIFS(InpActive!K:K,InpActive!$A:$A,$C120,InpActive!$B:$B,$N$118)</f>
        <v>0</v>
      </c>
      <c r="K120" s="256">
        <f>SUMIFS(InpActive!L:L,InpActive!$A:$A,$C120,InpActive!$B:$B,$N$118)</f>
        <v>0</v>
      </c>
      <c r="L120" s="256">
        <f>SUMIFS(InpActive!M:M,InpActive!$A:$A,$C120,InpActive!$B:$B,$N$118)</f>
        <v>0</v>
      </c>
    </row>
    <row r="121" spans="2:15" hidden="1" outlineLevel="1" x14ac:dyDescent="0.4">
      <c r="C121" s="220" t="s">
        <v>119</v>
      </c>
      <c r="D121" s="221" t="s">
        <v>170</v>
      </c>
      <c r="H121" s="256">
        <f>SUMIFS(InpActive!I:I,InpActive!$A:$A,$C121,InpActive!$B:$B,$N$118)</f>
        <v>234.892</v>
      </c>
      <c r="I121" s="256">
        <f>SUMIFS(InpActive!J:J,InpActive!$A:$A,$C121,InpActive!$B:$B,$N$118)</f>
        <v>0</v>
      </c>
      <c r="J121" s="256">
        <f>SUMIFS(InpActive!K:K,InpActive!$A:$A,$C121,InpActive!$B:$B,$N$118)</f>
        <v>0</v>
      </c>
      <c r="K121" s="256">
        <f>SUMIFS(InpActive!L:L,InpActive!$A:$A,$C121,InpActive!$B:$B,$N$118)</f>
        <v>0</v>
      </c>
      <c r="L121" s="256">
        <f>SUMIFS(InpActive!M:M,InpActive!$A:$A,$C121,InpActive!$B:$B,$N$118)</f>
        <v>0</v>
      </c>
    </row>
    <row r="122" spans="2:15" hidden="1" outlineLevel="1" x14ac:dyDescent="0.4">
      <c r="C122" s="220" t="s">
        <v>122</v>
      </c>
      <c r="D122" s="221" t="s">
        <v>170</v>
      </c>
      <c r="H122" s="256">
        <f>SUMIFS(InpActive!I:I,InpActive!$A:$A,$C122,InpActive!$B:$B,$N$118)</f>
        <v>22.001999999999999</v>
      </c>
      <c r="I122" s="256">
        <f>SUMIFS(InpActive!J:J,InpActive!$A:$A,$C122,InpActive!$B:$B,$N$118)</f>
        <v>0</v>
      </c>
      <c r="J122" s="256">
        <f>SUMIFS(InpActive!K:K,InpActive!$A:$A,$C122,InpActive!$B:$B,$N$118)</f>
        <v>0</v>
      </c>
      <c r="K122" s="256">
        <f>SUMIFS(InpActive!L:L,InpActive!$A:$A,$C122,InpActive!$B:$B,$N$118)</f>
        <v>0</v>
      </c>
      <c r="L122" s="256">
        <f>SUMIFS(InpActive!M:M,InpActive!$A:$A,$C122,InpActive!$B:$B,$N$118)</f>
        <v>0</v>
      </c>
    </row>
    <row r="123" spans="2:15" hidden="1" outlineLevel="1" x14ac:dyDescent="0.4">
      <c r="C123" s="220" t="s">
        <v>124</v>
      </c>
      <c r="D123" s="221" t="s">
        <v>170</v>
      </c>
      <c r="H123" s="256">
        <f>SUMIFS(InpActive!I:I,InpActive!$A:$A,$C123,InpActive!$B:$B,$N$118)</f>
        <v>229.38200000000001</v>
      </c>
      <c r="I123" s="256">
        <f>SUMIFS(InpActive!J:J,InpActive!$A:$A,$C123,InpActive!$B:$B,$N$118)</f>
        <v>0</v>
      </c>
      <c r="J123" s="256">
        <f>SUMIFS(InpActive!K:K,InpActive!$A:$A,$C123,InpActive!$B:$B,$N$118)</f>
        <v>0</v>
      </c>
      <c r="K123" s="256">
        <f>SUMIFS(InpActive!L:L,InpActive!$A:$A,$C123,InpActive!$B:$B,$N$118)</f>
        <v>0</v>
      </c>
      <c r="L123" s="256">
        <f>SUMIFS(InpActive!M:M,InpActive!$A:$A,$C123,InpActive!$B:$B,$N$118)</f>
        <v>0</v>
      </c>
    </row>
    <row r="124" spans="2:15" hidden="1" outlineLevel="1" x14ac:dyDescent="0.4">
      <c r="C124" s="220" t="s">
        <v>126</v>
      </c>
      <c r="D124" s="221" t="s">
        <v>170</v>
      </c>
      <c r="H124" s="256">
        <f>SUMIFS(InpActive!I:I,InpActive!$A:$A,$C124,InpActive!$B:$B,$N$118)</f>
        <v>480.90511744520001</v>
      </c>
      <c r="I124" s="256">
        <f>SUMIFS(InpActive!J:J,InpActive!$A:$A,$C124,InpActive!$B:$B,$N$118)</f>
        <v>0</v>
      </c>
      <c r="J124" s="256">
        <f>SUMIFS(InpActive!K:K,InpActive!$A:$A,$C124,InpActive!$B:$B,$N$118)</f>
        <v>0</v>
      </c>
      <c r="K124" s="256">
        <f>SUMIFS(InpActive!L:L,InpActive!$A:$A,$C124,InpActive!$B:$B,$N$118)</f>
        <v>0</v>
      </c>
      <c r="L124" s="256">
        <f>SUMIFS(InpActive!M:M,InpActive!$A:$A,$C124,InpActive!$B:$B,$N$118)</f>
        <v>0</v>
      </c>
    </row>
    <row r="125" spans="2:15" hidden="1" outlineLevel="1" x14ac:dyDescent="0.4">
      <c r="C125" s="220" t="s">
        <v>128</v>
      </c>
      <c r="D125" s="221" t="s">
        <v>170</v>
      </c>
      <c r="H125" s="256">
        <f>SUMIFS(InpActive!I:I,InpActive!$A:$A,$C125,InpActive!$B:$B,$N$118)</f>
        <v>136.47</v>
      </c>
      <c r="I125" s="256">
        <f>SUMIFS(InpActive!J:J,InpActive!$A:$A,$C125,InpActive!$B:$B,$N$118)</f>
        <v>0</v>
      </c>
      <c r="J125" s="256">
        <f>SUMIFS(InpActive!K:K,InpActive!$A:$A,$C125,InpActive!$B:$B,$N$118)</f>
        <v>0</v>
      </c>
      <c r="K125" s="256">
        <f>SUMIFS(InpActive!L:L,InpActive!$A:$A,$C125,InpActive!$B:$B,$N$118)</f>
        <v>0</v>
      </c>
      <c r="L125" s="256">
        <f>SUMIFS(InpActive!M:M,InpActive!$A:$A,$C125,InpActive!$B:$B,$N$118)</f>
        <v>0</v>
      </c>
    </row>
    <row r="126" spans="2:15" hidden="1" outlineLevel="1" x14ac:dyDescent="0.4">
      <c r="C126" s="220" t="s">
        <v>131</v>
      </c>
      <c r="D126" s="221" t="s">
        <v>170</v>
      </c>
      <c r="H126" s="256">
        <f>SUMIFS(InpActive!I:I,InpActive!$A:$A,$C126,InpActive!$B:$B,$N$118)</f>
        <v>175.292</v>
      </c>
      <c r="I126" s="256">
        <f>SUMIFS(InpActive!J:J,InpActive!$A:$A,$C126,InpActive!$B:$B,$N$118)</f>
        <v>0</v>
      </c>
      <c r="J126" s="256">
        <f>SUMIFS(InpActive!K:K,InpActive!$A:$A,$C126,InpActive!$B:$B,$N$118)</f>
        <v>0</v>
      </c>
      <c r="K126" s="256">
        <f>SUMIFS(InpActive!L:L,InpActive!$A:$A,$C126,InpActive!$B:$B,$N$118)</f>
        <v>0</v>
      </c>
      <c r="L126" s="256">
        <f>SUMIFS(InpActive!M:M,InpActive!$A:$A,$C126,InpActive!$B:$B,$N$118)</f>
        <v>0</v>
      </c>
    </row>
    <row r="127" spans="2:15" hidden="1" outlineLevel="1" x14ac:dyDescent="0.4">
      <c r="C127" s="220" t="s">
        <v>133</v>
      </c>
      <c r="D127" s="221" t="s">
        <v>170</v>
      </c>
      <c r="H127" s="256">
        <f>SUMIFS(InpActive!I:I,InpActive!$A:$A,$C127,InpActive!$B:$B,$N$118)</f>
        <v>809.00099999999998</v>
      </c>
      <c r="I127" s="256">
        <f>SUMIFS(InpActive!J:J,InpActive!$A:$A,$C127,InpActive!$B:$B,$N$118)</f>
        <v>0</v>
      </c>
      <c r="J127" s="256">
        <f>SUMIFS(InpActive!K:K,InpActive!$A:$A,$C127,InpActive!$B:$B,$N$118)</f>
        <v>0</v>
      </c>
      <c r="K127" s="256">
        <f>SUMIFS(InpActive!L:L,InpActive!$A:$A,$C127,InpActive!$B:$B,$N$118)</f>
        <v>0</v>
      </c>
      <c r="L127" s="256">
        <f>SUMIFS(InpActive!M:M,InpActive!$A:$A,$C127,InpActive!$B:$B,$N$118)</f>
        <v>0</v>
      </c>
    </row>
    <row r="128" spans="2:15" hidden="1" outlineLevel="1" x14ac:dyDescent="0.4">
      <c r="C128" s="220" t="s">
        <v>244</v>
      </c>
      <c r="D128" s="221" t="s">
        <v>170</v>
      </c>
      <c r="H128" s="256">
        <f>SUMIFS(InpActive!I:I,InpActive!$A:$A,$C128,InpActive!$B:$B,$N$118)</f>
        <v>505.76258962361101</v>
      </c>
      <c r="I128" s="256">
        <f>SUMIFS(InpActive!J:J,InpActive!$A:$A,$C128,InpActive!$B:$B,$N$118)</f>
        <v>0</v>
      </c>
      <c r="J128" s="256">
        <f>SUMIFS(InpActive!K:K,InpActive!$A:$A,$C128,InpActive!$B:$B,$N$118)</f>
        <v>0</v>
      </c>
      <c r="K128" s="256">
        <f>SUMIFS(InpActive!L:L,InpActive!$A:$A,$C128,InpActive!$B:$B,$N$118)</f>
        <v>0</v>
      </c>
      <c r="L128" s="256">
        <f>SUMIFS(InpActive!M:M,InpActive!$A:$A,$C128,InpActive!$B:$B,$N$118)</f>
        <v>0</v>
      </c>
    </row>
    <row r="129" spans="2:15" hidden="1" outlineLevel="1" x14ac:dyDescent="0.4">
      <c r="C129" s="220" t="s">
        <v>137</v>
      </c>
      <c r="D129" s="221" t="s">
        <v>170</v>
      </c>
      <c r="H129" s="256">
        <f>SUMIFS(InpActive!I:I,InpActive!$A:$A,$C129,InpActive!$B:$B,$N$118)</f>
        <v>119.90600000000001</v>
      </c>
      <c r="I129" s="256">
        <f>SUMIFS(InpActive!J:J,InpActive!$A:$A,$C129,InpActive!$B:$B,$N$118)</f>
        <v>0</v>
      </c>
      <c r="J129" s="256">
        <f>SUMIFS(InpActive!K:K,InpActive!$A:$A,$C129,InpActive!$B:$B,$N$118)</f>
        <v>0</v>
      </c>
      <c r="K129" s="256">
        <f>SUMIFS(InpActive!L:L,InpActive!$A:$A,$C129,InpActive!$B:$B,$N$118)</f>
        <v>0</v>
      </c>
      <c r="L129" s="256">
        <f>SUMIFS(InpActive!M:M,InpActive!$A:$A,$C129,InpActive!$B:$B,$N$118)</f>
        <v>0</v>
      </c>
    </row>
    <row r="130" spans="2:15" hidden="1" outlineLevel="1" x14ac:dyDescent="0.4">
      <c r="C130" s="220" t="s">
        <v>139</v>
      </c>
      <c r="D130" s="221" t="s">
        <v>170</v>
      </c>
      <c r="H130" s="256">
        <f>SUMIFS(InpActive!I:I,InpActive!$A:$A,$C130,InpActive!$B:$B,$N$118)</f>
        <v>327.37</v>
      </c>
      <c r="I130" s="256">
        <f>SUMIFS(InpActive!J:J,InpActive!$A:$A,$C130,InpActive!$B:$B,$N$118)</f>
        <v>0</v>
      </c>
      <c r="J130" s="256">
        <f>SUMIFS(InpActive!K:K,InpActive!$A:$A,$C130,InpActive!$B:$B,$N$118)</f>
        <v>0</v>
      </c>
      <c r="K130" s="256">
        <f>SUMIFS(InpActive!L:L,InpActive!$A:$A,$C130,InpActive!$B:$B,$N$118)</f>
        <v>0</v>
      </c>
      <c r="L130" s="256">
        <f>SUMIFS(InpActive!M:M,InpActive!$A:$A,$C130,InpActive!$B:$B,$N$118)</f>
        <v>0</v>
      </c>
    </row>
    <row r="131" spans="2:15" hidden="1" outlineLevel="1" x14ac:dyDescent="0.4">
      <c r="C131" s="220" t="s">
        <v>141</v>
      </c>
      <c r="D131" s="221" t="s">
        <v>170</v>
      </c>
      <c r="H131" s="256">
        <f>SUMIFS(InpActive!I:I,InpActive!$A:$A,$C131,InpActive!$B:$B,$N$118)</f>
        <v>208.30699999999999</v>
      </c>
      <c r="I131" s="256">
        <f>SUMIFS(InpActive!J:J,InpActive!$A:$A,$C131,InpActive!$B:$B,$N$118)</f>
        <v>0</v>
      </c>
      <c r="J131" s="256">
        <f>SUMIFS(InpActive!K:K,InpActive!$A:$A,$C131,InpActive!$B:$B,$N$118)</f>
        <v>0</v>
      </c>
      <c r="K131" s="256">
        <f>SUMIFS(InpActive!L:L,InpActive!$A:$A,$C131,InpActive!$B:$B,$N$118)</f>
        <v>0</v>
      </c>
      <c r="L131" s="256">
        <f>SUMIFS(InpActive!M:M,InpActive!$A:$A,$C131,InpActive!$B:$B,$N$118)</f>
        <v>0</v>
      </c>
    </row>
    <row r="132" spans="2:15" hidden="1" outlineLevel="1" x14ac:dyDescent="0.4">
      <c r="C132" s="220" t="s">
        <v>143</v>
      </c>
      <c r="D132" s="221" t="s">
        <v>170</v>
      </c>
      <c r="H132" s="256">
        <f>SUMIFS(InpActive!I:I,InpActive!$A:$A,$C132,InpActive!$B:$B,$N$118)</f>
        <v>71.951999999999998</v>
      </c>
      <c r="I132" s="256">
        <f>SUMIFS(InpActive!J:J,InpActive!$A:$A,$C132,InpActive!$B:$B,$N$118)</f>
        <v>0</v>
      </c>
      <c r="J132" s="256">
        <f>SUMIFS(InpActive!K:K,InpActive!$A:$A,$C132,InpActive!$B:$B,$N$118)</f>
        <v>0</v>
      </c>
      <c r="K132" s="256">
        <f>SUMIFS(InpActive!L:L,InpActive!$A:$A,$C132,InpActive!$B:$B,$N$118)</f>
        <v>0</v>
      </c>
      <c r="L132" s="256">
        <f>SUMIFS(InpActive!M:M,InpActive!$A:$A,$C132,InpActive!$B:$B,$N$118)</f>
        <v>0</v>
      </c>
    </row>
    <row r="133" spans="2:15" hidden="1" outlineLevel="1" x14ac:dyDescent="0.4">
      <c r="C133" s="220" t="s">
        <v>145</v>
      </c>
      <c r="D133" s="221" t="s">
        <v>170</v>
      </c>
      <c r="H133" s="256">
        <f>SUMIFS(InpActive!I:I,InpActive!$A:$A,$C133,InpActive!$B:$B,$N$118)</f>
        <v>25.594999999999999</v>
      </c>
      <c r="I133" s="256">
        <f>SUMIFS(InpActive!J:J,InpActive!$A:$A,$C133,InpActive!$B:$B,$N$118)</f>
        <v>0</v>
      </c>
      <c r="J133" s="256">
        <f>SUMIFS(InpActive!K:K,InpActive!$A:$A,$C133,InpActive!$B:$B,$N$118)</f>
        <v>0</v>
      </c>
      <c r="K133" s="256">
        <f>SUMIFS(InpActive!L:L,InpActive!$A:$A,$C133,InpActive!$B:$B,$N$118)</f>
        <v>0</v>
      </c>
      <c r="L133" s="256">
        <f>SUMIFS(InpActive!M:M,InpActive!$A:$A,$C133,InpActive!$B:$B,$N$118)</f>
        <v>0</v>
      </c>
    </row>
    <row r="134" spans="2:15" hidden="1" outlineLevel="1" x14ac:dyDescent="0.4">
      <c r="C134" s="220" t="s">
        <v>147</v>
      </c>
      <c r="D134" s="221" t="s">
        <v>170</v>
      </c>
      <c r="H134" s="256">
        <f>SUMIFS(InpActive!I:I,InpActive!$A:$A,$C134,InpActive!$B:$B,$N$118)</f>
        <v>145.68035771020001</v>
      </c>
      <c r="I134" s="256">
        <f>SUMIFS(InpActive!J:J,InpActive!$A:$A,$C134,InpActive!$B:$B,$N$118)</f>
        <v>0</v>
      </c>
      <c r="J134" s="256">
        <f>SUMIFS(InpActive!K:K,InpActive!$A:$A,$C134,InpActive!$B:$B,$N$118)</f>
        <v>0</v>
      </c>
      <c r="K134" s="256">
        <f>SUMIFS(InpActive!L:L,InpActive!$A:$A,$C134,InpActive!$B:$B,$N$118)</f>
        <v>0</v>
      </c>
      <c r="L134" s="256">
        <f>SUMIFS(InpActive!M:M,InpActive!$A:$A,$C134,InpActive!$B:$B,$N$118)</f>
        <v>0</v>
      </c>
    </row>
    <row r="135" spans="2:15" hidden="1" outlineLevel="1" x14ac:dyDescent="0.4">
      <c r="C135" s="220" t="s">
        <v>149</v>
      </c>
      <c r="D135" s="221" t="s">
        <v>170</v>
      </c>
      <c r="H135" s="256">
        <f>SUMIFS(InpActive!I:I,InpActive!$A:$A,$C135,InpActive!$B:$B,$N$118)</f>
        <v>81.384</v>
      </c>
      <c r="I135" s="256">
        <f>SUMIFS(InpActive!J:J,InpActive!$A:$A,$C135,InpActive!$B:$B,$N$118)</f>
        <v>0</v>
      </c>
      <c r="J135" s="256">
        <f>SUMIFS(InpActive!K:K,InpActive!$A:$A,$C135,InpActive!$B:$B,$N$118)</f>
        <v>0</v>
      </c>
      <c r="K135" s="256">
        <f>SUMIFS(InpActive!L:L,InpActive!$A:$A,$C135,InpActive!$B:$B,$N$118)</f>
        <v>0</v>
      </c>
      <c r="L135" s="256">
        <f>SUMIFS(InpActive!M:M,InpActive!$A:$A,$C135,InpActive!$B:$B,$N$118)</f>
        <v>0</v>
      </c>
    </row>
    <row r="136" spans="2:15" hidden="1" outlineLevel="1" x14ac:dyDescent="0.4">
      <c r="C136" s="220" t="s">
        <v>151</v>
      </c>
      <c r="D136" s="221" t="s">
        <v>170</v>
      </c>
      <c r="H136" s="256">
        <f>SUMIFS(InpActive!I:I,InpActive!$A:$A,$C136,InpActive!$B:$B,$N$118)</f>
        <v>47.175823516256202</v>
      </c>
      <c r="I136" s="256">
        <f>SUMIFS(InpActive!J:J,InpActive!$A:$A,$C136,InpActive!$B:$B,$N$118)</f>
        <v>0</v>
      </c>
      <c r="J136" s="256">
        <f>SUMIFS(InpActive!K:K,InpActive!$A:$A,$C136,InpActive!$B:$B,$N$118)</f>
        <v>0</v>
      </c>
      <c r="K136" s="256">
        <f>SUMIFS(InpActive!L:L,InpActive!$A:$A,$C136,InpActive!$B:$B,$N$118)</f>
        <v>0</v>
      </c>
      <c r="L136" s="256">
        <f>SUMIFS(InpActive!M:M,InpActive!$A:$A,$C136,InpActive!$B:$B,$N$118)</f>
        <v>0</v>
      </c>
    </row>
    <row r="137" spans="2:15" hidden="1" outlineLevel="1" x14ac:dyDescent="0.4">
      <c r="H137" s="256"/>
      <c r="I137" s="256"/>
      <c r="J137" s="256"/>
      <c r="K137" s="256"/>
      <c r="L137" s="256"/>
    </row>
    <row r="138" spans="2:15" hidden="1" outlineLevel="1" x14ac:dyDescent="0.4">
      <c r="C138" s="222" t="s">
        <v>725</v>
      </c>
      <c r="D138" s="224" t="s">
        <v>170</v>
      </c>
      <c r="E138" s="241">
        <f t="shared" ref="E138:G138" si="14">SUM(E120:E136)</f>
        <v>0</v>
      </c>
      <c r="F138" s="241">
        <f t="shared" si="14"/>
        <v>0</v>
      </c>
      <c r="G138" s="241">
        <f t="shared" si="14"/>
        <v>0</v>
      </c>
      <c r="H138" s="241">
        <f>SUM(H120:H136)</f>
        <v>3965.3248882952662</v>
      </c>
      <c r="I138" s="241">
        <f t="shared" ref="I138:L138" si="15">SUM(I120:I136)</f>
        <v>0</v>
      </c>
      <c r="J138" s="241">
        <f t="shared" si="15"/>
        <v>0</v>
      </c>
      <c r="K138" s="241">
        <f t="shared" si="15"/>
        <v>0</v>
      </c>
      <c r="L138" s="241">
        <f t="shared" si="15"/>
        <v>0</v>
      </c>
      <c r="M138" s="222"/>
      <c r="N138" s="362"/>
      <c r="O138" s="222"/>
    </row>
    <row r="139" spans="2:15" collapsed="1" x14ac:dyDescent="0.4">
      <c r="H139" s="234"/>
    </row>
    <row r="140" spans="2:15" ht="15.75" x14ac:dyDescent="0.4">
      <c r="B140" s="55" t="s">
        <v>1034</v>
      </c>
      <c r="C140" s="75"/>
      <c r="D140" s="225"/>
      <c r="E140" s="225"/>
      <c r="F140" s="225"/>
      <c r="G140" s="225"/>
      <c r="H140" s="56"/>
      <c r="I140" s="56"/>
      <c r="J140" s="56"/>
      <c r="K140" s="56"/>
      <c r="L140" s="56"/>
      <c r="M140" s="56"/>
      <c r="N140" s="360"/>
      <c r="O140" s="56"/>
    </row>
    <row r="141" spans="2:15" x14ac:dyDescent="0.4">
      <c r="H141" s="234"/>
    </row>
    <row r="142" spans="2:15" ht="14.25" x14ac:dyDescent="0.4">
      <c r="B142" s="74" t="s">
        <v>1029</v>
      </c>
      <c r="C142" s="60"/>
      <c r="D142" s="226"/>
      <c r="E142" s="226"/>
      <c r="F142" s="226"/>
      <c r="G142" s="226"/>
      <c r="H142" s="18"/>
      <c r="I142" s="18"/>
      <c r="J142" s="18"/>
      <c r="K142" s="18"/>
      <c r="L142" s="18"/>
      <c r="M142" s="18"/>
      <c r="N142" s="361" t="s">
        <v>540</v>
      </c>
      <c r="O142" s="18"/>
    </row>
    <row r="143" spans="2:15" hidden="1" outlineLevel="1" x14ac:dyDescent="0.4">
      <c r="H143" s="234"/>
    </row>
    <row r="144" spans="2:15" hidden="1" outlineLevel="1" x14ac:dyDescent="0.4">
      <c r="C144" s="220" t="s">
        <v>117</v>
      </c>
      <c r="D144" s="221" t="s">
        <v>170</v>
      </c>
      <c r="H144" s="256">
        <f>SUMIFS(InpActive!I:I,InpActive!$A:$A,$C144,InpActive!$B:$B,$N$142)</f>
        <v>403.05799999999999</v>
      </c>
      <c r="I144" s="256">
        <f>SUMIFS(InpActive!J:J,InpActive!$A:$A,$C144,InpActive!$B:$B,$N$142)</f>
        <v>0</v>
      </c>
      <c r="J144" s="256">
        <f>SUMIFS(InpActive!K:K,InpActive!$A:$A,$C144,InpActive!$B:$B,$N$142)</f>
        <v>0</v>
      </c>
      <c r="K144" s="256">
        <f>SUMIFS(InpActive!L:L,InpActive!$A:$A,$C144,InpActive!$B:$B,$N$142)</f>
        <v>0</v>
      </c>
      <c r="L144" s="256">
        <f>SUMIFS(InpActive!M:M,InpActive!$A:$A,$C144,InpActive!$B:$B,$N$142)</f>
        <v>0</v>
      </c>
    </row>
    <row r="145" spans="2:15" hidden="1" outlineLevel="1" x14ac:dyDescent="0.4">
      <c r="C145" s="220" t="s">
        <v>119</v>
      </c>
      <c r="D145" s="221" t="s">
        <v>170</v>
      </c>
      <c r="H145" s="256">
        <f>SUMIFS(InpActive!I:I,InpActive!$A:$A,$C145,InpActive!$B:$B,$N$142)</f>
        <v>261.916</v>
      </c>
      <c r="I145" s="256">
        <f>SUMIFS(InpActive!J:J,InpActive!$A:$A,$C145,InpActive!$B:$B,$N$142)</f>
        <v>0</v>
      </c>
      <c r="J145" s="256">
        <f>SUMIFS(InpActive!K:K,InpActive!$A:$A,$C145,InpActive!$B:$B,$N$142)</f>
        <v>0</v>
      </c>
      <c r="K145" s="256">
        <f>SUMIFS(InpActive!L:L,InpActive!$A:$A,$C145,InpActive!$B:$B,$N$142)</f>
        <v>0</v>
      </c>
      <c r="L145" s="256">
        <f>SUMIFS(InpActive!M:M,InpActive!$A:$A,$C145,InpActive!$B:$B,$N$142)</f>
        <v>0</v>
      </c>
    </row>
    <row r="146" spans="2:15" hidden="1" outlineLevel="1" x14ac:dyDescent="0.4">
      <c r="C146" s="220" t="s">
        <v>122</v>
      </c>
      <c r="D146" s="221" t="s">
        <v>170</v>
      </c>
      <c r="H146" s="256">
        <f>SUMIFS(InpActive!I:I,InpActive!$A:$A,$C146,InpActive!$B:$B,$N$142)</f>
        <v>4.8490000000000002</v>
      </c>
      <c r="I146" s="256">
        <f>SUMIFS(InpActive!J:J,InpActive!$A:$A,$C146,InpActive!$B:$B,$N$142)</f>
        <v>0</v>
      </c>
      <c r="J146" s="256">
        <f>SUMIFS(InpActive!K:K,InpActive!$A:$A,$C146,InpActive!$B:$B,$N$142)</f>
        <v>0</v>
      </c>
      <c r="K146" s="256">
        <f>SUMIFS(InpActive!L:L,InpActive!$A:$A,$C146,InpActive!$B:$B,$N$142)</f>
        <v>0</v>
      </c>
      <c r="L146" s="256">
        <f>SUMIFS(InpActive!M:M,InpActive!$A:$A,$C146,InpActive!$B:$B,$N$142)</f>
        <v>0</v>
      </c>
    </row>
    <row r="147" spans="2:15" hidden="1" outlineLevel="1" x14ac:dyDescent="0.4">
      <c r="C147" s="220" t="s">
        <v>124</v>
      </c>
      <c r="D147" s="221" t="s">
        <v>170</v>
      </c>
      <c r="H147" s="256">
        <f>SUMIFS(InpActive!I:I,InpActive!$A:$A,$C147,InpActive!$B:$B,$N$142)</f>
        <v>162.87799999999999</v>
      </c>
      <c r="I147" s="256">
        <f>SUMIFS(InpActive!J:J,InpActive!$A:$A,$C147,InpActive!$B:$B,$N$142)</f>
        <v>0</v>
      </c>
      <c r="J147" s="256">
        <f>SUMIFS(InpActive!K:K,InpActive!$A:$A,$C147,InpActive!$B:$B,$N$142)</f>
        <v>0</v>
      </c>
      <c r="K147" s="256">
        <f>SUMIFS(InpActive!L:L,InpActive!$A:$A,$C147,InpActive!$B:$B,$N$142)</f>
        <v>0</v>
      </c>
      <c r="L147" s="256">
        <f>SUMIFS(InpActive!M:M,InpActive!$A:$A,$C147,InpActive!$B:$B,$N$142)</f>
        <v>0</v>
      </c>
    </row>
    <row r="148" spans="2:15" hidden="1" outlineLevel="1" x14ac:dyDescent="0.4">
      <c r="C148" s="220" t="s">
        <v>126</v>
      </c>
      <c r="D148" s="221" t="s">
        <v>170</v>
      </c>
      <c r="H148" s="256">
        <f>SUMIFS(InpActive!I:I,InpActive!$A:$A,$C148,InpActive!$B:$B,$N$142)</f>
        <v>452.62898146499998</v>
      </c>
      <c r="I148" s="256">
        <f>SUMIFS(InpActive!J:J,InpActive!$A:$A,$C148,InpActive!$B:$B,$N$142)</f>
        <v>0</v>
      </c>
      <c r="J148" s="256">
        <f>SUMIFS(InpActive!K:K,InpActive!$A:$A,$C148,InpActive!$B:$B,$N$142)</f>
        <v>0</v>
      </c>
      <c r="K148" s="256">
        <f>SUMIFS(InpActive!L:L,InpActive!$A:$A,$C148,InpActive!$B:$B,$N$142)</f>
        <v>0</v>
      </c>
      <c r="L148" s="256">
        <f>SUMIFS(InpActive!M:M,InpActive!$A:$A,$C148,InpActive!$B:$B,$N$142)</f>
        <v>0</v>
      </c>
    </row>
    <row r="149" spans="2:15" hidden="1" outlineLevel="1" x14ac:dyDescent="0.4">
      <c r="C149" s="220" t="s">
        <v>128</v>
      </c>
      <c r="D149" s="221" t="s">
        <v>170</v>
      </c>
      <c r="H149" s="256">
        <f>SUMIFS(InpActive!I:I,InpActive!$A:$A,$C149,InpActive!$B:$B,$N$142)</f>
        <v>145.571</v>
      </c>
      <c r="I149" s="256">
        <f>SUMIFS(InpActive!J:J,InpActive!$A:$A,$C149,InpActive!$B:$B,$N$142)</f>
        <v>0</v>
      </c>
      <c r="J149" s="256">
        <f>SUMIFS(InpActive!K:K,InpActive!$A:$A,$C149,InpActive!$B:$B,$N$142)</f>
        <v>0</v>
      </c>
      <c r="K149" s="256">
        <f>SUMIFS(InpActive!L:L,InpActive!$A:$A,$C149,InpActive!$B:$B,$N$142)</f>
        <v>0</v>
      </c>
      <c r="L149" s="256">
        <f>SUMIFS(InpActive!M:M,InpActive!$A:$A,$C149,InpActive!$B:$B,$N$142)</f>
        <v>0</v>
      </c>
    </row>
    <row r="150" spans="2:15" hidden="1" outlineLevel="1" x14ac:dyDescent="0.4">
      <c r="C150" s="220" t="s">
        <v>131</v>
      </c>
      <c r="D150" s="221" t="s">
        <v>170</v>
      </c>
      <c r="H150" s="256">
        <f>SUMIFS(InpActive!I:I,InpActive!$A:$A,$C150,InpActive!$B:$B,$N$142)</f>
        <v>369.64699999999999</v>
      </c>
      <c r="I150" s="256">
        <f>SUMIFS(InpActive!J:J,InpActive!$A:$A,$C150,InpActive!$B:$B,$N$142)</f>
        <v>0</v>
      </c>
      <c r="J150" s="256">
        <f>SUMIFS(InpActive!K:K,InpActive!$A:$A,$C150,InpActive!$B:$B,$N$142)</f>
        <v>0</v>
      </c>
      <c r="K150" s="256">
        <f>SUMIFS(InpActive!L:L,InpActive!$A:$A,$C150,InpActive!$B:$B,$N$142)</f>
        <v>0</v>
      </c>
      <c r="L150" s="256">
        <f>SUMIFS(InpActive!M:M,InpActive!$A:$A,$C150,InpActive!$B:$B,$N$142)</f>
        <v>0</v>
      </c>
    </row>
    <row r="151" spans="2:15" hidden="1" outlineLevel="1" x14ac:dyDescent="0.4">
      <c r="C151" s="220" t="s">
        <v>133</v>
      </c>
      <c r="D151" s="221" t="s">
        <v>170</v>
      </c>
      <c r="H151" s="256">
        <f>SUMIFS(InpActive!I:I,InpActive!$A:$A,$C151,InpActive!$B:$B,$N$142)</f>
        <v>633.15599999999995</v>
      </c>
      <c r="I151" s="256">
        <f>SUMIFS(InpActive!J:J,InpActive!$A:$A,$C151,InpActive!$B:$B,$N$142)</f>
        <v>0</v>
      </c>
      <c r="J151" s="256">
        <f>SUMIFS(InpActive!K:K,InpActive!$A:$A,$C151,InpActive!$B:$B,$N$142)</f>
        <v>0</v>
      </c>
      <c r="K151" s="256">
        <f>SUMIFS(InpActive!L:L,InpActive!$A:$A,$C151,InpActive!$B:$B,$N$142)</f>
        <v>0</v>
      </c>
      <c r="L151" s="256">
        <f>SUMIFS(InpActive!M:M,InpActive!$A:$A,$C151,InpActive!$B:$B,$N$142)</f>
        <v>0</v>
      </c>
    </row>
    <row r="152" spans="2:15" hidden="1" outlineLevel="1" x14ac:dyDescent="0.4">
      <c r="C152" s="220" t="s">
        <v>244</v>
      </c>
      <c r="D152" s="221" t="s">
        <v>170</v>
      </c>
      <c r="H152" s="256">
        <f>SUMIFS(InpActive!I:I,InpActive!$A:$A,$C152,InpActive!$B:$B,$N$142)</f>
        <v>560.74141814112397</v>
      </c>
      <c r="I152" s="256">
        <f>SUMIFS(InpActive!J:J,InpActive!$A:$A,$C152,InpActive!$B:$B,$N$142)</f>
        <v>0</v>
      </c>
      <c r="J152" s="256">
        <f>SUMIFS(InpActive!K:K,InpActive!$A:$A,$C152,InpActive!$B:$B,$N$142)</f>
        <v>0</v>
      </c>
      <c r="K152" s="256">
        <f>SUMIFS(InpActive!L:L,InpActive!$A:$A,$C152,InpActive!$B:$B,$N$142)</f>
        <v>0</v>
      </c>
      <c r="L152" s="256">
        <f>SUMIFS(InpActive!M:M,InpActive!$A:$A,$C152,InpActive!$B:$B,$N$142)</f>
        <v>0</v>
      </c>
    </row>
    <row r="153" spans="2:15" hidden="1" outlineLevel="1" x14ac:dyDescent="0.4">
      <c r="C153" s="220" t="s">
        <v>137</v>
      </c>
      <c r="D153" s="221" t="s">
        <v>170</v>
      </c>
      <c r="H153" s="256">
        <f>SUMIFS(InpActive!I:I,InpActive!$A:$A,$C153,InpActive!$B:$B,$N$142)</f>
        <v>237.078</v>
      </c>
      <c r="I153" s="256">
        <f>SUMIFS(InpActive!J:J,InpActive!$A:$A,$C153,InpActive!$B:$B,$N$142)</f>
        <v>0</v>
      </c>
      <c r="J153" s="256">
        <f>SUMIFS(InpActive!K:K,InpActive!$A:$A,$C153,InpActive!$B:$B,$N$142)</f>
        <v>0</v>
      </c>
      <c r="K153" s="256">
        <f>SUMIFS(InpActive!L:L,InpActive!$A:$A,$C153,InpActive!$B:$B,$N$142)</f>
        <v>0</v>
      </c>
      <c r="L153" s="256">
        <f>SUMIFS(InpActive!M:M,InpActive!$A:$A,$C153,InpActive!$B:$B,$N$142)</f>
        <v>0</v>
      </c>
    </row>
    <row r="154" spans="2:15" hidden="1" outlineLevel="1" x14ac:dyDescent="0.4">
      <c r="C154" s="220" t="s">
        <v>139</v>
      </c>
      <c r="D154" s="221" t="s">
        <v>170</v>
      </c>
      <c r="H154" s="256">
        <f>SUMIFS(InpActive!I:I,InpActive!$A:$A,$C154,InpActive!$B:$B,$N$142)</f>
        <v>392.15100000000001</v>
      </c>
      <c r="I154" s="256">
        <f>SUMIFS(InpActive!J:J,InpActive!$A:$A,$C154,InpActive!$B:$B,$N$142)</f>
        <v>0</v>
      </c>
      <c r="J154" s="256">
        <f>SUMIFS(InpActive!K:K,InpActive!$A:$A,$C154,InpActive!$B:$B,$N$142)</f>
        <v>0</v>
      </c>
      <c r="K154" s="256">
        <f>SUMIFS(InpActive!L:L,InpActive!$A:$A,$C154,InpActive!$B:$B,$N$142)</f>
        <v>0</v>
      </c>
      <c r="L154" s="256">
        <f>SUMIFS(InpActive!M:M,InpActive!$A:$A,$C154,InpActive!$B:$B,$N$142)</f>
        <v>0</v>
      </c>
    </row>
    <row r="155" spans="2:15" hidden="1" outlineLevel="1" x14ac:dyDescent="0.4">
      <c r="H155" s="256"/>
      <c r="I155" s="256"/>
      <c r="J155" s="256"/>
      <c r="K155" s="256"/>
      <c r="L155" s="256"/>
    </row>
    <row r="156" spans="2:15" hidden="1" outlineLevel="1" x14ac:dyDescent="0.4">
      <c r="C156" s="222" t="s">
        <v>725</v>
      </c>
      <c r="D156" s="224" t="s">
        <v>170</v>
      </c>
      <c r="E156" s="241">
        <f t="shared" ref="E156:G156" si="16">SUM(E144:E154)</f>
        <v>0</v>
      </c>
      <c r="F156" s="241">
        <f t="shared" si="16"/>
        <v>0</v>
      </c>
      <c r="G156" s="241">
        <f t="shared" si="16"/>
        <v>0</v>
      </c>
      <c r="H156" s="241">
        <f>SUM(H144:H154)</f>
        <v>3623.6743996061236</v>
      </c>
      <c r="I156" s="241">
        <f t="shared" ref="I156:L156" si="17">SUM(I144:I154)</f>
        <v>0</v>
      </c>
      <c r="J156" s="241">
        <f t="shared" si="17"/>
        <v>0</v>
      </c>
      <c r="K156" s="241">
        <f t="shared" si="17"/>
        <v>0</v>
      </c>
      <c r="L156" s="241">
        <f t="shared" si="17"/>
        <v>0</v>
      </c>
      <c r="M156" s="222"/>
      <c r="N156" s="362"/>
      <c r="O156" s="222"/>
    </row>
    <row r="157" spans="2:15" collapsed="1" x14ac:dyDescent="0.4">
      <c r="H157" s="234"/>
    </row>
    <row r="158" spans="2:15" ht="14.25" x14ac:dyDescent="0.4">
      <c r="B158" s="74" t="s">
        <v>1030</v>
      </c>
      <c r="C158" s="60"/>
      <c r="D158" s="226"/>
      <c r="E158" s="226"/>
      <c r="F158" s="226"/>
      <c r="G158" s="226"/>
      <c r="H158" s="18"/>
      <c r="I158" s="18"/>
      <c r="J158" s="18"/>
      <c r="K158" s="18"/>
      <c r="L158" s="18"/>
      <c r="M158" s="18"/>
      <c r="N158" s="361" t="s">
        <v>542</v>
      </c>
      <c r="O158" s="18"/>
    </row>
    <row r="159" spans="2:15" hidden="1" outlineLevel="1" x14ac:dyDescent="0.4">
      <c r="H159" s="234"/>
    </row>
    <row r="160" spans="2:15" hidden="1" outlineLevel="1" x14ac:dyDescent="0.4">
      <c r="C160" s="220" t="s">
        <v>117</v>
      </c>
      <c r="D160" s="221" t="s">
        <v>170</v>
      </c>
      <c r="H160" s="256">
        <f>SUMIFS(InpActive!I:I,InpActive!$A:$A,$C160,InpActive!$B:$B,$N$158)</f>
        <v>63.89</v>
      </c>
      <c r="I160" s="256">
        <f>SUMIFS(InpActive!J:J,InpActive!$A:$A,$C160,InpActive!$B:$B,$N$158)</f>
        <v>0</v>
      </c>
      <c r="J160" s="256">
        <f>SUMIFS(InpActive!K:K,InpActive!$A:$A,$C160,InpActive!$B:$B,$N$158)</f>
        <v>0</v>
      </c>
      <c r="K160" s="256">
        <f>SUMIFS(InpActive!L:L,InpActive!$A:$A,$C160,InpActive!$B:$B,$N$158)</f>
        <v>0</v>
      </c>
      <c r="L160" s="256">
        <f>SUMIFS(InpActive!M:M,InpActive!$A:$A,$C160,InpActive!$B:$B,$N$158)</f>
        <v>0</v>
      </c>
    </row>
    <row r="161" spans="2:15" hidden="1" outlineLevel="1" x14ac:dyDescent="0.4">
      <c r="C161" s="220" t="s">
        <v>119</v>
      </c>
      <c r="D161" s="221" t="s">
        <v>170</v>
      </c>
      <c r="H161" s="256">
        <f>SUMIFS(InpActive!I:I,InpActive!$A:$A,$C161,InpActive!$B:$B,$N$158)</f>
        <v>42.389000000000003</v>
      </c>
      <c r="I161" s="256">
        <f>SUMIFS(InpActive!J:J,InpActive!$A:$A,$C161,InpActive!$B:$B,$N$158)</f>
        <v>0</v>
      </c>
      <c r="J161" s="256">
        <f>SUMIFS(InpActive!K:K,InpActive!$A:$A,$C161,InpActive!$B:$B,$N$158)</f>
        <v>0</v>
      </c>
      <c r="K161" s="256">
        <f>SUMIFS(InpActive!L:L,InpActive!$A:$A,$C161,InpActive!$B:$B,$N$158)</f>
        <v>0</v>
      </c>
      <c r="L161" s="256">
        <f>SUMIFS(InpActive!M:M,InpActive!$A:$A,$C161,InpActive!$B:$B,$N$158)</f>
        <v>0</v>
      </c>
    </row>
    <row r="162" spans="2:15" hidden="1" outlineLevel="1" x14ac:dyDescent="0.4">
      <c r="C162" s="220" t="s">
        <v>122</v>
      </c>
      <c r="D162" s="221" t="s">
        <v>170</v>
      </c>
      <c r="H162" s="256">
        <f>SUMIFS(InpActive!I:I,InpActive!$A:$A,$C162,InpActive!$B:$B,$N$158)</f>
        <v>0.54600000000000004</v>
      </c>
      <c r="I162" s="256">
        <f>SUMIFS(InpActive!J:J,InpActive!$A:$A,$C162,InpActive!$B:$B,$N$158)</f>
        <v>0</v>
      </c>
      <c r="J162" s="256">
        <f>SUMIFS(InpActive!K:K,InpActive!$A:$A,$C162,InpActive!$B:$B,$N$158)</f>
        <v>0</v>
      </c>
      <c r="K162" s="256">
        <f>SUMIFS(InpActive!L:L,InpActive!$A:$A,$C162,InpActive!$B:$B,$N$158)</f>
        <v>0</v>
      </c>
      <c r="L162" s="256">
        <f>SUMIFS(InpActive!M:M,InpActive!$A:$A,$C162,InpActive!$B:$B,$N$158)</f>
        <v>0</v>
      </c>
    </row>
    <row r="163" spans="2:15" hidden="1" outlineLevel="1" x14ac:dyDescent="0.4">
      <c r="C163" s="220" t="s">
        <v>124</v>
      </c>
      <c r="D163" s="221" t="s">
        <v>170</v>
      </c>
      <c r="H163" s="256">
        <f>SUMIFS(InpActive!I:I,InpActive!$A:$A,$C163,InpActive!$B:$B,$N$158)</f>
        <v>2.52</v>
      </c>
      <c r="I163" s="256">
        <f>SUMIFS(InpActive!J:J,InpActive!$A:$A,$C163,InpActive!$B:$B,$N$158)</f>
        <v>0</v>
      </c>
      <c r="J163" s="256">
        <f>SUMIFS(InpActive!K:K,InpActive!$A:$A,$C163,InpActive!$B:$B,$N$158)</f>
        <v>0</v>
      </c>
      <c r="K163" s="256">
        <f>SUMIFS(InpActive!L:L,InpActive!$A:$A,$C163,InpActive!$B:$B,$N$158)</f>
        <v>0</v>
      </c>
      <c r="L163" s="256">
        <f>SUMIFS(InpActive!M:M,InpActive!$A:$A,$C163,InpActive!$B:$B,$N$158)</f>
        <v>0</v>
      </c>
    </row>
    <row r="164" spans="2:15" hidden="1" outlineLevel="1" x14ac:dyDescent="0.4">
      <c r="C164" s="220" t="s">
        <v>126</v>
      </c>
      <c r="D164" s="221" t="s">
        <v>170</v>
      </c>
      <c r="H164" s="256">
        <f>SUMIFS(InpActive!I:I,InpActive!$A:$A,$C164,InpActive!$B:$B,$N$158)</f>
        <v>108.011</v>
      </c>
      <c r="I164" s="256">
        <f>SUMIFS(InpActive!J:J,InpActive!$A:$A,$C164,InpActive!$B:$B,$N$158)</f>
        <v>0</v>
      </c>
      <c r="J164" s="256">
        <f>SUMIFS(InpActive!K:K,InpActive!$A:$A,$C164,InpActive!$B:$B,$N$158)</f>
        <v>0</v>
      </c>
      <c r="K164" s="256">
        <f>SUMIFS(InpActive!L:L,InpActive!$A:$A,$C164,InpActive!$B:$B,$N$158)</f>
        <v>0</v>
      </c>
      <c r="L164" s="256">
        <f>SUMIFS(InpActive!M:M,InpActive!$A:$A,$C164,InpActive!$B:$B,$N$158)</f>
        <v>0</v>
      </c>
    </row>
    <row r="165" spans="2:15" hidden="1" outlineLevel="1" x14ac:dyDescent="0.4">
      <c r="C165" s="220" t="s">
        <v>128</v>
      </c>
      <c r="D165" s="221" t="s">
        <v>170</v>
      </c>
      <c r="H165" s="256">
        <f>SUMIFS(InpActive!I:I,InpActive!$A:$A,$C165,InpActive!$B:$B,$N$158)</f>
        <v>16.981000000000002</v>
      </c>
      <c r="I165" s="256">
        <f>SUMIFS(InpActive!J:J,InpActive!$A:$A,$C165,InpActive!$B:$B,$N$158)</f>
        <v>0</v>
      </c>
      <c r="J165" s="256">
        <f>SUMIFS(InpActive!K:K,InpActive!$A:$A,$C165,InpActive!$B:$B,$N$158)</f>
        <v>0</v>
      </c>
      <c r="K165" s="256">
        <f>SUMIFS(InpActive!L:L,InpActive!$A:$A,$C165,InpActive!$B:$B,$N$158)</f>
        <v>0</v>
      </c>
      <c r="L165" s="256">
        <f>SUMIFS(InpActive!M:M,InpActive!$A:$A,$C165,InpActive!$B:$B,$N$158)</f>
        <v>0</v>
      </c>
    </row>
    <row r="166" spans="2:15" hidden="1" outlineLevel="1" x14ac:dyDescent="0.4">
      <c r="C166" s="220" t="s">
        <v>131</v>
      </c>
      <c r="D166" s="221" t="s">
        <v>170</v>
      </c>
      <c r="H166" s="256">
        <f>SUMIFS(InpActive!I:I,InpActive!$A:$A,$C166,InpActive!$B:$B,$N$158)</f>
        <v>34.890999999999998</v>
      </c>
      <c r="I166" s="256">
        <f>SUMIFS(InpActive!J:J,InpActive!$A:$A,$C166,InpActive!$B:$B,$N$158)</f>
        <v>0</v>
      </c>
      <c r="J166" s="256">
        <f>SUMIFS(InpActive!K:K,InpActive!$A:$A,$C166,InpActive!$B:$B,$N$158)</f>
        <v>0</v>
      </c>
      <c r="K166" s="256">
        <f>SUMIFS(InpActive!L:L,InpActive!$A:$A,$C166,InpActive!$B:$B,$N$158)</f>
        <v>0</v>
      </c>
      <c r="L166" s="256">
        <f>SUMIFS(InpActive!M:M,InpActive!$A:$A,$C166,InpActive!$B:$B,$N$158)</f>
        <v>0</v>
      </c>
    </row>
    <row r="167" spans="2:15" hidden="1" outlineLevel="1" x14ac:dyDescent="0.4">
      <c r="C167" s="220" t="s">
        <v>133</v>
      </c>
      <c r="D167" s="221" t="s">
        <v>170</v>
      </c>
      <c r="H167" s="256">
        <f>SUMIFS(InpActive!I:I,InpActive!$A:$A,$C167,InpActive!$B:$B,$N$158)</f>
        <v>0</v>
      </c>
      <c r="I167" s="256">
        <f>SUMIFS(InpActive!J:J,InpActive!$A:$A,$C167,InpActive!$B:$B,$N$158)</f>
        <v>0</v>
      </c>
      <c r="J167" s="256">
        <f>SUMIFS(InpActive!K:K,InpActive!$A:$A,$C167,InpActive!$B:$B,$N$158)</f>
        <v>0</v>
      </c>
      <c r="K167" s="256">
        <f>SUMIFS(InpActive!L:L,InpActive!$A:$A,$C167,InpActive!$B:$B,$N$158)</f>
        <v>0</v>
      </c>
      <c r="L167" s="256">
        <f>SUMIFS(InpActive!M:M,InpActive!$A:$A,$C167,InpActive!$B:$B,$N$158)</f>
        <v>0</v>
      </c>
    </row>
    <row r="168" spans="2:15" hidden="1" outlineLevel="1" x14ac:dyDescent="0.4">
      <c r="C168" s="220" t="s">
        <v>244</v>
      </c>
      <c r="D168" s="221" t="s">
        <v>170</v>
      </c>
      <c r="H168" s="256">
        <f>SUMIFS(InpActive!I:I,InpActive!$A:$A,$C168,InpActive!$B:$B,$N$158)</f>
        <v>64.347454942309497</v>
      </c>
      <c r="I168" s="256">
        <f>SUMIFS(InpActive!J:J,InpActive!$A:$A,$C168,InpActive!$B:$B,$N$158)</f>
        <v>0</v>
      </c>
      <c r="J168" s="256">
        <f>SUMIFS(InpActive!K:K,InpActive!$A:$A,$C168,InpActive!$B:$B,$N$158)</f>
        <v>0</v>
      </c>
      <c r="K168" s="256">
        <f>SUMIFS(InpActive!L:L,InpActive!$A:$A,$C168,InpActive!$B:$B,$N$158)</f>
        <v>0</v>
      </c>
      <c r="L168" s="256">
        <f>SUMIFS(InpActive!M:M,InpActive!$A:$A,$C168,InpActive!$B:$B,$N$158)</f>
        <v>0</v>
      </c>
    </row>
    <row r="169" spans="2:15" hidden="1" outlineLevel="1" x14ac:dyDescent="0.4">
      <c r="C169" s="220" t="s">
        <v>137</v>
      </c>
      <c r="D169" s="221" t="s">
        <v>170</v>
      </c>
      <c r="H169" s="256">
        <f>SUMIFS(InpActive!I:I,InpActive!$A:$A,$C169,InpActive!$B:$B,$N$158)</f>
        <v>26.661999999999999</v>
      </c>
      <c r="I169" s="256">
        <f>SUMIFS(InpActive!J:J,InpActive!$A:$A,$C169,InpActive!$B:$B,$N$158)</f>
        <v>0</v>
      </c>
      <c r="J169" s="256">
        <f>SUMIFS(InpActive!K:K,InpActive!$A:$A,$C169,InpActive!$B:$B,$N$158)</f>
        <v>0</v>
      </c>
      <c r="K169" s="256">
        <f>SUMIFS(InpActive!L:L,InpActive!$A:$A,$C169,InpActive!$B:$B,$N$158)</f>
        <v>0</v>
      </c>
      <c r="L169" s="256">
        <f>SUMIFS(InpActive!M:M,InpActive!$A:$A,$C169,InpActive!$B:$B,$N$158)</f>
        <v>0</v>
      </c>
    </row>
    <row r="170" spans="2:15" hidden="1" outlineLevel="1" x14ac:dyDescent="0.4">
      <c r="C170" s="220" t="s">
        <v>139</v>
      </c>
      <c r="D170" s="221" t="s">
        <v>170</v>
      </c>
      <c r="H170" s="256">
        <f>SUMIFS(InpActive!I:I,InpActive!$A:$A,$C170,InpActive!$B:$B,$N$158)</f>
        <v>64.153000000000006</v>
      </c>
      <c r="I170" s="256">
        <f>SUMIFS(InpActive!J:J,InpActive!$A:$A,$C170,InpActive!$B:$B,$N$158)</f>
        <v>0</v>
      </c>
      <c r="J170" s="256">
        <f>SUMIFS(InpActive!K:K,InpActive!$A:$A,$C170,InpActive!$B:$B,$N$158)</f>
        <v>0</v>
      </c>
      <c r="K170" s="256">
        <f>SUMIFS(InpActive!L:L,InpActive!$A:$A,$C170,InpActive!$B:$B,$N$158)</f>
        <v>0</v>
      </c>
      <c r="L170" s="256">
        <f>SUMIFS(InpActive!M:M,InpActive!$A:$A,$C170,InpActive!$B:$B,$N$158)</f>
        <v>0</v>
      </c>
    </row>
    <row r="171" spans="2:15" hidden="1" outlineLevel="1" x14ac:dyDescent="0.4">
      <c r="H171" s="256"/>
      <c r="I171" s="256"/>
      <c r="J171" s="256"/>
      <c r="K171" s="256"/>
      <c r="L171" s="256"/>
    </row>
    <row r="172" spans="2:15" hidden="1" outlineLevel="1" x14ac:dyDescent="0.4">
      <c r="C172" s="222" t="s">
        <v>725</v>
      </c>
      <c r="D172" s="224" t="s">
        <v>170</v>
      </c>
      <c r="E172" s="241">
        <f t="shared" ref="E172:G172" si="18">SUM(E160:E170)</f>
        <v>0</v>
      </c>
      <c r="F172" s="241">
        <f t="shared" si="18"/>
        <v>0</v>
      </c>
      <c r="G172" s="241">
        <f t="shared" si="18"/>
        <v>0</v>
      </c>
      <c r="H172" s="241">
        <f>SUM(H160:H170)</f>
        <v>424.39045494230953</v>
      </c>
      <c r="I172" s="241">
        <f t="shared" ref="I172:L172" si="19">SUM(I160:I170)</f>
        <v>0</v>
      </c>
      <c r="J172" s="241">
        <f t="shared" si="19"/>
        <v>0</v>
      </c>
      <c r="K172" s="241">
        <f t="shared" si="19"/>
        <v>0</v>
      </c>
      <c r="L172" s="241">
        <f t="shared" si="19"/>
        <v>0</v>
      </c>
      <c r="M172" s="222"/>
      <c r="N172" s="362"/>
      <c r="O172" s="222"/>
    </row>
    <row r="173" spans="2:15" collapsed="1" x14ac:dyDescent="0.4">
      <c r="H173" s="234"/>
    </row>
    <row r="174" spans="2:15" ht="15.75" x14ac:dyDescent="0.4">
      <c r="B174" s="55" t="s">
        <v>1035</v>
      </c>
      <c r="C174" s="75"/>
      <c r="D174" s="225"/>
      <c r="E174" s="225"/>
      <c r="F174" s="225"/>
      <c r="G174" s="225"/>
      <c r="H174" s="56"/>
      <c r="I174" s="56"/>
      <c r="J174" s="56"/>
      <c r="K174" s="56"/>
      <c r="L174" s="56"/>
      <c r="M174" s="56"/>
      <c r="N174" s="360"/>
      <c r="O174" s="56"/>
    </row>
    <row r="175" spans="2:15" hidden="1" outlineLevel="1" x14ac:dyDescent="0.4">
      <c r="H175" s="234"/>
    </row>
    <row r="176" spans="2:15" ht="14.25" hidden="1" outlineLevel="1" x14ac:dyDescent="0.4">
      <c r="B176" s="74" t="s">
        <v>1032</v>
      </c>
      <c r="C176" s="60"/>
      <c r="D176" s="226"/>
      <c r="E176" s="226"/>
      <c r="F176" s="226"/>
      <c r="G176" s="226"/>
      <c r="H176" s="18"/>
      <c r="I176" s="18"/>
      <c r="J176" s="18"/>
      <c r="K176" s="18"/>
      <c r="L176" s="18"/>
      <c r="M176" s="18"/>
      <c r="N176" s="361" t="s">
        <v>544</v>
      </c>
      <c r="O176" s="18"/>
    </row>
    <row r="177" spans="2:15" hidden="1" outlineLevel="1" x14ac:dyDescent="0.4">
      <c r="H177" s="234"/>
    </row>
    <row r="178" spans="2:15" hidden="1" outlineLevel="1" x14ac:dyDescent="0.4">
      <c r="C178" s="220" t="s">
        <v>133</v>
      </c>
      <c r="D178" s="221" t="s">
        <v>170</v>
      </c>
      <c r="H178" s="256">
        <f>SUMIFS(InpActive!I:I,InpActive!$A:$A,$C178,InpActive!$B:$B,$N$176)</f>
        <v>19.248999999999999</v>
      </c>
      <c r="I178" s="256">
        <f>SUMIFS(InpActive!J:J,InpActive!$A:$A,$C178,InpActive!$B:$B,$N$176)</f>
        <v>0</v>
      </c>
      <c r="J178" s="256">
        <f>SUMIFS(InpActive!K:K,InpActive!$A:$A,$C178,InpActive!$B:$B,$N$176)</f>
        <v>0</v>
      </c>
      <c r="K178" s="256">
        <f>SUMIFS(InpActive!L:L,InpActive!$A:$A,$C178,InpActive!$B:$B,$N$176)</f>
        <v>0</v>
      </c>
      <c r="L178" s="256">
        <f>SUMIFS(InpActive!M:M,InpActive!$A:$A,$C178,InpActive!$B:$B,$N$176)</f>
        <v>0</v>
      </c>
    </row>
    <row r="179" spans="2:15" hidden="1" outlineLevel="1" x14ac:dyDescent="0.4">
      <c r="C179" s="220" t="s">
        <v>145</v>
      </c>
      <c r="D179" s="221" t="s">
        <v>170</v>
      </c>
      <c r="H179" s="256">
        <f>SUMIFS(InpActive!I:I,InpActive!$A:$A,$C179,InpActive!$B:$B,$N$176)</f>
        <v>11.831</v>
      </c>
      <c r="I179" s="256">
        <f>SUMIFS(InpActive!J:J,InpActive!$A:$A,$C179,InpActive!$B:$B,$N$176)</f>
        <v>0</v>
      </c>
      <c r="J179" s="256">
        <f>SUMIFS(InpActive!K:K,InpActive!$A:$A,$C179,InpActive!$B:$B,$N$176)</f>
        <v>0</v>
      </c>
      <c r="K179" s="256">
        <f>SUMIFS(InpActive!L:L,InpActive!$A:$A,$C179,InpActive!$B:$B,$N$176)</f>
        <v>0</v>
      </c>
      <c r="L179" s="256">
        <f>SUMIFS(InpActive!M:M,InpActive!$A:$A,$C179,InpActive!$B:$B,$N$176)</f>
        <v>0</v>
      </c>
    </row>
    <row r="180" spans="2:15" hidden="1" outlineLevel="1" x14ac:dyDescent="0.4">
      <c r="H180" s="256"/>
      <c r="I180" s="256"/>
      <c r="J180" s="256"/>
      <c r="K180" s="256"/>
      <c r="L180" s="256"/>
    </row>
    <row r="181" spans="2:15" hidden="1" outlineLevel="1" x14ac:dyDescent="0.4">
      <c r="C181" s="222" t="s">
        <v>725</v>
      </c>
      <c r="D181" s="224" t="s">
        <v>170</v>
      </c>
      <c r="E181" s="241">
        <f t="shared" ref="E181:G181" si="20">SUM(E178:E179)</f>
        <v>0</v>
      </c>
      <c r="F181" s="241">
        <f t="shared" si="20"/>
        <v>0</v>
      </c>
      <c r="G181" s="241">
        <f t="shared" si="20"/>
        <v>0</v>
      </c>
      <c r="H181" s="241">
        <f>SUM(H178:H179)</f>
        <v>31.08</v>
      </c>
      <c r="I181" s="241">
        <f t="shared" ref="I181:L181" si="21">SUM(I178:I179)</f>
        <v>0</v>
      </c>
      <c r="J181" s="241">
        <f t="shared" si="21"/>
        <v>0</v>
      </c>
      <c r="K181" s="241">
        <f t="shared" si="21"/>
        <v>0</v>
      </c>
      <c r="L181" s="241">
        <f t="shared" si="21"/>
        <v>0</v>
      </c>
      <c r="M181" s="222"/>
      <c r="N181" s="362"/>
      <c r="O181" s="222"/>
    </row>
    <row r="182" spans="2:15" collapsed="1" x14ac:dyDescent="0.4"/>
    <row r="183" spans="2:15" ht="15.75" x14ac:dyDescent="0.4">
      <c r="B183" s="55" t="s">
        <v>1036</v>
      </c>
      <c r="C183" s="75"/>
      <c r="D183" s="225"/>
      <c r="E183" s="225"/>
      <c r="F183" s="225"/>
      <c r="G183" s="225"/>
      <c r="H183" s="56"/>
      <c r="I183" s="56"/>
      <c r="J183" s="56"/>
      <c r="K183" s="56"/>
      <c r="L183" s="56"/>
      <c r="M183" s="56"/>
      <c r="N183" s="360"/>
      <c r="O183" s="56"/>
    </row>
    <row r="184" spans="2:15" x14ac:dyDescent="0.4"/>
    <row r="185" spans="2:15" ht="14.25" x14ac:dyDescent="0.4">
      <c r="B185" s="74" t="s">
        <v>1026</v>
      </c>
      <c r="C185" s="60"/>
      <c r="D185" s="226"/>
      <c r="E185" s="226"/>
      <c r="F185" s="226"/>
      <c r="G185" s="226"/>
      <c r="H185" s="18"/>
      <c r="I185" s="18"/>
      <c r="J185" s="18"/>
      <c r="K185" s="18"/>
      <c r="L185" s="18"/>
      <c r="M185" s="18"/>
      <c r="N185" s="361" t="s">
        <v>576</v>
      </c>
      <c r="O185" s="18"/>
    </row>
    <row r="186" spans="2:15" hidden="1" outlineLevel="1" x14ac:dyDescent="0.4"/>
    <row r="187" spans="2:15" hidden="1" outlineLevel="1" x14ac:dyDescent="0.4">
      <c r="C187" s="234" t="s">
        <v>117</v>
      </c>
      <c r="D187" s="221" t="s">
        <v>170</v>
      </c>
      <c r="H187" s="256">
        <f>SUMIFS(InpActive!I:I,InpActive!$A:$A,$C187,InpActive!$B:$B,$N$185)</f>
        <v>4</v>
      </c>
      <c r="I187" s="256">
        <f>SUMIFS(InpActive!J:J,InpActive!$A:$A,$C187,InpActive!$B:$B,$N$185)</f>
        <v>0</v>
      </c>
      <c r="J187" s="256">
        <f>SUMIFS(InpActive!K:K,InpActive!$A:$A,$C187,InpActive!$B:$B,$N$185)</f>
        <v>0</v>
      </c>
      <c r="K187" s="256">
        <f>SUMIFS(InpActive!L:L,InpActive!$A:$A,$C187,InpActive!$B:$B,$N$185)</f>
        <v>0</v>
      </c>
      <c r="L187" s="256">
        <f>SUMIFS(InpActive!M:M,InpActive!$A:$A,$C187,InpActive!$B:$B,$N$185)</f>
        <v>0</v>
      </c>
    </row>
    <row r="188" spans="2:15" hidden="1" outlineLevel="1" x14ac:dyDescent="0.4">
      <c r="C188" s="234" t="s">
        <v>119</v>
      </c>
      <c r="D188" s="221" t="s">
        <v>170</v>
      </c>
      <c r="H188" s="256">
        <f>SUMIFS(InpActive!I:I,InpActive!$A:$A,$C188,InpActive!$B:$B,$N$185)</f>
        <v>8</v>
      </c>
      <c r="I188" s="256">
        <f>SUMIFS(InpActive!J:J,InpActive!$A:$A,$C188,InpActive!$B:$B,$N$185)</f>
        <v>0</v>
      </c>
      <c r="J188" s="256">
        <f>SUMIFS(InpActive!K:K,InpActive!$A:$A,$C188,InpActive!$B:$B,$N$185)</f>
        <v>0</v>
      </c>
      <c r="K188" s="256">
        <f>SUMIFS(InpActive!L:L,InpActive!$A:$A,$C188,InpActive!$B:$B,$N$185)</f>
        <v>0</v>
      </c>
      <c r="L188" s="256">
        <f>SUMIFS(InpActive!M:M,InpActive!$A:$A,$C188,InpActive!$B:$B,$N$185)</f>
        <v>0</v>
      </c>
    </row>
    <row r="189" spans="2:15" hidden="1" outlineLevel="1" x14ac:dyDescent="0.4">
      <c r="C189" s="234" t="s">
        <v>122</v>
      </c>
      <c r="D189" s="221" t="s">
        <v>170</v>
      </c>
      <c r="H189" s="256">
        <f>SUMIFS(InpActive!I:I,InpActive!$A:$A,$C189,InpActive!$B:$B,$N$185)</f>
        <v>3.556</v>
      </c>
      <c r="I189" s="256">
        <f>SUMIFS(InpActive!J:J,InpActive!$A:$A,$C189,InpActive!$B:$B,$N$185)</f>
        <v>0</v>
      </c>
      <c r="J189" s="256">
        <f>SUMIFS(InpActive!K:K,InpActive!$A:$A,$C189,InpActive!$B:$B,$N$185)</f>
        <v>0</v>
      </c>
      <c r="K189" s="256">
        <f>SUMIFS(InpActive!L:L,InpActive!$A:$A,$C189,InpActive!$B:$B,$N$185)</f>
        <v>0</v>
      </c>
      <c r="L189" s="256">
        <f>SUMIFS(InpActive!M:M,InpActive!$A:$A,$C189,InpActive!$B:$B,$N$185)</f>
        <v>0</v>
      </c>
    </row>
    <row r="190" spans="2:15" hidden="1" outlineLevel="1" x14ac:dyDescent="0.4">
      <c r="C190" s="234" t="s">
        <v>124</v>
      </c>
      <c r="D190" s="221" t="s">
        <v>170</v>
      </c>
      <c r="H190" s="256">
        <f>SUMIFS(InpActive!I:I,InpActive!$A:$A,$C190,InpActive!$B:$B,$N$185)</f>
        <v>8.2010000000000005</v>
      </c>
      <c r="I190" s="256">
        <f>SUMIFS(InpActive!J:J,InpActive!$A:$A,$C190,InpActive!$B:$B,$N$185)</f>
        <v>0</v>
      </c>
      <c r="J190" s="256">
        <f>SUMIFS(InpActive!K:K,InpActive!$A:$A,$C190,InpActive!$B:$B,$N$185)</f>
        <v>0</v>
      </c>
      <c r="K190" s="256">
        <f>SUMIFS(InpActive!L:L,InpActive!$A:$A,$C190,InpActive!$B:$B,$N$185)</f>
        <v>0</v>
      </c>
      <c r="L190" s="256">
        <f>SUMIFS(InpActive!M:M,InpActive!$A:$A,$C190,InpActive!$B:$B,$N$185)</f>
        <v>0</v>
      </c>
    </row>
    <row r="191" spans="2:15" hidden="1" outlineLevel="1" x14ac:dyDescent="0.4">
      <c r="C191" s="234" t="s">
        <v>126</v>
      </c>
      <c r="D191" s="221" t="s">
        <v>170</v>
      </c>
      <c r="H191" s="256">
        <f>SUMIFS(InpActive!I:I,InpActive!$A:$A,$C191,InpActive!$B:$B,$N$185)</f>
        <v>0</v>
      </c>
      <c r="I191" s="256">
        <f>SUMIFS(InpActive!J:J,InpActive!$A:$A,$C191,InpActive!$B:$B,$N$185)</f>
        <v>0</v>
      </c>
      <c r="J191" s="256">
        <f>SUMIFS(InpActive!K:K,InpActive!$A:$A,$C191,InpActive!$B:$B,$N$185)</f>
        <v>0</v>
      </c>
      <c r="K191" s="256">
        <f>SUMIFS(InpActive!L:L,InpActive!$A:$A,$C191,InpActive!$B:$B,$N$185)</f>
        <v>0</v>
      </c>
      <c r="L191" s="256">
        <f>SUMIFS(InpActive!M:M,InpActive!$A:$A,$C191,InpActive!$B:$B,$N$185)</f>
        <v>0</v>
      </c>
    </row>
    <row r="192" spans="2:15" hidden="1" outlineLevel="1" x14ac:dyDescent="0.4">
      <c r="C192" s="234" t="s">
        <v>128</v>
      </c>
      <c r="D192" s="221" t="s">
        <v>170</v>
      </c>
      <c r="H192" s="256">
        <f>SUMIFS(InpActive!I:I,InpActive!$A:$A,$C192,InpActive!$B:$B,$N$185)</f>
        <v>3.3</v>
      </c>
      <c r="I192" s="256">
        <f>SUMIFS(InpActive!J:J,InpActive!$A:$A,$C192,InpActive!$B:$B,$N$185)</f>
        <v>0</v>
      </c>
      <c r="J192" s="256">
        <f>SUMIFS(InpActive!K:K,InpActive!$A:$A,$C192,InpActive!$B:$B,$N$185)</f>
        <v>0</v>
      </c>
      <c r="K192" s="256">
        <f>SUMIFS(InpActive!L:L,InpActive!$A:$A,$C192,InpActive!$B:$B,$N$185)</f>
        <v>0</v>
      </c>
      <c r="L192" s="256">
        <f>SUMIFS(InpActive!M:M,InpActive!$A:$A,$C192,InpActive!$B:$B,$N$185)</f>
        <v>0</v>
      </c>
    </row>
    <row r="193" spans="2:15" hidden="1" outlineLevel="1" x14ac:dyDescent="0.4">
      <c r="C193" s="234" t="s">
        <v>131</v>
      </c>
      <c r="D193" s="221" t="s">
        <v>170</v>
      </c>
      <c r="H193" s="256">
        <f>SUMIFS(InpActive!I:I,InpActive!$A:$A,$C193,InpActive!$B:$B,$N$185)</f>
        <v>0</v>
      </c>
      <c r="I193" s="256">
        <f>SUMIFS(InpActive!J:J,InpActive!$A:$A,$C193,InpActive!$B:$B,$N$185)</f>
        <v>0</v>
      </c>
      <c r="J193" s="256">
        <f>SUMIFS(InpActive!K:K,InpActive!$A:$A,$C193,InpActive!$B:$B,$N$185)</f>
        <v>0</v>
      </c>
      <c r="K193" s="256">
        <f>SUMIFS(InpActive!L:L,InpActive!$A:$A,$C193,InpActive!$B:$B,$N$185)</f>
        <v>0</v>
      </c>
      <c r="L193" s="256">
        <f>SUMIFS(InpActive!M:M,InpActive!$A:$A,$C193,InpActive!$B:$B,$N$185)</f>
        <v>0</v>
      </c>
    </row>
    <row r="194" spans="2:15" hidden="1" outlineLevel="1" x14ac:dyDescent="0.4">
      <c r="C194" s="234" t="s">
        <v>133</v>
      </c>
      <c r="D194" s="221" t="s">
        <v>170</v>
      </c>
      <c r="H194" s="256">
        <f>SUMIFS(InpActive!I:I,InpActive!$A:$A,$C194,InpActive!$B:$B,$N$185)</f>
        <v>-13.513</v>
      </c>
      <c r="I194" s="256">
        <f>SUMIFS(InpActive!J:J,InpActive!$A:$A,$C194,InpActive!$B:$B,$N$185)</f>
        <v>0</v>
      </c>
      <c r="J194" s="256">
        <f>SUMIFS(InpActive!K:K,InpActive!$A:$A,$C194,InpActive!$B:$B,$N$185)</f>
        <v>0</v>
      </c>
      <c r="K194" s="256">
        <f>SUMIFS(InpActive!L:L,InpActive!$A:$A,$C194,InpActive!$B:$B,$N$185)</f>
        <v>0</v>
      </c>
      <c r="L194" s="256">
        <f>SUMIFS(InpActive!M:M,InpActive!$A:$A,$C194,InpActive!$B:$B,$N$185)</f>
        <v>0</v>
      </c>
    </row>
    <row r="195" spans="2:15" hidden="1" outlineLevel="1" x14ac:dyDescent="0.4">
      <c r="C195" s="234" t="s">
        <v>244</v>
      </c>
      <c r="D195" s="221" t="s">
        <v>170</v>
      </c>
      <c r="H195" s="256">
        <f>SUMIFS(InpActive!I:I,InpActive!$A:$A,$C195,InpActive!$B:$B,$N$185)</f>
        <v>-4.6002415454629197</v>
      </c>
      <c r="I195" s="256">
        <f>SUMIFS(InpActive!J:J,InpActive!$A:$A,$C195,InpActive!$B:$B,$N$185)</f>
        <v>0</v>
      </c>
      <c r="J195" s="256">
        <f>SUMIFS(InpActive!K:K,InpActive!$A:$A,$C195,InpActive!$B:$B,$N$185)</f>
        <v>0</v>
      </c>
      <c r="K195" s="256">
        <f>SUMIFS(InpActive!L:L,InpActive!$A:$A,$C195,InpActive!$B:$B,$N$185)</f>
        <v>0</v>
      </c>
      <c r="L195" s="256">
        <f>SUMIFS(InpActive!M:M,InpActive!$A:$A,$C195,InpActive!$B:$B,$N$185)</f>
        <v>0</v>
      </c>
    </row>
    <row r="196" spans="2:15" hidden="1" outlineLevel="1" x14ac:dyDescent="0.4">
      <c r="C196" s="234" t="s">
        <v>137</v>
      </c>
      <c r="D196" s="221" t="s">
        <v>170</v>
      </c>
      <c r="H196" s="256">
        <f>SUMIFS(InpActive!I:I,InpActive!$A:$A,$C196,InpActive!$B:$B,$N$185)</f>
        <v>-9.0834459932054905</v>
      </c>
      <c r="I196" s="256">
        <f>SUMIFS(InpActive!J:J,InpActive!$A:$A,$C196,InpActive!$B:$B,$N$185)</f>
        <v>0</v>
      </c>
      <c r="J196" s="256">
        <f>SUMIFS(InpActive!K:K,InpActive!$A:$A,$C196,InpActive!$B:$B,$N$185)</f>
        <v>0</v>
      </c>
      <c r="K196" s="256">
        <f>SUMIFS(InpActive!L:L,InpActive!$A:$A,$C196,InpActive!$B:$B,$N$185)</f>
        <v>0</v>
      </c>
      <c r="L196" s="256">
        <f>SUMIFS(InpActive!M:M,InpActive!$A:$A,$C196,InpActive!$B:$B,$N$185)</f>
        <v>0</v>
      </c>
    </row>
    <row r="197" spans="2:15" hidden="1" outlineLevel="1" x14ac:dyDescent="0.4">
      <c r="C197" s="234" t="s">
        <v>139</v>
      </c>
      <c r="D197" s="221" t="s">
        <v>170</v>
      </c>
      <c r="H197" s="256">
        <f>SUMIFS(InpActive!I:I,InpActive!$A:$A,$C197,InpActive!$B:$B,$N$185)</f>
        <v>-6.8460000000000001</v>
      </c>
      <c r="I197" s="256">
        <f>SUMIFS(InpActive!J:J,InpActive!$A:$A,$C197,InpActive!$B:$B,$N$185)</f>
        <v>0</v>
      </c>
      <c r="J197" s="256">
        <f>SUMIFS(InpActive!K:K,InpActive!$A:$A,$C197,InpActive!$B:$B,$N$185)</f>
        <v>0</v>
      </c>
      <c r="K197" s="256">
        <f>SUMIFS(InpActive!L:L,InpActive!$A:$A,$C197,InpActive!$B:$B,$N$185)</f>
        <v>0</v>
      </c>
      <c r="L197" s="256">
        <f>SUMIFS(InpActive!M:M,InpActive!$A:$A,$C197,InpActive!$B:$B,$N$185)</f>
        <v>0</v>
      </c>
    </row>
    <row r="198" spans="2:15" hidden="1" outlineLevel="1" x14ac:dyDescent="0.4">
      <c r="C198" s="234" t="s">
        <v>141</v>
      </c>
      <c r="D198" s="221" t="s">
        <v>170</v>
      </c>
      <c r="H198" s="256">
        <f>SUMIFS(InpActive!I:I,InpActive!$A:$A,$C198,InpActive!$B:$B,$N$185)</f>
        <v>-10.765660704722</v>
      </c>
      <c r="I198" s="256">
        <f>SUMIFS(InpActive!J:J,InpActive!$A:$A,$C198,InpActive!$B:$B,$N$185)</f>
        <v>0</v>
      </c>
      <c r="J198" s="256">
        <f>SUMIFS(InpActive!K:K,InpActive!$A:$A,$C198,InpActive!$B:$B,$N$185)</f>
        <v>0</v>
      </c>
      <c r="K198" s="256">
        <f>SUMIFS(InpActive!L:L,InpActive!$A:$A,$C198,InpActive!$B:$B,$N$185)</f>
        <v>0</v>
      </c>
      <c r="L198" s="256">
        <f>SUMIFS(InpActive!M:M,InpActive!$A:$A,$C198,InpActive!$B:$B,$N$185)</f>
        <v>0</v>
      </c>
    </row>
    <row r="199" spans="2:15" hidden="1" outlineLevel="1" x14ac:dyDescent="0.4">
      <c r="C199" s="234" t="s">
        <v>143</v>
      </c>
      <c r="D199" s="221" t="s">
        <v>170</v>
      </c>
      <c r="H199" s="256">
        <f>SUMIFS(InpActive!I:I,InpActive!$A:$A,$C199,InpActive!$B:$B,$N$185)</f>
        <v>-2.5950000000000002</v>
      </c>
      <c r="I199" s="256">
        <f>SUMIFS(InpActive!J:J,InpActive!$A:$A,$C199,InpActive!$B:$B,$N$185)</f>
        <v>0</v>
      </c>
      <c r="J199" s="256">
        <f>SUMIFS(InpActive!K:K,InpActive!$A:$A,$C199,InpActive!$B:$B,$N$185)</f>
        <v>0</v>
      </c>
      <c r="K199" s="256">
        <f>SUMIFS(InpActive!L:L,InpActive!$A:$A,$C199,InpActive!$B:$B,$N$185)</f>
        <v>0</v>
      </c>
      <c r="L199" s="256">
        <f>SUMIFS(InpActive!M:M,InpActive!$A:$A,$C199,InpActive!$B:$B,$N$185)</f>
        <v>0</v>
      </c>
    </row>
    <row r="200" spans="2:15" hidden="1" outlineLevel="1" x14ac:dyDescent="0.4">
      <c r="C200" s="234" t="s">
        <v>145</v>
      </c>
      <c r="D200" s="221" t="s">
        <v>170</v>
      </c>
      <c r="H200" s="256">
        <f>SUMIFS(InpActive!I:I,InpActive!$A:$A,$C200,InpActive!$B:$B,$N$185)</f>
        <v>-1.7470000000000001</v>
      </c>
      <c r="I200" s="256">
        <f>SUMIFS(InpActive!J:J,InpActive!$A:$A,$C200,InpActive!$B:$B,$N$185)</f>
        <v>0</v>
      </c>
      <c r="J200" s="256">
        <f>SUMIFS(InpActive!K:K,InpActive!$A:$A,$C200,InpActive!$B:$B,$N$185)</f>
        <v>0</v>
      </c>
      <c r="K200" s="256">
        <f>SUMIFS(InpActive!L:L,InpActive!$A:$A,$C200,InpActive!$B:$B,$N$185)</f>
        <v>0</v>
      </c>
      <c r="L200" s="256">
        <f>SUMIFS(InpActive!M:M,InpActive!$A:$A,$C200,InpActive!$B:$B,$N$185)</f>
        <v>0</v>
      </c>
    </row>
    <row r="201" spans="2:15" hidden="1" outlineLevel="1" x14ac:dyDescent="0.4">
      <c r="C201" s="234" t="s">
        <v>147</v>
      </c>
      <c r="D201" s="221" t="s">
        <v>170</v>
      </c>
      <c r="H201" s="256">
        <f>SUMIFS(InpActive!I:I,InpActive!$A:$A,$C201,InpActive!$B:$B,$N$185)</f>
        <v>-6</v>
      </c>
      <c r="I201" s="256">
        <f>SUMIFS(InpActive!J:J,InpActive!$A:$A,$C201,InpActive!$B:$B,$N$185)</f>
        <v>0</v>
      </c>
      <c r="J201" s="256">
        <f>SUMIFS(InpActive!K:K,InpActive!$A:$A,$C201,InpActive!$B:$B,$N$185)</f>
        <v>0</v>
      </c>
      <c r="K201" s="256">
        <f>SUMIFS(InpActive!L:L,InpActive!$A:$A,$C201,InpActive!$B:$B,$N$185)</f>
        <v>0</v>
      </c>
      <c r="L201" s="256">
        <f>SUMIFS(InpActive!M:M,InpActive!$A:$A,$C201,InpActive!$B:$B,$N$185)</f>
        <v>0</v>
      </c>
    </row>
    <row r="202" spans="2:15" hidden="1" outlineLevel="1" x14ac:dyDescent="0.4">
      <c r="C202" s="234" t="s">
        <v>149</v>
      </c>
      <c r="D202" s="221" t="s">
        <v>170</v>
      </c>
      <c r="H202" s="256">
        <f>SUMIFS(InpActive!I:I,InpActive!$A:$A,$C202,InpActive!$B:$B,$N$185)</f>
        <v>-1.837</v>
      </c>
      <c r="I202" s="256">
        <f>SUMIFS(InpActive!J:J,InpActive!$A:$A,$C202,InpActive!$B:$B,$N$185)</f>
        <v>0</v>
      </c>
      <c r="J202" s="256">
        <f>SUMIFS(InpActive!K:K,InpActive!$A:$A,$C202,InpActive!$B:$B,$N$185)</f>
        <v>0</v>
      </c>
      <c r="K202" s="256">
        <f>SUMIFS(InpActive!L:L,InpActive!$A:$A,$C202,InpActive!$B:$B,$N$185)</f>
        <v>0</v>
      </c>
      <c r="L202" s="256">
        <f>SUMIFS(InpActive!M:M,InpActive!$A:$A,$C202,InpActive!$B:$B,$N$185)</f>
        <v>0</v>
      </c>
    </row>
    <row r="203" spans="2:15" hidden="1" outlineLevel="1" x14ac:dyDescent="0.4">
      <c r="C203" s="234" t="s">
        <v>151</v>
      </c>
      <c r="D203" s="221" t="s">
        <v>170</v>
      </c>
      <c r="H203" s="256">
        <f>SUMIFS(InpActive!I:I,InpActive!$A:$A,$C203,InpActive!$B:$B,$N$185)</f>
        <v>0.85399999999999998</v>
      </c>
      <c r="I203" s="256">
        <f>SUMIFS(InpActive!J:J,InpActive!$A:$A,$C203,InpActive!$B:$B,$N$185)</f>
        <v>0</v>
      </c>
      <c r="J203" s="256">
        <f>SUMIFS(InpActive!K:K,InpActive!$A:$A,$C203,InpActive!$B:$B,$N$185)</f>
        <v>0</v>
      </c>
      <c r="K203" s="256">
        <f>SUMIFS(InpActive!L:L,InpActive!$A:$A,$C203,InpActive!$B:$B,$N$185)</f>
        <v>0</v>
      </c>
      <c r="L203" s="256">
        <f>SUMIFS(InpActive!M:M,InpActive!$A:$A,$C203,InpActive!$B:$B,$N$185)</f>
        <v>0</v>
      </c>
    </row>
    <row r="204" spans="2:15" hidden="1" outlineLevel="1" x14ac:dyDescent="0.4">
      <c r="H204" s="256"/>
      <c r="I204" s="256"/>
      <c r="J204" s="256"/>
      <c r="K204" s="256"/>
      <c r="L204" s="256"/>
    </row>
    <row r="205" spans="2:15" hidden="1" outlineLevel="1" x14ac:dyDescent="0.4">
      <c r="C205" s="222" t="s">
        <v>725</v>
      </c>
      <c r="D205" s="224" t="s">
        <v>170</v>
      </c>
      <c r="E205" s="241">
        <f t="shared" ref="E205:G205" si="22">SUM(E187:E203)</f>
        <v>0</v>
      </c>
      <c r="F205" s="241">
        <f t="shared" si="22"/>
        <v>0</v>
      </c>
      <c r="G205" s="241">
        <f t="shared" si="22"/>
        <v>0</v>
      </c>
      <c r="H205" s="241">
        <f>SUM(H187:H203)</f>
        <v>-29.076348243390409</v>
      </c>
      <c r="I205" s="241">
        <f t="shared" ref="I205:L205" si="23">SUM(I187:I203)</f>
        <v>0</v>
      </c>
      <c r="J205" s="241">
        <f t="shared" si="23"/>
        <v>0</v>
      </c>
      <c r="K205" s="241">
        <f t="shared" si="23"/>
        <v>0</v>
      </c>
      <c r="L205" s="241">
        <f t="shared" si="23"/>
        <v>0</v>
      </c>
      <c r="M205" s="222"/>
      <c r="N205" s="362"/>
      <c r="O205" s="222"/>
    </row>
    <row r="206" spans="2:15" collapsed="1" x14ac:dyDescent="0.4"/>
    <row r="207" spans="2:15" ht="14.25" x14ac:dyDescent="0.4">
      <c r="B207" s="74" t="s">
        <v>1027</v>
      </c>
      <c r="C207" s="60"/>
      <c r="D207" s="226"/>
      <c r="E207" s="226"/>
      <c r="F207" s="226"/>
      <c r="G207" s="226"/>
      <c r="H207" s="18"/>
      <c r="I207" s="18"/>
      <c r="J207" s="18"/>
      <c r="K207" s="18"/>
      <c r="L207" s="18"/>
      <c r="M207" s="18"/>
      <c r="N207" s="361" t="s">
        <v>578</v>
      </c>
      <c r="O207" s="18"/>
    </row>
    <row r="208" spans="2:15" hidden="1" outlineLevel="1" x14ac:dyDescent="0.4"/>
    <row r="209" spans="3:12" hidden="1" outlineLevel="1" x14ac:dyDescent="0.4">
      <c r="C209" s="220" t="s">
        <v>117</v>
      </c>
      <c r="D209" s="221" t="s">
        <v>170</v>
      </c>
      <c r="H209" s="256">
        <f>SUMIFS(InpActive!I:I,InpActive!$A:$A,$C209,InpActive!$B:$B,$N$207)</f>
        <v>15</v>
      </c>
      <c r="I209" s="256">
        <f>SUMIFS(InpActive!J:J,InpActive!$A:$A,$C209,InpActive!$B:$B,$N$207)</f>
        <v>0</v>
      </c>
      <c r="J209" s="256">
        <f>SUMIFS(InpActive!K:K,InpActive!$A:$A,$C209,InpActive!$B:$B,$N$207)</f>
        <v>0</v>
      </c>
      <c r="K209" s="256">
        <f>SUMIFS(InpActive!L:L,InpActive!$A:$A,$C209,InpActive!$B:$B,$N$207)</f>
        <v>0</v>
      </c>
      <c r="L209" s="256">
        <f>SUMIFS(InpActive!M:M,InpActive!$A:$A,$C209,InpActive!$B:$B,$N$207)</f>
        <v>0</v>
      </c>
    </row>
    <row r="210" spans="3:12" hidden="1" outlineLevel="1" x14ac:dyDescent="0.4">
      <c r="C210" s="220" t="s">
        <v>119</v>
      </c>
      <c r="D210" s="221" t="s">
        <v>170</v>
      </c>
      <c r="H210" s="256">
        <f>SUMIFS(InpActive!I:I,InpActive!$A:$A,$C210,InpActive!$B:$B,$N$207)</f>
        <v>-16</v>
      </c>
      <c r="I210" s="256">
        <f>SUMIFS(InpActive!J:J,InpActive!$A:$A,$C210,InpActive!$B:$B,$N$207)</f>
        <v>0</v>
      </c>
      <c r="J210" s="256">
        <f>SUMIFS(InpActive!K:K,InpActive!$A:$A,$C210,InpActive!$B:$B,$N$207)</f>
        <v>0</v>
      </c>
      <c r="K210" s="256">
        <f>SUMIFS(InpActive!L:L,InpActive!$A:$A,$C210,InpActive!$B:$B,$N$207)</f>
        <v>0</v>
      </c>
      <c r="L210" s="256">
        <f>SUMIFS(InpActive!M:M,InpActive!$A:$A,$C210,InpActive!$B:$B,$N$207)</f>
        <v>0</v>
      </c>
    </row>
    <row r="211" spans="3:12" hidden="1" outlineLevel="1" x14ac:dyDescent="0.4">
      <c r="C211" s="220" t="s">
        <v>122</v>
      </c>
      <c r="D211" s="221" t="s">
        <v>170</v>
      </c>
      <c r="H211" s="256">
        <f>SUMIFS(InpActive!I:I,InpActive!$A:$A,$C211,InpActive!$B:$B,$N$207)</f>
        <v>-0.68899999999999995</v>
      </c>
      <c r="I211" s="256">
        <f>SUMIFS(InpActive!J:J,InpActive!$A:$A,$C211,InpActive!$B:$B,$N$207)</f>
        <v>0</v>
      </c>
      <c r="J211" s="256">
        <f>SUMIFS(InpActive!K:K,InpActive!$A:$A,$C211,InpActive!$B:$B,$N$207)</f>
        <v>0</v>
      </c>
      <c r="K211" s="256">
        <f>SUMIFS(InpActive!L:L,InpActive!$A:$A,$C211,InpActive!$B:$B,$N$207)</f>
        <v>0</v>
      </c>
      <c r="L211" s="256">
        <f>SUMIFS(InpActive!M:M,InpActive!$A:$A,$C211,InpActive!$B:$B,$N$207)</f>
        <v>0</v>
      </c>
    </row>
    <row r="212" spans="3:12" hidden="1" outlineLevel="1" x14ac:dyDescent="0.4">
      <c r="C212" s="220" t="s">
        <v>124</v>
      </c>
      <c r="D212" s="221" t="s">
        <v>170</v>
      </c>
      <c r="H212" s="256">
        <f>SUMIFS(InpActive!I:I,InpActive!$A:$A,$C212,InpActive!$B:$B,$N$207)</f>
        <v>-20.074000000000002</v>
      </c>
      <c r="I212" s="256">
        <f>SUMIFS(InpActive!J:J,InpActive!$A:$A,$C212,InpActive!$B:$B,$N$207)</f>
        <v>0</v>
      </c>
      <c r="J212" s="256">
        <f>SUMIFS(InpActive!K:K,InpActive!$A:$A,$C212,InpActive!$B:$B,$N$207)</f>
        <v>0</v>
      </c>
      <c r="K212" s="256">
        <f>SUMIFS(InpActive!L:L,InpActive!$A:$A,$C212,InpActive!$B:$B,$N$207)</f>
        <v>0</v>
      </c>
      <c r="L212" s="256">
        <f>SUMIFS(InpActive!M:M,InpActive!$A:$A,$C212,InpActive!$B:$B,$N$207)</f>
        <v>0</v>
      </c>
    </row>
    <row r="213" spans="3:12" hidden="1" outlineLevel="1" x14ac:dyDescent="0.4">
      <c r="C213" s="220" t="s">
        <v>126</v>
      </c>
      <c r="D213" s="221" t="s">
        <v>170</v>
      </c>
      <c r="H213" s="256">
        <f>SUMIFS(InpActive!I:I,InpActive!$A:$A,$C213,InpActive!$B:$B,$N$207)</f>
        <v>0</v>
      </c>
      <c r="I213" s="256">
        <f>SUMIFS(InpActive!J:J,InpActive!$A:$A,$C213,InpActive!$B:$B,$N$207)</f>
        <v>0</v>
      </c>
      <c r="J213" s="256">
        <f>SUMIFS(InpActive!K:K,InpActive!$A:$A,$C213,InpActive!$B:$B,$N$207)</f>
        <v>0</v>
      </c>
      <c r="K213" s="256">
        <f>SUMIFS(InpActive!L:L,InpActive!$A:$A,$C213,InpActive!$B:$B,$N$207)</f>
        <v>0</v>
      </c>
      <c r="L213" s="256">
        <f>SUMIFS(InpActive!M:M,InpActive!$A:$A,$C213,InpActive!$B:$B,$N$207)</f>
        <v>0</v>
      </c>
    </row>
    <row r="214" spans="3:12" hidden="1" outlineLevel="1" x14ac:dyDescent="0.4">
      <c r="C214" s="220" t="s">
        <v>128</v>
      </c>
      <c r="D214" s="221" t="s">
        <v>170</v>
      </c>
      <c r="H214" s="256">
        <f>SUMIFS(InpActive!I:I,InpActive!$A:$A,$C214,InpActive!$B:$B,$N$207)</f>
        <v>13.9</v>
      </c>
      <c r="I214" s="256">
        <f>SUMIFS(InpActive!J:J,InpActive!$A:$A,$C214,InpActive!$B:$B,$N$207)</f>
        <v>0</v>
      </c>
      <c r="J214" s="256">
        <f>SUMIFS(InpActive!K:K,InpActive!$A:$A,$C214,InpActive!$B:$B,$N$207)</f>
        <v>0</v>
      </c>
      <c r="K214" s="256">
        <f>SUMIFS(InpActive!L:L,InpActive!$A:$A,$C214,InpActive!$B:$B,$N$207)</f>
        <v>0</v>
      </c>
      <c r="L214" s="256">
        <f>SUMIFS(InpActive!M:M,InpActive!$A:$A,$C214,InpActive!$B:$B,$N$207)</f>
        <v>0</v>
      </c>
    </row>
    <row r="215" spans="3:12" hidden="1" outlineLevel="1" x14ac:dyDescent="0.4">
      <c r="C215" s="220" t="s">
        <v>131</v>
      </c>
      <c r="D215" s="221" t="s">
        <v>170</v>
      </c>
      <c r="H215" s="256">
        <f>SUMIFS(InpActive!I:I,InpActive!$A:$A,$C215,InpActive!$B:$B,$N$207)</f>
        <v>-18.594999999999999</v>
      </c>
      <c r="I215" s="256">
        <f>SUMIFS(InpActive!J:J,InpActive!$A:$A,$C215,InpActive!$B:$B,$N$207)</f>
        <v>0</v>
      </c>
      <c r="J215" s="256">
        <f>SUMIFS(InpActive!K:K,InpActive!$A:$A,$C215,InpActive!$B:$B,$N$207)</f>
        <v>0</v>
      </c>
      <c r="K215" s="256">
        <f>SUMIFS(InpActive!L:L,InpActive!$A:$A,$C215,InpActive!$B:$B,$N$207)</f>
        <v>0</v>
      </c>
      <c r="L215" s="256">
        <f>SUMIFS(InpActive!M:M,InpActive!$A:$A,$C215,InpActive!$B:$B,$N$207)</f>
        <v>0</v>
      </c>
    </row>
    <row r="216" spans="3:12" hidden="1" outlineLevel="1" x14ac:dyDescent="0.4">
      <c r="C216" s="220" t="s">
        <v>133</v>
      </c>
      <c r="D216" s="221" t="s">
        <v>170</v>
      </c>
      <c r="H216" s="256">
        <f>SUMIFS(InpActive!I:I,InpActive!$A:$A,$C216,InpActive!$B:$B,$N$207)</f>
        <v>-29.349</v>
      </c>
      <c r="I216" s="256">
        <f>SUMIFS(InpActive!J:J,InpActive!$A:$A,$C216,InpActive!$B:$B,$N$207)</f>
        <v>0</v>
      </c>
      <c r="J216" s="256">
        <f>SUMIFS(InpActive!K:K,InpActive!$A:$A,$C216,InpActive!$B:$B,$N$207)</f>
        <v>0</v>
      </c>
      <c r="K216" s="256">
        <f>SUMIFS(InpActive!L:L,InpActive!$A:$A,$C216,InpActive!$B:$B,$N$207)</f>
        <v>0</v>
      </c>
      <c r="L216" s="256">
        <f>SUMIFS(InpActive!M:M,InpActive!$A:$A,$C216,InpActive!$B:$B,$N$207)</f>
        <v>0</v>
      </c>
    </row>
    <row r="217" spans="3:12" hidden="1" outlineLevel="1" x14ac:dyDescent="0.4">
      <c r="C217" s="220" t="s">
        <v>244</v>
      </c>
      <c r="D217" s="221" t="s">
        <v>170</v>
      </c>
      <c r="H217" s="256">
        <f>SUMIFS(InpActive!I:I,InpActive!$A:$A,$C217,InpActive!$B:$B,$N$207)</f>
        <v>113.096291079813</v>
      </c>
      <c r="I217" s="256">
        <f>SUMIFS(InpActive!J:J,InpActive!$A:$A,$C217,InpActive!$B:$B,$N$207)</f>
        <v>0</v>
      </c>
      <c r="J217" s="256">
        <f>SUMIFS(InpActive!K:K,InpActive!$A:$A,$C217,InpActive!$B:$B,$N$207)</f>
        <v>0</v>
      </c>
      <c r="K217" s="256">
        <f>SUMIFS(InpActive!L:L,InpActive!$A:$A,$C217,InpActive!$B:$B,$N$207)</f>
        <v>0</v>
      </c>
      <c r="L217" s="256">
        <f>SUMIFS(InpActive!M:M,InpActive!$A:$A,$C217,InpActive!$B:$B,$N$207)</f>
        <v>0</v>
      </c>
    </row>
    <row r="218" spans="3:12" hidden="1" outlineLevel="1" x14ac:dyDescent="0.4">
      <c r="C218" s="220" t="s">
        <v>137</v>
      </c>
      <c r="D218" s="221" t="s">
        <v>170</v>
      </c>
      <c r="H218" s="256">
        <f>SUMIFS(InpActive!I:I,InpActive!$A:$A,$C218,InpActive!$B:$B,$N$207)</f>
        <v>29.381498263858301</v>
      </c>
      <c r="I218" s="256">
        <f>SUMIFS(InpActive!J:J,InpActive!$A:$A,$C218,InpActive!$B:$B,$N$207)</f>
        <v>0</v>
      </c>
      <c r="J218" s="256">
        <f>SUMIFS(InpActive!K:K,InpActive!$A:$A,$C218,InpActive!$B:$B,$N$207)</f>
        <v>0</v>
      </c>
      <c r="K218" s="256">
        <f>SUMIFS(InpActive!L:L,InpActive!$A:$A,$C218,InpActive!$B:$B,$N$207)</f>
        <v>0</v>
      </c>
      <c r="L218" s="256">
        <f>SUMIFS(InpActive!M:M,InpActive!$A:$A,$C218,InpActive!$B:$B,$N$207)</f>
        <v>0</v>
      </c>
    </row>
    <row r="219" spans="3:12" hidden="1" outlineLevel="1" x14ac:dyDescent="0.4">
      <c r="C219" s="220" t="s">
        <v>139</v>
      </c>
      <c r="D219" s="221" t="s">
        <v>170</v>
      </c>
      <c r="H219" s="256">
        <f>SUMIFS(InpActive!I:I,InpActive!$A:$A,$C219,InpActive!$B:$B,$N$207)</f>
        <v>18.433</v>
      </c>
      <c r="I219" s="256">
        <f>SUMIFS(InpActive!J:J,InpActive!$A:$A,$C219,InpActive!$B:$B,$N$207)</f>
        <v>0</v>
      </c>
      <c r="J219" s="256">
        <f>SUMIFS(InpActive!K:K,InpActive!$A:$A,$C219,InpActive!$B:$B,$N$207)</f>
        <v>0</v>
      </c>
      <c r="K219" s="256">
        <f>SUMIFS(InpActive!L:L,InpActive!$A:$A,$C219,InpActive!$B:$B,$N$207)</f>
        <v>0</v>
      </c>
      <c r="L219" s="256">
        <f>SUMIFS(InpActive!M:M,InpActive!$A:$A,$C219,InpActive!$B:$B,$N$207)</f>
        <v>0</v>
      </c>
    </row>
    <row r="220" spans="3:12" hidden="1" outlineLevel="1" x14ac:dyDescent="0.4">
      <c r="C220" s="220" t="s">
        <v>141</v>
      </c>
      <c r="D220" s="221" t="s">
        <v>170</v>
      </c>
      <c r="H220" s="256">
        <f>SUMIFS(InpActive!I:I,InpActive!$A:$A,$C220,InpActive!$B:$B,$N$207)</f>
        <v>-14.0812123291003</v>
      </c>
      <c r="I220" s="256">
        <f>SUMIFS(InpActive!J:J,InpActive!$A:$A,$C220,InpActive!$B:$B,$N$207)</f>
        <v>0</v>
      </c>
      <c r="J220" s="256">
        <f>SUMIFS(InpActive!K:K,InpActive!$A:$A,$C220,InpActive!$B:$B,$N$207)</f>
        <v>0</v>
      </c>
      <c r="K220" s="256">
        <f>SUMIFS(InpActive!L:L,InpActive!$A:$A,$C220,InpActive!$B:$B,$N$207)</f>
        <v>0</v>
      </c>
      <c r="L220" s="256">
        <f>SUMIFS(InpActive!M:M,InpActive!$A:$A,$C220,InpActive!$B:$B,$N$207)</f>
        <v>0</v>
      </c>
    </row>
    <row r="221" spans="3:12" hidden="1" outlineLevel="1" x14ac:dyDescent="0.4">
      <c r="C221" s="220" t="s">
        <v>143</v>
      </c>
      <c r="D221" s="221" t="s">
        <v>170</v>
      </c>
      <c r="H221" s="256">
        <f>SUMIFS(InpActive!I:I,InpActive!$A:$A,$C221,InpActive!$B:$B,$N$207)</f>
        <v>3.4889999999999999</v>
      </c>
      <c r="I221" s="256">
        <f>SUMIFS(InpActive!J:J,InpActive!$A:$A,$C221,InpActive!$B:$B,$N$207)</f>
        <v>0</v>
      </c>
      <c r="J221" s="256">
        <f>SUMIFS(InpActive!K:K,InpActive!$A:$A,$C221,InpActive!$B:$B,$N$207)</f>
        <v>0</v>
      </c>
      <c r="K221" s="256">
        <f>SUMIFS(InpActive!L:L,InpActive!$A:$A,$C221,InpActive!$B:$B,$N$207)</f>
        <v>0</v>
      </c>
      <c r="L221" s="256">
        <f>SUMIFS(InpActive!M:M,InpActive!$A:$A,$C221,InpActive!$B:$B,$N$207)</f>
        <v>0</v>
      </c>
    </row>
    <row r="222" spans="3:12" hidden="1" outlineLevel="1" x14ac:dyDescent="0.4">
      <c r="C222" s="220" t="s">
        <v>145</v>
      </c>
      <c r="D222" s="221" t="s">
        <v>170</v>
      </c>
      <c r="H222" s="256">
        <f>SUMIFS(InpActive!I:I,InpActive!$A:$A,$C222,InpActive!$B:$B,$N$207)</f>
        <v>-3.3860000000000001</v>
      </c>
      <c r="I222" s="256">
        <f>SUMIFS(InpActive!J:J,InpActive!$A:$A,$C222,InpActive!$B:$B,$N$207)</f>
        <v>0</v>
      </c>
      <c r="J222" s="256">
        <f>SUMIFS(InpActive!K:K,InpActive!$A:$A,$C222,InpActive!$B:$B,$N$207)</f>
        <v>0</v>
      </c>
      <c r="K222" s="256">
        <f>SUMIFS(InpActive!L:L,InpActive!$A:$A,$C222,InpActive!$B:$B,$N$207)</f>
        <v>0</v>
      </c>
      <c r="L222" s="256">
        <f>SUMIFS(InpActive!M:M,InpActive!$A:$A,$C222,InpActive!$B:$B,$N$207)</f>
        <v>0</v>
      </c>
    </row>
    <row r="223" spans="3:12" hidden="1" outlineLevel="1" x14ac:dyDescent="0.4">
      <c r="C223" s="220" t="s">
        <v>147</v>
      </c>
      <c r="D223" s="221" t="s">
        <v>170</v>
      </c>
      <c r="H223" s="256">
        <f>SUMIFS(InpActive!I:I,InpActive!$A:$A,$C223,InpActive!$B:$B,$N$207)</f>
        <v>22.616049880057599</v>
      </c>
      <c r="I223" s="256">
        <f>SUMIFS(InpActive!J:J,InpActive!$A:$A,$C223,InpActive!$B:$B,$N$207)</f>
        <v>0</v>
      </c>
      <c r="J223" s="256">
        <f>SUMIFS(InpActive!K:K,InpActive!$A:$A,$C223,InpActive!$B:$B,$N$207)</f>
        <v>0</v>
      </c>
      <c r="K223" s="256">
        <f>SUMIFS(InpActive!L:L,InpActive!$A:$A,$C223,InpActive!$B:$B,$N$207)</f>
        <v>0</v>
      </c>
      <c r="L223" s="256">
        <f>SUMIFS(InpActive!M:M,InpActive!$A:$A,$C223,InpActive!$B:$B,$N$207)</f>
        <v>0</v>
      </c>
    </row>
    <row r="224" spans="3:12" hidden="1" outlineLevel="1" x14ac:dyDescent="0.4">
      <c r="C224" s="220" t="s">
        <v>149</v>
      </c>
      <c r="D224" s="221" t="s">
        <v>170</v>
      </c>
      <c r="H224" s="256">
        <f>SUMIFS(InpActive!I:I,InpActive!$A:$A,$C224,InpActive!$B:$B,$N$207)</f>
        <v>-10.965</v>
      </c>
      <c r="I224" s="256">
        <f>SUMIFS(InpActive!J:J,InpActive!$A:$A,$C224,InpActive!$B:$B,$N$207)</f>
        <v>0</v>
      </c>
      <c r="J224" s="256">
        <f>SUMIFS(InpActive!K:K,InpActive!$A:$A,$C224,InpActive!$B:$B,$N$207)</f>
        <v>0</v>
      </c>
      <c r="K224" s="256">
        <f>SUMIFS(InpActive!L:L,InpActive!$A:$A,$C224,InpActive!$B:$B,$N$207)</f>
        <v>0</v>
      </c>
      <c r="L224" s="256">
        <f>SUMIFS(InpActive!M:M,InpActive!$A:$A,$C224,InpActive!$B:$B,$N$207)</f>
        <v>0</v>
      </c>
    </row>
    <row r="225" spans="2:15" hidden="1" outlineLevel="1" x14ac:dyDescent="0.4">
      <c r="C225" s="220" t="s">
        <v>151</v>
      </c>
      <c r="D225" s="221" t="s">
        <v>170</v>
      </c>
      <c r="H225" s="256">
        <f>SUMIFS(InpActive!I:I,InpActive!$A:$A,$C225,InpActive!$B:$B,$N$207)</f>
        <v>-0.61799999999999999</v>
      </c>
      <c r="I225" s="256">
        <f>SUMIFS(InpActive!J:J,InpActive!$A:$A,$C225,InpActive!$B:$B,$N$207)</f>
        <v>0</v>
      </c>
      <c r="J225" s="256">
        <f>SUMIFS(InpActive!K:K,InpActive!$A:$A,$C225,InpActive!$B:$B,$N$207)</f>
        <v>0</v>
      </c>
      <c r="K225" s="256">
        <f>SUMIFS(InpActive!L:L,InpActive!$A:$A,$C225,InpActive!$B:$B,$N$207)</f>
        <v>0</v>
      </c>
      <c r="L225" s="256">
        <f>SUMIFS(InpActive!M:M,InpActive!$A:$A,$C225,InpActive!$B:$B,$N$207)</f>
        <v>0</v>
      </c>
    </row>
    <row r="226" spans="2:15" hidden="1" outlineLevel="1" x14ac:dyDescent="0.4">
      <c r="H226" s="256"/>
      <c r="I226" s="256"/>
      <c r="J226" s="256"/>
      <c r="K226" s="256"/>
      <c r="L226" s="256"/>
    </row>
    <row r="227" spans="2:15" hidden="1" outlineLevel="1" x14ac:dyDescent="0.4">
      <c r="C227" s="222" t="s">
        <v>725</v>
      </c>
      <c r="D227" s="224" t="s">
        <v>170</v>
      </c>
      <c r="E227" s="241">
        <f t="shared" ref="E227:G227" si="24">SUM(E209:E225)</f>
        <v>0</v>
      </c>
      <c r="F227" s="241">
        <f t="shared" si="24"/>
        <v>0</v>
      </c>
      <c r="G227" s="241">
        <f t="shared" si="24"/>
        <v>0</v>
      </c>
      <c r="H227" s="241">
        <f>SUM(H209:H225)</f>
        <v>102.15862689462863</v>
      </c>
      <c r="I227" s="241">
        <f t="shared" ref="I227:L227" si="25">SUM(I209:I225)</f>
        <v>0</v>
      </c>
      <c r="J227" s="241">
        <f t="shared" si="25"/>
        <v>0</v>
      </c>
      <c r="K227" s="241">
        <f t="shared" si="25"/>
        <v>0</v>
      </c>
      <c r="L227" s="241">
        <f t="shared" si="25"/>
        <v>0</v>
      </c>
      <c r="M227" s="222"/>
      <c r="N227" s="362"/>
      <c r="O227" s="222"/>
    </row>
    <row r="228" spans="2:15" collapsed="1" x14ac:dyDescent="0.4"/>
    <row r="229" spans="2:15" ht="15.75" x14ac:dyDescent="0.4">
      <c r="B229" s="55" t="s">
        <v>1037</v>
      </c>
      <c r="C229" s="75"/>
      <c r="D229" s="225"/>
      <c r="E229" s="225"/>
      <c r="F229" s="225"/>
      <c r="G229" s="225"/>
      <c r="H229" s="56"/>
      <c r="I229" s="56"/>
      <c r="J229" s="56"/>
      <c r="K229" s="56"/>
      <c r="L229" s="56"/>
      <c r="M229" s="56"/>
      <c r="N229" s="360"/>
      <c r="O229" s="56"/>
    </row>
    <row r="230" spans="2:15" x14ac:dyDescent="0.4"/>
    <row r="231" spans="2:15" ht="14.25" x14ac:dyDescent="0.4">
      <c r="B231" s="74" t="s">
        <v>1029</v>
      </c>
      <c r="C231" s="60"/>
      <c r="D231" s="226"/>
      <c r="E231" s="226"/>
      <c r="F231" s="226"/>
      <c r="G231" s="226"/>
      <c r="H231" s="18"/>
      <c r="I231" s="18"/>
      <c r="J231" s="18"/>
      <c r="K231" s="18"/>
      <c r="L231" s="18"/>
      <c r="M231" s="18"/>
      <c r="N231" s="361" t="s">
        <v>580</v>
      </c>
      <c r="O231" s="18"/>
    </row>
    <row r="232" spans="2:15" hidden="1" outlineLevel="1" x14ac:dyDescent="0.4"/>
    <row r="233" spans="2:15" hidden="1" outlineLevel="1" x14ac:dyDescent="0.4">
      <c r="C233" s="220" t="s">
        <v>117</v>
      </c>
      <c r="D233" s="221" t="s">
        <v>170</v>
      </c>
      <c r="H233" s="256">
        <f>SUMIFS(InpActive!I:I,InpActive!$A:$A,$C233,InpActive!$B:$B,$N$231)</f>
        <v>30</v>
      </c>
      <c r="I233" s="256">
        <f>SUMIFS(InpActive!J:J,InpActive!$A:$A,$C233,InpActive!$B:$B,$N$231)</f>
        <v>0</v>
      </c>
      <c r="J233" s="256">
        <f>SUMIFS(InpActive!K:K,InpActive!$A:$A,$C233,InpActive!$B:$B,$N$231)</f>
        <v>0</v>
      </c>
      <c r="K233" s="256">
        <f>SUMIFS(InpActive!L:L,InpActive!$A:$A,$C233,InpActive!$B:$B,$N$231)</f>
        <v>0</v>
      </c>
      <c r="L233" s="256">
        <f>SUMIFS(InpActive!M:M,InpActive!$A:$A,$C233,InpActive!$B:$B,$N$231)</f>
        <v>0</v>
      </c>
    </row>
    <row r="234" spans="2:15" hidden="1" outlineLevel="1" x14ac:dyDescent="0.4">
      <c r="C234" s="220" t="s">
        <v>119</v>
      </c>
      <c r="D234" s="221" t="s">
        <v>170</v>
      </c>
      <c r="H234" s="256">
        <f>SUMIFS(InpActive!I:I,InpActive!$A:$A,$C234,InpActive!$B:$B,$N$231)</f>
        <v>-8</v>
      </c>
      <c r="I234" s="256">
        <f>SUMIFS(InpActive!J:J,InpActive!$A:$A,$C234,InpActive!$B:$B,$N$231)</f>
        <v>0</v>
      </c>
      <c r="J234" s="256">
        <f>SUMIFS(InpActive!K:K,InpActive!$A:$A,$C234,InpActive!$B:$B,$N$231)</f>
        <v>0</v>
      </c>
      <c r="K234" s="256">
        <f>SUMIFS(InpActive!L:L,InpActive!$A:$A,$C234,InpActive!$B:$B,$N$231)</f>
        <v>0</v>
      </c>
      <c r="L234" s="256">
        <f>SUMIFS(InpActive!M:M,InpActive!$A:$A,$C234,InpActive!$B:$B,$N$231)</f>
        <v>0</v>
      </c>
    </row>
    <row r="235" spans="2:15" hidden="1" outlineLevel="1" x14ac:dyDescent="0.4">
      <c r="C235" s="220" t="s">
        <v>122</v>
      </c>
      <c r="D235" s="221" t="s">
        <v>170</v>
      </c>
      <c r="H235" s="256">
        <f>SUMIFS(InpActive!I:I,InpActive!$A:$A,$C235,InpActive!$B:$B,$N$231)</f>
        <v>0</v>
      </c>
      <c r="I235" s="256">
        <f>SUMIFS(InpActive!J:J,InpActive!$A:$A,$C235,InpActive!$B:$B,$N$231)</f>
        <v>0</v>
      </c>
      <c r="J235" s="256">
        <f>SUMIFS(InpActive!K:K,InpActive!$A:$A,$C235,InpActive!$B:$B,$N$231)</f>
        <v>0</v>
      </c>
      <c r="K235" s="256">
        <f>SUMIFS(InpActive!L:L,InpActive!$A:$A,$C235,InpActive!$B:$B,$N$231)</f>
        <v>0</v>
      </c>
      <c r="L235" s="256">
        <f>SUMIFS(InpActive!M:M,InpActive!$A:$A,$C235,InpActive!$B:$B,$N$231)</f>
        <v>0</v>
      </c>
    </row>
    <row r="236" spans="2:15" hidden="1" outlineLevel="1" x14ac:dyDescent="0.4">
      <c r="C236" s="220" t="s">
        <v>124</v>
      </c>
      <c r="D236" s="221" t="s">
        <v>170</v>
      </c>
      <c r="H236" s="256">
        <f>SUMIFS(InpActive!I:I,InpActive!$A:$A,$C236,InpActive!$B:$B,$N$231)</f>
        <v>9.6489999999999991</v>
      </c>
      <c r="I236" s="256">
        <f>SUMIFS(InpActive!J:J,InpActive!$A:$A,$C236,InpActive!$B:$B,$N$231)</f>
        <v>0</v>
      </c>
      <c r="J236" s="256">
        <f>SUMIFS(InpActive!K:K,InpActive!$A:$A,$C236,InpActive!$B:$B,$N$231)</f>
        <v>0</v>
      </c>
      <c r="K236" s="256">
        <f>SUMIFS(InpActive!L:L,InpActive!$A:$A,$C236,InpActive!$B:$B,$N$231)</f>
        <v>0</v>
      </c>
      <c r="L236" s="256">
        <f>SUMIFS(InpActive!M:M,InpActive!$A:$A,$C236,InpActive!$B:$B,$N$231)</f>
        <v>0</v>
      </c>
    </row>
    <row r="237" spans="2:15" hidden="1" outlineLevel="1" x14ac:dyDescent="0.4">
      <c r="C237" s="220" t="s">
        <v>126</v>
      </c>
      <c r="D237" s="221" t="s">
        <v>170</v>
      </c>
      <c r="H237" s="256">
        <f>SUMIFS(InpActive!I:I,InpActive!$A:$A,$C237,InpActive!$B:$B,$N$231)</f>
        <v>3.6269999999999998</v>
      </c>
      <c r="I237" s="256">
        <f>SUMIFS(InpActive!J:J,InpActive!$A:$A,$C237,InpActive!$B:$B,$N$231)</f>
        <v>0</v>
      </c>
      <c r="J237" s="256">
        <f>SUMIFS(InpActive!K:K,InpActive!$A:$A,$C237,InpActive!$B:$B,$N$231)</f>
        <v>0</v>
      </c>
      <c r="K237" s="256">
        <f>SUMIFS(InpActive!L:L,InpActive!$A:$A,$C237,InpActive!$B:$B,$N$231)</f>
        <v>0</v>
      </c>
      <c r="L237" s="256">
        <f>SUMIFS(InpActive!M:M,InpActive!$A:$A,$C237,InpActive!$B:$B,$N$231)</f>
        <v>0</v>
      </c>
    </row>
    <row r="238" spans="2:15" hidden="1" outlineLevel="1" x14ac:dyDescent="0.4">
      <c r="C238" s="220" t="s">
        <v>128</v>
      </c>
      <c r="D238" s="221" t="s">
        <v>170</v>
      </c>
      <c r="H238" s="256">
        <f>SUMIFS(InpActive!I:I,InpActive!$A:$A,$C238,InpActive!$B:$B,$N$231)</f>
        <v>25.8</v>
      </c>
      <c r="I238" s="256">
        <f>SUMIFS(InpActive!J:J,InpActive!$A:$A,$C238,InpActive!$B:$B,$N$231)</f>
        <v>0</v>
      </c>
      <c r="J238" s="256">
        <f>SUMIFS(InpActive!K:K,InpActive!$A:$A,$C238,InpActive!$B:$B,$N$231)</f>
        <v>0</v>
      </c>
      <c r="K238" s="256">
        <f>SUMIFS(InpActive!L:L,InpActive!$A:$A,$C238,InpActive!$B:$B,$N$231)</f>
        <v>0</v>
      </c>
      <c r="L238" s="256">
        <f>SUMIFS(InpActive!M:M,InpActive!$A:$A,$C238,InpActive!$B:$B,$N$231)</f>
        <v>0</v>
      </c>
    </row>
    <row r="239" spans="2:15" hidden="1" outlineLevel="1" x14ac:dyDescent="0.4">
      <c r="C239" s="220" t="s">
        <v>131</v>
      </c>
      <c r="D239" s="221" t="s">
        <v>170</v>
      </c>
      <c r="H239" s="256">
        <f>SUMIFS(InpActive!I:I,InpActive!$A:$A,$C239,InpActive!$B:$B,$N$231)</f>
        <v>-7.2439999999999998</v>
      </c>
      <c r="I239" s="256">
        <f>SUMIFS(InpActive!J:J,InpActive!$A:$A,$C239,InpActive!$B:$B,$N$231)</f>
        <v>0</v>
      </c>
      <c r="J239" s="256">
        <f>SUMIFS(InpActive!K:K,InpActive!$A:$A,$C239,InpActive!$B:$B,$N$231)</f>
        <v>0</v>
      </c>
      <c r="K239" s="256">
        <f>SUMIFS(InpActive!L:L,InpActive!$A:$A,$C239,InpActive!$B:$B,$N$231)</f>
        <v>0</v>
      </c>
      <c r="L239" s="256">
        <f>SUMIFS(InpActive!M:M,InpActive!$A:$A,$C239,InpActive!$B:$B,$N$231)</f>
        <v>0</v>
      </c>
    </row>
    <row r="240" spans="2:15" hidden="1" outlineLevel="1" x14ac:dyDescent="0.4">
      <c r="C240" s="220" t="s">
        <v>133</v>
      </c>
      <c r="D240" s="221" t="s">
        <v>170</v>
      </c>
      <c r="H240" s="256">
        <f>SUMIFS(InpActive!I:I,InpActive!$A:$A,$C240,InpActive!$B:$B,$N$231)</f>
        <v>-108.50700000000001</v>
      </c>
      <c r="I240" s="256">
        <f>SUMIFS(InpActive!J:J,InpActive!$A:$A,$C240,InpActive!$B:$B,$N$231)</f>
        <v>0</v>
      </c>
      <c r="J240" s="256">
        <f>SUMIFS(InpActive!K:K,InpActive!$A:$A,$C240,InpActive!$B:$B,$N$231)</f>
        <v>0</v>
      </c>
      <c r="K240" s="256">
        <f>SUMIFS(InpActive!L:L,InpActive!$A:$A,$C240,InpActive!$B:$B,$N$231)</f>
        <v>0</v>
      </c>
      <c r="L240" s="256">
        <f>SUMIFS(InpActive!M:M,InpActive!$A:$A,$C240,InpActive!$B:$B,$N$231)</f>
        <v>0</v>
      </c>
    </row>
    <row r="241" spans="2:15" hidden="1" outlineLevel="1" x14ac:dyDescent="0.4">
      <c r="C241" s="220" t="s">
        <v>244</v>
      </c>
      <c r="D241" s="221" t="s">
        <v>170</v>
      </c>
      <c r="H241" s="256">
        <f>SUMIFS(InpActive!I:I,InpActive!$A:$A,$C241,InpActive!$B:$B,$N$231)</f>
        <v>101.98639178539599</v>
      </c>
      <c r="I241" s="256">
        <f>SUMIFS(InpActive!J:J,InpActive!$A:$A,$C241,InpActive!$B:$B,$N$231)</f>
        <v>0</v>
      </c>
      <c r="J241" s="256">
        <f>SUMIFS(InpActive!K:K,InpActive!$A:$A,$C241,InpActive!$B:$B,$N$231)</f>
        <v>0</v>
      </c>
      <c r="K241" s="256">
        <f>SUMIFS(InpActive!L:L,InpActive!$A:$A,$C241,InpActive!$B:$B,$N$231)</f>
        <v>0</v>
      </c>
      <c r="L241" s="256">
        <f>SUMIFS(InpActive!M:M,InpActive!$A:$A,$C241,InpActive!$B:$B,$N$231)</f>
        <v>0</v>
      </c>
    </row>
    <row r="242" spans="2:15" hidden="1" outlineLevel="1" x14ac:dyDescent="0.4">
      <c r="C242" s="220" t="s">
        <v>137</v>
      </c>
      <c r="D242" s="221" t="s">
        <v>170</v>
      </c>
      <c r="H242" s="256">
        <f>SUMIFS(InpActive!I:I,InpActive!$A:$A,$C242,InpActive!$B:$B,$N$231)</f>
        <v>-41.130029002750099</v>
      </c>
      <c r="I242" s="256">
        <f>SUMIFS(InpActive!J:J,InpActive!$A:$A,$C242,InpActive!$B:$B,$N$231)</f>
        <v>0</v>
      </c>
      <c r="J242" s="256">
        <f>SUMIFS(InpActive!K:K,InpActive!$A:$A,$C242,InpActive!$B:$B,$N$231)</f>
        <v>0</v>
      </c>
      <c r="K242" s="256">
        <f>SUMIFS(InpActive!L:L,InpActive!$A:$A,$C242,InpActive!$B:$B,$N$231)</f>
        <v>0</v>
      </c>
      <c r="L242" s="256">
        <f>SUMIFS(InpActive!M:M,InpActive!$A:$A,$C242,InpActive!$B:$B,$N$231)</f>
        <v>0</v>
      </c>
    </row>
    <row r="243" spans="2:15" hidden="1" outlineLevel="1" x14ac:dyDescent="0.4">
      <c r="C243" s="220" t="s">
        <v>139</v>
      </c>
      <c r="D243" s="221" t="s">
        <v>170</v>
      </c>
      <c r="H243" s="256">
        <f>SUMIFS(InpActive!I:I,InpActive!$A:$A,$C243,InpActive!$B:$B,$N$231)</f>
        <v>-181.66300000000001</v>
      </c>
      <c r="I243" s="256">
        <f>SUMIFS(InpActive!J:J,InpActive!$A:$A,$C243,InpActive!$B:$B,$N$231)</f>
        <v>0</v>
      </c>
      <c r="J243" s="256">
        <f>SUMIFS(InpActive!K:K,InpActive!$A:$A,$C243,InpActive!$B:$B,$N$231)</f>
        <v>0</v>
      </c>
      <c r="K243" s="256">
        <f>SUMIFS(InpActive!L:L,InpActive!$A:$A,$C243,InpActive!$B:$B,$N$231)</f>
        <v>0</v>
      </c>
      <c r="L243" s="256">
        <f>SUMIFS(InpActive!M:M,InpActive!$A:$A,$C243,InpActive!$B:$B,$N$231)</f>
        <v>0</v>
      </c>
    </row>
    <row r="244" spans="2:15" hidden="1" outlineLevel="1" x14ac:dyDescent="0.4">
      <c r="H244" s="256"/>
      <c r="I244" s="256"/>
      <c r="J244" s="256"/>
      <c r="K244" s="256"/>
      <c r="L244" s="256"/>
    </row>
    <row r="245" spans="2:15" hidden="1" outlineLevel="1" x14ac:dyDescent="0.4">
      <c r="C245" s="222" t="s">
        <v>725</v>
      </c>
      <c r="D245" s="224" t="s">
        <v>170</v>
      </c>
      <c r="E245" s="241">
        <f t="shared" ref="E245:G245" si="26">SUM(E233:E243)</f>
        <v>0</v>
      </c>
      <c r="F245" s="241">
        <f t="shared" si="26"/>
        <v>0</v>
      </c>
      <c r="G245" s="241">
        <f t="shared" si="26"/>
        <v>0</v>
      </c>
      <c r="H245" s="241">
        <f>SUM(H233:H243)</f>
        <v>-175.48163721735412</v>
      </c>
      <c r="I245" s="241">
        <f t="shared" ref="I245:L245" si="27">SUM(I233:I243)</f>
        <v>0</v>
      </c>
      <c r="J245" s="241">
        <f t="shared" si="27"/>
        <v>0</v>
      </c>
      <c r="K245" s="241">
        <f t="shared" si="27"/>
        <v>0</v>
      </c>
      <c r="L245" s="241">
        <f t="shared" si="27"/>
        <v>0</v>
      </c>
      <c r="M245" s="222"/>
      <c r="N245" s="362"/>
      <c r="O245" s="222"/>
    </row>
    <row r="246" spans="2:15" collapsed="1" x14ac:dyDescent="0.4"/>
    <row r="247" spans="2:15" ht="14.25" x14ac:dyDescent="0.4">
      <c r="B247" s="74" t="s">
        <v>1030</v>
      </c>
      <c r="C247" s="60"/>
      <c r="D247" s="226"/>
      <c r="E247" s="226"/>
      <c r="F247" s="226"/>
      <c r="G247" s="226"/>
      <c r="H247" s="18"/>
      <c r="I247" s="18"/>
      <c r="J247" s="18"/>
      <c r="K247" s="18"/>
      <c r="L247" s="18"/>
      <c r="M247" s="18"/>
      <c r="N247" s="361" t="s">
        <v>582</v>
      </c>
      <c r="O247" s="18"/>
    </row>
    <row r="248" spans="2:15" hidden="1" outlineLevel="1" x14ac:dyDescent="0.4"/>
    <row r="249" spans="2:15" hidden="1" outlineLevel="1" x14ac:dyDescent="0.4">
      <c r="C249" s="220" t="s">
        <v>117</v>
      </c>
      <c r="D249" s="221" t="s">
        <v>170</v>
      </c>
      <c r="H249" s="256">
        <f>SUMIFS(InpActive!I:I,InpActive!$A:$A,$C249,InpActive!$B:$B,$N$247)</f>
        <v>-5</v>
      </c>
      <c r="I249" s="256">
        <f>SUMIFS(InpActive!J:J,InpActive!$A:$A,$C249,InpActive!$B:$B,$N$247)</f>
        <v>0</v>
      </c>
      <c r="J249" s="256">
        <f>SUMIFS(InpActive!K:K,InpActive!$A:$A,$C249,InpActive!$B:$B,$N$247)</f>
        <v>0</v>
      </c>
      <c r="K249" s="256">
        <f>SUMIFS(InpActive!L:L,InpActive!$A:$A,$C249,InpActive!$B:$B,$N$247)</f>
        <v>0</v>
      </c>
      <c r="L249" s="256">
        <f>SUMIFS(InpActive!M:M,InpActive!$A:$A,$C249,InpActive!$B:$B,$N$247)</f>
        <v>0</v>
      </c>
    </row>
    <row r="250" spans="2:15" hidden="1" outlineLevel="1" x14ac:dyDescent="0.4">
      <c r="C250" s="220" t="s">
        <v>119</v>
      </c>
      <c r="D250" s="221" t="s">
        <v>170</v>
      </c>
      <c r="H250" s="256">
        <f>SUMIFS(InpActive!I:I,InpActive!$A:$A,$C250,InpActive!$B:$B,$N$247)</f>
        <v>0</v>
      </c>
      <c r="I250" s="256">
        <f>SUMIFS(InpActive!J:J,InpActive!$A:$A,$C250,InpActive!$B:$B,$N$247)</f>
        <v>0</v>
      </c>
      <c r="J250" s="256">
        <f>SUMIFS(InpActive!K:K,InpActive!$A:$A,$C250,InpActive!$B:$B,$N$247)</f>
        <v>0</v>
      </c>
      <c r="K250" s="256">
        <f>SUMIFS(InpActive!L:L,InpActive!$A:$A,$C250,InpActive!$B:$B,$N$247)</f>
        <v>0</v>
      </c>
      <c r="L250" s="256">
        <f>SUMIFS(InpActive!M:M,InpActive!$A:$A,$C250,InpActive!$B:$B,$N$247)</f>
        <v>0</v>
      </c>
    </row>
    <row r="251" spans="2:15" hidden="1" outlineLevel="1" x14ac:dyDescent="0.4">
      <c r="C251" s="220" t="s">
        <v>122</v>
      </c>
      <c r="D251" s="221" t="s">
        <v>170</v>
      </c>
      <c r="H251" s="256">
        <f>SUMIFS(InpActive!I:I,InpActive!$A:$A,$C251,InpActive!$B:$B,$N$247)</f>
        <v>0</v>
      </c>
      <c r="I251" s="256">
        <f>SUMIFS(InpActive!J:J,InpActive!$A:$A,$C251,InpActive!$B:$B,$N$247)</f>
        <v>0</v>
      </c>
      <c r="J251" s="256">
        <f>SUMIFS(InpActive!K:K,InpActive!$A:$A,$C251,InpActive!$B:$B,$N$247)</f>
        <v>0</v>
      </c>
      <c r="K251" s="256">
        <f>SUMIFS(InpActive!L:L,InpActive!$A:$A,$C251,InpActive!$B:$B,$N$247)</f>
        <v>0</v>
      </c>
      <c r="L251" s="256">
        <f>SUMIFS(InpActive!M:M,InpActive!$A:$A,$C251,InpActive!$B:$B,$N$247)</f>
        <v>0</v>
      </c>
    </row>
    <row r="252" spans="2:15" hidden="1" outlineLevel="1" x14ac:dyDescent="0.4">
      <c r="C252" s="220" t="s">
        <v>124</v>
      </c>
      <c r="D252" s="221" t="s">
        <v>170</v>
      </c>
      <c r="H252" s="256">
        <f>SUMIFS(InpActive!I:I,InpActive!$A:$A,$C252,InpActive!$B:$B,$N$247)</f>
        <v>0</v>
      </c>
      <c r="I252" s="256">
        <f>SUMIFS(InpActive!J:J,InpActive!$A:$A,$C252,InpActive!$B:$B,$N$247)</f>
        <v>0</v>
      </c>
      <c r="J252" s="256">
        <f>SUMIFS(InpActive!K:K,InpActive!$A:$A,$C252,InpActive!$B:$B,$N$247)</f>
        <v>0</v>
      </c>
      <c r="K252" s="256">
        <f>SUMIFS(InpActive!L:L,InpActive!$A:$A,$C252,InpActive!$B:$B,$N$247)</f>
        <v>0</v>
      </c>
      <c r="L252" s="256">
        <f>SUMIFS(InpActive!M:M,InpActive!$A:$A,$C252,InpActive!$B:$B,$N$247)</f>
        <v>0</v>
      </c>
    </row>
    <row r="253" spans="2:15" hidden="1" outlineLevel="1" x14ac:dyDescent="0.4">
      <c r="C253" s="220" t="s">
        <v>126</v>
      </c>
      <c r="D253" s="221" t="s">
        <v>170</v>
      </c>
      <c r="H253" s="256">
        <f>SUMIFS(InpActive!I:I,InpActive!$A:$A,$C253,InpActive!$B:$B,$N$247)</f>
        <v>38.814999999999998</v>
      </c>
      <c r="I253" s="256">
        <f>SUMIFS(InpActive!J:J,InpActive!$A:$A,$C253,InpActive!$B:$B,$N$247)</f>
        <v>0</v>
      </c>
      <c r="J253" s="256">
        <f>SUMIFS(InpActive!K:K,InpActive!$A:$A,$C253,InpActive!$B:$B,$N$247)</f>
        <v>0</v>
      </c>
      <c r="K253" s="256">
        <f>SUMIFS(InpActive!L:L,InpActive!$A:$A,$C253,InpActive!$B:$B,$N$247)</f>
        <v>0</v>
      </c>
      <c r="L253" s="256">
        <f>SUMIFS(InpActive!M:M,InpActive!$A:$A,$C253,InpActive!$B:$B,$N$247)</f>
        <v>0</v>
      </c>
    </row>
    <row r="254" spans="2:15" hidden="1" outlineLevel="1" x14ac:dyDescent="0.4">
      <c r="C254" s="220" t="s">
        <v>128</v>
      </c>
      <c r="D254" s="221" t="s">
        <v>170</v>
      </c>
      <c r="H254" s="256">
        <f>SUMIFS(InpActive!I:I,InpActive!$A:$A,$C254,InpActive!$B:$B,$N$247)</f>
        <v>0</v>
      </c>
      <c r="I254" s="256">
        <f>SUMIFS(InpActive!J:J,InpActive!$A:$A,$C254,InpActive!$B:$B,$N$247)</f>
        <v>0</v>
      </c>
      <c r="J254" s="256">
        <f>SUMIFS(InpActive!K:K,InpActive!$A:$A,$C254,InpActive!$B:$B,$N$247)</f>
        <v>0</v>
      </c>
      <c r="K254" s="256">
        <f>SUMIFS(InpActive!L:L,InpActive!$A:$A,$C254,InpActive!$B:$B,$N$247)</f>
        <v>0</v>
      </c>
      <c r="L254" s="256">
        <f>SUMIFS(InpActive!M:M,InpActive!$A:$A,$C254,InpActive!$B:$B,$N$247)</f>
        <v>0</v>
      </c>
    </row>
    <row r="255" spans="2:15" hidden="1" outlineLevel="1" x14ac:dyDescent="0.4">
      <c r="C255" s="220" t="s">
        <v>131</v>
      </c>
      <c r="D255" s="221" t="s">
        <v>170</v>
      </c>
      <c r="H255" s="256">
        <f>SUMIFS(InpActive!I:I,InpActive!$A:$A,$C255,InpActive!$B:$B,$N$247)</f>
        <v>-0.52300000000000002</v>
      </c>
      <c r="I255" s="256">
        <f>SUMIFS(InpActive!J:J,InpActive!$A:$A,$C255,InpActive!$B:$B,$N$247)</f>
        <v>0</v>
      </c>
      <c r="J255" s="256">
        <f>SUMIFS(InpActive!K:K,InpActive!$A:$A,$C255,InpActive!$B:$B,$N$247)</f>
        <v>0</v>
      </c>
      <c r="K255" s="256">
        <f>SUMIFS(InpActive!L:L,InpActive!$A:$A,$C255,InpActive!$B:$B,$N$247)</f>
        <v>0</v>
      </c>
      <c r="L255" s="256">
        <f>SUMIFS(InpActive!M:M,InpActive!$A:$A,$C255,InpActive!$B:$B,$N$247)</f>
        <v>0</v>
      </c>
    </row>
    <row r="256" spans="2:15" hidden="1" outlineLevel="1" x14ac:dyDescent="0.4">
      <c r="C256" s="220" t="s">
        <v>133</v>
      </c>
      <c r="D256" s="221" t="s">
        <v>170</v>
      </c>
      <c r="H256" s="256">
        <f>SUMIFS(InpActive!I:I,InpActive!$A:$A,$C256,InpActive!$B:$B,$N$247)</f>
        <v>0</v>
      </c>
      <c r="I256" s="256">
        <f>SUMIFS(InpActive!J:J,InpActive!$A:$A,$C256,InpActive!$B:$B,$N$247)</f>
        <v>0</v>
      </c>
      <c r="J256" s="256">
        <f>SUMIFS(InpActive!K:K,InpActive!$A:$A,$C256,InpActive!$B:$B,$N$247)</f>
        <v>0</v>
      </c>
      <c r="K256" s="256">
        <f>SUMIFS(InpActive!L:L,InpActive!$A:$A,$C256,InpActive!$B:$B,$N$247)</f>
        <v>0</v>
      </c>
      <c r="L256" s="256">
        <f>SUMIFS(InpActive!M:M,InpActive!$A:$A,$C256,InpActive!$B:$B,$N$247)</f>
        <v>0</v>
      </c>
    </row>
    <row r="257" spans="2:15" hidden="1" outlineLevel="1" x14ac:dyDescent="0.4">
      <c r="C257" s="220" t="s">
        <v>244</v>
      </c>
      <c r="D257" s="221" t="s">
        <v>170</v>
      </c>
      <c r="H257" s="256">
        <f>SUMIFS(InpActive!I:I,InpActive!$A:$A,$C257,InpActive!$B:$B,$N$247)</f>
        <v>-6.9588223661042603</v>
      </c>
      <c r="I257" s="256">
        <f>SUMIFS(InpActive!J:J,InpActive!$A:$A,$C257,InpActive!$B:$B,$N$247)</f>
        <v>0</v>
      </c>
      <c r="J257" s="256">
        <f>SUMIFS(InpActive!K:K,InpActive!$A:$A,$C257,InpActive!$B:$B,$N$247)</f>
        <v>0</v>
      </c>
      <c r="K257" s="256">
        <f>SUMIFS(InpActive!L:L,InpActive!$A:$A,$C257,InpActive!$B:$B,$N$247)</f>
        <v>0</v>
      </c>
      <c r="L257" s="256">
        <f>SUMIFS(InpActive!M:M,InpActive!$A:$A,$C257,InpActive!$B:$B,$N$247)</f>
        <v>0</v>
      </c>
    </row>
    <row r="258" spans="2:15" hidden="1" outlineLevel="1" x14ac:dyDescent="0.4">
      <c r="C258" s="220" t="s">
        <v>137</v>
      </c>
      <c r="D258" s="221" t="s">
        <v>170</v>
      </c>
      <c r="H258" s="256">
        <f>SUMIFS(InpActive!I:I,InpActive!$A:$A,$C258,InpActive!$B:$B,$N$247)</f>
        <v>4.6744024857438999</v>
      </c>
      <c r="I258" s="256">
        <f>SUMIFS(InpActive!J:J,InpActive!$A:$A,$C258,InpActive!$B:$B,$N$247)</f>
        <v>0</v>
      </c>
      <c r="J258" s="256">
        <f>SUMIFS(InpActive!K:K,InpActive!$A:$A,$C258,InpActive!$B:$B,$N$247)</f>
        <v>0</v>
      </c>
      <c r="K258" s="256">
        <f>SUMIFS(InpActive!L:L,InpActive!$A:$A,$C258,InpActive!$B:$B,$N$247)</f>
        <v>0</v>
      </c>
      <c r="L258" s="256">
        <f>SUMIFS(InpActive!M:M,InpActive!$A:$A,$C258,InpActive!$B:$B,$N$247)</f>
        <v>0</v>
      </c>
    </row>
    <row r="259" spans="2:15" hidden="1" outlineLevel="1" x14ac:dyDescent="0.4">
      <c r="C259" s="220" t="s">
        <v>139</v>
      </c>
      <c r="D259" s="221" t="s">
        <v>170</v>
      </c>
      <c r="H259" s="256">
        <f>SUMIFS(InpActive!I:I,InpActive!$A:$A,$C259,InpActive!$B:$B,$N$247)</f>
        <v>1.3720000000000001</v>
      </c>
      <c r="I259" s="256">
        <f>SUMIFS(InpActive!J:J,InpActive!$A:$A,$C259,InpActive!$B:$B,$N$247)</f>
        <v>0</v>
      </c>
      <c r="J259" s="256">
        <f>SUMIFS(InpActive!K:K,InpActive!$A:$A,$C259,InpActive!$B:$B,$N$247)</f>
        <v>0</v>
      </c>
      <c r="K259" s="256">
        <f>SUMIFS(InpActive!L:L,InpActive!$A:$A,$C259,InpActive!$B:$B,$N$247)</f>
        <v>0</v>
      </c>
      <c r="L259" s="256">
        <f>SUMIFS(InpActive!M:M,InpActive!$A:$A,$C259,InpActive!$B:$B,$N$247)</f>
        <v>0</v>
      </c>
    </row>
    <row r="260" spans="2:15" hidden="1" outlineLevel="1" x14ac:dyDescent="0.4">
      <c r="H260" s="256"/>
      <c r="I260" s="256"/>
      <c r="J260" s="256"/>
      <c r="K260" s="256"/>
      <c r="L260" s="256"/>
    </row>
    <row r="261" spans="2:15" hidden="1" outlineLevel="1" x14ac:dyDescent="0.4">
      <c r="C261" s="222" t="s">
        <v>725</v>
      </c>
      <c r="D261" s="224" t="s">
        <v>170</v>
      </c>
      <c r="E261" s="241">
        <f t="shared" ref="E261:G261" si="28">SUM(E249:E259)</f>
        <v>0</v>
      </c>
      <c r="F261" s="241">
        <f t="shared" si="28"/>
        <v>0</v>
      </c>
      <c r="G261" s="241">
        <f t="shared" si="28"/>
        <v>0</v>
      </c>
      <c r="H261" s="241">
        <f>SUM(H249:H259)</f>
        <v>32.379580119639634</v>
      </c>
      <c r="I261" s="241">
        <f t="shared" ref="I261:L261" si="29">SUM(I249:I259)</f>
        <v>0</v>
      </c>
      <c r="J261" s="241">
        <f t="shared" si="29"/>
        <v>0</v>
      </c>
      <c r="K261" s="241">
        <f t="shared" si="29"/>
        <v>0</v>
      </c>
      <c r="L261" s="241">
        <f t="shared" si="29"/>
        <v>0</v>
      </c>
      <c r="M261" s="222"/>
      <c r="N261" s="362"/>
      <c r="O261" s="222"/>
    </row>
    <row r="262" spans="2:15" collapsed="1" x14ac:dyDescent="0.4"/>
    <row r="263" spans="2:15" ht="15.75" x14ac:dyDescent="0.4">
      <c r="B263" s="55" t="s">
        <v>1038</v>
      </c>
      <c r="C263" s="75"/>
      <c r="D263" s="225"/>
      <c r="E263" s="225"/>
      <c r="F263" s="225"/>
      <c r="G263" s="225"/>
      <c r="H263" s="56"/>
      <c r="I263" s="56"/>
      <c r="J263" s="56"/>
      <c r="K263" s="56"/>
      <c r="L263" s="56"/>
      <c r="M263" s="56"/>
      <c r="N263" s="360"/>
      <c r="O263" s="56"/>
    </row>
    <row r="264" spans="2:15" hidden="1" outlineLevel="1" x14ac:dyDescent="0.4"/>
    <row r="265" spans="2:15" ht="14.25" hidden="1" outlineLevel="1" x14ac:dyDescent="0.4">
      <c r="B265" s="74" t="s">
        <v>1032</v>
      </c>
      <c r="C265" s="60"/>
      <c r="D265" s="226"/>
      <c r="E265" s="226"/>
      <c r="F265" s="226"/>
      <c r="G265" s="226"/>
      <c r="H265" s="18"/>
      <c r="I265" s="18"/>
      <c r="J265" s="18"/>
      <c r="K265" s="18"/>
      <c r="L265" s="18"/>
      <c r="M265" s="18"/>
      <c r="N265" s="361" t="s">
        <v>584</v>
      </c>
      <c r="O265" s="18"/>
    </row>
    <row r="266" spans="2:15" hidden="1" outlineLevel="1" x14ac:dyDescent="0.4"/>
    <row r="267" spans="2:15" hidden="1" outlineLevel="1" x14ac:dyDescent="0.4">
      <c r="C267" s="220" t="s">
        <v>133</v>
      </c>
      <c r="D267" s="221" t="s">
        <v>170</v>
      </c>
      <c r="H267" s="256">
        <f>SUMIFS(InpActive!I:I,InpActive!$A:$A,$C267,InpActive!$B:$B,$N$265)</f>
        <v>-4.4269999999999996</v>
      </c>
      <c r="I267" s="256">
        <f>SUMIFS(InpActive!J:J,InpActive!$A:$A,$C267,InpActive!$B:$B,$N$265)</f>
        <v>0</v>
      </c>
      <c r="J267" s="256">
        <f>SUMIFS(InpActive!K:K,InpActive!$A:$A,$C267,InpActive!$B:$B,$N$265)</f>
        <v>0</v>
      </c>
      <c r="K267" s="256">
        <f>SUMIFS(InpActive!L:L,InpActive!$A:$A,$C267,InpActive!$B:$B,$N$265)</f>
        <v>0</v>
      </c>
      <c r="L267" s="256">
        <f>SUMIFS(InpActive!M:M,InpActive!$A:$A,$C267,InpActive!$B:$B,$N$265)</f>
        <v>0</v>
      </c>
    </row>
    <row r="268" spans="2:15" hidden="1" outlineLevel="1" x14ac:dyDescent="0.4">
      <c r="C268" s="220" t="s">
        <v>145</v>
      </c>
      <c r="D268" s="221" t="s">
        <v>170</v>
      </c>
      <c r="H268" s="256">
        <f>SUMIFS(InpActive!I:I,InpActive!$A:$A,$C268,InpActive!$B:$B,$N$265)</f>
        <v>1.25</v>
      </c>
      <c r="I268" s="256">
        <f>SUMIFS(InpActive!J:J,InpActive!$A:$A,$C268,InpActive!$B:$B,$N$265)</f>
        <v>0</v>
      </c>
      <c r="J268" s="256">
        <f>SUMIFS(InpActive!K:K,InpActive!$A:$A,$C268,InpActive!$B:$B,$N$265)</f>
        <v>0</v>
      </c>
      <c r="K268" s="256">
        <f>SUMIFS(InpActive!L:L,InpActive!$A:$A,$C268,InpActive!$B:$B,$N$265)</f>
        <v>0</v>
      </c>
      <c r="L268" s="256">
        <f>SUMIFS(InpActive!M:M,InpActive!$A:$A,$C268,InpActive!$B:$B,$N$265)</f>
        <v>0</v>
      </c>
    </row>
    <row r="269" spans="2:15" hidden="1" outlineLevel="1" x14ac:dyDescent="0.4">
      <c r="H269" s="256"/>
      <c r="I269" s="256"/>
      <c r="J269" s="256"/>
      <c r="K269" s="256"/>
      <c r="L269" s="256"/>
    </row>
    <row r="270" spans="2:15" hidden="1" outlineLevel="1" x14ac:dyDescent="0.4">
      <c r="C270" s="222" t="s">
        <v>725</v>
      </c>
      <c r="D270" s="224" t="s">
        <v>170</v>
      </c>
      <c r="E270" s="241">
        <f t="shared" ref="E270:G270" si="30">SUM(E267:E268)</f>
        <v>0</v>
      </c>
      <c r="F270" s="241">
        <f t="shared" si="30"/>
        <v>0</v>
      </c>
      <c r="G270" s="241">
        <f t="shared" si="30"/>
        <v>0</v>
      </c>
      <c r="H270" s="241">
        <f>SUM(H267:H268)</f>
        <v>-3.1769999999999996</v>
      </c>
      <c r="I270" s="241">
        <f t="shared" ref="I270:L270" si="31">SUM(I267:I268)</f>
        <v>0</v>
      </c>
      <c r="J270" s="241">
        <f t="shared" si="31"/>
        <v>0</v>
      </c>
      <c r="K270" s="241">
        <f t="shared" si="31"/>
        <v>0</v>
      </c>
      <c r="L270" s="241">
        <f t="shared" si="31"/>
        <v>0</v>
      </c>
      <c r="M270" s="222"/>
      <c r="N270" s="362"/>
      <c r="O270" s="222"/>
    </row>
    <row r="271" spans="2:15" collapsed="1" x14ac:dyDescent="0.4"/>
    <row r="272" spans="2:15" ht="15.75" x14ac:dyDescent="0.4">
      <c r="B272" s="55" t="s">
        <v>1039</v>
      </c>
      <c r="C272" s="75"/>
      <c r="D272" s="225"/>
      <c r="E272" s="225"/>
      <c r="F272" s="225"/>
      <c r="G272" s="225"/>
      <c r="H272" s="56"/>
      <c r="I272" s="56"/>
      <c r="J272" s="56"/>
      <c r="K272" s="56"/>
      <c r="L272" s="56"/>
      <c r="M272" s="56"/>
      <c r="N272" s="360"/>
      <c r="O272" s="56"/>
    </row>
    <row r="273" spans="2:15" x14ac:dyDescent="0.4"/>
    <row r="274" spans="2:15" ht="14.25" x14ac:dyDescent="0.4">
      <c r="B274" s="74" t="s">
        <v>1026</v>
      </c>
      <c r="C274" s="60"/>
      <c r="D274" s="226"/>
      <c r="E274" s="226"/>
      <c r="F274" s="226"/>
      <c r="G274" s="226"/>
      <c r="H274" s="18"/>
      <c r="I274" s="18"/>
      <c r="J274" s="18"/>
      <c r="K274" s="18"/>
      <c r="L274" s="18"/>
      <c r="M274" s="18"/>
      <c r="N274" s="361" t="s">
        <v>596</v>
      </c>
      <c r="O274" s="18"/>
    </row>
    <row r="275" spans="2:15" hidden="1" outlineLevel="1" x14ac:dyDescent="0.4"/>
    <row r="276" spans="2:15" hidden="1" outlineLevel="1" x14ac:dyDescent="0.4">
      <c r="C276" s="234" t="s">
        <v>117</v>
      </c>
      <c r="D276" s="221" t="s">
        <v>170</v>
      </c>
      <c r="H276" s="256">
        <f>SUMIFS(InpActive!I:I,InpActive!$A:$A,$C276,InpActive!$B:$B,$N$274)</f>
        <v>-4.673</v>
      </c>
      <c r="I276" s="256">
        <f>SUMIFS(InpActive!J:J,InpActive!$A:$A,$C276,InpActive!$B:$B,$N$274)</f>
        <v>0</v>
      </c>
      <c r="J276" s="256">
        <f>SUMIFS(InpActive!K:K,InpActive!$A:$A,$C276,InpActive!$B:$B,$N$274)</f>
        <v>0</v>
      </c>
      <c r="K276" s="256">
        <f>SUMIFS(InpActive!L:L,InpActive!$A:$A,$C276,InpActive!$B:$B,$N$274)</f>
        <v>0</v>
      </c>
      <c r="L276" s="256">
        <f>SUMIFS(InpActive!M:M,InpActive!$A:$A,$C276,InpActive!$B:$B,$N$274)</f>
        <v>0</v>
      </c>
    </row>
    <row r="277" spans="2:15" hidden="1" outlineLevel="1" x14ac:dyDescent="0.4">
      <c r="C277" s="234" t="s">
        <v>119</v>
      </c>
      <c r="D277" s="221" t="s">
        <v>170</v>
      </c>
      <c r="H277" s="256">
        <f>SUMIFS(InpActive!I:I,InpActive!$A:$A,$C277,InpActive!$B:$B,$N$274)</f>
        <v>-5.04600000000001</v>
      </c>
      <c r="I277" s="256">
        <f>SUMIFS(InpActive!J:J,InpActive!$A:$A,$C277,InpActive!$B:$B,$N$274)</f>
        <v>0</v>
      </c>
      <c r="J277" s="256">
        <f>SUMIFS(InpActive!K:K,InpActive!$A:$A,$C277,InpActive!$B:$B,$N$274)</f>
        <v>0</v>
      </c>
      <c r="K277" s="256">
        <f>SUMIFS(InpActive!L:L,InpActive!$A:$A,$C277,InpActive!$B:$B,$N$274)</f>
        <v>0</v>
      </c>
      <c r="L277" s="256">
        <f>SUMIFS(InpActive!M:M,InpActive!$A:$A,$C277,InpActive!$B:$B,$N$274)</f>
        <v>0</v>
      </c>
    </row>
    <row r="278" spans="2:15" hidden="1" outlineLevel="1" x14ac:dyDescent="0.4">
      <c r="C278" s="234" t="s">
        <v>122</v>
      </c>
      <c r="D278" s="221" t="s">
        <v>170</v>
      </c>
      <c r="H278" s="256">
        <f>SUMIFS(InpActive!I:I,InpActive!$A:$A,$C278,InpActive!$B:$B,$N$274)</f>
        <v>1.591</v>
      </c>
      <c r="I278" s="256">
        <f>SUMIFS(InpActive!J:J,InpActive!$A:$A,$C278,InpActive!$B:$B,$N$274)</f>
        <v>0</v>
      </c>
      <c r="J278" s="256">
        <f>SUMIFS(InpActive!K:K,InpActive!$A:$A,$C278,InpActive!$B:$B,$N$274)</f>
        <v>0</v>
      </c>
      <c r="K278" s="256">
        <f>SUMIFS(InpActive!L:L,InpActive!$A:$A,$C278,InpActive!$B:$B,$N$274)</f>
        <v>0</v>
      </c>
      <c r="L278" s="256">
        <f>SUMIFS(InpActive!M:M,InpActive!$A:$A,$C278,InpActive!$B:$B,$N$274)</f>
        <v>0</v>
      </c>
    </row>
    <row r="279" spans="2:15" hidden="1" outlineLevel="1" x14ac:dyDescent="0.4">
      <c r="C279" s="234" t="s">
        <v>124</v>
      </c>
      <c r="D279" s="221" t="s">
        <v>170</v>
      </c>
      <c r="H279" s="256">
        <f>SUMIFS(InpActive!I:I,InpActive!$A:$A,$C279,InpActive!$B:$B,$N$274)</f>
        <v>-3.5527136788005001E-15</v>
      </c>
      <c r="I279" s="256">
        <f>SUMIFS(InpActive!J:J,InpActive!$A:$A,$C279,InpActive!$B:$B,$N$274)</f>
        <v>0</v>
      </c>
      <c r="J279" s="256">
        <f>SUMIFS(InpActive!K:K,InpActive!$A:$A,$C279,InpActive!$B:$B,$N$274)</f>
        <v>0</v>
      </c>
      <c r="K279" s="256">
        <f>SUMIFS(InpActive!L:L,InpActive!$A:$A,$C279,InpActive!$B:$B,$N$274)</f>
        <v>0</v>
      </c>
      <c r="L279" s="256">
        <f>SUMIFS(InpActive!M:M,InpActive!$A:$A,$C279,InpActive!$B:$B,$N$274)</f>
        <v>0</v>
      </c>
    </row>
    <row r="280" spans="2:15" hidden="1" outlineLevel="1" x14ac:dyDescent="0.4">
      <c r="C280" s="234" t="s">
        <v>126</v>
      </c>
      <c r="D280" s="221" t="s">
        <v>170</v>
      </c>
      <c r="H280" s="256">
        <f>SUMIFS(InpActive!I:I,InpActive!$A:$A,$C280,InpActive!$B:$B,$N$274)</f>
        <v>25.652999999999999</v>
      </c>
      <c r="I280" s="256">
        <f>SUMIFS(InpActive!J:J,InpActive!$A:$A,$C280,InpActive!$B:$B,$N$274)</f>
        <v>0</v>
      </c>
      <c r="J280" s="256">
        <f>SUMIFS(InpActive!K:K,InpActive!$A:$A,$C280,InpActive!$B:$B,$N$274)</f>
        <v>0</v>
      </c>
      <c r="K280" s="256">
        <f>SUMIFS(InpActive!L:L,InpActive!$A:$A,$C280,InpActive!$B:$B,$N$274)</f>
        <v>0</v>
      </c>
      <c r="L280" s="256">
        <f>SUMIFS(InpActive!M:M,InpActive!$A:$A,$C280,InpActive!$B:$B,$N$274)</f>
        <v>0</v>
      </c>
    </row>
    <row r="281" spans="2:15" hidden="1" outlineLevel="1" x14ac:dyDescent="0.4">
      <c r="C281" s="234" t="s">
        <v>128</v>
      </c>
      <c r="D281" s="221" t="s">
        <v>170</v>
      </c>
      <c r="H281" s="256">
        <f>SUMIFS(InpActive!I:I,InpActive!$A:$A,$C281,InpActive!$B:$B,$N$274)</f>
        <v>-0.79099999999999904</v>
      </c>
      <c r="I281" s="256">
        <f>SUMIFS(InpActive!J:J,InpActive!$A:$A,$C281,InpActive!$B:$B,$N$274)</f>
        <v>0</v>
      </c>
      <c r="J281" s="256">
        <f>SUMIFS(InpActive!K:K,InpActive!$A:$A,$C281,InpActive!$B:$B,$N$274)</f>
        <v>0</v>
      </c>
      <c r="K281" s="256">
        <f>SUMIFS(InpActive!L:L,InpActive!$A:$A,$C281,InpActive!$B:$B,$N$274)</f>
        <v>0</v>
      </c>
      <c r="L281" s="256">
        <f>SUMIFS(InpActive!M:M,InpActive!$A:$A,$C281,InpActive!$B:$B,$N$274)</f>
        <v>0</v>
      </c>
    </row>
    <row r="282" spans="2:15" hidden="1" outlineLevel="1" x14ac:dyDescent="0.4">
      <c r="C282" s="234" t="s">
        <v>131</v>
      </c>
      <c r="D282" s="221" t="s">
        <v>170</v>
      </c>
      <c r="H282" s="256">
        <f>SUMIFS(InpActive!I:I,InpActive!$A:$A,$C282,InpActive!$B:$B,$N$274)</f>
        <v>13.493</v>
      </c>
      <c r="I282" s="256">
        <f>SUMIFS(InpActive!J:J,InpActive!$A:$A,$C282,InpActive!$B:$B,$N$274)</f>
        <v>0</v>
      </c>
      <c r="J282" s="256">
        <f>SUMIFS(InpActive!K:K,InpActive!$A:$A,$C282,InpActive!$B:$B,$N$274)</f>
        <v>0</v>
      </c>
      <c r="K282" s="256">
        <f>SUMIFS(InpActive!L:L,InpActive!$A:$A,$C282,InpActive!$B:$B,$N$274)</f>
        <v>0</v>
      </c>
      <c r="L282" s="256">
        <f>SUMIFS(InpActive!M:M,InpActive!$A:$A,$C282,InpActive!$B:$B,$N$274)</f>
        <v>0</v>
      </c>
    </row>
    <row r="283" spans="2:15" hidden="1" outlineLevel="1" x14ac:dyDescent="0.4">
      <c r="C283" s="234" t="s">
        <v>133</v>
      </c>
      <c r="D283" s="221" t="s">
        <v>170</v>
      </c>
      <c r="H283" s="256">
        <f>SUMIFS(InpActive!I:I,InpActive!$A:$A,$C283,InpActive!$B:$B,$N$274)</f>
        <v>-1.0000000000101E-3</v>
      </c>
      <c r="I283" s="256">
        <f>SUMIFS(InpActive!J:J,InpActive!$A:$A,$C283,InpActive!$B:$B,$N$274)</f>
        <v>0</v>
      </c>
      <c r="J283" s="256">
        <f>SUMIFS(InpActive!K:K,InpActive!$A:$A,$C283,InpActive!$B:$B,$N$274)</f>
        <v>0</v>
      </c>
      <c r="K283" s="256">
        <f>SUMIFS(InpActive!L:L,InpActive!$A:$A,$C283,InpActive!$B:$B,$N$274)</f>
        <v>0</v>
      </c>
      <c r="L283" s="256">
        <f>SUMIFS(InpActive!M:M,InpActive!$A:$A,$C283,InpActive!$B:$B,$N$274)</f>
        <v>0</v>
      </c>
    </row>
    <row r="284" spans="2:15" hidden="1" outlineLevel="1" x14ac:dyDescent="0.4">
      <c r="C284" s="234" t="s">
        <v>244</v>
      </c>
      <c r="D284" s="221" t="s">
        <v>170</v>
      </c>
      <c r="H284" s="256">
        <f>SUMIFS(InpActive!I:I,InpActive!$A:$A,$C284,InpActive!$B:$B,$N$274)</f>
        <v>0.13956199999999999</v>
      </c>
      <c r="I284" s="256">
        <f>SUMIFS(InpActive!J:J,InpActive!$A:$A,$C284,InpActive!$B:$B,$N$274)</f>
        <v>0</v>
      </c>
      <c r="J284" s="256">
        <f>SUMIFS(InpActive!K:K,InpActive!$A:$A,$C284,InpActive!$B:$B,$N$274)</f>
        <v>0</v>
      </c>
      <c r="K284" s="256">
        <f>SUMIFS(InpActive!L:L,InpActive!$A:$A,$C284,InpActive!$B:$B,$N$274)</f>
        <v>0</v>
      </c>
      <c r="L284" s="256">
        <f>SUMIFS(InpActive!M:M,InpActive!$A:$A,$C284,InpActive!$B:$B,$N$274)</f>
        <v>0</v>
      </c>
    </row>
    <row r="285" spans="2:15" hidden="1" outlineLevel="1" x14ac:dyDescent="0.4">
      <c r="C285" s="234" t="s">
        <v>137</v>
      </c>
      <c r="D285" s="221" t="s">
        <v>170</v>
      </c>
      <c r="H285" s="256">
        <f>SUMIFS(InpActive!I:I,InpActive!$A:$A,$C285,InpActive!$B:$B,$N$274)</f>
        <v>-1.43455400679451</v>
      </c>
      <c r="I285" s="256">
        <f>SUMIFS(InpActive!J:J,InpActive!$A:$A,$C285,InpActive!$B:$B,$N$274)</f>
        <v>0</v>
      </c>
      <c r="J285" s="256">
        <f>SUMIFS(InpActive!K:K,InpActive!$A:$A,$C285,InpActive!$B:$B,$N$274)</f>
        <v>0</v>
      </c>
      <c r="K285" s="256">
        <f>SUMIFS(InpActive!L:L,InpActive!$A:$A,$C285,InpActive!$B:$B,$N$274)</f>
        <v>0</v>
      </c>
      <c r="L285" s="256">
        <f>SUMIFS(InpActive!M:M,InpActive!$A:$A,$C285,InpActive!$B:$B,$N$274)</f>
        <v>0</v>
      </c>
    </row>
    <row r="286" spans="2:15" hidden="1" outlineLevel="1" x14ac:dyDescent="0.4">
      <c r="C286" s="234" t="s">
        <v>139</v>
      </c>
      <c r="D286" s="221" t="s">
        <v>170</v>
      </c>
      <c r="H286" s="256">
        <f>SUMIFS(InpActive!I:I,InpActive!$A:$A,$C286,InpActive!$B:$B,$N$274)</f>
        <v>0.91799999999999904</v>
      </c>
      <c r="I286" s="256">
        <f>SUMIFS(InpActive!J:J,InpActive!$A:$A,$C286,InpActive!$B:$B,$N$274)</f>
        <v>0</v>
      </c>
      <c r="J286" s="256">
        <f>SUMIFS(InpActive!K:K,InpActive!$A:$A,$C286,InpActive!$B:$B,$N$274)</f>
        <v>0</v>
      </c>
      <c r="K286" s="256">
        <f>SUMIFS(InpActive!L:L,InpActive!$A:$A,$C286,InpActive!$B:$B,$N$274)</f>
        <v>0</v>
      </c>
      <c r="L286" s="256">
        <f>SUMIFS(InpActive!M:M,InpActive!$A:$A,$C286,InpActive!$B:$B,$N$274)</f>
        <v>0</v>
      </c>
    </row>
    <row r="287" spans="2:15" hidden="1" outlineLevel="1" x14ac:dyDescent="0.4">
      <c r="C287" s="234" t="s">
        <v>141</v>
      </c>
      <c r="D287" s="221" t="s">
        <v>170</v>
      </c>
      <c r="H287" s="256">
        <f>SUMIFS(InpActive!I:I,InpActive!$A:$A,$C287,InpActive!$B:$B,$N$274)</f>
        <v>0.67796905136834695</v>
      </c>
      <c r="I287" s="256">
        <f>SUMIFS(InpActive!J:J,InpActive!$A:$A,$C287,InpActive!$B:$B,$N$274)</f>
        <v>0</v>
      </c>
      <c r="J287" s="256">
        <f>SUMIFS(InpActive!K:K,InpActive!$A:$A,$C287,InpActive!$B:$B,$N$274)</f>
        <v>0</v>
      </c>
      <c r="K287" s="256">
        <f>SUMIFS(InpActive!L:L,InpActive!$A:$A,$C287,InpActive!$B:$B,$N$274)</f>
        <v>0</v>
      </c>
      <c r="L287" s="256">
        <f>SUMIFS(InpActive!M:M,InpActive!$A:$A,$C287,InpActive!$B:$B,$N$274)</f>
        <v>0</v>
      </c>
    </row>
    <row r="288" spans="2:15" hidden="1" outlineLevel="1" x14ac:dyDescent="0.4">
      <c r="C288" s="234" t="s">
        <v>143</v>
      </c>
      <c r="D288" s="221" t="s">
        <v>170</v>
      </c>
      <c r="H288" s="256">
        <f>SUMIFS(InpActive!I:I,InpActive!$A:$A,$C288,InpActive!$B:$B,$N$274)</f>
        <v>-0.32899999999999902</v>
      </c>
      <c r="I288" s="256">
        <f>SUMIFS(InpActive!J:J,InpActive!$A:$A,$C288,InpActive!$B:$B,$N$274)</f>
        <v>0</v>
      </c>
      <c r="J288" s="256">
        <f>SUMIFS(InpActive!K:K,InpActive!$A:$A,$C288,InpActive!$B:$B,$N$274)</f>
        <v>0</v>
      </c>
      <c r="K288" s="256">
        <f>SUMIFS(InpActive!L:L,InpActive!$A:$A,$C288,InpActive!$B:$B,$N$274)</f>
        <v>0</v>
      </c>
      <c r="L288" s="256">
        <f>SUMIFS(InpActive!M:M,InpActive!$A:$A,$C288,InpActive!$B:$B,$N$274)</f>
        <v>0</v>
      </c>
    </row>
    <row r="289" spans="2:15" hidden="1" outlineLevel="1" x14ac:dyDescent="0.4">
      <c r="C289" s="234" t="s">
        <v>145</v>
      </c>
      <c r="D289" s="221" t="s">
        <v>170</v>
      </c>
      <c r="H289" s="256">
        <f>SUMIFS(InpActive!I:I,InpActive!$A:$A,$C289,InpActive!$B:$B,$N$274)</f>
        <v>-0.28700000000000098</v>
      </c>
      <c r="I289" s="256">
        <f>SUMIFS(InpActive!J:J,InpActive!$A:$A,$C289,InpActive!$B:$B,$N$274)</f>
        <v>0</v>
      </c>
      <c r="J289" s="256">
        <f>SUMIFS(InpActive!K:K,InpActive!$A:$A,$C289,InpActive!$B:$B,$N$274)</f>
        <v>0</v>
      </c>
      <c r="K289" s="256">
        <f>SUMIFS(InpActive!L:L,InpActive!$A:$A,$C289,InpActive!$B:$B,$N$274)</f>
        <v>0</v>
      </c>
      <c r="L289" s="256">
        <f>SUMIFS(InpActive!M:M,InpActive!$A:$A,$C289,InpActive!$B:$B,$N$274)</f>
        <v>0</v>
      </c>
    </row>
    <row r="290" spans="2:15" hidden="1" outlineLevel="1" x14ac:dyDescent="0.4">
      <c r="C290" s="234" t="s">
        <v>147</v>
      </c>
      <c r="D290" s="221" t="s">
        <v>170</v>
      </c>
      <c r="H290" s="256">
        <f>SUMIFS(InpActive!I:I,InpActive!$A:$A,$C290,InpActive!$B:$B,$N$274)</f>
        <v>0.43986229957336298</v>
      </c>
      <c r="I290" s="256">
        <f>SUMIFS(InpActive!J:J,InpActive!$A:$A,$C290,InpActive!$B:$B,$N$274)</f>
        <v>0</v>
      </c>
      <c r="J290" s="256">
        <f>SUMIFS(InpActive!K:K,InpActive!$A:$A,$C290,InpActive!$B:$B,$N$274)</f>
        <v>0</v>
      </c>
      <c r="K290" s="256">
        <f>SUMIFS(InpActive!L:L,InpActive!$A:$A,$C290,InpActive!$B:$B,$N$274)</f>
        <v>0</v>
      </c>
      <c r="L290" s="256">
        <f>SUMIFS(InpActive!M:M,InpActive!$A:$A,$C290,InpActive!$B:$B,$N$274)</f>
        <v>0</v>
      </c>
    </row>
    <row r="291" spans="2:15" hidden="1" outlineLevel="1" x14ac:dyDescent="0.4">
      <c r="C291" s="234" t="s">
        <v>149</v>
      </c>
      <c r="D291" s="221" t="s">
        <v>170</v>
      </c>
      <c r="H291" s="256">
        <f>SUMIFS(InpActive!I:I,InpActive!$A:$A,$C291,InpActive!$B:$B,$N$274)</f>
        <v>-1.5543122344752199E-15</v>
      </c>
      <c r="I291" s="256">
        <f>SUMIFS(InpActive!J:J,InpActive!$A:$A,$C291,InpActive!$B:$B,$N$274)</f>
        <v>0</v>
      </c>
      <c r="J291" s="256">
        <f>SUMIFS(InpActive!K:K,InpActive!$A:$A,$C291,InpActive!$B:$B,$N$274)</f>
        <v>0</v>
      </c>
      <c r="K291" s="256">
        <f>SUMIFS(InpActive!L:L,InpActive!$A:$A,$C291,InpActive!$B:$B,$N$274)</f>
        <v>0</v>
      </c>
      <c r="L291" s="256">
        <f>SUMIFS(InpActive!M:M,InpActive!$A:$A,$C291,InpActive!$B:$B,$N$274)</f>
        <v>0</v>
      </c>
    </row>
    <row r="292" spans="2:15" hidden="1" outlineLevel="1" x14ac:dyDescent="0.4">
      <c r="C292" s="234" t="s">
        <v>151</v>
      </c>
      <c r="D292" s="221" t="s">
        <v>170</v>
      </c>
      <c r="H292" s="256">
        <f>SUMIFS(InpActive!I:I,InpActive!$A:$A,$C292,InpActive!$B:$B,$N$274)</f>
        <v>0.37093917561290601</v>
      </c>
      <c r="I292" s="256">
        <f>SUMIFS(InpActive!J:J,InpActive!$A:$A,$C292,InpActive!$B:$B,$N$274)</f>
        <v>0</v>
      </c>
      <c r="J292" s="256">
        <f>SUMIFS(InpActive!K:K,InpActive!$A:$A,$C292,InpActive!$B:$B,$N$274)</f>
        <v>0</v>
      </c>
      <c r="K292" s="256">
        <f>SUMIFS(InpActive!L:L,InpActive!$A:$A,$C292,InpActive!$B:$B,$N$274)</f>
        <v>0</v>
      </c>
      <c r="L292" s="256">
        <f>SUMIFS(InpActive!M:M,InpActive!$A:$A,$C292,InpActive!$B:$B,$N$274)</f>
        <v>0</v>
      </c>
    </row>
    <row r="293" spans="2:15" hidden="1" outlineLevel="1" x14ac:dyDescent="0.4">
      <c r="H293" s="256"/>
      <c r="I293" s="256"/>
      <c r="J293" s="256"/>
      <c r="K293" s="256"/>
      <c r="L293" s="256"/>
    </row>
    <row r="294" spans="2:15" hidden="1" outlineLevel="1" x14ac:dyDescent="0.4">
      <c r="C294" s="222" t="s">
        <v>725</v>
      </c>
      <c r="D294" s="224" t="s">
        <v>170</v>
      </c>
      <c r="E294" s="241">
        <f t="shared" ref="E294:G294" si="32">SUM(E276:E292)</f>
        <v>0</v>
      </c>
      <c r="F294" s="241">
        <f t="shared" si="32"/>
        <v>0</v>
      </c>
      <c r="G294" s="241">
        <f t="shared" si="32"/>
        <v>0</v>
      </c>
      <c r="H294" s="241">
        <f>SUM(H276:H292)</f>
        <v>30.721778519760079</v>
      </c>
      <c r="I294" s="241">
        <f t="shared" ref="I294:L294" si="33">SUM(I276:I292)</f>
        <v>0</v>
      </c>
      <c r="J294" s="241">
        <f t="shared" si="33"/>
        <v>0</v>
      </c>
      <c r="K294" s="241">
        <f t="shared" si="33"/>
        <v>0</v>
      </c>
      <c r="L294" s="241">
        <f t="shared" si="33"/>
        <v>0</v>
      </c>
      <c r="M294" s="222"/>
      <c r="N294" s="362"/>
      <c r="O294" s="222"/>
    </row>
    <row r="295" spans="2:15" collapsed="1" x14ac:dyDescent="0.4"/>
    <row r="296" spans="2:15" ht="14.25" x14ac:dyDescent="0.4">
      <c r="B296" s="74" t="s">
        <v>1027</v>
      </c>
      <c r="C296" s="60"/>
      <c r="D296" s="226"/>
      <c r="E296" s="226"/>
      <c r="F296" s="226"/>
      <c r="G296" s="226"/>
      <c r="H296" s="18"/>
      <c r="I296" s="18"/>
      <c r="J296" s="18"/>
      <c r="K296" s="18"/>
      <c r="L296" s="18"/>
      <c r="M296" s="18"/>
      <c r="N296" s="361" t="s">
        <v>598</v>
      </c>
      <c r="O296" s="18"/>
    </row>
    <row r="297" spans="2:15" hidden="1" outlineLevel="1" x14ac:dyDescent="0.4"/>
    <row r="298" spans="2:15" hidden="1" outlineLevel="1" x14ac:dyDescent="0.4">
      <c r="C298" s="220" t="s">
        <v>117</v>
      </c>
      <c r="D298" s="221" t="s">
        <v>170</v>
      </c>
      <c r="H298" s="256">
        <f>SUMIFS(InpActive!I:I,InpActive!$A:$A,$C298,InpActive!$B:$B,$N$296)</f>
        <v>16.178000000000001</v>
      </c>
      <c r="I298" s="256">
        <f>SUMIFS(InpActive!J:J,InpActive!$A:$A,$C298,InpActive!$B:$B,$N$296)</f>
        <v>0</v>
      </c>
      <c r="J298" s="256">
        <f>SUMIFS(InpActive!K:K,InpActive!$A:$A,$C298,InpActive!$B:$B,$N$296)</f>
        <v>0</v>
      </c>
      <c r="K298" s="256">
        <f>SUMIFS(InpActive!L:L,InpActive!$A:$A,$C298,InpActive!$B:$B,$N$296)</f>
        <v>0</v>
      </c>
      <c r="L298" s="256">
        <f>SUMIFS(InpActive!M:M,InpActive!$A:$A,$C298,InpActive!$B:$B,$N$296)</f>
        <v>0</v>
      </c>
    </row>
    <row r="299" spans="2:15" hidden="1" outlineLevel="1" x14ac:dyDescent="0.4">
      <c r="C299" s="220" t="s">
        <v>119</v>
      </c>
      <c r="D299" s="221" t="s">
        <v>170</v>
      </c>
      <c r="H299" s="256">
        <f>SUMIFS(InpActive!I:I,InpActive!$A:$A,$C299,InpActive!$B:$B,$N$296)</f>
        <v>25.491999999999901</v>
      </c>
      <c r="I299" s="256">
        <f>SUMIFS(InpActive!J:J,InpActive!$A:$A,$C299,InpActive!$B:$B,$N$296)</f>
        <v>0</v>
      </c>
      <c r="J299" s="256">
        <f>SUMIFS(InpActive!K:K,InpActive!$A:$A,$C299,InpActive!$B:$B,$N$296)</f>
        <v>0</v>
      </c>
      <c r="K299" s="256">
        <f>SUMIFS(InpActive!L:L,InpActive!$A:$A,$C299,InpActive!$B:$B,$N$296)</f>
        <v>0</v>
      </c>
      <c r="L299" s="256">
        <f>SUMIFS(InpActive!M:M,InpActive!$A:$A,$C299,InpActive!$B:$B,$N$296)</f>
        <v>0</v>
      </c>
    </row>
    <row r="300" spans="2:15" hidden="1" outlineLevel="1" x14ac:dyDescent="0.4">
      <c r="C300" s="220" t="s">
        <v>122</v>
      </c>
      <c r="D300" s="221" t="s">
        <v>170</v>
      </c>
      <c r="H300" s="256">
        <f>SUMIFS(InpActive!I:I,InpActive!$A:$A,$C300,InpActive!$B:$B,$N$296)</f>
        <v>2.8159999999999998</v>
      </c>
      <c r="I300" s="256">
        <f>SUMIFS(InpActive!J:J,InpActive!$A:$A,$C300,InpActive!$B:$B,$N$296)</f>
        <v>0</v>
      </c>
      <c r="J300" s="256">
        <f>SUMIFS(InpActive!K:K,InpActive!$A:$A,$C300,InpActive!$B:$B,$N$296)</f>
        <v>0</v>
      </c>
      <c r="K300" s="256">
        <f>SUMIFS(InpActive!L:L,InpActive!$A:$A,$C300,InpActive!$B:$B,$N$296)</f>
        <v>0</v>
      </c>
      <c r="L300" s="256">
        <f>SUMIFS(InpActive!M:M,InpActive!$A:$A,$C300,InpActive!$B:$B,$N$296)</f>
        <v>0</v>
      </c>
    </row>
    <row r="301" spans="2:15" hidden="1" outlineLevel="1" x14ac:dyDescent="0.4">
      <c r="C301" s="220" t="s">
        <v>124</v>
      </c>
      <c r="D301" s="221" t="s">
        <v>170</v>
      </c>
      <c r="H301" s="256">
        <f>SUMIFS(InpActive!I:I,InpActive!$A:$A,$C301,InpActive!$B:$B,$N$296)</f>
        <v>1.7763568394002501E-14</v>
      </c>
      <c r="I301" s="256">
        <f>SUMIFS(InpActive!J:J,InpActive!$A:$A,$C301,InpActive!$B:$B,$N$296)</f>
        <v>0</v>
      </c>
      <c r="J301" s="256">
        <f>SUMIFS(InpActive!K:K,InpActive!$A:$A,$C301,InpActive!$B:$B,$N$296)</f>
        <v>0</v>
      </c>
      <c r="K301" s="256">
        <f>SUMIFS(InpActive!L:L,InpActive!$A:$A,$C301,InpActive!$B:$B,$N$296)</f>
        <v>0</v>
      </c>
      <c r="L301" s="256">
        <f>SUMIFS(InpActive!M:M,InpActive!$A:$A,$C301,InpActive!$B:$B,$N$296)</f>
        <v>0</v>
      </c>
    </row>
    <row r="302" spans="2:15" hidden="1" outlineLevel="1" x14ac:dyDescent="0.4">
      <c r="C302" s="220" t="s">
        <v>126</v>
      </c>
      <c r="D302" s="221" t="s">
        <v>170</v>
      </c>
      <c r="H302" s="256">
        <f>SUMIFS(InpActive!I:I,InpActive!$A:$A,$C302,InpActive!$B:$B,$N$296)</f>
        <v>62.865117445200397</v>
      </c>
      <c r="I302" s="256">
        <f>SUMIFS(InpActive!J:J,InpActive!$A:$A,$C302,InpActive!$B:$B,$N$296)</f>
        <v>0</v>
      </c>
      <c r="J302" s="256">
        <f>SUMIFS(InpActive!K:K,InpActive!$A:$A,$C302,InpActive!$B:$B,$N$296)</f>
        <v>0</v>
      </c>
      <c r="K302" s="256">
        <f>SUMIFS(InpActive!L:L,InpActive!$A:$A,$C302,InpActive!$B:$B,$N$296)</f>
        <v>0</v>
      </c>
      <c r="L302" s="256">
        <f>SUMIFS(InpActive!M:M,InpActive!$A:$A,$C302,InpActive!$B:$B,$N$296)</f>
        <v>0</v>
      </c>
    </row>
    <row r="303" spans="2:15" hidden="1" outlineLevel="1" x14ac:dyDescent="0.4">
      <c r="C303" s="220" t="s">
        <v>128</v>
      </c>
      <c r="D303" s="221" t="s">
        <v>170</v>
      </c>
      <c r="H303" s="256">
        <f>SUMIFS(InpActive!I:I,InpActive!$A:$A,$C303,InpActive!$B:$B,$N$296)</f>
        <v>-8.3819999999999997</v>
      </c>
      <c r="I303" s="256">
        <f>SUMIFS(InpActive!J:J,InpActive!$A:$A,$C303,InpActive!$B:$B,$N$296)</f>
        <v>0</v>
      </c>
      <c r="J303" s="256">
        <f>SUMIFS(InpActive!K:K,InpActive!$A:$A,$C303,InpActive!$B:$B,$N$296)</f>
        <v>0</v>
      </c>
      <c r="K303" s="256">
        <f>SUMIFS(InpActive!L:L,InpActive!$A:$A,$C303,InpActive!$B:$B,$N$296)</f>
        <v>0</v>
      </c>
      <c r="L303" s="256">
        <f>SUMIFS(InpActive!M:M,InpActive!$A:$A,$C303,InpActive!$B:$B,$N$296)</f>
        <v>0</v>
      </c>
    </row>
    <row r="304" spans="2:15" hidden="1" outlineLevel="1" x14ac:dyDescent="0.4">
      <c r="C304" s="220" t="s">
        <v>131</v>
      </c>
      <c r="D304" s="221" t="s">
        <v>170</v>
      </c>
      <c r="H304" s="256">
        <f>SUMIFS(InpActive!I:I,InpActive!$A:$A,$C304,InpActive!$B:$B,$N$296)</f>
        <v>19.581</v>
      </c>
      <c r="I304" s="256">
        <f>SUMIFS(InpActive!J:J,InpActive!$A:$A,$C304,InpActive!$B:$B,$N$296)</f>
        <v>0</v>
      </c>
      <c r="J304" s="256">
        <f>SUMIFS(InpActive!K:K,InpActive!$A:$A,$C304,InpActive!$B:$B,$N$296)</f>
        <v>0</v>
      </c>
      <c r="K304" s="256">
        <f>SUMIFS(InpActive!L:L,InpActive!$A:$A,$C304,InpActive!$B:$B,$N$296)</f>
        <v>0</v>
      </c>
      <c r="L304" s="256">
        <f>SUMIFS(InpActive!M:M,InpActive!$A:$A,$C304,InpActive!$B:$B,$N$296)</f>
        <v>0</v>
      </c>
    </row>
    <row r="305" spans="2:15" hidden="1" outlineLevel="1" x14ac:dyDescent="0.4">
      <c r="C305" s="220" t="s">
        <v>133</v>
      </c>
      <c r="D305" s="221" t="s">
        <v>170</v>
      </c>
      <c r="H305" s="256">
        <f>SUMIFS(InpActive!I:I,InpActive!$A:$A,$C305,InpActive!$B:$B,$N$296)</f>
        <v>-1.0000000000225399E-3</v>
      </c>
      <c r="I305" s="256">
        <f>SUMIFS(InpActive!J:J,InpActive!$A:$A,$C305,InpActive!$B:$B,$N$296)</f>
        <v>0</v>
      </c>
      <c r="J305" s="256">
        <f>SUMIFS(InpActive!K:K,InpActive!$A:$A,$C305,InpActive!$B:$B,$N$296)</f>
        <v>0</v>
      </c>
      <c r="K305" s="256">
        <f>SUMIFS(InpActive!L:L,InpActive!$A:$A,$C305,InpActive!$B:$B,$N$296)</f>
        <v>0</v>
      </c>
      <c r="L305" s="256">
        <f>SUMIFS(InpActive!M:M,InpActive!$A:$A,$C305,InpActive!$B:$B,$N$296)</f>
        <v>0</v>
      </c>
    </row>
    <row r="306" spans="2:15" hidden="1" outlineLevel="1" x14ac:dyDescent="0.4">
      <c r="C306" s="220" t="s">
        <v>244</v>
      </c>
      <c r="D306" s="221" t="s">
        <v>170</v>
      </c>
      <c r="H306" s="256">
        <f>SUMIFS(InpActive!I:I,InpActive!$A:$A,$C306,InpActive!$B:$B,$N$296)</f>
        <v>4.9430649999999998</v>
      </c>
      <c r="I306" s="256">
        <f>SUMIFS(InpActive!J:J,InpActive!$A:$A,$C306,InpActive!$B:$B,$N$296)</f>
        <v>0</v>
      </c>
      <c r="J306" s="256">
        <f>SUMIFS(InpActive!K:K,InpActive!$A:$A,$C306,InpActive!$B:$B,$N$296)</f>
        <v>0</v>
      </c>
      <c r="K306" s="256">
        <f>SUMIFS(InpActive!L:L,InpActive!$A:$A,$C306,InpActive!$B:$B,$N$296)</f>
        <v>0</v>
      </c>
      <c r="L306" s="256">
        <f>SUMIFS(InpActive!M:M,InpActive!$A:$A,$C306,InpActive!$B:$B,$N$296)</f>
        <v>0</v>
      </c>
    </row>
    <row r="307" spans="2:15" hidden="1" outlineLevel="1" x14ac:dyDescent="0.4">
      <c r="C307" s="220" t="s">
        <v>137</v>
      </c>
      <c r="D307" s="221" t="s">
        <v>170</v>
      </c>
      <c r="H307" s="256">
        <f>SUMIFS(InpActive!I:I,InpActive!$A:$A,$C307,InpActive!$B:$B,$N$296)</f>
        <v>1.0005017361417099</v>
      </c>
      <c r="I307" s="256">
        <f>SUMIFS(InpActive!J:J,InpActive!$A:$A,$C307,InpActive!$B:$B,$N$296)</f>
        <v>0</v>
      </c>
      <c r="J307" s="256">
        <f>SUMIFS(InpActive!K:K,InpActive!$A:$A,$C307,InpActive!$B:$B,$N$296)</f>
        <v>0</v>
      </c>
      <c r="K307" s="256">
        <f>SUMIFS(InpActive!L:L,InpActive!$A:$A,$C307,InpActive!$B:$B,$N$296)</f>
        <v>0</v>
      </c>
      <c r="L307" s="256">
        <f>SUMIFS(InpActive!M:M,InpActive!$A:$A,$C307,InpActive!$B:$B,$N$296)</f>
        <v>0</v>
      </c>
    </row>
    <row r="308" spans="2:15" hidden="1" outlineLevel="1" x14ac:dyDescent="0.4">
      <c r="C308" s="220" t="s">
        <v>139</v>
      </c>
      <c r="D308" s="221" t="s">
        <v>170</v>
      </c>
      <c r="H308" s="256">
        <f>SUMIFS(InpActive!I:I,InpActive!$A:$A,$C308,InpActive!$B:$B,$N$296)</f>
        <v>15.053000000000001</v>
      </c>
      <c r="I308" s="256">
        <f>SUMIFS(InpActive!J:J,InpActive!$A:$A,$C308,InpActive!$B:$B,$N$296)</f>
        <v>0</v>
      </c>
      <c r="J308" s="256">
        <f>SUMIFS(InpActive!K:K,InpActive!$A:$A,$C308,InpActive!$B:$B,$N$296)</f>
        <v>0</v>
      </c>
      <c r="K308" s="256">
        <f>SUMIFS(InpActive!L:L,InpActive!$A:$A,$C308,InpActive!$B:$B,$N$296)</f>
        <v>0</v>
      </c>
      <c r="L308" s="256">
        <f>SUMIFS(InpActive!M:M,InpActive!$A:$A,$C308,InpActive!$B:$B,$N$296)</f>
        <v>0</v>
      </c>
    </row>
    <row r="309" spans="2:15" hidden="1" outlineLevel="1" x14ac:dyDescent="0.4">
      <c r="C309" s="220" t="s">
        <v>141</v>
      </c>
      <c r="D309" s="221" t="s">
        <v>170</v>
      </c>
      <c r="H309" s="256">
        <f>SUMIFS(InpActive!I:I,InpActive!$A:$A,$C309,InpActive!$B:$B,$N$296)</f>
        <v>5.7869891006338703</v>
      </c>
      <c r="I309" s="256">
        <f>SUMIFS(InpActive!J:J,InpActive!$A:$A,$C309,InpActive!$B:$B,$N$296)</f>
        <v>0</v>
      </c>
      <c r="J309" s="256">
        <f>SUMIFS(InpActive!K:K,InpActive!$A:$A,$C309,InpActive!$B:$B,$N$296)</f>
        <v>0</v>
      </c>
      <c r="K309" s="256">
        <f>SUMIFS(InpActive!L:L,InpActive!$A:$A,$C309,InpActive!$B:$B,$N$296)</f>
        <v>0</v>
      </c>
      <c r="L309" s="256">
        <f>SUMIFS(InpActive!M:M,InpActive!$A:$A,$C309,InpActive!$B:$B,$N$296)</f>
        <v>0</v>
      </c>
    </row>
    <row r="310" spans="2:15" hidden="1" outlineLevel="1" x14ac:dyDescent="0.4">
      <c r="C310" s="220" t="s">
        <v>143</v>
      </c>
      <c r="D310" s="221" t="s">
        <v>170</v>
      </c>
      <c r="H310" s="256">
        <f>SUMIFS(InpActive!I:I,InpActive!$A:$A,$C310,InpActive!$B:$B,$N$296)</f>
        <v>2.9109999999999898</v>
      </c>
      <c r="I310" s="256">
        <f>SUMIFS(InpActive!J:J,InpActive!$A:$A,$C310,InpActive!$B:$B,$N$296)</f>
        <v>0</v>
      </c>
      <c r="J310" s="256">
        <f>SUMIFS(InpActive!K:K,InpActive!$A:$A,$C310,InpActive!$B:$B,$N$296)</f>
        <v>0</v>
      </c>
      <c r="K310" s="256">
        <f>SUMIFS(InpActive!L:L,InpActive!$A:$A,$C310,InpActive!$B:$B,$N$296)</f>
        <v>0</v>
      </c>
      <c r="L310" s="256">
        <f>SUMIFS(InpActive!M:M,InpActive!$A:$A,$C310,InpActive!$B:$B,$N$296)</f>
        <v>0</v>
      </c>
    </row>
    <row r="311" spans="2:15" hidden="1" outlineLevel="1" x14ac:dyDescent="0.4">
      <c r="C311" s="220" t="s">
        <v>145</v>
      </c>
      <c r="D311" s="221" t="s">
        <v>170</v>
      </c>
      <c r="H311" s="256">
        <f>SUMIFS(InpActive!I:I,InpActive!$A:$A,$C311,InpActive!$B:$B,$N$296)</f>
        <v>-0.78699999999999803</v>
      </c>
      <c r="I311" s="256">
        <f>SUMIFS(InpActive!J:J,InpActive!$A:$A,$C311,InpActive!$B:$B,$N$296)</f>
        <v>0</v>
      </c>
      <c r="J311" s="256">
        <f>SUMIFS(InpActive!K:K,InpActive!$A:$A,$C311,InpActive!$B:$B,$N$296)</f>
        <v>0</v>
      </c>
      <c r="K311" s="256">
        <f>SUMIFS(InpActive!L:L,InpActive!$A:$A,$C311,InpActive!$B:$B,$N$296)</f>
        <v>0</v>
      </c>
      <c r="L311" s="256">
        <f>SUMIFS(InpActive!M:M,InpActive!$A:$A,$C311,InpActive!$B:$B,$N$296)</f>
        <v>0</v>
      </c>
    </row>
    <row r="312" spans="2:15" hidden="1" outlineLevel="1" x14ac:dyDescent="0.4">
      <c r="C312" s="220" t="s">
        <v>147</v>
      </c>
      <c r="D312" s="221" t="s">
        <v>170</v>
      </c>
      <c r="H312" s="256">
        <f>SUMIFS(InpActive!I:I,InpActive!$A:$A,$C312,InpActive!$B:$B,$N$296)</f>
        <v>10.9892372038407</v>
      </c>
      <c r="I312" s="256">
        <f>SUMIFS(InpActive!J:J,InpActive!$A:$A,$C312,InpActive!$B:$B,$N$296)</f>
        <v>0</v>
      </c>
      <c r="J312" s="256">
        <f>SUMIFS(InpActive!K:K,InpActive!$A:$A,$C312,InpActive!$B:$B,$N$296)</f>
        <v>0</v>
      </c>
      <c r="K312" s="256">
        <f>SUMIFS(InpActive!L:L,InpActive!$A:$A,$C312,InpActive!$B:$B,$N$296)</f>
        <v>0</v>
      </c>
      <c r="L312" s="256">
        <f>SUMIFS(InpActive!M:M,InpActive!$A:$A,$C312,InpActive!$B:$B,$N$296)</f>
        <v>0</v>
      </c>
    </row>
    <row r="313" spans="2:15" hidden="1" outlineLevel="1" x14ac:dyDescent="0.4">
      <c r="C313" s="220" t="s">
        <v>149</v>
      </c>
      <c r="D313" s="221" t="s">
        <v>170</v>
      </c>
      <c r="H313" s="256">
        <f>SUMIFS(InpActive!I:I,InpActive!$A:$A,$C313,InpActive!$B:$B,$N$296)</f>
        <v>-0.455000000000016</v>
      </c>
      <c r="I313" s="256">
        <f>SUMIFS(InpActive!J:J,InpActive!$A:$A,$C313,InpActive!$B:$B,$N$296)</f>
        <v>0</v>
      </c>
      <c r="J313" s="256">
        <f>SUMIFS(InpActive!K:K,InpActive!$A:$A,$C313,InpActive!$B:$B,$N$296)</f>
        <v>0</v>
      </c>
      <c r="K313" s="256">
        <f>SUMIFS(InpActive!L:L,InpActive!$A:$A,$C313,InpActive!$B:$B,$N$296)</f>
        <v>0</v>
      </c>
      <c r="L313" s="256">
        <f>SUMIFS(InpActive!M:M,InpActive!$A:$A,$C313,InpActive!$B:$B,$N$296)</f>
        <v>0</v>
      </c>
    </row>
    <row r="314" spans="2:15" hidden="1" outlineLevel="1" x14ac:dyDescent="0.4">
      <c r="C314" s="220" t="s">
        <v>151</v>
      </c>
      <c r="D314" s="221" t="s">
        <v>170</v>
      </c>
      <c r="H314" s="256">
        <f>SUMIFS(InpActive!I:I,InpActive!$A:$A,$C314,InpActive!$B:$B,$N$296)</f>
        <v>3.1295272775415501</v>
      </c>
      <c r="I314" s="256">
        <f>SUMIFS(InpActive!J:J,InpActive!$A:$A,$C314,InpActive!$B:$B,$N$296)</f>
        <v>0</v>
      </c>
      <c r="J314" s="256">
        <f>SUMIFS(InpActive!K:K,InpActive!$A:$A,$C314,InpActive!$B:$B,$N$296)</f>
        <v>0</v>
      </c>
      <c r="K314" s="256">
        <f>SUMIFS(InpActive!L:L,InpActive!$A:$A,$C314,InpActive!$B:$B,$N$296)</f>
        <v>0</v>
      </c>
      <c r="L314" s="256">
        <f>SUMIFS(InpActive!M:M,InpActive!$A:$A,$C314,InpActive!$B:$B,$N$296)</f>
        <v>0</v>
      </c>
    </row>
    <row r="315" spans="2:15" hidden="1" outlineLevel="1" x14ac:dyDescent="0.4">
      <c r="H315" s="256"/>
      <c r="I315" s="256"/>
      <c r="J315" s="256"/>
      <c r="K315" s="256"/>
      <c r="L315" s="256"/>
    </row>
    <row r="316" spans="2:15" hidden="1" outlineLevel="1" x14ac:dyDescent="0.4">
      <c r="C316" s="222" t="s">
        <v>725</v>
      </c>
      <c r="D316" s="224" t="s">
        <v>170</v>
      </c>
      <c r="E316" s="241">
        <f t="shared" ref="E316:G316" si="34">SUM(E298:E314)</f>
        <v>0</v>
      </c>
      <c r="F316" s="241">
        <f t="shared" si="34"/>
        <v>0</v>
      </c>
      <c r="G316" s="241">
        <f t="shared" si="34"/>
        <v>0</v>
      </c>
      <c r="H316" s="241">
        <f>SUM(H298:H314)</f>
        <v>161.1204377633581</v>
      </c>
      <c r="I316" s="241">
        <f t="shared" ref="I316:L316" si="35">SUM(I298:I314)</f>
        <v>0</v>
      </c>
      <c r="J316" s="241">
        <f t="shared" si="35"/>
        <v>0</v>
      </c>
      <c r="K316" s="241">
        <f t="shared" si="35"/>
        <v>0</v>
      </c>
      <c r="L316" s="241">
        <f t="shared" si="35"/>
        <v>0</v>
      </c>
      <c r="M316" s="222"/>
      <c r="N316" s="362"/>
      <c r="O316" s="222"/>
    </row>
    <row r="317" spans="2:15" collapsed="1" x14ac:dyDescent="0.4"/>
    <row r="318" spans="2:15" ht="15.75" x14ac:dyDescent="0.4">
      <c r="B318" s="55" t="s">
        <v>1040</v>
      </c>
      <c r="C318" s="75"/>
      <c r="D318" s="225"/>
      <c r="E318" s="225"/>
      <c r="F318" s="225"/>
      <c r="G318" s="225"/>
      <c r="H318" s="56"/>
      <c r="I318" s="56"/>
      <c r="J318" s="56"/>
      <c r="K318" s="56"/>
      <c r="L318" s="56"/>
      <c r="M318" s="56"/>
      <c r="N318" s="360"/>
      <c r="O318" s="56"/>
    </row>
    <row r="319" spans="2:15" x14ac:dyDescent="0.4"/>
    <row r="320" spans="2:15" ht="14.25" x14ac:dyDescent="0.4">
      <c r="B320" s="74" t="s">
        <v>1029</v>
      </c>
      <c r="C320" s="60"/>
      <c r="D320" s="226"/>
      <c r="E320" s="226"/>
      <c r="F320" s="226"/>
      <c r="G320" s="226"/>
      <c r="H320" s="18"/>
      <c r="I320" s="18"/>
      <c r="J320" s="18"/>
      <c r="K320" s="18"/>
      <c r="L320" s="18"/>
      <c r="M320" s="18"/>
      <c r="N320" s="361" t="s">
        <v>600</v>
      </c>
      <c r="O320" s="18"/>
    </row>
    <row r="321" spans="2:15" hidden="1" outlineLevel="1" x14ac:dyDescent="0.4"/>
    <row r="322" spans="2:15" hidden="1" outlineLevel="1" x14ac:dyDescent="0.4">
      <c r="C322" s="234" t="s">
        <v>117</v>
      </c>
      <c r="D322" s="221" t="s">
        <v>170</v>
      </c>
      <c r="H322" s="319">
        <f>SUMIFS(InpActive!I:I,InpActive!$A:$A,$C322,InpActive!$B:$B,$N$320)</f>
        <v>8.8760000000000296</v>
      </c>
      <c r="I322" s="256">
        <f>SUMIFS(InpActive!J:J,InpActive!$A:$A,$C322,InpActive!$B:$B,$N$320)</f>
        <v>0</v>
      </c>
      <c r="J322" s="256">
        <f>SUMIFS(InpActive!K:K,InpActive!$A:$A,$C322,InpActive!$B:$B,$N$320)</f>
        <v>0</v>
      </c>
      <c r="K322" s="256">
        <f>SUMIFS(InpActive!L:L,InpActive!$A:$A,$C322,InpActive!$B:$B,$N$320)</f>
        <v>0</v>
      </c>
      <c r="L322" s="256">
        <f>SUMIFS(InpActive!M:M,InpActive!$A:$A,$C322,InpActive!$B:$B,$N$320)</f>
        <v>0</v>
      </c>
      <c r="M322" s="228"/>
    </row>
    <row r="323" spans="2:15" hidden="1" outlineLevel="1" x14ac:dyDescent="0.4">
      <c r="C323" s="234" t="s">
        <v>119</v>
      </c>
      <c r="D323" s="221" t="s">
        <v>170</v>
      </c>
      <c r="H323" s="319">
        <f>SUMIFS(InpActive!I:I,InpActive!$A:$A,$C323,InpActive!$B:$B,$N$320)</f>
        <v>0.85400000000004195</v>
      </c>
      <c r="I323" s="256">
        <f>SUMIFS(InpActive!J:J,InpActive!$A:$A,$C323,InpActive!$B:$B,$N$320)</f>
        <v>0</v>
      </c>
      <c r="J323" s="256">
        <f>SUMIFS(InpActive!K:K,InpActive!$A:$A,$C323,InpActive!$B:$B,$N$320)</f>
        <v>0</v>
      </c>
      <c r="K323" s="256">
        <f>SUMIFS(InpActive!L:L,InpActive!$A:$A,$C323,InpActive!$B:$B,$N$320)</f>
        <v>0</v>
      </c>
      <c r="L323" s="256">
        <f>SUMIFS(InpActive!M:M,InpActive!$A:$A,$C323,InpActive!$B:$B,$N$320)</f>
        <v>0</v>
      </c>
    </row>
    <row r="324" spans="2:15" hidden="1" outlineLevel="1" x14ac:dyDescent="0.4">
      <c r="C324" s="234" t="s">
        <v>122</v>
      </c>
      <c r="D324" s="221" t="s">
        <v>170</v>
      </c>
      <c r="H324" s="319">
        <f>SUMIFS(InpActive!I:I,InpActive!$A:$A,$C324,InpActive!$B:$B,$N$320)</f>
        <v>0.58599999999999997</v>
      </c>
      <c r="I324" s="256">
        <f>SUMIFS(InpActive!J:J,InpActive!$A:$A,$C324,InpActive!$B:$B,$N$320)</f>
        <v>0</v>
      </c>
      <c r="J324" s="256">
        <f>SUMIFS(InpActive!K:K,InpActive!$A:$A,$C324,InpActive!$B:$B,$N$320)</f>
        <v>0</v>
      </c>
      <c r="K324" s="256">
        <f>SUMIFS(InpActive!L:L,InpActive!$A:$A,$C324,InpActive!$B:$B,$N$320)</f>
        <v>0</v>
      </c>
      <c r="L324" s="256">
        <f>SUMIFS(InpActive!M:M,InpActive!$A:$A,$C324,InpActive!$B:$B,$N$320)</f>
        <v>0</v>
      </c>
    </row>
    <row r="325" spans="2:15" hidden="1" outlineLevel="1" x14ac:dyDescent="0.4">
      <c r="C325" s="234" t="s">
        <v>124</v>
      </c>
      <c r="D325" s="221" t="s">
        <v>170</v>
      </c>
      <c r="H325" s="319">
        <f>SUMIFS(InpActive!I:I,InpActive!$A:$A,$C325,InpActive!$B:$B,$N$320)</f>
        <v>1.7763568394002501E-15</v>
      </c>
      <c r="I325" s="256">
        <f>SUMIFS(InpActive!J:J,InpActive!$A:$A,$C325,InpActive!$B:$B,$N$320)</f>
        <v>0</v>
      </c>
      <c r="J325" s="256">
        <f>SUMIFS(InpActive!K:K,InpActive!$A:$A,$C325,InpActive!$B:$B,$N$320)</f>
        <v>0</v>
      </c>
      <c r="K325" s="256">
        <f>SUMIFS(InpActive!L:L,InpActive!$A:$A,$C325,InpActive!$B:$B,$N$320)</f>
        <v>0</v>
      </c>
      <c r="L325" s="256">
        <f>SUMIFS(InpActive!M:M,InpActive!$A:$A,$C325,InpActive!$B:$B,$N$320)</f>
        <v>0</v>
      </c>
    </row>
    <row r="326" spans="2:15" hidden="1" outlineLevel="1" x14ac:dyDescent="0.4">
      <c r="C326" s="234" t="s">
        <v>126</v>
      </c>
      <c r="D326" s="221" t="s">
        <v>170</v>
      </c>
      <c r="H326" s="319">
        <f>SUMIFS(InpActive!I:I,InpActive!$A:$A,$C326,InpActive!$B:$B,$N$320)</f>
        <v>-75.960018534999804</v>
      </c>
      <c r="I326" s="256">
        <f>SUMIFS(InpActive!J:J,InpActive!$A:$A,$C326,InpActive!$B:$B,$N$320)</f>
        <v>0</v>
      </c>
      <c r="J326" s="256">
        <f>SUMIFS(InpActive!K:K,InpActive!$A:$A,$C326,InpActive!$B:$B,$N$320)</f>
        <v>0</v>
      </c>
      <c r="K326" s="256">
        <f>SUMIFS(InpActive!L:L,InpActive!$A:$A,$C326,InpActive!$B:$B,$N$320)</f>
        <v>0</v>
      </c>
      <c r="L326" s="256">
        <f>SUMIFS(InpActive!M:M,InpActive!$A:$A,$C326,InpActive!$B:$B,$N$320)</f>
        <v>0</v>
      </c>
    </row>
    <row r="327" spans="2:15" hidden="1" outlineLevel="1" x14ac:dyDescent="0.4">
      <c r="C327" s="234" t="s">
        <v>128</v>
      </c>
      <c r="D327" s="221" t="s">
        <v>170</v>
      </c>
      <c r="H327" s="319">
        <f>SUMIFS(InpActive!I:I,InpActive!$A:$A,$C327,InpActive!$B:$B,$N$320)</f>
        <v>-54.195</v>
      </c>
      <c r="I327" s="256">
        <f>SUMIFS(InpActive!J:J,InpActive!$A:$A,$C327,InpActive!$B:$B,$N$320)</f>
        <v>0</v>
      </c>
      <c r="J327" s="256">
        <f>SUMIFS(InpActive!K:K,InpActive!$A:$A,$C327,InpActive!$B:$B,$N$320)</f>
        <v>0</v>
      </c>
      <c r="K327" s="256">
        <f>SUMIFS(InpActive!L:L,InpActive!$A:$A,$C327,InpActive!$B:$B,$N$320)</f>
        <v>0</v>
      </c>
      <c r="L327" s="256">
        <f>SUMIFS(InpActive!M:M,InpActive!$A:$A,$C327,InpActive!$B:$B,$N$320)</f>
        <v>0</v>
      </c>
    </row>
    <row r="328" spans="2:15" hidden="1" outlineLevel="1" x14ac:dyDescent="0.4">
      <c r="C328" s="234" t="s">
        <v>131</v>
      </c>
      <c r="D328" s="221" t="s">
        <v>170</v>
      </c>
      <c r="H328" s="319">
        <f>SUMIFS(InpActive!I:I,InpActive!$A:$A,$C328,InpActive!$B:$B,$N$320)</f>
        <v>44.47</v>
      </c>
      <c r="I328" s="256">
        <f>SUMIFS(InpActive!J:J,InpActive!$A:$A,$C328,InpActive!$B:$B,$N$320)</f>
        <v>0</v>
      </c>
      <c r="J328" s="256">
        <f>SUMIFS(InpActive!K:K,InpActive!$A:$A,$C328,InpActive!$B:$B,$N$320)</f>
        <v>0</v>
      </c>
      <c r="K328" s="256">
        <f>SUMIFS(InpActive!L:L,InpActive!$A:$A,$C328,InpActive!$B:$B,$N$320)</f>
        <v>0</v>
      </c>
      <c r="L328" s="256">
        <f>SUMIFS(InpActive!M:M,InpActive!$A:$A,$C328,InpActive!$B:$B,$N$320)</f>
        <v>0</v>
      </c>
    </row>
    <row r="329" spans="2:15" hidden="1" outlineLevel="1" x14ac:dyDescent="0.4">
      <c r="C329" s="234" t="s">
        <v>133</v>
      </c>
      <c r="D329" s="221" t="s">
        <v>170</v>
      </c>
      <c r="H329" s="319">
        <f>SUMIFS(InpActive!I:I,InpActive!$A:$A,$C329,InpActive!$B:$B,$N$320)</f>
        <v>-9.9999999991950994E-4</v>
      </c>
      <c r="I329" s="256">
        <f>SUMIFS(InpActive!J:J,InpActive!$A:$A,$C329,InpActive!$B:$B,$N$320)</f>
        <v>0</v>
      </c>
      <c r="J329" s="256">
        <f>SUMIFS(InpActive!K:K,InpActive!$A:$A,$C329,InpActive!$B:$B,$N$320)</f>
        <v>0</v>
      </c>
      <c r="K329" s="256">
        <f>SUMIFS(InpActive!L:L,InpActive!$A:$A,$C329,InpActive!$B:$B,$N$320)</f>
        <v>0</v>
      </c>
      <c r="L329" s="256">
        <f>SUMIFS(InpActive!M:M,InpActive!$A:$A,$C329,InpActive!$B:$B,$N$320)</f>
        <v>0</v>
      </c>
    </row>
    <row r="330" spans="2:15" hidden="1" outlineLevel="1" x14ac:dyDescent="0.4">
      <c r="C330" s="234" t="s">
        <v>244</v>
      </c>
      <c r="D330" s="221" t="s">
        <v>170</v>
      </c>
      <c r="H330" s="319">
        <f>SUMIFS(InpActive!I:I,InpActive!$A:$A,$C330,InpActive!$B:$B,$N$320)</f>
        <v>27.143571999999999</v>
      </c>
      <c r="I330" s="256">
        <f>SUMIFS(InpActive!J:J,InpActive!$A:$A,$C330,InpActive!$B:$B,$N$320)</f>
        <v>0</v>
      </c>
      <c r="J330" s="256">
        <f>SUMIFS(InpActive!K:K,InpActive!$A:$A,$C330,InpActive!$B:$B,$N$320)</f>
        <v>0</v>
      </c>
      <c r="K330" s="256">
        <f>SUMIFS(InpActive!L:L,InpActive!$A:$A,$C330,InpActive!$B:$B,$N$320)</f>
        <v>0</v>
      </c>
      <c r="L330" s="256">
        <f>SUMIFS(InpActive!M:M,InpActive!$A:$A,$C330,InpActive!$B:$B,$N$320)</f>
        <v>0</v>
      </c>
    </row>
    <row r="331" spans="2:15" hidden="1" outlineLevel="1" x14ac:dyDescent="0.4">
      <c r="C331" s="234" t="s">
        <v>137</v>
      </c>
      <c r="D331" s="221" t="s">
        <v>170</v>
      </c>
      <c r="H331" s="319">
        <f>SUMIFS(InpActive!I:I,InpActive!$A:$A,$C331,InpActive!$B:$B,$N$320)</f>
        <v>-0.77397099724987595</v>
      </c>
      <c r="I331" s="256">
        <f>SUMIFS(InpActive!J:J,InpActive!$A:$A,$C331,InpActive!$B:$B,$N$320)</f>
        <v>0</v>
      </c>
      <c r="J331" s="256">
        <f>SUMIFS(InpActive!K:K,InpActive!$A:$A,$C331,InpActive!$B:$B,$N$320)</f>
        <v>0</v>
      </c>
      <c r="K331" s="256">
        <f>SUMIFS(InpActive!L:L,InpActive!$A:$A,$C331,InpActive!$B:$B,$N$320)</f>
        <v>0</v>
      </c>
      <c r="L331" s="256">
        <f>SUMIFS(InpActive!M:M,InpActive!$A:$A,$C331,InpActive!$B:$B,$N$320)</f>
        <v>0</v>
      </c>
    </row>
    <row r="332" spans="2:15" hidden="1" outlineLevel="1" x14ac:dyDescent="0.4">
      <c r="C332" s="234" t="s">
        <v>139</v>
      </c>
      <c r="D332" s="221" t="s">
        <v>170</v>
      </c>
      <c r="H332" s="319">
        <f>SUMIFS(InpActive!I:I,InpActive!$A:$A,$C332,InpActive!$B:$B,$N$320)</f>
        <v>44.538000000000103</v>
      </c>
      <c r="I332" s="256">
        <f>SUMIFS(InpActive!J:J,InpActive!$A:$A,$C332,InpActive!$B:$B,$N$320)</f>
        <v>0</v>
      </c>
      <c r="J332" s="256">
        <f>SUMIFS(InpActive!K:K,InpActive!$A:$A,$C332,InpActive!$B:$B,$N$320)</f>
        <v>0</v>
      </c>
      <c r="K332" s="256">
        <f>SUMIFS(InpActive!L:L,InpActive!$A:$A,$C332,InpActive!$B:$B,$N$320)</f>
        <v>0</v>
      </c>
      <c r="L332" s="256">
        <f>SUMIFS(InpActive!M:M,InpActive!$A:$A,$C332,InpActive!$B:$B,$N$320)</f>
        <v>0</v>
      </c>
    </row>
    <row r="333" spans="2:15" hidden="1" outlineLevel="1" x14ac:dyDescent="0.4">
      <c r="C333" s="234"/>
      <c r="H333" s="319"/>
      <c r="I333" s="256"/>
      <c r="J333" s="256"/>
      <c r="K333" s="256"/>
      <c r="L333" s="256"/>
    </row>
    <row r="334" spans="2:15" hidden="1" outlineLevel="1" x14ac:dyDescent="0.4">
      <c r="C334" s="222" t="s">
        <v>725</v>
      </c>
      <c r="D334" s="224" t="s">
        <v>170</v>
      </c>
      <c r="E334" s="400">
        <f t="shared" ref="E334:G334" si="36">SUM(E322:E332)</f>
        <v>0</v>
      </c>
      <c r="F334" s="400">
        <f t="shared" si="36"/>
        <v>0</v>
      </c>
      <c r="G334" s="400">
        <f t="shared" si="36"/>
        <v>0</v>
      </c>
      <c r="H334" s="400">
        <f>SUM(H322:H332)</f>
        <v>-4.4624175322494182</v>
      </c>
      <c r="I334" s="241">
        <f t="shared" ref="I334:L334" si="37">SUM(I322:I332)</f>
        <v>0</v>
      </c>
      <c r="J334" s="241">
        <f t="shared" si="37"/>
        <v>0</v>
      </c>
      <c r="K334" s="241">
        <f t="shared" si="37"/>
        <v>0</v>
      </c>
      <c r="L334" s="241">
        <f t="shared" si="37"/>
        <v>0</v>
      </c>
      <c r="M334" s="222"/>
      <c r="N334" s="362"/>
      <c r="O334" s="222"/>
    </row>
    <row r="335" spans="2:15" collapsed="1" x14ac:dyDescent="0.4">
      <c r="C335" s="234"/>
      <c r="H335" s="234"/>
    </row>
    <row r="336" spans="2:15" ht="14.25" x14ac:dyDescent="0.4">
      <c r="B336" s="74" t="s">
        <v>1030</v>
      </c>
      <c r="C336" s="60"/>
      <c r="D336" s="226"/>
      <c r="E336" s="226"/>
      <c r="F336" s="226"/>
      <c r="G336" s="226"/>
      <c r="H336" s="18"/>
      <c r="I336" s="18"/>
      <c r="J336" s="18"/>
      <c r="K336" s="18"/>
      <c r="L336" s="18"/>
      <c r="M336" s="18"/>
      <c r="N336" s="361" t="s">
        <v>602</v>
      </c>
      <c r="O336" s="18"/>
    </row>
    <row r="337" spans="2:15" hidden="1" outlineLevel="1" x14ac:dyDescent="0.4">
      <c r="C337" s="234"/>
      <c r="H337" s="234"/>
    </row>
    <row r="338" spans="2:15" hidden="1" outlineLevel="1" x14ac:dyDescent="0.4">
      <c r="C338" s="234" t="s">
        <v>117</v>
      </c>
      <c r="D338" s="221" t="s">
        <v>170</v>
      </c>
      <c r="H338" s="319">
        <f>SUMIFS(InpActive!I:I,InpActive!$A:$A,$C338,InpActive!$B:$B,$N$336)</f>
        <v>-12.510999999999999</v>
      </c>
      <c r="I338" s="256">
        <f>SUMIFS(InpActive!J:J,InpActive!$A:$A,$C338,InpActive!$B:$B,$N$336)</f>
        <v>0</v>
      </c>
      <c r="J338" s="256">
        <f>SUMIFS(InpActive!K:K,InpActive!$A:$A,$C338,InpActive!$B:$B,$N$336)</f>
        <v>0</v>
      </c>
      <c r="K338" s="256">
        <f>SUMIFS(InpActive!L:L,InpActive!$A:$A,$C338,InpActive!$B:$B,$N$336)</f>
        <v>0</v>
      </c>
      <c r="L338" s="256">
        <f>SUMIFS(InpActive!M:M,InpActive!$A:$A,$C338,InpActive!$B:$B,$N$336)</f>
        <v>0</v>
      </c>
    </row>
    <row r="339" spans="2:15" hidden="1" outlineLevel="1" x14ac:dyDescent="0.4">
      <c r="C339" s="234" t="s">
        <v>119</v>
      </c>
      <c r="D339" s="221" t="s">
        <v>170</v>
      </c>
      <c r="H339" s="319">
        <f>SUMIFS(InpActive!I:I,InpActive!$A:$A,$C339,InpActive!$B:$B,$N$336)</f>
        <v>16.212</v>
      </c>
      <c r="I339" s="256">
        <f>SUMIFS(InpActive!J:J,InpActive!$A:$A,$C339,InpActive!$B:$B,$N$336)</f>
        <v>0</v>
      </c>
      <c r="J339" s="256">
        <f>SUMIFS(InpActive!K:K,InpActive!$A:$A,$C339,InpActive!$B:$B,$N$336)</f>
        <v>0</v>
      </c>
      <c r="K339" s="256">
        <f>SUMIFS(InpActive!L:L,InpActive!$A:$A,$C339,InpActive!$B:$B,$N$336)</f>
        <v>0</v>
      </c>
      <c r="L339" s="256">
        <f>SUMIFS(InpActive!M:M,InpActive!$A:$A,$C339,InpActive!$B:$B,$N$336)</f>
        <v>0</v>
      </c>
    </row>
    <row r="340" spans="2:15" hidden="1" outlineLevel="1" x14ac:dyDescent="0.4">
      <c r="C340" s="234" t="s">
        <v>122</v>
      </c>
      <c r="D340" s="221" t="s">
        <v>170</v>
      </c>
      <c r="H340" s="319">
        <f>SUMIFS(InpActive!I:I,InpActive!$A:$A,$C340,InpActive!$B:$B,$N$336)</f>
        <v>-0.107</v>
      </c>
      <c r="I340" s="256">
        <f>SUMIFS(InpActive!J:J,InpActive!$A:$A,$C340,InpActive!$B:$B,$N$336)</f>
        <v>0</v>
      </c>
      <c r="J340" s="256">
        <f>SUMIFS(InpActive!K:K,InpActive!$A:$A,$C340,InpActive!$B:$B,$N$336)</f>
        <v>0</v>
      </c>
      <c r="K340" s="256">
        <f>SUMIFS(InpActive!L:L,InpActive!$A:$A,$C340,InpActive!$B:$B,$N$336)</f>
        <v>0</v>
      </c>
      <c r="L340" s="256">
        <f>SUMIFS(InpActive!M:M,InpActive!$A:$A,$C340,InpActive!$B:$B,$N$336)</f>
        <v>0</v>
      </c>
    </row>
    <row r="341" spans="2:15" hidden="1" outlineLevel="1" x14ac:dyDescent="0.4">
      <c r="C341" s="234" t="s">
        <v>124</v>
      </c>
      <c r="D341" s="221" t="s">
        <v>170</v>
      </c>
      <c r="H341" s="319">
        <f>SUMIFS(InpActive!I:I,InpActive!$A:$A,$C341,InpActive!$B:$B,$N$336)</f>
        <v>-13.66</v>
      </c>
      <c r="I341" s="256">
        <f>SUMIFS(InpActive!J:J,InpActive!$A:$A,$C341,InpActive!$B:$B,$N$336)</f>
        <v>0</v>
      </c>
      <c r="J341" s="256">
        <f>SUMIFS(InpActive!K:K,InpActive!$A:$A,$C341,InpActive!$B:$B,$N$336)</f>
        <v>0</v>
      </c>
      <c r="K341" s="256">
        <f>SUMIFS(InpActive!L:L,InpActive!$A:$A,$C341,InpActive!$B:$B,$N$336)</f>
        <v>0</v>
      </c>
      <c r="L341" s="256">
        <f>SUMIFS(InpActive!M:M,InpActive!$A:$A,$C341,InpActive!$B:$B,$N$336)</f>
        <v>0</v>
      </c>
    </row>
    <row r="342" spans="2:15" hidden="1" outlineLevel="1" x14ac:dyDescent="0.4">
      <c r="C342" s="234" t="s">
        <v>126</v>
      </c>
      <c r="D342" s="221" t="s">
        <v>170</v>
      </c>
      <c r="H342" s="319">
        <f>SUMIFS(InpActive!I:I,InpActive!$A:$A,$C342,InpActive!$B:$B,$N$336)</f>
        <v>4.5210000000000203</v>
      </c>
      <c r="I342" s="256">
        <f>SUMIFS(InpActive!J:J,InpActive!$A:$A,$C342,InpActive!$B:$B,$N$336)</f>
        <v>0</v>
      </c>
      <c r="J342" s="256">
        <f>SUMIFS(InpActive!K:K,InpActive!$A:$A,$C342,InpActive!$B:$B,$N$336)</f>
        <v>0</v>
      </c>
      <c r="K342" s="256">
        <f>SUMIFS(InpActive!L:L,InpActive!$A:$A,$C342,InpActive!$B:$B,$N$336)</f>
        <v>0</v>
      </c>
      <c r="L342" s="256">
        <f>SUMIFS(InpActive!M:M,InpActive!$A:$A,$C342,InpActive!$B:$B,$N$336)</f>
        <v>0</v>
      </c>
    </row>
    <row r="343" spans="2:15" hidden="1" outlineLevel="1" x14ac:dyDescent="0.4">
      <c r="C343" s="234" t="s">
        <v>128</v>
      </c>
      <c r="D343" s="221" t="s">
        <v>170</v>
      </c>
      <c r="H343" s="319">
        <f>SUMIFS(InpActive!I:I,InpActive!$A:$A,$C343,InpActive!$B:$B,$N$336)</f>
        <v>-1.423</v>
      </c>
      <c r="I343" s="256">
        <f>SUMIFS(InpActive!J:J,InpActive!$A:$A,$C343,InpActive!$B:$B,$N$336)</f>
        <v>0</v>
      </c>
      <c r="J343" s="256">
        <f>SUMIFS(InpActive!K:K,InpActive!$A:$A,$C343,InpActive!$B:$B,$N$336)</f>
        <v>0</v>
      </c>
      <c r="K343" s="256">
        <f>SUMIFS(InpActive!L:L,InpActive!$A:$A,$C343,InpActive!$B:$B,$N$336)</f>
        <v>0</v>
      </c>
      <c r="L343" s="256">
        <f>SUMIFS(InpActive!M:M,InpActive!$A:$A,$C343,InpActive!$B:$B,$N$336)</f>
        <v>0</v>
      </c>
    </row>
    <row r="344" spans="2:15" hidden="1" outlineLevel="1" x14ac:dyDescent="0.4">
      <c r="C344" s="234" t="s">
        <v>131</v>
      </c>
      <c r="D344" s="221" t="s">
        <v>170</v>
      </c>
      <c r="H344" s="319">
        <f>SUMIFS(InpActive!I:I,InpActive!$A:$A,$C344,InpActive!$B:$B,$N$336)</f>
        <v>-0.35799999999999998</v>
      </c>
      <c r="I344" s="256">
        <f>SUMIFS(InpActive!J:J,InpActive!$A:$A,$C344,InpActive!$B:$B,$N$336)</f>
        <v>0</v>
      </c>
      <c r="J344" s="256">
        <f>SUMIFS(InpActive!K:K,InpActive!$A:$A,$C344,InpActive!$B:$B,$N$336)</f>
        <v>0</v>
      </c>
      <c r="K344" s="256">
        <f>SUMIFS(InpActive!L:L,InpActive!$A:$A,$C344,InpActive!$B:$B,$N$336)</f>
        <v>0</v>
      </c>
      <c r="L344" s="256">
        <f>SUMIFS(InpActive!M:M,InpActive!$A:$A,$C344,InpActive!$B:$B,$N$336)</f>
        <v>0</v>
      </c>
    </row>
    <row r="345" spans="2:15" hidden="1" outlineLevel="1" x14ac:dyDescent="0.4">
      <c r="C345" s="234" t="s">
        <v>133</v>
      </c>
      <c r="D345" s="221" t="s">
        <v>170</v>
      </c>
      <c r="H345" s="319">
        <f>SUMIFS(InpActive!I:I,InpActive!$A:$A,$C345,InpActive!$B:$B,$N$336)</f>
        <v>0</v>
      </c>
      <c r="I345" s="256">
        <f>SUMIFS(InpActive!J:J,InpActive!$A:$A,$C345,InpActive!$B:$B,$N$336)</f>
        <v>0</v>
      </c>
      <c r="J345" s="256">
        <f>SUMIFS(InpActive!K:K,InpActive!$A:$A,$C345,InpActive!$B:$B,$N$336)</f>
        <v>0</v>
      </c>
      <c r="K345" s="256">
        <f>SUMIFS(InpActive!L:L,InpActive!$A:$A,$C345,InpActive!$B:$B,$N$336)</f>
        <v>0</v>
      </c>
      <c r="L345" s="256">
        <f>SUMIFS(InpActive!M:M,InpActive!$A:$A,$C345,InpActive!$B:$B,$N$336)</f>
        <v>0</v>
      </c>
    </row>
    <row r="346" spans="2:15" hidden="1" outlineLevel="1" x14ac:dyDescent="0.4">
      <c r="C346" s="234" t="s">
        <v>244</v>
      </c>
      <c r="D346" s="221" t="s">
        <v>170</v>
      </c>
      <c r="H346" s="319">
        <f>SUMIFS(InpActive!I:I,InpActive!$A:$A,$C346,InpActive!$B:$B,$N$336)</f>
        <v>0.114801</v>
      </c>
      <c r="I346" s="256">
        <f>SUMIFS(InpActive!J:J,InpActive!$A:$A,$C346,InpActive!$B:$B,$N$336)</f>
        <v>0</v>
      </c>
      <c r="J346" s="256">
        <f>SUMIFS(InpActive!K:K,InpActive!$A:$A,$C346,InpActive!$B:$B,$N$336)</f>
        <v>0</v>
      </c>
      <c r="K346" s="256">
        <f>SUMIFS(InpActive!L:L,InpActive!$A:$A,$C346,InpActive!$B:$B,$N$336)</f>
        <v>0</v>
      </c>
      <c r="L346" s="256">
        <f>SUMIFS(InpActive!M:M,InpActive!$A:$A,$C346,InpActive!$B:$B,$N$336)</f>
        <v>0</v>
      </c>
    </row>
    <row r="347" spans="2:15" hidden="1" outlineLevel="1" x14ac:dyDescent="0.4">
      <c r="C347" s="234" t="s">
        <v>137</v>
      </c>
      <c r="D347" s="221" t="s">
        <v>170</v>
      </c>
      <c r="H347" s="319">
        <f>SUMIFS(InpActive!I:I,InpActive!$A:$A,$C347,InpActive!$B:$B,$N$336)</f>
        <v>-9.7402485743897302E-2</v>
      </c>
      <c r="I347" s="256">
        <f>SUMIFS(InpActive!J:J,InpActive!$A:$A,$C347,InpActive!$B:$B,$N$336)</f>
        <v>0</v>
      </c>
      <c r="J347" s="256">
        <f>SUMIFS(InpActive!K:K,InpActive!$A:$A,$C347,InpActive!$B:$B,$N$336)</f>
        <v>0</v>
      </c>
      <c r="K347" s="256">
        <f>SUMIFS(InpActive!L:L,InpActive!$A:$A,$C347,InpActive!$B:$B,$N$336)</f>
        <v>0</v>
      </c>
      <c r="L347" s="256">
        <f>SUMIFS(InpActive!M:M,InpActive!$A:$A,$C347,InpActive!$B:$B,$N$336)</f>
        <v>0</v>
      </c>
    </row>
    <row r="348" spans="2:15" hidden="1" outlineLevel="1" x14ac:dyDescent="0.4">
      <c r="C348" s="234" t="s">
        <v>139</v>
      </c>
      <c r="D348" s="221" t="s">
        <v>170</v>
      </c>
      <c r="H348" s="319">
        <f>SUMIFS(InpActive!I:I,InpActive!$A:$A,$C348,InpActive!$B:$B,$N$336)</f>
        <v>-0.21200000000001101</v>
      </c>
      <c r="I348" s="256">
        <f>SUMIFS(InpActive!J:J,InpActive!$A:$A,$C348,InpActive!$B:$B,$N$336)</f>
        <v>0</v>
      </c>
      <c r="J348" s="256">
        <f>SUMIFS(InpActive!K:K,InpActive!$A:$A,$C348,InpActive!$B:$B,$N$336)</f>
        <v>0</v>
      </c>
      <c r="K348" s="256">
        <f>SUMIFS(InpActive!L:L,InpActive!$A:$A,$C348,InpActive!$B:$B,$N$336)</f>
        <v>0</v>
      </c>
      <c r="L348" s="256">
        <f>SUMIFS(InpActive!M:M,InpActive!$A:$A,$C348,InpActive!$B:$B,$N$336)</f>
        <v>0</v>
      </c>
    </row>
    <row r="349" spans="2:15" hidden="1" outlineLevel="1" x14ac:dyDescent="0.4">
      <c r="C349" s="234"/>
      <c r="H349" s="319"/>
      <c r="I349" s="256"/>
      <c r="J349" s="256"/>
      <c r="K349" s="256"/>
      <c r="L349" s="256"/>
    </row>
    <row r="350" spans="2:15" hidden="1" outlineLevel="1" x14ac:dyDescent="0.4">
      <c r="C350" s="222" t="s">
        <v>725</v>
      </c>
      <c r="D350" s="224" t="s">
        <v>170</v>
      </c>
      <c r="E350" s="400">
        <f t="shared" ref="E350:G350" si="38">SUM(E338:E348)</f>
        <v>0</v>
      </c>
      <c r="F350" s="400">
        <f t="shared" si="38"/>
        <v>0</v>
      </c>
      <c r="G350" s="400">
        <f t="shared" si="38"/>
        <v>0</v>
      </c>
      <c r="H350" s="400">
        <f>SUM(H338:H348)</f>
        <v>-7.520601485743887</v>
      </c>
      <c r="I350" s="241">
        <f t="shared" ref="I350:L350" si="39">SUM(I338:I348)</f>
        <v>0</v>
      </c>
      <c r="J350" s="241">
        <f t="shared" si="39"/>
        <v>0</v>
      </c>
      <c r="K350" s="241">
        <f t="shared" si="39"/>
        <v>0</v>
      </c>
      <c r="L350" s="241">
        <f t="shared" si="39"/>
        <v>0</v>
      </c>
      <c r="M350" s="222"/>
      <c r="N350" s="362"/>
      <c r="O350" s="222"/>
    </row>
    <row r="351" spans="2:15" collapsed="1" x14ac:dyDescent="0.4"/>
    <row r="352" spans="2:15" ht="15.75" x14ac:dyDescent="0.4">
      <c r="B352" s="55" t="s">
        <v>1041</v>
      </c>
      <c r="C352" s="75"/>
      <c r="D352" s="225"/>
      <c r="E352" s="225"/>
      <c r="F352" s="225"/>
      <c r="G352" s="225"/>
      <c r="H352" s="56"/>
      <c r="I352" s="56"/>
      <c r="J352" s="56"/>
      <c r="K352" s="56"/>
      <c r="L352" s="56"/>
      <c r="M352" s="56"/>
      <c r="N352" s="360"/>
      <c r="O352" s="56"/>
    </row>
    <row r="353" spans="2:15" hidden="1" outlineLevel="1" x14ac:dyDescent="0.4"/>
    <row r="354" spans="2:15" ht="14.25" hidden="1" outlineLevel="1" x14ac:dyDescent="0.4">
      <c r="B354" s="74" t="s">
        <v>1032</v>
      </c>
      <c r="C354" s="60"/>
      <c r="D354" s="226"/>
      <c r="E354" s="226"/>
      <c r="F354" s="226"/>
      <c r="G354" s="226"/>
      <c r="H354" s="18"/>
      <c r="I354" s="18"/>
      <c r="J354" s="18"/>
      <c r="K354" s="18"/>
      <c r="L354" s="18"/>
      <c r="M354" s="18"/>
      <c r="N354" s="361" t="s">
        <v>604</v>
      </c>
      <c r="O354" s="18"/>
    </row>
    <row r="355" spans="2:15" hidden="1" outlineLevel="1" x14ac:dyDescent="0.4"/>
    <row r="356" spans="2:15" hidden="1" outlineLevel="1" x14ac:dyDescent="0.4">
      <c r="C356" s="220" t="s">
        <v>133</v>
      </c>
      <c r="D356" s="221" t="s">
        <v>170</v>
      </c>
      <c r="H356" s="319">
        <f>SUMIFS(InpActive!I:I,InpActive!$A:$A,$C356,InpActive!$B:$B,$N$354)</f>
        <v>-9.9999999999766899E-4</v>
      </c>
      <c r="I356" s="256">
        <f>SUMIFS(InpActive!J:J,InpActive!$A:$A,$C356,InpActive!$B:$B,$N$354)</f>
        <v>0</v>
      </c>
      <c r="J356" s="256">
        <f>SUMIFS(InpActive!K:K,InpActive!$A:$A,$C356,InpActive!$B:$B,$N$354)</f>
        <v>0</v>
      </c>
      <c r="K356" s="256">
        <f>SUMIFS(InpActive!L:L,InpActive!$A:$A,$C356,InpActive!$B:$B,$N$354)</f>
        <v>0</v>
      </c>
      <c r="L356" s="256">
        <f>SUMIFS(InpActive!M:M,InpActive!$A:$A,$C356,InpActive!$B:$B,$N$354)</f>
        <v>0</v>
      </c>
    </row>
    <row r="357" spans="2:15" hidden="1" outlineLevel="1" x14ac:dyDescent="0.4">
      <c r="C357" s="220" t="s">
        <v>145</v>
      </c>
      <c r="D357" s="221" t="s">
        <v>170</v>
      </c>
      <c r="H357" s="256">
        <f>SUMIFS(InpActive!I:I,InpActive!$A:$A,$C357,InpActive!$B:$B,$N$354)</f>
        <v>0</v>
      </c>
      <c r="I357" s="256">
        <f>SUMIFS(InpActive!J:J,InpActive!$A:$A,$C357,InpActive!$B:$B,$N$354)</f>
        <v>0</v>
      </c>
      <c r="J357" s="256">
        <f>SUMIFS(InpActive!K:K,InpActive!$A:$A,$C357,InpActive!$B:$B,$N$354)</f>
        <v>0</v>
      </c>
      <c r="K357" s="256">
        <f>SUMIFS(InpActive!L:L,InpActive!$A:$A,$C357,InpActive!$B:$B,$N$354)</f>
        <v>0</v>
      </c>
      <c r="L357" s="256">
        <f>SUMIFS(InpActive!M:M,InpActive!$A:$A,$C357,InpActive!$B:$B,$N$354)</f>
        <v>0</v>
      </c>
    </row>
    <row r="358" spans="2:15" hidden="1" outlineLevel="1" x14ac:dyDescent="0.4">
      <c r="H358" s="256"/>
      <c r="I358" s="256"/>
      <c r="J358" s="256"/>
      <c r="K358" s="256"/>
      <c r="L358" s="256"/>
    </row>
    <row r="359" spans="2:15" hidden="1" outlineLevel="1" x14ac:dyDescent="0.4">
      <c r="C359" s="222" t="s">
        <v>725</v>
      </c>
      <c r="D359" s="224" t="s">
        <v>170</v>
      </c>
      <c r="E359" s="241">
        <f t="shared" ref="E359:G359" si="40">SUM(E356:E357)</f>
        <v>0</v>
      </c>
      <c r="F359" s="241">
        <f t="shared" si="40"/>
        <v>0</v>
      </c>
      <c r="G359" s="241">
        <f t="shared" si="40"/>
        <v>0</v>
      </c>
      <c r="H359" s="241">
        <f>SUM(H356:H357)</f>
        <v>-9.9999999999766899E-4</v>
      </c>
      <c r="I359" s="241">
        <f t="shared" ref="I359:L359" si="41">SUM(I356:I357)</f>
        <v>0</v>
      </c>
      <c r="J359" s="241">
        <f t="shared" si="41"/>
        <v>0</v>
      </c>
      <c r="K359" s="241">
        <f t="shared" si="41"/>
        <v>0</v>
      </c>
      <c r="L359" s="241">
        <f t="shared" si="41"/>
        <v>0</v>
      </c>
      <c r="M359" s="222"/>
      <c r="N359" s="362"/>
      <c r="O359" s="222"/>
    </row>
    <row r="360" spans="2:15" collapsed="1" x14ac:dyDescent="0.4"/>
    <row r="361" spans="2:15" ht="15.75" x14ac:dyDescent="0.4">
      <c r="B361" s="55" t="s">
        <v>1042</v>
      </c>
      <c r="C361" s="75"/>
      <c r="D361" s="225"/>
      <c r="E361" s="225"/>
      <c r="F361" s="225"/>
      <c r="G361" s="225"/>
      <c r="H361" s="56"/>
      <c r="I361" s="56"/>
      <c r="J361" s="56"/>
      <c r="K361" s="56"/>
      <c r="L361" s="56"/>
      <c r="M361" s="56"/>
      <c r="N361" s="360"/>
      <c r="O361" s="56"/>
    </row>
    <row r="362" spans="2:15" x14ac:dyDescent="0.4"/>
    <row r="363" spans="2:15" ht="13.9" customHeight="1" x14ac:dyDescent="0.4">
      <c r="B363" s="74" t="s">
        <v>1026</v>
      </c>
      <c r="C363" s="60"/>
      <c r="D363" s="226"/>
      <c r="E363" s="226"/>
      <c r="F363" s="226"/>
      <c r="G363" s="226"/>
      <c r="H363" s="18"/>
      <c r="I363" s="18"/>
      <c r="J363" s="18"/>
      <c r="K363" s="18"/>
      <c r="L363" s="18"/>
      <c r="M363" s="18"/>
      <c r="N363" s="361" t="s">
        <v>556</v>
      </c>
      <c r="O363" s="18"/>
    </row>
    <row r="364" spans="2:15" hidden="1" outlineLevel="1" x14ac:dyDescent="0.4"/>
    <row r="365" spans="2:15" hidden="1" outlineLevel="1" x14ac:dyDescent="0.4">
      <c r="C365" s="234" t="s">
        <v>117</v>
      </c>
      <c r="D365" s="221" t="s">
        <v>170</v>
      </c>
      <c r="H365" s="319">
        <f>SUMIFS(InpActive!I:I,InpActive!$A:$A,$C365,InpActive!$B:$B,$N$363)</f>
        <v>-0.67300000000000204</v>
      </c>
      <c r="I365" s="256">
        <f>SUMIFS(InpActive!J:J,InpActive!$A:$A,$C365,InpActive!$B:$B,$N$363)</f>
        <v>0</v>
      </c>
      <c r="J365" s="256">
        <f>SUMIFS(InpActive!K:K,InpActive!$A:$A,$C365,InpActive!$B:$B,$N$363)</f>
        <v>0</v>
      </c>
      <c r="K365" s="256">
        <f>SUMIFS(InpActive!L:L,InpActive!$A:$A,$C365,InpActive!$B:$B,$N$363)</f>
        <v>0</v>
      </c>
      <c r="L365" s="256">
        <f>SUMIFS(InpActive!M:M,InpActive!$A:$A,$C365,InpActive!$B:$B,$N$363)</f>
        <v>0</v>
      </c>
    </row>
    <row r="366" spans="2:15" hidden="1" outlineLevel="1" x14ac:dyDescent="0.4">
      <c r="C366" s="234" t="s">
        <v>119</v>
      </c>
      <c r="D366" s="221" t="s">
        <v>170</v>
      </c>
      <c r="H366" s="319">
        <f>SUMIFS(InpActive!I:I,InpActive!$A:$A,$C366,InpActive!$B:$B,$N$363)</f>
        <v>2.95399999999999</v>
      </c>
      <c r="I366" s="256">
        <f>SUMIFS(InpActive!J:J,InpActive!$A:$A,$C366,InpActive!$B:$B,$N$363)</f>
        <v>0</v>
      </c>
      <c r="J366" s="256">
        <f>SUMIFS(InpActive!K:K,InpActive!$A:$A,$C366,InpActive!$B:$B,$N$363)</f>
        <v>0</v>
      </c>
      <c r="K366" s="256">
        <f>SUMIFS(InpActive!L:L,InpActive!$A:$A,$C366,InpActive!$B:$B,$N$363)</f>
        <v>0</v>
      </c>
      <c r="L366" s="256">
        <f>SUMIFS(InpActive!M:M,InpActive!$A:$A,$C366,InpActive!$B:$B,$N$363)</f>
        <v>0</v>
      </c>
    </row>
    <row r="367" spans="2:15" hidden="1" outlineLevel="1" x14ac:dyDescent="0.4">
      <c r="C367" s="234" t="s">
        <v>122</v>
      </c>
      <c r="D367" s="221" t="s">
        <v>170</v>
      </c>
      <c r="H367" s="319">
        <f>SUMIFS(InpActive!I:I,InpActive!$A:$A,$C367,InpActive!$B:$B,$N$363)</f>
        <v>5.1470000000000002</v>
      </c>
      <c r="I367" s="256">
        <f>SUMIFS(InpActive!J:J,InpActive!$A:$A,$C367,InpActive!$B:$B,$N$363)</f>
        <v>0</v>
      </c>
      <c r="J367" s="256">
        <f>SUMIFS(InpActive!K:K,InpActive!$A:$A,$C367,InpActive!$B:$B,$N$363)</f>
        <v>0</v>
      </c>
      <c r="K367" s="256">
        <f>SUMIFS(InpActive!L:L,InpActive!$A:$A,$C367,InpActive!$B:$B,$N$363)</f>
        <v>0</v>
      </c>
      <c r="L367" s="256">
        <f>SUMIFS(InpActive!M:M,InpActive!$A:$A,$C367,InpActive!$B:$B,$N$363)</f>
        <v>0</v>
      </c>
    </row>
    <row r="368" spans="2:15" hidden="1" outlineLevel="1" x14ac:dyDescent="0.4">
      <c r="C368" s="234" t="s">
        <v>124</v>
      </c>
      <c r="D368" s="221" t="s">
        <v>170</v>
      </c>
      <c r="H368" s="319">
        <f>SUMIFS(InpActive!I:I,InpActive!$A:$A,$C368,InpActive!$B:$B,$N$363)</f>
        <v>8.2010000000000005</v>
      </c>
      <c r="I368" s="256">
        <f>SUMIFS(InpActive!J:J,InpActive!$A:$A,$C368,InpActive!$B:$B,$N$363)</f>
        <v>0</v>
      </c>
      <c r="J368" s="256">
        <f>SUMIFS(InpActive!K:K,InpActive!$A:$A,$C368,InpActive!$B:$B,$N$363)</f>
        <v>0</v>
      </c>
      <c r="K368" s="256">
        <f>SUMIFS(InpActive!L:L,InpActive!$A:$A,$C368,InpActive!$B:$B,$N$363)</f>
        <v>0</v>
      </c>
      <c r="L368" s="256">
        <f>SUMIFS(InpActive!M:M,InpActive!$A:$A,$C368,InpActive!$B:$B,$N$363)</f>
        <v>0</v>
      </c>
    </row>
    <row r="369" spans="3:15" hidden="1" outlineLevel="1" x14ac:dyDescent="0.4">
      <c r="C369" s="234" t="s">
        <v>126</v>
      </c>
      <c r="D369" s="221" t="s">
        <v>170</v>
      </c>
      <c r="H369" s="319">
        <f>SUMIFS(InpActive!I:I,InpActive!$A:$A,$C369,InpActive!$B:$B,$N$363)</f>
        <v>25.652999999999999</v>
      </c>
      <c r="I369" s="256">
        <f>SUMIFS(InpActive!J:J,InpActive!$A:$A,$C369,InpActive!$B:$B,$N$363)</f>
        <v>0</v>
      </c>
      <c r="J369" s="256">
        <f>SUMIFS(InpActive!K:K,InpActive!$A:$A,$C369,InpActive!$B:$B,$N$363)</f>
        <v>0</v>
      </c>
      <c r="K369" s="256">
        <f>SUMIFS(InpActive!L:L,InpActive!$A:$A,$C369,InpActive!$B:$B,$N$363)</f>
        <v>0</v>
      </c>
      <c r="L369" s="256">
        <f>SUMIFS(InpActive!M:M,InpActive!$A:$A,$C369,InpActive!$B:$B,$N$363)</f>
        <v>0</v>
      </c>
    </row>
    <row r="370" spans="3:15" hidden="1" outlineLevel="1" x14ac:dyDescent="0.4">
      <c r="C370" s="234" t="s">
        <v>128</v>
      </c>
      <c r="D370" s="221" t="s">
        <v>170</v>
      </c>
      <c r="H370" s="319">
        <f>SUMIFS(InpActive!I:I,InpActive!$A:$A,$C370,InpActive!$B:$B,$N$363)</f>
        <v>2.5089999999999999</v>
      </c>
      <c r="I370" s="256">
        <f>SUMIFS(InpActive!J:J,InpActive!$A:$A,$C370,InpActive!$B:$B,$N$363)</f>
        <v>0</v>
      </c>
      <c r="J370" s="256">
        <f>SUMIFS(InpActive!K:K,InpActive!$A:$A,$C370,InpActive!$B:$B,$N$363)</f>
        <v>0</v>
      </c>
      <c r="K370" s="256">
        <f>SUMIFS(InpActive!L:L,InpActive!$A:$A,$C370,InpActive!$B:$B,$N$363)</f>
        <v>0</v>
      </c>
      <c r="L370" s="256">
        <f>SUMIFS(InpActive!M:M,InpActive!$A:$A,$C370,InpActive!$B:$B,$N$363)</f>
        <v>0</v>
      </c>
    </row>
    <row r="371" spans="3:15" hidden="1" outlineLevel="1" x14ac:dyDescent="0.4">
      <c r="C371" s="234" t="s">
        <v>131</v>
      </c>
      <c r="D371" s="221" t="s">
        <v>170</v>
      </c>
      <c r="H371" s="319">
        <f>SUMIFS(InpActive!I:I,InpActive!$A:$A,$C371,InpActive!$B:$B,$N$363)</f>
        <v>13.493</v>
      </c>
      <c r="I371" s="256">
        <f>SUMIFS(InpActive!J:J,InpActive!$A:$A,$C371,InpActive!$B:$B,$N$363)</f>
        <v>0</v>
      </c>
      <c r="J371" s="256">
        <f>SUMIFS(InpActive!K:K,InpActive!$A:$A,$C371,InpActive!$B:$B,$N$363)</f>
        <v>0</v>
      </c>
      <c r="K371" s="256">
        <f>SUMIFS(InpActive!L:L,InpActive!$A:$A,$C371,InpActive!$B:$B,$N$363)</f>
        <v>0</v>
      </c>
      <c r="L371" s="256">
        <f>SUMIFS(InpActive!M:M,InpActive!$A:$A,$C371,InpActive!$B:$B,$N$363)</f>
        <v>0</v>
      </c>
    </row>
    <row r="372" spans="3:15" hidden="1" outlineLevel="1" x14ac:dyDescent="0.4">
      <c r="C372" s="234" t="s">
        <v>133</v>
      </c>
      <c r="D372" s="221" t="s">
        <v>170</v>
      </c>
      <c r="H372" s="319">
        <f>SUMIFS(InpActive!I:I,InpActive!$A:$A,$C372,InpActive!$B:$B,$N$363)</f>
        <v>-13.513999999999999</v>
      </c>
      <c r="I372" s="256">
        <f>SUMIFS(InpActive!J:J,InpActive!$A:$A,$C372,InpActive!$B:$B,$N$363)</f>
        <v>0</v>
      </c>
      <c r="J372" s="256">
        <f>SUMIFS(InpActive!K:K,InpActive!$A:$A,$C372,InpActive!$B:$B,$N$363)</f>
        <v>0</v>
      </c>
      <c r="K372" s="256">
        <f>SUMIFS(InpActive!L:L,InpActive!$A:$A,$C372,InpActive!$B:$B,$N$363)</f>
        <v>0</v>
      </c>
      <c r="L372" s="256">
        <f>SUMIFS(InpActive!M:M,InpActive!$A:$A,$C372,InpActive!$B:$B,$N$363)</f>
        <v>0</v>
      </c>
    </row>
    <row r="373" spans="3:15" hidden="1" outlineLevel="1" x14ac:dyDescent="0.4">
      <c r="C373" s="234" t="s">
        <v>244</v>
      </c>
      <c r="D373" s="221" t="s">
        <v>170</v>
      </c>
      <c r="H373" s="319">
        <f>SUMIFS(InpActive!I:I,InpActive!$A:$A,$C373,InpActive!$B:$B,$N$363)</f>
        <v>-4.46067954546292</v>
      </c>
      <c r="I373" s="256">
        <f>SUMIFS(InpActive!J:J,InpActive!$A:$A,$C373,InpActive!$B:$B,$N$363)</f>
        <v>0</v>
      </c>
      <c r="J373" s="256">
        <f>SUMIFS(InpActive!K:K,InpActive!$A:$A,$C373,InpActive!$B:$B,$N$363)</f>
        <v>0</v>
      </c>
      <c r="K373" s="256">
        <f>SUMIFS(InpActive!L:L,InpActive!$A:$A,$C373,InpActive!$B:$B,$N$363)</f>
        <v>0</v>
      </c>
      <c r="L373" s="256">
        <f>SUMIFS(InpActive!M:M,InpActive!$A:$A,$C373,InpActive!$B:$B,$N$363)</f>
        <v>0</v>
      </c>
    </row>
    <row r="374" spans="3:15" hidden="1" outlineLevel="1" x14ac:dyDescent="0.4">
      <c r="C374" s="234" t="s">
        <v>137</v>
      </c>
      <c r="D374" s="221" t="s">
        <v>170</v>
      </c>
      <c r="H374" s="319">
        <f>SUMIFS(InpActive!I:I,InpActive!$A:$A,$C374,InpActive!$B:$B,$N$363)</f>
        <v>-10.518000000000001</v>
      </c>
      <c r="I374" s="256">
        <f>SUMIFS(InpActive!J:J,InpActive!$A:$A,$C374,InpActive!$B:$B,$N$363)</f>
        <v>0</v>
      </c>
      <c r="J374" s="256">
        <f>SUMIFS(InpActive!K:K,InpActive!$A:$A,$C374,InpActive!$B:$B,$N$363)</f>
        <v>0</v>
      </c>
      <c r="K374" s="256">
        <f>SUMIFS(InpActive!L:L,InpActive!$A:$A,$C374,InpActive!$B:$B,$N$363)</f>
        <v>0</v>
      </c>
      <c r="L374" s="256">
        <f>SUMIFS(InpActive!M:M,InpActive!$A:$A,$C374,InpActive!$B:$B,$N$363)</f>
        <v>0</v>
      </c>
    </row>
    <row r="375" spans="3:15" hidden="1" outlineLevel="1" x14ac:dyDescent="0.4">
      <c r="C375" s="234" t="s">
        <v>139</v>
      </c>
      <c r="D375" s="221" t="s">
        <v>170</v>
      </c>
      <c r="H375" s="319">
        <f>SUMIFS(InpActive!I:I,InpActive!$A:$A,$C375,InpActive!$B:$B,$N$363)</f>
        <v>-5.9279999999999999</v>
      </c>
      <c r="I375" s="256">
        <f>SUMIFS(InpActive!J:J,InpActive!$A:$A,$C375,InpActive!$B:$B,$N$363)</f>
        <v>0</v>
      </c>
      <c r="J375" s="256">
        <f>SUMIFS(InpActive!K:K,InpActive!$A:$A,$C375,InpActive!$B:$B,$N$363)</f>
        <v>0</v>
      </c>
      <c r="K375" s="256">
        <f>SUMIFS(InpActive!L:L,InpActive!$A:$A,$C375,InpActive!$B:$B,$N$363)</f>
        <v>0</v>
      </c>
      <c r="L375" s="256">
        <f>SUMIFS(InpActive!M:M,InpActive!$A:$A,$C375,InpActive!$B:$B,$N$363)</f>
        <v>0</v>
      </c>
    </row>
    <row r="376" spans="3:15" hidden="1" outlineLevel="1" x14ac:dyDescent="0.4">
      <c r="C376" s="234" t="s">
        <v>141</v>
      </c>
      <c r="D376" s="221" t="s">
        <v>170</v>
      </c>
      <c r="H376" s="319">
        <f>SUMIFS(InpActive!I:I,InpActive!$A:$A,$C376,InpActive!$B:$B,$N$363)</f>
        <v>-10.0876916533537</v>
      </c>
      <c r="I376" s="256">
        <f>SUMIFS(InpActive!J:J,InpActive!$A:$A,$C376,InpActive!$B:$B,$N$363)</f>
        <v>0</v>
      </c>
      <c r="J376" s="256">
        <f>SUMIFS(InpActive!K:K,InpActive!$A:$A,$C376,InpActive!$B:$B,$N$363)</f>
        <v>0</v>
      </c>
      <c r="K376" s="256">
        <f>SUMIFS(InpActive!L:L,InpActive!$A:$A,$C376,InpActive!$B:$B,$N$363)</f>
        <v>0</v>
      </c>
      <c r="L376" s="256">
        <f>SUMIFS(InpActive!M:M,InpActive!$A:$A,$C376,InpActive!$B:$B,$N$363)</f>
        <v>0</v>
      </c>
    </row>
    <row r="377" spans="3:15" hidden="1" outlineLevel="1" x14ac:dyDescent="0.4">
      <c r="C377" s="234" t="s">
        <v>143</v>
      </c>
      <c r="D377" s="221" t="s">
        <v>170</v>
      </c>
      <c r="H377" s="319">
        <f>SUMIFS(InpActive!I:I,InpActive!$A:$A,$C377,InpActive!$B:$B,$N$363)</f>
        <v>-2.9239999999999999</v>
      </c>
      <c r="I377" s="256">
        <f>SUMIFS(InpActive!J:J,InpActive!$A:$A,$C377,InpActive!$B:$B,$N$363)</f>
        <v>0</v>
      </c>
      <c r="J377" s="256">
        <f>SUMIFS(InpActive!K:K,InpActive!$A:$A,$C377,InpActive!$B:$B,$N$363)</f>
        <v>0</v>
      </c>
      <c r="K377" s="256">
        <f>SUMIFS(InpActive!L:L,InpActive!$A:$A,$C377,InpActive!$B:$B,$N$363)</f>
        <v>0</v>
      </c>
      <c r="L377" s="256">
        <f>SUMIFS(InpActive!M:M,InpActive!$A:$A,$C377,InpActive!$B:$B,$N$363)</f>
        <v>0</v>
      </c>
    </row>
    <row r="378" spans="3:15" hidden="1" outlineLevel="1" x14ac:dyDescent="0.4">
      <c r="C378" s="234" t="s">
        <v>145</v>
      </c>
      <c r="D378" s="221" t="s">
        <v>170</v>
      </c>
      <c r="H378" s="319">
        <f>SUMIFS(InpActive!I:I,InpActive!$A:$A,$C378,InpActive!$B:$B,$N$363)</f>
        <v>-2.0339999999999998</v>
      </c>
      <c r="I378" s="256">
        <f>SUMIFS(InpActive!J:J,InpActive!$A:$A,$C378,InpActive!$B:$B,$N$363)</f>
        <v>0</v>
      </c>
      <c r="J378" s="256">
        <f>SUMIFS(InpActive!K:K,InpActive!$A:$A,$C378,InpActive!$B:$B,$N$363)</f>
        <v>0</v>
      </c>
      <c r="K378" s="256">
        <f>SUMIFS(InpActive!L:L,InpActive!$A:$A,$C378,InpActive!$B:$B,$N$363)</f>
        <v>0</v>
      </c>
      <c r="L378" s="256">
        <f>SUMIFS(InpActive!M:M,InpActive!$A:$A,$C378,InpActive!$B:$B,$N$363)</f>
        <v>0</v>
      </c>
    </row>
    <row r="379" spans="3:15" hidden="1" outlineLevel="1" x14ac:dyDescent="0.4">
      <c r="C379" s="234" t="s">
        <v>147</v>
      </c>
      <c r="D379" s="221" t="s">
        <v>170</v>
      </c>
      <c r="H379" s="319">
        <f>SUMIFS(InpActive!I:I,InpActive!$A:$A,$C379,InpActive!$B:$B,$N$363)</f>
        <v>-5.5601377004266404</v>
      </c>
      <c r="I379" s="256">
        <f>SUMIFS(InpActive!J:J,InpActive!$A:$A,$C379,InpActive!$B:$B,$N$363)</f>
        <v>0</v>
      </c>
      <c r="J379" s="256">
        <f>SUMIFS(InpActive!K:K,InpActive!$A:$A,$C379,InpActive!$B:$B,$N$363)</f>
        <v>0</v>
      </c>
      <c r="K379" s="256">
        <f>SUMIFS(InpActive!L:L,InpActive!$A:$A,$C379,InpActive!$B:$B,$N$363)</f>
        <v>0</v>
      </c>
      <c r="L379" s="256">
        <f>SUMIFS(InpActive!M:M,InpActive!$A:$A,$C379,InpActive!$B:$B,$N$363)</f>
        <v>0</v>
      </c>
    </row>
    <row r="380" spans="3:15" hidden="1" outlineLevel="1" x14ac:dyDescent="0.4">
      <c r="C380" s="234" t="s">
        <v>149</v>
      </c>
      <c r="D380" s="221" t="s">
        <v>170</v>
      </c>
      <c r="H380" s="319">
        <f>SUMIFS(InpActive!I:I,InpActive!$A:$A,$C380,InpActive!$B:$B,$N$363)</f>
        <v>-1.837</v>
      </c>
      <c r="I380" s="256">
        <f>SUMIFS(InpActive!J:J,InpActive!$A:$A,$C380,InpActive!$B:$B,$N$363)</f>
        <v>0</v>
      </c>
      <c r="J380" s="256">
        <f>SUMIFS(InpActive!K:K,InpActive!$A:$A,$C380,InpActive!$B:$B,$N$363)</f>
        <v>0</v>
      </c>
      <c r="K380" s="256">
        <f>SUMIFS(InpActive!L:L,InpActive!$A:$A,$C380,InpActive!$B:$B,$N$363)</f>
        <v>0</v>
      </c>
      <c r="L380" s="256">
        <f>SUMIFS(InpActive!M:M,InpActive!$A:$A,$C380,InpActive!$B:$B,$N$363)</f>
        <v>0</v>
      </c>
    </row>
    <row r="381" spans="3:15" hidden="1" outlineLevel="1" x14ac:dyDescent="0.4">
      <c r="C381" s="234" t="s">
        <v>151</v>
      </c>
      <c r="D381" s="221" t="s">
        <v>170</v>
      </c>
      <c r="H381" s="319">
        <f>SUMIFS(InpActive!I:I,InpActive!$A:$A,$C381,InpActive!$B:$B,$N$363)</f>
        <v>1.22493917561291</v>
      </c>
      <c r="I381" s="256">
        <f>SUMIFS(InpActive!J:J,InpActive!$A:$A,$C381,InpActive!$B:$B,$N$363)</f>
        <v>0</v>
      </c>
      <c r="J381" s="256">
        <f>SUMIFS(InpActive!K:K,InpActive!$A:$A,$C381,InpActive!$B:$B,$N$363)</f>
        <v>0</v>
      </c>
      <c r="K381" s="256">
        <f>SUMIFS(InpActive!L:L,InpActive!$A:$A,$C381,InpActive!$B:$B,$N$363)</f>
        <v>0</v>
      </c>
      <c r="L381" s="256">
        <f>SUMIFS(InpActive!M:M,InpActive!$A:$A,$C381,InpActive!$B:$B,$N$363)</f>
        <v>0</v>
      </c>
    </row>
    <row r="382" spans="3:15" hidden="1" outlineLevel="1" x14ac:dyDescent="0.4">
      <c r="C382" s="234"/>
      <c r="H382" s="319"/>
      <c r="I382" s="256"/>
      <c r="J382" s="256"/>
      <c r="K382" s="256"/>
      <c r="L382" s="256"/>
    </row>
    <row r="383" spans="3:15" hidden="1" outlineLevel="1" x14ac:dyDescent="0.4">
      <c r="C383" s="222" t="s">
        <v>725</v>
      </c>
      <c r="D383" s="224" t="s">
        <v>170</v>
      </c>
      <c r="E383" s="400">
        <f t="shared" ref="E383:G383" si="42">SUM(E365:E381)</f>
        <v>0</v>
      </c>
      <c r="F383" s="400">
        <f t="shared" si="42"/>
        <v>0</v>
      </c>
      <c r="G383" s="400">
        <f t="shared" si="42"/>
        <v>0</v>
      </c>
      <c r="H383" s="400">
        <f>SUM(H365:H381)</f>
        <v>1.6454302763696418</v>
      </c>
      <c r="I383" s="241">
        <f t="shared" ref="I383:L383" si="43">SUM(I365:I381)</f>
        <v>0</v>
      </c>
      <c r="J383" s="241">
        <f t="shared" si="43"/>
        <v>0</v>
      </c>
      <c r="K383" s="241">
        <f t="shared" si="43"/>
        <v>0</v>
      </c>
      <c r="L383" s="241">
        <f t="shared" si="43"/>
        <v>0</v>
      </c>
      <c r="M383" s="222"/>
      <c r="N383" s="362"/>
      <c r="O383" s="222"/>
    </row>
    <row r="384" spans="3:15" collapsed="1" x14ac:dyDescent="0.4">
      <c r="C384" s="234"/>
      <c r="H384" s="234"/>
    </row>
    <row r="385" spans="2:15" ht="14.25" x14ac:dyDescent="0.4">
      <c r="B385" s="74" t="s">
        <v>1027</v>
      </c>
      <c r="C385" s="60"/>
      <c r="D385" s="226"/>
      <c r="E385" s="226"/>
      <c r="F385" s="226"/>
      <c r="G385" s="226"/>
      <c r="H385" s="18"/>
      <c r="I385" s="18"/>
      <c r="J385" s="18"/>
      <c r="K385" s="18"/>
      <c r="L385" s="18"/>
      <c r="M385" s="18"/>
      <c r="N385" s="361" t="s">
        <v>558</v>
      </c>
      <c r="O385" s="18"/>
    </row>
    <row r="386" spans="2:15" hidden="1" outlineLevel="1" x14ac:dyDescent="0.4">
      <c r="C386" s="234"/>
      <c r="H386" s="234"/>
    </row>
    <row r="387" spans="2:15" hidden="1" outlineLevel="1" x14ac:dyDescent="0.4">
      <c r="C387" s="234" t="s">
        <v>117</v>
      </c>
      <c r="D387" s="221" t="s">
        <v>170</v>
      </c>
      <c r="H387" s="319">
        <f>SUMIFS(InpActive!I:I,InpActive!$A:$A,$C387,InpActive!$B:$B,$N$385)</f>
        <v>31.178000000000001</v>
      </c>
      <c r="I387" s="256">
        <f>SUMIFS(InpActive!J:J,InpActive!$A:$A,$C387,InpActive!$B:$B,$N$385)</f>
        <v>0</v>
      </c>
      <c r="J387" s="256">
        <f>SUMIFS(InpActive!K:K,InpActive!$A:$A,$C387,InpActive!$B:$B,$N$385)</f>
        <v>0</v>
      </c>
      <c r="K387" s="256">
        <f>SUMIFS(InpActive!L:L,InpActive!$A:$A,$C387,InpActive!$B:$B,$N$385)</f>
        <v>0</v>
      </c>
      <c r="L387" s="256">
        <f>SUMIFS(InpActive!M:M,InpActive!$A:$A,$C387,InpActive!$B:$B,$N$385)</f>
        <v>0</v>
      </c>
    </row>
    <row r="388" spans="2:15" hidden="1" outlineLevel="1" x14ac:dyDescent="0.4">
      <c r="C388" s="234" t="s">
        <v>119</v>
      </c>
      <c r="D388" s="221" t="s">
        <v>170</v>
      </c>
      <c r="H388" s="319">
        <f>SUMIFS(InpActive!I:I,InpActive!$A:$A,$C388,InpActive!$B:$B,$N$385)</f>
        <v>9.4919999999999103</v>
      </c>
      <c r="I388" s="256">
        <f>SUMIFS(InpActive!J:J,InpActive!$A:$A,$C388,InpActive!$B:$B,$N$385)</f>
        <v>0</v>
      </c>
      <c r="J388" s="256">
        <f>SUMIFS(InpActive!K:K,InpActive!$A:$A,$C388,InpActive!$B:$B,$N$385)</f>
        <v>0</v>
      </c>
      <c r="K388" s="256">
        <f>SUMIFS(InpActive!L:L,InpActive!$A:$A,$C388,InpActive!$B:$B,$N$385)</f>
        <v>0</v>
      </c>
      <c r="L388" s="256">
        <f>SUMIFS(InpActive!M:M,InpActive!$A:$A,$C388,InpActive!$B:$B,$N$385)</f>
        <v>0</v>
      </c>
    </row>
    <row r="389" spans="2:15" hidden="1" outlineLevel="1" x14ac:dyDescent="0.4">
      <c r="C389" s="234" t="s">
        <v>122</v>
      </c>
      <c r="D389" s="221" t="s">
        <v>170</v>
      </c>
      <c r="H389" s="319">
        <f>SUMIFS(InpActive!I:I,InpActive!$A:$A,$C389,InpActive!$B:$B,$N$385)</f>
        <v>2.1269999999999998</v>
      </c>
      <c r="I389" s="256">
        <f>SUMIFS(InpActive!J:J,InpActive!$A:$A,$C389,InpActive!$B:$B,$N$385)</f>
        <v>0</v>
      </c>
      <c r="J389" s="256">
        <f>SUMIFS(InpActive!K:K,InpActive!$A:$A,$C389,InpActive!$B:$B,$N$385)</f>
        <v>0</v>
      </c>
      <c r="K389" s="256">
        <f>SUMIFS(InpActive!L:L,InpActive!$A:$A,$C389,InpActive!$B:$B,$N$385)</f>
        <v>0</v>
      </c>
      <c r="L389" s="256">
        <f>SUMIFS(InpActive!M:M,InpActive!$A:$A,$C389,InpActive!$B:$B,$N$385)</f>
        <v>0</v>
      </c>
    </row>
    <row r="390" spans="2:15" hidden="1" outlineLevel="1" x14ac:dyDescent="0.4">
      <c r="C390" s="234" t="s">
        <v>124</v>
      </c>
      <c r="D390" s="221" t="s">
        <v>170</v>
      </c>
      <c r="H390" s="319">
        <f>SUMIFS(InpActive!I:I,InpActive!$A:$A,$C390,InpActive!$B:$B,$N$385)</f>
        <v>-20.074000000000002</v>
      </c>
      <c r="I390" s="256">
        <f>SUMIFS(InpActive!J:J,InpActive!$A:$A,$C390,InpActive!$B:$B,$N$385)</f>
        <v>0</v>
      </c>
      <c r="J390" s="256">
        <f>SUMIFS(InpActive!K:K,InpActive!$A:$A,$C390,InpActive!$B:$B,$N$385)</f>
        <v>0</v>
      </c>
      <c r="K390" s="256">
        <f>SUMIFS(InpActive!L:L,InpActive!$A:$A,$C390,InpActive!$B:$B,$N$385)</f>
        <v>0</v>
      </c>
      <c r="L390" s="256">
        <f>SUMIFS(InpActive!M:M,InpActive!$A:$A,$C390,InpActive!$B:$B,$N$385)</f>
        <v>0</v>
      </c>
    </row>
    <row r="391" spans="2:15" hidden="1" outlineLevel="1" x14ac:dyDescent="0.4">
      <c r="C391" s="234" t="s">
        <v>126</v>
      </c>
      <c r="D391" s="221" t="s">
        <v>170</v>
      </c>
      <c r="H391" s="319">
        <f>SUMIFS(InpActive!I:I,InpActive!$A:$A,$C391,InpActive!$B:$B,$N$385)</f>
        <v>62.865117445200397</v>
      </c>
      <c r="I391" s="256">
        <f>SUMIFS(InpActive!J:J,InpActive!$A:$A,$C391,InpActive!$B:$B,$N$385)</f>
        <v>0</v>
      </c>
      <c r="J391" s="256">
        <f>SUMIFS(InpActive!K:K,InpActive!$A:$A,$C391,InpActive!$B:$B,$N$385)</f>
        <v>0</v>
      </c>
      <c r="K391" s="256">
        <f>SUMIFS(InpActive!L:L,InpActive!$A:$A,$C391,InpActive!$B:$B,$N$385)</f>
        <v>0</v>
      </c>
      <c r="L391" s="256">
        <f>SUMIFS(InpActive!M:M,InpActive!$A:$A,$C391,InpActive!$B:$B,$N$385)</f>
        <v>0</v>
      </c>
    </row>
    <row r="392" spans="2:15" hidden="1" outlineLevel="1" x14ac:dyDescent="0.4">
      <c r="C392" s="234" t="s">
        <v>128</v>
      </c>
      <c r="D392" s="221" t="s">
        <v>170</v>
      </c>
      <c r="H392" s="319">
        <f>SUMIFS(InpActive!I:I,InpActive!$A:$A,$C392,InpActive!$B:$B,$N$385)</f>
        <v>5.5179999999999998</v>
      </c>
      <c r="I392" s="256">
        <f>SUMIFS(InpActive!J:J,InpActive!$A:$A,$C392,InpActive!$B:$B,$N$385)</f>
        <v>0</v>
      </c>
      <c r="J392" s="256">
        <f>SUMIFS(InpActive!K:K,InpActive!$A:$A,$C392,InpActive!$B:$B,$N$385)</f>
        <v>0</v>
      </c>
      <c r="K392" s="256">
        <f>SUMIFS(InpActive!L:L,InpActive!$A:$A,$C392,InpActive!$B:$B,$N$385)</f>
        <v>0</v>
      </c>
      <c r="L392" s="256">
        <f>SUMIFS(InpActive!M:M,InpActive!$A:$A,$C392,InpActive!$B:$B,$N$385)</f>
        <v>0</v>
      </c>
    </row>
    <row r="393" spans="2:15" hidden="1" outlineLevel="1" x14ac:dyDescent="0.4">
      <c r="C393" s="234" t="s">
        <v>131</v>
      </c>
      <c r="D393" s="221" t="s">
        <v>170</v>
      </c>
      <c r="H393" s="319">
        <f>SUMIFS(InpActive!I:I,InpActive!$A:$A,$C393,InpActive!$B:$B,$N$385)</f>
        <v>0.98599999999999</v>
      </c>
      <c r="I393" s="256">
        <f>SUMIFS(InpActive!J:J,InpActive!$A:$A,$C393,InpActive!$B:$B,$N$385)</f>
        <v>0</v>
      </c>
      <c r="J393" s="256">
        <f>SUMIFS(InpActive!K:K,InpActive!$A:$A,$C393,InpActive!$B:$B,$N$385)</f>
        <v>0</v>
      </c>
      <c r="K393" s="256">
        <f>SUMIFS(InpActive!L:L,InpActive!$A:$A,$C393,InpActive!$B:$B,$N$385)</f>
        <v>0</v>
      </c>
      <c r="L393" s="256">
        <f>SUMIFS(InpActive!M:M,InpActive!$A:$A,$C393,InpActive!$B:$B,$N$385)</f>
        <v>0</v>
      </c>
    </row>
    <row r="394" spans="2:15" hidden="1" outlineLevel="1" x14ac:dyDescent="0.4">
      <c r="C394" s="234" t="s">
        <v>133</v>
      </c>
      <c r="D394" s="221" t="s">
        <v>170</v>
      </c>
      <c r="H394" s="319">
        <f>SUMIFS(InpActive!I:I,InpActive!$A:$A,$C394,InpActive!$B:$B,$N$385)</f>
        <v>-29.35</v>
      </c>
      <c r="I394" s="256">
        <f>SUMIFS(InpActive!J:J,InpActive!$A:$A,$C394,InpActive!$B:$B,$N$385)</f>
        <v>0</v>
      </c>
      <c r="J394" s="256">
        <f>SUMIFS(InpActive!K:K,InpActive!$A:$A,$C394,InpActive!$B:$B,$N$385)</f>
        <v>0</v>
      </c>
      <c r="K394" s="256">
        <f>SUMIFS(InpActive!L:L,InpActive!$A:$A,$C394,InpActive!$B:$B,$N$385)</f>
        <v>0</v>
      </c>
      <c r="L394" s="256">
        <f>SUMIFS(InpActive!M:M,InpActive!$A:$A,$C394,InpActive!$B:$B,$N$385)</f>
        <v>0</v>
      </c>
    </row>
    <row r="395" spans="2:15" hidden="1" outlineLevel="1" x14ac:dyDescent="0.4">
      <c r="C395" s="234" t="s">
        <v>244</v>
      </c>
      <c r="D395" s="221" t="s">
        <v>170</v>
      </c>
      <c r="H395" s="319">
        <f>SUMIFS(InpActive!I:I,InpActive!$A:$A,$C395,InpActive!$B:$B,$N$385)</f>
        <v>118.039356079813</v>
      </c>
      <c r="I395" s="256">
        <f>SUMIFS(InpActive!J:J,InpActive!$A:$A,$C395,InpActive!$B:$B,$N$385)</f>
        <v>0</v>
      </c>
      <c r="J395" s="256">
        <f>SUMIFS(InpActive!K:K,InpActive!$A:$A,$C395,InpActive!$B:$B,$N$385)</f>
        <v>0</v>
      </c>
      <c r="K395" s="256">
        <f>SUMIFS(InpActive!L:L,InpActive!$A:$A,$C395,InpActive!$B:$B,$N$385)</f>
        <v>0</v>
      </c>
      <c r="L395" s="256">
        <f>SUMIFS(InpActive!M:M,InpActive!$A:$A,$C395,InpActive!$B:$B,$N$385)</f>
        <v>0</v>
      </c>
    </row>
    <row r="396" spans="2:15" hidden="1" outlineLevel="1" x14ac:dyDescent="0.4">
      <c r="C396" s="234" t="s">
        <v>137</v>
      </c>
      <c r="D396" s="221" t="s">
        <v>170</v>
      </c>
      <c r="H396" s="319">
        <f>SUMIFS(InpActive!I:I,InpActive!$A:$A,$C396,InpActive!$B:$B,$N$385)</f>
        <v>30.382000000000001</v>
      </c>
      <c r="I396" s="256">
        <f>SUMIFS(InpActive!J:J,InpActive!$A:$A,$C396,InpActive!$B:$B,$N$385)</f>
        <v>0</v>
      </c>
      <c r="J396" s="256">
        <f>SUMIFS(InpActive!K:K,InpActive!$A:$A,$C396,InpActive!$B:$B,$N$385)</f>
        <v>0</v>
      </c>
      <c r="K396" s="256">
        <f>SUMIFS(InpActive!L:L,InpActive!$A:$A,$C396,InpActive!$B:$B,$N$385)</f>
        <v>0</v>
      </c>
      <c r="L396" s="256">
        <f>SUMIFS(InpActive!M:M,InpActive!$A:$A,$C396,InpActive!$B:$B,$N$385)</f>
        <v>0</v>
      </c>
    </row>
    <row r="397" spans="2:15" hidden="1" outlineLevel="1" x14ac:dyDescent="0.4">
      <c r="C397" s="234" t="s">
        <v>139</v>
      </c>
      <c r="D397" s="221" t="s">
        <v>170</v>
      </c>
      <c r="H397" s="319">
        <f>SUMIFS(InpActive!I:I,InpActive!$A:$A,$C397,InpActive!$B:$B,$N$385)</f>
        <v>33.485999999999997</v>
      </c>
      <c r="I397" s="256">
        <f>SUMIFS(InpActive!J:J,InpActive!$A:$A,$C397,InpActive!$B:$B,$N$385)</f>
        <v>0</v>
      </c>
      <c r="J397" s="256">
        <f>SUMIFS(InpActive!K:K,InpActive!$A:$A,$C397,InpActive!$B:$B,$N$385)</f>
        <v>0</v>
      </c>
      <c r="K397" s="256">
        <f>SUMIFS(InpActive!L:L,InpActive!$A:$A,$C397,InpActive!$B:$B,$N$385)</f>
        <v>0</v>
      </c>
      <c r="L397" s="256">
        <f>SUMIFS(InpActive!M:M,InpActive!$A:$A,$C397,InpActive!$B:$B,$N$385)</f>
        <v>0</v>
      </c>
    </row>
    <row r="398" spans="2:15" hidden="1" outlineLevel="1" x14ac:dyDescent="0.4">
      <c r="C398" s="234" t="s">
        <v>141</v>
      </c>
      <c r="D398" s="221" t="s">
        <v>170</v>
      </c>
      <c r="H398" s="319">
        <f>SUMIFS(InpActive!I:I,InpActive!$A:$A,$C398,InpActive!$B:$B,$N$385)</f>
        <v>-8.2942232284664801</v>
      </c>
      <c r="I398" s="256">
        <f>SUMIFS(InpActive!J:J,InpActive!$A:$A,$C398,InpActive!$B:$B,$N$385)</f>
        <v>0</v>
      </c>
      <c r="J398" s="256">
        <f>SUMIFS(InpActive!K:K,InpActive!$A:$A,$C398,InpActive!$B:$B,$N$385)</f>
        <v>0</v>
      </c>
      <c r="K398" s="256">
        <f>SUMIFS(InpActive!L:L,InpActive!$A:$A,$C398,InpActive!$B:$B,$N$385)</f>
        <v>0</v>
      </c>
      <c r="L398" s="256">
        <f>SUMIFS(InpActive!M:M,InpActive!$A:$A,$C398,InpActive!$B:$B,$N$385)</f>
        <v>0</v>
      </c>
    </row>
    <row r="399" spans="2:15" hidden="1" outlineLevel="1" x14ac:dyDescent="0.4">
      <c r="C399" s="234" t="s">
        <v>143</v>
      </c>
      <c r="D399" s="221" t="s">
        <v>170</v>
      </c>
      <c r="H399" s="319">
        <f>SUMIFS(InpActive!I:I,InpActive!$A:$A,$C399,InpActive!$B:$B,$N$385)</f>
        <v>6.3999999999999897</v>
      </c>
      <c r="I399" s="256">
        <f>SUMIFS(InpActive!J:J,InpActive!$A:$A,$C399,InpActive!$B:$B,$N$385)</f>
        <v>0</v>
      </c>
      <c r="J399" s="256">
        <f>SUMIFS(InpActive!K:K,InpActive!$A:$A,$C399,InpActive!$B:$B,$N$385)</f>
        <v>0</v>
      </c>
      <c r="K399" s="256">
        <f>SUMIFS(InpActive!L:L,InpActive!$A:$A,$C399,InpActive!$B:$B,$N$385)</f>
        <v>0</v>
      </c>
      <c r="L399" s="256">
        <f>SUMIFS(InpActive!M:M,InpActive!$A:$A,$C399,InpActive!$B:$B,$N$385)</f>
        <v>0</v>
      </c>
    </row>
    <row r="400" spans="2:15" hidden="1" outlineLevel="1" x14ac:dyDescent="0.4">
      <c r="C400" s="234" t="s">
        <v>145</v>
      </c>
      <c r="D400" s="221" t="s">
        <v>170</v>
      </c>
      <c r="H400" s="319">
        <f>SUMIFS(InpActive!I:I,InpActive!$A:$A,$C400,InpActive!$B:$B,$N$385)</f>
        <v>-4.173</v>
      </c>
      <c r="I400" s="256">
        <f>SUMIFS(InpActive!J:J,InpActive!$A:$A,$C400,InpActive!$B:$B,$N$385)</f>
        <v>0</v>
      </c>
      <c r="J400" s="256">
        <f>SUMIFS(InpActive!K:K,InpActive!$A:$A,$C400,InpActive!$B:$B,$N$385)</f>
        <v>0</v>
      </c>
      <c r="K400" s="256">
        <f>SUMIFS(InpActive!L:L,InpActive!$A:$A,$C400,InpActive!$B:$B,$N$385)</f>
        <v>0</v>
      </c>
      <c r="L400" s="256">
        <f>SUMIFS(InpActive!M:M,InpActive!$A:$A,$C400,InpActive!$B:$B,$N$385)</f>
        <v>0</v>
      </c>
    </row>
    <row r="401" spans="2:15" hidden="1" outlineLevel="1" x14ac:dyDescent="0.4">
      <c r="C401" s="234" t="s">
        <v>147</v>
      </c>
      <c r="D401" s="221" t="s">
        <v>170</v>
      </c>
      <c r="H401" s="319">
        <f>SUMIFS(InpActive!I:I,InpActive!$A:$A,$C401,InpActive!$B:$B,$N$385)</f>
        <v>33.605287083898297</v>
      </c>
      <c r="I401" s="256">
        <f>SUMIFS(InpActive!J:J,InpActive!$A:$A,$C401,InpActive!$B:$B,$N$385)</f>
        <v>0</v>
      </c>
      <c r="J401" s="256">
        <f>SUMIFS(InpActive!K:K,InpActive!$A:$A,$C401,InpActive!$B:$B,$N$385)</f>
        <v>0</v>
      </c>
      <c r="K401" s="256">
        <f>SUMIFS(InpActive!L:L,InpActive!$A:$A,$C401,InpActive!$B:$B,$N$385)</f>
        <v>0</v>
      </c>
      <c r="L401" s="256">
        <f>SUMIFS(InpActive!M:M,InpActive!$A:$A,$C401,InpActive!$B:$B,$N$385)</f>
        <v>0</v>
      </c>
    </row>
    <row r="402" spans="2:15" hidden="1" outlineLevel="1" x14ac:dyDescent="0.4">
      <c r="C402" s="234" t="s">
        <v>149</v>
      </c>
      <c r="D402" s="221" t="s">
        <v>170</v>
      </c>
      <c r="H402" s="319">
        <f>SUMIFS(InpActive!I:I,InpActive!$A:$A,$C402,InpActive!$B:$B,$N$385)</f>
        <v>-11.42</v>
      </c>
      <c r="I402" s="256">
        <f>SUMIFS(InpActive!J:J,InpActive!$A:$A,$C402,InpActive!$B:$B,$N$385)</f>
        <v>0</v>
      </c>
      <c r="J402" s="256">
        <f>SUMIFS(InpActive!K:K,InpActive!$A:$A,$C402,InpActive!$B:$B,$N$385)</f>
        <v>0</v>
      </c>
      <c r="K402" s="256">
        <f>SUMIFS(InpActive!L:L,InpActive!$A:$A,$C402,InpActive!$B:$B,$N$385)</f>
        <v>0</v>
      </c>
      <c r="L402" s="256">
        <f>SUMIFS(InpActive!M:M,InpActive!$A:$A,$C402,InpActive!$B:$B,$N$385)</f>
        <v>0</v>
      </c>
    </row>
    <row r="403" spans="2:15" hidden="1" outlineLevel="1" x14ac:dyDescent="0.4">
      <c r="C403" s="234" t="s">
        <v>151</v>
      </c>
      <c r="D403" s="221" t="s">
        <v>170</v>
      </c>
      <c r="H403" s="319">
        <f>SUMIFS(InpActive!I:I,InpActive!$A:$A,$C403,InpActive!$B:$B,$N$385)</f>
        <v>2.5115272775415498</v>
      </c>
      <c r="I403" s="256">
        <f>SUMIFS(InpActive!J:J,InpActive!$A:$A,$C403,InpActive!$B:$B,$N$385)</f>
        <v>0</v>
      </c>
      <c r="J403" s="256">
        <f>SUMIFS(InpActive!K:K,InpActive!$A:$A,$C403,InpActive!$B:$B,$N$385)</f>
        <v>0</v>
      </c>
      <c r="K403" s="256">
        <f>SUMIFS(InpActive!L:L,InpActive!$A:$A,$C403,InpActive!$B:$B,$N$385)</f>
        <v>0</v>
      </c>
      <c r="L403" s="256">
        <f>SUMIFS(InpActive!M:M,InpActive!$A:$A,$C403,InpActive!$B:$B,$N$385)</f>
        <v>0</v>
      </c>
    </row>
    <row r="404" spans="2:15" hidden="1" outlineLevel="1" x14ac:dyDescent="0.4">
      <c r="C404" s="234"/>
      <c r="H404" s="319"/>
      <c r="I404" s="256"/>
      <c r="J404" s="256"/>
      <c r="K404" s="256"/>
      <c r="L404" s="256"/>
    </row>
    <row r="405" spans="2:15" hidden="1" outlineLevel="1" x14ac:dyDescent="0.4">
      <c r="C405" s="222" t="s">
        <v>725</v>
      </c>
      <c r="D405" s="224" t="s">
        <v>170</v>
      </c>
      <c r="E405" s="400">
        <f t="shared" ref="E405:G405" si="44">SUM(E387:E403)</f>
        <v>0</v>
      </c>
      <c r="F405" s="400">
        <f t="shared" si="44"/>
        <v>0</v>
      </c>
      <c r="G405" s="400">
        <f t="shared" si="44"/>
        <v>0</v>
      </c>
      <c r="H405" s="400">
        <f>SUM(H387:H403)</f>
        <v>263.27906465798662</v>
      </c>
      <c r="I405" s="241">
        <f t="shared" ref="I405:L405" si="45">SUM(I387:I403)</f>
        <v>0</v>
      </c>
      <c r="J405" s="241">
        <f t="shared" si="45"/>
        <v>0</v>
      </c>
      <c r="K405" s="241">
        <f t="shared" si="45"/>
        <v>0</v>
      </c>
      <c r="L405" s="241">
        <f t="shared" si="45"/>
        <v>0</v>
      </c>
      <c r="M405" s="222"/>
      <c r="N405" s="362"/>
      <c r="O405" s="222"/>
    </row>
    <row r="406" spans="2:15" collapsed="1" x14ac:dyDescent="0.4">
      <c r="C406" s="234"/>
      <c r="H406" s="234"/>
    </row>
    <row r="407" spans="2:15" ht="15.75" x14ac:dyDescent="0.4">
      <c r="B407" s="55" t="s">
        <v>1043</v>
      </c>
      <c r="C407" s="75"/>
      <c r="D407" s="225"/>
      <c r="E407" s="225"/>
      <c r="F407" s="225"/>
      <c r="G407" s="225"/>
      <c r="H407" s="56"/>
      <c r="I407" s="56"/>
      <c r="J407" s="56"/>
      <c r="K407" s="56"/>
      <c r="L407" s="56"/>
      <c r="M407" s="56"/>
      <c r="N407" s="360"/>
      <c r="O407" s="56"/>
    </row>
    <row r="408" spans="2:15" x14ac:dyDescent="0.4">
      <c r="C408" s="234"/>
      <c r="H408" s="234"/>
    </row>
    <row r="409" spans="2:15" ht="14.25" x14ac:dyDescent="0.4">
      <c r="B409" s="74" t="s">
        <v>1029</v>
      </c>
      <c r="C409" s="60"/>
      <c r="D409" s="226"/>
      <c r="E409" s="226"/>
      <c r="F409" s="226"/>
      <c r="G409" s="226"/>
      <c r="H409" s="18"/>
      <c r="I409" s="18"/>
      <c r="J409" s="18"/>
      <c r="K409" s="18"/>
      <c r="L409" s="18"/>
      <c r="M409" s="18"/>
      <c r="N409" s="361" t="s">
        <v>560</v>
      </c>
      <c r="O409" s="18"/>
    </row>
    <row r="410" spans="2:15" hidden="1" outlineLevel="1" x14ac:dyDescent="0.4">
      <c r="C410" s="234"/>
      <c r="H410" s="234"/>
    </row>
    <row r="411" spans="2:15" hidden="1" outlineLevel="1" x14ac:dyDescent="0.4">
      <c r="C411" s="234" t="s">
        <v>117</v>
      </c>
      <c r="D411" s="221" t="s">
        <v>170</v>
      </c>
      <c r="H411" s="319">
        <f>SUMIFS(InpActive!I:I,InpActive!$A:$A,$C411,InpActive!$B:$B,$N$409)</f>
        <v>38.875999999999998</v>
      </c>
      <c r="I411" s="256">
        <f>SUMIFS(InpActive!J:J,InpActive!$A:$A,$C411,InpActive!$B:$B,$N$409)</f>
        <v>0</v>
      </c>
      <c r="J411" s="256">
        <f>SUMIFS(InpActive!K:K,InpActive!$A:$A,$C411,InpActive!$B:$B,$N$409)</f>
        <v>0</v>
      </c>
      <c r="K411" s="256">
        <f>SUMIFS(InpActive!L:L,InpActive!$A:$A,$C411,InpActive!$B:$B,$N$409)</f>
        <v>0</v>
      </c>
      <c r="L411" s="256">
        <f>SUMIFS(InpActive!M:M,InpActive!$A:$A,$C411,InpActive!$B:$B,$N$409)</f>
        <v>0</v>
      </c>
    </row>
    <row r="412" spans="2:15" hidden="1" outlineLevel="1" x14ac:dyDescent="0.4">
      <c r="C412" s="234" t="s">
        <v>119</v>
      </c>
      <c r="D412" s="221" t="s">
        <v>170</v>
      </c>
      <c r="H412" s="319">
        <f>SUMIFS(InpActive!I:I,InpActive!$A:$A,$C412,InpActive!$B:$B,$N$409)</f>
        <v>-7.1459999999999599</v>
      </c>
      <c r="I412" s="256">
        <f>SUMIFS(InpActive!J:J,InpActive!$A:$A,$C412,InpActive!$B:$B,$N$409)</f>
        <v>0</v>
      </c>
      <c r="J412" s="256">
        <f>SUMIFS(InpActive!K:K,InpActive!$A:$A,$C412,InpActive!$B:$B,$N$409)</f>
        <v>0</v>
      </c>
      <c r="K412" s="256">
        <f>SUMIFS(InpActive!L:L,InpActive!$A:$A,$C412,InpActive!$B:$B,$N$409)</f>
        <v>0</v>
      </c>
      <c r="L412" s="256">
        <f>SUMIFS(InpActive!M:M,InpActive!$A:$A,$C412,InpActive!$B:$B,$N$409)</f>
        <v>0</v>
      </c>
    </row>
    <row r="413" spans="2:15" hidden="1" outlineLevel="1" x14ac:dyDescent="0.4">
      <c r="C413" s="234" t="s">
        <v>122</v>
      </c>
      <c r="D413" s="221" t="s">
        <v>170</v>
      </c>
      <c r="H413" s="319">
        <f>SUMIFS(InpActive!I:I,InpActive!$A:$A,$C413,InpActive!$B:$B,$N$409)</f>
        <v>0.58599999999999997</v>
      </c>
      <c r="I413" s="256">
        <f>SUMIFS(InpActive!J:J,InpActive!$A:$A,$C413,InpActive!$B:$B,$N$409)</f>
        <v>0</v>
      </c>
      <c r="J413" s="256">
        <f>SUMIFS(InpActive!K:K,InpActive!$A:$A,$C413,InpActive!$B:$B,$N$409)</f>
        <v>0</v>
      </c>
      <c r="K413" s="256">
        <f>SUMIFS(InpActive!L:L,InpActive!$A:$A,$C413,InpActive!$B:$B,$N$409)</f>
        <v>0</v>
      </c>
      <c r="L413" s="256">
        <f>SUMIFS(InpActive!M:M,InpActive!$A:$A,$C413,InpActive!$B:$B,$N$409)</f>
        <v>0</v>
      </c>
    </row>
    <row r="414" spans="2:15" hidden="1" outlineLevel="1" x14ac:dyDescent="0.4">
      <c r="C414" s="234" t="s">
        <v>124</v>
      </c>
      <c r="D414" s="221" t="s">
        <v>170</v>
      </c>
      <c r="H414" s="319">
        <f>SUMIFS(InpActive!I:I,InpActive!$A:$A,$C414,InpActive!$B:$B,$N$409)</f>
        <v>9.6489999999999991</v>
      </c>
      <c r="I414" s="256">
        <f>SUMIFS(InpActive!J:J,InpActive!$A:$A,$C414,InpActive!$B:$B,$N$409)</f>
        <v>0</v>
      </c>
      <c r="J414" s="256">
        <f>SUMIFS(InpActive!K:K,InpActive!$A:$A,$C414,InpActive!$B:$B,$N$409)</f>
        <v>0</v>
      </c>
      <c r="K414" s="256">
        <f>SUMIFS(InpActive!L:L,InpActive!$A:$A,$C414,InpActive!$B:$B,$N$409)</f>
        <v>0</v>
      </c>
      <c r="L414" s="256">
        <f>SUMIFS(InpActive!M:M,InpActive!$A:$A,$C414,InpActive!$B:$B,$N$409)</f>
        <v>0</v>
      </c>
    </row>
    <row r="415" spans="2:15" hidden="1" outlineLevel="1" x14ac:dyDescent="0.4">
      <c r="C415" s="234" t="s">
        <v>126</v>
      </c>
      <c r="D415" s="221" t="s">
        <v>170</v>
      </c>
      <c r="H415" s="319">
        <f>SUMIFS(InpActive!I:I,InpActive!$A:$A,$C415,InpActive!$B:$B,$N$409)</f>
        <v>-72.333018534999795</v>
      </c>
      <c r="I415" s="256">
        <f>SUMIFS(InpActive!J:J,InpActive!$A:$A,$C415,InpActive!$B:$B,$N$409)</f>
        <v>0</v>
      </c>
      <c r="J415" s="256">
        <f>SUMIFS(InpActive!K:K,InpActive!$A:$A,$C415,InpActive!$B:$B,$N$409)</f>
        <v>0</v>
      </c>
      <c r="K415" s="256">
        <f>SUMIFS(InpActive!L:L,InpActive!$A:$A,$C415,InpActive!$B:$B,$N$409)</f>
        <v>0</v>
      </c>
      <c r="L415" s="256">
        <f>SUMIFS(InpActive!M:M,InpActive!$A:$A,$C415,InpActive!$B:$B,$N$409)</f>
        <v>0</v>
      </c>
    </row>
    <row r="416" spans="2:15" hidden="1" outlineLevel="1" x14ac:dyDescent="0.4">
      <c r="C416" s="234" t="s">
        <v>128</v>
      </c>
      <c r="D416" s="221" t="s">
        <v>170</v>
      </c>
      <c r="H416" s="319">
        <f>SUMIFS(InpActive!I:I,InpActive!$A:$A,$C416,InpActive!$B:$B,$N$409)</f>
        <v>-28.395</v>
      </c>
      <c r="I416" s="256">
        <f>SUMIFS(InpActive!J:J,InpActive!$A:$A,$C416,InpActive!$B:$B,$N$409)</f>
        <v>0</v>
      </c>
      <c r="J416" s="256">
        <f>SUMIFS(InpActive!K:K,InpActive!$A:$A,$C416,InpActive!$B:$B,$N$409)</f>
        <v>0</v>
      </c>
      <c r="K416" s="256">
        <f>SUMIFS(InpActive!L:L,InpActive!$A:$A,$C416,InpActive!$B:$B,$N$409)</f>
        <v>0</v>
      </c>
      <c r="L416" s="256">
        <f>SUMIFS(InpActive!M:M,InpActive!$A:$A,$C416,InpActive!$B:$B,$N$409)</f>
        <v>0</v>
      </c>
    </row>
    <row r="417" spans="2:15" hidden="1" outlineLevel="1" x14ac:dyDescent="0.4">
      <c r="C417" s="234" t="s">
        <v>131</v>
      </c>
      <c r="D417" s="221" t="s">
        <v>170</v>
      </c>
      <c r="H417" s="319">
        <f>SUMIFS(InpActive!I:I,InpActive!$A:$A,$C417,InpActive!$B:$B,$N$409)</f>
        <v>37.225999999999999</v>
      </c>
      <c r="I417" s="256">
        <f>SUMIFS(InpActive!J:J,InpActive!$A:$A,$C417,InpActive!$B:$B,$N$409)</f>
        <v>0</v>
      </c>
      <c r="J417" s="256">
        <f>SUMIFS(InpActive!K:K,InpActive!$A:$A,$C417,InpActive!$B:$B,$N$409)</f>
        <v>0</v>
      </c>
      <c r="K417" s="256">
        <f>SUMIFS(InpActive!L:L,InpActive!$A:$A,$C417,InpActive!$B:$B,$N$409)</f>
        <v>0</v>
      </c>
      <c r="L417" s="256">
        <f>SUMIFS(InpActive!M:M,InpActive!$A:$A,$C417,InpActive!$B:$B,$N$409)</f>
        <v>0</v>
      </c>
    </row>
    <row r="418" spans="2:15" hidden="1" outlineLevel="1" x14ac:dyDescent="0.4">
      <c r="C418" s="234" t="s">
        <v>133</v>
      </c>
      <c r="D418" s="221" t="s">
        <v>170</v>
      </c>
      <c r="H418" s="319">
        <f>SUMIFS(InpActive!I:I,InpActive!$A:$A,$C418,InpActive!$B:$B,$N$409)</f>
        <v>-108.508</v>
      </c>
      <c r="I418" s="256">
        <f>SUMIFS(InpActive!J:J,InpActive!$A:$A,$C418,InpActive!$B:$B,$N$409)</f>
        <v>0</v>
      </c>
      <c r="J418" s="256">
        <f>SUMIFS(InpActive!K:K,InpActive!$A:$A,$C418,InpActive!$B:$B,$N$409)</f>
        <v>0</v>
      </c>
      <c r="K418" s="256">
        <f>SUMIFS(InpActive!L:L,InpActive!$A:$A,$C418,InpActive!$B:$B,$N$409)</f>
        <v>0</v>
      </c>
      <c r="L418" s="256">
        <f>SUMIFS(InpActive!M:M,InpActive!$A:$A,$C418,InpActive!$B:$B,$N$409)</f>
        <v>0</v>
      </c>
    </row>
    <row r="419" spans="2:15" hidden="1" outlineLevel="1" x14ac:dyDescent="0.4">
      <c r="C419" s="234" t="s">
        <v>244</v>
      </c>
      <c r="D419" s="221" t="s">
        <v>170</v>
      </c>
      <c r="H419" s="319">
        <f>SUMIFS(InpActive!I:I,InpActive!$A:$A,$C419,InpActive!$B:$B,$N$409)</f>
        <v>129.129963785396</v>
      </c>
      <c r="I419" s="256">
        <f>SUMIFS(InpActive!J:J,InpActive!$A:$A,$C419,InpActive!$B:$B,$N$409)</f>
        <v>0</v>
      </c>
      <c r="J419" s="256">
        <f>SUMIFS(InpActive!K:K,InpActive!$A:$A,$C419,InpActive!$B:$B,$N$409)</f>
        <v>0</v>
      </c>
      <c r="K419" s="256">
        <f>SUMIFS(InpActive!L:L,InpActive!$A:$A,$C419,InpActive!$B:$B,$N$409)</f>
        <v>0</v>
      </c>
      <c r="L419" s="256">
        <f>SUMIFS(InpActive!M:M,InpActive!$A:$A,$C419,InpActive!$B:$B,$N$409)</f>
        <v>0</v>
      </c>
    </row>
    <row r="420" spans="2:15" hidden="1" outlineLevel="1" x14ac:dyDescent="0.4">
      <c r="C420" s="234" t="s">
        <v>137</v>
      </c>
      <c r="D420" s="221" t="s">
        <v>170</v>
      </c>
      <c r="H420" s="319">
        <f>SUMIFS(InpActive!I:I,InpActive!$A:$A,$C420,InpActive!$B:$B,$N$409)</f>
        <v>-41.904000000000003</v>
      </c>
      <c r="I420" s="256">
        <f>SUMIFS(InpActive!J:J,InpActive!$A:$A,$C420,InpActive!$B:$B,$N$409)</f>
        <v>0</v>
      </c>
      <c r="J420" s="256">
        <f>SUMIFS(InpActive!K:K,InpActive!$A:$A,$C420,InpActive!$B:$B,$N$409)</f>
        <v>0</v>
      </c>
      <c r="K420" s="256">
        <f>SUMIFS(InpActive!L:L,InpActive!$A:$A,$C420,InpActive!$B:$B,$N$409)</f>
        <v>0</v>
      </c>
      <c r="L420" s="256">
        <f>SUMIFS(InpActive!M:M,InpActive!$A:$A,$C420,InpActive!$B:$B,$N$409)</f>
        <v>0</v>
      </c>
    </row>
    <row r="421" spans="2:15" hidden="1" outlineLevel="1" x14ac:dyDescent="0.4">
      <c r="C421" s="234" t="s">
        <v>139</v>
      </c>
      <c r="D421" s="221" t="s">
        <v>170</v>
      </c>
      <c r="H421" s="319">
        <f>SUMIFS(InpActive!I:I,InpActive!$A:$A,$C421,InpActive!$B:$B,$N$409)</f>
        <v>-137.125</v>
      </c>
      <c r="I421" s="256">
        <f>SUMIFS(InpActive!J:J,InpActive!$A:$A,$C421,InpActive!$B:$B,$N$409)</f>
        <v>0</v>
      </c>
      <c r="J421" s="256">
        <f>SUMIFS(InpActive!K:K,InpActive!$A:$A,$C421,InpActive!$B:$B,$N$409)</f>
        <v>0</v>
      </c>
      <c r="K421" s="256">
        <f>SUMIFS(InpActive!L:L,InpActive!$A:$A,$C421,InpActive!$B:$B,$N$409)</f>
        <v>0</v>
      </c>
      <c r="L421" s="256">
        <f>SUMIFS(InpActive!M:M,InpActive!$A:$A,$C421,InpActive!$B:$B,$N$409)</f>
        <v>0</v>
      </c>
    </row>
    <row r="422" spans="2:15" hidden="1" outlineLevel="1" x14ac:dyDescent="0.4">
      <c r="C422" s="234"/>
      <c r="H422" s="319"/>
      <c r="I422" s="256"/>
      <c r="J422" s="256"/>
      <c r="K422" s="256"/>
      <c r="L422" s="256"/>
    </row>
    <row r="423" spans="2:15" hidden="1" outlineLevel="1" x14ac:dyDescent="0.4">
      <c r="C423" s="222" t="s">
        <v>725</v>
      </c>
      <c r="D423" s="224" t="s">
        <v>170</v>
      </c>
      <c r="E423" s="400">
        <f t="shared" ref="E423:G423" si="46">SUM(E411:E421)</f>
        <v>0</v>
      </c>
      <c r="F423" s="400">
        <f t="shared" si="46"/>
        <v>0</v>
      </c>
      <c r="G423" s="400">
        <f t="shared" si="46"/>
        <v>0</v>
      </c>
      <c r="H423" s="400">
        <f>SUM(H411:H421)</f>
        <v>-179.94405474960377</v>
      </c>
      <c r="I423" s="241">
        <f t="shared" ref="I423:L423" si="47">SUM(I411:I421)</f>
        <v>0</v>
      </c>
      <c r="J423" s="241">
        <f t="shared" si="47"/>
        <v>0</v>
      </c>
      <c r="K423" s="241">
        <f t="shared" si="47"/>
        <v>0</v>
      </c>
      <c r="L423" s="241">
        <f t="shared" si="47"/>
        <v>0</v>
      </c>
      <c r="M423" s="222"/>
      <c r="N423" s="362"/>
      <c r="O423" s="222"/>
    </row>
    <row r="424" spans="2:15" collapsed="1" x14ac:dyDescent="0.4">
      <c r="C424" s="234"/>
      <c r="H424" s="234"/>
    </row>
    <row r="425" spans="2:15" ht="14.25" x14ac:dyDescent="0.4">
      <c r="B425" s="74" t="s">
        <v>1030</v>
      </c>
      <c r="C425" s="60"/>
      <c r="D425" s="226"/>
      <c r="E425" s="226"/>
      <c r="F425" s="226"/>
      <c r="G425" s="226"/>
      <c r="H425" s="18"/>
      <c r="I425" s="18"/>
      <c r="J425" s="18"/>
      <c r="K425" s="18"/>
      <c r="L425" s="18"/>
      <c r="M425" s="18"/>
      <c r="N425" s="361" t="s">
        <v>562</v>
      </c>
      <c r="O425" s="18"/>
    </row>
    <row r="426" spans="2:15" hidden="1" outlineLevel="1" x14ac:dyDescent="0.4">
      <c r="C426" s="234"/>
      <c r="H426" s="234"/>
    </row>
    <row r="427" spans="2:15" hidden="1" outlineLevel="1" x14ac:dyDescent="0.4">
      <c r="C427" s="234" t="s">
        <v>117</v>
      </c>
      <c r="D427" s="221" t="s">
        <v>170</v>
      </c>
      <c r="H427" s="319">
        <f>SUMIFS(InpActive!I:I,InpActive!$A:$A,$C427,InpActive!$B:$B,$N$425)</f>
        <v>-17.510999999999999</v>
      </c>
      <c r="I427" s="256">
        <f>SUMIFS(InpActive!J:J,InpActive!$A:$A,$C427,InpActive!$B:$B,$N$425)</f>
        <v>0</v>
      </c>
      <c r="J427" s="256">
        <f>SUMIFS(InpActive!K:K,InpActive!$A:$A,$C427,InpActive!$B:$B,$N$425)</f>
        <v>0</v>
      </c>
      <c r="K427" s="256">
        <f>SUMIFS(InpActive!L:L,InpActive!$A:$A,$C427,InpActive!$B:$B,$N$425)</f>
        <v>0</v>
      </c>
      <c r="L427" s="256">
        <f>SUMIFS(InpActive!M:M,InpActive!$A:$A,$C427,InpActive!$B:$B,$N$425)</f>
        <v>0</v>
      </c>
    </row>
    <row r="428" spans="2:15" hidden="1" outlineLevel="1" x14ac:dyDescent="0.4">
      <c r="C428" s="234" t="s">
        <v>119</v>
      </c>
      <c r="D428" s="221" t="s">
        <v>170</v>
      </c>
      <c r="H428" s="319">
        <f>SUMIFS(InpActive!I:I,InpActive!$A:$A,$C428,InpActive!$B:$B,$N$425)</f>
        <v>16.212</v>
      </c>
      <c r="I428" s="256">
        <f>SUMIFS(InpActive!J:J,InpActive!$A:$A,$C428,InpActive!$B:$B,$N$425)</f>
        <v>0</v>
      </c>
      <c r="J428" s="256">
        <f>SUMIFS(InpActive!K:K,InpActive!$A:$A,$C428,InpActive!$B:$B,$N$425)</f>
        <v>0</v>
      </c>
      <c r="K428" s="256">
        <f>SUMIFS(InpActive!L:L,InpActive!$A:$A,$C428,InpActive!$B:$B,$N$425)</f>
        <v>0</v>
      </c>
      <c r="L428" s="256">
        <f>SUMIFS(InpActive!M:M,InpActive!$A:$A,$C428,InpActive!$B:$B,$N$425)</f>
        <v>0</v>
      </c>
    </row>
    <row r="429" spans="2:15" hidden="1" outlineLevel="1" x14ac:dyDescent="0.4">
      <c r="C429" s="234" t="s">
        <v>122</v>
      </c>
      <c r="D429" s="221" t="s">
        <v>170</v>
      </c>
      <c r="H429" s="319">
        <f>SUMIFS(InpActive!I:I,InpActive!$A:$A,$C429,InpActive!$B:$B,$N$425)</f>
        <v>-0.107</v>
      </c>
      <c r="I429" s="256">
        <f>SUMIFS(InpActive!J:J,InpActive!$A:$A,$C429,InpActive!$B:$B,$N$425)</f>
        <v>0</v>
      </c>
      <c r="J429" s="256">
        <f>SUMIFS(InpActive!K:K,InpActive!$A:$A,$C429,InpActive!$B:$B,$N$425)</f>
        <v>0</v>
      </c>
      <c r="K429" s="256">
        <f>SUMIFS(InpActive!L:L,InpActive!$A:$A,$C429,InpActive!$B:$B,$N$425)</f>
        <v>0</v>
      </c>
      <c r="L429" s="256">
        <f>SUMIFS(InpActive!M:M,InpActive!$A:$A,$C429,InpActive!$B:$B,$N$425)</f>
        <v>0</v>
      </c>
    </row>
    <row r="430" spans="2:15" hidden="1" outlineLevel="1" x14ac:dyDescent="0.4">
      <c r="C430" s="234" t="s">
        <v>124</v>
      </c>
      <c r="D430" s="221" t="s">
        <v>170</v>
      </c>
      <c r="H430" s="319">
        <f>SUMIFS(InpActive!I:I,InpActive!$A:$A,$C430,InpActive!$B:$B,$N$425)</f>
        <v>-13.66</v>
      </c>
      <c r="I430" s="256">
        <f>SUMIFS(InpActive!J:J,InpActive!$A:$A,$C430,InpActive!$B:$B,$N$425)</f>
        <v>0</v>
      </c>
      <c r="J430" s="256">
        <f>SUMIFS(InpActive!K:K,InpActive!$A:$A,$C430,InpActive!$B:$B,$N$425)</f>
        <v>0</v>
      </c>
      <c r="K430" s="256">
        <f>SUMIFS(InpActive!L:L,InpActive!$A:$A,$C430,InpActive!$B:$B,$N$425)</f>
        <v>0</v>
      </c>
      <c r="L430" s="256">
        <f>SUMIFS(InpActive!M:M,InpActive!$A:$A,$C430,InpActive!$B:$B,$N$425)</f>
        <v>0</v>
      </c>
    </row>
    <row r="431" spans="2:15" hidden="1" outlineLevel="1" x14ac:dyDescent="0.4">
      <c r="C431" s="234" t="s">
        <v>126</v>
      </c>
      <c r="D431" s="221" t="s">
        <v>170</v>
      </c>
      <c r="H431" s="319">
        <f>SUMIFS(InpActive!I:I,InpActive!$A:$A,$C431,InpActive!$B:$B,$N$425)</f>
        <v>43.335999999999999</v>
      </c>
      <c r="I431" s="256">
        <f>SUMIFS(InpActive!J:J,InpActive!$A:$A,$C431,InpActive!$B:$B,$N$425)</f>
        <v>0</v>
      </c>
      <c r="J431" s="256">
        <f>SUMIFS(InpActive!K:K,InpActive!$A:$A,$C431,InpActive!$B:$B,$N$425)</f>
        <v>0</v>
      </c>
      <c r="K431" s="256">
        <f>SUMIFS(InpActive!L:L,InpActive!$A:$A,$C431,InpActive!$B:$B,$N$425)</f>
        <v>0</v>
      </c>
      <c r="L431" s="256">
        <f>SUMIFS(InpActive!M:M,InpActive!$A:$A,$C431,InpActive!$B:$B,$N$425)</f>
        <v>0</v>
      </c>
    </row>
    <row r="432" spans="2:15" hidden="1" outlineLevel="1" x14ac:dyDescent="0.4">
      <c r="C432" s="234" t="s">
        <v>128</v>
      </c>
      <c r="D432" s="221" t="s">
        <v>170</v>
      </c>
      <c r="H432" s="319">
        <f>SUMIFS(InpActive!I:I,InpActive!$A:$A,$C432,InpActive!$B:$B,$N$425)</f>
        <v>-1.423</v>
      </c>
      <c r="I432" s="256">
        <f>SUMIFS(InpActive!J:J,InpActive!$A:$A,$C432,InpActive!$B:$B,$N$425)</f>
        <v>0</v>
      </c>
      <c r="J432" s="256">
        <f>SUMIFS(InpActive!K:K,InpActive!$A:$A,$C432,InpActive!$B:$B,$N$425)</f>
        <v>0</v>
      </c>
      <c r="K432" s="256">
        <f>SUMIFS(InpActive!L:L,InpActive!$A:$A,$C432,InpActive!$B:$B,$N$425)</f>
        <v>0</v>
      </c>
      <c r="L432" s="256">
        <f>SUMIFS(InpActive!M:M,InpActive!$A:$A,$C432,InpActive!$B:$B,$N$425)</f>
        <v>0</v>
      </c>
    </row>
    <row r="433" spans="2:15" hidden="1" outlineLevel="1" x14ac:dyDescent="0.4">
      <c r="C433" s="234" t="s">
        <v>131</v>
      </c>
      <c r="D433" s="221" t="s">
        <v>170</v>
      </c>
      <c r="H433" s="319">
        <f>SUMIFS(InpActive!I:I,InpActive!$A:$A,$C433,InpActive!$B:$B,$N$425)</f>
        <v>-0.88100000000000001</v>
      </c>
      <c r="I433" s="256">
        <f>SUMIFS(InpActive!J:J,InpActive!$A:$A,$C433,InpActive!$B:$B,$N$425)</f>
        <v>0</v>
      </c>
      <c r="J433" s="256">
        <f>SUMIFS(InpActive!K:K,InpActive!$A:$A,$C433,InpActive!$B:$B,$N$425)</f>
        <v>0</v>
      </c>
      <c r="K433" s="256">
        <f>SUMIFS(InpActive!L:L,InpActive!$A:$A,$C433,InpActive!$B:$B,$N$425)</f>
        <v>0</v>
      </c>
      <c r="L433" s="256">
        <f>SUMIFS(InpActive!M:M,InpActive!$A:$A,$C433,InpActive!$B:$B,$N$425)</f>
        <v>0</v>
      </c>
    </row>
    <row r="434" spans="2:15" hidden="1" outlineLevel="1" x14ac:dyDescent="0.4">
      <c r="C434" s="234" t="s">
        <v>133</v>
      </c>
      <c r="D434" s="221" t="s">
        <v>170</v>
      </c>
      <c r="H434" s="319">
        <f>SUMIFS(InpActive!I:I,InpActive!$A:$A,$C434,InpActive!$B:$B,$N$425)</f>
        <v>0</v>
      </c>
      <c r="I434" s="256">
        <f>SUMIFS(InpActive!J:J,InpActive!$A:$A,$C434,InpActive!$B:$B,$N$425)</f>
        <v>0</v>
      </c>
      <c r="J434" s="256">
        <f>SUMIFS(InpActive!K:K,InpActive!$A:$A,$C434,InpActive!$B:$B,$N$425)</f>
        <v>0</v>
      </c>
      <c r="K434" s="256">
        <f>SUMIFS(InpActive!L:L,InpActive!$A:$A,$C434,InpActive!$B:$B,$N$425)</f>
        <v>0</v>
      </c>
      <c r="L434" s="256">
        <f>SUMIFS(InpActive!M:M,InpActive!$A:$A,$C434,InpActive!$B:$B,$N$425)</f>
        <v>0</v>
      </c>
    </row>
    <row r="435" spans="2:15" hidden="1" outlineLevel="1" x14ac:dyDescent="0.4">
      <c r="C435" s="234" t="s">
        <v>244</v>
      </c>
      <c r="D435" s="221" t="s">
        <v>170</v>
      </c>
      <c r="H435" s="319">
        <f>SUMIFS(InpActive!I:I,InpActive!$A:$A,$C435,InpActive!$B:$B,$N$425)</f>
        <v>-6.8440213661042604</v>
      </c>
      <c r="I435" s="256">
        <f>SUMIFS(InpActive!J:J,InpActive!$A:$A,$C435,InpActive!$B:$B,$N$425)</f>
        <v>0</v>
      </c>
      <c r="J435" s="256">
        <f>SUMIFS(InpActive!K:K,InpActive!$A:$A,$C435,InpActive!$B:$B,$N$425)</f>
        <v>0</v>
      </c>
      <c r="K435" s="256">
        <f>SUMIFS(InpActive!L:L,InpActive!$A:$A,$C435,InpActive!$B:$B,$N$425)</f>
        <v>0</v>
      </c>
      <c r="L435" s="256">
        <f>SUMIFS(InpActive!M:M,InpActive!$A:$A,$C435,InpActive!$B:$B,$N$425)</f>
        <v>0</v>
      </c>
    </row>
    <row r="436" spans="2:15" hidden="1" outlineLevel="1" x14ac:dyDescent="0.4">
      <c r="C436" s="234" t="s">
        <v>137</v>
      </c>
      <c r="D436" s="221" t="s">
        <v>170</v>
      </c>
      <c r="H436" s="319">
        <f>SUMIFS(InpActive!I:I,InpActive!$A:$A,$C436,InpActive!$B:$B,$N$425)</f>
        <v>4.577</v>
      </c>
      <c r="I436" s="256">
        <f>SUMIFS(InpActive!J:J,InpActive!$A:$A,$C436,InpActive!$B:$B,$N$425)</f>
        <v>0</v>
      </c>
      <c r="J436" s="256">
        <f>SUMIFS(InpActive!K:K,InpActive!$A:$A,$C436,InpActive!$B:$B,$N$425)</f>
        <v>0</v>
      </c>
      <c r="K436" s="256">
        <f>SUMIFS(InpActive!L:L,InpActive!$A:$A,$C436,InpActive!$B:$B,$N$425)</f>
        <v>0</v>
      </c>
      <c r="L436" s="256">
        <f>SUMIFS(InpActive!M:M,InpActive!$A:$A,$C436,InpActive!$B:$B,$N$425)</f>
        <v>0</v>
      </c>
    </row>
    <row r="437" spans="2:15" hidden="1" outlineLevel="1" x14ac:dyDescent="0.4">
      <c r="C437" s="234" t="s">
        <v>139</v>
      </c>
      <c r="D437" s="221" t="s">
        <v>170</v>
      </c>
      <c r="H437" s="319">
        <f>SUMIFS(InpActive!I:I,InpActive!$A:$A,$C437,InpActive!$B:$B,$N$425)</f>
        <v>1.1599999999999899</v>
      </c>
      <c r="I437" s="256">
        <f>SUMIFS(InpActive!J:J,InpActive!$A:$A,$C437,InpActive!$B:$B,$N$425)</f>
        <v>0</v>
      </c>
      <c r="J437" s="256">
        <f>SUMIFS(InpActive!K:K,InpActive!$A:$A,$C437,InpActive!$B:$B,$N$425)</f>
        <v>0</v>
      </c>
      <c r="K437" s="256">
        <f>SUMIFS(InpActive!L:L,InpActive!$A:$A,$C437,InpActive!$B:$B,$N$425)</f>
        <v>0</v>
      </c>
      <c r="L437" s="256">
        <f>SUMIFS(InpActive!M:M,InpActive!$A:$A,$C437,InpActive!$B:$B,$N$425)</f>
        <v>0</v>
      </c>
    </row>
    <row r="438" spans="2:15" hidden="1" outlineLevel="1" x14ac:dyDescent="0.4">
      <c r="C438" s="234"/>
      <c r="H438" s="319"/>
      <c r="I438" s="256"/>
      <c r="J438" s="256"/>
      <c r="K438" s="256"/>
      <c r="L438" s="256"/>
    </row>
    <row r="439" spans="2:15" hidden="1" outlineLevel="1" x14ac:dyDescent="0.4">
      <c r="C439" s="222" t="s">
        <v>725</v>
      </c>
      <c r="D439" s="224" t="s">
        <v>170</v>
      </c>
      <c r="E439" s="400">
        <f t="shared" ref="E439:G439" si="48">SUM(E427:E437)</f>
        <v>0</v>
      </c>
      <c r="F439" s="400">
        <f t="shared" si="48"/>
        <v>0</v>
      </c>
      <c r="G439" s="400">
        <f t="shared" si="48"/>
        <v>0</v>
      </c>
      <c r="H439" s="400">
        <f>SUM(H427:H437)</f>
        <v>24.858978633895731</v>
      </c>
      <c r="I439" s="241">
        <f t="shared" ref="I439:L439" si="49">SUM(I427:I437)</f>
        <v>0</v>
      </c>
      <c r="J439" s="241">
        <f t="shared" si="49"/>
        <v>0</v>
      </c>
      <c r="K439" s="241">
        <f t="shared" si="49"/>
        <v>0</v>
      </c>
      <c r="L439" s="241">
        <f t="shared" si="49"/>
        <v>0</v>
      </c>
      <c r="M439" s="222"/>
      <c r="N439" s="362"/>
      <c r="O439" s="222"/>
    </row>
    <row r="440" spans="2:15" collapsed="1" x14ac:dyDescent="0.4">
      <c r="C440" s="234"/>
      <c r="H440" s="234"/>
    </row>
    <row r="441" spans="2:15" ht="15.75" x14ac:dyDescent="0.4">
      <c r="B441" s="55" t="s">
        <v>1044</v>
      </c>
      <c r="C441" s="75"/>
      <c r="D441" s="225"/>
      <c r="E441" s="225"/>
      <c r="F441" s="225"/>
      <c r="G441" s="225"/>
      <c r="H441" s="56"/>
      <c r="I441" s="56"/>
      <c r="J441" s="56"/>
      <c r="K441" s="56"/>
      <c r="L441" s="56"/>
      <c r="M441" s="56"/>
      <c r="N441" s="360"/>
      <c r="O441" s="56"/>
    </row>
    <row r="442" spans="2:15" hidden="1" outlineLevel="1" x14ac:dyDescent="0.4">
      <c r="C442" s="234"/>
      <c r="H442" s="234"/>
    </row>
    <row r="443" spans="2:15" ht="14.25" hidden="1" outlineLevel="1" x14ac:dyDescent="0.4">
      <c r="B443" s="74" t="s">
        <v>1032</v>
      </c>
      <c r="C443" s="60"/>
      <c r="D443" s="226"/>
      <c r="E443" s="226"/>
      <c r="F443" s="226"/>
      <c r="G443" s="226"/>
      <c r="H443" s="18"/>
      <c r="I443" s="18"/>
      <c r="J443" s="18"/>
      <c r="K443" s="18"/>
      <c r="L443" s="18"/>
      <c r="M443" s="18"/>
      <c r="N443" s="361" t="s">
        <v>564</v>
      </c>
      <c r="O443" s="18"/>
    </row>
    <row r="444" spans="2:15" hidden="1" outlineLevel="1" x14ac:dyDescent="0.4">
      <c r="C444" s="234"/>
      <c r="H444" s="234"/>
    </row>
    <row r="445" spans="2:15" hidden="1" outlineLevel="1" x14ac:dyDescent="0.4">
      <c r="C445" s="234" t="s">
        <v>133</v>
      </c>
      <c r="D445" s="221" t="s">
        <v>170</v>
      </c>
      <c r="H445" s="319">
        <f>SUMIFS(InpActive!I:I,InpActive!$A:$A,$C445,InpActive!$B:$B,$N$443)</f>
        <v>-4.4279999999999999</v>
      </c>
      <c r="I445" s="256">
        <f>SUMIFS(InpActive!J:J,InpActive!$A:$A,$C445,InpActive!$B:$B,$N$443)</f>
        <v>0</v>
      </c>
      <c r="J445" s="256">
        <f>SUMIFS(InpActive!K:K,InpActive!$A:$A,$C445,InpActive!$B:$B,$N$443)</f>
        <v>0</v>
      </c>
      <c r="K445" s="256">
        <f>SUMIFS(InpActive!L:L,InpActive!$A:$A,$C445,InpActive!$B:$B,$N$443)</f>
        <v>0</v>
      </c>
      <c r="L445" s="256">
        <f>SUMIFS(InpActive!M:M,InpActive!$A:$A,$C445,InpActive!$B:$B,$N$443)</f>
        <v>0</v>
      </c>
    </row>
    <row r="446" spans="2:15" hidden="1" outlineLevel="1" x14ac:dyDescent="0.4">
      <c r="C446" s="234" t="s">
        <v>145</v>
      </c>
      <c r="D446" s="221" t="s">
        <v>170</v>
      </c>
      <c r="H446" s="319">
        <f>SUMIFS(InpActive!I:I,InpActive!$A:$A,$C446,InpActive!$B:$B,$N$443)</f>
        <v>1.25</v>
      </c>
      <c r="I446" s="256">
        <f>SUMIFS(InpActive!J:J,InpActive!$A:$A,$C446,InpActive!$B:$B,$N$443)</f>
        <v>0</v>
      </c>
      <c r="J446" s="256">
        <f>SUMIFS(InpActive!K:K,InpActive!$A:$A,$C446,InpActive!$B:$B,$N$443)</f>
        <v>0</v>
      </c>
      <c r="K446" s="256">
        <f>SUMIFS(InpActive!L:L,InpActive!$A:$A,$C446,InpActive!$B:$B,$N$443)</f>
        <v>0</v>
      </c>
      <c r="L446" s="256">
        <f>SUMIFS(InpActive!M:M,InpActive!$A:$A,$C446,InpActive!$B:$B,$N$443)</f>
        <v>0</v>
      </c>
    </row>
    <row r="447" spans="2:15" hidden="1" outlineLevel="1" x14ac:dyDescent="0.4">
      <c r="C447" s="234"/>
      <c r="H447" s="319"/>
      <c r="I447" s="256"/>
      <c r="J447" s="256"/>
      <c r="K447" s="256"/>
      <c r="L447" s="256"/>
    </row>
    <row r="448" spans="2:15" hidden="1" outlineLevel="1" x14ac:dyDescent="0.4">
      <c r="C448" s="222" t="s">
        <v>725</v>
      </c>
      <c r="D448" s="224" t="s">
        <v>170</v>
      </c>
      <c r="E448" s="400">
        <f t="shared" ref="E448:G448" si="50">SUM(E445:E446)</f>
        <v>0</v>
      </c>
      <c r="F448" s="400">
        <f t="shared" si="50"/>
        <v>0</v>
      </c>
      <c r="G448" s="400">
        <f t="shared" si="50"/>
        <v>0</v>
      </c>
      <c r="H448" s="400">
        <f>SUM(H445:H446)</f>
        <v>-3.1779999999999999</v>
      </c>
      <c r="I448" s="241">
        <f t="shared" ref="I448:L448" si="51">SUM(I445:I446)</f>
        <v>0</v>
      </c>
      <c r="J448" s="241">
        <f t="shared" si="51"/>
        <v>0</v>
      </c>
      <c r="K448" s="241">
        <f t="shared" si="51"/>
        <v>0</v>
      </c>
      <c r="L448" s="241">
        <f t="shared" si="51"/>
        <v>0</v>
      </c>
      <c r="M448" s="222"/>
      <c r="N448" s="362"/>
      <c r="O448" s="222"/>
    </row>
    <row r="449" spans="2:15" collapsed="1" x14ac:dyDescent="0.4"/>
    <row r="450" spans="2:15" ht="15.75" x14ac:dyDescent="0.4">
      <c r="B450" s="55" t="s">
        <v>1045</v>
      </c>
      <c r="C450" s="75"/>
      <c r="D450" s="225"/>
      <c r="E450" s="225"/>
      <c r="F450" s="225"/>
      <c r="G450" s="225"/>
      <c r="H450" s="56"/>
      <c r="I450" s="56"/>
      <c r="J450" s="56"/>
      <c r="K450" s="56"/>
      <c r="L450" s="56"/>
      <c r="M450" s="56"/>
      <c r="N450" s="360"/>
      <c r="O450" s="56"/>
    </row>
    <row r="451" spans="2:15" x14ac:dyDescent="0.4"/>
    <row r="452" spans="2:15" ht="14.25" x14ac:dyDescent="0.4">
      <c r="B452" s="74" t="s">
        <v>1046</v>
      </c>
      <c r="C452" s="60"/>
      <c r="D452" s="226"/>
      <c r="E452" s="226"/>
      <c r="F452" s="226"/>
      <c r="G452" s="226"/>
      <c r="H452" s="18"/>
      <c r="I452" s="18"/>
      <c r="J452" s="18"/>
      <c r="K452" s="18"/>
      <c r="L452" s="18"/>
      <c r="M452" s="18"/>
      <c r="N452" s="361" t="s">
        <v>290</v>
      </c>
      <c r="O452" s="18"/>
    </row>
    <row r="453" spans="2:15" hidden="1" outlineLevel="1" x14ac:dyDescent="0.4"/>
    <row r="454" spans="2:15" hidden="1" outlineLevel="1" x14ac:dyDescent="0.4">
      <c r="C454" s="220" t="s">
        <v>117</v>
      </c>
      <c r="D454" s="221" t="s">
        <v>170</v>
      </c>
      <c r="H454" s="319">
        <f>SUMIFS(InpActive!I:I,InpActive!$A:$A,$C454,InpActive!$B:$B,$N$452)</f>
        <v>81.575999999999993</v>
      </c>
      <c r="I454" s="256">
        <f>SUMIFS(InpActive!J:J,InpActive!$A:$A,$C454,InpActive!$B:$B,$N$452)</f>
        <v>0</v>
      </c>
      <c r="J454" s="256">
        <f>SUMIFS(InpActive!K:K,InpActive!$A:$A,$C454,InpActive!$B:$B,$N$452)</f>
        <v>0</v>
      </c>
      <c r="K454" s="256">
        <f>SUMIFS(InpActive!L:L,InpActive!$A:$A,$C454,InpActive!$B:$B,$N$452)</f>
        <v>0</v>
      </c>
      <c r="L454" s="256">
        <f>SUMIFS(InpActive!M:M,InpActive!$A:$A,$C454,InpActive!$B:$B,$N$452)</f>
        <v>0</v>
      </c>
    </row>
    <row r="455" spans="2:15" hidden="1" outlineLevel="1" x14ac:dyDescent="0.4">
      <c r="C455" s="220" t="s">
        <v>119</v>
      </c>
      <c r="D455" s="221" t="s">
        <v>170</v>
      </c>
      <c r="H455" s="256">
        <f>SUMIFS(InpActive!I:I,InpActive!$A:$A,$C455,InpActive!$B:$B,$N$452)</f>
        <v>65.47</v>
      </c>
      <c r="I455" s="256">
        <f>SUMIFS(InpActive!J:J,InpActive!$A:$A,$C455,InpActive!$B:$B,$N$452)</f>
        <v>0</v>
      </c>
      <c r="J455" s="256">
        <f>SUMIFS(InpActive!K:K,InpActive!$A:$A,$C455,InpActive!$B:$B,$N$452)</f>
        <v>0</v>
      </c>
      <c r="K455" s="256">
        <f>SUMIFS(InpActive!L:L,InpActive!$A:$A,$C455,InpActive!$B:$B,$N$452)</f>
        <v>0</v>
      </c>
      <c r="L455" s="256">
        <f>SUMIFS(InpActive!M:M,InpActive!$A:$A,$C455,InpActive!$B:$B,$N$452)</f>
        <v>0</v>
      </c>
    </row>
    <row r="456" spans="2:15" hidden="1" outlineLevel="1" x14ac:dyDescent="0.4">
      <c r="C456" s="220" t="s">
        <v>122</v>
      </c>
      <c r="D456" s="221" t="s">
        <v>170</v>
      </c>
      <c r="H456" s="256">
        <f>SUMIFS(InpActive!I:I,InpActive!$A:$A,$C456,InpActive!$B:$B,$N$452)</f>
        <v>2.6320000000000001</v>
      </c>
      <c r="I456" s="256">
        <f>SUMIFS(InpActive!J:J,InpActive!$A:$A,$C456,InpActive!$B:$B,$N$452)</f>
        <v>0</v>
      </c>
      <c r="J456" s="256">
        <f>SUMIFS(InpActive!K:K,InpActive!$A:$A,$C456,InpActive!$B:$B,$N$452)</f>
        <v>0</v>
      </c>
      <c r="K456" s="256">
        <f>SUMIFS(InpActive!L:L,InpActive!$A:$A,$C456,InpActive!$B:$B,$N$452)</f>
        <v>0</v>
      </c>
      <c r="L456" s="256">
        <f>SUMIFS(InpActive!M:M,InpActive!$A:$A,$C456,InpActive!$B:$B,$N$452)</f>
        <v>0</v>
      </c>
    </row>
    <row r="457" spans="2:15" hidden="1" outlineLevel="1" x14ac:dyDescent="0.4">
      <c r="C457" s="220" t="s">
        <v>124</v>
      </c>
      <c r="D457" s="221" t="s">
        <v>170</v>
      </c>
      <c r="H457" s="256">
        <f>SUMIFS(InpActive!I:I,InpActive!$A:$A,$C457,InpActive!$B:$B,$N$452)</f>
        <v>63.856999999999999</v>
      </c>
      <c r="I457" s="256">
        <f>SUMIFS(InpActive!J:J,InpActive!$A:$A,$C457,InpActive!$B:$B,$N$452)</f>
        <v>0</v>
      </c>
      <c r="J457" s="256">
        <f>SUMIFS(InpActive!K:K,InpActive!$A:$A,$C457,InpActive!$B:$B,$N$452)</f>
        <v>0</v>
      </c>
      <c r="K457" s="256">
        <f>SUMIFS(InpActive!L:L,InpActive!$A:$A,$C457,InpActive!$B:$B,$N$452)</f>
        <v>0</v>
      </c>
      <c r="L457" s="256">
        <f>SUMIFS(InpActive!M:M,InpActive!$A:$A,$C457,InpActive!$B:$B,$N$452)</f>
        <v>0</v>
      </c>
    </row>
    <row r="458" spans="2:15" hidden="1" outlineLevel="1" x14ac:dyDescent="0.4">
      <c r="C458" s="220" t="s">
        <v>126</v>
      </c>
      <c r="D458" s="221" t="s">
        <v>170</v>
      </c>
      <c r="H458" s="256">
        <f>SUMIFS(InpActive!I:I,InpActive!$A:$A,$C458,InpActive!$B:$B,$N$452)</f>
        <v>116.373</v>
      </c>
      <c r="I458" s="256">
        <f>SUMIFS(InpActive!J:J,InpActive!$A:$A,$C458,InpActive!$B:$B,$N$452)</f>
        <v>0</v>
      </c>
      <c r="J458" s="256">
        <f>SUMIFS(InpActive!K:K,InpActive!$A:$A,$C458,InpActive!$B:$B,$N$452)</f>
        <v>0</v>
      </c>
      <c r="K458" s="256">
        <f>SUMIFS(InpActive!L:L,InpActive!$A:$A,$C458,InpActive!$B:$B,$N$452)</f>
        <v>0</v>
      </c>
      <c r="L458" s="256">
        <f>SUMIFS(InpActive!M:M,InpActive!$A:$A,$C458,InpActive!$B:$B,$N$452)</f>
        <v>0</v>
      </c>
    </row>
    <row r="459" spans="2:15" hidden="1" outlineLevel="1" x14ac:dyDescent="0.4">
      <c r="C459" s="220" t="s">
        <v>128</v>
      </c>
      <c r="D459" s="221" t="s">
        <v>170</v>
      </c>
      <c r="H459" s="256">
        <f>SUMIFS(InpActive!I:I,InpActive!$A:$A,$C459,InpActive!$B:$B,$N$452)</f>
        <v>26.053000000000001</v>
      </c>
      <c r="I459" s="256">
        <f>SUMIFS(InpActive!J:J,InpActive!$A:$A,$C459,InpActive!$B:$B,$N$452)</f>
        <v>0</v>
      </c>
      <c r="J459" s="256">
        <f>SUMIFS(InpActive!K:K,InpActive!$A:$A,$C459,InpActive!$B:$B,$N$452)</f>
        <v>0</v>
      </c>
      <c r="K459" s="256">
        <f>SUMIFS(InpActive!L:L,InpActive!$A:$A,$C459,InpActive!$B:$B,$N$452)</f>
        <v>0</v>
      </c>
      <c r="L459" s="256">
        <f>SUMIFS(InpActive!M:M,InpActive!$A:$A,$C459,InpActive!$B:$B,$N$452)</f>
        <v>0</v>
      </c>
    </row>
    <row r="460" spans="2:15" hidden="1" outlineLevel="1" x14ac:dyDescent="0.4">
      <c r="C460" s="220" t="s">
        <v>131</v>
      </c>
      <c r="D460" s="221" t="s">
        <v>170</v>
      </c>
      <c r="H460" s="256">
        <f>SUMIFS(InpActive!I:I,InpActive!$A:$A,$C460,InpActive!$B:$B,$N$452)</f>
        <v>79.040999999999997</v>
      </c>
      <c r="I460" s="256">
        <f>SUMIFS(InpActive!J:J,InpActive!$A:$A,$C460,InpActive!$B:$B,$N$452)</f>
        <v>0</v>
      </c>
      <c r="J460" s="256">
        <f>SUMIFS(InpActive!K:K,InpActive!$A:$A,$C460,InpActive!$B:$B,$N$452)</f>
        <v>0</v>
      </c>
      <c r="K460" s="256">
        <f>SUMIFS(InpActive!L:L,InpActive!$A:$A,$C460,InpActive!$B:$B,$N$452)</f>
        <v>0</v>
      </c>
      <c r="L460" s="256">
        <f>SUMIFS(InpActive!M:M,InpActive!$A:$A,$C460,InpActive!$B:$B,$N$452)</f>
        <v>0</v>
      </c>
    </row>
    <row r="461" spans="2:15" hidden="1" outlineLevel="1" x14ac:dyDescent="0.4">
      <c r="C461" s="220" t="s">
        <v>133</v>
      </c>
      <c r="D461" s="221" t="s">
        <v>170</v>
      </c>
      <c r="H461" s="256">
        <f>SUMIFS(InpActive!I:I,InpActive!$A:$A,$C461,InpActive!$B:$B,$N$452)</f>
        <v>214.092691715722</v>
      </c>
      <c r="I461" s="256">
        <f>SUMIFS(InpActive!J:J,InpActive!$A:$A,$C461,InpActive!$B:$B,$N$452)</f>
        <v>0</v>
      </c>
      <c r="J461" s="256">
        <f>SUMIFS(InpActive!K:K,InpActive!$A:$A,$C461,InpActive!$B:$B,$N$452)</f>
        <v>0</v>
      </c>
      <c r="K461" s="256">
        <f>SUMIFS(InpActive!L:L,InpActive!$A:$A,$C461,InpActive!$B:$B,$N$452)</f>
        <v>0</v>
      </c>
      <c r="L461" s="256">
        <f>SUMIFS(InpActive!M:M,InpActive!$A:$A,$C461,InpActive!$B:$B,$N$452)</f>
        <v>0</v>
      </c>
    </row>
    <row r="462" spans="2:15" hidden="1" outlineLevel="1" x14ac:dyDescent="0.4">
      <c r="C462" s="220" t="s">
        <v>244</v>
      </c>
      <c r="D462" s="221" t="s">
        <v>170</v>
      </c>
      <c r="H462" s="256">
        <f>SUMIFS(InpActive!I:I,InpActive!$A:$A,$C462,InpActive!$B:$B,$N$452)</f>
        <v>107.73001769058401</v>
      </c>
      <c r="I462" s="256">
        <f>SUMIFS(InpActive!J:J,InpActive!$A:$A,$C462,InpActive!$B:$B,$N$452)</f>
        <v>0</v>
      </c>
      <c r="J462" s="256">
        <f>SUMIFS(InpActive!K:K,InpActive!$A:$A,$C462,InpActive!$B:$B,$N$452)</f>
        <v>0</v>
      </c>
      <c r="K462" s="256">
        <f>SUMIFS(InpActive!L:L,InpActive!$A:$A,$C462,InpActive!$B:$B,$N$452)</f>
        <v>0</v>
      </c>
      <c r="L462" s="256">
        <f>SUMIFS(InpActive!M:M,InpActive!$A:$A,$C462,InpActive!$B:$B,$N$452)</f>
        <v>0</v>
      </c>
    </row>
    <row r="463" spans="2:15" hidden="1" outlineLevel="1" x14ac:dyDescent="0.4">
      <c r="C463" s="220" t="s">
        <v>137</v>
      </c>
      <c r="D463" s="221" t="s">
        <v>170</v>
      </c>
      <c r="H463" s="256">
        <f>SUMIFS(InpActive!I:I,InpActive!$A:$A,$C463,InpActive!$B:$B,$N$452)</f>
        <v>35.2976783306312</v>
      </c>
      <c r="I463" s="256">
        <f>SUMIFS(InpActive!J:J,InpActive!$A:$A,$C463,InpActive!$B:$B,$N$452)</f>
        <v>0</v>
      </c>
      <c r="J463" s="256">
        <f>SUMIFS(InpActive!K:K,InpActive!$A:$A,$C463,InpActive!$B:$B,$N$452)</f>
        <v>0</v>
      </c>
      <c r="K463" s="256">
        <f>SUMIFS(InpActive!L:L,InpActive!$A:$A,$C463,InpActive!$B:$B,$N$452)</f>
        <v>0</v>
      </c>
      <c r="L463" s="256">
        <f>SUMIFS(InpActive!M:M,InpActive!$A:$A,$C463,InpActive!$B:$B,$N$452)</f>
        <v>0</v>
      </c>
    </row>
    <row r="464" spans="2:15" hidden="1" outlineLevel="1" x14ac:dyDescent="0.4">
      <c r="C464" s="220" t="s">
        <v>139</v>
      </c>
      <c r="D464" s="221" t="s">
        <v>170</v>
      </c>
      <c r="H464" s="256">
        <f>SUMIFS(InpActive!I:I,InpActive!$A:$A,$C464,InpActive!$B:$B,$N$452)</f>
        <v>76.867000000000004</v>
      </c>
      <c r="I464" s="256">
        <f>SUMIFS(InpActive!J:J,InpActive!$A:$A,$C464,InpActive!$B:$B,$N$452)</f>
        <v>0</v>
      </c>
      <c r="J464" s="256">
        <f>SUMIFS(InpActive!K:K,InpActive!$A:$A,$C464,InpActive!$B:$B,$N$452)</f>
        <v>0</v>
      </c>
      <c r="K464" s="256">
        <f>SUMIFS(InpActive!L:L,InpActive!$A:$A,$C464,InpActive!$B:$B,$N$452)</f>
        <v>0</v>
      </c>
      <c r="L464" s="256">
        <f>SUMIFS(InpActive!M:M,InpActive!$A:$A,$C464,InpActive!$B:$B,$N$452)</f>
        <v>0</v>
      </c>
    </row>
    <row r="465" spans="2:15" hidden="1" outlineLevel="1" x14ac:dyDescent="0.4">
      <c r="C465" s="220" t="s">
        <v>141</v>
      </c>
      <c r="D465" s="221" t="s">
        <v>170</v>
      </c>
      <c r="H465" s="256">
        <f>SUMIFS(InpActive!I:I,InpActive!$A:$A,$C465,InpActive!$B:$B,$N$452)</f>
        <v>29.849</v>
      </c>
      <c r="I465" s="256">
        <f>SUMIFS(InpActive!J:J,InpActive!$A:$A,$C465,InpActive!$B:$B,$N$452)</f>
        <v>0</v>
      </c>
      <c r="J465" s="256">
        <f>SUMIFS(InpActive!K:K,InpActive!$A:$A,$C465,InpActive!$B:$B,$N$452)</f>
        <v>0</v>
      </c>
      <c r="K465" s="256">
        <f>SUMIFS(InpActive!L:L,InpActive!$A:$A,$C465,InpActive!$B:$B,$N$452)</f>
        <v>0</v>
      </c>
      <c r="L465" s="256">
        <f>SUMIFS(InpActive!M:M,InpActive!$A:$A,$C465,InpActive!$B:$B,$N$452)</f>
        <v>0</v>
      </c>
    </row>
    <row r="466" spans="2:15" hidden="1" outlineLevel="1" x14ac:dyDescent="0.4">
      <c r="C466" s="220" t="s">
        <v>143</v>
      </c>
      <c r="D466" s="221" t="s">
        <v>170</v>
      </c>
      <c r="H466" s="256">
        <f>SUMIFS(InpActive!I:I,InpActive!$A:$A,$C466,InpActive!$B:$B,$N$452)</f>
        <v>12.661</v>
      </c>
      <c r="I466" s="256">
        <f>SUMIFS(InpActive!J:J,InpActive!$A:$A,$C466,InpActive!$B:$B,$N$452)</f>
        <v>0</v>
      </c>
      <c r="J466" s="256">
        <f>SUMIFS(InpActive!K:K,InpActive!$A:$A,$C466,InpActive!$B:$B,$N$452)</f>
        <v>0</v>
      </c>
      <c r="K466" s="256">
        <f>SUMIFS(InpActive!L:L,InpActive!$A:$A,$C466,InpActive!$B:$B,$N$452)</f>
        <v>0</v>
      </c>
      <c r="L466" s="256">
        <f>SUMIFS(InpActive!M:M,InpActive!$A:$A,$C466,InpActive!$B:$B,$N$452)</f>
        <v>0</v>
      </c>
    </row>
    <row r="467" spans="2:15" hidden="1" outlineLevel="1" x14ac:dyDescent="0.4">
      <c r="C467" s="220" t="s">
        <v>145</v>
      </c>
      <c r="D467" s="221" t="s">
        <v>170</v>
      </c>
      <c r="H467" s="256">
        <f>SUMIFS(InpActive!I:I,InpActive!$A:$A,$C467,InpActive!$B:$B,$N$452)</f>
        <v>4.5389999999999997</v>
      </c>
      <c r="I467" s="256">
        <f>SUMIFS(InpActive!J:J,InpActive!$A:$A,$C467,InpActive!$B:$B,$N$452)</f>
        <v>0</v>
      </c>
      <c r="J467" s="256">
        <f>SUMIFS(InpActive!K:K,InpActive!$A:$A,$C467,InpActive!$B:$B,$N$452)</f>
        <v>0</v>
      </c>
      <c r="K467" s="256">
        <f>SUMIFS(InpActive!L:L,InpActive!$A:$A,$C467,InpActive!$B:$B,$N$452)</f>
        <v>0</v>
      </c>
      <c r="L467" s="256">
        <f>SUMIFS(InpActive!M:M,InpActive!$A:$A,$C467,InpActive!$B:$B,$N$452)</f>
        <v>0</v>
      </c>
    </row>
    <row r="468" spans="2:15" hidden="1" outlineLevel="1" x14ac:dyDescent="0.4">
      <c r="C468" s="220" t="s">
        <v>147</v>
      </c>
      <c r="D468" s="221" t="s">
        <v>170</v>
      </c>
      <c r="H468" s="256">
        <f>SUMIFS(InpActive!I:I,InpActive!$A:$A,$C468,InpActive!$B:$B,$N$452)</f>
        <v>18.861999999999998</v>
      </c>
      <c r="I468" s="256">
        <f>SUMIFS(InpActive!J:J,InpActive!$A:$A,$C468,InpActive!$B:$B,$N$452)</f>
        <v>0</v>
      </c>
      <c r="J468" s="256">
        <f>SUMIFS(InpActive!K:K,InpActive!$A:$A,$C468,InpActive!$B:$B,$N$452)</f>
        <v>0</v>
      </c>
      <c r="K468" s="256">
        <f>SUMIFS(InpActive!L:L,InpActive!$A:$A,$C468,InpActive!$B:$B,$N$452)</f>
        <v>0</v>
      </c>
      <c r="L468" s="256">
        <f>SUMIFS(InpActive!M:M,InpActive!$A:$A,$C468,InpActive!$B:$B,$N$452)</f>
        <v>0</v>
      </c>
    </row>
    <row r="469" spans="2:15" hidden="1" outlineLevel="1" x14ac:dyDescent="0.4">
      <c r="C469" s="220" t="s">
        <v>149</v>
      </c>
      <c r="D469" s="221" t="s">
        <v>170</v>
      </c>
      <c r="H469" s="256">
        <f>SUMIFS(InpActive!I:I,InpActive!$A:$A,$C469,InpActive!$B:$B,$N$452)</f>
        <v>12.814</v>
      </c>
      <c r="I469" s="256">
        <f>SUMIFS(InpActive!J:J,InpActive!$A:$A,$C469,InpActive!$B:$B,$N$452)</f>
        <v>0</v>
      </c>
      <c r="J469" s="256">
        <f>SUMIFS(InpActive!K:K,InpActive!$A:$A,$C469,InpActive!$B:$B,$N$452)</f>
        <v>0</v>
      </c>
      <c r="K469" s="256">
        <f>SUMIFS(InpActive!L:L,InpActive!$A:$A,$C469,InpActive!$B:$B,$N$452)</f>
        <v>0</v>
      </c>
      <c r="L469" s="256">
        <f>SUMIFS(InpActive!M:M,InpActive!$A:$A,$C469,InpActive!$B:$B,$N$452)</f>
        <v>0</v>
      </c>
    </row>
    <row r="470" spans="2:15" hidden="1" outlineLevel="1" x14ac:dyDescent="0.4">
      <c r="C470" s="220" t="s">
        <v>151</v>
      </c>
      <c r="D470" s="221" t="s">
        <v>170</v>
      </c>
      <c r="H470" s="256">
        <f>SUMIFS(InpActive!I:I,InpActive!$A:$A,$C470,InpActive!$B:$B,$N$452)</f>
        <v>8.4930752019786002</v>
      </c>
      <c r="I470" s="256">
        <f>SUMIFS(InpActive!J:J,InpActive!$A:$A,$C470,InpActive!$B:$B,$N$452)</f>
        <v>0</v>
      </c>
      <c r="J470" s="256">
        <f>SUMIFS(InpActive!K:K,InpActive!$A:$A,$C470,InpActive!$B:$B,$N$452)</f>
        <v>0</v>
      </c>
      <c r="K470" s="256">
        <f>SUMIFS(InpActive!L:L,InpActive!$A:$A,$C470,InpActive!$B:$B,$N$452)</f>
        <v>0</v>
      </c>
      <c r="L470" s="256">
        <f>SUMIFS(InpActive!M:M,InpActive!$A:$A,$C470,InpActive!$B:$B,$N$452)</f>
        <v>0</v>
      </c>
    </row>
    <row r="471" spans="2:15" hidden="1" outlineLevel="1" x14ac:dyDescent="0.4">
      <c r="H471" s="256"/>
      <c r="I471" s="256"/>
      <c r="J471" s="256"/>
      <c r="K471" s="256"/>
      <c r="L471" s="256"/>
    </row>
    <row r="472" spans="2:15" hidden="1" outlineLevel="1" x14ac:dyDescent="0.4">
      <c r="C472" s="222" t="s">
        <v>725</v>
      </c>
      <c r="D472" s="224" t="s">
        <v>170</v>
      </c>
      <c r="E472" s="241">
        <f t="shared" ref="E472:G472" si="52">SUM(E454:E470)</f>
        <v>0</v>
      </c>
      <c r="F472" s="241">
        <f t="shared" si="52"/>
        <v>0</v>
      </c>
      <c r="G472" s="241">
        <f t="shared" si="52"/>
        <v>0</v>
      </c>
      <c r="H472" s="241">
        <f>SUM(H454:H470)</f>
        <v>956.20746293891568</v>
      </c>
      <c r="I472" s="241">
        <f t="shared" ref="I472:L472" si="53">SUM(I454:I470)</f>
        <v>0</v>
      </c>
      <c r="J472" s="241">
        <f t="shared" si="53"/>
        <v>0</v>
      </c>
      <c r="K472" s="241">
        <f t="shared" si="53"/>
        <v>0</v>
      </c>
      <c r="L472" s="241">
        <f t="shared" si="53"/>
        <v>0</v>
      </c>
      <c r="M472" s="222"/>
      <c r="N472" s="362"/>
      <c r="O472" s="222"/>
    </row>
    <row r="473" spans="2:15" collapsed="1" x14ac:dyDescent="0.4"/>
    <row r="474" spans="2:15" ht="14.25" x14ac:dyDescent="0.4">
      <c r="B474" s="74" t="s">
        <v>1047</v>
      </c>
      <c r="C474" s="60"/>
      <c r="D474" s="226"/>
      <c r="E474" s="226"/>
      <c r="F474" s="226"/>
      <c r="G474" s="226"/>
      <c r="H474" s="18"/>
      <c r="I474" s="18"/>
      <c r="J474" s="18"/>
      <c r="K474" s="18"/>
      <c r="L474" s="18"/>
      <c r="M474" s="18"/>
      <c r="N474" s="361" t="s">
        <v>293</v>
      </c>
      <c r="O474" s="18"/>
    </row>
    <row r="475" spans="2:15" hidden="1" outlineLevel="1" x14ac:dyDescent="0.4"/>
    <row r="476" spans="2:15" hidden="1" outlineLevel="1" x14ac:dyDescent="0.4">
      <c r="C476" s="220" t="s">
        <v>117</v>
      </c>
      <c r="D476" s="221" t="s">
        <v>172</v>
      </c>
      <c r="H476" s="258">
        <f>SUMIFS(InpActive!I:I,InpActive!$A:$A,$C476,InpActive!$B:$B,$N$474)</f>
        <v>2885.654</v>
      </c>
      <c r="I476" s="258">
        <f>SUMIFS(InpActive!J:J,InpActive!$A:$A,$C476,InpActive!$B:$B,$N$474)</f>
        <v>0</v>
      </c>
      <c r="J476" s="258">
        <f>SUMIFS(InpActive!K:K,InpActive!$A:$A,$C476,InpActive!$B:$B,$N$474)</f>
        <v>0</v>
      </c>
      <c r="K476" s="258">
        <f>SUMIFS(InpActive!L:L,InpActive!$A:$A,$C476,InpActive!$B:$B,$N$474)</f>
        <v>0</v>
      </c>
      <c r="L476" s="258">
        <f>SUMIFS(InpActive!M:M,InpActive!$A:$A,$C476,InpActive!$B:$B,$N$474)</f>
        <v>0</v>
      </c>
    </row>
    <row r="477" spans="2:15" hidden="1" outlineLevel="1" x14ac:dyDescent="0.4">
      <c r="C477" s="220" t="s">
        <v>119</v>
      </c>
      <c r="D477" s="221" t="s">
        <v>172</v>
      </c>
      <c r="H477" s="258">
        <f>SUMIFS(InpActive!I:I,InpActive!$A:$A,$C477,InpActive!$B:$B,$N$474)</f>
        <v>1426.19</v>
      </c>
      <c r="I477" s="258">
        <f>SUMIFS(InpActive!J:J,InpActive!$A:$A,$C477,InpActive!$B:$B,$N$474)</f>
        <v>0</v>
      </c>
      <c r="J477" s="258">
        <f>SUMIFS(InpActive!K:K,InpActive!$A:$A,$C477,InpActive!$B:$B,$N$474)</f>
        <v>0</v>
      </c>
      <c r="K477" s="258">
        <f>SUMIFS(InpActive!L:L,InpActive!$A:$A,$C477,InpActive!$B:$B,$N$474)</f>
        <v>0</v>
      </c>
      <c r="L477" s="258">
        <f>SUMIFS(InpActive!M:M,InpActive!$A:$A,$C477,InpActive!$B:$B,$N$474)</f>
        <v>0</v>
      </c>
    </row>
    <row r="478" spans="2:15" hidden="1" outlineLevel="1" x14ac:dyDescent="0.4">
      <c r="C478" s="220" t="s">
        <v>122</v>
      </c>
      <c r="D478" s="221" t="s">
        <v>172</v>
      </c>
      <c r="H478" s="258">
        <f>SUMIFS(InpActive!I:I,InpActive!$A:$A,$C478,InpActive!$B:$B,$N$474)</f>
        <v>95.165000000000006</v>
      </c>
      <c r="I478" s="258">
        <f>SUMIFS(InpActive!J:J,InpActive!$A:$A,$C478,InpActive!$B:$B,$N$474)</f>
        <v>0</v>
      </c>
      <c r="J478" s="258">
        <f>SUMIFS(InpActive!K:K,InpActive!$A:$A,$C478,InpActive!$B:$B,$N$474)</f>
        <v>0</v>
      </c>
      <c r="K478" s="258">
        <f>SUMIFS(InpActive!L:L,InpActive!$A:$A,$C478,InpActive!$B:$B,$N$474)</f>
        <v>0</v>
      </c>
      <c r="L478" s="258">
        <f>SUMIFS(InpActive!M:M,InpActive!$A:$A,$C478,InpActive!$B:$B,$N$474)</f>
        <v>0</v>
      </c>
    </row>
    <row r="479" spans="2:15" hidden="1" outlineLevel="1" x14ac:dyDescent="0.4">
      <c r="C479" s="220" t="s">
        <v>124</v>
      </c>
      <c r="D479" s="221" t="s">
        <v>172</v>
      </c>
      <c r="H479" s="258">
        <f>SUMIFS(InpActive!I:I,InpActive!$A:$A,$C479,InpActive!$B:$B,$N$474)</f>
        <v>1935.713</v>
      </c>
      <c r="I479" s="258">
        <f>SUMIFS(InpActive!J:J,InpActive!$A:$A,$C479,InpActive!$B:$B,$N$474)</f>
        <v>0</v>
      </c>
      <c r="J479" s="258">
        <f>SUMIFS(InpActive!K:K,InpActive!$A:$A,$C479,InpActive!$B:$B,$N$474)</f>
        <v>0</v>
      </c>
      <c r="K479" s="258">
        <f>SUMIFS(InpActive!L:L,InpActive!$A:$A,$C479,InpActive!$B:$B,$N$474)</f>
        <v>0</v>
      </c>
      <c r="L479" s="258">
        <f>SUMIFS(InpActive!M:M,InpActive!$A:$A,$C479,InpActive!$B:$B,$N$474)</f>
        <v>0</v>
      </c>
    </row>
    <row r="480" spans="2:15" hidden="1" outlineLevel="1" x14ac:dyDescent="0.4">
      <c r="C480" s="220" t="s">
        <v>126</v>
      </c>
      <c r="D480" s="221" t="s">
        <v>172</v>
      </c>
      <c r="H480" s="258">
        <f>SUMIFS(InpActive!I:I,InpActive!$A:$A,$C480,InpActive!$B:$B,$N$474)</f>
        <v>4074.3919999999998</v>
      </c>
      <c r="I480" s="258">
        <f>SUMIFS(InpActive!J:J,InpActive!$A:$A,$C480,InpActive!$B:$B,$N$474)</f>
        <v>0</v>
      </c>
      <c r="J480" s="258">
        <f>SUMIFS(InpActive!K:K,InpActive!$A:$A,$C480,InpActive!$B:$B,$N$474)</f>
        <v>0</v>
      </c>
      <c r="K480" s="258">
        <f>SUMIFS(InpActive!L:L,InpActive!$A:$A,$C480,InpActive!$B:$B,$N$474)</f>
        <v>0</v>
      </c>
      <c r="L480" s="258">
        <f>SUMIFS(InpActive!M:M,InpActive!$A:$A,$C480,InpActive!$B:$B,$N$474)</f>
        <v>0</v>
      </c>
    </row>
    <row r="481" spans="2:15" hidden="1" outlineLevel="1" x14ac:dyDescent="0.4">
      <c r="C481" s="220" t="s">
        <v>128</v>
      </c>
      <c r="D481" s="221" t="s">
        <v>172</v>
      </c>
      <c r="H481" s="258">
        <f>SUMIFS(InpActive!I:I,InpActive!$A:$A,$C481,InpActive!$B:$B,$N$474)</f>
        <v>986</v>
      </c>
      <c r="I481" s="258">
        <f>SUMIFS(InpActive!J:J,InpActive!$A:$A,$C481,InpActive!$B:$B,$N$474)</f>
        <v>0</v>
      </c>
      <c r="J481" s="258">
        <f>SUMIFS(InpActive!K:K,InpActive!$A:$A,$C481,InpActive!$B:$B,$N$474)</f>
        <v>0</v>
      </c>
      <c r="K481" s="258">
        <f>SUMIFS(InpActive!L:L,InpActive!$A:$A,$C481,InpActive!$B:$B,$N$474)</f>
        <v>0</v>
      </c>
      <c r="L481" s="258">
        <f>SUMIFS(InpActive!M:M,InpActive!$A:$A,$C481,InpActive!$B:$B,$N$474)</f>
        <v>0</v>
      </c>
    </row>
    <row r="482" spans="2:15" hidden="1" outlineLevel="1" x14ac:dyDescent="0.4">
      <c r="C482" s="220" t="s">
        <v>131</v>
      </c>
      <c r="D482" s="221" t="s">
        <v>172</v>
      </c>
      <c r="H482" s="258">
        <f>SUMIFS(InpActive!I:I,InpActive!$A:$A,$C482,InpActive!$B:$B,$N$474)</f>
        <v>1946.866</v>
      </c>
      <c r="I482" s="258">
        <f>SUMIFS(InpActive!J:J,InpActive!$A:$A,$C482,InpActive!$B:$B,$N$474)</f>
        <v>0</v>
      </c>
      <c r="J482" s="258">
        <f>SUMIFS(InpActive!K:K,InpActive!$A:$A,$C482,InpActive!$B:$B,$N$474)</f>
        <v>0</v>
      </c>
      <c r="K482" s="258">
        <f>SUMIFS(InpActive!L:L,InpActive!$A:$A,$C482,InpActive!$B:$B,$N$474)</f>
        <v>0</v>
      </c>
      <c r="L482" s="258">
        <f>SUMIFS(InpActive!M:M,InpActive!$A:$A,$C482,InpActive!$B:$B,$N$474)</f>
        <v>0</v>
      </c>
    </row>
    <row r="483" spans="2:15" hidden="1" outlineLevel="1" x14ac:dyDescent="0.4">
      <c r="C483" s="220" t="s">
        <v>133</v>
      </c>
      <c r="D483" s="221" t="s">
        <v>172</v>
      </c>
      <c r="H483" s="258">
        <f>SUMIFS(InpActive!I:I,InpActive!$A:$A,$C483,InpActive!$B:$B,$N$474)</f>
        <v>5586.598</v>
      </c>
      <c r="I483" s="258">
        <f>SUMIFS(InpActive!J:J,InpActive!$A:$A,$C483,InpActive!$B:$B,$N$474)</f>
        <v>0</v>
      </c>
      <c r="J483" s="258">
        <f>SUMIFS(InpActive!K:K,InpActive!$A:$A,$C483,InpActive!$B:$B,$N$474)</f>
        <v>0</v>
      </c>
      <c r="K483" s="258">
        <f>SUMIFS(InpActive!L:L,InpActive!$A:$A,$C483,InpActive!$B:$B,$N$474)</f>
        <v>0</v>
      </c>
      <c r="L483" s="258">
        <f>SUMIFS(InpActive!M:M,InpActive!$A:$A,$C483,InpActive!$B:$B,$N$474)</f>
        <v>0</v>
      </c>
    </row>
    <row r="484" spans="2:15" hidden="1" outlineLevel="1" x14ac:dyDescent="0.4">
      <c r="C484" s="220" t="s">
        <v>244</v>
      </c>
      <c r="D484" s="221" t="s">
        <v>172</v>
      </c>
      <c r="H484" s="258">
        <f>SUMIFS(InpActive!I:I,InpActive!$A:$A,$C484,InpActive!$B:$B,$N$474)</f>
        <v>3086.1725000000001</v>
      </c>
      <c r="I484" s="258">
        <f>SUMIFS(InpActive!J:J,InpActive!$A:$A,$C484,InpActive!$B:$B,$N$474)</f>
        <v>0</v>
      </c>
      <c r="J484" s="258">
        <f>SUMIFS(InpActive!K:K,InpActive!$A:$A,$C484,InpActive!$B:$B,$N$474)</f>
        <v>0</v>
      </c>
      <c r="K484" s="258">
        <f>SUMIFS(InpActive!L:L,InpActive!$A:$A,$C484,InpActive!$B:$B,$N$474)</f>
        <v>0</v>
      </c>
      <c r="L484" s="258">
        <f>SUMIFS(InpActive!M:M,InpActive!$A:$A,$C484,InpActive!$B:$B,$N$474)</f>
        <v>0</v>
      </c>
    </row>
    <row r="485" spans="2:15" hidden="1" outlineLevel="1" x14ac:dyDescent="0.4">
      <c r="C485" s="220" t="s">
        <v>137</v>
      </c>
      <c r="D485" s="221" t="s">
        <v>172</v>
      </c>
      <c r="H485" s="258">
        <f>SUMIFS(InpActive!I:I,InpActive!$A:$A,$C485,InpActive!$B:$B,$N$474)</f>
        <v>1222.0260000000001</v>
      </c>
      <c r="I485" s="258">
        <f>SUMIFS(InpActive!J:J,InpActive!$A:$A,$C485,InpActive!$B:$B,$N$474)</f>
        <v>0</v>
      </c>
      <c r="J485" s="258">
        <f>SUMIFS(InpActive!K:K,InpActive!$A:$A,$C485,InpActive!$B:$B,$N$474)</f>
        <v>0</v>
      </c>
      <c r="K485" s="258">
        <f>SUMIFS(InpActive!L:L,InpActive!$A:$A,$C485,InpActive!$B:$B,$N$474)</f>
        <v>0</v>
      </c>
      <c r="L485" s="258">
        <f>SUMIFS(InpActive!M:M,InpActive!$A:$A,$C485,InpActive!$B:$B,$N$474)</f>
        <v>0</v>
      </c>
    </row>
    <row r="486" spans="2:15" hidden="1" outlineLevel="1" x14ac:dyDescent="0.4">
      <c r="C486" s="220" t="s">
        <v>139</v>
      </c>
      <c r="D486" s="221" t="s">
        <v>172</v>
      </c>
      <c r="H486" s="258">
        <f>SUMIFS(InpActive!I:I,InpActive!$A:$A,$C486,InpActive!$B:$B,$N$474)</f>
        <v>2214.125</v>
      </c>
      <c r="I486" s="258">
        <f>SUMIFS(InpActive!J:J,InpActive!$A:$A,$C486,InpActive!$B:$B,$N$474)</f>
        <v>0</v>
      </c>
      <c r="J486" s="258">
        <f>SUMIFS(InpActive!K:K,InpActive!$A:$A,$C486,InpActive!$B:$B,$N$474)</f>
        <v>0</v>
      </c>
      <c r="K486" s="258">
        <f>SUMIFS(InpActive!L:L,InpActive!$A:$A,$C486,InpActive!$B:$B,$N$474)</f>
        <v>0</v>
      </c>
      <c r="L486" s="258">
        <f>SUMIFS(InpActive!M:M,InpActive!$A:$A,$C486,InpActive!$B:$B,$N$474)</f>
        <v>0</v>
      </c>
    </row>
    <row r="487" spans="2:15" hidden="1" outlineLevel="1" x14ac:dyDescent="0.4">
      <c r="C487" s="220" t="s">
        <v>141</v>
      </c>
      <c r="D487" s="221" t="s">
        <v>172</v>
      </c>
      <c r="H487" s="258">
        <f>SUMIFS(InpActive!I:I,InpActive!$A:$A,$C487,InpActive!$B:$B,$N$474)</f>
        <v>1398.453</v>
      </c>
      <c r="I487" s="258">
        <f>SUMIFS(InpActive!J:J,InpActive!$A:$A,$C487,InpActive!$B:$B,$N$474)</f>
        <v>0</v>
      </c>
      <c r="J487" s="258">
        <f>SUMIFS(InpActive!K:K,InpActive!$A:$A,$C487,InpActive!$B:$B,$N$474)</f>
        <v>0</v>
      </c>
      <c r="K487" s="258">
        <f>SUMIFS(InpActive!L:L,InpActive!$A:$A,$C487,InpActive!$B:$B,$N$474)</f>
        <v>0</v>
      </c>
      <c r="L487" s="258">
        <f>SUMIFS(InpActive!M:M,InpActive!$A:$A,$C487,InpActive!$B:$B,$N$474)</f>
        <v>0</v>
      </c>
    </row>
    <row r="488" spans="2:15" hidden="1" outlineLevel="1" x14ac:dyDescent="0.4">
      <c r="C488" s="220" t="s">
        <v>143</v>
      </c>
      <c r="D488" s="221" t="s">
        <v>172</v>
      </c>
      <c r="H488" s="258">
        <f>SUMIFS(InpActive!I:I,InpActive!$A:$A,$C488,InpActive!$B:$B,$N$474)</f>
        <v>503.154</v>
      </c>
      <c r="I488" s="258">
        <f>SUMIFS(InpActive!J:J,InpActive!$A:$A,$C488,InpActive!$B:$B,$N$474)</f>
        <v>0</v>
      </c>
      <c r="J488" s="258">
        <f>SUMIFS(InpActive!K:K,InpActive!$A:$A,$C488,InpActive!$B:$B,$N$474)</f>
        <v>0</v>
      </c>
      <c r="K488" s="258">
        <f>SUMIFS(InpActive!L:L,InpActive!$A:$A,$C488,InpActive!$B:$B,$N$474)</f>
        <v>0</v>
      </c>
      <c r="L488" s="258">
        <f>SUMIFS(InpActive!M:M,InpActive!$A:$A,$C488,InpActive!$B:$B,$N$474)</f>
        <v>0</v>
      </c>
    </row>
    <row r="489" spans="2:15" hidden="1" outlineLevel="1" x14ac:dyDescent="0.4">
      <c r="C489" s="220" t="s">
        <v>145</v>
      </c>
      <c r="D489" s="221" t="s">
        <v>172</v>
      </c>
      <c r="H489" s="258">
        <f>SUMIFS(InpActive!I:I,InpActive!$A:$A,$C489,InpActive!$B:$B,$N$474)</f>
        <v>299.00599999999997</v>
      </c>
      <c r="I489" s="258">
        <f>SUMIFS(InpActive!J:J,InpActive!$A:$A,$C489,InpActive!$B:$B,$N$474)</f>
        <v>0</v>
      </c>
      <c r="J489" s="258">
        <f>SUMIFS(InpActive!K:K,InpActive!$A:$A,$C489,InpActive!$B:$B,$N$474)</f>
        <v>0</v>
      </c>
      <c r="K489" s="258">
        <f>SUMIFS(InpActive!L:L,InpActive!$A:$A,$C489,InpActive!$B:$B,$N$474)</f>
        <v>0</v>
      </c>
      <c r="L489" s="258">
        <f>SUMIFS(InpActive!M:M,InpActive!$A:$A,$C489,InpActive!$B:$B,$N$474)</f>
        <v>0</v>
      </c>
    </row>
    <row r="490" spans="2:15" hidden="1" outlineLevel="1" x14ac:dyDescent="0.4">
      <c r="C490" s="220" t="s">
        <v>147</v>
      </c>
      <c r="D490" s="221" t="s">
        <v>172</v>
      </c>
      <c r="H490" s="258">
        <f>SUMIFS(InpActive!I:I,InpActive!$A:$A,$C490,InpActive!$B:$B,$N$474)</f>
        <v>880.649</v>
      </c>
      <c r="I490" s="258">
        <f>SUMIFS(InpActive!J:J,InpActive!$A:$A,$C490,InpActive!$B:$B,$N$474)</f>
        <v>0</v>
      </c>
      <c r="J490" s="258">
        <f>SUMIFS(InpActive!K:K,InpActive!$A:$A,$C490,InpActive!$B:$B,$N$474)</f>
        <v>0</v>
      </c>
      <c r="K490" s="258">
        <f>SUMIFS(InpActive!L:L,InpActive!$A:$A,$C490,InpActive!$B:$B,$N$474)</f>
        <v>0</v>
      </c>
      <c r="L490" s="258">
        <f>SUMIFS(InpActive!M:M,InpActive!$A:$A,$C490,InpActive!$B:$B,$N$474)</f>
        <v>0</v>
      </c>
    </row>
    <row r="491" spans="2:15" hidden="1" outlineLevel="1" x14ac:dyDescent="0.4">
      <c r="C491" s="220" t="s">
        <v>149</v>
      </c>
      <c r="D491" s="221" t="s">
        <v>172</v>
      </c>
      <c r="H491" s="258">
        <f>SUMIFS(InpActive!I:I,InpActive!$A:$A,$C491,InpActive!$B:$B,$N$474)</f>
        <v>674.428</v>
      </c>
      <c r="I491" s="258">
        <f>SUMIFS(InpActive!J:J,InpActive!$A:$A,$C491,InpActive!$B:$B,$N$474)</f>
        <v>0</v>
      </c>
      <c r="J491" s="258">
        <f>SUMIFS(InpActive!K:K,InpActive!$A:$A,$C491,InpActive!$B:$B,$N$474)</f>
        <v>0</v>
      </c>
      <c r="K491" s="258">
        <f>SUMIFS(InpActive!L:L,InpActive!$A:$A,$C491,InpActive!$B:$B,$N$474)</f>
        <v>0</v>
      </c>
      <c r="L491" s="258">
        <f>SUMIFS(InpActive!M:M,InpActive!$A:$A,$C491,InpActive!$B:$B,$N$474)</f>
        <v>0</v>
      </c>
    </row>
    <row r="492" spans="2:15" hidden="1" outlineLevel="1" x14ac:dyDescent="0.4">
      <c r="C492" s="220" t="s">
        <v>151</v>
      </c>
      <c r="D492" s="221" t="s">
        <v>172</v>
      </c>
      <c r="H492" s="258">
        <f>SUMIFS(InpActive!I:I,InpActive!$A:$A,$C492,InpActive!$B:$B,$N$474)</f>
        <v>270.47899999999998</v>
      </c>
      <c r="I492" s="258">
        <f>SUMIFS(InpActive!J:J,InpActive!$A:$A,$C492,InpActive!$B:$B,$N$474)</f>
        <v>0</v>
      </c>
      <c r="J492" s="258">
        <f>SUMIFS(InpActive!K:K,InpActive!$A:$A,$C492,InpActive!$B:$B,$N$474)</f>
        <v>0</v>
      </c>
      <c r="K492" s="258">
        <f>SUMIFS(InpActive!L:L,InpActive!$A:$A,$C492,InpActive!$B:$B,$N$474)</f>
        <v>0</v>
      </c>
      <c r="L492" s="258">
        <f>SUMIFS(InpActive!M:M,InpActive!$A:$A,$C492,InpActive!$B:$B,$N$474)</f>
        <v>0</v>
      </c>
    </row>
    <row r="493" spans="2:15" hidden="1" outlineLevel="1" x14ac:dyDescent="0.4">
      <c r="H493" s="258"/>
      <c r="I493" s="258"/>
      <c r="J493" s="258"/>
      <c r="K493" s="258"/>
      <c r="L493" s="258"/>
    </row>
    <row r="494" spans="2:15" hidden="1" outlineLevel="1" x14ac:dyDescent="0.4">
      <c r="C494" s="222" t="s">
        <v>725</v>
      </c>
      <c r="D494" s="224" t="s">
        <v>172</v>
      </c>
      <c r="E494" s="255">
        <f t="shared" ref="E494:G494" si="54">SUM(E476:E492)</f>
        <v>0</v>
      </c>
      <c r="F494" s="255">
        <f t="shared" si="54"/>
        <v>0</v>
      </c>
      <c r="G494" s="255">
        <f t="shared" si="54"/>
        <v>0</v>
      </c>
      <c r="H494" s="255">
        <f>SUM(H476:H492)</f>
        <v>29485.070500000005</v>
      </c>
      <c r="I494" s="255">
        <f t="shared" ref="I494:L494" si="55">SUM(I476:I492)</f>
        <v>0</v>
      </c>
      <c r="J494" s="255">
        <f t="shared" si="55"/>
        <v>0</v>
      </c>
      <c r="K494" s="255">
        <f t="shared" si="55"/>
        <v>0</v>
      </c>
      <c r="L494" s="255">
        <f t="shared" si="55"/>
        <v>0</v>
      </c>
      <c r="M494" s="222"/>
      <c r="N494" s="362"/>
      <c r="O494" s="222"/>
    </row>
    <row r="495" spans="2:15" collapsed="1" x14ac:dyDescent="0.4"/>
    <row r="496" spans="2:15" ht="14.25" x14ac:dyDescent="0.4">
      <c r="B496" s="74" t="s">
        <v>1048</v>
      </c>
      <c r="C496" s="60"/>
      <c r="D496" s="226"/>
      <c r="E496" s="226"/>
      <c r="F496" s="226"/>
      <c r="G496" s="226"/>
      <c r="H496" s="18"/>
      <c r="I496" s="18"/>
      <c r="J496" s="18"/>
      <c r="K496" s="18"/>
      <c r="L496" s="18"/>
      <c r="M496" s="18"/>
      <c r="N496" s="361" t="s">
        <v>657</v>
      </c>
      <c r="O496" s="18"/>
    </row>
    <row r="497" spans="3:12" hidden="1" outlineLevel="1" x14ac:dyDescent="0.4"/>
    <row r="498" spans="3:12" hidden="1" outlineLevel="1" x14ac:dyDescent="0.4">
      <c r="C498" s="220" t="s">
        <v>117</v>
      </c>
      <c r="D498" s="221" t="s">
        <v>170</v>
      </c>
      <c r="H498" s="319">
        <f>SUMIFS(InpActive!I:I,InpActive!$A:$A,$C498,InpActive!$B:$B,$N$496)</f>
        <v>-4.3999999999999997E-2</v>
      </c>
      <c r="I498" s="256">
        <f>SUMIFS(InpActive!J:J,InpActive!$A:$A,$C498,InpActive!$B:$B,$N$496)</f>
        <v>0</v>
      </c>
      <c r="J498" s="256">
        <f>SUMIFS(InpActive!K:K,InpActive!$A:$A,$C498,InpActive!$B:$B,$N$496)</f>
        <v>0</v>
      </c>
      <c r="K498" s="256">
        <f>SUMIFS(InpActive!L:L,InpActive!$A:$A,$C498,InpActive!$B:$B,$N$496)</f>
        <v>0</v>
      </c>
      <c r="L498" s="256">
        <f>SUMIFS(InpActive!M:M,InpActive!$A:$A,$C498,InpActive!$B:$B,$N$496)</f>
        <v>0</v>
      </c>
    </row>
    <row r="499" spans="3:12" hidden="1" outlineLevel="1" x14ac:dyDescent="0.4">
      <c r="C499" s="220" t="s">
        <v>119</v>
      </c>
      <c r="D499" s="221" t="s">
        <v>170</v>
      </c>
      <c r="H499" s="256">
        <f>SUMIFS(InpActive!I:I,InpActive!$A:$A,$C499,InpActive!$B:$B,$N$496)</f>
        <v>0.24299999999999999</v>
      </c>
      <c r="I499" s="256">
        <f>SUMIFS(InpActive!J:J,InpActive!$A:$A,$C499,InpActive!$B:$B,$N$496)</f>
        <v>0</v>
      </c>
      <c r="J499" s="256">
        <f>SUMIFS(InpActive!K:K,InpActive!$A:$A,$C499,InpActive!$B:$B,$N$496)</f>
        <v>0</v>
      </c>
      <c r="K499" s="256">
        <f>SUMIFS(InpActive!L:L,InpActive!$A:$A,$C499,InpActive!$B:$B,$N$496)</f>
        <v>0</v>
      </c>
      <c r="L499" s="256">
        <f>SUMIFS(InpActive!M:M,InpActive!$A:$A,$C499,InpActive!$B:$B,$N$496)</f>
        <v>0</v>
      </c>
    </row>
    <row r="500" spans="3:12" hidden="1" outlineLevel="1" x14ac:dyDescent="0.4">
      <c r="C500" s="220" t="s">
        <v>122</v>
      </c>
      <c r="D500" s="221" t="s">
        <v>170</v>
      </c>
      <c r="H500" s="256">
        <f>SUMIFS(InpActive!I:I,InpActive!$A:$A,$C500,InpActive!$B:$B,$N$496)</f>
        <v>0</v>
      </c>
      <c r="I500" s="256">
        <f>SUMIFS(InpActive!J:J,InpActive!$A:$A,$C500,InpActive!$B:$B,$N$496)</f>
        <v>0</v>
      </c>
      <c r="J500" s="256">
        <f>SUMIFS(InpActive!K:K,InpActive!$A:$A,$C500,InpActive!$B:$B,$N$496)</f>
        <v>0</v>
      </c>
      <c r="K500" s="256">
        <f>SUMIFS(InpActive!L:L,InpActive!$A:$A,$C500,InpActive!$B:$B,$N$496)</f>
        <v>0</v>
      </c>
      <c r="L500" s="256">
        <f>SUMIFS(InpActive!M:M,InpActive!$A:$A,$C500,InpActive!$B:$B,$N$496)</f>
        <v>0</v>
      </c>
    </row>
    <row r="501" spans="3:12" hidden="1" outlineLevel="1" x14ac:dyDescent="0.4">
      <c r="C501" s="220" t="s">
        <v>124</v>
      </c>
      <c r="D501" s="221" t="s">
        <v>170</v>
      </c>
      <c r="H501" s="256">
        <f>SUMIFS(InpActive!I:I,InpActive!$A:$A,$C501,InpActive!$B:$B,$N$496)</f>
        <v>1.532</v>
      </c>
      <c r="I501" s="256">
        <f>SUMIFS(InpActive!J:J,InpActive!$A:$A,$C501,InpActive!$B:$B,$N$496)</f>
        <v>0</v>
      </c>
      <c r="J501" s="256">
        <f>SUMIFS(InpActive!K:K,InpActive!$A:$A,$C501,InpActive!$B:$B,$N$496)</f>
        <v>0</v>
      </c>
      <c r="K501" s="256">
        <f>SUMIFS(InpActive!L:L,InpActive!$A:$A,$C501,InpActive!$B:$B,$N$496)</f>
        <v>0</v>
      </c>
      <c r="L501" s="256">
        <f>SUMIFS(InpActive!M:M,InpActive!$A:$A,$C501,InpActive!$B:$B,$N$496)</f>
        <v>0</v>
      </c>
    </row>
    <row r="502" spans="3:12" hidden="1" outlineLevel="1" x14ac:dyDescent="0.4">
      <c r="C502" s="220" t="s">
        <v>126</v>
      </c>
      <c r="D502" s="221" t="s">
        <v>170</v>
      </c>
      <c r="H502" s="256">
        <f>SUMIFS(InpActive!I:I,InpActive!$A:$A,$C502,InpActive!$B:$B,$N$496)</f>
        <v>0.85</v>
      </c>
      <c r="I502" s="256">
        <f>SUMIFS(InpActive!J:J,InpActive!$A:$A,$C502,InpActive!$B:$B,$N$496)</f>
        <v>0</v>
      </c>
      <c r="J502" s="256">
        <f>SUMIFS(InpActive!K:K,InpActive!$A:$A,$C502,InpActive!$B:$B,$N$496)</f>
        <v>0</v>
      </c>
      <c r="K502" s="256">
        <f>SUMIFS(InpActive!L:L,InpActive!$A:$A,$C502,InpActive!$B:$B,$N$496)</f>
        <v>0</v>
      </c>
      <c r="L502" s="256">
        <f>SUMIFS(InpActive!M:M,InpActive!$A:$A,$C502,InpActive!$B:$B,$N$496)</f>
        <v>0</v>
      </c>
    </row>
    <row r="503" spans="3:12" hidden="1" outlineLevel="1" x14ac:dyDescent="0.4">
      <c r="C503" s="220" t="s">
        <v>128</v>
      </c>
      <c r="D503" s="221" t="s">
        <v>170</v>
      </c>
      <c r="H503" s="256">
        <f>SUMIFS(InpActive!I:I,InpActive!$A:$A,$C503,InpActive!$B:$B,$N$496)</f>
        <v>3.5000000000000003E-2</v>
      </c>
      <c r="I503" s="256">
        <f>SUMIFS(InpActive!J:J,InpActive!$A:$A,$C503,InpActive!$B:$B,$N$496)</f>
        <v>0</v>
      </c>
      <c r="J503" s="256">
        <f>SUMIFS(InpActive!K:K,InpActive!$A:$A,$C503,InpActive!$B:$B,$N$496)</f>
        <v>0</v>
      </c>
      <c r="K503" s="256">
        <f>SUMIFS(InpActive!L:L,InpActive!$A:$A,$C503,InpActive!$B:$B,$N$496)</f>
        <v>0</v>
      </c>
      <c r="L503" s="256">
        <f>SUMIFS(InpActive!M:M,InpActive!$A:$A,$C503,InpActive!$B:$B,$N$496)</f>
        <v>0</v>
      </c>
    </row>
    <row r="504" spans="3:12" hidden="1" outlineLevel="1" x14ac:dyDescent="0.4">
      <c r="C504" s="220" t="s">
        <v>131</v>
      </c>
      <c r="D504" s="221" t="s">
        <v>170</v>
      </c>
      <c r="H504" s="256">
        <f>SUMIFS(InpActive!I:I,InpActive!$A:$A,$C504,InpActive!$B:$B,$N$496)</f>
        <v>1.135</v>
      </c>
      <c r="I504" s="256">
        <f>SUMIFS(InpActive!J:J,InpActive!$A:$A,$C504,InpActive!$B:$B,$N$496)</f>
        <v>0</v>
      </c>
      <c r="J504" s="256">
        <f>SUMIFS(InpActive!K:K,InpActive!$A:$A,$C504,InpActive!$B:$B,$N$496)</f>
        <v>0</v>
      </c>
      <c r="K504" s="256">
        <f>SUMIFS(InpActive!L:L,InpActive!$A:$A,$C504,InpActive!$B:$B,$N$496)</f>
        <v>0</v>
      </c>
      <c r="L504" s="256">
        <f>SUMIFS(InpActive!M:M,InpActive!$A:$A,$C504,InpActive!$B:$B,$N$496)</f>
        <v>0</v>
      </c>
    </row>
    <row r="505" spans="3:12" hidden="1" outlineLevel="1" x14ac:dyDescent="0.4">
      <c r="C505" s="220" t="s">
        <v>133</v>
      </c>
      <c r="D505" s="221" t="s">
        <v>170</v>
      </c>
      <c r="H505" s="256">
        <f>SUMIFS(InpActive!I:I,InpActive!$A:$A,$C505,InpActive!$B:$B,$N$496)</f>
        <v>0.16600000000000001</v>
      </c>
      <c r="I505" s="256">
        <f>SUMIFS(InpActive!J:J,InpActive!$A:$A,$C505,InpActive!$B:$B,$N$496)</f>
        <v>0</v>
      </c>
      <c r="J505" s="256">
        <f>SUMIFS(InpActive!K:K,InpActive!$A:$A,$C505,InpActive!$B:$B,$N$496)</f>
        <v>0</v>
      </c>
      <c r="K505" s="256">
        <f>SUMIFS(InpActive!L:L,InpActive!$A:$A,$C505,InpActive!$B:$B,$N$496)</f>
        <v>0</v>
      </c>
      <c r="L505" s="256">
        <f>SUMIFS(InpActive!M:M,InpActive!$A:$A,$C505,InpActive!$B:$B,$N$496)</f>
        <v>0</v>
      </c>
    </row>
    <row r="506" spans="3:12" hidden="1" outlineLevel="1" x14ac:dyDescent="0.4">
      <c r="C506" s="220" t="s">
        <v>244</v>
      </c>
      <c r="D506" s="221" t="s">
        <v>170</v>
      </c>
      <c r="H506" s="256">
        <f>SUMIFS(InpActive!I:I,InpActive!$A:$A,$C506,InpActive!$B:$B,$N$496)</f>
        <v>0</v>
      </c>
      <c r="I506" s="256">
        <f>SUMIFS(InpActive!J:J,InpActive!$A:$A,$C506,InpActive!$B:$B,$N$496)</f>
        <v>0</v>
      </c>
      <c r="J506" s="256">
        <f>SUMIFS(InpActive!K:K,InpActive!$A:$A,$C506,InpActive!$B:$B,$N$496)</f>
        <v>0</v>
      </c>
      <c r="K506" s="256">
        <f>SUMIFS(InpActive!L:L,InpActive!$A:$A,$C506,InpActive!$B:$B,$N$496)</f>
        <v>0</v>
      </c>
      <c r="L506" s="256">
        <f>SUMIFS(InpActive!M:M,InpActive!$A:$A,$C506,InpActive!$B:$B,$N$496)</f>
        <v>0</v>
      </c>
    </row>
    <row r="507" spans="3:12" hidden="1" outlineLevel="1" x14ac:dyDescent="0.4">
      <c r="C507" s="220" t="s">
        <v>137</v>
      </c>
      <c r="D507" s="221" t="s">
        <v>170</v>
      </c>
      <c r="H507" s="256">
        <f>SUMIFS(InpActive!I:I,InpActive!$A:$A,$C507,InpActive!$B:$B,$N$496)</f>
        <v>0.16200000000000001</v>
      </c>
      <c r="I507" s="256">
        <f>SUMIFS(InpActive!J:J,InpActive!$A:$A,$C507,InpActive!$B:$B,$N$496)</f>
        <v>0</v>
      </c>
      <c r="J507" s="256">
        <f>SUMIFS(InpActive!K:K,InpActive!$A:$A,$C507,InpActive!$B:$B,$N$496)</f>
        <v>0</v>
      </c>
      <c r="K507" s="256">
        <f>SUMIFS(InpActive!L:L,InpActive!$A:$A,$C507,InpActive!$B:$B,$N$496)</f>
        <v>0</v>
      </c>
      <c r="L507" s="256">
        <f>SUMIFS(InpActive!M:M,InpActive!$A:$A,$C507,InpActive!$B:$B,$N$496)</f>
        <v>0</v>
      </c>
    </row>
    <row r="508" spans="3:12" hidden="1" outlineLevel="1" x14ac:dyDescent="0.4">
      <c r="C508" s="220" t="s">
        <v>139</v>
      </c>
      <c r="D508" s="221" t="s">
        <v>170</v>
      </c>
      <c r="H508" s="256">
        <f>SUMIFS(InpActive!I:I,InpActive!$A:$A,$C508,InpActive!$B:$B,$N$496)</f>
        <v>0.60799999999999998</v>
      </c>
      <c r="I508" s="256">
        <f>SUMIFS(InpActive!J:J,InpActive!$A:$A,$C508,InpActive!$B:$B,$N$496)</f>
        <v>0</v>
      </c>
      <c r="J508" s="256">
        <f>SUMIFS(InpActive!K:K,InpActive!$A:$A,$C508,InpActive!$B:$B,$N$496)</f>
        <v>0</v>
      </c>
      <c r="K508" s="256">
        <f>SUMIFS(InpActive!L:L,InpActive!$A:$A,$C508,InpActive!$B:$B,$N$496)</f>
        <v>0</v>
      </c>
      <c r="L508" s="256">
        <f>SUMIFS(InpActive!M:M,InpActive!$A:$A,$C508,InpActive!$B:$B,$N$496)</f>
        <v>0</v>
      </c>
    </row>
    <row r="509" spans="3:12" hidden="1" outlineLevel="1" x14ac:dyDescent="0.4">
      <c r="C509" s="220" t="s">
        <v>141</v>
      </c>
      <c r="D509" s="221" t="s">
        <v>170</v>
      </c>
      <c r="H509" s="256">
        <f>SUMIFS(InpActive!I:I,InpActive!$A:$A,$C509,InpActive!$B:$B,$N$496)</f>
        <v>1E-3</v>
      </c>
      <c r="I509" s="256">
        <f>SUMIFS(InpActive!J:J,InpActive!$A:$A,$C509,InpActive!$B:$B,$N$496)</f>
        <v>0</v>
      </c>
      <c r="J509" s="256">
        <f>SUMIFS(InpActive!K:K,InpActive!$A:$A,$C509,InpActive!$B:$B,$N$496)</f>
        <v>0</v>
      </c>
      <c r="K509" s="256">
        <f>SUMIFS(InpActive!L:L,InpActive!$A:$A,$C509,InpActive!$B:$B,$N$496)</f>
        <v>0</v>
      </c>
      <c r="L509" s="256">
        <f>SUMIFS(InpActive!M:M,InpActive!$A:$A,$C509,InpActive!$B:$B,$N$496)</f>
        <v>0</v>
      </c>
    </row>
    <row r="510" spans="3:12" hidden="1" outlineLevel="1" x14ac:dyDescent="0.4">
      <c r="C510" s="220" t="s">
        <v>143</v>
      </c>
      <c r="D510" s="221" t="s">
        <v>170</v>
      </c>
      <c r="H510" s="256">
        <f>SUMIFS(InpActive!I:I,InpActive!$A:$A,$C510,InpActive!$B:$B,$N$496)</f>
        <v>1E-3</v>
      </c>
      <c r="I510" s="256">
        <f>SUMIFS(InpActive!J:J,InpActive!$A:$A,$C510,InpActive!$B:$B,$N$496)</f>
        <v>0</v>
      </c>
      <c r="J510" s="256">
        <f>SUMIFS(InpActive!K:K,InpActive!$A:$A,$C510,InpActive!$B:$B,$N$496)</f>
        <v>0</v>
      </c>
      <c r="K510" s="256">
        <f>SUMIFS(InpActive!L:L,InpActive!$A:$A,$C510,InpActive!$B:$B,$N$496)</f>
        <v>0</v>
      </c>
      <c r="L510" s="256">
        <f>SUMIFS(InpActive!M:M,InpActive!$A:$A,$C510,InpActive!$B:$B,$N$496)</f>
        <v>0</v>
      </c>
    </row>
    <row r="511" spans="3:12" hidden="1" outlineLevel="1" x14ac:dyDescent="0.4">
      <c r="C511" s="220" t="s">
        <v>145</v>
      </c>
      <c r="D511" s="221" t="s">
        <v>170</v>
      </c>
      <c r="H511" s="256">
        <f>SUMIFS(InpActive!I:I,InpActive!$A:$A,$C511,InpActive!$B:$B,$N$496)</f>
        <v>7.0999999999999994E-2</v>
      </c>
      <c r="I511" s="256">
        <f>SUMIFS(InpActive!J:J,InpActive!$A:$A,$C511,InpActive!$B:$B,$N$496)</f>
        <v>0</v>
      </c>
      <c r="J511" s="256">
        <f>SUMIFS(InpActive!K:K,InpActive!$A:$A,$C511,InpActive!$B:$B,$N$496)</f>
        <v>0</v>
      </c>
      <c r="K511" s="256">
        <f>SUMIFS(InpActive!L:L,InpActive!$A:$A,$C511,InpActive!$B:$B,$N$496)</f>
        <v>0</v>
      </c>
      <c r="L511" s="256">
        <f>SUMIFS(InpActive!M:M,InpActive!$A:$A,$C511,InpActive!$B:$B,$N$496)</f>
        <v>0</v>
      </c>
    </row>
    <row r="512" spans="3:12" hidden="1" outlineLevel="1" x14ac:dyDescent="0.4">
      <c r="C512" s="220" t="s">
        <v>147</v>
      </c>
      <c r="D512" s="221" t="s">
        <v>170</v>
      </c>
      <c r="H512" s="256">
        <f>SUMIFS(InpActive!I:I,InpActive!$A:$A,$C512,InpActive!$B:$B,$N$496)</f>
        <v>5.0999999999999997E-2</v>
      </c>
      <c r="I512" s="256">
        <f>SUMIFS(InpActive!J:J,InpActive!$A:$A,$C512,InpActive!$B:$B,$N$496)</f>
        <v>0</v>
      </c>
      <c r="J512" s="256">
        <f>SUMIFS(InpActive!K:K,InpActive!$A:$A,$C512,InpActive!$B:$B,$N$496)</f>
        <v>0</v>
      </c>
      <c r="K512" s="256">
        <f>SUMIFS(InpActive!L:L,InpActive!$A:$A,$C512,InpActive!$B:$B,$N$496)</f>
        <v>0</v>
      </c>
      <c r="L512" s="256">
        <f>SUMIFS(InpActive!M:M,InpActive!$A:$A,$C512,InpActive!$B:$B,$N$496)</f>
        <v>0</v>
      </c>
    </row>
    <row r="513" spans="2:15" hidden="1" outlineLevel="1" x14ac:dyDescent="0.4">
      <c r="C513" s="220" t="s">
        <v>149</v>
      </c>
      <c r="D513" s="221" t="s">
        <v>170</v>
      </c>
      <c r="H513" s="256">
        <f>SUMIFS(InpActive!I:I,InpActive!$A:$A,$C513,InpActive!$B:$B,$N$496)</f>
        <v>5.8000000000000003E-2</v>
      </c>
      <c r="I513" s="256">
        <f>SUMIFS(InpActive!J:J,InpActive!$A:$A,$C513,InpActive!$B:$B,$N$496)</f>
        <v>0</v>
      </c>
      <c r="J513" s="256">
        <f>SUMIFS(InpActive!K:K,InpActive!$A:$A,$C513,InpActive!$B:$B,$N$496)</f>
        <v>0</v>
      </c>
      <c r="K513" s="256">
        <f>SUMIFS(InpActive!L:L,InpActive!$A:$A,$C513,InpActive!$B:$B,$N$496)</f>
        <v>0</v>
      </c>
      <c r="L513" s="256">
        <f>SUMIFS(InpActive!M:M,InpActive!$A:$A,$C513,InpActive!$B:$B,$N$496)</f>
        <v>0</v>
      </c>
    </row>
    <row r="514" spans="2:15" hidden="1" outlineLevel="1" x14ac:dyDescent="0.4">
      <c r="C514" s="220" t="s">
        <v>151</v>
      </c>
      <c r="D514" s="221" t="s">
        <v>170</v>
      </c>
      <c r="H514" s="256">
        <f>SUMIFS(InpActive!I:I,InpActive!$A:$A,$C514,InpActive!$B:$B,$N$496)</f>
        <v>1.33888E-3</v>
      </c>
      <c r="I514" s="256">
        <f>SUMIFS(InpActive!J:J,InpActive!$A:$A,$C514,InpActive!$B:$B,$N$496)</f>
        <v>0</v>
      </c>
      <c r="J514" s="256">
        <f>SUMIFS(InpActive!K:K,InpActive!$A:$A,$C514,InpActive!$B:$B,$N$496)</f>
        <v>0</v>
      </c>
      <c r="K514" s="256">
        <f>SUMIFS(InpActive!L:L,InpActive!$A:$A,$C514,InpActive!$B:$B,$N$496)</f>
        <v>0</v>
      </c>
      <c r="L514" s="256">
        <f>SUMIFS(InpActive!M:M,InpActive!$A:$A,$C514,InpActive!$B:$B,$N$496)</f>
        <v>0</v>
      </c>
    </row>
    <row r="515" spans="2:15" hidden="1" outlineLevel="1" x14ac:dyDescent="0.4">
      <c r="H515" s="256"/>
      <c r="I515" s="256"/>
      <c r="J515" s="256"/>
      <c r="K515" s="256"/>
      <c r="L515" s="256"/>
    </row>
    <row r="516" spans="2:15" hidden="1" outlineLevel="1" x14ac:dyDescent="0.4">
      <c r="C516" s="222" t="s">
        <v>725</v>
      </c>
      <c r="D516" s="224" t="s">
        <v>170</v>
      </c>
      <c r="E516" s="241">
        <f t="shared" ref="E516:G516" si="56">SUM(E498:E514)</f>
        <v>0</v>
      </c>
      <c r="F516" s="241">
        <f t="shared" si="56"/>
        <v>0</v>
      </c>
      <c r="G516" s="241">
        <f t="shared" si="56"/>
        <v>0</v>
      </c>
      <c r="H516" s="241">
        <f>SUM(H498:H514)</f>
        <v>4.8703388800000003</v>
      </c>
      <c r="I516" s="241">
        <f t="shared" ref="I516:L516" si="57">SUM(I498:I514)</f>
        <v>0</v>
      </c>
      <c r="J516" s="241">
        <f t="shared" si="57"/>
        <v>0</v>
      </c>
      <c r="K516" s="241">
        <f t="shared" si="57"/>
        <v>0</v>
      </c>
      <c r="L516" s="241">
        <f t="shared" si="57"/>
        <v>0</v>
      </c>
      <c r="M516" s="222"/>
      <c r="N516" s="362"/>
      <c r="O516" s="222"/>
    </row>
    <row r="517" spans="2:15" collapsed="1" x14ac:dyDescent="0.4"/>
    <row r="518" spans="2:15" ht="14.25" x14ac:dyDescent="0.4">
      <c r="B518" s="74" t="s">
        <v>1049</v>
      </c>
      <c r="C518" s="60"/>
      <c r="D518" s="226"/>
      <c r="E518" s="226"/>
      <c r="F518" s="226"/>
      <c r="G518" s="226"/>
      <c r="H518" s="18"/>
      <c r="I518" s="18"/>
      <c r="J518" s="18"/>
      <c r="K518" s="18"/>
      <c r="L518" s="18"/>
      <c r="M518" s="18"/>
      <c r="N518" s="361" t="s">
        <v>659</v>
      </c>
      <c r="O518" s="18"/>
    </row>
    <row r="519" spans="2:15" hidden="1" outlineLevel="1" x14ac:dyDescent="0.4"/>
    <row r="520" spans="2:15" hidden="1" outlineLevel="1" x14ac:dyDescent="0.4">
      <c r="C520" s="220" t="s">
        <v>117</v>
      </c>
      <c r="D520" s="221" t="s">
        <v>170</v>
      </c>
      <c r="H520" s="319">
        <f>SUMIFS(InpActive!I:I,InpActive!$A:$A,$C520,InpActive!$B:$B,$N$518)</f>
        <v>0</v>
      </c>
      <c r="I520" s="256">
        <f>SUMIFS(InpActive!J:J,InpActive!$A:$A,$C520,InpActive!$B:$B,$N$518)</f>
        <v>0</v>
      </c>
      <c r="J520" s="256">
        <f>SUMIFS(InpActive!K:K,InpActive!$A:$A,$C520,InpActive!$B:$B,$N$518)</f>
        <v>0</v>
      </c>
      <c r="K520" s="256">
        <f>SUMIFS(InpActive!L:L,InpActive!$A:$A,$C520,InpActive!$B:$B,$N$518)</f>
        <v>0</v>
      </c>
      <c r="L520" s="256">
        <f>SUMIFS(InpActive!M:M,InpActive!$A:$A,$C520,InpActive!$B:$B,$N$518)</f>
        <v>0</v>
      </c>
    </row>
    <row r="521" spans="2:15" hidden="1" outlineLevel="1" x14ac:dyDescent="0.4">
      <c r="C521" s="220" t="s">
        <v>119</v>
      </c>
      <c r="D521" s="221" t="s">
        <v>170</v>
      </c>
      <c r="H521" s="256">
        <f>SUMIFS(InpActive!I:I,InpActive!$A:$A,$C521,InpActive!$B:$B,$N$518)</f>
        <v>1.821</v>
      </c>
      <c r="I521" s="256">
        <f>SUMIFS(InpActive!J:J,InpActive!$A:$A,$C521,InpActive!$B:$B,$N$518)</f>
        <v>0</v>
      </c>
      <c r="J521" s="256">
        <f>SUMIFS(InpActive!K:K,InpActive!$A:$A,$C521,InpActive!$B:$B,$N$518)</f>
        <v>0</v>
      </c>
      <c r="K521" s="256">
        <f>SUMIFS(InpActive!L:L,InpActive!$A:$A,$C521,InpActive!$B:$B,$N$518)</f>
        <v>0</v>
      </c>
      <c r="L521" s="256">
        <f>SUMIFS(InpActive!M:M,InpActive!$A:$A,$C521,InpActive!$B:$B,$N$518)</f>
        <v>0</v>
      </c>
    </row>
    <row r="522" spans="2:15" hidden="1" outlineLevel="1" x14ac:dyDescent="0.4">
      <c r="C522" s="220" t="s">
        <v>122</v>
      </c>
      <c r="D522" s="221" t="s">
        <v>170</v>
      </c>
      <c r="H522" s="256">
        <f>SUMIFS(InpActive!I:I,InpActive!$A:$A,$C522,InpActive!$B:$B,$N$518)</f>
        <v>0</v>
      </c>
      <c r="I522" s="256">
        <f>SUMIFS(InpActive!J:J,InpActive!$A:$A,$C522,InpActive!$B:$B,$N$518)</f>
        <v>0</v>
      </c>
      <c r="J522" s="256">
        <f>SUMIFS(InpActive!K:K,InpActive!$A:$A,$C522,InpActive!$B:$B,$N$518)</f>
        <v>0</v>
      </c>
      <c r="K522" s="256">
        <f>SUMIFS(InpActive!L:L,InpActive!$A:$A,$C522,InpActive!$B:$B,$N$518)</f>
        <v>0</v>
      </c>
      <c r="L522" s="256">
        <f>SUMIFS(InpActive!M:M,InpActive!$A:$A,$C522,InpActive!$B:$B,$N$518)</f>
        <v>0</v>
      </c>
    </row>
    <row r="523" spans="2:15" hidden="1" outlineLevel="1" x14ac:dyDescent="0.4">
      <c r="C523" s="220" t="s">
        <v>124</v>
      </c>
      <c r="D523" s="221" t="s">
        <v>170</v>
      </c>
      <c r="H523" s="256">
        <f>SUMIFS(InpActive!I:I,InpActive!$A:$A,$C523,InpActive!$B:$B,$N$518)</f>
        <v>1.254</v>
      </c>
      <c r="I523" s="256">
        <f>SUMIFS(InpActive!J:J,InpActive!$A:$A,$C523,InpActive!$B:$B,$N$518)</f>
        <v>0</v>
      </c>
      <c r="J523" s="256">
        <f>SUMIFS(InpActive!K:K,InpActive!$A:$A,$C523,InpActive!$B:$B,$N$518)</f>
        <v>0</v>
      </c>
      <c r="K523" s="256">
        <f>SUMIFS(InpActive!L:L,InpActive!$A:$A,$C523,InpActive!$B:$B,$N$518)</f>
        <v>0</v>
      </c>
      <c r="L523" s="256">
        <f>SUMIFS(InpActive!M:M,InpActive!$A:$A,$C523,InpActive!$B:$B,$N$518)</f>
        <v>0</v>
      </c>
    </row>
    <row r="524" spans="2:15" hidden="1" outlineLevel="1" x14ac:dyDescent="0.4">
      <c r="C524" s="220" t="s">
        <v>126</v>
      </c>
      <c r="D524" s="221" t="s">
        <v>170</v>
      </c>
      <c r="H524" s="256">
        <f>SUMIFS(InpActive!I:I,InpActive!$A:$A,$C524,InpActive!$B:$B,$N$518)</f>
        <v>0</v>
      </c>
      <c r="I524" s="256">
        <f>SUMIFS(InpActive!J:J,InpActive!$A:$A,$C524,InpActive!$B:$B,$N$518)</f>
        <v>0</v>
      </c>
      <c r="J524" s="256">
        <f>SUMIFS(InpActive!K:K,InpActive!$A:$A,$C524,InpActive!$B:$B,$N$518)</f>
        <v>0</v>
      </c>
      <c r="K524" s="256">
        <f>SUMIFS(InpActive!L:L,InpActive!$A:$A,$C524,InpActive!$B:$B,$N$518)</f>
        <v>0</v>
      </c>
      <c r="L524" s="256">
        <f>SUMIFS(InpActive!M:M,InpActive!$A:$A,$C524,InpActive!$B:$B,$N$518)</f>
        <v>0</v>
      </c>
    </row>
    <row r="525" spans="2:15" hidden="1" outlineLevel="1" x14ac:dyDescent="0.4">
      <c r="C525" s="220" t="s">
        <v>128</v>
      </c>
      <c r="D525" s="221" t="s">
        <v>170</v>
      </c>
      <c r="H525" s="256">
        <f>SUMIFS(InpActive!I:I,InpActive!$A:$A,$C525,InpActive!$B:$B,$N$518)</f>
        <v>2.5000000000000001E-2</v>
      </c>
      <c r="I525" s="256">
        <f>SUMIFS(InpActive!J:J,InpActive!$A:$A,$C525,InpActive!$B:$B,$N$518)</f>
        <v>0</v>
      </c>
      <c r="J525" s="256">
        <f>SUMIFS(InpActive!K:K,InpActive!$A:$A,$C525,InpActive!$B:$B,$N$518)</f>
        <v>0</v>
      </c>
      <c r="K525" s="256">
        <f>SUMIFS(InpActive!L:L,InpActive!$A:$A,$C525,InpActive!$B:$B,$N$518)</f>
        <v>0</v>
      </c>
      <c r="L525" s="256">
        <f>SUMIFS(InpActive!M:M,InpActive!$A:$A,$C525,InpActive!$B:$B,$N$518)</f>
        <v>0</v>
      </c>
    </row>
    <row r="526" spans="2:15" hidden="1" outlineLevel="1" x14ac:dyDescent="0.4">
      <c r="C526" s="220" t="s">
        <v>131</v>
      </c>
      <c r="D526" s="221" t="s">
        <v>170</v>
      </c>
      <c r="H526" s="256">
        <f>SUMIFS(InpActive!I:I,InpActive!$A:$A,$C526,InpActive!$B:$B,$N$518)</f>
        <v>1.274</v>
      </c>
      <c r="I526" s="256">
        <f>SUMIFS(InpActive!J:J,InpActive!$A:$A,$C526,InpActive!$B:$B,$N$518)</f>
        <v>0</v>
      </c>
      <c r="J526" s="256">
        <f>SUMIFS(InpActive!K:K,InpActive!$A:$A,$C526,InpActive!$B:$B,$N$518)</f>
        <v>0</v>
      </c>
      <c r="K526" s="256">
        <f>SUMIFS(InpActive!L:L,InpActive!$A:$A,$C526,InpActive!$B:$B,$N$518)</f>
        <v>0</v>
      </c>
      <c r="L526" s="256">
        <f>SUMIFS(InpActive!M:M,InpActive!$A:$A,$C526,InpActive!$B:$B,$N$518)</f>
        <v>0</v>
      </c>
    </row>
    <row r="527" spans="2:15" hidden="1" outlineLevel="1" x14ac:dyDescent="0.4">
      <c r="C527" s="220" t="s">
        <v>133</v>
      </c>
      <c r="D527" s="221" t="s">
        <v>170</v>
      </c>
      <c r="H527" s="256">
        <f>SUMIFS(InpActive!I:I,InpActive!$A:$A,$C527,InpActive!$B:$B,$N$518)</f>
        <v>0</v>
      </c>
      <c r="I527" s="256">
        <f>SUMIFS(InpActive!J:J,InpActive!$A:$A,$C527,InpActive!$B:$B,$N$518)</f>
        <v>0</v>
      </c>
      <c r="J527" s="256">
        <f>SUMIFS(InpActive!K:K,InpActive!$A:$A,$C527,InpActive!$B:$B,$N$518)</f>
        <v>0</v>
      </c>
      <c r="K527" s="256">
        <f>SUMIFS(InpActive!L:L,InpActive!$A:$A,$C527,InpActive!$B:$B,$N$518)</f>
        <v>0</v>
      </c>
      <c r="L527" s="256">
        <f>SUMIFS(InpActive!M:M,InpActive!$A:$A,$C527,InpActive!$B:$B,$N$518)</f>
        <v>0</v>
      </c>
    </row>
    <row r="528" spans="2:15" hidden="1" outlineLevel="1" x14ac:dyDescent="0.4">
      <c r="C528" s="220" t="s">
        <v>244</v>
      </c>
      <c r="D528" s="221" t="s">
        <v>170</v>
      </c>
      <c r="H528" s="256">
        <f>SUMIFS(InpActive!I:I,InpActive!$A:$A,$C528,InpActive!$B:$B,$N$518)</f>
        <v>0.36461216000000002</v>
      </c>
      <c r="I528" s="256">
        <f>SUMIFS(InpActive!J:J,InpActive!$A:$A,$C528,InpActive!$B:$B,$N$518)</f>
        <v>0</v>
      </c>
      <c r="J528" s="256">
        <f>SUMIFS(InpActive!K:K,InpActive!$A:$A,$C528,InpActive!$B:$B,$N$518)</f>
        <v>0</v>
      </c>
      <c r="K528" s="256">
        <f>SUMIFS(InpActive!L:L,InpActive!$A:$A,$C528,InpActive!$B:$B,$N$518)</f>
        <v>0</v>
      </c>
      <c r="L528" s="256">
        <f>SUMIFS(InpActive!M:M,InpActive!$A:$A,$C528,InpActive!$B:$B,$N$518)</f>
        <v>0</v>
      </c>
    </row>
    <row r="529" spans="2:15" hidden="1" outlineLevel="1" x14ac:dyDescent="0.4">
      <c r="C529" s="220" t="s">
        <v>137</v>
      </c>
      <c r="D529" s="221" t="s">
        <v>170</v>
      </c>
      <c r="H529" s="256">
        <f>SUMIFS(InpActive!I:I,InpActive!$A:$A,$C529,InpActive!$B:$B,$N$518)</f>
        <v>0.115</v>
      </c>
      <c r="I529" s="256">
        <f>SUMIFS(InpActive!J:J,InpActive!$A:$A,$C529,InpActive!$B:$B,$N$518)</f>
        <v>0</v>
      </c>
      <c r="J529" s="256">
        <f>SUMIFS(InpActive!K:K,InpActive!$A:$A,$C529,InpActive!$B:$B,$N$518)</f>
        <v>0</v>
      </c>
      <c r="K529" s="256">
        <f>SUMIFS(InpActive!L:L,InpActive!$A:$A,$C529,InpActive!$B:$B,$N$518)</f>
        <v>0</v>
      </c>
      <c r="L529" s="256">
        <f>SUMIFS(InpActive!M:M,InpActive!$A:$A,$C529,InpActive!$B:$B,$N$518)</f>
        <v>0</v>
      </c>
    </row>
    <row r="530" spans="2:15" hidden="1" outlineLevel="1" x14ac:dyDescent="0.4">
      <c r="C530" s="220" t="s">
        <v>139</v>
      </c>
      <c r="D530" s="221" t="s">
        <v>170</v>
      </c>
      <c r="H530" s="256">
        <f>SUMIFS(InpActive!I:I,InpActive!$A:$A,$C530,InpActive!$B:$B,$N$518)</f>
        <v>0</v>
      </c>
      <c r="I530" s="256">
        <f>SUMIFS(InpActive!J:J,InpActive!$A:$A,$C530,InpActive!$B:$B,$N$518)</f>
        <v>0</v>
      </c>
      <c r="J530" s="256">
        <f>SUMIFS(InpActive!K:K,InpActive!$A:$A,$C530,InpActive!$B:$B,$N$518)</f>
        <v>0</v>
      </c>
      <c r="K530" s="256">
        <f>SUMIFS(InpActive!L:L,InpActive!$A:$A,$C530,InpActive!$B:$B,$N$518)</f>
        <v>0</v>
      </c>
      <c r="L530" s="256">
        <f>SUMIFS(InpActive!M:M,InpActive!$A:$A,$C530,InpActive!$B:$B,$N$518)</f>
        <v>0</v>
      </c>
    </row>
    <row r="531" spans="2:15" hidden="1" outlineLevel="1" x14ac:dyDescent="0.4">
      <c r="C531" s="220" t="s">
        <v>141</v>
      </c>
      <c r="D531" s="221" t="s">
        <v>170</v>
      </c>
      <c r="H531" s="256">
        <f>SUMIFS(InpActive!I:I,InpActive!$A:$A,$C531,InpActive!$B:$B,$N$518)</f>
        <v>3.6999999999999998E-2</v>
      </c>
      <c r="I531" s="256">
        <f>SUMIFS(InpActive!J:J,InpActive!$A:$A,$C531,InpActive!$B:$B,$N$518)</f>
        <v>0</v>
      </c>
      <c r="J531" s="256">
        <f>SUMIFS(InpActive!K:K,InpActive!$A:$A,$C531,InpActive!$B:$B,$N$518)</f>
        <v>0</v>
      </c>
      <c r="K531" s="256">
        <f>SUMIFS(InpActive!L:L,InpActive!$A:$A,$C531,InpActive!$B:$B,$N$518)</f>
        <v>0</v>
      </c>
      <c r="L531" s="256">
        <f>SUMIFS(InpActive!M:M,InpActive!$A:$A,$C531,InpActive!$B:$B,$N$518)</f>
        <v>0</v>
      </c>
    </row>
    <row r="532" spans="2:15" hidden="1" outlineLevel="1" x14ac:dyDescent="0.4">
      <c r="C532" s="220" t="s">
        <v>143</v>
      </c>
      <c r="D532" s="221" t="s">
        <v>170</v>
      </c>
      <c r="H532" s="256">
        <f>SUMIFS(InpActive!I:I,InpActive!$A:$A,$C532,InpActive!$B:$B,$N$518)</f>
        <v>0</v>
      </c>
      <c r="I532" s="256">
        <f>SUMIFS(InpActive!J:J,InpActive!$A:$A,$C532,InpActive!$B:$B,$N$518)</f>
        <v>0</v>
      </c>
      <c r="J532" s="256">
        <f>SUMIFS(InpActive!K:K,InpActive!$A:$A,$C532,InpActive!$B:$B,$N$518)</f>
        <v>0</v>
      </c>
      <c r="K532" s="256">
        <f>SUMIFS(InpActive!L:L,InpActive!$A:$A,$C532,InpActive!$B:$B,$N$518)</f>
        <v>0</v>
      </c>
      <c r="L532" s="256">
        <f>SUMIFS(InpActive!M:M,InpActive!$A:$A,$C532,InpActive!$B:$B,$N$518)</f>
        <v>0</v>
      </c>
    </row>
    <row r="533" spans="2:15" hidden="1" outlineLevel="1" x14ac:dyDescent="0.4">
      <c r="C533" s="220" t="s">
        <v>145</v>
      </c>
      <c r="D533" s="221" t="s">
        <v>170</v>
      </c>
      <c r="H533" s="256">
        <f>SUMIFS(InpActive!I:I,InpActive!$A:$A,$C533,InpActive!$B:$B,$N$518)</f>
        <v>0</v>
      </c>
      <c r="I533" s="256">
        <f>SUMIFS(InpActive!J:J,InpActive!$A:$A,$C533,InpActive!$B:$B,$N$518)</f>
        <v>0</v>
      </c>
      <c r="J533" s="256">
        <f>SUMIFS(InpActive!K:K,InpActive!$A:$A,$C533,InpActive!$B:$B,$N$518)</f>
        <v>0</v>
      </c>
      <c r="K533" s="256">
        <f>SUMIFS(InpActive!L:L,InpActive!$A:$A,$C533,InpActive!$B:$B,$N$518)</f>
        <v>0</v>
      </c>
      <c r="L533" s="256">
        <f>SUMIFS(InpActive!M:M,InpActive!$A:$A,$C533,InpActive!$B:$B,$N$518)</f>
        <v>0</v>
      </c>
    </row>
    <row r="534" spans="2:15" hidden="1" outlineLevel="1" x14ac:dyDescent="0.4">
      <c r="C534" s="220" t="s">
        <v>147</v>
      </c>
      <c r="D534" s="221" t="s">
        <v>170</v>
      </c>
      <c r="H534" s="256">
        <f>SUMIFS(InpActive!I:I,InpActive!$A:$A,$C534,InpActive!$B:$B,$N$518)</f>
        <v>0</v>
      </c>
      <c r="I534" s="256">
        <f>SUMIFS(InpActive!J:J,InpActive!$A:$A,$C534,InpActive!$B:$B,$N$518)</f>
        <v>0</v>
      </c>
      <c r="J534" s="256">
        <f>SUMIFS(InpActive!K:K,InpActive!$A:$A,$C534,InpActive!$B:$B,$N$518)</f>
        <v>0</v>
      </c>
      <c r="K534" s="256">
        <f>SUMIFS(InpActive!L:L,InpActive!$A:$A,$C534,InpActive!$B:$B,$N$518)</f>
        <v>0</v>
      </c>
      <c r="L534" s="256">
        <f>SUMIFS(InpActive!M:M,InpActive!$A:$A,$C534,InpActive!$B:$B,$N$518)</f>
        <v>0</v>
      </c>
    </row>
    <row r="535" spans="2:15" hidden="1" outlineLevel="1" x14ac:dyDescent="0.4">
      <c r="C535" s="220" t="s">
        <v>149</v>
      </c>
      <c r="D535" s="221" t="s">
        <v>170</v>
      </c>
      <c r="H535" s="256">
        <f>SUMIFS(InpActive!I:I,InpActive!$A:$A,$C535,InpActive!$B:$B,$N$518)</f>
        <v>0</v>
      </c>
      <c r="I535" s="256">
        <f>SUMIFS(InpActive!J:J,InpActive!$A:$A,$C535,InpActive!$B:$B,$N$518)</f>
        <v>0</v>
      </c>
      <c r="J535" s="256">
        <f>SUMIFS(InpActive!K:K,InpActive!$A:$A,$C535,InpActive!$B:$B,$N$518)</f>
        <v>0</v>
      </c>
      <c r="K535" s="256">
        <f>SUMIFS(InpActive!L:L,InpActive!$A:$A,$C535,InpActive!$B:$B,$N$518)</f>
        <v>0</v>
      </c>
      <c r="L535" s="256">
        <f>SUMIFS(InpActive!M:M,InpActive!$A:$A,$C535,InpActive!$B:$B,$N$518)</f>
        <v>0</v>
      </c>
    </row>
    <row r="536" spans="2:15" hidden="1" outlineLevel="1" x14ac:dyDescent="0.4">
      <c r="C536" s="220" t="s">
        <v>151</v>
      </c>
      <c r="D536" s="221" t="s">
        <v>170</v>
      </c>
      <c r="H536" s="256">
        <f>SUMIFS(InpActive!I:I,InpActive!$A:$A,$C536,InpActive!$B:$B,$N$518)</f>
        <v>0</v>
      </c>
      <c r="I536" s="256">
        <f>SUMIFS(InpActive!J:J,InpActive!$A:$A,$C536,InpActive!$B:$B,$N$518)</f>
        <v>0</v>
      </c>
      <c r="J536" s="256">
        <f>SUMIFS(InpActive!K:K,InpActive!$A:$A,$C536,InpActive!$B:$B,$N$518)</f>
        <v>0</v>
      </c>
      <c r="K536" s="256">
        <f>SUMIFS(InpActive!L:L,InpActive!$A:$A,$C536,InpActive!$B:$B,$N$518)</f>
        <v>0</v>
      </c>
      <c r="L536" s="256">
        <f>SUMIFS(InpActive!M:M,InpActive!$A:$A,$C536,InpActive!$B:$B,$N$518)</f>
        <v>0</v>
      </c>
    </row>
    <row r="537" spans="2:15" hidden="1" outlineLevel="1" x14ac:dyDescent="0.4">
      <c r="H537" s="256"/>
      <c r="I537" s="256"/>
      <c r="J537" s="256"/>
      <c r="K537" s="256"/>
      <c r="L537" s="256"/>
    </row>
    <row r="538" spans="2:15" hidden="1" outlineLevel="1" x14ac:dyDescent="0.4">
      <c r="C538" s="222" t="s">
        <v>725</v>
      </c>
      <c r="D538" s="224" t="s">
        <v>170</v>
      </c>
      <c r="E538" s="241">
        <f t="shared" ref="E538:G538" si="58">SUM(E520:E536)</f>
        <v>0</v>
      </c>
      <c r="F538" s="241">
        <f t="shared" si="58"/>
        <v>0</v>
      </c>
      <c r="G538" s="241">
        <f t="shared" si="58"/>
        <v>0</v>
      </c>
      <c r="H538" s="241">
        <f>SUM(H520:H536)</f>
        <v>4.8906121600000008</v>
      </c>
      <c r="I538" s="241">
        <f t="shared" ref="I538:L538" si="59">SUM(I520:I536)</f>
        <v>0</v>
      </c>
      <c r="J538" s="241">
        <f t="shared" si="59"/>
        <v>0</v>
      </c>
      <c r="K538" s="241">
        <f t="shared" si="59"/>
        <v>0</v>
      </c>
      <c r="L538" s="241">
        <f t="shared" si="59"/>
        <v>0</v>
      </c>
      <c r="M538" s="222"/>
      <c r="N538" s="362"/>
      <c r="O538" s="222"/>
    </row>
    <row r="539" spans="2:15" collapsed="1" x14ac:dyDescent="0.4"/>
    <row r="540" spans="2:15" ht="15.75" x14ac:dyDescent="0.4">
      <c r="B540" s="55" t="s">
        <v>1050</v>
      </c>
      <c r="C540" s="75"/>
      <c r="D540" s="225"/>
      <c r="E540" s="225"/>
      <c r="F540" s="225"/>
      <c r="G540" s="225"/>
      <c r="H540" s="56"/>
      <c r="I540" s="56"/>
      <c r="J540" s="56"/>
      <c r="K540" s="56"/>
      <c r="L540" s="56"/>
      <c r="M540" s="56"/>
      <c r="N540" s="360"/>
      <c r="O540" s="56"/>
    </row>
    <row r="541" spans="2:15" x14ac:dyDescent="0.4"/>
    <row r="542" spans="2:15" ht="14.25" x14ac:dyDescent="0.4">
      <c r="B542" s="74" t="s">
        <v>1051</v>
      </c>
      <c r="C542" s="60"/>
      <c r="D542" s="226"/>
      <c r="E542" s="226"/>
      <c r="F542" s="226"/>
      <c r="G542" s="226"/>
      <c r="H542" s="18"/>
      <c r="I542" s="18"/>
      <c r="J542" s="18"/>
      <c r="K542" s="18"/>
      <c r="L542" s="18"/>
      <c r="M542" s="18"/>
      <c r="N542" s="361" t="s">
        <v>1052</v>
      </c>
      <c r="O542" s="18"/>
    </row>
    <row r="543" spans="2:15" hidden="1" outlineLevel="1" x14ac:dyDescent="0.4"/>
    <row r="544" spans="2:15" hidden="1" outlineLevel="1" x14ac:dyDescent="0.4">
      <c r="C544" s="220" t="s">
        <v>117</v>
      </c>
      <c r="D544" s="221" t="s">
        <v>170</v>
      </c>
      <c r="E544" s="319"/>
      <c r="F544" s="319"/>
      <c r="G544" s="319"/>
      <c r="H544" s="319">
        <v>78.181229606048973</v>
      </c>
      <c r="I544" s="319">
        <v>79.160563327628623</v>
      </c>
      <c r="J544" s="319">
        <v>80.588713509250695</v>
      </c>
      <c r="K544" s="319">
        <v>81.978651994901483</v>
      </c>
      <c r="L544" s="319">
        <v>83.079238106129466</v>
      </c>
    </row>
    <row r="545" spans="3:12" hidden="1" outlineLevel="1" x14ac:dyDescent="0.4">
      <c r="C545" s="220" t="s">
        <v>119</v>
      </c>
      <c r="D545" s="221" t="s">
        <v>170</v>
      </c>
      <c r="E545" s="319"/>
      <c r="F545" s="319"/>
      <c r="G545" s="319"/>
      <c r="H545" s="319">
        <v>40.011397365379004</v>
      </c>
      <c r="I545" s="319">
        <v>40.465152063839227</v>
      </c>
      <c r="J545" s="319">
        <v>40.924952655238307</v>
      </c>
      <c r="K545" s="319">
        <v>41.383663511575449</v>
      </c>
      <c r="L545" s="319">
        <v>41.840110109713763</v>
      </c>
    </row>
    <row r="546" spans="3:12" hidden="1" outlineLevel="1" x14ac:dyDescent="0.4">
      <c r="C546" s="220" t="s">
        <v>122</v>
      </c>
      <c r="D546" s="221" t="s">
        <v>170</v>
      </c>
      <c r="E546" s="319"/>
      <c r="F546" s="319"/>
      <c r="G546" s="319"/>
      <c r="H546" s="319">
        <v>2.8214451897870125</v>
      </c>
      <c r="I546" s="319">
        <v>2.8557151983850151</v>
      </c>
      <c r="J546" s="319">
        <v>2.8890067358266918</v>
      </c>
      <c r="K546" s="319">
        <v>2.9213945087873281</v>
      </c>
      <c r="L546" s="319">
        <v>2.9531248710087743</v>
      </c>
    </row>
    <row r="547" spans="3:12" hidden="1" outlineLevel="1" x14ac:dyDescent="0.4">
      <c r="C547" s="220" t="s">
        <v>124</v>
      </c>
      <c r="D547" s="221" t="s">
        <v>170</v>
      </c>
      <c r="E547" s="319"/>
      <c r="F547" s="319"/>
      <c r="G547" s="319"/>
      <c r="H547" s="319">
        <v>48.942344529955434</v>
      </c>
      <c r="I547" s="319">
        <v>49.494268226014448</v>
      </c>
      <c r="J547" s="319">
        <v>50.041756663237138</v>
      </c>
      <c r="K547" s="319">
        <v>50.560429758229176</v>
      </c>
      <c r="L547" s="319">
        <v>51.071351658721042</v>
      </c>
    </row>
    <row r="548" spans="3:12" hidden="1" outlineLevel="1" x14ac:dyDescent="0.4">
      <c r="C548" s="220" t="s">
        <v>126</v>
      </c>
      <c r="D548" s="221" t="s">
        <v>170</v>
      </c>
      <c r="E548" s="319"/>
      <c r="F548" s="319"/>
      <c r="G548" s="319"/>
      <c r="H548" s="319">
        <v>96.175930154782947</v>
      </c>
      <c r="I548" s="319">
        <v>97.344108067739029</v>
      </c>
      <c r="J548" s="319">
        <v>98.478932373852075</v>
      </c>
      <c r="K548" s="319">
        <v>99.58294963472477</v>
      </c>
      <c r="L548" s="319">
        <v>100.66455742630698</v>
      </c>
    </row>
    <row r="549" spans="3:12" hidden="1" outlineLevel="1" x14ac:dyDescent="0.4">
      <c r="C549" s="220" t="s">
        <v>128</v>
      </c>
      <c r="D549" s="221" t="s">
        <v>170</v>
      </c>
      <c r="E549" s="319"/>
      <c r="F549" s="319"/>
      <c r="G549" s="319"/>
      <c r="H549" s="319">
        <v>27.950736930006002</v>
      </c>
      <c r="I549" s="319">
        <v>28.20333946543073</v>
      </c>
      <c r="J549" s="319">
        <v>28.234729928793488</v>
      </c>
      <c r="K549" s="319">
        <v>28.303410725886231</v>
      </c>
      <c r="L549" s="319">
        <v>28.319036215818866</v>
      </c>
    </row>
    <row r="550" spans="3:12" hidden="1" outlineLevel="1" x14ac:dyDescent="0.4">
      <c r="C550" s="220" t="s">
        <v>131</v>
      </c>
      <c r="D550" s="221" t="s">
        <v>170</v>
      </c>
      <c r="E550" s="319"/>
      <c r="F550" s="319"/>
      <c r="G550" s="319"/>
      <c r="H550" s="319">
        <v>50.79856033046736</v>
      </c>
      <c r="I550" s="319">
        <v>51.610704164971224</v>
      </c>
      <c r="J550" s="319">
        <v>52.365959242249282</v>
      </c>
      <c r="K550" s="319">
        <v>53.103709731558176</v>
      </c>
      <c r="L550" s="319">
        <v>53.810048290476821</v>
      </c>
    </row>
    <row r="551" spans="3:12" hidden="1" outlineLevel="1" x14ac:dyDescent="0.4">
      <c r="C551" s="220" t="s">
        <v>133</v>
      </c>
      <c r="D551" s="221" t="s">
        <v>170</v>
      </c>
      <c r="E551" s="319"/>
      <c r="F551" s="319"/>
      <c r="G551" s="319"/>
      <c r="H551" s="319">
        <v>143.66447021836206</v>
      </c>
      <c r="I551" s="319">
        <v>147.53293080381206</v>
      </c>
      <c r="J551" s="319">
        <v>151.11930250202789</v>
      </c>
      <c r="K551" s="319">
        <v>154.27656686547414</v>
      </c>
      <c r="L551" s="319">
        <v>157.41565264823083</v>
      </c>
    </row>
    <row r="552" spans="3:12" hidden="1" outlineLevel="1" x14ac:dyDescent="0.4">
      <c r="C552" s="220" t="s">
        <v>244</v>
      </c>
      <c r="D552" s="221" t="s">
        <v>170</v>
      </c>
      <c r="E552" s="319"/>
      <c r="F552" s="319"/>
      <c r="G552" s="319"/>
      <c r="H552" s="319">
        <v>93.485908902414337</v>
      </c>
      <c r="I552" s="319">
        <v>94.381534145712308</v>
      </c>
      <c r="J552" s="319">
        <v>94.792317107216377</v>
      </c>
      <c r="K552" s="319">
        <v>95.535192167854817</v>
      </c>
      <c r="L552" s="319">
        <v>96.645861843969953</v>
      </c>
    </row>
    <row r="553" spans="3:12" hidden="1" outlineLevel="1" x14ac:dyDescent="0.4">
      <c r="C553" s="220" t="s">
        <v>137</v>
      </c>
      <c r="D553" s="221" t="s">
        <v>170</v>
      </c>
      <c r="E553" s="319"/>
      <c r="F553" s="319"/>
      <c r="G553" s="319"/>
      <c r="H553" s="319">
        <v>27.278707742079124</v>
      </c>
      <c r="I553" s="319">
        <v>27.951143836357552</v>
      </c>
      <c r="J553" s="319">
        <v>28.661339218691364</v>
      </c>
      <c r="K553" s="319">
        <v>29.287351549337007</v>
      </c>
      <c r="L553" s="319">
        <v>29.929736019687617</v>
      </c>
    </row>
    <row r="554" spans="3:12" hidden="1" outlineLevel="1" x14ac:dyDescent="0.4">
      <c r="C554" s="220" t="s">
        <v>139</v>
      </c>
      <c r="D554" s="221" t="s">
        <v>170</v>
      </c>
      <c r="E554" s="319"/>
      <c r="F554" s="319"/>
      <c r="G554" s="319"/>
      <c r="H554" s="319">
        <v>62.465068426954993</v>
      </c>
      <c r="I554" s="319">
        <v>63.442505584267117</v>
      </c>
      <c r="J554" s="319">
        <v>64.396741597784739</v>
      </c>
      <c r="K554" s="319">
        <v>65.327902482790876</v>
      </c>
      <c r="L554" s="319">
        <v>66.241638716893092</v>
      </c>
    </row>
    <row r="555" spans="3:12" hidden="1" outlineLevel="1" x14ac:dyDescent="0.4">
      <c r="C555" s="220" t="s">
        <v>141</v>
      </c>
      <c r="D555" s="221" t="s">
        <v>170</v>
      </c>
      <c r="E555" s="319"/>
      <c r="F555" s="319"/>
      <c r="G555" s="319"/>
      <c r="H555" s="319">
        <v>27.021525974894892</v>
      </c>
      <c r="I555" s="319">
        <v>27.705428715884825</v>
      </c>
      <c r="J555" s="319">
        <v>28.412935689596551</v>
      </c>
      <c r="K555" s="319">
        <v>29.157175776710542</v>
      </c>
      <c r="L555" s="319">
        <v>29.90843674364233</v>
      </c>
    </row>
    <row r="556" spans="3:12" hidden="1" outlineLevel="1" x14ac:dyDescent="0.4">
      <c r="C556" s="220" t="s">
        <v>143</v>
      </c>
      <c r="D556" s="221" t="s">
        <v>170</v>
      </c>
      <c r="E556" s="319"/>
      <c r="F556" s="319"/>
      <c r="G556" s="319"/>
      <c r="H556" s="319">
        <v>9.8575848091072071</v>
      </c>
      <c r="I556" s="319">
        <v>10.018137250732519</v>
      </c>
      <c r="J556" s="319">
        <v>10.164592962449234</v>
      </c>
      <c r="K556" s="319">
        <v>10.316315500863189</v>
      </c>
      <c r="L556" s="319">
        <v>10.459495907661834</v>
      </c>
    </row>
    <row r="557" spans="3:12" hidden="1" outlineLevel="1" x14ac:dyDescent="0.4">
      <c r="C557" s="220" t="s">
        <v>145</v>
      </c>
      <c r="D557" s="221" t="s">
        <v>170</v>
      </c>
      <c r="E557" s="319"/>
      <c r="F557" s="319"/>
      <c r="G557" s="319"/>
      <c r="H557" s="319">
        <v>4.146965621925089</v>
      </c>
      <c r="I557" s="319">
        <v>4.2036691918890874</v>
      </c>
      <c r="J557" s="319">
        <v>4.2632006351465863</v>
      </c>
      <c r="K557" s="319">
        <v>4.3247158329195461</v>
      </c>
      <c r="L557" s="319">
        <v>4.3912703090041747</v>
      </c>
    </row>
    <row r="558" spans="3:12" hidden="1" outlineLevel="1" x14ac:dyDescent="0.4">
      <c r="C558" s="220" t="s">
        <v>147</v>
      </c>
      <c r="D558" s="221" t="s">
        <v>170</v>
      </c>
      <c r="E558" s="319"/>
      <c r="F558" s="319"/>
      <c r="G558" s="319"/>
      <c r="H558" s="319">
        <v>17.291553371852515</v>
      </c>
      <c r="I558" s="319">
        <v>17.464406378672251</v>
      </c>
      <c r="J558" s="319">
        <v>17.638988176155323</v>
      </c>
      <c r="K558" s="319">
        <v>17.815303146042705</v>
      </c>
      <c r="L558" s="319">
        <v>17.98441966580512</v>
      </c>
    </row>
    <row r="559" spans="3:12" hidden="1" outlineLevel="1" x14ac:dyDescent="0.4">
      <c r="C559" s="220" t="s">
        <v>149</v>
      </c>
      <c r="D559" s="221" t="s">
        <v>170</v>
      </c>
      <c r="E559" s="319"/>
      <c r="F559" s="319"/>
      <c r="G559" s="319"/>
      <c r="H559" s="319">
        <v>12.230106593691374</v>
      </c>
      <c r="I559" s="319">
        <v>12.349101388736299</v>
      </c>
      <c r="J559" s="319">
        <v>12.4605116118504</v>
      </c>
      <c r="K559" s="319">
        <v>12.579198912655023</v>
      </c>
      <c r="L559" s="319">
        <v>12.69313660523766</v>
      </c>
    </row>
    <row r="560" spans="3:12" hidden="1" outlineLevel="1" x14ac:dyDescent="0.4">
      <c r="C560" s="220" t="s">
        <v>151</v>
      </c>
      <c r="D560" s="221" t="s">
        <v>170</v>
      </c>
      <c r="E560" s="319"/>
      <c r="F560" s="319"/>
      <c r="G560" s="319"/>
      <c r="H560" s="319">
        <v>5.2100911912718226</v>
      </c>
      <c r="I560" s="319">
        <v>5.3868768625195766</v>
      </c>
      <c r="J560" s="319">
        <v>5.5576344221229874</v>
      </c>
      <c r="K560" s="319">
        <v>5.7314489075732427</v>
      </c>
      <c r="L560" s="319">
        <v>5.8908843146065406</v>
      </c>
    </row>
    <row r="561" spans="2:15" hidden="1" outlineLevel="1" x14ac:dyDescent="0.4">
      <c r="E561" s="428"/>
      <c r="F561" s="428"/>
      <c r="G561" s="428"/>
      <c r="H561" s="449"/>
      <c r="I561" s="449"/>
      <c r="J561" s="449"/>
      <c r="K561" s="449"/>
      <c r="L561" s="449"/>
    </row>
    <row r="562" spans="2:15" hidden="1" outlineLevel="1" x14ac:dyDescent="0.4">
      <c r="C562" s="222" t="s">
        <v>725</v>
      </c>
      <c r="D562" s="224" t="s">
        <v>170</v>
      </c>
      <c r="E562" s="696">
        <f t="shared" ref="E562:G562" si="60">SUM(E544:E560)</f>
        <v>0</v>
      </c>
      <c r="F562" s="696">
        <f t="shared" si="60"/>
        <v>0</v>
      </c>
      <c r="G562" s="696">
        <f t="shared" si="60"/>
        <v>0</v>
      </c>
      <c r="H562" s="696">
        <f>SUM(H544:H560)</f>
        <v>747.53362695898011</v>
      </c>
      <c r="I562" s="696">
        <f t="shared" ref="I562:L562" si="61">SUM(I544:I560)</f>
        <v>759.56958467259187</v>
      </c>
      <c r="J562" s="696">
        <f t="shared" si="61"/>
        <v>770.99161503148923</v>
      </c>
      <c r="K562" s="696">
        <f t="shared" si="61"/>
        <v>782.18538100788362</v>
      </c>
      <c r="L562" s="696">
        <f t="shared" si="61"/>
        <v>793.29799945291495</v>
      </c>
      <c r="M562" s="222"/>
      <c r="N562" s="362"/>
      <c r="O562" s="222"/>
    </row>
    <row r="563" spans="2:15" collapsed="1" x14ac:dyDescent="0.4"/>
    <row r="564" spans="2:15" ht="14.25" x14ac:dyDescent="0.4">
      <c r="B564" s="74" t="s">
        <v>1053</v>
      </c>
      <c r="C564" s="60"/>
      <c r="D564" s="226"/>
      <c r="E564" s="226"/>
      <c r="F564" s="226"/>
      <c r="G564" s="226"/>
      <c r="H564" s="18"/>
      <c r="I564" s="18"/>
      <c r="J564" s="18"/>
      <c r="K564" s="18"/>
      <c r="L564" s="18"/>
      <c r="M564" s="18"/>
      <c r="N564" s="361" t="s">
        <v>1054</v>
      </c>
      <c r="O564" s="18"/>
    </row>
    <row r="565" spans="2:15" hidden="1" outlineLevel="1" x14ac:dyDescent="0.4"/>
    <row r="566" spans="2:15" hidden="1" outlineLevel="1" x14ac:dyDescent="0.4">
      <c r="C566" s="220" t="s">
        <v>117</v>
      </c>
      <c r="D566" s="221" t="s">
        <v>172</v>
      </c>
      <c r="E566" s="319"/>
      <c r="F566" s="319"/>
      <c r="G566" s="319"/>
      <c r="H566" s="258">
        <v>2917.2750000000001</v>
      </c>
      <c r="I566" s="258">
        <v>2961.9449999999997</v>
      </c>
      <c r="J566" s="258">
        <v>3002.6620000000003</v>
      </c>
      <c r="K566" s="258">
        <v>3041.4850000000001</v>
      </c>
      <c r="L566" s="258">
        <v>3078.306</v>
      </c>
    </row>
    <row r="567" spans="2:15" hidden="1" outlineLevel="1" x14ac:dyDescent="0.4">
      <c r="C567" s="220" t="s">
        <v>119</v>
      </c>
      <c r="D567" s="221" t="s">
        <v>172</v>
      </c>
      <c r="E567" s="319"/>
      <c r="F567" s="319"/>
      <c r="G567" s="319"/>
      <c r="H567" s="258">
        <v>1425.0259999999998</v>
      </c>
      <c r="I567" s="258">
        <v>1436.252</v>
      </c>
      <c r="J567" s="258">
        <v>1447.66</v>
      </c>
      <c r="K567" s="258">
        <v>1459.134</v>
      </c>
      <c r="L567" s="258">
        <v>1470.672</v>
      </c>
    </row>
    <row r="568" spans="2:15" hidden="1" outlineLevel="1" x14ac:dyDescent="0.4">
      <c r="C568" s="220" t="s">
        <v>122</v>
      </c>
      <c r="D568" s="221" t="s">
        <v>172</v>
      </c>
      <c r="E568" s="319"/>
      <c r="F568" s="319"/>
      <c r="G568" s="319"/>
      <c r="H568" s="258">
        <v>95.024000000000001</v>
      </c>
      <c r="I568" s="258">
        <v>95.504000000000005</v>
      </c>
      <c r="J568" s="258">
        <v>95.994</v>
      </c>
      <c r="K568" s="258">
        <v>96.486999999999995</v>
      </c>
      <c r="L568" s="258">
        <v>96.983999999999995</v>
      </c>
    </row>
    <row r="569" spans="2:15" hidden="1" outlineLevel="1" x14ac:dyDescent="0.4">
      <c r="C569" s="220" t="s">
        <v>124</v>
      </c>
      <c r="D569" s="221" t="s">
        <v>172</v>
      </c>
      <c r="E569" s="319"/>
      <c r="F569" s="319"/>
      <c r="G569" s="319"/>
      <c r="H569" s="258">
        <v>1954.1489999999999</v>
      </c>
      <c r="I569" s="258">
        <v>1973.0339999999999</v>
      </c>
      <c r="J569" s="258">
        <v>1991.3530000000001</v>
      </c>
      <c r="K569" s="258">
        <v>2009.0309999999999</v>
      </c>
      <c r="L569" s="258">
        <v>2026.6569999999999</v>
      </c>
    </row>
    <row r="570" spans="2:15" hidden="1" outlineLevel="1" x14ac:dyDescent="0.4">
      <c r="C570" s="220" t="s">
        <v>126</v>
      </c>
      <c r="D570" s="221" t="s">
        <v>172</v>
      </c>
      <c r="E570" s="319"/>
      <c r="F570" s="319"/>
      <c r="G570" s="319"/>
      <c r="H570" s="258">
        <v>4112.9695451171256</v>
      </c>
      <c r="I570" s="258">
        <v>4136.7720260177966</v>
      </c>
      <c r="J570" s="258">
        <v>4162.0403639944807</v>
      </c>
      <c r="K570" s="258">
        <v>4187.7381527726839</v>
      </c>
      <c r="L570" s="258">
        <v>4213.8639797621199</v>
      </c>
    </row>
    <row r="571" spans="2:15" hidden="1" outlineLevel="1" x14ac:dyDescent="0.4">
      <c r="C571" s="220" t="s">
        <v>128</v>
      </c>
      <c r="D571" s="221" t="s">
        <v>172</v>
      </c>
      <c r="E571" s="319"/>
      <c r="F571" s="319"/>
      <c r="G571" s="319"/>
      <c r="H571" s="258">
        <v>971.17900000000009</v>
      </c>
      <c r="I571" s="258">
        <v>983.24900000000002</v>
      </c>
      <c r="J571" s="258">
        <v>992.06400000000008</v>
      </c>
      <c r="K571" s="258">
        <v>1001.0229999999999</v>
      </c>
      <c r="L571" s="258">
        <v>1009.764</v>
      </c>
    </row>
    <row r="572" spans="2:15" hidden="1" outlineLevel="1" x14ac:dyDescent="0.4">
      <c r="C572" s="220" t="s">
        <v>131</v>
      </c>
      <c r="D572" s="221" t="s">
        <v>172</v>
      </c>
      <c r="E572" s="319"/>
      <c r="F572" s="319"/>
      <c r="G572" s="319"/>
      <c r="H572" s="258">
        <v>1971.9769999999999</v>
      </c>
      <c r="I572" s="258">
        <v>1997.6919999999998</v>
      </c>
      <c r="J572" s="258">
        <v>2021.4490000000001</v>
      </c>
      <c r="K572" s="258">
        <v>2044.3969999999999</v>
      </c>
      <c r="L572" s="258">
        <v>2066.0410000000002</v>
      </c>
    </row>
    <row r="573" spans="2:15" hidden="1" outlineLevel="1" x14ac:dyDescent="0.4">
      <c r="C573" s="220" t="s">
        <v>133</v>
      </c>
      <c r="D573" s="221" t="s">
        <v>172</v>
      </c>
      <c r="E573" s="319"/>
      <c r="F573" s="319"/>
      <c r="G573" s="319"/>
      <c r="H573" s="258">
        <v>5573.0430000000006</v>
      </c>
      <c r="I573" s="258">
        <v>5646.0590000000002</v>
      </c>
      <c r="J573" s="258">
        <v>5714.2910000000002</v>
      </c>
      <c r="K573" s="258">
        <v>5783.6919999999991</v>
      </c>
      <c r="L573" s="258">
        <v>5841.9480000000003</v>
      </c>
    </row>
    <row r="574" spans="2:15" hidden="1" outlineLevel="1" x14ac:dyDescent="0.4">
      <c r="C574" s="220" t="s">
        <v>244</v>
      </c>
      <c r="D574" s="221" t="s">
        <v>172</v>
      </c>
      <c r="E574" s="319"/>
      <c r="F574" s="319"/>
      <c r="G574" s="319"/>
      <c r="H574" s="258">
        <v>3042.2880536584053</v>
      </c>
      <c r="I574" s="258">
        <v>3065.0392124647797</v>
      </c>
      <c r="J574" s="258">
        <v>3088.8200790626925</v>
      </c>
      <c r="K574" s="258">
        <v>3113.6296110535754</v>
      </c>
      <c r="L574" s="258">
        <v>3139.4662610016094</v>
      </c>
    </row>
    <row r="575" spans="2:15" hidden="1" outlineLevel="1" x14ac:dyDescent="0.4">
      <c r="C575" s="220" t="s">
        <v>137</v>
      </c>
      <c r="D575" s="221" t="s">
        <v>172</v>
      </c>
      <c r="E575" s="319"/>
      <c r="F575" s="319"/>
      <c r="G575" s="319"/>
      <c r="H575" s="258">
        <v>1233.1279999999999</v>
      </c>
      <c r="I575" s="258">
        <v>1246.037</v>
      </c>
      <c r="J575" s="258">
        <v>1258.7070000000001</v>
      </c>
      <c r="K575" s="258">
        <v>1271.076</v>
      </c>
      <c r="L575" s="258">
        <v>1282.8720000000001</v>
      </c>
    </row>
    <row r="576" spans="2:15" hidden="1" outlineLevel="1" x14ac:dyDescent="0.4">
      <c r="C576" s="220" t="s">
        <v>139</v>
      </c>
      <c r="D576" s="221" t="s">
        <v>172</v>
      </c>
      <c r="E576" s="319"/>
      <c r="F576" s="319"/>
      <c r="G576" s="319"/>
      <c r="H576" s="258">
        <v>2218.79</v>
      </c>
      <c r="I576" s="258">
        <v>2239.7139999999999</v>
      </c>
      <c r="J576" s="258">
        <v>2260.739</v>
      </c>
      <c r="K576" s="258">
        <v>2281.7280000000001</v>
      </c>
      <c r="L576" s="258">
        <v>2302.7640000000001</v>
      </c>
    </row>
    <row r="577" spans="1:15" hidden="1" outlineLevel="1" x14ac:dyDescent="0.4">
      <c r="C577" s="220" t="s">
        <v>141</v>
      </c>
      <c r="D577" s="221" t="s">
        <v>172</v>
      </c>
      <c r="E577" s="319"/>
      <c r="F577" s="319"/>
      <c r="G577" s="319"/>
      <c r="H577" s="258">
        <v>1408.6079999999999</v>
      </c>
      <c r="I577" s="258">
        <v>1428.6849999999999</v>
      </c>
      <c r="J577" s="258">
        <v>1445.4079999999999</v>
      </c>
      <c r="K577" s="258">
        <v>1462.1320000000001</v>
      </c>
      <c r="L577" s="258">
        <v>1478.8559999999998</v>
      </c>
    </row>
    <row r="578" spans="1:15" hidden="1" outlineLevel="1" x14ac:dyDescent="0.4">
      <c r="C578" s="220" t="s">
        <v>143</v>
      </c>
      <c r="D578" s="221" t="s">
        <v>172</v>
      </c>
      <c r="E578" s="319"/>
      <c r="F578" s="319"/>
      <c r="G578" s="319"/>
      <c r="H578" s="258">
        <v>508.06900000000002</v>
      </c>
      <c r="I578" s="258">
        <v>514.02</v>
      </c>
      <c r="J578" s="258">
        <v>519.48599999999999</v>
      </c>
      <c r="K578" s="258">
        <v>524.86</v>
      </c>
      <c r="L578" s="258">
        <v>530.11</v>
      </c>
    </row>
    <row r="579" spans="1:15" hidden="1" outlineLevel="1" x14ac:dyDescent="0.4">
      <c r="C579" s="220" t="s">
        <v>145</v>
      </c>
      <c r="D579" s="221" t="s">
        <v>172</v>
      </c>
      <c r="E579" s="319"/>
      <c r="F579" s="319"/>
      <c r="G579" s="319"/>
      <c r="H579" s="258">
        <v>300.21699999999998</v>
      </c>
      <c r="I579" s="258">
        <v>302.077</v>
      </c>
      <c r="J579" s="258">
        <v>303.95</v>
      </c>
      <c r="K579" s="258">
        <v>305.86</v>
      </c>
      <c r="L579" s="258">
        <v>307.834</v>
      </c>
    </row>
    <row r="580" spans="1:15" hidden="1" outlineLevel="1" x14ac:dyDescent="0.4">
      <c r="C580" s="220" t="s">
        <v>147</v>
      </c>
      <c r="D580" s="221" t="s">
        <v>172</v>
      </c>
      <c r="E580" s="319"/>
      <c r="F580" s="319"/>
      <c r="G580" s="319"/>
      <c r="H580" s="258">
        <v>879.05399999999997</v>
      </c>
      <c r="I580" s="258">
        <v>887.64100000000008</v>
      </c>
      <c r="J580" s="258">
        <v>896.35699999999997</v>
      </c>
      <c r="K580" s="258">
        <v>905.202</v>
      </c>
      <c r="L580" s="258">
        <v>914.18200000000002</v>
      </c>
    </row>
    <row r="581" spans="1:15" hidden="1" outlineLevel="1" x14ac:dyDescent="0.4">
      <c r="C581" s="220" t="s">
        <v>149</v>
      </c>
      <c r="D581" s="221" t="s">
        <v>172</v>
      </c>
      <c r="E581" s="319"/>
      <c r="F581" s="319"/>
      <c r="G581" s="319"/>
      <c r="H581" s="258">
        <v>697.763939836845</v>
      </c>
      <c r="I581" s="258">
        <v>706.45158898644104</v>
      </c>
      <c r="J581" s="258">
        <v>714.77319526440601</v>
      </c>
      <c r="K581" s="258">
        <v>723.6010861031059</v>
      </c>
      <c r="L581" s="258">
        <v>732.25126722597599</v>
      </c>
    </row>
    <row r="582" spans="1:15" hidden="1" outlineLevel="1" x14ac:dyDescent="0.4">
      <c r="C582" s="220" t="s">
        <v>151</v>
      </c>
      <c r="D582" s="221" t="s">
        <v>172</v>
      </c>
      <c r="E582" s="319"/>
      <c r="F582" s="319"/>
      <c r="G582" s="319"/>
      <c r="H582" s="258">
        <v>276.642</v>
      </c>
      <c r="I582" s="258">
        <v>279.09100000000001</v>
      </c>
      <c r="J582" s="258">
        <v>281.63099999999997</v>
      </c>
      <c r="K582" s="258">
        <v>284.25099999999998</v>
      </c>
      <c r="L582" s="258">
        <v>286.86200000000002</v>
      </c>
    </row>
    <row r="583" spans="1:15" hidden="1" outlineLevel="1" x14ac:dyDescent="0.4">
      <c r="H583" s="258"/>
      <c r="I583" s="258"/>
      <c r="J583" s="258"/>
      <c r="K583" s="258"/>
      <c r="L583" s="258"/>
    </row>
    <row r="584" spans="1:15" hidden="1" outlineLevel="1" x14ac:dyDescent="0.4">
      <c r="C584" s="222" t="s">
        <v>725</v>
      </c>
      <c r="D584" s="224" t="s">
        <v>172</v>
      </c>
      <c r="E584" s="255">
        <f t="shared" ref="E584:G584" si="62">SUM(E566:E582)</f>
        <v>0</v>
      </c>
      <c r="F584" s="255">
        <f t="shared" si="62"/>
        <v>0</v>
      </c>
      <c r="G584" s="255">
        <f t="shared" si="62"/>
        <v>0</v>
      </c>
      <c r="H584" s="255">
        <f>SUM(H566:H582)</f>
        <v>29585.202538612379</v>
      </c>
      <c r="I584" s="255">
        <f t="shared" ref="I584:L584" si="63">SUM(I566:I582)</f>
        <v>29899.262827469021</v>
      </c>
      <c r="J584" s="255">
        <f t="shared" si="63"/>
        <v>30197.384638321579</v>
      </c>
      <c r="K584" s="255">
        <f t="shared" si="63"/>
        <v>30495.32684992937</v>
      </c>
      <c r="L584" s="255">
        <f t="shared" si="63"/>
        <v>30779.433507989706</v>
      </c>
      <c r="M584" s="222"/>
      <c r="N584" s="362"/>
      <c r="O584" s="222"/>
    </row>
    <row r="585" spans="1:15" collapsed="1" x14ac:dyDescent="0.4"/>
    <row r="586" spans="1:15" x14ac:dyDescent="0.4"/>
    <row r="587" spans="1:15" x14ac:dyDescent="0.4">
      <c r="A587" s="75"/>
      <c r="B587" s="75" t="s">
        <v>33</v>
      </c>
      <c r="C587" s="56"/>
      <c r="D587" s="56"/>
      <c r="E587" s="56"/>
      <c r="F587" s="56"/>
      <c r="G587" s="56"/>
      <c r="H587" s="56"/>
      <c r="I587" s="56"/>
      <c r="J587" s="56"/>
      <c r="K587" s="56"/>
      <c r="L587" s="56"/>
      <c r="M587" s="56"/>
      <c r="N587" s="360"/>
      <c r="O587" s="56"/>
    </row>
    <row r="588" spans="1:15" x14ac:dyDescent="0.4"/>
    <row r="589" spans="1:15" x14ac:dyDescent="0.4"/>
  </sheetData>
  <pageMargins left="0.70866141732283472" right="0.70866141732283472" top="0.74803149606299213" bottom="0.74803149606299213" header="0.31496062992125984" footer="0.31496062992125984"/>
  <pageSetup paperSize="9" scale="58" fitToHeight="0" orientation="landscape" r:id="rId1"/>
  <headerFooter>
    <oddHeader>&amp;L&amp;F&amp;C&amp;A&amp;ROFFICIAL</oddHeader>
    <oddFooter>&amp;LPrinted on &amp;D at &amp;T&amp;C&amp;P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3595"/>
    <pageSetUpPr fitToPage="1"/>
  </sheetPr>
  <dimension ref="A1"/>
  <sheetViews>
    <sheetView view="pageBreakPreview" topLeftCell="XFD1" zoomScaleNormal="100" zoomScaleSheetLayoutView="100" workbookViewId="0"/>
  </sheetViews>
  <sheetFormatPr defaultColWidth="0" defaultRowHeight="12.75" x14ac:dyDescent="0.35"/>
  <cols>
    <col min="1" max="16384" width="9" hidden="1"/>
  </cols>
  <sheetData/>
  <pageMargins left="0.70866141732283472" right="0.70866141732283472" top="0.74803149606299213" bottom="0.74803149606299213" header="0.31496062992125984" footer="0.31496062992125984"/>
  <pageSetup paperSize="9" fitToHeight="0" orientation="landscape" r:id="rId1"/>
  <headerFooter>
    <oddHeader>&amp;L&amp;F&amp;C&amp;A&amp;ROFFICIAL</oddHeader>
    <oddFooter>&amp;LPrinted on &amp;D at &amp;T&amp;C&amp;P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CCCCE"/>
    <pageSetUpPr fitToPage="1"/>
  </sheetPr>
  <dimension ref="A1:O263"/>
  <sheetViews>
    <sheetView zoomScaleNormal="100" workbookViewId="0">
      <pane ySplit="3" topLeftCell="A4" activePane="bottomLeft" state="frozen"/>
      <selection activeCell="E12" sqref="E12"/>
      <selection pane="bottomLeft" activeCell="A4" sqref="A4"/>
    </sheetView>
  </sheetViews>
  <sheetFormatPr defaultColWidth="0" defaultRowHeight="13.15" zeroHeight="1" outlineLevelRow="2" x14ac:dyDescent="0.4"/>
  <cols>
    <col min="1" max="2" width="2.59765625" style="220" customWidth="1"/>
    <col min="3" max="3" width="15.59765625" style="220" customWidth="1"/>
    <col min="4" max="4" width="9.59765625" style="221" customWidth="1"/>
    <col min="5" max="7" width="11.59765625" style="221" customWidth="1"/>
    <col min="8" max="12" width="11.59765625" style="220" customWidth="1"/>
    <col min="13" max="13" width="2.59765625" style="220" customWidth="1"/>
    <col min="14" max="14" width="100.59765625" style="220" customWidth="1"/>
    <col min="15" max="15" width="2.59765625" style="220" customWidth="1"/>
    <col min="16" max="16384" width="9" style="220" hidden="1"/>
  </cols>
  <sheetData>
    <row r="1" spans="2:15" x14ac:dyDescent="0.4"/>
    <row r="2" spans="2:15" x14ac:dyDescent="0.4">
      <c r="C2" s="235" t="s">
        <v>212</v>
      </c>
      <c r="D2" s="237" t="s">
        <v>720</v>
      </c>
      <c r="E2" s="238" t="s">
        <v>283</v>
      </c>
      <c r="F2" s="238" t="s">
        <v>284</v>
      </c>
      <c r="G2" s="238" t="s">
        <v>285</v>
      </c>
      <c r="H2" s="238" t="s">
        <v>208</v>
      </c>
      <c r="I2" s="238" t="s">
        <v>286</v>
      </c>
      <c r="J2" s="238" t="s">
        <v>287</v>
      </c>
      <c r="K2" s="238" t="s">
        <v>288</v>
      </c>
      <c r="L2" s="238" t="s">
        <v>289</v>
      </c>
      <c r="M2" s="223"/>
      <c r="N2" s="224" t="s">
        <v>1055</v>
      </c>
    </row>
    <row r="3" spans="2:15" x14ac:dyDescent="0.4">
      <c r="C3" s="220" t="s">
        <v>722</v>
      </c>
      <c r="E3" s="428">
        <v>3</v>
      </c>
      <c r="F3" s="428">
        <f>E3+1</f>
        <v>4</v>
      </c>
      <c r="G3" s="428">
        <f t="shared" ref="G3:H3" si="0">F3+1</f>
        <v>5</v>
      </c>
      <c r="H3" s="428">
        <f t="shared" si="0"/>
        <v>6</v>
      </c>
      <c r="I3" s="220">
        <f>H3+1</f>
        <v>7</v>
      </c>
      <c r="J3" s="220">
        <f t="shared" ref="J3:L3" si="1">I3+1</f>
        <v>8</v>
      </c>
      <c r="K3" s="220">
        <f t="shared" si="1"/>
        <v>9</v>
      </c>
      <c r="L3" s="220">
        <f t="shared" si="1"/>
        <v>10</v>
      </c>
    </row>
    <row r="4" spans="2:15" x14ac:dyDescent="0.4"/>
    <row r="5" spans="2:15" ht="15.75" x14ac:dyDescent="0.4">
      <c r="B5" s="55" t="s">
        <v>1056</v>
      </c>
      <c r="C5" s="75"/>
      <c r="D5" s="225"/>
      <c r="E5" s="225"/>
      <c r="F5" s="225"/>
      <c r="G5" s="225"/>
      <c r="H5" s="56"/>
      <c r="I5" s="56"/>
      <c r="J5" s="56"/>
      <c r="K5" s="56"/>
      <c r="L5" s="56"/>
      <c r="M5" s="56"/>
      <c r="N5" s="56"/>
      <c r="O5" s="56"/>
    </row>
    <row r="6" spans="2:15" x14ac:dyDescent="0.4"/>
    <row r="7" spans="2:15" ht="14.25" outlineLevel="1" x14ac:dyDescent="0.4">
      <c r="B7" s="74" t="s">
        <v>1057</v>
      </c>
      <c r="C7" s="60"/>
      <c r="D7" s="226"/>
      <c r="E7" s="226"/>
      <c r="F7" s="226"/>
      <c r="G7" s="226"/>
      <c r="H7" s="18"/>
      <c r="I7" s="18"/>
      <c r="J7" s="18"/>
      <c r="K7" s="18"/>
      <c r="L7" s="18"/>
      <c r="M7" s="18"/>
      <c r="N7" s="18"/>
      <c r="O7" s="18"/>
    </row>
    <row r="8" spans="2:15" hidden="1" outlineLevel="2" x14ac:dyDescent="0.4"/>
    <row r="9" spans="2:15" hidden="1" outlineLevel="2" x14ac:dyDescent="0.4">
      <c r="C9" s="234" t="s">
        <v>117</v>
      </c>
      <c r="D9" s="236" t="s">
        <v>170</v>
      </c>
      <c r="E9" s="236"/>
      <c r="F9" s="236"/>
      <c r="G9" s="236"/>
      <c r="H9" s="242">
        <f>SUMIFS('INPUTS | Outcomes'!H$9:H$147,'INPUTS | Outcomes'!$C$9:$C$147,$C9)</f>
        <v>9.3788784200000013</v>
      </c>
      <c r="I9" s="242">
        <f>SUMIFS('INPUTS | Outcomes'!I$9:I$147,'INPUTS | Outcomes'!$C$9:$C$147,$C9)</f>
        <v>0</v>
      </c>
      <c r="J9" s="242">
        <f>SUMIFS('INPUTS | Outcomes'!J$9:J$147,'INPUTS | Outcomes'!$C$9:$C$147,$C9)</f>
        <v>0</v>
      </c>
      <c r="K9" s="242">
        <f>SUMIFS('INPUTS | Outcomes'!K$9:K$147,'INPUTS | Outcomes'!$C$9:$C$147,$C9)</f>
        <v>0</v>
      </c>
      <c r="L9" s="242">
        <f>SUMIFS('INPUTS | Outcomes'!L$9:L$147,'INPUTS | Outcomes'!$C$9:$C$147,$C9)</f>
        <v>0</v>
      </c>
    </row>
    <row r="10" spans="2:15" hidden="1" outlineLevel="2" x14ac:dyDescent="0.4">
      <c r="C10" s="234" t="s">
        <v>119</v>
      </c>
      <c r="D10" s="236" t="s">
        <v>170</v>
      </c>
      <c r="E10" s="236"/>
      <c r="F10" s="236"/>
      <c r="G10" s="236"/>
      <c r="H10" s="242">
        <f>SUMIFS('INPUTS | Outcomes'!H$9:H$147,'INPUTS | Outcomes'!$C$9:$C$147,$C10)</f>
        <v>-6.1844065046876704</v>
      </c>
      <c r="I10" s="242">
        <f>SUMIFS('INPUTS | Outcomes'!I$9:I$147,'INPUTS | Outcomes'!$C$9:$C$147,$C10)</f>
        <v>0</v>
      </c>
      <c r="J10" s="242">
        <f>SUMIFS('INPUTS | Outcomes'!J$9:J$147,'INPUTS | Outcomes'!$C$9:$C$147,$C10)</f>
        <v>0</v>
      </c>
      <c r="K10" s="242">
        <f>SUMIFS('INPUTS | Outcomes'!K$9:K$147,'INPUTS | Outcomes'!$C$9:$C$147,$C10)</f>
        <v>0</v>
      </c>
      <c r="L10" s="242">
        <f>SUMIFS('INPUTS | Outcomes'!L$9:L$147,'INPUTS | Outcomes'!$C$9:$C$147,$C10)</f>
        <v>0</v>
      </c>
    </row>
    <row r="11" spans="2:15" hidden="1" outlineLevel="2" x14ac:dyDescent="0.4">
      <c r="C11" s="234" t="s">
        <v>122</v>
      </c>
      <c r="D11" s="236" t="s">
        <v>170</v>
      </c>
      <c r="E11" s="236"/>
      <c r="F11" s="236"/>
      <c r="G11" s="236"/>
      <c r="H11" s="242">
        <f>SUMIFS('INPUTS | Outcomes'!H$9:H$147,'INPUTS | Outcomes'!$C$9:$C$147,$C11)</f>
        <v>-0.43166373998023411</v>
      </c>
      <c r="I11" s="242">
        <f>SUMIFS('INPUTS | Outcomes'!I$9:I$147,'INPUTS | Outcomes'!$C$9:$C$147,$C11)</f>
        <v>0</v>
      </c>
      <c r="J11" s="242">
        <f>SUMIFS('INPUTS | Outcomes'!J$9:J$147,'INPUTS | Outcomes'!$C$9:$C$147,$C11)</f>
        <v>0</v>
      </c>
      <c r="K11" s="242">
        <f>SUMIFS('INPUTS | Outcomes'!K$9:K$147,'INPUTS | Outcomes'!$C$9:$C$147,$C11)</f>
        <v>0</v>
      </c>
      <c r="L11" s="242">
        <f>SUMIFS('INPUTS | Outcomes'!L$9:L$147,'INPUTS | Outcomes'!$C$9:$C$147,$C11)</f>
        <v>0</v>
      </c>
    </row>
    <row r="12" spans="2:15" hidden="1" outlineLevel="2" x14ac:dyDescent="0.4">
      <c r="C12" s="234" t="s">
        <v>124</v>
      </c>
      <c r="D12" s="236" t="s">
        <v>170</v>
      </c>
      <c r="E12" s="236"/>
      <c r="F12" s="236"/>
      <c r="G12" s="236"/>
      <c r="H12" s="242">
        <f>SUMIFS('INPUTS | Outcomes'!H$9:H$147,'INPUTS | Outcomes'!$C$9:$C$147,$C12)</f>
        <v>3.2282779741773284</v>
      </c>
      <c r="I12" s="242">
        <f>SUMIFS('INPUTS | Outcomes'!I$9:I$147,'INPUTS | Outcomes'!$C$9:$C$147,$C12)</f>
        <v>0</v>
      </c>
      <c r="J12" s="242">
        <f>SUMIFS('INPUTS | Outcomes'!J$9:J$147,'INPUTS | Outcomes'!$C$9:$C$147,$C12)</f>
        <v>0</v>
      </c>
      <c r="K12" s="242">
        <f>SUMIFS('INPUTS | Outcomes'!K$9:K$147,'INPUTS | Outcomes'!$C$9:$C$147,$C12)</f>
        <v>0</v>
      </c>
      <c r="L12" s="242">
        <f>SUMIFS('INPUTS | Outcomes'!L$9:L$147,'INPUTS | Outcomes'!$C$9:$C$147,$C12)</f>
        <v>0</v>
      </c>
    </row>
    <row r="13" spans="2:15" hidden="1" outlineLevel="2" x14ac:dyDescent="0.4">
      <c r="C13" s="234" t="s">
        <v>126</v>
      </c>
      <c r="D13" s="236" t="s">
        <v>170</v>
      </c>
      <c r="E13" s="236"/>
      <c r="F13" s="236"/>
      <c r="G13" s="236"/>
      <c r="H13" s="242">
        <f>SUMIFS('INPUTS | Outcomes'!H$9:H$147,'INPUTS | Outcomes'!$C$9:$C$147,$C13)</f>
        <v>59.220380633565512</v>
      </c>
      <c r="I13" s="242">
        <f>SUMIFS('INPUTS | Outcomes'!I$9:I$147,'INPUTS | Outcomes'!$C$9:$C$147,$C13)</f>
        <v>0</v>
      </c>
      <c r="J13" s="242">
        <f>SUMIFS('INPUTS | Outcomes'!J$9:J$147,'INPUTS | Outcomes'!$C$9:$C$147,$C13)</f>
        <v>0</v>
      </c>
      <c r="K13" s="242">
        <f>SUMIFS('INPUTS | Outcomes'!K$9:K$147,'INPUTS | Outcomes'!$C$9:$C$147,$C13)</f>
        <v>0</v>
      </c>
      <c r="L13" s="242">
        <f>SUMIFS('INPUTS | Outcomes'!L$9:L$147,'INPUTS | Outcomes'!$C$9:$C$147,$C13)</f>
        <v>0</v>
      </c>
    </row>
    <row r="14" spans="2:15" hidden="1" outlineLevel="2" x14ac:dyDescent="0.4">
      <c r="C14" s="234" t="s">
        <v>128</v>
      </c>
      <c r="D14" s="236" t="s">
        <v>170</v>
      </c>
      <c r="E14" s="236"/>
      <c r="F14" s="236"/>
      <c r="G14" s="236"/>
      <c r="H14" s="242">
        <f>SUMIFS('INPUTS | Outcomes'!H$9:H$147,'INPUTS | Outcomes'!$C$9:$C$147,$C14)</f>
        <v>-14.908309568415234</v>
      </c>
      <c r="I14" s="242">
        <f>SUMIFS('INPUTS | Outcomes'!I$9:I$147,'INPUTS | Outcomes'!$C$9:$C$147,$C14)</f>
        <v>0</v>
      </c>
      <c r="J14" s="242">
        <f>SUMIFS('INPUTS | Outcomes'!J$9:J$147,'INPUTS | Outcomes'!$C$9:$C$147,$C14)</f>
        <v>0</v>
      </c>
      <c r="K14" s="242">
        <f>SUMIFS('INPUTS | Outcomes'!K$9:K$147,'INPUTS | Outcomes'!$C$9:$C$147,$C14)</f>
        <v>0</v>
      </c>
      <c r="L14" s="242">
        <f>SUMIFS('INPUTS | Outcomes'!L$9:L$147,'INPUTS | Outcomes'!$C$9:$C$147,$C14)</f>
        <v>0</v>
      </c>
    </row>
    <row r="15" spans="2:15" hidden="1" outlineLevel="2" x14ac:dyDescent="0.4">
      <c r="C15" s="234" t="s">
        <v>131</v>
      </c>
      <c r="D15" s="236" t="s">
        <v>170</v>
      </c>
      <c r="E15" s="236"/>
      <c r="F15" s="236"/>
      <c r="G15" s="236"/>
      <c r="H15" s="242">
        <f>SUMIFS('INPUTS | Outcomes'!H$9:H$147,'INPUTS | Outcomes'!$C$9:$C$147,$C15)</f>
        <v>-40.45342051125909</v>
      </c>
      <c r="I15" s="242">
        <f>SUMIFS('INPUTS | Outcomes'!I$9:I$147,'INPUTS | Outcomes'!$C$9:$C$147,$C15)</f>
        <v>0</v>
      </c>
      <c r="J15" s="242">
        <f>SUMIFS('INPUTS | Outcomes'!J$9:J$147,'INPUTS | Outcomes'!$C$9:$C$147,$C15)</f>
        <v>0</v>
      </c>
      <c r="K15" s="242">
        <f>SUMIFS('INPUTS | Outcomes'!K$9:K$147,'INPUTS | Outcomes'!$C$9:$C$147,$C15)</f>
        <v>0</v>
      </c>
      <c r="L15" s="242">
        <f>SUMIFS('INPUTS | Outcomes'!L$9:L$147,'INPUTS | Outcomes'!$C$9:$C$147,$C15)</f>
        <v>0</v>
      </c>
    </row>
    <row r="16" spans="2:15" hidden="1" outlineLevel="2" x14ac:dyDescent="0.4">
      <c r="C16" s="234" t="s">
        <v>133</v>
      </c>
      <c r="D16" s="236" t="s">
        <v>170</v>
      </c>
      <c r="E16" s="236"/>
      <c r="F16" s="236"/>
      <c r="G16" s="236"/>
      <c r="H16" s="242">
        <f>SUMIFS('INPUTS | Outcomes'!H$9:H$147,'INPUTS | Outcomes'!$C$9:$C$147,$C16)</f>
        <v>-29.225567872869401</v>
      </c>
      <c r="I16" s="242">
        <f>SUMIFS('INPUTS | Outcomes'!I$9:I$147,'INPUTS | Outcomes'!$C$9:$C$147,$C16)</f>
        <v>0</v>
      </c>
      <c r="J16" s="242">
        <f>SUMIFS('INPUTS | Outcomes'!J$9:J$147,'INPUTS | Outcomes'!$C$9:$C$147,$C16)</f>
        <v>0</v>
      </c>
      <c r="K16" s="242">
        <f>SUMIFS('INPUTS | Outcomes'!K$9:K$147,'INPUTS | Outcomes'!$C$9:$C$147,$C16)</f>
        <v>0</v>
      </c>
      <c r="L16" s="242">
        <f>SUMIFS('INPUTS | Outcomes'!L$9:L$147,'INPUTS | Outcomes'!$C$9:$C$147,$C16)</f>
        <v>0</v>
      </c>
    </row>
    <row r="17" spans="2:15" hidden="1" outlineLevel="2" x14ac:dyDescent="0.4">
      <c r="C17" s="220" t="s">
        <v>244</v>
      </c>
      <c r="D17" s="236" t="s">
        <v>170</v>
      </c>
      <c r="E17" s="236"/>
      <c r="F17" s="236"/>
      <c r="G17" s="236"/>
      <c r="H17" s="242">
        <f>SUMIFS('INPUTS | Outcomes'!H$9:H$147,'INPUTS | Outcomes'!$C$9:$C$147,$C17)</f>
        <v>17.404055000000003</v>
      </c>
      <c r="I17" s="242">
        <f>SUMIFS('INPUTS | Outcomes'!I$9:I$147,'INPUTS | Outcomes'!$C$9:$C$147,$C17)</f>
        <v>0</v>
      </c>
      <c r="J17" s="242">
        <f>SUMIFS('INPUTS | Outcomes'!J$9:J$147,'INPUTS | Outcomes'!$C$9:$C$147,$C17)</f>
        <v>0</v>
      </c>
      <c r="K17" s="242">
        <f>SUMIFS('INPUTS | Outcomes'!K$9:K$147,'INPUTS | Outcomes'!$C$9:$C$147,$C17)</f>
        <v>0</v>
      </c>
      <c r="L17" s="242">
        <f>SUMIFS('INPUTS | Outcomes'!L$9:L$147,'INPUTS | Outcomes'!$C$9:$C$147,$C17)</f>
        <v>0</v>
      </c>
    </row>
    <row r="18" spans="2:15" hidden="1" outlineLevel="2" x14ac:dyDescent="0.4">
      <c r="C18" s="234" t="s">
        <v>137</v>
      </c>
      <c r="D18" s="236" t="s">
        <v>170</v>
      </c>
      <c r="E18" s="236"/>
      <c r="F18" s="236"/>
      <c r="G18" s="236"/>
      <c r="H18" s="242">
        <f>SUMIFS('INPUTS | Outcomes'!H$9:H$147,'INPUTS | Outcomes'!$C$9:$C$147,$C18)</f>
        <v>-0.19704233333333165</v>
      </c>
      <c r="I18" s="242">
        <f>SUMIFS('INPUTS | Outcomes'!I$9:I$147,'INPUTS | Outcomes'!$C$9:$C$147,$C18)</f>
        <v>0</v>
      </c>
      <c r="J18" s="242">
        <f>SUMIFS('INPUTS | Outcomes'!J$9:J$147,'INPUTS | Outcomes'!$C$9:$C$147,$C18)</f>
        <v>0</v>
      </c>
      <c r="K18" s="242">
        <f>SUMIFS('INPUTS | Outcomes'!K$9:K$147,'INPUTS | Outcomes'!$C$9:$C$147,$C18)</f>
        <v>0</v>
      </c>
      <c r="L18" s="242">
        <f>SUMIFS('INPUTS | Outcomes'!L$9:L$147,'INPUTS | Outcomes'!$C$9:$C$147,$C18)</f>
        <v>0</v>
      </c>
    </row>
    <row r="19" spans="2:15" hidden="1" outlineLevel="2" x14ac:dyDescent="0.4">
      <c r="C19" s="234" t="s">
        <v>139</v>
      </c>
      <c r="D19" s="236" t="s">
        <v>170</v>
      </c>
      <c r="E19" s="236"/>
      <c r="F19" s="236"/>
      <c r="G19" s="236"/>
      <c r="H19" s="242">
        <f>SUMIFS('INPUTS | Outcomes'!H$9:H$147,'INPUTS | Outcomes'!$C$9:$C$147,$C19)</f>
        <v>0.15620225108495212</v>
      </c>
      <c r="I19" s="242">
        <f>SUMIFS('INPUTS | Outcomes'!I$9:I$147,'INPUTS | Outcomes'!$C$9:$C$147,$C19)</f>
        <v>0</v>
      </c>
      <c r="J19" s="242">
        <f>SUMIFS('INPUTS | Outcomes'!J$9:J$147,'INPUTS | Outcomes'!$C$9:$C$147,$C19)</f>
        <v>0</v>
      </c>
      <c r="K19" s="242">
        <f>SUMIFS('INPUTS | Outcomes'!K$9:K$147,'INPUTS | Outcomes'!$C$9:$C$147,$C19)</f>
        <v>0</v>
      </c>
      <c r="L19" s="242">
        <f>SUMIFS('INPUTS | Outcomes'!L$9:L$147,'INPUTS | Outcomes'!$C$9:$C$147,$C19)</f>
        <v>0</v>
      </c>
    </row>
    <row r="20" spans="2:15" hidden="1" outlineLevel="2" x14ac:dyDescent="0.4">
      <c r="C20" s="234" t="s">
        <v>141</v>
      </c>
      <c r="D20" s="236" t="s">
        <v>170</v>
      </c>
      <c r="E20" s="236"/>
      <c r="F20" s="236"/>
      <c r="G20" s="236"/>
      <c r="H20" s="242">
        <f>SUMIFS('INPUTS | Outcomes'!H$9:H$147,'INPUTS | Outcomes'!$C$9:$C$147,$C20)</f>
        <v>-2.7144505775242052</v>
      </c>
      <c r="I20" s="242">
        <f>SUMIFS('INPUTS | Outcomes'!I$9:I$147,'INPUTS | Outcomes'!$C$9:$C$147,$C20)</f>
        <v>0</v>
      </c>
      <c r="J20" s="242">
        <f>SUMIFS('INPUTS | Outcomes'!J$9:J$147,'INPUTS | Outcomes'!$C$9:$C$147,$C20)</f>
        <v>0</v>
      </c>
      <c r="K20" s="242">
        <f>SUMIFS('INPUTS | Outcomes'!K$9:K$147,'INPUTS | Outcomes'!$C$9:$C$147,$C20)</f>
        <v>0</v>
      </c>
      <c r="L20" s="242">
        <f>SUMIFS('INPUTS | Outcomes'!L$9:L$147,'INPUTS | Outcomes'!$C$9:$C$147,$C20)</f>
        <v>0</v>
      </c>
    </row>
    <row r="21" spans="2:15" hidden="1" outlineLevel="2" x14ac:dyDescent="0.4">
      <c r="C21" s="234" t="s">
        <v>143</v>
      </c>
      <c r="D21" s="236" t="s">
        <v>170</v>
      </c>
      <c r="E21" s="236"/>
      <c r="F21" s="236"/>
      <c r="G21" s="236"/>
      <c r="H21" s="242">
        <f>SUMIFS('INPUTS | Outcomes'!H$9:H$147,'INPUTS | Outcomes'!$C$9:$C$147,$C21)</f>
        <v>-1.7994959999999998</v>
      </c>
      <c r="I21" s="242">
        <f>SUMIFS('INPUTS | Outcomes'!I$9:I$147,'INPUTS | Outcomes'!$C$9:$C$147,$C21)</f>
        <v>0</v>
      </c>
      <c r="J21" s="242">
        <f>SUMIFS('INPUTS | Outcomes'!J$9:J$147,'INPUTS | Outcomes'!$C$9:$C$147,$C21)</f>
        <v>0</v>
      </c>
      <c r="K21" s="242">
        <f>SUMIFS('INPUTS | Outcomes'!K$9:K$147,'INPUTS | Outcomes'!$C$9:$C$147,$C21)</f>
        <v>0</v>
      </c>
      <c r="L21" s="242">
        <f>SUMIFS('INPUTS | Outcomes'!L$9:L$147,'INPUTS | Outcomes'!$C$9:$C$147,$C21)</f>
        <v>0</v>
      </c>
    </row>
    <row r="22" spans="2:15" hidden="1" outlineLevel="2" x14ac:dyDescent="0.4">
      <c r="C22" s="234" t="s">
        <v>145</v>
      </c>
      <c r="D22" s="236" t="s">
        <v>170</v>
      </c>
      <c r="E22" s="236"/>
      <c r="F22" s="236"/>
      <c r="G22" s="236"/>
      <c r="H22" s="242">
        <f>SUMIFS('INPUTS | Outcomes'!H$9:H$147,'INPUTS | Outcomes'!$C$9:$C$147,$C22)</f>
        <v>0.41373429704074211</v>
      </c>
      <c r="I22" s="242">
        <f>SUMIFS('INPUTS | Outcomes'!I$9:I$147,'INPUTS | Outcomes'!$C$9:$C$147,$C22)</f>
        <v>0</v>
      </c>
      <c r="J22" s="242">
        <f>SUMIFS('INPUTS | Outcomes'!J$9:J$147,'INPUTS | Outcomes'!$C$9:$C$147,$C22)</f>
        <v>0</v>
      </c>
      <c r="K22" s="242">
        <f>SUMIFS('INPUTS | Outcomes'!K$9:K$147,'INPUTS | Outcomes'!$C$9:$C$147,$C22)</f>
        <v>0</v>
      </c>
      <c r="L22" s="242">
        <f>SUMIFS('INPUTS | Outcomes'!L$9:L$147,'INPUTS | Outcomes'!$C$9:$C$147,$C22)</f>
        <v>0</v>
      </c>
    </row>
    <row r="23" spans="2:15" hidden="1" outlineLevel="2" x14ac:dyDescent="0.4">
      <c r="C23" s="234" t="s">
        <v>147</v>
      </c>
      <c r="D23" s="236" t="s">
        <v>170</v>
      </c>
      <c r="E23" s="236"/>
      <c r="F23" s="236"/>
      <c r="G23" s="236"/>
      <c r="H23" s="242">
        <f>SUMIFS('INPUTS | Outcomes'!H$9:H$147,'INPUTS | Outcomes'!$C$9:$C$147,$C23)</f>
        <v>-3.9874462999999998</v>
      </c>
      <c r="I23" s="242">
        <f>SUMIFS('INPUTS | Outcomes'!I$9:I$147,'INPUTS | Outcomes'!$C$9:$C$147,$C23)</f>
        <v>0</v>
      </c>
      <c r="J23" s="242">
        <f>SUMIFS('INPUTS | Outcomes'!J$9:J$147,'INPUTS | Outcomes'!$C$9:$C$147,$C23)</f>
        <v>0</v>
      </c>
      <c r="K23" s="242">
        <f>SUMIFS('INPUTS | Outcomes'!K$9:K$147,'INPUTS | Outcomes'!$C$9:$C$147,$C23)</f>
        <v>0</v>
      </c>
      <c r="L23" s="242">
        <f>SUMIFS('INPUTS | Outcomes'!L$9:L$147,'INPUTS | Outcomes'!$C$9:$C$147,$C23)</f>
        <v>0</v>
      </c>
    </row>
    <row r="24" spans="2:15" hidden="1" outlineLevel="2" x14ac:dyDescent="0.4">
      <c r="C24" s="234" t="s">
        <v>149</v>
      </c>
      <c r="D24" s="236" t="s">
        <v>170</v>
      </c>
      <c r="E24" s="236"/>
      <c r="F24" s="236"/>
      <c r="G24" s="236"/>
      <c r="H24" s="242">
        <f>SUMIFS('INPUTS | Outcomes'!H$9:H$147,'INPUTS | Outcomes'!$C$9:$C$147,$C24)</f>
        <v>0.97776967412007465</v>
      </c>
      <c r="I24" s="242">
        <f>SUMIFS('INPUTS | Outcomes'!I$9:I$147,'INPUTS | Outcomes'!$C$9:$C$147,$C24)</f>
        <v>0</v>
      </c>
      <c r="J24" s="242">
        <f>SUMIFS('INPUTS | Outcomes'!J$9:J$147,'INPUTS | Outcomes'!$C$9:$C$147,$C24)</f>
        <v>0</v>
      </c>
      <c r="K24" s="242">
        <f>SUMIFS('INPUTS | Outcomes'!K$9:K$147,'INPUTS | Outcomes'!$C$9:$C$147,$C24)</f>
        <v>0</v>
      </c>
      <c r="L24" s="242">
        <f>SUMIFS('INPUTS | Outcomes'!L$9:L$147,'INPUTS | Outcomes'!$C$9:$C$147,$C24)</f>
        <v>0</v>
      </c>
    </row>
    <row r="25" spans="2:15" hidden="1" outlineLevel="2" x14ac:dyDescent="0.4">
      <c r="C25" s="234" t="s">
        <v>151</v>
      </c>
      <c r="D25" s="236" t="s">
        <v>170</v>
      </c>
      <c r="E25" s="236"/>
      <c r="F25" s="236"/>
      <c r="G25" s="236"/>
      <c r="H25" s="242">
        <f>SUMIFS('INPUTS | Outcomes'!H$9:H$147,'INPUTS | Outcomes'!$C$9:$C$147,$C25)</f>
        <v>-0.54360217210783646</v>
      </c>
      <c r="I25" s="242">
        <f>SUMIFS('INPUTS | Outcomes'!I$9:I$147,'INPUTS | Outcomes'!$C$9:$C$147,$C25)</f>
        <v>0</v>
      </c>
      <c r="J25" s="242">
        <f>SUMIFS('INPUTS | Outcomes'!J$9:J$147,'INPUTS | Outcomes'!$C$9:$C$147,$C25)</f>
        <v>0</v>
      </c>
      <c r="K25" s="242">
        <f>SUMIFS('INPUTS | Outcomes'!K$9:K$147,'INPUTS | Outcomes'!$C$9:$C$147,$C25)</f>
        <v>0</v>
      </c>
      <c r="L25" s="242">
        <f>SUMIFS('INPUTS | Outcomes'!L$9:L$147,'INPUTS | Outcomes'!$C$9:$C$147,$C25)</f>
        <v>0</v>
      </c>
    </row>
    <row r="26" spans="2:15" hidden="1" outlineLevel="2" x14ac:dyDescent="0.4">
      <c r="C26" s="234"/>
      <c r="D26" s="236"/>
      <c r="E26" s="236"/>
      <c r="F26" s="236"/>
      <c r="G26" s="236"/>
      <c r="H26" s="243"/>
      <c r="I26" s="243"/>
      <c r="J26" s="243"/>
      <c r="K26" s="243"/>
      <c r="L26" s="243"/>
    </row>
    <row r="27" spans="2:15" s="222" customFormat="1" hidden="1" outlineLevel="2" x14ac:dyDescent="0.4">
      <c r="C27" s="222" t="s">
        <v>725</v>
      </c>
      <c r="D27" s="237" t="s">
        <v>170</v>
      </c>
      <c r="E27" s="244">
        <f t="shared" ref="E27:G27" si="2">SUM(E9:E25)</f>
        <v>0</v>
      </c>
      <c r="F27" s="244">
        <f t="shared" si="2"/>
        <v>0</v>
      </c>
      <c r="G27" s="244">
        <f t="shared" si="2"/>
        <v>0</v>
      </c>
      <c r="H27" s="244">
        <f>SUM(H9:H25)</f>
        <v>-9.6661073301883889</v>
      </c>
      <c r="I27" s="244">
        <f t="shared" ref="I27:L27" si="3">SUM(I9:I25)</f>
        <v>0</v>
      </c>
      <c r="J27" s="244">
        <f t="shared" si="3"/>
        <v>0</v>
      </c>
      <c r="K27" s="244">
        <f t="shared" si="3"/>
        <v>0</v>
      </c>
      <c r="L27" s="244">
        <f t="shared" si="3"/>
        <v>0</v>
      </c>
    </row>
    <row r="28" spans="2:15" outlineLevel="1" collapsed="1" x14ac:dyDescent="0.4">
      <c r="H28" s="245"/>
      <c r="I28" s="245"/>
      <c r="J28" s="245"/>
      <c r="K28" s="245"/>
      <c r="L28" s="245"/>
    </row>
    <row r="29" spans="2:15" ht="14.25" outlineLevel="1" x14ac:dyDescent="0.4">
      <c r="B29" s="74" t="s">
        <v>1058</v>
      </c>
      <c r="C29" s="60"/>
      <c r="D29" s="226"/>
      <c r="E29" s="226"/>
      <c r="F29" s="226"/>
      <c r="G29" s="226"/>
      <c r="H29" s="246"/>
      <c r="I29" s="246"/>
      <c r="J29" s="246"/>
      <c r="K29" s="246"/>
      <c r="L29" s="246"/>
      <c r="M29" s="18"/>
      <c r="N29" s="18"/>
      <c r="O29" s="18"/>
    </row>
    <row r="30" spans="2:15" hidden="1" outlineLevel="2" x14ac:dyDescent="0.4">
      <c r="H30" s="243"/>
      <c r="I30" s="243"/>
      <c r="J30" s="243"/>
      <c r="K30" s="243"/>
      <c r="L30" s="243"/>
    </row>
    <row r="31" spans="2:15" hidden="1" outlineLevel="2" x14ac:dyDescent="0.4">
      <c r="C31" s="220" t="s">
        <v>117</v>
      </c>
      <c r="D31" s="221" t="s">
        <v>170</v>
      </c>
      <c r="H31" s="242">
        <f>SUMIFS('INPUTS | Outcomes'!H$153:H$291,'INPUTS | Outcomes'!$C$153:$C$291,$C31)</f>
        <v>-1.9073999999999995</v>
      </c>
      <c r="I31" s="242">
        <f>SUMIFS('INPUTS | Outcomes'!I$153:I$291,'INPUTS | Outcomes'!$C$153:$C$291,$C31)</f>
        <v>0</v>
      </c>
      <c r="J31" s="242">
        <f>SUMIFS('INPUTS | Outcomes'!J$153:J$291,'INPUTS | Outcomes'!$C$153:$C$291,$C31)</f>
        <v>0</v>
      </c>
      <c r="K31" s="242">
        <f>SUMIFS('INPUTS | Outcomes'!K$153:K$291,'INPUTS | Outcomes'!$C$153:$C$291,$C31)</f>
        <v>0</v>
      </c>
      <c r="L31" s="242">
        <f>SUMIFS('INPUTS | Outcomes'!L$153:L$291,'INPUTS | Outcomes'!$C$153:$C$291,$C31)</f>
        <v>0</v>
      </c>
    </row>
    <row r="32" spans="2:15" hidden="1" outlineLevel="2" x14ac:dyDescent="0.4">
      <c r="C32" s="220" t="s">
        <v>119</v>
      </c>
      <c r="D32" s="221" t="s">
        <v>170</v>
      </c>
      <c r="H32" s="242">
        <f>SUMIFS('INPUTS | Outcomes'!H$153:H$291,'INPUTS | Outcomes'!$C$153:$C$291,$C32)</f>
        <v>-1.2148349999999999</v>
      </c>
      <c r="I32" s="242">
        <f>SUMIFS('INPUTS | Outcomes'!I$153:I$291,'INPUTS | Outcomes'!$C$153:$C$291,$C32)</f>
        <v>0</v>
      </c>
      <c r="J32" s="242">
        <f>SUMIFS('INPUTS | Outcomes'!J$153:J$291,'INPUTS | Outcomes'!$C$153:$C$291,$C32)</f>
        <v>0</v>
      </c>
      <c r="K32" s="242">
        <f>SUMIFS('INPUTS | Outcomes'!K$153:K$291,'INPUTS | Outcomes'!$C$153:$C$291,$C32)</f>
        <v>0</v>
      </c>
      <c r="L32" s="242">
        <f>SUMIFS('INPUTS | Outcomes'!L$153:L$291,'INPUTS | Outcomes'!$C$153:$C$291,$C32)</f>
        <v>0</v>
      </c>
    </row>
    <row r="33" spans="3:12" hidden="1" outlineLevel="2" x14ac:dyDescent="0.4">
      <c r="C33" s="220" t="s">
        <v>122</v>
      </c>
      <c r="D33" s="221" t="s">
        <v>170</v>
      </c>
      <c r="H33" s="242">
        <f>SUMIFS('INPUTS | Outcomes'!H$153:H$291,'INPUTS | Outcomes'!$C$153:$C$291,$C33)</f>
        <v>-0.1008</v>
      </c>
      <c r="I33" s="242">
        <f>SUMIFS('INPUTS | Outcomes'!I$153:I$291,'INPUTS | Outcomes'!$C$153:$C$291,$C33)</f>
        <v>0</v>
      </c>
      <c r="J33" s="242">
        <f>SUMIFS('INPUTS | Outcomes'!J$153:J$291,'INPUTS | Outcomes'!$C$153:$C$291,$C33)</f>
        <v>0</v>
      </c>
      <c r="K33" s="242">
        <f>SUMIFS('INPUTS | Outcomes'!K$153:K$291,'INPUTS | Outcomes'!$C$153:$C$291,$C33)</f>
        <v>0</v>
      </c>
      <c r="L33" s="242">
        <f>SUMIFS('INPUTS | Outcomes'!L$153:L$291,'INPUTS | Outcomes'!$C$153:$C$291,$C33)</f>
        <v>0</v>
      </c>
    </row>
    <row r="34" spans="3:12" hidden="1" outlineLevel="2" x14ac:dyDescent="0.4">
      <c r="C34" s="220" t="s">
        <v>124</v>
      </c>
      <c r="D34" s="221" t="s">
        <v>170</v>
      </c>
      <c r="H34" s="242">
        <f>SUMIFS('INPUTS | Outcomes'!H$153:H$291,'INPUTS | Outcomes'!$C$153:$C$291,$C34)</f>
        <v>-1.3662000000000001</v>
      </c>
      <c r="I34" s="242">
        <f>SUMIFS('INPUTS | Outcomes'!I$153:I$291,'INPUTS | Outcomes'!$C$153:$C$291,$C34)</f>
        <v>0</v>
      </c>
      <c r="J34" s="242">
        <f>SUMIFS('INPUTS | Outcomes'!J$153:J$291,'INPUTS | Outcomes'!$C$153:$C$291,$C34)</f>
        <v>0</v>
      </c>
      <c r="K34" s="242">
        <f>SUMIFS('INPUTS | Outcomes'!K$153:K$291,'INPUTS | Outcomes'!$C$153:$C$291,$C34)</f>
        <v>0</v>
      </c>
      <c r="L34" s="242">
        <f>SUMIFS('INPUTS | Outcomes'!L$153:L$291,'INPUTS | Outcomes'!$C$153:$C$291,$C34)</f>
        <v>0</v>
      </c>
    </row>
    <row r="35" spans="3:12" hidden="1" outlineLevel="2" x14ac:dyDescent="0.4">
      <c r="C35" s="220" t="s">
        <v>126</v>
      </c>
      <c r="D35" s="221" t="s">
        <v>170</v>
      </c>
      <c r="H35" s="242">
        <f>SUMIFS('INPUTS | Outcomes'!H$153:H$291,'INPUTS | Outcomes'!$C$153:$C$291,$C35)</f>
        <v>-1.8199999999999998</v>
      </c>
      <c r="I35" s="242">
        <f>SUMIFS('INPUTS | Outcomes'!I$153:I$291,'INPUTS | Outcomes'!$C$153:$C$291,$C35)</f>
        <v>0</v>
      </c>
      <c r="J35" s="242">
        <f>SUMIFS('INPUTS | Outcomes'!J$153:J$291,'INPUTS | Outcomes'!$C$153:$C$291,$C35)</f>
        <v>0</v>
      </c>
      <c r="K35" s="242">
        <f>SUMIFS('INPUTS | Outcomes'!K$153:K$291,'INPUTS | Outcomes'!$C$153:$C$291,$C35)</f>
        <v>0</v>
      </c>
      <c r="L35" s="242">
        <f>SUMIFS('INPUTS | Outcomes'!L$153:L$291,'INPUTS | Outcomes'!$C$153:$C$291,$C35)</f>
        <v>0</v>
      </c>
    </row>
    <row r="36" spans="3:12" hidden="1" outlineLevel="2" x14ac:dyDescent="0.4">
      <c r="C36" s="220" t="s">
        <v>128</v>
      </c>
      <c r="D36" s="221" t="s">
        <v>170</v>
      </c>
      <c r="H36" s="242">
        <f>SUMIFS('INPUTS | Outcomes'!H$153:H$291,'INPUTS | Outcomes'!$C$153:$C$291,$C36)</f>
        <v>6.1950444774083716E-17</v>
      </c>
      <c r="I36" s="242">
        <f>SUMIFS('INPUTS | Outcomes'!I$153:I$291,'INPUTS | Outcomes'!$C$153:$C$291,$C36)</f>
        <v>0</v>
      </c>
      <c r="J36" s="242">
        <f>SUMIFS('INPUTS | Outcomes'!J$153:J$291,'INPUTS | Outcomes'!$C$153:$C$291,$C36)</f>
        <v>0</v>
      </c>
      <c r="K36" s="242">
        <f>SUMIFS('INPUTS | Outcomes'!K$153:K$291,'INPUTS | Outcomes'!$C$153:$C$291,$C36)</f>
        <v>0</v>
      </c>
      <c r="L36" s="242">
        <f>SUMIFS('INPUTS | Outcomes'!L$153:L$291,'INPUTS | Outcomes'!$C$153:$C$291,$C36)</f>
        <v>0</v>
      </c>
    </row>
    <row r="37" spans="3:12" hidden="1" outlineLevel="2" x14ac:dyDescent="0.4">
      <c r="C37" s="220" t="s">
        <v>131</v>
      </c>
      <c r="D37" s="221" t="s">
        <v>170</v>
      </c>
      <c r="H37" s="242">
        <f>SUMIFS('INPUTS | Outcomes'!H$153:H$291,'INPUTS | Outcomes'!$C$153:$C$291,$C37)</f>
        <v>-0.90779999999999994</v>
      </c>
      <c r="I37" s="242">
        <f>SUMIFS('INPUTS | Outcomes'!I$153:I$291,'INPUTS | Outcomes'!$C$153:$C$291,$C37)</f>
        <v>0</v>
      </c>
      <c r="J37" s="242">
        <f>SUMIFS('INPUTS | Outcomes'!J$153:J$291,'INPUTS | Outcomes'!$C$153:$C$291,$C37)</f>
        <v>0</v>
      </c>
      <c r="K37" s="242">
        <f>SUMIFS('INPUTS | Outcomes'!K$153:K$291,'INPUTS | Outcomes'!$C$153:$C$291,$C37)</f>
        <v>0</v>
      </c>
      <c r="L37" s="242">
        <f>SUMIFS('INPUTS | Outcomes'!L$153:L$291,'INPUTS | Outcomes'!$C$153:$C$291,$C37)</f>
        <v>0</v>
      </c>
    </row>
    <row r="38" spans="3:12" hidden="1" outlineLevel="2" x14ac:dyDescent="0.4">
      <c r="C38" s="220" t="s">
        <v>133</v>
      </c>
      <c r="D38" s="221" t="s">
        <v>170</v>
      </c>
      <c r="H38" s="242">
        <f>SUMIFS('INPUTS | Outcomes'!H$153:H$291,'INPUTS | Outcomes'!$C$153:$C$291,$C38)</f>
        <v>-2.6448</v>
      </c>
      <c r="I38" s="242">
        <f>SUMIFS('INPUTS | Outcomes'!I$153:I$291,'INPUTS | Outcomes'!$C$153:$C$291,$C38)</f>
        <v>0</v>
      </c>
      <c r="J38" s="242">
        <f>SUMIFS('INPUTS | Outcomes'!J$153:J$291,'INPUTS | Outcomes'!$C$153:$C$291,$C38)</f>
        <v>0</v>
      </c>
      <c r="K38" s="242">
        <f>SUMIFS('INPUTS | Outcomes'!K$153:K$291,'INPUTS | Outcomes'!$C$153:$C$291,$C38)</f>
        <v>0</v>
      </c>
      <c r="L38" s="242">
        <f>SUMIFS('INPUTS | Outcomes'!L$153:L$291,'INPUTS | Outcomes'!$C$153:$C$291,$C38)</f>
        <v>0</v>
      </c>
    </row>
    <row r="39" spans="3:12" hidden="1" outlineLevel="2" x14ac:dyDescent="0.4">
      <c r="C39" s="220" t="s">
        <v>244</v>
      </c>
      <c r="D39" s="221" t="s">
        <v>170</v>
      </c>
      <c r="H39" s="242">
        <f>SUMIFS('INPUTS | Outcomes'!H$153:H$291,'INPUTS | Outcomes'!$C$153:$C$291,$C39)</f>
        <v>-1.7423999999999995</v>
      </c>
      <c r="I39" s="242">
        <f>SUMIFS('INPUTS | Outcomes'!I$153:I$291,'INPUTS | Outcomes'!$C$153:$C$291,$C39)</f>
        <v>0</v>
      </c>
      <c r="J39" s="242">
        <f>SUMIFS('INPUTS | Outcomes'!J$153:J$291,'INPUTS | Outcomes'!$C$153:$C$291,$C39)</f>
        <v>0</v>
      </c>
      <c r="K39" s="242">
        <f>SUMIFS('INPUTS | Outcomes'!K$153:K$291,'INPUTS | Outcomes'!$C$153:$C$291,$C39)</f>
        <v>0</v>
      </c>
      <c r="L39" s="242">
        <f>SUMIFS('INPUTS | Outcomes'!L$153:L$291,'INPUTS | Outcomes'!$C$153:$C$291,$C39)</f>
        <v>0</v>
      </c>
    </row>
    <row r="40" spans="3:12" hidden="1" outlineLevel="2" x14ac:dyDescent="0.4">
      <c r="C40" s="220" t="s">
        <v>137</v>
      </c>
      <c r="D40" s="221" t="s">
        <v>170</v>
      </c>
      <c r="H40" s="242">
        <f>SUMIFS('INPUTS | Outcomes'!H$153:H$291,'INPUTS | Outcomes'!$C$153:$C$291,$C40)</f>
        <v>-0.70199999999999996</v>
      </c>
      <c r="I40" s="242">
        <f>SUMIFS('INPUTS | Outcomes'!I$153:I$291,'INPUTS | Outcomes'!$C$153:$C$291,$C40)</f>
        <v>0</v>
      </c>
      <c r="J40" s="242">
        <f>SUMIFS('INPUTS | Outcomes'!J$153:J$291,'INPUTS | Outcomes'!$C$153:$C$291,$C40)</f>
        <v>0</v>
      </c>
      <c r="K40" s="242">
        <f>SUMIFS('INPUTS | Outcomes'!K$153:K$291,'INPUTS | Outcomes'!$C$153:$C$291,$C40)</f>
        <v>0</v>
      </c>
      <c r="L40" s="242">
        <f>SUMIFS('INPUTS | Outcomes'!L$153:L$291,'INPUTS | Outcomes'!$C$153:$C$291,$C40)</f>
        <v>0</v>
      </c>
    </row>
    <row r="41" spans="3:12" hidden="1" outlineLevel="2" x14ac:dyDescent="0.4">
      <c r="C41" s="220" t="s">
        <v>139</v>
      </c>
      <c r="D41" s="221" t="s">
        <v>170</v>
      </c>
      <c r="H41" s="242">
        <f>SUMIFS('INPUTS | Outcomes'!H$153:H$291,'INPUTS | Outcomes'!$C$153:$C$291,$C41)</f>
        <v>-1.6020480000000001</v>
      </c>
      <c r="I41" s="242">
        <f>SUMIFS('INPUTS | Outcomes'!I$153:I$291,'INPUTS | Outcomes'!$C$153:$C$291,$C41)</f>
        <v>0</v>
      </c>
      <c r="J41" s="242">
        <f>SUMIFS('INPUTS | Outcomes'!J$153:J$291,'INPUTS | Outcomes'!$C$153:$C$291,$C41)</f>
        <v>0</v>
      </c>
      <c r="K41" s="242">
        <f>SUMIFS('INPUTS | Outcomes'!K$153:K$291,'INPUTS | Outcomes'!$C$153:$C$291,$C41)</f>
        <v>0</v>
      </c>
      <c r="L41" s="242">
        <f>SUMIFS('INPUTS | Outcomes'!L$153:L$291,'INPUTS | Outcomes'!$C$153:$C$291,$C41)</f>
        <v>0</v>
      </c>
    </row>
    <row r="42" spans="3:12" hidden="1" outlineLevel="2" x14ac:dyDescent="0.4">
      <c r="C42" s="220" t="s">
        <v>141</v>
      </c>
      <c r="D42" s="221" t="s">
        <v>170</v>
      </c>
      <c r="H42" s="242">
        <f>SUMIFS('INPUTS | Outcomes'!H$153:H$291,'INPUTS | Outcomes'!$C$153:$C$291,$C42)</f>
        <v>-2.6876999999999995</v>
      </c>
      <c r="I42" s="242">
        <f>SUMIFS('INPUTS | Outcomes'!I$153:I$291,'INPUTS | Outcomes'!$C$153:$C$291,$C42)</f>
        <v>0</v>
      </c>
      <c r="J42" s="242">
        <f>SUMIFS('INPUTS | Outcomes'!J$153:J$291,'INPUTS | Outcomes'!$C$153:$C$291,$C42)</f>
        <v>0</v>
      </c>
      <c r="K42" s="242">
        <f>SUMIFS('INPUTS | Outcomes'!K$153:K$291,'INPUTS | Outcomes'!$C$153:$C$291,$C42)</f>
        <v>0</v>
      </c>
      <c r="L42" s="242">
        <f>SUMIFS('INPUTS | Outcomes'!L$153:L$291,'INPUTS | Outcomes'!$C$153:$C$291,$C42)</f>
        <v>0</v>
      </c>
    </row>
    <row r="43" spans="3:12" hidden="1" outlineLevel="2" x14ac:dyDescent="0.4">
      <c r="C43" s="220" t="s">
        <v>143</v>
      </c>
      <c r="D43" s="221" t="s">
        <v>170</v>
      </c>
      <c r="H43" s="242">
        <f>SUMIFS('INPUTS | Outcomes'!H$153:H$291,'INPUTS | Outcomes'!$C$153:$C$291,$C43)</f>
        <v>-0.1769999999999998</v>
      </c>
      <c r="I43" s="242">
        <f>SUMIFS('INPUTS | Outcomes'!I$153:I$291,'INPUTS | Outcomes'!$C$153:$C$291,$C43)</f>
        <v>0</v>
      </c>
      <c r="J43" s="242">
        <f>SUMIFS('INPUTS | Outcomes'!J$153:J$291,'INPUTS | Outcomes'!$C$153:$C$291,$C43)</f>
        <v>0</v>
      </c>
      <c r="K43" s="242">
        <f>SUMIFS('INPUTS | Outcomes'!K$153:K$291,'INPUTS | Outcomes'!$C$153:$C$291,$C43)</f>
        <v>0</v>
      </c>
      <c r="L43" s="242">
        <f>SUMIFS('INPUTS | Outcomes'!L$153:L$291,'INPUTS | Outcomes'!$C$153:$C$291,$C43)</f>
        <v>0</v>
      </c>
    </row>
    <row r="44" spans="3:12" hidden="1" outlineLevel="2" x14ac:dyDescent="0.4">
      <c r="C44" s="220" t="s">
        <v>145</v>
      </c>
      <c r="D44" s="221" t="s">
        <v>170</v>
      </c>
      <c r="H44" s="242">
        <f>SUMIFS('INPUTS | Outcomes'!H$153:H$291,'INPUTS | Outcomes'!$C$153:$C$291,$C44)</f>
        <v>-0.32340000000000002</v>
      </c>
      <c r="I44" s="242">
        <f>SUMIFS('INPUTS | Outcomes'!I$153:I$291,'INPUTS | Outcomes'!$C$153:$C$291,$C44)</f>
        <v>0</v>
      </c>
      <c r="J44" s="242">
        <f>SUMIFS('INPUTS | Outcomes'!J$153:J$291,'INPUTS | Outcomes'!$C$153:$C$291,$C44)</f>
        <v>0</v>
      </c>
      <c r="K44" s="242">
        <f>SUMIFS('INPUTS | Outcomes'!K$153:K$291,'INPUTS | Outcomes'!$C$153:$C$291,$C44)</f>
        <v>0</v>
      </c>
      <c r="L44" s="242">
        <f>SUMIFS('INPUTS | Outcomes'!L$153:L$291,'INPUTS | Outcomes'!$C$153:$C$291,$C44)</f>
        <v>0</v>
      </c>
    </row>
    <row r="45" spans="3:12" hidden="1" outlineLevel="2" x14ac:dyDescent="0.4">
      <c r="C45" s="220" t="s">
        <v>147</v>
      </c>
      <c r="D45" s="221" t="s">
        <v>170</v>
      </c>
      <c r="H45" s="242">
        <f>SUMIFS('INPUTS | Outcomes'!H$153:H$291,'INPUTS | Outcomes'!$C$153:$C$291,$C45)</f>
        <v>-2.0615000000000014</v>
      </c>
      <c r="I45" s="242">
        <f>SUMIFS('INPUTS | Outcomes'!I$153:I$291,'INPUTS | Outcomes'!$C$153:$C$291,$C45)</f>
        <v>0</v>
      </c>
      <c r="J45" s="242">
        <f>SUMIFS('INPUTS | Outcomes'!J$153:J$291,'INPUTS | Outcomes'!$C$153:$C$291,$C45)</f>
        <v>0</v>
      </c>
      <c r="K45" s="242">
        <f>SUMIFS('INPUTS | Outcomes'!K$153:K$291,'INPUTS | Outcomes'!$C$153:$C$291,$C45)</f>
        <v>0</v>
      </c>
      <c r="L45" s="242">
        <f>SUMIFS('INPUTS | Outcomes'!L$153:L$291,'INPUTS | Outcomes'!$C$153:$C$291,$C45)</f>
        <v>0</v>
      </c>
    </row>
    <row r="46" spans="3:12" hidden="1" outlineLevel="2" x14ac:dyDescent="0.4">
      <c r="C46" s="220" t="s">
        <v>149</v>
      </c>
      <c r="D46" s="221" t="s">
        <v>170</v>
      </c>
      <c r="H46" s="242">
        <f>SUMIFS('INPUTS | Outcomes'!H$153:H$291,'INPUTS | Outcomes'!$C$153:$C$291,$C46)</f>
        <v>-1.4945000000000004</v>
      </c>
      <c r="I46" s="242">
        <f>SUMIFS('INPUTS | Outcomes'!I$153:I$291,'INPUTS | Outcomes'!$C$153:$C$291,$C46)</f>
        <v>0</v>
      </c>
      <c r="J46" s="242">
        <f>SUMIFS('INPUTS | Outcomes'!J$153:J$291,'INPUTS | Outcomes'!$C$153:$C$291,$C46)</f>
        <v>0</v>
      </c>
      <c r="K46" s="242">
        <f>SUMIFS('INPUTS | Outcomes'!K$153:K$291,'INPUTS | Outcomes'!$C$153:$C$291,$C46)</f>
        <v>0</v>
      </c>
      <c r="L46" s="242">
        <f>SUMIFS('INPUTS | Outcomes'!L$153:L$291,'INPUTS | Outcomes'!$C$153:$C$291,$C46)</f>
        <v>0</v>
      </c>
    </row>
    <row r="47" spans="3:12" hidden="1" outlineLevel="2" x14ac:dyDescent="0.4">
      <c r="C47" s="220" t="s">
        <v>151</v>
      </c>
      <c r="D47" s="221" t="s">
        <v>170</v>
      </c>
      <c r="H47" s="242">
        <f>SUMIFS('INPUTS | Outcomes'!H$153:H$291,'INPUTS | Outcomes'!$C$153:$C$291,$C47)</f>
        <v>-0.6160000000000001</v>
      </c>
      <c r="I47" s="242">
        <f>SUMIFS('INPUTS | Outcomes'!I$153:I$291,'INPUTS | Outcomes'!$C$153:$C$291,$C47)</f>
        <v>0</v>
      </c>
      <c r="J47" s="242">
        <f>SUMIFS('INPUTS | Outcomes'!J$153:J$291,'INPUTS | Outcomes'!$C$153:$C$291,$C47)</f>
        <v>0</v>
      </c>
      <c r="K47" s="242">
        <f>SUMIFS('INPUTS | Outcomes'!K$153:K$291,'INPUTS | Outcomes'!$C$153:$C$291,$C47)</f>
        <v>0</v>
      </c>
      <c r="L47" s="242">
        <f>SUMIFS('INPUTS | Outcomes'!L$153:L$291,'INPUTS | Outcomes'!$C$153:$C$291,$C47)</f>
        <v>0</v>
      </c>
    </row>
    <row r="48" spans="3:12" hidden="1" outlineLevel="2" x14ac:dyDescent="0.4">
      <c r="H48" s="243"/>
      <c r="I48" s="243"/>
      <c r="J48" s="243"/>
      <c r="K48" s="243"/>
      <c r="L48" s="243"/>
    </row>
    <row r="49" spans="2:15" s="222" customFormat="1" hidden="1" outlineLevel="2" x14ac:dyDescent="0.4">
      <c r="C49" s="222" t="s">
        <v>725</v>
      </c>
      <c r="D49" s="224" t="s">
        <v>170</v>
      </c>
      <c r="E49" s="244">
        <f t="shared" ref="E49:G49" si="4">SUM(E31:E47)</f>
        <v>0</v>
      </c>
      <c r="F49" s="244">
        <f t="shared" si="4"/>
        <v>0</v>
      </c>
      <c r="G49" s="244">
        <f t="shared" si="4"/>
        <v>0</v>
      </c>
      <c r="H49" s="244">
        <f>SUM(H31:H47)</f>
        <v>-21.368383000000001</v>
      </c>
      <c r="I49" s="244">
        <f t="shared" ref="I49:L49" si="5">SUM(I31:I47)</f>
        <v>0</v>
      </c>
      <c r="J49" s="244">
        <f t="shared" si="5"/>
        <v>0</v>
      </c>
      <c r="K49" s="244">
        <f t="shared" si="5"/>
        <v>0</v>
      </c>
      <c r="L49" s="244">
        <f t="shared" si="5"/>
        <v>0</v>
      </c>
    </row>
    <row r="50" spans="2:15" outlineLevel="1" collapsed="1" x14ac:dyDescent="0.4">
      <c r="H50" s="245"/>
      <c r="I50" s="245"/>
      <c r="J50" s="245"/>
      <c r="K50" s="245"/>
      <c r="L50" s="245"/>
    </row>
    <row r="51" spans="2:15" ht="14.25" outlineLevel="1" x14ac:dyDescent="0.4">
      <c r="B51" s="74" t="s">
        <v>1059</v>
      </c>
      <c r="C51" s="60"/>
      <c r="D51" s="226"/>
      <c r="E51" s="226"/>
      <c r="F51" s="226"/>
      <c r="G51" s="226"/>
      <c r="H51" s="246"/>
      <c r="I51" s="246"/>
      <c r="J51" s="246"/>
      <c r="K51" s="246"/>
      <c r="L51" s="246"/>
      <c r="M51" s="18"/>
      <c r="N51" s="18"/>
      <c r="O51" s="18"/>
    </row>
    <row r="52" spans="2:15" hidden="1" outlineLevel="2" x14ac:dyDescent="0.4">
      <c r="H52" s="243"/>
      <c r="I52" s="243"/>
      <c r="J52" s="243"/>
      <c r="K52" s="243"/>
      <c r="L52" s="243"/>
    </row>
    <row r="53" spans="2:15" hidden="1" outlineLevel="2" x14ac:dyDescent="0.4">
      <c r="C53" s="220" t="s">
        <v>117</v>
      </c>
      <c r="D53" s="221" t="s">
        <v>170</v>
      </c>
      <c r="H53" s="242">
        <f>SUMIFS('INPUTS | Outcomes'!H$297:H$435,'INPUTS | Outcomes'!$C$297:$C$435,$C53)</f>
        <v>0</v>
      </c>
      <c r="I53" s="242">
        <f>SUMIFS('INPUTS | Outcomes'!I$297:I$435,'INPUTS | Outcomes'!$C$297:$C$435,$C53)</f>
        <v>0</v>
      </c>
      <c r="J53" s="242">
        <f>SUMIFS('INPUTS | Outcomes'!J$297:J$435,'INPUTS | Outcomes'!$C$297:$C$435,$C53)</f>
        <v>0</v>
      </c>
      <c r="K53" s="242">
        <f>SUMIFS('INPUTS | Outcomes'!K$297:K$435,'INPUTS | Outcomes'!$C$297:$C$435,$C53)</f>
        <v>0</v>
      </c>
      <c r="L53" s="242">
        <f>SUMIFS('INPUTS | Outcomes'!L$297:L$435,'INPUTS | Outcomes'!$C$297:$C$435,$C53)</f>
        <v>0</v>
      </c>
    </row>
    <row r="54" spans="2:15" hidden="1" outlineLevel="2" x14ac:dyDescent="0.4">
      <c r="C54" s="220" t="s">
        <v>119</v>
      </c>
      <c r="D54" s="221" t="s">
        <v>170</v>
      </c>
      <c r="H54" s="242">
        <f>SUMIFS('INPUTS | Outcomes'!H$297:H$435,'INPUTS | Outcomes'!$C$297:$C$435,$C54)</f>
        <v>0</v>
      </c>
      <c r="I54" s="242">
        <f>SUMIFS('INPUTS | Outcomes'!I$297:I$435,'INPUTS | Outcomes'!$C$297:$C$435,$C54)</f>
        <v>0</v>
      </c>
      <c r="J54" s="242">
        <f>SUMIFS('INPUTS | Outcomes'!J$297:J$435,'INPUTS | Outcomes'!$C$297:$C$435,$C54)</f>
        <v>0</v>
      </c>
      <c r="K54" s="242">
        <f>SUMIFS('INPUTS | Outcomes'!K$297:K$435,'INPUTS | Outcomes'!$C$297:$C$435,$C54)</f>
        <v>0</v>
      </c>
      <c r="L54" s="242">
        <f>SUMIFS('INPUTS | Outcomes'!L$297:L$435,'INPUTS | Outcomes'!$C$297:$C$435,$C54)</f>
        <v>0</v>
      </c>
    </row>
    <row r="55" spans="2:15" hidden="1" outlineLevel="2" x14ac:dyDescent="0.4">
      <c r="C55" s="220" t="s">
        <v>122</v>
      </c>
      <c r="D55" s="221" t="s">
        <v>170</v>
      </c>
      <c r="H55" s="242">
        <f>SUMIFS('INPUTS | Outcomes'!H$297:H$435,'INPUTS | Outcomes'!$C$297:$C$435,$C55)</f>
        <v>0</v>
      </c>
      <c r="I55" s="242">
        <f>SUMIFS('INPUTS | Outcomes'!I$297:I$435,'INPUTS | Outcomes'!$C$297:$C$435,$C55)</f>
        <v>0</v>
      </c>
      <c r="J55" s="242">
        <f>SUMIFS('INPUTS | Outcomes'!J$297:J$435,'INPUTS | Outcomes'!$C$297:$C$435,$C55)</f>
        <v>0</v>
      </c>
      <c r="K55" s="242">
        <f>SUMIFS('INPUTS | Outcomes'!K$297:K$435,'INPUTS | Outcomes'!$C$297:$C$435,$C55)</f>
        <v>0</v>
      </c>
      <c r="L55" s="242">
        <f>SUMIFS('INPUTS | Outcomes'!L$297:L$435,'INPUTS | Outcomes'!$C$297:$C$435,$C55)</f>
        <v>0</v>
      </c>
    </row>
    <row r="56" spans="2:15" hidden="1" outlineLevel="2" x14ac:dyDescent="0.4">
      <c r="C56" s="220" t="s">
        <v>124</v>
      </c>
      <c r="D56" s="221" t="s">
        <v>170</v>
      </c>
      <c r="H56" s="242">
        <f>SUMIFS('INPUTS | Outcomes'!H$297:H$435,'INPUTS | Outcomes'!$C$297:$C$435,$C56)</f>
        <v>0</v>
      </c>
      <c r="I56" s="242">
        <f>SUMIFS('INPUTS | Outcomes'!I$297:I$435,'INPUTS | Outcomes'!$C$297:$C$435,$C56)</f>
        <v>0</v>
      </c>
      <c r="J56" s="242">
        <f>SUMIFS('INPUTS | Outcomes'!J$297:J$435,'INPUTS | Outcomes'!$C$297:$C$435,$C56)</f>
        <v>0</v>
      </c>
      <c r="K56" s="242">
        <f>SUMIFS('INPUTS | Outcomes'!K$297:K$435,'INPUTS | Outcomes'!$C$297:$C$435,$C56)</f>
        <v>0</v>
      </c>
      <c r="L56" s="242">
        <f>SUMIFS('INPUTS | Outcomes'!L$297:L$435,'INPUTS | Outcomes'!$C$297:$C$435,$C56)</f>
        <v>0</v>
      </c>
    </row>
    <row r="57" spans="2:15" hidden="1" outlineLevel="2" x14ac:dyDescent="0.4">
      <c r="C57" s="220" t="s">
        <v>126</v>
      </c>
      <c r="D57" s="221" t="s">
        <v>170</v>
      </c>
      <c r="H57" s="242">
        <f>SUMIFS('INPUTS | Outcomes'!H$297:H$435,'INPUTS | Outcomes'!$C$297:$C$435,$C57)</f>
        <v>0</v>
      </c>
      <c r="I57" s="242">
        <f>SUMIFS('INPUTS | Outcomes'!I$297:I$435,'INPUTS | Outcomes'!$C$297:$C$435,$C57)</f>
        <v>0</v>
      </c>
      <c r="J57" s="242">
        <f>SUMIFS('INPUTS | Outcomes'!J$297:J$435,'INPUTS | Outcomes'!$C$297:$C$435,$C57)</f>
        <v>0</v>
      </c>
      <c r="K57" s="242">
        <f>SUMIFS('INPUTS | Outcomes'!K$297:K$435,'INPUTS | Outcomes'!$C$297:$C$435,$C57)</f>
        <v>0</v>
      </c>
      <c r="L57" s="242">
        <f>SUMIFS('INPUTS | Outcomes'!L$297:L$435,'INPUTS | Outcomes'!$C$297:$C$435,$C57)</f>
        <v>0</v>
      </c>
    </row>
    <row r="58" spans="2:15" hidden="1" outlineLevel="2" x14ac:dyDescent="0.4">
      <c r="C58" s="220" t="s">
        <v>128</v>
      </c>
      <c r="D58" s="221" t="s">
        <v>170</v>
      </c>
      <c r="H58" s="242">
        <f>SUMIFS('INPUTS | Outcomes'!H$297:H$435,'INPUTS | Outcomes'!$C$297:$C$435,$C58)</f>
        <v>3.9104999999999999</v>
      </c>
      <c r="I58" s="242">
        <f>SUMIFS('INPUTS | Outcomes'!I$297:I$435,'INPUTS | Outcomes'!$C$297:$C$435,$C58)</f>
        <v>0</v>
      </c>
      <c r="J58" s="242">
        <f>SUMIFS('INPUTS | Outcomes'!J$297:J$435,'INPUTS | Outcomes'!$C$297:$C$435,$C58)</f>
        <v>0</v>
      </c>
      <c r="K58" s="242">
        <f>SUMIFS('INPUTS | Outcomes'!K$297:K$435,'INPUTS | Outcomes'!$C$297:$C$435,$C58)</f>
        <v>0</v>
      </c>
      <c r="L58" s="242">
        <f>SUMIFS('INPUTS | Outcomes'!L$297:L$435,'INPUTS | Outcomes'!$C$297:$C$435,$C58)</f>
        <v>0</v>
      </c>
    </row>
    <row r="59" spans="2:15" hidden="1" outlineLevel="2" x14ac:dyDescent="0.4">
      <c r="C59" s="220" t="s">
        <v>131</v>
      </c>
      <c r="D59" s="221" t="s">
        <v>170</v>
      </c>
      <c r="H59" s="242">
        <f>SUMIFS('INPUTS | Outcomes'!H$297:H$435,'INPUTS | Outcomes'!$C$297:$C$435,$C59)</f>
        <v>0</v>
      </c>
      <c r="I59" s="242">
        <f>SUMIFS('INPUTS | Outcomes'!I$297:I$435,'INPUTS | Outcomes'!$C$297:$C$435,$C59)</f>
        <v>0</v>
      </c>
      <c r="J59" s="242">
        <f>SUMIFS('INPUTS | Outcomes'!J$297:J$435,'INPUTS | Outcomes'!$C$297:$C$435,$C59)</f>
        <v>0</v>
      </c>
      <c r="K59" s="242">
        <f>SUMIFS('INPUTS | Outcomes'!K$297:K$435,'INPUTS | Outcomes'!$C$297:$C$435,$C59)</f>
        <v>0</v>
      </c>
      <c r="L59" s="242">
        <f>SUMIFS('INPUTS | Outcomes'!L$297:L$435,'INPUTS | Outcomes'!$C$297:$C$435,$C59)</f>
        <v>0</v>
      </c>
    </row>
    <row r="60" spans="2:15" hidden="1" outlineLevel="2" x14ac:dyDescent="0.4">
      <c r="C60" s="220" t="s">
        <v>133</v>
      </c>
      <c r="D60" s="221" t="s">
        <v>170</v>
      </c>
      <c r="H60" s="242">
        <f>SUMIFS('INPUTS | Outcomes'!H$297:H$435,'INPUTS | Outcomes'!$C$297:$C$435,$C60)</f>
        <v>0</v>
      </c>
      <c r="I60" s="242">
        <f>SUMIFS('INPUTS | Outcomes'!I$297:I$435,'INPUTS | Outcomes'!$C$297:$C$435,$C60)</f>
        <v>0</v>
      </c>
      <c r="J60" s="242">
        <f>SUMIFS('INPUTS | Outcomes'!J$297:J$435,'INPUTS | Outcomes'!$C$297:$C$435,$C60)</f>
        <v>0</v>
      </c>
      <c r="K60" s="242">
        <f>SUMIFS('INPUTS | Outcomes'!K$297:K$435,'INPUTS | Outcomes'!$C$297:$C$435,$C60)</f>
        <v>0</v>
      </c>
      <c r="L60" s="242">
        <f>SUMIFS('INPUTS | Outcomes'!L$297:L$435,'INPUTS | Outcomes'!$C$297:$C$435,$C60)</f>
        <v>0</v>
      </c>
    </row>
    <row r="61" spans="2:15" hidden="1" outlineLevel="2" x14ac:dyDescent="0.4">
      <c r="C61" s="220" t="s">
        <v>244</v>
      </c>
      <c r="D61" s="221" t="s">
        <v>170</v>
      </c>
      <c r="H61" s="242">
        <f>SUMIFS('INPUTS | Outcomes'!H$297:H$435,'INPUTS | Outcomes'!$C$297:$C$435,$C61)</f>
        <v>0</v>
      </c>
      <c r="I61" s="242">
        <f>SUMIFS('INPUTS | Outcomes'!I$297:I$435,'INPUTS | Outcomes'!$C$297:$C$435,$C61)</f>
        <v>0</v>
      </c>
      <c r="J61" s="242">
        <f>SUMIFS('INPUTS | Outcomes'!J$297:J$435,'INPUTS | Outcomes'!$C$297:$C$435,$C61)</f>
        <v>0</v>
      </c>
      <c r="K61" s="242">
        <f>SUMIFS('INPUTS | Outcomes'!K$297:K$435,'INPUTS | Outcomes'!$C$297:$C$435,$C61)</f>
        <v>0</v>
      </c>
      <c r="L61" s="242">
        <f>SUMIFS('INPUTS | Outcomes'!L$297:L$435,'INPUTS | Outcomes'!$C$297:$C$435,$C61)</f>
        <v>0</v>
      </c>
    </row>
    <row r="62" spans="2:15" hidden="1" outlineLevel="2" x14ac:dyDescent="0.4">
      <c r="C62" s="220" t="s">
        <v>137</v>
      </c>
      <c r="D62" s="221" t="s">
        <v>170</v>
      </c>
      <c r="H62" s="242">
        <f>SUMIFS('INPUTS | Outcomes'!H$297:H$435,'INPUTS | Outcomes'!$C$297:$C$435,$C62)</f>
        <v>0</v>
      </c>
      <c r="I62" s="242">
        <f>SUMIFS('INPUTS | Outcomes'!I$297:I$435,'INPUTS | Outcomes'!$C$297:$C$435,$C62)</f>
        <v>0</v>
      </c>
      <c r="J62" s="242">
        <f>SUMIFS('INPUTS | Outcomes'!J$297:J$435,'INPUTS | Outcomes'!$C$297:$C$435,$C62)</f>
        <v>0</v>
      </c>
      <c r="K62" s="242">
        <f>SUMIFS('INPUTS | Outcomes'!K$297:K$435,'INPUTS | Outcomes'!$C$297:$C$435,$C62)</f>
        <v>0</v>
      </c>
      <c r="L62" s="242">
        <f>SUMIFS('INPUTS | Outcomes'!L$297:L$435,'INPUTS | Outcomes'!$C$297:$C$435,$C62)</f>
        <v>0</v>
      </c>
    </row>
    <row r="63" spans="2:15" hidden="1" outlineLevel="2" x14ac:dyDescent="0.4">
      <c r="C63" s="220" t="s">
        <v>139</v>
      </c>
      <c r="D63" s="221" t="s">
        <v>170</v>
      </c>
      <c r="H63" s="242">
        <f>SUMIFS('INPUTS | Outcomes'!H$297:H$435,'INPUTS | Outcomes'!$C$297:$C$435,$C63)</f>
        <v>0</v>
      </c>
      <c r="I63" s="242">
        <f>SUMIFS('INPUTS | Outcomes'!I$297:I$435,'INPUTS | Outcomes'!$C$297:$C$435,$C63)</f>
        <v>0</v>
      </c>
      <c r="J63" s="242">
        <f>SUMIFS('INPUTS | Outcomes'!J$297:J$435,'INPUTS | Outcomes'!$C$297:$C$435,$C63)</f>
        <v>0</v>
      </c>
      <c r="K63" s="242">
        <f>SUMIFS('INPUTS | Outcomes'!K$297:K$435,'INPUTS | Outcomes'!$C$297:$C$435,$C63)</f>
        <v>0</v>
      </c>
      <c r="L63" s="242">
        <f>SUMIFS('INPUTS | Outcomes'!L$297:L$435,'INPUTS | Outcomes'!$C$297:$C$435,$C63)</f>
        <v>0</v>
      </c>
    </row>
    <row r="64" spans="2:15" hidden="1" outlineLevel="2" x14ac:dyDescent="0.4">
      <c r="C64" s="220" t="s">
        <v>141</v>
      </c>
      <c r="D64" s="221" t="s">
        <v>170</v>
      </c>
      <c r="H64" s="242">
        <f>SUMIFS('INPUTS | Outcomes'!H$297:H$435,'INPUTS | Outcomes'!$C$297:$C$435,$C64)</f>
        <v>0</v>
      </c>
      <c r="I64" s="242">
        <f>SUMIFS('INPUTS | Outcomes'!I$297:I$435,'INPUTS | Outcomes'!$C$297:$C$435,$C64)</f>
        <v>0</v>
      </c>
      <c r="J64" s="242">
        <f>SUMIFS('INPUTS | Outcomes'!J$297:J$435,'INPUTS | Outcomes'!$C$297:$C$435,$C64)</f>
        <v>0</v>
      </c>
      <c r="K64" s="242">
        <f>SUMIFS('INPUTS | Outcomes'!K$297:K$435,'INPUTS | Outcomes'!$C$297:$C$435,$C64)</f>
        <v>0</v>
      </c>
      <c r="L64" s="242">
        <f>SUMIFS('INPUTS | Outcomes'!L$297:L$435,'INPUTS | Outcomes'!$C$297:$C$435,$C64)</f>
        <v>0</v>
      </c>
    </row>
    <row r="65" spans="2:15" hidden="1" outlineLevel="2" x14ac:dyDescent="0.4">
      <c r="C65" s="220" t="s">
        <v>143</v>
      </c>
      <c r="D65" s="221" t="s">
        <v>170</v>
      </c>
      <c r="H65" s="242">
        <f>SUMIFS('INPUTS | Outcomes'!H$297:H$435,'INPUTS | Outcomes'!$C$297:$C$435,$C65)</f>
        <v>0</v>
      </c>
      <c r="I65" s="242">
        <f>SUMIFS('INPUTS | Outcomes'!I$297:I$435,'INPUTS | Outcomes'!$C$297:$C$435,$C65)</f>
        <v>0</v>
      </c>
      <c r="J65" s="242">
        <f>SUMIFS('INPUTS | Outcomes'!J$297:J$435,'INPUTS | Outcomes'!$C$297:$C$435,$C65)</f>
        <v>0</v>
      </c>
      <c r="K65" s="242">
        <f>SUMIFS('INPUTS | Outcomes'!K$297:K$435,'INPUTS | Outcomes'!$C$297:$C$435,$C65)</f>
        <v>0</v>
      </c>
      <c r="L65" s="242">
        <f>SUMIFS('INPUTS | Outcomes'!L$297:L$435,'INPUTS | Outcomes'!$C$297:$C$435,$C65)</f>
        <v>0</v>
      </c>
    </row>
    <row r="66" spans="2:15" hidden="1" outlineLevel="2" x14ac:dyDescent="0.4">
      <c r="C66" s="220" t="s">
        <v>145</v>
      </c>
      <c r="D66" s="221" t="s">
        <v>170</v>
      </c>
      <c r="H66" s="242">
        <f>SUMIFS('INPUTS | Outcomes'!H$297:H$435,'INPUTS | Outcomes'!$C$297:$C$435,$C66)</f>
        <v>0</v>
      </c>
      <c r="I66" s="242">
        <f>SUMIFS('INPUTS | Outcomes'!I$297:I$435,'INPUTS | Outcomes'!$C$297:$C$435,$C66)</f>
        <v>0</v>
      </c>
      <c r="J66" s="242">
        <f>SUMIFS('INPUTS | Outcomes'!J$297:J$435,'INPUTS | Outcomes'!$C$297:$C$435,$C66)</f>
        <v>0</v>
      </c>
      <c r="K66" s="242">
        <f>SUMIFS('INPUTS | Outcomes'!K$297:K$435,'INPUTS | Outcomes'!$C$297:$C$435,$C66)</f>
        <v>0</v>
      </c>
      <c r="L66" s="242">
        <f>SUMIFS('INPUTS | Outcomes'!L$297:L$435,'INPUTS | Outcomes'!$C$297:$C$435,$C66)</f>
        <v>0</v>
      </c>
    </row>
    <row r="67" spans="2:15" hidden="1" outlineLevel="2" x14ac:dyDescent="0.4">
      <c r="C67" s="220" t="s">
        <v>147</v>
      </c>
      <c r="D67" s="221" t="s">
        <v>170</v>
      </c>
      <c r="H67" s="242">
        <f>SUMIFS('INPUTS | Outcomes'!H$297:H$435,'INPUTS | Outcomes'!$C$297:$C$435,$C67)</f>
        <v>0</v>
      </c>
      <c r="I67" s="242">
        <f>SUMIFS('INPUTS | Outcomes'!I$297:I$435,'INPUTS | Outcomes'!$C$297:$C$435,$C67)</f>
        <v>0</v>
      </c>
      <c r="J67" s="242">
        <f>SUMIFS('INPUTS | Outcomes'!J$297:J$435,'INPUTS | Outcomes'!$C$297:$C$435,$C67)</f>
        <v>0</v>
      </c>
      <c r="K67" s="242">
        <f>SUMIFS('INPUTS | Outcomes'!K$297:K$435,'INPUTS | Outcomes'!$C$297:$C$435,$C67)</f>
        <v>0</v>
      </c>
      <c r="L67" s="242">
        <f>SUMIFS('INPUTS | Outcomes'!L$297:L$435,'INPUTS | Outcomes'!$C$297:$C$435,$C67)</f>
        <v>0</v>
      </c>
    </row>
    <row r="68" spans="2:15" hidden="1" outlineLevel="2" x14ac:dyDescent="0.4">
      <c r="C68" s="220" t="s">
        <v>149</v>
      </c>
      <c r="D68" s="221" t="s">
        <v>170</v>
      </c>
      <c r="H68" s="242">
        <f>SUMIFS('INPUTS | Outcomes'!H$297:H$435,'INPUTS | Outcomes'!$C$297:$C$435,$C68)</f>
        <v>0</v>
      </c>
      <c r="I68" s="242">
        <f>SUMIFS('INPUTS | Outcomes'!I$297:I$435,'INPUTS | Outcomes'!$C$297:$C$435,$C68)</f>
        <v>0</v>
      </c>
      <c r="J68" s="242">
        <f>SUMIFS('INPUTS | Outcomes'!J$297:J$435,'INPUTS | Outcomes'!$C$297:$C$435,$C68)</f>
        <v>0</v>
      </c>
      <c r="K68" s="242">
        <f>SUMIFS('INPUTS | Outcomes'!K$297:K$435,'INPUTS | Outcomes'!$C$297:$C$435,$C68)</f>
        <v>0</v>
      </c>
      <c r="L68" s="242">
        <f>SUMIFS('INPUTS | Outcomes'!L$297:L$435,'INPUTS | Outcomes'!$C$297:$C$435,$C68)</f>
        <v>0</v>
      </c>
    </row>
    <row r="69" spans="2:15" hidden="1" outlineLevel="2" x14ac:dyDescent="0.4">
      <c r="C69" s="220" t="s">
        <v>151</v>
      </c>
      <c r="D69" s="221" t="s">
        <v>170</v>
      </c>
      <c r="H69" s="242">
        <f>SUMIFS('INPUTS | Outcomes'!H$297:H$435,'INPUTS | Outcomes'!$C$297:$C$435,$C69)</f>
        <v>0</v>
      </c>
      <c r="I69" s="242">
        <f>SUMIFS('INPUTS | Outcomes'!I$297:I$435,'INPUTS | Outcomes'!$C$297:$C$435,$C69)</f>
        <v>0</v>
      </c>
      <c r="J69" s="242">
        <f>SUMIFS('INPUTS | Outcomes'!J$297:J$435,'INPUTS | Outcomes'!$C$297:$C$435,$C69)</f>
        <v>0</v>
      </c>
      <c r="K69" s="242">
        <f>SUMIFS('INPUTS | Outcomes'!K$297:K$435,'INPUTS | Outcomes'!$C$297:$C$435,$C69)</f>
        <v>0</v>
      </c>
      <c r="L69" s="242">
        <f>SUMIFS('INPUTS | Outcomes'!L$297:L$435,'INPUTS | Outcomes'!$C$297:$C$435,$C69)</f>
        <v>0</v>
      </c>
    </row>
    <row r="70" spans="2:15" hidden="1" outlineLevel="2" x14ac:dyDescent="0.4">
      <c r="H70" s="243"/>
      <c r="I70" s="243"/>
      <c r="J70" s="243"/>
      <c r="K70" s="243"/>
      <c r="L70" s="243"/>
    </row>
    <row r="71" spans="2:15" s="222" customFormat="1" hidden="1" outlineLevel="2" x14ac:dyDescent="0.4">
      <c r="C71" s="222" t="s">
        <v>725</v>
      </c>
      <c r="D71" s="224" t="s">
        <v>170</v>
      </c>
      <c r="E71" s="244">
        <f t="shared" ref="E71:G71" si="6">SUM(E53:E69)</f>
        <v>0</v>
      </c>
      <c r="F71" s="244">
        <f t="shared" si="6"/>
        <v>0</v>
      </c>
      <c r="G71" s="244">
        <f t="shared" si="6"/>
        <v>0</v>
      </c>
      <c r="H71" s="244">
        <f>SUM(H53:H69)</f>
        <v>3.9104999999999999</v>
      </c>
      <c r="I71" s="244">
        <f t="shared" ref="I71:L71" si="7">SUM(I53:I69)</f>
        <v>0</v>
      </c>
      <c r="J71" s="244">
        <f t="shared" si="7"/>
        <v>0</v>
      </c>
      <c r="K71" s="244">
        <f t="shared" si="7"/>
        <v>0</v>
      </c>
      <c r="L71" s="244">
        <f t="shared" si="7"/>
        <v>0</v>
      </c>
    </row>
    <row r="72" spans="2:15" outlineLevel="1" collapsed="1" x14ac:dyDescent="0.4">
      <c r="H72" s="245"/>
      <c r="I72" s="245"/>
      <c r="J72" s="245"/>
      <c r="K72" s="245"/>
      <c r="L72" s="245"/>
    </row>
    <row r="73" spans="2:15" ht="15.75" x14ac:dyDescent="0.4">
      <c r="B73" s="55" t="s">
        <v>1060</v>
      </c>
      <c r="C73" s="75"/>
      <c r="D73" s="225"/>
      <c r="E73" s="225"/>
      <c r="F73" s="225"/>
      <c r="G73" s="225"/>
      <c r="H73" s="247"/>
      <c r="I73" s="247"/>
      <c r="J73" s="247"/>
      <c r="K73" s="247"/>
      <c r="L73" s="247"/>
      <c r="M73" s="56"/>
      <c r="N73" s="56"/>
      <c r="O73" s="56"/>
    </row>
    <row r="74" spans="2:15" x14ac:dyDescent="0.4">
      <c r="H74" s="243"/>
      <c r="I74" s="243"/>
      <c r="J74" s="243"/>
      <c r="K74" s="243"/>
      <c r="L74" s="243"/>
    </row>
    <row r="75" spans="2:15" ht="14.25" outlineLevel="1" x14ac:dyDescent="0.4">
      <c r="B75" s="74" t="s">
        <v>1061</v>
      </c>
      <c r="C75" s="60"/>
      <c r="D75" s="226"/>
      <c r="E75" s="226"/>
      <c r="F75" s="226"/>
      <c r="G75" s="226"/>
      <c r="H75" s="246"/>
      <c r="I75" s="246"/>
      <c r="J75" s="246"/>
      <c r="K75" s="246"/>
      <c r="L75" s="246"/>
      <c r="M75" s="18"/>
      <c r="N75" s="18"/>
      <c r="O75" s="18"/>
    </row>
    <row r="76" spans="2:15" hidden="1" outlineLevel="2" x14ac:dyDescent="0.4">
      <c r="H76" s="243"/>
      <c r="I76" s="243"/>
      <c r="J76" s="243"/>
      <c r="K76" s="243"/>
      <c r="L76" s="243"/>
    </row>
    <row r="77" spans="2:15" hidden="1" outlineLevel="2" x14ac:dyDescent="0.4">
      <c r="C77" s="234" t="s">
        <v>117</v>
      </c>
      <c r="D77" s="236" t="s">
        <v>170</v>
      </c>
      <c r="E77" s="236"/>
      <c r="F77" s="236"/>
      <c r="G77" s="236"/>
      <c r="H77" s="250">
        <f>VLOOKUP($C77,'INPUTS | Outcomes'!$C$9:$L$27,H$3,0) + VLOOKUP($C77,'INPUTS | Outcomes'!$C$153:$L$171,H$3,0) + VLOOKUP($C77,'INPUTS | Outcomes'!$C$297:$L$315,H$3,0)</f>
        <v>0.44274362</v>
      </c>
      <c r="I77" s="242">
        <f>VLOOKUP($C77,'INPUTS | Outcomes'!$C$9:$L$27,I$3,0) + VLOOKUP($C77,'INPUTS | Outcomes'!$C$153:$L$171,I$3,0) + VLOOKUP($C77,'INPUTS | Outcomes'!$C$297:$L$315,I$3,0)</f>
        <v>0</v>
      </c>
      <c r="J77" s="242">
        <f>VLOOKUP($C77,'INPUTS | Outcomes'!$C$9:$L$27,J$3,0) + VLOOKUP($C77,'INPUTS | Outcomes'!$C$153:$L$171,J$3,0) + VLOOKUP($C77,'INPUTS | Outcomes'!$C$297:$L$315,J$3,0)</f>
        <v>0</v>
      </c>
      <c r="K77" s="242">
        <f>VLOOKUP($C77,'INPUTS | Outcomes'!$C$9:$L$27,K$3,0) + VLOOKUP($C77,'INPUTS | Outcomes'!$C$153:$L$171,K$3,0) + VLOOKUP($C77,'INPUTS | Outcomes'!$C$297:$L$315,K$3,0)</f>
        <v>0</v>
      </c>
      <c r="L77" s="242">
        <f>VLOOKUP($C77,'INPUTS | Outcomes'!$C$9:$L$27,L$3,0) + VLOOKUP($C77,'INPUTS | Outcomes'!$C$153:$L$171,L$3,0) + VLOOKUP($C77,'INPUTS | Outcomes'!$C$297:$L$315,L$3,0)</f>
        <v>0</v>
      </c>
    </row>
    <row r="78" spans="2:15" hidden="1" outlineLevel="2" x14ac:dyDescent="0.4">
      <c r="C78" s="234" t="s">
        <v>119</v>
      </c>
      <c r="D78" s="236" t="s">
        <v>170</v>
      </c>
      <c r="E78" s="236"/>
      <c r="F78" s="236"/>
      <c r="G78" s="236"/>
      <c r="H78" s="242">
        <f>VLOOKUP($C78,'INPUTS | Outcomes'!$C$9:$L$27,H$3,0) + VLOOKUP($C78,'INPUTS | Outcomes'!$C$153:$L$171,H$3,0) + VLOOKUP($C78,'INPUTS | Outcomes'!$C$297:$L$315,H$3,0)</f>
        <v>-0.50302115000000003</v>
      </c>
      <c r="I78" s="242">
        <f>VLOOKUP($C78,'INPUTS | Outcomes'!$C$9:$L$27,I$3,0) + VLOOKUP($C78,'INPUTS | Outcomes'!$C$153:$L$171,I$3,0) + VLOOKUP($C78,'INPUTS | Outcomes'!$C$297:$L$315,I$3,0)</f>
        <v>0</v>
      </c>
      <c r="J78" s="242">
        <f>VLOOKUP($C78,'INPUTS | Outcomes'!$C$9:$L$27,J$3,0) + VLOOKUP($C78,'INPUTS | Outcomes'!$C$153:$L$171,J$3,0) + VLOOKUP($C78,'INPUTS | Outcomes'!$C$297:$L$315,J$3,0)</f>
        <v>0</v>
      </c>
      <c r="K78" s="242">
        <f>VLOOKUP($C78,'INPUTS | Outcomes'!$C$9:$L$27,K$3,0) + VLOOKUP($C78,'INPUTS | Outcomes'!$C$153:$L$171,K$3,0) + VLOOKUP($C78,'INPUTS | Outcomes'!$C$297:$L$315,K$3,0)</f>
        <v>0</v>
      </c>
      <c r="L78" s="242">
        <f>VLOOKUP($C78,'INPUTS | Outcomes'!$C$9:$L$27,L$3,0) + VLOOKUP($C78,'INPUTS | Outcomes'!$C$153:$L$171,L$3,0) + VLOOKUP($C78,'INPUTS | Outcomes'!$C$297:$L$315,L$3,0)</f>
        <v>0</v>
      </c>
    </row>
    <row r="79" spans="2:15" hidden="1" outlineLevel="2" x14ac:dyDescent="0.4">
      <c r="C79" s="234" t="s">
        <v>122</v>
      </c>
      <c r="D79" s="236" t="s">
        <v>170</v>
      </c>
      <c r="E79" s="236"/>
      <c r="F79" s="236"/>
      <c r="G79" s="236"/>
      <c r="H79" s="242">
        <f>VLOOKUP($C79,'INPUTS | Outcomes'!$C$9:$L$27,H$3,0) + VLOOKUP($C79,'INPUTS | Outcomes'!$C$153:$L$171,H$3,0) + VLOOKUP($C79,'INPUTS | Outcomes'!$C$297:$L$315,H$3,0)</f>
        <v>-0.32615600000000011</v>
      </c>
      <c r="I79" s="242">
        <f>VLOOKUP($C79,'INPUTS | Outcomes'!$C$9:$L$27,I$3,0) + VLOOKUP($C79,'INPUTS | Outcomes'!$C$153:$L$171,I$3,0) + VLOOKUP($C79,'INPUTS | Outcomes'!$C$297:$L$315,I$3,0)</f>
        <v>0</v>
      </c>
      <c r="J79" s="242">
        <f>VLOOKUP($C79,'INPUTS | Outcomes'!$C$9:$L$27,J$3,0) + VLOOKUP($C79,'INPUTS | Outcomes'!$C$153:$L$171,J$3,0) + VLOOKUP($C79,'INPUTS | Outcomes'!$C$297:$L$315,J$3,0)</f>
        <v>0</v>
      </c>
      <c r="K79" s="242">
        <f>VLOOKUP($C79,'INPUTS | Outcomes'!$C$9:$L$27,K$3,0) + VLOOKUP($C79,'INPUTS | Outcomes'!$C$153:$L$171,K$3,0) + VLOOKUP($C79,'INPUTS | Outcomes'!$C$297:$L$315,K$3,0)</f>
        <v>0</v>
      </c>
      <c r="L79" s="242">
        <f>VLOOKUP($C79,'INPUTS | Outcomes'!$C$9:$L$27,L$3,0) + VLOOKUP($C79,'INPUTS | Outcomes'!$C$153:$L$171,L$3,0) + VLOOKUP($C79,'INPUTS | Outcomes'!$C$297:$L$315,L$3,0)</f>
        <v>0</v>
      </c>
    </row>
    <row r="80" spans="2:15" hidden="1" outlineLevel="2" x14ac:dyDescent="0.4">
      <c r="C80" s="234" t="s">
        <v>124</v>
      </c>
      <c r="D80" s="236" t="s">
        <v>170</v>
      </c>
      <c r="E80" s="236"/>
      <c r="F80" s="236"/>
      <c r="G80" s="236"/>
      <c r="H80" s="242">
        <f>VLOOKUP($C80,'INPUTS | Outcomes'!$C$9:$L$27,H$3,0) + VLOOKUP($C80,'INPUTS | Outcomes'!$C$153:$L$171,H$3,0) + VLOOKUP($C80,'INPUTS | Outcomes'!$C$297:$L$315,H$3,0)</f>
        <v>0.24112373200000001</v>
      </c>
      <c r="I80" s="242">
        <f>VLOOKUP($C80,'INPUTS | Outcomes'!$C$9:$L$27,I$3,0) + VLOOKUP($C80,'INPUTS | Outcomes'!$C$153:$L$171,I$3,0) + VLOOKUP($C80,'INPUTS | Outcomes'!$C$297:$L$315,I$3,0)</f>
        <v>0</v>
      </c>
      <c r="J80" s="242">
        <f>VLOOKUP($C80,'INPUTS | Outcomes'!$C$9:$L$27,J$3,0) + VLOOKUP($C80,'INPUTS | Outcomes'!$C$153:$L$171,J$3,0) + VLOOKUP($C80,'INPUTS | Outcomes'!$C$297:$L$315,J$3,0)</f>
        <v>0</v>
      </c>
      <c r="K80" s="242">
        <f>VLOOKUP($C80,'INPUTS | Outcomes'!$C$9:$L$27,K$3,0) + VLOOKUP($C80,'INPUTS | Outcomes'!$C$153:$L$171,K$3,0) + VLOOKUP($C80,'INPUTS | Outcomes'!$C$297:$L$315,K$3,0)</f>
        <v>0</v>
      </c>
      <c r="L80" s="242">
        <f>VLOOKUP($C80,'INPUTS | Outcomes'!$C$9:$L$27,L$3,0) + VLOOKUP($C80,'INPUTS | Outcomes'!$C$153:$L$171,L$3,0) + VLOOKUP($C80,'INPUTS | Outcomes'!$C$297:$L$315,L$3,0)</f>
        <v>0</v>
      </c>
    </row>
    <row r="81" spans="2:15" hidden="1" outlineLevel="2" x14ac:dyDescent="0.4">
      <c r="C81" s="234" t="s">
        <v>126</v>
      </c>
      <c r="D81" s="236" t="s">
        <v>170</v>
      </c>
      <c r="E81" s="236"/>
      <c r="F81" s="236"/>
      <c r="G81" s="236"/>
      <c r="H81" s="242">
        <f>VLOOKUP($C81,'INPUTS | Outcomes'!$C$9:$L$27,H$3,0) + VLOOKUP($C81,'INPUTS | Outcomes'!$C$153:$L$171,H$3,0) + VLOOKUP($C81,'INPUTS | Outcomes'!$C$297:$L$315,H$3,0)</f>
        <v>7.819191</v>
      </c>
      <c r="I81" s="242">
        <f>VLOOKUP($C81,'INPUTS | Outcomes'!$C$9:$L$27,I$3,0) + VLOOKUP($C81,'INPUTS | Outcomes'!$C$153:$L$171,I$3,0) + VLOOKUP($C81,'INPUTS | Outcomes'!$C$297:$L$315,I$3,0)</f>
        <v>0</v>
      </c>
      <c r="J81" s="242">
        <f>VLOOKUP($C81,'INPUTS | Outcomes'!$C$9:$L$27,J$3,0) + VLOOKUP($C81,'INPUTS | Outcomes'!$C$153:$L$171,J$3,0) + VLOOKUP($C81,'INPUTS | Outcomes'!$C$297:$L$315,J$3,0)</f>
        <v>0</v>
      </c>
      <c r="K81" s="242">
        <f>VLOOKUP($C81,'INPUTS | Outcomes'!$C$9:$L$27,K$3,0) + VLOOKUP($C81,'INPUTS | Outcomes'!$C$153:$L$171,K$3,0) + VLOOKUP($C81,'INPUTS | Outcomes'!$C$297:$L$315,K$3,0)</f>
        <v>0</v>
      </c>
      <c r="L81" s="242">
        <f>VLOOKUP($C81,'INPUTS | Outcomes'!$C$9:$L$27,L$3,0) + VLOOKUP($C81,'INPUTS | Outcomes'!$C$153:$L$171,L$3,0) + VLOOKUP($C81,'INPUTS | Outcomes'!$C$297:$L$315,L$3,0)</f>
        <v>0</v>
      </c>
    </row>
    <row r="82" spans="2:15" hidden="1" outlineLevel="2" x14ac:dyDescent="0.4">
      <c r="C82" s="234" t="s">
        <v>128</v>
      </c>
      <c r="D82" s="236" t="s">
        <v>170</v>
      </c>
      <c r="E82" s="236"/>
      <c r="F82" s="236"/>
      <c r="G82" s="236"/>
      <c r="H82" s="242">
        <f>VLOOKUP($C82,'INPUTS | Outcomes'!$C$9:$L$27,H$3,0) + VLOOKUP($C82,'INPUTS | Outcomes'!$C$153:$L$171,H$3,0) + VLOOKUP($C82,'INPUTS | Outcomes'!$C$297:$L$315,H$3,0)</f>
        <v>1.6725000000000001</v>
      </c>
      <c r="I82" s="242">
        <f>VLOOKUP($C82,'INPUTS | Outcomes'!$C$9:$L$27,I$3,0) + VLOOKUP($C82,'INPUTS | Outcomes'!$C$153:$L$171,I$3,0) + VLOOKUP($C82,'INPUTS | Outcomes'!$C$297:$L$315,I$3,0)</f>
        <v>0</v>
      </c>
      <c r="J82" s="242">
        <f>VLOOKUP($C82,'INPUTS | Outcomes'!$C$9:$L$27,J$3,0) + VLOOKUP($C82,'INPUTS | Outcomes'!$C$153:$L$171,J$3,0) + VLOOKUP($C82,'INPUTS | Outcomes'!$C$297:$L$315,J$3,0)</f>
        <v>0</v>
      </c>
      <c r="K82" s="242">
        <f>VLOOKUP($C82,'INPUTS | Outcomes'!$C$9:$L$27,K$3,0) + VLOOKUP($C82,'INPUTS | Outcomes'!$C$153:$L$171,K$3,0) + VLOOKUP($C82,'INPUTS | Outcomes'!$C$297:$L$315,K$3,0)</f>
        <v>0</v>
      </c>
      <c r="L82" s="242">
        <f>VLOOKUP($C82,'INPUTS | Outcomes'!$C$9:$L$27,L$3,0) + VLOOKUP($C82,'INPUTS | Outcomes'!$C$153:$L$171,L$3,0) + VLOOKUP($C82,'INPUTS | Outcomes'!$C$297:$L$315,L$3,0)</f>
        <v>0</v>
      </c>
    </row>
    <row r="83" spans="2:15" hidden="1" outlineLevel="2" x14ac:dyDescent="0.4">
      <c r="C83" s="234" t="s">
        <v>131</v>
      </c>
      <c r="D83" s="236" t="s">
        <v>170</v>
      </c>
      <c r="E83" s="236"/>
      <c r="F83" s="236"/>
      <c r="G83" s="236"/>
      <c r="H83" s="242">
        <f>VLOOKUP($C83,'INPUTS | Outcomes'!$C$9:$L$27,H$3,0) + VLOOKUP($C83,'INPUTS | Outcomes'!$C$153:$L$171,H$3,0) + VLOOKUP($C83,'INPUTS | Outcomes'!$C$297:$L$315,H$3,0)</f>
        <v>-0.90779999999999994</v>
      </c>
      <c r="I83" s="242">
        <f>VLOOKUP($C83,'INPUTS | Outcomes'!$C$9:$L$27,I$3,0) + VLOOKUP($C83,'INPUTS | Outcomes'!$C$153:$L$171,I$3,0) + VLOOKUP($C83,'INPUTS | Outcomes'!$C$297:$L$315,I$3,0)</f>
        <v>0</v>
      </c>
      <c r="J83" s="242">
        <f>VLOOKUP($C83,'INPUTS | Outcomes'!$C$9:$L$27,J$3,0) + VLOOKUP($C83,'INPUTS | Outcomes'!$C$153:$L$171,J$3,0) + VLOOKUP($C83,'INPUTS | Outcomes'!$C$297:$L$315,J$3,0)</f>
        <v>0</v>
      </c>
      <c r="K83" s="242">
        <f>VLOOKUP($C83,'INPUTS | Outcomes'!$C$9:$L$27,K$3,0) + VLOOKUP($C83,'INPUTS | Outcomes'!$C$153:$L$171,K$3,0) + VLOOKUP($C83,'INPUTS | Outcomes'!$C$297:$L$315,K$3,0)</f>
        <v>0</v>
      </c>
      <c r="L83" s="242">
        <f>VLOOKUP($C83,'INPUTS | Outcomes'!$C$9:$L$27,L$3,0) + VLOOKUP($C83,'INPUTS | Outcomes'!$C$153:$L$171,L$3,0) + VLOOKUP($C83,'INPUTS | Outcomes'!$C$297:$L$315,L$3,0)</f>
        <v>0</v>
      </c>
    </row>
    <row r="84" spans="2:15" hidden="1" outlineLevel="2" x14ac:dyDescent="0.4">
      <c r="C84" s="234" t="s">
        <v>133</v>
      </c>
      <c r="D84" s="236" t="s">
        <v>170</v>
      </c>
      <c r="E84" s="236"/>
      <c r="F84" s="236"/>
      <c r="G84" s="236"/>
      <c r="H84" s="242">
        <f>VLOOKUP($C84,'INPUTS | Outcomes'!$C$9:$L$27,H$3,0) + VLOOKUP($C84,'INPUTS | Outcomes'!$C$153:$L$171,H$3,0) + VLOOKUP($C84,'INPUTS | Outcomes'!$C$297:$L$315,H$3,0)</f>
        <v>-1.7776799999999999E-2</v>
      </c>
      <c r="I84" s="242">
        <f>VLOOKUP($C84,'INPUTS | Outcomes'!$C$9:$L$27,I$3,0) + VLOOKUP($C84,'INPUTS | Outcomes'!$C$153:$L$171,I$3,0) + VLOOKUP($C84,'INPUTS | Outcomes'!$C$297:$L$315,I$3,0)</f>
        <v>0</v>
      </c>
      <c r="J84" s="242">
        <f>VLOOKUP($C84,'INPUTS | Outcomes'!$C$9:$L$27,J$3,0) + VLOOKUP($C84,'INPUTS | Outcomes'!$C$153:$L$171,J$3,0) + VLOOKUP($C84,'INPUTS | Outcomes'!$C$297:$L$315,J$3,0)</f>
        <v>0</v>
      </c>
      <c r="K84" s="242">
        <f>VLOOKUP($C84,'INPUTS | Outcomes'!$C$9:$L$27,K$3,0) + VLOOKUP($C84,'INPUTS | Outcomes'!$C$153:$L$171,K$3,0) + VLOOKUP($C84,'INPUTS | Outcomes'!$C$297:$L$315,K$3,0)</f>
        <v>0</v>
      </c>
      <c r="L84" s="242">
        <f>VLOOKUP($C84,'INPUTS | Outcomes'!$C$9:$L$27,L$3,0) + VLOOKUP($C84,'INPUTS | Outcomes'!$C$153:$L$171,L$3,0) + VLOOKUP($C84,'INPUTS | Outcomes'!$C$297:$L$315,L$3,0)</f>
        <v>0</v>
      </c>
    </row>
    <row r="85" spans="2:15" hidden="1" outlineLevel="2" x14ac:dyDescent="0.4">
      <c r="C85" s="220" t="s">
        <v>244</v>
      </c>
      <c r="D85" s="236" t="s">
        <v>170</v>
      </c>
      <c r="E85" s="236"/>
      <c r="F85" s="236"/>
      <c r="G85" s="236"/>
      <c r="H85" s="242">
        <f>VLOOKUP($C85,'INPUTS | Outcomes'!$C$9:$L$27,H$3,0) + VLOOKUP($C85,'INPUTS | Outcomes'!$C$153:$L$171,H$3,0) + VLOOKUP($C85,'INPUTS | Outcomes'!$C$297:$L$315,H$3,0)</f>
        <v>0.18525</v>
      </c>
      <c r="I85" s="242">
        <f>VLOOKUP($C85,'INPUTS | Outcomes'!$C$9:$L$27,I$3,0) + VLOOKUP($C85,'INPUTS | Outcomes'!$C$153:$L$171,I$3,0) + VLOOKUP($C85,'INPUTS | Outcomes'!$C$297:$L$315,I$3,0)</f>
        <v>0</v>
      </c>
      <c r="J85" s="242">
        <f>VLOOKUP($C85,'INPUTS | Outcomes'!$C$9:$L$27,J$3,0) + VLOOKUP($C85,'INPUTS | Outcomes'!$C$153:$L$171,J$3,0) + VLOOKUP($C85,'INPUTS | Outcomes'!$C$297:$L$315,J$3,0)</f>
        <v>0</v>
      </c>
      <c r="K85" s="242">
        <f>VLOOKUP($C85,'INPUTS | Outcomes'!$C$9:$L$27,K$3,0) + VLOOKUP($C85,'INPUTS | Outcomes'!$C$153:$L$171,K$3,0) + VLOOKUP($C85,'INPUTS | Outcomes'!$C$297:$L$315,K$3,0)</f>
        <v>0</v>
      </c>
      <c r="L85" s="242">
        <f>VLOOKUP($C85,'INPUTS | Outcomes'!$C$9:$L$27,L$3,0) + VLOOKUP($C85,'INPUTS | Outcomes'!$C$153:$L$171,L$3,0) + VLOOKUP($C85,'INPUTS | Outcomes'!$C$297:$L$315,L$3,0)</f>
        <v>0</v>
      </c>
    </row>
    <row r="86" spans="2:15" hidden="1" outlineLevel="2" x14ac:dyDescent="0.4">
      <c r="C86" s="234" t="s">
        <v>137</v>
      </c>
      <c r="D86" s="236" t="s">
        <v>170</v>
      </c>
      <c r="E86" s="236"/>
      <c r="F86" s="236"/>
      <c r="G86" s="236"/>
      <c r="H86" s="242">
        <f>VLOOKUP($C86,'INPUTS | Outcomes'!$C$9:$L$27,H$3,0) + VLOOKUP($C86,'INPUTS | Outcomes'!$C$153:$L$171,H$3,0) + VLOOKUP($C86,'INPUTS | Outcomes'!$C$297:$L$315,H$3,0)</f>
        <v>-1.5685000000000001E-2</v>
      </c>
      <c r="I86" s="242">
        <f>VLOOKUP($C86,'INPUTS | Outcomes'!$C$9:$L$27,I$3,0) + VLOOKUP($C86,'INPUTS | Outcomes'!$C$153:$L$171,I$3,0) + VLOOKUP($C86,'INPUTS | Outcomes'!$C$297:$L$315,I$3,0)</f>
        <v>0</v>
      </c>
      <c r="J86" s="242">
        <f>VLOOKUP($C86,'INPUTS | Outcomes'!$C$9:$L$27,J$3,0) + VLOOKUP($C86,'INPUTS | Outcomes'!$C$153:$L$171,J$3,0) + VLOOKUP($C86,'INPUTS | Outcomes'!$C$297:$L$315,J$3,0)</f>
        <v>0</v>
      </c>
      <c r="K86" s="242">
        <f>VLOOKUP($C86,'INPUTS | Outcomes'!$C$9:$L$27,K$3,0) + VLOOKUP($C86,'INPUTS | Outcomes'!$C$153:$L$171,K$3,0) + VLOOKUP($C86,'INPUTS | Outcomes'!$C$297:$L$315,K$3,0)</f>
        <v>0</v>
      </c>
      <c r="L86" s="242">
        <f>VLOOKUP($C86,'INPUTS | Outcomes'!$C$9:$L$27,L$3,0) + VLOOKUP($C86,'INPUTS | Outcomes'!$C$153:$L$171,L$3,0) + VLOOKUP($C86,'INPUTS | Outcomes'!$C$297:$L$315,L$3,0)</f>
        <v>0</v>
      </c>
    </row>
    <row r="87" spans="2:15" hidden="1" outlineLevel="2" x14ac:dyDescent="0.4">
      <c r="C87" s="234" t="s">
        <v>139</v>
      </c>
      <c r="D87" s="236" t="s">
        <v>170</v>
      </c>
      <c r="E87" s="236"/>
      <c r="F87" s="236"/>
      <c r="G87" s="236"/>
      <c r="H87" s="242">
        <f>VLOOKUP($C87,'INPUTS | Outcomes'!$C$9:$L$27,H$3,0) + VLOOKUP($C87,'INPUTS | Outcomes'!$C$153:$L$171,H$3,0) + VLOOKUP($C87,'INPUTS | Outcomes'!$C$297:$L$315,H$3,0)</f>
        <v>4.3196399999999996E-2</v>
      </c>
      <c r="I87" s="242">
        <f>VLOOKUP($C87,'INPUTS | Outcomes'!$C$9:$L$27,I$3,0) + VLOOKUP($C87,'INPUTS | Outcomes'!$C$153:$L$171,I$3,0) + VLOOKUP($C87,'INPUTS | Outcomes'!$C$297:$L$315,I$3,0)</f>
        <v>0</v>
      </c>
      <c r="J87" s="242">
        <f>VLOOKUP($C87,'INPUTS | Outcomes'!$C$9:$L$27,J$3,0) + VLOOKUP($C87,'INPUTS | Outcomes'!$C$153:$L$171,J$3,0) + VLOOKUP($C87,'INPUTS | Outcomes'!$C$297:$L$315,J$3,0)</f>
        <v>0</v>
      </c>
      <c r="K87" s="242">
        <f>VLOOKUP($C87,'INPUTS | Outcomes'!$C$9:$L$27,K$3,0) + VLOOKUP($C87,'INPUTS | Outcomes'!$C$153:$L$171,K$3,0) + VLOOKUP($C87,'INPUTS | Outcomes'!$C$297:$L$315,K$3,0)</f>
        <v>0</v>
      </c>
      <c r="L87" s="242">
        <f>VLOOKUP($C87,'INPUTS | Outcomes'!$C$9:$L$27,L$3,0) + VLOOKUP($C87,'INPUTS | Outcomes'!$C$153:$L$171,L$3,0) + VLOOKUP($C87,'INPUTS | Outcomes'!$C$297:$L$315,L$3,0)</f>
        <v>0</v>
      </c>
    </row>
    <row r="88" spans="2:15" hidden="1" outlineLevel="2" x14ac:dyDescent="0.4">
      <c r="C88" s="234" t="s">
        <v>141</v>
      </c>
      <c r="D88" s="236" t="s">
        <v>170</v>
      </c>
      <c r="E88" s="236"/>
      <c r="F88" s="236"/>
      <c r="G88" s="236"/>
      <c r="H88" s="242">
        <f>VLOOKUP($C88,'INPUTS | Outcomes'!$C$9:$L$27,H$3,0) + VLOOKUP($C88,'INPUTS | Outcomes'!$C$153:$L$171,H$3,0) + VLOOKUP($C88,'INPUTS | Outcomes'!$C$297:$L$315,H$3,0)</f>
        <v>-0.77773399999999993</v>
      </c>
      <c r="I88" s="242">
        <f>VLOOKUP($C88,'INPUTS | Outcomes'!$C$9:$L$27,I$3,0) + VLOOKUP($C88,'INPUTS | Outcomes'!$C$153:$L$171,I$3,0) + VLOOKUP($C88,'INPUTS | Outcomes'!$C$297:$L$315,I$3,0)</f>
        <v>0</v>
      </c>
      <c r="J88" s="242">
        <f>VLOOKUP($C88,'INPUTS | Outcomes'!$C$9:$L$27,J$3,0) + VLOOKUP($C88,'INPUTS | Outcomes'!$C$153:$L$171,J$3,0) + VLOOKUP($C88,'INPUTS | Outcomes'!$C$297:$L$315,J$3,0)</f>
        <v>0</v>
      </c>
      <c r="K88" s="242">
        <f>VLOOKUP($C88,'INPUTS | Outcomes'!$C$9:$L$27,K$3,0) + VLOOKUP($C88,'INPUTS | Outcomes'!$C$153:$L$171,K$3,0) + VLOOKUP($C88,'INPUTS | Outcomes'!$C$297:$L$315,K$3,0)</f>
        <v>0</v>
      </c>
      <c r="L88" s="242">
        <f>VLOOKUP($C88,'INPUTS | Outcomes'!$C$9:$L$27,L$3,0) + VLOOKUP($C88,'INPUTS | Outcomes'!$C$153:$L$171,L$3,0) + VLOOKUP($C88,'INPUTS | Outcomes'!$C$297:$L$315,L$3,0)</f>
        <v>0</v>
      </c>
    </row>
    <row r="89" spans="2:15" hidden="1" outlineLevel="2" x14ac:dyDescent="0.4">
      <c r="C89" s="234" t="s">
        <v>143</v>
      </c>
      <c r="D89" s="236" t="s">
        <v>170</v>
      </c>
      <c r="E89" s="236"/>
      <c r="F89" s="236"/>
      <c r="G89" s="236"/>
      <c r="H89" s="242">
        <f>VLOOKUP($C89,'INPUTS | Outcomes'!$C$9:$L$27,H$3,0) + VLOOKUP($C89,'INPUTS | Outcomes'!$C$153:$L$171,H$3,0) + VLOOKUP($C89,'INPUTS | Outcomes'!$C$297:$L$315,H$3,0)</f>
        <v>2.1776000000000011E-2</v>
      </c>
      <c r="I89" s="242">
        <f>VLOOKUP($C89,'INPUTS | Outcomes'!$C$9:$L$27,I$3,0) + VLOOKUP($C89,'INPUTS | Outcomes'!$C$153:$L$171,I$3,0) + VLOOKUP($C89,'INPUTS | Outcomes'!$C$297:$L$315,I$3,0)</f>
        <v>0</v>
      </c>
      <c r="J89" s="242">
        <f>VLOOKUP($C89,'INPUTS | Outcomes'!$C$9:$L$27,J$3,0) + VLOOKUP($C89,'INPUTS | Outcomes'!$C$153:$L$171,J$3,0) + VLOOKUP($C89,'INPUTS | Outcomes'!$C$297:$L$315,J$3,0)</f>
        <v>0</v>
      </c>
      <c r="K89" s="242">
        <f>VLOOKUP($C89,'INPUTS | Outcomes'!$C$9:$L$27,K$3,0) + VLOOKUP($C89,'INPUTS | Outcomes'!$C$153:$L$171,K$3,0) + VLOOKUP($C89,'INPUTS | Outcomes'!$C$297:$L$315,K$3,0)</f>
        <v>0</v>
      </c>
      <c r="L89" s="242">
        <f>VLOOKUP($C89,'INPUTS | Outcomes'!$C$9:$L$27,L$3,0) + VLOOKUP($C89,'INPUTS | Outcomes'!$C$153:$L$171,L$3,0) + VLOOKUP($C89,'INPUTS | Outcomes'!$C$297:$L$315,L$3,0)</f>
        <v>0</v>
      </c>
    </row>
    <row r="90" spans="2:15" hidden="1" outlineLevel="2" x14ac:dyDescent="0.4">
      <c r="C90" s="234" t="s">
        <v>145</v>
      </c>
      <c r="D90" s="236" t="s">
        <v>170</v>
      </c>
      <c r="E90" s="236"/>
      <c r="F90" s="236"/>
      <c r="G90" s="236"/>
      <c r="H90" s="242">
        <f>VLOOKUP($C90,'INPUTS | Outcomes'!$C$9:$L$27,H$3,0) + VLOOKUP($C90,'INPUTS | Outcomes'!$C$153:$L$171,H$3,0) + VLOOKUP($C90,'INPUTS | Outcomes'!$C$297:$L$315,H$3,0)</f>
        <v>-0.32340000000000002</v>
      </c>
      <c r="I90" s="242">
        <f>VLOOKUP($C90,'INPUTS | Outcomes'!$C$9:$L$27,I$3,0) + VLOOKUP($C90,'INPUTS | Outcomes'!$C$153:$L$171,I$3,0) + VLOOKUP($C90,'INPUTS | Outcomes'!$C$297:$L$315,I$3,0)</f>
        <v>0</v>
      </c>
      <c r="J90" s="242">
        <f>VLOOKUP($C90,'INPUTS | Outcomes'!$C$9:$L$27,J$3,0) + VLOOKUP($C90,'INPUTS | Outcomes'!$C$153:$L$171,J$3,0) + VLOOKUP($C90,'INPUTS | Outcomes'!$C$297:$L$315,J$3,0)</f>
        <v>0</v>
      </c>
      <c r="K90" s="242">
        <f>VLOOKUP($C90,'INPUTS | Outcomes'!$C$9:$L$27,K$3,0) + VLOOKUP($C90,'INPUTS | Outcomes'!$C$153:$L$171,K$3,0) + VLOOKUP($C90,'INPUTS | Outcomes'!$C$297:$L$315,K$3,0)</f>
        <v>0</v>
      </c>
      <c r="L90" s="242">
        <f>VLOOKUP($C90,'INPUTS | Outcomes'!$C$9:$L$27,L$3,0) + VLOOKUP($C90,'INPUTS | Outcomes'!$C$153:$L$171,L$3,0) + VLOOKUP($C90,'INPUTS | Outcomes'!$C$297:$L$315,L$3,0)</f>
        <v>0</v>
      </c>
    </row>
    <row r="91" spans="2:15" hidden="1" outlineLevel="2" x14ac:dyDescent="0.4">
      <c r="C91" s="234" t="s">
        <v>147</v>
      </c>
      <c r="D91" s="236" t="s">
        <v>170</v>
      </c>
      <c r="E91" s="236"/>
      <c r="F91" s="236"/>
      <c r="G91" s="236"/>
      <c r="H91" s="242">
        <f>VLOOKUP($C91,'INPUTS | Outcomes'!$C$9:$L$27,H$3,0) + VLOOKUP($C91,'INPUTS | Outcomes'!$C$153:$L$171,H$3,0) + VLOOKUP($C91,'INPUTS | Outcomes'!$C$297:$L$315,H$3,0)</f>
        <v>-0.1380198</v>
      </c>
      <c r="I91" s="242">
        <f>VLOOKUP($C91,'INPUTS | Outcomes'!$C$9:$L$27,I$3,0) + VLOOKUP($C91,'INPUTS | Outcomes'!$C$153:$L$171,I$3,0) + VLOOKUP($C91,'INPUTS | Outcomes'!$C$297:$L$315,I$3,0)</f>
        <v>0</v>
      </c>
      <c r="J91" s="242">
        <f>VLOOKUP($C91,'INPUTS | Outcomes'!$C$9:$L$27,J$3,0) + VLOOKUP($C91,'INPUTS | Outcomes'!$C$153:$L$171,J$3,0) + VLOOKUP($C91,'INPUTS | Outcomes'!$C$297:$L$315,J$3,0)</f>
        <v>0</v>
      </c>
      <c r="K91" s="242">
        <f>VLOOKUP($C91,'INPUTS | Outcomes'!$C$9:$L$27,K$3,0) + VLOOKUP($C91,'INPUTS | Outcomes'!$C$153:$L$171,K$3,0) + VLOOKUP($C91,'INPUTS | Outcomes'!$C$297:$L$315,K$3,0)</f>
        <v>0</v>
      </c>
      <c r="L91" s="242">
        <f>VLOOKUP($C91,'INPUTS | Outcomes'!$C$9:$L$27,L$3,0) + VLOOKUP($C91,'INPUTS | Outcomes'!$C$153:$L$171,L$3,0) + VLOOKUP($C91,'INPUTS | Outcomes'!$C$297:$L$315,L$3,0)</f>
        <v>0</v>
      </c>
    </row>
    <row r="92" spans="2:15" hidden="1" outlineLevel="2" x14ac:dyDescent="0.4">
      <c r="C92" s="234" t="s">
        <v>149</v>
      </c>
      <c r="D92" s="236" t="s">
        <v>170</v>
      </c>
      <c r="E92" s="236"/>
      <c r="F92" s="236"/>
      <c r="G92" s="236"/>
      <c r="H92" s="242">
        <f>VLOOKUP($C92,'INPUTS | Outcomes'!$C$9:$L$27,H$3,0) + VLOOKUP($C92,'INPUTS | Outcomes'!$C$153:$L$171,H$3,0) + VLOOKUP($C92,'INPUTS | Outcomes'!$C$297:$L$315,H$3,0)</f>
        <v>4.3939400000000003E-2</v>
      </c>
      <c r="I92" s="242">
        <f>VLOOKUP($C92,'INPUTS | Outcomes'!$C$9:$L$27,I$3,0) + VLOOKUP($C92,'INPUTS | Outcomes'!$C$153:$L$171,I$3,0) + VLOOKUP($C92,'INPUTS | Outcomes'!$C$297:$L$315,I$3,0)</f>
        <v>0</v>
      </c>
      <c r="J92" s="242">
        <f>VLOOKUP($C92,'INPUTS | Outcomes'!$C$9:$L$27,J$3,0) + VLOOKUP($C92,'INPUTS | Outcomes'!$C$153:$L$171,J$3,0) + VLOOKUP($C92,'INPUTS | Outcomes'!$C$297:$L$315,J$3,0)</f>
        <v>0</v>
      </c>
      <c r="K92" s="242">
        <f>VLOOKUP($C92,'INPUTS | Outcomes'!$C$9:$L$27,K$3,0) + VLOOKUP($C92,'INPUTS | Outcomes'!$C$153:$L$171,K$3,0) + VLOOKUP($C92,'INPUTS | Outcomes'!$C$297:$L$315,K$3,0)</f>
        <v>0</v>
      </c>
      <c r="L92" s="242">
        <f>VLOOKUP($C92,'INPUTS | Outcomes'!$C$9:$L$27,L$3,0) + VLOOKUP($C92,'INPUTS | Outcomes'!$C$153:$L$171,L$3,0) + VLOOKUP($C92,'INPUTS | Outcomes'!$C$297:$L$315,L$3,0)</f>
        <v>0</v>
      </c>
    </row>
    <row r="93" spans="2:15" hidden="1" outlineLevel="2" x14ac:dyDescent="0.4">
      <c r="C93" s="234" t="s">
        <v>151</v>
      </c>
      <c r="D93" s="236" t="s">
        <v>170</v>
      </c>
      <c r="E93" s="236"/>
      <c r="F93" s="236"/>
      <c r="G93" s="236"/>
      <c r="H93" s="242">
        <f>VLOOKUP($C93,'INPUTS | Outcomes'!$C$9:$L$27,H$3,0) + VLOOKUP($C93,'INPUTS | Outcomes'!$C$153:$L$171,H$3,0) + VLOOKUP($C93,'INPUTS | Outcomes'!$C$297:$L$315,H$3,0)</f>
        <v>0</v>
      </c>
      <c r="I93" s="242">
        <f>VLOOKUP($C93,'INPUTS | Outcomes'!$C$9:$L$27,I$3,0) + VLOOKUP($C93,'INPUTS | Outcomes'!$C$153:$L$171,I$3,0) + VLOOKUP($C93,'INPUTS | Outcomes'!$C$297:$L$315,I$3,0)</f>
        <v>0</v>
      </c>
      <c r="J93" s="242">
        <f>VLOOKUP($C93,'INPUTS | Outcomes'!$C$9:$L$27,J$3,0) + VLOOKUP($C93,'INPUTS | Outcomes'!$C$153:$L$171,J$3,0) + VLOOKUP($C93,'INPUTS | Outcomes'!$C$297:$L$315,J$3,0)</f>
        <v>0</v>
      </c>
      <c r="K93" s="242">
        <f>VLOOKUP($C93,'INPUTS | Outcomes'!$C$9:$L$27,K$3,0) + VLOOKUP($C93,'INPUTS | Outcomes'!$C$153:$L$171,K$3,0) + VLOOKUP($C93,'INPUTS | Outcomes'!$C$297:$L$315,K$3,0)</f>
        <v>0</v>
      </c>
      <c r="L93" s="242">
        <f>VLOOKUP($C93,'INPUTS | Outcomes'!$C$9:$L$27,L$3,0) + VLOOKUP($C93,'INPUTS | Outcomes'!$C$153:$L$171,L$3,0) + VLOOKUP($C93,'INPUTS | Outcomes'!$C$297:$L$315,L$3,0)</f>
        <v>0</v>
      </c>
    </row>
    <row r="94" spans="2:15" hidden="1" outlineLevel="2" x14ac:dyDescent="0.4">
      <c r="C94" s="234"/>
      <c r="D94" s="236"/>
      <c r="E94" s="236"/>
      <c r="F94" s="236"/>
      <c r="G94" s="236"/>
      <c r="H94" s="243"/>
      <c r="I94" s="243"/>
      <c r="J94" s="243"/>
      <c r="K94" s="243"/>
      <c r="L94" s="243"/>
    </row>
    <row r="95" spans="2:15" hidden="1" outlineLevel="2" x14ac:dyDescent="0.4">
      <c r="B95" s="222"/>
      <c r="C95" s="222" t="s">
        <v>725</v>
      </c>
      <c r="D95" s="237" t="s">
        <v>170</v>
      </c>
      <c r="E95" s="244">
        <f t="shared" ref="E95:G95" si="8">SUM(E77:E93)</f>
        <v>0</v>
      </c>
      <c r="F95" s="244">
        <f t="shared" si="8"/>
        <v>0</v>
      </c>
      <c r="G95" s="244">
        <f t="shared" si="8"/>
        <v>0</v>
      </c>
      <c r="H95" s="244">
        <f>SUM(H77:H93)</f>
        <v>7.4601274019999995</v>
      </c>
      <c r="I95" s="244">
        <f t="shared" ref="I95:L95" si="9">SUM(I77:I93)</f>
        <v>0</v>
      </c>
      <c r="J95" s="244">
        <f t="shared" si="9"/>
        <v>0</v>
      </c>
      <c r="K95" s="244">
        <f t="shared" si="9"/>
        <v>0</v>
      </c>
      <c r="L95" s="244">
        <f t="shared" si="9"/>
        <v>0</v>
      </c>
      <c r="M95" s="222"/>
      <c r="N95" s="222"/>
      <c r="O95" s="222"/>
    </row>
    <row r="96" spans="2:15" outlineLevel="1" collapsed="1" x14ac:dyDescent="0.4">
      <c r="H96" s="245"/>
      <c r="I96" s="245"/>
      <c r="J96" s="245"/>
      <c r="K96" s="245"/>
      <c r="L96" s="245"/>
    </row>
    <row r="97" spans="2:15" ht="14.25" outlineLevel="1" x14ac:dyDescent="0.4">
      <c r="B97" s="74" t="s">
        <v>1062</v>
      </c>
      <c r="C97" s="60"/>
      <c r="D97" s="226"/>
      <c r="E97" s="226"/>
      <c r="F97" s="226"/>
      <c r="G97" s="226"/>
      <c r="H97" s="246"/>
      <c r="I97" s="246"/>
      <c r="J97" s="246"/>
      <c r="K97" s="246"/>
      <c r="L97" s="246"/>
      <c r="M97" s="18"/>
      <c r="N97" s="18"/>
      <c r="O97" s="18"/>
    </row>
    <row r="98" spans="2:15" hidden="1" outlineLevel="2" x14ac:dyDescent="0.4">
      <c r="H98" s="243"/>
      <c r="I98" s="243"/>
      <c r="J98" s="243"/>
      <c r="K98" s="243"/>
      <c r="L98" s="243"/>
    </row>
    <row r="99" spans="2:15" hidden="1" outlineLevel="2" x14ac:dyDescent="0.4">
      <c r="C99" s="234" t="s">
        <v>117</v>
      </c>
      <c r="D99" s="236" t="s">
        <v>170</v>
      </c>
      <c r="E99" s="236"/>
      <c r="F99" s="236"/>
      <c r="G99" s="236"/>
      <c r="H99" s="250">
        <f>VLOOKUP($C99,'INPUTS | Outcomes'!$C$31:$L$49,H$3,0) + VLOOKUP($C99,'INPUTS | Outcomes'!$C$175:$L$193,H$3,0) + VLOOKUP($C99,'INPUTS | Outcomes'!$C$319:$L$337,H$3,0)</f>
        <v>-0.31805619999999779</v>
      </c>
      <c r="I99" s="250">
        <f>VLOOKUP($C99,'INPUTS | Outcomes'!$C$31:$L$49,I$3,0) + VLOOKUP($C99,'INPUTS | Outcomes'!$C$175:$L$193,I$3,0) + VLOOKUP($C99,'INPUTS | Outcomes'!$C$319:$L$337,I$3,0)</f>
        <v>0</v>
      </c>
      <c r="J99" s="250">
        <f>VLOOKUP($C99,'INPUTS | Outcomes'!$C$31:$L$49,J$3,0) + VLOOKUP($C99,'INPUTS | Outcomes'!$C$175:$L$193,J$3,0) + VLOOKUP($C99,'INPUTS | Outcomes'!$C$319:$L$337,J$3,0)</f>
        <v>0</v>
      </c>
      <c r="K99" s="250">
        <f>VLOOKUP($C99,'INPUTS | Outcomes'!$C$31:$L$49,K$3,0) + VLOOKUP($C99,'INPUTS | Outcomes'!$C$175:$L$193,K$3,0) + VLOOKUP($C99,'INPUTS | Outcomes'!$C$319:$L$337,K$3,0)</f>
        <v>0</v>
      </c>
      <c r="L99" s="250">
        <f>VLOOKUP($C99,'INPUTS | Outcomes'!$C$31:$L$49,L$3,0) + VLOOKUP($C99,'INPUTS | Outcomes'!$C$175:$L$193,L$3,0) + VLOOKUP($C99,'INPUTS | Outcomes'!$C$319:$L$337,L$3,0)</f>
        <v>0</v>
      </c>
    </row>
    <row r="100" spans="2:15" hidden="1" outlineLevel="2" x14ac:dyDescent="0.4">
      <c r="C100" s="234" t="s">
        <v>119</v>
      </c>
      <c r="D100" s="236" t="s">
        <v>170</v>
      </c>
      <c r="E100" s="236"/>
      <c r="F100" s="236"/>
      <c r="G100" s="236"/>
      <c r="H100" s="250">
        <f>VLOOKUP($C100,'INPUTS | Outcomes'!$C$31:$L$49,H$3,0) + VLOOKUP($C100,'INPUTS | Outcomes'!$C$175:$L$193,H$3,0) + VLOOKUP($C100,'INPUTS | Outcomes'!$C$319:$L$337,H$3,0)</f>
        <v>-6.3566433046876671</v>
      </c>
      <c r="I100" s="250">
        <f>VLOOKUP($C100,'INPUTS | Outcomes'!$C$31:$L$49,I$3,0) + VLOOKUP($C100,'INPUTS | Outcomes'!$C$175:$L$193,I$3,0) + VLOOKUP($C100,'INPUTS | Outcomes'!$C$319:$L$337,I$3,0)</f>
        <v>0</v>
      </c>
      <c r="J100" s="250">
        <f>VLOOKUP($C100,'INPUTS | Outcomes'!$C$31:$L$49,J$3,0) + VLOOKUP($C100,'INPUTS | Outcomes'!$C$175:$L$193,J$3,0) + VLOOKUP($C100,'INPUTS | Outcomes'!$C$319:$L$337,J$3,0)</f>
        <v>0</v>
      </c>
      <c r="K100" s="250">
        <f>VLOOKUP($C100,'INPUTS | Outcomes'!$C$31:$L$49,K$3,0) + VLOOKUP($C100,'INPUTS | Outcomes'!$C$175:$L$193,K$3,0) + VLOOKUP($C100,'INPUTS | Outcomes'!$C$319:$L$337,K$3,0)</f>
        <v>0</v>
      </c>
      <c r="L100" s="250">
        <f>VLOOKUP($C100,'INPUTS | Outcomes'!$C$31:$L$49,L$3,0) + VLOOKUP($C100,'INPUTS | Outcomes'!$C$175:$L$193,L$3,0) + VLOOKUP($C100,'INPUTS | Outcomes'!$C$319:$L$337,L$3,0)</f>
        <v>0</v>
      </c>
    </row>
    <row r="101" spans="2:15" hidden="1" outlineLevel="2" x14ac:dyDescent="0.4">
      <c r="C101" s="234" t="s">
        <v>122</v>
      </c>
      <c r="D101" s="236" t="s">
        <v>170</v>
      </c>
      <c r="E101" s="236"/>
      <c r="F101" s="236"/>
      <c r="G101" s="236"/>
      <c r="H101" s="250">
        <f>VLOOKUP($C101,'INPUTS | Outcomes'!$C$31:$L$49,H$3,0) + VLOOKUP($C101,'INPUTS | Outcomes'!$C$175:$L$193,H$3,0) + VLOOKUP($C101,'INPUTS | Outcomes'!$C$319:$L$337,H$3,0)</f>
        <v>-0.19698100000000007</v>
      </c>
      <c r="I101" s="250">
        <f>VLOOKUP($C101,'INPUTS | Outcomes'!$C$31:$L$49,I$3,0) + VLOOKUP($C101,'INPUTS | Outcomes'!$C$175:$L$193,I$3,0) + VLOOKUP($C101,'INPUTS | Outcomes'!$C$319:$L$337,I$3,0)</f>
        <v>0</v>
      </c>
      <c r="J101" s="250">
        <f>VLOOKUP($C101,'INPUTS | Outcomes'!$C$31:$L$49,J$3,0) + VLOOKUP($C101,'INPUTS | Outcomes'!$C$175:$L$193,J$3,0) + VLOOKUP($C101,'INPUTS | Outcomes'!$C$319:$L$337,J$3,0)</f>
        <v>0</v>
      </c>
      <c r="K101" s="250">
        <f>VLOOKUP($C101,'INPUTS | Outcomes'!$C$31:$L$49,K$3,0) + VLOOKUP($C101,'INPUTS | Outcomes'!$C$175:$L$193,K$3,0) + VLOOKUP($C101,'INPUTS | Outcomes'!$C$319:$L$337,K$3,0)</f>
        <v>0</v>
      </c>
      <c r="L101" s="250">
        <f>VLOOKUP($C101,'INPUTS | Outcomes'!$C$31:$L$49,L$3,0) + VLOOKUP($C101,'INPUTS | Outcomes'!$C$175:$L$193,L$3,0) + VLOOKUP($C101,'INPUTS | Outcomes'!$C$319:$L$337,L$3,0)</f>
        <v>0</v>
      </c>
    </row>
    <row r="102" spans="2:15" hidden="1" outlineLevel="2" x14ac:dyDescent="0.4">
      <c r="C102" s="234" t="s">
        <v>124</v>
      </c>
      <c r="D102" s="236" t="s">
        <v>170</v>
      </c>
      <c r="E102" s="236"/>
      <c r="F102" s="236"/>
      <c r="G102" s="236"/>
      <c r="H102" s="250">
        <f>VLOOKUP($C102,'INPUTS | Outcomes'!$C$31:$L$49,H$3,0) + VLOOKUP($C102,'INPUTS | Outcomes'!$C$175:$L$193,H$3,0) + VLOOKUP($C102,'INPUTS | Outcomes'!$C$319:$L$337,H$3,0)</f>
        <v>-0.55686356382267199</v>
      </c>
      <c r="I102" s="250">
        <f>VLOOKUP($C102,'INPUTS | Outcomes'!$C$31:$L$49,I$3,0) + VLOOKUP($C102,'INPUTS | Outcomes'!$C$175:$L$193,I$3,0) + VLOOKUP($C102,'INPUTS | Outcomes'!$C$319:$L$337,I$3,0)</f>
        <v>0</v>
      </c>
      <c r="J102" s="250">
        <f>VLOOKUP($C102,'INPUTS | Outcomes'!$C$31:$L$49,J$3,0) + VLOOKUP($C102,'INPUTS | Outcomes'!$C$175:$L$193,J$3,0) + VLOOKUP($C102,'INPUTS | Outcomes'!$C$319:$L$337,J$3,0)</f>
        <v>0</v>
      </c>
      <c r="K102" s="250">
        <f>VLOOKUP($C102,'INPUTS | Outcomes'!$C$31:$L$49,K$3,0) + VLOOKUP($C102,'INPUTS | Outcomes'!$C$175:$L$193,K$3,0) + VLOOKUP($C102,'INPUTS | Outcomes'!$C$319:$L$337,K$3,0)</f>
        <v>0</v>
      </c>
      <c r="L102" s="250">
        <f>VLOOKUP($C102,'INPUTS | Outcomes'!$C$31:$L$49,L$3,0) + VLOOKUP($C102,'INPUTS | Outcomes'!$C$175:$L$193,L$3,0) + VLOOKUP($C102,'INPUTS | Outcomes'!$C$319:$L$337,L$3,0)</f>
        <v>0</v>
      </c>
    </row>
    <row r="103" spans="2:15" hidden="1" outlineLevel="2" x14ac:dyDescent="0.4">
      <c r="C103" s="234" t="s">
        <v>126</v>
      </c>
      <c r="D103" s="236" t="s">
        <v>170</v>
      </c>
      <c r="E103" s="236"/>
      <c r="F103" s="236"/>
      <c r="G103" s="236"/>
      <c r="H103" s="250">
        <f>VLOOKUP($C103,'INPUTS | Outcomes'!$C$31:$L$49,H$3,0) + VLOOKUP($C103,'INPUTS | Outcomes'!$C$175:$L$193,H$3,0) + VLOOKUP($C103,'INPUTS | Outcomes'!$C$319:$L$337,H$3,0)</f>
        <v>1.3374246435655115</v>
      </c>
      <c r="I103" s="250">
        <f>VLOOKUP($C103,'INPUTS | Outcomes'!$C$31:$L$49,I$3,0) + VLOOKUP($C103,'INPUTS | Outcomes'!$C$175:$L$193,I$3,0) + VLOOKUP($C103,'INPUTS | Outcomes'!$C$319:$L$337,I$3,0)</f>
        <v>0</v>
      </c>
      <c r="J103" s="250">
        <f>VLOOKUP($C103,'INPUTS | Outcomes'!$C$31:$L$49,J$3,0) + VLOOKUP($C103,'INPUTS | Outcomes'!$C$175:$L$193,J$3,0) + VLOOKUP($C103,'INPUTS | Outcomes'!$C$319:$L$337,J$3,0)</f>
        <v>0</v>
      </c>
      <c r="K103" s="250">
        <f>VLOOKUP($C103,'INPUTS | Outcomes'!$C$31:$L$49,K$3,0) + VLOOKUP($C103,'INPUTS | Outcomes'!$C$175:$L$193,K$3,0) + VLOOKUP($C103,'INPUTS | Outcomes'!$C$319:$L$337,K$3,0)</f>
        <v>0</v>
      </c>
      <c r="L103" s="250">
        <f>VLOOKUP($C103,'INPUTS | Outcomes'!$C$31:$L$49,L$3,0) + VLOOKUP($C103,'INPUTS | Outcomes'!$C$175:$L$193,L$3,0) + VLOOKUP($C103,'INPUTS | Outcomes'!$C$319:$L$337,L$3,0)</f>
        <v>0</v>
      </c>
    </row>
    <row r="104" spans="2:15" hidden="1" outlineLevel="2" x14ac:dyDescent="0.4">
      <c r="C104" s="234" t="s">
        <v>128</v>
      </c>
      <c r="D104" s="236" t="s">
        <v>170</v>
      </c>
      <c r="E104" s="236"/>
      <c r="F104" s="236"/>
      <c r="G104" s="236"/>
      <c r="H104" s="250">
        <f>VLOOKUP($C104,'INPUTS | Outcomes'!$C$31:$L$49,H$3,0) + VLOOKUP($C104,'INPUTS | Outcomes'!$C$175:$L$193,H$3,0) + VLOOKUP($C104,'INPUTS | Outcomes'!$C$319:$L$337,H$3,0)</f>
        <v>-1.6261895684152328</v>
      </c>
      <c r="I104" s="250">
        <f>VLOOKUP($C104,'INPUTS | Outcomes'!$C$31:$L$49,I$3,0) + VLOOKUP($C104,'INPUTS | Outcomes'!$C$175:$L$193,I$3,0) + VLOOKUP($C104,'INPUTS | Outcomes'!$C$319:$L$337,I$3,0)</f>
        <v>0</v>
      </c>
      <c r="J104" s="250">
        <f>VLOOKUP($C104,'INPUTS | Outcomes'!$C$31:$L$49,J$3,0) + VLOOKUP($C104,'INPUTS | Outcomes'!$C$175:$L$193,J$3,0) + VLOOKUP($C104,'INPUTS | Outcomes'!$C$319:$L$337,J$3,0)</f>
        <v>0</v>
      </c>
      <c r="K104" s="250">
        <f>VLOOKUP($C104,'INPUTS | Outcomes'!$C$31:$L$49,K$3,0) + VLOOKUP($C104,'INPUTS | Outcomes'!$C$175:$L$193,K$3,0) + VLOOKUP($C104,'INPUTS | Outcomes'!$C$319:$L$337,K$3,0)</f>
        <v>0</v>
      </c>
      <c r="L104" s="250">
        <f>VLOOKUP($C104,'INPUTS | Outcomes'!$C$31:$L$49,L$3,0) + VLOOKUP($C104,'INPUTS | Outcomes'!$C$175:$L$193,L$3,0) + VLOOKUP($C104,'INPUTS | Outcomes'!$C$319:$L$337,L$3,0)</f>
        <v>0</v>
      </c>
    </row>
    <row r="105" spans="2:15" hidden="1" outlineLevel="2" x14ac:dyDescent="0.4">
      <c r="C105" s="234" t="s">
        <v>131</v>
      </c>
      <c r="D105" s="236" t="s">
        <v>170</v>
      </c>
      <c r="E105" s="236"/>
      <c r="F105" s="236"/>
      <c r="G105" s="236"/>
      <c r="H105" s="250">
        <f>VLOOKUP($C105,'INPUTS | Outcomes'!$C$31:$L$49,H$3,0) + VLOOKUP($C105,'INPUTS | Outcomes'!$C$175:$L$193,H$3,0) + VLOOKUP($C105,'INPUTS | Outcomes'!$C$319:$L$337,H$3,0)</f>
        <v>-5.8425639612590894</v>
      </c>
      <c r="I105" s="250">
        <f>VLOOKUP($C105,'INPUTS | Outcomes'!$C$31:$L$49,I$3,0) + VLOOKUP($C105,'INPUTS | Outcomes'!$C$175:$L$193,I$3,0) + VLOOKUP($C105,'INPUTS | Outcomes'!$C$319:$L$337,I$3,0)</f>
        <v>0</v>
      </c>
      <c r="J105" s="250">
        <f>VLOOKUP($C105,'INPUTS | Outcomes'!$C$31:$L$49,J$3,0) + VLOOKUP($C105,'INPUTS | Outcomes'!$C$175:$L$193,J$3,0) + VLOOKUP($C105,'INPUTS | Outcomes'!$C$319:$L$337,J$3,0)</f>
        <v>0</v>
      </c>
      <c r="K105" s="250">
        <f>VLOOKUP($C105,'INPUTS | Outcomes'!$C$31:$L$49,K$3,0) + VLOOKUP($C105,'INPUTS | Outcomes'!$C$175:$L$193,K$3,0) + VLOOKUP($C105,'INPUTS | Outcomes'!$C$319:$L$337,K$3,0)</f>
        <v>0</v>
      </c>
      <c r="L105" s="250">
        <f>VLOOKUP($C105,'INPUTS | Outcomes'!$C$31:$L$49,L$3,0) + VLOOKUP($C105,'INPUTS | Outcomes'!$C$175:$L$193,L$3,0) + VLOOKUP($C105,'INPUTS | Outcomes'!$C$319:$L$337,L$3,0)</f>
        <v>0</v>
      </c>
    </row>
    <row r="106" spans="2:15" hidden="1" outlineLevel="2" x14ac:dyDescent="0.4">
      <c r="C106" s="234" t="s">
        <v>133</v>
      </c>
      <c r="D106" s="236" t="s">
        <v>170</v>
      </c>
      <c r="E106" s="236"/>
      <c r="F106" s="236"/>
      <c r="G106" s="236"/>
      <c r="H106" s="250">
        <f>VLOOKUP($C106,'INPUTS | Outcomes'!$C$31:$L$49,H$3,0) + VLOOKUP($C106,'INPUTS | Outcomes'!$C$175:$L$193,H$3,0) + VLOOKUP($C106,'INPUTS | Outcomes'!$C$319:$L$337,H$3,0)</f>
        <v>-11.745280072869399</v>
      </c>
      <c r="I106" s="250">
        <f>VLOOKUP($C106,'INPUTS | Outcomes'!$C$31:$L$49,I$3,0) + VLOOKUP($C106,'INPUTS | Outcomes'!$C$175:$L$193,I$3,0) + VLOOKUP($C106,'INPUTS | Outcomes'!$C$319:$L$337,I$3,0)</f>
        <v>0</v>
      </c>
      <c r="J106" s="250">
        <f>VLOOKUP($C106,'INPUTS | Outcomes'!$C$31:$L$49,J$3,0) + VLOOKUP($C106,'INPUTS | Outcomes'!$C$175:$L$193,J$3,0) + VLOOKUP($C106,'INPUTS | Outcomes'!$C$319:$L$337,J$3,0)</f>
        <v>0</v>
      </c>
      <c r="K106" s="250">
        <f>VLOOKUP($C106,'INPUTS | Outcomes'!$C$31:$L$49,K$3,0) + VLOOKUP($C106,'INPUTS | Outcomes'!$C$175:$L$193,K$3,0) + VLOOKUP($C106,'INPUTS | Outcomes'!$C$319:$L$337,K$3,0)</f>
        <v>0</v>
      </c>
      <c r="L106" s="250">
        <f>VLOOKUP($C106,'INPUTS | Outcomes'!$C$31:$L$49,L$3,0) + VLOOKUP($C106,'INPUTS | Outcomes'!$C$175:$L$193,L$3,0) + VLOOKUP($C106,'INPUTS | Outcomes'!$C$319:$L$337,L$3,0)</f>
        <v>0</v>
      </c>
    </row>
    <row r="107" spans="2:15" hidden="1" outlineLevel="2" x14ac:dyDescent="0.4">
      <c r="C107" s="220" t="s">
        <v>244</v>
      </c>
      <c r="D107" s="236" t="s">
        <v>170</v>
      </c>
      <c r="E107" s="236"/>
      <c r="F107" s="236"/>
      <c r="G107" s="236"/>
      <c r="H107" s="250">
        <f>VLOOKUP($C107,'INPUTS | Outcomes'!$C$31:$L$49,H$3,0) + VLOOKUP($C107,'INPUTS | Outcomes'!$C$175:$L$193,H$3,0) + VLOOKUP($C107,'INPUTS | Outcomes'!$C$319:$L$337,H$3,0)</f>
        <v>1.9144410000000023</v>
      </c>
      <c r="I107" s="250">
        <f>VLOOKUP($C107,'INPUTS | Outcomes'!$C$31:$L$49,I$3,0) + VLOOKUP($C107,'INPUTS | Outcomes'!$C$175:$L$193,I$3,0) + VLOOKUP($C107,'INPUTS | Outcomes'!$C$319:$L$337,I$3,0)</f>
        <v>0</v>
      </c>
      <c r="J107" s="250">
        <f>VLOOKUP($C107,'INPUTS | Outcomes'!$C$31:$L$49,J$3,0) + VLOOKUP($C107,'INPUTS | Outcomes'!$C$175:$L$193,J$3,0) + VLOOKUP($C107,'INPUTS | Outcomes'!$C$319:$L$337,J$3,0)</f>
        <v>0</v>
      </c>
      <c r="K107" s="250">
        <f>VLOOKUP($C107,'INPUTS | Outcomes'!$C$31:$L$49,K$3,0) + VLOOKUP($C107,'INPUTS | Outcomes'!$C$175:$L$193,K$3,0) + VLOOKUP($C107,'INPUTS | Outcomes'!$C$319:$L$337,K$3,0)</f>
        <v>0</v>
      </c>
      <c r="L107" s="250">
        <f>VLOOKUP($C107,'INPUTS | Outcomes'!$C$31:$L$49,L$3,0) + VLOOKUP($C107,'INPUTS | Outcomes'!$C$175:$L$193,L$3,0) + VLOOKUP($C107,'INPUTS | Outcomes'!$C$319:$L$337,L$3,0)</f>
        <v>0</v>
      </c>
    </row>
    <row r="108" spans="2:15" hidden="1" outlineLevel="2" x14ac:dyDescent="0.4">
      <c r="C108" s="234" t="s">
        <v>137</v>
      </c>
      <c r="D108" s="236" t="s">
        <v>170</v>
      </c>
      <c r="E108" s="236"/>
      <c r="F108" s="236"/>
      <c r="G108" s="236"/>
      <c r="H108" s="250">
        <f>VLOOKUP($C108,'INPUTS | Outcomes'!$C$31:$L$49,H$3,0) + VLOOKUP($C108,'INPUTS | Outcomes'!$C$175:$L$193,H$3,0) + VLOOKUP($C108,'INPUTS | Outcomes'!$C$319:$L$337,H$3,0)</f>
        <v>-0.82612733333333221</v>
      </c>
      <c r="I108" s="250">
        <f>VLOOKUP($C108,'INPUTS | Outcomes'!$C$31:$L$49,I$3,0) + VLOOKUP($C108,'INPUTS | Outcomes'!$C$175:$L$193,I$3,0) + VLOOKUP($C108,'INPUTS | Outcomes'!$C$319:$L$337,I$3,0)</f>
        <v>0</v>
      </c>
      <c r="J108" s="250">
        <f>VLOOKUP($C108,'INPUTS | Outcomes'!$C$31:$L$49,J$3,0) + VLOOKUP($C108,'INPUTS | Outcomes'!$C$175:$L$193,J$3,0) + VLOOKUP($C108,'INPUTS | Outcomes'!$C$319:$L$337,J$3,0)</f>
        <v>0</v>
      </c>
      <c r="K108" s="250">
        <f>VLOOKUP($C108,'INPUTS | Outcomes'!$C$31:$L$49,K$3,0) + VLOOKUP($C108,'INPUTS | Outcomes'!$C$175:$L$193,K$3,0) + VLOOKUP($C108,'INPUTS | Outcomes'!$C$319:$L$337,K$3,0)</f>
        <v>0</v>
      </c>
      <c r="L108" s="250">
        <f>VLOOKUP($C108,'INPUTS | Outcomes'!$C$31:$L$49,L$3,0) + VLOOKUP($C108,'INPUTS | Outcomes'!$C$175:$L$193,L$3,0) + VLOOKUP($C108,'INPUTS | Outcomes'!$C$319:$L$337,L$3,0)</f>
        <v>0</v>
      </c>
    </row>
    <row r="109" spans="2:15" hidden="1" outlineLevel="2" x14ac:dyDescent="0.4">
      <c r="C109" s="234" t="s">
        <v>139</v>
      </c>
      <c r="D109" s="236" t="s">
        <v>170</v>
      </c>
      <c r="E109" s="236"/>
      <c r="F109" s="236"/>
      <c r="G109" s="236"/>
      <c r="H109" s="250">
        <f>VLOOKUP($C109,'INPUTS | Outcomes'!$C$31:$L$49,H$3,0) + VLOOKUP($C109,'INPUTS | Outcomes'!$C$175:$L$193,H$3,0) + VLOOKUP($C109,'INPUTS | Outcomes'!$C$319:$L$337,H$3,0)</f>
        <v>-7.9412677489150507</v>
      </c>
      <c r="I109" s="250">
        <f>VLOOKUP($C109,'INPUTS | Outcomes'!$C$31:$L$49,I$3,0) + VLOOKUP($C109,'INPUTS | Outcomes'!$C$175:$L$193,I$3,0) + VLOOKUP($C109,'INPUTS | Outcomes'!$C$319:$L$337,I$3,0)</f>
        <v>0</v>
      </c>
      <c r="J109" s="250">
        <f>VLOOKUP($C109,'INPUTS | Outcomes'!$C$31:$L$49,J$3,0) + VLOOKUP($C109,'INPUTS | Outcomes'!$C$175:$L$193,J$3,0) + VLOOKUP($C109,'INPUTS | Outcomes'!$C$319:$L$337,J$3,0)</f>
        <v>0</v>
      </c>
      <c r="K109" s="250">
        <f>VLOOKUP($C109,'INPUTS | Outcomes'!$C$31:$L$49,K$3,0) + VLOOKUP($C109,'INPUTS | Outcomes'!$C$175:$L$193,K$3,0) + VLOOKUP($C109,'INPUTS | Outcomes'!$C$319:$L$337,K$3,0)</f>
        <v>0</v>
      </c>
      <c r="L109" s="250">
        <f>VLOOKUP($C109,'INPUTS | Outcomes'!$C$31:$L$49,L$3,0) + VLOOKUP($C109,'INPUTS | Outcomes'!$C$175:$L$193,L$3,0) + VLOOKUP($C109,'INPUTS | Outcomes'!$C$319:$L$337,L$3,0)</f>
        <v>0</v>
      </c>
    </row>
    <row r="110" spans="2:15" hidden="1" outlineLevel="2" x14ac:dyDescent="0.4">
      <c r="C110" s="234" t="s">
        <v>141</v>
      </c>
      <c r="D110" s="236" t="s">
        <v>170</v>
      </c>
      <c r="E110" s="236"/>
      <c r="F110" s="236"/>
      <c r="G110" s="236"/>
      <c r="H110" s="250">
        <f>VLOOKUP($C110,'INPUTS | Outcomes'!$C$31:$L$49,H$3,0) + VLOOKUP($C110,'INPUTS | Outcomes'!$C$175:$L$193,H$3,0) + VLOOKUP($C110,'INPUTS | Outcomes'!$C$319:$L$337,H$3,0)</f>
        <v>-4.6488765775242049</v>
      </c>
      <c r="I110" s="250">
        <f>VLOOKUP($C110,'INPUTS | Outcomes'!$C$31:$L$49,I$3,0) + VLOOKUP($C110,'INPUTS | Outcomes'!$C$175:$L$193,I$3,0) + VLOOKUP($C110,'INPUTS | Outcomes'!$C$319:$L$337,I$3,0)</f>
        <v>0</v>
      </c>
      <c r="J110" s="250">
        <f>VLOOKUP($C110,'INPUTS | Outcomes'!$C$31:$L$49,J$3,0) + VLOOKUP($C110,'INPUTS | Outcomes'!$C$175:$L$193,J$3,0) + VLOOKUP($C110,'INPUTS | Outcomes'!$C$319:$L$337,J$3,0)</f>
        <v>0</v>
      </c>
      <c r="K110" s="250">
        <f>VLOOKUP($C110,'INPUTS | Outcomes'!$C$31:$L$49,K$3,0) + VLOOKUP($C110,'INPUTS | Outcomes'!$C$175:$L$193,K$3,0) + VLOOKUP($C110,'INPUTS | Outcomes'!$C$319:$L$337,K$3,0)</f>
        <v>0</v>
      </c>
      <c r="L110" s="250">
        <f>VLOOKUP($C110,'INPUTS | Outcomes'!$C$31:$L$49,L$3,0) + VLOOKUP($C110,'INPUTS | Outcomes'!$C$175:$L$193,L$3,0) + VLOOKUP($C110,'INPUTS | Outcomes'!$C$319:$L$337,L$3,0)</f>
        <v>0</v>
      </c>
    </row>
    <row r="111" spans="2:15" hidden="1" outlineLevel="2" x14ac:dyDescent="0.4">
      <c r="C111" s="234" t="s">
        <v>143</v>
      </c>
      <c r="D111" s="236" t="s">
        <v>170</v>
      </c>
      <c r="E111" s="236"/>
      <c r="F111" s="236"/>
      <c r="G111" s="236"/>
      <c r="H111" s="250">
        <f>VLOOKUP($C111,'INPUTS | Outcomes'!$C$31:$L$49,H$3,0) + VLOOKUP($C111,'INPUTS | Outcomes'!$C$175:$L$193,H$3,0) + VLOOKUP($C111,'INPUTS | Outcomes'!$C$319:$L$337,H$3,0)</f>
        <v>-1.9511719999999995</v>
      </c>
      <c r="I111" s="250">
        <f>VLOOKUP($C111,'INPUTS | Outcomes'!$C$31:$L$49,I$3,0) + VLOOKUP($C111,'INPUTS | Outcomes'!$C$175:$L$193,I$3,0) + VLOOKUP($C111,'INPUTS | Outcomes'!$C$319:$L$337,I$3,0)</f>
        <v>0</v>
      </c>
      <c r="J111" s="250">
        <f>VLOOKUP($C111,'INPUTS | Outcomes'!$C$31:$L$49,J$3,0) + VLOOKUP($C111,'INPUTS | Outcomes'!$C$175:$L$193,J$3,0) + VLOOKUP($C111,'INPUTS | Outcomes'!$C$319:$L$337,J$3,0)</f>
        <v>0</v>
      </c>
      <c r="K111" s="250">
        <f>VLOOKUP($C111,'INPUTS | Outcomes'!$C$31:$L$49,K$3,0) + VLOOKUP($C111,'INPUTS | Outcomes'!$C$175:$L$193,K$3,0) + VLOOKUP($C111,'INPUTS | Outcomes'!$C$319:$L$337,K$3,0)</f>
        <v>0</v>
      </c>
      <c r="L111" s="250">
        <f>VLOOKUP($C111,'INPUTS | Outcomes'!$C$31:$L$49,L$3,0) + VLOOKUP($C111,'INPUTS | Outcomes'!$C$175:$L$193,L$3,0) + VLOOKUP($C111,'INPUTS | Outcomes'!$C$319:$L$337,L$3,0)</f>
        <v>0</v>
      </c>
    </row>
    <row r="112" spans="2:15" hidden="1" outlineLevel="2" x14ac:dyDescent="0.4">
      <c r="C112" s="234" t="s">
        <v>145</v>
      </c>
      <c r="D112" s="236" t="s">
        <v>170</v>
      </c>
      <c r="E112" s="236"/>
      <c r="F112" s="236"/>
      <c r="G112" s="236"/>
      <c r="H112" s="250">
        <f>VLOOKUP($C112,'INPUTS | Outcomes'!$C$31:$L$49,H$3,0) + VLOOKUP($C112,'INPUTS | Outcomes'!$C$175:$L$193,H$3,0) + VLOOKUP($C112,'INPUTS | Outcomes'!$C$319:$L$337,H$3,0)</f>
        <v>0.46413429704074211</v>
      </c>
      <c r="I112" s="250">
        <f>VLOOKUP($C112,'INPUTS | Outcomes'!$C$31:$L$49,I$3,0) + VLOOKUP($C112,'INPUTS | Outcomes'!$C$175:$L$193,I$3,0) + VLOOKUP($C112,'INPUTS | Outcomes'!$C$319:$L$337,I$3,0)</f>
        <v>0</v>
      </c>
      <c r="J112" s="250">
        <f>VLOOKUP($C112,'INPUTS | Outcomes'!$C$31:$L$49,J$3,0) + VLOOKUP($C112,'INPUTS | Outcomes'!$C$175:$L$193,J$3,0) + VLOOKUP($C112,'INPUTS | Outcomes'!$C$319:$L$337,J$3,0)</f>
        <v>0</v>
      </c>
      <c r="K112" s="250">
        <f>VLOOKUP($C112,'INPUTS | Outcomes'!$C$31:$L$49,K$3,0) + VLOOKUP($C112,'INPUTS | Outcomes'!$C$175:$L$193,K$3,0) + VLOOKUP($C112,'INPUTS | Outcomes'!$C$319:$L$337,K$3,0)</f>
        <v>0</v>
      </c>
      <c r="L112" s="250">
        <f>VLOOKUP($C112,'INPUTS | Outcomes'!$C$31:$L$49,L$3,0) + VLOOKUP($C112,'INPUTS | Outcomes'!$C$175:$L$193,L$3,0) + VLOOKUP($C112,'INPUTS | Outcomes'!$C$319:$L$337,L$3,0)</f>
        <v>0</v>
      </c>
    </row>
    <row r="113" spans="1:15" hidden="1" outlineLevel="2" x14ac:dyDescent="0.4">
      <c r="C113" s="234" t="s">
        <v>147</v>
      </c>
      <c r="D113" s="236" t="s">
        <v>170</v>
      </c>
      <c r="E113" s="236"/>
      <c r="F113" s="236"/>
      <c r="G113" s="236"/>
      <c r="H113" s="250">
        <f>VLOOKUP($C113,'INPUTS | Outcomes'!$C$31:$L$49,H$3,0) + VLOOKUP($C113,'INPUTS | Outcomes'!$C$175:$L$193,H$3,0) + VLOOKUP($C113,'INPUTS | Outcomes'!$C$319:$L$337,H$3,0)</f>
        <v>-4.797196500000001</v>
      </c>
      <c r="I113" s="250">
        <f>VLOOKUP($C113,'INPUTS | Outcomes'!$C$31:$L$49,I$3,0) + VLOOKUP($C113,'INPUTS | Outcomes'!$C$175:$L$193,I$3,0) + VLOOKUP($C113,'INPUTS | Outcomes'!$C$319:$L$337,I$3,0)</f>
        <v>0</v>
      </c>
      <c r="J113" s="250">
        <f>VLOOKUP($C113,'INPUTS | Outcomes'!$C$31:$L$49,J$3,0) + VLOOKUP($C113,'INPUTS | Outcomes'!$C$175:$L$193,J$3,0) + VLOOKUP($C113,'INPUTS | Outcomes'!$C$319:$L$337,J$3,0)</f>
        <v>0</v>
      </c>
      <c r="K113" s="250">
        <f>VLOOKUP($C113,'INPUTS | Outcomes'!$C$31:$L$49,K$3,0) + VLOOKUP($C113,'INPUTS | Outcomes'!$C$175:$L$193,K$3,0) + VLOOKUP($C113,'INPUTS | Outcomes'!$C$319:$L$337,K$3,0)</f>
        <v>0</v>
      </c>
      <c r="L113" s="250">
        <f>VLOOKUP($C113,'INPUTS | Outcomes'!$C$31:$L$49,L$3,0) + VLOOKUP($C113,'INPUTS | Outcomes'!$C$175:$L$193,L$3,0) + VLOOKUP($C113,'INPUTS | Outcomes'!$C$319:$L$337,L$3,0)</f>
        <v>0</v>
      </c>
    </row>
    <row r="114" spans="1:15" hidden="1" outlineLevel="2" x14ac:dyDescent="0.4">
      <c r="C114" s="234" t="s">
        <v>149</v>
      </c>
      <c r="D114" s="236" t="s">
        <v>170</v>
      </c>
      <c r="E114" s="236"/>
      <c r="F114" s="236"/>
      <c r="G114" s="236"/>
      <c r="H114" s="250">
        <f>VLOOKUP($C114,'INPUTS | Outcomes'!$C$31:$L$49,H$3,0) + VLOOKUP($C114,'INPUTS | Outcomes'!$C$175:$L$193,H$3,0) + VLOOKUP($C114,'INPUTS | Outcomes'!$C$319:$L$337,H$3,0)</f>
        <v>-0.5606697258799257</v>
      </c>
      <c r="I114" s="250">
        <f>VLOOKUP($C114,'INPUTS | Outcomes'!$C$31:$L$49,I$3,0) + VLOOKUP($C114,'INPUTS | Outcomes'!$C$175:$L$193,I$3,0) + VLOOKUP($C114,'INPUTS | Outcomes'!$C$319:$L$337,I$3,0)</f>
        <v>0</v>
      </c>
      <c r="J114" s="250">
        <f>VLOOKUP($C114,'INPUTS | Outcomes'!$C$31:$L$49,J$3,0) + VLOOKUP($C114,'INPUTS | Outcomes'!$C$175:$L$193,J$3,0) + VLOOKUP($C114,'INPUTS | Outcomes'!$C$319:$L$337,J$3,0)</f>
        <v>0</v>
      </c>
      <c r="K114" s="250">
        <f>VLOOKUP($C114,'INPUTS | Outcomes'!$C$31:$L$49,K$3,0) + VLOOKUP($C114,'INPUTS | Outcomes'!$C$175:$L$193,K$3,0) + VLOOKUP($C114,'INPUTS | Outcomes'!$C$319:$L$337,K$3,0)</f>
        <v>0</v>
      </c>
      <c r="L114" s="250">
        <f>VLOOKUP($C114,'INPUTS | Outcomes'!$C$31:$L$49,L$3,0) + VLOOKUP($C114,'INPUTS | Outcomes'!$C$175:$L$193,L$3,0) + VLOOKUP($C114,'INPUTS | Outcomes'!$C$319:$L$337,L$3,0)</f>
        <v>0</v>
      </c>
    </row>
    <row r="115" spans="1:15" hidden="1" outlineLevel="2" x14ac:dyDescent="0.4">
      <c r="C115" s="234" t="s">
        <v>151</v>
      </c>
      <c r="D115" s="236" t="s">
        <v>170</v>
      </c>
      <c r="E115" s="236"/>
      <c r="F115" s="236"/>
      <c r="G115" s="236"/>
      <c r="H115" s="250">
        <f>VLOOKUP($C115,'INPUTS | Outcomes'!$C$31:$L$49,H$3,0) + VLOOKUP($C115,'INPUTS | Outcomes'!$C$175:$L$193,H$3,0) + VLOOKUP($C115,'INPUTS | Outcomes'!$C$319:$L$337,H$3,0)</f>
        <v>-1.0246421721078365</v>
      </c>
      <c r="I115" s="250">
        <f>VLOOKUP($C115,'INPUTS | Outcomes'!$C$31:$L$49,I$3,0) + VLOOKUP($C115,'INPUTS | Outcomes'!$C$175:$L$193,I$3,0) + VLOOKUP($C115,'INPUTS | Outcomes'!$C$319:$L$337,I$3,0)</f>
        <v>0</v>
      </c>
      <c r="J115" s="250">
        <f>VLOOKUP($C115,'INPUTS | Outcomes'!$C$31:$L$49,J$3,0) + VLOOKUP($C115,'INPUTS | Outcomes'!$C$175:$L$193,J$3,0) + VLOOKUP($C115,'INPUTS | Outcomes'!$C$319:$L$337,J$3,0)</f>
        <v>0</v>
      </c>
      <c r="K115" s="250">
        <f>VLOOKUP($C115,'INPUTS | Outcomes'!$C$31:$L$49,K$3,0) + VLOOKUP($C115,'INPUTS | Outcomes'!$C$175:$L$193,K$3,0) + VLOOKUP($C115,'INPUTS | Outcomes'!$C$319:$L$337,K$3,0)</f>
        <v>0</v>
      </c>
      <c r="L115" s="250">
        <f>VLOOKUP($C115,'INPUTS | Outcomes'!$C$31:$L$49,L$3,0) + VLOOKUP($C115,'INPUTS | Outcomes'!$C$175:$L$193,L$3,0) + VLOOKUP($C115,'INPUTS | Outcomes'!$C$319:$L$337,L$3,0)</f>
        <v>0</v>
      </c>
    </row>
    <row r="116" spans="1:15" hidden="1" outlineLevel="2" x14ac:dyDescent="0.4">
      <c r="C116" s="234"/>
      <c r="D116" s="236"/>
      <c r="E116" s="236"/>
      <c r="F116" s="236"/>
      <c r="G116" s="236"/>
      <c r="H116" s="251"/>
      <c r="I116" s="251"/>
      <c r="J116" s="251"/>
      <c r="K116" s="251"/>
      <c r="L116" s="251"/>
    </row>
    <row r="117" spans="1:15" hidden="1" outlineLevel="2" x14ac:dyDescent="0.4">
      <c r="B117" s="222"/>
      <c r="C117" s="222" t="s">
        <v>725</v>
      </c>
      <c r="D117" s="237" t="s">
        <v>170</v>
      </c>
      <c r="E117" s="252">
        <f t="shared" ref="E117:G117" si="10">SUM(E99:E115)</f>
        <v>0</v>
      </c>
      <c r="F117" s="252">
        <f t="shared" si="10"/>
        <v>0</v>
      </c>
      <c r="G117" s="252">
        <f t="shared" si="10"/>
        <v>0</v>
      </c>
      <c r="H117" s="252">
        <f>SUM(H99:H115)</f>
        <v>-44.67652978820815</v>
      </c>
      <c r="I117" s="252">
        <f t="shared" ref="I117:L117" si="11">SUM(I99:I115)</f>
        <v>0</v>
      </c>
      <c r="J117" s="252">
        <f t="shared" si="11"/>
        <v>0</v>
      </c>
      <c r="K117" s="252">
        <f t="shared" si="11"/>
        <v>0</v>
      </c>
      <c r="L117" s="252">
        <f t="shared" si="11"/>
        <v>0</v>
      </c>
      <c r="M117" s="222"/>
      <c r="N117" s="222"/>
      <c r="O117" s="222"/>
    </row>
    <row r="118" spans="1:15" outlineLevel="1" collapsed="1" x14ac:dyDescent="0.4">
      <c r="H118" s="245"/>
      <c r="I118" s="245"/>
      <c r="J118" s="245"/>
      <c r="K118" s="245"/>
      <c r="L118" s="245"/>
    </row>
    <row r="119" spans="1:15" ht="14.25" outlineLevel="1" x14ac:dyDescent="0.4">
      <c r="B119" s="74" t="s">
        <v>1063</v>
      </c>
      <c r="C119" s="60"/>
      <c r="D119" s="226"/>
      <c r="E119" s="226"/>
      <c r="F119" s="226"/>
      <c r="G119" s="226"/>
      <c r="H119" s="246"/>
      <c r="I119" s="246"/>
      <c r="J119" s="246"/>
      <c r="K119" s="246"/>
      <c r="L119" s="246"/>
      <c r="M119" s="18"/>
      <c r="N119" s="18"/>
      <c r="O119" s="18"/>
    </row>
    <row r="120" spans="1:15" hidden="1" outlineLevel="2" x14ac:dyDescent="0.4">
      <c r="H120" s="243"/>
      <c r="I120" s="243"/>
      <c r="J120" s="243"/>
      <c r="K120" s="243"/>
      <c r="L120" s="243"/>
    </row>
    <row r="121" spans="1:15" hidden="1" outlineLevel="2" x14ac:dyDescent="0.4">
      <c r="C121" s="220" t="s">
        <v>117</v>
      </c>
      <c r="D121" s="221" t="s">
        <v>170</v>
      </c>
      <c r="H121" s="242">
        <f>VLOOKUP($C121,'INPUTS | Outcomes'!$C$53:$L$65,H$3,0) + VLOOKUP($C121,'INPUTS | Outcomes'!$C$197:$L$209,H$3,0) + VLOOKUP($C121,'INPUTS | Outcomes'!$C$341:$L$353,H$3,0)</f>
        <v>5.9791509999999999</v>
      </c>
      <c r="I121" s="242">
        <f>VLOOKUP($C121,'INPUTS | Outcomes'!$C$53:$L$65,I$3,0) + VLOOKUP($C121,'INPUTS | Outcomes'!$C$197:$L$209,I$3,0) + VLOOKUP($C121,'INPUTS | Outcomes'!$C$341:$L$353,I$3,0)</f>
        <v>0</v>
      </c>
      <c r="J121" s="242">
        <f>VLOOKUP($C121,'INPUTS | Outcomes'!$C$53:$L$65,J$3,0) + VLOOKUP($C121,'INPUTS | Outcomes'!$C$197:$L$209,J$3,0) + VLOOKUP($C121,'INPUTS | Outcomes'!$C$341:$L$353,J$3,0)</f>
        <v>0</v>
      </c>
      <c r="K121" s="242">
        <f>VLOOKUP($C121,'INPUTS | Outcomes'!$C$53:$L$65,K$3,0) + VLOOKUP($C121,'INPUTS | Outcomes'!$C$197:$L$209,K$3,0) + VLOOKUP($C121,'INPUTS | Outcomes'!$C$341:$L$353,K$3,0)</f>
        <v>0</v>
      </c>
      <c r="L121" s="242">
        <f>VLOOKUP($C121,'INPUTS | Outcomes'!$C$53:$L$65,L$3,0) + VLOOKUP($C121,'INPUTS | Outcomes'!$C$197:$L$209,L$3,0) + VLOOKUP($C121,'INPUTS | Outcomes'!$C$341:$L$353,L$3,0)</f>
        <v>0</v>
      </c>
    </row>
    <row r="122" spans="1:15" hidden="1" outlineLevel="2" x14ac:dyDescent="0.4">
      <c r="C122" s="220" t="s">
        <v>119</v>
      </c>
      <c r="D122" s="221" t="s">
        <v>170</v>
      </c>
      <c r="H122" s="242">
        <f>VLOOKUP($C122,'INPUTS | Outcomes'!$C$53:$L$65,H$3,0) + VLOOKUP($C122,'INPUTS | Outcomes'!$C$197:$L$209,H$3,0) + VLOOKUP($C122,'INPUTS | Outcomes'!$C$341:$L$353,H$3,0)</f>
        <v>-0.52402463399999999</v>
      </c>
      <c r="I122" s="242">
        <f>VLOOKUP($C122,'INPUTS | Outcomes'!$C$53:$L$65,I$3,0) + VLOOKUP($C122,'INPUTS | Outcomes'!$C$197:$L$209,I$3,0) + VLOOKUP($C122,'INPUTS | Outcomes'!$C$341:$L$353,I$3,0)</f>
        <v>0</v>
      </c>
      <c r="J122" s="242">
        <f>VLOOKUP($C122,'INPUTS | Outcomes'!$C$53:$L$65,J$3,0) + VLOOKUP($C122,'INPUTS | Outcomes'!$C$197:$L$209,J$3,0) + VLOOKUP($C122,'INPUTS | Outcomes'!$C$341:$L$353,J$3,0)</f>
        <v>0</v>
      </c>
      <c r="K122" s="242">
        <f>VLOOKUP($C122,'INPUTS | Outcomes'!$C$53:$L$65,K$3,0) + VLOOKUP($C122,'INPUTS | Outcomes'!$C$197:$L$209,K$3,0) + VLOOKUP($C122,'INPUTS | Outcomes'!$C$341:$L$353,K$3,0)</f>
        <v>0</v>
      </c>
      <c r="L122" s="242">
        <f>VLOOKUP($C122,'INPUTS | Outcomes'!$C$53:$L$65,L$3,0) + VLOOKUP($C122,'INPUTS | Outcomes'!$C$197:$L$209,L$3,0) + VLOOKUP($C122,'INPUTS | Outcomes'!$C$341:$L$353,L$3,0)</f>
        <v>0</v>
      </c>
    </row>
    <row r="123" spans="1:15" hidden="1" outlineLevel="2" x14ac:dyDescent="0.4">
      <c r="C123" s="220" t="s">
        <v>122</v>
      </c>
      <c r="D123" s="221" t="s">
        <v>170</v>
      </c>
      <c r="H123" s="242">
        <f>VLOOKUP($C123,'INPUTS | Outcomes'!$C$53:$L$65,H$3,0) + VLOOKUP($C123,'INPUTS | Outcomes'!$C$197:$L$209,H$3,0) + VLOOKUP($C123,'INPUTS | Outcomes'!$C$341:$L$353,H$3,0)</f>
        <v>-3.6526739980233897E-2</v>
      </c>
      <c r="I123" s="242">
        <f>VLOOKUP($C123,'INPUTS | Outcomes'!$C$53:$L$65,I$3,0) + VLOOKUP($C123,'INPUTS | Outcomes'!$C$197:$L$209,I$3,0) + VLOOKUP($C123,'INPUTS | Outcomes'!$C$341:$L$353,I$3,0)</f>
        <v>0</v>
      </c>
      <c r="J123" s="242">
        <f>VLOOKUP($C123,'INPUTS | Outcomes'!$C$53:$L$65,J$3,0) + VLOOKUP($C123,'INPUTS | Outcomes'!$C$197:$L$209,J$3,0) + VLOOKUP($C123,'INPUTS | Outcomes'!$C$341:$L$353,J$3,0)</f>
        <v>0</v>
      </c>
      <c r="K123" s="242">
        <f>VLOOKUP($C123,'INPUTS | Outcomes'!$C$53:$L$65,K$3,0) + VLOOKUP($C123,'INPUTS | Outcomes'!$C$197:$L$209,K$3,0) + VLOOKUP($C123,'INPUTS | Outcomes'!$C$341:$L$353,K$3,0)</f>
        <v>0</v>
      </c>
      <c r="L123" s="242">
        <f>VLOOKUP($C123,'INPUTS | Outcomes'!$C$53:$L$65,L$3,0) + VLOOKUP($C123,'INPUTS | Outcomes'!$C$197:$L$209,L$3,0) + VLOOKUP($C123,'INPUTS | Outcomes'!$C$341:$L$353,L$3,0)</f>
        <v>0</v>
      </c>
    </row>
    <row r="124" spans="1:15" hidden="1" outlineLevel="2" x14ac:dyDescent="0.4">
      <c r="C124" s="220" t="s">
        <v>124</v>
      </c>
      <c r="D124" s="221" t="s">
        <v>170</v>
      </c>
      <c r="H124" s="242">
        <f>VLOOKUP($C124,'INPUTS | Outcomes'!$C$53:$L$65,H$3,0) + VLOOKUP($C124,'INPUTS | Outcomes'!$C$197:$L$209,H$3,0) + VLOOKUP($C124,'INPUTS | Outcomes'!$C$341:$L$353,H$3,0)</f>
        <v>0.63726048400000002</v>
      </c>
      <c r="I124" s="242">
        <f>VLOOKUP($C124,'INPUTS | Outcomes'!$C$53:$L$65,I$3,0) + VLOOKUP($C124,'INPUTS | Outcomes'!$C$197:$L$209,I$3,0) + VLOOKUP($C124,'INPUTS | Outcomes'!$C$341:$L$353,I$3,0)</f>
        <v>0</v>
      </c>
      <c r="J124" s="242">
        <f>VLOOKUP($C124,'INPUTS | Outcomes'!$C$53:$L$65,J$3,0) + VLOOKUP($C124,'INPUTS | Outcomes'!$C$197:$L$209,J$3,0) + VLOOKUP($C124,'INPUTS | Outcomes'!$C$341:$L$353,J$3,0)</f>
        <v>0</v>
      </c>
      <c r="K124" s="242">
        <f>VLOOKUP($C124,'INPUTS | Outcomes'!$C$53:$L$65,K$3,0) + VLOOKUP($C124,'INPUTS | Outcomes'!$C$197:$L$209,K$3,0) + VLOOKUP($C124,'INPUTS | Outcomes'!$C$341:$L$353,K$3,0)</f>
        <v>0</v>
      </c>
      <c r="L124" s="242">
        <f>VLOOKUP($C124,'INPUTS | Outcomes'!$C$53:$L$65,L$3,0) + VLOOKUP($C124,'INPUTS | Outcomes'!$C$197:$L$209,L$3,0) + VLOOKUP($C124,'INPUTS | Outcomes'!$C$341:$L$353,L$3,0)</f>
        <v>0</v>
      </c>
    </row>
    <row r="125" spans="1:15" hidden="1" outlineLevel="2" x14ac:dyDescent="0.4">
      <c r="C125" s="220" t="s">
        <v>126</v>
      </c>
      <c r="D125" s="221" t="s">
        <v>170</v>
      </c>
      <c r="H125" s="242">
        <f>VLOOKUP($C125,'INPUTS | Outcomes'!$C$53:$L$65,H$3,0) + VLOOKUP($C125,'INPUTS | Outcomes'!$C$197:$L$209,H$3,0) + VLOOKUP($C125,'INPUTS | Outcomes'!$C$341:$L$353,H$3,0)</f>
        <v>48.225014989999998</v>
      </c>
      <c r="I125" s="242">
        <f>VLOOKUP($C125,'INPUTS | Outcomes'!$C$53:$L$65,I$3,0) + VLOOKUP($C125,'INPUTS | Outcomes'!$C$197:$L$209,I$3,0) + VLOOKUP($C125,'INPUTS | Outcomes'!$C$341:$L$353,I$3,0)</f>
        <v>0</v>
      </c>
      <c r="J125" s="242">
        <f>VLOOKUP($C125,'INPUTS | Outcomes'!$C$53:$L$65,J$3,0) + VLOOKUP($C125,'INPUTS | Outcomes'!$C$197:$L$209,J$3,0) + VLOOKUP($C125,'INPUTS | Outcomes'!$C$341:$L$353,J$3,0)</f>
        <v>0</v>
      </c>
      <c r="K125" s="242">
        <f>VLOOKUP($C125,'INPUTS | Outcomes'!$C$53:$L$65,K$3,0) + VLOOKUP($C125,'INPUTS | Outcomes'!$C$197:$L$209,K$3,0) + VLOOKUP($C125,'INPUTS | Outcomes'!$C$341:$L$353,K$3,0)</f>
        <v>0</v>
      </c>
      <c r="L125" s="242">
        <f>VLOOKUP($C125,'INPUTS | Outcomes'!$C$53:$L$65,L$3,0) + VLOOKUP($C125,'INPUTS | Outcomes'!$C$197:$L$209,L$3,0) + VLOOKUP($C125,'INPUTS | Outcomes'!$C$341:$L$353,L$3,0)</f>
        <v>0</v>
      </c>
    </row>
    <row r="126" spans="1:15" hidden="1" outlineLevel="2" x14ac:dyDescent="0.4">
      <c r="C126" s="220" t="s">
        <v>128</v>
      </c>
      <c r="D126" s="221" t="s">
        <v>170</v>
      </c>
      <c r="H126" s="242">
        <f>VLOOKUP($C126,'INPUTS | Outcomes'!$C$53:$L$65,H$3,0) + VLOOKUP($C126,'INPUTS | Outcomes'!$C$197:$L$209,H$3,0) + VLOOKUP($C126,'INPUTS | Outcomes'!$C$341:$L$353,H$3,0)</f>
        <v>-10.920120000000001</v>
      </c>
      <c r="I126" s="242">
        <f>VLOOKUP($C126,'INPUTS | Outcomes'!$C$53:$L$65,I$3,0) + VLOOKUP($C126,'INPUTS | Outcomes'!$C$197:$L$209,I$3,0) + VLOOKUP($C126,'INPUTS | Outcomes'!$C$341:$L$353,I$3,0)</f>
        <v>0</v>
      </c>
      <c r="J126" s="242">
        <f>VLOOKUP($C126,'INPUTS | Outcomes'!$C$53:$L$65,J$3,0) + VLOOKUP($C126,'INPUTS | Outcomes'!$C$197:$L$209,J$3,0) + VLOOKUP($C126,'INPUTS | Outcomes'!$C$341:$L$353,J$3,0)</f>
        <v>0</v>
      </c>
      <c r="K126" s="242">
        <f>VLOOKUP($C126,'INPUTS | Outcomes'!$C$53:$L$65,K$3,0) + VLOOKUP($C126,'INPUTS | Outcomes'!$C$197:$L$209,K$3,0) + VLOOKUP($C126,'INPUTS | Outcomes'!$C$341:$L$353,K$3,0)</f>
        <v>0</v>
      </c>
      <c r="L126" s="242">
        <f>VLOOKUP($C126,'INPUTS | Outcomes'!$C$53:$L$65,L$3,0) + VLOOKUP($C126,'INPUTS | Outcomes'!$C$197:$L$209,L$3,0) + VLOOKUP($C126,'INPUTS | Outcomes'!$C$341:$L$353,L$3,0)</f>
        <v>0</v>
      </c>
    </row>
    <row r="127" spans="1:15" hidden="1" outlineLevel="2" x14ac:dyDescent="0.4">
      <c r="C127" s="220" t="s">
        <v>131</v>
      </c>
      <c r="D127" s="221" t="s">
        <v>170</v>
      </c>
      <c r="H127" s="242">
        <f>VLOOKUP($C127,'INPUTS | Outcomes'!$C$53:$L$65,H$3,0) + VLOOKUP($C127,'INPUTS | Outcomes'!$C$197:$L$209,H$3,0) + VLOOKUP($C127,'INPUTS | Outcomes'!$C$341:$L$353,H$3,0)</f>
        <v>-32.72463655</v>
      </c>
      <c r="I127" s="242">
        <f>VLOOKUP($C127,'INPUTS | Outcomes'!$C$53:$L$65,I$3,0) + VLOOKUP($C127,'INPUTS | Outcomes'!$C$197:$L$209,I$3,0) + VLOOKUP($C127,'INPUTS | Outcomes'!$C$341:$L$353,I$3,0)</f>
        <v>0</v>
      </c>
      <c r="J127" s="242">
        <f>VLOOKUP($C127,'INPUTS | Outcomes'!$C$53:$L$65,J$3,0) + VLOOKUP($C127,'INPUTS | Outcomes'!$C$197:$L$209,J$3,0) + VLOOKUP($C127,'INPUTS | Outcomes'!$C$341:$L$353,J$3,0)</f>
        <v>0</v>
      </c>
      <c r="K127" s="242">
        <f>VLOOKUP($C127,'INPUTS | Outcomes'!$C$53:$L$65,K$3,0) + VLOOKUP($C127,'INPUTS | Outcomes'!$C$197:$L$209,K$3,0) + VLOOKUP($C127,'INPUTS | Outcomes'!$C$341:$L$353,K$3,0)</f>
        <v>0</v>
      </c>
      <c r="L127" s="242">
        <f>VLOOKUP($C127,'INPUTS | Outcomes'!$C$53:$L$65,L$3,0) + VLOOKUP($C127,'INPUTS | Outcomes'!$C$197:$L$209,L$3,0) + VLOOKUP($C127,'INPUTS | Outcomes'!$C$341:$L$353,L$3,0)</f>
        <v>0</v>
      </c>
    </row>
    <row r="128" spans="1:15" hidden="1" outlineLevel="2" x14ac:dyDescent="0.4">
      <c r="A128" s="240"/>
      <c r="C128" s="220" t="s">
        <v>133</v>
      </c>
      <c r="D128" s="221" t="s">
        <v>170</v>
      </c>
      <c r="H128" s="242">
        <f>VLOOKUP($C128,'INPUTS | Outcomes'!$C$53:$L$65,H$3,0) + VLOOKUP($C128,'INPUTS | Outcomes'!$C$197:$L$209,H$3,0) + VLOOKUP($C128,'INPUTS | Outcomes'!$C$341:$L$353,H$3,0)</f>
        <v>-18.354731000000001</v>
      </c>
      <c r="I128" s="242">
        <f>VLOOKUP($C128,'INPUTS | Outcomes'!$C$53:$L$65,I$3,0) + VLOOKUP($C128,'INPUTS | Outcomes'!$C$197:$L$209,I$3,0) + VLOOKUP($C128,'INPUTS | Outcomes'!$C$341:$L$353,I$3,0)</f>
        <v>0</v>
      </c>
      <c r="J128" s="242">
        <f>VLOOKUP($C128,'INPUTS | Outcomes'!$C$53:$L$65,J$3,0) + VLOOKUP($C128,'INPUTS | Outcomes'!$C$197:$L$209,J$3,0) + VLOOKUP($C128,'INPUTS | Outcomes'!$C$341:$L$353,J$3,0)</f>
        <v>0</v>
      </c>
      <c r="K128" s="242">
        <f>VLOOKUP($C128,'INPUTS | Outcomes'!$C$53:$L$65,K$3,0) + VLOOKUP($C128,'INPUTS | Outcomes'!$C$197:$L$209,K$3,0) + VLOOKUP($C128,'INPUTS | Outcomes'!$C$341:$L$353,K$3,0)</f>
        <v>0</v>
      </c>
      <c r="L128" s="242">
        <f>VLOOKUP($C128,'INPUTS | Outcomes'!$C$53:$L$65,L$3,0) + VLOOKUP($C128,'INPUTS | Outcomes'!$C$197:$L$209,L$3,0) + VLOOKUP($C128,'INPUTS | Outcomes'!$C$341:$L$353,L$3,0)</f>
        <v>0</v>
      </c>
    </row>
    <row r="129" spans="2:15" hidden="1" outlineLevel="2" x14ac:dyDescent="0.4">
      <c r="C129" s="220" t="s">
        <v>244</v>
      </c>
      <c r="D129" s="221" t="s">
        <v>170</v>
      </c>
      <c r="H129" s="242">
        <f>VLOOKUP($C129,'INPUTS | Outcomes'!$C$53:$L$65,H$3,0) + VLOOKUP($C129,'INPUTS | Outcomes'!$C$197:$L$209,H$3,0) + VLOOKUP($C129,'INPUTS | Outcomes'!$C$341:$L$353,H$3,0)</f>
        <v>6.8071669999999997</v>
      </c>
      <c r="I129" s="242">
        <f>VLOOKUP($C129,'INPUTS | Outcomes'!$C$53:$L$65,I$3,0) + VLOOKUP($C129,'INPUTS | Outcomes'!$C$197:$L$209,I$3,0) + VLOOKUP($C129,'INPUTS | Outcomes'!$C$341:$L$353,I$3,0)</f>
        <v>0</v>
      </c>
      <c r="J129" s="242">
        <f>VLOOKUP($C129,'INPUTS | Outcomes'!$C$53:$L$65,J$3,0) + VLOOKUP($C129,'INPUTS | Outcomes'!$C$197:$L$209,J$3,0) + VLOOKUP($C129,'INPUTS | Outcomes'!$C$341:$L$353,J$3,0)</f>
        <v>0</v>
      </c>
      <c r="K129" s="242">
        <f>VLOOKUP($C129,'INPUTS | Outcomes'!$C$53:$L$65,K$3,0) + VLOOKUP($C129,'INPUTS | Outcomes'!$C$197:$L$209,K$3,0) + VLOOKUP($C129,'INPUTS | Outcomes'!$C$341:$L$353,K$3,0)</f>
        <v>0</v>
      </c>
      <c r="L129" s="242">
        <f>VLOOKUP($C129,'INPUTS | Outcomes'!$C$53:$L$65,L$3,0) + VLOOKUP($C129,'INPUTS | Outcomes'!$C$197:$L$209,L$3,0) + VLOOKUP($C129,'INPUTS | Outcomes'!$C$341:$L$353,L$3,0)</f>
        <v>0</v>
      </c>
    </row>
    <row r="130" spans="2:15" hidden="1" outlineLevel="2" x14ac:dyDescent="0.4">
      <c r="C130" s="220" t="s">
        <v>137</v>
      </c>
      <c r="D130" s="221" t="s">
        <v>170</v>
      </c>
      <c r="H130" s="242">
        <f>VLOOKUP($C130,'INPUTS | Outcomes'!$C$53:$L$65,H$3,0) + VLOOKUP($C130,'INPUTS | Outcomes'!$C$197:$L$209,H$3,0) + VLOOKUP($C130,'INPUTS | Outcomes'!$C$341:$L$353,H$3,0)</f>
        <v>-0.24914999999999998</v>
      </c>
      <c r="I130" s="242">
        <f>VLOOKUP($C130,'INPUTS | Outcomes'!$C$53:$L$65,I$3,0) + VLOOKUP($C130,'INPUTS | Outcomes'!$C$197:$L$209,I$3,0) + VLOOKUP($C130,'INPUTS | Outcomes'!$C$341:$L$353,I$3,0)</f>
        <v>0</v>
      </c>
      <c r="J130" s="242">
        <f>VLOOKUP($C130,'INPUTS | Outcomes'!$C$53:$L$65,J$3,0) + VLOOKUP($C130,'INPUTS | Outcomes'!$C$197:$L$209,J$3,0) + VLOOKUP($C130,'INPUTS | Outcomes'!$C$341:$L$353,J$3,0)</f>
        <v>0</v>
      </c>
      <c r="K130" s="242">
        <f>VLOOKUP($C130,'INPUTS | Outcomes'!$C$53:$L$65,K$3,0) + VLOOKUP($C130,'INPUTS | Outcomes'!$C$197:$L$209,K$3,0) + VLOOKUP($C130,'INPUTS | Outcomes'!$C$341:$L$353,K$3,0)</f>
        <v>0</v>
      </c>
      <c r="L130" s="242">
        <f>VLOOKUP($C130,'INPUTS | Outcomes'!$C$53:$L$65,L$3,0) + VLOOKUP($C130,'INPUTS | Outcomes'!$C$197:$L$209,L$3,0) + VLOOKUP($C130,'INPUTS | Outcomes'!$C$341:$L$353,L$3,0)</f>
        <v>0</v>
      </c>
    </row>
    <row r="131" spans="2:15" hidden="1" outlineLevel="2" x14ac:dyDescent="0.4">
      <c r="C131" s="220" t="s">
        <v>139</v>
      </c>
      <c r="D131" s="221" t="s">
        <v>170</v>
      </c>
      <c r="H131" s="242">
        <f>VLOOKUP($C131,'INPUTS | Outcomes'!$C$53:$L$65,H$3,0) + VLOOKUP($C131,'INPUTS | Outcomes'!$C$197:$L$209,H$3,0) + VLOOKUP($C131,'INPUTS | Outcomes'!$C$341:$L$353,H$3,0)</f>
        <v>8.2548556000000026</v>
      </c>
      <c r="I131" s="242">
        <f>VLOOKUP($C131,'INPUTS | Outcomes'!$C$53:$L$65,I$3,0) + VLOOKUP($C131,'INPUTS | Outcomes'!$C$197:$L$209,I$3,0) + VLOOKUP($C131,'INPUTS | Outcomes'!$C$341:$L$353,I$3,0)</f>
        <v>0</v>
      </c>
      <c r="J131" s="242">
        <f>VLOOKUP($C131,'INPUTS | Outcomes'!$C$53:$L$65,J$3,0) + VLOOKUP($C131,'INPUTS | Outcomes'!$C$197:$L$209,J$3,0) + VLOOKUP($C131,'INPUTS | Outcomes'!$C$341:$L$353,J$3,0)</f>
        <v>0</v>
      </c>
      <c r="K131" s="242">
        <f>VLOOKUP($C131,'INPUTS | Outcomes'!$C$53:$L$65,K$3,0) + VLOOKUP($C131,'INPUTS | Outcomes'!$C$197:$L$209,K$3,0) + VLOOKUP($C131,'INPUTS | Outcomes'!$C$341:$L$353,K$3,0)</f>
        <v>0</v>
      </c>
      <c r="L131" s="242">
        <f>VLOOKUP($C131,'INPUTS | Outcomes'!$C$53:$L$65,L$3,0) + VLOOKUP($C131,'INPUTS | Outcomes'!$C$197:$L$209,L$3,0) + VLOOKUP($C131,'INPUTS | Outcomes'!$C$341:$L$353,L$3,0)</f>
        <v>0</v>
      </c>
    </row>
    <row r="132" spans="2:15" hidden="1" outlineLevel="2" x14ac:dyDescent="0.4">
      <c r="H132" s="243"/>
      <c r="I132" s="243"/>
      <c r="J132" s="243"/>
      <c r="K132" s="243"/>
      <c r="L132" s="243"/>
    </row>
    <row r="133" spans="2:15" hidden="1" outlineLevel="2" x14ac:dyDescent="0.4">
      <c r="B133" s="222"/>
      <c r="C133" s="222" t="s">
        <v>725</v>
      </c>
      <c r="D133" s="224" t="s">
        <v>170</v>
      </c>
      <c r="E133" s="244">
        <f t="shared" ref="E133:G133" si="12">SUM(E121:E131)</f>
        <v>0</v>
      </c>
      <c r="F133" s="244">
        <f t="shared" si="12"/>
        <v>0</v>
      </c>
      <c r="G133" s="244">
        <f t="shared" si="12"/>
        <v>0</v>
      </c>
      <c r="H133" s="244">
        <f>SUM(H121:H131)</f>
        <v>7.0942601500197604</v>
      </c>
      <c r="I133" s="244">
        <f>SUM(I121:I131)</f>
        <v>0</v>
      </c>
      <c r="J133" s="244">
        <f>SUM(J121:J131)</f>
        <v>0</v>
      </c>
      <c r="K133" s="244">
        <f>SUM(K121:K131)</f>
        <v>0</v>
      </c>
      <c r="L133" s="244">
        <f>SUM(L121:L131)</f>
        <v>0</v>
      </c>
      <c r="M133" s="222"/>
      <c r="N133" s="222"/>
      <c r="O133" s="222"/>
    </row>
    <row r="134" spans="2:15" outlineLevel="1" collapsed="1" x14ac:dyDescent="0.4">
      <c r="H134" s="243"/>
      <c r="I134" s="243"/>
      <c r="J134" s="243"/>
      <c r="K134" s="243"/>
      <c r="L134" s="243"/>
    </row>
    <row r="135" spans="2:15" ht="14.25" outlineLevel="1" x14ac:dyDescent="0.4">
      <c r="B135" s="74" t="s">
        <v>1064</v>
      </c>
      <c r="C135" s="60"/>
      <c r="D135" s="226"/>
      <c r="E135" s="226"/>
      <c r="F135" s="226"/>
      <c r="G135" s="226"/>
      <c r="H135" s="246"/>
      <c r="I135" s="246"/>
      <c r="J135" s="246"/>
      <c r="K135" s="246"/>
      <c r="L135" s="246"/>
      <c r="M135" s="18"/>
      <c r="N135" s="18"/>
      <c r="O135" s="18"/>
    </row>
    <row r="136" spans="2:15" hidden="1" outlineLevel="2" x14ac:dyDescent="0.4">
      <c r="H136" s="243"/>
      <c r="I136" s="243"/>
      <c r="J136" s="243"/>
      <c r="K136" s="243"/>
      <c r="L136" s="243"/>
    </row>
    <row r="137" spans="2:15" hidden="1" outlineLevel="2" x14ac:dyDescent="0.4">
      <c r="C137" s="220" t="s">
        <v>117</v>
      </c>
      <c r="D137" s="221" t="s">
        <v>170</v>
      </c>
      <c r="H137" s="242">
        <f>VLOOKUP($C137,'INPUTS | Outcomes'!$C$69:$L$81,H$3,0) + VLOOKUP($C137,'INPUTS | Outcomes'!$C$213:$L$225,H$3,0) + VLOOKUP($C137,'INPUTS | Outcomes'!$C$357:$L$369,H$3,0)</f>
        <v>0</v>
      </c>
      <c r="I137" s="242">
        <f>VLOOKUP($C137,'INPUTS | Outcomes'!$C$69:$L$81,I$3,0) + VLOOKUP($C137,'INPUTS | Outcomes'!$C$213:$L$225,I$3,0) + VLOOKUP($C137,'INPUTS | Outcomes'!$C$357:$L$369,I$3,0)</f>
        <v>0</v>
      </c>
      <c r="J137" s="242">
        <f>VLOOKUP($C137,'INPUTS | Outcomes'!$C$69:$L$81,J$3,0) + VLOOKUP($C137,'INPUTS | Outcomes'!$C$213:$L$225,J$3,0) + VLOOKUP($C137,'INPUTS | Outcomes'!$C$357:$L$369,J$3,0)</f>
        <v>0</v>
      </c>
      <c r="K137" s="242">
        <f>VLOOKUP($C137,'INPUTS | Outcomes'!$C$69:$L$81,K$3,0) + VLOOKUP($C137,'INPUTS | Outcomes'!$C$213:$L$225,K$3,0) + VLOOKUP($C137,'INPUTS | Outcomes'!$C$357:$L$369,K$3,0)</f>
        <v>0</v>
      </c>
      <c r="L137" s="242">
        <f>VLOOKUP($C137,'INPUTS | Outcomes'!$C$69:$L$81,L$3,0) + VLOOKUP($C137,'INPUTS | Outcomes'!$C$213:$L$225,L$3,0) + VLOOKUP($C137,'INPUTS | Outcomes'!$C$357:$L$369,L$3,0)</f>
        <v>0</v>
      </c>
    </row>
    <row r="138" spans="2:15" hidden="1" outlineLevel="2" x14ac:dyDescent="0.4">
      <c r="C138" s="220" t="s">
        <v>119</v>
      </c>
      <c r="D138" s="221" t="s">
        <v>170</v>
      </c>
      <c r="H138" s="242">
        <f>VLOOKUP($C138,'INPUTS | Outcomes'!$C$69:$L$81,H$3,0) + VLOOKUP($C138,'INPUTS | Outcomes'!$C$213:$L$225,H$3,0) + VLOOKUP($C138,'INPUTS | Outcomes'!$C$357:$L$369,H$3,0)</f>
        <v>0.45429999999999798</v>
      </c>
      <c r="I138" s="242">
        <f>VLOOKUP($C138,'INPUTS | Outcomes'!$C$69:$L$81,I$3,0) + VLOOKUP($C138,'INPUTS | Outcomes'!$C$213:$L$225,I$3,0) + VLOOKUP($C138,'INPUTS | Outcomes'!$C$357:$L$369,I$3,0)</f>
        <v>0</v>
      </c>
      <c r="J138" s="242">
        <f>VLOOKUP($C138,'INPUTS | Outcomes'!$C$69:$L$81,J$3,0) + VLOOKUP($C138,'INPUTS | Outcomes'!$C$213:$L$225,J$3,0) + VLOOKUP($C138,'INPUTS | Outcomes'!$C$357:$L$369,J$3,0)</f>
        <v>0</v>
      </c>
      <c r="K138" s="242">
        <f>VLOOKUP($C138,'INPUTS | Outcomes'!$C$69:$L$81,K$3,0) + VLOOKUP($C138,'INPUTS | Outcomes'!$C$213:$L$225,K$3,0) + VLOOKUP($C138,'INPUTS | Outcomes'!$C$357:$L$369,K$3,0)</f>
        <v>0</v>
      </c>
      <c r="L138" s="242">
        <f>VLOOKUP($C138,'INPUTS | Outcomes'!$C$69:$L$81,L$3,0) + VLOOKUP($C138,'INPUTS | Outcomes'!$C$213:$L$225,L$3,0) + VLOOKUP($C138,'INPUTS | Outcomes'!$C$357:$L$369,L$3,0)</f>
        <v>0</v>
      </c>
    </row>
    <row r="139" spans="2:15" hidden="1" outlineLevel="2" x14ac:dyDescent="0.4">
      <c r="C139" s="220" t="s">
        <v>122</v>
      </c>
      <c r="D139" s="221" t="s">
        <v>170</v>
      </c>
      <c r="H139" s="242">
        <f>VLOOKUP($C139,'INPUTS | Outcomes'!$C$69:$L$81,H$3,0) + VLOOKUP($C139,'INPUTS | Outcomes'!$C$213:$L$225,H$3,0) + VLOOKUP($C139,'INPUTS | Outcomes'!$C$357:$L$369,H$3,0)</f>
        <v>0</v>
      </c>
      <c r="I139" s="242">
        <f>VLOOKUP($C139,'INPUTS | Outcomes'!$C$69:$L$81,I$3,0) + VLOOKUP($C139,'INPUTS | Outcomes'!$C$213:$L$225,I$3,0) + VLOOKUP($C139,'INPUTS | Outcomes'!$C$357:$L$369,I$3,0)</f>
        <v>0</v>
      </c>
      <c r="J139" s="242">
        <f>VLOOKUP($C139,'INPUTS | Outcomes'!$C$69:$L$81,J$3,0) + VLOOKUP($C139,'INPUTS | Outcomes'!$C$213:$L$225,J$3,0) + VLOOKUP($C139,'INPUTS | Outcomes'!$C$357:$L$369,J$3,0)</f>
        <v>0</v>
      </c>
      <c r="K139" s="242">
        <f>VLOOKUP($C139,'INPUTS | Outcomes'!$C$69:$L$81,K$3,0) + VLOOKUP($C139,'INPUTS | Outcomes'!$C$213:$L$225,K$3,0) + VLOOKUP($C139,'INPUTS | Outcomes'!$C$357:$L$369,K$3,0)</f>
        <v>0</v>
      </c>
      <c r="L139" s="242">
        <f>VLOOKUP($C139,'INPUTS | Outcomes'!$C$69:$L$81,L$3,0) + VLOOKUP($C139,'INPUTS | Outcomes'!$C$213:$L$225,L$3,0) + VLOOKUP($C139,'INPUTS | Outcomes'!$C$357:$L$369,L$3,0)</f>
        <v>0</v>
      </c>
    </row>
    <row r="140" spans="2:15" hidden="1" outlineLevel="2" x14ac:dyDescent="0.4">
      <c r="C140" s="220" t="s">
        <v>124</v>
      </c>
      <c r="D140" s="221" t="s">
        <v>170</v>
      </c>
      <c r="H140" s="242">
        <f>VLOOKUP($C140,'INPUTS | Outcomes'!$C$69:$L$81,H$3,0) + VLOOKUP($C140,'INPUTS | Outcomes'!$C$213:$L$225,H$3,0) + VLOOKUP($C140,'INPUTS | Outcomes'!$C$357:$L$369,H$3,0)</f>
        <v>5.8579246000000001E-2</v>
      </c>
      <c r="I140" s="242">
        <f>VLOOKUP($C140,'INPUTS | Outcomes'!$C$69:$L$81,I$3,0) + VLOOKUP($C140,'INPUTS | Outcomes'!$C$213:$L$225,I$3,0) + VLOOKUP($C140,'INPUTS | Outcomes'!$C$357:$L$369,I$3,0)</f>
        <v>0</v>
      </c>
      <c r="J140" s="242">
        <f>VLOOKUP($C140,'INPUTS | Outcomes'!$C$69:$L$81,J$3,0) + VLOOKUP($C140,'INPUTS | Outcomes'!$C$213:$L$225,J$3,0) + VLOOKUP($C140,'INPUTS | Outcomes'!$C$357:$L$369,J$3,0)</f>
        <v>0</v>
      </c>
      <c r="K140" s="242">
        <f>VLOOKUP($C140,'INPUTS | Outcomes'!$C$69:$L$81,K$3,0) + VLOOKUP($C140,'INPUTS | Outcomes'!$C$213:$L$225,K$3,0) + VLOOKUP($C140,'INPUTS | Outcomes'!$C$357:$L$369,K$3,0)</f>
        <v>0</v>
      </c>
      <c r="L140" s="242">
        <f>VLOOKUP($C140,'INPUTS | Outcomes'!$C$69:$L$81,L$3,0) + VLOOKUP($C140,'INPUTS | Outcomes'!$C$213:$L$225,L$3,0) + VLOOKUP($C140,'INPUTS | Outcomes'!$C$357:$L$369,L$3,0)</f>
        <v>0</v>
      </c>
    </row>
    <row r="141" spans="2:15" hidden="1" outlineLevel="2" x14ac:dyDescent="0.4">
      <c r="C141" s="220" t="s">
        <v>126</v>
      </c>
      <c r="D141" s="221" t="s">
        <v>170</v>
      </c>
      <c r="H141" s="242">
        <f>VLOOKUP($C141,'INPUTS | Outcomes'!$C$69:$L$81,H$3,0) + VLOOKUP($C141,'INPUTS | Outcomes'!$C$213:$L$225,H$3,0) + VLOOKUP($C141,'INPUTS | Outcomes'!$C$357:$L$369,H$3,0)</f>
        <v>0</v>
      </c>
      <c r="I141" s="242">
        <f>VLOOKUP($C141,'INPUTS | Outcomes'!$C$69:$L$81,I$3,0) + VLOOKUP($C141,'INPUTS | Outcomes'!$C$213:$L$225,I$3,0) + VLOOKUP($C141,'INPUTS | Outcomes'!$C$357:$L$369,I$3,0)</f>
        <v>0</v>
      </c>
      <c r="J141" s="242">
        <f>VLOOKUP($C141,'INPUTS | Outcomes'!$C$69:$L$81,J$3,0) + VLOOKUP($C141,'INPUTS | Outcomes'!$C$213:$L$225,J$3,0) + VLOOKUP($C141,'INPUTS | Outcomes'!$C$357:$L$369,J$3,0)</f>
        <v>0</v>
      </c>
      <c r="K141" s="242">
        <f>VLOOKUP($C141,'INPUTS | Outcomes'!$C$69:$L$81,K$3,0) + VLOOKUP($C141,'INPUTS | Outcomes'!$C$213:$L$225,K$3,0) + VLOOKUP($C141,'INPUTS | Outcomes'!$C$357:$L$369,K$3,0)</f>
        <v>0</v>
      </c>
      <c r="L141" s="242">
        <f>VLOOKUP($C141,'INPUTS | Outcomes'!$C$69:$L$81,L$3,0) + VLOOKUP($C141,'INPUTS | Outcomes'!$C$213:$L$225,L$3,0) + VLOOKUP($C141,'INPUTS | Outcomes'!$C$357:$L$369,L$3,0)</f>
        <v>0</v>
      </c>
    </row>
    <row r="142" spans="2:15" hidden="1" outlineLevel="2" x14ac:dyDescent="0.4">
      <c r="C142" s="220" t="s">
        <v>128</v>
      </c>
      <c r="D142" s="221" t="s">
        <v>170</v>
      </c>
      <c r="H142" s="242">
        <f>VLOOKUP($C142,'INPUTS | Outcomes'!$C$69:$L$81,H$3,0) + VLOOKUP($C142,'INPUTS | Outcomes'!$C$213:$L$225,H$3,0) + VLOOKUP($C142,'INPUTS | Outcomes'!$C$357:$L$369,H$3,0)</f>
        <v>-0.124</v>
      </c>
      <c r="I142" s="242">
        <f>VLOOKUP($C142,'INPUTS | Outcomes'!$C$69:$L$81,I$3,0) + VLOOKUP($C142,'INPUTS | Outcomes'!$C$213:$L$225,I$3,0) + VLOOKUP($C142,'INPUTS | Outcomes'!$C$357:$L$369,I$3,0)</f>
        <v>0</v>
      </c>
      <c r="J142" s="242">
        <f>VLOOKUP($C142,'INPUTS | Outcomes'!$C$69:$L$81,J$3,0) + VLOOKUP($C142,'INPUTS | Outcomes'!$C$213:$L$225,J$3,0) + VLOOKUP($C142,'INPUTS | Outcomes'!$C$357:$L$369,J$3,0)</f>
        <v>0</v>
      </c>
      <c r="K142" s="242">
        <f>VLOOKUP($C142,'INPUTS | Outcomes'!$C$69:$L$81,K$3,0) + VLOOKUP($C142,'INPUTS | Outcomes'!$C$213:$L$225,K$3,0) + VLOOKUP($C142,'INPUTS | Outcomes'!$C$357:$L$369,K$3,0)</f>
        <v>0</v>
      </c>
      <c r="L142" s="242">
        <f>VLOOKUP($C142,'INPUTS | Outcomes'!$C$69:$L$81,L$3,0) + VLOOKUP($C142,'INPUTS | Outcomes'!$C$213:$L$225,L$3,0) + VLOOKUP($C142,'INPUTS | Outcomes'!$C$357:$L$369,L$3,0)</f>
        <v>0</v>
      </c>
    </row>
    <row r="143" spans="2:15" hidden="1" outlineLevel="2" x14ac:dyDescent="0.4">
      <c r="C143" s="220" t="s">
        <v>131</v>
      </c>
      <c r="D143" s="221" t="s">
        <v>170</v>
      </c>
      <c r="H143" s="242">
        <f>VLOOKUP($C143,'INPUTS | Outcomes'!$C$69:$L$81,H$3,0) + VLOOKUP($C143,'INPUTS | Outcomes'!$C$213:$L$225,H$3,0) + VLOOKUP($C143,'INPUTS | Outcomes'!$C$357:$L$369,H$3,0)</f>
        <v>-1.2862199999999999</v>
      </c>
      <c r="I143" s="242">
        <f>VLOOKUP($C143,'INPUTS | Outcomes'!$C$69:$L$81,I$3,0) + VLOOKUP($C143,'INPUTS | Outcomes'!$C$213:$L$225,I$3,0) + VLOOKUP($C143,'INPUTS | Outcomes'!$C$357:$L$369,I$3,0)</f>
        <v>0</v>
      </c>
      <c r="J143" s="242">
        <f>VLOOKUP($C143,'INPUTS | Outcomes'!$C$69:$L$81,J$3,0) + VLOOKUP($C143,'INPUTS | Outcomes'!$C$213:$L$225,J$3,0) + VLOOKUP($C143,'INPUTS | Outcomes'!$C$357:$L$369,J$3,0)</f>
        <v>0</v>
      </c>
      <c r="K143" s="242">
        <f>VLOOKUP($C143,'INPUTS | Outcomes'!$C$69:$L$81,K$3,0) + VLOOKUP($C143,'INPUTS | Outcomes'!$C$213:$L$225,K$3,0) + VLOOKUP($C143,'INPUTS | Outcomes'!$C$357:$L$369,K$3,0)</f>
        <v>0</v>
      </c>
      <c r="L143" s="242">
        <f>VLOOKUP($C143,'INPUTS | Outcomes'!$C$69:$L$81,L$3,0) + VLOOKUP($C143,'INPUTS | Outcomes'!$C$213:$L$225,L$3,0) + VLOOKUP($C143,'INPUTS | Outcomes'!$C$357:$L$369,L$3,0)</f>
        <v>0</v>
      </c>
    </row>
    <row r="144" spans="2:15" hidden="1" outlineLevel="2" x14ac:dyDescent="0.4">
      <c r="C144" s="220" t="s">
        <v>133</v>
      </c>
      <c r="D144" s="221" t="s">
        <v>170</v>
      </c>
      <c r="H144" s="242">
        <f>VLOOKUP($C144,'INPUTS | Outcomes'!$C$69:$L$81,H$3,0) + VLOOKUP($C144,'INPUTS | Outcomes'!$C$213:$L$225,H$3,0) + VLOOKUP($C144,'INPUTS | Outcomes'!$C$357:$L$369,H$3,0)</f>
        <v>-1.2331799999999999</v>
      </c>
      <c r="I144" s="242">
        <f>VLOOKUP($C144,'INPUTS | Outcomes'!$C$69:$L$81,I$3,0) + VLOOKUP($C144,'INPUTS | Outcomes'!$C$213:$L$225,I$3,0) + VLOOKUP($C144,'INPUTS | Outcomes'!$C$357:$L$369,I$3,0)</f>
        <v>0</v>
      </c>
      <c r="J144" s="242">
        <f>VLOOKUP($C144,'INPUTS | Outcomes'!$C$69:$L$81,J$3,0) + VLOOKUP($C144,'INPUTS | Outcomes'!$C$213:$L$225,J$3,0) + VLOOKUP($C144,'INPUTS | Outcomes'!$C$357:$L$369,J$3,0)</f>
        <v>0</v>
      </c>
      <c r="K144" s="242">
        <f>VLOOKUP($C144,'INPUTS | Outcomes'!$C$69:$L$81,K$3,0) + VLOOKUP($C144,'INPUTS | Outcomes'!$C$213:$L$225,K$3,0) + VLOOKUP($C144,'INPUTS | Outcomes'!$C$357:$L$369,K$3,0)</f>
        <v>0</v>
      </c>
      <c r="L144" s="242">
        <f>VLOOKUP($C144,'INPUTS | Outcomes'!$C$69:$L$81,L$3,0) + VLOOKUP($C144,'INPUTS | Outcomes'!$C$213:$L$225,L$3,0) + VLOOKUP($C144,'INPUTS | Outcomes'!$C$357:$L$369,L$3,0)</f>
        <v>0</v>
      </c>
    </row>
    <row r="145" spans="2:15" hidden="1" outlineLevel="2" x14ac:dyDescent="0.4">
      <c r="C145" s="220" t="s">
        <v>244</v>
      </c>
      <c r="D145" s="221" t="s">
        <v>170</v>
      </c>
      <c r="H145" s="242">
        <f>VLOOKUP($C145,'INPUTS | Outcomes'!$C$69:$L$81,H$3,0) + VLOOKUP($C145,'INPUTS | Outcomes'!$C$213:$L$225,H$3,0) + VLOOKUP($C145,'INPUTS | Outcomes'!$C$357:$L$369,H$3,0)</f>
        <v>0.30220000000000102</v>
      </c>
      <c r="I145" s="242">
        <f>VLOOKUP($C145,'INPUTS | Outcomes'!$C$69:$L$81,I$3,0) + VLOOKUP($C145,'INPUTS | Outcomes'!$C$213:$L$225,I$3,0) + VLOOKUP($C145,'INPUTS | Outcomes'!$C$357:$L$369,I$3,0)</f>
        <v>0</v>
      </c>
      <c r="J145" s="242">
        <f>VLOOKUP($C145,'INPUTS | Outcomes'!$C$69:$L$81,J$3,0) + VLOOKUP($C145,'INPUTS | Outcomes'!$C$213:$L$225,J$3,0) + VLOOKUP($C145,'INPUTS | Outcomes'!$C$357:$L$369,J$3,0)</f>
        <v>0</v>
      </c>
      <c r="K145" s="242">
        <f>VLOOKUP($C145,'INPUTS | Outcomes'!$C$69:$L$81,K$3,0) + VLOOKUP($C145,'INPUTS | Outcomes'!$C$213:$L$225,K$3,0) + VLOOKUP($C145,'INPUTS | Outcomes'!$C$357:$L$369,K$3,0)</f>
        <v>0</v>
      </c>
      <c r="L145" s="242">
        <f>VLOOKUP($C145,'INPUTS | Outcomes'!$C$69:$L$81,L$3,0) + VLOOKUP($C145,'INPUTS | Outcomes'!$C$213:$L$225,L$3,0) + VLOOKUP($C145,'INPUTS | Outcomes'!$C$357:$L$369,L$3,0)</f>
        <v>0</v>
      </c>
    </row>
    <row r="146" spans="2:15" hidden="1" outlineLevel="2" x14ac:dyDescent="0.4">
      <c r="C146" s="220" t="s">
        <v>137</v>
      </c>
      <c r="D146" s="221" t="s">
        <v>170</v>
      </c>
      <c r="H146" s="242">
        <f>VLOOKUP($C146,'INPUTS | Outcomes'!$C$69:$L$81,H$3,0) + VLOOKUP($C146,'INPUTS | Outcomes'!$C$213:$L$225,H$3,0) + VLOOKUP($C146,'INPUTS | Outcomes'!$C$357:$L$369,H$3,0)</f>
        <v>-6.8829999999999392E-2</v>
      </c>
      <c r="I146" s="242">
        <f>VLOOKUP($C146,'INPUTS | Outcomes'!$C$69:$L$81,I$3,0) + VLOOKUP($C146,'INPUTS | Outcomes'!$C$213:$L$225,I$3,0) + VLOOKUP($C146,'INPUTS | Outcomes'!$C$357:$L$369,I$3,0)</f>
        <v>0</v>
      </c>
      <c r="J146" s="242">
        <f>VLOOKUP($C146,'INPUTS | Outcomes'!$C$69:$L$81,J$3,0) + VLOOKUP($C146,'INPUTS | Outcomes'!$C$213:$L$225,J$3,0) + VLOOKUP($C146,'INPUTS | Outcomes'!$C$357:$L$369,J$3,0)</f>
        <v>0</v>
      </c>
      <c r="K146" s="242">
        <f>VLOOKUP($C146,'INPUTS | Outcomes'!$C$69:$L$81,K$3,0) + VLOOKUP($C146,'INPUTS | Outcomes'!$C$213:$L$225,K$3,0) + VLOOKUP($C146,'INPUTS | Outcomes'!$C$357:$L$369,K$3,0)</f>
        <v>0</v>
      </c>
      <c r="L146" s="242">
        <f>VLOOKUP($C146,'INPUTS | Outcomes'!$C$69:$L$81,L$3,0) + VLOOKUP($C146,'INPUTS | Outcomes'!$C$213:$L$225,L$3,0) + VLOOKUP($C146,'INPUTS | Outcomes'!$C$357:$L$369,L$3,0)</f>
        <v>0</v>
      </c>
    </row>
    <row r="147" spans="2:15" hidden="1" outlineLevel="2" x14ac:dyDescent="0.4">
      <c r="C147" s="220" t="s">
        <v>139</v>
      </c>
      <c r="D147" s="221" t="s">
        <v>170</v>
      </c>
      <c r="H147" s="242">
        <f>VLOOKUP($C147,'INPUTS | Outcomes'!$C$69:$L$81,H$3,0) + VLOOKUP($C147,'INPUTS | Outcomes'!$C$213:$L$225,H$3,0) + VLOOKUP($C147,'INPUTS | Outcomes'!$C$357:$L$369,H$3,0)</f>
        <v>0.15145</v>
      </c>
      <c r="I147" s="242">
        <f>VLOOKUP($C147,'INPUTS | Outcomes'!$C$69:$L$81,I$3,0) + VLOOKUP($C147,'INPUTS | Outcomes'!$C$213:$L$225,I$3,0) + VLOOKUP($C147,'INPUTS | Outcomes'!$C$357:$L$369,I$3,0)</f>
        <v>0</v>
      </c>
      <c r="J147" s="242">
        <f>VLOOKUP($C147,'INPUTS | Outcomes'!$C$69:$L$81,J$3,0) + VLOOKUP($C147,'INPUTS | Outcomes'!$C$213:$L$225,J$3,0) + VLOOKUP($C147,'INPUTS | Outcomes'!$C$357:$L$369,J$3,0)</f>
        <v>0</v>
      </c>
      <c r="K147" s="242">
        <f>VLOOKUP($C147,'INPUTS | Outcomes'!$C$69:$L$81,K$3,0) + VLOOKUP($C147,'INPUTS | Outcomes'!$C$213:$L$225,K$3,0) + VLOOKUP($C147,'INPUTS | Outcomes'!$C$357:$L$369,K$3,0)</f>
        <v>0</v>
      </c>
      <c r="L147" s="242">
        <f>VLOOKUP($C147,'INPUTS | Outcomes'!$C$69:$L$81,L$3,0) + VLOOKUP($C147,'INPUTS | Outcomes'!$C$213:$L$225,L$3,0) + VLOOKUP($C147,'INPUTS | Outcomes'!$C$357:$L$369,L$3,0)</f>
        <v>0</v>
      </c>
    </row>
    <row r="148" spans="2:15" hidden="1" outlineLevel="2" x14ac:dyDescent="0.4">
      <c r="H148" s="243"/>
      <c r="I148" s="243"/>
      <c r="J148" s="243"/>
      <c r="K148" s="243"/>
      <c r="L148" s="243"/>
    </row>
    <row r="149" spans="2:15" hidden="1" outlineLevel="2" x14ac:dyDescent="0.4">
      <c r="B149" s="222"/>
      <c r="C149" s="222" t="s">
        <v>725</v>
      </c>
      <c r="D149" s="224" t="s">
        <v>170</v>
      </c>
      <c r="E149" s="244">
        <f t="shared" ref="E149:G149" si="13">SUM(E137:E147)</f>
        <v>0</v>
      </c>
      <c r="F149" s="244">
        <f t="shared" si="13"/>
        <v>0</v>
      </c>
      <c r="G149" s="244">
        <f t="shared" si="13"/>
        <v>0</v>
      </c>
      <c r="H149" s="244">
        <f>SUM(H137:H147)</f>
        <v>-1.745700754</v>
      </c>
      <c r="I149" s="244">
        <f>SUM(I137:I147)</f>
        <v>0</v>
      </c>
      <c r="J149" s="244">
        <f>SUM(J137:J147)</f>
        <v>0</v>
      </c>
      <c r="K149" s="244">
        <f>SUM(K137:K147)</f>
        <v>0</v>
      </c>
      <c r="L149" s="244">
        <f>SUM(L137:L147)</f>
        <v>0</v>
      </c>
      <c r="M149" s="222"/>
      <c r="N149" s="222"/>
      <c r="O149" s="222"/>
    </row>
    <row r="150" spans="2:15" outlineLevel="1" collapsed="1" x14ac:dyDescent="0.4">
      <c r="H150" s="243"/>
      <c r="I150" s="243"/>
      <c r="J150" s="243"/>
      <c r="K150" s="243"/>
      <c r="L150" s="243"/>
    </row>
    <row r="151" spans="2:15" ht="14.25" outlineLevel="1" x14ac:dyDescent="0.4">
      <c r="B151" s="74" t="s">
        <v>1065</v>
      </c>
      <c r="C151" s="60"/>
      <c r="D151" s="226"/>
      <c r="E151" s="226"/>
      <c r="F151" s="226"/>
      <c r="G151" s="226"/>
      <c r="H151" s="246"/>
      <c r="I151" s="246"/>
      <c r="J151" s="246"/>
      <c r="K151" s="246"/>
      <c r="L151" s="246"/>
      <c r="M151" s="18"/>
      <c r="N151" s="18"/>
      <c r="O151" s="18"/>
    </row>
    <row r="152" spans="2:15" hidden="1" outlineLevel="2" x14ac:dyDescent="0.4">
      <c r="H152" s="243"/>
      <c r="I152" s="243"/>
      <c r="J152" s="243"/>
      <c r="K152" s="243"/>
      <c r="L152" s="243"/>
    </row>
    <row r="153" spans="2:15" hidden="1" outlineLevel="2" x14ac:dyDescent="0.4">
      <c r="C153" s="220" t="s">
        <v>117</v>
      </c>
      <c r="D153" s="221" t="s">
        <v>170</v>
      </c>
      <c r="H153" s="242">
        <f>VLOOKUP($C153,'INPUTS | Outcomes'!$C$85:$L$103,H$3,0) + VLOOKUP($C153,'INPUTS | Outcomes'!$C$229:$L$247,H$3,0) + VLOOKUP($C153,'INPUTS | Outcomes'!$C$373:$L$391,H$3,0)</f>
        <v>1.36764</v>
      </c>
      <c r="I153" s="242">
        <f>VLOOKUP($C153,'INPUTS | Outcomes'!$C$85:$L$103,I$3,0) + VLOOKUP($C153,'INPUTS | Outcomes'!$C$229:$L$247,I$3,0) + VLOOKUP($C153,'INPUTS | Outcomes'!$C$373:$L$391,I$3,0)</f>
        <v>0</v>
      </c>
      <c r="J153" s="242">
        <f>VLOOKUP($C153,'INPUTS | Outcomes'!$C$85:$L$103,J$3,0) + VLOOKUP($C153,'INPUTS | Outcomes'!$C$229:$L$247,J$3,0) + VLOOKUP($C153,'INPUTS | Outcomes'!$C$373:$L$391,J$3,0)</f>
        <v>0</v>
      </c>
      <c r="K153" s="242">
        <f>VLOOKUP($C153,'INPUTS | Outcomes'!$C$85:$L$103,K$3,0) + VLOOKUP($C153,'INPUTS | Outcomes'!$C$229:$L$247,K$3,0) + VLOOKUP($C153,'INPUTS | Outcomes'!$C$373:$L$391,K$3,0)</f>
        <v>0</v>
      </c>
      <c r="L153" s="242">
        <f>VLOOKUP($C153,'INPUTS | Outcomes'!$C$85:$L$103,L$3,0) + VLOOKUP($C153,'INPUTS | Outcomes'!$C$229:$L$247,L$3,0) + VLOOKUP($C153,'INPUTS | Outcomes'!$C$373:$L$391,L$3,0)</f>
        <v>0</v>
      </c>
    </row>
    <row r="154" spans="2:15" hidden="1" outlineLevel="2" x14ac:dyDescent="0.4">
      <c r="C154" s="220" t="s">
        <v>119</v>
      </c>
      <c r="D154" s="221" t="s">
        <v>170</v>
      </c>
      <c r="H154" s="242">
        <f>VLOOKUP($C154,'INPUTS | Outcomes'!$C$85:$L$103,H$3,0) + VLOOKUP($C154,'INPUTS | Outcomes'!$C$229:$L$247,H$3,0) + VLOOKUP($C154,'INPUTS | Outcomes'!$C$373:$L$391,H$3,0)</f>
        <v>-0.308151856000001</v>
      </c>
      <c r="I154" s="242">
        <f>VLOOKUP($C154,'INPUTS | Outcomes'!$C$85:$L$103,I$3,0) + VLOOKUP($C154,'INPUTS | Outcomes'!$C$229:$L$247,I$3,0) + VLOOKUP($C154,'INPUTS | Outcomes'!$C$373:$L$391,I$3,0)</f>
        <v>0</v>
      </c>
      <c r="J154" s="242">
        <f>VLOOKUP($C154,'INPUTS | Outcomes'!$C$85:$L$103,J$3,0) + VLOOKUP($C154,'INPUTS | Outcomes'!$C$229:$L$247,J$3,0) + VLOOKUP($C154,'INPUTS | Outcomes'!$C$373:$L$391,J$3,0)</f>
        <v>0</v>
      </c>
      <c r="K154" s="242">
        <f>VLOOKUP($C154,'INPUTS | Outcomes'!$C$85:$L$103,K$3,0) + VLOOKUP($C154,'INPUTS | Outcomes'!$C$229:$L$247,K$3,0) + VLOOKUP($C154,'INPUTS | Outcomes'!$C$373:$L$391,K$3,0)</f>
        <v>0</v>
      </c>
      <c r="L154" s="242">
        <f>VLOOKUP($C154,'INPUTS | Outcomes'!$C$85:$L$103,L$3,0) + VLOOKUP($C154,'INPUTS | Outcomes'!$C$229:$L$247,L$3,0) + VLOOKUP($C154,'INPUTS | Outcomes'!$C$373:$L$391,L$3,0)</f>
        <v>0</v>
      </c>
    </row>
    <row r="155" spans="2:15" hidden="1" outlineLevel="2" x14ac:dyDescent="0.4">
      <c r="C155" s="220" t="s">
        <v>122</v>
      </c>
      <c r="D155" s="221" t="s">
        <v>170</v>
      </c>
      <c r="H155" s="242">
        <f>VLOOKUP($C155,'INPUTS | Outcomes'!$C$85:$L$103,H$3,0) + VLOOKUP($C155,'INPUTS | Outcomes'!$C$229:$L$247,H$3,0) + VLOOKUP($C155,'INPUTS | Outcomes'!$C$373:$L$391,H$3,0)</f>
        <v>3.9E-2</v>
      </c>
      <c r="I155" s="242">
        <f>VLOOKUP($C155,'INPUTS | Outcomes'!$C$85:$L$103,I$3,0) + VLOOKUP($C155,'INPUTS | Outcomes'!$C$229:$L$247,I$3,0) + VLOOKUP($C155,'INPUTS | Outcomes'!$C$373:$L$391,I$3,0)</f>
        <v>0</v>
      </c>
      <c r="J155" s="242">
        <f>VLOOKUP($C155,'INPUTS | Outcomes'!$C$85:$L$103,J$3,0) + VLOOKUP($C155,'INPUTS | Outcomes'!$C$229:$L$247,J$3,0) + VLOOKUP($C155,'INPUTS | Outcomes'!$C$373:$L$391,J$3,0)</f>
        <v>0</v>
      </c>
      <c r="K155" s="242">
        <f>VLOOKUP($C155,'INPUTS | Outcomes'!$C$85:$L$103,K$3,0) + VLOOKUP($C155,'INPUTS | Outcomes'!$C$229:$L$247,K$3,0) + VLOOKUP($C155,'INPUTS | Outcomes'!$C$373:$L$391,K$3,0)</f>
        <v>0</v>
      </c>
      <c r="L155" s="242">
        <f>VLOOKUP($C155,'INPUTS | Outcomes'!$C$85:$L$103,L$3,0) + VLOOKUP($C155,'INPUTS | Outcomes'!$C$229:$L$247,L$3,0) + VLOOKUP($C155,'INPUTS | Outcomes'!$C$373:$L$391,L$3,0)</f>
        <v>0</v>
      </c>
    </row>
    <row r="156" spans="2:15" hidden="1" outlineLevel="2" x14ac:dyDescent="0.4">
      <c r="C156" s="220" t="s">
        <v>124</v>
      </c>
      <c r="D156" s="221" t="s">
        <v>170</v>
      </c>
      <c r="H156" s="242">
        <f>VLOOKUP($C156,'INPUTS | Outcomes'!$C$85:$L$103,H$3,0) + VLOOKUP($C156,'INPUTS | Outcomes'!$C$229:$L$247,H$3,0) + VLOOKUP($C156,'INPUTS | Outcomes'!$C$373:$L$391,H$3,0)</f>
        <v>1.4819780760000001</v>
      </c>
      <c r="I156" s="242">
        <f>VLOOKUP($C156,'INPUTS | Outcomes'!$C$85:$L$103,I$3,0) + VLOOKUP($C156,'INPUTS | Outcomes'!$C$229:$L$247,I$3,0) + VLOOKUP($C156,'INPUTS | Outcomes'!$C$373:$L$391,I$3,0)</f>
        <v>0</v>
      </c>
      <c r="J156" s="242">
        <f>VLOOKUP($C156,'INPUTS | Outcomes'!$C$85:$L$103,J$3,0) + VLOOKUP($C156,'INPUTS | Outcomes'!$C$229:$L$247,J$3,0) + VLOOKUP($C156,'INPUTS | Outcomes'!$C$373:$L$391,J$3,0)</f>
        <v>0</v>
      </c>
      <c r="K156" s="242">
        <f>VLOOKUP($C156,'INPUTS | Outcomes'!$C$85:$L$103,K$3,0) + VLOOKUP($C156,'INPUTS | Outcomes'!$C$229:$L$247,K$3,0) + VLOOKUP($C156,'INPUTS | Outcomes'!$C$373:$L$391,K$3,0)</f>
        <v>0</v>
      </c>
      <c r="L156" s="242">
        <f>VLOOKUP($C156,'INPUTS | Outcomes'!$C$85:$L$103,L$3,0) + VLOOKUP($C156,'INPUTS | Outcomes'!$C$229:$L$247,L$3,0) + VLOOKUP($C156,'INPUTS | Outcomes'!$C$373:$L$391,L$3,0)</f>
        <v>0</v>
      </c>
    </row>
    <row r="157" spans="2:15" hidden="1" outlineLevel="2" x14ac:dyDescent="0.4">
      <c r="C157" s="220" t="s">
        <v>126</v>
      </c>
      <c r="D157" s="221" t="s">
        <v>170</v>
      </c>
      <c r="H157" s="242">
        <f>VLOOKUP($C157,'INPUTS | Outcomes'!$C$85:$L$103,H$3,0) + VLOOKUP($C157,'INPUTS | Outcomes'!$C$229:$L$247,H$3,0) + VLOOKUP($C157,'INPUTS | Outcomes'!$C$373:$L$391,H$3,0)</f>
        <v>1.8749999999999999E-2</v>
      </c>
      <c r="I157" s="242">
        <f>VLOOKUP($C157,'INPUTS | Outcomes'!$C$85:$L$103,I$3,0) + VLOOKUP($C157,'INPUTS | Outcomes'!$C$229:$L$247,I$3,0) + VLOOKUP($C157,'INPUTS | Outcomes'!$C$373:$L$391,I$3,0)</f>
        <v>0</v>
      </c>
      <c r="J157" s="242">
        <f>VLOOKUP($C157,'INPUTS | Outcomes'!$C$85:$L$103,J$3,0) + VLOOKUP($C157,'INPUTS | Outcomes'!$C$229:$L$247,J$3,0) + VLOOKUP($C157,'INPUTS | Outcomes'!$C$373:$L$391,J$3,0)</f>
        <v>0</v>
      </c>
      <c r="K157" s="242">
        <f>VLOOKUP($C157,'INPUTS | Outcomes'!$C$85:$L$103,K$3,0) + VLOOKUP($C157,'INPUTS | Outcomes'!$C$229:$L$247,K$3,0) + VLOOKUP($C157,'INPUTS | Outcomes'!$C$373:$L$391,K$3,0)</f>
        <v>0</v>
      </c>
      <c r="L157" s="242">
        <f>VLOOKUP($C157,'INPUTS | Outcomes'!$C$85:$L$103,L$3,0) + VLOOKUP($C157,'INPUTS | Outcomes'!$C$229:$L$247,L$3,0) + VLOOKUP($C157,'INPUTS | Outcomes'!$C$373:$L$391,L$3,0)</f>
        <v>0</v>
      </c>
    </row>
    <row r="158" spans="2:15" hidden="1" outlineLevel="2" x14ac:dyDescent="0.4">
      <c r="C158" s="220" t="s">
        <v>128</v>
      </c>
      <c r="D158" s="221" t="s">
        <v>170</v>
      </c>
      <c r="H158" s="242">
        <f>VLOOKUP($C158,'INPUTS | Outcomes'!$C$85:$L$103,H$3,0) + VLOOKUP($C158,'INPUTS | Outcomes'!$C$229:$L$247,H$3,0) + VLOOKUP($C158,'INPUTS | Outcomes'!$C$373:$L$391,H$3,0)</f>
        <v>0</v>
      </c>
      <c r="I158" s="242">
        <f>VLOOKUP($C158,'INPUTS | Outcomes'!$C$85:$L$103,I$3,0) + VLOOKUP($C158,'INPUTS | Outcomes'!$C$229:$L$247,I$3,0) + VLOOKUP($C158,'INPUTS | Outcomes'!$C$373:$L$391,I$3,0)</f>
        <v>0</v>
      </c>
      <c r="J158" s="242">
        <f>VLOOKUP($C158,'INPUTS | Outcomes'!$C$85:$L$103,J$3,0) + VLOOKUP($C158,'INPUTS | Outcomes'!$C$229:$L$247,J$3,0) + VLOOKUP($C158,'INPUTS | Outcomes'!$C$373:$L$391,J$3,0)</f>
        <v>0</v>
      </c>
      <c r="K158" s="242">
        <f>VLOOKUP($C158,'INPUTS | Outcomes'!$C$85:$L$103,K$3,0) + VLOOKUP($C158,'INPUTS | Outcomes'!$C$229:$L$247,K$3,0) + VLOOKUP($C158,'INPUTS | Outcomes'!$C$373:$L$391,K$3,0)</f>
        <v>0</v>
      </c>
      <c r="L158" s="242">
        <f>VLOOKUP($C158,'INPUTS | Outcomes'!$C$85:$L$103,L$3,0) + VLOOKUP($C158,'INPUTS | Outcomes'!$C$229:$L$247,L$3,0) + VLOOKUP($C158,'INPUTS | Outcomes'!$C$373:$L$391,L$3,0)</f>
        <v>0</v>
      </c>
    </row>
    <row r="159" spans="2:15" hidden="1" outlineLevel="2" x14ac:dyDescent="0.4">
      <c r="C159" s="220" t="s">
        <v>131</v>
      </c>
      <c r="D159" s="221" t="s">
        <v>170</v>
      </c>
      <c r="H159" s="242">
        <f>VLOOKUP($C159,'INPUTS | Outcomes'!$C$85:$L$103,H$3,0) + VLOOKUP($C159,'INPUTS | Outcomes'!$C$229:$L$247,H$3,0) + VLOOKUP($C159,'INPUTS | Outcomes'!$C$373:$L$391,H$3,0)</f>
        <v>-0.6</v>
      </c>
      <c r="I159" s="242">
        <f>VLOOKUP($C159,'INPUTS | Outcomes'!$C$85:$L$103,I$3,0) + VLOOKUP($C159,'INPUTS | Outcomes'!$C$229:$L$247,I$3,0) + VLOOKUP($C159,'INPUTS | Outcomes'!$C$373:$L$391,I$3,0)</f>
        <v>0</v>
      </c>
      <c r="J159" s="242">
        <f>VLOOKUP($C159,'INPUTS | Outcomes'!$C$85:$L$103,J$3,0) + VLOOKUP($C159,'INPUTS | Outcomes'!$C$229:$L$247,J$3,0) + VLOOKUP($C159,'INPUTS | Outcomes'!$C$373:$L$391,J$3,0)</f>
        <v>0</v>
      </c>
      <c r="K159" s="242">
        <f>VLOOKUP($C159,'INPUTS | Outcomes'!$C$85:$L$103,K$3,0) + VLOOKUP($C159,'INPUTS | Outcomes'!$C$229:$L$247,K$3,0) + VLOOKUP($C159,'INPUTS | Outcomes'!$C$373:$L$391,K$3,0)</f>
        <v>0</v>
      </c>
      <c r="L159" s="242">
        <f>VLOOKUP($C159,'INPUTS | Outcomes'!$C$85:$L$103,L$3,0) + VLOOKUP($C159,'INPUTS | Outcomes'!$C$229:$L$247,L$3,0) + VLOOKUP($C159,'INPUTS | Outcomes'!$C$373:$L$391,L$3,0)</f>
        <v>0</v>
      </c>
    </row>
    <row r="160" spans="2:15" hidden="1" outlineLevel="2" x14ac:dyDescent="0.4">
      <c r="C160" s="220" t="s">
        <v>133</v>
      </c>
      <c r="D160" s="221" t="s">
        <v>170</v>
      </c>
      <c r="H160" s="242">
        <f>VLOOKUP($C160,'INPUTS | Outcomes'!$C$85:$L$103,H$3,0) + VLOOKUP($C160,'INPUTS | Outcomes'!$C$229:$L$247,H$3,0) + VLOOKUP($C160,'INPUTS | Outcomes'!$C$373:$L$391,H$3,0)</f>
        <v>-0.51939999999999997</v>
      </c>
      <c r="I160" s="242">
        <f>VLOOKUP($C160,'INPUTS | Outcomes'!$C$85:$L$103,I$3,0) + VLOOKUP($C160,'INPUTS | Outcomes'!$C$229:$L$247,I$3,0) + VLOOKUP($C160,'INPUTS | Outcomes'!$C$373:$L$391,I$3,0)</f>
        <v>0</v>
      </c>
      <c r="J160" s="242">
        <f>VLOOKUP($C160,'INPUTS | Outcomes'!$C$85:$L$103,J$3,0) + VLOOKUP($C160,'INPUTS | Outcomes'!$C$229:$L$247,J$3,0) + VLOOKUP($C160,'INPUTS | Outcomes'!$C$373:$L$391,J$3,0)</f>
        <v>0</v>
      </c>
      <c r="K160" s="242">
        <f>VLOOKUP($C160,'INPUTS | Outcomes'!$C$85:$L$103,K$3,0) + VLOOKUP($C160,'INPUTS | Outcomes'!$C$229:$L$247,K$3,0) + VLOOKUP($C160,'INPUTS | Outcomes'!$C$373:$L$391,K$3,0)</f>
        <v>0</v>
      </c>
      <c r="L160" s="242">
        <f>VLOOKUP($C160,'INPUTS | Outcomes'!$C$85:$L$103,L$3,0) + VLOOKUP($C160,'INPUTS | Outcomes'!$C$229:$L$247,L$3,0) + VLOOKUP($C160,'INPUTS | Outcomes'!$C$373:$L$391,L$3,0)</f>
        <v>0</v>
      </c>
    </row>
    <row r="161" spans="2:15" hidden="1" outlineLevel="2" x14ac:dyDescent="0.4">
      <c r="C161" s="220" t="s">
        <v>244</v>
      </c>
      <c r="D161" s="221" t="s">
        <v>170</v>
      </c>
      <c r="H161" s="242">
        <f>VLOOKUP($C161,'INPUTS | Outcomes'!$C$85:$L$103,H$3,0) + VLOOKUP($C161,'INPUTS | Outcomes'!$C$229:$L$247,H$3,0) + VLOOKUP($C161,'INPUTS | Outcomes'!$C$373:$L$391,H$3,0)</f>
        <v>6.4525969999999999</v>
      </c>
      <c r="I161" s="242">
        <f>VLOOKUP($C161,'INPUTS | Outcomes'!$C$85:$L$103,I$3,0) + VLOOKUP($C161,'INPUTS | Outcomes'!$C$229:$L$247,I$3,0) + VLOOKUP($C161,'INPUTS | Outcomes'!$C$373:$L$391,I$3,0)</f>
        <v>0</v>
      </c>
      <c r="J161" s="242">
        <f>VLOOKUP($C161,'INPUTS | Outcomes'!$C$85:$L$103,J$3,0) + VLOOKUP($C161,'INPUTS | Outcomes'!$C$229:$L$247,J$3,0) + VLOOKUP($C161,'INPUTS | Outcomes'!$C$373:$L$391,J$3,0)</f>
        <v>0</v>
      </c>
      <c r="K161" s="242">
        <f>VLOOKUP($C161,'INPUTS | Outcomes'!$C$85:$L$103,K$3,0) + VLOOKUP($C161,'INPUTS | Outcomes'!$C$229:$L$247,K$3,0) + VLOOKUP($C161,'INPUTS | Outcomes'!$C$373:$L$391,K$3,0)</f>
        <v>0</v>
      </c>
      <c r="L161" s="242">
        <f>VLOOKUP($C161,'INPUTS | Outcomes'!$C$85:$L$103,L$3,0) + VLOOKUP($C161,'INPUTS | Outcomes'!$C$229:$L$247,L$3,0) + VLOOKUP($C161,'INPUTS | Outcomes'!$C$373:$L$391,L$3,0)</f>
        <v>0</v>
      </c>
    </row>
    <row r="162" spans="2:15" hidden="1" outlineLevel="2" x14ac:dyDescent="0.4">
      <c r="C162" s="220" t="s">
        <v>137</v>
      </c>
      <c r="D162" s="221" t="s">
        <v>170</v>
      </c>
      <c r="H162" s="242">
        <f>VLOOKUP($C162,'INPUTS | Outcomes'!$C$85:$L$103,H$3,0) + VLOOKUP($C162,'INPUTS | Outcomes'!$C$229:$L$247,H$3,0) + VLOOKUP($C162,'INPUTS | Outcomes'!$C$373:$L$391,H$3,0)</f>
        <v>0.26074999999999998</v>
      </c>
      <c r="I162" s="242">
        <f>VLOOKUP($C162,'INPUTS | Outcomes'!$C$85:$L$103,I$3,0) + VLOOKUP($C162,'INPUTS | Outcomes'!$C$229:$L$247,I$3,0) + VLOOKUP($C162,'INPUTS | Outcomes'!$C$373:$L$391,I$3,0)</f>
        <v>0</v>
      </c>
      <c r="J162" s="242">
        <f>VLOOKUP($C162,'INPUTS | Outcomes'!$C$85:$L$103,J$3,0) + VLOOKUP($C162,'INPUTS | Outcomes'!$C$229:$L$247,J$3,0) + VLOOKUP($C162,'INPUTS | Outcomes'!$C$373:$L$391,J$3,0)</f>
        <v>0</v>
      </c>
      <c r="K162" s="242">
        <f>VLOOKUP($C162,'INPUTS | Outcomes'!$C$85:$L$103,K$3,0) + VLOOKUP($C162,'INPUTS | Outcomes'!$C$229:$L$247,K$3,0) + VLOOKUP($C162,'INPUTS | Outcomes'!$C$373:$L$391,K$3,0)</f>
        <v>0</v>
      </c>
      <c r="L162" s="242">
        <f>VLOOKUP($C162,'INPUTS | Outcomes'!$C$85:$L$103,L$3,0) + VLOOKUP($C162,'INPUTS | Outcomes'!$C$229:$L$247,L$3,0) + VLOOKUP($C162,'INPUTS | Outcomes'!$C$373:$L$391,L$3,0)</f>
        <v>0</v>
      </c>
    </row>
    <row r="163" spans="2:15" hidden="1" outlineLevel="2" x14ac:dyDescent="0.4">
      <c r="C163" s="220" t="s">
        <v>139</v>
      </c>
      <c r="D163" s="221" t="s">
        <v>170</v>
      </c>
      <c r="H163" s="242">
        <f>VLOOKUP($C163,'INPUTS | Outcomes'!$C$85:$L$103,H$3,0) + VLOOKUP($C163,'INPUTS | Outcomes'!$C$229:$L$247,H$3,0) + VLOOKUP($C163,'INPUTS | Outcomes'!$C$373:$L$391,H$3,0)</f>
        <v>-1.95408</v>
      </c>
      <c r="I163" s="242">
        <f>VLOOKUP($C163,'INPUTS | Outcomes'!$C$85:$L$103,I$3,0) + VLOOKUP($C163,'INPUTS | Outcomes'!$C$229:$L$247,I$3,0) + VLOOKUP($C163,'INPUTS | Outcomes'!$C$373:$L$391,I$3,0)</f>
        <v>0</v>
      </c>
      <c r="J163" s="242">
        <f>VLOOKUP($C163,'INPUTS | Outcomes'!$C$85:$L$103,J$3,0) + VLOOKUP($C163,'INPUTS | Outcomes'!$C$229:$L$247,J$3,0) + VLOOKUP($C163,'INPUTS | Outcomes'!$C$373:$L$391,J$3,0)</f>
        <v>0</v>
      </c>
      <c r="K163" s="242">
        <f>VLOOKUP($C163,'INPUTS | Outcomes'!$C$85:$L$103,K$3,0) + VLOOKUP($C163,'INPUTS | Outcomes'!$C$229:$L$247,K$3,0) + VLOOKUP($C163,'INPUTS | Outcomes'!$C$373:$L$391,K$3,0)</f>
        <v>0</v>
      </c>
      <c r="L163" s="242">
        <f>VLOOKUP($C163,'INPUTS | Outcomes'!$C$85:$L$103,L$3,0) + VLOOKUP($C163,'INPUTS | Outcomes'!$C$229:$L$247,L$3,0) + VLOOKUP($C163,'INPUTS | Outcomes'!$C$373:$L$391,L$3,0)</f>
        <v>0</v>
      </c>
    </row>
    <row r="164" spans="2:15" hidden="1" outlineLevel="2" x14ac:dyDescent="0.4">
      <c r="C164" s="220" t="s">
        <v>141</v>
      </c>
      <c r="D164" s="221" t="s">
        <v>170</v>
      </c>
      <c r="H164" s="242">
        <f>VLOOKUP($C164,'INPUTS | Outcomes'!$C$85:$L$103,H$3,0) + VLOOKUP($C164,'INPUTS | Outcomes'!$C$229:$L$247,H$3,0) + VLOOKUP($C164,'INPUTS | Outcomes'!$C$373:$L$391,H$3,0)</f>
        <v>2.4459999999999999E-2</v>
      </c>
      <c r="I164" s="242">
        <f>VLOOKUP($C164,'INPUTS | Outcomes'!$C$85:$L$103,I$3,0) + VLOOKUP($C164,'INPUTS | Outcomes'!$C$229:$L$247,I$3,0) + VLOOKUP($C164,'INPUTS | Outcomes'!$C$373:$L$391,I$3,0)</f>
        <v>0</v>
      </c>
      <c r="J164" s="242">
        <f>VLOOKUP($C164,'INPUTS | Outcomes'!$C$85:$L$103,J$3,0) + VLOOKUP($C164,'INPUTS | Outcomes'!$C$229:$L$247,J$3,0) + VLOOKUP($C164,'INPUTS | Outcomes'!$C$373:$L$391,J$3,0)</f>
        <v>0</v>
      </c>
      <c r="K164" s="242">
        <f>VLOOKUP($C164,'INPUTS | Outcomes'!$C$85:$L$103,K$3,0) + VLOOKUP($C164,'INPUTS | Outcomes'!$C$229:$L$247,K$3,0) + VLOOKUP($C164,'INPUTS | Outcomes'!$C$373:$L$391,K$3,0)</f>
        <v>0</v>
      </c>
      <c r="L164" s="242">
        <f>VLOOKUP($C164,'INPUTS | Outcomes'!$C$85:$L$103,L$3,0) + VLOOKUP($C164,'INPUTS | Outcomes'!$C$229:$L$247,L$3,0) + VLOOKUP($C164,'INPUTS | Outcomes'!$C$373:$L$391,L$3,0)</f>
        <v>0</v>
      </c>
    </row>
    <row r="165" spans="2:15" hidden="1" outlineLevel="2" x14ac:dyDescent="0.4">
      <c r="C165" s="220" t="s">
        <v>143</v>
      </c>
      <c r="D165" s="221" t="s">
        <v>170</v>
      </c>
      <c r="H165" s="242">
        <f>VLOOKUP($C165,'INPUTS | Outcomes'!$C$85:$L$103,H$3,0) + VLOOKUP($C165,'INPUTS | Outcomes'!$C$229:$L$247,H$3,0) + VLOOKUP($C165,'INPUTS | Outcomes'!$C$373:$L$391,H$3,0)</f>
        <v>-4.7100000000000052E-2</v>
      </c>
      <c r="I165" s="242">
        <f>VLOOKUP($C165,'INPUTS | Outcomes'!$C$85:$L$103,I$3,0) + VLOOKUP($C165,'INPUTS | Outcomes'!$C$229:$L$247,I$3,0) + VLOOKUP($C165,'INPUTS | Outcomes'!$C$373:$L$391,I$3,0)</f>
        <v>0</v>
      </c>
      <c r="J165" s="242">
        <f>VLOOKUP($C165,'INPUTS | Outcomes'!$C$85:$L$103,J$3,0) + VLOOKUP($C165,'INPUTS | Outcomes'!$C$229:$L$247,J$3,0) + VLOOKUP($C165,'INPUTS | Outcomes'!$C$373:$L$391,J$3,0)</f>
        <v>0</v>
      </c>
      <c r="K165" s="242">
        <f>VLOOKUP($C165,'INPUTS | Outcomes'!$C$85:$L$103,K$3,0) + VLOOKUP($C165,'INPUTS | Outcomes'!$C$229:$L$247,K$3,0) + VLOOKUP($C165,'INPUTS | Outcomes'!$C$373:$L$391,K$3,0)</f>
        <v>0</v>
      </c>
      <c r="L165" s="242">
        <f>VLOOKUP($C165,'INPUTS | Outcomes'!$C$85:$L$103,L$3,0) + VLOOKUP($C165,'INPUTS | Outcomes'!$C$229:$L$247,L$3,0) + VLOOKUP($C165,'INPUTS | Outcomes'!$C$373:$L$391,L$3,0)</f>
        <v>0</v>
      </c>
    </row>
    <row r="166" spans="2:15" hidden="1" outlineLevel="2" x14ac:dyDescent="0.4">
      <c r="C166" s="220" t="s">
        <v>145</v>
      </c>
      <c r="D166" s="221" t="s">
        <v>170</v>
      </c>
      <c r="H166" s="242">
        <f>VLOOKUP($C166,'INPUTS | Outcomes'!$C$85:$L$103,H$3,0) + VLOOKUP($C166,'INPUTS | Outcomes'!$C$229:$L$247,H$3,0) + VLOOKUP($C166,'INPUTS | Outcomes'!$C$373:$L$391,H$3,0)</f>
        <v>-5.04E-2</v>
      </c>
      <c r="I166" s="242">
        <f>VLOOKUP($C166,'INPUTS | Outcomes'!$C$85:$L$103,I$3,0) + VLOOKUP($C166,'INPUTS | Outcomes'!$C$229:$L$247,I$3,0) + VLOOKUP($C166,'INPUTS | Outcomes'!$C$373:$L$391,I$3,0)</f>
        <v>0</v>
      </c>
      <c r="J166" s="242">
        <f>VLOOKUP($C166,'INPUTS | Outcomes'!$C$85:$L$103,J$3,0) + VLOOKUP($C166,'INPUTS | Outcomes'!$C$229:$L$247,J$3,0) + VLOOKUP($C166,'INPUTS | Outcomes'!$C$373:$L$391,J$3,0)</f>
        <v>0</v>
      </c>
      <c r="K166" s="242">
        <f>VLOOKUP($C166,'INPUTS | Outcomes'!$C$85:$L$103,K$3,0) + VLOOKUP($C166,'INPUTS | Outcomes'!$C$229:$L$247,K$3,0) + VLOOKUP($C166,'INPUTS | Outcomes'!$C$373:$L$391,K$3,0)</f>
        <v>0</v>
      </c>
      <c r="L166" s="242">
        <f>VLOOKUP($C166,'INPUTS | Outcomes'!$C$85:$L$103,L$3,0) + VLOOKUP($C166,'INPUTS | Outcomes'!$C$229:$L$247,L$3,0) + VLOOKUP($C166,'INPUTS | Outcomes'!$C$373:$L$391,L$3,0)</f>
        <v>0</v>
      </c>
    </row>
    <row r="167" spans="2:15" hidden="1" outlineLevel="2" x14ac:dyDescent="0.4">
      <c r="C167" s="220" t="s">
        <v>147</v>
      </c>
      <c r="D167" s="221" t="s">
        <v>170</v>
      </c>
      <c r="H167" s="242">
        <f>VLOOKUP($C167,'INPUTS | Outcomes'!$C$85:$L$103,H$3,0) + VLOOKUP($C167,'INPUTS | Outcomes'!$C$229:$L$247,H$3,0) + VLOOKUP($C167,'INPUTS | Outcomes'!$C$373:$L$391,H$3,0)</f>
        <v>-1.1137300000000001</v>
      </c>
      <c r="I167" s="242">
        <f>VLOOKUP($C167,'INPUTS | Outcomes'!$C$85:$L$103,I$3,0) + VLOOKUP($C167,'INPUTS | Outcomes'!$C$229:$L$247,I$3,0) + VLOOKUP($C167,'INPUTS | Outcomes'!$C$373:$L$391,I$3,0)</f>
        <v>0</v>
      </c>
      <c r="J167" s="242">
        <f>VLOOKUP($C167,'INPUTS | Outcomes'!$C$85:$L$103,J$3,0) + VLOOKUP($C167,'INPUTS | Outcomes'!$C$229:$L$247,J$3,0) + VLOOKUP($C167,'INPUTS | Outcomes'!$C$373:$L$391,J$3,0)</f>
        <v>0</v>
      </c>
      <c r="K167" s="242">
        <f>VLOOKUP($C167,'INPUTS | Outcomes'!$C$85:$L$103,K$3,0) + VLOOKUP($C167,'INPUTS | Outcomes'!$C$229:$L$247,K$3,0) + VLOOKUP($C167,'INPUTS | Outcomes'!$C$373:$L$391,K$3,0)</f>
        <v>0</v>
      </c>
      <c r="L167" s="242">
        <f>VLOOKUP($C167,'INPUTS | Outcomes'!$C$85:$L$103,L$3,0) + VLOOKUP($C167,'INPUTS | Outcomes'!$C$229:$L$247,L$3,0) + VLOOKUP($C167,'INPUTS | Outcomes'!$C$373:$L$391,L$3,0)</f>
        <v>0</v>
      </c>
    </row>
    <row r="168" spans="2:15" hidden="1" outlineLevel="2" x14ac:dyDescent="0.4">
      <c r="C168" s="220" t="s">
        <v>149</v>
      </c>
      <c r="D168" s="221" t="s">
        <v>170</v>
      </c>
      <c r="H168" s="242">
        <f>VLOOKUP($C168,'INPUTS | Outcomes'!$C$85:$L$103,H$3,0) + VLOOKUP($C168,'INPUTS | Outcomes'!$C$229:$L$247,H$3,0) + VLOOKUP($C168,'INPUTS | Outcomes'!$C$373:$L$391,H$3,0)</f>
        <v>0</v>
      </c>
      <c r="I168" s="242">
        <f>VLOOKUP($C168,'INPUTS | Outcomes'!$C$85:$L$103,I$3,0) + VLOOKUP($C168,'INPUTS | Outcomes'!$C$229:$L$247,I$3,0) + VLOOKUP($C168,'INPUTS | Outcomes'!$C$373:$L$391,I$3,0)</f>
        <v>0</v>
      </c>
      <c r="J168" s="242">
        <f>VLOOKUP($C168,'INPUTS | Outcomes'!$C$85:$L$103,J$3,0) + VLOOKUP($C168,'INPUTS | Outcomes'!$C$229:$L$247,J$3,0) + VLOOKUP($C168,'INPUTS | Outcomes'!$C$373:$L$391,J$3,0)</f>
        <v>0</v>
      </c>
      <c r="K168" s="242">
        <f>VLOOKUP($C168,'INPUTS | Outcomes'!$C$85:$L$103,K$3,0) + VLOOKUP($C168,'INPUTS | Outcomes'!$C$229:$L$247,K$3,0) + VLOOKUP($C168,'INPUTS | Outcomes'!$C$373:$L$391,K$3,0)</f>
        <v>0</v>
      </c>
      <c r="L168" s="242">
        <f>VLOOKUP($C168,'INPUTS | Outcomes'!$C$85:$L$103,L$3,0) + VLOOKUP($C168,'INPUTS | Outcomes'!$C$229:$L$247,L$3,0) + VLOOKUP($C168,'INPUTS | Outcomes'!$C$373:$L$391,L$3,0)</f>
        <v>0</v>
      </c>
    </row>
    <row r="169" spans="2:15" hidden="1" outlineLevel="2" x14ac:dyDescent="0.4">
      <c r="C169" s="220" t="s">
        <v>151</v>
      </c>
      <c r="D169" s="221" t="s">
        <v>170</v>
      </c>
      <c r="H169" s="242">
        <f>VLOOKUP($C169,'INPUTS | Outcomes'!$C$85:$L$103,H$3,0) + VLOOKUP($C169,'INPUTS | Outcomes'!$C$229:$L$247,H$3,0) + VLOOKUP($C169,'INPUTS | Outcomes'!$C$373:$L$391,H$3,0)</f>
        <v>-0.13496</v>
      </c>
      <c r="I169" s="242">
        <f>VLOOKUP($C169,'INPUTS | Outcomes'!$C$85:$L$103,I$3,0) + VLOOKUP($C169,'INPUTS | Outcomes'!$C$229:$L$247,I$3,0) + VLOOKUP($C169,'INPUTS | Outcomes'!$C$373:$L$391,I$3,0)</f>
        <v>0</v>
      </c>
      <c r="J169" s="242">
        <f>VLOOKUP($C169,'INPUTS | Outcomes'!$C$85:$L$103,J$3,0) + VLOOKUP($C169,'INPUTS | Outcomes'!$C$229:$L$247,J$3,0) + VLOOKUP($C169,'INPUTS | Outcomes'!$C$373:$L$391,J$3,0)</f>
        <v>0</v>
      </c>
      <c r="K169" s="242">
        <f>VLOOKUP($C169,'INPUTS | Outcomes'!$C$85:$L$103,K$3,0) + VLOOKUP($C169,'INPUTS | Outcomes'!$C$229:$L$247,K$3,0) + VLOOKUP($C169,'INPUTS | Outcomes'!$C$373:$L$391,K$3,0)</f>
        <v>0</v>
      </c>
      <c r="L169" s="242">
        <f>VLOOKUP($C169,'INPUTS | Outcomes'!$C$85:$L$103,L$3,0) + VLOOKUP($C169,'INPUTS | Outcomes'!$C$229:$L$247,L$3,0) + VLOOKUP($C169,'INPUTS | Outcomes'!$C$373:$L$391,L$3,0)</f>
        <v>0</v>
      </c>
    </row>
    <row r="170" spans="2:15" hidden="1" outlineLevel="2" x14ac:dyDescent="0.4">
      <c r="H170" s="243"/>
      <c r="I170" s="243"/>
      <c r="J170" s="243"/>
      <c r="K170" s="243"/>
      <c r="L170" s="243"/>
    </row>
    <row r="171" spans="2:15" hidden="1" outlineLevel="2" x14ac:dyDescent="0.4">
      <c r="B171" s="222"/>
      <c r="C171" s="222" t="s">
        <v>725</v>
      </c>
      <c r="D171" s="224" t="s">
        <v>170</v>
      </c>
      <c r="E171" s="244">
        <f t="shared" ref="E171:G171" si="14">SUM(E153:E169)</f>
        <v>0</v>
      </c>
      <c r="F171" s="244">
        <f t="shared" si="14"/>
        <v>0</v>
      </c>
      <c r="G171" s="244">
        <f t="shared" si="14"/>
        <v>0</v>
      </c>
      <c r="H171" s="244">
        <f>SUM(H153:H169)</f>
        <v>4.9173532199999981</v>
      </c>
      <c r="I171" s="244">
        <f t="shared" ref="I171:L171" si="15">SUM(I153:I169)</f>
        <v>0</v>
      </c>
      <c r="J171" s="244">
        <f t="shared" si="15"/>
        <v>0</v>
      </c>
      <c r="K171" s="244">
        <f t="shared" si="15"/>
        <v>0</v>
      </c>
      <c r="L171" s="244">
        <f t="shared" si="15"/>
        <v>0</v>
      </c>
      <c r="M171" s="222"/>
      <c r="N171" s="222"/>
      <c r="O171" s="222"/>
    </row>
    <row r="172" spans="2:15" outlineLevel="1" collapsed="1" x14ac:dyDescent="0.4">
      <c r="H172" s="243"/>
      <c r="I172" s="243"/>
      <c r="J172" s="243"/>
      <c r="K172" s="243"/>
      <c r="L172" s="243"/>
    </row>
    <row r="173" spans="2:15" ht="14.25" outlineLevel="1" x14ac:dyDescent="0.4">
      <c r="B173" s="74" t="s">
        <v>1066</v>
      </c>
      <c r="C173" s="60"/>
      <c r="D173" s="226"/>
      <c r="E173" s="226"/>
      <c r="F173" s="226"/>
      <c r="G173" s="226"/>
      <c r="H173" s="246"/>
      <c r="I173" s="246"/>
      <c r="J173" s="246"/>
      <c r="K173" s="246"/>
      <c r="L173" s="246"/>
      <c r="M173" s="18"/>
      <c r="N173" s="18"/>
      <c r="O173" s="18"/>
    </row>
    <row r="174" spans="2:15" hidden="1" outlineLevel="2" x14ac:dyDescent="0.4">
      <c r="H174" s="243"/>
      <c r="I174" s="243"/>
      <c r="J174" s="243"/>
      <c r="K174" s="243"/>
      <c r="L174" s="243"/>
    </row>
    <row r="175" spans="2:15" hidden="1" outlineLevel="2" x14ac:dyDescent="0.4">
      <c r="C175" s="220" t="s">
        <v>117</v>
      </c>
      <c r="D175" s="221" t="s">
        <v>170</v>
      </c>
      <c r="H175" s="242">
        <f>VLOOKUP($C175,'INPUTS | Outcomes'!$C$107:$L$125,H$3,0) + VLOOKUP($C175,'INPUTS | Outcomes'!$C$251:$L$269,H$3,0) + VLOOKUP($C175,'INPUTS | Outcomes'!$C$395:$L$413,H$3,0)</f>
        <v>0</v>
      </c>
      <c r="I175" s="242">
        <f>VLOOKUP($C175,'INPUTS | Outcomes'!$C$107:$L$125,I$3,0) + VLOOKUP($C175,'INPUTS | Outcomes'!$C$251:$L$269,I$3,0) + VLOOKUP($C175,'INPUTS | Outcomes'!$C$395:$L$413,I$3,0)</f>
        <v>0</v>
      </c>
      <c r="J175" s="242">
        <f>VLOOKUP($C175,'INPUTS | Outcomes'!$C$107:$L$125,J$3,0) + VLOOKUP($C175,'INPUTS | Outcomes'!$C$251:$L$269,J$3,0) + VLOOKUP($C175,'INPUTS | Outcomes'!$C$395:$L$413,J$3,0)</f>
        <v>0</v>
      </c>
      <c r="K175" s="242">
        <f>VLOOKUP($C175,'INPUTS | Outcomes'!$C$107:$L$125,K$3,0) + VLOOKUP($C175,'INPUTS | Outcomes'!$C$251:$L$269,K$3,0) + VLOOKUP($C175,'INPUTS | Outcomes'!$C$395:$L$413,K$3,0)</f>
        <v>0</v>
      </c>
      <c r="L175" s="242">
        <f>VLOOKUP($C175,'INPUTS | Outcomes'!$C$107:$L$125,L$3,0) + VLOOKUP($C175,'INPUTS | Outcomes'!$C$251:$L$269,L$3,0) + VLOOKUP($C175,'INPUTS | Outcomes'!$C$395:$L$413,L$3,0)</f>
        <v>0</v>
      </c>
    </row>
    <row r="176" spans="2:15" hidden="1" outlineLevel="2" x14ac:dyDescent="0.4">
      <c r="C176" s="220" t="s">
        <v>119</v>
      </c>
      <c r="D176" s="221" t="s">
        <v>170</v>
      </c>
      <c r="H176" s="242">
        <f>VLOOKUP($C176,'INPUTS | Outcomes'!$C$107:$L$125,H$3,0) + VLOOKUP($C176,'INPUTS | Outcomes'!$C$251:$L$269,H$3,0) + VLOOKUP($C176,'INPUTS | Outcomes'!$C$395:$L$413,H$3,0)</f>
        <v>-0.16170055999999999</v>
      </c>
      <c r="I176" s="242">
        <f>VLOOKUP($C176,'INPUTS | Outcomes'!$C$107:$L$125,I$3,0) + VLOOKUP($C176,'INPUTS | Outcomes'!$C$251:$L$269,I$3,0) + VLOOKUP($C176,'INPUTS | Outcomes'!$C$395:$L$413,I$3,0)</f>
        <v>0</v>
      </c>
      <c r="J176" s="242">
        <f>VLOOKUP($C176,'INPUTS | Outcomes'!$C$107:$L$125,J$3,0) + VLOOKUP($C176,'INPUTS | Outcomes'!$C$251:$L$269,J$3,0) + VLOOKUP($C176,'INPUTS | Outcomes'!$C$395:$L$413,J$3,0)</f>
        <v>0</v>
      </c>
      <c r="K176" s="242">
        <f>VLOOKUP($C176,'INPUTS | Outcomes'!$C$107:$L$125,K$3,0) + VLOOKUP($C176,'INPUTS | Outcomes'!$C$251:$L$269,K$3,0) + VLOOKUP($C176,'INPUTS | Outcomes'!$C$395:$L$413,K$3,0)</f>
        <v>0</v>
      </c>
      <c r="L176" s="242">
        <f>VLOOKUP($C176,'INPUTS | Outcomes'!$C$107:$L$125,L$3,0) + VLOOKUP($C176,'INPUTS | Outcomes'!$C$251:$L$269,L$3,0) + VLOOKUP($C176,'INPUTS | Outcomes'!$C$395:$L$413,L$3,0)</f>
        <v>0</v>
      </c>
    </row>
    <row r="177" spans="3:12" hidden="1" outlineLevel="2" x14ac:dyDescent="0.4">
      <c r="C177" s="220" t="s">
        <v>122</v>
      </c>
      <c r="D177" s="221" t="s">
        <v>170</v>
      </c>
      <c r="H177" s="242">
        <f>VLOOKUP($C177,'INPUTS | Outcomes'!$C$107:$L$125,H$3,0) + VLOOKUP($C177,'INPUTS | Outcomes'!$C$251:$L$269,H$3,0) + VLOOKUP($C177,'INPUTS | Outcomes'!$C$395:$L$413,H$3,0)</f>
        <v>-1.18E-2</v>
      </c>
      <c r="I177" s="242">
        <f>VLOOKUP($C177,'INPUTS | Outcomes'!$C$107:$L$125,I$3,0) + VLOOKUP($C177,'INPUTS | Outcomes'!$C$251:$L$269,I$3,0) + VLOOKUP($C177,'INPUTS | Outcomes'!$C$395:$L$413,I$3,0)</f>
        <v>0</v>
      </c>
      <c r="J177" s="242">
        <f>VLOOKUP($C177,'INPUTS | Outcomes'!$C$107:$L$125,J$3,0) + VLOOKUP($C177,'INPUTS | Outcomes'!$C$251:$L$269,J$3,0) + VLOOKUP($C177,'INPUTS | Outcomes'!$C$395:$L$413,J$3,0)</f>
        <v>0</v>
      </c>
      <c r="K177" s="242">
        <f>VLOOKUP($C177,'INPUTS | Outcomes'!$C$107:$L$125,K$3,0) + VLOOKUP($C177,'INPUTS | Outcomes'!$C$251:$L$269,K$3,0) + VLOOKUP($C177,'INPUTS | Outcomes'!$C$395:$L$413,K$3,0)</f>
        <v>0</v>
      </c>
      <c r="L177" s="242">
        <f>VLOOKUP($C177,'INPUTS | Outcomes'!$C$107:$L$125,L$3,0) + VLOOKUP($C177,'INPUTS | Outcomes'!$C$251:$L$269,L$3,0) + VLOOKUP($C177,'INPUTS | Outcomes'!$C$395:$L$413,L$3,0)</f>
        <v>0</v>
      </c>
    </row>
    <row r="178" spans="3:12" hidden="1" outlineLevel="2" x14ac:dyDescent="0.4">
      <c r="C178" s="220" t="s">
        <v>124</v>
      </c>
      <c r="D178" s="221" t="s">
        <v>170</v>
      </c>
      <c r="H178" s="242">
        <f>VLOOKUP($C178,'INPUTS | Outcomes'!$C$107:$L$125,H$3,0) + VLOOKUP($C178,'INPUTS | Outcomes'!$C$251:$L$269,H$3,0) + VLOOKUP($C178,'INPUTS | Outcomes'!$C$395:$L$413,H$3,0)</f>
        <v>0</v>
      </c>
      <c r="I178" s="242">
        <f>VLOOKUP($C178,'INPUTS | Outcomes'!$C$107:$L$125,I$3,0) + VLOOKUP($C178,'INPUTS | Outcomes'!$C$251:$L$269,I$3,0) + VLOOKUP($C178,'INPUTS | Outcomes'!$C$395:$L$413,I$3,0)</f>
        <v>0</v>
      </c>
      <c r="J178" s="242">
        <f>VLOOKUP($C178,'INPUTS | Outcomes'!$C$107:$L$125,J$3,0) + VLOOKUP($C178,'INPUTS | Outcomes'!$C$251:$L$269,J$3,0) + VLOOKUP($C178,'INPUTS | Outcomes'!$C$395:$L$413,J$3,0)</f>
        <v>0</v>
      </c>
      <c r="K178" s="242">
        <f>VLOOKUP($C178,'INPUTS | Outcomes'!$C$107:$L$125,K$3,0) + VLOOKUP($C178,'INPUTS | Outcomes'!$C$251:$L$269,K$3,0) + VLOOKUP($C178,'INPUTS | Outcomes'!$C$395:$L$413,K$3,0)</f>
        <v>0</v>
      </c>
      <c r="L178" s="242">
        <f>VLOOKUP($C178,'INPUTS | Outcomes'!$C$107:$L$125,L$3,0) + VLOOKUP($C178,'INPUTS | Outcomes'!$C$251:$L$269,L$3,0) + VLOOKUP($C178,'INPUTS | Outcomes'!$C$395:$L$413,L$3,0)</f>
        <v>0</v>
      </c>
    </row>
    <row r="179" spans="3:12" hidden="1" outlineLevel="2" x14ac:dyDescent="0.4">
      <c r="C179" s="220" t="s">
        <v>126</v>
      </c>
      <c r="D179" s="221" t="s">
        <v>170</v>
      </c>
      <c r="H179" s="242">
        <f>VLOOKUP($C179,'INPUTS | Outcomes'!$C$107:$L$125,H$3,0) + VLOOKUP($C179,'INPUTS | Outcomes'!$C$251:$L$269,H$3,0) + VLOOKUP($C179,'INPUTS | Outcomes'!$C$395:$L$413,H$3,0)</f>
        <v>0</v>
      </c>
      <c r="I179" s="242">
        <f>VLOOKUP($C179,'INPUTS | Outcomes'!$C$107:$L$125,I$3,0) + VLOOKUP($C179,'INPUTS | Outcomes'!$C$251:$L$269,I$3,0) + VLOOKUP($C179,'INPUTS | Outcomes'!$C$395:$L$413,I$3,0)</f>
        <v>0</v>
      </c>
      <c r="J179" s="242">
        <f>VLOOKUP($C179,'INPUTS | Outcomes'!$C$107:$L$125,J$3,0) + VLOOKUP($C179,'INPUTS | Outcomes'!$C$251:$L$269,J$3,0) + VLOOKUP($C179,'INPUTS | Outcomes'!$C$395:$L$413,J$3,0)</f>
        <v>0</v>
      </c>
      <c r="K179" s="242">
        <f>VLOOKUP($C179,'INPUTS | Outcomes'!$C$107:$L$125,K$3,0) + VLOOKUP($C179,'INPUTS | Outcomes'!$C$251:$L$269,K$3,0) + VLOOKUP($C179,'INPUTS | Outcomes'!$C$395:$L$413,K$3,0)</f>
        <v>0</v>
      </c>
      <c r="L179" s="242">
        <f>VLOOKUP($C179,'INPUTS | Outcomes'!$C$107:$L$125,L$3,0) + VLOOKUP($C179,'INPUTS | Outcomes'!$C$251:$L$269,L$3,0) + VLOOKUP($C179,'INPUTS | Outcomes'!$C$395:$L$413,L$3,0)</f>
        <v>0</v>
      </c>
    </row>
    <row r="180" spans="3:12" hidden="1" outlineLevel="2" x14ac:dyDescent="0.4">
      <c r="C180" s="220" t="s">
        <v>128</v>
      </c>
      <c r="D180" s="221" t="s">
        <v>170</v>
      </c>
      <c r="H180" s="242">
        <f>VLOOKUP($C180,'INPUTS | Outcomes'!$C$107:$L$125,H$3,0) + VLOOKUP($C180,'INPUTS | Outcomes'!$C$251:$L$269,H$3,0) + VLOOKUP($C180,'INPUTS | Outcomes'!$C$395:$L$413,H$3,0)</f>
        <v>0</v>
      </c>
      <c r="I180" s="242">
        <f>VLOOKUP($C180,'INPUTS | Outcomes'!$C$107:$L$125,I$3,0) + VLOOKUP($C180,'INPUTS | Outcomes'!$C$251:$L$269,I$3,0) + VLOOKUP($C180,'INPUTS | Outcomes'!$C$395:$L$413,I$3,0)</f>
        <v>0</v>
      </c>
      <c r="J180" s="242">
        <f>VLOOKUP($C180,'INPUTS | Outcomes'!$C$107:$L$125,J$3,0) + VLOOKUP($C180,'INPUTS | Outcomes'!$C$251:$L$269,J$3,0) + VLOOKUP($C180,'INPUTS | Outcomes'!$C$395:$L$413,J$3,0)</f>
        <v>0</v>
      </c>
      <c r="K180" s="242">
        <f>VLOOKUP($C180,'INPUTS | Outcomes'!$C$107:$L$125,K$3,0) + VLOOKUP($C180,'INPUTS | Outcomes'!$C$251:$L$269,K$3,0) + VLOOKUP($C180,'INPUTS | Outcomes'!$C$395:$L$413,K$3,0)</f>
        <v>0</v>
      </c>
      <c r="L180" s="242">
        <f>VLOOKUP($C180,'INPUTS | Outcomes'!$C$107:$L$125,L$3,0) + VLOOKUP($C180,'INPUTS | Outcomes'!$C$251:$L$269,L$3,0) + VLOOKUP($C180,'INPUTS | Outcomes'!$C$395:$L$413,L$3,0)</f>
        <v>0</v>
      </c>
    </row>
    <row r="181" spans="3:12" hidden="1" outlineLevel="2" x14ac:dyDescent="0.4">
      <c r="C181" s="220" t="s">
        <v>131</v>
      </c>
      <c r="D181" s="221" t="s">
        <v>170</v>
      </c>
      <c r="H181" s="242">
        <f>VLOOKUP($C181,'INPUTS | Outcomes'!$C$107:$L$125,H$3,0) + VLOOKUP($C181,'INPUTS | Outcomes'!$C$251:$L$269,H$3,0) + VLOOKUP($C181,'INPUTS | Outcomes'!$C$395:$L$413,H$3,0)</f>
        <v>0</v>
      </c>
      <c r="I181" s="242">
        <f>VLOOKUP($C181,'INPUTS | Outcomes'!$C$107:$L$125,I$3,0) + VLOOKUP($C181,'INPUTS | Outcomes'!$C$251:$L$269,I$3,0) + VLOOKUP($C181,'INPUTS | Outcomes'!$C$395:$L$413,I$3,0)</f>
        <v>0</v>
      </c>
      <c r="J181" s="242">
        <f>VLOOKUP($C181,'INPUTS | Outcomes'!$C$107:$L$125,J$3,0) + VLOOKUP($C181,'INPUTS | Outcomes'!$C$251:$L$269,J$3,0) + VLOOKUP($C181,'INPUTS | Outcomes'!$C$395:$L$413,J$3,0)</f>
        <v>0</v>
      </c>
      <c r="K181" s="242">
        <f>VLOOKUP($C181,'INPUTS | Outcomes'!$C$107:$L$125,K$3,0) + VLOOKUP($C181,'INPUTS | Outcomes'!$C$251:$L$269,K$3,0) + VLOOKUP($C181,'INPUTS | Outcomes'!$C$395:$L$413,K$3,0)</f>
        <v>0</v>
      </c>
      <c r="L181" s="242">
        <f>VLOOKUP($C181,'INPUTS | Outcomes'!$C$107:$L$125,L$3,0) + VLOOKUP($C181,'INPUTS | Outcomes'!$C$251:$L$269,L$3,0) + VLOOKUP($C181,'INPUTS | Outcomes'!$C$395:$L$413,L$3,0)</f>
        <v>0</v>
      </c>
    </row>
    <row r="182" spans="3:12" hidden="1" outlineLevel="2" x14ac:dyDescent="0.4">
      <c r="C182" s="220" t="s">
        <v>133</v>
      </c>
      <c r="D182" s="221" t="s">
        <v>170</v>
      </c>
      <c r="H182" s="242">
        <f>VLOOKUP($C182,'INPUTS | Outcomes'!$C$107:$L$125,H$3,0) + VLOOKUP($C182,'INPUTS | Outcomes'!$C$251:$L$269,H$3,0) + VLOOKUP($C182,'INPUTS | Outcomes'!$C$395:$L$413,H$3,0)</f>
        <v>0</v>
      </c>
      <c r="I182" s="242">
        <f>VLOOKUP($C182,'INPUTS | Outcomes'!$C$107:$L$125,I$3,0) + VLOOKUP($C182,'INPUTS | Outcomes'!$C$251:$L$269,I$3,0) + VLOOKUP($C182,'INPUTS | Outcomes'!$C$395:$L$413,I$3,0)</f>
        <v>0</v>
      </c>
      <c r="J182" s="242">
        <f>VLOOKUP($C182,'INPUTS | Outcomes'!$C$107:$L$125,J$3,0) + VLOOKUP($C182,'INPUTS | Outcomes'!$C$251:$L$269,J$3,0) + VLOOKUP($C182,'INPUTS | Outcomes'!$C$395:$L$413,J$3,0)</f>
        <v>0</v>
      </c>
      <c r="K182" s="242">
        <f>VLOOKUP($C182,'INPUTS | Outcomes'!$C$107:$L$125,K$3,0) + VLOOKUP($C182,'INPUTS | Outcomes'!$C$251:$L$269,K$3,0) + VLOOKUP($C182,'INPUTS | Outcomes'!$C$395:$L$413,K$3,0)</f>
        <v>0</v>
      </c>
      <c r="L182" s="242">
        <f>VLOOKUP($C182,'INPUTS | Outcomes'!$C$107:$L$125,L$3,0) + VLOOKUP($C182,'INPUTS | Outcomes'!$C$251:$L$269,L$3,0) + VLOOKUP($C182,'INPUTS | Outcomes'!$C$395:$L$413,L$3,0)</f>
        <v>0</v>
      </c>
    </row>
    <row r="183" spans="3:12" hidden="1" outlineLevel="2" x14ac:dyDescent="0.4">
      <c r="C183" s="220" t="s">
        <v>244</v>
      </c>
      <c r="D183" s="221" t="s">
        <v>170</v>
      </c>
      <c r="H183" s="242">
        <f>VLOOKUP($C183,'INPUTS | Outcomes'!$C$107:$L$125,H$3,0) + VLOOKUP($C183,'INPUTS | Outcomes'!$C$251:$L$269,H$3,0) + VLOOKUP($C183,'INPUTS | Outcomes'!$C$395:$L$413,H$3,0)</f>
        <v>0</v>
      </c>
      <c r="I183" s="242">
        <f>VLOOKUP($C183,'INPUTS | Outcomes'!$C$107:$L$125,I$3,0) + VLOOKUP($C183,'INPUTS | Outcomes'!$C$251:$L$269,I$3,0) + VLOOKUP($C183,'INPUTS | Outcomes'!$C$395:$L$413,I$3,0)</f>
        <v>0</v>
      </c>
      <c r="J183" s="242">
        <f>VLOOKUP($C183,'INPUTS | Outcomes'!$C$107:$L$125,J$3,0) + VLOOKUP($C183,'INPUTS | Outcomes'!$C$251:$L$269,J$3,0) + VLOOKUP($C183,'INPUTS | Outcomes'!$C$395:$L$413,J$3,0)</f>
        <v>0</v>
      </c>
      <c r="K183" s="242">
        <f>VLOOKUP($C183,'INPUTS | Outcomes'!$C$107:$L$125,K$3,0) + VLOOKUP($C183,'INPUTS | Outcomes'!$C$251:$L$269,K$3,0) + VLOOKUP($C183,'INPUTS | Outcomes'!$C$395:$L$413,K$3,0)</f>
        <v>0</v>
      </c>
      <c r="L183" s="242">
        <f>VLOOKUP($C183,'INPUTS | Outcomes'!$C$107:$L$125,L$3,0) + VLOOKUP($C183,'INPUTS | Outcomes'!$C$251:$L$269,L$3,0) + VLOOKUP($C183,'INPUTS | Outcomes'!$C$395:$L$413,L$3,0)</f>
        <v>0</v>
      </c>
    </row>
    <row r="184" spans="3:12" hidden="1" outlineLevel="2" x14ac:dyDescent="0.4">
      <c r="C184" s="220" t="s">
        <v>137</v>
      </c>
      <c r="D184" s="221" t="s">
        <v>170</v>
      </c>
      <c r="H184" s="242">
        <f>VLOOKUP($C184,'INPUTS | Outcomes'!$C$107:$L$125,H$3,0) + VLOOKUP($C184,'INPUTS | Outcomes'!$C$251:$L$269,H$3,0) + VLOOKUP($C184,'INPUTS | Outcomes'!$C$395:$L$413,H$3,0)</f>
        <v>0</v>
      </c>
      <c r="I184" s="242">
        <f>VLOOKUP($C184,'INPUTS | Outcomes'!$C$107:$L$125,I$3,0) + VLOOKUP($C184,'INPUTS | Outcomes'!$C$251:$L$269,I$3,0) + VLOOKUP($C184,'INPUTS | Outcomes'!$C$395:$L$413,I$3,0)</f>
        <v>0</v>
      </c>
      <c r="J184" s="242">
        <f>VLOOKUP($C184,'INPUTS | Outcomes'!$C$107:$L$125,J$3,0) + VLOOKUP($C184,'INPUTS | Outcomes'!$C$251:$L$269,J$3,0) + VLOOKUP($C184,'INPUTS | Outcomes'!$C$395:$L$413,J$3,0)</f>
        <v>0</v>
      </c>
      <c r="K184" s="242">
        <f>VLOOKUP($C184,'INPUTS | Outcomes'!$C$107:$L$125,K$3,0) + VLOOKUP($C184,'INPUTS | Outcomes'!$C$251:$L$269,K$3,0) + VLOOKUP($C184,'INPUTS | Outcomes'!$C$395:$L$413,K$3,0)</f>
        <v>0</v>
      </c>
      <c r="L184" s="242">
        <f>VLOOKUP($C184,'INPUTS | Outcomes'!$C$107:$L$125,L$3,0) + VLOOKUP($C184,'INPUTS | Outcomes'!$C$251:$L$269,L$3,0) + VLOOKUP($C184,'INPUTS | Outcomes'!$C$395:$L$413,L$3,0)</f>
        <v>0</v>
      </c>
    </row>
    <row r="185" spans="3:12" hidden="1" outlineLevel="2" x14ac:dyDescent="0.4">
      <c r="C185" s="220" t="s">
        <v>139</v>
      </c>
      <c r="D185" s="221" t="s">
        <v>170</v>
      </c>
      <c r="H185" s="242">
        <f>VLOOKUP($C185,'INPUTS | Outcomes'!$C$107:$L$125,H$3,0) + VLOOKUP($C185,'INPUTS | Outcomes'!$C$251:$L$269,H$3,0) + VLOOKUP($C185,'INPUTS | Outcomes'!$C$395:$L$413,H$3,0)</f>
        <v>0</v>
      </c>
      <c r="I185" s="242">
        <f>VLOOKUP($C185,'INPUTS | Outcomes'!$C$107:$L$125,I$3,0) + VLOOKUP($C185,'INPUTS | Outcomes'!$C$251:$L$269,I$3,0) + VLOOKUP($C185,'INPUTS | Outcomes'!$C$395:$L$413,I$3,0)</f>
        <v>0</v>
      </c>
      <c r="J185" s="242">
        <f>VLOOKUP($C185,'INPUTS | Outcomes'!$C$107:$L$125,J$3,0) + VLOOKUP($C185,'INPUTS | Outcomes'!$C$251:$L$269,J$3,0) + VLOOKUP($C185,'INPUTS | Outcomes'!$C$395:$L$413,J$3,0)</f>
        <v>0</v>
      </c>
      <c r="K185" s="242">
        <f>VLOOKUP($C185,'INPUTS | Outcomes'!$C$107:$L$125,K$3,0) + VLOOKUP($C185,'INPUTS | Outcomes'!$C$251:$L$269,K$3,0) + VLOOKUP($C185,'INPUTS | Outcomes'!$C$395:$L$413,K$3,0)</f>
        <v>0</v>
      </c>
      <c r="L185" s="242">
        <f>VLOOKUP($C185,'INPUTS | Outcomes'!$C$107:$L$125,L$3,0) + VLOOKUP($C185,'INPUTS | Outcomes'!$C$251:$L$269,L$3,0) + VLOOKUP($C185,'INPUTS | Outcomes'!$C$395:$L$413,L$3,0)</f>
        <v>0</v>
      </c>
    </row>
    <row r="186" spans="3:12" hidden="1" outlineLevel="2" x14ac:dyDescent="0.4">
      <c r="C186" s="220" t="s">
        <v>141</v>
      </c>
      <c r="D186" s="221" t="s">
        <v>170</v>
      </c>
      <c r="H186" s="242">
        <f>VLOOKUP($C186,'INPUTS | Outcomes'!$C$107:$L$125,H$3,0) + VLOOKUP($C186,'INPUTS | Outcomes'!$C$251:$L$269,H$3,0) + VLOOKUP($C186,'INPUTS | Outcomes'!$C$395:$L$413,H$3,0)</f>
        <v>0</v>
      </c>
      <c r="I186" s="242">
        <f>VLOOKUP($C186,'INPUTS | Outcomes'!$C$107:$L$125,I$3,0) + VLOOKUP($C186,'INPUTS | Outcomes'!$C$251:$L$269,I$3,0) + VLOOKUP($C186,'INPUTS | Outcomes'!$C$395:$L$413,I$3,0)</f>
        <v>0</v>
      </c>
      <c r="J186" s="242">
        <f>VLOOKUP($C186,'INPUTS | Outcomes'!$C$107:$L$125,J$3,0) + VLOOKUP($C186,'INPUTS | Outcomes'!$C$251:$L$269,J$3,0) + VLOOKUP($C186,'INPUTS | Outcomes'!$C$395:$L$413,J$3,0)</f>
        <v>0</v>
      </c>
      <c r="K186" s="242">
        <f>VLOOKUP($C186,'INPUTS | Outcomes'!$C$107:$L$125,K$3,0) + VLOOKUP($C186,'INPUTS | Outcomes'!$C$251:$L$269,K$3,0) + VLOOKUP($C186,'INPUTS | Outcomes'!$C$395:$L$413,K$3,0)</f>
        <v>0</v>
      </c>
      <c r="L186" s="242">
        <f>VLOOKUP($C186,'INPUTS | Outcomes'!$C$107:$L$125,L$3,0) + VLOOKUP($C186,'INPUTS | Outcomes'!$C$251:$L$269,L$3,0) + VLOOKUP($C186,'INPUTS | Outcomes'!$C$395:$L$413,L$3,0)</f>
        <v>0</v>
      </c>
    </row>
    <row r="187" spans="3:12" hidden="1" outlineLevel="2" x14ac:dyDescent="0.4">
      <c r="C187" s="220" t="s">
        <v>143</v>
      </c>
      <c r="D187" s="221" t="s">
        <v>170</v>
      </c>
      <c r="H187" s="242">
        <f>VLOOKUP($C187,'INPUTS | Outcomes'!$C$107:$L$125,H$3,0) + VLOOKUP($C187,'INPUTS | Outcomes'!$C$251:$L$269,H$3,0) + VLOOKUP($C187,'INPUTS | Outcomes'!$C$395:$L$413,H$3,0)</f>
        <v>0</v>
      </c>
      <c r="I187" s="242">
        <f>VLOOKUP($C187,'INPUTS | Outcomes'!$C$107:$L$125,I$3,0) + VLOOKUP($C187,'INPUTS | Outcomes'!$C$251:$L$269,I$3,0) + VLOOKUP($C187,'INPUTS | Outcomes'!$C$395:$L$413,I$3,0)</f>
        <v>0</v>
      </c>
      <c r="J187" s="242">
        <f>VLOOKUP($C187,'INPUTS | Outcomes'!$C$107:$L$125,J$3,0) + VLOOKUP($C187,'INPUTS | Outcomes'!$C$251:$L$269,J$3,0) + VLOOKUP($C187,'INPUTS | Outcomes'!$C$395:$L$413,J$3,0)</f>
        <v>0</v>
      </c>
      <c r="K187" s="242">
        <f>VLOOKUP($C187,'INPUTS | Outcomes'!$C$107:$L$125,K$3,0) + VLOOKUP($C187,'INPUTS | Outcomes'!$C$251:$L$269,K$3,0) + VLOOKUP($C187,'INPUTS | Outcomes'!$C$395:$L$413,K$3,0)</f>
        <v>0</v>
      </c>
      <c r="L187" s="242">
        <f>VLOOKUP($C187,'INPUTS | Outcomes'!$C$107:$L$125,L$3,0) + VLOOKUP($C187,'INPUTS | Outcomes'!$C$251:$L$269,L$3,0) + VLOOKUP($C187,'INPUTS | Outcomes'!$C$395:$L$413,L$3,0)</f>
        <v>0</v>
      </c>
    </row>
    <row r="188" spans="3:12" hidden="1" outlineLevel="2" x14ac:dyDescent="0.4">
      <c r="C188" s="220" t="s">
        <v>145</v>
      </c>
      <c r="D188" s="221" t="s">
        <v>170</v>
      </c>
      <c r="H188" s="242">
        <f>VLOOKUP($C188,'INPUTS | Outcomes'!$C$107:$L$125,H$3,0) + VLOOKUP($C188,'INPUTS | Outcomes'!$C$251:$L$269,H$3,0) + VLOOKUP($C188,'INPUTS | Outcomes'!$C$395:$L$413,H$3,0)</f>
        <v>0</v>
      </c>
      <c r="I188" s="242">
        <f>VLOOKUP($C188,'INPUTS | Outcomes'!$C$107:$L$125,I$3,0) + VLOOKUP($C188,'INPUTS | Outcomes'!$C$251:$L$269,I$3,0) + VLOOKUP($C188,'INPUTS | Outcomes'!$C$395:$L$413,I$3,0)</f>
        <v>0</v>
      </c>
      <c r="J188" s="242">
        <f>VLOOKUP($C188,'INPUTS | Outcomes'!$C$107:$L$125,J$3,0) + VLOOKUP($C188,'INPUTS | Outcomes'!$C$251:$L$269,J$3,0) + VLOOKUP($C188,'INPUTS | Outcomes'!$C$395:$L$413,J$3,0)</f>
        <v>0</v>
      </c>
      <c r="K188" s="242">
        <f>VLOOKUP($C188,'INPUTS | Outcomes'!$C$107:$L$125,K$3,0) + VLOOKUP($C188,'INPUTS | Outcomes'!$C$251:$L$269,K$3,0) + VLOOKUP($C188,'INPUTS | Outcomes'!$C$395:$L$413,K$3,0)</f>
        <v>0</v>
      </c>
      <c r="L188" s="242">
        <f>VLOOKUP($C188,'INPUTS | Outcomes'!$C$107:$L$125,L$3,0) + VLOOKUP($C188,'INPUTS | Outcomes'!$C$251:$L$269,L$3,0) + VLOOKUP($C188,'INPUTS | Outcomes'!$C$395:$L$413,L$3,0)</f>
        <v>0</v>
      </c>
    </row>
    <row r="189" spans="3:12" hidden="1" outlineLevel="2" x14ac:dyDescent="0.4">
      <c r="C189" s="220" t="s">
        <v>147</v>
      </c>
      <c r="D189" s="221" t="s">
        <v>170</v>
      </c>
      <c r="H189" s="242">
        <f>VLOOKUP($C189,'INPUTS | Outcomes'!$C$107:$L$125,H$3,0) + VLOOKUP($C189,'INPUTS | Outcomes'!$C$251:$L$269,H$3,0) + VLOOKUP($C189,'INPUTS | Outcomes'!$C$395:$L$413,H$3,0)</f>
        <v>0</v>
      </c>
      <c r="I189" s="242">
        <f>VLOOKUP($C189,'INPUTS | Outcomes'!$C$107:$L$125,I$3,0) + VLOOKUP($C189,'INPUTS | Outcomes'!$C$251:$L$269,I$3,0) + VLOOKUP($C189,'INPUTS | Outcomes'!$C$395:$L$413,I$3,0)</f>
        <v>0</v>
      </c>
      <c r="J189" s="242">
        <f>VLOOKUP($C189,'INPUTS | Outcomes'!$C$107:$L$125,J$3,0) + VLOOKUP($C189,'INPUTS | Outcomes'!$C$251:$L$269,J$3,0) + VLOOKUP($C189,'INPUTS | Outcomes'!$C$395:$L$413,J$3,0)</f>
        <v>0</v>
      </c>
      <c r="K189" s="242">
        <f>VLOOKUP($C189,'INPUTS | Outcomes'!$C$107:$L$125,K$3,0) + VLOOKUP($C189,'INPUTS | Outcomes'!$C$251:$L$269,K$3,0) + VLOOKUP($C189,'INPUTS | Outcomes'!$C$395:$L$413,K$3,0)</f>
        <v>0</v>
      </c>
      <c r="L189" s="242">
        <f>VLOOKUP($C189,'INPUTS | Outcomes'!$C$107:$L$125,L$3,0) + VLOOKUP($C189,'INPUTS | Outcomes'!$C$251:$L$269,L$3,0) + VLOOKUP($C189,'INPUTS | Outcomes'!$C$395:$L$413,L$3,0)</f>
        <v>0</v>
      </c>
    </row>
    <row r="190" spans="3:12" ht="13.9" hidden="1" customHeight="1" outlineLevel="2" x14ac:dyDescent="0.4">
      <c r="C190" s="220" t="s">
        <v>149</v>
      </c>
      <c r="D190" s="221" t="s">
        <v>170</v>
      </c>
      <c r="H190" s="242">
        <f>VLOOKUP($C190,'INPUTS | Outcomes'!$C$107:$L$125,H$3,0) + VLOOKUP($C190,'INPUTS | Outcomes'!$C$251:$L$269,H$3,0) + VLOOKUP($C190,'INPUTS | Outcomes'!$C$395:$L$413,H$3,0)</f>
        <v>0</v>
      </c>
      <c r="I190" s="242">
        <f>VLOOKUP($C190,'INPUTS | Outcomes'!$C$107:$L$125,I$3,0) + VLOOKUP($C190,'INPUTS | Outcomes'!$C$251:$L$269,I$3,0) + VLOOKUP($C190,'INPUTS | Outcomes'!$C$395:$L$413,I$3,0)</f>
        <v>0</v>
      </c>
      <c r="J190" s="242">
        <f>VLOOKUP($C190,'INPUTS | Outcomes'!$C$107:$L$125,J$3,0) + VLOOKUP($C190,'INPUTS | Outcomes'!$C$251:$L$269,J$3,0) + VLOOKUP($C190,'INPUTS | Outcomes'!$C$395:$L$413,J$3,0)</f>
        <v>0</v>
      </c>
      <c r="K190" s="242">
        <f>VLOOKUP($C190,'INPUTS | Outcomes'!$C$107:$L$125,K$3,0) + VLOOKUP($C190,'INPUTS | Outcomes'!$C$251:$L$269,K$3,0) + VLOOKUP($C190,'INPUTS | Outcomes'!$C$395:$L$413,K$3,0)</f>
        <v>0</v>
      </c>
      <c r="L190" s="242">
        <f>VLOOKUP($C190,'INPUTS | Outcomes'!$C$107:$L$125,L$3,0) + VLOOKUP($C190,'INPUTS | Outcomes'!$C$251:$L$269,L$3,0) + VLOOKUP($C190,'INPUTS | Outcomes'!$C$395:$L$413,L$3,0)</f>
        <v>0</v>
      </c>
    </row>
    <row r="191" spans="3:12" ht="13.9" hidden="1" customHeight="1" outlineLevel="2" x14ac:dyDescent="0.4">
      <c r="C191" s="220" t="s">
        <v>151</v>
      </c>
      <c r="D191" s="221" t="s">
        <v>170</v>
      </c>
      <c r="H191" s="242">
        <f>VLOOKUP($C191,'INPUTS | Outcomes'!$C$107:$L$125,H$3,0) + VLOOKUP($C191,'INPUTS | Outcomes'!$C$251:$L$269,H$3,0) + VLOOKUP($C191,'INPUTS | Outcomes'!$C$395:$L$413,H$3,0)</f>
        <v>0</v>
      </c>
      <c r="I191" s="242">
        <f>VLOOKUP($C191,'INPUTS | Outcomes'!$C$107:$L$125,I$3,0) + VLOOKUP($C191,'INPUTS | Outcomes'!$C$251:$L$269,I$3,0) + VLOOKUP($C191,'INPUTS | Outcomes'!$C$395:$L$413,I$3,0)</f>
        <v>0</v>
      </c>
      <c r="J191" s="242">
        <f>VLOOKUP($C191,'INPUTS | Outcomes'!$C$107:$L$125,J$3,0) + VLOOKUP($C191,'INPUTS | Outcomes'!$C$251:$L$269,J$3,0) + VLOOKUP($C191,'INPUTS | Outcomes'!$C$395:$L$413,J$3,0)</f>
        <v>0</v>
      </c>
      <c r="K191" s="242">
        <f>VLOOKUP($C191,'INPUTS | Outcomes'!$C$107:$L$125,K$3,0) + VLOOKUP($C191,'INPUTS | Outcomes'!$C$251:$L$269,K$3,0) + VLOOKUP($C191,'INPUTS | Outcomes'!$C$395:$L$413,K$3,0)</f>
        <v>0</v>
      </c>
      <c r="L191" s="242">
        <f>VLOOKUP($C191,'INPUTS | Outcomes'!$C$107:$L$125,L$3,0) + VLOOKUP($C191,'INPUTS | Outcomes'!$C$251:$L$269,L$3,0) + VLOOKUP($C191,'INPUTS | Outcomes'!$C$395:$L$413,L$3,0)</f>
        <v>0</v>
      </c>
    </row>
    <row r="192" spans="3:12" ht="13.9" hidden="1" customHeight="1" outlineLevel="2" x14ac:dyDescent="0.4">
      <c r="H192" s="243"/>
      <c r="I192" s="243"/>
      <c r="J192" s="243"/>
      <c r="K192" s="243"/>
      <c r="L192" s="243"/>
    </row>
    <row r="193" spans="2:15" hidden="1" outlineLevel="2" x14ac:dyDescent="0.4">
      <c r="B193" s="222"/>
      <c r="C193" s="222" t="s">
        <v>725</v>
      </c>
      <c r="D193" s="224" t="s">
        <v>170</v>
      </c>
      <c r="E193" s="244">
        <f t="shared" ref="E193:G193" si="16">SUM(E175:E191)</f>
        <v>0</v>
      </c>
      <c r="F193" s="244">
        <f t="shared" si="16"/>
        <v>0</v>
      </c>
      <c r="G193" s="244">
        <f t="shared" si="16"/>
        <v>0</v>
      </c>
      <c r="H193" s="244">
        <f>SUM(H175:H191)</f>
        <v>-0.17350056</v>
      </c>
      <c r="I193" s="244">
        <f t="shared" ref="I193:L193" si="17">SUM(I175:I191)</f>
        <v>0</v>
      </c>
      <c r="J193" s="244">
        <f t="shared" si="17"/>
        <v>0</v>
      </c>
      <c r="K193" s="244">
        <f t="shared" si="17"/>
        <v>0</v>
      </c>
      <c r="L193" s="244">
        <f t="shared" si="17"/>
        <v>0</v>
      </c>
      <c r="M193" s="222"/>
      <c r="N193" s="222"/>
      <c r="O193" s="222"/>
    </row>
    <row r="194" spans="2:15" outlineLevel="1" collapsed="1" x14ac:dyDescent="0.4">
      <c r="H194" s="243"/>
      <c r="I194" s="243"/>
      <c r="J194" s="243"/>
      <c r="K194" s="243"/>
      <c r="L194" s="243"/>
    </row>
    <row r="195" spans="2:15" ht="14.25" outlineLevel="1" x14ac:dyDescent="0.4">
      <c r="B195" s="74" t="s">
        <v>1067</v>
      </c>
      <c r="C195" s="60"/>
      <c r="D195" s="226"/>
      <c r="E195" s="226"/>
      <c r="F195" s="226"/>
      <c r="G195" s="226"/>
      <c r="H195" s="246"/>
      <c r="I195" s="246"/>
      <c r="J195" s="246"/>
      <c r="K195" s="246"/>
      <c r="L195" s="246"/>
      <c r="M195" s="18"/>
      <c r="N195" s="18"/>
      <c r="O195" s="18"/>
    </row>
    <row r="196" spans="2:15" hidden="1" outlineLevel="2" x14ac:dyDescent="0.4">
      <c r="H196" s="243"/>
      <c r="I196" s="243"/>
      <c r="J196" s="243"/>
      <c r="K196" s="243"/>
      <c r="L196" s="243"/>
    </row>
    <row r="197" spans="2:15" hidden="1" outlineLevel="2" x14ac:dyDescent="0.4">
      <c r="C197" s="220" t="s">
        <v>117</v>
      </c>
      <c r="D197" s="221" t="s">
        <v>170</v>
      </c>
      <c r="H197" s="242">
        <f>VLOOKUP($C197,'INPUTS | Outcomes'!$C$129:$L$147,H$3,0) + VLOOKUP($C197,'INPUTS | Outcomes'!$C$273:$L$291,H$3,0) + VLOOKUP($C197,'INPUTS | Outcomes'!$C$417:$L$435,H$3,0)</f>
        <v>0</v>
      </c>
      <c r="I197" s="242">
        <f>VLOOKUP($C197,'INPUTS | Outcomes'!$C$129:$L$147,I$3,0) + VLOOKUP($C197,'INPUTS | Outcomes'!$C$273:$L$291,I$3,0) + VLOOKUP($C197,'INPUTS | Outcomes'!$C$417:$L$435,I$3,0)</f>
        <v>0</v>
      </c>
      <c r="J197" s="242">
        <f>VLOOKUP($C197,'INPUTS | Outcomes'!$C$129:$L$147,J$3,0) + VLOOKUP($C197,'INPUTS | Outcomes'!$C$273:$L$291,J$3,0) + VLOOKUP($C197,'INPUTS | Outcomes'!$C$417:$L$435,J$3,0)</f>
        <v>0</v>
      </c>
      <c r="K197" s="242">
        <f>VLOOKUP($C197,'INPUTS | Outcomes'!$C$129:$L$147,K$3,0) + VLOOKUP($C197,'INPUTS | Outcomes'!$C$273:$L$291,K$3,0) + VLOOKUP($C197,'INPUTS | Outcomes'!$C$417:$L$435,K$3,0)</f>
        <v>0</v>
      </c>
      <c r="L197" s="242">
        <f>VLOOKUP($C197,'INPUTS | Outcomes'!$C$129:$L$147,L$3,0) + VLOOKUP($C197,'INPUTS | Outcomes'!$C$273:$L$291,L$3,0) + VLOOKUP($C197,'INPUTS | Outcomes'!$C$417:$L$435,L$3,0)</f>
        <v>0</v>
      </c>
    </row>
    <row r="198" spans="2:15" hidden="1" outlineLevel="2" x14ac:dyDescent="0.4">
      <c r="C198" s="220" t="s">
        <v>119</v>
      </c>
      <c r="D198" s="221" t="s">
        <v>170</v>
      </c>
      <c r="H198" s="242">
        <f>VLOOKUP($C198,'INPUTS | Outcomes'!$C$129:$L$147,H$3,0) + VLOOKUP($C198,'INPUTS | Outcomes'!$C$273:$L$291,H$3,0) + VLOOKUP($C198,'INPUTS | Outcomes'!$C$417:$L$435,H$3,0)</f>
        <v>0</v>
      </c>
      <c r="I198" s="242">
        <f>VLOOKUP($C198,'INPUTS | Outcomes'!$C$129:$L$147,I$3,0) + VLOOKUP($C198,'INPUTS | Outcomes'!$C$273:$L$291,I$3,0) + VLOOKUP($C198,'INPUTS | Outcomes'!$C$417:$L$435,I$3,0)</f>
        <v>0</v>
      </c>
      <c r="J198" s="242">
        <f>VLOOKUP($C198,'INPUTS | Outcomes'!$C$129:$L$147,J$3,0) + VLOOKUP($C198,'INPUTS | Outcomes'!$C$273:$L$291,J$3,0) + VLOOKUP($C198,'INPUTS | Outcomes'!$C$417:$L$435,J$3,0)</f>
        <v>0</v>
      </c>
      <c r="K198" s="242">
        <f>VLOOKUP($C198,'INPUTS | Outcomes'!$C$129:$L$147,K$3,0) + VLOOKUP($C198,'INPUTS | Outcomes'!$C$273:$L$291,K$3,0) + VLOOKUP($C198,'INPUTS | Outcomes'!$C$417:$L$435,K$3,0)</f>
        <v>0</v>
      </c>
      <c r="L198" s="242">
        <f>VLOOKUP($C198,'INPUTS | Outcomes'!$C$129:$L$147,L$3,0) + VLOOKUP($C198,'INPUTS | Outcomes'!$C$273:$L$291,L$3,0) + VLOOKUP($C198,'INPUTS | Outcomes'!$C$417:$L$435,L$3,0)</f>
        <v>0</v>
      </c>
    </row>
    <row r="199" spans="2:15" hidden="1" outlineLevel="2" x14ac:dyDescent="0.4">
      <c r="C199" s="220" t="s">
        <v>122</v>
      </c>
      <c r="D199" s="221" t="s">
        <v>170</v>
      </c>
      <c r="H199" s="242">
        <f>VLOOKUP($C199,'INPUTS | Outcomes'!$C$129:$L$147,H$3,0) + VLOOKUP($C199,'INPUTS | Outcomes'!$C$273:$L$291,H$3,0) + VLOOKUP($C199,'INPUTS | Outcomes'!$C$417:$L$435,H$3,0)</f>
        <v>0</v>
      </c>
      <c r="I199" s="242">
        <f>VLOOKUP($C199,'INPUTS | Outcomes'!$C$129:$L$147,I$3,0) + VLOOKUP($C199,'INPUTS | Outcomes'!$C$273:$L$291,I$3,0) + VLOOKUP($C199,'INPUTS | Outcomes'!$C$417:$L$435,I$3,0)</f>
        <v>0</v>
      </c>
      <c r="J199" s="242">
        <f>VLOOKUP($C199,'INPUTS | Outcomes'!$C$129:$L$147,J$3,0) + VLOOKUP($C199,'INPUTS | Outcomes'!$C$273:$L$291,J$3,0) + VLOOKUP($C199,'INPUTS | Outcomes'!$C$417:$L$435,J$3,0)</f>
        <v>0</v>
      </c>
      <c r="K199" s="242">
        <f>VLOOKUP($C199,'INPUTS | Outcomes'!$C$129:$L$147,K$3,0) + VLOOKUP($C199,'INPUTS | Outcomes'!$C$273:$L$291,K$3,0) + VLOOKUP($C199,'INPUTS | Outcomes'!$C$417:$L$435,K$3,0)</f>
        <v>0</v>
      </c>
      <c r="L199" s="242">
        <f>VLOOKUP($C199,'INPUTS | Outcomes'!$C$129:$L$147,L$3,0) + VLOOKUP($C199,'INPUTS | Outcomes'!$C$273:$L$291,L$3,0) + VLOOKUP($C199,'INPUTS | Outcomes'!$C$417:$L$435,L$3,0)</f>
        <v>0</v>
      </c>
    </row>
    <row r="200" spans="2:15" hidden="1" outlineLevel="2" x14ac:dyDescent="0.4">
      <c r="C200" s="220" t="s">
        <v>124</v>
      </c>
      <c r="D200" s="221" t="s">
        <v>170</v>
      </c>
      <c r="H200" s="242">
        <f>VLOOKUP($C200,'INPUTS | Outcomes'!$C$129:$L$147,H$3,0) + VLOOKUP($C200,'INPUTS | Outcomes'!$C$273:$L$291,H$3,0) + VLOOKUP($C200,'INPUTS | Outcomes'!$C$417:$L$435,H$3,0)</f>
        <v>0</v>
      </c>
      <c r="I200" s="242">
        <f>VLOOKUP($C200,'INPUTS | Outcomes'!$C$129:$L$147,I$3,0) + VLOOKUP($C200,'INPUTS | Outcomes'!$C$273:$L$291,I$3,0) + VLOOKUP($C200,'INPUTS | Outcomes'!$C$417:$L$435,I$3,0)</f>
        <v>0</v>
      </c>
      <c r="J200" s="242">
        <f>VLOOKUP($C200,'INPUTS | Outcomes'!$C$129:$L$147,J$3,0) + VLOOKUP($C200,'INPUTS | Outcomes'!$C$273:$L$291,J$3,0) + VLOOKUP($C200,'INPUTS | Outcomes'!$C$417:$L$435,J$3,0)</f>
        <v>0</v>
      </c>
      <c r="K200" s="242">
        <f>VLOOKUP($C200,'INPUTS | Outcomes'!$C$129:$L$147,K$3,0) + VLOOKUP($C200,'INPUTS | Outcomes'!$C$273:$L$291,K$3,0) + VLOOKUP($C200,'INPUTS | Outcomes'!$C$417:$L$435,K$3,0)</f>
        <v>0</v>
      </c>
      <c r="L200" s="242">
        <f>VLOOKUP($C200,'INPUTS | Outcomes'!$C$129:$L$147,L$3,0) + VLOOKUP($C200,'INPUTS | Outcomes'!$C$273:$L$291,L$3,0) + VLOOKUP($C200,'INPUTS | Outcomes'!$C$417:$L$435,L$3,0)</f>
        <v>0</v>
      </c>
    </row>
    <row r="201" spans="2:15" hidden="1" outlineLevel="2" x14ac:dyDescent="0.4">
      <c r="C201" s="220" t="s">
        <v>126</v>
      </c>
      <c r="D201" s="221" t="s">
        <v>170</v>
      </c>
      <c r="H201" s="242">
        <f>VLOOKUP($C201,'INPUTS | Outcomes'!$C$129:$L$147,H$3,0) + VLOOKUP($C201,'INPUTS | Outcomes'!$C$273:$L$291,H$3,0) + VLOOKUP($C201,'INPUTS | Outcomes'!$C$417:$L$435,H$3,0)</f>
        <v>0</v>
      </c>
      <c r="I201" s="242">
        <f>VLOOKUP($C201,'INPUTS | Outcomes'!$C$129:$L$147,I$3,0) + VLOOKUP($C201,'INPUTS | Outcomes'!$C$273:$L$291,I$3,0) + VLOOKUP($C201,'INPUTS | Outcomes'!$C$417:$L$435,I$3,0)</f>
        <v>0</v>
      </c>
      <c r="J201" s="242">
        <f>VLOOKUP($C201,'INPUTS | Outcomes'!$C$129:$L$147,J$3,0) + VLOOKUP($C201,'INPUTS | Outcomes'!$C$273:$L$291,J$3,0) + VLOOKUP($C201,'INPUTS | Outcomes'!$C$417:$L$435,J$3,0)</f>
        <v>0</v>
      </c>
      <c r="K201" s="242">
        <f>VLOOKUP($C201,'INPUTS | Outcomes'!$C$129:$L$147,K$3,0) + VLOOKUP($C201,'INPUTS | Outcomes'!$C$273:$L$291,K$3,0) + VLOOKUP($C201,'INPUTS | Outcomes'!$C$417:$L$435,K$3,0)</f>
        <v>0</v>
      </c>
      <c r="L201" s="242">
        <f>VLOOKUP($C201,'INPUTS | Outcomes'!$C$129:$L$147,L$3,0) + VLOOKUP($C201,'INPUTS | Outcomes'!$C$273:$L$291,L$3,0) + VLOOKUP($C201,'INPUTS | Outcomes'!$C$417:$L$435,L$3,0)</f>
        <v>0</v>
      </c>
    </row>
    <row r="202" spans="2:15" hidden="1" outlineLevel="2" x14ac:dyDescent="0.4">
      <c r="C202" s="220" t="s">
        <v>128</v>
      </c>
      <c r="D202" s="221" t="s">
        <v>170</v>
      </c>
      <c r="H202" s="242">
        <f>VLOOKUP($C202,'INPUTS | Outcomes'!$C$129:$L$147,H$3,0) + VLOOKUP($C202,'INPUTS | Outcomes'!$C$273:$L$291,H$3,0) + VLOOKUP($C202,'INPUTS | Outcomes'!$C$417:$L$435,H$3,0)</f>
        <v>0</v>
      </c>
      <c r="I202" s="242">
        <f>VLOOKUP($C202,'INPUTS | Outcomes'!$C$129:$L$147,I$3,0) + VLOOKUP($C202,'INPUTS | Outcomes'!$C$273:$L$291,I$3,0) + VLOOKUP($C202,'INPUTS | Outcomes'!$C$417:$L$435,I$3,0)</f>
        <v>0</v>
      </c>
      <c r="J202" s="242">
        <f>VLOOKUP($C202,'INPUTS | Outcomes'!$C$129:$L$147,J$3,0) + VLOOKUP($C202,'INPUTS | Outcomes'!$C$273:$L$291,J$3,0) + VLOOKUP($C202,'INPUTS | Outcomes'!$C$417:$L$435,J$3,0)</f>
        <v>0</v>
      </c>
      <c r="K202" s="242">
        <f>VLOOKUP($C202,'INPUTS | Outcomes'!$C$129:$L$147,K$3,0) + VLOOKUP($C202,'INPUTS | Outcomes'!$C$273:$L$291,K$3,0) + VLOOKUP($C202,'INPUTS | Outcomes'!$C$417:$L$435,K$3,0)</f>
        <v>0</v>
      </c>
      <c r="L202" s="242">
        <f>VLOOKUP($C202,'INPUTS | Outcomes'!$C$129:$L$147,L$3,0) + VLOOKUP($C202,'INPUTS | Outcomes'!$C$273:$L$291,L$3,0) + VLOOKUP($C202,'INPUTS | Outcomes'!$C$417:$L$435,L$3,0)</f>
        <v>0</v>
      </c>
    </row>
    <row r="203" spans="2:15" hidden="1" outlineLevel="2" x14ac:dyDescent="0.4">
      <c r="C203" s="220" t="s">
        <v>131</v>
      </c>
      <c r="D203" s="221" t="s">
        <v>170</v>
      </c>
      <c r="H203" s="242">
        <f>VLOOKUP($C203,'INPUTS | Outcomes'!$C$129:$L$147,H$3,0) + VLOOKUP($C203,'INPUTS | Outcomes'!$C$273:$L$291,H$3,0) + VLOOKUP($C203,'INPUTS | Outcomes'!$C$417:$L$435,H$3,0)</f>
        <v>0</v>
      </c>
      <c r="I203" s="242">
        <f>VLOOKUP($C203,'INPUTS | Outcomes'!$C$129:$L$147,I$3,0) + VLOOKUP($C203,'INPUTS | Outcomes'!$C$273:$L$291,I$3,0) + VLOOKUP($C203,'INPUTS | Outcomes'!$C$417:$L$435,I$3,0)</f>
        <v>0</v>
      </c>
      <c r="J203" s="242">
        <f>VLOOKUP($C203,'INPUTS | Outcomes'!$C$129:$L$147,J$3,0) + VLOOKUP($C203,'INPUTS | Outcomes'!$C$273:$L$291,J$3,0) + VLOOKUP($C203,'INPUTS | Outcomes'!$C$417:$L$435,J$3,0)</f>
        <v>0</v>
      </c>
      <c r="K203" s="242">
        <f>VLOOKUP($C203,'INPUTS | Outcomes'!$C$129:$L$147,K$3,0) + VLOOKUP($C203,'INPUTS | Outcomes'!$C$273:$L$291,K$3,0) + VLOOKUP($C203,'INPUTS | Outcomes'!$C$417:$L$435,K$3,0)</f>
        <v>0</v>
      </c>
      <c r="L203" s="242">
        <f>VLOOKUP($C203,'INPUTS | Outcomes'!$C$129:$L$147,L$3,0) + VLOOKUP($C203,'INPUTS | Outcomes'!$C$273:$L$291,L$3,0) + VLOOKUP($C203,'INPUTS | Outcomes'!$C$417:$L$435,L$3,0)</f>
        <v>0</v>
      </c>
    </row>
    <row r="204" spans="2:15" hidden="1" outlineLevel="2" x14ac:dyDescent="0.4">
      <c r="C204" s="220" t="s">
        <v>133</v>
      </c>
      <c r="D204" s="221" t="s">
        <v>170</v>
      </c>
      <c r="H204" s="242">
        <f>VLOOKUP($C204,'INPUTS | Outcomes'!$C$129:$L$147,H$3,0) + VLOOKUP($C204,'INPUTS | Outcomes'!$C$273:$L$291,H$3,0) + VLOOKUP($C204,'INPUTS | Outcomes'!$C$417:$L$435,H$3,0)</f>
        <v>0</v>
      </c>
      <c r="I204" s="242">
        <f>VLOOKUP($C204,'INPUTS | Outcomes'!$C$129:$L$147,I$3,0) + VLOOKUP($C204,'INPUTS | Outcomes'!$C$273:$L$291,I$3,0) + VLOOKUP($C204,'INPUTS | Outcomes'!$C$417:$L$435,I$3,0)</f>
        <v>0</v>
      </c>
      <c r="J204" s="242">
        <f>VLOOKUP($C204,'INPUTS | Outcomes'!$C$129:$L$147,J$3,0) + VLOOKUP($C204,'INPUTS | Outcomes'!$C$273:$L$291,J$3,0) + VLOOKUP($C204,'INPUTS | Outcomes'!$C$417:$L$435,J$3,0)</f>
        <v>0</v>
      </c>
      <c r="K204" s="242">
        <f>VLOOKUP($C204,'INPUTS | Outcomes'!$C$129:$L$147,K$3,0) + VLOOKUP($C204,'INPUTS | Outcomes'!$C$273:$L$291,K$3,0) + VLOOKUP($C204,'INPUTS | Outcomes'!$C$417:$L$435,K$3,0)</f>
        <v>0</v>
      </c>
      <c r="L204" s="242">
        <f>VLOOKUP($C204,'INPUTS | Outcomes'!$C$129:$L$147,L$3,0) + VLOOKUP($C204,'INPUTS | Outcomes'!$C$273:$L$291,L$3,0) + VLOOKUP($C204,'INPUTS | Outcomes'!$C$417:$L$435,L$3,0)</f>
        <v>0</v>
      </c>
    </row>
    <row r="205" spans="2:15" hidden="1" outlineLevel="2" x14ac:dyDescent="0.4">
      <c r="C205" s="220" t="s">
        <v>244</v>
      </c>
      <c r="D205" s="221" t="s">
        <v>170</v>
      </c>
      <c r="H205" s="242">
        <f>VLOOKUP($C205,'INPUTS | Outcomes'!$C$129:$L$147,H$3,0) + VLOOKUP($C205,'INPUTS | Outcomes'!$C$273:$L$291,H$3,0) + VLOOKUP($C205,'INPUTS | Outcomes'!$C$417:$L$435,H$3,0)</f>
        <v>0</v>
      </c>
      <c r="I205" s="242">
        <f>VLOOKUP($C205,'INPUTS | Outcomes'!$C$129:$L$147,I$3,0) + VLOOKUP($C205,'INPUTS | Outcomes'!$C$273:$L$291,I$3,0) + VLOOKUP($C205,'INPUTS | Outcomes'!$C$417:$L$435,I$3,0)</f>
        <v>0</v>
      </c>
      <c r="J205" s="242">
        <f>VLOOKUP($C205,'INPUTS | Outcomes'!$C$129:$L$147,J$3,0) + VLOOKUP($C205,'INPUTS | Outcomes'!$C$273:$L$291,J$3,0) + VLOOKUP($C205,'INPUTS | Outcomes'!$C$417:$L$435,J$3,0)</f>
        <v>0</v>
      </c>
      <c r="K205" s="242">
        <f>VLOOKUP($C205,'INPUTS | Outcomes'!$C$129:$L$147,K$3,0) + VLOOKUP($C205,'INPUTS | Outcomes'!$C$273:$L$291,K$3,0) + VLOOKUP($C205,'INPUTS | Outcomes'!$C$417:$L$435,K$3,0)</f>
        <v>0</v>
      </c>
      <c r="L205" s="242">
        <f>VLOOKUP($C205,'INPUTS | Outcomes'!$C$129:$L$147,L$3,0) + VLOOKUP($C205,'INPUTS | Outcomes'!$C$273:$L$291,L$3,0) + VLOOKUP($C205,'INPUTS | Outcomes'!$C$417:$L$435,L$3,0)</f>
        <v>0</v>
      </c>
    </row>
    <row r="206" spans="2:15" hidden="1" outlineLevel="2" x14ac:dyDescent="0.4">
      <c r="C206" s="220" t="s">
        <v>137</v>
      </c>
      <c r="D206" s="221" t="s">
        <v>170</v>
      </c>
      <c r="H206" s="242">
        <f>VLOOKUP($C206,'INPUTS | Outcomes'!$C$129:$L$147,H$3,0) + VLOOKUP($C206,'INPUTS | Outcomes'!$C$273:$L$291,H$3,0) + VLOOKUP($C206,'INPUTS | Outcomes'!$C$417:$L$435,H$3,0)</f>
        <v>0</v>
      </c>
      <c r="I206" s="242">
        <f>VLOOKUP($C206,'INPUTS | Outcomes'!$C$129:$L$147,I$3,0) + VLOOKUP($C206,'INPUTS | Outcomes'!$C$273:$L$291,I$3,0) + VLOOKUP($C206,'INPUTS | Outcomes'!$C$417:$L$435,I$3,0)</f>
        <v>0</v>
      </c>
      <c r="J206" s="242">
        <f>VLOOKUP($C206,'INPUTS | Outcomes'!$C$129:$L$147,J$3,0) + VLOOKUP($C206,'INPUTS | Outcomes'!$C$273:$L$291,J$3,0) + VLOOKUP($C206,'INPUTS | Outcomes'!$C$417:$L$435,J$3,0)</f>
        <v>0</v>
      </c>
      <c r="K206" s="242">
        <f>VLOOKUP($C206,'INPUTS | Outcomes'!$C$129:$L$147,K$3,0) + VLOOKUP($C206,'INPUTS | Outcomes'!$C$273:$L$291,K$3,0) + VLOOKUP($C206,'INPUTS | Outcomes'!$C$417:$L$435,K$3,0)</f>
        <v>0</v>
      </c>
      <c r="L206" s="242">
        <f>VLOOKUP($C206,'INPUTS | Outcomes'!$C$129:$L$147,L$3,0) + VLOOKUP($C206,'INPUTS | Outcomes'!$C$273:$L$291,L$3,0) + VLOOKUP($C206,'INPUTS | Outcomes'!$C$417:$L$435,L$3,0)</f>
        <v>0</v>
      </c>
    </row>
    <row r="207" spans="2:15" hidden="1" outlineLevel="2" x14ac:dyDescent="0.4">
      <c r="C207" s="220" t="s">
        <v>139</v>
      </c>
      <c r="D207" s="221" t="s">
        <v>170</v>
      </c>
      <c r="H207" s="242">
        <f>VLOOKUP($C207,'INPUTS | Outcomes'!$C$129:$L$147,H$3,0) + VLOOKUP($C207,'INPUTS | Outcomes'!$C$273:$L$291,H$3,0) + VLOOKUP($C207,'INPUTS | Outcomes'!$C$417:$L$435,H$3,0)</f>
        <v>0</v>
      </c>
      <c r="I207" s="242">
        <f>VLOOKUP($C207,'INPUTS | Outcomes'!$C$129:$L$147,I$3,0) + VLOOKUP($C207,'INPUTS | Outcomes'!$C$273:$L$291,I$3,0) + VLOOKUP($C207,'INPUTS | Outcomes'!$C$417:$L$435,I$3,0)</f>
        <v>0</v>
      </c>
      <c r="J207" s="242">
        <f>VLOOKUP($C207,'INPUTS | Outcomes'!$C$129:$L$147,J$3,0) + VLOOKUP($C207,'INPUTS | Outcomes'!$C$273:$L$291,J$3,0) + VLOOKUP($C207,'INPUTS | Outcomes'!$C$417:$L$435,J$3,0)</f>
        <v>0</v>
      </c>
      <c r="K207" s="242">
        <f>VLOOKUP($C207,'INPUTS | Outcomes'!$C$129:$L$147,K$3,0) + VLOOKUP($C207,'INPUTS | Outcomes'!$C$273:$L$291,K$3,0) + VLOOKUP($C207,'INPUTS | Outcomes'!$C$417:$L$435,K$3,0)</f>
        <v>0</v>
      </c>
      <c r="L207" s="242">
        <f>VLOOKUP($C207,'INPUTS | Outcomes'!$C$129:$L$147,L$3,0) + VLOOKUP($C207,'INPUTS | Outcomes'!$C$273:$L$291,L$3,0) + VLOOKUP($C207,'INPUTS | Outcomes'!$C$417:$L$435,L$3,0)</f>
        <v>0</v>
      </c>
    </row>
    <row r="208" spans="2:15" hidden="1" outlineLevel="2" x14ac:dyDescent="0.4">
      <c r="C208" s="220" t="s">
        <v>141</v>
      </c>
      <c r="D208" s="221" t="s">
        <v>170</v>
      </c>
      <c r="H208" s="242">
        <f>VLOOKUP($C208,'INPUTS | Outcomes'!$C$129:$L$147,H$3,0) + VLOOKUP($C208,'INPUTS | Outcomes'!$C$273:$L$291,H$3,0) + VLOOKUP($C208,'INPUTS | Outcomes'!$C$417:$L$435,H$3,0)</f>
        <v>0</v>
      </c>
      <c r="I208" s="242">
        <f>VLOOKUP($C208,'INPUTS | Outcomes'!$C$129:$L$147,I$3,0) + VLOOKUP($C208,'INPUTS | Outcomes'!$C$273:$L$291,I$3,0) + VLOOKUP($C208,'INPUTS | Outcomes'!$C$417:$L$435,I$3,0)</f>
        <v>0</v>
      </c>
      <c r="J208" s="242">
        <f>VLOOKUP($C208,'INPUTS | Outcomes'!$C$129:$L$147,J$3,0) + VLOOKUP($C208,'INPUTS | Outcomes'!$C$273:$L$291,J$3,0) + VLOOKUP($C208,'INPUTS | Outcomes'!$C$417:$L$435,J$3,0)</f>
        <v>0</v>
      </c>
      <c r="K208" s="242">
        <f>VLOOKUP($C208,'INPUTS | Outcomes'!$C$129:$L$147,K$3,0) + VLOOKUP($C208,'INPUTS | Outcomes'!$C$273:$L$291,K$3,0) + VLOOKUP($C208,'INPUTS | Outcomes'!$C$417:$L$435,K$3,0)</f>
        <v>0</v>
      </c>
      <c r="L208" s="242">
        <f>VLOOKUP($C208,'INPUTS | Outcomes'!$C$129:$L$147,L$3,0) + VLOOKUP($C208,'INPUTS | Outcomes'!$C$273:$L$291,L$3,0) + VLOOKUP($C208,'INPUTS | Outcomes'!$C$417:$L$435,L$3,0)</f>
        <v>0</v>
      </c>
    </row>
    <row r="209" spans="2:15" hidden="1" outlineLevel="2" x14ac:dyDescent="0.4">
      <c r="C209" s="220" t="s">
        <v>143</v>
      </c>
      <c r="D209" s="221" t="s">
        <v>170</v>
      </c>
      <c r="H209" s="242">
        <f>VLOOKUP($C209,'INPUTS | Outcomes'!$C$129:$L$147,H$3,0) + VLOOKUP($C209,'INPUTS | Outcomes'!$C$273:$L$291,H$3,0) + VLOOKUP($C209,'INPUTS | Outcomes'!$C$417:$L$435,H$3,0)</f>
        <v>0</v>
      </c>
      <c r="I209" s="242">
        <f>VLOOKUP($C209,'INPUTS | Outcomes'!$C$129:$L$147,I$3,0) + VLOOKUP($C209,'INPUTS | Outcomes'!$C$273:$L$291,I$3,0) + VLOOKUP($C209,'INPUTS | Outcomes'!$C$417:$L$435,I$3,0)</f>
        <v>0</v>
      </c>
      <c r="J209" s="242">
        <f>VLOOKUP($C209,'INPUTS | Outcomes'!$C$129:$L$147,J$3,0) + VLOOKUP($C209,'INPUTS | Outcomes'!$C$273:$L$291,J$3,0) + VLOOKUP($C209,'INPUTS | Outcomes'!$C$417:$L$435,J$3,0)</f>
        <v>0</v>
      </c>
      <c r="K209" s="242">
        <f>VLOOKUP($C209,'INPUTS | Outcomes'!$C$129:$L$147,K$3,0) + VLOOKUP($C209,'INPUTS | Outcomes'!$C$273:$L$291,K$3,0) + VLOOKUP($C209,'INPUTS | Outcomes'!$C$417:$L$435,K$3,0)</f>
        <v>0</v>
      </c>
      <c r="L209" s="242">
        <f>VLOOKUP($C209,'INPUTS | Outcomes'!$C$129:$L$147,L$3,0) + VLOOKUP($C209,'INPUTS | Outcomes'!$C$273:$L$291,L$3,0) + VLOOKUP($C209,'INPUTS | Outcomes'!$C$417:$L$435,L$3,0)</f>
        <v>0</v>
      </c>
    </row>
    <row r="210" spans="2:15" hidden="1" outlineLevel="2" x14ac:dyDescent="0.4">
      <c r="C210" s="220" t="s">
        <v>145</v>
      </c>
      <c r="D210" s="221" t="s">
        <v>170</v>
      </c>
      <c r="H210" s="242">
        <f>VLOOKUP($C210,'INPUTS | Outcomes'!$C$129:$L$147,H$3,0) + VLOOKUP($C210,'INPUTS | Outcomes'!$C$273:$L$291,H$3,0) + VLOOKUP($C210,'INPUTS | Outcomes'!$C$417:$L$435,H$3,0)</f>
        <v>0</v>
      </c>
      <c r="I210" s="242">
        <f>VLOOKUP($C210,'INPUTS | Outcomes'!$C$129:$L$147,I$3,0) + VLOOKUP($C210,'INPUTS | Outcomes'!$C$273:$L$291,I$3,0) + VLOOKUP($C210,'INPUTS | Outcomes'!$C$417:$L$435,I$3,0)</f>
        <v>0</v>
      </c>
      <c r="J210" s="242">
        <f>VLOOKUP($C210,'INPUTS | Outcomes'!$C$129:$L$147,J$3,0) + VLOOKUP($C210,'INPUTS | Outcomes'!$C$273:$L$291,J$3,0) + VLOOKUP($C210,'INPUTS | Outcomes'!$C$417:$L$435,J$3,0)</f>
        <v>0</v>
      </c>
      <c r="K210" s="242">
        <f>VLOOKUP($C210,'INPUTS | Outcomes'!$C$129:$L$147,K$3,0) + VLOOKUP($C210,'INPUTS | Outcomes'!$C$273:$L$291,K$3,0) + VLOOKUP($C210,'INPUTS | Outcomes'!$C$417:$L$435,K$3,0)</f>
        <v>0</v>
      </c>
      <c r="L210" s="242">
        <f>VLOOKUP($C210,'INPUTS | Outcomes'!$C$129:$L$147,L$3,0) + VLOOKUP($C210,'INPUTS | Outcomes'!$C$273:$L$291,L$3,0) + VLOOKUP($C210,'INPUTS | Outcomes'!$C$417:$L$435,L$3,0)</f>
        <v>0</v>
      </c>
    </row>
    <row r="211" spans="2:15" hidden="1" outlineLevel="2" x14ac:dyDescent="0.4">
      <c r="C211" s="220" t="s">
        <v>147</v>
      </c>
      <c r="D211" s="221" t="s">
        <v>170</v>
      </c>
      <c r="H211" s="242">
        <f>VLOOKUP($C211,'INPUTS | Outcomes'!$C$129:$L$147,H$3,0) + VLOOKUP($C211,'INPUTS | Outcomes'!$C$273:$L$291,H$3,0) + VLOOKUP($C211,'INPUTS | Outcomes'!$C$417:$L$435,H$3,0)</f>
        <v>0</v>
      </c>
      <c r="I211" s="242">
        <f>VLOOKUP($C211,'INPUTS | Outcomes'!$C$129:$L$147,I$3,0) + VLOOKUP($C211,'INPUTS | Outcomes'!$C$273:$L$291,I$3,0) + VLOOKUP($C211,'INPUTS | Outcomes'!$C$417:$L$435,I$3,0)</f>
        <v>0</v>
      </c>
      <c r="J211" s="242">
        <f>VLOOKUP($C211,'INPUTS | Outcomes'!$C$129:$L$147,J$3,0) + VLOOKUP($C211,'INPUTS | Outcomes'!$C$273:$L$291,J$3,0) + VLOOKUP($C211,'INPUTS | Outcomes'!$C$417:$L$435,J$3,0)</f>
        <v>0</v>
      </c>
      <c r="K211" s="242">
        <f>VLOOKUP($C211,'INPUTS | Outcomes'!$C$129:$L$147,K$3,0) + VLOOKUP($C211,'INPUTS | Outcomes'!$C$273:$L$291,K$3,0) + VLOOKUP($C211,'INPUTS | Outcomes'!$C$417:$L$435,K$3,0)</f>
        <v>0</v>
      </c>
      <c r="L211" s="242">
        <f>VLOOKUP($C211,'INPUTS | Outcomes'!$C$129:$L$147,L$3,0) + VLOOKUP($C211,'INPUTS | Outcomes'!$C$273:$L$291,L$3,0) + VLOOKUP($C211,'INPUTS | Outcomes'!$C$417:$L$435,L$3,0)</f>
        <v>0</v>
      </c>
    </row>
    <row r="212" spans="2:15" hidden="1" outlineLevel="2" x14ac:dyDescent="0.4">
      <c r="C212" s="220" t="s">
        <v>149</v>
      </c>
      <c r="D212" s="221" t="s">
        <v>170</v>
      </c>
      <c r="H212" s="242">
        <f>VLOOKUP($C212,'INPUTS | Outcomes'!$C$129:$L$147,H$3,0) + VLOOKUP($C212,'INPUTS | Outcomes'!$C$273:$L$291,H$3,0) + VLOOKUP($C212,'INPUTS | Outcomes'!$C$417:$L$435,H$3,0)</f>
        <v>0</v>
      </c>
      <c r="I212" s="242">
        <f>VLOOKUP($C212,'INPUTS | Outcomes'!$C$129:$L$147,I$3,0) + VLOOKUP($C212,'INPUTS | Outcomes'!$C$273:$L$291,I$3,0) + VLOOKUP($C212,'INPUTS | Outcomes'!$C$417:$L$435,I$3,0)</f>
        <v>0</v>
      </c>
      <c r="J212" s="242">
        <f>VLOOKUP($C212,'INPUTS | Outcomes'!$C$129:$L$147,J$3,0) + VLOOKUP($C212,'INPUTS | Outcomes'!$C$273:$L$291,J$3,0) + VLOOKUP($C212,'INPUTS | Outcomes'!$C$417:$L$435,J$3,0)</f>
        <v>0</v>
      </c>
      <c r="K212" s="242">
        <f>VLOOKUP($C212,'INPUTS | Outcomes'!$C$129:$L$147,K$3,0) + VLOOKUP($C212,'INPUTS | Outcomes'!$C$273:$L$291,K$3,0) + VLOOKUP($C212,'INPUTS | Outcomes'!$C$417:$L$435,K$3,0)</f>
        <v>0</v>
      </c>
      <c r="L212" s="242">
        <f>VLOOKUP($C212,'INPUTS | Outcomes'!$C$129:$L$147,L$3,0) + VLOOKUP($C212,'INPUTS | Outcomes'!$C$273:$L$291,L$3,0) + VLOOKUP($C212,'INPUTS | Outcomes'!$C$417:$L$435,L$3,0)</f>
        <v>0</v>
      </c>
    </row>
    <row r="213" spans="2:15" hidden="1" outlineLevel="2" x14ac:dyDescent="0.4">
      <c r="C213" s="220" t="s">
        <v>151</v>
      </c>
      <c r="D213" s="221" t="s">
        <v>170</v>
      </c>
      <c r="H213" s="242">
        <f>VLOOKUP($C213,'INPUTS | Outcomes'!$C$129:$L$147,H$3,0) + VLOOKUP($C213,'INPUTS | Outcomes'!$C$273:$L$291,H$3,0) + VLOOKUP($C213,'INPUTS | Outcomes'!$C$417:$L$435,H$3,0)</f>
        <v>0</v>
      </c>
      <c r="I213" s="242">
        <f>VLOOKUP($C213,'INPUTS | Outcomes'!$C$129:$L$147,I$3,0) + VLOOKUP($C213,'INPUTS | Outcomes'!$C$273:$L$291,I$3,0) + VLOOKUP($C213,'INPUTS | Outcomes'!$C$417:$L$435,I$3,0)</f>
        <v>0</v>
      </c>
      <c r="J213" s="242">
        <f>VLOOKUP($C213,'INPUTS | Outcomes'!$C$129:$L$147,J$3,0) + VLOOKUP($C213,'INPUTS | Outcomes'!$C$273:$L$291,J$3,0) + VLOOKUP($C213,'INPUTS | Outcomes'!$C$417:$L$435,J$3,0)</f>
        <v>0</v>
      </c>
      <c r="K213" s="242">
        <f>VLOOKUP($C213,'INPUTS | Outcomes'!$C$129:$L$147,K$3,0) + VLOOKUP($C213,'INPUTS | Outcomes'!$C$273:$L$291,K$3,0) + VLOOKUP($C213,'INPUTS | Outcomes'!$C$417:$L$435,K$3,0)</f>
        <v>0</v>
      </c>
      <c r="L213" s="242">
        <f>VLOOKUP($C213,'INPUTS | Outcomes'!$C$129:$L$147,L$3,0) + VLOOKUP($C213,'INPUTS | Outcomes'!$C$273:$L$291,L$3,0) + VLOOKUP($C213,'INPUTS | Outcomes'!$C$417:$L$435,L$3,0)</f>
        <v>0</v>
      </c>
    </row>
    <row r="214" spans="2:15" hidden="1" outlineLevel="2" x14ac:dyDescent="0.4">
      <c r="H214" s="243"/>
      <c r="I214" s="243"/>
      <c r="J214" s="243"/>
      <c r="K214" s="243"/>
      <c r="L214" s="243"/>
    </row>
    <row r="215" spans="2:15" hidden="1" outlineLevel="2" x14ac:dyDescent="0.4">
      <c r="B215" s="222"/>
      <c r="C215" s="222" t="s">
        <v>725</v>
      </c>
      <c r="D215" s="224" t="s">
        <v>170</v>
      </c>
      <c r="E215" s="244">
        <f t="shared" ref="E215:G215" si="18">SUM(E197:E213)</f>
        <v>0</v>
      </c>
      <c r="F215" s="244">
        <f t="shared" si="18"/>
        <v>0</v>
      </c>
      <c r="G215" s="244">
        <f t="shared" si="18"/>
        <v>0</v>
      </c>
      <c r="H215" s="244">
        <f>SUM(H197:H213)</f>
        <v>0</v>
      </c>
      <c r="I215" s="244">
        <f t="shared" ref="I215:L215" si="19">SUM(I197:I213)</f>
        <v>0</v>
      </c>
      <c r="J215" s="244">
        <f t="shared" si="19"/>
        <v>0</v>
      </c>
      <c r="K215" s="244">
        <f t="shared" si="19"/>
        <v>0</v>
      </c>
      <c r="L215" s="244">
        <f t="shared" si="19"/>
        <v>0</v>
      </c>
      <c r="M215" s="222"/>
      <c r="N215" s="222"/>
      <c r="O215" s="222"/>
    </row>
    <row r="216" spans="2:15" outlineLevel="1" collapsed="1" x14ac:dyDescent="0.4">
      <c r="H216" s="243"/>
      <c r="I216" s="243"/>
      <c r="J216" s="243"/>
      <c r="K216" s="243"/>
      <c r="L216" s="243"/>
    </row>
    <row r="217" spans="2:15" ht="14.25" outlineLevel="1" x14ac:dyDescent="0.4">
      <c r="B217" s="74" t="s">
        <v>1068</v>
      </c>
      <c r="C217" s="60"/>
      <c r="D217" s="226"/>
      <c r="E217" s="226"/>
      <c r="F217" s="226"/>
      <c r="G217" s="226"/>
      <c r="H217" s="246"/>
      <c r="I217" s="246"/>
      <c r="J217" s="246"/>
      <c r="K217" s="246"/>
      <c r="L217" s="246"/>
      <c r="M217" s="18"/>
      <c r="N217" s="18"/>
      <c r="O217" s="18"/>
    </row>
    <row r="218" spans="2:15" hidden="1" outlineLevel="2" x14ac:dyDescent="0.4">
      <c r="H218" s="243"/>
      <c r="I218" s="243"/>
      <c r="J218" s="243"/>
      <c r="K218" s="243"/>
      <c r="L218" s="243"/>
    </row>
    <row r="219" spans="2:15" hidden="1" outlineLevel="2" x14ac:dyDescent="0.4">
      <c r="C219" s="220" t="s">
        <v>117</v>
      </c>
      <c r="D219" s="221" t="s">
        <v>170</v>
      </c>
      <c r="H219" s="242">
        <f>SUM(H77,H99,H121,H137,H153,H175,H197)</f>
        <v>7.4714784200000022</v>
      </c>
      <c r="I219" s="242">
        <f t="shared" ref="I219:L219" si="20">SUM(I77,I99,I121,I137,I153,I175,I197)</f>
        <v>0</v>
      </c>
      <c r="J219" s="242">
        <f t="shared" si="20"/>
        <v>0</v>
      </c>
      <c r="K219" s="242">
        <f t="shared" si="20"/>
        <v>0</v>
      </c>
      <c r="L219" s="242">
        <f t="shared" si="20"/>
        <v>0</v>
      </c>
    </row>
    <row r="220" spans="2:15" hidden="1" outlineLevel="2" x14ac:dyDescent="0.4">
      <c r="C220" s="220" t="s">
        <v>119</v>
      </c>
      <c r="D220" s="221" t="s">
        <v>170</v>
      </c>
      <c r="H220" s="242">
        <f t="shared" ref="H220:L220" si="21">SUM(H78,H100,H122,H138,H154,H176,H198)</f>
        <v>-7.3992415046876703</v>
      </c>
      <c r="I220" s="242">
        <f t="shared" si="21"/>
        <v>0</v>
      </c>
      <c r="J220" s="242">
        <f t="shared" si="21"/>
        <v>0</v>
      </c>
      <c r="K220" s="242">
        <f t="shared" si="21"/>
        <v>0</v>
      </c>
      <c r="L220" s="242">
        <f t="shared" si="21"/>
        <v>0</v>
      </c>
    </row>
    <row r="221" spans="2:15" hidden="1" outlineLevel="2" x14ac:dyDescent="0.4">
      <c r="C221" s="220" t="s">
        <v>122</v>
      </c>
      <c r="D221" s="221" t="s">
        <v>170</v>
      </c>
      <c r="H221" s="242">
        <f t="shared" ref="H221:L221" si="22">SUM(H79,H101,H123,H139,H155,H177,H199)</f>
        <v>-0.53246373998023411</v>
      </c>
      <c r="I221" s="242">
        <f t="shared" si="22"/>
        <v>0</v>
      </c>
      <c r="J221" s="242">
        <f t="shared" si="22"/>
        <v>0</v>
      </c>
      <c r="K221" s="242">
        <f t="shared" si="22"/>
        <v>0</v>
      </c>
      <c r="L221" s="242">
        <f t="shared" si="22"/>
        <v>0</v>
      </c>
    </row>
    <row r="222" spans="2:15" hidden="1" outlineLevel="2" x14ac:dyDescent="0.4">
      <c r="C222" s="220" t="s">
        <v>124</v>
      </c>
      <c r="D222" s="221" t="s">
        <v>170</v>
      </c>
      <c r="H222" s="250">
        <f t="shared" ref="H222:L222" si="23">SUM(H80,H102,H124,H140,H156,H178,H200)</f>
        <v>1.8620779741773281</v>
      </c>
      <c r="I222" s="242">
        <f t="shared" si="23"/>
        <v>0</v>
      </c>
      <c r="J222" s="242">
        <f t="shared" si="23"/>
        <v>0</v>
      </c>
      <c r="K222" s="242">
        <f t="shared" si="23"/>
        <v>0</v>
      </c>
      <c r="L222" s="242">
        <f t="shared" si="23"/>
        <v>0</v>
      </c>
    </row>
    <row r="223" spans="2:15" hidden="1" outlineLevel="2" x14ac:dyDescent="0.4">
      <c r="C223" s="220" t="s">
        <v>126</v>
      </c>
      <c r="D223" s="221" t="s">
        <v>170</v>
      </c>
      <c r="H223" s="242">
        <f t="shared" ref="H223:L223" si="24">SUM(H81,H103,H125,H141,H157,H179,H201)</f>
        <v>57.400380633565504</v>
      </c>
      <c r="I223" s="242">
        <f t="shared" si="24"/>
        <v>0</v>
      </c>
      <c r="J223" s="242">
        <f t="shared" si="24"/>
        <v>0</v>
      </c>
      <c r="K223" s="242">
        <f t="shared" si="24"/>
        <v>0</v>
      </c>
      <c r="L223" s="242">
        <f t="shared" si="24"/>
        <v>0</v>
      </c>
    </row>
    <row r="224" spans="2:15" hidden="1" outlineLevel="2" x14ac:dyDescent="0.4">
      <c r="C224" s="220" t="s">
        <v>128</v>
      </c>
      <c r="D224" s="221" t="s">
        <v>170</v>
      </c>
      <c r="H224" s="242">
        <f t="shared" ref="H224:L224" si="25">SUM(H82,H104,H126,H142,H158,H180,H202)</f>
        <v>-10.997809568415233</v>
      </c>
      <c r="I224" s="242">
        <f t="shared" si="25"/>
        <v>0</v>
      </c>
      <c r="J224" s="242">
        <f t="shared" si="25"/>
        <v>0</v>
      </c>
      <c r="K224" s="242">
        <f t="shared" si="25"/>
        <v>0</v>
      </c>
      <c r="L224" s="242">
        <f t="shared" si="25"/>
        <v>0</v>
      </c>
    </row>
    <row r="225" spans="1:15" hidden="1" outlineLevel="2" x14ac:dyDescent="0.4">
      <c r="C225" s="220" t="s">
        <v>131</v>
      </c>
      <c r="D225" s="221" t="s">
        <v>170</v>
      </c>
      <c r="H225" s="242">
        <f t="shared" ref="H225:L225" si="26">SUM(H83,H105,H127,H143,H159,H181,H203)</f>
        <v>-41.361220511259091</v>
      </c>
      <c r="I225" s="242">
        <f t="shared" si="26"/>
        <v>0</v>
      </c>
      <c r="J225" s="242">
        <f t="shared" si="26"/>
        <v>0</v>
      </c>
      <c r="K225" s="242">
        <f t="shared" si="26"/>
        <v>0</v>
      </c>
      <c r="L225" s="242">
        <f t="shared" si="26"/>
        <v>0</v>
      </c>
    </row>
    <row r="226" spans="1:15" hidden="1" outlineLevel="2" x14ac:dyDescent="0.4">
      <c r="C226" s="220" t="s">
        <v>133</v>
      </c>
      <c r="D226" s="221" t="s">
        <v>170</v>
      </c>
      <c r="H226" s="242">
        <f t="shared" ref="H226:L226" si="27">SUM(H84,H106,H128,H144,H160,H182,H204)</f>
        <v>-31.870367872869402</v>
      </c>
      <c r="I226" s="242">
        <f t="shared" si="27"/>
        <v>0</v>
      </c>
      <c r="J226" s="242">
        <f t="shared" si="27"/>
        <v>0</v>
      </c>
      <c r="K226" s="242">
        <f t="shared" si="27"/>
        <v>0</v>
      </c>
      <c r="L226" s="242">
        <f t="shared" si="27"/>
        <v>0</v>
      </c>
    </row>
    <row r="227" spans="1:15" hidden="1" outlineLevel="2" x14ac:dyDescent="0.4">
      <c r="C227" s="220" t="s">
        <v>244</v>
      </c>
      <c r="D227" s="221" t="s">
        <v>170</v>
      </c>
      <c r="H227" s="242">
        <f t="shared" ref="H227:L227" si="28">SUM(H85,H107,H129,H145,H161,H183,H205)</f>
        <v>15.661655000000003</v>
      </c>
      <c r="I227" s="242">
        <f t="shared" si="28"/>
        <v>0</v>
      </c>
      <c r="J227" s="242">
        <f t="shared" si="28"/>
        <v>0</v>
      </c>
      <c r="K227" s="242">
        <f t="shared" si="28"/>
        <v>0</v>
      </c>
      <c r="L227" s="242">
        <f t="shared" si="28"/>
        <v>0</v>
      </c>
    </row>
    <row r="228" spans="1:15" hidden="1" outlineLevel="2" x14ac:dyDescent="0.4">
      <c r="C228" s="220" t="s">
        <v>137</v>
      </c>
      <c r="D228" s="221" t="s">
        <v>170</v>
      </c>
      <c r="H228" s="242">
        <f t="shared" ref="H228:L228" si="29">SUM(H86,H108,H130,H146,H162,H184,H206)</f>
        <v>-0.8990423333333315</v>
      </c>
      <c r="I228" s="242">
        <f t="shared" si="29"/>
        <v>0</v>
      </c>
      <c r="J228" s="242">
        <f t="shared" si="29"/>
        <v>0</v>
      </c>
      <c r="K228" s="242">
        <f t="shared" si="29"/>
        <v>0</v>
      </c>
      <c r="L228" s="242">
        <f t="shared" si="29"/>
        <v>0</v>
      </c>
    </row>
    <row r="229" spans="1:15" hidden="1" outlineLevel="2" x14ac:dyDescent="0.4">
      <c r="C229" s="220" t="s">
        <v>139</v>
      </c>
      <c r="D229" s="221" t="s">
        <v>170</v>
      </c>
      <c r="H229" s="242">
        <f>SUM(H87,H109,H131,H147,H163,H185,H207)</f>
        <v>-1.445845748915048</v>
      </c>
      <c r="I229" s="242">
        <f t="shared" ref="I229:L229" si="30">SUM(I87,I109,I131,I147,I163,I185,I207)</f>
        <v>0</v>
      </c>
      <c r="J229" s="242">
        <f t="shared" si="30"/>
        <v>0</v>
      </c>
      <c r="K229" s="242">
        <f t="shared" si="30"/>
        <v>0</v>
      </c>
      <c r="L229" s="242">
        <f t="shared" si="30"/>
        <v>0</v>
      </c>
    </row>
    <row r="230" spans="1:15" hidden="1" outlineLevel="2" x14ac:dyDescent="0.4">
      <c r="C230" s="220" t="s">
        <v>141</v>
      </c>
      <c r="D230" s="221" t="s">
        <v>170</v>
      </c>
      <c r="H230" s="242">
        <f>SUM(H88,H110,H164,H186,H208)</f>
        <v>-5.4021505775242042</v>
      </c>
      <c r="I230" s="242">
        <f t="shared" ref="I230:L230" si="31">SUM(I88,I110,I164,I186,I208)</f>
        <v>0</v>
      </c>
      <c r="J230" s="242">
        <f t="shared" si="31"/>
        <v>0</v>
      </c>
      <c r="K230" s="242">
        <f t="shared" si="31"/>
        <v>0</v>
      </c>
      <c r="L230" s="242">
        <f t="shared" si="31"/>
        <v>0</v>
      </c>
    </row>
    <row r="231" spans="1:15" hidden="1" outlineLevel="2" x14ac:dyDescent="0.4">
      <c r="C231" s="220" t="s">
        <v>143</v>
      </c>
      <c r="D231" s="221" t="s">
        <v>170</v>
      </c>
      <c r="H231" s="242">
        <f t="shared" ref="H231:L231" si="32">SUM(H89,H111,H165,H187,H209)</f>
        <v>-1.9764959999999996</v>
      </c>
      <c r="I231" s="242">
        <f t="shared" si="32"/>
        <v>0</v>
      </c>
      <c r="J231" s="242">
        <f t="shared" si="32"/>
        <v>0</v>
      </c>
      <c r="K231" s="242">
        <f t="shared" si="32"/>
        <v>0</v>
      </c>
      <c r="L231" s="242">
        <f t="shared" si="32"/>
        <v>0</v>
      </c>
    </row>
    <row r="232" spans="1:15" hidden="1" outlineLevel="2" x14ac:dyDescent="0.4">
      <c r="C232" s="220" t="s">
        <v>145</v>
      </c>
      <c r="D232" s="221" t="s">
        <v>170</v>
      </c>
      <c r="H232" s="242">
        <f t="shared" ref="H232:L232" si="33">SUM(H90,H112,H166,H188,H210)</f>
        <v>9.0334297040742084E-2</v>
      </c>
      <c r="I232" s="242">
        <f t="shared" si="33"/>
        <v>0</v>
      </c>
      <c r="J232" s="242">
        <f t="shared" si="33"/>
        <v>0</v>
      </c>
      <c r="K232" s="242">
        <f t="shared" si="33"/>
        <v>0</v>
      </c>
      <c r="L232" s="242">
        <f t="shared" si="33"/>
        <v>0</v>
      </c>
    </row>
    <row r="233" spans="1:15" hidden="1" outlineLevel="2" x14ac:dyDescent="0.4">
      <c r="C233" s="220" t="s">
        <v>147</v>
      </c>
      <c r="D233" s="221" t="s">
        <v>170</v>
      </c>
      <c r="H233" s="242">
        <f t="shared" ref="H233:L233" si="34">SUM(H91,H113,H167,H189,H211)</f>
        <v>-6.0489463000000017</v>
      </c>
      <c r="I233" s="242">
        <f t="shared" si="34"/>
        <v>0</v>
      </c>
      <c r="J233" s="242">
        <f t="shared" si="34"/>
        <v>0</v>
      </c>
      <c r="K233" s="242">
        <f t="shared" si="34"/>
        <v>0</v>
      </c>
      <c r="L233" s="242">
        <f t="shared" si="34"/>
        <v>0</v>
      </c>
    </row>
    <row r="234" spans="1:15" hidden="1" outlineLevel="2" x14ac:dyDescent="0.4">
      <c r="C234" s="220" t="s">
        <v>149</v>
      </c>
      <c r="D234" s="221" t="s">
        <v>170</v>
      </c>
      <c r="H234" s="242">
        <f t="shared" ref="H234:L234" si="35">SUM(H92,H114,H168,H190,H212)</f>
        <v>-0.51673032587992573</v>
      </c>
      <c r="I234" s="242">
        <f t="shared" si="35"/>
        <v>0</v>
      </c>
      <c r="J234" s="242">
        <f t="shared" si="35"/>
        <v>0</v>
      </c>
      <c r="K234" s="242">
        <f t="shared" si="35"/>
        <v>0</v>
      </c>
      <c r="L234" s="242">
        <f t="shared" si="35"/>
        <v>0</v>
      </c>
    </row>
    <row r="235" spans="1:15" hidden="1" outlineLevel="2" x14ac:dyDescent="0.4">
      <c r="C235" s="220" t="s">
        <v>151</v>
      </c>
      <c r="D235" s="221" t="s">
        <v>170</v>
      </c>
      <c r="H235" s="242">
        <f t="shared" ref="H235:L235" si="36">SUM(H93,H115,H169,H191,H213)</f>
        <v>-1.1596021721078364</v>
      </c>
      <c r="I235" s="242">
        <f t="shared" si="36"/>
        <v>0</v>
      </c>
      <c r="J235" s="242">
        <f t="shared" si="36"/>
        <v>0</v>
      </c>
      <c r="K235" s="242">
        <f>SUM(K93,K115,K169,K191,K213)</f>
        <v>0</v>
      </c>
      <c r="L235" s="242">
        <f t="shared" si="36"/>
        <v>0</v>
      </c>
    </row>
    <row r="236" spans="1:15" hidden="1" outlineLevel="2" x14ac:dyDescent="0.4">
      <c r="H236" s="243"/>
      <c r="I236" s="243"/>
      <c r="J236" s="243"/>
      <c r="K236" s="243"/>
      <c r="L236" s="243"/>
    </row>
    <row r="237" spans="1:15" hidden="1" outlineLevel="2" x14ac:dyDescent="0.4">
      <c r="B237" s="222"/>
      <c r="C237" s="222" t="s">
        <v>725</v>
      </c>
      <c r="D237" s="224" t="s">
        <v>170</v>
      </c>
      <c r="E237" s="244">
        <f t="shared" ref="E237:G237" si="37">SUM(E219:E235)</f>
        <v>0</v>
      </c>
      <c r="F237" s="244">
        <f t="shared" si="37"/>
        <v>0</v>
      </c>
      <c r="G237" s="244">
        <f t="shared" si="37"/>
        <v>0</v>
      </c>
      <c r="H237" s="244">
        <f>SUM(H219:H235)</f>
        <v>-27.123990330188402</v>
      </c>
      <c r="I237" s="244">
        <f t="shared" ref="I237:L237" si="38">SUM(I219:I235)</f>
        <v>0</v>
      </c>
      <c r="J237" s="244">
        <f t="shared" si="38"/>
        <v>0</v>
      </c>
      <c r="K237" s="244">
        <f t="shared" si="38"/>
        <v>0</v>
      </c>
      <c r="L237" s="244">
        <f t="shared" si="38"/>
        <v>0</v>
      </c>
      <c r="M237" s="222"/>
      <c r="N237" s="222"/>
      <c r="O237" s="222"/>
    </row>
    <row r="238" spans="1:15" outlineLevel="1" collapsed="1" x14ac:dyDescent="0.4">
      <c r="H238" s="239"/>
      <c r="I238" s="239"/>
      <c r="J238" s="239"/>
      <c r="K238" s="239"/>
      <c r="L238" s="239"/>
    </row>
    <row r="239" spans="1:15" x14ac:dyDescent="0.4"/>
    <row r="240" spans="1:15" x14ac:dyDescent="0.4">
      <c r="A240" s="75"/>
      <c r="B240" s="75" t="s">
        <v>33</v>
      </c>
      <c r="C240" s="56"/>
      <c r="D240" s="56"/>
      <c r="E240" s="56"/>
      <c r="F240" s="56"/>
      <c r="G240" s="56"/>
      <c r="H240" s="56"/>
      <c r="I240" s="56"/>
      <c r="J240" s="56"/>
      <c r="K240" s="56"/>
      <c r="L240" s="56"/>
      <c r="M240" s="56"/>
      <c r="N240" s="56"/>
      <c r="O240" s="56"/>
    </row>
    <row r="241" spans="8:8" x14ac:dyDescent="0.4"/>
    <row r="242" spans="8:8" x14ac:dyDescent="0.4"/>
    <row r="247" spans="8:8" hidden="1" x14ac:dyDescent="0.4">
      <c r="H247" s="471"/>
    </row>
    <row r="248" spans="8:8" hidden="1" x14ac:dyDescent="0.4">
      <c r="H248" s="471"/>
    </row>
    <row r="249" spans="8:8" hidden="1" x14ac:dyDescent="0.4">
      <c r="H249" s="471"/>
    </row>
    <row r="250" spans="8:8" hidden="1" x14ac:dyDescent="0.4">
      <c r="H250" s="471"/>
    </row>
    <row r="251" spans="8:8" hidden="1" x14ac:dyDescent="0.4">
      <c r="H251" s="471"/>
    </row>
    <row r="252" spans="8:8" hidden="1" x14ac:dyDescent="0.4">
      <c r="H252" s="471"/>
    </row>
    <row r="253" spans="8:8" hidden="1" x14ac:dyDescent="0.4">
      <c r="H253" s="471"/>
    </row>
    <row r="254" spans="8:8" hidden="1" x14ac:dyDescent="0.4">
      <c r="H254" s="471"/>
    </row>
    <row r="255" spans="8:8" hidden="1" x14ac:dyDescent="0.4">
      <c r="H255" s="471"/>
    </row>
    <row r="256" spans="8:8" hidden="1" x14ac:dyDescent="0.4">
      <c r="H256" s="471"/>
    </row>
    <row r="257" spans="8:8" hidden="1" x14ac:dyDescent="0.4">
      <c r="H257" s="471"/>
    </row>
    <row r="258" spans="8:8" hidden="1" x14ac:dyDescent="0.4">
      <c r="H258" s="471"/>
    </row>
    <row r="259" spans="8:8" hidden="1" x14ac:dyDescent="0.4">
      <c r="H259" s="471"/>
    </row>
    <row r="260" spans="8:8" hidden="1" x14ac:dyDescent="0.4">
      <c r="H260" s="471"/>
    </row>
    <row r="261" spans="8:8" hidden="1" x14ac:dyDescent="0.4">
      <c r="H261" s="471"/>
    </row>
    <row r="262" spans="8:8" hidden="1" x14ac:dyDescent="0.4">
      <c r="H262" s="471"/>
    </row>
    <row r="263" spans="8:8" hidden="1" x14ac:dyDescent="0.4">
      <c r="H263" s="471"/>
    </row>
  </sheetData>
  <pageMargins left="0.70866141732283472" right="0.70866141732283472" top="0.74803149606299213" bottom="0.74803149606299213" header="0.31496062992125984" footer="0.31496062992125984"/>
  <pageSetup paperSize="9" scale="58" fitToHeight="0" orientation="landscape" r:id="rId1"/>
  <headerFooter>
    <oddHeader>&amp;L&amp;F&amp;C&amp;A&amp;ROFFICIAL</oddHeader>
    <oddFooter>&amp;LPrinted on &amp;D at &amp;T&amp;C&amp;P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CCCCE"/>
    <pageSetUpPr fitToPage="1"/>
  </sheetPr>
  <dimension ref="A1:O722"/>
  <sheetViews>
    <sheetView zoomScaleNormal="100" workbookViewId="0">
      <pane ySplit="3" topLeftCell="A4" activePane="bottomLeft" state="frozen"/>
      <selection activeCell="E12" sqref="E12"/>
      <selection pane="bottomLeft" activeCell="A4" sqref="A4"/>
    </sheetView>
  </sheetViews>
  <sheetFormatPr defaultColWidth="0" defaultRowHeight="13.15" zeroHeight="1" outlineLevelRow="2" x14ac:dyDescent="0.4"/>
  <cols>
    <col min="1" max="2" width="2.59765625" style="220" customWidth="1"/>
    <col min="3" max="3" width="15.59765625" style="220" customWidth="1"/>
    <col min="4" max="4" width="9.59765625" style="221" customWidth="1"/>
    <col min="5" max="7" width="11.59765625" style="221" customWidth="1"/>
    <col min="8" max="12" width="12.59765625" style="220" customWidth="1"/>
    <col min="13" max="13" width="2.59765625" style="220" customWidth="1"/>
    <col min="14" max="14" width="100.59765625" style="230" customWidth="1"/>
    <col min="15" max="15" width="2.59765625" style="220" customWidth="1"/>
    <col min="16" max="16384" width="9" style="220" hidden="1"/>
  </cols>
  <sheetData>
    <row r="1" spans="2:15" x14ac:dyDescent="0.4"/>
    <row r="2" spans="2:15" x14ac:dyDescent="0.4">
      <c r="C2" s="222" t="s">
        <v>212</v>
      </c>
      <c r="D2" s="224" t="s">
        <v>720</v>
      </c>
      <c r="E2" s="223" t="s">
        <v>283</v>
      </c>
      <c r="F2" s="223" t="s">
        <v>284</v>
      </c>
      <c r="G2" s="223" t="s">
        <v>285</v>
      </c>
      <c r="H2" s="238" t="s">
        <v>208</v>
      </c>
      <c r="I2" s="223" t="s">
        <v>286</v>
      </c>
      <c r="J2" s="223" t="s">
        <v>287</v>
      </c>
      <c r="K2" s="223" t="s">
        <v>288</v>
      </c>
      <c r="L2" s="223" t="s">
        <v>289</v>
      </c>
      <c r="M2" s="223"/>
      <c r="N2" s="229" t="s">
        <v>1055</v>
      </c>
    </row>
    <row r="3" spans="2:15" x14ac:dyDescent="0.4">
      <c r="C3" s="220" t="s">
        <v>722</v>
      </c>
      <c r="E3" s="428">
        <v>3</v>
      </c>
      <c r="F3" s="428">
        <f>E3+1</f>
        <v>4</v>
      </c>
      <c r="G3" s="428">
        <f t="shared" ref="G3:H3" si="0">F3+1</f>
        <v>5</v>
      </c>
      <c r="H3" s="428">
        <f t="shared" si="0"/>
        <v>6</v>
      </c>
      <c r="I3" s="220">
        <f>H3+1</f>
        <v>7</v>
      </c>
      <c r="J3" s="220">
        <f t="shared" ref="J3:L3" si="1">I3+1</f>
        <v>8</v>
      </c>
      <c r="K3" s="220">
        <f t="shared" si="1"/>
        <v>9</v>
      </c>
      <c r="L3" s="220">
        <f t="shared" si="1"/>
        <v>10</v>
      </c>
    </row>
    <row r="4" spans="2:15" x14ac:dyDescent="0.4"/>
    <row r="5" spans="2:15" ht="15.75" x14ac:dyDescent="0.4">
      <c r="B5" s="55" t="s">
        <v>1069</v>
      </c>
      <c r="C5" s="75"/>
      <c r="D5" s="225"/>
      <c r="E5" s="225"/>
      <c r="F5" s="225"/>
      <c r="G5" s="225"/>
      <c r="H5" s="247"/>
      <c r="I5" s="247"/>
      <c r="J5" s="247"/>
      <c r="K5" s="247"/>
      <c r="L5" s="247"/>
      <c r="M5" s="56"/>
      <c r="N5" s="231"/>
      <c r="O5" s="231"/>
    </row>
    <row r="6" spans="2:15" x14ac:dyDescent="0.4">
      <c r="H6" s="251"/>
      <c r="I6" s="243"/>
      <c r="J6" s="243"/>
      <c r="K6" s="243"/>
      <c r="L6" s="243"/>
    </row>
    <row r="7" spans="2:15" ht="14.25" outlineLevel="1" x14ac:dyDescent="0.4">
      <c r="B7" s="74" t="s">
        <v>1070</v>
      </c>
      <c r="C7" s="60"/>
      <c r="D7" s="226"/>
      <c r="E7" s="226"/>
      <c r="F7" s="226"/>
      <c r="G7" s="226"/>
      <c r="H7" s="246"/>
      <c r="I7" s="246"/>
      <c r="J7" s="246"/>
      <c r="K7" s="246"/>
      <c r="L7" s="246"/>
      <c r="M7" s="18"/>
      <c r="N7" s="232"/>
      <c r="O7" s="18"/>
    </row>
    <row r="8" spans="2:15" hidden="1" outlineLevel="2" x14ac:dyDescent="0.4">
      <c r="H8" s="251"/>
      <c r="I8" s="243"/>
      <c r="J8" s="243"/>
      <c r="K8" s="243"/>
      <c r="L8" s="243"/>
    </row>
    <row r="9" spans="2:15" hidden="1" outlineLevel="2" x14ac:dyDescent="0.4">
      <c r="C9" s="220" t="s">
        <v>117</v>
      </c>
      <c r="D9" s="221" t="s">
        <v>178</v>
      </c>
      <c r="H9" s="333">
        <f>ROUND('INPUTS | PCs'!$H149 * (1 - ('INPUTS | PCs'!H123/100)),1)</f>
        <v>191.4</v>
      </c>
      <c r="I9" s="333">
        <f>ROUND('INPUTS | PCs'!$H149 * (1 - ('INPUTS | PCs'!I123/100)),1)</f>
        <v>183.2</v>
      </c>
      <c r="J9" s="333">
        <f>ROUND('INPUTS | PCs'!$H149 * (1 - ('INPUTS | PCs'!J123/100)),1)</f>
        <v>177.6</v>
      </c>
      <c r="K9" s="333">
        <f>ROUND('INPUTS | PCs'!$H149 * (1 - ('INPUTS | PCs'!K123/100)),1)</f>
        <v>170</v>
      </c>
      <c r="L9" s="333">
        <f>ROUND('INPUTS | PCs'!$H149 * (1 - ('INPUTS | PCs'!L123/100)),1)</f>
        <v>162.30000000000001</v>
      </c>
      <c r="N9" s="230" t="s">
        <v>1071</v>
      </c>
    </row>
    <row r="10" spans="2:15" hidden="1" outlineLevel="2" x14ac:dyDescent="0.4">
      <c r="C10" s="220" t="s">
        <v>119</v>
      </c>
      <c r="D10" s="221" t="s">
        <v>178</v>
      </c>
      <c r="H10" s="333">
        <f>ROUND('INPUTS | PCs'!$H150 * (1 - ('INPUTS | PCs'!H124/100)),1)</f>
        <v>170.7</v>
      </c>
      <c r="I10" s="333">
        <f>ROUND('INPUTS | PCs'!$H150 * (1 - ('INPUTS | PCs'!I124/100)),1)</f>
        <v>166.5</v>
      </c>
      <c r="J10" s="333">
        <f>ROUND('INPUTS | PCs'!$H150 * (1 - ('INPUTS | PCs'!J124/100)),1)</f>
        <v>161.1</v>
      </c>
      <c r="K10" s="333">
        <f>ROUND('INPUTS | PCs'!$H150 * (1 - ('INPUTS | PCs'!K124/100)),1)</f>
        <v>155.9</v>
      </c>
      <c r="L10" s="333">
        <f>ROUND('INPUTS | PCs'!$H150 * (1 - ('INPUTS | PCs'!L124/100)),1)</f>
        <v>150.69999999999999</v>
      </c>
      <c r="N10" s="230" t="s">
        <v>1072</v>
      </c>
    </row>
    <row r="11" spans="2:15" hidden="1" outlineLevel="2" x14ac:dyDescent="0.4">
      <c r="C11" s="220" t="s">
        <v>122</v>
      </c>
      <c r="D11" s="221" t="s">
        <v>178</v>
      </c>
      <c r="H11" s="333">
        <f>ROUND('INPUTS | PCs'!$H151 * (1 - ('INPUTS | PCs'!H125/100)),1)</f>
        <v>15</v>
      </c>
      <c r="I11" s="333">
        <f>ROUND('INPUTS | PCs'!$H151 * (1 - ('INPUTS | PCs'!I125/100)),1)</f>
        <v>14.7</v>
      </c>
      <c r="J11" s="333">
        <f>ROUND('INPUTS | PCs'!$H151 * (1 - ('INPUTS | PCs'!J125/100)),1)</f>
        <v>14.2</v>
      </c>
      <c r="K11" s="333">
        <f>ROUND('INPUTS | PCs'!$H151 * (1 - ('INPUTS | PCs'!K125/100)),1)</f>
        <v>13.8</v>
      </c>
      <c r="L11" s="333">
        <f>ROUND('INPUTS | PCs'!$H151 * (1 - ('INPUTS | PCs'!L125/100)),1)</f>
        <v>13.3</v>
      </c>
    </row>
    <row r="12" spans="2:15" hidden="1" outlineLevel="2" x14ac:dyDescent="0.4">
      <c r="C12" s="220" t="s">
        <v>124</v>
      </c>
      <c r="D12" s="221" t="s">
        <v>178</v>
      </c>
      <c r="H12" s="331"/>
      <c r="I12" s="331"/>
      <c r="J12" s="331"/>
      <c r="K12" s="331"/>
      <c r="L12" s="331"/>
    </row>
    <row r="13" spans="2:15" hidden="1" outlineLevel="2" x14ac:dyDescent="0.4">
      <c r="C13" s="220" t="s">
        <v>155</v>
      </c>
      <c r="D13" s="221" t="s">
        <v>178</v>
      </c>
      <c r="H13" s="333">
        <f>ROUND('INPUTS | PCs'!$H153 * (1 - ('INPUTS | PCs'!H127/100)),1)</f>
        <v>133.5</v>
      </c>
      <c r="I13" s="333">
        <f>ROUND('INPUTS | PCs'!$H153 * (1 - ('INPUTS | PCs'!I127/100)),1)</f>
        <v>130.80000000000001</v>
      </c>
      <c r="J13" s="333">
        <f>ROUND('INPUTS | PCs'!$H153 * (1 - ('INPUTS | PCs'!J127/100)),1)</f>
        <v>126.7</v>
      </c>
      <c r="K13" s="333">
        <f>ROUND('INPUTS | PCs'!$H153 * (1 - ('INPUTS | PCs'!K127/100)),1)</f>
        <v>122.7</v>
      </c>
      <c r="L13" s="333">
        <f>ROUND('INPUTS | PCs'!$H153 * (1 - ('INPUTS | PCs'!L127/100)),1)</f>
        <v>118.6</v>
      </c>
    </row>
    <row r="14" spans="2:15" hidden="1" outlineLevel="2" x14ac:dyDescent="0.4">
      <c r="C14" s="220" t="s">
        <v>158</v>
      </c>
      <c r="D14" s="221" t="s">
        <v>178</v>
      </c>
      <c r="H14" s="333">
        <f>ROUND('INPUTS | PCs'!$H154 * (1 - ('INPUTS | PCs'!H128/100)),1)</f>
        <v>64.400000000000006</v>
      </c>
      <c r="I14" s="333">
        <f>ROUND('INPUTS | PCs'!$H154 * (1 - ('INPUTS | PCs'!I128/100)),1)</f>
        <v>62.8</v>
      </c>
      <c r="J14" s="333">
        <f>ROUND('INPUTS | PCs'!$H154 * (1 - ('INPUTS | PCs'!J128/100)),1)</f>
        <v>60.5</v>
      </c>
      <c r="K14" s="333">
        <f>ROUND('INPUTS | PCs'!$H154 * (1 - ('INPUTS | PCs'!K128/100)),1)</f>
        <v>58.4</v>
      </c>
      <c r="L14" s="333">
        <f>ROUND('INPUTS | PCs'!$H154 * (1 - ('INPUTS | PCs'!L128/100)),1)</f>
        <v>56</v>
      </c>
    </row>
    <row r="15" spans="2:15" hidden="1" outlineLevel="2" x14ac:dyDescent="0.4">
      <c r="C15" s="220" t="s">
        <v>126</v>
      </c>
      <c r="D15" s="221" t="s">
        <v>178</v>
      </c>
      <c r="H15" s="333">
        <f>ROUND('INPUTS | PCs'!$H155 * (1 - ('INPUTS | PCs'!H129/100)),1)</f>
        <v>418.2</v>
      </c>
      <c r="I15" s="333">
        <f>ROUND('INPUTS | PCs'!$H155 * (1 - ('INPUTS | PCs'!I129/100)),1)</f>
        <v>411.8</v>
      </c>
      <c r="J15" s="333">
        <f>ROUND('INPUTS | PCs'!$H155 * (1 - ('INPUTS | PCs'!J129/100)),1)</f>
        <v>399.9</v>
      </c>
      <c r="K15" s="333">
        <f>ROUND('INPUTS | PCs'!$H155 * (1 - ('INPUTS | PCs'!K129/100)),1)</f>
        <v>379.6</v>
      </c>
      <c r="L15" s="333">
        <f>ROUND('INPUTS | PCs'!$H155 * (1 - ('INPUTS | PCs'!L129/100)),1)</f>
        <v>363.5</v>
      </c>
    </row>
    <row r="16" spans="2:15" hidden="1" outlineLevel="2" x14ac:dyDescent="0.4">
      <c r="C16" s="220" t="s">
        <v>128</v>
      </c>
      <c r="D16" s="221" t="s">
        <v>178</v>
      </c>
      <c r="H16" s="333">
        <f>ROUND('INPUTS | PCs'!$H156 * (1 - ('INPUTS | PCs'!H130/100)),1)</f>
        <v>120.5</v>
      </c>
      <c r="I16" s="333">
        <f>ROUND('INPUTS | PCs'!$H156 * (1 - ('INPUTS | PCs'!I130/100)),1)</f>
        <v>116.7</v>
      </c>
      <c r="J16" s="333">
        <f>ROUND('INPUTS | PCs'!$H156 * (1 - ('INPUTS | PCs'!J130/100)),1)</f>
        <v>113</v>
      </c>
      <c r="K16" s="333">
        <f>ROUND('INPUTS | PCs'!$H156 * (1 - ('INPUTS | PCs'!K130/100)),1)</f>
        <v>109.3</v>
      </c>
      <c r="L16" s="333">
        <f>ROUND('INPUTS | PCs'!$H156 * (1 - ('INPUTS | PCs'!L130/100)),1)</f>
        <v>105.6</v>
      </c>
    </row>
    <row r="17" spans="3:15" hidden="1" outlineLevel="2" x14ac:dyDescent="0.4">
      <c r="C17" s="220" t="s">
        <v>131</v>
      </c>
      <c r="D17" s="221" t="s">
        <v>178</v>
      </c>
      <c r="H17" s="333">
        <f>ROUND('INPUTS | PCs'!$H157 * (1 - ('INPUTS | PCs'!H131/100)),1)</f>
        <v>97</v>
      </c>
      <c r="I17" s="333">
        <f>ROUND('INPUTS | PCs'!$H157 * (1 - ('INPUTS | PCs'!I131/100)),1)</f>
        <v>93.9</v>
      </c>
      <c r="J17" s="333">
        <f>ROUND('INPUTS | PCs'!$H157 * (1 - ('INPUTS | PCs'!J131/100)),1)</f>
        <v>90.9</v>
      </c>
      <c r="K17" s="333">
        <f>ROUND('INPUTS | PCs'!$H157 * (1 - ('INPUTS | PCs'!K131/100)),1)</f>
        <v>87.9</v>
      </c>
      <c r="L17" s="333">
        <f>ROUND('INPUTS | PCs'!$H157 * (1 - ('INPUTS | PCs'!L131/100)),1)</f>
        <v>84.9</v>
      </c>
    </row>
    <row r="18" spans="3:15" hidden="1" outlineLevel="2" x14ac:dyDescent="0.4">
      <c r="C18" s="220" t="s">
        <v>133</v>
      </c>
      <c r="D18" s="221" t="s">
        <v>178</v>
      </c>
      <c r="H18" s="333">
        <f>ROUND('INPUTS | PCs'!$H158 * (1 - ('INPUTS | PCs'!H132/100)),1)</f>
        <v>644.29999999999995</v>
      </c>
      <c r="I18" s="333">
        <f>ROUND('INPUTS | PCs'!$H158 * (1 - ('INPUTS | PCs'!I132/100)),1)</f>
        <v>603.29999999999995</v>
      </c>
      <c r="J18" s="333">
        <f>ROUND('INPUTS | PCs'!$H158 * (1 - ('INPUTS | PCs'!J132/100)),1)</f>
        <v>577.1</v>
      </c>
      <c r="K18" s="333">
        <f>ROUND('INPUTS | PCs'!$H158 * (1 - ('INPUTS | PCs'!K132/100)),1)</f>
        <v>554.9</v>
      </c>
      <c r="L18" s="333">
        <f>ROUND('INPUTS | PCs'!$H158 * (1 - ('INPUTS | PCs'!L132/100)),1)</f>
        <v>534.79999999999995</v>
      </c>
    </row>
    <row r="19" spans="3:15" hidden="1" outlineLevel="2" x14ac:dyDescent="0.4">
      <c r="C19" s="220" t="s">
        <v>244</v>
      </c>
      <c r="D19" s="221" t="s">
        <v>178</v>
      </c>
      <c r="H19" s="333">
        <f>ROUND('INPUTS | PCs'!$H159 * (1 - ('INPUTS | PCs'!H133/100)),1)</f>
        <v>443.5</v>
      </c>
      <c r="I19" s="333">
        <f>ROUND('INPUTS | PCs'!$H159 * (1 - ('INPUTS | PCs'!I133/100)),1)</f>
        <v>438.6</v>
      </c>
      <c r="J19" s="333">
        <f>ROUND('INPUTS | PCs'!$H159 * (1 - ('INPUTS | PCs'!J133/100)),1)</f>
        <v>430.6</v>
      </c>
      <c r="K19" s="333">
        <f>ROUND('INPUTS | PCs'!$H159 * (1 - ('INPUTS | PCs'!K133/100)),1)</f>
        <v>417.6</v>
      </c>
      <c r="L19" s="333">
        <f>ROUND('INPUTS | PCs'!$H159 * (1 - ('INPUTS | PCs'!L133/100)),1)</f>
        <v>398.8</v>
      </c>
    </row>
    <row r="20" spans="3:15" hidden="1" outlineLevel="2" x14ac:dyDescent="0.4">
      <c r="C20" s="220" t="s">
        <v>137</v>
      </c>
      <c r="D20" s="221" t="s">
        <v>178</v>
      </c>
      <c r="H20" s="333">
        <f>ROUND('INPUTS | PCs'!$H160 * (1 - ('INPUTS | PCs'!H134/100)),1)</f>
        <v>72.099999999999994</v>
      </c>
      <c r="I20" s="333">
        <f>ROUND('INPUTS | PCs'!$H160 * (1 - ('INPUTS | PCs'!I134/100)),1)</f>
        <v>70.400000000000006</v>
      </c>
      <c r="J20" s="333">
        <f>ROUND('INPUTS | PCs'!$H160 * (1 - ('INPUTS | PCs'!J134/100)),1)</f>
        <v>68.2</v>
      </c>
      <c r="K20" s="333">
        <f>ROUND('INPUTS | PCs'!$H160 * (1 - ('INPUTS | PCs'!K134/100)),1)</f>
        <v>66</v>
      </c>
      <c r="L20" s="333">
        <f>ROUND('INPUTS | PCs'!$H160 * (1 - ('INPUTS | PCs'!L134/100)),1)</f>
        <v>63.9</v>
      </c>
    </row>
    <row r="21" spans="3:15" hidden="1" outlineLevel="2" x14ac:dyDescent="0.4">
      <c r="C21" s="220" t="s">
        <v>139</v>
      </c>
      <c r="D21" s="221" t="s">
        <v>178</v>
      </c>
      <c r="H21" s="333">
        <f>ROUND('INPUTS | PCs'!$H161 * (1 - ('INPUTS | PCs'!H135/100)),1)</f>
        <v>304.60000000000002</v>
      </c>
      <c r="I21" s="333">
        <f>ROUND('INPUTS | PCs'!$H161 * (1 - ('INPUTS | PCs'!I135/100)),1)</f>
        <v>292</v>
      </c>
      <c r="J21" s="333">
        <f>ROUND('INPUTS | PCs'!$H161 * (1 - ('INPUTS | PCs'!J135/100)),1)</f>
        <v>285.7</v>
      </c>
      <c r="K21" s="333">
        <f>ROUND('INPUTS | PCs'!$H161 * (1 - ('INPUTS | PCs'!K135/100)),1)</f>
        <v>278.39999999999998</v>
      </c>
      <c r="L21" s="333">
        <f>ROUND('INPUTS | PCs'!$H161 * (1 - ('INPUTS | PCs'!L135/100)),1)</f>
        <v>268</v>
      </c>
    </row>
    <row r="22" spans="3:15" hidden="1" outlineLevel="2" x14ac:dyDescent="0.4">
      <c r="C22" s="220" t="s">
        <v>141</v>
      </c>
      <c r="D22" s="221" t="s">
        <v>178</v>
      </c>
      <c r="H22" s="333">
        <f>ROUND('INPUTS | PCs'!$H162 * (1 - ('INPUTS | PCs'!H136/100)),1)</f>
        <v>183.7</v>
      </c>
      <c r="I22" s="333">
        <f>ROUND('INPUTS | PCs'!$H162 * (1 - ('INPUTS | PCs'!I136/100)),1)</f>
        <v>167.8</v>
      </c>
      <c r="J22" s="333">
        <f>ROUND('INPUTS | PCs'!$H162 * (1 - ('INPUTS | PCs'!J136/100)),1)</f>
        <v>162.4</v>
      </c>
      <c r="K22" s="333">
        <f>ROUND('INPUTS | PCs'!$H162 * (1 - ('INPUTS | PCs'!K136/100)),1)</f>
        <v>156.69999999999999</v>
      </c>
      <c r="L22" s="333">
        <f>ROUND('INPUTS | PCs'!$H162 * (1 - ('INPUTS | PCs'!L136/100)),1)</f>
        <v>151</v>
      </c>
    </row>
    <row r="23" spans="3:15" hidden="1" outlineLevel="2" x14ac:dyDescent="0.4">
      <c r="C23" s="220" t="s">
        <v>143</v>
      </c>
      <c r="D23" s="221" t="s">
        <v>178</v>
      </c>
      <c r="H23" s="333">
        <f>ROUND('INPUTS | PCs'!$H163 * (1 - ('INPUTS | PCs'!H137/100)),1)</f>
        <v>38.200000000000003</v>
      </c>
      <c r="I23" s="333">
        <f>ROUND('INPUTS | PCs'!$H163 * (1 - ('INPUTS | PCs'!I137/100)),1)</f>
        <v>36.1</v>
      </c>
      <c r="J23" s="333">
        <f>ROUND('INPUTS | PCs'!$H163 * (1 - ('INPUTS | PCs'!J137/100)),1)</f>
        <v>34.299999999999997</v>
      </c>
      <c r="K23" s="333">
        <f>ROUND('INPUTS | PCs'!$H163 * (1 - ('INPUTS | PCs'!K137/100)),1)</f>
        <v>33</v>
      </c>
      <c r="L23" s="333">
        <f>ROUND('INPUTS | PCs'!$H163 * (1 - ('INPUTS | PCs'!L137/100)),1)</f>
        <v>32.1</v>
      </c>
    </row>
    <row r="24" spans="3:15" hidden="1" outlineLevel="2" x14ac:dyDescent="0.4">
      <c r="C24" s="220" t="s">
        <v>145</v>
      </c>
      <c r="D24" s="221" t="s">
        <v>178</v>
      </c>
      <c r="H24" s="333">
        <f>ROUND('INPUTS | PCs'!$H164 * (1 - ('INPUTS | PCs'!H138/100)),1)</f>
        <v>27.5</v>
      </c>
      <c r="I24" s="333">
        <f>ROUND('INPUTS | PCs'!$H164 * (1 - ('INPUTS | PCs'!I138/100)),1)</f>
        <v>26.6</v>
      </c>
      <c r="J24" s="333">
        <f>ROUND('INPUTS | PCs'!$H164 * (1 - ('INPUTS | PCs'!J138/100)),1)</f>
        <v>25.8</v>
      </c>
      <c r="K24" s="333">
        <f>ROUND('INPUTS | PCs'!$H164 * (1 - ('INPUTS | PCs'!K138/100)),1)</f>
        <v>24.9</v>
      </c>
      <c r="L24" s="333">
        <f>ROUND('INPUTS | PCs'!$H164 * (1 - ('INPUTS | PCs'!L138/100)),1)</f>
        <v>24.1</v>
      </c>
    </row>
    <row r="25" spans="3:15" hidden="1" outlineLevel="2" x14ac:dyDescent="0.4">
      <c r="C25" s="220" t="s">
        <v>147</v>
      </c>
      <c r="D25" s="221" t="s">
        <v>178</v>
      </c>
      <c r="H25" s="333">
        <f>ROUND('INPUTS | PCs'!$H165 * (1 - ('INPUTS | PCs'!H139/100)),1)</f>
        <v>94.9</v>
      </c>
      <c r="I25" s="333">
        <f>ROUND('INPUTS | PCs'!$H165 * (1 - ('INPUTS | PCs'!I139/100)),1)</f>
        <v>94.7</v>
      </c>
      <c r="J25" s="333">
        <f>ROUND('INPUTS | PCs'!$H165 * (1 - ('INPUTS | PCs'!J139/100)),1)</f>
        <v>93.2</v>
      </c>
      <c r="K25" s="333">
        <f>ROUND('INPUTS | PCs'!$H165 * (1 - ('INPUTS | PCs'!K139/100)),1)</f>
        <v>90.3</v>
      </c>
      <c r="L25" s="333">
        <f>ROUND('INPUTS | PCs'!$H165 * (1 - ('INPUTS | PCs'!L139/100)),1)</f>
        <v>85.9</v>
      </c>
    </row>
    <row r="26" spans="3:15" hidden="1" outlineLevel="2" x14ac:dyDescent="0.4">
      <c r="C26" s="220" t="s">
        <v>149</v>
      </c>
      <c r="D26" s="221" t="s">
        <v>178</v>
      </c>
      <c r="H26" s="331"/>
      <c r="I26" s="331"/>
      <c r="J26" s="331"/>
      <c r="K26" s="331"/>
      <c r="L26" s="331"/>
    </row>
    <row r="27" spans="3:15" hidden="1" outlineLevel="2" x14ac:dyDescent="0.4">
      <c r="C27" s="220" t="s">
        <v>161</v>
      </c>
      <c r="D27" s="221" t="s">
        <v>178</v>
      </c>
      <c r="H27" s="333">
        <f>ROUND('INPUTS | PCs'!$H167 * (1 - ('INPUTS | PCs'!H141/100)),1)</f>
        <v>67.8</v>
      </c>
      <c r="I27" s="333">
        <f>ROUND('INPUTS | PCs'!$H167 * (1 - ('INPUTS | PCs'!I141/100)),1)</f>
        <v>66.099999999999994</v>
      </c>
      <c r="J27" s="333">
        <f>ROUND('INPUTS | PCs'!$H167 * (1 - ('INPUTS | PCs'!J141/100)),1)</f>
        <v>63.6</v>
      </c>
      <c r="K27" s="333">
        <f>ROUND('INPUTS | PCs'!$H167 * (1 - ('INPUTS | PCs'!K141/100)),1)</f>
        <v>61.1</v>
      </c>
      <c r="L27" s="333">
        <f>ROUND('INPUTS | PCs'!$H167 * (1 - ('INPUTS | PCs'!L141/100)),1)</f>
        <v>58.7</v>
      </c>
    </row>
    <row r="28" spans="3:15" hidden="1" outlineLevel="2" x14ac:dyDescent="0.4">
      <c r="C28" s="220" t="s">
        <v>164</v>
      </c>
      <c r="D28" s="221" t="s">
        <v>178</v>
      </c>
      <c r="H28" s="333">
        <f>ROUND('INPUTS | PCs'!$H168 * (1 - ('INPUTS | PCs'!H142/100)),1)</f>
        <v>14.1</v>
      </c>
      <c r="I28" s="333">
        <f>ROUND('INPUTS | PCs'!$H168 * (1 - ('INPUTS | PCs'!I142/100)),1)</f>
        <v>13.8</v>
      </c>
      <c r="J28" s="333">
        <f>ROUND('INPUTS | PCs'!$H168 * (1 - ('INPUTS | PCs'!J142/100)),1)</f>
        <v>13.3</v>
      </c>
      <c r="K28" s="333">
        <f>ROUND('INPUTS | PCs'!$H168 * (1 - ('INPUTS | PCs'!K142/100)),1)</f>
        <v>12.9</v>
      </c>
      <c r="L28" s="333">
        <f>ROUND('INPUTS | PCs'!$H168 * (1 - ('INPUTS | PCs'!L142/100)),1)</f>
        <v>12.5</v>
      </c>
    </row>
    <row r="29" spans="3:15" hidden="1" outlineLevel="2" x14ac:dyDescent="0.4">
      <c r="C29" s="220" t="s">
        <v>151</v>
      </c>
      <c r="D29" s="221" t="s">
        <v>178</v>
      </c>
      <c r="H29" s="333">
        <f>ROUND('INPUTS | PCs'!$H169 * (1 - ('INPUTS | PCs'!H143/100)),1)</f>
        <v>24.9</v>
      </c>
      <c r="I29" s="333">
        <f>ROUND('INPUTS | PCs'!$H169 * (1 - ('INPUTS | PCs'!I143/100)),1)</f>
        <v>24.4</v>
      </c>
      <c r="J29" s="333">
        <f>ROUND('INPUTS | PCs'!$H169 * (1 - ('INPUTS | PCs'!J143/100)),1)</f>
        <v>23.6</v>
      </c>
      <c r="K29" s="333">
        <f>ROUND('INPUTS | PCs'!$H169 * (1 - ('INPUTS | PCs'!K143/100)),1)</f>
        <v>22.8</v>
      </c>
      <c r="L29" s="333">
        <f>ROUND('INPUTS | PCs'!$H169 * (1 - ('INPUTS | PCs'!L143/100)),1)</f>
        <v>22.1</v>
      </c>
    </row>
    <row r="30" spans="3:15" hidden="1" outlineLevel="2" x14ac:dyDescent="0.4">
      <c r="H30" s="257"/>
      <c r="I30" s="257"/>
      <c r="J30" s="257"/>
      <c r="K30" s="257"/>
      <c r="L30" s="257"/>
    </row>
    <row r="31" spans="3:15" hidden="1" outlineLevel="2" x14ac:dyDescent="0.4">
      <c r="C31" s="222" t="s">
        <v>725</v>
      </c>
      <c r="D31" s="224" t="s">
        <v>178</v>
      </c>
      <c r="E31" s="278">
        <f t="shared" ref="E31:G31" si="2">SUM(E9:E11,E13:E25,E27:E29)</f>
        <v>0</v>
      </c>
      <c r="F31" s="278">
        <f t="shared" si="2"/>
        <v>0</v>
      </c>
      <c r="G31" s="278">
        <f t="shared" si="2"/>
        <v>0</v>
      </c>
      <c r="H31" s="278">
        <f>SUM(H9:H11,H13:H25,H27:H29)</f>
        <v>3126.2999999999997</v>
      </c>
      <c r="I31" s="278">
        <f t="shared" ref="I31:L31" si="3">SUM(I9:I11,I13:I25,I27:I29)</f>
        <v>3014.2000000000003</v>
      </c>
      <c r="J31" s="278">
        <f t="shared" si="3"/>
        <v>2921.7</v>
      </c>
      <c r="K31" s="278">
        <f t="shared" si="3"/>
        <v>2816.2000000000003</v>
      </c>
      <c r="L31" s="278">
        <f t="shared" si="3"/>
        <v>2706.7999999999997</v>
      </c>
      <c r="M31" s="222"/>
      <c r="N31" s="233"/>
      <c r="O31" s="222"/>
    </row>
    <row r="32" spans="3:15" outlineLevel="1" collapsed="1" x14ac:dyDescent="0.4">
      <c r="H32" s="251"/>
      <c r="I32" s="243"/>
      <c r="J32" s="243"/>
      <c r="K32" s="243"/>
      <c r="L32" s="243"/>
    </row>
    <row r="33" spans="2:15" ht="14.25" outlineLevel="1" x14ac:dyDescent="0.4">
      <c r="B33" s="74" t="s">
        <v>1073</v>
      </c>
      <c r="C33" s="60"/>
      <c r="D33" s="226"/>
      <c r="E33" s="226"/>
      <c r="F33" s="226"/>
      <c r="G33" s="226"/>
      <c r="H33" s="246"/>
      <c r="I33" s="246"/>
      <c r="J33" s="246"/>
      <c r="K33" s="246"/>
      <c r="L33" s="246"/>
      <c r="M33" s="18"/>
      <c r="N33" s="232"/>
      <c r="O33" s="18"/>
    </row>
    <row r="34" spans="2:15" hidden="1" outlineLevel="2" x14ac:dyDescent="0.4">
      <c r="H34" s="251"/>
      <c r="I34" s="243"/>
      <c r="J34" s="243"/>
      <c r="K34" s="243"/>
      <c r="L34" s="243"/>
    </row>
    <row r="35" spans="2:15" ht="13.5" hidden="1" outlineLevel="2" x14ac:dyDescent="0.4">
      <c r="C35" s="234" t="s">
        <v>117</v>
      </c>
      <c r="D35" s="236" t="s">
        <v>1074</v>
      </c>
      <c r="E35" s="236"/>
      <c r="F35" s="236"/>
      <c r="G35" s="236"/>
      <c r="H35" s="330">
        <f>IFERROR(H9 * 1000 / 'INPUTS | PCs'!$H279,"")</f>
        <v>4.9375964172759117</v>
      </c>
      <c r="I35" s="330">
        <f>IFERROR(I9 * 1000 / 'INPUTS | PCs'!$H279,"")</f>
        <v>4.7260588487196813</v>
      </c>
      <c r="J35" s="330">
        <f>IFERROR(J9 * 1000 / 'INPUTS | PCs'!$H279,"")</f>
        <v>4.5815941677544512</v>
      </c>
      <c r="K35" s="330">
        <f>IFERROR(K9 * 1000 / 'INPUTS | PCs'!$H279,"")</f>
        <v>4.3855349578730669</v>
      </c>
      <c r="L35" s="330">
        <f>IFERROR(L9 * 1000 / 'INPUTS | PCs'!$H279,"")</f>
        <v>4.1868960215458753</v>
      </c>
      <c r="N35" s="230" t="s">
        <v>1075</v>
      </c>
    </row>
    <row r="36" spans="2:15" ht="13.5" hidden="1" outlineLevel="2" x14ac:dyDescent="0.4">
      <c r="C36" s="234" t="s">
        <v>119</v>
      </c>
      <c r="D36" s="236" t="s">
        <v>1074</v>
      </c>
      <c r="E36" s="236"/>
      <c r="F36" s="236"/>
      <c r="G36" s="236"/>
      <c r="H36" s="330">
        <f>IFERROR(H10 * 1000 / 'INPUTS | PCs'!$H280,"")</f>
        <v>6.1453056992580271</v>
      </c>
      <c r="I36" s="330">
        <f>IFERROR(I10 * 1000 / 'INPUTS | PCs'!$H280,"")</f>
        <v>5.9941030985732953</v>
      </c>
      <c r="J36" s="330">
        <f>IFERROR(J10 * 1000 / 'INPUTS | PCs'!$H280,"")</f>
        <v>5.7996997548357836</v>
      </c>
      <c r="K36" s="330">
        <f>IFERROR(K10 * 1000 / 'INPUTS | PCs'!$H280,"")</f>
        <v>5.6124965349404015</v>
      </c>
      <c r="L36" s="330">
        <f>IFERROR(L10 * 1000 / 'INPUTS | PCs'!$H280,"")</f>
        <v>5.4252933150450193</v>
      </c>
    </row>
    <row r="37" spans="2:15" ht="13.5" hidden="1" outlineLevel="2" x14ac:dyDescent="0.4">
      <c r="C37" s="234" t="s">
        <v>122</v>
      </c>
      <c r="D37" s="236" t="s">
        <v>1074</v>
      </c>
      <c r="E37" s="236"/>
      <c r="F37" s="236"/>
      <c r="G37" s="236"/>
      <c r="H37" s="330">
        <f>IFERROR(H11 * 1000 / 'INPUTS | PCs'!$H281,"")</f>
        <v>5.7066768118698876</v>
      </c>
      <c r="I37" s="330">
        <f>IFERROR(I11 * 1000 / 'INPUTS | PCs'!$H281,"")</f>
        <v>5.5925432756324902</v>
      </c>
      <c r="J37" s="330">
        <f>IFERROR(J11 * 1000 / 'INPUTS | PCs'!$H281,"")</f>
        <v>5.4023207152368267</v>
      </c>
      <c r="K37" s="330">
        <f>IFERROR(K11 * 1000 / 'INPUTS | PCs'!$H281,"")</f>
        <v>5.2501426669202971</v>
      </c>
      <c r="L37" s="330">
        <f>IFERROR(L11 * 1000 / 'INPUTS | PCs'!$H281,"")</f>
        <v>5.0599201065246335</v>
      </c>
    </row>
    <row r="38" spans="2:15" ht="13.5" hidden="1" outlineLevel="2" x14ac:dyDescent="0.4">
      <c r="C38" s="234" t="s">
        <v>124</v>
      </c>
      <c r="D38" s="236" t="s">
        <v>1074</v>
      </c>
      <c r="E38" s="236"/>
      <c r="F38" s="236"/>
      <c r="G38" s="236"/>
      <c r="H38" s="331"/>
      <c r="I38" s="331"/>
      <c r="J38" s="331"/>
      <c r="K38" s="331"/>
      <c r="L38" s="331"/>
    </row>
    <row r="39" spans="2:15" ht="13.5" hidden="1" outlineLevel="2" x14ac:dyDescent="0.4">
      <c r="C39" s="234" t="s">
        <v>155</v>
      </c>
      <c r="D39" s="236" t="s">
        <v>1074</v>
      </c>
      <c r="E39" s="236"/>
      <c r="F39" s="236"/>
      <c r="G39" s="236"/>
      <c r="H39" s="330">
        <f>IFERROR(H13 * 1000 / 'INPUTS | PCs'!$H283,"")</f>
        <v>7.670341919136785</v>
      </c>
      <c r="I39" s="330">
        <f>IFERROR(I13 * 1000 / 'INPUTS | PCs'!$H283,"")</f>
        <v>7.5152114084126707</v>
      </c>
      <c r="J39" s="330">
        <f>IFERROR(J13 * 1000 / 'INPUTS | PCs'!$H283,"")</f>
        <v>7.2796428550908656</v>
      </c>
      <c r="K39" s="330">
        <f>IFERROR(K13 * 1000 / 'INPUTS | PCs'!$H283,"")</f>
        <v>7.0498198762403259</v>
      </c>
      <c r="L39" s="330">
        <f>IFERROR(L13 * 1000 / 'INPUTS | PCs'!$H283,"")</f>
        <v>6.8142513229185218</v>
      </c>
    </row>
    <row r="40" spans="2:15" ht="13.5" hidden="1" outlineLevel="2" x14ac:dyDescent="0.4">
      <c r="C40" s="234" t="s">
        <v>158</v>
      </c>
      <c r="D40" s="236" t="s">
        <v>1074</v>
      </c>
      <c r="E40" s="236"/>
      <c r="F40" s="236"/>
      <c r="G40" s="236"/>
      <c r="H40" s="330">
        <f>IFERROR(H14 * 1000 / 'INPUTS | PCs'!$H284,"")</f>
        <v>7.2783987522744997</v>
      </c>
      <c r="I40" s="330">
        <f>IFERROR(I14 * 1000 / 'INPUTS | PCs'!$H284,"")</f>
        <v>7.0975689696092941</v>
      </c>
      <c r="J40" s="330">
        <f>IFERROR(J14 * 1000 / 'INPUTS | PCs'!$H284,"")</f>
        <v>6.8376261570280619</v>
      </c>
      <c r="K40" s="330">
        <f>IFERROR(K14 * 1000 / 'INPUTS | PCs'!$H284,"")</f>
        <v>6.6002870672799805</v>
      </c>
      <c r="L40" s="330">
        <f>IFERROR(L14 * 1000 / 'INPUTS | PCs'!$H284,"")</f>
        <v>6.3290423932821733</v>
      </c>
    </row>
    <row r="41" spans="2:15" ht="13.5" hidden="1" outlineLevel="2" x14ac:dyDescent="0.4">
      <c r="C41" s="234" t="s">
        <v>126</v>
      </c>
      <c r="D41" s="236" t="s">
        <v>1074</v>
      </c>
      <c r="E41" s="236"/>
      <c r="F41" s="236"/>
      <c r="G41" s="236"/>
      <c r="H41" s="330">
        <f>IFERROR(H15 * 1000 / 'INPUTS | PCs'!$H285,"")</f>
        <v>8.8313553237318914</v>
      </c>
      <c r="I41" s="330">
        <f>IFERROR(I15 * 1000 / 'INPUTS | PCs'!$H285,"")</f>
        <v>8.6962030662668415</v>
      </c>
      <c r="J41" s="330">
        <f>IFERROR(J15 * 1000 / 'INPUTS | PCs'!$H285,"")</f>
        <v>8.4449043375427628</v>
      </c>
      <c r="K41" s="330">
        <f>IFERROR(K15 * 1000 / 'INPUTS | PCs'!$H285,"")</f>
        <v>8.0162182708958056</v>
      </c>
      <c r="L41" s="330">
        <f>IFERROR(L15 * 1000 / 'INPUTS | PCs'!$H285,"")</f>
        <v>7.6762258732102886</v>
      </c>
    </row>
    <row r="42" spans="2:15" ht="13.5" hidden="1" outlineLevel="2" x14ac:dyDescent="0.4">
      <c r="C42" s="234" t="s">
        <v>128</v>
      </c>
      <c r="D42" s="236" t="s">
        <v>1074</v>
      </c>
      <c r="E42" s="236"/>
      <c r="F42" s="236"/>
      <c r="G42" s="236"/>
      <c r="H42" s="330">
        <f>IFERROR(H16 * 1000 / 'INPUTS | PCs'!$H286,"")</f>
        <v>6.537291586532854</v>
      </c>
      <c r="I42" s="330">
        <f>IFERROR(I16 * 1000 / 'INPUTS | PCs'!$H286,"")</f>
        <v>6.3311363331816102</v>
      </c>
      <c r="J42" s="330">
        <f>IFERROR(J16 * 1000 / 'INPUTS | PCs'!$H286,"")</f>
        <v>6.1304062180764527</v>
      </c>
      <c r="K42" s="330">
        <f>IFERROR(K16 * 1000 / 'INPUTS | PCs'!$H286,"")</f>
        <v>5.9296761029712943</v>
      </c>
      <c r="L42" s="330">
        <f>IFERROR(L16 * 1000 / 'INPUTS | PCs'!$H286,"")</f>
        <v>5.728945987866136</v>
      </c>
    </row>
    <row r="43" spans="2:15" ht="13.5" hidden="1" outlineLevel="2" x14ac:dyDescent="0.4">
      <c r="C43" s="234" t="s">
        <v>131</v>
      </c>
      <c r="D43" s="236" t="s">
        <v>1074</v>
      </c>
      <c r="E43" s="236"/>
      <c r="F43" s="236"/>
      <c r="G43" s="236"/>
      <c r="H43" s="330">
        <f>IFERROR(H17 * 1000 / 'INPUTS | PCs'!$H287,"")</f>
        <v>6.9422079083914836</v>
      </c>
      <c r="I43" s="330">
        <f>IFERROR(I17 * 1000 / 'INPUTS | PCs'!$H287,"")</f>
        <v>6.7203435319377345</v>
      </c>
      <c r="J43" s="330">
        <f>IFERROR(J17 * 1000 / 'INPUTS | PCs'!$H287,"")</f>
        <v>6.5056360708534617</v>
      </c>
      <c r="K43" s="330">
        <f>IFERROR(K17 * 1000 / 'INPUTS | PCs'!$H287,"")</f>
        <v>6.2909286097691899</v>
      </c>
      <c r="L43" s="330">
        <f>IFERROR(L17 * 1000 / 'INPUTS | PCs'!$H287,"")</f>
        <v>6.0762211486849171</v>
      </c>
    </row>
    <row r="44" spans="2:15" ht="13.5" hidden="1" outlineLevel="2" x14ac:dyDescent="0.4">
      <c r="C44" s="234" t="s">
        <v>133</v>
      </c>
      <c r="D44" s="236" t="s">
        <v>1074</v>
      </c>
      <c r="E44" s="236"/>
      <c r="F44" s="236"/>
      <c r="G44" s="236"/>
      <c r="H44" s="330">
        <f>IFERROR(H18 * 1000 / 'INPUTS | PCs'!$H288,"")</f>
        <v>20.292913385826772</v>
      </c>
      <c r="I44" s="330">
        <f>IFERROR(I18 * 1000 / 'INPUTS | PCs'!$H288,"")</f>
        <v>19.001574803149605</v>
      </c>
      <c r="J44" s="330">
        <f>IFERROR(J18 * 1000 / 'INPUTS | PCs'!$H288,"")</f>
        <v>18.176377952755907</v>
      </c>
      <c r="K44" s="330">
        <f>IFERROR(K18 * 1000 / 'INPUTS | PCs'!$H288,"")</f>
        <v>17.477165354330708</v>
      </c>
      <c r="L44" s="330">
        <f>IFERROR(L18 * 1000 / 'INPUTS | PCs'!$H288,"")</f>
        <v>16.844094488188976</v>
      </c>
    </row>
    <row r="45" spans="2:15" ht="13.5" hidden="1" outlineLevel="2" x14ac:dyDescent="0.4">
      <c r="C45" s="220" t="s">
        <v>244</v>
      </c>
      <c r="D45" s="236" t="s">
        <v>1074</v>
      </c>
      <c r="E45" s="236"/>
      <c r="F45" s="236"/>
      <c r="G45" s="236"/>
      <c r="H45" s="330">
        <f>IFERROR(H19 * 1000 / 'INPUTS | PCs'!$H289,"")</f>
        <v>10.42589119036878</v>
      </c>
      <c r="I45" s="330">
        <f>IFERROR(I19 * 1000 / 'INPUTS | PCs'!$H289,"")</f>
        <v>10.310700960757039</v>
      </c>
      <c r="J45" s="330">
        <f>IFERROR(J19 * 1000 / 'INPUTS | PCs'!$H289,"")</f>
        <v>10.122635279758279</v>
      </c>
      <c r="K45" s="330">
        <f>IFERROR(K19 * 1000 / 'INPUTS | PCs'!$H289,"")</f>
        <v>9.8170285481352924</v>
      </c>
      <c r="L45" s="330">
        <f>IFERROR(L19 * 1000 / 'INPUTS | PCs'!$H289,"")</f>
        <v>9.3750741977882068</v>
      </c>
    </row>
    <row r="46" spans="2:15" ht="13.5" hidden="1" outlineLevel="2" x14ac:dyDescent="0.4">
      <c r="C46" s="234" t="s">
        <v>137</v>
      </c>
      <c r="D46" s="236" t="s">
        <v>1074</v>
      </c>
      <c r="E46" s="236"/>
      <c r="F46" s="236"/>
      <c r="G46" s="236"/>
      <c r="H46" s="330">
        <f>IFERROR(H20 * 1000 / 'INPUTS | PCs'!$H290,"")</f>
        <v>5.9811688581027829</v>
      </c>
      <c r="I46" s="330">
        <f>IFERROR(I20 * 1000 / 'INPUTS | PCs'!$H290,"")</f>
        <v>5.8401426853042429</v>
      </c>
      <c r="J46" s="330">
        <f>IFERROR(J20 * 1000 / 'INPUTS | PCs'!$H290,"")</f>
        <v>5.6576382263884852</v>
      </c>
      <c r="K46" s="330">
        <f>IFERROR(K20 * 1000 / 'INPUTS | PCs'!$H290,"")</f>
        <v>5.4751337674727276</v>
      </c>
      <c r="L46" s="330">
        <f>IFERROR(L20 * 1000 / 'INPUTS | PCs'!$H290,"")</f>
        <v>5.3009249657804141</v>
      </c>
    </row>
    <row r="47" spans="2:15" ht="13.5" hidden="1" outlineLevel="2" x14ac:dyDescent="0.4">
      <c r="C47" s="234" t="s">
        <v>139</v>
      </c>
      <c r="D47" s="236" t="s">
        <v>1074</v>
      </c>
      <c r="E47" s="236"/>
      <c r="F47" s="236"/>
      <c r="G47" s="236"/>
      <c r="H47" s="330">
        <f>IFERROR(H21 * 1000 / 'INPUTS | PCs'!$H291,"")</f>
        <v>9.5151520831185721</v>
      </c>
      <c r="I47" s="330">
        <f>IFERROR(I21 * 1000 / 'INPUTS | PCs'!$H291,"")</f>
        <v>9.1215509135608102</v>
      </c>
      <c r="J47" s="330">
        <f>IFERROR(J21 * 1000 / 'INPUTS | PCs'!$H291,"")</f>
        <v>8.9247503287819292</v>
      </c>
      <c r="K47" s="330">
        <f>IFERROR(K21 * 1000 / 'INPUTS | PCs'!$H291,"")</f>
        <v>8.69671155594291</v>
      </c>
      <c r="L47" s="330">
        <f>IFERROR(L21 * 1000 / 'INPUTS | PCs'!$H291,"")</f>
        <v>8.3718344001174554</v>
      </c>
    </row>
    <row r="48" spans="2:15" ht="13.5" hidden="1" outlineLevel="2" x14ac:dyDescent="0.4">
      <c r="C48" s="234" t="s">
        <v>141</v>
      </c>
      <c r="D48" s="236" t="s">
        <v>1074</v>
      </c>
      <c r="E48" s="236"/>
      <c r="F48" s="236"/>
      <c r="G48" s="236"/>
      <c r="H48" s="330">
        <f>IFERROR(H22 * 1000 / 'INPUTS | PCs'!$H292,"")</f>
        <v>10.910559544809317</v>
      </c>
      <c r="I48" s="330">
        <f>IFERROR(I22 * 1000 / 'INPUTS | PCs'!$H292,"")</f>
        <v>9.9662051802885312</v>
      </c>
      <c r="J48" s="330">
        <f>IFERROR(J22 * 1000 / 'INPUTS | PCs'!$H292,"")</f>
        <v>9.6454810564890199</v>
      </c>
      <c r="K48" s="330">
        <f>IFERROR(K22 * 1000 / 'INPUTS | PCs'!$H292,"")</f>
        <v>9.3069389258117585</v>
      </c>
      <c r="L48" s="330">
        <f>IFERROR(L22 * 1000 / 'INPUTS | PCs'!$H292,"")</f>
        <v>8.9683967951344954</v>
      </c>
    </row>
    <row r="49" spans="2:15" ht="13.5" hidden="1" outlineLevel="2" x14ac:dyDescent="0.4">
      <c r="C49" s="234" t="s">
        <v>143</v>
      </c>
      <c r="D49" s="236" t="s">
        <v>1074</v>
      </c>
      <c r="E49" s="236"/>
      <c r="F49" s="236"/>
      <c r="G49" s="236"/>
      <c r="H49" s="330">
        <f>IFERROR(H23 * 1000 / 'INPUTS | PCs'!$H293,"")</f>
        <v>5.5332647710647915</v>
      </c>
      <c r="I49" s="330">
        <f>IFERROR(I23 * 1000 / 'INPUTS | PCs'!$H293,"")</f>
        <v>5.2290800585193447</v>
      </c>
      <c r="J49" s="330">
        <f>IFERROR(J23 * 1000 / 'INPUTS | PCs'!$H293,"")</f>
        <v>4.9683503049089621</v>
      </c>
      <c r="K49" s="330">
        <f>IFERROR(K23 * 1000 / 'INPUTS | PCs'!$H293,"")</f>
        <v>4.7800454828570187</v>
      </c>
      <c r="L49" s="330">
        <f>IFERROR(L23 * 1000 / 'INPUTS | PCs'!$H293,"")</f>
        <v>4.6496806060518274</v>
      </c>
    </row>
    <row r="50" spans="2:15" ht="13.5" hidden="1" outlineLevel="2" x14ac:dyDescent="0.4">
      <c r="C50" s="234" t="s">
        <v>145</v>
      </c>
      <c r="D50" s="236" t="s">
        <v>1074</v>
      </c>
      <c r="E50" s="236"/>
      <c r="F50" s="236"/>
      <c r="G50" s="236"/>
      <c r="H50" s="330">
        <f>IFERROR(H24 * 1000 / 'INPUTS | PCs'!$H294,"")</f>
        <v>8.1612060778727447</v>
      </c>
      <c r="I50" s="330">
        <f>IFERROR(I24 * 1000 / 'INPUTS | PCs'!$H294,"")</f>
        <v>7.8941120607787276</v>
      </c>
      <c r="J50" s="330">
        <f>IFERROR(J24 * 1000 / 'INPUTS | PCs'!$H294,"")</f>
        <v>7.6566951566951573</v>
      </c>
      <c r="K50" s="330">
        <f>IFERROR(K24 * 1000 / 'INPUTS | PCs'!$H294,"")</f>
        <v>7.3896011396011394</v>
      </c>
      <c r="L50" s="330">
        <f>IFERROR(L24 * 1000 / 'INPUTS | PCs'!$H294,"")</f>
        <v>7.1521842355175691</v>
      </c>
    </row>
    <row r="51" spans="2:15" ht="13.5" hidden="1" outlineLevel="2" x14ac:dyDescent="0.4">
      <c r="C51" s="234" t="s">
        <v>147</v>
      </c>
      <c r="D51" s="236" t="s">
        <v>1074</v>
      </c>
      <c r="E51" s="236"/>
      <c r="F51" s="236"/>
      <c r="G51" s="236"/>
      <c r="H51" s="330">
        <f>IFERROR(H25 * 1000 / 'INPUTS | PCs'!$H295,"")</f>
        <v>6.3937728529614981</v>
      </c>
      <c r="I51" s="330">
        <f>IFERROR(I25 * 1000 / 'INPUTS | PCs'!$H295,"")</f>
        <v>6.3802980945780181</v>
      </c>
      <c r="J51" s="330">
        <f>IFERROR(J25 * 1000 / 'INPUTS | PCs'!$H295,"")</f>
        <v>6.2792374067019141</v>
      </c>
      <c r="K51" s="330">
        <f>IFERROR(K25 * 1000 / 'INPUTS | PCs'!$H295,"")</f>
        <v>6.0838534101414465</v>
      </c>
      <c r="L51" s="330">
        <f>IFERROR(L25 * 1000 / 'INPUTS | PCs'!$H295,"")</f>
        <v>5.7874087257048759</v>
      </c>
    </row>
    <row r="52" spans="2:15" ht="13.5" hidden="1" outlineLevel="2" x14ac:dyDescent="0.4">
      <c r="C52" s="234" t="s">
        <v>149</v>
      </c>
      <c r="D52" s="236" t="s">
        <v>1074</v>
      </c>
      <c r="E52" s="236"/>
      <c r="F52" s="236"/>
      <c r="G52" s="236"/>
      <c r="H52" s="331"/>
      <c r="I52" s="331"/>
      <c r="J52" s="331"/>
      <c r="K52" s="331"/>
      <c r="L52" s="331"/>
    </row>
    <row r="53" spans="2:15" ht="13.5" hidden="1" outlineLevel="2" x14ac:dyDescent="0.4">
      <c r="C53" s="234" t="s">
        <v>161</v>
      </c>
      <c r="D53" s="236" t="s">
        <v>1074</v>
      </c>
      <c r="E53" s="236"/>
      <c r="F53" s="236"/>
      <c r="G53" s="236"/>
      <c r="H53" s="330">
        <f>IFERROR(H27 * 1000 / 'INPUTS | PCs'!$H297,"")</f>
        <v>10.976557440746017</v>
      </c>
      <c r="I53" s="330">
        <f>IFERROR(I27 * 1000 / 'INPUTS | PCs'!$H297,"")</f>
        <v>10.701334024090144</v>
      </c>
      <c r="J53" s="330">
        <f>IFERROR(J27 * 1000 / 'INPUTS | PCs'!$H297,"")</f>
        <v>10.296593705478564</v>
      </c>
      <c r="K53" s="330">
        <f>IFERROR(K27 * 1000 / 'INPUTS | PCs'!$H297,"")</f>
        <v>9.8918533868669858</v>
      </c>
      <c r="L53" s="330">
        <f>IFERROR(L27 * 1000 / 'INPUTS | PCs'!$H297,"")</f>
        <v>9.5033026809998695</v>
      </c>
    </row>
    <row r="54" spans="2:15" ht="13.5" hidden="1" outlineLevel="2" x14ac:dyDescent="0.4">
      <c r="C54" s="234" t="s">
        <v>164</v>
      </c>
      <c r="D54" s="236" t="s">
        <v>1074</v>
      </c>
      <c r="E54" s="236"/>
      <c r="F54" s="236"/>
      <c r="G54" s="236"/>
      <c r="H54" s="330">
        <f>IFERROR(H28 * 1000 / 'INPUTS | PCs'!$H298,"")</f>
        <v>5.7661636609005029</v>
      </c>
      <c r="I54" s="330">
        <f>IFERROR(I28 * 1000 / 'INPUTS | PCs'!$H298,"")</f>
        <v>5.6434793276898532</v>
      </c>
      <c r="J54" s="330">
        <f>IFERROR(J28 * 1000 / 'INPUTS | PCs'!$H298,"")</f>
        <v>5.439005439005439</v>
      </c>
      <c r="K54" s="330">
        <f>IFERROR(K28 * 1000 / 'INPUTS | PCs'!$H298,"")</f>
        <v>5.2754263280579066</v>
      </c>
      <c r="L54" s="330">
        <f>IFERROR(L28 * 1000 / 'INPUTS | PCs'!$H298,"")</f>
        <v>5.111847217110375</v>
      </c>
    </row>
    <row r="55" spans="2:15" ht="13.5" hidden="1" outlineLevel="2" x14ac:dyDescent="0.4">
      <c r="C55" s="234" t="s">
        <v>151</v>
      </c>
      <c r="D55" s="236" t="s">
        <v>1074</v>
      </c>
      <c r="E55" s="236"/>
      <c r="F55" s="236"/>
      <c r="G55" s="236"/>
      <c r="H55" s="330">
        <f>IFERROR(H29 * 1000 / 'INPUTS | PCs'!$H299,"")</f>
        <v>7.0654332898246412</v>
      </c>
      <c r="I55" s="330">
        <f>IFERROR(I29 * 1000 / 'INPUTS | PCs'!$H299,"")</f>
        <v>6.9235571193462349</v>
      </c>
      <c r="J55" s="330">
        <f>IFERROR(J29 * 1000 / 'INPUTS | PCs'!$H299,"")</f>
        <v>6.6965552465807843</v>
      </c>
      <c r="K55" s="330">
        <f>IFERROR(K29 * 1000 / 'INPUTS | PCs'!$H299,"")</f>
        <v>6.4695533738153346</v>
      </c>
      <c r="L55" s="330">
        <f>IFERROR(L29 * 1000 / 'INPUTS | PCs'!$H299,"")</f>
        <v>6.2709267351455651</v>
      </c>
    </row>
    <row r="56" spans="2:15" hidden="1" outlineLevel="2" x14ac:dyDescent="0.4">
      <c r="C56" s="234"/>
      <c r="D56" s="236"/>
      <c r="E56" s="236"/>
      <c r="F56" s="236"/>
      <c r="G56" s="236"/>
      <c r="H56" s="332"/>
      <c r="I56" s="332"/>
      <c r="J56" s="332"/>
      <c r="K56" s="332"/>
      <c r="L56" s="332"/>
    </row>
    <row r="57" spans="2:15" ht="13.5" hidden="1" outlineLevel="2" x14ac:dyDescent="0.4">
      <c r="C57" s="222" t="s">
        <v>725</v>
      </c>
      <c r="D57" s="237" t="s">
        <v>1076</v>
      </c>
      <c r="E57" s="237"/>
      <c r="F57" s="237"/>
      <c r="G57" s="237"/>
      <c r="H57" s="290">
        <f>IFERROR(H31 * 1000 / 'INPUTS | PCs'!$H301,"")</f>
        <v>8.9930373638243566</v>
      </c>
      <c r="I57" s="290">
        <f>IFERROR(I31 * 1000 / 'INPUTS | PCs'!$H301,"")</f>
        <v>8.6705732725712146</v>
      </c>
      <c r="J57" s="290">
        <f>IFERROR(J31 * 1000 / 'INPUTS | PCs'!$H301,"")</f>
        <v>8.4044900572195971</v>
      </c>
      <c r="K57" s="290">
        <f>IFERROR(K31 * 1000 / 'INPUTS | PCs'!$H301,"")</f>
        <v>8.1010113629537042</v>
      </c>
      <c r="L57" s="290">
        <f>IFERROR(L31 * 1000 / 'INPUTS | PCs'!$H301,"")</f>
        <v>7.786314025013521</v>
      </c>
      <c r="M57" s="222"/>
      <c r="N57" s="233"/>
      <c r="O57" s="222"/>
    </row>
    <row r="58" spans="2:15" outlineLevel="1" collapsed="1" x14ac:dyDescent="0.4">
      <c r="H58" s="251"/>
      <c r="I58" s="243"/>
      <c r="J58" s="243"/>
      <c r="K58" s="243"/>
      <c r="L58" s="243"/>
    </row>
    <row r="59" spans="2:15" ht="14.25" outlineLevel="1" x14ac:dyDescent="0.4">
      <c r="B59" s="74" t="s">
        <v>1077</v>
      </c>
      <c r="C59" s="60"/>
      <c r="D59" s="226"/>
      <c r="E59" s="226"/>
      <c r="F59" s="226"/>
      <c r="G59" s="226"/>
      <c r="H59" s="246"/>
      <c r="I59" s="246"/>
      <c r="J59" s="246"/>
      <c r="K59" s="246"/>
      <c r="L59" s="246"/>
      <c r="M59" s="18"/>
      <c r="N59" s="232"/>
      <c r="O59" s="18"/>
    </row>
    <row r="60" spans="2:15" hidden="1" outlineLevel="2" x14ac:dyDescent="0.4">
      <c r="H60" s="243"/>
      <c r="I60" s="243"/>
      <c r="J60" s="243"/>
      <c r="K60" s="243"/>
      <c r="L60" s="243"/>
    </row>
    <row r="61" spans="2:15" hidden="1" outlineLevel="2" x14ac:dyDescent="0.4">
      <c r="C61" s="234" t="s">
        <v>117</v>
      </c>
      <c r="D61" s="236" t="s">
        <v>1078</v>
      </c>
      <c r="E61" s="236"/>
      <c r="F61" s="236"/>
      <c r="G61" s="236"/>
      <c r="H61" s="330">
        <f>IFERROR(H9 * 1000 / 'INPUTS | PCs'!$H305,"")</f>
        <v>85.637353993680563</v>
      </c>
      <c r="I61" s="330">
        <f>IFERROR(I9 * 1000 / 'INPUTS | PCs'!$H305,"")</f>
        <v>81.968460039928303</v>
      </c>
      <c r="J61" s="330">
        <f>IFERROR(J9 * 1000 / 'INPUTS | PCs'!$H305,"")</f>
        <v>79.462873925170669</v>
      </c>
      <c r="K61" s="330">
        <f>IFERROR(K9 * 1000 / 'INPUTS | PCs'!$H305,"")</f>
        <v>76.06243562657103</v>
      </c>
      <c r="L61" s="330">
        <f>IFERROR(L9 * 1000 / 'INPUTS | PCs'!$H305,"")</f>
        <v>72.617254718779279</v>
      </c>
      <c r="N61" s="230" t="s">
        <v>1079</v>
      </c>
    </row>
    <row r="62" spans="2:15" hidden="1" outlineLevel="2" x14ac:dyDescent="0.4">
      <c r="C62" s="234" t="s">
        <v>119</v>
      </c>
      <c r="D62" s="236" t="s">
        <v>194</v>
      </c>
      <c r="E62" s="236"/>
      <c r="F62" s="236"/>
      <c r="G62" s="236"/>
      <c r="H62" s="330">
        <f>IFERROR(H10 * 1000 / 'INPUTS | PCs'!$H306,"")</f>
        <v>116.94392035481896</v>
      </c>
      <c r="I62" s="330">
        <f>IFERROR(I10 * 1000 / 'INPUTS | PCs'!$H306,"")</f>
        <v>114.06656554819774</v>
      </c>
      <c r="J62" s="330">
        <f>IFERROR(J10 * 1000 / 'INPUTS | PCs'!$H306,"")</f>
        <v>110.36710936825619</v>
      </c>
      <c r="K62" s="330">
        <f>IFERROR(K10 * 1000 / 'INPUTS | PCs'!$H306,"")</f>
        <v>106.80467008386805</v>
      </c>
      <c r="L62" s="330">
        <f>IFERROR(L10 * 1000 / 'INPUTS | PCs'!$H306,"")</f>
        <v>103.24223079947988</v>
      </c>
    </row>
    <row r="63" spans="2:15" hidden="1" outlineLevel="2" x14ac:dyDescent="0.4">
      <c r="C63" s="234" t="s">
        <v>122</v>
      </c>
      <c r="D63" s="236" t="s">
        <v>194</v>
      </c>
      <c r="E63" s="236"/>
      <c r="F63" s="236"/>
      <c r="G63" s="236"/>
      <c r="H63" s="330">
        <f>IFERROR(H11 * 1000 / 'INPUTS | PCs'!$H307,"")</f>
        <v>141.78497835415999</v>
      </c>
      <c r="I63" s="330">
        <f>IFERROR(I11 * 1000 / 'INPUTS | PCs'!$H307,"")</f>
        <v>138.94927878707676</v>
      </c>
      <c r="J63" s="330">
        <f>IFERROR(J11 * 1000 / 'INPUTS | PCs'!$H307,"")</f>
        <v>134.2231128419381</v>
      </c>
      <c r="K63" s="330">
        <f>IFERROR(K11 * 1000 / 'INPUTS | PCs'!$H307,"")</f>
        <v>130.44218008582718</v>
      </c>
      <c r="L63" s="330">
        <f>IFERROR(L11 * 1000 / 'INPUTS | PCs'!$H307,"")</f>
        <v>125.71601414068851</v>
      </c>
    </row>
    <row r="64" spans="2:15" hidden="1" outlineLevel="2" x14ac:dyDescent="0.4">
      <c r="C64" s="234" t="s">
        <v>124</v>
      </c>
      <c r="D64" s="236" t="s">
        <v>194</v>
      </c>
      <c r="E64" s="236"/>
      <c r="F64" s="236"/>
      <c r="G64" s="236"/>
      <c r="H64" s="331"/>
      <c r="I64" s="331"/>
      <c r="J64" s="331"/>
      <c r="K64" s="331"/>
      <c r="L64" s="331"/>
    </row>
    <row r="65" spans="3:12" hidden="1" outlineLevel="2" x14ac:dyDescent="0.4">
      <c r="C65" s="234" t="s">
        <v>155</v>
      </c>
      <c r="D65" s="236" t="s">
        <v>194</v>
      </c>
      <c r="E65" s="236"/>
      <c r="F65" s="236"/>
      <c r="G65" s="236"/>
      <c r="H65" s="330">
        <f>IFERROR(H13 * 1000 / 'INPUTS | PCs'!$H309,"")</f>
        <v>107.91602435749547</v>
      </c>
      <c r="I65" s="330">
        <f>IFERROR(I13 * 1000 / 'INPUTS | PCs'!$H309,"")</f>
        <v>105.73345307835513</v>
      </c>
      <c r="J65" s="330">
        <f>IFERROR(J13 * 1000 / 'INPUTS | PCs'!$H309,"")</f>
        <v>102.41917817299382</v>
      </c>
      <c r="K65" s="330">
        <f>IFERROR(K13 * 1000 / 'INPUTS | PCs'!$H309,"")</f>
        <v>99.185739240934041</v>
      </c>
      <c r="L65" s="330">
        <f>IFERROR(L13 * 1000 / 'INPUTS | PCs'!$H309,"")</f>
        <v>95.871464335572753</v>
      </c>
    </row>
    <row r="66" spans="3:12" hidden="1" outlineLevel="2" x14ac:dyDescent="0.4">
      <c r="C66" s="234" t="s">
        <v>158</v>
      </c>
      <c r="D66" s="236" t="s">
        <v>194</v>
      </c>
      <c r="E66" s="236"/>
      <c r="F66" s="236"/>
      <c r="G66" s="236"/>
      <c r="H66" s="330">
        <f>IFERROR(H14 * 1000 / 'INPUTS | PCs'!$H310,"")</f>
        <v>78.440734614532019</v>
      </c>
      <c r="I66" s="330">
        <f>IFERROR(I14 * 1000 / 'INPUTS | PCs'!$H310,"")</f>
        <v>76.491896487462881</v>
      </c>
      <c r="J66" s="330">
        <f>IFERROR(J14 * 1000 / 'INPUTS | PCs'!$H310,"")</f>
        <v>73.690441679801026</v>
      </c>
      <c r="K66" s="330">
        <f>IFERROR(K14 * 1000 / 'INPUTS | PCs'!$H310,"")</f>
        <v>71.132591638022816</v>
      </c>
      <c r="L66" s="330">
        <f>IFERROR(L14 * 1000 / 'INPUTS | PCs'!$H310,"")</f>
        <v>68.209334447419138</v>
      </c>
    </row>
    <row r="67" spans="3:12" hidden="1" outlineLevel="2" x14ac:dyDescent="0.4">
      <c r="C67" s="234" t="s">
        <v>126</v>
      </c>
      <c r="D67" s="236" t="s">
        <v>194</v>
      </c>
      <c r="E67" s="236"/>
      <c r="F67" s="236"/>
      <c r="G67" s="236"/>
      <c r="H67" s="330">
        <f>IFERROR(H15 * 1000 / 'INPUTS | PCs'!$H311,"")</f>
        <v>113.06033399028362</v>
      </c>
      <c r="I67" s="330">
        <f>IFERROR(I15 * 1000 / 'INPUTS | PCs'!$H311,"")</f>
        <v>111.33009454136489</v>
      </c>
      <c r="J67" s="330">
        <f>IFERROR(J15 * 1000 / 'INPUTS | PCs'!$H311,"")</f>
        <v>108.11293056603162</v>
      </c>
      <c r="K67" s="330">
        <f>IFERROR(K15 * 1000 / 'INPUTS | PCs'!$H311,"")</f>
        <v>102.6248273139925</v>
      </c>
      <c r="L67" s="330">
        <f>IFERROR(L15 * 1000 / 'INPUTS | PCs'!$H311,"")</f>
        <v>98.272193700306303</v>
      </c>
    </row>
    <row r="68" spans="3:12" hidden="1" outlineLevel="2" x14ac:dyDescent="0.4">
      <c r="C68" s="234" t="s">
        <v>128</v>
      </c>
      <c r="D68" s="236" t="s">
        <v>194</v>
      </c>
      <c r="E68" s="236"/>
      <c r="F68" s="236"/>
      <c r="G68" s="236"/>
      <c r="H68" s="330">
        <f>IFERROR(H16 * 1000 / 'INPUTS | PCs'!$H312,"")</f>
        <v>112.1591710832249</v>
      </c>
      <c r="I68" s="330">
        <f>IFERROR(I16 * 1000 / 'INPUTS | PCs'!$H312,"")</f>
        <v>108.62220137271656</v>
      </c>
      <c r="J68" s="330">
        <f>IFERROR(J16 * 1000 / 'INPUTS | PCs'!$H312,"")</f>
        <v>105.17830981248476</v>
      </c>
      <c r="K68" s="330">
        <f>IFERROR(K16 * 1000 / 'INPUTS | PCs'!$H312,"")</f>
        <v>101.73441825225296</v>
      </c>
      <c r="L68" s="330">
        <f>IFERROR(L16 * 1000 / 'INPUTS | PCs'!$H312,"")</f>
        <v>98.29052669202116</v>
      </c>
    </row>
    <row r="69" spans="3:12" hidden="1" outlineLevel="2" x14ac:dyDescent="0.4">
      <c r="C69" s="234" t="s">
        <v>131</v>
      </c>
      <c r="D69" s="236" t="s">
        <v>194</v>
      </c>
      <c r="E69" s="236"/>
      <c r="F69" s="236"/>
      <c r="G69" s="236"/>
      <c r="H69" s="330">
        <f>IFERROR(H17 * 1000 / 'INPUTS | PCs'!$H313,"")</f>
        <v>85.476035427613695</v>
      </c>
      <c r="I69" s="330">
        <f>IFERROR(I17 * 1000 / 'INPUTS | PCs'!$H313,"")</f>
        <v>82.744327078896148</v>
      </c>
      <c r="J69" s="330">
        <f>IFERROR(J17 * 1000 / 'INPUTS | PCs'!$H313,"")</f>
        <v>80.100738354330772</v>
      </c>
      <c r="K69" s="330">
        <f>IFERROR(K17 * 1000 / 'INPUTS | PCs'!$H313,"")</f>
        <v>77.457149629765411</v>
      </c>
      <c r="L69" s="330">
        <f>IFERROR(L17 * 1000 / 'INPUTS | PCs'!$H313,"")</f>
        <v>74.813560905200035</v>
      </c>
    </row>
    <row r="70" spans="3:12" hidden="1" outlineLevel="2" x14ac:dyDescent="0.4">
      <c r="C70" s="234" t="s">
        <v>133</v>
      </c>
      <c r="D70" s="236" t="s">
        <v>194</v>
      </c>
      <c r="E70" s="236"/>
      <c r="F70" s="236"/>
      <c r="G70" s="236"/>
      <c r="H70" s="330">
        <f>IFERROR(H18 * 1000 / 'INPUTS | PCs'!$H314,"")</f>
        <v>162.87509555608585</v>
      </c>
      <c r="I70" s="330">
        <f>IFERROR(I18 * 1000 / 'INPUTS | PCs'!$H314,"")</f>
        <v>152.51054656058761</v>
      </c>
      <c r="J70" s="330">
        <f>IFERROR(J18 * 1000 / 'INPUTS | PCs'!$H314,"")</f>
        <v>145.88734695858631</v>
      </c>
      <c r="K70" s="330">
        <f>IFERROR(K18 * 1000 / 'INPUTS | PCs'!$H314,"")</f>
        <v>140.27532286834091</v>
      </c>
      <c r="L70" s="330">
        <f>IFERROR(L18 * 1000 / 'INPUTS | PCs'!$H314,"")</f>
        <v>135.19416592176736</v>
      </c>
    </row>
    <row r="71" spans="3:12" hidden="1" outlineLevel="2" x14ac:dyDescent="0.4">
      <c r="C71" s="220" t="s">
        <v>244</v>
      </c>
      <c r="D71" s="236" t="s">
        <v>194</v>
      </c>
      <c r="E71" s="236"/>
      <c r="F71" s="236"/>
      <c r="G71" s="236"/>
      <c r="H71" s="330">
        <f>IFERROR(H19 * 1000 / 'INPUTS | PCs'!$H315,"")</f>
        <v>130.22699137183784</v>
      </c>
      <c r="I71" s="330">
        <f>IFERROR(I19 * 1000 / 'INPUTS | PCs'!$H315,"")</f>
        <v>128.78818132060445</v>
      </c>
      <c r="J71" s="330">
        <f>IFERROR(J19 * 1000 / 'INPUTS | PCs'!$H315,"")</f>
        <v>126.43910368593771</v>
      </c>
      <c r="K71" s="330">
        <f>IFERROR(K19 * 1000 / 'INPUTS | PCs'!$H315,"")</f>
        <v>122.62185252960425</v>
      </c>
      <c r="L71" s="330">
        <f>IFERROR(L19 * 1000 / 'INPUTS | PCs'!$H315,"")</f>
        <v>117.10152008813739</v>
      </c>
    </row>
    <row r="72" spans="3:12" hidden="1" outlineLevel="2" x14ac:dyDescent="0.4">
      <c r="C72" s="234" t="s">
        <v>137</v>
      </c>
      <c r="D72" s="236" t="s">
        <v>194</v>
      </c>
      <c r="E72" s="236"/>
      <c r="F72" s="236"/>
      <c r="G72" s="236"/>
      <c r="H72" s="330">
        <f>IFERROR(H20 * 1000 / 'INPUTS | PCs'!$H316,"")</f>
        <v>114.86360544271874</v>
      </c>
      <c r="I72" s="330">
        <f>IFERROR(I20 * 1000 / 'INPUTS | PCs'!$H316,"")</f>
        <v>112.15530961397225</v>
      </c>
      <c r="J72" s="330">
        <f>IFERROR(J20 * 1000 / 'INPUTS | PCs'!$H316,"")</f>
        <v>108.65045618853561</v>
      </c>
      <c r="K72" s="330">
        <f>IFERROR(K20 * 1000 / 'INPUTS | PCs'!$H316,"")</f>
        <v>105.14560276309899</v>
      </c>
      <c r="L72" s="330">
        <f>IFERROR(L20 * 1000 / 'INPUTS | PCs'!$H316,"")</f>
        <v>101.80006085700039</v>
      </c>
    </row>
    <row r="73" spans="3:12" hidden="1" outlineLevel="2" x14ac:dyDescent="0.4">
      <c r="C73" s="234" t="s">
        <v>139</v>
      </c>
      <c r="D73" s="236" t="s">
        <v>194</v>
      </c>
      <c r="E73" s="236"/>
      <c r="F73" s="236"/>
      <c r="G73" s="236"/>
      <c r="H73" s="330">
        <f>IFERROR(H21 * 1000 / 'INPUTS | PCs'!$H317,"")</f>
        <v>129.75107898714074</v>
      </c>
      <c r="I73" s="330">
        <f>IFERROR(I21 * 1000 / 'INPUTS | PCs'!$H317,"")</f>
        <v>124.38383146502002</v>
      </c>
      <c r="J73" s="330">
        <f>IFERROR(J21 * 1000 / 'INPUTS | PCs'!$H317,"")</f>
        <v>121.70020770395966</v>
      </c>
      <c r="K73" s="330">
        <f>IFERROR(K21 * 1000 / 'INPUTS | PCs'!$H317,"")</f>
        <v>118.59061191733416</v>
      </c>
      <c r="L73" s="330">
        <f>IFERROR(L21 * 1000 / 'INPUTS | PCs'!$H317,"")</f>
        <v>114.16050285145673</v>
      </c>
    </row>
    <row r="74" spans="3:12" hidden="1" outlineLevel="2" x14ac:dyDescent="0.4">
      <c r="C74" s="234" t="s">
        <v>141</v>
      </c>
      <c r="D74" s="236" t="s">
        <v>194</v>
      </c>
      <c r="E74" s="236"/>
      <c r="F74" s="236"/>
      <c r="G74" s="236"/>
      <c r="H74" s="330">
        <f>IFERROR(H22 * 1000 / 'INPUTS | PCs'!$H318,"")</f>
        <v>119.30097551440021</v>
      </c>
      <c r="I74" s="330">
        <f>IFERROR(I22 * 1000 / 'INPUTS | PCs'!$H318,"")</f>
        <v>108.97497926682829</v>
      </c>
      <c r="J74" s="330">
        <f>IFERROR(J22 * 1000 / 'INPUTS | PCs'!$H318,"")</f>
        <v>105.46803714501139</v>
      </c>
      <c r="K74" s="330">
        <f>IFERROR(K22 * 1000 / 'INPUTS | PCs'!$H318,"")</f>
        <v>101.76626490531581</v>
      </c>
      <c r="L74" s="330">
        <f>IFERROR(L22 * 1000 / 'INPUTS | PCs'!$H318,"")</f>
        <v>98.064492665620207</v>
      </c>
    </row>
    <row r="75" spans="3:12" hidden="1" outlineLevel="2" x14ac:dyDescent="0.4">
      <c r="C75" s="234" t="s">
        <v>143</v>
      </c>
      <c r="D75" s="236" t="s">
        <v>194</v>
      </c>
      <c r="E75" s="236"/>
      <c r="F75" s="236"/>
      <c r="G75" s="236"/>
      <c r="H75" s="330">
        <f>IFERROR(H23 * 1000 / 'INPUTS | PCs'!$H319,"")</f>
        <v>69.691623687124746</v>
      </c>
      <c r="I75" s="330">
        <f>IFERROR(I23 * 1000 / 'INPUTS | PCs'!$H319,"")</f>
        <v>65.860408772387515</v>
      </c>
      <c r="J75" s="330">
        <f>IFERROR(J23 * 1000 / 'INPUTS | PCs'!$H319,"")</f>
        <v>62.576510274041325</v>
      </c>
      <c r="K75" s="330">
        <f>IFERROR(K23 * 1000 / 'INPUTS | PCs'!$H319,"")</f>
        <v>60.204805803013521</v>
      </c>
      <c r="L75" s="330">
        <f>IFERROR(L23 * 1000 / 'INPUTS | PCs'!$H319,"")</f>
        <v>58.562856553840426</v>
      </c>
    </row>
    <row r="76" spans="3:12" hidden="1" outlineLevel="2" x14ac:dyDescent="0.4">
      <c r="C76" s="234" t="s">
        <v>145</v>
      </c>
      <c r="D76" s="236" t="s">
        <v>194</v>
      </c>
      <c r="E76" s="236"/>
      <c r="F76" s="236"/>
      <c r="G76" s="236"/>
      <c r="H76" s="330">
        <f>IFERROR(H24 * 1000 / 'INPUTS | PCs'!$H320,"")</f>
        <v>85.169642442355638</v>
      </c>
      <c r="I76" s="330">
        <f>IFERROR(I24 * 1000 / 'INPUTS | PCs'!$H320,"")</f>
        <v>82.38227232606036</v>
      </c>
      <c r="J76" s="330">
        <f>IFERROR(J24 * 1000 / 'INPUTS | PCs'!$H320,"")</f>
        <v>79.904610000464558</v>
      </c>
      <c r="K76" s="330">
        <f>IFERROR(K24 * 1000 / 'INPUTS | PCs'!$H320,"")</f>
        <v>77.117239884169294</v>
      </c>
      <c r="L76" s="330">
        <f>IFERROR(L24 * 1000 / 'INPUTS | PCs'!$H320,"")</f>
        <v>74.639577558573492</v>
      </c>
    </row>
    <row r="77" spans="3:12" hidden="1" outlineLevel="2" x14ac:dyDescent="0.4">
      <c r="C77" s="234" t="s">
        <v>147</v>
      </c>
      <c r="D77" s="236" t="s">
        <v>194</v>
      </c>
      <c r="E77" s="236"/>
      <c r="F77" s="236"/>
      <c r="G77" s="236"/>
      <c r="H77" s="330">
        <f>IFERROR(H25 * 1000 / 'INPUTS | PCs'!$H321,"")</f>
        <v>98.854784509069844</v>
      </c>
      <c r="I77" s="330">
        <f>IFERROR(I25 * 1000 / 'INPUTS | PCs'!$H321,"")</f>
        <v>98.646449873645039</v>
      </c>
      <c r="J77" s="330">
        <f>IFERROR(J25 * 1000 / 'INPUTS | PCs'!$H321,"")</f>
        <v>97.083940107959009</v>
      </c>
      <c r="K77" s="330">
        <f>IFERROR(K25 * 1000 / 'INPUTS | PCs'!$H321,"")</f>
        <v>94.063087894299343</v>
      </c>
      <c r="L77" s="330">
        <f>IFERROR(L25 * 1000 / 'INPUTS | PCs'!$H321,"")</f>
        <v>89.479725914953633</v>
      </c>
    </row>
    <row r="78" spans="3:12" hidden="1" outlineLevel="2" x14ac:dyDescent="0.4">
      <c r="C78" s="234" t="s">
        <v>149</v>
      </c>
      <c r="D78" s="236" t="s">
        <v>194</v>
      </c>
      <c r="E78" s="236"/>
      <c r="F78" s="236"/>
      <c r="G78" s="236"/>
      <c r="H78" s="331"/>
      <c r="I78" s="331"/>
      <c r="J78" s="331"/>
      <c r="K78" s="331"/>
      <c r="L78" s="331"/>
    </row>
    <row r="79" spans="3:12" hidden="1" outlineLevel="2" x14ac:dyDescent="0.4">
      <c r="C79" s="234" t="s">
        <v>161</v>
      </c>
      <c r="D79" s="236" t="s">
        <v>194</v>
      </c>
      <c r="E79" s="236"/>
      <c r="F79" s="236"/>
      <c r="G79" s="236"/>
      <c r="H79" s="330">
        <f>IFERROR(H27 * 1000 / 'INPUTS | PCs'!$H323,"")</f>
        <v>113.224562048062</v>
      </c>
      <c r="I79" s="330">
        <f>IFERROR(I27 * 1000 / 'INPUTS | PCs'!$H323,"")</f>
        <v>110.3855981029041</v>
      </c>
      <c r="J79" s="330">
        <f>IFERROR(J27 * 1000 / 'INPUTS | PCs'!$H323,"")</f>
        <v>106.21065112473073</v>
      </c>
      <c r="K79" s="330">
        <f>IFERROR(K27 * 1000 / 'INPUTS | PCs'!$H323,"")</f>
        <v>102.03570414655735</v>
      </c>
      <c r="L79" s="330">
        <f>IFERROR(L27 * 1000 / 'INPUTS | PCs'!$H323,"")</f>
        <v>98.027755047510908</v>
      </c>
    </row>
    <row r="80" spans="3:12" hidden="1" outlineLevel="2" x14ac:dyDescent="0.4">
      <c r="C80" s="234" t="s">
        <v>164</v>
      </c>
      <c r="D80" s="236" t="s">
        <v>194</v>
      </c>
      <c r="E80" s="236"/>
      <c r="F80" s="236"/>
      <c r="G80" s="236"/>
      <c r="H80" s="330">
        <f>IFERROR(H28 * 1000 / 'INPUTS | PCs'!$H324,"")</f>
        <v>95.35402718604179</v>
      </c>
      <c r="I80" s="330">
        <f>IFERROR(I28 * 1000 / 'INPUTS | PCs'!$H324,"")</f>
        <v>93.325218096977068</v>
      </c>
      <c r="J80" s="330">
        <f>IFERROR(J28 * 1000 / 'INPUTS | PCs'!$H324,"")</f>
        <v>89.943869615202544</v>
      </c>
      <c r="K80" s="330">
        <f>IFERROR(K28 * 1000 / 'INPUTS | PCs'!$H324,"")</f>
        <v>87.238790829782914</v>
      </c>
      <c r="L80" s="330">
        <f>IFERROR(L28 * 1000 / 'INPUTS | PCs'!$H324,"")</f>
        <v>84.533712044363284</v>
      </c>
    </row>
    <row r="81" spans="2:15" hidden="1" outlineLevel="2" x14ac:dyDescent="0.4">
      <c r="C81" s="234" t="s">
        <v>151</v>
      </c>
      <c r="D81" s="236" t="s">
        <v>194</v>
      </c>
      <c r="E81" s="236"/>
      <c r="F81" s="236"/>
      <c r="G81" s="236"/>
      <c r="H81" s="330">
        <f>IFERROR(H29 * 1000 / 'INPUTS | PCs'!$H325,"")</f>
        <v>87.220910600318049</v>
      </c>
      <c r="I81" s="330">
        <f>IFERROR(I29 * 1000 / 'INPUTS | PCs'!$H325,"")</f>
        <v>85.469486692681144</v>
      </c>
      <c r="J81" s="330">
        <f>IFERROR(J29 * 1000 / 'INPUTS | PCs'!$H325,"")</f>
        <v>82.66720844046209</v>
      </c>
      <c r="K81" s="330">
        <f>IFERROR(K29 * 1000 / 'INPUTS | PCs'!$H325,"")</f>
        <v>79.864930188243036</v>
      </c>
      <c r="L81" s="330">
        <f>IFERROR(L29 * 1000 / 'INPUTS | PCs'!$H325,"")</f>
        <v>77.412936717551361</v>
      </c>
    </row>
    <row r="82" spans="2:15" hidden="1" outlineLevel="2" x14ac:dyDescent="0.4">
      <c r="C82" s="234"/>
      <c r="D82" s="236"/>
      <c r="E82" s="236"/>
      <c r="F82" s="236"/>
      <c r="G82" s="236"/>
      <c r="H82" s="330"/>
      <c r="I82" s="330"/>
      <c r="J82" s="330"/>
      <c r="K82" s="330"/>
      <c r="L82" s="330"/>
    </row>
    <row r="83" spans="2:15" hidden="1" outlineLevel="2" x14ac:dyDescent="0.4">
      <c r="C83" s="222" t="s">
        <v>725</v>
      </c>
      <c r="D83" s="237" t="s">
        <v>194</v>
      </c>
      <c r="E83" s="237"/>
      <c r="F83" s="237"/>
      <c r="G83" s="237"/>
      <c r="H83" s="290">
        <f>IFERROR(H31 * 1000 / 'INPUTS | PCs'!$H327,"")</f>
        <v>117.9456518146872</v>
      </c>
      <c r="I83" s="290">
        <f>IFERROR(I31 * 1000 / 'INPUTS | PCs'!$H327,"")</f>
        <v>113.71646473461608</v>
      </c>
      <c r="J83" s="290">
        <f>IFERROR(J31 * 1000 / 'INPUTS | PCs'!$H327,"")</f>
        <v>110.22672517255914</v>
      </c>
      <c r="K83" s="290">
        <f>IFERROR(K31 * 1000 / 'INPUTS | PCs'!$H327,"")</f>
        <v>106.24653572610504</v>
      </c>
      <c r="L83" s="290">
        <f>IFERROR(L31 * 1000 / 'INPUTS | PCs'!$H327,"")</f>
        <v>102.11921131433174</v>
      </c>
      <c r="M83" s="222"/>
      <c r="N83" s="233"/>
      <c r="O83" s="222"/>
    </row>
    <row r="84" spans="2:15" outlineLevel="1" collapsed="1" x14ac:dyDescent="0.4">
      <c r="H84" s="251"/>
      <c r="I84" s="243"/>
      <c r="J84" s="243"/>
      <c r="K84" s="243"/>
      <c r="L84" s="243"/>
    </row>
    <row r="85" spans="2:15" ht="14.25" outlineLevel="1" x14ac:dyDescent="0.4">
      <c r="B85" s="74" t="s">
        <v>1080</v>
      </c>
      <c r="C85" s="60"/>
      <c r="D85" s="226"/>
      <c r="E85" s="226"/>
      <c r="F85" s="226"/>
      <c r="G85" s="226"/>
      <c r="H85" s="246"/>
      <c r="I85" s="246"/>
      <c r="J85" s="246"/>
      <c r="K85" s="246"/>
      <c r="L85" s="246"/>
      <c r="M85" s="18"/>
      <c r="N85" s="232"/>
      <c r="O85" s="18"/>
    </row>
    <row r="86" spans="2:15" hidden="1" outlineLevel="2" x14ac:dyDescent="0.4">
      <c r="H86" s="251"/>
      <c r="I86" s="243"/>
      <c r="J86" s="243"/>
      <c r="K86" s="243"/>
      <c r="L86" s="243"/>
    </row>
    <row r="87" spans="2:15" ht="13.5" hidden="1" outlineLevel="2" x14ac:dyDescent="0.4">
      <c r="C87" s="234" t="s">
        <v>117</v>
      </c>
      <c r="D87" s="236" t="s">
        <v>1074</v>
      </c>
      <c r="E87" s="236"/>
      <c r="F87" s="236"/>
      <c r="G87" s="236"/>
      <c r="H87" s="330">
        <f>IFERROR('INPUTS | PCs'!H201 * 1000 / 'INPUTS | PCs'!H279,"")</f>
        <v>4.9298572379384886</v>
      </c>
      <c r="I87" s="330" t="str">
        <f>IFERROR('INPUTS | PCs'!I201 * 1000 / 'INPUTS | PCs'!I279,"")</f>
        <v/>
      </c>
      <c r="J87" s="330" t="str">
        <f>IFERROR('INPUTS | PCs'!J201 * 1000 / 'INPUTS | PCs'!J279,"")</f>
        <v/>
      </c>
      <c r="K87" s="330" t="str">
        <f>IFERROR('INPUTS | PCs'!K201 * 1000 / 'INPUTS | PCs'!K279,"")</f>
        <v/>
      </c>
      <c r="L87" s="330" t="str">
        <f>IFERROR('INPUTS | PCs'!L201 * 1000 / 'INPUTS | PCs'!L279,"")</f>
        <v/>
      </c>
    </row>
    <row r="88" spans="2:15" ht="13.5" hidden="1" outlineLevel="2" x14ac:dyDescent="0.4">
      <c r="C88" s="234" t="s">
        <v>119</v>
      </c>
      <c r="D88" s="236" t="s">
        <v>1074</v>
      </c>
      <c r="E88" s="236"/>
      <c r="F88" s="236"/>
      <c r="G88" s="236"/>
      <c r="H88" s="330">
        <f>IFERROR('INPUTS | PCs'!H202 * 1000 / 'INPUTS | PCs'!H280,"")</f>
        <v>6.1165052038895071</v>
      </c>
      <c r="I88" s="330" t="str">
        <f>IFERROR('INPUTS | PCs'!I202 * 1000 / 'INPUTS | PCs'!I280,"")</f>
        <v/>
      </c>
      <c r="J88" s="330" t="str">
        <f>IFERROR('INPUTS | PCs'!J202 * 1000 / 'INPUTS | PCs'!J280,"")</f>
        <v/>
      </c>
      <c r="K88" s="330" t="str">
        <f>IFERROR('INPUTS | PCs'!K202 * 1000 / 'INPUTS | PCs'!K280,"")</f>
        <v/>
      </c>
      <c r="L88" s="330" t="str">
        <f>IFERROR('INPUTS | PCs'!L202 * 1000 / 'INPUTS | PCs'!L280,"")</f>
        <v/>
      </c>
    </row>
    <row r="89" spans="2:15" ht="13.5" hidden="1" outlineLevel="2" x14ac:dyDescent="0.4">
      <c r="C89" s="234" t="s">
        <v>122</v>
      </c>
      <c r="D89" s="236" t="s">
        <v>1074</v>
      </c>
      <c r="E89" s="236"/>
      <c r="F89" s="236"/>
      <c r="G89" s="236"/>
      <c r="H89" s="330">
        <f>IFERROR('INPUTS | PCs'!H203 * 1000 / 'INPUTS | PCs'!H281,"")</f>
        <v>5.4023207152368267</v>
      </c>
      <c r="I89" s="330" t="str">
        <f>IFERROR('INPUTS | PCs'!I203 * 1000 / 'INPUTS | PCs'!I281,"")</f>
        <v/>
      </c>
      <c r="J89" s="330" t="str">
        <f>IFERROR('INPUTS | PCs'!J203 * 1000 / 'INPUTS | PCs'!J281,"")</f>
        <v/>
      </c>
      <c r="K89" s="330" t="str">
        <f>IFERROR('INPUTS | PCs'!K203 * 1000 / 'INPUTS | PCs'!K281,"")</f>
        <v/>
      </c>
      <c r="L89" s="330" t="str">
        <f>IFERROR('INPUTS | PCs'!L203 * 1000 / 'INPUTS | PCs'!L281,"")</f>
        <v/>
      </c>
    </row>
    <row r="90" spans="2:15" ht="13.5" hidden="1" outlineLevel="2" x14ac:dyDescent="0.4">
      <c r="C90" s="234" t="s">
        <v>124</v>
      </c>
      <c r="D90" s="236" t="s">
        <v>1074</v>
      </c>
      <c r="E90" s="236"/>
      <c r="F90" s="236"/>
      <c r="G90" s="236"/>
      <c r="H90" s="331"/>
      <c r="I90" s="331"/>
      <c r="J90" s="331"/>
      <c r="K90" s="331"/>
      <c r="L90" s="331"/>
    </row>
    <row r="91" spans="2:15" ht="13.5" hidden="1" outlineLevel="2" x14ac:dyDescent="0.4">
      <c r="C91" s="234" t="s">
        <v>155</v>
      </c>
      <c r="D91" s="236" t="s">
        <v>1074</v>
      </c>
      <c r="E91" s="236"/>
      <c r="F91" s="236"/>
      <c r="G91" s="236"/>
      <c r="H91" s="330">
        <f>IFERROR('INPUTS | PCs'!H205 * 1000 / 'INPUTS | PCs'!H283,"")</f>
        <v>7.8254724298608993</v>
      </c>
      <c r="I91" s="330" t="str">
        <f>IFERROR('INPUTS | PCs'!I205 * 1000 / 'INPUTS | PCs'!I283,"")</f>
        <v/>
      </c>
      <c r="J91" s="330" t="str">
        <f>IFERROR('INPUTS | PCs'!J205 * 1000 / 'INPUTS | PCs'!J283,"")</f>
        <v/>
      </c>
      <c r="K91" s="330" t="str">
        <f>IFERROR('INPUTS | PCs'!K205 * 1000 / 'INPUTS | PCs'!K283,"")</f>
        <v/>
      </c>
      <c r="L91" s="330" t="str">
        <f>IFERROR('INPUTS | PCs'!L205 * 1000 / 'INPUTS | PCs'!L283,"")</f>
        <v/>
      </c>
    </row>
    <row r="92" spans="2:15" ht="13.5" hidden="1" outlineLevel="2" x14ac:dyDescent="0.4">
      <c r="C92" s="234" t="s">
        <v>158</v>
      </c>
      <c r="D92" s="236" t="s">
        <v>1074</v>
      </c>
      <c r="E92" s="236"/>
      <c r="F92" s="236"/>
      <c r="G92" s="236"/>
      <c r="H92" s="330">
        <f>IFERROR('INPUTS | PCs'!H206 * 1000 / 'INPUTS | PCs'!H284,"")</f>
        <v>7.3349080593573763</v>
      </c>
      <c r="I92" s="330" t="str">
        <f>IFERROR('INPUTS | PCs'!I206 * 1000 / 'INPUTS | PCs'!I284,"")</f>
        <v/>
      </c>
      <c r="J92" s="330" t="str">
        <f>IFERROR('INPUTS | PCs'!J206 * 1000 / 'INPUTS | PCs'!J284,"")</f>
        <v/>
      </c>
      <c r="K92" s="330" t="str">
        <f>IFERROR('INPUTS | PCs'!K206 * 1000 / 'INPUTS | PCs'!K284,"")</f>
        <v/>
      </c>
      <c r="L92" s="330" t="str">
        <f>IFERROR('INPUTS | PCs'!L206 * 1000 / 'INPUTS | PCs'!L284,"")</f>
        <v/>
      </c>
    </row>
    <row r="93" spans="2:15" ht="13.5" hidden="1" outlineLevel="2" x14ac:dyDescent="0.4">
      <c r="C93" s="234" t="s">
        <v>126</v>
      </c>
      <c r="D93" s="236" t="s">
        <v>1074</v>
      </c>
      <c r="E93" s="236"/>
      <c r="F93" s="236"/>
      <c r="G93" s="236"/>
      <c r="H93" s="330">
        <f>IFERROR('INPUTS | PCs'!H207 * 1000 / 'INPUTS | PCs'!H285,"")</f>
        <v>8.7553321789078016</v>
      </c>
      <c r="I93" s="330" t="str">
        <f>IFERROR('INPUTS | PCs'!I207 * 1000 / 'INPUTS | PCs'!I285,"")</f>
        <v/>
      </c>
      <c r="J93" s="330" t="str">
        <f>IFERROR('INPUTS | PCs'!J207 * 1000 / 'INPUTS | PCs'!J285,"")</f>
        <v/>
      </c>
      <c r="K93" s="330" t="str">
        <f>IFERROR('INPUTS | PCs'!K207 * 1000 / 'INPUTS | PCs'!K285,"")</f>
        <v/>
      </c>
      <c r="L93" s="330" t="str">
        <f>IFERROR('INPUTS | PCs'!L207 * 1000 / 'INPUTS | PCs'!L285,"")</f>
        <v/>
      </c>
    </row>
    <row r="94" spans="2:15" ht="13.5" hidden="1" outlineLevel="2" x14ac:dyDescent="0.4">
      <c r="C94" s="234" t="s">
        <v>128</v>
      </c>
      <c r="D94" s="236" t="s">
        <v>1074</v>
      </c>
      <c r="E94" s="236"/>
      <c r="F94" s="236"/>
      <c r="G94" s="236"/>
      <c r="H94" s="330">
        <f>IFERROR('INPUTS | PCs'!H208 * 1000 / 'INPUTS | PCs'!H286,"")</f>
        <v>6.8790752960362314</v>
      </c>
      <c r="I94" s="330" t="str">
        <f>IFERROR('INPUTS | PCs'!I208 * 1000 / 'INPUTS | PCs'!I286,"")</f>
        <v/>
      </c>
      <c r="J94" s="330" t="str">
        <f>IFERROR('INPUTS | PCs'!J208 * 1000 / 'INPUTS | PCs'!J286,"")</f>
        <v/>
      </c>
      <c r="K94" s="330" t="str">
        <f>IFERROR('INPUTS | PCs'!K208 * 1000 / 'INPUTS | PCs'!K286,"")</f>
        <v/>
      </c>
      <c r="L94" s="330" t="str">
        <f>IFERROR('INPUTS | PCs'!L208 * 1000 / 'INPUTS | PCs'!L286,"")</f>
        <v/>
      </c>
    </row>
    <row r="95" spans="2:15" ht="13.5" hidden="1" outlineLevel="2" x14ac:dyDescent="0.4">
      <c r="C95" s="234" t="s">
        <v>131</v>
      </c>
      <c r="D95" s="236" t="s">
        <v>1074</v>
      </c>
      <c r="E95" s="236"/>
      <c r="F95" s="236"/>
      <c r="G95" s="236"/>
      <c r="H95" s="330">
        <f>IFERROR('INPUTS | PCs'!H209 * 1000 / 'INPUTS | PCs'!H287,"")</f>
        <v>7.0495616389336195</v>
      </c>
      <c r="I95" s="330" t="str">
        <f>IFERROR('INPUTS | PCs'!I209 * 1000 / 'INPUTS | PCs'!I287,"")</f>
        <v/>
      </c>
      <c r="J95" s="330" t="str">
        <f>IFERROR('INPUTS | PCs'!J209 * 1000 / 'INPUTS | PCs'!J287,"")</f>
        <v/>
      </c>
      <c r="K95" s="330" t="str">
        <f>IFERROR('INPUTS | PCs'!K209 * 1000 / 'INPUTS | PCs'!K287,"")</f>
        <v/>
      </c>
      <c r="L95" s="330" t="str">
        <f>IFERROR('INPUTS | PCs'!L209 * 1000 / 'INPUTS | PCs'!L287,"")</f>
        <v/>
      </c>
    </row>
    <row r="96" spans="2:15" ht="13.5" hidden="1" outlineLevel="2" x14ac:dyDescent="0.4">
      <c r="C96" s="234" t="s">
        <v>133</v>
      </c>
      <c r="D96" s="236" t="s">
        <v>1074</v>
      </c>
      <c r="E96" s="236"/>
      <c r="F96" s="236"/>
      <c r="G96" s="236"/>
      <c r="H96" s="330">
        <f>IFERROR('INPUTS | PCs'!H210 * 1000 / 'INPUTS | PCs'!H288,"")</f>
        <v>20.018897637795277</v>
      </c>
      <c r="I96" s="330" t="str">
        <f>IFERROR('INPUTS | PCs'!I210 * 1000 / 'INPUTS | PCs'!I288,"")</f>
        <v/>
      </c>
      <c r="J96" s="330" t="str">
        <f>IFERROR('INPUTS | PCs'!J210 * 1000 / 'INPUTS | PCs'!J288,"")</f>
        <v/>
      </c>
      <c r="K96" s="330" t="str">
        <f>IFERROR('INPUTS | PCs'!K210 * 1000 / 'INPUTS | PCs'!K288,"")</f>
        <v/>
      </c>
      <c r="L96" s="330" t="str">
        <f>IFERROR('INPUTS | PCs'!L210 * 1000 / 'INPUTS | PCs'!L288,"")</f>
        <v/>
      </c>
    </row>
    <row r="97" spans="2:15" ht="13.5" hidden="1" outlineLevel="2" x14ac:dyDescent="0.4">
      <c r="C97" s="220" t="s">
        <v>244</v>
      </c>
      <c r="D97" s="236" t="s">
        <v>1074</v>
      </c>
      <c r="E97" s="236"/>
      <c r="F97" s="236"/>
      <c r="G97" s="236"/>
      <c r="H97" s="330">
        <f>IFERROR('INPUTS | PCs'!H211 * 1000 / 'INPUTS | PCs'!H289,"")</f>
        <v>10.315402602782008</v>
      </c>
      <c r="I97" s="330" t="str">
        <f>IFERROR('INPUTS | PCs'!I211 * 1000 / 'INPUTS | PCs'!I289,"")</f>
        <v/>
      </c>
      <c r="J97" s="330" t="str">
        <f>IFERROR('INPUTS | PCs'!J211 * 1000 / 'INPUTS | PCs'!J289,"")</f>
        <v/>
      </c>
      <c r="K97" s="330" t="str">
        <f>IFERROR('INPUTS | PCs'!K211 * 1000 / 'INPUTS | PCs'!K289,"")</f>
        <v/>
      </c>
      <c r="L97" s="330" t="str">
        <f>IFERROR('INPUTS | PCs'!L211 * 1000 / 'INPUTS | PCs'!L289,"")</f>
        <v/>
      </c>
    </row>
    <row r="98" spans="2:15" ht="13.5" hidden="1" outlineLevel="2" x14ac:dyDescent="0.4">
      <c r="C98" s="234" t="s">
        <v>137</v>
      </c>
      <c r="D98" s="236" t="s">
        <v>1074</v>
      </c>
      <c r="E98" s="236"/>
      <c r="F98" s="236"/>
      <c r="G98" s="236"/>
      <c r="H98" s="330">
        <f>IFERROR('INPUTS | PCs'!H212 * 1000 / 'INPUTS | PCs'!H290,"")</f>
        <v>5.7654817702932517</v>
      </c>
      <c r="I98" s="330" t="str">
        <f>IFERROR('INPUTS | PCs'!I212 * 1000 / 'INPUTS | PCs'!I290,"")</f>
        <v/>
      </c>
      <c r="J98" s="330" t="str">
        <f>IFERROR('INPUTS | PCs'!J212 * 1000 / 'INPUTS | PCs'!J290,"")</f>
        <v/>
      </c>
      <c r="K98" s="330" t="str">
        <f>IFERROR('INPUTS | PCs'!K212 * 1000 / 'INPUTS | PCs'!K290,"")</f>
        <v/>
      </c>
      <c r="L98" s="330" t="str">
        <f>IFERROR('INPUTS | PCs'!L212 * 1000 / 'INPUTS | PCs'!L290,"")</f>
        <v/>
      </c>
    </row>
    <row r="99" spans="2:15" ht="13.5" hidden="1" outlineLevel="2" x14ac:dyDescent="0.4">
      <c r="C99" s="234" t="s">
        <v>139</v>
      </c>
      <c r="D99" s="236" t="s">
        <v>1074</v>
      </c>
      <c r="E99" s="236"/>
      <c r="F99" s="236"/>
      <c r="G99" s="236"/>
      <c r="H99" s="330">
        <f>IFERROR('INPUTS | PCs'!H213 * 1000 / 'INPUTS | PCs'!H291,"")</f>
        <v>9.5026568078945157</v>
      </c>
      <c r="I99" s="330" t="str">
        <f>IFERROR('INPUTS | PCs'!I213 * 1000 / 'INPUTS | PCs'!I291,"")</f>
        <v/>
      </c>
      <c r="J99" s="330" t="str">
        <f>IFERROR('INPUTS | PCs'!J213 * 1000 / 'INPUTS | PCs'!J291,"")</f>
        <v/>
      </c>
      <c r="K99" s="330" t="str">
        <f>IFERROR('INPUTS | PCs'!K213 * 1000 / 'INPUTS | PCs'!K291,"")</f>
        <v/>
      </c>
      <c r="L99" s="330" t="str">
        <f>IFERROR('INPUTS | PCs'!L213 * 1000 / 'INPUTS | PCs'!L291,"")</f>
        <v/>
      </c>
    </row>
    <row r="100" spans="2:15" ht="13.5" hidden="1" outlineLevel="2" x14ac:dyDescent="0.4">
      <c r="C100" s="234" t="s">
        <v>141</v>
      </c>
      <c r="D100" s="236" t="s">
        <v>1074</v>
      </c>
      <c r="E100" s="236"/>
      <c r="F100" s="236"/>
      <c r="G100" s="236"/>
      <c r="H100" s="330">
        <f>IFERROR('INPUTS | PCs'!H214 * 1000 / 'INPUTS | PCs'!H292,"")</f>
        <v>11.017467586075821</v>
      </c>
      <c r="I100" s="330" t="str">
        <f>IFERROR('INPUTS | PCs'!I214 * 1000 / 'INPUTS | PCs'!I292,"")</f>
        <v/>
      </c>
      <c r="J100" s="330" t="str">
        <f>IFERROR('INPUTS | PCs'!J214 * 1000 / 'INPUTS | PCs'!J292,"")</f>
        <v/>
      </c>
      <c r="K100" s="330" t="str">
        <f>IFERROR('INPUTS | PCs'!K214 * 1000 / 'INPUTS | PCs'!K292,"")</f>
        <v/>
      </c>
      <c r="L100" s="330" t="str">
        <f>IFERROR('INPUTS | PCs'!L214 * 1000 / 'INPUTS | PCs'!L292,"")</f>
        <v/>
      </c>
    </row>
    <row r="101" spans="2:15" ht="13.5" hidden="1" outlineLevel="2" x14ac:dyDescent="0.4">
      <c r="C101" s="234" t="s">
        <v>143</v>
      </c>
      <c r="D101" s="236" t="s">
        <v>1074</v>
      </c>
      <c r="E101" s="236"/>
      <c r="F101" s="236"/>
      <c r="G101" s="236"/>
      <c r="H101" s="330">
        <f>IFERROR('INPUTS | PCs'!H215 * 1000 / 'INPUTS | PCs'!H293,"")</f>
        <v>5.4898098121297281</v>
      </c>
      <c r="I101" s="330" t="str">
        <f>IFERROR('INPUTS | PCs'!I215 * 1000 / 'INPUTS | PCs'!I293,"")</f>
        <v/>
      </c>
      <c r="J101" s="330" t="str">
        <f>IFERROR('INPUTS | PCs'!J215 * 1000 / 'INPUTS | PCs'!J293,"")</f>
        <v/>
      </c>
      <c r="K101" s="330" t="str">
        <f>IFERROR('INPUTS | PCs'!K215 * 1000 / 'INPUTS | PCs'!K293,"")</f>
        <v/>
      </c>
      <c r="L101" s="330" t="str">
        <f>IFERROR('INPUTS | PCs'!L215 * 1000 / 'INPUTS | PCs'!L293,"")</f>
        <v/>
      </c>
    </row>
    <row r="102" spans="2:15" ht="13.5" hidden="1" outlineLevel="2" x14ac:dyDescent="0.4">
      <c r="C102" s="234" t="s">
        <v>145</v>
      </c>
      <c r="D102" s="236" t="s">
        <v>1074</v>
      </c>
      <c r="E102" s="236"/>
      <c r="F102" s="236"/>
      <c r="G102" s="236"/>
      <c r="H102" s="330">
        <f>IFERROR('INPUTS | PCs'!H216 * 1000 / 'INPUTS | PCs'!H294,"")</f>
        <v>7.5379867046533713</v>
      </c>
      <c r="I102" s="330" t="str">
        <f>IFERROR('INPUTS | PCs'!I216 * 1000 / 'INPUTS | PCs'!I294,"")</f>
        <v/>
      </c>
      <c r="J102" s="330" t="str">
        <f>IFERROR('INPUTS | PCs'!J216 * 1000 / 'INPUTS | PCs'!J294,"")</f>
        <v/>
      </c>
      <c r="K102" s="330" t="str">
        <f>IFERROR('INPUTS | PCs'!K216 * 1000 / 'INPUTS | PCs'!K294,"")</f>
        <v/>
      </c>
      <c r="L102" s="330" t="str">
        <f>IFERROR('INPUTS | PCs'!L216 * 1000 / 'INPUTS | PCs'!L294,"")</f>
        <v/>
      </c>
    </row>
    <row r="103" spans="2:15" ht="13.5" hidden="1" outlineLevel="2" x14ac:dyDescent="0.4">
      <c r="C103" s="234" t="s">
        <v>147</v>
      </c>
      <c r="D103" s="236" t="s">
        <v>1074</v>
      </c>
      <c r="E103" s="236"/>
      <c r="F103" s="236"/>
      <c r="G103" s="236"/>
      <c r="H103" s="330">
        <f>IFERROR('INPUTS | PCs'!H217 * 1000 / 'INPUTS | PCs'!H295,"")</f>
        <v>6.3398738194275763</v>
      </c>
      <c r="I103" s="330" t="str">
        <f>IFERROR('INPUTS | PCs'!I217 * 1000 / 'INPUTS | PCs'!I295,"")</f>
        <v/>
      </c>
      <c r="J103" s="330" t="str">
        <f>IFERROR('INPUTS | PCs'!J217 * 1000 / 'INPUTS | PCs'!J295,"")</f>
        <v/>
      </c>
      <c r="K103" s="330" t="str">
        <f>IFERROR('INPUTS | PCs'!K217 * 1000 / 'INPUTS | PCs'!K295,"")</f>
        <v/>
      </c>
      <c r="L103" s="330" t="str">
        <f>IFERROR('INPUTS | PCs'!L217 * 1000 / 'INPUTS | PCs'!L295,"")</f>
        <v/>
      </c>
    </row>
    <row r="104" spans="2:15" ht="13.5" hidden="1" outlineLevel="2" x14ac:dyDescent="0.4">
      <c r="C104" s="234" t="s">
        <v>149</v>
      </c>
      <c r="D104" s="236" t="s">
        <v>1074</v>
      </c>
      <c r="E104" s="236"/>
      <c r="F104" s="236"/>
      <c r="G104" s="236"/>
      <c r="H104" s="331"/>
      <c r="I104" s="331"/>
      <c r="J104" s="331"/>
      <c r="K104" s="331"/>
      <c r="L104" s="331"/>
    </row>
    <row r="105" spans="2:15" ht="13.5" hidden="1" outlineLevel="2" x14ac:dyDescent="0.4">
      <c r="C105" s="234" t="s">
        <v>161</v>
      </c>
      <c r="D105" s="236" t="s">
        <v>1074</v>
      </c>
      <c r="E105" s="236"/>
      <c r="F105" s="236"/>
      <c r="G105" s="236"/>
      <c r="H105" s="330">
        <f>IFERROR('INPUTS | PCs'!H219 * 1000 / 'INPUTS | PCs'!H297,"")</f>
        <v>10.798471700556922</v>
      </c>
      <c r="I105" s="330" t="str">
        <f>IFERROR('INPUTS | PCs'!I219 * 1000 / 'INPUTS | PCs'!I297,"")</f>
        <v/>
      </c>
      <c r="J105" s="330" t="str">
        <f>IFERROR('INPUTS | PCs'!J219 * 1000 / 'INPUTS | PCs'!J297,"")</f>
        <v/>
      </c>
      <c r="K105" s="330" t="str">
        <f>IFERROR('INPUTS | PCs'!K219 * 1000 / 'INPUTS | PCs'!K297,"")</f>
        <v/>
      </c>
      <c r="L105" s="330" t="str">
        <f>IFERROR('INPUTS | PCs'!L219 * 1000 / 'INPUTS | PCs'!L297,"")</f>
        <v/>
      </c>
    </row>
    <row r="106" spans="2:15" ht="13.5" hidden="1" outlineLevel="2" x14ac:dyDescent="0.4">
      <c r="C106" s="234" t="s">
        <v>164</v>
      </c>
      <c r="D106" s="236" t="s">
        <v>1074</v>
      </c>
      <c r="E106" s="236"/>
      <c r="F106" s="236"/>
      <c r="G106" s="236"/>
      <c r="H106" s="330">
        <f>IFERROR('INPUTS | PCs'!H220 * 1000 / 'INPUTS | PCs'!H298,"")</f>
        <v>5.6843741054267367</v>
      </c>
      <c r="I106" s="330" t="str">
        <f>IFERROR('INPUTS | PCs'!I220 * 1000 / 'INPUTS | PCs'!I298,"")</f>
        <v/>
      </c>
      <c r="J106" s="330" t="str">
        <f>IFERROR('INPUTS | PCs'!J220 * 1000 / 'INPUTS | PCs'!J298,"")</f>
        <v/>
      </c>
      <c r="K106" s="330" t="str">
        <f>IFERROR('INPUTS | PCs'!K220 * 1000 / 'INPUTS | PCs'!K298,"")</f>
        <v/>
      </c>
      <c r="L106" s="330" t="str">
        <f>IFERROR('INPUTS | PCs'!L220 * 1000 / 'INPUTS | PCs'!L298,"")</f>
        <v/>
      </c>
    </row>
    <row r="107" spans="2:15" ht="13.5" hidden="1" outlineLevel="2" x14ac:dyDescent="0.4">
      <c r="C107" s="234" t="s">
        <v>151</v>
      </c>
      <c r="D107" s="236" t="s">
        <v>1074</v>
      </c>
      <c r="E107" s="236"/>
      <c r="F107" s="236"/>
      <c r="G107" s="236"/>
      <c r="H107" s="330">
        <f>IFERROR('INPUTS | PCs'!H221 * 1000 / 'INPUTS | PCs'!H299,"")</f>
        <v>7.0654332898246412</v>
      </c>
      <c r="I107" s="330" t="str">
        <f>IFERROR('INPUTS | PCs'!I221 * 1000 / 'INPUTS | PCs'!I299,"")</f>
        <v/>
      </c>
      <c r="J107" s="330" t="str">
        <f>IFERROR('INPUTS | PCs'!J221 * 1000 / 'INPUTS | PCs'!J299,"")</f>
        <v/>
      </c>
      <c r="K107" s="330" t="str">
        <f>IFERROR('INPUTS | PCs'!K221 * 1000 / 'INPUTS | PCs'!K299,"")</f>
        <v/>
      </c>
      <c r="L107" s="330" t="str">
        <f>IFERROR('INPUTS | PCs'!L221 * 1000 / 'INPUTS | PCs'!L299,"")</f>
        <v/>
      </c>
    </row>
    <row r="108" spans="2:15" hidden="1" outlineLevel="2" x14ac:dyDescent="0.4">
      <c r="C108" s="234"/>
      <c r="D108" s="236"/>
      <c r="E108" s="236"/>
      <c r="F108" s="236"/>
      <c r="G108" s="236"/>
      <c r="H108" s="330"/>
      <c r="I108" s="330"/>
      <c r="J108" s="330"/>
      <c r="K108" s="330"/>
      <c r="L108" s="330"/>
    </row>
    <row r="109" spans="2:15" ht="13.5" hidden="1" outlineLevel="2" x14ac:dyDescent="0.4">
      <c r="C109" s="222" t="s">
        <v>725</v>
      </c>
      <c r="D109" s="237" t="s">
        <v>1076</v>
      </c>
      <c r="E109" s="237"/>
      <c r="F109" s="237"/>
      <c r="G109" s="237"/>
      <c r="H109" s="290">
        <f>IFERROR('INPUTS | PCs'!H223 * 1000 / 'INPUTS | PCs'!H301,"")</f>
        <v>8.9539159397294199</v>
      </c>
      <c r="I109" s="290" t="str">
        <f>IFERROR('INPUTS | PCs'!I223 * 1000 / 'INPUTS | PCs'!I301,"")</f>
        <v/>
      </c>
      <c r="J109" s="290" t="str">
        <f>IFERROR('INPUTS | PCs'!J223 * 1000 / 'INPUTS | PCs'!J301,"")</f>
        <v/>
      </c>
      <c r="K109" s="290" t="str">
        <f>IFERROR('INPUTS | PCs'!K223 * 1000 / 'INPUTS | PCs'!K301,"")</f>
        <v/>
      </c>
      <c r="L109" s="290" t="str">
        <f>IFERROR('INPUTS | PCs'!L223 * 1000 / 'INPUTS | PCs'!L301,"")</f>
        <v/>
      </c>
      <c r="M109" s="222"/>
      <c r="N109" s="233"/>
      <c r="O109" s="222"/>
    </row>
    <row r="110" spans="2:15" outlineLevel="1" collapsed="1" x14ac:dyDescent="0.4">
      <c r="H110" s="251"/>
      <c r="I110" s="243"/>
      <c r="J110" s="243"/>
      <c r="K110" s="243"/>
      <c r="L110" s="243"/>
    </row>
    <row r="111" spans="2:15" ht="14.25" outlineLevel="1" x14ac:dyDescent="0.4">
      <c r="B111" s="74" t="s">
        <v>1081</v>
      </c>
      <c r="C111" s="60"/>
      <c r="D111" s="226"/>
      <c r="E111" s="226"/>
      <c r="F111" s="226"/>
      <c r="G111" s="226"/>
      <c r="H111" s="246"/>
      <c r="I111" s="246"/>
      <c r="J111" s="246"/>
      <c r="K111" s="246"/>
      <c r="L111" s="246"/>
      <c r="M111" s="18"/>
      <c r="N111" s="232"/>
      <c r="O111" s="18"/>
    </row>
    <row r="112" spans="2:15" hidden="1" outlineLevel="2" x14ac:dyDescent="0.4">
      <c r="H112" s="251"/>
      <c r="I112" s="243"/>
      <c r="J112" s="243"/>
      <c r="K112" s="243"/>
      <c r="L112" s="243"/>
    </row>
    <row r="113" spans="3:12" hidden="1" outlineLevel="2" x14ac:dyDescent="0.4">
      <c r="C113" s="234" t="s">
        <v>117</v>
      </c>
      <c r="D113" s="236" t="s">
        <v>194</v>
      </c>
      <c r="E113" s="236"/>
      <c r="F113" s="236"/>
      <c r="G113" s="236"/>
      <c r="H113" s="330">
        <f>IFERROR('INPUTS | PCs'!H201 * 1000 / 'INPUTS | PCs'!H305,"")</f>
        <v>85.503126166104252</v>
      </c>
      <c r="I113" s="330" t="str">
        <f>IFERROR('INPUTS | PCs'!I201 * 1000 / 'INPUTS | PCs'!I305,"")</f>
        <v/>
      </c>
      <c r="J113" s="330" t="str">
        <f>IFERROR('INPUTS | PCs'!J201 * 1000 / 'INPUTS | PCs'!J305,"")</f>
        <v/>
      </c>
      <c r="K113" s="330" t="str">
        <f>IFERROR('INPUTS | PCs'!K201 * 1000 / 'INPUTS | PCs'!K305,"")</f>
        <v/>
      </c>
      <c r="L113" s="330" t="str">
        <f>IFERROR('INPUTS | PCs'!L201 * 1000 / 'INPUTS | PCs'!L305,"")</f>
        <v/>
      </c>
    </row>
    <row r="114" spans="3:12" hidden="1" outlineLevel="2" x14ac:dyDescent="0.4">
      <c r="C114" s="234" t="s">
        <v>119</v>
      </c>
      <c r="D114" s="236" t="s">
        <v>194</v>
      </c>
      <c r="E114" s="236"/>
      <c r="F114" s="236"/>
      <c r="G114" s="236"/>
      <c r="H114" s="330">
        <f>IFERROR('INPUTS | PCs'!H202 * 1000 / 'INPUTS | PCs'!H306,"")</f>
        <v>116.39585277260539</v>
      </c>
      <c r="I114" s="330" t="str">
        <f>IFERROR('INPUTS | PCs'!I202 * 1000 / 'INPUTS | PCs'!I306,"")</f>
        <v/>
      </c>
      <c r="J114" s="330" t="str">
        <f>IFERROR('INPUTS | PCs'!J202 * 1000 / 'INPUTS | PCs'!J306,"")</f>
        <v/>
      </c>
      <c r="K114" s="330" t="str">
        <f>IFERROR('INPUTS | PCs'!K202 * 1000 / 'INPUTS | PCs'!K306,"")</f>
        <v/>
      </c>
      <c r="L114" s="330" t="str">
        <f>IFERROR('INPUTS | PCs'!L202 * 1000 / 'INPUTS | PCs'!L306,"")</f>
        <v/>
      </c>
    </row>
    <row r="115" spans="3:12" hidden="1" outlineLevel="2" x14ac:dyDescent="0.4">
      <c r="C115" s="234" t="s">
        <v>122</v>
      </c>
      <c r="D115" s="236" t="s">
        <v>194</v>
      </c>
      <c r="E115" s="236"/>
      <c r="F115" s="236"/>
      <c r="G115" s="236"/>
      <c r="H115" s="330">
        <f>IFERROR('INPUTS | PCs'!H203 * 1000 / 'INPUTS | PCs'!H307,"")</f>
        <v>134.2231128419381</v>
      </c>
      <c r="I115" s="330" t="str">
        <f>IFERROR('INPUTS | PCs'!I203 * 1000 / 'INPUTS | PCs'!I307,"")</f>
        <v/>
      </c>
      <c r="J115" s="330" t="str">
        <f>IFERROR('INPUTS | PCs'!J203 * 1000 / 'INPUTS | PCs'!J307,"")</f>
        <v/>
      </c>
      <c r="K115" s="330" t="str">
        <f>IFERROR('INPUTS | PCs'!K203 * 1000 / 'INPUTS | PCs'!K307,"")</f>
        <v/>
      </c>
      <c r="L115" s="330" t="str">
        <f>IFERROR('INPUTS | PCs'!L203 * 1000 / 'INPUTS | PCs'!L307,"")</f>
        <v/>
      </c>
    </row>
    <row r="116" spans="3:12" hidden="1" outlineLevel="2" x14ac:dyDescent="0.4">
      <c r="C116" s="234" t="s">
        <v>124</v>
      </c>
      <c r="D116" s="236" t="s">
        <v>194</v>
      </c>
      <c r="E116" s="236"/>
      <c r="F116" s="236"/>
      <c r="G116" s="236"/>
      <c r="H116" s="331"/>
      <c r="I116" s="331"/>
      <c r="J116" s="331"/>
      <c r="K116" s="331"/>
      <c r="L116" s="331"/>
    </row>
    <row r="117" spans="3:12" hidden="1" outlineLevel="2" x14ac:dyDescent="0.4">
      <c r="C117" s="234" t="s">
        <v>155</v>
      </c>
      <c r="D117" s="236" t="s">
        <v>194</v>
      </c>
      <c r="E117" s="236"/>
      <c r="F117" s="236"/>
      <c r="G117" s="236"/>
      <c r="H117" s="330">
        <f>IFERROR('INPUTS | PCs'!H205 * 1000 / 'INPUTS | PCs'!H309,"")</f>
        <v>110.09859563663582</v>
      </c>
      <c r="I117" s="330" t="str">
        <f>IFERROR('INPUTS | PCs'!I205 * 1000 / 'INPUTS | PCs'!I309,"")</f>
        <v/>
      </c>
      <c r="J117" s="330" t="str">
        <f>IFERROR('INPUTS | PCs'!J205 * 1000 / 'INPUTS | PCs'!J309,"")</f>
        <v/>
      </c>
      <c r="K117" s="330" t="str">
        <f>IFERROR('INPUTS | PCs'!K205 * 1000 / 'INPUTS | PCs'!K309,"")</f>
        <v/>
      </c>
      <c r="L117" s="330" t="str">
        <f>IFERROR('INPUTS | PCs'!L205 * 1000 / 'INPUTS | PCs'!L309,"")</f>
        <v/>
      </c>
    </row>
    <row r="118" spans="3:12" hidden="1" outlineLevel="2" x14ac:dyDescent="0.4">
      <c r="C118" s="234" t="s">
        <v>158</v>
      </c>
      <c r="D118" s="236" t="s">
        <v>194</v>
      </c>
      <c r="E118" s="236"/>
      <c r="F118" s="236"/>
      <c r="G118" s="236"/>
      <c r="H118" s="330">
        <f>IFERROR('INPUTS | PCs'!H206 * 1000 / 'INPUTS | PCs'!H310,"")</f>
        <v>79.049746529241105</v>
      </c>
      <c r="I118" s="330" t="str">
        <f>IFERROR('INPUTS | PCs'!I206 * 1000 / 'INPUTS | PCs'!I310,"")</f>
        <v/>
      </c>
      <c r="J118" s="330" t="str">
        <f>IFERROR('INPUTS | PCs'!J206 * 1000 / 'INPUTS | PCs'!J310,"")</f>
        <v/>
      </c>
      <c r="K118" s="330" t="str">
        <f>IFERROR('INPUTS | PCs'!K206 * 1000 / 'INPUTS | PCs'!K310,"")</f>
        <v/>
      </c>
      <c r="L118" s="330" t="str">
        <f>IFERROR('INPUTS | PCs'!L206 * 1000 / 'INPUTS | PCs'!L310,"")</f>
        <v/>
      </c>
    </row>
    <row r="119" spans="3:12" hidden="1" outlineLevel="2" x14ac:dyDescent="0.4">
      <c r="C119" s="234" t="s">
        <v>126</v>
      </c>
      <c r="D119" s="236" t="s">
        <v>194</v>
      </c>
      <c r="E119" s="236"/>
      <c r="F119" s="236"/>
      <c r="G119" s="236"/>
      <c r="H119" s="330">
        <f>IFERROR('INPUTS | PCs'!H207 * 1000 / 'INPUTS | PCs'!H311,"")</f>
        <v>112.08707430026683</v>
      </c>
      <c r="I119" s="330" t="str">
        <f>IFERROR('INPUTS | PCs'!I207 * 1000 / 'INPUTS | PCs'!I311,"")</f>
        <v/>
      </c>
      <c r="J119" s="330" t="str">
        <f>IFERROR('INPUTS | PCs'!J207 * 1000 / 'INPUTS | PCs'!J311,"")</f>
        <v/>
      </c>
      <c r="K119" s="330" t="str">
        <f>IFERROR('INPUTS | PCs'!K207 * 1000 / 'INPUTS | PCs'!K311,"")</f>
        <v/>
      </c>
      <c r="L119" s="330" t="str">
        <f>IFERROR('INPUTS | PCs'!L207 * 1000 / 'INPUTS | PCs'!L311,"")</f>
        <v/>
      </c>
    </row>
    <row r="120" spans="3:12" hidden="1" outlineLevel="2" x14ac:dyDescent="0.4">
      <c r="C120" s="234" t="s">
        <v>128</v>
      </c>
      <c r="D120" s="236" t="s">
        <v>194</v>
      </c>
      <c r="E120" s="236"/>
      <c r="F120" s="236"/>
      <c r="G120" s="236"/>
      <c r="H120" s="330">
        <f>IFERROR('INPUTS | PCs'!H208 * 1000 / 'INPUTS | PCs'!H312,"")</f>
        <v>118.02309455064662</v>
      </c>
      <c r="I120" s="330" t="str">
        <f>IFERROR('INPUTS | PCs'!I208 * 1000 / 'INPUTS | PCs'!I312,"")</f>
        <v/>
      </c>
      <c r="J120" s="330" t="str">
        <f>IFERROR('INPUTS | PCs'!J208 * 1000 / 'INPUTS | PCs'!J312,"")</f>
        <v/>
      </c>
      <c r="K120" s="330" t="str">
        <f>IFERROR('INPUTS | PCs'!K208 * 1000 / 'INPUTS | PCs'!K312,"")</f>
        <v/>
      </c>
      <c r="L120" s="330" t="str">
        <f>IFERROR('INPUTS | PCs'!L208 * 1000 / 'INPUTS | PCs'!L312,"")</f>
        <v/>
      </c>
    </row>
    <row r="121" spans="3:12" hidden="1" outlineLevel="2" x14ac:dyDescent="0.4">
      <c r="C121" s="234" t="s">
        <v>131</v>
      </c>
      <c r="D121" s="236" t="s">
        <v>194</v>
      </c>
      <c r="E121" s="236"/>
      <c r="F121" s="236"/>
      <c r="G121" s="236"/>
      <c r="H121" s="330">
        <f>IFERROR('INPUTS | PCs'!H209 * 1000 / 'INPUTS | PCs'!H313,"")</f>
        <v>86.797829789896383</v>
      </c>
      <c r="I121" s="330" t="str">
        <f>IFERROR('INPUTS | PCs'!I209 * 1000 / 'INPUTS | PCs'!I313,"")</f>
        <v/>
      </c>
      <c r="J121" s="330" t="str">
        <f>IFERROR('INPUTS | PCs'!J209 * 1000 / 'INPUTS | PCs'!J313,"")</f>
        <v/>
      </c>
      <c r="K121" s="330" t="str">
        <f>IFERROR('INPUTS | PCs'!K209 * 1000 / 'INPUTS | PCs'!K313,"")</f>
        <v/>
      </c>
      <c r="L121" s="330" t="str">
        <f>IFERROR('INPUTS | PCs'!L209 * 1000 / 'INPUTS | PCs'!L313,"")</f>
        <v/>
      </c>
    </row>
    <row r="122" spans="3:12" hidden="1" outlineLevel="2" x14ac:dyDescent="0.4">
      <c r="C122" s="234" t="s">
        <v>133</v>
      </c>
      <c r="D122" s="236" t="s">
        <v>194</v>
      </c>
      <c r="E122" s="236"/>
      <c r="F122" s="236"/>
      <c r="G122" s="236"/>
      <c r="H122" s="330">
        <f>IFERROR('INPUTS | PCs'!H210 * 1000 / 'INPUTS | PCs'!H314,"")</f>
        <v>160.67578881801671</v>
      </c>
      <c r="I122" s="330" t="str">
        <f>IFERROR('INPUTS | PCs'!I210 * 1000 / 'INPUTS | PCs'!I314,"")</f>
        <v/>
      </c>
      <c r="J122" s="330" t="str">
        <f>IFERROR('INPUTS | PCs'!J210 * 1000 / 'INPUTS | PCs'!J314,"")</f>
        <v/>
      </c>
      <c r="K122" s="330" t="str">
        <f>IFERROR('INPUTS | PCs'!K210 * 1000 / 'INPUTS | PCs'!K314,"")</f>
        <v/>
      </c>
      <c r="L122" s="330" t="str">
        <f>IFERROR('INPUTS | PCs'!L210 * 1000 / 'INPUTS | PCs'!L314,"")</f>
        <v/>
      </c>
    </row>
    <row r="123" spans="3:12" hidden="1" outlineLevel="2" x14ac:dyDescent="0.4">
      <c r="C123" s="220" t="s">
        <v>244</v>
      </c>
      <c r="D123" s="236" t="s">
        <v>194</v>
      </c>
      <c r="E123" s="236"/>
      <c r="F123" s="236"/>
      <c r="G123" s="236"/>
      <c r="H123" s="330">
        <f>IFERROR('INPUTS | PCs'!H211 * 1000 / 'INPUTS | PCs'!H315,"")</f>
        <v>128.84690826147113</v>
      </c>
      <c r="I123" s="330" t="str">
        <f>IFERROR('INPUTS | PCs'!I211 * 1000 / 'INPUTS | PCs'!I315,"")</f>
        <v/>
      </c>
      <c r="J123" s="330" t="str">
        <f>IFERROR('INPUTS | PCs'!J211 * 1000 / 'INPUTS | PCs'!J315,"")</f>
        <v/>
      </c>
      <c r="K123" s="330" t="str">
        <f>IFERROR('INPUTS | PCs'!K211 * 1000 / 'INPUTS | PCs'!K315,"")</f>
        <v/>
      </c>
      <c r="L123" s="330" t="str">
        <f>IFERROR('INPUTS | PCs'!L211 * 1000 / 'INPUTS | PCs'!L315,"")</f>
        <v/>
      </c>
    </row>
    <row r="124" spans="3:12" hidden="1" outlineLevel="2" x14ac:dyDescent="0.4">
      <c r="C124" s="234" t="s">
        <v>137</v>
      </c>
      <c r="D124" s="236" t="s">
        <v>194</v>
      </c>
      <c r="E124" s="236"/>
      <c r="F124" s="236"/>
      <c r="G124" s="236"/>
      <c r="H124" s="330">
        <f>IFERROR('INPUTS | PCs'!H212 * 1000 / 'INPUTS | PCs'!H316,"")</f>
        <v>110.72150593993</v>
      </c>
      <c r="I124" s="330" t="str">
        <f>IFERROR('INPUTS | PCs'!I212 * 1000 / 'INPUTS | PCs'!I316,"")</f>
        <v/>
      </c>
      <c r="J124" s="330" t="str">
        <f>IFERROR('INPUTS | PCs'!J212 * 1000 / 'INPUTS | PCs'!J316,"")</f>
        <v/>
      </c>
      <c r="K124" s="330" t="str">
        <f>IFERROR('INPUTS | PCs'!K212 * 1000 / 'INPUTS | PCs'!K316,"")</f>
        <v/>
      </c>
      <c r="L124" s="330" t="str">
        <f>IFERROR('INPUTS | PCs'!L212 * 1000 / 'INPUTS | PCs'!L316,"")</f>
        <v/>
      </c>
    </row>
    <row r="125" spans="3:12" hidden="1" outlineLevel="2" x14ac:dyDescent="0.4">
      <c r="C125" s="234" t="s">
        <v>139</v>
      </c>
      <c r="D125" s="236" t="s">
        <v>194</v>
      </c>
      <c r="E125" s="236"/>
      <c r="F125" s="236"/>
      <c r="G125" s="236"/>
      <c r="H125" s="330">
        <f>IFERROR('INPUTS | PCs'!H213 * 1000 / 'INPUTS | PCs'!H317,"")</f>
        <v>129.58069017691469</v>
      </c>
      <c r="I125" s="330" t="str">
        <f>IFERROR('INPUTS | PCs'!I213 * 1000 / 'INPUTS | PCs'!I317,"")</f>
        <v/>
      </c>
      <c r="J125" s="330" t="str">
        <f>IFERROR('INPUTS | PCs'!J213 * 1000 / 'INPUTS | PCs'!J317,"")</f>
        <v/>
      </c>
      <c r="K125" s="330" t="str">
        <f>IFERROR('INPUTS | PCs'!K213 * 1000 / 'INPUTS | PCs'!K317,"")</f>
        <v/>
      </c>
      <c r="L125" s="330" t="str">
        <f>IFERROR('INPUTS | PCs'!L213 * 1000 / 'INPUTS | PCs'!L317,"")</f>
        <v/>
      </c>
    </row>
    <row r="126" spans="3:12" hidden="1" outlineLevel="2" x14ac:dyDescent="0.4">
      <c r="C126" s="234" t="s">
        <v>141</v>
      </c>
      <c r="D126" s="236" t="s">
        <v>194</v>
      </c>
      <c r="E126" s="236"/>
      <c r="F126" s="236"/>
      <c r="G126" s="236"/>
      <c r="H126" s="330">
        <f>IFERROR('INPUTS | PCs'!H214 * 1000 / 'INPUTS | PCs'!H318,"")</f>
        <v>120.4699562216725</v>
      </c>
      <c r="I126" s="330" t="str">
        <f>IFERROR('INPUTS | PCs'!I214 * 1000 / 'INPUTS | PCs'!I318,"")</f>
        <v/>
      </c>
      <c r="J126" s="330" t="str">
        <f>IFERROR('INPUTS | PCs'!J214 * 1000 / 'INPUTS | PCs'!J318,"")</f>
        <v/>
      </c>
      <c r="K126" s="330" t="str">
        <f>IFERROR('INPUTS | PCs'!K214 * 1000 / 'INPUTS | PCs'!K318,"")</f>
        <v/>
      </c>
      <c r="L126" s="330" t="str">
        <f>IFERROR('INPUTS | PCs'!L214 * 1000 / 'INPUTS | PCs'!L318,"")</f>
        <v/>
      </c>
    </row>
    <row r="127" spans="3:12" hidden="1" outlineLevel="2" x14ac:dyDescent="0.4">
      <c r="C127" s="234" t="s">
        <v>143</v>
      </c>
      <c r="D127" s="236" t="s">
        <v>194</v>
      </c>
      <c r="E127" s="236"/>
      <c r="F127" s="236"/>
      <c r="G127" s="236"/>
      <c r="H127" s="330">
        <f>IFERROR('INPUTS | PCs'!H215 * 1000 / 'INPUTS | PCs'!H319,"")</f>
        <v>69.144307270733705</v>
      </c>
      <c r="I127" s="330" t="str">
        <f>IFERROR('INPUTS | PCs'!I215 * 1000 / 'INPUTS | PCs'!I319,"")</f>
        <v/>
      </c>
      <c r="J127" s="330" t="str">
        <f>IFERROR('INPUTS | PCs'!J215 * 1000 / 'INPUTS | PCs'!J319,"")</f>
        <v/>
      </c>
      <c r="K127" s="330" t="str">
        <f>IFERROR('INPUTS | PCs'!K215 * 1000 / 'INPUTS | PCs'!K319,"")</f>
        <v/>
      </c>
      <c r="L127" s="330" t="str">
        <f>IFERROR('INPUTS | PCs'!L215 * 1000 / 'INPUTS | PCs'!L319,"")</f>
        <v/>
      </c>
    </row>
    <row r="128" spans="3:12" hidden="1" outlineLevel="2" x14ac:dyDescent="0.4">
      <c r="C128" s="234" t="s">
        <v>145</v>
      </c>
      <c r="D128" s="236" t="s">
        <v>194</v>
      </c>
      <c r="E128" s="236"/>
      <c r="F128" s="236"/>
      <c r="G128" s="236"/>
      <c r="H128" s="330">
        <f>IFERROR('INPUTS | PCs'!H216 * 1000 / 'INPUTS | PCs'!H320,"")</f>
        <v>78.665778837666664</v>
      </c>
      <c r="I128" s="330" t="str">
        <f>IFERROR('INPUTS | PCs'!I216 * 1000 / 'INPUTS | PCs'!I320,"")</f>
        <v/>
      </c>
      <c r="J128" s="330" t="str">
        <f>IFERROR('INPUTS | PCs'!J216 * 1000 / 'INPUTS | PCs'!J320,"")</f>
        <v/>
      </c>
      <c r="K128" s="330" t="str">
        <f>IFERROR('INPUTS | PCs'!K216 * 1000 / 'INPUTS | PCs'!K320,"")</f>
        <v/>
      </c>
      <c r="L128" s="330" t="str">
        <f>IFERROR('INPUTS | PCs'!L216 * 1000 / 'INPUTS | PCs'!L320,"")</f>
        <v/>
      </c>
    </row>
    <row r="129" spans="2:15" hidden="1" outlineLevel="2" x14ac:dyDescent="0.4">
      <c r="C129" s="234" t="s">
        <v>147</v>
      </c>
      <c r="D129" s="236" t="s">
        <v>194</v>
      </c>
      <c r="E129" s="236"/>
      <c r="F129" s="236"/>
      <c r="G129" s="236"/>
      <c r="H129" s="330">
        <f>IFERROR('INPUTS | PCs'!H217 * 1000 / 'INPUTS | PCs'!H321,"")</f>
        <v>98.021445967370624</v>
      </c>
      <c r="I129" s="330" t="str">
        <f>IFERROR('INPUTS | PCs'!I217 * 1000 / 'INPUTS | PCs'!I321,"")</f>
        <v/>
      </c>
      <c r="J129" s="330" t="str">
        <f>IFERROR('INPUTS | PCs'!J217 * 1000 / 'INPUTS | PCs'!J321,"")</f>
        <v/>
      </c>
      <c r="K129" s="330" t="str">
        <f>IFERROR('INPUTS | PCs'!K217 * 1000 / 'INPUTS | PCs'!K321,"")</f>
        <v/>
      </c>
      <c r="L129" s="330" t="str">
        <f>IFERROR('INPUTS | PCs'!L217 * 1000 / 'INPUTS | PCs'!L321,"")</f>
        <v/>
      </c>
    </row>
    <row r="130" spans="2:15" hidden="1" outlineLevel="2" x14ac:dyDescent="0.4">
      <c r="C130" s="234" t="s">
        <v>149</v>
      </c>
      <c r="D130" s="236" t="s">
        <v>194</v>
      </c>
      <c r="E130" s="236"/>
      <c r="F130" s="236"/>
      <c r="G130" s="236"/>
      <c r="H130" s="331"/>
      <c r="I130" s="331"/>
      <c r="J130" s="331"/>
      <c r="K130" s="331"/>
      <c r="L130" s="331"/>
    </row>
    <row r="131" spans="2:15" hidden="1" outlineLevel="2" x14ac:dyDescent="0.4">
      <c r="C131" s="234" t="s">
        <v>161</v>
      </c>
      <c r="D131" s="236" t="s">
        <v>194</v>
      </c>
      <c r="E131" s="236"/>
      <c r="F131" s="236"/>
      <c r="G131" s="236"/>
      <c r="H131" s="330">
        <f>IFERROR('INPUTS | PCs'!H219 * 1000 / 'INPUTS | PCs'!H323,"")</f>
        <v>111.38758537766572</v>
      </c>
      <c r="I131" s="330" t="str">
        <f>IFERROR('INPUTS | PCs'!I219 * 1000 / 'INPUTS | PCs'!I323,"")</f>
        <v/>
      </c>
      <c r="J131" s="330" t="str">
        <f>IFERROR('INPUTS | PCs'!J219 * 1000 / 'INPUTS | PCs'!J323,"")</f>
        <v/>
      </c>
      <c r="K131" s="330" t="str">
        <f>IFERROR('INPUTS | PCs'!K219 * 1000 / 'INPUTS | PCs'!K323,"")</f>
        <v/>
      </c>
      <c r="L131" s="330" t="str">
        <f>IFERROR('INPUTS | PCs'!L219 * 1000 / 'INPUTS | PCs'!L323,"")</f>
        <v/>
      </c>
    </row>
    <row r="132" spans="2:15" hidden="1" outlineLevel="2" x14ac:dyDescent="0.4">
      <c r="C132" s="234" t="s">
        <v>164</v>
      </c>
      <c r="D132" s="236" t="s">
        <v>194</v>
      </c>
      <c r="E132" s="236"/>
      <c r="F132" s="236"/>
      <c r="G132" s="236"/>
      <c r="H132" s="330">
        <f>IFERROR('INPUTS | PCs'!H220 * 1000 / 'INPUTS | PCs'!H324,"")</f>
        <v>94.001487793331975</v>
      </c>
      <c r="I132" s="330" t="str">
        <f>IFERROR('INPUTS | PCs'!I220 * 1000 / 'INPUTS | PCs'!I324,"")</f>
        <v/>
      </c>
      <c r="J132" s="330" t="str">
        <f>IFERROR('INPUTS | PCs'!J220 * 1000 / 'INPUTS | PCs'!J324,"")</f>
        <v/>
      </c>
      <c r="K132" s="330" t="str">
        <f>IFERROR('INPUTS | PCs'!K220 * 1000 / 'INPUTS | PCs'!K324,"")</f>
        <v/>
      </c>
      <c r="L132" s="330" t="str">
        <f>IFERROR('INPUTS | PCs'!L220 * 1000 / 'INPUTS | PCs'!L324,"")</f>
        <v/>
      </c>
    </row>
    <row r="133" spans="2:15" hidden="1" outlineLevel="2" x14ac:dyDescent="0.4">
      <c r="C133" s="234" t="s">
        <v>151</v>
      </c>
      <c r="D133" s="236" t="s">
        <v>194</v>
      </c>
      <c r="E133" s="236"/>
      <c r="F133" s="236"/>
      <c r="G133" s="236"/>
      <c r="H133" s="330">
        <f>IFERROR('INPUTS | PCs'!H221 * 1000 / 'INPUTS | PCs'!H325,"")</f>
        <v>87.220910600318049</v>
      </c>
      <c r="I133" s="330" t="str">
        <f>IFERROR('INPUTS | PCs'!I221 * 1000 / 'INPUTS | PCs'!I325,"")</f>
        <v/>
      </c>
      <c r="J133" s="330" t="str">
        <f>IFERROR('INPUTS | PCs'!J221 * 1000 / 'INPUTS | PCs'!J325,"")</f>
        <v/>
      </c>
      <c r="K133" s="330" t="str">
        <f>IFERROR('INPUTS | PCs'!K221 * 1000 / 'INPUTS | PCs'!K325,"")</f>
        <v/>
      </c>
      <c r="L133" s="330" t="str">
        <f>IFERROR('INPUTS | PCs'!L221 * 1000 / 'INPUTS | PCs'!L325,"")</f>
        <v/>
      </c>
    </row>
    <row r="134" spans="2:15" hidden="1" outlineLevel="2" x14ac:dyDescent="0.4">
      <c r="C134" s="234"/>
      <c r="D134" s="236"/>
      <c r="E134" s="236"/>
      <c r="F134" s="236"/>
      <c r="G134" s="236"/>
      <c r="H134" s="330"/>
      <c r="I134" s="330"/>
      <c r="J134" s="330"/>
      <c r="K134" s="330"/>
      <c r="L134" s="330"/>
    </row>
    <row r="135" spans="2:15" hidden="1" outlineLevel="2" x14ac:dyDescent="0.4">
      <c r="C135" s="222" t="s">
        <v>725</v>
      </c>
      <c r="D135" s="237" t="s">
        <v>194</v>
      </c>
      <c r="E135" s="237"/>
      <c r="F135" s="237"/>
      <c r="G135" s="237"/>
      <c r="H135" s="290">
        <f>IFERROR('INPUTS | PCs'!H223 * 1000 / 'INPUTS | PCs'!H327,"")</f>
        <v>117.4325657817794</v>
      </c>
      <c r="I135" s="290" t="str">
        <f>IFERROR('INPUTS | PCs'!I223 * 1000 / 'INPUTS | PCs'!I327,"")</f>
        <v/>
      </c>
      <c r="J135" s="290" t="str">
        <f>IFERROR('INPUTS | PCs'!J223 * 1000 / 'INPUTS | PCs'!J327,"")</f>
        <v/>
      </c>
      <c r="K135" s="290" t="str">
        <f>IFERROR('INPUTS | PCs'!K223 * 1000 / 'INPUTS | PCs'!K327,"")</f>
        <v/>
      </c>
      <c r="L135" s="290" t="str">
        <f>IFERROR('INPUTS | PCs'!L223 * 1000 / 'INPUTS | PCs'!L327,"")</f>
        <v/>
      </c>
      <c r="M135" s="222"/>
      <c r="N135" s="233"/>
      <c r="O135" s="222"/>
    </row>
    <row r="136" spans="2:15" outlineLevel="1" collapsed="1" x14ac:dyDescent="0.4">
      <c r="C136" s="235"/>
      <c r="D136" s="237"/>
      <c r="E136" s="237"/>
      <c r="F136" s="237"/>
      <c r="G136" s="237"/>
      <c r="H136" s="405"/>
      <c r="I136" s="405"/>
      <c r="J136" s="405"/>
      <c r="K136" s="405"/>
      <c r="L136" s="405"/>
      <c r="M136" s="222"/>
      <c r="N136" s="233"/>
      <c r="O136" s="222"/>
    </row>
    <row r="137" spans="2:15" ht="14.25" outlineLevel="1" x14ac:dyDescent="0.4">
      <c r="B137" s="74" t="s">
        <v>1082</v>
      </c>
      <c r="C137" s="60"/>
      <c r="D137" s="226"/>
      <c r="E137" s="226"/>
      <c r="F137" s="226"/>
      <c r="G137" s="226"/>
      <c r="H137" s="246"/>
      <c r="I137" s="246"/>
      <c r="J137" s="246"/>
      <c r="K137" s="246"/>
      <c r="L137" s="246"/>
      <c r="M137" s="18"/>
      <c r="N137" s="232"/>
      <c r="O137" s="222"/>
    </row>
    <row r="138" spans="2:15" hidden="1" outlineLevel="2" x14ac:dyDescent="0.4">
      <c r="H138" s="251"/>
      <c r="I138" s="243"/>
      <c r="J138" s="243"/>
      <c r="K138" s="243"/>
      <c r="L138" s="243"/>
      <c r="O138" s="222"/>
    </row>
    <row r="139" spans="2:15" hidden="1" outlineLevel="2" x14ac:dyDescent="0.4">
      <c r="C139" s="234" t="s">
        <v>117</v>
      </c>
      <c r="D139" s="236" t="s">
        <v>176</v>
      </c>
      <c r="E139" s="236"/>
      <c r="F139" s="236"/>
      <c r="G139" s="236"/>
      <c r="H139" s="330">
        <f>IFERROR(((('INPUTS | PCs'!H175 - 'INPUTS | PCs'!G175) / 'INPUTS | PCs'!G175) * 100),"-")</f>
        <v>-4.5026178010471174</v>
      </c>
      <c r="I139" s="330">
        <f>IFERROR(((('INPUTS | PCs'!I175 - 'INPUTS | PCs'!H175) / 'INPUTS | PCs'!H175) * 100),"-")</f>
        <v>-100</v>
      </c>
      <c r="J139" s="500" t="str">
        <f>IFERROR(((('INPUTS | PCs'!J175 - 'INPUTS | PCs'!I175) / 'INPUTS | PCs'!I175) * 100),"-")</f>
        <v>-</v>
      </c>
      <c r="K139" s="500" t="str">
        <f>IFERROR(((('INPUTS | PCs'!K175 - 'INPUTS | PCs'!J175) / 'INPUTS | PCs'!J175) * 100),"-")</f>
        <v>-</v>
      </c>
      <c r="L139" s="500" t="str">
        <f>IFERROR(((('INPUTS | PCs'!L175 - 'INPUTS | PCs'!K175) / 'INPUTS | PCs'!K175) * 100),"-")</f>
        <v>-</v>
      </c>
      <c r="O139" s="222"/>
    </row>
    <row r="140" spans="2:15" hidden="1" outlineLevel="2" x14ac:dyDescent="0.4">
      <c r="C140" s="234" t="s">
        <v>119</v>
      </c>
      <c r="D140" s="236" t="s">
        <v>176</v>
      </c>
      <c r="E140" s="236"/>
      <c r="F140" s="236"/>
      <c r="G140" s="236"/>
      <c r="H140" s="330">
        <f>IFERROR(((('INPUTS | PCs'!H176 - 'INPUTS | PCs'!G176) / 'INPUTS | PCs'!G176) * 100),"-")</f>
        <v>-5.4881571346042755</v>
      </c>
      <c r="I140" s="330">
        <f>IFERROR(((('INPUTS | PCs'!I176 - 'INPUTS | PCs'!H176) / 'INPUTS | PCs'!H176) * 100),"-")</f>
        <v>-100</v>
      </c>
      <c r="J140" s="500" t="str">
        <f>IFERROR(((('INPUTS | PCs'!J176 - 'INPUTS | PCs'!I176) / 'INPUTS | PCs'!I176) * 100),"-")</f>
        <v>-</v>
      </c>
      <c r="K140" s="500" t="str">
        <f>IFERROR(((('INPUTS | PCs'!K176 - 'INPUTS | PCs'!J176) / 'INPUTS | PCs'!J176) * 100),"-")</f>
        <v>-</v>
      </c>
      <c r="L140" s="500" t="str">
        <f>IFERROR(((('INPUTS | PCs'!L176 - 'INPUTS | PCs'!K176) / 'INPUTS | PCs'!K176) * 100),"-")</f>
        <v>-</v>
      </c>
      <c r="O140" s="222"/>
    </row>
    <row r="141" spans="2:15" hidden="1" outlineLevel="2" x14ac:dyDescent="0.4">
      <c r="C141" s="234" t="s">
        <v>122</v>
      </c>
      <c r="D141" s="236" t="s">
        <v>176</v>
      </c>
      <c r="E141" s="236"/>
      <c r="F141" s="236"/>
      <c r="G141" s="236"/>
      <c r="H141" s="330">
        <f>IFERROR(((('INPUTS | PCs'!H177 - 'INPUTS | PCs'!G177) / 'INPUTS | PCs'!G177) * 100),"-")</f>
        <v>13.076923076923071</v>
      </c>
      <c r="I141" s="330">
        <f>IFERROR(((('INPUTS | PCs'!I177 - 'INPUTS | PCs'!H177) / 'INPUTS | PCs'!H177) * 100),"-")</f>
        <v>-100</v>
      </c>
      <c r="J141" s="500" t="str">
        <f>IFERROR(((('INPUTS | PCs'!J177 - 'INPUTS | PCs'!I177) / 'INPUTS | PCs'!I177) * 100),"-")</f>
        <v>-</v>
      </c>
      <c r="K141" s="500" t="str">
        <f>IFERROR(((('INPUTS | PCs'!K177 - 'INPUTS | PCs'!J177) / 'INPUTS | PCs'!J177) * 100),"-")</f>
        <v>-</v>
      </c>
      <c r="L141" s="500" t="str">
        <f>IFERROR(((('INPUTS | PCs'!L177 - 'INPUTS | PCs'!K177) / 'INPUTS | PCs'!K177) * 100),"-")</f>
        <v>-</v>
      </c>
      <c r="O141" s="222"/>
    </row>
    <row r="142" spans="2:15" hidden="1" outlineLevel="2" x14ac:dyDescent="0.4">
      <c r="C142" s="234" t="s">
        <v>124</v>
      </c>
      <c r="D142" s="236" t="s">
        <v>176</v>
      </c>
      <c r="E142" s="236"/>
      <c r="F142" s="236"/>
      <c r="G142" s="236"/>
      <c r="H142" s="331"/>
      <c r="I142" s="331"/>
      <c r="J142" s="331"/>
      <c r="K142" s="331"/>
      <c r="L142" s="331"/>
      <c r="O142" s="222"/>
    </row>
    <row r="143" spans="2:15" hidden="1" outlineLevel="2" x14ac:dyDescent="0.4">
      <c r="C143" s="234" t="s">
        <v>155</v>
      </c>
      <c r="D143" s="236" t="s">
        <v>176</v>
      </c>
      <c r="E143" s="236"/>
      <c r="F143" s="236"/>
      <c r="G143" s="236"/>
      <c r="H143" s="330">
        <f>IFERROR(((('INPUTS | PCs'!H179 - 'INPUTS | PCs'!G179) / 'INPUTS | PCs'!G179) * 100),"-")</f>
        <v>4.7904191616766507</v>
      </c>
      <c r="I143" s="330">
        <f>IFERROR(((('INPUTS | PCs'!I179 - 'INPUTS | PCs'!H179) / 'INPUTS | PCs'!H179) * 100),"-")</f>
        <v>-100</v>
      </c>
      <c r="J143" s="500" t="str">
        <f>IFERROR(((('INPUTS | PCs'!J179 - 'INPUTS | PCs'!I179) / 'INPUTS | PCs'!I179) * 100),"-")</f>
        <v>-</v>
      </c>
      <c r="K143" s="500" t="str">
        <f>IFERROR(((('INPUTS | PCs'!K179 - 'INPUTS | PCs'!J179) / 'INPUTS | PCs'!J179) * 100),"-")</f>
        <v>-</v>
      </c>
      <c r="L143" s="500" t="str">
        <f>IFERROR(((('INPUTS | PCs'!L179 - 'INPUTS | PCs'!K179) / 'INPUTS | PCs'!K179) * 100),"-")</f>
        <v>-</v>
      </c>
      <c r="O143" s="222"/>
    </row>
    <row r="144" spans="2:15" hidden="1" outlineLevel="2" x14ac:dyDescent="0.4">
      <c r="C144" s="234" t="s">
        <v>158</v>
      </c>
      <c r="D144" s="236" t="s">
        <v>176</v>
      </c>
      <c r="E144" s="236"/>
      <c r="F144" s="236"/>
      <c r="G144" s="236"/>
      <c r="H144" s="330">
        <f>IFERROR(((('INPUTS | PCs'!H180 - 'INPUTS | PCs'!G180) / 'INPUTS | PCs'!G180) * 100),"-")</f>
        <v>3.2863849765258237</v>
      </c>
      <c r="I144" s="330">
        <f>IFERROR(((('INPUTS | PCs'!I180 - 'INPUTS | PCs'!H180) / 'INPUTS | PCs'!H180) * 100),"-")</f>
        <v>-100</v>
      </c>
      <c r="J144" s="500" t="str">
        <f>IFERROR(((('INPUTS | PCs'!J180 - 'INPUTS | PCs'!I180) / 'INPUTS | PCs'!I180) * 100),"-")</f>
        <v>-</v>
      </c>
      <c r="K144" s="500" t="str">
        <f>IFERROR(((('INPUTS | PCs'!K180 - 'INPUTS | PCs'!J180) / 'INPUTS | PCs'!J180) * 100),"-")</f>
        <v>-</v>
      </c>
      <c r="L144" s="500" t="str">
        <f>IFERROR(((('INPUTS | PCs'!L180 - 'INPUTS | PCs'!K180) / 'INPUTS | PCs'!K180) * 100),"-")</f>
        <v>-</v>
      </c>
      <c r="O144" s="222"/>
    </row>
    <row r="145" spans="3:15" hidden="1" outlineLevel="2" x14ac:dyDescent="0.4">
      <c r="C145" s="234" t="s">
        <v>126</v>
      </c>
      <c r="D145" s="236" t="s">
        <v>176</v>
      </c>
      <c r="E145" s="236"/>
      <c r="F145" s="236"/>
      <c r="G145" s="236"/>
      <c r="H145" s="330">
        <f>IFERROR(((('INPUTS | PCs'!H181 - 'INPUTS | PCs'!G181) / 'INPUTS | PCs'!G181) * 100),"-")</f>
        <v>6.3307493540051674</v>
      </c>
      <c r="I145" s="330">
        <f>IFERROR(((('INPUTS | PCs'!I181 - 'INPUTS | PCs'!H181) / 'INPUTS | PCs'!H181) * 100),"-")</f>
        <v>-100</v>
      </c>
      <c r="J145" s="500" t="str">
        <f>IFERROR(((('INPUTS | PCs'!J181 - 'INPUTS | PCs'!I181) / 'INPUTS | PCs'!I181) * 100),"-")</f>
        <v>-</v>
      </c>
      <c r="K145" s="500" t="str">
        <f>IFERROR(((('INPUTS | PCs'!K181 - 'INPUTS | PCs'!J181) / 'INPUTS | PCs'!J181) * 100),"-")</f>
        <v>-</v>
      </c>
      <c r="L145" s="500" t="str">
        <f>IFERROR(((('INPUTS | PCs'!L181 - 'INPUTS | PCs'!K181) / 'INPUTS | PCs'!K181) * 100),"-")</f>
        <v>-</v>
      </c>
      <c r="O145" s="222"/>
    </row>
    <row r="146" spans="3:15" hidden="1" outlineLevel="2" x14ac:dyDescent="0.4">
      <c r="C146" s="234" t="s">
        <v>128</v>
      </c>
      <c r="D146" s="236" t="s">
        <v>176</v>
      </c>
      <c r="E146" s="236"/>
      <c r="F146" s="236"/>
      <c r="G146" s="236"/>
      <c r="H146" s="330">
        <f>IFERROR(((('INPUTS | PCs'!H182 - 'INPUTS | PCs'!G182) / 'INPUTS | PCs'!G182) * 100),"-")</f>
        <v>10.121457489878543</v>
      </c>
      <c r="I146" s="330">
        <f>IFERROR(((('INPUTS | PCs'!I182 - 'INPUTS | PCs'!H182) / 'INPUTS | PCs'!H182) * 100),"-")</f>
        <v>-100</v>
      </c>
      <c r="J146" s="500" t="str">
        <f>IFERROR(((('INPUTS | PCs'!J182 - 'INPUTS | PCs'!I182) / 'INPUTS | PCs'!I182) * 100),"-")</f>
        <v>-</v>
      </c>
      <c r="K146" s="500" t="str">
        <f>IFERROR(((('INPUTS | PCs'!K182 - 'INPUTS | PCs'!J182) / 'INPUTS | PCs'!J182) * 100),"-")</f>
        <v>-</v>
      </c>
      <c r="L146" s="500" t="str">
        <f>IFERROR(((('INPUTS | PCs'!L182 - 'INPUTS | PCs'!K182) / 'INPUTS | PCs'!K182) * 100),"-")</f>
        <v>-</v>
      </c>
      <c r="O146" s="222"/>
    </row>
    <row r="147" spans="3:15" hidden="1" outlineLevel="2" x14ac:dyDescent="0.4">
      <c r="C147" s="234" t="s">
        <v>131</v>
      </c>
      <c r="D147" s="236" t="s">
        <v>176</v>
      </c>
      <c r="E147" s="236"/>
      <c r="F147" s="236"/>
      <c r="G147" s="236"/>
      <c r="H147" s="330">
        <f>IFERROR(((('INPUTS | PCs'!H183 - 'INPUTS | PCs'!G183) / 'INPUTS | PCs'!G183) * 100),"-")</f>
        <v>4.5696068012752518</v>
      </c>
      <c r="I147" s="330">
        <f>IFERROR(((('INPUTS | PCs'!I183 - 'INPUTS | PCs'!H183) / 'INPUTS | PCs'!H183) * 100),"-")</f>
        <v>-100</v>
      </c>
      <c r="J147" s="500" t="str">
        <f>IFERROR(((('INPUTS | PCs'!J183 - 'INPUTS | PCs'!I183) / 'INPUTS | PCs'!I183) * 100),"-")</f>
        <v>-</v>
      </c>
      <c r="K147" s="500" t="str">
        <f>IFERROR(((('INPUTS | PCs'!K183 - 'INPUTS | PCs'!J183) / 'INPUTS | PCs'!J183) * 100),"-")</f>
        <v>-</v>
      </c>
      <c r="L147" s="500" t="str">
        <f>IFERROR(((('INPUTS | PCs'!L183 - 'INPUTS | PCs'!K183) / 'INPUTS | PCs'!K183) * 100),"-")</f>
        <v>-</v>
      </c>
      <c r="O147" s="222"/>
    </row>
    <row r="148" spans="3:15" hidden="1" outlineLevel="2" x14ac:dyDescent="0.4">
      <c r="C148" s="234" t="s">
        <v>133</v>
      </c>
      <c r="D148" s="236" t="s">
        <v>176</v>
      </c>
      <c r="E148" s="236"/>
      <c r="F148" s="236"/>
      <c r="G148" s="236"/>
      <c r="H148" s="330">
        <f>IFERROR(((('INPUTS | PCs'!H184 - 'INPUTS | PCs'!G184) / 'INPUTS | PCs'!G184) * 100),"-")</f>
        <v>-5.9048834982444935</v>
      </c>
      <c r="I148" s="330">
        <f>IFERROR(((('INPUTS | PCs'!I184 - 'INPUTS | PCs'!H184) / 'INPUTS | PCs'!H184) * 100),"-")</f>
        <v>-100</v>
      </c>
      <c r="J148" s="500" t="str">
        <f>IFERROR(((('INPUTS | PCs'!J184 - 'INPUTS | PCs'!I184) / 'INPUTS | PCs'!I184) * 100),"-")</f>
        <v>-</v>
      </c>
      <c r="K148" s="500" t="str">
        <f>IFERROR(((('INPUTS | PCs'!K184 - 'INPUTS | PCs'!J184) / 'INPUTS | PCs'!J184) * 100),"-")</f>
        <v>-</v>
      </c>
      <c r="L148" s="500" t="str">
        <f>IFERROR(((('INPUTS | PCs'!L184 - 'INPUTS | PCs'!K184) / 'INPUTS | PCs'!K184) * 100),"-")</f>
        <v>-</v>
      </c>
      <c r="O148" s="222"/>
    </row>
    <row r="149" spans="3:15" hidden="1" outlineLevel="2" x14ac:dyDescent="0.4">
      <c r="C149" s="220" t="s">
        <v>244</v>
      </c>
      <c r="D149" s="236" t="s">
        <v>176</v>
      </c>
      <c r="E149" s="236"/>
      <c r="F149" s="236"/>
      <c r="G149" s="236"/>
      <c r="H149" s="330">
        <f>IFERROR(((('INPUTS | PCs'!H185 - 'INPUTS | PCs'!G185) / 'INPUTS | PCs'!G185) * 100),"-")</f>
        <v>-3.4333788085493455</v>
      </c>
      <c r="I149" s="330">
        <f>IFERROR(((('INPUTS | PCs'!I185 - 'INPUTS | PCs'!H185) / 'INPUTS | PCs'!H185) * 100),"-")</f>
        <v>-100</v>
      </c>
      <c r="J149" s="500" t="str">
        <f>IFERROR(((('INPUTS | PCs'!J185 - 'INPUTS | PCs'!I185) / 'INPUTS | PCs'!I185) * 100),"-")</f>
        <v>-</v>
      </c>
      <c r="K149" s="500" t="str">
        <f>IFERROR(((('INPUTS | PCs'!K185 - 'INPUTS | PCs'!J185) / 'INPUTS | PCs'!J185) * 100),"-")</f>
        <v>-</v>
      </c>
      <c r="L149" s="500" t="str">
        <f>IFERROR(((('INPUTS | PCs'!L185 - 'INPUTS | PCs'!K185) / 'INPUTS | PCs'!K185) * 100),"-")</f>
        <v>-</v>
      </c>
      <c r="O149" s="222"/>
    </row>
    <row r="150" spans="3:15" hidden="1" outlineLevel="2" x14ac:dyDescent="0.4">
      <c r="C150" s="234" t="s">
        <v>137</v>
      </c>
      <c r="D150" s="236" t="s">
        <v>176</v>
      </c>
      <c r="E150" s="236"/>
      <c r="F150" s="236"/>
      <c r="G150" s="236"/>
      <c r="H150" s="330">
        <f>IFERROR(((('INPUTS | PCs'!H186 - 'INPUTS | PCs'!G186) / 'INPUTS | PCs'!G186) * 100),"-")</f>
        <v>-4.123711340206202</v>
      </c>
      <c r="I150" s="330">
        <f>IFERROR(((('INPUTS | PCs'!I186 - 'INPUTS | PCs'!H186) / 'INPUTS | PCs'!H186) * 100),"-")</f>
        <v>-100</v>
      </c>
      <c r="J150" s="500" t="str">
        <f>IFERROR(((('INPUTS | PCs'!J186 - 'INPUTS | PCs'!I186) / 'INPUTS | PCs'!I186) * 100),"-")</f>
        <v>-</v>
      </c>
      <c r="K150" s="500" t="str">
        <f>IFERROR(((('INPUTS | PCs'!K186 - 'INPUTS | PCs'!J186) / 'INPUTS | PCs'!J186) * 100),"-")</f>
        <v>-</v>
      </c>
      <c r="L150" s="500" t="str">
        <f>IFERROR(((('INPUTS | PCs'!L186 - 'INPUTS | PCs'!K186) / 'INPUTS | PCs'!K186) * 100),"-")</f>
        <v>-</v>
      </c>
      <c r="O150" s="222"/>
    </row>
    <row r="151" spans="3:15" hidden="1" outlineLevel="2" x14ac:dyDescent="0.4">
      <c r="C151" s="234" t="s">
        <v>139</v>
      </c>
      <c r="D151" s="236" t="s">
        <v>176</v>
      </c>
      <c r="E151" s="236"/>
      <c r="F151" s="236"/>
      <c r="G151" s="236"/>
      <c r="H151" s="330">
        <f>IFERROR(((('INPUTS | PCs'!H187 - 'INPUTS | PCs'!G187) / 'INPUTS | PCs'!G187) * 100),"-")</f>
        <v>-2.9795781720790013</v>
      </c>
      <c r="I151" s="330">
        <f>IFERROR(((('INPUTS | PCs'!I187 - 'INPUTS | PCs'!H187) / 'INPUTS | PCs'!H187) * 100),"-")</f>
        <v>-100</v>
      </c>
      <c r="J151" s="500" t="str">
        <f>IFERROR(((('INPUTS | PCs'!J187 - 'INPUTS | PCs'!I187) / 'INPUTS | PCs'!I187) * 100),"-")</f>
        <v>-</v>
      </c>
      <c r="K151" s="500" t="str">
        <f>IFERROR(((('INPUTS | PCs'!K187 - 'INPUTS | PCs'!J187) / 'INPUTS | PCs'!J187) * 100),"-")</f>
        <v>-</v>
      </c>
      <c r="L151" s="500" t="str">
        <f>IFERROR(((('INPUTS | PCs'!L187 - 'INPUTS | PCs'!K187) / 'INPUTS | PCs'!K187) * 100),"-")</f>
        <v>-</v>
      </c>
      <c r="O151" s="222"/>
    </row>
    <row r="152" spans="3:15" hidden="1" outlineLevel="2" x14ac:dyDescent="0.4">
      <c r="C152" s="234" t="s">
        <v>141</v>
      </c>
      <c r="D152" s="236" t="s">
        <v>176</v>
      </c>
      <c r="E152" s="236"/>
      <c r="F152" s="236"/>
      <c r="G152" s="236"/>
      <c r="H152" s="330">
        <f>IFERROR(((('INPUTS | PCs'!H188 - 'INPUTS | PCs'!G188) / 'INPUTS | PCs'!G188) * 100),"-")</f>
        <v>-5.3561568194367695</v>
      </c>
      <c r="I152" s="330">
        <f>IFERROR(((('INPUTS | PCs'!I188 - 'INPUTS | PCs'!H188) / 'INPUTS | PCs'!H188) * 100),"-")</f>
        <v>-100</v>
      </c>
      <c r="J152" s="500" t="str">
        <f>IFERROR(((('INPUTS | PCs'!J188 - 'INPUTS | PCs'!I188) / 'INPUTS | PCs'!I188) * 100),"-")</f>
        <v>-</v>
      </c>
      <c r="K152" s="500" t="str">
        <f>IFERROR(((('INPUTS | PCs'!K188 - 'INPUTS | PCs'!J188) / 'INPUTS | PCs'!J188) * 100),"-")</f>
        <v>-</v>
      </c>
      <c r="L152" s="500" t="str">
        <f>IFERROR(((('INPUTS | PCs'!L188 - 'INPUTS | PCs'!K188) / 'INPUTS | PCs'!K188) * 100),"-")</f>
        <v>-</v>
      </c>
      <c r="O152" s="222"/>
    </row>
    <row r="153" spans="3:15" hidden="1" outlineLevel="2" x14ac:dyDescent="0.4">
      <c r="C153" s="234" t="s">
        <v>143</v>
      </c>
      <c r="D153" s="236" t="s">
        <v>176</v>
      </c>
      <c r="E153" s="236"/>
      <c r="F153" s="236"/>
      <c r="G153" s="236"/>
      <c r="H153" s="330">
        <f>IFERROR(((('INPUTS | PCs'!H189 - 'INPUTS | PCs'!G189) / 'INPUTS | PCs'!G189) * 100),"-")</f>
        <v>-4.0540540540540544</v>
      </c>
      <c r="I153" s="330">
        <f>IFERROR(((('INPUTS | PCs'!I189 - 'INPUTS | PCs'!H189) / 'INPUTS | PCs'!H189) * 100),"-")</f>
        <v>-100</v>
      </c>
      <c r="J153" s="500" t="str">
        <f>IFERROR(((('INPUTS | PCs'!J189 - 'INPUTS | PCs'!I189) / 'INPUTS | PCs'!I189) * 100),"-")</f>
        <v>-</v>
      </c>
      <c r="K153" s="500" t="str">
        <f>IFERROR(((('INPUTS | PCs'!K189 - 'INPUTS | PCs'!J189) / 'INPUTS | PCs'!J189) * 100),"-")</f>
        <v>-</v>
      </c>
      <c r="L153" s="500" t="str">
        <f>IFERROR(((('INPUTS | PCs'!L189 - 'INPUTS | PCs'!K189) / 'INPUTS | PCs'!K189) * 100),"-")</f>
        <v>-</v>
      </c>
      <c r="O153" s="222"/>
    </row>
    <row r="154" spans="3:15" hidden="1" outlineLevel="2" x14ac:dyDescent="0.4">
      <c r="C154" s="234" t="s">
        <v>145</v>
      </c>
      <c r="D154" s="236" t="s">
        <v>176</v>
      </c>
      <c r="E154" s="236"/>
      <c r="F154" s="236"/>
      <c r="G154" s="236"/>
      <c r="H154" s="330">
        <f>IFERROR(((('INPUTS | PCs'!H190 - 'INPUTS | PCs'!G190) / 'INPUTS | PCs'!G190) * 100),"-")</f>
        <v>-3.3251231527093541</v>
      </c>
      <c r="I154" s="330">
        <f>IFERROR(((('INPUTS | PCs'!I190 - 'INPUTS | PCs'!H190) / 'INPUTS | PCs'!H190) * 100),"-")</f>
        <v>-100</v>
      </c>
      <c r="J154" s="500" t="str">
        <f>IFERROR(((('INPUTS | PCs'!J190 - 'INPUTS | PCs'!I190) / 'INPUTS | PCs'!I190) * 100),"-")</f>
        <v>-</v>
      </c>
      <c r="K154" s="500" t="str">
        <f>IFERROR(((('INPUTS | PCs'!K190 - 'INPUTS | PCs'!J190) / 'INPUTS | PCs'!J190) * 100),"-")</f>
        <v>-</v>
      </c>
      <c r="L154" s="500" t="str">
        <f>IFERROR(((('INPUTS | PCs'!L190 - 'INPUTS | PCs'!K190) / 'INPUTS | PCs'!K190) * 100),"-")</f>
        <v>-</v>
      </c>
      <c r="O154" s="222"/>
    </row>
    <row r="155" spans="3:15" hidden="1" outlineLevel="2" x14ac:dyDescent="0.4">
      <c r="C155" s="234" t="s">
        <v>147</v>
      </c>
      <c r="D155" s="236" t="s">
        <v>176</v>
      </c>
      <c r="E155" s="236"/>
      <c r="F155" s="236"/>
      <c r="G155" s="236"/>
      <c r="H155" s="330">
        <f>IFERROR(((('INPUTS | PCs'!H191 - 'INPUTS | PCs'!G191) / 'INPUTS | PCs'!G191) * 100),"-")</f>
        <v>-1.9329005550050757</v>
      </c>
      <c r="I155" s="330">
        <f>IFERROR(((('INPUTS | PCs'!I191 - 'INPUTS | PCs'!H191) / 'INPUTS | PCs'!H191) * 100),"-")</f>
        <v>-100</v>
      </c>
      <c r="J155" s="500" t="str">
        <f>IFERROR(((('INPUTS | PCs'!J191 - 'INPUTS | PCs'!I191) / 'INPUTS | PCs'!I191) * 100),"-")</f>
        <v>-</v>
      </c>
      <c r="K155" s="500" t="str">
        <f>IFERROR(((('INPUTS | PCs'!K191 - 'INPUTS | PCs'!J191) / 'INPUTS | PCs'!J191) * 100),"-")</f>
        <v>-</v>
      </c>
      <c r="L155" s="500" t="str">
        <f>IFERROR(((('INPUTS | PCs'!L191 - 'INPUTS | PCs'!K191) / 'INPUTS | PCs'!K191) * 100),"-")</f>
        <v>-</v>
      </c>
      <c r="O155" s="222"/>
    </row>
    <row r="156" spans="3:15" hidden="1" outlineLevel="2" x14ac:dyDescent="0.4">
      <c r="C156" s="234" t="s">
        <v>149</v>
      </c>
      <c r="D156" s="236" t="s">
        <v>176</v>
      </c>
      <c r="E156" s="236"/>
      <c r="F156" s="236"/>
      <c r="G156" s="236"/>
      <c r="H156" s="331"/>
      <c r="I156" s="331"/>
      <c r="J156" s="331"/>
      <c r="K156" s="331"/>
      <c r="L156" s="331"/>
      <c r="O156" s="222"/>
    </row>
    <row r="157" spans="3:15" hidden="1" outlineLevel="2" x14ac:dyDescent="0.4">
      <c r="C157" s="234" t="s">
        <v>161</v>
      </c>
      <c r="D157" s="236" t="s">
        <v>176</v>
      </c>
      <c r="E157" s="236"/>
      <c r="F157" s="236"/>
      <c r="G157" s="236"/>
      <c r="H157" s="330">
        <f>IFERROR(((('INPUTS | PCs'!H193 - 'INPUTS | PCs'!G193) / 'INPUTS | PCs'!G193) * 100),"-")</f>
        <v>1.2364760432766571</v>
      </c>
      <c r="I157" s="330">
        <f>IFERROR(((('INPUTS | PCs'!I193 - 'INPUTS | PCs'!H193) / 'INPUTS | PCs'!H193) * 100),"-")</f>
        <v>-100</v>
      </c>
      <c r="J157" s="500" t="str">
        <f>IFERROR(((('INPUTS | PCs'!J193 - 'INPUTS | PCs'!I193) / 'INPUTS | PCs'!I193) * 100),"-")</f>
        <v>-</v>
      </c>
      <c r="K157" s="500" t="str">
        <f>IFERROR(((('INPUTS | PCs'!K193 - 'INPUTS | PCs'!J193) / 'INPUTS | PCs'!J193) * 100),"-")</f>
        <v>-</v>
      </c>
      <c r="L157" s="500" t="str">
        <f>IFERROR(((('INPUTS | PCs'!L193 - 'INPUTS | PCs'!K193) / 'INPUTS | PCs'!K193) * 100),"-")</f>
        <v>-</v>
      </c>
      <c r="O157" s="222"/>
    </row>
    <row r="158" spans="3:15" hidden="1" outlineLevel="2" x14ac:dyDescent="0.4">
      <c r="C158" s="234" t="s">
        <v>164</v>
      </c>
      <c r="D158" s="236" t="s">
        <v>176</v>
      </c>
      <c r="E158" s="236"/>
      <c r="F158" s="236"/>
      <c r="G158" s="236"/>
      <c r="H158" s="330">
        <f>IFERROR(((('INPUTS | PCs'!H194 - 'INPUTS | PCs'!G194) / 'INPUTS | PCs'!G194) * 100),"-")</f>
        <v>-12.587412587412592</v>
      </c>
      <c r="I158" s="330">
        <f>IFERROR(((('INPUTS | PCs'!I194 - 'INPUTS | PCs'!H194) / 'INPUTS | PCs'!H194) * 100),"-")</f>
        <v>-100</v>
      </c>
      <c r="J158" s="500" t="str">
        <f>IFERROR(((('INPUTS | PCs'!J194 - 'INPUTS | PCs'!I194) / 'INPUTS | PCs'!I194) * 100),"-")</f>
        <v>-</v>
      </c>
      <c r="K158" s="500" t="str">
        <f>IFERROR(((('INPUTS | PCs'!K194 - 'INPUTS | PCs'!J194) / 'INPUTS | PCs'!J194) * 100),"-")</f>
        <v>-</v>
      </c>
      <c r="L158" s="500" t="str">
        <f>IFERROR(((('INPUTS | PCs'!L194 - 'INPUTS | PCs'!K194) / 'INPUTS | PCs'!K194) * 100),"-")</f>
        <v>-</v>
      </c>
      <c r="O158" s="222"/>
    </row>
    <row r="159" spans="3:15" hidden="1" outlineLevel="2" x14ac:dyDescent="0.4">
      <c r="C159" s="234" t="s">
        <v>151</v>
      </c>
      <c r="D159" s="236" t="s">
        <v>176</v>
      </c>
      <c r="E159" s="236"/>
      <c r="F159" s="236"/>
      <c r="G159" s="236"/>
      <c r="H159" s="330">
        <f>IFERROR(((('INPUTS | PCs'!H195 - 'INPUTS | PCs'!G195) / 'INPUTS | PCs'!G195) * 100),"-")</f>
        <v>0.80645161290322287</v>
      </c>
      <c r="I159" s="330">
        <f>IFERROR(((('INPUTS | PCs'!I195 - 'INPUTS | PCs'!H195) / 'INPUTS | PCs'!H195) * 100),"-")</f>
        <v>-100</v>
      </c>
      <c r="J159" s="500" t="str">
        <f>IFERROR(((('INPUTS | PCs'!J195 - 'INPUTS | PCs'!I195) / 'INPUTS | PCs'!I195) * 100),"-")</f>
        <v>-</v>
      </c>
      <c r="K159" s="500" t="str">
        <f>IFERROR(((('INPUTS | PCs'!K195 - 'INPUTS | PCs'!J195) / 'INPUTS | PCs'!J195) * 100),"-")</f>
        <v>-</v>
      </c>
      <c r="L159" s="500" t="str">
        <f>IFERROR(((('INPUTS | PCs'!L195 - 'INPUTS | PCs'!K195) / 'INPUTS | PCs'!K195) * 100),"-")</f>
        <v>-</v>
      </c>
      <c r="O159" s="222"/>
    </row>
    <row r="160" spans="3:15" hidden="1" outlineLevel="2" x14ac:dyDescent="0.4">
      <c r="C160" s="234"/>
      <c r="D160" s="236"/>
      <c r="E160" s="236"/>
      <c r="F160" s="236"/>
      <c r="G160" s="236"/>
      <c r="H160" s="330"/>
      <c r="I160" s="330"/>
      <c r="J160" s="330"/>
      <c r="K160" s="330"/>
      <c r="L160" s="330"/>
      <c r="O160" s="222"/>
    </row>
    <row r="161" spans="2:15" hidden="1" outlineLevel="2" x14ac:dyDescent="0.4">
      <c r="C161" s="222" t="s">
        <v>725</v>
      </c>
      <c r="D161" s="237" t="s">
        <v>176</v>
      </c>
      <c r="E161" s="237"/>
      <c r="F161" s="237"/>
      <c r="G161" s="237"/>
      <c r="H161" s="330">
        <f>IFERROR(((('INPUTS | PCs'!H197 - 'INPUTS | PCs'!G197) / 'INPUTS | PCs'!G197) * 100),"-")</f>
        <v>-1.4751778937319699</v>
      </c>
      <c r="I161" s="330">
        <f>IFERROR(((('INPUTS | PCs'!I197 - 'INPUTS | PCs'!H197) / 'INPUTS | PCs'!H197) * 100),"-")</f>
        <v>-100</v>
      </c>
      <c r="J161" s="500" t="str">
        <f>IFERROR(((('INPUTS | PCs'!J197 - 'INPUTS | PCs'!I197) / 'INPUTS | PCs'!I197) * 100),"-")</f>
        <v>-</v>
      </c>
      <c r="K161" s="500" t="str">
        <f>IFERROR(((('INPUTS | PCs'!K197 - 'INPUTS | PCs'!J197) / 'INPUTS | PCs'!J197) * 100),"-")</f>
        <v>-</v>
      </c>
      <c r="L161" s="500" t="str">
        <f>IFERROR(((('INPUTS | PCs'!L197 - 'INPUTS | PCs'!K197) / 'INPUTS | PCs'!K197) * 100),"-")</f>
        <v>-</v>
      </c>
      <c r="M161" s="222"/>
      <c r="N161" s="233"/>
      <c r="O161" s="222"/>
    </row>
    <row r="162" spans="2:15" outlineLevel="1" collapsed="1" x14ac:dyDescent="0.4">
      <c r="H162" s="251"/>
      <c r="I162" s="243"/>
      <c r="J162" s="243"/>
      <c r="K162" s="243"/>
      <c r="L162" s="243"/>
    </row>
    <row r="163" spans="2:15" ht="15.75" x14ac:dyDescent="0.4">
      <c r="B163" s="55" t="s">
        <v>1083</v>
      </c>
      <c r="C163" s="75"/>
      <c r="D163" s="225"/>
      <c r="E163" s="225"/>
      <c r="F163" s="225"/>
      <c r="G163" s="225"/>
      <c r="H163" s="247"/>
      <c r="I163" s="247"/>
      <c r="J163" s="247"/>
      <c r="K163" s="247"/>
      <c r="L163" s="247"/>
      <c r="M163" s="56"/>
      <c r="N163" s="231"/>
      <c r="O163" s="231"/>
    </row>
    <row r="164" spans="2:15" x14ac:dyDescent="0.4">
      <c r="H164" s="251"/>
      <c r="I164" s="243"/>
      <c r="J164" s="243"/>
      <c r="K164" s="243"/>
      <c r="L164" s="243"/>
    </row>
    <row r="165" spans="2:15" ht="14.25" outlineLevel="1" x14ac:dyDescent="0.4">
      <c r="B165" s="74" t="s">
        <v>1084</v>
      </c>
      <c r="C165" s="60"/>
      <c r="D165" s="226"/>
      <c r="E165" s="226"/>
      <c r="F165" s="226"/>
      <c r="G165" s="226"/>
      <c r="H165" s="246"/>
      <c r="I165" s="246"/>
      <c r="J165" s="246"/>
      <c r="K165" s="246"/>
      <c r="L165" s="246"/>
      <c r="M165" s="18"/>
      <c r="N165" s="232"/>
      <c r="O165" s="18"/>
    </row>
    <row r="166" spans="2:15" hidden="1" outlineLevel="2" x14ac:dyDescent="0.4">
      <c r="H166" s="251"/>
      <c r="I166" s="243"/>
      <c r="J166" s="243"/>
      <c r="K166" s="243"/>
      <c r="L166" s="243"/>
    </row>
    <row r="167" spans="2:15" hidden="1" outlineLevel="2" x14ac:dyDescent="0.4">
      <c r="C167" s="220" t="s">
        <v>117</v>
      </c>
      <c r="D167" s="221" t="s">
        <v>190</v>
      </c>
      <c r="H167" s="333">
        <f>ROUND('INPUTS | PCs'!$H357 * (1 - ('INPUTS | PCs'!H333/100)),1)</f>
        <v>133</v>
      </c>
      <c r="I167" s="333">
        <f>ROUND('INPUTS | PCs'!$H357 * (1 - ('INPUTS | PCs'!I333/100)),1)</f>
        <v>131.4</v>
      </c>
      <c r="J167" s="333">
        <f>ROUND('INPUTS | PCs'!$H357 * (1 - ('INPUTS | PCs'!J333/100)),1)</f>
        <v>129.80000000000001</v>
      </c>
      <c r="K167" s="333">
        <f>ROUND('INPUTS | PCs'!$H357 * (1 - ('INPUTS | PCs'!K333/100)),1)</f>
        <v>128.1</v>
      </c>
      <c r="L167" s="333">
        <f>ROUND('INPUTS | PCs'!$H357 * (1 - ('INPUTS | PCs'!L333/100)),1)</f>
        <v>126.6</v>
      </c>
      <c r="N167" s="230" t="s">
        <v>1085</v>
      </c>
    </row>
    <row r="168" spans="2:15" hidden="1" outlineLevel="2" x14ac:dyDescent="0.4">
      <c r="C168" s="220" t="s">
        <v>119</v>
      </c>
      <c r="D168" s="221" t="s">
        <v>190</v>
      </c>
      <c r="H168" s="333">
        <f>ROUND('INPUTS | PCs'!$H358 * (1 - ('INPUTS | PCs'!H334/100)),1)</f>
        <v>153.6</v>
      </c>
      <c r="I168" s="333">
        <f>ROUND('INPUTS | PCs'!$H358 * (1 - ('INPUTS | PCs'!I334/100)),1)</f>
        <v>152.1</v>
      </c>
      <c r="J168" s="333">
        <f>ROUND('INPUTS | PCs'!$H358 * (1 - ('INPUTS | PCs'!J334/100)),1)</f>
        <v>150.5</v>
      </c>
      <c r="K168" s="333">
        <f>ROUND('INPUTS | PCs'!$H358 * (1 - ('INPUTS | PCs'!K334/100)),1)</f>
        <v>148.1</v>
      </c>
      <c r="L168" s="333">
        <f>ROUND('INPUTS | PCs'!$H358 * (1 - ('INPUTS | PCs'!L334/100)),1)</f>
        <v>145.4</v>
      </c>
      <c r="N168" s="230" t="s">
        <v>1072</v>
      </c>
    </row>
    <row r="169" spans="2:15" hidden="1" outlineLevel="2" x14ac:dyDescent="0.4">
      <c r="C169" s="220" t="s">
        <v>122</v>
      </c>
      <c r="D169" s="221" t="s">
        <v>190</v>
      </c>
      <c r="H169" s="333">
        <f>ROUND('INPUTS | PCs'!$H359 * (1 - ('INPUTS | PCs'!H335/100)),1)</f>
        <v>132.30000000000001</v>
      </c>
      <c r="I169" s="333">
        <f>ROUND('INPUTS | PCs'!$H359 * (1 - ('INPUTS | PCs'!I335/100)),1)</f>
        <v>131.1</v>
      </c>
      <c r="J169" s="333">
        <f>ROUND('INPUTS | PCs'!$H359 * (1 - ('INPUTS | PCs'!J335/100)),1)</f>
        <v>129.9</v>
      </c>
      <c r="K169" s="333">
        <f>ROUND('INPUTS | PCs'!$H359 * (1 - ('INPUTS | PCs'!K335/100)),1)</f>
        <v>128.80000000000001</v>
      </c>
      <c r="L169" s="333">
        <f>ROUND('INPUTS | PCs'!$H359 * (1 - ('INPUTS | PCs'!L335/100)),1)</f>
        <v>127.9</v>
      </c>
    </row>
    <row r="170" spans="2:15" hidden="1" outlineLevel="2" x14ac:dyDescent="0.4">
      <c r="C170" s="220" t="s">
        <v>124</v>
      </c>
      <c r="D170" s="221" t="s">
        <v>190</v>
      </c>
      <c r="H170" s="333">
        <f>ROUND('INPUTS | PCs'!$H360 * (1 - ('INPUTS | PCs'!H336/100)),1)</f>
        <v>149.4</v>
      </c>
      <c r="I170" s="333">
        <f>ROUND('INPUTS | PCs'!$H360 * (1 - ('INPUTS | PCs'!I336/100)),1)</f>
        <v>147.9</v>
      </c>
      <c r="J170" s="333">
        <f>ROUND('INPUTS | PCs'!$H360 * (1 - ('INPUTS | PCs'!J336/100)),1)</f>
        <v>146.19999999999999</v>
      </c>
      <c r="K170" s="333">
        <f>ROUND('INPUTS | PCs'!$H360 * (1 - ('INPUTS | PCs'!K336/100)),1)</f>
        <v>144.4</v>
      </c>
      <c r="L170" s="333">
        <f>ROUND('INPUTS | PCs'!$H360 * (1 - ('INPUTS | PCs'!L336/100)),1)</f>
        <v>142.6</v>
      </c>
    </row>
    <row r="171" spans="2:15" hidden="1" outlineLevel="2" x14ac:dyDescent="0.4">
      <c r="C171" s="220" t="s">
        <v>126</v>
      </c>
      <c r="D171" s="221" t="s">
        <v>190</v>
      </c>
      <c r="H171" s="333">
        <f>ROUND('INPUTS | PCs'!$H361 * (1 - ('INPUTS | PCs'!H337/100)),1)</f>
        <v>128.19999999999999</v>
      </c>
      <c r="I171" s="333">
        <f>ROUND('INPUTS | PCs'!$H361 * (1 - ('INPUTS | PCs'!I337/100)),1)</f>
        <v>127.3</v>
      </c>
      <c r="J171" s="333">
        <f>ROUND('INPUTS | PCs'!$H361 * (1 - ('INPUTS | PCs'!J337/100)),1)</f>
        <v>126.4</v>
      </c>
      <c r="K171" s="333">
        <f>ROUND('INPUTS | PCs'!$H361 * (1 - ('INPUTS | PCs'!K337/100)),1)</f>
        <v>125.5</v>
      </c>
      <c r="L171" s="333">
        <f>ROUND('INPUTS | PCs'!$H361 * (1 - ('INPUTS | PCs'!L337/100)),1)</f>
        <v>124.6</v>
      </c>
    </row>
    <row r="172" spans="2:15" hidden="1" outlineLevel="2" x14ac:dyDescent="0.4">
      <c r="C172" s="220" t="s">
        <v>128</v>
      </c>
      <c r="D172" s="221" t="s">
        <v>190</v>
      </c>
      <c r="H172" s="333">
        <f>ROUND('INPUTS | PCs'!$H362 * (1 - ('INPUTS | PCs'!H338/100)),1)</f>
        <v>144.4</v>
      </c>
      <c r="I172" s="333">
        <f>ROUND('INPUTS | PCs'!$H362 * (1 - ('INPUTS | PCs'!I338/100)),1)</f>
        <v>142.6</v>
      </c>
      <c r="J172" s="333">
        <f>ROUND('INPUTS | PCs'!$H362 * (1 - ('INPUTS | PCs'!J338/100)),1)</f>
        <v>140.69999999999999</v>
      </c>
      <c r="K172" s="333">
        <f>ROUND('INPUTS | PCs'!$H362 * (1 - ('INPUTS | PCs'!K338/100)),1)</f>
        <v>138.69999999999999</v>
      </c>
      <c r="L172" s="333">
        <f>ROUND('INPUTS | PCs'!$H362 * (1 - ('INPUTS | PCs'!L338/100)),1)</f>
        <v>136.9</v>
      </c>
    </row>
    <row r="173" spans="2:15" hidden="1" outlineLevel="2" x14ac:dyDescent="0.4">
      <c r="C173" s="220" t="s">
        <v>131</v>
      </c>
      <c r="D173" s="221" t="s">
        <v>190</v>
      </c>
      <c r="H173" s="333">
        <f>ROUND('INPUTS | PCs'!$H363 * (1 - ('INPUTS | PCs'!H339/100)),1)</f>
        <v>126.6</v>
      </c>
      <c r="I173" s="333">
        <f>ROUND('INPUTS | PCs'!$H363 * (1 - ('INPUTS | PCs'!I339/100)),1)</f>
        <v>125.3</v>
      </c>
      <c r="J173" s="333">
        <f>ROUND('INPUTS | PCs'!$H363 * (1 - ('INPUTS | PCs'!J339/100)),1)</f>
        <v>122.4</v>
      </c>
      <c r="K173" s="333">
        <f>ROUND('INPUTS | PCs'!$H363 * (1 - ('INPUTS | PCs'!K339/100)),1)</f>
        <v>120.2</v>
      </c>
      <c r="L173" s="333">
        <f>ROUND('INPUTS | PCs'!$H363 * (1 - ('INPUTS | PCs'!L339/100)),1)</f>
        <v>118.7</v>
      </c>
    </row>
    <row r="174" spans="2:15" hidden="1" outlineLevel="2" x14ac:dyDescent="0.4">
      <c r="C174" s="220" t="s">
        <v>133</v>
      </c>
      <c r="D174" s="221" t="s">
        <v>190</v>
      </c>
      <c r="H174" s="333">
        <f>ROUND('INPUTS | PCs'!$H364 * (1 - ('INPUTS | PCs'!H340/100)),1)</f>
        <v>144.19999999999999</v>
      </c>
      <c r="I174" s="333">
        <f>ROUND('INPUTS | PCs'!$H364 * (1 - ('INPUTS | PCs'!I340/100)),1)</f>
        <v>142.4</v>
      </c>
      <c r="J174" s="333">
        <f>ROUND('INPUTS | PCs'!$H364 * (1 - ('INPUTS | PCs'!J340/100)),1)</f>
        <v>140.80000000000001</v>
      </c>
      <c r="K174" s="333">
        <f>ROUND('INPUTS | PCs'!$H364 * (1 - ('INPUTS | PCs'!K340/100)),1)</f>
        <v>139.4</v>
      </c>
      <c r="L174" s="333">
        <f>ROUND('INPUTS | PCs'!$H364 * (1 - ('INPUTS | PCs'!L340/100)),1)</f>
        <v>136.6</v>
      </c>
    </row>
    <row r="175" spans="2:15" hidden="1" outlineLevel="2" x14ac:dyDescent="0.4">
      <c r="C175" s="220" t="s">
        <v>244</v>
      </c>
      <c r="D175" s="221" t="s">
        <v>190</v>
      </c>
      <c r="H175" s="333">
        <f>ROUND('INPUTS | PCs'!$H365 * (1 - ('INPUTS | PCs'!H341/100)),1)</f>
        <v>142.1</v>
      </c>
      <c r="I175" s="333">
        <f>ROUND('INPUTS | PCs'!$H365 * (1 - ('INPUTS | PCs'!I341/100)),1)</f>
        <v>140.30000000000001</v>
      </c>
      <c r="J175" s="333">
        <f>ROUND('INPUTS | PCs'!$H365 * (1 - ('INPUTS | PCs'!J341/100)),1)</f>
        <v>138.4</v>
      </c>
      <c r="K175" s="333">
        <f>ROUND('INPUTS | PCs'!$H365 * (1 - ('INPUTS | PCs'!K341/100)),1)</f>
        <v>136.69999999999999</v>
      </c>
      <c r="L175" s="333">
        <f>ROUND('INPUTS | PCs'!$H365 * (1 - ('INPUTS | PCs'!L341/100)),1)</f>
        <v>134.9</v>
      </c>
    </row>
    <row r="176" spans="2:15" hidden="1" outlineLevel="2" x14ac:dyDescent="0.4">
      <c r="C176" s="220" t="s">
        <v>137</v>
      </c>
      <c r="D176" s="221" t="s">
        <v>190</v>
      </c>
      <c r="H176" s="333">
        <f>ROUND('INPUTS | PCs'!$H366 * (1 - ('INPUTS | PCs'!H342/100)),1)</f>
        <v>137.69999999999999</v>
      </c>
      <c r="I176" s="333">
        <f>ROUND('INPUTS | PCs'!$H366 * (1 - ('INPUTS | PCs'!I342/100)),1)</f>
        <v>137.5</v>
      </c>
      <c r="J176" s="333">
        <f>ROUND('INPUTS | PCs'!$H366 * (1 - ('INPUTS | PCs'!J342/100)),1)</f>
        <v>137.4</v>
      </c>
      <c r="K176" s="333">
        <f>ROUND('INPUTS | PCs'!$H366 * (1 - ('INPUTS | PCs'!K342/100)),1)</f>
        <v>137.19999999999999</v>
      </c>
      <c r="L176" s="333">
        <f>ROUND('INPUTS | PCs'!$H366 * (1 - ('INPUTS | PCs'!L342/100)),1)</f>
        <v>136.6</v>
      </c>
    </row>
    <row r="177" spans="2:15" hidden="1" outlineLevel="2" x14ac:dyDescent="0.4">
      <c r="C177" s="220" t="s">
        <v>139</v>
      </c>
      <c r="D177" s="221" t="s">
        <v>190</v>
      </c>
      <c r="H177" s="333">
        <f>ROUND('INPUTS | PCs'!$H367 * (1 - ('INPUTS | PCs'!H343/100)),1)</f>
        <v>125.1</v>
      </c>
      <c r="I177" s="333">
        <f>ROUND('INPUTS | PCs'!$H367 * (1 - ('INPUTS | PCs'!I343/100)),1)</f>
        <v>121.9</v>
      </c>
      <c r="J177" s="333">
        <f>ROUND('INPUTS | PCs'!$H367 * (1 - ('INPUTS | PCs'!J343/100)),1)</f>
        <v>118.7</v>
      </c>
      <c r="K177" s="333">
        <f>ROUND('INPUTS | PCs'!$H367 * (1 - ('INPUTS | PCs'!K343/100)),1)</f>
        <v>117.6</v>
      </c>
      <c r="L177" s="333">
        <f>ROUND('INPUTS | PCs'!$H367 * (1 - ('INPUTS | PCs'!L343/100)),1)</f>
        <v>116.8</v>
      </c>
    </row>
    <row r="178" spans="2:15" hidden="1" outlineLevel="2" x14ac:dyDescent="0.4">
      <c r="C178" s="220" t="s">
        <v>141</v>
      </c>
      <c r="D178" s="221" t="s">
        <v>190</v>
      </c>
      <c r="H178" s="333">
        <f>ROUND('INPUTS | PCs'!$H368 * (1 - ('INPUTS | PCs'!H344/100)),1)</f>
        <v>152.5</v>
      </c>
      <c r="I178" s="333">
        <f>ROUND('INPUTS | PCs'!$H368 * (1 - ('INPUTS | PCs'!I344/100)),1)</f>
        <v>147.5</v>
      </c>
      <c r="J178" s="333">
        <f>ROUND('INPUTS | PCs'!$H368 * (1 - ('INPUTS | PCs'!J344/100)),1)</f>
        <v>143.80000000000001</v>
      </c>
      <c r="K178" s="333">
        <f>ROUND('INPUTS | PCs'!$H368 * (1 - ('INPUTS | PCs'!K344/100)),1)</f>
        <v>139.6</v>
      </c>
      <c r="L178" s="333">
        <f>ROUND('INPUTS | PCs'!$H368 * (1 - ('INPUTS | PCs'!L344/100)),1)</f>
        <v>135.69999999999999</v>
      </c>
    </row>
    <row r="179" spans="2:15" hidden="1" outlineLevel="2" x14ac:dyDescent="0.4">
      <c r="C179" s="220" t="s">
        <v>143</v>
      </c>
      <c r="D179" s="221" t="s">
        <v>190</v>
      </c>
      <c r="H179" s="333">
        <f>ROUND('INPUTS | PCs'!$H369 * (1 - ('INPUTS | PCs'!H345/100)),1)</f>
        <v>147</v>
      </c>
      <c r="I179" s="333">
        <f>ROUND('INPUTS | PCs'!$H369 * (1 - ('INPUTS | PCs'!I345/100)),1)</f>
        <v>145</v>
      </c>
      <c r="J179" s="333">
        <f>ROUND('INPUTS | PCs'!$H369 * (1 - ('INPUTS | PCs'!J345/100)),1)</f>
        <v>143.1</v>
      </c>
      <c r="K179" s="333">
        <f>ROUND('INPUTS | PCs'!$H369 * (1 - ('INPUTS | PCs'!K345/100)),1)</f>
        <v>141.30000000000001</v>
      </c>
      <c r="L179" s="333">
        <f>ROUND('INPUTS | PCs'!$H369 * (1 - ('INPUTS | PCs'!L345/100)),1)</f>
        <v>139.5</v>
      </c>
    </row>
    <row r="180" spans="2:15" hidden="1" outlineLevel="2" x14ac:dyDescent="0.4">
      <c r="C180" s="220" t="s">
        <v>145</v>
      </c>
      <c r="D180" s="221" t="s">
        <v>190</v>
      </c>
      <c r="H180" s="333">
        <f>ROUND('INPUTS | PCs'!$H370 * (1 - ('INPUTS | PCs'!H346/100)),1)</f>
        <v>147.4</v>
      </c>
      <c r="I180" s="333">
        <f>ROUND('INPUTS | PCs'!$H370 * (1 - ('INPUTS | PCs'!I346/100)),1)</f>
        <v>145.6</v>
      </c>
      <c r="J180" s="333">
        <f>ROUND('INPUTS | PCs'!$H370 * (1 - ('INPUTS | PCs'!J346/100)),1)</f>
        <v>143.6</v>
      </c>
      <c r="K180" s="333">
        <f>ROUND('INPUTS | PCs'!$H370 * (1 - ('INPUTS | PCs'!K346/100)),1)</f>
        <v>141.80000000000001</v>
      </c>
      <c r="L180" s="333">
        <f>ROUND('INPUTS | PCs'!$H370 * (1 - ('INPUTS | PCs'!L346/100)),1)</f>
        <v>139.9</v>
      </c>
    </row>
    <row r="181" spans="2:15" hidden="1" outlineLevel="2" x14ac:dyDescent="0.4">
      <c r="C181" s="220" t="s">
        <v>147</v>
      </c>
      <c r="D181" s="221" t="s">
        <v>190</v>
      </c>
      <c r="H181" s="333">
        <f>ROUND('INPUTS | PCs'!$H371 * (1 - ('INPUTS | PCs'!H347/100)),1)</f>
        <v>142.4</v>
      </c>
      <c r="I181" s="333">
        <f>ROUND('INPUTS | PCs'!$H371 * (1 - ('INPUTS | PCs'!I347/100)),1)</f>
        <v>139.80000000000001</v>
      </c>
      <c r="J181" s="333">
        <f>ROUND('INPUTS | PCs'!$H371 * (1 - ('INPUTS | PCs'!J347/100)),1)</f>
        <v>137.4</v>
      </c>
      <c r="K181" s="333">
        <f>ROUND('INPUTS | PCs'!$H371 * (1 - ('INPUTS | PCs'!K347/100)),1)</f>
        <v>135.6</v>
      </c>
      <c r="L181" s="333">
        <f>ROUND('INPUTS | PCs'!$H371 * (1 - ('INPUTS | PCs'!L347/100)),1)</f>
        <v>133.6</v>
      </c>
    </row>
    <row r="182" spans="2:15" hidden="1" outlineLevel="2" x14ac:dyDescent="0.4">
      <c r="C182" s="220" t="s">
        <v>149</v>
      </c>
      <c r="D182" s="221" t="s">
        <v>190</v>
      </c>
      <c r="H182" s="331"/>
      <c r="I182" s="331"/>
      <c r="J182" s="331"/>
      <c r="K182" s="331"/>
      <c r="L182" s="331"/>
    </row>
    <row r="183" spans="2:15" hidden="1" outlineLevel="2" x14ac:dyDescent="0.4">
      <c r="C183" s="220" t="s">
        <v>161</v>
      </c>
      <c r="D183" s="221" t="s">
        <v>190</v>
      </c>
      <c r="H183" s="333">
        <f>ROUND('INPUTS | PCs'!$H373 * (1 - ('INPUTS | PCs'!H349/100)),1)</f>
        <v>129.69999999999999</v>
      </c>
      <c r="I183" s="333">
        <f>ROUND('INPUTS | PCs'!$H373 * (1 - ('INPUTS | PCs'!I349/100)),1)</f>
        <v>129.5</v>
      </c>
      <c r="J183" s="333">
        <f>ROUND('INPUTS | PCs'!$H373 * (1 - ('INPUTS | PCs'!J349/100)),1)</f>
        <v>129.30000000000001</v>
      </c>
      <c r="K183" s="333">
        <f>ROUND('INPUTS | PCs'!$H373 * (1 - ('INPUTS | PCs'!K349/100)),1)</f>
        <v>129.19999999999999</v>
      </c>
      <c r="L183" s="333">
        <f>ROUND('INPUTS | PCs'!$H373 * (1 - ('INPUTS | PCs'!L349/100)),1)</f>
        <v>128.9</v>
      </c>
    </row>
    <row r="184" spans="2:15" hidden="1" outlineLevel="2" x14ac:dyDescent="0.4">
      <c r="C184" s="220" t="s">
        <v>164</v>
      </c>
      <c r="D184" s="221" t="s">
        <v>190</v>
      </c>
      <c r="H184" s="333">
        <f>ROUND('INPUTS | PCs'!$H374 * (1 - ('INPUTS | PCs'!H350/100)),1)</f>
        <v>134.1</v>
      </c>
      <c r="I184" s="333">
        <f>ROUND('INPUTS | PCs'!$H374 * (1 - ('INPUTS | PCs'!I350/100)),1)</f>
        <v>132.30000000000001</v>
      </c>
      <c r="J184" s="333">
        <f>ROUND('INPUTS | PCs'!$H374 * (1 - ('INPUTS | PCs'!J350/100)),1)</f>
        <v>130.69999999999999</v>
      </c>
      <c r="K184" s="333">
        <f>ROUND('INPUTS | PCs'!$H374 * (1 - ('INPUTS | PCs'!K350/100)),1)</f>
        <v>128.9</v>
      </c>
      <c r="L184" s="333">
        <f>ROUND('INPUTS | PCs'!$H374 * (1 - ('INPUTS | PCs'!L350/100)),1)</f>
        <v>127.2</v>
      </c>
    </row>
    <row r="185" spans="2:15" hidden="1" outlineLevel="2" x14ac:dyDescent="0.4">
      <c r="C185" s="220" t="s">
        <v>151</v>
      </c>
      <c r="D185" s="221" t="s">
        <v>190</v>
      </c>
      <c r="H185" s="330">
        <f>ROUND('INPUTS | PCs'!$H375 * (1 - ('INPUTS | PCs'!H351/100)),1)</f>
        <v>147.5</v>
      </c>
      <c r="I185" s="333">
        <f>ROUND('INPUTS | PCs'!$H375 * (1 - ('INPUTS | PCs'!I351/100)),1)</f>
        <v>145.6</v>
      </c>
      <c r="J185" s="333">
        <f>ROUND('INPUTS | PCs'!$H375 * (1 - ('INPUTS | PCs'!J351/100)),1)</f>
        <v>143.30000000000001</v>
      </c>
      <c r="K185" s="333">
        <f>ROUND('INPUTS | PCs'!$H375 * (1 - ('INPUTS | PCs'!K351/100)),1)</f>
        <v>141.30000000000001</v>
      </c>
      <c r="L185" s="333">
        <f>ROUND('INPUTS | PCs'!$H375 * (1 - ('INPUTS | PCs'!L351/100)),1)</f>
        <v>139.19999999999999</v>
      </c>
    </row>
    <row r="186" spans="2:15" hidden="1" outlineLevel="2" x14ac:dyDescent="0.4">
      <c r="H186" s="333"/>
      <c r="I186" s="333"/>
      <c r="J186" s="333"/>
      <c r="K186" s="333"/>
      <c r="L186" s="333"/>
    </row>
    <row r="187" spans="2:15" hidden="1" outlineLevel="2" x14ac:dyDescent="0.4">
      <c r="C187" s="222" t="s">
        <v>725</v>
      </c>
      <c r="D187" s="224" t="s">
        <v>190</v>
      </c>
      <c r="E187" s="224"/>
      <c r="F187" s="224"/>
      <c r="G187" s="224"/>
      <c r="H187" s="348">
        <f>IFERROR(H211 / ('INPUTS | PCs'!$H497 * 1000),"-")</f>
        <v>139.35342089503237</v>
      </c>
      <c r="I187" s="348">
        <f>IFERROR(I211 / ('INPUTS | PCs'!$H497 * 1000),"-")</f>
        <v>137.4675792624104</v>
      </c>
      <c r="J187" s="348">
        <f>IFERROR(J211 / ('INPUTS | PCs'!$H497 * 1000),"-")</f>
        <v>135.60104173848896</v>
      </c>
      <c r="K187" s="348">
        <f>IFERROR(K211 / ('INPUTS | PCs'!$H497 * 1000),"-")</f>
        <v>133.93870964115317</v>
      </c>
      <c r="L187" s="348">
        <f>IFERROR(L211 / ('INPUTS | PCs'!$H497 * 1000),"-")</f>
        <v>132.08751607388646</v>
      </c>
      <c r="M187" s="222"/>
      <c r="N187" s="233"/>
      <c r="O187" s="222"/>
    </row>
    <row r="188" spans="2:15" outlineLevel="1" collapsed="1" x14ac:dyDescent="0.4">
      <c r="H188" s="251"/>
      <c r="I188" s="243"/>
      <c r="J188" s="243"/>
      <c r="K188" s="243"/>
      <c r="L188" s="243"/>
    </row>
    <row r="189" spans="2:15" ht="14.25" outlineLevel="1" x14ac:dyDescent="0.4">
      <c r="B189" s="74" t="s">
        <v>1086</v>
      </c>
      <c r="C189" s="60"/>
      <c r="D189" s="226"/>
      <c r="E189" s="226"/>
      <c r="F189" s="226"/>
      <c r="G189" s="226"/>
      <c r="H189" s="246"/>
      <c r="I189" s="246"/>
      <c r="J189" s="246"/>
      <c r="K189" s="246"/>
      <c r="L189" s="246"/>
      <c r="M189" s="18"/>
      <c r="N189" s="232"/>
      <c r="O189" s="18"/>
    </row>
    <row r="190" spans="2:15" hidden="1" outlineLevel="2" x14ac:dyDescent="0.4">
      <c r="H190" s="251"/>
      <c r="I190" s="243"/>
      <c r="J190" s="243"/>
      <c r="K190" s="243"/>
      <c r="L190" s="243"/>
    </row>
    <row r="191" spans="2:15" hidden="1" outlineLevel="2" x14ac:dyDescent="0.4">
      <c r="C191" s="234" t="s">
        <v>117</v>
      </c>
      <c r="D191" s="236" t="s">
        <v>192</v>
      </c>
      <c r="E191" s="236"/>
      <c r="F191" s="236"/>
      <c r="G191" s="236"/>
      <c r="H191" s="334">
        <f>H167 * ('INPUTS | PCs'!$H477 * 1000)</f>
        <v>634030221.15999997</v>
      </c>
      <c r="I191" s="334">
        <f>I167 * ('INPUTS | PCs'!$H477 * 1000)</f>
        <v>626402789.92799997</v>
      </c>
      <c r="J191" s="334">
        <f>J167 * ('INPUTS | PCs'!$H477 * 1000)</f>
        <v>618775358.69599998</v>
      </c>
      <c r="K191" s="334">
        <f>K167 * ('INPUTS | PCs'!$H477 * 1000)</f>
        <v>610671213.01199996</v>
      </c>
      <c r="L191" s="334">
        <f>L167 * ('INPUTS | PCs'!$H477 * 1000)</f>
        <v>603520496.23199987</v>
      </c>
      <c r="N191" s="230" t="s">
        <v>1087</v>
      </c>
    </row>
    <row r="192" spans="2:15" hidden="1" outlineLevel="2" x14ac:dyDescent="0.4">
      <c r="C192" s="234" t="s">
        <v>119</v>
      </c>
      <c r="D192" s="236" t="s">
        <v>192</v>
      </c>
      <c r="E192" s="236"/>
      <c r="F192" s="236"/>
      <c r="G192" s="236"/>
      <c r="H192" s="330">
        <f>H168 * ('INPUTS | PCs'!$H478 * 1000)</f>
        <v>457950720</v>
      </c>
      <c r="I192" s="330">
        <f>I168 * ('INPUTS | PCs'!$H478 * 1000)</f>
        <v>453478545</v>
      </c>
      <c r="J192" s="330">
        <f>J168 * ('INPUTS | PCs'!$H478 * 1000)</f>
        <v>448708225</v>
      </c>
      <c r="K192" s="330">
        <f>K168 * ('INPUTS | PCs'!$H478 * 1000)</f>
        <v>441552745</v>
      </c>
      <c r="L192" s="330">
        <f>L168 * ('INPUTS | PCs'!$H478 * 1000)</f>
        <v>433502830</v>
      </c>
    </row>
    <row r="193" spans="3:12" hidden="1" outlineLevel="2" x14ac:dyDescent="0.4">
      <c r="C193" s="234" t="s">
        <v>122</v>
      </c>
      <c r="D193" s="236" t="s">
        <v>192</v>
      </c>
      <c r="E193" s="236"/>
      <c r="F193" s="236"/>
      <c r="G193" s="236"/>
      <c r="H193" s="330">
        <f>H169 * ('INPUTS | PCs'!$H479 * 1000)</f>
        <v>27254329.200000003</v>
      </c>
      <c r="I193" s="330">
        <f>I169 * ('INPUTS | PCs'!$H479 * 1000)</f>
        <v>27007124.399999999</v>
      </c>
      <c r="J193" s="330">
        <f>J169 * ('INPUTS | PCs'!$H479 * 1000)</f>
        <v>26759919.600000001</v>
      </c>
      <c r="K193" s="330">
        <f>K169 * ('INPUTS | PCs'!$H479 * 1000)</f>
        <v>26533315.200000003</v>
      </c>
      <c r="L193" s="330">
        <f>L169 * ('INPUTS | PCs'!$H479 * 1000)</f>
        <v>26347911.600000001</v>
      </c>
    </row>
    <row r="194" spans="3:12" hidden="1" outlineLevel="2" x14ac:dyDescent="0.4">
      <c r="C194" s="234" t="s">
        <v>124</v>
      </c>
      <c r="D194" s="236" t="s">
        <v>192</v>
      </c>
      <c r="E194" s="236"/>
      <c r="F194" s="236"/>
      <c r="G194" s="236"/>
      <c r="H194" s="333">
        <f>H170 * ('INPUTS | PCs'!$H480 * 1000)</f>
        <v>685529519.39999998</v>
      </c>
      <c r="I194" s="333">
        <f>I170 * ('INPUTS | PCs'!$H480 * 1000)</f>
        <v>678646692.89999998</v>
      </c>
      <c r="J194" s="333">
        <f>J170 * ('INPUTS | PCs'!$H480 * 1000)</f>
        <v>670846156.19999993</v>
      </c>
      <c r="K194" s="333">
        <f>K170 * ('INPUTS | PCs'!$H480 * 1000)</f>
        <v>662586764.39999998</v>
      </c>
      <c r="L194" s="333">
        <f>L170 * ('INPUTS | PCs'!$H480 * 1000)</f>
        <v>654327372.60000002</v>
      </c>
    </row>
    <row r="195" spans="3:12" hidden="1" outlineLevel="2" x14ac:dyDescent="0.4">
      <c r="C195" s="234" t="s">
        <v>126</v>
      </c>
      <c r="D195" s="236" t="s">
        <v>192</v>
      </c>
      <c r="E195" s="236"/>
      <c r="F195" s="236"/>
      <c r="G195" s="236"/>
      <c r="H195" s="330">
        <f>H171 * ('INPUTS | PCs'!$H481 * 1000)</f>
        <v>1074358306</v>
      </c>
      <c r="I195" s="330">
        <f>I171 * ('INPUTS | PCs'!$H481 * 1000)</f>
        <v>1066816009</v>
      </c>
      <c r="J195" s="330">
        <f>J171 * ('INPUTS | PCs'!$H481 * 1000)</f>
        <v>1059273712</v>
      </c>
      <c r="K195" s="330">
        <f>K171 * ('INPUTS | PCs'!$H481 * 1000)</f>
        <v>1051731415</v>
      </c>
      <c r="L195" s="330">
        <f>L171 * ('INPUTS | PCs'!$H481 * 1000)</f>
        <v>1044189118</v>
      </c>
    </row>
    <row r="196" spans="3:12" hidden="1" outlineLevel="2" x14ac:dyDescent="0.4">
      <c r="C196" s="234" t="s">
        <v>128</v>
      </c>
      <c r="D196" s="236" t="s">
        <v>192</v>
      </c>
      <c r="E196" s="236"/>
      <c r="F196" s="236"/>
      <c r="G196" s="236"/>
      <c r="H196" s="330">
        <f>H172 * ('INPUTS | PCs'!$H482 * 1000)</f>
        <v>349188080</v>
      </c>
      <c r="I196" s="330">
        <f>I172 * ('INPUTS | PCs'!$H482 * 1000)</f>
        <v>344835320</v>
      </c>
      <c r="J196" s="330">
        <f>J172 * ('INPUTS | PCs'!$H482 * 1000)</f>
        <v>340240740</v>
      </c>
      <c r="K196" s="330">
        <f>K172 * ('INPUTS | PCs'!$H482 * 1000)</f>
        <v>335404340</v>
      </c>
      <c r="L196" s="330">
        <f>L172 * ('INPUTS | PCs'!$H482 * 1000)</f>
        <v>331051580</v>
      </c>
    </row>
    <row r="197" spans="3:12" hidden="1" outlineLevel="2" x14ac:dyDescent="0.4">
      <c r="C197" s="234" t="s">
        <v>131</v>
      </c>
      <c r="D197" s="236" t="s">
        <v>192</v>
      </c>
      <c r="E197" s="236"/>
      <c r="F197" s="236"/>
      <c r="G197" s="236"/>
      <c r="H197" s="330">
        <f>H173 * ('INPUTS | PCs'!$H483 * 1000)</f>
        <v>322231435.19999999</v>
      </c>
      <c r="I197" s="330">
        <f>I173 * ('INPUTS | PCs'!$H483 * 1000)</f>
        <v>318922581.59999996</v>
      </c>
      <c r="J197" s="330">
        <f>J173 * ('INPUTS | PCs'!$H483 * 1000)</f>
        <v>311541292.80000001</v>
      </c>
      <c r="K197" s="330">
        <f>K173 * ('INPUTS | PCs'!$H483 * 1000)</f>
        <v>305941694.40000004</v>
      </c>
      <c r="L197" s="330">
        <f>L173 * ('INPUTS | PCs'!$H483 * 1000)</f>
        <v>302123786.40000004</v>
      </c>
    </row>
    <row r="198" spans="3:12" hidden="1" outlineLevel="2" x14ac:dyDescent="0.4">
      <c r="C198" s="234" t="s">
        <v>133</v>
      </c>
      <c r="D198" s="236" t="s">
        <v>192</v>
      </c>
      <c r="E198" s="236"/>
      <c r="F198" s="236"/>
      <c r="G198" s="236"/>
      <c r="H198" s="330">
        <f>H174 * ('INPUTS | PCs'!$H484 * 1000)</f>
        <v>1473249582</v>
      </c>
      <c r="I198" s="330">
        <f>I174 * ('INPUTS | PCs'!$H484 * 1000)</f>
        <v>1454859504</v>
      </c>
      <c r="J198" s="330">
        <f>J174 * ('INPUTS | PCs'!$H484 * 1000)</f>
        <v>1438512768</v>
      </c>
      <c r="K198" s="330">
        <f>K174 * ('INPUTS | PCs'!$H484 * 1000)</f>
        <v>1424209374</v>
      </c>
      <c r="L198" s="330">
        <f>L174 * ('INPUTS | PCs'!$H484 * 1000)</f>
        <v>1395602586</v>
      </c>
    </row>
    <row r="199" spans="3:12" hidden="1" outlineLevel="2" x14ac:dyDescent="0.4">
      <c r="C199" s="220" t="s">
        <v>244</v>
      </c>
      <c r="D199" s="236" t="s">
        <v>192</v>
      </c>
      <c r="E199" s="236"/>
      <c r="F199" s="236"/>
      <c r="G199" s="236"/>
      <c r="H199" s="330">
        <f>H175 * ('INPUTS | PCs'!$H485 * 1000)</f>
        <v>976290461.94683576</v>
      </c>
      <c r="I199" s="330">
        <f>I175 * ('INPUTS | PCs'!$H485 * 1000)</f>
        <v>963923658.06573594</v>
      </c>
      <c r="J199" s="330">
        <f>J175 * ('INPUTS | PCs'!$H485 * 1000)</f>
        <v>950869809.52457488</v>
      </c>
      <c r="K199" s="330">
        <f>K175 * ('INPUTS | PCs'!$H485 * 1000)</f>
        <v>939190050.30353594</v>
      </c>
      <c r="L199" s="330">
        <f>L175 * ('INPUTS | PCs'!$H485 * 1000)</f>
        <v>926823246.422436</v>
      </c>
    </row>
    <row r="200" spans="3:12" hidden="1" outlineLevel="2" x14ac:dyDescent="0.4">
      <c r="C200" s="234" t="s">
        <v>137</v>
      </c>
      <c r="D200" s="236" t="s">
        <v>192</v>
      </c>
      <c r="E200" s="236"/>
      <c r="F200" s="236"/>
      <c r="G200" s="236"/>
      <c r="H200" s="330">
        <f>H176 * ('INPUTS | PCs'!$H486 * 1000)</f>
        <v>181279265.86439213</v>
      </c>
      <c r="I200" s="330">
        <f>I176 * ('INPUTS | PCs'!$H486 * 1000)</f>
        <v>181015969.90816209</v>
      </c>
      <c r="J200" s="330">
        <f>J176 * ('INPUTS | PCs'!$H486 * 1000)</f>
        <v>180884321.93004707</v>
      </c>
      <c r="K200" s="330">
        <f>K176 * ('INPUTS | PCs'!$H486 * 1000)</f>
        <v>180621025.97381699</v>
      </c>
      <c r="L200" s="330">
        <f>L176 * ('INPUTS | PCs'!$H486 * 1000)</f>
        <v>179831138.10512686</v>
      </c>
    </row>
    <row r="201" spans="3:12" hidden="1" outlineLevel="2" x14ac:dyDescent="0.4">
      <c r="C201" s="234" t="s">
        <v>139</v>
      </c>
      <c r="D201" s="236" t="s">
        <v>192</v>
      </c>
      <c r="E201" s="236"/>
      <c r="F201" s="236"/>
      <c r="G201" s="236"/>
      <c r="H201" s="330">
        <f>H177 * ('INPUTS | PCs'!$H487 * 1000)</f>
        <v>638891704.79999995</v>
      </c>
      <c r="I201" s="330">
        <f>I177 * ('INPUTS | PCs'!$H487 * 1000)</f>
        <v>622549151.20000005</v>
      </c>
      <c r="J201" s="330">
        <f>J177 * ('INPUTS | PCs'!$H487 * 1000)</f>
        <v>606206597.60000002</v>
      </c>
      <c r="K201" s="330">
        <f>K177 * ('INPUTS | PCs'!$H487 * 1000)</f>
        <v>600588844.79999995</v>
      </c>
      <c r="L201" s="330">
        <f>L177 * ('INPUTS | PCs'!$H487 * 1000)</f>
        <v>596503206.39999998</v>
      </c>
    </row>
    <row r="202" spans="3:12" hidden="1" outlineLevel="2" x14ac:dyDescent="0.4">
      <c r="C202" s="234" t="s">
        <v>141</v>
      </c>
      <c r="D202" s="236" t="s">
        <v>192</v>
      </c>
      <c r="E202" s="236"/>
      <c r="F202" s="236"/>
      <c r="G202" s="236"/>
      <c r="H202" s="330">
        <f>H178 * ('INPUTS | PCs'!$H488 * 1000)</f>
        <v>587386232.5</v>
      </c>
      <c r="I202" s="330">
        <f>I178 * ('INPUTS | PCs'!$H488 * 1000)</f>
        <v>568127667.5</v>
      </c>
      <c r="J202" s="330">
        <f>J178 * ('INPUTS | PCs'!$H488 * 1000)</f>
        <v>553876329.4000001</v>
      </c>
      <c r="K202" s="330">
        <f>K178 * ('INPUTS | PCs'!$H488 * 1000)</f>
        <v>537699134.79999995</v>
      </c>
      <c r="L202" s="330">
        <f>L178 * ('INPUTS | PCs'!$H488 * 1000)</f>
        <v>522677454.09999996</v>
      </c>
    </row>
    <row r="203" spans="3:12" hidden="1" outlineLevel="2" x14ac:dyDescent="0.4">
      <c r="C203" s="234" t="s">
        <v>143</v>
      </c>
      <c r="D203" s="236" t="s">
        <v>192</v>
      </c>
      <c r="E203" s="236"/>
      <c r="F203" s="236"/>
      <c r="G203" s="236"/>
      <c r="H203" s="330">
        <f>H179 * ('INPUTS | PCs'!$H489 * 1000)</f>
        <v>172885230</v>
      </c>
      <c r="I203" s="330">
        <f>I179 * ('INPUTS | PCs'!$H489 * 1000)</f>
        <v>170533050</v>
      </c>
      <c r="J203" s="330">
        <f>J179 * ('INPUTS | PCs'!$H489 * 1000)</f>
        <v>168298479</v>
      </c>
      <c r="K203" s="330">
        <f>K179 * ('INPUTS | PCs'!$H489 * 1000)</f>
        <v>166181517</v>
      </c>
      <c r="L203" s="330">
        <f>L179 * ('INPUTS | PCs'!$H489 * 1000)</f>
        <v>164064555</v>
      </c>
    </row>
    <row r="204" spans="3:12" hidden="1" outlineLevel="2" x14ac:dyDescent="0.4">
      <c r="C204" s="234" t="s">
        <v>145</v>
      </c>
      <c r="D204" s="236" t="s">
        <v>192</v>
      </c>
      <c r="E204" s="236"/>
      <c r="F204" s="236"/>
      <c r="G204" s="236"/>
      <c r="H204" s="330">
        <f>H180 * ('INPUTS | PCs'!$H490 * 1000)</f>
        <v>107779027.40000001</v>
      </c>
      <c r="I204" s="330">
        <f>I180 * ('INPUTS | PCs'!$H490 * 1000)</f>
        <v>106462865.59999999</v>
      </c>
      <c r="J204" s="330">
        <f>J180 * ('INPUTS | PCs'!$H490 * 1000)</f>
        <v>105000463.59999999</v>
      </c>
      <c r="K204" s="330">
        <f>K180 * ('INPUTS | PCs'!$H490 * 1000)</f>
        <v>103684301.80000001</v>
      </c>
      <c r="L204" s="330">
        <f>L180 * ('INPUTS | PCs'!$H490 * 1000)</f>
        <v>102295019.90000001</v>
      </c>
    </row>
    <row r="205" spans="3:12" hidden="1" outlineLevel="2" x14ac:dyDescent="0.4">
      <c r="C205" s="234" t="s">
        <v>147</v>
      </c>
      <c r="D205" s="236" t="s">
        <v>192</v>
      </c>
      <c r="E205" s="236"/>
      <c r="F205" s="236"/>
      <c r="G205" s="236"/>
      <c r="H205" s="330">
        <f>H181 * ('INPUTS | PCs'!$H491 * 1000)</f>
        <v>316032747.18051535</v>
      </c>
      <c r="I205" s="330">
        <f>I181 * ('INPUTS | PCs'!$H491 * 1000)</f>
        <v>310262486.34716326</v>
      </c>
      <c r="J205" s="330">
        <f>J181 * ('INPUTS | PCs'!$H491 * 1000)</f>
        <v>304936091.73176134</v>
      </c>
      <c r="K205" s="330">
        <f>K181 * ('INPUTS | PCs'!$H491 * 1000)</f>
        <v>300941295.77020985</v>
      </c>
      <c r="L205" s="330">
        <f>L181 * ('INPUTS | PCs'!$H491 * 1000)</f>
        <v>296502633.5907082</v>
      </c>
    </row>
    <row r="206" spans="3:12" hidden="1" outlineLevel="2" x14ac:dyDescent="0.4">
      <c r="C206" s="234" t="s">
        <v>149</v>
      </c>
      <c r="D206" s="236" t="s">
        <v>192</v>
      </c>
      <c r="E206" s="236"/>
      <c r="F206" s="236"/>
      <c r="G206" s="236"/>
      <c r="H206" s="331"/>
      <c r="I206" s="331"/>
      <c r="J206" s="331"/>
      <c r="K206" s="331"/>
      <c r="L206" s="331"/>
    </row>
    <row r="207" spans="3:12" hidden="1" outlineLevel="2" x14ac:dyDescent="0.4">
      <c r="C207" s="234" t="s">
        <v>161</v>
      </c>
      <c r="D207" s="236" t="s">
        <v>192</v>
      </c>
      <c r="E207" s="236"/>
      <c r="F207" s="236"/>
      <c r="G207" s="236"/>
      <c r="H207" s="330">
        <f>H183 * ('INPUTS | PCs'!$H493 * 1000)</f>
        <v>174917570.39999998</v>
      </c>
      <c r="I207" s="330">
        <f>I183 * ('INPUTS | PCs'!$H493 * 1000)</f>
        <v>174647844</v>
      </c>
      <c r="J207" s="330">
        <f>J183 * ('INPUTS | PCs'!$H493 * 1000)</f>
        <v>174378117.60000002</v>
      </c>
      <c r="K207" s="330">
        <f>K183 * ('INPUTS | PCs'!$H493 * 1000)</f>
        <v>174243254.39999998</v>
      </c>
      <c r="L207" s="330">
        <f>L183 * ('INPUTS | PCs'!$H493 * 1000)</f>
        <v>173838664.80000001</v>
      </c>
    </row>
    <row r="208" spans="3:12" hidden="1" outlineLevel="2" x14ac:dyDescent="0.4">
      <c r="C208" s="234" t="s">
        <v>164</v>
      </c>
      <c r="D208" s="236" t="s">
        <v>192</v>
      </c>
      <c r="E208" s="236"/>
      <c r="F208" s="236"/>
      <c r="G208" s="236"/>
      <c r="H208" s="330">
        <f>H184 * ('INPUTS | PCs'!$H494 * 1000)</f>
        <v>44063516.699999996</v>
      </c>
      <c r="I208" s="330">
        <f>I184 * ('INPUTS | PCs'!$H494 * 1000)</f>
        <v>43472060.100000001</v>
      </c>
      <c r="J208" s="330">
        <f>J184 * ('INPUTS | PCs'!$H494 * 1000)</f>
        <v>42946320.899999999</v>
      </c>
      <c r="K208" s="330">
        <f>K184 * ('INPUTS | PCs'!$H494 * 1000)</f>
        <v>42354864.300000004</v>
      </c>
      <c r="L208" s="330">
        <f>L184 * ('INPUTS | PCs'!$H494 * 1000)</f>
        <v>41796266.399999999</v>
      </c>
    </row>
    <row r="209" spans="2:15" hidden="1" outlineLevel="2" x14ac:dyDescent="0.4">
      <c r="C209" s="234" t="s">
        <v>151</v>
      </c>
      <c r="D209" s="236" t="s">
        <v>192</v>
      </c>
      <c r="E209" s="236"/>
      <c r="F209" s="236"/>
      <c r="G209" s="236"/>
      <c r="H209" s="330">
        <f>H185 * ('INPUTS | PCs'!$H495 * 1000)</f>
        <v>107658480</v>
      </c>
      <c r="I209" s="330">
        <f>I185 * ('INPUTS | PCs'!$H495 * 1000)</f>
        <v>106271692.8</v>
      </c>
      <c r="J209" s="330">
        <f>J185 * ('INPUTS | PCs'!$H495 * 1000)</f>
        <v>104592950.40000001</v>
      </c>
      <c r="K209" s="330">
        <f>K185 * ('INPUTS | PCs'!$H495 * 1000)</f>
        <v>103133174.40000001</v>
      </c>
      <c r="L209" s="330">
        <f>L185 * ('INPUTS | PCs'!$H495 * 1000)</f>
        <v>101600409.59999999</v>
      </c>
    </row>
    <row r="210" spans="2:15" hidden="1" outlineLevel="2" x14ac:dyDescent="0.4">
      <c r="C210" s="234"/>
      <c r="D210" s="236"/>
      <c r="E210" s="236"/>
      <c r="F210" s="236"/>
      <c r="G210" s="236"/>
      <c r="H210" s="332"/>
      <c r="I210" s="332"/>
      <c r="J210" s="332"/>
      <c r="K210" s="332"/>
      <c r="L210" s="332"/>
    </row>
    <row r="211" spans="2:15" hidden="1" outlineLevel="2" x14ac:dyDescent="0.4">
      <c r="C211" s="222" t="s">
        <v>725</v>
      </c>
      <c r="D211" s="237" t="s">
        <v>192</v>
      </c>
      <c r="E211" s="291">
        <f t="shared" ref="E211:G211" si="4">SUM(E191:E205,E207:E209)</f>
        <v>0</v>
      </c>
      <c r="F211" s="291">
        <f t="shared" si="4"/>
        <v>0</v>
      </c>
      <c r="G211" s="291">
        <f t="shared" si="4"/>
        <v>0</v>
      </c>
      <c r="H211" s="291">
        <f>SUM(H191:H205,H207:H209)</f>
        <v>8330976429.7517414</v>
      </c>
      <c r="I211" s="291">
        <f t="shared" ref="I211:L211" si="5">SUM(I191:I205,I207:I209)</f>
        <v>8218235012.349062</v>
      </c>
      <c r="J211" s="291">
        <f t="shared" si="5"/>
        <v>8106647653.9823828</v>
      </c>
      <c r="K211" s="291">
        <f t="shared" si="5"/>
        <v>8007268324.5595636</v>
      </c>
      <c r="L211" s="291">
        <f t="shared" si="5"/>
        <v>7896598275.1502714</v>
      </c>
      <c r="M211" s="222"/>
      <c r="N211" s="233"/>
      <c r="O211" s="222"/>
    </row>
    <row r="212" spans="2:15" outlineLevel="1" collapsed="1" x14ac:dyDescent="0.4">
      <c r="H212" s="251"/>
      <c r="I212" s="243"/>
      <c r="J212" s="243"/>
      <c r="K212" s="243"/>
      <c r="L212" s="243"/>
    </row>
    <row r="213" spans="2:15" ht="14.25" outlineLevel="1" x14ac:dyDescent="0.4">
      <c r="B213" s="74" t="s">
        <v>1088</v>
      </c>
      <c r="C213" s="60"/>
      <c r="D213" s="226"/>
      <c r="E213" s="226"/>
      <c r="F213" s="226"/>
      <c r="G213" s="226"/>
      <c r="H213" s="246"/>
      <c r="I213" s="246"/>
      <c r="J213" s="246"/>
      <c r="K213" s="246"/>
      <c r="L213" s="246"/>
      <c r="M213" s="18"/>
      <c r="N213" s="232"/>
      <c r="O213" s="18"/>
    </row>
    <row r="214" spans="2:15" hidden="1" outlineLevel="2" x14ac:dyDescent="0.4">
      <c r="H214" s="243"/>
      <c r="I214" s="243"/>
      <c r="J214" s="243"/>
      <c r="K214" s="243"/>
      <c r="L214" s="243"/>
    </row>
    <row r="215" spans="2:15" hidden="1" outlineLevel="2" x14ac:dyDescent="0.4">
      <c r="C215" s="234" t="s">
        <v>117</v>
      </c>
      <c r="D215" s="236" t="s">
        <v>192</v>
      </c>
      <c r="E215" s="236"/>
      <c r="F215" s="236"/>
      <c r="G215" s="236"/>
      <c r="H215" s="334">
        <f>'INPUTS | PCs'!H405 * ('INPUTS | PCs'!H477 * 1000)</f>
        <v>658342658.21199989</v>
      </c>
      <c r="I215" s="334">
        <f>'INPUTS | PCs'!I405 * ('INPUTS | PCs'!I477 * 1000)</f>
        <v>0</v>
      </c>
      <c r="J215" s="334">
        <f>'INPUTS | PCs'!J405 * ('INPUTS | PCs'!J477 * 1000)</f>
        <v>0</v>
      </c>
      <c r="K215" s="334">
        <f>'INPUTS | PCs'!K405 * ('INPUTS | PCs'!K477 * 1000)</f>
        <v>0</v>
      </c>
      <c r="L215" s="334">
        <f>'INPUTS | PCs'!L405 * ('INPUTS | PCs'!L477 * 1000)</f>
        <v>0</v>
      </c>
    </row>
    <row r="216" spans="2:15" hidden="1" outlineLevel="2" x14ac:dyDescent="0.4">
      <c r="C216" s="234" t="s">
        <v>119</v>
      </c>
      <c r="D216" s="236" t="s">
        <v>192</v>
      </c>
      <c r="E216" s="236"/>
      <c r="F216" s="236"/>
      <c r="G216" s="236"/>
      <c r="H216" s="335">
        <f>'INPUTS | PCs'!H406 * ('INPUTS | PCs'!H478 * 1000)</f>
        <v>486870785.00000006</v>
      </c>
      <c r="I216" s="334">
        <f>'INPUTS | PCs'!I406 * ('INPUTS | PCs'!I478 * 1000)</f>
        <v>0</v>
      </c>
      <c r="J216" s="334">
        <f>'INPUTS | PCs'!J406 * ('INPUTS | PCs'!J478 * 1000)</f>
        <v>0</v>
      </c>
      <c r="K216" s="334">
        <f>'INPUTS | PCs'!K406 * ('INPUTS | PCs'!K478 * 1000)</f>
        <v>0</v>
      </c>
      <c r="L216" s="334">
        <f>'INPUTS | PCs'!L406 * ('INPUTS | PCs'!L478 * 1000)</f>
        <v>0</v>
      </c>
    </row>
    <row r="217" spans="2:15" hidden="1" outlineLevel="2" x14ac:dyDescent="0.4">
      <c r="C217" s="234" t="s">
        <v>122</v>
      </c>
      <c r="D217" s="236" t="s">
        <v>192</v>
      </c>
      <c r="E217" s="236"/>
      <c r="F217" s="236"/>
      <c r="G217" s="236"/>
      <c r="H217" s="334">
        <f>'INPUTS | PCs'!H407 * ('INPUTS | PCs'!H479 * 1000)</f>
        <v>28737558</v>
      </c>
      <c r="I217" s="334">
        <f>'INPUTS | PCs'!I407 * ('INPUTS | PCs'!I479 * 1000)</f>
        <v>0</v>
      </c>
      <c r="J217" s="334">
        <f>'INPUTS | PCs'!J407 * ('INPUTS | PCs'!J479 * 1000)</f>
        <v>0</v>
      </c>
      <c r="K217" s="334">
        <f>'INPUTS | PCs'!K407 * ('INPUTS | PCs'!K479 * 1000)</f>
        <v>0</v>
      </c>
      <c r="L217" s="334">
        <f>'INPUTS | PCs'!L407 * ('INPUTS | PCs'!L479 * 1000)</f>
        <v>0</v>
      </c>
    </row>
    <row r="218" spans="2:15" hidden="1" outlineLevel="2" x14ac:dyDescent="0.4">
      <c r="C218" s="234" t="s">
        <v>124</v>
      </c>
      <c r="D218" s="236" t="s">
        <v>192</v>
      </c>
      <c r="E218" s="236"/>
      <c r="F218" s="236"/>
      <c r="G218" s="236"/>
      <c r="H218" s="336">
        <f>'INPUTS | PCs'!H408 * ('INPUTS | PCs'!H480 * 1000)</f>
        <v>717190521.30000007</v>
      </c>
      <c r="I218" s="336">
        <f>'INPUTS | PCs'!I408 * ('INPUTS | PCs'!I480 * 1000)</f>
        <v>0</v>
      </c>
      <c r="J218" s="336">
        <f>'INPUTS | PCs'!J408 * ('INPUTS | PCs'!J480 * 1000)</f>
        <v>0</v>
      </c>
      <c r="K218" s="336">
        <f>'INPUTS | PCs'!K408 * ('INPUTS | PCs'!K480 * 1000)</f>
        <v>0</v>
      </c>
      <c r="L218" s="336">
        <f>'INPUTS | PCs'!L408 * ('INPUTS | PCs'!L480 * 1000)</f>
        <v>0</v>
      </c>
    </row>
    <row r="219" spans="2:15" hidden="1" outlineLevel="2" x14ac:dyDescent="0.4">
      <c r="C219" s="234" t="s">
        <v>126</v>
      </c>
      <c r="D219" s="236" t="s">
        <v>192</v>
      </c>
      <c r="E219" s="236"/>
      <c r="F219" s="236"/>
      <c r="G219" s="236"/>
      <c r="H219" s="334">
        <f>'INPUTS | PCs'!H409 * ('INPUTS | PCs'!H481 * 1000)</f>
        <v>1117936022</v>
      </c>
      <c r="I219" s="334">
        <f>'INPUTS | PCs'!I409 * ('INPUTS | PCs'!I481 * 1000)</f>
        <v>0</v>
      </c>
      <c r="J219" s="334">
        <f>'INPUTS | PCs'!J409 * ('INPUTS | PCs'!J481 * 1000)</f>
        <v>0</v>
      </c>
      <c r="K219" s="334">
        <f>'INPUTS | PCs'!K409 * ('INPUTS | PCs'!K481 * 1000)</f>
        <v>0</v>
      </c>
      <c r="L219" s="334">
        <f>'INPUTS | PCs'!L409 * ('INPUTS | PCs'!L481 * 1000)</f>
        <v>0</v>
      </c>
    </row>
    <row r="220" spans="2:15" hidden="1" outlineLevel="2" x14ac:dyDescent="0.4">
      <c r="C220" s="234" t="s">
        <v>128</v>
      </c>
      <c r="D220" s="236" t="s">
        <v>192</v>
      </c>
      <c r="E220" s="236"/>
      <c r="F220" s="236"/>
      <c r="G220" s="236"/>
      <c r="H220" s="334">
        <f>'INPUTS | PCs'!H410 * ('INPUTS | PCs'!H482 * 1000)</f>
        <v>350397180</v>
      </c>
      <c r="I220" s="334">
        <f>'INPUTS | PCs'!I410 * ('INPUTS | PCs'!I482 * 1000)</f>
        <v>0</v>
      </c>
      <c r="J220" s="334">
        <f>'INPUTS | PCs'!J410 * ('INPUTS | PCs'!J482 * 1000)</f>
        <v>0</v>
      </c>
      <c r="K220" s="334">
        <f>'INPUTS | PCs'!K410 * ('INPUTS | PCs'!K482 * 1000)</f>
        <v>0</v>
      </c>
      <c r="L220" s="334">
        <f>'INPUTS | PCs'!L410 * ('INPUTS | PCs'!L482 * 1000)</f>
        <v>0</v>
      </c>
    </row>
    <row r="221" spans="2:15" hidden="1" outlineLevel="2" x14ac:dyDescent="0.4">
      <c r="C221" s="234" t="s">
        <v>131</v>
      </c>
      <c r="D221" s="236" t="s">
        <v>192</v>
      </c>
      <c r="E221" s="236"/>
      <c r="F221" s="236"/>
      <c r="G221" s="236"/>
      <c r="H221" s="334">
        <f>'INPUTS | PCs'!H411 * ('INPUTS | PCs'!H483 * 1000)</f>
        <v>335212322.39999998</v>
      </c>
      <c r="I221" s="334">
        <f>'INPUTS | PCs'!I411 * ('INPUTS | PCs'!I483 * 1000)</f>
        <v>0</v>
      </c>
      <c r="J221" s="334">
        <f>'INPUTS | PCs'!J411 * ('INPUTS | PCs'!J483 * 1000)</f>
        <v>0</v>
      </c>
      <c r="K221" s="334">
        <f>'INPUTS | PCs'!K411 * ('INPUTS | PCs'!K483 * 1000)</f>
        <v>0</v>
      </c>
      <c r="L221" s="334">
        <f>'INPUTS | PCs'!L411 * ('INPUTS | PCs'!L483 * 1000)</f>
        <v>0</v>
      </c>
    </row>
    <row r="222" spans="2:15" hidden="1" outlineLevel="2" x14ac:dyDescent="0.4">
      <c r="C222" s="234" t="s">
        <v>133</v>
      </c>
      <c r="D222" s="236" t="s">
        <v>192</v>
      </c>
      <c r="E222" s="236"/>
      <c r="F222" s="236"/>
      <c r="G222" s="236"/>
      <c r="H222" s="334">
        <f>'INPUTS | PCs'!H412 * ('INPUTS | PCs'!H484 * 1000)</f>
        <v>1512073080</v>
      </c>
      <c r="I222" s="334">
        <f>'INPUTS | PCs'!I412 * ('INPUTS | PCs'!I484 * 1000)</f>
        <v>0</v>
      </c>
      <c r="J222" s="334">
        <f>'INPUTS | PCs'!J412 * ('INPUTS | PCs'!J484 * 1000)</f>
        <v>0</v>
      </c>
      <c r="K222" s="334">
        <f>'INPUTS | PCs'!K412 * ('INPUTS | PCs'!K484 * 1000)</f>
        <v>0</v>
      </c>
      <c r="L222" s="334">
        <f>'INPUTS | PCs'!L412 * ('INPUTS | PCs'!L484 * 1000)</f>
        <v>0</v>
      </c>
    </row>
    <row r="223" spans="2:15" hidden="1" outlineLevel="2" x14ac:dyDescent="0.4">
      <c r="C223" s="220" t="s">
        <v>244</v>
      </c>
      <c r="D223" s="236" t="s">
        <v>192</v>
      </c>
      <c r="E223" s="236"/>
      <c r="F223" s="236"/>
      <c r="G223" s="236"/>
      <c r="H223" s="334">
        <f>'INPUTS | PCs'!H413 * ('INPUTS | PCs'!H485 * 1000)</f>
        <v>1006520426.9895246</v>
      </c>
      <c r="I223" s="334">
        <f>'INPUTS | PCs'!I413 * ('INPUTS | PCs'!I485 * 1000)</f>
        <v>0</v>
      </c>
      <c r="J223" s="334">
        <f>'INPUTS | PCs'!J413 * ('INPUTS | PCs'!J485 * 1000)</f>
        <v>0</v>
      </c>
      <c r="K223" s="334">
        <f>'INPUTS | PCs'!K413 * ('INPUTS | PCs'!K485 * 1000)</f>
        <v>0</v>
      </c>
      <c r="L223" s="334">
        <f>'INPUTS | PCs'!L413 * ('INPUTS | PCs'!L485 * 1000)</f>
        <v>0</v>
      </c>
    </row>
    <row r="224" spans="2:15" hidden="1" outlineLevel="2" x14ac:dyDescent="0.4">
      <c r="C224" s="234" t="s">
        <v>137</v>
      </c>
      <c r="D224" s="236" t="s">
        <v>192</v>
      </c>
      <c r="E224" s="236"/>
      <c r="F224" s="236"/>
      <c r="G224" s="236"/>
      <c r="H224" s="334">
        <f>'INPUTS | PCs'!H414 * ('INPUTS | PCs'!H486 * 1000)</f>
        <v>188388256.6826036</v>
      </c>
      <c r="I224" s="334">
        <f>'INPUTS | PCs'!I414 * ('INPUTS | PCs'!I486 * 1000)</f>
        <v>0</v>
      </c>
      <c r="J224" s="334">
        <f>'INPUTS | PCs'!J414 * ('INPUTS | PCs'!J486 * 1000)</f>
        <v>0</v>
      </c>
      <c r="K224" s="334">
        <f>'INPUTS | PCs'!K414 * ('INPUTS | PCs'!K486 * 1000)</f>
        <v>0</v>
      </c>
      <c r="L224" s="334">
        <f>'INPUTS | PCs'!L414 * ('INPUTS | PCs'!L486 * 1000)</f>
        <v>0</v>
      </c>
    </row>
    <row r="225" spans="2:15" hidden="1" outlineLevel="2" x14ac:dyDescent="0.4">
      <c r="C225" s="234" t="s">
        <v>139</v>
      </c>
      <c r="D225" s="236" t="s">
        <v>192</v>
      </c>
      <c r="E225" s="236"/>
      <c r="F225" s="236"/>
      <c r="G225" s="236"/>
      <c r="H225" s="334">
        <f>'INPUTS | PCs'!H415 * ('INPUTS | PCs'!H487 * 1000)</f>
        <v>676683860</v>
      </c>
      <c r="I225" s="334">
        <f>'INPUTS | PCs'!I415 * ('INPUTS | PCs'!I487 * 1000)</f>
        <v>0</v>
      </c>
      <c r="J225" s="334">
        <f>'INPUTS | PCs'!J415 * ('INPUTS | PCs'!J487 * 1000)</f>
        <v>0</v>
      </c>
      <c r="K225" s="334">
        <f>'INPUTS | PCs'!K415 * ('INPUTS | PCs'!K487 * 1000)</f>
        <v>0</v>
      </c>
      <c r="L225" s="334">
        <f>'INPUTS | PCs'!L415 * ('INPUTS | PCs'!L487 * 1000)</f>
        <v>0</v>
      </c>
    </row>
    <row r="226" spans="2:15" hidden="1" outlineLevel="2" x14ac:dyDescent="0.4">
      <c r="C226" s="234" t="s">
        <v>141</v>
      </c>
      <c r="D226" s="236" t="s">
        <v>192</v>
      </c>
      <c r="E226" s="236"/>
      <c r="F226" s="236"/>
      <c r="G226" s="236"/>
      <c r="H226" s="334">
        <f>'INPUTS | PCs'!H416 * ('INPUTS | PCs'!H488 * 1000)</f>
        <v>623207163.4000001</v>
      </c>
      <c r="I226" s="334">
        <f>'INPUTS | PCs'!I416 * ('INPUTS | PCs'!I488 * 1000)</f>
        <v>0</v>
      </c>
      <c r="J226" s="334">
        <f>'INPUTS | PCs'!J416 * ('INPUTS | PCs'!J488 * 1000)</f>
        <v>0</v>
      </c>
      <c r="K226" s="334">
        <f>'INPUTS | PCs'!K416 * ('INPUTS | PCs'!K488 * 1000)</f>
        <v>0</v>
      </c>
      <c r="L226" s="334">
        <f>'INPUTS | PCs'!L416 * ('INPUTS | PCs'!L488 * 1000)</f>
        <v>0</v>
      </c>
    </row>
    <row r="227" spans="2:15" hidden="1" outlineLevel="2" x14ac:dyDescent="0.4">
      <c r="C227" s="234" t="s">
        <v>143</v>
      </c>
      <c r="D227" s="236" t="s">
        <v>192</v>
      </c>
      <c r="E227" s="236"/>
      <c r="F227" s="236"/>
      <c r="G227" s="236"/>
      <c r="H227" s="334">
        <f>'INPUTS | PCs'!H417 * ('INPUTS | PCs'!H489 * 1000)</f>
        <v>179824161</v>
      </c>
      <c r="I227" s="334">
        <f>'INPUTS | PCs'!I417 * ('INPUTS | PCs'!I489 * 1000)</f>
        <v>0</v>
      </c>
      <c r="J227" s="334">
        <f>'INPUTS | PCs'!J417 * ('INPUTS | PCs'!J489 * 1000)</f>
        <v>0</v>
      </c>
      <c r="K227" s="334">
        <f>'INPUTS | PCs'!K417 * ('INPUTS | PCs'!K489 * 1000)</f>
        <v>0</v>
      </c>
      <c r="L227" s="334">
        <f>'INPUTS | PCs'!L417 * ('INPUTS | PCs'!L489 * 1000)</f>
        <v>0</v>
      </c>
    </row>
    <row r="228" spans="2:15" hidden="1" outlineLevel="2" x14ac:dyDescent="0.4">
      <c r="C228" s="234" t="s">
        <v>145</v>
      </c>
      <c r="D228" s="236" t="s">
        <v>192</v>
      </c>
      <c r="E228" s="236"/>
      <c r="F228" s="236"/>
      <c r="G228" s="236"/>
      <c r="H228" s="334">
        <f>'INPUTS | PCs'!H418 * ('INPUTS | PCs'!H490 * 1000)</f>
        <v>114944797.19999999</v>
      </c>
      <c r="I228" s="334">
        <f>'INPUTS | PCs'!I418 * ('INPUTS | PCs'!I490 * 1000)</f>
        <v>0</v>
      </c>
      <c r="J228" s="334">
        <f>'INPUTS | PCs'!J418 * ('INPUTS | PCs'!J490 * 1000)</f>
        <v>0</v>
      </c>
      <c r="K228" s="334">
        <f>'INPUTS | PCs'!K418 * ('INPUTS | PCs'!K490 * 1000)</f>
        <v>0</v>
      </c>
      <c r="L228" s="334">
        <f>'INPUTS | PCs'!L418 * ('INPUTS | PCs'!L490 * 1000)</f>
        <v>0</v>
      </c>
    </row>
    <row r="229" spans="2:15" hidden="1" outlineLevel="2" x14ac:dyDescent="0.4">
      <c r="C229" s="234" t="s">
        <v>147</v>
      </c>
      <c r="D229" s="236" t="s">
        <v>192</v>
      </c>
      <c r="E229" s="236"/>
      <c r="F229" s="236"/>
      <c r="G229" s="236"/>
      <c r="H229" s="334">
        <f>'INPUTS | PCs'!H419 * ('INPUTS | PCs'!H491 * 1000)</f>
        <v>336006726.98827267</v>
      </c>
      <c r="I229" s="334">
        <f>'INPUTS | PCs'!I419 * ('INPUTS | PCs'!I491 * 1000)</f>
        <v>0</v>
      </c>
      <c r="J229" s="334">
        <f>'INPUTS | PCs'!J419 * ('INPUTS | PCs'!J491 * 1000)</f>
        <v>0</v>
      </c>
      <c r="K229" s="334">
        <f>'INPUTS | PCs'!K419 * ('INPUTS | PCs'!K491 * 1000)</f>
        <v>0</v>
      </c>
      <c r="L229" s="334">
        <f>'INPUTS | PCs'!L419 * ('INPUTS | PCs'!L491 * 1000)</f>
        <v>0</v>
      </c>
    </row>
    <row r="230" spans="2:15" hidden="1" outlineLevel="2" x14ac:dyDescent="0.4">
      <c r="C230" s="234" t="s">
        <v>149</v>
      </c>
      <c r="D230" s="236" t="s">
        <v>192</v>
      </c>
      <c r="E230" s="236"/>
      <c r="F230" s="236"/>
      <c r="G230" s="236"/>
      <c r="H230" s="331"/>
      <c r="I230" s="331"/>
      <c r="J230" s="331"/>
      <c r="K230" s="331"/>
      <c r="L230" s="331"/>
    </row>
    <row r="231" spans="2:15" hidden="1" outlineLevel="2" x14ac:dyDescent="0.4">
      <c r="C231" s="234" t="s">
        <v>161</v>
      </c>
      <c r="D231" s="236" t="s">
        <v>192</v>
      </c>
      <c r="E231" s="236"/>
      <c r="F231" s="236"/>
      <c r="G231" s="236"/>
      <c r="H231" s="334">
        <f>'INPUTS | PCs'!H421 * ('INPUTS | PCs'!H493 * 1000)</f>
        <v>185706626.39999998</v>
      </c>
      <c r="I231" s="334">
        <f>'INPUTS | PCs'!I421 * ('INPUTS | PCs'!I493 * 1000)</f>
        <v>0</v>
      </c>
      <c r="J231" s="334">
        <f>'INPUTS | PCs'!J421 * ('INPUTS | PCs'!J493 * 1000)</f>
        <v>0</v>
      </c>
      <c r="K231" s="334">
        <f>'INPUTS | PCs'!K421 * ('INPUTS | PCs'!K493 * 1000)</f>
        <v>0</v>
      </c>
      <c r="L231" s="334">
        <f>'INPUTS | PCs'!L421 * ('INPUTS | PCs'!L493 * 1000)</f>
        <v>0</v>
      </c>
    </row>
    <row r="232" spans="2:15" hidden="1" outlineLevel="2" x14ac:dyDescent="0.4">
      <c r="C232" s="234" t="s">
        <v>164</v>
      </c>
      <c r="D232" s="236" t="s">
        <v>192</v>
      </c>
      <c r="E232" s="236"/>
      <c r="F232" s="236"/>
      <c r="G232" s="236"/>
      <c r="H232" s="334">
        <f>'INPUTS | PCs'!H422 * ('INPUTS | PCs'!H494 * 1000)</f>
        <v>45936462.600000001</v>
      </c>
      <c r="I232" s="334">
        <f>'INPUTS | PCs'!I422 * ('INPUTS | PCs'!I494 * 1000)</f>
        <v>0</v>
      </c>
      <c r="J232" s="334">
        <f>'INPUTS | PCs'!J422 * ('INPUTS | PCs'!J494 * 1000)</f>
        <v>0</v>
      </c>
      <c r="K232" s="334">
        <f>'INPUTS | PCs'!K422 * ('INPUTS | PCs'!K494 * 1000)</f>
        <v>0</v>
      </c>
      <c r="L232" s="334">
        <f>'INPUTS | PCs'!L422 * ('INPUTS | PCs'!L494 * 1000)</f>
        <v>0</v>
      </c>
    </row>
    <row r="233" spans="2:15" hidden="1" outlineLevel="2" x14ac:dyDescent="0.4">
      <c r="C233" s="234" t="s">
        <v>151</v>
      </c>
      <c r="D233" s="236" t="s">
        <v>192</v>
      </c>
      <c r="E233" s="236"/>
      <c r="F233" s="236"/>
      <c r="G233" s="236"/>
      <c r="H233" s="334">
        <f>'INPUTS | PCs'!H423 * ('INPUTS | PCs'!H495 * 1000)</f>
        <v>112767696</v>
      </c>
      <c r="I233" s="334">
        <f>'INPUTS | PCs'!I423 * ('INPUTS | PCs'!I495 * 1000)</f>
        <v>0</v>
      </c>
      <c r="J233" s="334">
        <f>'INPUTS | PCs'!J423 * ('INPUTS | PCs'!J495 * 1000)</f>
        <v>0</v>
      </c>
      <c r="K233" s="334">
        <f>'INPUTS | PCs'!K423 * ('INPUTS | PCs'!K495 * 1000)</f>
        <v>0</v>
      </c>
      <c r="L233" s="334">
        <f>'INPUTS | PCs'!L423 * ('INPUTS | PCs'!L495 * 1000)</f>
        <v>0</v>
      </c>
    </row>
    <row r="234" spans="2:15" hidden="1" outlineLevel="2" x14ac:dyDescent="0.4">
      <c r="C234" s="234"/>
      <c r="D234" s="236"/>
      <c r="E234" s="236"/>
      <c r="F234" s="236"/>
      <c r="G234" s="236"/>
      <c r="H234" s="289"/>
      <c r="I234" s="289"/>
      <c r="J234" s="289"/>
      <c r="K234" s="289"/>
      <c r="L234" s="289"/>
    </row>
    <row r="235" spans="2:15" hidden="1" outlineLevel="2" x14ac:dyDescent="0.4">
      <c r="C235" s="222" t="s">
        <v>725</v>
      </c>
      <c r="D235" s="237" t="s">
        <v>192</v>
      </c>
      <c r="E235" s="291">
        <f t="shared" ref="E235:G235" si="6">SUM(E215:E229,E231:E233)</f>
        <v>0</v>
      </c>
      <c r="F235" s="291">
        <f t="shared" si="6"/>
        <v>0</v>
      </c>
      <c r="G235" s="291">
        <f t="shared" si="6"/>
        <v>0</v>
      </c>
      <c r="H235" s="291">
        <f t="shared" ref="H235:L235" si="7">SUM(H215:H229,H231:H233)</f>
        <v>8676746304.1724014</v>
      </c>
      <c r="I235" s="291">
        <f t="shared" si="7"/>
        <v>0</v>
      </c>
      <c r="J235" s="291">
        <f t="shared" si="7"/>
        <v>0</v>
      </c>
      <c r="K235" s="291">
        <f t="shared" si="7"/>
        <v>0</v>
      </c>
      <c r="L235" s="291">
        <f t="shared" si="7"/>
        <v>0</v>
      </c>
      <c r="M235" s="222"/>
      <c r="N235" s="233"/>
      <c r="O235" s="222"/>
    </row>
    <row r="236" spans="2:15" outlineLevel="1" collapsed="1" x14ac:dyDescent="0.4">
      <c r="H236" s="251"/>
      <c r="I236" s="243"/>
      <c r="J236" s="243"/>
      <c r="K236" s="243"/>
      <c r="L236" s="243"/>
    </row>
    <row r="237" spans="2:15" ht="14.25" outlineLevel="1" x14ac:dyDescent="0.4">
      <c r="B237" s="74" t="s">
        <v>1089</v>
      </c>
      <c r="C237" s="60"/>
      <c r="D237" s="226"/>
      <c r="E237" s="226"/>
      <c r="F237" s="226"/>
      <c r="G237" s="226"/>
      <c r="H237" s="246"/>
      <c r="I237" s="246"/>
      <c r="J237" s="246"/>
      <c r="K237" s="246"/>
      <c r="L237" s="246"/>
      <c r="M237" s="18"/>
      <c r="N237" s="232"/>
      <c r="O237" s="18"/>
    </row>
    <row r="238" spans="2:15" hidden="1" outlineLevel="2" x14ac:dyDescent="0.4">
      <c r="H238" s="251"/>
      <c r="I238" s="243"/>
      <c r="J238" s="243"/>
      <c r="K238" s="243"/>
      <c r="L238" s="243"/>
    </row>
    <row r="239" spans="2:15" hidden="1" outlineLevel="2" x14ac:dyDescent="0.4">
      <c r="C239" s="234" t="s">
        <v>117</v>
      </c>
      <c r="D239" s="236" t="s">
        <v>192</v>
      </c>
      <c r="E239" s="236"/>
      <c r="F239" s="236"/>
      <c r="G239" s="236"/>
      <c r="H239" s="334">
        <f>'INPUTS | PCs'!H357 * ('INPUTS | PCs'!H477 * 1000)</f>
        <v>639274080.13199997</v>
      </c>
      <c r="I239" s="334"/>
      <c r="J239" s="334"/>
      <c r="K239" s="334"/>
      <c r="L239" s="334"/>
      <c r="N239" s="230" t="s">
        <v>1090</v>
      </c>
    </row>
    <row r="240" spans="2:15" hidden="1" outlineLevel="2" x14ac:dyDescent="0.4">
      <c r="C240" s="234" t="s">
        <v>119</v>
      </c>
      <c r="D240" s="236" t="s">
        <v>192</v>
      </c>
      <c r="E240" s="236"/>
      <c r="F240" s="236"/>
      <c r="G240" s="236"/>
      <c r="H240" s="334">
        <f>'INPUTS | PCs'!H358 * ('INPUTS | PCs'!H478 * 1000)</f>
        <v>462721039.99999994</v>
      </c>
      <c r="I240" s="334"/>
      <c r="J240" s="334"/>
      <c r="K240" s="334"/>
      <c r="L240" s="334"/>
    </row>
    <row r="241" spans="3:12" hidden="1" outlineLevel="2" x14ac:dyDescent="0.4">
      <c r="C241" s="234" t="s">
        <v>122</v>
      </c>
      <c r="D241" s="236" t="s">
        <v>192</v>
      </c>
      <c r="E241" s="236"/>
      <c r="F241" s="236"/>
      <c r="G241" s="236"/>
      <c r="H241" s="334">
        <f>'INPUTS | PCs'!H359 * ('INPUTS | PCs'!H479 * 1000)</f>
        <v>27501534</v>
      </c>
      <c r="I241" s="334"/>
      <c r="J241" s="334"/>
      <c r="K241" s="334"/>
      <c r="L241" s="334"/>
    </row>
    <row r="242" spans="3:12" hidden="1" outlineLevel="2" x14ac:dyDescent="0.4">
      <c r="C242" s="234" t="s">
        <v>124</v>
      </c>
      <c r="D242" s="236" t="s">
        <v>192</v>
      </c>
      <c r="E242" s="236"/>
      <c r="F242" s="236"/>
      <c r="G242" s="236"/>
      <c r="H242" s="334">
        <f>'INPUTS | PCs'!H360 * ('INPUTS | PCs'!H480 * 1000)</f>
        <v>691035780.60000002</v>
      </c>
      <c r="I242" s="336"/>
      <c r="J242" s="336"/>
      <c r="K242" s="336"/>
      <c r="L242" s="336"/>
    </row>
    <row r="243" spans="3:12" hidden="1" outlineLevel="2" x14ac:dyDescent="0.4">
      <c r="C243" s="234" t="s">
        <v>126</v>
      </c>
      <c r="D243" s="236" t="s">
        <v>192</v>
      </c>
      <c r="E243" s="236"/>
      <c r="F243" s="236"/>
      <c r="G243" s="236"/>
      <c r="H243" s="334">
        <f>'INPUTS | PCs'!H361 * ('INPUTS | PCs'!H481 * 1000)</f>
        <v>1081900603</v>
      </c>
      <c r="I243" s="334"/>
      <c r="J243" s="334"/>
      <c r="K243" s="334"/>
      <c r="L243" s="334"/>
    </row>
    <row r="244" spans="3:12" hidden="1" outlineLevel="2" x14ac:dyDescent="0.4">
      <c r="C244" s="234" t="s">
        <v>128</v>
      </c>
      <c r="D244" s="236" t="s">
        <v>192</v>
      </c>
      <c r="E244" s="236"/>
      <c r="F244" s="236"/>
      <c r="G244" s="236"/>
      <c r="H244" s="334">
        <f>'INPUTS | PCs'!H362 * ('INPUTS | PCs'!H482 * 1000)</f>
        <v>353057200</v>
      </c>
      <c r="I244" s="334"/>
      <c r="J244" s="334"/>
      <c r="K244" s="334"/>
      <c r="L244" s="334"/>
    </row>
    <row r="245" spans="3:12" hidden="1" outlineLevel="2" x14ac:dyDescent="0.4">
      <c r="C245" s="234" t="s">
        <v>131</v>
      </c>
      <c r="D245" s="236" t="s">
        <v>192</v>
      </c>
      <c r="E245" s="236"/>
      <c r="F245" s="236"/>
      <c r="G245" s="236"/>
      <c r="H245" s="334">
        <f>'INPUTS | PCs'!H363 * ('INPUTS | PCs'!H483 * 1000)</f>
        <v>325540288.80000001</v>
      </c>
      <c r="I245" s="334"/>
      <c r="J245" s="334"/>
      <c r="K245" s="334"/>
      <c r="L245" s="334"/>
    </row>
    <row r="246" spans="3:12" hidden="1" outlineLevel="2" x14ac:dyDescent="0.4">
      <c r="C246" s="234" t="s">
        <v>133</v>
      </c>
      <c r="D246" s="236" t="s">
        <v>192</v>
      </c>
      <c r="E246" s="236"/>
      <c r="F246" s="236"/>
      <c r="G246" s="236"/>
      <c r="H246" s="334">
        <f>'INPUTS | PCs'!H364 * ('INPUTS | PCs'!H484 * 1000)</f>
        <v>1489596318</v>
      </c>
      <c r="I246" s="334"/>
      <c r="J246" s="334"/>
      <c r="K246" s="334"/>
      <c r="L246" s="334"/>
    </row>
    <row r="247" spans="3:12" hidden="1" outlineLevel="2" x14ac:dyDescent="0.4">
      <c r="C247" s="220" t="s">
        <v>244</v>
      </c>
      <c r="D247" s="236" t="s">
        <v>192</v>
      </c>
      <c r="E247" s="236"/>
      <c r="F247" s="236"/>
      <c r="G247" s="236"/>
      <c r="H247" s="334">
        <f>'INPUTS | PCs'!H365 * ('INPUTS | PCs'!H485 * 1000)</f>
        <v>989344310.48799694</v>
      </c>
      <c r="I247" s="334"/>
      <c r="J247" s="334"/>
      <c r="K247" s="334"/>
      <c r="L247" s="334"/>
    </row>
    <row r="248" spans="3:12" hidden="1" outlineLevel="2" x14ac:dyDescent="0.4">
      <c r="C248" s="234" t="s">
        <v>137</v>
      </c>
      <c r="D248" s="236" t="s">
        <v>192</v>
      </c>
      <c r="E248" s="236"/>
      <c r="F248" s="236"/>
      <c r="G248" s="236"/>
      <c r="H248" s="334">
        <f>'INPUTS | PCs'!H366 * ('INPUTS | PCs'!H486 * 1000)</f>
        <v>181410913.84250718</v>
      </c>
      <c r="I248" s="334"/>
      <c r="J248" s="334"/>
      <c r="K248" s="334"/>
      <c r="L248" s="334"/>
    </row>
    <row r="249" spans="3:12" hidden="1" outlineLevel="2" x14ac:dyDescent="0.4">
      <c r="C249" s="234" t="s">
        <v>139</v>
      </c>
      <c r="D249" s="236" t="s">
        <v>192</v>
      </c>
      <c r="E249" s="236"/>
      <c r="F249" s="236"/>
      <c r="G249" s="236"/>
      <c r="H249" s="334">
        <f>'INPUTS | PCs'!H367 * ('INPUTS | PCs'!H487 * 1000)</f>
        <v>654723553.5999999</v>
      </c>
      <c r="I249" s="334"/>
      <c r="J249" s="334"/>
      <c r="K249" s="334"/>
      <c r="L249" s="334"/>
    </row>
    <row r="250" spans="3:12" hidden="1" outlineLevel="2" x14ac:dyDescent="0.4">
      <c r="C250" s="234" t="s">
        <v>141</v>
      </c>
      <c r="D250" s="236" t="s">
        <v>192</v>
      </c>
      <c r="E250" s="236"/>
      <c r="F250" s="236"/>
      <c r="G250" s="236"/>
      <c r="H250" s="334">
        <f>'INPUTS | PCs'!H368 * ('INPUTS | PCs'!H488 * 1000)</f>
        <v>597400686.29999995</v>
      </c>
      <c r="I250" s="334"/>
      <c r="J250" s="334"/>
      <c r="K250" s="334"/>
      <c r="L250" s="334"/>
    </row>
    <row r="251" spans="3:12" hidden="1" outlineLevel="2" x14ac:dyDescent="0.4">
      <c r="C251" s="234" t="s">
        <v>143</v>
      </c>
      <c r="D251" s="236" t="s">
        <v>192</v>
      </c>
      <c r="E251" s="236"/>
      <c r="F251" s="236"/>
      <c r="G251" s="236"/>
      <c r="H251" s="334">
        <f>'INPUTS | PCs'!H369 * ('INPUTS | PCs'!H489 * 1000)</f>
        <v>175119801</v>
      </c>
      <c r="I251" s="334"/>
      <c r="J251" s="334"/>
      <c r="K251" s="334"/>
      <c r="L251" s="334"/>
    </row>
    <row r="252" spans="3:12" hidden="1" outlineLevel="2" x14ac:dyDescent="0.4">
      <c r="C252" s="234" t="s">
        <v>145</v>
      </c>
      <c r="D252" s="236" t="s">
        <v>192</v>
      </c>
      <c r="E252" s="236"/>
      <c r="F252" s="236"/>
      <c r="G252" s="236"/>
      <c r="H252" s="334">
        <f>'INPUTS | PCs'!H370 * ('INPUTS | PCs'!H490 * 1000)</f>
        <v>109168309.30000001</v>
      </c>
      <c r="I252" s="334"/>
      <c r="J252" s="334"/>
      <c r="K252" s="334"/>
      <c r="L252" s="334"/>
    </row>
    <row r="253" spans="3:12" hidden="1" outlineLevel="2" x14ac:dyDescent="0.4">
      <c r="C253" s="234" t="s">
        <v>147</v>
      </c>
      <c r="D253" s="236" t="s">
        <v>192</v>
      </c>
      <c r="E253" s="236"/>
      <c r="F253" s="236"/>
      <c r="G253" s="236"/>
      <c r="H253" s="334">
        <f>'INPUTS | PCs'!H371 * ('INPUTS | PCs'!H491 * 1000)</f>
        <v>319583676.92411667</v>
      </c>
      <c r="I253" s="334"/>
      <c r="J253" s="334"/>
      <c r="K253" s="334"/>
      <c r="L253" s="334"/>
    </row>
    <row r="254" spans="3:12" hidden="1" outlineLevel="2" x14ac:dyDescent="0.4">
      <c r="C254" s="234" t="s">
        <v>149</v>
      </c>
      <c r="D254" s="236" t="s">
        <v>192</v>
      </c>
      <c r="E254" s="236"/>
      <c r="F254" s="236"/>
      <c r="G254" s="236"/>
      <c r="H254" s="331"/>
      <c r="I254" s="331"/>
      <c r="J254" s="331"/>
      <c r="K254" s="331"/>
      <c r="L254" s="331"/>
    </row>
    <row r="255" spans="3:12" hidden="1" outlineLevel="2" x14ac:dyDescent="0.4">
      <c r="C255" s="234" t="s">
        <v>161</v>
      </c>
      <c r="D255" s="236" t="s">
        <v>192</v>
      </c>
      <c r="E255" s="236"/>
      <c r="F255" s="236"/>
      <c r="G255" s="236"/>
      <c r="H255" s="334">
        <f>'INPUTS | PCs'!H373 * ('INPUTS | PCs'!H493 * 1000)</f>
        <v>175591886.39999998</v>
      </c>
      <c r="I255" s="334"/>
      <c r="J255" s="334"/>
      <c r="K255" s="334"/>
      <c r="L255" s="334"/>
    </row>
    <row r="256" spans="3:12" hidden="1" outlineLevel="2" x14ac:dyDescent="0.4">
      <c r="C256" s="234" t="s">
        <v>164</v>
      </c>
      <c r="D256" s="236" t="s">
        <v>192</v>
      </c>
      <c r="E256" s="236"/>
      <c r="F256" s="236"/>
      <c r="G256" s="236"/>
      <c r="H256" s="334">
        <f>'INPUTS | PCs'!H374 * ('INPUTS | PCs'!H494 * 1000)</f>
        <v>44589255.899999999</v>
      </c>
      <c r="I256" s="334"/>
      <c r="J256" s="334"/>
      <c r="K256" s="334"/>
      <c r="L256" s="334"/>
    </row>
    <row r="257" spans="2:15" hidden="1" outlineLevel="2" x14ac:dyDescent="0.4">
      <c r="C257" s="234" t="s">
        <v>151</v>
      </c>
      <c r="D257" s="236" t="s">
        <v>192</v>
      </c>
      <c r="E257" s="236"/>
      <c r="F257" s="236"/>
      <c r="G257" s="236"/>
      <c r="H257" s="334">
        <f>'INPUTS | PCs'!H375 * ('INPUTS | PCs'!H495 * 1000)</f>
        <v>108753312</v>
      </c>
      <c r="I257" s="334"/>
      <c r="J257" s="334"/>
      <c r="K257" s="334"/>
      <c r="L257" s="334"/>
    </row>
    <row r="258" spans="2:15" hidden="1" outlineLevel="2" x14ac:dyDescent="0.4">
      <c r="C258" s="234"/>
      <c r="D258" s="236"/>
      <c r="E258" s="236"/>
      <c r="F258" s="236"/>
      <c r="G258" s="236"/>
      <c r="H258" s="289"/>
      <c r="I258" s="289"/>
      <c r="J258" s="289"/>
      <c r="K258" s="289"/>
      <c r="L258" s="289"/>
    </row>
    <row r="259" spans="2:15" hidden="1" outlineLevel="2" x14ac:dyDescent="0.4">
      <c r="C259" s="222" t="s">
        <v>725</v>
      </c>
      <c r="D259" s="237" t="s">
        <v>192</v>
      </c>
      <c r="E259" s="291">
        <f t="shared" ref="E259:G259" si="8">SUM(E239:E257)</f>
        <v>0</v>
      </c>
      <c r="F259" s="291">
        <f t="shared" si="8"/>
        <v>0</v>
      </c>
      <c r="G259" s="291">
        <f t="shared" si="8"/>
        <v>0</v>
      </c>
      <c r="H259" s="291">
        <f>SUM(H239:H257)</f>
        <v>8426312550.2866201</v>
      </c>
      <c r="I259" s="291"/>
      <c r="J259" s="291"/>
      <c r="K259" s="291"/>
      <c r="L259" s="291"/>
      <c r="M259" s="222"/>
      <c r="N259" s="233"/>
      <c r="O259" s="222"/>
    </row>
    <row r="260" spans="2:15" outlineLevel="1" collapsed="1" x14ac:dyDescent="0.4">
      <c r="C260" s="235"/>
      <c r="D260" s="237"/>
      <c r="E260" s="237"/>
      <c r="F260" s="237"/>
      <c r="G260" s="237"/>
      <c r="H260" s="291"/>
      <c r="I260" s="291"/>
      <c r="J260" s="291"/>
      <c r="K260" s="291"/>
      <c r="L260" s="291"/>
      <c r="M260" s="222"/>
      <c r="N260" s="233"/>
      <c r="O260" s="222"/>
    </row>
    <row r="261" spans="2:15" ht="14.25" outlineLevel="1" x14ac:dyDescent="0.4">
      <c r="B261" s="74" t="s">
        <v>1091</v>
      </c>
      <c r="C261" s="60"/>
      <c r="D261" s="226"/>
      <c r="E261" s="226"/>
      <c r="F261" s="226"/>
      <c r="G261" s="226"/>
      <c r="H261" s="246"/>
      <c r="I261" s="246"/>
      <c r="J261" s="246"/>
      <c r="K261" s="246"/>
      <c r="L261" s="246"/>
      <c r="M261" s="18"/>
      <c r="N261" s="232"/>
      <c r="O261" s="18"/>
    </row>
    <row r="262" spans="2:15" hidden="1" outlineLevel="2" x14ac:dyDescent="0.4">
      <c r="H262" s="243"/>
      <c r="I262" s="243"/>
      <c r="J262" s="243"/>
      <c r="K262" s="243"/>
      <c r="L262" s="243"/>
    </row>
    <row r="263" spans="2:15" hidden="1" outlineLevel="2" x14ac:dyDescent="0.4">
      <c r="C263" s="234" t="s">
        <v>117</v>
      </c>
      <c r="D263" s="236" t="s">
        <v>192</v>
      </c>
      <c r="E263" s="334">
        <f>'INPUTS | PCs'!E381 * ('INPUTS | PCs'!E477 * 1000)</f>
        <v>612325360.4000001</v>
      </c>
      <c r="F263" s="334">
        <f>'INPUTS | PCs'!F381 * ('INPUTS | PCs'!F477 * 1000)</f>
        <v>623822063.73921609</v>
      </c>
      <c r="G263" s="334">
        <f>'INPUTS | PCs'!G381 * ('INPUTS | PCs'!G477 * 1000)</f>
        <v>626411699.02728021</v>
      </c>
      <c r="H263" s="334">
        <f>'INPUTS | PCs'!H381 * ('INPUTS | PCs'!H477 * 1000)</f>
        <v>700379999.99999976</v>
      </c>
      <c r="I263" s="334">
        <f>'INPUTS | PCs'!I381 * ('INPUTS | PCs'!I477 * 1000)</f>
        <v>0</v>
      </c>
      <c r="J263" s="334">
        <f>'INPUTS | PCs'!J381 * ('INPUTS | PCs'!J477 * 1000)</f>
        <v>0</v>
      </c>
      <c r="K263" s="334">
        <f>'INPUTS | PCs'!K381 * ('INPUTS | PCs'!K477 * 1000)</f>
        <v>0</v>
      </c>
      <c r="L263" s="334">
        <f>'INPUTS | PCs'!L381 * ('INPUTS | PCs'!L477 * 1000)</f>
        <v>0</v>
      </c>
    </row>
    <row r="264" spans="2:15" hidden="1" outlineLevel="2" x14ac:dyDescent="0.4">
      <c r="C264" s="234" t="s">
        <v>119</v>
      </c>
      <c r="D264" s="236" t="s">
        <v>192</v>
      </c>
      <c r="E264" s="334">
        <f>'INPUTS | PCs'!E382 * ('INPUTS | PCs'!E478 * 1000)</f>
        <v>445724029.79999995</v>
      </c>
      <c r="F264" s="334">
        <f>'INPUTS | PCs'!F382 * ('INPUTS | PCs'!F478 * 1000)</f>
        <v>463377915</v>
      </c>
      <c r="G264" s="334">
        <f>'INPUTS | PCs'!G382 * ('INPUTS | PCs'!G478 * 1000)</f>
        <v>467346403.5</v>
      </c>
      <c r="H264" s="334">
        <f>'INPUTS | PCs'!H382 * ('INPUTS | PCs'!H478 * 1000)</f>
        <v>524669999.99999869</v>
      </c>
      <c r="I264" s="334">
        <f>'INPUTS | PCs'!I382 * ('INPUTS | PCs'!I478 * 1000)</f>
        <v>0</v>
      </c>
      <c r="J264" s="334">
        <f>'INPUTS | PCs'!J382 * ('INPUTS | PCs'!J478 * 1000)</f>
        <v>0</v>
      </c>
      <c r="K264" s="334">
        <f>'INPUTS | PCs'!K382 * ('INPUTS | PCs'!K478 * 1000)</f>
        <v>0</v>
      </c>
      <c r="L264" s="334">
        <f>'INPUTS | PCs'!L382 * ('INPUTS | PCs'!L478 * 1000)</f>
        <v>0</v>
      </c>
    </row>
    <row r="265" spans="2:15" hidden="1" outlineLevel="2" x14ac:dyDescent="0.4">
      <c r="C265" s="234" t="s">
        <v>122</v>
      </c>
      <c r="D265" s="236" t="s">
        <v>192</v>
      </c>
      <c r="E265" s="334">
        <f>'INPUTS | PCs'!E383 * ('INPUTS | PCs'!E479 * 1000)</f>
        <v>33567000.961999997</v>
      </c>
      <c r="F265" s="334">
        <f>'INPUTS | PCs'!F383 * ('INPUTS | PCs'!F479 * 1000)</f>
        <v>29492883.05818459</v>
      </c>
      <c r="G265" s="334">
        <f>'INPUTS | PCs'!G383 * ('INPUTS | PCs'!G479 * 1000)</f>
        <v>28282786.722499028</v>
      </c>
      <c r="H265" s="334">
        <f>'INPUTS | PCs'!H383 * ('INPUTS | PCs'!H479 * 1000)</f>
        <v>30207220</v>
      </c>
      <c r="I265" s="334">
        <f>'INPUTS | PCs'!I383 * ('INPUTS | PCs'!I479 * 1000)</f>
        <v>0</v>
      </c>
      <c r="J265" s="334">
        <f>'INPUTS | PCs'!J383 * ('INPUTS | PCs'!J479 * 1000)</f>
        <v>0</v>
      </c>
      <c r="K265" s="334">
        <f>'INPUTS | PCs'!K383 * ('INPUTS | PCs'!K479 * 1000)</f>
        <v>0</v>
      </c>
      <c r="L265" s="334">
        <f>'INPUTS | PCs'!L383 * ('INPUTS | PCs'!L479 * 1000)</f>
        <v>0</v>
      </c>
    </row>
    <row r="266" spans="2:15" hidden="1" outlineLevel="2" x14ac:dyDescent="0.4">
      <c r="C266" s="234" t="s">
        <v>124</v>
      </c>
      <c r="D266" s="236" t="s">
        <v>192</v>
      </c>
      <c r="E266" s="334">
        <f>'INPUTS | PCs'!E384 * ('INPUTS | PCs'!E480 * 1000)</f>
        <v>663797077.3501662</v>
      </c>
      <c r="F266" s="334">
        <f>'INPUTS | PCs'!F384 * ('INPUTS | PCs'!F480 * 1000)</f>
        <v>689846271.26123738</v>
      </c>
      <c r="G266" s="334">
        <f>'INPUTS | PCs'!G384 * ('INPUTS | PCs'!G480 * 1000)</f>
        <v>676947642.02199769</v>
      </c>
      <c r="H266" s="334">
        <f>'INPUTS | PCs'!H384 * ('INPUTS | PCs'!H480 * 1000)</f>
        <v>760125999.99999774</v>
      </c>
      <c r="I266" s="334">
        <f>'INPUTS | PCs'!I384 * ('INPUTS | PCs'!I480 * 1000)</f>
        <v>0</v>
      </c>
      <c r="J266" s="334">
        <f>'INPUTS | PCs'!J384 * ('INPUTS | PCs'!J480 * 1000)</f>
        <v>0</v>
      </c>
      <c r="K266" s="334">
        <f>'INPUTS | PCs'!K384 * ('INPUTS | PCs'!K480 * 1000)</f>
        <v>0</v>
      </c>
      <c r="L266" s="334">
        <f>'INPUTS | PCs'!L384 * ('INPUTS | PCs'!L480 * 1000)</f>
        <v>0</v>
      </c>
    </row>
    <row r="267" spans="2:15" hidden="1" outlineLevel="2" x14ac:dyDescent="0.4">
      <c r="C267" s="234" t="s">
        <v>126</v>
      </c>
      <c r="D267" s="236" t="s">
        <v>192</v>
      </c>
      <c r="E267" s="334">
        <f>'INPUTS | PCs'!E385 * ('INPUTS | PCs'!E481 * 1000)</f>
        <v>996913504.50471628</v>
      </c>
      <c r="F267" s="334">
        <f>'INPUTS | PCs'!F385 * ('INPUTS | PCs'!F481 * 1000)</f>
        <v>1061163001.1825882</v>
      </c>
      <c r="G267" s="334">
        <f>'INPUTS | PCs'!G385 * ('INPUTS | PCs'!G481 * 1000)</f>
        <v>1072955326.1817728</v>
      </c>
      <c r="H267" s="334">
        <f>'INPUTS | PCs'!H385 * ('INPUTS | PCs'!H481 * 1000)</f>
        <v>1192800000.0000036</v>
      </c>
      <c r="I267" s="334">
        <f>'INPUTS | PCs'!I385 * ('INPUTS | PCs'!I481 * 1000)</f>
        <v>0</v>
      </c>
      <c r="J267" s="334">
        <f>'INPUTS | PCs'!J385 * ('INPUTS | PCs'!J481 * 1000)</f>
        <v>0</v>
      </c>
      <c r="K267" s="334">
        <f>'INPUTS | PCs'!K385 * ('INPUTS | PCs'!K481 * 1000)</f>
        <v>0</v>
      </c>
      <c r="L267" s="334">
        <f>'INPUTS | PCs'!L385 * ('INPUTS | PCs'!L481 * 1000)</f>
        <v>0</v>
      </c>
    </row>
    <row r="268" spans="2:15" hidden="1" outlineLevel="2" x14ac:dyDescent="0.4">
      <c r="C268" s="234" t="s">
        <v>128</v>
      </c>
      <c r="D268" s="236" t="s">
        <v>192</v>
      </c>
      <c r="E268" s="334">
        <f>'INPUTS | PCs'!E386 * ('INPUTS | PCs'!E482 * 1000)</f>
        <v>300673329</v>
      </c>
      <c r="F268" s="334">
        <f>'INPUTS | PCs'!F386 * ('INPUTS | PCs'!F482 * 1000)</f>
        <v>323556246</v>
      </c>
      <c r="G268" s="334">
        <f>'INPUTS | PCs'!G386 * ('INPUTS | PCs'!G482 * 1000)</f>
        <v>312475680.00000006</v>
      </c>
      <c r="H268" s="334">
        <f>'INPUTS | PCs'!H386 * ('INPUTS | PCs'!H482 * 1000)</f>
        <v>335259999.99999893</v>
      </c>
      <c r="I268" s="334">
        <f>'INPUTS | PCs'!I386 * ('INPUTS | PCs'!I482 * 1000)</f>
        <v>0</v>
      </c>
      <c r="J268" s="334">
        <f>'INPUTS | PCs'!J386 * ('INPUTS | PCs'!J482 * 1000)</f>
        <v>0</v>
      </c>
      <c r="K268" s="334">
        <f>'INPUTS | PCs'!K386 * ('INPUTS | PCs'!K482 * 1000)</f>
        <v>0</v>
      </c>
      <c r="L268" s="334">
        <f>'INPUTS | PCs'!L386 * ('INPUTS | PCs'!L482 * 1000)</f>
        <v>0</v>
      </c>
    </row>
    <row r="269" spans="2:15" hidden="1" outlineLevel="2" x14ac:dyDescent="0.4">
      <c r="C269" s="234" t="s">
        <v>131</v>
      </c>
      <c r="D269" s="236" t="s">
        <v>192</v>
      </c>
      <c r="E269" s="334">
        <f>'INPUTS | PCs'!E387 * ('INPUTS | PCs'!E483 * 1000)</f>
        <v>311954955.47999996</v>
      </c>
      <c r="F269" s="334">
        <f>'INPUTS | PCs'!F387 * ('INPUTS | PCs'!F483 * 1000)</f>
        <v>323682900.24766624</v>
      </c>
      <c r="G269" s="334">
        <f>'INPUTS | PCs'!G387 * ('INPUTS | PCs'!G483 * 1000)</f>
        <v>322815420.94380593</v>
      </c>
      <c r="H269" s="334">
        <f>'INPUTS | PCs'!H387 * ('INPUTS | PCs'!H483 * 1000)</f>
        <v>350000000.00000125</v>
      </c>
      <c r="I269" s="334">
        <f>'INPUTS | PCs'!I387 * ('INPUTS | PCs'!I483 * 1000)</f>
        <v>0</v>
      </c>
      <c r="J269" s="334">
        <f>'INPUTS | PCs'!J387 * ('INPUTS | PCs'!J483 * 1000)</f>
        <v>0</v>
      </c>
      <c r="K269" s="334">
        <f>'INPUTS | PCs'!K387 * ('INPUTS | PCs'!K483 * 1000)</f>
        <v>0</v>
      </c>
      <c r="L269" s="334">
        <f>'INPUTS | PCs'!L387 * ('INPUTS | PCs'!L483 * 1000)</f>
        <v>0</v>
      </c>
    </row>
    <row r="270" spans="2:15" hidden="1" outlineLevel="2" x14ac:dyDescent="0.4">
      <c r="C270" s="234" t="s">
        <v>133</v>
      </c>
      <c r="D270" s="236" t="s">
        <v>192</v>
      </c>
      <c r="E270" s="334">
        <f>'INPUTS | PCs'!E388 * ('INPUTS | PCs'!E484 * 1000)</f>
        <v>1444729853.3510704</v>
      </c>
      <c r="F270" s="334">
        <f>'INPUTS | PCs'!F388 * ('INPUTS | PCs'!F484 * 1000)</f>
        <v>1455597763.1339519</v>
      </c>
      <c r="G270" s="334">
        <f>'INPUTS | PCs'!G388 * ('INPUTS | PCs'!G484 * 1000)</f>
        <v>1447227736.3902123</v>
      </c>
      <c r="H270" s="334">
        <f>'INPUTS | PCs'!H388 * ('INPUTS | PCs'!H484 * 1000)</f>
        <v>1559000000.0000019</v>
      </c>
      <c r="I270" s="334">
        <f>'INPUTS | PCs'!I388 * ('INPUTS | PCs'!I484 * 1000)</f>
        <v>0</v>
      </c>
      <c r="J270" s="334">
        <f>'INPUTS | PCs'!J388 * ('INPUTS | PCs'!J484 * 1000)</f>
        <v>0</v>
      </c>
      <c r="K270" s="334">
        <f>'INPUTS | PCs'!K388 * ('INPUTS | PCs'!K484 * 1000)</f>
        <v>0</v>
      </c>
      <c r="L270" s="334">
        <f>'INPUTS | PCs'!L388 * ('INPUTS | PCs'!L484 * 1000)</f>
        <v>0</v>
      </c>
    </row>
    <row r="271" spans="2:15" hidden="1" outlineLevel="2" x14ac:dyDescent="0.4">
      <c r="C271" s="220" t="s">
        <v>244</v>
      </c>
      <c r="D271" s="236" t="s">
        <v>192</v>
      </c>
      <c r="E271" s="334">
        <f>'INPUTS | PCs'!E389 * ('INPUTS | PCs'!E485 * 1000)</f>
        <v>911263329.24964249</v>
      </c>
      <c r="F271" s="334">
        <f>'INPUTS | PCs'!F389 * ('INPUTS | PCs'!F485 * 1000)</f>
        <v>921577664.68688619</v>
      </c>
      <c r="G271" s="334">
        <f>'INPUTS | PCs'!G389 * ('INPUTS | PCs'!G485 * 1000)</f>
        <v>927672302.55444586</v>
      </c>
      <c r="H271" s="334">
        <f>'INPUTS | PCs'!H389 * ('INPUTS | PCs'!H485 * 1000)</f>
        <v>1038520003.8283725</v>
      </c>
      <c r="I271" s="334">
        <f>'INPUTS | PCs'!I389 * ('INPUTS | PCs'!I485 * 1000)</f>
        <v>0</v>
      </c>
      <c r="J271" s="334">
        <f>'INPUTS | PCs'!J389 * ('INPUTS | PCs'!J485 * 1000)</f>
        <v>0</v>
      </c>
      <c r="K271" s="334">
        <f>'INPUTS | PCs'!K389 * ('INPUTS | PCs'!K485 * 1000)</f>
        <v>0</v>
      </c>
      <c r="L271" s="334">
        <f>'INPUTS | PCs'!L389 * ('INPUTS | PCs'!L485 * 1000)</f>
        <v>0</v>
      </c>
    </row>
    <row r="272" spans="2:15" hidden="1" outlineLevel="2" x14ac:dyDescent="0.4">
      <c r="C272" s="234" t="s">
        <v>137</v>
      </c>
      <c r="D272" s="236" t="s">
        <v>192</v>
      </c>
      <c r="E272" s="334">
        <f>'INPUTS | PCs'!E390 * ('INPUTS | PCs'!E486 * 1000)</f>
        <v>178682722.86034292</v>
      </c>
      <c r="F272" s="334">
        <f>'INPUTS | PCs'!F390 * ('INPUTS | PCs'!F486 * 1000)</f>
        <v>184938338.28179762</v>
      </c>
      <c r="G272" s="334">
        <f>'INPUTS | PCs'!G390 * ('INPUTS | PCs'!G486 * 1000)</f>
        <v>184648519.07491457</v>
      </c>
      <c r="H272" s="334">
        <f>'INPUTS | PCs'!H390 * ('INPUTS | PCs'!H486 * 1000)</f>
        <v>199841630.77861097</v>
      </c>
      <c r="I272" s="334">
        <f>'INPUTS | PCs'!I390 * ('INPUTS | PCs'!I486 * 1000)</f>
        <v>0</v>
      </c>
      <c r="J272" s="334">
        <f>'INPUTS | PCs'!J390 * ('INPUTS | PCs'!J486 * 1000)</f>
        <v>0</v>
      </c>
      <c r="K272" s="334">
        <f>'INPUTS | PCs'!K390 * ('INPUTS | PCs'!K486 * 1000)</f>
        <v>0</v>
      </c>
      <c r="L272" s="334">
        <f>'INPUTS | PCs'!L390 * ('INPUTS | PCs'!L486 * 1000)</f>
        <v>0</v>
      </c>
    </row>
    <row r="273" spans="2:15" hidden="1" outlineLevel="2" x14ac:dyDescent="0.4">
      <c r="C273" s="234" t="s">
        <v>139</v>
      </c>
      <c r="D273" s="236" t="s">
        <v>192</v>
      </c>
      <c r="E273" s="334">
        <f>'INPUTS | PCs'!E391 * ('INPUTS | PCs'!E487 * 1000)</f>
        <v>634858807.10000002</v>
      </c>
      <c r="F273" s="334">
        <f>'INPUTS | PCs'!F391 * ('INPUTS | PCs'!F487 * 1000)</f>
        <v>637963252.4000001</v>
      </c>
      <c r="G273" s="334">
        <f>'INPUTS | PCs'!G391 * ('INPUTS | PCs'!G487 * 1000)</f>
        <v>635157707.89999998</v>
      </c>
      <c r="H273" s="334">
        <f>'INPUTS | PCs'!H391 * ('INPUTS | PCs'!H487 * 1000)</f>
        <v>720920000.00000143</v>
      </c>
      <c r="I273" s="334">
        <f>'INPUTS | PCs'!I391 * ('INPUTS | PCs'!I487 * 1000)</f>
        <v>0</v>
      </c>
      <c r="J273" s="334">
        <f>'INPUTS | PCs'!J391 * ('INPUTS | PCs'!J487 * 1000)</f>
        <v>0</v>
      </c>
      <c r="K273" s="334">
        <f>'INPUTS | PCs'!K391 * ('INPUTS | PCs'!K487 * 1000)</f>
        <v>0</v>
      </c>
      <c r="L273" s="334">
        <f>'INPUTS | PCs'!L391 * ('INPUTS | PCs'!L487 * 1000)</f>
        <v>0</v>
      </c>
    </row>
    <row r="274" spans="2:15" hidden="1" outlineLevel="2" x14ac:dyDescent="0.4">
      <c r="C274" s="234" t="s">
        <v>141</v>
      </c>
      <c r="D274" s="236" t="s">
        <v>192</v>
      </c>
      <c r="E274" s="334">
        <f>'INPUTS | PCs'!E392 * ('INPUTS | PCs'!E488 * 1000)</f>
        <v>555275666.92282379</v>
      </c>
      <c r="F274" s="334">
        <f>'INPUTS | PCs'!F392 * ('INPUTS | PCs'!F488 * 1000)</f>
        <v>564866128.19260335</v>
      </c>
      <c r="G274" s="334">
        <f>'INPUTS | PCs'!G392 * ('INPUTS | PCs'!G488 * 1000)</f>
        <v>577519346.44533503</v>
      </c>
      <c r="H274" s="334">
        <f>'INPUTS | PCs'!H392 * ('INPUTS | PCs'!H488 * 1000)</f>
        <v>660915454.43021703</v>
      </c>
      <c r="I274" s="334">
        <f>'INPUTS | PCs'!I392 * ('INPUTS | PCs'!I488 * 1000)</f>
        <v>0</v>
      </c>
      <c r="J274" s="334">
        <f>'INPUTS | PCs'!J392 * ('INPUTS | PCs'!J488 * 1000)</f>
        <v>0</v>
      </c>
      <c r="K274" s="334">
        <f>'INPUTS | PCs'!K392 * ('INPUTS | PCs'!K488 * 1000)</f>
        <v>0</v>
      </c>
      <c r="L274" s="334">
        <f>'INPUTS | PCs'!L392 * ('INPUTS | PCs'!L488 * 1000)</f>
        <v>0</v>
      </c>
    </row>
    <row r="275" spans="2:15" hidden="1" outlineLevel="2" x14ac:dyDescent="0.4">
      <c r="C275" s="234" t="s">
        <v>143</v>
      </c>
      <c r="D275" s="236" t="s">
        <v>192</v>
      </c>
      <c r="E275" s="334">
        <f>'INPUTS | PCs'!E393 * ('INPUTS | PCs'!E489 * 1000)</f>
        <v>171056022.20000002</v>
      </c>
      <c r="F275" s="334">
        <f>'INPUTS | PCs'!F393 * ('INPUTS | PCs'!F489 * 1000)</f>
        <v>175182251.10000002</v>
      </c>
      <c r="G275" s="334">
        <f>'INPUTS | PCs'!G393 * ('INPUTS | PCs'!G489 * 1000)</f>
        <v>171104707.20000002</v>
      </c>
      <c r="H275" s="334">
        <f>'INPUTS | PCs'!H393 * ('INPUTS | PCs'!H489 * 1000)</f>
        <v>189499999.99999985</v>
      </c>
      <c r="I275" s="334">
        <f>'INPUTS | PCs'!I393 * ('INPUTS | PCs'!I489 * 1000)</f>
        <v>0</v>
      </c>
      <c r="J275" s="334">
        <f>'INPUTS | PCs'!J393 * ('INPUTS | PCs'!J489 * 1000)</f>
        <v>0</v>
      </c>
      <c r="K275" s="334">
        <f>'INPUTS | PCs'!K393 * ('INPUTS | PCs'!K489 * 1000)</f>
        <v>0</v>
      </c>
      <c r="L275" s="334">
        <f>'INPUTS | PCs'!L393 * ('INPUTS | PCs'!L489 * 1000)</f>
        <v>0</v>
      </c>
    </row>
    <row r="276" spans="2:15" hidden="1" outlineLevel="2" x14ac:dyDescent="0.4">
      <c r="C276" s="234" t="s">
        <v>145</v>
      </c>
      <c r="D276" s="236" t="s">
        <v>192</v>
      </c>
      <c r="E276" s="334">
        <f>'INPUTS | PCs'!E394 * ('INPUTS | PCs'!E490 * 1000)</f>
        <v>104524095.60000001</v>
      </c>
      <c r="F276" s="334">
        <f>'INPUTS | PCs'!F394 * ('INPUTS | PCs'!F490 * 1000)</f>
        <v>108395342.06373757</v>
      </c>
      <c r="G276" s="334">
        <f>'INPUTS | PCs'!G394 * ('INPUTS | PCs'!G490 * 1000)</f>
        <v>109584694.8</v>
      </c>
      <c r="H276" s="334">
        <f>'INPUTS | PCs'!H394 * ('INPUTS | PCs'!H490 * 1000)</f>
        <v>124699999.99999994</v>
      </c>
      <c r="I276" s="334">
        <f>'INPUTS | PCs'!I394 * ('INPUTS | PCs'!I490 * 1000)</f>
        <v>0</v>
      </c>
      <c r="J276" s="334">
        <f>'INPUTS | PCs'!J394 * ('INPUTS | PCs'!J490 * 1000)</f>
        <v>0</v>
      </c>
      <c r="K276" s="334">
        <f>'INPUTS | PCs'!K394 * ('INPUTS | PCs'!K490 * 1000)</f>
        <v>0</v>
      </c>
      <c r="L276" s="334">
        <f>'INPUTS | PCs'!L394 * ('INPUTS | PCs'!L490 * 1000)</f>
        <v>0</v>
      </c>
    </row>
    <row r="277" spans="2:15" hidden="1" outlineLevel="2" x14ac:dyDescent="0.4">
      <c r="C277" s="234" t="s">
        <v>147</v>
      </c>
      <c r="D277" s="236" t="s">
        <v>192</v>
      </c>
      <c r="E277" s="334">
        <f>'INPUTS | PCs'!E395 * ('INPUTS | PCs'!E491 * 1000)</f>
        <v>311313398.71352601</v>
      </c>
      <c r="F277" s="334">
        <f>'INPUTS | PCs'!F395 * ('INPUTS | PCs'!F491 * 1000)</f>
        <v>318483070</v>
      </c>
      <c r="G277" s="334">
        <f>'INPUTS | PCs'!G395 * ('INPUTS | PCs'!G491 * 1000)</f>
        <v>316966346.03499562</v>
      </c>
      <c r="H277" s="334">
        <f>'INPUTS | PCs'!H395 * ('INPUTS | PCs'!H491 * 1000)</f>
        <v>368107454.11286837</v>
      </c>
      <c r="I277" s="334">
        <f>'INPUTS | PCs'!I395 * ('INPUTS | PCs'!I491 * 1000)</f>
        <v>0</v>
      </c>
      <c r="J277" s="334">
        <f>'INPUTS | PCs'!J395 * ('INPUTS | PCs'!J491 * 1000)</f>
        <v>0</v>
      </c>
      <c r="K277" s="334">
        <f>'INPUTS | PCs'!K395 * ('INPUTS | PCs'!K491 * 1000)</f>
        <v>0</v>
      </c>
      <c r="L277" s="334">
        <f>'INPUTS | PCs'!L395 * ('INPUTS | PCs'!L491 * 1000)</f>
        <v>0</v>
      </c>
    </row>
    <row r="278" spans="2:15" hidden="1" outlineLevel="2" x14ac:dyDescent="0.4">
      <c r="C278" s="234" t="s">
        <v>149</v>
      </c>
      <c r="D278" s="236" t="s">
        <v>192</v>
      </c>
      <c r="E278" s="331"/>
      <c r="F278" s="331"/>
      <c r="G278" s="331"/>
      <c r="H278" s="331"/>
      <c r="I278" s="331"/>
      <c r="J278" s="331"/>
      <c r="K278" s="331"/>
      <c r="L278" s="331"/>
    </row>
    <row r="279" spans="2:15" hidden="1" outlineLevel="2" x14ac:dyDescent="0.4">
      <c r="C279" s="234" t="s">
        <v>161</v>
      </c>
      <c r="D279" s="236" t="s">
        <v>192</v>
      </c>
      <c r="E279" s="334">
        <f>'INPUTS | PCs'!E397 * ('INPUTS | PCs'!E493 * 1000)</f>
        <v>170952090</v>
      </c>
      <c r="F279" s="334">
        <f>'INPUTS | PCs'!F397 * ('INPUTS | PCs'!F493 * 1000)</f>
        <v>178982171.99999997</v>
      </c>
      <c r="G279" s="334">
        <f>'INPUTS | PCs'!G397 * ('INPUTS | PCs'!G493 * 1000)</f>
        <v>174468636</v>
      </c>
      <c r="H279" s="334">
        <f>'INPUTS | PCs'!H397 * ('INPUTS | PCs'!H493 * 1000)</f>
        <v>204419999.99999982</v>
      </c>
      <c r="I279" s="334">
        <f>'INPUTS | PCs'!I397 * ('INPUTS | PCs'!I493 * 1000)</f>
        <v>0</v>
      </c>
      <c r="J279" s="334">
        <f>'INPUTS | PCs'!J397 * ('INPUTS | PCs'!J493 * 1000)</f>
        <v>0</v>
      </c>
      <c r="K279" s="334">
        <f>'INPUTS | PCs'!K397 * ('INPUTS | PCs'!K493 * 1000)</f>
        <v>0</v>
      </c>
      <c r="L279" s="334">
        <f>'INPUTS | PCs'!L397 * ('INPUTS | PCs'!L493 * 1000)</f>
        <v>0</v>
      </c>
    </row>
    <row r="280" spans="2:15" hidden="1" outlineLevel="2" x14ac:dyDescent="0.4">
      <c r="C280" s="234" t="s">
        <v>164</v>
      </c>
      <c r="D280" s="236" t="s">
        <v>192</v>
      </c>
      <c r="E280" s="334">
        <f>'INPUTS | PCs'!E398 * ('INPUTS | PCs'!E494 * 1000)</f>
        <v>43635810</v>
      </c>
      <c r="F280" s="334">
        <f>'INPUTS | PCs'!F398 * ('INPUTS | PCs'!F494 * 1000)</f>
        <v>45107712</v>
      </c>
      <c r="G280" s="334">
        <f>'INPUTS | PCs'!G398 * ('INPUTS | PCs'!G494 * 1000)</f>
        <v>41911144</v>
      </c>
      <c r="H280" s="334">
        <f>'INPUTS | PCs'!H398 * ('INPUTS | PCs'!H494 * 1000)</f>
        <v>49537999.999999881</v>
      </c>
      <c r="I280" s="334">
        <f>'INPUTS | PCs'!I398 * ('INPUTS | PCs'!I494 * 1000)</f>
        <v>0</v>
      </c>
      <c r="J280" s="334">
        <f>'INPUTS | PCs'!J398 * ('INPUTS | PCs'!J494 * 1000)</f>
        <v>0</v>
      </c>
      <c r="K280" s="334">
        <f>'INPUTS | PCs'!K398 * ('INPUTS | PCs'!K494 * 1000)</f>
        <v>0</v>
      </c>
      <c r="L280" s="334">
        <f>'INPUTS | PCs'!L398 * ('INPUTS | PCs'!L494 * 1000)</f>
        <v>0</v>
      </c>
    </row>
    <row r="281" spans="2:15" hidden="1" outlineLevel="2" x14ac:dyDescent="0.4">
      <c r="C281" s="234" t="s">
        <v>151</v>
      </c>
      <c r="D281" s="236" t="s">
        <v>192</v>
      </c>
      <c r="E281" s="334">
        <f>'INPUTS | PCs'!E399 * ('INPUTS | PCs'!E495 * 1000)</f>
        <v>101964867.97639847</v>
      </c>
      <c r="F281" s="334">
        <f>'INPUTS | PCs'!F399 * ('INPUTS | PCs'!F495 * 1000)</f>
        <v>109898753.6278336</v>
      </c>
      <c r="G281" s="334">
        <f>'INPUTS | PCs'!G399 * ('INPUTS | PCs'!G495 * 1000)</f>
        <v>104184021.27206154</v>
      </c>
      <c r="H281" s="334">
        <f>'INPUTS | PCs'!H399 * ('INPUTS | PCs'!H495 * 1000)</f>
        <v>119289999.99999991</v>
      </c>
      <c r="I281" s="334">
        <f>'INPUTS | PCs'!I399 * ('INPUTS | PCs'!I495 * 1000)</f>
        <v>0</v>
      </c>
      <c r="J281" s="334">
        <f>'INPUTS | PCs'!J399 * ('INPUTS | PCs'!J495 * 1000)</f>
        <v>0</v>
      </c>
      <c r="K281" s="334">
        <f>'INPUTS | PCs'!K399 * ('INPUTS | PCs'!K495 * 1000)</f>
        <v>0</v>
      </c>
      <c r="L281" s="334">
        <f>'INPUTS | PCs'!L399 * ('INPUTS | PCs'!L495 * 1000)</f>
        <v>0</v>
      </c>
    </row>
    <row r="282" spans="2:15" hidden="1" outlineLevel="2" x14ac:dyDescent="0.4">
      <c r="C282" s="234"/>
      <c r="D282" s="236"/>
      <c r="E282" s="236"/>
      <c r="F282" s="236"/>
      <c r="G282" s="236"/>
      <c r="H282" s="289"/>
      <c r="I282" s="289"/>
      <c r="J282" s="289"/>
      <c r="K282" s="289"/>
      <c r="L282" s="289"/>
    </row>
    <row r="283" spans="2:15" hidden="1" outlineLevel="2" x14ac:dyDescent="0.4">
      <c r="C283" s="222" t="s">
        <v>725</v>
      </c>
      <c r="D283" s="237" t="s">
        <v>192</v>
      </c>
      <c r="E283" s="291">
        <f>SUM(E263:E277,E279:E281)</f>
        <v>7993211921.4706869</v>
      </c>
      <c r="F283" s="291">
        <f t="shared" ref="F283:L283" si="9">SUM(F263:F277,F279:F281)</f>
        <v>8215933727.9757023</v>
      </c>
      <c r="G283" s="291">
        <f t="shared" si="9"/>
        <v>8197680120.0693216</v>
      </c>
      <c r="H283" s="291">
        <f t="shared" si="9"/>
        <v>9128195763.1500721</v>
      </c>
      <c r="I283" s="291">
        <f t="shared" si="9"/>
        <v>0</v>
      </c>
      <c r="J283" s="291">
        <f t="shared" si="9"/>
        <v>0</v>
      </c>
      <c r="K283" s="291">
        <f t="shared" si="9"/>
        <v>0</v>
      </c>
      <c r="L283" s="291">
        <f t="shared" si="9"/>
        <v>0</v>
      </c>
      <c r="M283" s="222"/>
      <c r="N283" s="233"/>
      <c r="O283" s="222"/>
    </row>
    <row r="284" spans="2:15" outlineLevel="1" collapsed="1" x14ac:dyDescent="0.4">
      <c r="C284" s="235"/>
      <c r="D284" s="237"/>
      <c r="E284" s="237"/>
      <c r="F284" s="237"/>
      <c r="G284" s="237"/>
      <c r="H284" s="291"/>
      <c r="I284" s="291"/>
      <c r="J284" s="291"/>
      <c r="K284" s="291"/>
      <c r="L284" s="291"/>
      <c r="M284" s="222"/>
      <c r="N284" s="233"/>
      <c r="O284" s="222"/>
    </row>
    <row r="285" spans="2:15" ht="14.25" outlineLevel="1" x14ac:dyDescent="0.4">
      <c r="B285" s="74" t="s">
        <v>1092</v>
      </c>
      <c r="C285" s="60"/>
      <c r="D285" s="226"/>
      <c r="E285" s="226"/>
      <c r="F285" s="226"/>
      <c r="G285" s="226"/>
      <c r="H285" s="246"/>
      <c r="I285" s="246"/>
      <c r="J285" s="246"/>
      <c r="K285" s="246"/>
      <c r="L285" s="246"/>
      <c r="M285" s="18"/>
      <c r="N285" s="232"/>
      <c r="O285" s="222"/>
    </row>
    <row r="286" spans="2:15" hidden="1" outlineLevel="2" x14ac:dyDescent="0.4">
      <c r="H286" s="251"/>
      <c r="I286" s="243"/>
      <c r="J286" s="243"/>
      <c r="K286" s="243"/>
      <c r="L286" s="243"/>
      <c r="O286" s="222"/>
    </row>
    <row r="287" spans="2:15" hidden="1" outlineLevel="2" x14ac:dyDescent="0.4">
      <c r="C287" s="234" t="s">
        <v>117</v>
      </c>
      <c r="D287" s="236" t="s">
        <v>176</v>
      </c>
      <c r="E287" s="236"/>
      <c r="F287" s="236"/>
      <c r="G287" s="236"/>
      <c r="H287" s="500">
        <f>IFERROR(((('INPUTS | PCs'!H381 - 'INPUTS | PCs'!G381) / 'INPUTS | PCs'!G381) * 100),"-")</f>
        <v>10.216158097200285</v>
      </c>
      <c r="I287" s="500">
        <f>IFERROR(((('INPUTS | PCs'!I381 - 'INPUTS | PCs'!H381) / 'INPUTS | PCs'!H381) * 100),"-")</f>
        <v>-100</v>
      </c>
      <c r="J287" s="500" t="str">
        <f>IFERROR(((('INPUTS | PCs'!J381 - 'INPUTS | PCs'!I381) / 'INPUTS | PCs'!I381) * 100),"-")</f>
        <v>-</v>
      </c>
      <c r="K287" s="500" t="str">
        <f>IFERROR(((('INPUTS | PCs'!K381 - 'INPUTS | PCs'!J381) / 'INPUTS | PCs'!J381) * 100),"-")</f>
        <v>-</v>
      </c>
      <c r="L287" s="500" t="str">
        <f>IFERROR(((('INPUTS | PCs'!L381 - 'INPUTS | PCs'!K381) / 'INPUTS | PCs'!K381) * 100),"-")</f>
        <v>-</v>
      </c>
      <c r="O287" s="222"/>
    </row>
    <row r="288" spans="2:15" hidden="1" outlineLevel="2" x14ac:dyDescent="0.4">
      <c r="C288" s="234" t="s">
        <v>119</v>
      </c>
      <c r="D288" s="236" t="s">
        <v>176</v>
      </c>
      <c r="E288" s="236"/>
      <c r="F288" s="236"/>
      <c r="G288" s="236"/>
      <c r="H288" s="500">
        <f>IFERROR(((('INPUTS | PCs'!H382 - 'INPUTS | PCs'!G382) / 'INPUTS | PCs'!G382) * 100),"-")</f>
        <v>12.446090380899676</v>
      </c>
      <c r="I288" s="500">
        <f>IFERROR(((('INPUTS | PCs'!I382 - 'INPUTS | PCs'!H382) / 'INPUTS | PCs'!H382) * 100),"-")</f>
        <v>-100</v>
      </c>
      <c r="J288" s="500" t="str">
        <f>IFERROR(((('INPUTS | PCs'!J382 - 'INPUTS | PCs'!I382) / 'INPUTS | PCs'!I382) * 100),"-")</f>
        <v>-</v>
      </c>
      <c r="K288" s="500" t="str">
        <f>IFERROR(((('INPUTS | PCs'!K382 - 'INPUTS | PCs'!J382) / 'INPUTS | PCs'!J382) * 100),"-")</f>
        <v>-</v>
      </c>
      <c r="L288" s="500" t="str">
        <f>IFERROR(((('INPUTS | PCs'!L382 - 'INPUTS | PCs'!K382) / 'INPUTS | PCs'!K382) * 100),"-")</f>
        <v>-</v>
      </c>
      <c r="O288" s="222"/>
    </row>
    <row r="289" spans="3:15" hidden="1" outlineLevel="2" x14ac:dyDescent="0.4">
      <c r="C289" s="234" t="s">
        <v>122</v>
      </c>
      <c r="D289" s="236" t="s">
        <v>176</v>
      </c>
      <c r="E289" s="236"/>
      <c r="F289" s="236"/>
      <c r="G289" s="236"/>
      <c r="H289" s="500">
        <f>IFERROR(((('INPUTS | PCs'!H383 - 'INPUTS | PCs'!G383) / 'INPUTS | PCs'!G383) * 100),"-")</f>
        <v>8.2970037122222955</v>
      </c>
      <c r="I289" s="500">
        <f>IFERROR(((('INPUTS | PCs'!I383 - 'INPUTS | PCs'!H383) / 'INPUTS | PCs'!H383) * 100),"-")</f>
        <v>-100</v>
      </c>
      <c r="J289" s="500" t="str">
        <f>IFERROR(((('INPUTS | PCs'!J383 - 'INPUTS | PCs'!I383) / 'INPUTS | PCs'!I383) * 100),"-")</f>
        <v>-</v>
      </c>
      <c r="K289" s="500" t="str">
        <f>IFERROR(((('INPUTS | PCs'!K383 - 'INPUTS | PCs'!J383) / 'INPUTS | PCs'!J383) * 100),"-")</f>
        <v>-</v>
      </c>
      <c r="L289" s="500" t="str">
        <f>IFERROR(((('INPUTS | PCs'!L383 - 'INPUTS | PCs'!K383) / 'INPUTS | PCs'!K383) * 100),"-")</f>
        <v>-</v>
      </c>
      <c r="O289" s="222"/>
    </row>
    <row r="290" spans="3:15" hidden="1" outlineLevel="2" x14ac:dyDescent="0.4">
      <c r="C290" s="234" t="s">
        <v>124</v>
      </c>
      <c r="D290" s="236" t="s">
        <v>176</v>
      </c>
      <c r="E290" s="236"/>
      <c r="F290" s="236"/>
      <c r="G290" s="236"/>
      <c r="H290" s="500">
        <f>IFERROR(((('INPUTS | PCs'!H384 - 'INPUTS | PCs'!G384) / 'INPUTS | PCs'!G384) * 100),"-")</f>
        <v>10.733348059825543</v>
      </c>
      <c r="I290" s="500">
        <f>IFERROR(((('INPUTS | PCs'!I384 - 'INPUTS | PCs'!H384) / 'INPUTS | PCs'!H384) * 100),"-")</f>
        <v>-100</v>
      </c>
      <c r="J290" s="500" t="str">
        <f>IFERROR(((('INPUTS | PCs'!J384 - 'INPUTS | PCs'!I384) / 'INPUTS | PCs'!I384) * 100),"-")</f>
        <v>-</v>
      </c>
      <c r="K290" s="500" t="str">
        <f>IFERROR(((('INPUTS | PCs'!K384 - 'INPUTS | PCs'!J384) / 'INPUTS | PCs'!J384) * 100),"-")</f>
        <v>-</v>
      </c>
      <c r="L290" s="500" t="str">
        <f>IFERROR(((('INPUTS | PCs'!L384 - 'INPUTS | PCs'!K384) / 'INPUTS | PCs'!K384) * 100),"-")</f>
        <v>-</v>
      </c>
      <c r="O290" s="222"/>
    </row>
    <row r="291" spans="3:15" hidden="1" outlineLevel="2" x14ac:dyDescent="0.4">
      <c r="C291" s="234" t="s">
        <v>126</v>
      </c>
      <c r="D291" s="236" t="s">
        <v>176</v>
      </c>
      <c r="E291" s="236"/>
      <c r="F291" s="236"/>
      <c r="G291" s="236"/>
      <c r="H291" s="500">
        <f>IFERROR(((('INPUTS | PCs'!H385 - 'INPUTS | PCs'!G385) / 'INPUTS | PCs'!G385) * 100),"-")</f>
        <v>10.079889510799681</v>
      </c>
      <c r="I291" s="500">
        <f>IFERROR(((('INPUTS | PCs'!I385 - 'INPUTS | PCs'!H385) / 'INPUTS | PCs'!H385) * 100),"-")</f>
        <v>-100</v>
      </c>
      <c r="J291" s="500" t="str">
        <f>IFERROR(((('INPUTS | PCs'!J385 - 'INPUTS | PCs'!I385) / 'INPUTS | PCs'!I385) * 100),"-")</f>
        <v>-</v>
      </c>
      <c r="K291" s="500" t="str">
        <f>IFERROR(((('INPUTS | PCs'!K385 - 'INPUTS | PCs'!J385) / 'INPUTS | PCs'!J385) * 100),"-")</f>
        <v>-</v>
      </c>
      <c r="L291" s="500" t="str">
        <f>IFERROR(((('INPUTS | PCs'!L385 - 'INPUTS | PCs'!K385) / 'INPUTS | PCs'!K385) * 100),"-")</f>
        <v>-</v>
      </c>
      <c r="O291" s="222"/>
    </row>
    <row r="292" spans="3:15" hidden="1" outlineLevel="2" x14ac:dyDescent="0.4">
      <c r="C292" s="234" t="s">
        <v>128</v>
      </c>
      <c r="D292" s="236" t="s">
        <v>176</v>
      </c>
      <c r="E292" s="236"/>
      <c r="F292" s="236"/>
      <c r="G292" s="236"/>
      <c r="H292" s="500">
        <f>IFERROR(((('INPUTS | PCs'!H386 - 'INPUTS | PCs'!G386) / 'INPUTS | PCs'!G386) * 100),"-")</f>
        <v>-3.7220062672881977</v>
      </c>
      <c r="I292" s="500">
        <f>IFERROR(((('INPUTS | PCs'!I386 - 'INPUTS | PCs'!H386) / 'INPUTS | PCs'!H386) * 100),"-")</f>
        <v>-100</v>
      </c>
      <c r="J292" s="500" t="str">
        <f>IFERROR(((('INPUTS | PCs'!J386 - 'INPUTS | PCs'!I386) / 'INPUTS | PCs'!I386) * 100),"-")</f>
        <v>-</v>
      </c>
      <c r="K292" s="500" t="str">
        <f>IFERROR(((('INPUTS | PCs'!K386 - 'INPUTS | PCs'!J386) / 'INPUTS | PCs'!J386) * 100),"-")</f>
        <v>-</v>
      </c>
      <c r="L292" s="500" t="str">
        <f>IFERROR(((('INPUTS | PCs'!L386 - 'INPUTS | PCs'!K386) / 'INPUTS | PCs'!K386) * 100),"-")</f>
        <v>-</v>
      </c>
      <c r="O292" s="222"/>
    </row>
    <row r="293" spans="3:15" hidden="1" outlineLevel="2" x14ac:dyDescent="0.4">
      <c r="C293" s="234" t="s">
        <v>131</v>
      </c>
      <c r="D293" s="236" t="s">
        <v>176</v>
      </c>
      <c r="E293" s="236"/>
      <c r="F293" s="236"/>
      <c r="G293" s="236"/>
      <c r="H293" s="500">
        <f>IFERROR(((('INPUTS | PCs'!H387 - 'INPUTS | PCs'!G387) / 'INPUTS | PCs'!G387) * 100),"-")</f>
        <v>7.3457153953871996</v>
      </c>
      <c r="I293" s="500">
        <f>IFERROR(((('INPUTS | PCs'!I387 - 'INPUTS | PCs'!H387) / 'INPUTS | PCs'!H387) * 100),"-")</f>
        <v>-100</v>
      </c>
      <c r="J293" s="500" t="str">
        <f>IFERROR(((('INPUTS | PCs'!J387 - 'INPUTS | PCs'!I387) / 'INPUTS | PCs'!I387) * 100),"-")</f>
        <v>-</v>
      </c>
      <c r="K293" s="500" t="str">
        <f>IFERROR(((('INPUTS | PCs'!K387 - 'INPUTS | PCs'!J387) / 'INPUTS | PCs'!J387) * 100),"-")</f>
        <v>-</v>
      </c>
      <c r="L293" s="500" t="str">
        <f>IFERROR(((('INPUTS | PCs'!L387 - 'INPUTS | PCs'!K387) / 'INPUTS | PCs'!K387) * 100),"-")</f>
        <v>-</v>
      </c>
      <c r="O293" s="222"/>
    </row>
    <row r="294" spans="3:15" hidden="1" outlineLevel="2" x14ac:dyDescent="0.4">
      <c r="C294" s="234" t="s">
        <v>133</v>
      </c>
      <c r="D294" s="236" t="s">
        <v>176</v>
      </c>
      <c r="E294" s="236"/>
      <c r="F294" s="236"/>
      <c r="G294" s="236"/>
      <c r="H294" s="500">
        <f>IFERROR(((('INPUTS | PCs'!H388 - 'INPUTS | PCs'!G388) / 'INPUTS | PCs'!G388) * 100),"-")</f>
        <v>5.5277688553001409</v>
      </c>
      <c r="I294" s="500">
        <f>IFERROR(((('INPUTS | PCs'!I388 - 'INPUTS | PCs'!H388) / 'INPUTS | PCs'!H388) * 100),"-")</f>
        <v>-100</v>
      </c>
      <c r="J294" s="500" t="str">
        <f>IFERROR(((('INPUTS | PCs'!J388 - 'INPUTS | PCs'!I388) / 'INPUTS | PCs'!I388) * 100),"-")</f>
        <v>-</v>
      </c>
      <c r="K294" s="500" t="str">
        <f>IFERROR(((('INPUTS | PCs'!K388 - 'INPUTS | PCs'!J388) / 'INPUTS | PCs'!J388) * 100),"-")</f>
        <v>-</v>
      </c>
      <c r="L294" s="500" t="str">
        <f>IFERROR(((('INPUTS | PCs'!L388 - 'INPUTS | PCs'!K388) / 'INPUTS | PCs'!K388) * 100),"-")</f>
        <v>-</v>
      </c>
      <c r="O294" s="222"/>
    </row>
    <row r="295" spans="3:15" hidden="1" outlineLevel="2" x14ac:dyDescent="0.4">
      <c r="C295" s="220" t="s">
        <v>244</v>
      </c>
      <c r="D295" s="236" t="s">
        <v>176</v>
      </c>
      <c r="E295" s="236"/>
      <c r="F295" s="236"/>
      <c r="G295" s="236"/>
      <c r="H295" s="500">
        <f>IFERROR(((('INPUTS | PCs'!H389 - 'INPUTS | PCs'!G389) / 'INPUTS | PCs'!G389) * 100),"-")</f>
        <v>4.9705337989076366</v>
      </c>
      <c r="I295" s="500">
        <f>IFERROR(((('INPUTS | PCs'!I389 - 'INPUTS | PCs'!H389) / 'INPUTS | PCs'!H389) * 100),"-")</f>
        <v>-100</v>
      </c>
      <c r="J295" s="500" t="str">
        <f>IFERROR(((('INPUTS | PCs'!J389 - 'INPUTS | PCs'!I389) / 'INPUTS | PCs'!I389) * 100),"-")</f>
        <v>-</v>
      </c>
      <c r="K295" s="500" t="str">
        <f>IFERROR(((('INPUTS | PCs'!K389 - 'INPUTS | PCs'!J389) / 'INPUTS | PCs'!J389) * 100),"-")</f>
        <v>-</v>
      </c>
      <c r="L295" s="500" t="str">
        <f>IFERROR(((('INPUTS | PCs'!L389 - 'INPUTS | PCs'!K389) / 'INPUTS | PCs'!K389) * 100),"-")</f>
        <v>-</v>
      </c>
      <c r="O295" s="222"/>
    </row>
    <row r="296" spans="3:15" hidden="1" outlineLevel="2" x14ac:dyDescent="0.4">
      <c r="C296" s="234" t="s">
        <v>137</v>
      </c>
      <c r="D296" s="236" t="s">
        <v>176</v>
      </c>
      <c r="E296" s="236"/>
      <c r="F296" s="236"/>
      <c r="G296" s="236"/>
      <c r="H296" s="500">
        <f>IFERROR(((('INPUTS | PCs'!H390 - 'INPUTS | PCs'!G390) / 'INPUTS | PCs'!G390) * 100),"-")</f>
        <v>9.7613882863340553</v>
      </c>
      <c r="I296" s="500">
        <f>IFERROR(((('INPUTS | PCs'!I390 - 'INPUTS | PCs'!H390) / 'INPUTS | PCs'!H390) * 100),"-")</f>
        <v>-100</v>
      </c>
      <c r="J296" s="500" t="str">
        <f>IFERROR(((('INPUTS | PCs'!J390 - 'INPUTS | PCs'!I390) / 'INPUTS | PCs'!I390) * 100),"-")</f>
        <v>-</v>
      </c>
      <c r="K296" s="500" t="str">
        <f>IFERROR(((('INPUTS | PCs'!K390 - 'INPUTS | PCs'!J390) / 'INPUTS | PCs'!J390) * 100),"-")</f>
        <v>-</v>
      </c>
      <c r="L296" s="500" t="str">
        <f>IFERROR(((('INPUTS | PCs'!L390 - 'INPUTS | PCs'!K390) / 'INPUTS | PCs'!K390) * 100),"-")</f>
        <v>-</v>
      </c>
      <c r="O296" s="222"/>
    </row>
    <row r="297" spans="3:15" hidden="1" outlineLevel="2" x14ac:dyDescent="0.4">
      <c r="C297" s="234" t="s">
        <v>139</v>
      </c>
      <c r="D297" s="236" t="s">
        <v>176</v>
      </c>
      <c r="E297" s="236"/>
      <c r="F297" s="236"/>
      <c r="G297" s="236"/>
      <c r="H297" s="500">
        <f>IFERROR(((('INPUTS | PCs'!H391 - 'INPUTS | PCs'!G391) / 'INPUTS | PCs'!G391) * 100),"-")</f>
        <v>10.541724899895858</v>
      </c>
      <c r="I297" s="500">
        <f>IFERROR(((('INPUTS | PCs'!I391 - 'INPUTS | PCs'!H391) / 'INPUTS | PCs'!H391) * 100),"-")</f>
        <v>-100</v>
      </c>
      <c r="J297" s="500" t="str">
        <f>IFERROR(((('INPUTS | PCs'!J391 - 'INPUTS | PCs'!I391) / 'INPUTS | PCs'!I391) * 100),"-")</f>
        <v>-</v>
      </c>
      <c r="K297" s="500" t="str">
        <f>IFERROR(((('INPUTS | PCs'!K391 - 'INPUTS | PCs'!J391) / 'INPUTS | PCs'!J391) * 100),"-")</f>
        <v>-</v>
      </c>
      <c r="L297" s="500" t="str">
        <f>IFERROR(((('INPUTS | PCs'!L391 - 'INPUTS | PCs'!K391) / 'INPUTS | PCs'!K391) * 100),"-")</f>
        <v>-</v>
      </c>
      <c r="O297" s="222"/>
    </row>
    <row r="298" spans="3:15" hidden="1" outlineLevel="2" x14ac:dyDescent="0.4">
      <c r="C298" s="234" t="s">
        <v>141</v>
      </c>
      <c r="D298" s="236" t="s">
        <v>176</v>
      </c>
      <c r="E298" s="236"/>
      <c r="F298" s="236"/>
      <c r="G298" s="236"/>
      <c r="H298" s="500">
        <f>IFERROR(((('INPUTS | PCs'!H392 - 'INPUTS | PCs'!G392) / 'INPUTS | PCs'!G392) * 100),"-")</f>
        <v>10.723357775234902</v>
      </c>
      <c r="I298" s="500">
        <f>IFERROR(((('INPUTS | PCs'!I392 - 'INPUTS | PCs'!H392) / 'INPUTS | PCs'!H392) * 100),"-")</f>
        <v>-100</v>
      </c>
      <c r="J298" s="500" t="str">
        <f>IFERROR(((('INPUTS | PCs'!J392 - 'INPUTS | PCs'!I392) / 'INPUTS | PCs'!I392) * 100),"-")</f>
        <v>-</v>
      </c>
      <c r="K298" s="500" t="str">
        <f>IFERROR(((('INPUTS | PCs'!K392 - 'INPUTS | PCs'!J392) / 'INPUTS | PCs'!J392) * 100),"-")</f>
        <v>-</v>
      </c>
      <c r="L298" s="500" t="str">
        <f>IFERROR(((('INPUTS | PCs'!L392 - 'INPUTS | PCs'!K392) / 'INPUTS | PCs'!K392) * 100),"-")</f>
        <v>-</v>
      </c>
      <c r="O298" s="222"/>
    </row>
    <row r="299" spans="3:15" hidden="1" outlineLevel="2" x14ac:dyDescent="0.4">
      <c r="C299" s="234" t="s">
        <v>143</v>
      </c>
      <c r="D299" s="236" t="s">
        <v>176</v>
      </c>
      <c r="E299" s="236"/>
      <c r="F299" s="236"/>
      <c r="G299" s="236"/>
      <c r="H299" s="500">
        <f>IFERROR(((('INPUTS | PCs'!H393 - 'INPUTS | PCs'!G393) / 'INPUTS | PCs'!G393) * 100),"-")</f>
        <v>10.059511355748624</v>
      </c>
      <c r="I299" s="500">
        <f>IFERROR(((('INPUTS | PCs'!I393 - 'INPUTS | PCs'!H393) / 'INPUTS | PCs'!H393) * 100),"-")</f>
        <v>-100</v>
      </c>
      <c r="J299" s="500" t="str">
        <f>IFERROR(((('INPUTS | PCs'!J393 - 'INPUTS | PCs'!I393) / 'INPUTS | PCs'!I393) * 100),"-")</f>
        <v>-</v>
      </c>
      <c r="K299" s="500" t="str">
        <f>IFERROR(((('INPUTS | PCs'!K393 - 'INPUTS | PCs'!J393) / 'INPUTS | PCs'!J393) * 100),"-")</f>
        <v>-</v>
      </c>
      <c r="L299" s="500" t="str">
        <f>IFERROR(((('INPUTS | PCs'!L393 - 'INPUTS | PCs'!K393) / 'INPUTS | PCs'!K393) * 100),"-")</f>
        <v>-</v>
      </c>
      <c r="O299" s="222"/>
    </row>
    <row r="300" spans="3:15" hidden="1" outlineLevel="2" x14ac:dyDescent="0.4">
      <c r="C300" s="234" t="s">
        <v>145</v>
      </c>
      <c r="D300" s="236" t="s">
        <v>176</v>
      </c>
      <c r="E300" s="236"/>
      <c r="F300" s="236"/>
      <c r="G300" s="236"/>
      <c r="H300" s="500">
        <f>IFERROR(((('INPUTS | PCs'!H394 - 'INPUTS | PCs'!G394) / 'INPUTS | PCs'!G394) * 100),"-")</f>
        <v>13.770074888234825</v>
      </c>
      <c r="I300" s="500">
        <f>IFERROR(((('INPUTS | PCs'!I394 - 'INPUTS | PCs'!H394) / 'INPUTS | PCs'!H394) * 100),"-")</f>
        <v>-100</v>
      </c>
      <c r="J300" s="500" t="str">
        <f>IFERROR(((('INPUTS | PCs'!J394 - 'INPUTS | PCs'!I394) / 'INPUTS | PCs'!I394) * 100),"-")</f>
        <v>-</v>
      </c>
      <c r="K300" s="500" t="str">
        <f>IFERROR(((('INPUTS | PCs'!K394 - 'INPUTS | PCs'!J394) / 'INPUTS | PCs'!J394) * 100),"-")</f>
        <v>-</v>
      </c>
      <c r="L300" s="500" t="str">
        <f>IFERROR(((('INPUTS | PCs'!L394 - 'INPUTS | PCs'!K394) / 'INPUTS | PCs'!K394) * 100),"-")</f>
        <v>-</v>
      </c>
      <c r="O300" s="222"/>
    </row>
    <row r="301" spans="3:15" hidden="1" outlineLevel="2" x14ac:dyDescent="0.4">
      <c r="C301" s="234" t="s">
        <v>147</v>
      </c>
      <c r="D301" s="236" t="s">
        <v>176</v>
      </c>
      <c r="E301" s="236"/>
      <c r="F301" s="236"/>
      <c r="G301" s="236"/>
      <c r="H301" s="500">
        <f>IFERROR(((('INPUTS | PCs'!H395 - 'INPUTS | PCs'!G395) / 'INPUTS | PCs'!G395) * 100),"-")</f>
        <v>15.907858279526216</v>
      </c>
      <c r="I301" s="500">
        <f>IFERROR(((('INPUTS | PCs'!I395 - 'INPUTS | PCs'!H395) / 'INPUTS | PCs'!H395) * 100),"-")</f>
        <v>-100</v>
      </c>
      <c r="J301" s="500" t="str">
        <f>IFERROR(((('INPUTS | PCs'!J395 - 'INPUTS | PCs'!I395) / 'INPUTS | PCs'!I395) * 100),"-")</f>
        <v>-</v>
      </c>
      <c r="K301" s="500" t="str">
        <f>IFERROR(((('INPUTS | PCs'!K395 - 'INPUTS | PCs'!J395) / 'INPUTS | PCs'!J395) * 100),"-")</f>
        <v>-</v>
      </c>
      <c r="L301" s="500" t="str">
        <f>IFERROR(((('INPUTS | PCs'!L395 - 'INPUTS | PCs'!K395) / 'INPUTS | PCs'!K395) * 100),"-")</f>
        <v>-</v>
      </c>
      <c r="O301" s="222"/>
    </row>
    <row r="302" spans="3:15" hidden="1" outlineLevel="2" x14ac:dyDescent="0.4">
      <c r="C302" s="234" t="s">
        <v>149</v>
      </c>
      <c r="D302" s="236" t="s">
        <v>176</v>
      </c>
      <c r="E302" s="236"/>
      <c r="F302" s="236"/>
      <c r="G302" s="236"/>
      <c r="H302" s="502"/>
      <c r="I302" s="502"/>
      <c r="J302" s="502"/>
      <c r="K302" s="502"/>
      <c r="L302" s="502"/>
      <c r="O302" s="222"/>
    </row>
    <row r="303" spans="3:15" hidden="1" outlineLevel="2" x14ac:dyDescent="0.4">
      <c r="C303" s="234" t="s">
        <v>161</v>
      </c>
      <c r="D303" s="236" t="s">
        <v>176</v>
      </c>
      <c r="E303" s="236"/>
      <c r="F303" s="236"/>
      <c r="G303" s="236"/>
      <c r="H303" s="500">
        <f>IFERROR(((('INPUTS | PCs'!H397 - 'INPUTS | PCs'!G397) / 'INPUTS | PCs'!G397) * 100),"-")</f>
        <v>18.049703311678332</v>
      </c>
      <c r="I303" s="500">
        <f>IFERROR(((('INPUTS | PCs'!I397 - 'INPUTS | PCs'!H397) / 'INPUTS | PCs'!H397) * 100),"-")</f>
        <v>-100</v>
      </c>
      <c r="J303" s="500" t="str">
        <f>IFERROR(((('INPUTS | PCs'!J397 - 'INPUTS | PCs'!I397) / 'INPUTS | PCs'!I397) * 100),"-")</f>
        <v>-</v>
      </c>
      <c r="K303" s="500" t="str">
        <f>IFERROR(((('INPUTS | PCs'!K397 - 'INPUTS | PCs'!J397) / 'INPUTS | PCs'!J397) * 100),"-")</f>
        <v>-</v>
      </c>
      <c r="L303" s="500" t="str">
        <f>IFERROR(((('INPUTS | PCs'!L397 - 'INPUTS | PCs'!K397) / 'INPUTS | PCs'!K397) * 100),"-")</f>
        <v>-</v>
      </c>
      <c r="O303" s="222"/>
    </row>
    <row r="304" spans="3:15" hidden="1" outlineLevel="2" x14ac:dyDescent="0.4">
      <c r="C304" s="234" t="s">
        <v>164</v>
      </c>
      <c r="D304" s="236" t="s">
        <v>176</v>
      </c>
      <c r="E304" s="236"/>
      <c r="F304" s="236"/>
      <c r="G304" s="236"/>
      <c r="H304" s="500">
        <f>IFERROR(((('INPUTS | PCs'!H398 - 'INPUTS | PCs'!G398) / 'INPUTS | PCs'!G398) * 100),"-")</f>
        <v>17.598035367880676</v>
      </c>
      <c r="I304" s="500">
        <f>IFERROR(((('INPUTS | PCs'!I398 - 'INPUTS | PCs'!H398) / 'INPUTS | PCs'!H398) * 100),"-")</f>
        <v>-100</v>
      </c>
      <c r="J304" s="500" t="str">
        <f>IFERROR(((('INPUTS | PCs'!J398 - 'INPUTS | PCs'!I398) / 'INPUTS | PCs'!I398) * 100),"-")</f>
        <v>-</v>
      </c>
      <c r="K304" s="500" t="str">
        <f>IFERROR(((('INPUTS | PCs'!K398 - 'INPUTS | PCs'!J398) / 'INPUTS | PCs'!J398) * 100),"-")</f>
        <v>-</v>
      </c>
      <c r="L304" s="500" t="str">
        <f>IFERROR(((('INPUTS | PCs'!L398 - 'INPUTS | PCs'!K398) / 'INPUTS | PCs'!K398) * 100),"-")</f>
        <v>-</v>
      </c>
      <c r="O304" s="222"/>
    </row>
    <row r="305" spans="2:15" hidden="1" outlineLevel="2" x14ac:dyDescent="0.4">
      <c r="C305" s="234" t="s">
        <v>151</v>
      </c>
      <c r="D305" s="236" t="s">
        <v>176</v>
      </c>
      <c r="E305" s="236"/>
      <c r="F305" s="236"/>
      <c r="G305" s="236"/>
      <c r="H305" s="500">
        <f>IFERROR(((('INPUTS | PCs'!H399 - 'INPUTS | PCs'!G399) / 'INPUTS | PCs'!G399) * 100),"-")</f>
        <v>14.051663657821347</v>
      </c>
      <c r="I305" s="500">
        <f>IFERROR(((('INPUTS | PCs'!I399 - 'INPUTS | PCs'!H399) / 'INPUTS | PCs'!H399) * 100),"-")</f>
        <v>-100</v>
      </c>
      <c r="J305" s="500" t="str">
        <f>IFERROR(((('INPUTS | PCs'!J399 - 'INPUTS | PCs'!I399) / 'INPUTS | PCs'!I399) * 100),"-")</f>
        <v>-</v>
      </c>
      <c r="K305" s="500" t="str">
        <f>IFERROR(((('INPUTS | PCs'!K399 - 'INPUTS | PCs'!J399) / 'INPUTS | PCs'!J399) * 100),"-")</f>
        <v>-</v>
      </c>
      <c r="L305" s="500" t="str">
        <f>IFERROR(((('INPUTS | PCs'!L399 - 'INPUTS | PCs'!K399) / 'INPUTS | PCs'!K399) * 100),"-")</f>
        <v>-</v>
      </c>
      <c r="O305" s="222"/>
    </row>
    <row r="306" spans="2:15" hidden="1" outlineLevel="2" x14ac:dyDescent="0.4">
      <c r="C306" s="234"/>
      <c r="D306" s="236"/>
      <c r="E306" s="236"/>
      <c r="F306" s="236"/>
      <c r="G306" s="236"/>
      <c r="H306" s="500"/>
      <c r="I306" s="500"/>
      <c r="J306" s="500"/>
      <c r="K306" s="500"/>
      <c r="L306" s="500"/>
      <c r="O306" s="222"/>
    </row>
    <row r="307" spans="2:15" hidden="1" outlineLevel="2" x14ac:dyDescent="0.4">
      <c r="C307" s="222" t="s">
        <v>725</v>
      </c>
      <c r="D307" s="237" t="s">
        <v>176</v>
      </c>
      <c r="E307" s="237"/>
      <c r="F307" s="237"/>
      <c r="G307" s="237"/>
      <c r="H307" s="500">
        <f>IFERROR(((('INPUTS | PCs'!H401 - 'INPUTS | PCs'!G401) / 'INPUTS | PCs'!G401) * 100),"-")</f>
        <v>8.8146987193049728</v>
      </c>
      <c r="I307" s="500">
        <f>IFERROR(((('INPUTS | PCs'!I401 - 'INPUTS | PCs'!H401) / 'INPUTS | PCs'!H401) * 100),"-")</f>
        <v>-100</v>
      </c>
      <c r="J307" s="500" t="str">
        <f>IFERROR(((('INPUTS | PCs'!J401 - 'INPUTS | PCs'!I401) / 'INPUTS | PCs'!I401) * 100),"-")</f>
        <v>-</v>
      </c>
      <c r="K307" s="500" t="str">
        <f>IFERROR(((('INPUTS | PCs'!K401 - 'INPUTS | PCs'!J401) / 'INPUTS | PCs'!J401) * 100),"-")</f>
        <v>-</v>
      </c>
      <c r="L307" s="500" t="str">
        <f>IFERROR(((('INPUTS | PCs'!L401 - 'INPUTS | PCs'!K401) / 'INPUTS | PCs'!K401) * 100),"-")</f>
        <v>-</v>
      </c>
      <c r="M307" s="222"/>
      <c r="N307" s="233"/>
      <c r="O307" s="222"/>
    </row>
    <row r="308" spans="2:15" outlineLevel="1" collapsed="1" x14ac:dyDescent="0.4">
      <c r="C308" s="235"/>
      <c r="D308" s="237"/>
      <c r="E308" s="237"/>
      <c r="F308" s="237"/>
      <c r="G308" s="237"/>
      <c r="H308" s="291"/>
      <c r="I308" s="291"/>
      <c r="J308" s="291"/>
      <c r="K308" s="291"/>
      <c r="L308" s="291"/>
      <c r="M308" s="222"/>
      <c r="N308" s="233"/>
      <c r="O308" s="222"/>
    </row>
    <row r="309" spans="2:15" ht="15.75" x14ac:dyDescent="0.4">
      <c r="B309" s="55" t="s">
        <v>1093</v>
      </c>
      <c r="C309" s="75"/>
      <c r="D309" s="225"/>
      <c r="E309" s="225"/>
      <c r="F309" s="225"/>
      <c r="G309" s="225"/>
      <c r="H309" s="247"/>
      <c r="I309" s="247"/>
      <c r="J309" s="247"/>
      <c r="K309" s="247"/>
      <c r="L309" s="247"/>
      <c r="M309" s="56"/>
      <c r="N309" s="231"/>
      <c r="O309" s="231"/>
    </row>
    <row r="310" spans="2:15" x14ac:dyDescent="0.4">
      <c r="H310" s="251"/>
      <c r="I310" s="243"/>
      <c r="J310" s="243"/>
      <c r="K310" s="243"/>
      <c r="L310" s="243"/>
    </row>
    <row r="311" spans="2:15" ht="14.25" outlineLevel="1" x14ac:dyDescent="0.4">
      <c r="B311" s="74" t="s">
        <v>1094</v>
      </c>
      <c r="C311" s="60"/>
      <c r="D311" s="226"/>
      <c r="E311" s="226"/>
      <c r="F311" s="226"/>
      <c r="G311" s="226"/>
      <c r="H311" s="246"/>
      <c r="I311" s="246"/>
      <c r="J311" s="246"/>
      <c r="K311" s="246"/>
      <c r="L311" s="246"/>
      <c r="M311" s="18"/>
      <c r="N311" s="232"/>
      <c r="O311" s="18"/>
    </row>
    <row r="312" spans="2:15" hidden="1" outlineLevel="2" x14ac:dyDescent="0.4">
      <c r="H312" s="251"/>
      <c r="I312" s="243"/>
      <c r="J312" s="243"/>
      <c r="K312" s="243"/>
      <c r="L312" s="243"/>
    </row>
    <row r="313" spans="2:15" hidden="1" outlineLevel="2" x14ac:dyDescent="0.4">
      <c r="C313" s="220" t="s">
        <v>117</v>
      </c>
      <c r="D313" s="221" t="s">
        <v>188</v>
      </c>
      <c r="H313" s="334">
        <f>('INPUTS | PCs'!H751 * 'INPUTS | PCs'!$H883) / 1000</f>
        <v>5430.8083799999995</v>
      </c>
      <c r="I313" s="334">
        <f>('INPUTS | PCs'!I751 * 'INPUTS | PCs'!$H883) / 1000</f>
        <v>5353.28078</v>
      </c>
      <c r="J313" s="334">
        <f>('INPUTS | PCs'!J751 * 'INPUTS | PCs'!$H883) / 1000</f>
        <v>5279.6295599999994</v>
      </c>
      <c r="K313" s="334">
        <f>('INPUTS | PCs'!K751 * 'INPUTS | PCs'!$H883) / 1000</f>
        <v>5202.10196</v>
      </c>
      <c r="L313" s="334">
        <f>('INPUTS | PCs'!L751 * 'INPUTS | PCs'!$H883) / 1000</f>
        <v>5128.4507400000011</v>
      </c>
      <c r="N313" s="230" t="s">
        <v>1095</v>
      </c>
    </row>
    <row r="314" spans="2:15" hidden="1" outlineLevel="2" x14ac:dyDescent="0.4">
      <c r="C314" s="220" t="s">
        <v>119</v>
      </c>
      <c r="D314" s="221" t="s">
        <v>188</v>
      </c>
      <c r="H314" s="334">
        <f>('INPUTS | PCs'!H752 * 'INPUTS | PCs'!$H884) / 1000</f>
        <v>3858.2669700000001</v>
      </c>
      <c r="I314" s="334">
        <f>('INPUTS | PCs'!I752 * 'INPUTS | PCs'!$H884) / 1000</f>
        <v>3805.4901</v>
      </c>
      <c r="J314" s="334">
        <f>('INPUTS | PCs'!J752 * 'INPUTS | PCs'!$H884) / 1000</f>
        <v>3752.7132299999994</v>
      </c>
      <c r="K314" s="334">
        <f>('INPUTS | PCs'!K752 * 'INPUTS | PCs'!$H884) / 1000</f>
        <v>3697.1586299999999</v>
      </c>
      <c r="L314" s="334">
        <f>('INPUTS | PCs'!L752 * 'INPUTS | PCs'!$H884) / 1000</f>
        <v>3644.3817599999998</v>
      </c>
    </row>
    <row r="315" spans="2:15" hidden="1" outlineLevel="2" x14ac:dyDescent="0.4">
      <c r="C315" s="220" t="s">
        <v>122</v>
      </c>
      <c r="D315" s="221" t="s">
        <v>188</v>
      </c>
      <c r="H315" s="334">
        <f>('INPUTS | PCs'!H753 * 'INPUTS | PCs'!$H885) / 1000</f>
        <v>318.04849999999999</v>
      </c>
      <c r="I315" s="334">
        <f>('INPUTS | PCs'!I753 * 'INPUTS | PCs'!$H885) / 1000</f>
        <v>312.52865000000003</v>
      </c>
      <c r="J315" s="334">
        <f>('INPUTS | PCs'!J753 * 'INPUTS | PCs'!$H885) / 1000</f>
        <v>306.74594999999999</v>
      </c>
      <c r="K315" s="334">
        <f>('INPUTS | PCs'!K753 * 'INPUTS | PCs'!$H885) / 1000</f>
        <v>301.22609999999997</v>
      </c>
      <c r="L315" s="334">
        <f>('INPUTS | PCs'!L753 * 'INPUTS | PCs'!$H885) / 1000</f>
        <v>295.70625000000001</v>
      </c>
    </row>
    <row r="316" spans="2:15" hidden="1" outlineLevel="2" x14ac:dyDescent="0.4">
      <c r="C316" s="220" t="s">
        <v>124</v>
      </c>
      <c r="D316" s="221" t="s">
        <v>188</v>
      </c>
      <c r="H316" s="334">
        <f>('INPUTS | PCs'!H754 * 'INPUTS | PCs'!$H886) / 1000</f>
        <v>3725.27232</v>
      </c>
      <c r="I316" s="334">
        <f>('INPUTS | PCs'!I754 * 'INPUTS | PCs'!$H886) / 1000</f>
        <v>3599.2588799999999</v>
      </c>
      <c r="J316" s="334">
        <f>('INPUTS | PCs'!J754 * 'INPUTS | PCs'!$H886) / 1000</f>
        <v>3475.8707200000003</v>
      </c>
      <c r="K316" s="334">
        <f>('INPUTS | PCs'!K754 * 'INPUTS | PCs'!$H886) / 1000</f>
        <v>3357.7331200000003</v>
      </c>
      <c r="L316" s="334">
        <f>('INPUTS | PCs'!L754 * 'INPUTS | PCs'!$H886) / 1000</f>
        <v>3239.5955199999999</v>
      </c>
    </row>
    <row r="317" spans="2:15" hidden="1" outlineLevel="2" x14ac:dyDescent="0.4">
      <c r="C317" s="220" t="s">
        <v>126</v>
      </c>
      <c r="D317" s="221" t="s">
        <v>188</v>
      </c>
      <c r="H317" s="334">
        <f>('INPUTS | PCs'!H755 * 'INPUTS | PCs'!$H887) / 1000</f>
        <v>5848.2190000000001</v>
      </c>
      <c r="I317" s="334">
        <f>('INPUTS | PCs'!I755 * 'INPUTS | PCs'!$H887) / 1000</f>
        <v>5767.7172</v>
      </c>
      <c r="J317" s="334">
        <f>('INPUTS | PCs'!J755 * 'INPUTS | PCs'!$H887) / 1000</f>
        <v>5687.2153999999991</v>
      </c>
      <c r="K317" s="334">
        <f>('INPUTS | PCs'!K755 * 'INPUTS | PCs'!$H887) / 1000</f>
        <v>5606.713600000001</v>
      </c>
      <c r="L317" s="334">
        <f>('INPUTS | PCs'!L755 * 'INPUTS | PCs'!$H887) / 1000</f>
        <v>5526.2118</v>
      </c>
    </row>
    <row r="318" spans="2:15" hidden="1" outlineLevel="2" x14ac:dyDescent="0.4">
      <c r="C318" s="220" t="s">
        <v>128</v>
      </c>
      <c r="D318" s="221" t="s">
        <v>188</v>
      </c>
      <c r="H318" s="334">
        <f>('INPUTS | PCs'!H756 * 'INPUTS | PCs'!$H888) / 1000</f>
        <v>2807.3017329999998</v>
      </c>
      <c r="I318" s="334">
        <f>('INPUTS | PCs'!I756 * 'INPUTS | PCs'!$H888) / 1000</f>
        <v>2709.6083699999995</v>
      </c>
      <c r="J318" s="334">
        <f>('INPUTS | PCs'!J756 * 'INPUTS | PCs'!$H888) / 1000</f>
        <v>2613.7582779999998</v>
      </c>
      <c r="K318" s="334">
        <f>('INPUTS | PCs'!K756 * 'INPUTS | PCs'!$H888) / 1000</f>
        <v>2517.9081859999997</v>
      </c>
      <c r="L318" s="334">
        <f>('INPUTS | PCs'!L756 * 'INPUTS | PCs'!$H888) / 1000</f>
        <v>2425.7446359999999</v>
      </c>
    </row>
    <row r="319" spans="2:15" hidden="1" outlineLevel="2" x14ac:dyDescent="0.4">
      <c r="C319" s="220" t="s">
        <v>131</v>
      </c>
      <c r="D319" s="221" t="s">
        <v>188</v>
      </c>
      <c r="H319" s="334">
        <f>('INPUTS | PCs'!H757 * 'INPUTS | PCs'!$H889) / 1000</f>
        <v>1803.8497500000001</v>
      </c>
      <c r="I319" s="334">
        <f>('INPUTS | PCs'!I757 * 'INPUTS | PCs'!$H889) / 1000</f>
        <v>1652.9467500000001</v>
      </c>
      <c r="J319" s="334">
        <f>('INPUTS | PCs'!J757 * 'INPUTS | PCs'!$H889) / 1000</f>
        <v>1504.83825</v>
      </c>
      <c r="K319" s="334">
        <f>('INPUTS | PCs'!K757 * 'INPUTS | PCs'!$H889) / 1000</f>
        <v>1360.9214999999999</v>
      </c>
      <c r="L319" s="334">
        <f>('INPUTS | PCs'!L757 * 'INPUTS | PCs'!$H889) / 1000</f>
        <v>1219.79925</v>
      </c>
    </row>
    <row r="320" spans="2:15" hidden="1" outlineLevel="2" x14ac:dyDescent="0.4">
      <c r="C320" s="220" t="s">
        <v>133</v>
      </c>
      <c r="D320" s="221" t="s">
        <v>188</v>
      </c>
      <c r="H320" s="334">
        <f>('INPUTS | PCs'!H758 * 'INPUTS | PCs'!$H890) / 1000</f>
        <v>8442.3250000000007</v>
      </c>
      <c r="I320" s="334">
        <f>('INPUTS | PCs'!I758 * 'INPUTS | PCs'!$H890) / 1000</f>
        <v>8324.85</v>
      </c>
      <c r="J320" s="334">
        <f>('INPUTS | PCs'!J758 * 'INPUTS | PCs'!$H890) / 1000</f>
        <v>8207.375</v>
      </c>
      <c r="K320" s="334">
        <f>('INPUTS | PCs'!K758 * 'INPUTS | PCs'!$H890) / 1000</f>
        <v>8089.9</v>
      </c>
      <c r="L320" s="334">
        <f>('INPUTS | PCs'!L758 * 'INPUTS | PCs'!$H890) / 1000</f>
        <v>7972.4250000000002</v>
      </c>
    </row>
    <row r="321" spans="2:15" hidden="1" outlineLevel="2" x14ac:dyDescent="0.4">
      <c r="C321" s="220" t="s">
        <v>244</v>
      </c>
      <c r="D321" s="221" t="s">
        <v>188</v>
      </c>
      <c r="H321" s="334">
        <f>('INPUTS | PCs'!H759 * 'INPUTS | PCs'!$H891) / 1000</f>
        <v>5100.3457669999998</v>
      </c>
      <c r="I321" s="334">
        <f>('INPUTS | PCs'!I759 * 'INPUTS | PCs'!$H891) / 1000</f>
        <v>5028.0306060000003</v>
      </c>
      <c r="J321" s="334">
        <f>('INPUTS | PCs'!J759 * 'INPUTS | PCs'!$H891) / 1000</f>
        <v>4959.9692779999996</v>
      </c>
      <c r="K321" s="334">
        <f>('INPUTS | PCs'!K759 * 'INPUTS | PCs'!$H891) / 1000</f>
        <v>4887.654117000001</v>
      </c>
      <c r="L321" s="334">
        <f>('INPUTS | PCs'!L759 * 'INPUTS | PCs'!$H891) / 1000</f>
        <v>4819.5927890000003</v>
      </c>
    </row>
    <row r="322" spans="2:15" hidden="1" outlineLevel="2" x14ac:dyDescent="0.4">
      <c r="C322" s="220" t="s">
        <v>137</v>
      </c>
      <c r="D322" s="221" t="s">
        <v>188</v>
      </c>
      <c r="H322" s="334">
        <f>('INPUTS | PCs'!H760 * 'INPUTS | PCs'!$H892) / 1000</f>
        <v>1945.5963000000002</v>
      </c>
      <c r="I322" s="334">
        <f>('INPUTS | PCs'!I760 * 'INPUTS | PCs'!$H892) / 1000</f>
        <v>1917.87095</v>
      </c>
      <c r="J322" s="334">
        <f>('INPUTS | PCs'!J760 * 'INPUTS | PCs'!$H892) / 1000</f>
        <v>1891.35105</v>
      </c>
      <c r="K322" s="334">
        <f>('INPUTS | PCs'!K760 * 'INPUTS | PCs'!$H892) / 1000</f>
        <v>1863.6257000000001</v>
      </c>
      <c r="L322" s="334">
        <f>('INPUTS | PCs'!L760 * 'INPUTS | PCs'!$H892) / 1000</f>
        <v>1837.1058</v>
      </c>
    </row>
    <row r="323" spans="2:15" hidden="1" outlineLevel="2" x14ac:dyDescent="0.4">
      <c r="C323" s="220" t="s">
        <v>139</v>
      </c>
      <c r="D323" s="221" t="s">
        <v>188</v>
      </c>
      <c r="H323" s="334">
        <f>('INPUTS | PCs'!H761 * 'INPUTS | PCs'!$H893) / 1000</f>
        <v>5957.4518099999996</v>
      </c>
      <c r="I323" s="334">
        <f>('INPUTS | PCs'!I761 * 'INPUTS | PCs'!$H893) / 1000</f>
        <v>5877.4215599999998</v>
      </c>
      <c r="J323" s="334">
        <f>('INPUTS | PCs'!J761 * 'INPUTS | PCs'!$H893) / 1000</f>
        <v>5794.1900999999998</v>
      </c>
      <c r="K323" s="334">
        <f>('INPUTS | PCs'!K761 * 'INPUTS | PCs'!$H893) / 1000</f>
        <v>5710.9586399999998</v>
      </c>
      <c r="L323" s="334">
        <f>('INPUTS | PCs'!L761 * 'INPUTS | PCs'!$H893) / 1000</f>
        <v>5627.7271799999999</v>
      </c>
    </row>
    <row r="324" spans="2:15" hidden="1" outlineLevel="2" x14ac:dyDescent="0.4">
      <c r="C324" s="220" t="s">
        <v>141</v>
      </c>
      <c r="D324" s="221" t="s">
        <v>188</v>
      </c>
      <c r="H324" s="334">
        <f>('INPUTS | PCs'!H762 * 'INPUTS | PCs'!$H894) / 1000</f>
        <v>2537.3208300000001</v>
      </c>
      <c r="I324" s="334">
        <f>('INPUTS | PCs'!I762 * 'INPUTS | PCs'!$H894) / 1000</f>
        <v>2501.9633400000002</v>
      </c>
      <c r="J324" s="334">
        <f>('INPUTS | PCs'!J762 * 'INPUTS | PCs'!$H894) / 1000</f>
        <v>2466.6058499999999</v>
      </c>
      <c r="K324" s="334">
        <f>('INPUTS | PCs'!K762 * 'INPUTS | PCs'!$H894) / 1000</f>
        <v>2431.2483600000005</v>
      </c>
      <c r="L324" s="334">
        <f>('INPUTS | PCs'!L762 * 'INPUTS | PCs'!$H894) / 1000</f>
        <v>2395.8908700000006</v>
      </c>
    </row>
    <row r="325" spans="2:15" hidden="1" outlineLevel="2" x14ac:dyDescent="0.4">
      <c r="C325" s="220" t="s">
        <v>143</v>
      </c>
      <c r="D325" s="221" t="s">
        <v>188</v>
      </c>
      <c r="H325" s="334">
        <f>('INPUTS | PCs'!H763 * 'INPUTS | PCs'!$H895) / 1000</f>
        <v>955.47208000000001</v>
      </c>
      <c r="I325" s="334">
        <f>('INPUTS | PCs'!I763 * 'INPUTS | PCs'!$H895) / 1000</f>
        <v>942.35504999999989</v>
      </c>
      <c r="J325" s="334">
        <f>('INPUTS | PCs'!J763 * 'INPUTS | PCs'!$H895) / 1000</f>
        <v>929.23801999999989</v>
      </c>
      <c r="K325" s="334">
        <f>('INPUTS | PCs'!K763 * 'INPUTS | PCs'!$H895) / 1000</f>
        <v>916.12098999999989</v>
      </c>
      <c r="L325" s="334">
        <f>('INPUTS | PCs'!L763 * 'INPUTS | PCs'!$H895) / 1000</f>
        <v>902.31358999999986</v>
      </c>
    </row>
    <row r="326" spans="2:15" hidden="1" outlineLevel="2" x14ac:dyDescent="0.4">
      <c r="C326" s="220" t="s">
        <v>145</v>
      </c>
      <c r="D326" s="221" t="s">
        <v>188</v>
      </c>
      <c r="H326" s="334">
        <f>('INPUTS | PCs'!H764 * 'INPUTS | PCs'!$H896) / 1000</f>
        <v>248.67647999999997</v>
      </c>
      <c r="I326" s="334">
        <f>('INPUTS | PCs'!I764 * 'INPUTS | PCs'!$H896) / 1000</f>
        <v>243.95904000000002</v>
      </c>
      <c r="J326" s="334">
        <f>('INPUTS | PCs'!J764 * 'INPUTS | PCs'!$H896) / 1000</f>
        <v>239.91551999999999</v>
      </c>
      <c r="K326" s="334">
        <f>('INPUTS | PCs'!K764 * 'INPUTS | PCs'!$H896) / 1000</f>
        <v>235.87200000000001</v>
      </c>
      <c r="L326" s="334">
        <f>('INPUTS | PCs'!L764 * 'INPUTS | PCs'!$H896) / 1000</f>
        <v>231.15455999999998</v>
      </c>
    </row>
    <row r="327" spans="2:15" hidden="1" outlineLevel="2" x14ac:dyDescent="0.4">
      <c r="C327" s="220" t="s">
        <v>147</v>
      </c>
      <c r="D327" s="221" t="s">
        <v>188</v>
      </c>
      <c r="H327" s="334">
        <f>('INPUTS | PCs'!H765 * 'INPUTS | PCs'!$H897) / 1000</f>
        <v>2581.1223481853926</v>
      </c>
      <c r="I327" s="334">
        <f>('INPUTS | PCs'!I765 * 'INPUTS | PCs'!$H897) / 1000</f>
        <v>2545.5001881184294</v>
      </c>
      <c r="J327" s="334">
        <f>('INPUTS | PCs'!J765 * 'INPUTS | PCs'!$H897) / 1000</f>
        <v>2509.8780280514657</v>
      </c>
      <c r="K327" s="334">
        <f>('INPUTS | PCs'!K765 * 'INPUTS | PCs'!$H897) / 1000</f>
        <v>2474.2558679845019</v>
      </c>
      <c r="L327" s="334">
        <f>('INPUTS | PCs'!L765 * 'INPUTS | PCs'!$H897) / 1000</f>
        <v>2438.6337079175391</v>
      </c>
    </row>
    <row r="328" spans="2:15" hidden="1" outlineLevel="2" x14ac:dyDescent="0.4">
      <c r="C328" s="220" t="s">
        <v>149</v>
      </c>
      <c r="D328" s="221" t="s">
        <v>188</v>
      </c>
      <c r="H328" s="334">
        <f>('INPUTS | PCs'!H766 * 'INPUTS | PCs'!$H898) / 1000</f>
        <v>1117.42416</v>
      </c>
      <c r="I328" s="334">
        <f>('INPUTS | PCs'!I766 * 'INPUTS | PCs'!$H898) / 1000</f>
        <v>1101.9043800000002</v>
      </c>
      <c r="J328" s="334">
        <f>('INPUTS | PCs'!J766 * 'INPUTS | PCs'!$H898) / 1000</f>
        <v>1086.3846000000001</v>
      </c>
      <c r="K328" s="334">
        <f>('INPUTS | PCs'!K766 * 'INPUTS | PCs'!$H898) / 1000</f>
        <v>1070.86482</v>
      </c>
      <c r="L328" s="334">
        <f>('INPUTS | PCs'!L766 * 'INPUTS | PCs'!$H898) / 1000</f>
        <v>1055.3450399999999</v>
      </c>
    </row>
    <row r="329" spans="2:15" hidden="1" outlineLevel="2" x14ac:dyDescent="0.4">
      <c r="C329" s="220" t="s">
        <v>151</v>
      </c>
      <c r="D329" s="221" t="s">
        <v>188</v>
      </c>
      <c r="H329" s="334">
        <f>('INPUTS | PCs'!H767 * 'INPUTS | PCs'!$H899) / 1000</f>
        <v>234.35929999999999</v>
      </c>
      <c r="I329" s="334">
        <f>('INPUTS | PCs'!I767 * 'INPUTS | PCs'!$H899) / 1000</f>
        <v>227.66331999999997</v>
      </c>
      <c r="J329" s="334">
        <f>('INPUTS | PCs'!J767 * 'INPUTS | PCs'!$H899) / 1000</f>
        <v>220.96734000000001</v>
      </c>
      <c r="K329" s="334">
        <f>('INPUTS | PCs'!K767 * 'INPUTS | PCs'!$H899) / 1000</f>
        <v>214.62377999999998</v>
      </c>
      <c r="L329" s="334">
        <f>('INPUTS | PCs'!L767 * 'INPUTS | PCs'!$H899) / 1000</f>
        <v>207.92779999999999</v>
      </c>
    </row>
    <row r="330" spans="2:15" hidden="1" outlineLevel="2" x14ac:dyDescent="0.4">
      <c r="H330" s="336"/>
      <c r="I330" s="336"/>
      <c r="J330" s="336"/>
      <c r="K330" s="336"/>
      <c r="L330" s="336"/>
    </row>
    <row r="331" spans="2:15" hidden="1" outlineLevel="2" x14ac:dyDescent="0.4">
      <c r="C331" s="222" t="s">
        <v>725</v>
      </c>
      <c r="D331" s="224" t="s">
        <v>188</v>
      </c>
      <c r="E331" s="255">
        <f t="shared" ref="E331:G331" si="10">SUM(E313:E329)</f>
        <v>0</v>
      </c>
      <c r="F331" s="255">
        <f t="shared" si="10"/>
        <v>0</v>
      </c>
      <c r="G331" s="255">
        <f t="shared" si="10"/>
        <v>0</v>
      </c>
      <c r="H331" s="255">
        <f>SUM(H313:H329)</f>
        <v>52911.860728185391</v>
      </c>
      <c r="I331" s="255">
        <f t="shared" ref="I331:L331" si="11">SUM(I313:I329)</f>
        <v>51912.34916411843</v>
      </c>
      <c r="J331" s="255">
        <f t="shared" si="11"/>
        <v>50926.646174051457</v>
      </c>
      <c r="K331" s="255">
        <f t="shared" si="11"/>
        <v>49938.887370984507</v>
      </c>
      <c r="L331" s="255">
        <f t="shared" si="11"/>
        <v>48968.00629291754</v>
      </c>
      <c r="M331" s="222"/>
      <c r="N331" s="233"/>
      <c r="O331" s="222"/>
    </row>
    <row r="332" spans="2:15" outlineLevel="1" collapsed="1" x14ac:dyDescent="0.4">
      <c r="C332" s="235"/>
      <c r="D332" s="237"/>
      <c r="E332" s="237"/>
      <c r="F332" s="237"/>
      <c r="G332" s="237"/>
      <c r="H332" s="291"/>
      <c r="I332" s="291"/>
      <c r="J332" s="291"/>
      <c r="K332" s="291"/>
      <c r="L332" s="291"/>
      <c r="M332" s="222"/>
      <c r="N332" s="233"/>
      <c r="O332" s="222"/>
    </row>
    <row r="333" spans="2:15" ht="15.75" x14ac:dyDescent="0.4">
      <c r="B333" s="55" t="s">
        <v>1096</v>
      </c>
      <c r="C333" s="75"/>
      <c r="D333" s="225"/>
      <c r="E333" s="225"/>
      <c r="F333" s="225"/>
      <c r="G333" s="225"/>
      <c r="H333" s="247"/>
      <c r="I333" s="247"/>
      <c r="J333" s="247"/>
      <c r="K333" s="247"/>
      <c r="L333" s="247"/>
      <c r="M333" s="56"/>
      <c r="N333" s="231"/>
      <c r="O333" s="231"/>
    </row>
    <row r="334" spans="2:15" x14ac:dyDescent="0.4">
      <c r="H334" s="251"/>
      <c r="I334" s="243"/>
      <c r="J334" s="243"/>
      <c r="K334" s="243"/>
      <c r="L334" s="243"/>
    </row>
    <row r="335" spans="2:15" ht="14.25" outlineLevel="1" x14ac:dyDescent="0.4">
      <c r="B335" s="74" t="s">
        <v>1097</v>
      </c>
      <c r="C335" s="60"/>
      <c r="D335" s="226"/>
      <c r="E335" s="226"/>
      <c r="F335" s="226"/>
      <c r="G335" s="226"/>
      <c r="H335" s="246"/>
      <c r="I335" s="246"/>
      <c r="J335" s="246"/>
      <c r="K335" s="246"/>
      <c r="L335" s="246"/>
      <c r="M335" s="18"/>
      <c r="N335" s="232"/>
      <c r="O335" s="18"/>
    </row>
    <row r="336" spans="2:15" hidden="1" outlineLevel="2" x14ac:dyDescent="0.4">
      <c r="H336" s="251"/>
      <c r="I336" s="243"/>
      <c r="J336" s="243"/>
      <c r="K336" s="243"/>
      <c r="L336" s="243"/>
    </row>
    <row r="337" spans="3:14" hidden="1" outlineLevel="2" x14ac:dyDescent="0.4">
      <c r="C337" s="220" t="s">
        <v>117</v>
      </c>
      <c r="D337" s="221" t="s">
        <v>178</v>
      </c>
      <c r="H337" s="334">
        <f>('INPUTS | PCs'!H907 / 100) * 'INPUTS | PCs'!$H973</f>
        <v>40.899689999999993</v>
      </c>
      <c r="I337" s="334">
        <f>('INPUTS | PCs'!I907 / 100) * 'INPUTS | PCs'!$H973</f>
        <v>40.899689999999993</v>
      </c>
      <c r="J337" s="334">
        <f>('INPUTS | PCs'!J907 / 100) * 'INPUTS | PCs'!$H973</f>
        <v>40.899689999999993</v>
      </c>
      <c r="K337" s="334">
        <f>('INPUTS | PCs'!K907 / 100) * 'INPUTS | PCs'!$H973</f>
        <v>40.899689999999993</v>
      </c>
      <c r="L337" s="334">
        <f>('INPUTS | PCs'!L907 / 100) * 'INPUTS | PCs'!$H973</f>
        <v>40.899689999999993</v>
      </c>
      <c r="N337" s="230" t="s">
        <v>1098</v>
      </c>
    </row>
    <row r="338" spans="3:14" hidden="1" outlineLevel="2" x14ac:dyDescent="0.4">
      <c r="C338" s="220" t="s">
        <v>119</v>
      </c>
      <c r="D338" s="221" t="s">
        <v>178</v>
      </c>
      <c r="H338" s="334">
        <f>('INPUTS | PCs'!H908 / 100) * 'INPUTS | PCs'!$H974</f>
        <v>30.724433999999995</v>
      </c>
      <c r="I338" s="334">
        <f>('INPUTS | PCs'!I908 / 100) * 'INPUTS | PCs'!$H974</f>
        <v>30.724433999999995</v>
      </c>
      <c r="J338" s="334">
        <f>('INPUTS | PCs'!J908 / 100) * 'INPUTS | PCs'!$H974</f>
        <v>30.724433999999995</v>
      </c>
      <c r="K338" s="334">
        <f>('INPUTS | PCs'!K908 / 100) * 'INPUTS | PCs'!$H974</f>
        <v>30.724433999999995</v>
      </c>
      <c r="L338" s="334">
        <f>('INPUTS | PCs'!L908 / 100) * 'INPUTS | PCs'!$H974</f>
        <v>30.724433999999995</v>
      </c>
    </row>
    <row r="339" spans="3:14" hidden="1" outlineLevel="2" x14ac:dyDescent="0.4">
      <c r="C339" s="220" t="s">
        <v>122</v>
      </c>
      <c r="D339" s="221" t="s">
        <v>178</v>
      </c>
      <c r="H339" s="334">
        <f>('INPUTS | PCs'!H909 / 100) * 'INPUTS | PCs'!$H975</f>
        <v>1.725984</v>
      </c>
      <c r="I339" s="334">
        <f>('INPUTS | PCs'!I909 / 100) * 'INPUTS | PCs'!$H975</f>
        <v>1.725984</v>
      </c>
      <c r="J339" s="334">
        <f>('INPUTS | PCs'!J909 / 100) * 'INPUTS | PCs'!$H975</f>
        <v>1.725984</v>
      </c>
      <c r="K339" s="334">
        <f>('INPUTS | PCs'!K909 / 100) * 'INPUTS | PCs'!$H975</f>
        <v>1.725984</v>
      </c>
      <c r="L339" s="334">
        <f>('INPUTS | PCs'!L909 / 100) * 'INPUTS | PCs'!$H975</f>
        <v>1.725984</v>
      </c>
    </row>
    <row r="340" spans="3:14" hidden="1" outlineLevel="2" x14ac:dyDescent="0.4">
      <c r="C340" s="220" t="s">
        <v>124</v>
      </c>
      <c r="D340" s="221" t="s">
        <v>178</v>
      </c>
      <c r="H340" s="334">
        <f>('INPUTS | PCs'!H910 / 100) * 'INPUTS | PCs'!$H976</f>
        <v>97.612606000000014</v>
      </c>
      <c r="I340" s="334">
        <f>('INPUTS | PCs'!I910 / 100) * 'INPUTS | PCs'!$H976</f>
        <v>82.135568000000006</v>
      </c>
      <c r="J340" s="334">
        <f>('INPUTS | PCs'!J910 / 100) * 'INPUTS | PCs'!$H976</f>
        <v>66.811768000000001</v>
      </c>
      <c r="K340" s="334">
        <f>('INPUTS | PCs'!K910 / 100) * 'INPUTS | PCs'!$H976</f>
        <v>51.334730000000008</v>
      </c>
      <c r="L340" s="334">
        <f>('INPUTS | PCs'!L910 / 100) * 'INPUTS | PCs'!$H976</f>
        <v>35.857692</v>
      </c>
    </row>
    <row r="341" spans="3:14" hidden="1" outlineLevel="2" x14ac:dyDescent="0.4">
      <c r="C341" s="220" t="s">
        <v>126</v>
      </c>
      <c r="D341" s="221" t="s">
        <v>178</v>
      </c>
      <c r="H341" s="334">
        <f>('INPUTS | PCs'!H911 / 100) * 'INPUTS | PCs'!$H977</f>
        <v>56.947409999999998</v>
      </c>
      <c r="I341" s="334">
        <f>('INPUTS | PCs'!I911 / 100) * 'INPUTS | PCs'!$H977</f>
        <v>56.947409999999998</v>
      </c>
      <c r="J341" s="334">
        <f>('INPUTS | PCs'!J911 / 100) * 'INPUTS | PCs'!$H977</f>
        <v>56.947409999999998</v>
      </c>
      <c r="K341" s="334">
        <f>('INPUTS | PCs'!K911 / 100) * 'INPUTS | PCs'!$H977</f>
        <v>56.947409999999998</v>
      </c>
      <c r="L341" s="334">
        <f>('INPUTS | PCs'!L911 / 100) * 'INPUTS | PCs'!$H977</f>
        <v>56.947409999999998</v>
      </c>
    </row>
    <row r="342" spans="3:14" hidden="1" outlineLevel="2" x14ac:dyDescent="0.4">
      <c r="C342" s="220" t="s">
        <v>128</v>
      </c>
      <c r="D342" s="221" t="s">
        <v>178</v>
      </c>
      <c r="H342" s="334">
        <f>('INPUTS | PCs'!H912 / 100) * 'INPUTS | PCs'!$H978</f>
        <v>21.613175999999996</v>
      </c>
      <c r="I342" s="334">
        <f>('INPUTS | PCs'!I912 / 100) * 'INPUTS | PCs'!$H978</f>
        <v>21.613175999999996</v>
      </c>
      <c r="J342" s="334">
        <f>('INPUTS | PCs'!J912 / 100) * 'INPUTS | PCs'!$H978</f>
        <v>21.613175999999996</v>
      </c>
      <c r="K342" s="334">
        <f>('INPUTS | PCs'!K912 / 100) * 'INPUTS | PCs'!$H978</f>
        <v>21.613175999999996</v>
      </c>
      <c r="L342" s="334">
        <f>('INPUTS | PCs'!L912 / 100) * 'INPUTS | PCs'!$H978</f>
        <v>21.613175999999996</v>
      </c>
    </row>
    <row r="343" spans="3:14" hidden="1" outlineLevel="2" x14ac:dyDescent="0.4">
      <c r="C343" s="220" t="s">
        <v>131</v>
      </c>
      <c r="D343" s="221" t="s">
        <v>178</v>
      </c>
      <c r="H343" s="334">
        <f>('INPUTS | PCs'!H913 / 100) * 'INPUTS | PCs'!$H979</f>
        <v>83.581760000000003</v>
      </c>
      <c r="I343" s="334">
        <f>('INPUTS | PCs'!I913 / 100) * 'INPUTS | PCs'!$H979</f>
        <v>80.659939999999992</v>
      </c>
      <c r="J343" s="334">
        <f>('INPUTS | PCs'!J913 / 100) * 'INPUTS | PCs'!$H979</f>
        <v>64.899820000000005</v>
      </c>
      <c r="K343" s="334">
        <f>('INPUTS | PCs'!K913 / 100) * 'INPUTS | PCs'!$H979</f>
        <v>57.1083</v>
      </c>
      <c r="L343" s="334">
        <f>('INPUTS | PCs'!L913 / 100) * 'INPUTS | PCs'!$H979</f>
        <v>28.775500000000001</v>
      </c>
    </row>
    <row r="344" spans="3:14" hidden="1" outlineLevel="2" x14ac:dyDescent="0.4">
      <c r="C344" s="220" t="s">
        <v>133</v>
      </c>
      <c r="D344" s="221" t="s">
        <v>178</v>
      </c>
      <c r="H344" s="334">
        <f>('INPUTS | PCs'!H914 / 100) * 'INPUTS | PCs'!$H980</f>
        <v>208.9188</v>
      </c>
      <c r="I344" s="334">
        <f>('INPUTS | PCs'!I914 / 100) * 'INPUTS | PCs'!$H980</f>
        <v>177.23278200000001</v>
      </c>
      <c r="J344" s="334">
        <f>('INPUTS | PCs'!J914 / 100) * 'INPUTS | PCs'!$H980</f>
        <v>145.198566</v>
      </c>
      <c r="K344" s="334">
        <f>('INPUTS | PCs'!K914 / 100) * 'INPUTS | PCs'!$H980</f>
        <v>113.512548</v>
      </c>
      <c r="L344" s="334">
        <f>('INPUTS | PCs'!L914 / 100) * 'INPUTS | PCs'!$H980</f>
        <v>81.478331999999995</v>
      </c>
    </row>
    <row r="345" spans="3:14" hidden="1" outlineLevel="2" x14ac:dyDescent="0.4">
      <c r="C345" s="220" t="s">
        <v>244</v>
      </c>
      <c r="D345" s="221" t="s">
        <v>178</v>
      </c>
      <c r="H345" s="334">
        <f>('INPUTS | PCs'!H915 / 100) * 'INPUTS | PCs'!$H981</f>
        <v>121.010808</v>
      </c>
      <c r="I345" s="334">
        <f>('INPUTS | PCs'!I915 / 100) * 'INPUTS | PCs'!$H981</f>
        <v>110.81326799999998</v>
      </c>
      <c r="J345" s="334">
        <f>('INPUTS | PCs'!J915 / 100) * 'INPUTS | PCs'!$H981</f>
        <v>100.27581000000001</v>
      </c>
      <c r="K345" s="334">
        <f>('INPUTS | PCs'!K915 / 100) * 'INPUTS | PCs'!$H981</f>
        <v>90.078269999999989</v>
      </c>
      <c r="L345" s="334">
        <f>('INPUTS | PCs'!L915 / 100) * 'INPUTS | PCs'!$H981</f>
        <v>79.540811999999988</v>
      </c>
    </row>
    <row r="346" spans="3:14" hidden="1" outlineLevel="2" x14ac:dyDescent="0.4">
      <c r="C346" s="220" t="s">
        <v>137</v>
      </c>
      <c r="D346" s="221" t="s">
        <v>178</v>
      </c>
      <c r="H346" s="334">
        <f>('INPUTS | PCs'!H916 / 100) * 'INPUTS | PCs'!$H982</f>
        <v>13.569659999999997</v>
      </c>
      <c r="I346" s="334">
        <f>('INPUTS | PCs'!I916 / 100) * 'INPUTS | PCs'!$H982</f>
        <v>13.569659999999997</v>
      </c>
      <c r="J346" s="334">
        <f>('INPUTS | PCs'!J916 / 100) * 'INPUTS | PCs'!$H982</f>
        <v>13.569659999999997</v>
      </c>
      <c r="K346" s="334">
        <f>('INPUTS | PCs'!K916 / 100) * 'INPUTS | PCs'!$H982</f>
        <v>13.569659999999997</v>
      </c>
      <c r="L346" s="334">
        <f>('INPUTS | PCs'!L916 / 100) * 'INPUTS | PCs'!$H982</f>
        <v>13.569659999999997</v>
      </c>
    </row>
    <row r="347" spans="3:14" hidden="1" outlineLevel="2" x14ac:dyDescent="0.4">
      <c r="C347" s="220" t="s">
        <v>139</v>
      </c>
      <c r="D347" s="221" t="s">
        <v>178</v>
      </c>
      <c r="H347" s="334">
        <f>('INPUTS | PCs'!H917 / 100) * 'INPUTS | PCs'!$H983</f>
        <v>84.290559999999999</v>
      </c>
      <c r="I347" s="334">
        <f>('INPUTS | PCs'!I917 / 100) * 'INPUTS | PCs'!$H983</f>
        <v>72.766459999999995</v>
      </c>
      <c r="J347" s="334">
        <f>('INPUTS | PCs'!J917 / 100) * 'INPUTS | PCs'!$H983</f>
        <v>61.40699</v>
      </c>
      <c r="K347" s="334">
        <f>('INPUTS | PCs'!K917 / 100) * 'INPUTS | PCs'!$H983</f>
        <v>49.882889999999996</v>
      </c>
      <c r="L347" s="334">
        <f>('INPUTS | PCs'!L917 / 100) * 'INPUTS | PCs'!$H983</f>
        <v>38.523419999999994</v>
      </c>
    </row>
    <row r="348" spans="3:14" hidden="1" outlineLevel="2" x14ac:dyDescent="0.4">
      <c r="C348" s="220" t="s">
        <v>141</v>
      </c>
      <c r="D348" s="221" t="s">
        <v>178</v>
      </c>
      <c r="H348" s="334">
        <f>('INPUTS | PCs'!H918 / 100) * 'INPUTS | PCs'!$H984</f>
        <v>31.960304999999998</v>
      </c>
      <c r="I348" s="334">
        <f>('INPUTS | PCs'!I918 / 100) * 'INPUTS | PCs'!$H984</f>
        <v>31.960304999999998</v>
      </c>
      <c r="J348" s="334">
        <f>('INPUTS | PCs'!J918 / 100) * 'INPUTS | PCs'!$H984</f>
        <v>31.960304999999998</v>
      </c>
      <c r="K348" s="334">
        <f>('INPUTS | PCs'!K918 / 100) * 'INPUTS | PCs'!$H984</f>
        <v>31.960304999999998</v>
      </c>
      <c r="L348" s="334">
        <f>('INPUTS | PCs'!L918 / 100) * 'INPUTS | PCs'!$H984</f>
        <v>31.960304999999998</v>
      </c>
    </row>
    <row r="349" spans="3:14" hidden="1" outlineLevel="2" x14ac:dyDescent="0.4">
      <c r="C349" s="220" t="s">
        <v>143</v>
      </c>
      <c r="D349" s="221" t="s">
        <v>178</v>
      </c>
      <c r="H349" s="334">
        <f>('INPUTS | PCs'!H919 / 100) * 'INPUTS | PCs'!$H985</f>
        <v>12.624299999999998</v>
      </c>
      <c r="I349" s="334">
        <f>('INPUTS | PCs'!I919 / 100) * 'INPUTS | PCs'!$H985</f>
        <v>12.624299999999998</v>
      </c>
      <c r="J349" s="334">
        <f>('INPUTS | PCs'!J919 / 100) * 'INPUTS | PCs'!$H985</f>
        <v>12.624299999999998</v>
      </c>
      <c r="K349" s="334">
        <f>('INPUTS | PCs'!K919 / 100) * 'INPUTS | PCs'!$H985</f>
        <v>12.624299999999998</v>
      </c>
      <c r="L349" s="334">
        <f>('INPUTS | PCs'!L919 / 100) * 'INPUTS | PCs'!$H985</f>
        <v>12.624299999999998</v>
      </c>
    </row>
    <row r="350" spans="3:14" hidden="1" outlineLevel="2" x14ac:dyDescent="0.4">
      <c r="C350" s="220" t="s">
        <v>145</v>
      </c>
      <c r="D350" s="221" t="s">
        <v>178</v>
      </c>
      <c r="H350" s="334">
        <f>('INPUTS | PCs'!H920 / 100) * 'INPUTS | PCs'!$H986</f>
        <v>5.9995259999999986</v>
      </c>
      <c r="I350" s="334">
        <f>('INPUTS | PCs'!I920 / 100) * 'INPUTS | PCs'!$H986</f>
        <v>5.9995259999999986</v>
      </c>
      <c r="J350" s="334">
        <f>('INPUTS | PCs'!J920 / 100) * 'INPUTS | PCs'!$H986</f>
        <v>5.9995259999999986</v>
      </c>
      <c r="K350" s="334">
        <f>('INPUTS | PCs'!K920 / 100) * 'INPUTS | PCs'!$H986</f>
        <v>5.9995259999999986</v>
      </c>
      <c r="L350" s="334">
        <f>('INPUTS | PCs'!L920 / 100) * 'INPUTS | PCs'!$H986</f>
        <v>5.9995259999999986</v>
      </c>
    </row>
    <row r="351" spans="3:14" hidden="1" outlineLevel="2" x14ac:dyDescent="0.4">
      <c r="C351" s="220" t="s">
        <v>147</v>
      </c>
      <c r="D351" s="221" t="s">
        <v>178</v>
      </c>
      <c r="H351" s="334">
        <f>('INPUTS | PCs'!H921 / 100) * 'INPUTS | PCs'!$H987</f>
        <v>30.602358000000006</v>
      </c>
      <c r="I351" s="334">
        <f>('INPUTS | PCs'!I921 / 100) * 'INPUTS | PCs'!$H987</f>
        <v>27.202095999999997</v>
      </c>
      <c r="J351" s="334">
        <f>('INPUTS | PCs'!J921 / 100) * 'INPUTS | PCs'!$H987</f>
        <v>23.729488</v>
      </c>
      <c r="K351" s="334">
        <f>('INPUTS | PCs'!K921 / 100) * 'INPUTS | PCs'!$H987</f>
        <v>20.329226000000002</v>
      </c>
      <c r="L351" s="334">
        <f>('INPUTS | PCs'!L921 / 100) * 'INPUTS | PCs'!$H987</f>
        <v>16.928964000000001</v>
      </c>
    </row>
    <row r="352" spans="3:14" hidden="1" outlineLevel="2" x14ac:dyDescent="0.4">
      <c r="C352" s="220" t="s">
        <v>149</v>
      </c>
      <c r="D352" s="221" t="s">
        <v>178</v>
      </c>
      <c r="H352" s="334">
        <f>('INPUTS | PCs'!H922 / 100) * 'INPUTS | PCs'!$H988</f>
        <v>13.858649999999999</v>
      </c>
      <c r="I352" s="334">
        <f>('INPUTS | PCs'!I922 / 100) * 'INPUTS | PCs'!$H988</f>
        <v>13.858649999999999</v>
      </c>
      <c r="J352" s="334">
        <f>('INPUTS | PCs'!J922 / 100) * 'INPUTS | PCs'!$H988</f>
        <v>13.858649999999999</v>
      </c>
      <c r="K352" s="334">
        <f>('INPUTS | PCs'!K922 / 100) * 'INPUTS | PCs'!$H988</f>
        <v>13.858649999999999</v>
      </c>
      <c r="L352" s="334">
        <f>('INPUTS | PCs'!L922 / 100) * 'INPUTS | PCs'!$H988</f>
        <v>13.858649999999999</v>
      </c>
    </row>
    <row r="353" spans="2:15" hidden="1" outlineLevel="2" x14ac:dyDescent="0.4">
      <c r="C353" s="220" t="s">
        <v>151</v>
      </c>
      <c r="D353" s="221" t="s">
        <v>178</v>
      </c>
      <c r="H353" s="334">
        <f>('INPUTS | PCs'!H923 / 100) * 'INPUTS | PCs'!$H989</f>
        <v>5.6487599999999993</v>
      </c>
      <c r="I353" s="334">
        <f>('INPUTS | PCs'!I923 / 100) * 'INPUTS | PCs'!$H989</f>
        <v>5.6487599999999993</v>
      </c>
      <c r="J353" s="334">
        <f>('INPUTS | PCs'!J923 / 100) * 'INPUTS | PCs'!$H989</f>
        <v>5.6487599999999993</v>
      </c>
      <c r="K353" s="334">
        <f>('INPUTS | PCs'!K923 / 100) * 'INPUTS | PCs'!$H989</f>
        <v>5.6487599999999993</v>
      </c>
      <c r="L353" s="334">
        <f>('INPUTS | PCs'!L923 / 100) * 'INPUTS | PCs'!$H989</f>
        <v>5.6487599999999993</v>
      </c>
    </row>
    <row r="354" spans="2:15" hidden="1" outlineLevel="2" x14ac:dyDescent="0.4">
      <c r="H354" s="336"/>
      <c r="I354" s="336"/>
      <c r="J354" s="336"/>
      <c r="K354" s="336"/>
      <c r="L354" s="336"/>
    </row>
    <row r="355" spans="2:15" hidden="1" outlineLevel="2" x14ac:dyDescent="0.4">
      <c r="C355" s="222" t="s">
        <v>725</v>
      </c>
      <c r="D355" s="224" t="s">
        <v>178</v>
      </c>
      <c r="E355" s="255">
        <f t="shared" ref="E355:G355" si="12">SUM(E337:E353)</f>
        <v>0</v>
      </c>
      <c r="F355" s="255">
        <f t="shared" si="12"/>
        <v>0</v>
      </c>
      <c r="G355" s="255">
        <f t="shared" si="12"/>
        <v>0</v>
      </c>
      <c r="H355" s="255">
        <f>SUM(H337:H353)</f>
        <v>861.58878699999991</v>
      </c>
      <c r="I355" s="255">
        <f t="shared" ref="I355:L355" si="13">SUM(I337:I353)</f>
        <v>786.38200899999981</v>
      </c>
      <c r="J355" s="255">
        <f t="shared" si="13"/>
        <v>697.89433699999984</v>
      </c>
      <c r="K355" s="255">
        <f t="shared" si="13"/>
        <v>617.81785899999977</v>
      </c>
      <c r="L355" s="255">
        <f t="shared" si="13"/>
        <v>516.67661499999997</v>
      </c>
      <c r="M355" s="222"/>
      <c r="N355" s="233"/>
      <c r="O355" s="222"/>
    </row>
    <row r="356" spans="2:15" outlineLevel="1" collapsed="1" x14ac:dyDescent="0.4">
      <c r="H356" s="251"/>
      <c r="I356" s="243"/>
      <c r="J356" s="243"/>
      <c r="K356" s="243"/>
      <c r="L356" s="243"/>
    </row>
    <row r="357" spans="2:15" ht="15.75" x14ac:dyDescent="0.4">
      <c r="B357" s="55" t="s">
        <v>1099</v>
      </c>
      <c r="C357" s="75"/>
      <c r="D357" s="225"/>
      <c r="E357" s="225"/>
      <c r="F357" s="225"/>
      <c r="G357" s="225"/>
      <c r="H357" s="247"/>
      <c r="I357" s="247"/>
      <c r="J357" s="247"/>
      <c r="K357" s="247"/>
      <c r="L357" s="247"/>
      <c r="M357" s="56"/>
      <c r="N357" s="231"/>
      <c r="O357" s="231"/>
    </row>
    <row r="358" spans="2:15" x14ac:dyDescent="0.4">
      <c r="H358" s="251"/>
      <c r="I358" s="243"/>
      <c r="J358" s="243"/>
      <c r="K358" s="243"/>
      <c r="L358" s="243"/>
    </row>
    <row r="359" spans="2:15" ht="14.25" outlineLevel="1" x14ac:dyDescent="0.4">
      <c r="B359" s="74" t="s">
        <v>1100</v>
      </c>
      <c r="C359" s="60"/>
      <c r="D359" s="226"/>
      <c r="E359" s="226"/>
      <c r="F359" s="226"/>
      <c r="G359" s="226"/>
      <c r="H359" s="246"/>
      <c r="I359" s="246"/>
      <c r="J359" s="246"/>
      <c r="K359" s="246"/>
      <c r="L359" s="246"/>
      <c r="M359" s="18"/>
      <c r="N359" s="232"/>
      <c r="O359" s="18"/>
    </row>
    <row r="360" spans="2:15" hidden="1" outlineLevel="2" x14ac:dyDescent="0.4">
      <c r="H360" s="251"/>
      <c r="I360" s="243"/>
      <c r="J360" s="243"/>
      <c r="K360" s="243"/>
      <c r="L360" s="243"/>
    </row>
    <row r="361" spans="2:15" hidden="1" outlineLevel="2" x14ac:dyDescent="0.4">
      <c r="C361" s="220" t="s">
        <v>117</v>
      </c>
      <c r="D361" s="221" t="s">
        <v>188</v>
      </c>
      <c r="H361" s="334">
        <f>'INPUTS | PCs'!H1101 * 'INPUTS | PCs'!$H1149 / 10000</f>
        <v>186.15345000000002</v>
      </c>
      <c r="I361" s="334">
        <f>'INPUTS | PCs'!I1101 * 'INPUTS | PCs'!$H1149 / 10000</f>
        <v>180.30529999999999</v>
      </c>
      <c r="J361" s="334">
        <f>'INPUTS | PCs'!J1101 * 'INPUTS | PCs'!$H1149 / 10000</f>
        <v>174.685</v>
      </c>
      <c r="K361" s="334">
        <f>'INPUTS | PCs'!K1101 * 'INPUTS | PCs'!$H1149 / 10000</f>
        <v>170.12799999999999</v>
      </c>
      <c r="L361" s="334">
        <f>'INPUTS | PCs'!L1101 * 'INPUTS | PCs'!$H1149 / 10000</f>
        <v>148.10249999999999</v>
      </c>
      <c r="N361" s="230" t="s">
        <v>1101</v>
      </c>
    </row>
    <row r="362" spans="2:15" hidden="1" outlineLevel="2" x14ac:dyDescent="0.4">
      <c r="C362" s="220" t="s">
        <v>119</v>
      </c>
      <c r="D362" s="221" t="s">
        <v>188</v>
      </c>
      <c r="H362" s="334">
        <f>'INPUTS | PCs'!H1102 * 'INPUTS | PCs'!$H1150 / 10000</f>
        <v>87.944331000000005</v>
      </c>
      <c r="I362" s="334">
        <f>'INPUTS | PCs'!I1102 * 'INPUTS | PCs'!$H1150 / 10000</f>
        <v>85.181494000000001</v>
      </c>
      <c r="J362" s="334">
        <f>'INPUTS | PCs'!J1102 * 'INPUTS | PCs'!$H1150 / 10000</f>
        <v>82.526300000000006</v>
      </c>
      <c r="K362" s="334">
        <f>'INPUTS | PCs'!K1102 * 'INPUTS | PCs'!$H1150 / 10000</f>
        <v>80.373439999999988</v>
      </c>
      <c r="L362" s="334">
        <f>'INPUTS | PCs'!L1102 * 'INPUTS | PCs'!$H1150 / 10000</f>
        <v>69.967950000000002</v>
      </c>
    </row>
    <row r="363" spans="2:15" hidden="1" outlineLevel="2" x14ac:dyDescent="0.4">
      <c r="C363" s="220" t="s">
        <v>122</v>
      </c>
      <c r="D363" s="221" t="s">
        <v>188</v>
      </c>
      <c r="H363" s="334">
        <f>'INPUTS | PCs'!H1103 * 'INPUTS | PCs'!$H1151 / 10000</f>
        <v>6.9828000000000001</v>
      </c>
      <c r="I363" s="334">
        <f>'INPUTS | PCs'!I1103 * 'INPUTS | PCs'!$H1151 / 10000</f>
        <v>6.9321999999999999</v>
      </c>
      <c r="J363" s="334">
        <f>'INPUTS | PCs'!J1103 * 'INPUTS | PCs'!$H1151 / 10000</f>
        <v>5.9202000000000004</v>
      </c>
      <c r="K363" s="334">
        <f>'INPUTS | PCs'!K1103 * 'INPUTS | PCs'!$H1151 / 10000</f>
        <v>5.9202000000000004</v>
      </c>
      <c r="L363" s="334">
        <f>'INPUTS | PCs'!L1103 * 'INPUTS | PCs'!$H1151 / 10000</f>
        <v>4.9081999999999999</v>
      </c>
    </row>
    <row r="364" spans="2:15" hidden="1" outlineLevel="2" x14ac:dyDescent="0.4">
      <c r="C364" s="220" t="s">
        <v>124</v>
      </c>
      <c r="D364" s="221" t="s">
        <v>188</v>
      </c>
      <c r="H364" s="334">
        <f>'INPUTS | PCs'!H1104 * 'INPUTS | PCs'!$H1152 / 10000</f>
        <v>72.120184800000004</v>
      </c>
      <c r="I364" s="334">
        <f>'INPUTS | PCs'!I1104 * 'INPUTS | PCs'!$H1152 / 10000</f>
        <v>69.854475199999996</v>
      </c>
      <c r="J364" s="334">
        <f>'INPUTS | PCs'!J1104 * 'INPUTS | PCs'!$H1152 / 10000</f>
        <v>67.677040000000005</v>
      </c>
      <c r="K364" s="334">
        <f>'INPUTS | PCs'!K1104 * 'INPUTS | PCs'!$H1152 / 10000</f>
        <v>65.911551999999986</v>
      </c>
      <c r="L364" s="334">
        <f>'INPUTS | PCs'!L1104 * 'INPUTS | PCs'!$H1152 / 10000</f>
        <v>57.378360000000001</v>
      </c>
    </row>
    <row r="365" spans="2:15" hidden="1" outlineLevel="2" x14ac:dyDescent="0.4">
      <c r="C365" s="220" t="s">
        <v>126</v>
      </c>
      <c r="D365" s="221" t="s">
        <v>188</v>
      </c>
      <c r="H365" s="334">
        <f>'INPUTS | PCs'!H1105 * 'INPUTS | PCs'!$H1153 / 10000</f>
        <v>226.08759300000003</v>
      </c>
      <c r="I365" s="334">
        <f>'INPUTS | PCs'!I1105 * 'INPUTS | PCs'!$H1153 / 10000</f>
        <v>218.98488199999997</v>
      </c>
      <c r="J365" s="334">
        <f>'INPUTS | PCs'!J1105 * 'INPUTS | PCs'!$H1153 / 10000</f>
        <v>212.15889999999999</v>
      </c>
      <c r="K365" s="334">
        <f>'INPUTS | PCs'!K1105 * 'INPUTS | PCs'!$H1153 / 10000</f>
        <v>206.62431999999998</v>
      </c>
      <c r="L365" s="334">
        <f>'INPUTS | PCs'!L1105 * 'INPUTS | PCs'!$H1153 / 10000</f>
        <v>179.87385</v>
      </c>
    </row>
    <row r="366" spans="2:15" hidden="1" outlineLevel="2" x14ac:dyDescent="0.4">
      <c r="C366" s="220" t="s">
        <v>128</v>
      </c>
      <c r="D366" s="221" t="s">
        <v>188</v>
      </c>
      <c r="H366" s="334">
        <f>'INPUTS | PCs'!H1106 * 'INPUTS | PCs'!$H1154 / 10000</f>
        <v>38.218443000000008</v>
      </c>
      <c r="I366" s="334">
        <f>'INPUTS | PCs'!I1106 * 'INPUTS | PCs'!$H1154 / 10000</f>
        <v>37.017781999999997</v>
      </c>
      <c r="J366" s="334">
        <f>'INPUTS | PCs'!J1106 * 'INPUTS | PCs'!$H1154 / 10000</f>
        <v>35.863900000000001</v>
      </c>
      <c r="K366" s="334">
        <f>'INPUTS | PCs'!K1106 * 'INPUTS | PCs'!$H1154 / 10000</f>
        <v>34.928319999999992</v>
      </c>
      <c r="L366" s="334">
        <f>'INPUTS | PCs'!L1106 * 'INPUTS | PCs'!$H1154 / 10000</f>
        <v>30.40635</v>
      </c>
    </row>
    <row r="367" spans="2:15" hidden="1" outlineLevel="2" x14ac:dyDescent="0.4">
      <c r="C367" s="220" t="s">
        <v>131</v>
      </c>
      <c r="D367" s="221" t="s">
        <v>188</v>
      </c>
      <c r="H367" s="334">
        <f>'INPUTS | PCs'!H1107 * 'INPUTS | PCs'!$H1155 / 10000</f>
        <v>97.059600000000017</v>
      </c>
      <c r="I367" s="334">
        <f>'INPUTS | PCs'!I1107 * 'INPUTS | PCs'!$H1155 / 10000</f>
        <v>94.01039999999999</v>
      </c>
      <c r="J367" s="334">
        <f>'INPUTS | PCs'!J1107 * 'INPUTS | PCs'!$H1155 / 10000</f>
        <v>91.08</v>
      </c>
      <c r="K367" s="334">
        <f>'INPUTS | PCs'!K1107 * 'INPUTS | PCs'!$H1155 / 10000</f>
        <v>88.703999999999994</v>
      </c>
      <c r="L367" s="334">
        <f>'INPUTS | PCs'!L1107 * 'INPUTS | PCs'!$H1155 / 10000</f>
        <v>77.22</v>
      </c>
    </row>
    <row r="368" spans="2:15" hidden="1" outlineLevel="2" x14ac:dyDescent="0.4">
      <c r="C368" s="220" t="s">
        <v>133</v>
      </c>
      <c r="D368" s="221" t="s">
        <v>188</v>
      </c>
      <c r="H368" s="334">
        <f>'INPUTS | PCs'!H1108 * 'INPUTS | PCs'!$H1156 / 10000</f>
        <v>268.32261225000002</v>
      </c>
      <c r="I368" s="334">
        <f>'INPUTS | PCs'!I1108 * 'INPUTS | PCs'!$H1156 / 10000</f>
        <v>259.8930565</v>
      </c>
      <c r="J368" s="334">
        <f>'INPUTS | PCs'!J1108 * 'INPUTS | PCs'!$H1156 / 10000</f>
        <v>251.79192499999999</v>
      </c>
      <c r="K368" s="334">
        <f>'INPUTS | PCs'!K1108 * 'INPUTS | PCs'!$H1156 / 10000</f>
        <v>245.22343999999998</v>
      </c>
      <c r="L368" s="334">
        <f>'INPUTS | PCs'!L1108 * 'INPUTS | PCs'!$H1156 / 10000</f>
        <v>213.4757625</v>
      </c>
    </row>
    <row r="369" spans="2:15" hidden="1" outlineLevel="2" x14ac:dyDescent="0.4">
      <c r="C369" s="220" t="s">
        <v>244</v>
      </c>
      <c r="D369" s="221" t="s">
        <v>188</v>
      </c>
      <c r="H369" s="334">
        <f>'INPUTS | PCs'!H1109 * 'INPUTS | PCs'!$H1157 / 10000</f>
        <v>190.88929999999999</v>
      </c>
      <c r="I369" s="334">
        <f>'INPUTS | PCs'!I1109 * 'INPUTS | PCs'!$H1157 / 10000</f>
        <v>184.65618000000001</v>
      </c>
      <c r="J369" s="334">
        <f>'INPUTS | PCs'!J1109 * 'INPUTS | PCs'!$H1157 / 10000</f>
        <v>179.2022</v>
      </c>
      <c r="K369" s="334">
        <f>'INPUTS | PCs'!K1109 * 'INPUTS | PCs'!$H1157 / 10000</f>
        <v>174.52735999999999</v>
      </c>
      <c r="L369" s="334">
        <f>'INPUTS | PCs'!L1109 * 'INPUTS | PCs'!$H1157 / 10000</f>
        <v>151.9323</v>
      </c>
    </row>
    <row r="370" spans="2:15" hidden="1" outlineLevel="2" x14ac:dyDescent="0.4">
      <c r="C370" s="220" t="s">
        <v>137</v>
      </c>
      <c r="D370" s="221" t="s">
        <v>188</v>
      </c>
      <c r="H370" s="334">
        <f>'INPUTS | PCs'!H1110 * 'INPUTS | PCs'!$H1158 / 10000</f>
        <v>84.684500999999997</v>
      </c>
      <c r="I370" s="334">
        <f>'INPUTS | PCs'!I1110 * 'INPUTS | PCs'!$H1158 / 10000</f>
        <v>82.024073999999999</v>
      </c>
      <c r="J370" s="334">
        <f>'INPUTS | PCs'!J1110 * 'INPUTS | PCs'!$H1158 / 10000</f>
        <v>79.467299999999994</v>
      </c>
      <c r="K370" s="334">
        <f>'INPUTS | PCs'!K1110 * 'INPUTS | PCs'!$H1158 / 10000</f>
        <v>77.394239999999996</v>
      </c>
      <c r="L370" s="334">
        <f>'INPUTS | PCs'!L1110 * 'INPUTS | PCs'!$H1158 / 10000</f>
        <v>67.374449999999996</v>
      </c>
    </row>
    <row r="371" spans="2:15" hidden="1" outlineLevel="2" x14ac:dyDescent="0.4">
      <c r="C371" s="220" t="s">
        <v>139</v>
      </c>
      <c r="D371" s="221" t="s">
        <v>188</v>
      </c>
      <c r="H371" s="334">
        <f>'INPUTS | PCs'!H1111 * 'INPUTS | PCs'!$H1159 / 10000</f>
        <v>127.67969790000001</v>
      </c>
      <c r="I371" s="334">
        <f>'INPUTS | PCs'!I1111 * 'INPUTS | PCs'!$H1159 / 10000</f>
        <v>123.6685446</v>
      </c>
      <c r="J371" s="334">
        <f>'INPUTS | PCs'!J1111 * 'INPUTS | PCs'!$H1159 / 10000</f>
        <v>119.81367</v>
      </c>
      <c r="K371" s="334">
        <f>'INPUTS | PCs'!K1111 * 'INPUTS | PCs'!$H1159 / 10000</f>
        <v>116.688096</v>
      </c>
      <c r="L371" s="334">
        <f>'INPUTS | PCs'!L1111 * 'INPUTS | PCs'!$H1159 / 10000</f>
        <v>101.58115500000001</v>
      </c>
    </row>
    <row r="372" spans="2:15" hidden="1" outlineLevel="2" x14ac:dyDescent="0.4">
      <c r="H372" s="336"/>
      <c r="I372" s="336"/>
      <c r="J372" s="336"/>
      <c r="K372" s="336"/>
      <c r="L372" s="336"/>
    </row>
    <row r="373" spans="2:15" hidden="1" outlineLevel="2" x14ac:dyDescent="0.4">
      <c r="C373" s="222" t="s">
        <v>725</v>
      </c>
      <c r="D373" s="224" t="s">
        <v>188</v>
      </c>
      <c r="E373" s="255">
        <f t="shared" ref="E373:G373" si="14">SUM(E361:E371)</f>
        <v>0</v>
      </c>
      <c r="F373" s="255">
        <f t="shared" si="14"/>
        <v>0</v>
      </c>
      <c r="G373" s="255">
        <f t="shared" si="14"/>
        <v>0</v>
      </c>
      <c r="H373" s="255">
        <f>SUM(H361:H371)</f>
        <v>1386.1425129500001</v>
      </c>
      <c r="I373" s="255">
        <f t="shared" ref="I373:L373" si="15">SUM(I361:I371)</f>
        <v>1342.5283882999997</v>
      </c>
      <c r="J373" s="255">
        <f t="shared" si="15"/>
        <v>1300.1864350000001</v>
      </c>
      <c r="K373" s="255">
        <f t="shared" si="15"/>
        <v>1266.4229680000001</v>
      </c>
      <c r="L373" s="255">
        <f t="shared" si="15"/>
        <v>1102.2208775000001</v>
      </c>
      <c r="M373" s="222"/>
      <c r="N373" s="233"/>
      <c r="O373" s="222"/>
    </row>
    <row r="374" spans="2:15" outlineLevel="1" collapsed="1" x14ac:dyDescent="0.4">
      <c r="H374" s="230"/>
      <c r="I374" s="230"/>
      <c r="J374" s="230"/>
      <c r="K374" s="230"/>
      <c r="L374" s="230"/>
    </row>
    <row r="375" spans="2:15" ht="15.75" x14ac:dyDescent="0.4">
      <c r="B375" s="55" t="s">
        <v>1102</v>
      </c>
      <c r="C375" s="75"/>
      <c r="D375" s="225"/>
      <c r="E375" s="225"/>
      <c r="F375" s="225"/>
      <c r="G375" s="225"/>
      <c r="H375" s="247"/>
      <c r="I375" s="247"/>
      <c r="J375" s="247"/>
      <c r="K375" s="247"/>
      <c r="L375" s="247"/>
      <c r="M375" s="56"/>
      <c r="N375" s="231"/>
      <c r="O375" s="231"/>
    </row>
    <row r="376" spans="2:15" x14ac:dyDescent="0.4">
      <c r="H376" s="251"/>
      <c r="I376" s="243"/>
      <c r="J376" s="243"/>
      <c r="K376" s="243"/>
      <c r="L376" s="243"/>
    </row>
    <row r="377" spans="2:15" ht="14.25" outlineLevel="1" x14ac:dyDescent="0.4">
      <c r="B377" s="74" t="s">
        <v>1103</v>
      </c>
      <c r="C377" s="60"/>
      <c r="D377" s="226"/>
      <c r="E377" s="226"/>
      <c r="F377" s="226"/>
      <c r="G377" s="226"/>
      <c r="H377" s="246"/>
      <c r="I377" s="246"/>
      <c r="J377" s="246"/>
      <c r="K377" s="246"/>
      <c r="L377" s="246"/>
      <c r="M377" s="18"/>
      <c r="N377" s="232"/>
      <c r="O377" s="18"/>
    </row>
    <row r="378" spans="2:15" hidden="1" outlineLevel="2" x14ac:dyDescent="0.4">
      <c r="H378" s="251"/>
      <c r="I378" s="243"/>
      <c r="J378" s="243"/>
      <c r="K378" s="243"/>
      <c r="L378" s="243"/>
    </row>
    <row r="379" spans="2:15" hidden="1" outlineLevel="2" x14ac:dyDescent="0.4">
      <c r="C379" s="220" t="s">
        <v>117</v>
      </c>
      <c r="D379" s="221" t="s">
        <v>188</v>
      </c>
      <c r="H379" s="334">
        <f>'INPUTS | PCs'!H1183 * 'INPUTS | PCs'!$H1231 / 1000</f>
        <v>431.22239999999999</v>
      </c>
      <c r="I379" s="334">
        <f>'INPUTS | PCs'!I1183 * 'INPUTS | PCs'!$H1231 / 1000</f>
        <v>431.22239999999999</v>
      </c>
      <c r="J379" s="334">
        <f>'INPUTS | PCs'!J1183 * 'INPUTS | PCs'!$H1231 / 1000</f>
        <v>423.52199999999999</v>
      </c>
      <c r="K379" s="334">
        <f>'INPUTS | PCs'!K1183 * 'INPUTS | PCs'!$H1231 / 1000</f>
        <v>423.52199999999999</v>
      </c>
      <c r="L379" s="334">
        <f>'INPUTS | PCs'!L1183 * 'INPUTS | PCs'!$H1231 / 1000</f>
        <v>423.52199999999999</v>
      </c>
      <c r="N379" s="230" t="s">
        <v>1101</v>
      </c>
    </row>
    <row r="380" spans="2:15" hidden="1" outlineLevel="2" x14ac:dyDescent="0.4">
      <c r="C380" s="220" t="s">
        <v>119</v>
      </c>
      <c r="D380" s="221" t="s">
        <v>188</v>
      </c>
      <c r="H380" s="334">
        <f>'INPUTS | PCs'!H1184 * 'INPUTS | PCs'!$H1232 / 1000</f>
        <v>264.8304</v>
      </c>
      <c r="I380" s="334">
        <f>'INPUTS | PCs'!I1184 * 'INPUTS | PCs'!$H1232 / 1000</f>
        <v>264.8304</v>
      </c>
      <c r="J380" s="334">
        <f>'INPUTS | PCs'!J1184 * 'INPUTS | PCs'!$H1232 / 1000</f>
        <v>264.8304</v>
      </c>
      <c r="K380" s="334">
        <f>'INPUTS | PCs'!K1184 * 'INPUTS | PCs'!$H1232 / 1000</f>
        <v>264.8304</v>
      </c>
      <c r="L380" s="334">
        <f>'INPUTS | PCs'!L1184 * 'INPUTS | PCs'!$H1232 / 1000</f>
        <v>264.8304</v>
      </c>
    </row>
    <row r="381" spans="2:15" hidden="1" outlineLevel="2" x14ac:dyDescent="0.4">
      <c r="C381" s="220" t="s">
        <v>122</v>
      </c>
      <c r="D381" s="221" t="s">
        <v>188</v>
      </c>
      <c r="H381" s="334">
        <f>'INPUTS | PCs'!H1185 * 'INPUTS | PCs'!$H1233 / 1000</f>
        <v>2.6313</v>
      </c>
      <c r="I381" s="334">
        <f>'INPUTS | PCs'!I1185 * 'INPUTS | PCs'!$H1233 / 1000</f>
        <v>2.6313</v>
      </c>
      <c r="J381" s="334">
        <f>'INPUTS | PCs'!J1185 * 'INPUTS | PCs'!$H1233 / 1000</f>
        <v>2.6313</v>
      </c>
      <c r="K381" s="334">
        <f>'INPUTS | PCs'!K1185 * 'INPUTS | PCs'!$H1233 / 1000</f>
        <v>2.6313</v>
      </c>
      <c r="L381" s="334">
        <f>'INPUTS | PCs'!L1185 * 'INPUTS | PCs'!$H1233 / 1000</f>
        <v>2.6313</v>
      </c>
    </row>
    <row r="382" spans="2:15" hidden="1" outlineLevel="2" x14ac:dyDescent="0.4">
      <c r="C382" s="220" t="s">
        <v>124</v>
      </c>
      <c r="D382" s="221" t="s">
        <v>188</v>
      </c>
      <c r="H382" s="334">
        <f>'INPUTS | PCs'!H1186 * 'INPUTS | PCs'!$H1234 / 1000</f>
        <v>322.30349999999999</v>
      </c>
      <c r="I382" s="334">
        <f>'INPUTS | PCs'!I1186 * 'INPUTS | PCs'!$H1234 / 1000</f>
        <v>303.30900000000003</v>
      </c>
      <c r="J382" s="334">
        <f>'INPUTS | PCs'!J1186 * 'INPUTS | PCs'!$H1234 / 1000</f>
        <v>284.31450000000001</v>
      </c>
      <c r="K382" s="334">
        <f>'INPUTS | PCs'!K1186 * 'INPUTS | PCs'!$H1234 / 1000</f>
        <v>265.01850000000002</v>
      </c>
      <c r="L382" s="334">
        <f>'INPUTS | PCs'!L1186 * 'INPUTS | PCs'!$H1234 / 1000</f>
        <v>245.11950000000002</v>
      </c>
    </row>
    <row r="383" spans="2:15" hidden="1" outlineLevel="2" x14ac:dyDescent="0.4">
      <c r="C383" s="220" t="s">
        <v>126</v>
      </c>
      <c r="D383" s="221" t="s">
        <v>188</v>
      </c>
      <c r="H383" s="334">
        <f>'INPUTS | PCs'!H1187 * 'INPUTS | PCs'!$H1235 / 1000</f>
        <v>739.22400000000005</v>
      </c>
      <c r="I383" s="334">
        <f>'INPUTS | PCs'!I1187 * 'INPUTS | PCs'!$H1235 / 1000</f>
        <v>739.22400000000005</v>
      </c>
      <c r="J383" s="334">
        <f>'INPUTS | PCs'!J1187 * 'INPUTS | PCs'!$H1235 / 1000</f>
        <v>739.22400000000005</v>
      </c>
      <c r="K383" s="334">
        <f>'INPUTS | PCs'!K1187 * 'INPUTS | PCs'!$H1235 / 1000</f>
        <v>739.22400000000005</v>
      </c>
      <c r="L383" s="334">
        <f>'INPUTS | PCs'!L1187 * 'INPUTS | PCs'!$H1235 / 1000</f>
        <v>739.22400000000005</v>
      </c>
    </row>
    <row r="384" spans="2:15" hidden="1" outlineLevel="2" x14ac:dyDescent="0.4">
      <c r="C384" s="220" t="s">
        <v>128</v>
      </c>
      <c r="D384" s="221" t="s">
        <v>188</v>
      </c>
      <c r="H384" s="334">
        <f>'INPUTS | PCs'!H1188 * 'INPUTS | PCs'!$H1236 / 1000</f>
        <v>324.95888000000002</v>
      </c>
      <c r="I384" s="334">
        <f>'INPUTS | PCs'!I1188 * 'INPUTS | PCs'!$H1236 / 1000</f>
        <v>309.91096000000005</v>
      </c>
      <c r="J384" s="334">
        <f>'INPUTS | PCs'!J1188 * 'INPUTS | PCs'!$H1236 / 1000</f>
        <v>296.00592</v>
      </c>
      <c r="K384" s="334">
        <f>'INPUTS | PCs'!K1188 * 'INPUTS | PCs'!$H1236 / 1000</f>
        <v>281.14848000000001</v>
      </c>
      <c r="L384" s="334">
        <f>'INPUTS | PCs'!L1188 * 'INPUTS | PCs'!$H1236 / 1000</f>
        <v>266.48152000000005</v>
      </c>
    </row>
    <row r="385" spans="2:15" hidden="1" outlineLevel="2" x14ac:dyDescent="0.4">
      <c r="C385" s="220" t="s">
        <v>131</v>
      </c>
      <c r="D385" s="221" t="s">
        <v>188</v>
      </c>
      <c r="H385" s="334">
        <f>'INPUTS | PCs'!H1189 * 'INPUTS | PCs'!$H1237 / 1000</f>
        <v>227.85619999999997</v>
      </c>
      <c r="I385" s="334">
        <f>'INPUTS | PCs'!I1189 * 'INPUTS | PCs'!$H1237 / 1000</f>
        <v>224.6694</v>
      </c>
      <c r="J385" s="334">
        <f>'INPUTS | PCs'!J1189 * 'INPUTS | PCs'!$H1237 / 1000</f>
        <v>222.67765</v>
      </c>
      <c r="K385" s="334">
        <f>'INPUTS | PCs'!K1189 * 'INPUTS | PCs'!$H1237 / 1000</f>
        <v>220.28755000000001</v>
      </c>
      <c r="L385" s="334">
        <f>'INPUTS | PCs'!L1189 * 'INPUTS | PCs'!$H1237 / 1000</f>
        <v>218.29580000000001</v>
      </c>
    </row>
    <row r="386" spans="2:15" hidden="1" outlineLevel="2" x14ac:dyDescent="0.4">
      <c r="C386" s="220" t="s">
        <v>133</v>
      </c>
      <c r="D386" s="221" t="s">
        <v>188</v>
      </c>
      <c r="H386" s="334">
        <f>'INPUTS | PCs'!H1190 * 'INPUTS | PCs'!$H1238 / 1000</f>
        <v>436.89272</v>
      </c>
      <c r="I386" s="334">
        <f>'INPUTS | PCs'!I1190 * 'INPUTS | PCs'!$H1238 / 1000</f>
        <v>436.89272</v>
      </c>
      <c r="J386" s="334">
        <f>'INPUTS | PCs'!J1190 * 'INPUTS | PCs'!$H1238 / 1000</f>
        <v>436.89272</v>
      </c>
      <c r="K386" s="334">
        <f>'INPUTS | PCs'!K1190 * 'INPUTS | PCs'!$H1238 / 1000</f>
        <v>436.89272</v>
      </c>
      <c r="L386" s="334">
        <f>'INPUTS | PCs'!L1190 * 'INPUTS | PCs'!$H1238 / 1000</f>
        <v>436.89272</v>
      </c>
    </row>
    <row r="387" spans="2:15" hidden="1" outlineLevel="2" x14ac:dyDescent="0.4">
      <c r="C387" s="220" t="s">
        <v>244</v>
      </c>
      <c r="D387" s="221" t="s">
        <v>188</v>
      </c>
      <c r="H387" s="334">
        <f>'INPUTS | PCs'!H1191 * 'INPUTS | PCs'!$H1239 / 1000</f>
        <v>1227.2597700000001</v>
      </c>
      <c r="I387" s="334">
        <f>'INPUTS | PCs'!I1191 * 'INPUTS | PCs'!$H1239 / 1000</f>
        <v>1178.9923000000001</v>
      </c>
      <c r="J387" s="334">
        <f>'INPUTS | PCs'!J1191 * 'INPUTS | PCs'!$H1239 / 1000</f>
        <v>1130.7248299999999</v>
      </c>
      <c r="K387" s="334">
        <f>'INPUTS | PCs'!K1191 * 'INPUTS | PCs'!$H1239 / 1000</f>
        <v>1082.4573599999999</v>
      </c>
      <c r="L387" s="334">
        <f>'INPUTS | PCs'!L1191 * 'INPUTS | PCs'!$H1239 / 1000</f>
        <v>1034.1898900000001</v>
      </c>
    </row>
    <row r="388" spans="2:15" hidden="1" outlineLevel="2" x14ac:dyDescent="0.4">
      <c r="C388" s="220" t="s">
        <v>137</v>
      </c>
      <c r="D388" s="221" t="s">
        <v>188</v>
      </c>
      <c r="H388" s="334">
        <f>'INPUTS | PCs'!H1192 * 'INPUTS | PCs'!$H1240 / 1000</f>
        <v>221.3330076</v>
      </c>
      <c r="I388" s="334">
        <f>'INPUTS | PCs'!I1192 * 'INPUTS | PCs'!$H1240 / 1000</f>
        <v>221.3330076</v>
      </c>
      <c r="J388" s="334">
        <f>'INPUTS | PCs'!J1192 * 'INPUTS | PCs'!$H1240 / 1000</f>
        <v>221.3330076</v>
      </c>
      <c r="K388" s="334">
        <f>'INPUTS | PCs'!K1192 * 'INPUTS | PCs'!$H1240 / 1000</f>
        <v>221.3330076</v>
      </c>
      <c r="L388" s="334">
        <f>'INPUTS | PCs'!L1192 * 'INPUTS | PCs'!$H1240 / 1000</f>
        <v>221.3330076</v>
      </c>
    </row>
    <row r="389" spans="2:15" hidden="1" outlineLevel="2" x14ac:dyDescent="0.4">
      <c r="C389" s="220" t="s">
        <v>139</v>
      </c>
      <c r="D389" s="221" t="s">
        <v>188</v>
      </c>
      <c r="H389" s="334">
        <f>'INPUTS | PCs'!H1193 * 'INPUTS | PCs'!$H1241 / 1000</f>
        <v>956.51358000000005</v>
      </c>
      <c r="I389" s="334">
        <f>'INPUTS | PCs'!I1193 * 'INPUTS | PCs'!$H1241 / 1000</f>
        <v>919.32164999999998</v>
      </c>
      <c r="J389" s="334">
        <f>'INPUTS | PCs'!J1193 * 'INPUTS | PCs'!$H1241 / 1000</f>
        <v>881.60588999999993</v>
      </c>
      <c r="K389" s="334">
        <f>'INPUTS | PCs'!K1193 * 'INPUTS | PCs'!$H1241 / 1000</f>
        <v>843.89013</v>
      </c>
      <c r="L389" s="334">
        <f>'INPUTS | PCs'!L1193 * 'INPUTS | PCs'!$H1241 / 1000</f>
        <v>806.17436999999995</v>
      </c>
    </row>
    <row r="390" spans="2:15" hidden="1" outlineLevel="2" x14ac:dyDescent="0.4">
      <c r="H390" s="336"/>
      <c r="I390" s="336"/>
      <c r="J390" s="336"/>
      <c r="K390" s="336"/>
      <c r="L390" s="336"/>
    </row>
    <row r="391" spans="2:15" hidden="1" outlineLevel="2" x14ac:dyDescent="0.4">
      <c r="C391" s="222" t="s">
        <v>725</v>
      </c>
      <c r="D391" s="224" t="s">
        <v>188</v>
      </c>
      <c r="E391" s="255">
        <f t="shared" ref="E391:G391" si="16">SUM(E379:E389)</f>
        <v>0</v>
      </c>
      <c r="F391" s="255">
        <f t="shared" si="16"/>
        <v>0</v>
      </c>
      <c r="G391" s="255">
        <f t="shared" si="16"/>
        <v>0</v>
      </c>
      <c r="H391" s="255">
        <f>SUM(H379:H389)</f>
        <v>5155.0257576000004</v>
      </c>
      <c r="I391" s="255">
        <f t="shared" ref="I391:L391" si="17">SUM(I379:I389)</f>
        <v>5032.3371375999996</v>
      </c>
      <c r="J391" s="255">
        <f t="shared" si="17"/>
        <v>4903.7622175999995</v>
      </c>
      <c r="K391" s="255">
        <f t="shared" si="17"/>
        <v>4781.2354476</v>
      </c>
      <c r="L391" s="255">
        <f t="shared" si="17"/>
        <v>4658.6945076000002</v>
      </c>
      <c r="M391" s="222"/>
      <c r="N391" s="233"/>
      <c r="O391" s="222"/>
    </row>
    <row r="392" spans="2:15" outlineLevel="1" collapsed="1" x14ac:dyDescent="0.4">
      <c r="H392" s="230"/>
      <c r="I392" s="230"/>
      <c r="J392" s="230"/>
      <c r="K392" s="230"/>
      <c r="L392" s="230"/>
    </row>
    <row r="393" spans="2:15" ht="15.75" x14ac:dyDescent="0.4">
      <c r="B393" s="55" t="s">
        <v>1104</v>
      </c>
      <c r="C393" s="75"/>
      <c r="D393" s="225"/>
      <c r="E393" s="225"/>
      <c r="F393" s="225"/>
      <c r="G393" s="225"/>
      <c r="H393" s="247"/>
      <c r="I393" s="247"/>
      <c r="J393" s="247"/>
      <c r="K393" s="247"/>
      <c r="L393" s="247"/>
      <c r="M393" s="56"/>
      <c r="N393" s="231"/>
      <c r="O393" s="231"/>
    </row>
    <row r="394" spans="2:15" x14ac:dyDescent="0.4">
      <c r="H394" s="251"/>
      <c r="I394" s="243"/>
      <c r="J394" s="243"/>
      <c r="K394" s="243"/>
      <c r="L394" s="243"/>
    </row>
    <row r="395" spans="2:15" ht="14.25" outlineLevel="1" x14ac:dyDescent="0.4">
      <c r="B395" s="74" t="s">
        <v>1105</v>
      </c>
      <c r="C395" s="60"/>
      <c r="D395" s="226"/>
      <c r="E395" s="226"/>
      <c r="F395" s="226"/>
      <c r="G395" s="226"/>
      <c r="H395" s="246"/>
      <c r="I395" s="246"/>
      <c r="J395" s="246"/>
      <c r="K395" s="246"/>
      <c r="L395" s="246"/>
      <c r="M395" s="18"/>
      <c r="N395" s="232"/>
      <c r="O395" s="18"/>
    </row>
    <row r="396" spans="2:15" hidden="1" outlineLevel="2" x14ac:dyDescent="0.4">
      <c r="H396" s="251"/>
      <c r="I396" s="243"/>
      <c r="J396" s="243"/>
      <c r="K396" s="243"/>
      <c r="L396" s="243"/>
    </row>
    <row r="397" spans="2:15" hidden="1" outlineLevel="2" x14ac:dyDescent="0.4">
      <c r="C397" s="220" t="s">
        <v>117</v>
      </c>
      <c r="D397" s="221" t="s">
        <v>188</v>
      </c>
      <c r="H397" s="334">
        <f>('INPUTS | PCs'!H1297 / 100) * 'INPUTS | PCs'!$H1329</f>
        <v>841.97920000000011</v>
      </c>
      <c r="I397" s="334">
        <f>('INPUTS | PCs'!I1297 / 100) * 'INPUTS | PCs'!$H1329</f>
        <v>0</v>
      </c>
      <c r="J397" s="334">
        <f>('INPUTS | PCs'!J1297 / 100) * 'INPUTS | PCs'!$H1329</f>
        <v>0</v>
      </c>
      <c r="K397" s="334">
        <f>('INPUTS | PCs'!K1297 / 100) * 'INPUTS | PCs'!$H1329</f>
        <v>0</v>
      </c>
      <c r="L397" s="334">
        <f>('INPUTS | PCs'!L1297 / 100) * 'INPUTS | PCs'!$H1329</f>
        <v>0</v>
      </c>
      <c r="N397" s="230" t="s">
        <v>1106</v>
      </c>
    </row>
    <row r="398" spans="2:15" hidden="1" outlineLevel="2" x14ac:dyDescent="0.4">
      <c r="C398" s="220" t="s">
        <v>119</v>
      </c>
      <c r="D398" s="221" t="s">
        <v>188</v>
      </c>
      <c r="H398" s="334">
        <f>('INPUTS | PCs'!H1298 / 100) * 'INPUTS | PCs'!$H1330</f>
        <v>594.97019999999998</v>
      </c>
      <c r="I398" s="334">
        <f>('INPUTS | PCs'!I1298 / 100) * 'INPUTS | PCs'!$H1330</f>
        <v>0</v>
      </c>
      <c r="J398" s="334">
        <f>('INPUTS | PCs'!J1298 / 100) * 'INPUTS | PCs'!$H1330</f>
        <v>0</v>
      </c>
      <c r="K398" s="334">
        <f>('INPUTS | PCs'!K1298 / 100) * 'INPUTS | PCs'!$H1330</f>
        <v>0</v>
      </c>
      <c r="L398" s="334">
        <f>('INPUTS | PCs'!L1298 / 100) * 'INPUTS | PCs'!$H1330</f>
        <v>0</v>
      </c>
    </row>
    <row r="399" spans="2:15" hidden="1" outlineLevel="2" x14ac:dyDescent="0.4">
      <c r="C399" s="220" t="s">
        <v>122</v>
      </c>
      <c r="D399" s="221" t="s">
        <v>188</v>
      </c>
      <c r="H399" s="334">
        <f>('INPUTS | PCs'!H1299 / 100) * 'INPUTS | PCs'!$H1331</f>
        <v>45</v>
      </c>
      <c r="I399" s="334">
        <f>('INPUTS | PCs'!I1299 / 100) * 'INPUTS | PCs'!$H1331</f>
        <v>0</v>
      </c>
      <c r="J399" s="334">
        <f>('INPUTS | PCs'!J1299 / 100) * 'INPUTS | PCs'!$H1331</f>
        <v>0</v>
      </c>
      <c r="K399" s="334">
        <f>('INPUTS | PCs'!K1299 / 100) * 'INPUTS | PCs'!$H1331</f>
        <v>0</v>
      </c>
      <c r="L399" s="334">
        <f>('INPUTS | PCs'!L1299 / 100) * 'INPUTS | PCs'!$H1331</f>
        <v>0</v>
      </c>
    </row>
    <row r="400" spans="2:15" hidden="1" outlineLevel="2" x14ac:dyDescent="0.4">
      <c r="C400" s="220" t="s">
        <v>124</v>
      </c>
      <c r="D400" s="221" t="s">
        <v>188</v>
      </c>
      <c r="H400" s="334">
        <f>('INPUTS | PCs'!H1300 / 100) * 'INPUTS | PCs'!$H1332</f>
        <v>188.07390000000001</v>
      </c>
      <c r="I400" s="334">
        <f>('INPUTS | PCs'!I1300 / 100) * 'INPUTS | PCs'!$H1332</f>
        <v>0</v>
      </c>
      <c r="J400" s="334">
        <f>('INPUTS | PCs'!J1300 / 100) * 'INPUTS | PCs'!$H1332</f>
        <v>0</v>
      </c>
      <c r="K400" s="334">
        <f>('INPUTS | PCs'!K1300 / 100) * 'INPUTS | PCs'!$H1332</f>
        <v>0</v>
      </c>
      <c r="L400" s="334">
        <f>('INPUTS | PCs'!L1300 / 100) * 'INPUTS | PCs'!$H1332</f>
        <v>0</v>
      </c>
    </row>
    <row r="401" spans="2:15" hidden="1" outlineLevel="2" x14ac:dyDescent="0.4">
      <c r="C401" s="220" t="s">
        <v>126</v>
      </c>
      <c r="D401" s="221" t="s">
        <v>188</v>
      </c>
      <c r="H401" s="334">
        <f>('INPUTS | PCs'!H1301 / 100) * 'INPUTS | PCs'!$H1333</f>
        <v>751.98</v>
      </c>
      <c r="I401" s="334">
        <f>('INPUTS | PCs'!I1301 / 100) * 'INPUTS | PCs'!$H1333</f>
        <v>0</v>
      </c>
      <c r="J401" s="334">
        <f>('INPUTS | PCs'!J1301 / 100) * 'INPUTS | PCs'!$H1333</f>
        <v>0</v>
      </c>
      <c r="K401" s="334">
        <f>('INPUTS | PCs'!K1301 / 100) * 'INPUTS | PCs'!$H1333</f>
        <v>0</v>
      </c>
      <c r="L401" s="334">
        <f>('INPUTS | PCs'!L1301 / 100) * 'INPUTS | PCs'!$H1333</f>
        <v>0</v>
      </c>
    </row>
    <row r="402" spans="2:15" hidden="1" outlineLevel="2" x14ac:dyDescent="0.4">
      <c r="C402" s="220" t="s">
        <v>128</v>
      </c>
      <c r="D402" s="221" t="s">
        <v>188</v>
      </c>
      <c r="H402" s="334">
        <f>('INPUTS | PCs'!H1302 / 100) * 'INPUTS | PCs'!$H1334</f>
        <v>308.01440000000002</v>
      </c>
      <c r="I402" s="334">
        <f>('INPUTS | PCs'!I1302 / 100) * 'INPUTS | PCs'!$H1334</f>
        <v>0</v>
      </c>
      <c r="J402" s="334">
        <f>('INPUTS | PCs'!J1302 / 100) * 'INPUTS | PCs'!$H1334</f>
        <v>0</v>
      </c>
      <c r="K402" s="334">
        <f>('INPUTS | PCs'!K1302 / 100) * 'INPUTS | PCs'!$H1334</f>
        <v>0</v>
      </c>
      <c r="L402" s="334">
        <f>('INPUTS | PCs'!L1302 / 100) * 'INPUTS | PCs'!$H1334</f>
        <v>0</v>
      </c>
    </row>
    <row r="403" spans="2:15" hidden="1" outlineLevel="2" x14ac:dyDescent="0.4">
      <c r="C403" s="220" t="s">
        <v>131</v>
      </c>
      <c r="D403" s="221" t="s">
        <v>188</v>
      </c>
      <c r="H403" s="334">
        <f>('INPUTS | PCs'!H1303 / 100) * 'INPUTS | PCs'!$H1335</f>
        <v>329.99720000000002</v>
      </c>
      <c r="I403" s="334">
        <f>('INPUTS | PCs'!I1303 / 100) * 'INPUTS | PCs'!$H1335</f>
        <v>0</v>
      </c>
      <c r="J403" s="334">
        <f>('INPUTS | PCs'!J1303 / 100) * 'INPUTS | PCs'!$H1335</f>
        <v>0</v>
      </c>
      <c r="K403" s="334">
        <f>('INPUTS | PCs'!K1303 / 100) * 'INPUTS | PCs'!$H1335</f>
        <v>0</v>
      </c>
      <c r="L403" s="334">
        <f>('INPUTS | PCs'!L1303 / 100) * 'INPUTS | PCs'!$H1335</f>
        <v>0</v>
      </c>
    </row>
    <row r="404" spans="2:15" hidden="1" outlineLevel="2" x14ac:dyDescent="0.4">
      <c r="C404" s="220" t="s">
        <v>133</v>
      </c>
      <c r="D404" s="221" t="s">
        <v>188</v>
      </c>
      <c r="H404" s="334">
        <f>('INPUTS | PCs'!H1304 / 100) * 'INPUTS | PCs'!$H1336</f>
        <v>383.99899999999997</v>
      </c>
      <c r="I404" s="334">
        <f>('INPUTS | PCs'!I1304 / 100) * 'INPUTS | PCs'!$H1336</f>
        <v>0</v>
      </c>
      <c r="J404" s="334">
        <f>('INPUTS | PCs'!J1304 / 100) * 'INPUTS | PCs'!$H1336</f>
        <v>0</v>
      </c>
      <c r="K404" s="334">
        <f>('INPUTS | PCs'!K1304 / 100) * 'INPUTS | PCs'!$H1336</f>
        <v>0</v>
      </c>
      <c r="L404" s="334">
        <f>('INPUTS | PCs'!L1304 / 100) * 'INPUTS | PCs'!$H1336</f>
        <v>0</v>
      </c>
    </row>
    <row r="405" spans="2:15" hidden="1" outlineLevel="2" x14ac:dyDescent="0.4">
      <c r="C405" s="220" t="s">
        <v>244</v>
      </c>
      <c r="D405" s="221" t="s">
        <v>188</v>
      </c>
      <c r="H405" s="334">
        <f>('INPUTS | PCs'!H1305 / 100) * 'INPUTS | PCs'!$H1337</f>
        <v>396.00749999999999</v>
      </c>
      <c r="I405" s="334">
        <f>('INPUTS | PCs'!I1305 / 100) * 'INPUTS | PCs'!$H1337</f>
        <v>0</v>
      </c>
      <c r="J405" s="334">
        <f>('INPUTS | PCs'!J1305 / 100) * 'INPUTS | PCs'!$H1337</f>
        <v>0</v>
      </c>
      <c r="K405" s="334">
        <f>('INPUTS | PCs'!K1305 / 100) * 'INPUTS | PCs'!$H1337</f>
        <v>0</v>
      </c>
      <c r="L405" s="334">
        <f>('INPUTS | PCs'!L1305 / 100) * 'INPUTS | PCs'!$H1337</f>
        <v>0</v>
      </c>
    </row>
    <row r="406" spans="2:15" hidden="1" outlineLevel="2" x14ac:dyDescent="0.4">
      <c r="C406" s="220" t="s">
        <v>137</v>
      </c>
      <c r="D406" s="221" t="s">
        <v>188</v>
      </c>
      <c r="H406" s="334">
        <f>('INPUTS | PCs'!H1306 / 100) * 'INPUTS | PCs'!$H1338</f>
        <v>322.01</v>
      </c>
      <c r="I406" s="334">
        <f>('INPUTS | PCs'!I1306 / 100) * 'INPUTS | PCs'!$H1338</f>
        <v>0</v>
      </c>
      <c r="J406" s="334">
        <f>('INPUTS | PCs'!J1306 / 100) * 'INPUTS | PCs'!$H1338</f>
        <v>0</v>
      </c>
      <c r="K406" s="334">
        <f>('INPUTS | PCs'!K1306 / 100) * 'INPUTS | PCs'!$H1338</f>
        <v>0</v>
      </c>
      <c r="L406" s="334">
        <f>('INPUTS | PCs'!L1306 / 100) * 'INPUTS | PCs'!$H1338</f>
        <v>0</v>
      </c>
    </row>
    <row r="407" spans="2:15" hidden="1" outlineLevel="2" x14ac:dyDescent="0.4">
      <c r="C407" s="220" t="s">
        <v>139</v>
      </c>
      <c r="D407" s="221" t="s">
        <v>188</v>
      </c>
      <c r="H407" s="334">
        <f>('INPUTS | PCs'!H1307 / 100) * 'INPUTS | PCs'!$H1339</f>
        <v>309.00480000000005</v>
      </c>
      <c r="I407" s="334">
        <f>('INPUTS | PCs'!I1307 / 100) * 'INPUTS | PCs'!$H1339</f>
        <v>0</v>
      </c>
      <c r="J407" s="334">
        <f>('INPUTS | PCs'!J1307 / 100) * 'INPUTS | PCs'!$H1339</f>
        <v>0</v>
      </c>
      <c r="K407" s="334">
        <f>('INPUTS | PCs'!K1307 / 100) * 'INPUTS | PCs'!$H1339</f>
        <v>0</v>
      </c>
      <c r="L407" s="334">
        <f>('INPUTS | PCs'!L1307 / 100) * 'INPUTS | PCs'!$H1339</f>
        <v>0</v>
      </c>
    </row>
    <row r="408" spans="2:15" hidden="1" outlineLevel="2" x14ac:dyDescent="0.4">
      <c r="H408" s="336"/>
      <c r="I408" s="336"/>
      <c r="J408" s="336"/>
      <c r="K408" s="336"/>
      <c r="L408" s="336"/>
    </row>
    <row r="409" spans="2:15" hidden="1" outlineLevel="2" x14ac:dyDescent="0.4">
      <c r="C409" s="222" t="s">
        <v>725</v>
      </c>
      <c r="D409" s="224" t="s">
        <v>188</v>
      </c>
      <c r="E409" s="255">
        <f t="shared" ref="E409:G409" si="18">SUM(E397:E407)</f>
        <v>0</v>
      </c>
      <c r="F409" s="255">
        <f t="shared" si="18"/>
        <v>0</v>
      </c>
      <c r="G409" s="255">
        <f t="shared" si="18"/>
        <v>0</v>
      </c>
      <c r="H409" s="255">
        <f>SUM(H397:H407)</f>
        <v>4471.0361999999996</v>
      </c>
      <c r="I409" s="255">
        <f t="shared" ref="I409:L409" si="19">SUM(I397:I407)</f>
        <v>0</v>
      </c>
      <c r="J409" s="255">
        <f t="shared" si="19"/>
        <v>0</v>
      </c>
      <c r="K409" s="255">
        <f t="shared" si="19"/>
        <v>0</v>
      </c>
      <c r="L409" s="255">
        <f t="shared" si="19"/>
        <v>0</v>
      </c>
      <c r="M409" s="222"/>
      <c r="N409" s="233"/>
      <c r="O409" s="222"/>
    </row>
    <row r="410" spans="2:15" outlineLevel="1" collapsed="1" x14ac:dyDescent="0.4"/>
    <row r="411" spans="2:15" ht="15.75" x14ac:dyDescent="0.4">
      <c r="B411" s="55" t="s">
        <v>993</v>
      </c>
      <c r="C411" s="75"/>
      <c r="D411" s="225"/>
      <c r="E411" s="225"/>
      <c r="F411" s="225"/>
      <c r="G411" s="225"/>
      <c r="H411" s="247"/>
      <c r="I411" s="247"/>
      <c r="J411" s="247"/>
      <c r="K411" s="247"/>
      <c r="L411" s="247"/>
      <c r="M411" s="56"/>
      <c r="N411" s="231"/>
      <c r="O411" s="231"/>
    </row>
    <row r="412" spans="2:15" outlineLevel="1" x14ac:dyDescent="0.4"/>
    <row r="413" spans="2:15" ht="14.25" outlineLevel="1" x14ac:dyDescent="0.4">
      <c r="B413" s="74" t="s">
        <v>1107</v>
      </c>
      <c r="C413" s="60"/>
      <c r="D413" s="226"/>
      <c r="E413" s="226"/>
      <c r="F413" s="226"/>
      <c r="G413" s="226"/>
      <c r="H413" s="246"/>
      <c r="I413" s="246"/>
      <c r="J413" s="246"/>
      <c r="K413" s="246"/>
      <c r="L413" s="246"/>
      <c r="M413" s="18"/>
      <c r="N413" s="361"/>
      <c r="O413" s="18"/>
    </row>
    <row r="414" spans="2:15" hidden="1" outlineLevel="2" x14ac:dyDescent="0.4">
      <c r="H414" s="251"/>
      <c r="I414" s="243"/>
      <c r="J414" s="243"/>
      <c r="K414" s="243"/>
      <c r="L414" s="243"/>
      <c r="N414" s="359"/>
    </row>
    <row r="415" spans="2:15" hidden="1" outlineLevel="2" x14ac:dyDescent="0.4">
      <c r="C415" s="220" t="s">
        <v>117</v>
      </c>
      <c r="D415" s="221" t="s">
        <v>188</v>
      </c>
      <c r="H415" s="335">
        <f>('INPUTS | PCs'!H1347/100) * ('INPUTS | PCs'!$H1413 * 1000)</f>
        <v>52262.73</v>
      </c>
      <c r="I415" s="501">
        <f>('INPUTS | PCs'!I1347/100) * ('INPUTS | PCs'!$H1413 * 1000)</f>
        <v>104525.46</v>
      </c>
      <c r="J415" s="501">
        <f>('INPUTS | PCs'!J1347/100) * ('INPUTS | PCs'!$H1413 * 1000)</f>
        <v>177112.58499999999</v>
      </c>
      <c r="K415" s="501">
        <f>('INPUTS | PCs'!K1347/100) * ('INPUTS | PCs'!$H1413 * 1000)</f>
        <v>275831.07500000001</v>
      </c>
      <c r="L415" s="501">
        <f>('INPUTS | PCs'!L1347/100) * ('INPUTS | PCs'!$H1413 * 1000)</f>
        <v>371646.08</v>
      </c>
      <c r="N415" s="230" t="s">
        <v>1108</v>
      </c>
    </row>
    <row r="416" spans="2:15" hidden="1" outlineLevel="2" x14ac:dyDescent="0.4">
      <c r="C416" s="220" t="s">
        <v>119</v>
      </c>
      <c r="D416" s="221" t="s">
        <v>188</v>
      </c>
      <c r="H416" s="501">
        <f>('INPUTS | PCs'!H1348/100) * ('INPUTS | PCs'!$H1414 * 1000)</f>
        <v>61326.17</v>
      </c>
      <c r="I416" s="501">
        <f>('INPUTS | PCs'!I1348/100) * ('INPUTS | PCs'!$H1414 * 1000)</f>
        <v>71309.5</v>
      </c>
      <c r="J416" s="501">
        <f>('INPUTS | PCs'!J1348/100) * ('INPUTS | PCs'!$H1414 * 1000)</f>
        <v>79866.639999999985</v>
      </c>
      <c r="K416" s="501">
        <f>('INPUTS | PCs'!K1348/100) * ('INPUTS | PCs'!$H1414 * 1000)</f>
        <v>89849.97</v>
      </c>
      <c r="L416" s="501">
        <f>('INPUTS | PCs'!L1348/100) * ('INPUTS | PCs'!$H1414 * 1000)</f>
        <v>99833.3</v>
      </c>
      <c r="N416" s="359"/>
    </row>
    <row r="417" spans="3:14" hidden="1" outlineLevel="2" x14ac:dyDescent="0.4">
      <c r="C417" s="220" t="s">
        <v>122</v>
      </c>
      <c r="D417" s="221" t="s">
        <v>188</v>
      </c>
      <c r="H417" s="501">
        <f>('INPUTS | PCs'!H1349/100) * ('INPUTS | PCs'!$H1415 * 1000)</f>
        <v>956.36</v>
      </c>
      <c r="I417" s="501">
        <f>('INPUTS | PCs'!I1349/100) * ('INPUTS | PCs'!$H1415 * 1000)</f>
        <v>2390.9</v>
      </c>
      <c r="J417" s="501">
        <f>('INPUTS | PCs'!J1349/100) * ('INPUTS | PCs'!$H1415 * 1000)</f>
        <v>3825.44</v>
      </c>
      <c r="K417" s="501">
        <f>('INPUTS | PCs'!K1349/100) * ('INPUTS | PCs'!$H1415 * 1000)</f>
        <v>5259.9800000000005</v>
      </c>
      <c r="L417" s="501">
        <f>('INPUTS | PCs'!L1349/100) * ('INPUTS | PCs'!$H1415 * 1000)</f>
        <v>6694.52</v>
      </c>
      <c r="N417" s="359"/>
    </row>
    <row r="418" spans="3:14" hidden="1" outlineLevel="2" x14ac:dyDescent="0.4">
      <c r="C418" s="220" t="s">
        <v>124</v>
      </c>
      <c r="D418" s="221" t="s">
        <v>188</v>
      </c>
      <c r="H418" s="501">
        <f>('INPUTS | PCs'!H1350/100) * ('INPUTS | PCs'!$H1416 * 1000)</f>
        <v>147746.28</v>
      </c>
      <c r="I418" s="501">
        <f>('INPUTS | PCs'!I1350/100) * ('INPUTS | PCs'!$H1416 * 1000)</f>
        <v>159410.46</v>
      </c>
      <c r="J418" s="501">
        <f>('INPUTS | PCs'!J1350/100) * ('INPUTS | PCs'!$H1416 * 1000)</f>
        <v>171074.64</v>
      </c>
      <c r="K418" s="501">
        <f>('INPUTS | PCs'!K1350/100) * ('INPUTS | PCs'!$H1416 * 1000)</f>
        <v>182738.82</v>
      </c>
      <c r="L418" s="501">
        <f>('INPUTS | PCs'!L1350/100) * ('INPUTS | PCs'!$H1416 * 1000)</f>
        <v>194403</v>
      </c>
      <c r="N418" s="359"/>
    </row>
    <row r="419" spans="3:14" hidden="1" outlineLevel="2" x14ac:dyDescent="0.4">
      <c r="C419" s="220" t="s">
        <v>126</v>
      </c>
      <c r="D419" s="221" t="s">
        <v>188</v>
      </c>
      <c r="H419" s="501">
        <f>('INPUTS | PCs'!H1351/100) * ('INPUTS | PCs'!$H1417 * 1000)</f>
        <v>86047.688999999998</v>
      </c>
      <c r="I419" s="501">
        <f>('INPUTS | PCs'!I1351/100) * ('INPUTS | PCs'!$H1417 * 1000)</f>
        <v>213070.46800000002</v>
      </c>
      <c r="J419" s="501">
        <f>('INPUTS | PCs'!J1351/100) * ('INPUTS | PCs'!$H1417 * 1000)</f>
        <v>299118.15700000001</v>
      </c>
      <c r="K419" s="501">
        <f>('INPUTS | PCs'!K1351/100) * ('INPUTS | PCs'!$H1417 * 1000)</f>
        <v>364678.30100000004</v>
      </c>
      <c r="L419" s="501">
        <f>('INPUTS | PCs'!L1351/100) * ('INPUTS | PCs'!$H1417 * 1000)</f>
        <v>397458.37299999996</v>
      </c>
      <c r="N419" s="359"/>
    </row>
    <row r="420" spans="3:14" hidden="1" outlineLevel="2" x14ac:dyDescent="0.4">
      <c r="C420" s="220" t="s">
        <v>128</v>
      </c>
      <c r="D420" s="221" t="s">
        <v>188</v>
      </c>
      <c r="H420" s="501">
        <f>('INPUTS | PCs'!H1352/100) * ('INPUTS | PCs'!$H1418 * 1000)</f>
        <v>24725</v>
      </c>
      <c r="I420" s="501">
        <f>('INPUTS | PCs'!I1352/100) * ('INPUTS | PCs'!$H1418 * 1000)</f>
        <v>29670</v>
      </c>
      <c r="J420" s="501">
        <f>('INPUTS | PCs'!J1352/100) * ('INPUTS | PCs'!$H1418 * 1000)</f>
        <v>34615</v>
      </c>
      <c r="K420" s="501">
        <f>('INPUTS | PCs'!K1352/100) * ('INPUTS | PCs'!$H1418 * 1000)</f>
        <v>49450</v>
      </c>
      <c r="L420" s="501">
        <f>('INPUTS | PCs'!L1352/100) * ('INPUTS | PCs'!$H1418 * 1000)</f>
        <v>69230</v>
      </c>
      <c r="N420" s="359"/>
    </row>
    <row r="421" spans="3:14" hidden="1" outlineLevel="2" x14ac:dyDescent="0.4">
      <c r="C421" s="220" t="s">
        <v>131</v>
      </c>
      <c r="D421" s="221" t="s">
        <v>188</v>
      </c>
      <c r="H421" s="501">
        <f>('INPUTS | PCs'!H1353/100) * ('INPUTS | PCs'!$H1419 * 1000)</f>
        <v>39137.32</v>
      </c>
      <c r="I421" s="501">
        <f>('INPUTS | PCs'!I1353/100) * ('INPUTS | PCs'!$H1419 * 1000)</f>
        <v>58705.979999999996</v>
      </c>
      <c r="J421" s="501">
        <f>('INPUTS | PCs'!J1353/100) * ('INPUTS | PCs'!$H1419 * 1000)</f>
        <v>84145.237999999998</v>
      </c>
      <c r="K421" s="501">
        <f>('INPUTS | PCs'!K1353/100) * ('INPUTS | PCs'!$H1419 * 1000)</f>
        <v>109584.49599999998</v>
      </c>
      <c r="L421" s="501">
        <f>('INPUTS | PCs'!L1353/100) * ('INPUTS | PCs'!$H1419 * 1000)</f>
        <v>136980.62000000002</v>
      </c>
      <c r="N421" s="359"/>
    </row>
    <row r="422" spans="3:14" hidden="1" outlineLevel="2" x14ac:dyDescent="0.4">
      <c r="C422" s="220" t="s">
        <v>133</v>
      </c>
      <c r="D422" s="221" t="s">
        <v>188</v>
      </c>
      <c r="H422" s="501">
        <f>('INPUTS | PCs'!H1354/100) * ('INPUTS | PCs'!$H1420 * 1000)</f>
        <v>168629.4</v>
      </c>
      <c r="I422" s="501">
        <f>('INPUTS | PCs'!I1354/100) * ('INPUTS | PCs'!$H1420 * 1000)</f>
        <v>224839.2</v>
      </c>
      <c r="J422" s="501">
        <f>('INPUTS | PCs'!J1354/100) * ('INPUTS | PCs'!$H1420 * 1000)</f>
        <v>281049</v>
      </c>
      <c r="K422" s="501">
        <f>('INPUTS | PCs'!K1354/100) * ('INPUTS | PCs'!$H1420 * 1000)</f>
        <v>337258.8</v>
      </c>
      <c r="L422" s="501">
        <f>('INPUTS | PCs'!L1354/100) * ('INPUTS | PCs'!$H1420 * 1000)</f>
        <v>393468.60000000003</v>
      </c>
      <c r="N422" s="359"/>
    </row>
    <row r="423" spans="3:14" hidden="1" outlineLevel="2" x14ac:dyDescent="0.4">
      <c r="C423" s="220" t="s">
        <v>244</v>
      </c>
      <c r="D423" s="221" t="s">
        <v>188</v>
      </c>
      <c r="H423" s="501">
        <f>('INPUTS | PCs'!H1355/100) * ('INPUTS | PCs'!$H1421 * 1000)</f>
        <v>126676.12000000001</v>
      </c>
      <c r="I423" s="501">
        <f>('INPUTS | PCs'!I1355/100) * ('INPUTS | PCs'!$H1421 * 1000)</f>
        <v>152011.34400000001</v>
      </c>
      <c r="J423" s="501">
        <f>('INPUTS | PCs'!J1355/100) * ('INPUTS | PCs'!$H1421 * 1000)</f>
        <v>174179.66500000001</v>
      </c>
      <c r="K423" s="501">
        <f>('INPUTS | PCs'!K1355/100) * ('INPUTS | PCs'!$H1421 * 1000)</f>
        <v>199514.889</v>
      </c>
      <c r="L423" s="501">
        <f>('INPUTS | PCs'!L1355/100) * ('INPUTS | PCs'!$H1421 * 1000)</f>
        <v>221683.21000000002</v>
      </c>
      <c r="N423" s="359"/>
    </row>
    <row r="424" spans="3:14" hidden="1" outlineLevel="2" x14ac:dyDescent="0.4">
      <c r="C424" s="220" t="s">
        <v>137</v>
      </c>
      <c r="D424" s="221" t="s">
        <v>188</v>
      </c>
      <c r="H424" s="501">
        <f>('INPUTS | PCs'!H1356/100) * ('INPUTS | PCs'!$H1422 * 1000)</f>
        <v>34430.871999999996</v>
      </c>
      <c r="I424" s="501">
        <f>('INPUTS | PCs'!I1356/100) * ('INPUTS | PCs'!$H1422 * 1000)</f>
        <v>47957.286</v>
      </c>
      <c r="J424" s="501">
        <f>('INPUTS | PCs'!J1356/100) * ('INPUTS | PCs'!$H1422 * 1000)</f>
        <v>60254.026000000005</v>
      </c>
      <c r="K424" s="501">
        <f>('INPUTS | PCs'!K1356/100) * ('INPUTS | PCs'!$H1422 * 1000)</f>
        <v>73780.44</v>
      </c>
      <c r="L424" s="501">
        <f>('INPUTS | PCs'!L1356/100) * ('INPUTS | PCs'!$H1422 * 1000)</f>
        <v>86077.180000000008</v>
      </c>
      <c r="N424" s="359"/>
    </row>
    <row r="425" spans="3:14" hidden="1" outlineLevel="2" x14ac:dyDescent="0.4">
      <c r="C425" s="220" t="s">
        <v>139</v>
      </c>
      <c r="D425" s="221" t="s">
        <v>188</v>
      </c>
      <c r="H425" s="501">
        <f>('INPUTS | PCs'!H1357/100) * ('INPUTS | PCs'!$H1423 * 1000)</f>
        <v>89527</v>
      </c>
      <c r="I425" s="501">
        <f>('INPUTS | PCs'!I1357/100) * ('INPUTS | PCs'!$H1423 * 1000)</f>
        <v>129814.15</v>
      </c>
      <c r="J425" s="501">
        <f>('INPUTS | PCs'!J1357/100) * ('INPUTS | PCs'!$H1423 * 1000)</f>
        <v>167863.125</v>
      </c>
      <c r="K425" s="501">
        <f>('INPUTS | PCs'!K1357/100) * ('INPUTS | PCs'!$H1423 * 1000)</f>
        <v>203673.92499999999</v>
      </c>
      <c r="L425" s="501">
        <f>('INPUTS | PCs'!L1357/100) * ('INPUTS | PCs'!$H1423 * 1000)</f>
        <v>223817.5</v>
      </c>
      <c r="N425" s="359"/>
    </row>
    <row r="426" spans="3:14" hidden="1" outlineLevel="2" x14ac:dyDescent="0.4">
      <c r="C426" s="220" t="s">
        <v>141</v>
      </c>
      <c r="D426" s="221" t="s">
        <v>188</v>
      </c>
      <c r="H426" s="501">
        <f>('INPUTS | PCs'!H1358/100) * ('INPUTS | PCs'!$H1424 * 1000)</f>
        <v>36546.328000000001</v>
      </c>
      <c r="I426" s="501">
        <f>('INPUTS | PCs'!I1358/100) * ('INPUTS | PCs'!$H1424 * 1000)</f>
        <v>46385.724000000002</v>
      </c>
      <c r="J426" s="501">
        <f>('INPUTS | PCs'!J1358/100) * ('INPUTS | PCs'!$H1424 * 1000)</f>
        <v>63253.259999999995</v>
      </c>
      <c r="K426" s="501">
        <f>('INPUTS | PCs'!K1358/100) * ('INPUTS | PCs'!$H1424 * 1000)</f>
        <v>78715.167999999991</v>
      </c>
      <c r="L426" s="501">
        <f>('INPUTS | PCs'!L1358/100) * ('INPUTS | PCs'!$H1424 * 1000)</f>
        <v>101205.21600000001</v>
      </c>
      <c r="N426" s="359"/>
    </row>
    <row r="427" spans="3:14" hidden="1" outlineLevel="2" x14ac:dyDescent="0.4">
      <c r="C427" s="220" t="s">
        <v>143</v>
      </c>
      <c r="D427" s="221" t="s">
        <v>188</v>
      </c>
      <c r="H427" s="501">
        <f>('INPUTS | PCs'!H1359/100) * ('INPUTS | PCs'!$H1425 * 1000)</f>
        <v>15688.945</v>
      </c>
      <c r="I427" s="501">
        <f>('INPUTS | PCs'!I1359/100) * ('INPUTS | PCs'!$H1425 * 1000)</f>
        <v>20749.894999999997</v>
      </c>
      <c r="J427" s="501">
        <f>('INPUTS | PCs'!J1359/100) * ('INPUTS | PCs'!$H1425 * 1000)</f>
        <v>25810.844999999998</v>
      </c>
      <c r="K427" s="501">
        <f>('INPUTS | PCs'!K1359/100) * ('INPUTS | PCs'!$H1425 * 1000)</f>
        <v>30871.794999999998</v>
      </c>
      <c r="L427" s="501">
        <f>('INPUTS | PCs'!L1359/100) * ('INPUTS | PCs'!$H1425 * 1000)</f>
        <v>35426.65</v>
      </c>
      <c r="N427" s="359"/>
    </row>
    <row r="428" spans="3:14" hidden="1" outlineLevel="2" x14ac:dyDescent="0.4">
      <c r="C428" s="220" t="s">
        <v>145</v>
      </c>
      <c r="D428" s="221" t="s">
        <v>188</v>
      </c>
      <c r="H428" s="501">
        <f>('INPUTS | PCs'!H1360/100) * ('INPUTS | PCs'!$H1426 * 1000)</f>
        <v>5996.32</v>
      </c>
      <c r="I428" s="501">
        <f>('INPUTS | PCs'!I1360/100) * ('INPUTS | PCs'!$H1426 * 1000)</f>
        <v>11093.192000000001</v>
      </c>
      <c r="J428" s="501">
        <f>('INPUTS | PCs'!J1360/100) * ('INPUTS | PCs'!$H1426 * 1000)</f>
        <v>16489.88</v>
      </c>
      <c r="K428" s="501">
        <f>('INPUTS | PCs'!K1360/100) * ('INPUTS | PCs'!$H1426 * 1000)</f>
        <v>21886.567999999999</v>
      </c>
      <c r="L428" s="501">
        <f>('INPUTS | PCs'!L1360/100) * ('INPUTS | PCs'!$H1426 * 1000)</f>
        <v>26983.439999999999</v>
      </c>
      <c r="N428" s="359"/>
    </row>
    <row r="429" spans="3:14" hidden="1" outlineLevel="2" x14ac:dyDescent="0.4">
      <c r="C429" s="220" t="s">
        <v>147</v>
      </c>
      <c r="D429" s="221" t="s">
        <v>188</v>
      </c>
      <c r="H429" s="501">
        <f>('INPUTS | PCs'!H1361/100) * ('INPUTS | PCs'!$H1427 * 1000)</f>
        <v>28386.272000000001</v>
      </c>
      <c r="I429" s="501">
        <f>('INPUTS | PCs'!I1361/100) * ('INPUTS | PCs'!$H1427 * 1000)</f>
        <v>44353.55</v>
      </c>
      <c r="J429" s="501">
        <f>('INPUTS | PCs'!J1361/100) * ('INPUTS | PCs'!$H1427 * 1000)</f>
        <v>62094.970000000008</v>
      </c>
      <c r="K429" s="501">
        <f>('INPUTS | PCs'!K1361/100) * ('INPUTS | PCs'!$H1427 * 1000)</f>
        <v>78949.319000000003</v>
      </c>
      <c r="L429" s="501">
        <f>('INPUTS | PCs'!L1361/100) * ('INPUTS | PCs'!$H1427 * 1000)</f>
        <v>95803.668000000005</v>
      </c>
      <c r="N429" s="359"/>
    </row>
    <row r="430" spans="3:14" hidden="1" outlineLevel="2" x14ac:dyDescent="0.4">
      <c r="C430" s="220" t="s">
        <v>149</v>
      </c>
      <c r="D430" s="221" t="s">
        <v>188</v>
      </c>
      <c r="H430" s="501">
        <f>('INPUTS | PCs'!H1362/100) * ('INPUTS | PCs'!$H1428 * 1000)</f>
        <v>41106.252999999997</v>
      </c>
      <c r="I430" s="501">
        <f>('INPUTS | PCs'!I1362/100) * ('INPUTS | PCs'!$H1428 * 1000)</f>
        <v>44475.618000000002</v>
      </c>
      <c r="J430" s="501">
        <f>('INPUTS | PCs'!J1362/100) * ('INPUTS | PCs'!$H1428 * 1000)</f>
        <v>47844.982999999993</v>
      </c>
      <c r="K430" s="501">
        <f>('INPUTS | PCs'!K1362/100) * ('INPUTS | PCs'!$H1428 * 1000)</f>
        <v>50540.474999999999</v>
      </c>
      <c r="L430" s="501">
        <f>('INPUTS | PCs'!L1362/100) * ('INPUTS | PCs'!$H1428 * 1000)</f>
        <v>53909.840000000004</v>
      </c>
      <c r="N430" s="359"/>
    </row>
    <row r="431" spans="3:14" hidden="1" outlineLevel="2" x14ac:dyDescent="0.4">
      <c r="C431" s="220" t="s">
        <v>151</v>
      </c>
      <c r="D431" s="221" t="s">
        <v>188</v>
      </c>
      <c r="H431" s="501">
        <f>('INPUTS | PCs'!H1363/100) * ('INPUTS | PCs'!$H1429 * 1000)</f>
        <v>9413.4600000000009</v>
      </c>
      <c r="I431" s="501">
        <f>('INPUTS | PCs'!I1363/100) * ('INPUTS | PCs'!$H1429 * 1000)</f>
        <v>11834.064</v>
      </c>
      <c r="J431" s="501">
        <f>('INPUTS | PCs'!J1363/100) * ('INPUTS | PCs'!$H1429 * 1000)</f>
        <v>14254.668</v>
      </c>
      <c r="K431" s="501">
        <f>('INPUTS | PCs'!K1363/100) * ('INPUTS | PCs'!$H1429 * 1000)</f>
        <v>16675.272000000001</v>
      </c>
      <c r="L431" s="501">
        <f>('INPUTS | PCs'!L1363/100) * ('INPUTS | PCs'!$H1429 * 1000)</f>
        <v>18826.920000000002</v>
      </c>
      <c r="N431" s="359"/>
    </row>
    <row r="432" spans="3:14" hidden="1" outlineLevel="2" x14ac:dyDescent="0.4">
      <c r="H432" s="272"/>
      <c r="I432" s="272"/>
      <c r="J432" s="272"/>
      <c r="K432" s="272"/>
      <c r="L432" s="272"/>
      <c r="N432" s="359"/>
    </row>
    <row r="433" spans="2:15" hidden="1" outlineLevel="2" x14ac:dyDescent="0.4">
      <c r="C433" s="222" t="s">
        <v>725</v>
      </c>
      <c r="D433" s="224" t="s">
        <v>188</v>
      </c>
      <c r="E433" s="224"/>
      <c r="F433" s="224"/>
      <c r="G433" s="224"/>
      <c r="H433" s="255">
        <f>SUM(H415:H431)</f>
        <v>968602.51899999985</v>
      </c>
      <c r="I433" s="255">
        <f t="shared" ref="I433:L433" si="20">SUM(I415:I431)</f>
        <v>1372596.7910000002</v>
      </c>
      <c r="J433" s="255">
        <f t="shared" si="20"/>
        <v>1762852.1220000002</v>
      </c>
      <c r="K433" s="255">
        <f t="shared" si="20"/>
        <v>2169259.2930000001</v>
      </c>
      <c r="L433" s="255">
        <f t="shared" si="20"/>
        <v>2533448.1170000001</v>
      </c>
      <c r="M433" s="222"/>
      <c r="N433" s="362"/>
      <c r="O433" s="222"/>
    </row>
    <row r="434" spans="2:15" outlineLevel="1" collapsed="1" x14ac:dyDescent="0.4"/>
    <row r="435" spans="2:15" ht="14.25" outlineLevel="1" x14ac:dyDescent="0.4">
      <c r="B435" s="74" t="s">
        <v>1109</v>
      </c>
      <c r="C435" s="60"/>
      <c r="D435" s="226"/>
      <c r="E435" s="226"/>
      <c r="F435" s="226"/>
      <c r="G435" s="226"/>
      <c r="H435" s="246"/>
      <c r="I435" s="246"/>
      <c r="J435" s="246"/>
      <c r="K435" s="246"/>
      <c r="L435" s="246"/>
      <c r="M435" s="18"/>
      <c r="N435" s="361"/>
      <c r="O435" s="18"/>
    </row>
    <row r="436" spans="2:15" hidden="1" outlineLevel="2" x14ac:dyDescent="0.4">
      <c r="H436" s="251"/>
      <c r="I436" s="243"/>
      <c r="J436" s="243"/>
      <c r="K436" s="243"/>
      <c r="L436" s="243"/>
      <c r="N436" s="359"/>
    </row>
    <row r="437" spans="2:15" hidden="1" outlineLevel="2" x14ac:dyDescent="0.4">
      <c r="C437" s="220" t="s">
        <v>117</v>
      </c>
      <c r="D437" s="221" t="s">
        <v>188</v>
      </c>
      <c r="H437" s="335">
        <f>('INPUTS | PCs'!H1457/100) * 'INPUTS | PCs'!$H1523</f>
        <v>9040.9500000000007</v>
      </c>
      <c r="I437" s="501">
        <f>('INPUTS | PCs'!I1457/100) * 'INPUTS | PCs'!$H1523</f>
        <v>18081.900000000001</v>
      </c>
      <c r="J437" s="501">
        <f>('INPUTS | PCs'!J1457/100) * 'INPUTS | PCs'!$H1523</f>
        <v>18081.900000000001</v>
      </c>
      <c r="K437" s="501">
        <f>('INPUTS | PCs'!K1457/100) * 'INPUTS | PCs'!$H1523</f>
        <v>18081.900000000001</v>
      </c>
      <c r="L437" s="501">
        <f>('INPUTS | PCs'!L1457/100) * 'INPUTS | PCs'!$H1523</f>
        <v>18081.900000000001</v>
      </c>
      <c r="N437" s="230" t="s">
        <v>1110</v>
      </c>
    </row>
    <row r="438" spans="2:15" hidden="1" outlineLevel="2" x14ac:dyDescent="0.4">
      <c r="C438" s="220" t="s">
        <v>119</v>
      </c>
      <c r="D438" s="221" t="s">
        <v>188</v>
      </c>
      <c r="H438" s="501">
        <f>('INPUTS | PCs'!H1458/100) * 'INPUTS | PCs'!$H1524</f>
        <v>16331.4</v>
      </c>
      <c r="I438" s="501">
        <f>('INPUTS | PCs'!I1458/100) * 'INPUTS | PCs'!$H1524</f>
        <v>32662.799999999999</v>
      </c>
      <c r="J438" s="501">
        <f>('INPUTS | PCs'!J1458/100) * 'INPUTS | PCs'!$H1524</f>
        <v>32662.799999999999</v>
      </c>
      <c r="K438" s="501">
        <f>('INPUTS | PCs'!K1458/100) * 'INPUTS | PCs'!$H1524</f>
        <v>32662.799999999999</v>
      </c>
      <c r="L438" s="501">
        <f>('INPUTS | PCs'!L1458/100) * 'INPUTS | PCs'!$H1524</f>
        <v>32662.799999999999</v>
      </c>
      <c r="N438" s="359"/>
    </row>
    <row r="439" spans="2:15" hidden="1" outlineLevel="2" x14ac:dyDescent="0.4">
      <c r="C439" s="220" t="s">
        <v>122</v>
      </c>
      <c r="D439" s="221" t="s">
        <v>188</v>
      </c>
      <c r="H439" s="501">
        <f>('INPUTS | PCs'!H1459/100) * 'INPUTS | PCs'!$H1525</f>
        <v>222.75</v>
      </c>
      <c r="I439" s="501">
        <f>('INPUTS | PCs'!I1459/100) * 'INPUTS | PCs'!$H1525</f>
        <v>445.5</v>
      </c>
      <c r="J439" s="501">
        <f>('INPUTS | PCs'!J1459/100) * 'INPUTS | PCs'!$H1525</f>
        <v>445.5</v>
      </c>
      <c r="K439" s="501">
        <f>('INPUTS | PCs'!K1459/100) * 'INPUTS | PCs'!$H1525</f>
        <v>445.5</v>
      </c>
      <c r="L439" s="501">
        <f>('INPUTS | PCs'!L1459/100) * 'INPUTS | PCs'!$H1525</f>
        <v>445.5</v>
      </c>
      <c r="N439" s="359"/>
    </row>
    <row r="440" spans="2:15" hidden="1" outlineLevel="2" x14ac:dyDescent="0.4">
      <c r="C440" s="220" t="s">
        <v>124</v>
      </c>
      <c r="D440" s="221" t="s">
        <v>188</v>
      </c>
      <c r="H440" s="501">
        <f>('INPUTS | PCs'!H1460/100) * 'INPUTS | PCs'!$H1526</f>
        <v>6595.2</v>
      </c>
      <c r="I440" s="501">
        <f>('INPUTS | PCs'!I1460/100) * 'INPUTS | PCs'!$H1526</f>
        <v>13190.4</v>
      </c>
      <c r="J440" s="501">
        <f>('INPUTS | PCs'!J1460/100) * 'INPUTS | PCs'!$H1526</f>
        <v>13190.4</v>
      </c>
      <c r="K440" s="501">
        <f>('INPUTS | PCs'!K1460/100) * 'INPUTS | PCs'!$H1526</f>
        <v>13190.4</v>
      </c>
      <c r="L440" s="501">
        <f>('INPUTS | PCs'!L1460/100) * 'INPUTS | PCs'!$H1526</f>
        <v>13190.4</v>
      </c>
      <c r="N440" s="359"/>
    </row>
    <row r="441" spans="2:15" hidden="1" outlineLevel="2" x14ac:dyDescent="0.4">
      <c r="C441" s="220" t="s">
        <v>126</v>
      </c>
      <c r="D441" s="221" t="s">
        <v>188</v>
      </c>
      <c r="H441" s="501">
        <f>('INPUTS | PCs'!H1461/100) * 'INPUTS | PCs'!$H1527</f>
        <v>14739.75</v>
      </c>
      <c r="I441" s="501">
        <f>('INPUTS | PCs'!I1461/100) * 'INPUTS | PCs'!$H1527</f>
        <v>29479.5</v>
      </c>
      <c r="J441" s="501">
        <f>('INPUTS | PCs'!J1461/100) * 'INPUTS | PCs'!$H1527</f>
        <v>29479.5</v>
      </c>
      <c r="K441" s="501">
        <f>('INPUTS | PCs'!K1461/100) * 'INPUTS | PCs'!$H1527</f>
        <v>29479.5</v>
      </c>
      <c r="L441" s="501">
        <f>('INPUTS | PCs'!L1461/100) * 'INPUTS | PCs'!$H1527</f>
        <v>29479.5</v>
      </c>
      <c r="N441" s="359"/>
    </row>
    <row r="442" spans="2:15" hidden="1" outlineLevel="2" x14ac:dyDescent="0.4">
      <c r="C442" s="220" t="s">
        <v>128</v>
      </c>
      <c r="D442" s="221" t="s">
        <v>188</v>
      </c>
      <c r="H442" s="501">
        <f>('INPUTS | PCs'!H1462/100) * 'INPUTS | PCs'!$H1528</f>
        <v>8374.9500000000007</v>
      </c>
      <c r="I442" s="501">
        <f>('INPUTS | PCs'!I1462/100) * 'INPUTS | PCs'!$H1528</f>
        <v>16749.900000000001</v>
      </c>
      <c r="J442" s="501">
        <f>('INPUTS | PCs'!J1462/100) * 'INPUTS | PCs'!$H1528</f>
        <v>16749.900000000001</v>
      </c>
      <c r="K442" s="501">
        <f>('INPUTS | PCs'!K1462/100) * 'INPUTS | PCs'!$H1528</f>
        <v>16749.900000000001</v>
      </c>
      <c r="L442" s="501">
        <f>('INPUTS | PCs'!L1462/100) * 'INPUTS | PCs'!$H1528</f>
        <v>16749.900000000001</v>
      </c>
      <c r="N442" s="359"/>
    </row>
    <row r="443" spans="2:15" hidden="1" outlineLevel="2" x14ac:dyDescent="0.4">
      <c r="C443" s="220" t="s">
        <v>131</v>
      </c>
      <c r="D443" s="221" t="s">
        <v>188</v>
      </c>
      <c r="H443" s="501">
        <f>('INPUTS | PCs'!H1463/100) * 'INPUTS | PCs'!$H1529</f>
        <v>9189</v>
      </c>
      <c r="I443" s="501">
        <f>('INPUTS | PCs'!I1463/100) * 'INPUTS | PCs'!$H1529</f>
        <v>18378</v>
      </c>
      <c r="J443" s="501">
        <f>('INPUTS | PCs'!J1463/100) * 'INPUTS | PCs'!$H1529</f>
        <v>18378</v>
      </c>
      <c r="K443" s="501">
        <f>('INPUTS | PCs'!K1463/100) * 'INPUTS | PCs'!$H1529</f>
        <v>18378</v>
      </c>
      <c r="L443" s="501">
        <f>('INPUTS | PCs'!L1463/100) * 'INPUTS | PCs'!$H1529</f>
        <v>18378</v>
      </c>
      <c r="N443" s="359"/>
    </row>
    <row r="444" spans="2:15" hidden="1" outlineLevel="2" x14ac:dyDescent="0.4">
      <c r="C444" s="220" t="s">
        <v>133</v>
      </c>
      <c r="D444" s="221" t="s">
        <v>188</v>
      </c>
      <c r="H444" s="501">
        <f>('INPUTS | PCs'!H1464/100) * 'INPUTS | PCs'!$H1530</f>
        <v>20249.55</v>
      </c>
      <c r="I444" s="501">
        <f>('INPUTS | PCs'!I1464/100) * 'INPUTS | PCs'!$H1530</f>
        <v>40499.1</v>
      </c>
      <c r="J444" s="501">
        <f>('INPUTS | PCs'!J1464/100) * 'INPUTS | PCs'!$H1530</f>
        <v>40499.1</v>
      </c>
      <c r="K444" s="501">
        <f>('INPUTS | PCs'!K1464/100) * 'INPUTS | PCs'!$H1530</f>
        <v>40499.1</v>
      </c>
      <c r="L444" s="501">
        <f>('INPUTS | PCs'!L1464/100) * 'INPUTS | PCs'!$H1530</f>
        <v>40499.1</v>
      </c>
      <c r="N444" s="359"/>
    </row>
    <row r="445" spans="2:15" hidden="1" outlineLevel="2" x14ac:dyDescent="0.4">
      <c r="C445" s="220" t="s">
        <v>244</v>
      </c>
      <c r="D445" s="221" t="s">
        <v>188</v>
      </c>
      <c r="H445" s="501">
        <f>('INPUTS | PCs'!H1465/100) * 'INPUTS | PCs'!$H1531</f>
        <v>27180</v>
      </c>
      <c r="I445" s="501">
        <f>('INPUTS | PCs'!I1465/100) * 'INPUTS | PCs'!$H1531</f>
        <v>54360</v>
      </c>
      <c r="J445" s="501">
        <f>('INPUTS | PCs'!J1465/100) * 'INPUTS | PCs'!$H1531</f>
        <v>54360</v>
      </c>
      <c r="K445" s="501">
        <f>('INPUTS | PCs'!K1465/100) * 'INPUTS | PCs'!$H1531</f>
        <v>54360</v>
      </c>
      <c r="L445" s="501">
        <f>('INPUTS | PCs'!L1465/100) * 'INPUTS | PCs'!$H1531</f>
        <v>54360</v>
      </c>
      <c r="N445" s="359"/>
    </row>
    <row r="446" spans="2:15" hidden="1" outlineLevel="2" x14ac:dyDescent="0.4">
      <c r="C446" s="220" t="s">
        <v>137</v>
      </c>
      <c r="D446" s="221" t="s">
        <v>188</v>
      </c>
      <c r="H446" s="501">
        <f>('INPUTS | PCs'!H1466/100) * 'INPUTS | PCs'!$H1532</f>
        <v>4141.3500000000004</v>
      </c>
      <c r="I446" s="501">
        <f>('INPUTS | PCs'!I1466/100) * 'INPUTS | PCs'!$H1532</f>
        <v>8282.7000000000007</v>
      </c>
      <c r="J446" s="501">
        <f>('INPUTS | PCs'!J1466/100) * 'INPUTS | PCs'!$H1532</f>
        <v>8282.7000000000007</v>
      </c>
      <c r="K446" s="501">
        <f>('INPUTS | PCs'!K1466/100) * 'INPUTS | PCs'!$H1532</f>
        <v>8282.7000000000007</v>
      </c>
      <c r="L446" s="501">
        <f>('INPUTS | PCs'!L1466/100) * 'INPUTS | PCs'!$H1532</f>
        <v>8282.7000000000007</v>
      </c>
      <c r="N446" s="359"/>
    </row>
    <row r="447" spans="2:15" hidden="1" outlineLevel="2" x14ac:dyDescent="0.4">
      <c r="C447" s="220" t="s">
        <v>139</v>
      </c>
      <c r="D447" s="221" t="s">
        <v>188</v>
      </c>
      <c r="H447" s="501">
        <f>('INPUTS | PCs'!H1467/100) * 'INPUTS | PCs'!$H1533</f>
        <v>20783.7</v>
      </c>
      <c r="I447" s="501">
        <f>('INPUTS | PCs'!I1467/100) * 'INPUTS | PCs'!$H1533</f>
        <v>41567.4</v>
      </c>
      <c r="J447" s="501">
        <f>('INPUTS | PCs'!J1467/100) * 'INPUTS | PCs'!$H1533</f>
        <v>41567.4</v>
      </c>
      <c r="K447" s="501">
        <f>('INPUTS | PCs'!K1467/100) * 'INPUTS | PCs'!$H1533</f>
        <v>41567.4</v>
      </c>
      <c r="L447" s="501">
        <f>('INPUTS | PCs'!L1467/100) * 'INPUTS | PCs'!$H1533</f>
        <v>41567.4</v>
      </c>
      <c r="N447" s="359"/>
    </row>
    <row r="448" spans="2:15" hidden="1" outlineLevel="2" x14ac:dyDescent="0.4">
      <c r="C448" s="220" t="s">
        <v>141</v>
      </c>
      <c r="D448" s="221" t="s">
        <v>188</v>
      </c>
      <c r="H448" s="501">
        <f>('INPUTS | PCs'!H1468/100) * 'INPUTS | PCs'!$H1534</f>
        <v>8946.4500000000007</v>
      </c>
      <c r="I448" s="501">
        <f>('INPUTS | PCs'!I1468/100) * 'INPUTS | PCs'!$H1534</f>
        <v>17892.900000000001</v>
      </c>
      <c r="J448" s="501">
        <f>('INPUTS | PCs'!J1468/100) * 'INPUTS | PCs'!$H1534</f>
        <v>17892.900000000001</v>
      </c>
      <c r="K448" s="501">
        <f>('INPUTS | PCs'!K1468/100) * 'INPUTS | PCs'!$H1534</f>
        <v>17892.900000000001</v>
      </c>
      <c r="L448" s="501">
        <f>('INPUTS | PCs'!L1468/100) * 'INPUTS | PCs'!$H1534</f>
        <v>17892.900000000001</v>
      </c>
      <c r="N448" s="359"/>
    </row>
    <row r="449" spans="1:15" hidden="1" outlineLevel="2" x14ac:dyDescent="0.4">
      <c r="C449" s="220" t="s">
        <v>143</v>
      </c>
      <c r="D449" s="221" t="s">
        <v>188</v>
      </c>
      <c r="H449" s="501">
        <f>('INPUTS | PCs'!H1469/100) * 'INPUTS | PCs'!$H1535</f>
        <v>1827</v>
      </c>
      <c r="I449" s="501">
        <f>('INPUTS | PCs'!I1469/100) * 'INPUTS | PCs'!$H1535</f>
        <v>3654</v>
      </c>
      <c r="J449" s="501">
        <f>('INPUTS | PCs'!J1469/100) * 'INPUTS | PCs'!$H1535</f>
        <v>3654</v>
      </c>
      <c r="K449" s="501">
        <f>('INPUTS | PCs'!K1469/100) * 'INPUTS | PCs'!$H1535</f>
        <v>3654</v>
      </c>
      <c r="L449" s="501">
        <f>('INPUTS | PCs'!L1469/100) * 'INPUTS | PCs'!$H1535</f>
        <v>3654</v>
      </c>
      <c r="N449" s="359"/>
    </row>
    <row r="450" spans="1:15" hidden="1" outlineLevel="2" x14ac:dyDescent="0.4">
      <c r="C450" s="220" t="s">
        <v>145</v>
      </c>
      <c r="D450" s="221" t="s">
        <v>188</v>
      </c>
      <c r="H450" s="501">
        <f>('INPUTS | PCs'!H1470/100) * 'INPUTS | PCs'!$H1536</f>
        <v>188.55</v>
      </c>
      <c r="I450" s="501">
        <f>('INPUTS | PCs'!I1470/100) * 'INPUTS | PCs'!$H1536</f>
        <v>377.1</v>
      </c>
      <c r="J450" s="501">
        <f>('INPUTS | PCs'!J1470/100) * 'INPUTS | PCs'!$H1536</f>
        <v>377.1</v>
      </c>
      <c r="K450" s="501">
        <f>('INPUTS | PCs'!K1470/100) * 'INPUTS | PCs'!$H1536</f>
        <v>377.1</v>
      </c>
      <c r="L450" s="501">
        <f>('INPUTS | PCs'!L1470/100) * 'INPUTS | PCs'!$H1536</f>
        <v>377.1</v>
      </c>
      <c r="N450" s="359"/>
    </row>
    <row r="451" spans="1:15" hidden="1" outlineLevel="2" x14ac:dyDescent="0.4">
      <c r="C451" s="220" t="s">
        <v>147</v>
      </c>
      <c r="D451" s="221" t="s">
        <v>188</v>
      </c>
      <c r="H451" s="501">
        <f>('INPUTS | PCs'!H1471/100) * 'INPUTS | PCs'!$H1537</f>
        <v>3192.3</v>
      </c>
      <c r="I451" s="501">
        <f>('INPUTS | PCs'!I1471/100) * 'INPUTS | PCs'!$H1537</f>
        <v>6384.6</v>
      </c>
      <c r="J451" s="501">
        <f>('INPUTS | PCs'!J1471/100) * 'INPUTS | PCs'!$H1537</f>
        <v>6384.6</v>
      </c>
      <c r="K451" s="501">
        <f>('INPUTS | PCs'!K1471/100) * 'INPUTS | PCs'!$H1537</f>
        <v>6384.6</v>
      </c>
      <c r="L451" s="501">
        <f>('INPUTS | PCs'!L1471/100) * 'INPUTS | PCs'!$H1537</f>
        <v>6384.6</v>
      </c>
      <c r="N451" s="359"/>
    </row>
    <row r="452" spans="1:15" hidden="1" outlineLevel="2" x14ac:dyDescent="0.4">
      <c r="C452" s="220" t="s">
        <v>149</v>
      </c>
      <c r="D452" s="221" t="s">
        <v>188</v>
      </c>
      <c r="H452" s="501">
        <f>('INPUTS | PCs'!H1472/100) * 'INPUTS | PCs'!$H1538</f>
        <v>5143.95</v>
      </c>
      <c r="I452" s="501">
        <f>('INPUTS | PCs'!I1472/100) * 'INPUTS | PCs'!$H1538</f>
        <v>10287.9</v>
      </c>
      <c r="J452" s="501">
        <f>('INPUTS | PCs'!J1472/100) * 'INPUTS | PCs'!$H1538</f>
        <v>10287.9</v>
      </c>
      <c r="K452" s="501">
        <f>('INPUTS | PCs'!K1472/100) * 'INPUTS | PCs'!$H1538</f>
        <v>10287.9</v>
      </c>
      <c r="L452" s="501">
        <f>('INPUTS | PCs'!L1472/100) * 'INPUTS | PCs'!$H1538</f>
        <v>10287.9</v>
      </c>
      <c r="N452" s="359"/>
    </row>
    <row r="453" spans="1:15" hidden="1" outlineLevel="2" x14ac:dyDescent="0.4">
      <c r="C453" s="220" t="s">
        <v>151</v>
      </c>
      <c r="D453" s="221" t="s">
        <v>188</v>
      </c>
      <c r="H453" s="501">
        <f>('INPUTS | PCs'!H1473/100) * 'INPUTS | PCs'!$H1539</f>
        <v>6561.9000000000005</v>
      </c>
      <c r="I453" s="501">
        <f>('INPUTS | PCs'!I1473/100) * 'INPUTS | PCs'!$H1539</f>
        <v>13123.800000000001</v>
      </c>
      <c r="J453" s="501">
        <f>('INPUTS | PCs'!J1473/100) * 'INPUTS | PCs'!$H1539</f>
        <v>13123.800000000001</v>
      </c>
      <c r="K453" s="501">
        <f>('INPUTS | PCs'!K1473/100) * 'INPUTS | PCs'!$H1539</f>
        <v>13123.800000000001</v>
      </c>
      <c r="L453" s="501">
        <f>('INPUTS | PCs'!L1473/100) * 'INPUTS | PCs'!$H1539</f>
        <v>13123.800000000001</v>
      </c>
      <c r="N453" s="359"/>
    </row>
    <row r="454" spans="1:15" hidden="1" outlineLevel="2" x14ac:dyDescent="0.4">
      <c r="H454" s="272"/>
      <c r="I454" s="272"/>
      <c r="J454" s="272"/>
      <c r="K454" s="272"/>
      <c r="L454" s="272"/>
      <c r="N454" s="359"/>
    </row>
    <row r="455" spans="1:15" hidden="1" outlineLevel="2" x14ac:dyDescent="0.4">
      <c r="C455" s="222" t="s">
        <v>725</v>
      </c>
      <c r="D455" s="224" t="s">
        <v>188</v>
      </c>
      <c r="E455" s="224"/>
      <c r="F455" s="224"/>
      <c r="G455" s="224"/>
      <c r="H455" s="291">
        <f>SUM(H437:H453)</f>
        <v>162708.75</v>
      </c>
      <c r="I455" s="255">
        <f t="shared" ref="I455:L455" si="21">SUM(I437:I453)</f>
        <v>325417.5</v>
      </c>
      <c r="J455" s="255">
        <f t="shared" si="21"/>
        <v>325417.5</v>
      </c>
      <c r="K455" s="255">
        <f t="shared" si="21"/>
        <v>325417.5</v>
      </c>
      <c r="L455" s="255">
        <f t="shared" si="21"/>
        <v>325417.5</v>
      </c>
      <c r="M455" s="222"/>
      <c r="N455" s="362"/>
      <c r="O455" s="222"/>
    </row>
    <row r="456" spans="1:15" outlineLevel="1" collapsed="1" x14ac:dyDescent="0.4"/>
    <row r="457" spans="1:15" ht="14.25" outlineLevel="1" x14ac:dyDescent="0.4">
      <c r="B457" s="74" t="s">
        <v>1111</v>
      </c>
      <c r="C457" s="60"/>
      <c r="D457" s="226"/>
      <c r="E457" s="226"/>
      <c r="F457" s="226"/>
      <c r="G457" s="226"/>
      <c r="H457" s="246"/>
      <c r="I457" s="246"/>
      <c r="J457" s="246"/>
      <c r="K457" s="246"/>
      <c r="L457" s="246"/>
      <c r="M457" s="18"/>
      <c r="N457" s="361"/>
      <c r="O457" s="18"/>
    </row>
    <row r="458" spans="1:15" hidden="1" outlineLevel="2" x14ac:dyDescent="0.4">
      <c r="H458" s="251"/>
      <c r="I458" s="243"/>
      <c r="J458" s="243"/>
      <c r="K458" s="243"/>
      <c r="L458" s="243"/>
      <c r="N458" s="359"/>
    </row>
    <row r="459" spans="1:15" hidden="1" outlineLevel="2" x14ac:dyDescent="0.4">
      <c r="C459" s="220" t="s">
        <v>117</v>
      </c>
      <c r="D459" s="221" t="s">
        <v>188</v>
      </c>
      <c r="H459" s="335">
        <f>('INPUTS | PCs'!H1567/100) * 'INPUTS | PCs'!$H1523</f>
        <v>3515.9249999999997</v>
      </c>
      <c r="I459" s="501">
        <f>('INPUTS | PCs'!I1567/100) * 'INPUTS | PCs'!$H1523</f>
        <v>7031.8499999999995</v>
      </c>
      <c r="J459" s="501">
        <f>('INPUTS | PCs'!J1567/100) * 'INPUTS | PCs'!$H1523</f>
        <v>7031.8499999999995</v>
      </c>
      <c r="K459" s="501">
        <f>('INPUTS | PCs'!K1567/100) * 'INPUTS | PCs'!$H1523</f>
        <v>7031.8499999999995</v>
      </c>
      <c r="L459" s="501">
        <f>('INPUTS | PCs'!L1567/100) * 'INPUTS | PCs'!$H1523</f>
        <v>7031.8499999999995</v>
      </c>
      <c r="N459" s="230" t="s">
        <v>1110</v>
      </c>
    </row>
    <row r="460" spans="1:15" hidden="1" outlineLevel="2" x14ac:dyDescent="0.4">
      <c r="C460" s="220" t="s">
        <v>119</v>
      </c>
      <c r="D460" s="221" t="s">
        <v>188</v>
      </c>
      <c r="H460" s="501">
        <f>('INPUTS | PCs'!H1568/100) * 'INPUTS | PCs'!$H1524</f>
        <v>6351.0999999999995</v>
      </c>
      <c r="I460" s="501">
        <f>('INPUTS | PCs'!I1568/100) * 'INPUTS | PCs'!$H1524</f>
        <v>12702.199999999999</v>
      </c>
      <c r="J460" s="501">
        <f>('INPUTS | PCs'!J1568/100) * 'INPUTS | PCs'!$H1524</f>
        <v>12702.199999999999</v>
      </c>
      <c r="K460" s="501">
        <f>('INPUTS | PCs'!K1568/100) * 'INPUTS | PCs'!$H1524</f>
        <v>12702.199999999999</v>
      </c>
      <c r="L460" s="501">
        <f>('INPUTS | PCs'!L1568/100) * 'INPUTS | PCs'!$H1524</f>
        <v>12702.199999999999</v>
      </c>
      <c r="N460" s="359"/>
    </row>
    <row r="461" spans="1:15" hidden="1" outlineLevel="2" x14ac:dyDescent="0.4">
      <c r="C461" s="220" t="s">
        <v>122</v>
      </c>
      <c r="D461" s="221" t="s">
        <v>188</v>
      </c>
      <c r="H461" s="501">
        <f>('INPUTS | PCs'!H1569/100) * 'INPUTS | PCs'!$H1525</f>
        <v>86.625</v>
      </c>
      <c r="I461" s="501">
        <f>('INPUTS | PCs'!I1569/100) * 'INPUTS | PCs'!$H1525</f>
        <v>173.25</v>
      </c>
      <c r="J461" s="501">
        <f>('INPUTS | PCs'!J1569/100) * 'INPUTS | PCs'!$H1525</f>
        <v>173.25</v>
      </c>
      <c r="K461" s="501">
        <f>('INPUTS | PCs'!K1569/100) * 'INPUTS | PCs'!$H1525</f>
        <v>173.25</v>
      </c>
      <c r="L461" s="501">
        <f>('INPUTS | PCs'!L1569/100) * 'INPUTS | PCs'!$H1525</f>
        <v>173.25</v>
      </c>
      <c r="N461" s="359"/>
    </row>
    <row r="462" spans="1:15" hidden="1" outlineLevel="2" x14ac:dyDescent="0.4">
      <c r="C462" s="220" t="s">
        <v>124</v>
      </c>
      <c r="D462" s="221" t="s">
        <v>188</v>
      </c>
      <c r="H462" s="501">
        <f>('INPUTS | PCs'!H1570/100) * 'INPUTS | PCs'!$H1526</f>
        <v>2564.7999999999997</v>
      </c>
      <c r="I462" s="501">
        <f>('INPUTS | PCs'!I1570/100) * 'INPUTS | PCs'!$H1526</f>
        <v>5129.5999999999995</v>
      </c>
      <c r="J462" s="501">
        <f>('INPUTS | PCs'!J1570/100) * 'INPUTS | PCs'!$H1526</f>
        <v>5129.5999999999995</v>
      </c>
      <c r="K462" s="501">
        <f>('INPUTS | PCs'!K1570/100) * 'INPUTS | PCs'!$H1526</f>
        <v>5129.5999999999995</v>
      </c>
      <c r="L462" s="501">
        <f>('INPUTS | PCs'!L1570/100) * 'INPUTS | PCs'!$H1526</f>
        <v>5129.5999999999995</v>
      </c>
      <c r="N462" s="359"/>
    </row>
    <row r="463" spans="1:15" hidden="1" outlineLevel="2" x14ac:dyDescent="0.4">
      <c r="A463" s="240"/>
      <c r="C463" s="220" t="s">
        <v>126</v>
      </c>
      <c r="D463" s="221" t="s">
        <v>188</v>
      </c>
      <c r="H463" s="501">
        <f>('INPUTS | PCs'!H1571/100) * 'INPUTS | PCs'!$H1527</f>
        <v>5732.125</v>
      </c>
      <c r="I463" s="501">
        <f>('INPUTS | PCs'!I1571/100) * 'INPUTS | PCs'!$H1527</f>
        <v>11464.25</v>
      </c>
      <c r="J463" s="501">
        <f>('INPUTS | PCs'!J1571/100) * 'INPUTS | PCs'!$H1527</f>
        <v>11464.25</v>
      </c>
      <c r="K463" s="501">
        <f>('INPUTS | PCs'!K1571/100) * 'INPUTS | PCs'!$H1527</f>
        <v>11464.25</v>
      </c>
      <c r="L463" s="501">
        <f>('INPUTS | PCs'!L1571/100) * 'INPUTS | PCs'!$H1527</f>
        <v>11464.25</v>
      </c>
      <c r="N463" s="359"/>
    </row>
    <row r="464" spans="1:15" hidden="1" outlineLevel="2" x14ac:dyDescent="0.4">
      <c r="C464" s="220" t="s">
        <v>128</v>
      </c>
      <c r="D464" s="221" t="s">
        <v>188</v>
      </c>
      <c r="H464" s="501">
        <f>('INPUTS | PCs'!H1572/100) * 'INPUTS | PCs'!$H1528</f>
        <v>3256.9249999999997</v>
      </c>
      <c r="I464" s="501">
        <f>('INPUTS | PCs'!I1572/100) * 'INPUTS | PCs'!$H1528</f>
        <v>6513.8499999999995</v>
      </c>
      <c r="J464" s="501">
        <f>('INPUTS | PCs'!J1572/100) * 'INPUTS | PCs'!$H1528</f>
        <v>6513.8499999999995</v>
      </c>
      <c r="K464" s="501">
        <f>('INPUTS | PCs'!K1572/100) * 'INPUTS | PCs'!$H1528</f>
        <v>6513.8499999999995</v>
      </c>
      <c r="L464" s="501">
        <f>('INPUTS | PCs'!L1572/100) * 'INPUTS | PCs'!$H1528</f>
        <v>6513.8499999999995</v>
      </c>
      <c r="N464" s="359"/>
    </row>
    <row r="465" spans="1:15" hidden="1" outlineLevel="2" x14ac:dyDescent="0.4">
      <c r="C465" s="220" t="s">
        <v>131</v>
      </c>
      <c r="D465" s="221" t="s">
        <v>188</v>
      </c>
      <c r="H465" s="501">
        <f>('INPUTS | PCs'!H1573/100) * 'INPUTS | PCs'!$H1529</f>
        <v>3573.5</v>
      </c>
      <c r="I465" s="501">
        <f>('INPUTS | PCs'!I1573/100) * 'INPUTS | PCs'!$H1529</f>
        <v>7147</v>
      </c>
      <c r="J465" s="501">
        <f>('INPUTS | PCs'!J1573/100) * 'INPUTS | PCs'!$H1529</f>
        <v>7147</v>
      </c>
      <c r="K465" s="501">
        <f>('INPUTS | PCs'!K1573/100) * 'INPUTS | PCs'!$H1529</f>
        <v>7147</v>
      </c>
      <c r="L465" s="501">
        <f>('INPUTS | PCs'!L1573/100) * 'INPUTS | PCs'!$H1529</f>
        <v>7147</v>
      </c>
      <c r="N465" s="359"/>
    </row>
    <row r="466" spans="1:15" hidden="1" outlineLevel="2" x14ac:dyDescent="0.4">
      <c r="C466" s="220" t="s">
        <v>133</v>
      </c>
      <c r="D466" s="221" t="s">
        <v>188</v>
      </c>
      <c r="H466" s="501">
        <f>('INPUTS | PCs'!H1574/100) * 'INPUTS | PCs'!$H1530</f>
        <v>7874.8249999999998</v>
      </c>
      <c r="I466" s="501">
        <f>('INPUTS | PCs'!I1574/100) * 'INPUTS | PCs'!$H1530</f>
        <v>15749.65</v>
      </c>
      <c r="J466" s="501">
        <f>('INPUTS | PCs'!J1574/100) * 'INPUTS | PCs'!$H1530</f>
        <v>15749.65</v>
      </c>
      <c r="K466" s="501">
        <f>('INPUTS | PCs'!K1574/100) * 'INPUTS | PCs'!$H1530</f>
        <v>15749.65</v>
      </c>
      <c r="L466" s="501">
        <f>('INPUTS | PCs'!L1574/100) * 'INPUTS | PCs'!$H1530</f>
        <v>15749.65</v>
      </c>
      <c r="N466" s="359"/>
    </row>
    <row r="467" spans="1:15" hidden="1" outlineLevel="2" x14ac:dyDescent="0.4">
      <c r="C467" s="220" t="s">
        <v>244</v>
      </c>
      <c r="D467" s="221" t="s">
        <v>188</v>
      </c>
      <c r="H467" s="501">
        <f>('INPUTS | PCs'!H1575/100) * 'INPUTS | PCs'!$H1531</f>
        <v>10570</v>
      </c>
      <c r="I467" s="501">
        <f>('INPUTS | PCs'!I1575/100) * 'INPUTS | PCs'!$H1531</f>
        <v>21140</v>
      </c>
      <c r="J467" s="501">
        <f>('INPUTS | PCs'!J1575/100) * 'INPUTS | PCs'!$H1531</f>
        <v>21140</v>
      </c>
      <c r="K467" s="501">
        <f>('INPUTS | PCs'!K1575/100) * 'INPUTS | PCs'!$H1531</f>
        <v>21140</v>
      </c>
      <c r="L467" s="501">
        <f>('INPUTS | PCs'!L1575/100) * 'INPUTS | PCs'!$H1531</f>
        <v>21140</v>
      </c>
      <c r="N467" s="359"/>
    </row>
    <row r="468" spans="1:15" hidden="1" outlineLevel="2" x14ac:dyDescent="0.4">
      <c r="C468" s="220" t="s">
        <v>137</v>
      </c>
      <c r="D468" s="221" t="s">
        <v>188</v>
      </c>
      <c r="H468" s="501">
        <f>('INPUTS | PCs'!H1576/100) * 'INPUTS | PCs'!$H1532</f>
        <v>1610.5249999999999</v>
      </c>
      <c r="I468" s="501">
        <f>('INPUTS | PCs'!I1576/100) * 'INPUTS | PCs'!$H1532</f>
        <v>3221.0499999999997</v>
      </c>
      <c r="J468" s="501">
        <f>('INPUTS | PCs'!J1576/100) * 'INPUTS | PCs'!$H1532</f>
        <v>3221.0499999999997</v>
      </c>
      <c r="K468" s="501">
        <f>('INPUTS | PCs'!K1576/100) * 'INPUTS | PCs'!$H1532</f>
        <v>3221.0499999999997</v>
      </c>
      <c r="L468" s="501">
        <f>('INPUTS | PCs'!L1576/100) * 'INPUTS | PCs'!$H1532</f>
        <v>3221.0499999999997</v>
      </c>
      <c r="N468" s="359"/>
    </row>
    <row r="469" spans="1:15" hidden="1" outlineLevel="2" x14ac:dyDescent="0.4">
      <c r="C469" s="220" t="s">
        <v>139</v>
      </c>
      <c r="D469" s="221" t="s">
        <v>188</v>
      </c>
      <c r="H469" s="501">
        <f>('INPUTS | PCs'!H1577/100) * 'INPUTS | PCs'!$H1533</f>
        <v>8082.5499999999993</v>
      </c>
      <c r="I469" s="501">
        <f>('INPUTS | PCs'!I1577/100) * 'INPUTS | PCs'!$H1533</f>
        <v>16165.099999999999</v>
      </c>
      <c r="J469" s="501">
        <f>('INPUTS | PCs'!J1577/100) * 'INPUTS | PCs'!$H1533</f>
        <v>16165.099999999999</v>
      </c>
      <c r="K469" s="501">
        <f>('INPUTS | PCs'!K1577/100) * 'INPUTS | PCs'!$H1533</f>
        <v>16165.099999999999</v>
      </c>
      <c r="L469" s="501">
        <f>('INPUTS | PCs'!L1577/100) * 'INPUTS | PCs'!$H1533</f>
        <v>16165.099999999999</v>
      </c>
      <c r="N469" s="359"/>
    </row>
    <row r="470" spans="1:15" hidden="1" outlineLevel="2" x14ac:dyDescent="0.4">
      <c r="C470" s="220" t="s">
        <v>141</v>
      </c>
      <c r="D470" s="221" t="s">
        <v>188</v>
      </c>
      <c r="H470" s="501">
        <f>('INPUTS | PCs'!H1578/100) * 'INPUTS | PCs'!$H1534</f>
        <v>3479.1749999999997</v>
      </c>
      <c r="I470" s="501">
        <f>('INPUTS | PCs'!I1578/100) * 'INPUTS | PCs'!$H1534</f>
        <v>6958.3499999999995</v>
      </c>
      <c r="J470" s="501">
        <f>('INPUTS | PCs'!J1578/100) * 'INPUTS | PCs'!$H1534</f>
        <v>6958.3499999999995</v>
      </c>
      <c r="K470" s="501">
        <f>('INPUTS | PCs'!K1578/100) * 'INPUTS | PCs'!$H1534</f>
        <v>6958.3499999999995</v>
      </c>
      <c r="L470" s="501">
        <f>('INPUTS | PCs'!L1578/100) * 'INPUTS | PCs'!$H1534</f>
        <v>6958.3499999999995</v>
      </c>
      <c r="N470" s="359"/>
    </row>
    <row r="471" spans="1:15" hidden="1" outlineLevel="2" x14ac:dyDescent="0.4">
      <c r="C471" s="220" t="s">
        <v>143</v>
      </c>
      <c r="D471" s="221" t="s">
        <v>188</v>
      </c>
      <c r="H471" s="501">
        <f>('INPUTS | PCs'!H1579/100) * 'INPUTS | PCs'!$H1535</f>
        <v>710.5</v>
      </c>
      <c r="I471" s="501">
        <f>('INPUTS | PCs'!I1579/100) * 'INPUTS | PCs'!$H1535</f>
        <v>1421</v>
      </c>
      <c r="J471" s="501">
        <f>('INPUTS | PCs'!J1579/100) * 'INPUTS | PCs'!$H1535</f>
        <v>1421</v>
      </c>
      <c r="K471" s="501">
        <f>('INPUTS | PCs'!K1579/100) * 'INPUTS | PCs'!$H1535</f>
        <v>1421</v>
      </c>
      <c r="L471" s="501">
        <f>('INPUTS | PCs'!L1579/100) * 'INPUTS | PCs'!$H1535</f>
        <v>1421</v>
      </c>
      <c r="N471" s="359"/>
    </row>
    <row r="472" spans="1:15" hidden="1" outlineLevel="2" x14ac:dyDescent="0.4">
      <c r="C472" s="220" t="s">
        <v>145</v>
      </c>
      <c r="D472" s="221" t="s">
        <v>188</v>
      </c>
      <c r="H472" s="501">
        <f>('INPUTS | PCs'!H1580/100) * 'INPUTS | PCs'!$H1536</f>
        <v>73.324999999999989</v>
      </c>
      <c r="I472" s="501">
        <f>('INPUTS | PCs'!I1580/100) * 'INPUTS | PCs'!$H1536</f>
        <v>146.64999999999998</v>
      </c>
      <c r="J472" s="501">
        <f>('INPUTS | PCs'!J1580/100) * 'INPUTS | PCs'!$H1536</f>
        <v>146.64999999999998</v>
      </c>
      <c r="K472" s="501">
        <f>('INPUTS | PCs'!K1580/100) * 'INPUTS | PCs'!$H1536</f>
        <v>146.64999999999998</v>
      </c>
      <c r="L472" s="501">
        <f>('INPUTS | PCs'!L1580/100) * 'INPUTS | PCs'!$H1536</f>
        <v>146.64999999999998</v>
      </c>
      <c r="N472" s="359"/>
    </row>
    <row r="473" spans="1:15" hidden="1" outlineLevel="2" x14ac:dyDescent="0.4">
      <c r="C473" s="220" t="s">
        <v>147</v>
      </c>
      <c r="D473" s="221" t="s">
        <v>188</v>
      </c>
      <c r="H473" s="501">
        <f>('INPUTS | PCs'!H1581/100) * 'INPUTS | PCs'!$H1537</f>
        <v>1241.4499999999998</v>
      </c>
      <c r="I473" s="501">
        <f>('INPUTS | PCs'!I1581/100) * 'INPUTS | PCs'!$H1537</f>
        <v>2482.8999999999996</v>
      </c>
      <c r="J473" s="501">
        <f>('INPUTS | PCs'!J1581/100) * 'INPUTS | PCs'!$H1537</f>
        <v>2482.8999999999996</v>
      </c>
      <c r="K473" s="501">
        <f>('INPUTS | PCs'!K1581/100) * 'INPUTS | PCs'!$H1537</f>
        <v>2482.8999999999996</v>
      </c>
      <c r="L473" s="501">
        <f>('INPUTS | PCs'!L1581/100) * 'INPUTS | PCs'!$H1537</f>
        <v>2482.8999999999996</v>
      </c>
      <c r="N473" s="359"/>
    </row>
    <row r="474" spans="1:15" hidden="1" outlineLevel="2" x14ac:dyDescent="0.4">
      <c r="C474" s="220" t="s">
        <v>149</v>
      </c>
      <c r="D474" s="221" t="s">
        <v>188</v>
      </c>
      <c r="H474" s="501">
        <f>('INPUTS | PCs'!H1582/100) * 'INPUTS | PCs'!$H1538</f>
        <v>2000.425</v>
      </c>
      <c r="I474" s="501">
        <f>('INPUTS | PCs'!I1582/100) * 'INPUTS | PCs'!$H1538</f>
        <v>4000.85</v>
      </c>
      <c r="J474" s="501">
        <f>('INPUTS | PCs'!J1582/100) * 'INPUTS | PCs'!$H1538</f>
        <v>4000.85</v>
      </c>
      <c r="K474" s="501">
        <f>('INPUTS | PCs'!K1582/100) * 'INPUTS | PCs'!$H1538</f>
        <v>4000.85</v>
      </c>
      <c r="L474" s="501">
        <f>('INPUTS | PCs'!L1582/100) * 'INPUTS | PCs'!$H1538</f>
        <v>4000.85</v>
      </c>
      <c r="N474" s="359"/>
    </row>
    <row r="475" spans="1:15" hidden="1" outlineLevel="2" x14ac:dyDescent="0.4">
      <c r="C475" s="220" t="s">
        <v>151</v>
      </c>
      <c r="D475" s="221" t="s">
        <v>188</v>
      </c>
      <c r="H475" s="501">
        <f>('INPUTS | PCs'!H1583/100) * 'INPUTS | PCs'!$H1539</f>
        <v>2551.85</v>
      </c>
      <c r="I475" s="501">
        <f>('INPUTS | PCs'!I1583/100) * 'INPUTS | PCs'!$H1539</f>
        <v>5103.7</v>
      </c>
      <c r="J475" s="501">
        <f>('INPUTS | PCs'!J1583/100) * 'INPUTS | PCs'!$H1539</f>
        <v>5103.7</v>
      </c>
      <c r="K475" s="501">
        <f>('INPUTS | PCs'!K1583/100) * 'INPUTS | PCs'!$H1539</f>
        <v>5103.7</v>
      </c>
      <c r="L475" s="501">
        <f>('INPUTS | PCs'!L1583/100) * 'INPUTS | PCs'!$H1539</f>
        <v>5103.7</v>
      </c>
      <c r="N475" s="359"/>
    </row>
    <row r="476" spans="1:15" hidden="1" outlineLevel="2" x14ac:dyDescent="0.4">
      <c r="H476" s="272"/>
      <c r="I476" s="272"/>
      <c r="J476" s="272"/>
      <c r="K476" s="272"/>
      <c r="L476" s="272"/>
      <c r="N476" s="359"/>
    </row>
    <row r="477" spans="1:15" hidden="1" outlineLevel="2" x14ac:dyDescent="0.4">
      <c r="C477" s="222" t="s">
        <v>725</v>
      </c>
      <c r="D477" s="224" t="s">
        <v>188</v>
      </c>
      <c r="E477" s="224"/>
      <c r="F477" s="224"/>
      <c r="G477" s="224"/>
      <c r="H477" s="291">
        <f>SUM(H459:H475)</f>
        <v>63275.624999999993</v>
      </c>
      <c r="I477" s="255">
        <f t="shared" ref="I477:L477" si="22">SUM(I459:I475)</f>
        <v>126551.24999999999</v>
      </c>
      <c r="J477" s="255">
        <f t="shared" si="22"/>
        <v>126551.24999999999</v>
      </c>
      <c r="K477" s="255">
        <f t="shared" si="22"/>
        <v>126551.24999999999</v>
      </c>
      <c r="L477" s="255">
        <f t="shared" si="22"/>
        <v>126551.24999999999</v>
      </c>
      <c r="M477" s="222"/>
      <c r="N477" s="362"/>
      <c r="O477" s="222"/>
    </row>
    <row r="478" spans="1:15" outlineLevel="1" collapsed="1" x14ac:dyDescent="0.4"/>
    <row r="479" spans="1:15" x14ac:dyDescent="0.4"/>
    <row r="480" spans="1:15" x14ac:dyDescent="0.4">
      <c r="A480" s="75"/>
      <c r="B480" s="75" t="s">
        <v>33</v>
      </c>
      <c r="C480" s="56"/>
      <c r="D480" s="56"/>
      <c r="E480" s="56"/>
      <c r="F480" s="56"/>
      <c r="G480" s="56"/>
      <c r="H480" s="56"/>
      <c r="I480" s="56"/>
      <c r="J480" s="56"/>
      <c r="K480" s="56"/>
      <c r="L480" s="56"/>
      <c r="M480" s="56"/>
      <c r="N480" s="56"/>
      <c r="O480" s="56"/>
    </row>
    <row r="481" x14ac:dyDescent="0.4"/>
    <row r="482" x14ac:dyDescent="0.4"/>
    <row r="704" spans="3:12" hidden="1" x14ac:dyDescent="0.4">
      <c r="C704" s="234"/>
      <c r="D704" s="236"/>
      <c r="E704" s="236"/>
      <c r="F704" s="236"/>
      <c r="G704" s="236"/>
      <c r="H704" s="234"/>
      <c r="I704" s="234"/>
      <c r="J704" s="234"/>
      <c r="K704" s="234"/>
      <c r="L704" s="234"/>
    </row>
    <row r="705" spans="3:12" hidden="1" x14ac:dyDescent="0.4">
      <c r="C705" s="234"/>
      <c r="D705" s="236"/>
      <c r="E705" s="236"/>
      <c r="F705" s="236"/>
      <c r="G705" s="236"/>
      <c r="H705" s="234"/>
      <c r="I705" s="234"/>
      <c r="J705" s="234"/>
      <c r="K705" s="234"/>
      <c r="L705" s="234"/>
    </row>
    <row r="706" spans="3:12" hidden="1" x14ac:dyDescent="0.4">
      <c r="C706" s="234"/>
      <c r="D706" s="236"/>
      <c r="E706" s="236"/>
      <c r="F706" s="236"/>
      <c r="G706" s="236"/>
      <c r="H706" s="234"/>
      <c r="I706" s="234"/>
      <c r="J706" s="234"/>
      <c r="K706" s="234"/>
      <c r="L706" s="234"/>
    </row>
    <row r="707" spans="3:12" hidden="1" x14ac:dyDescent="0.4">
      <c r="C707" s="234"/>
      <c r="D707" s="236"/>
      <c r="E707" s="236"/>
      <c r="F707" s="236"/>
      <c r="G707" s="236"/>
      <c r="H707" s="234"/>
      <c r="I707" s="234"/>
      <c r="J707" s="234"/>
      <c r="K707" s="234"/>
      <c r="L707" s="234"/>
    </row>
    <row r="708" spans="3:12" hidden="1" x14ac:dyDescent="0.4">
      <c r="C708" s="234"/>
      <c r="D708" s="236"/>
      <c r="E708" s="236"/>
      <c r="F708" s="236"/>
      <c r="G708" s="236"/>
      <c r="H708" s="234"/>
      <c r="I708" s="234"/>
      <c r="J708" s="234"/>
      <c r="K708" s="234"/>
      <c r="L708" s="234"/>
    </row>
    <row r="709" spans="3:12" hidden="1" x14ac:dyDescent="0.4">
      <c r="C709" s="234"/>
      <c r="D709" s="236"/>
      <c r="E709" s="236"/>
      <c r="F709" s="236"/>
      <c r="G709" s="236"/>
      <c r="H709" s="234"/>
      <c r="I709" s="234"/>
      <c r="J709" s="234"/>
      <c r="K709" s="234"/>
      <c r="L709" s="234"/>
    </row>
    <row r="710" spans="3:12" hidden="1" x14ac:dyDescent="0.4">
      <c r="C710" s="234"/>
      <c r="D710" s="236"/>
      <c r="E710" s="236"/>
      <c r="F710" s="236"/>
      <c r="G710" s="236"/>
      <c r="H710" s="234"/>
      <c r="I710" s="234"/>
      <c r="J710" s="234"/>
      <c r="K710" s="234"/>
      <c r="L710" s="234"/>
    </row>
    <row r="711" spans="3:12" hidden="1" x14ac:dyDescent="0.4">
      <c r="C711" s="234"/>
      <c r="D711" s="236"/>
      <c r="E711" s="236"/>
      <c r="F711" s="236"/>
      <c r="G711" s="236"/>
      <c r="H711" s="234"/>
      <c r="I711" s="234"/>
      <c r="J711" s="234"/>
      <c r="K711" s="234"/>
      <c r="L711" s="234"/>
    </row>
    <row r="712" spans="3:12" hidden="1" x14ac:dyDescent="0.4">
      <c r="C712" s="234"/>
      <c r="D712" s="236"/>
      <c r="E712" s="236"/>
      <c r="F712" s="236"/>
      <c r="G712" s="236"/>
      <c r="H712" s="234"/>
      <c r="I712" s="234"/>
      <c r="J712" s="234"/>
      <c r="K712" s="234"/>
      <c r="L712" s="234"/>
    </row>
    <row r="713" spans="3:12" hidden="1" x14ac:dyDescent="0.4">
      <c r="C713" s="234"/>
      <c r="D713" s="236"/>
      <c r="E713" s="236"/>
      <c r="F713" s="236"/>
      <c r="G713" s="236"/>
      <c r="H713" s="234"/>
      <c r="I713" s="234"/>
      <c r="J713" s="234"/>
      <c r="K713" s="234"/>
      <c r="L713" s="234"/>
    </row>
    <row r="714" spans="3:12" hidden="1" x14ac:dyDescent="0.4">
      <c r="C714" s="234"/>
      <c r="D714" s="236"/>
      <c r="E714" s="236"/>
      <c r="F714" s="236"/>
      <c r="G714" s="236"/>
      <c r="H714" s="234"/>
      <c r="I714" s="234"/>
      <c r="J714" s="234"/>
      <c r="K714" s="234"/>
      <c r="L714" s="234"/>
    </row>
    <row r="715" spans="3:12" hidden="1" x14ac:dyDescent="0.4">
      <c r="C715" s="234"/>
      <c r="D715" s="236"/>
      <c r="E715" s="236"/>
      <c r="F715" s="236"/>
      <c r="G715" s="236"/>
      <c r="H715" s="234"/>
      <c r="I715" s="234"/>
      <c r="J715" s="234"/>
      <c r="K715" s="234"/>
      <c r="L715" s="234"/>
    </row>
    <row r="716" spans="3:12" hidden="1" x14ac:dyDescent="0.4">
      <c r="C716" s="234"/>
      <c r="D716" s="236"/>
      <c r="E716" s="236"/>
      <c r="F716" s="236"/>
      <c r="G716" s="236"/>
      <c r="H716" s="234"/>
      <c r="I716" s="234"/>
      <c r="J716" s="234"/>
      <c r="K716" s="234"/>
      <c r="L716" s="234"/>
    </row>
    <row r="717" spans="3:12" hidden="1" x14ac:dyDescent="0.4">
      <c r="C717" s="234"/>
      <c r="D717" s="236"/>
      <c r="E717" s="236"/>
      <c r="F717" s="236"/>
      <c r="G717" s="236"/>
      <c r="H717" s="234"/>
      <c r="I717" s="234"/>
      <c r="J717" s="234"/>
      <c r="K717" s="234"/>
      <c r="L717" s="234"/>
    </row>
    <row r="718" spans="3:12" hidden="1" x14ac:dyDescent="0.4">
      <c r="C718" s="234"/>
      <c r="D718" s="236"/>
      <c r="E718" s="236"/>
      <c r="F718" s="236"/>
      <c r="G718" s="236"/>
      <c r="H718" s="234"/>
      <c r="I718" s="234"/>
      <c r="J718" s="234"/>
      <c r="K718" s="234"/>
      <c r="L718" s="234"/>
    </row>
    <row r="719" spans="3:12" hidden="1" x14ac:dyDescent="0.4">
      <c r="C719" s="234"/>
      <c r="D719" s="236"/>
      <c r="E719" s="236"/>
      <c r="F719" s="236"/>
      <c r="G719" s="236"/>
      <c r="H719" s="234"/>
      <c r="I719" s="234"/>
      <c r="J719" s="234"/>
      <c r="K719" s="234"/>
      <c r="L719" s="234"/>
    </row>
    <row r="720" spans="3:12" hidden="1" x14ac:dyDescent="0.4">
      <c r="C720" s="234"/>
      <c r="D720" s="236"/>
      <c r="E720" s="236"/>
      <c r="F720" s="236"/>
      <c r="G720" s="236"/>
      <c r="H720" s="234"/>
      <c r="I720" s="234"/>
      <c r="J720" s="234"/>
      <c r="K720" s="234"/>
      <c r="L720" s="234"/>
    </row>
    <row r="721" spans="3:12" hidden="1" x14ac:dyDescent="0.4">
      <c r="C721" s="234"/>
      <c r="D721" s="236"/>
      <c r="E721" s="236"/>
      <c r="F721" s="236"/>
      <c r="G721" s="236"/>
      <c r="H721" s="234"/>
      <c r="I721" s="234"/>
      <c r="J721" s="234"/>
      <c r="K721" s="234"/>
      <c r="L721" s="234"/>
    </row>
    <row r="722" spans="3:12" hidden="1" x14ac:dyDescent="0.4">
      <c r="C722" s="234"/>
      <c r="D722" s="236"/>
      <c r="E722" s="236"/>
      <c r="F722" s="236"/>
      <c r="G722" s="236"/>
      <c r="H722" s="234"/>
      <c r="I722" s="234"/>
      <c r="J722" s="234"/>
      <c r="K722" s="234"/>
      <c r="L722" s="234"/>
    </row>
  </sheetData>
  <pageMargins left="0.70866141732283472" right="0.70866141732283472" top="0.74803149606299213" bottom="0.74803149606299213" header="0.31496062992125984" footer="0.31496062992125984"/>
  <pageSetup paperSize="9" scale="57" fitToHeight="0" orientation="landscape" r:id="rId1"/>
  <headerFooter>
    <oddHeader>&amp;L&amp;F&amp;C&amp;A&amp;ROFFICIAL</oddHeader>
    <oddFooter>&amp;LPrinted on &amp;D at &amp;T&amp;C&amp;P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CCCCE"/>
    <pageSetUpPr fitToPage="1"/>
  </sheetPr>
  <dimension ref="A1:O856"/>
  <sheetViews>
    <sheetView zoomScaleNormal="100" workbookViewId="0">
      <pane ySplit="3" topLeftCell="A4" activePane="bottomLeft" state="frozen"/>
      <selection activeCell="E12" sqref="E12"/>
      <selection pane="bottomLeft" activeCell="A4" sqref="A4"/>
    </sheetView>
  </sheetViews>
  <sheetFormatPr defaultColWidth="0" defaultRowHeight="13.15" zeroHeight="1" outlineLevelRow="2" x14ac:dyDescent="0.4"/>
  <cols>
    <col min="1" max="2" width="2.59765625" style="220" customWidth="1"/>
    <col min="3" max="3" width="15.59765625" style="220" customWidth="1"/>
    <col min="4" max="4" width="9.59765625" style="221" customWidth="1"/>
    <col min="5" max="7" width="11.59765625" style="221" customWidth="1"/>
    <col min="8" max="12" width="11.59765625" style="220" customWidth="1"/>
    <col min="13" max="13" width="2.59765625" style="220" customWidth="1"/>
    <col min="14" max="14" width="100.59765625" style="220" customWidth="1"/>
    <col min="15" max="15" width="2.59765625" style="220" customWidth="1"/>
    <col min="16" max="16384" width="9" style="220" hidden="1"/>
  </cols>
  <sheetData>
    <row r="1" spans="2:15" x14ac:dyDescent="0.4"/>
    <row r="2" spans="2:15" x14ac:dyDescent="0.4">
      <c r="C2" s="235" t="s">
        <v>212</v>
      </c>
      <c r="D2" s="237" t="s">
        <v>720</v>
      </c>
      <c r="E2" s="238" t="s">
        <v>283</v>
      </c>
      <c r="F2" s="238" t="s">
        <v>284</v>
      </c>
      <c r="G2" s="238" t="s">
        <v>285</v>
      </c>
      <c r="H2" s="238" t="s">
        <v>208</v>
      </c>
      <c r="I2" s="238" t="s">
        <v>286</v>
      </c>
      <c r="J2" s="238" t="s">
        <v>287</v>
      </c>
      <c r="K2" s="238" t="s">
        <v>288</v>
      </c>
      <c r="L2" s="238" t="s">
        <v>289</v>
      </c>
      <c r="M2" s="223"/>
      <c r="N2" s="224" t="s">
        <v>1055</v>
      </c>
    </row>
    <row r="3" spans="2:15" x14ac:dyDescent="0.4">
      <c r="C3" s="220" t="s">
        <v>722</v>
      </c>
      <c r="E3" s="428">
        <v>3</v>
      </c>
      <c r="F3" s="428">
        <f>E3+1</f>
        <v>4</v>
      </c>
      <c r="G3" s="428">
        <f t="shared" ref="G3:H3" si="0">F3+1</f>
        <v>5</v>
      </c>
      <c r="H3" s="428">
        <f t="shared" si="0"/>
        <v>6</v>
      </c>
      <c r="I3" s="220">
        <f>H3+1</f>
        <v>7</v>
      </c>
      <c r="J3" s="220">
        <f t="shared" ref="J3:L3" si="1">I3+1</f>
        <v>8</v>
      </c>
      <c r="K3" s="220">
        <f t="shared" si="1"/>
        <v>9</v>
      </c>
      <c r="L3" s="220">
        <f t="shared" si="1"/>
        <v>10</v>
      </c>
    </row>
    <row r="4" spans="2:15" x14ac:dyDescent="0.4"/>
    <row r="5" spans="2:15" ht="15.75" x14ac:dyDescent="0.4">
      <c r="B5" s="55" t="s">
        <v>1112</v>
      </c>
      <c r="C5" s="75"/>
      <c r="D5" s="225"/>
      <c r="E5" s="225"/>
      <c r="F5" s="225"/>
      <c r="G5" s="225"/>
      <c r="H5" s="259"/>
      <c r="I5" s="259"/>
      <c r="J5" s="259"/>
      <c r="K5" s="259"/>
      <c r="L5" s="259"/>
      <c r="M5" s="56"/>
      <c r="N5" s="56"/>
      <c r="O5" s="56"/>
    </row>
    <row r="6" spans="2:15" x14ac:dyDescent="0.4">
      <c r="H6" s="329"/>
    </row>
    <row r="7" spans="2:15" ht="14.25" outlineLevel="1" x14ac:dyDescent="0.4">
      <c r="B7" s="74" t="s">
        <v>1113</v>
      </c>
      <c r="C7" s="60"/>
      <c r="D7" s="226"/>
      <c r="E7" s="226"/>
      <c r="F7" s="226"/>
      <c r="G7" s="226"/>
      <c r="H7" s="260"/>
      <c r="I7" s="260"/>
      <c r="J7" s="260"/>
      <c r="K7" s="260"/>
      <c r="L7" s="260"/>
      <c r="M7" s="18"/>
      <c r="N7" s="18"/>
      <c r="O7" s="18"/>
    </row>
    <row r="8" spans="2:15" hidden="1" outlineLevel="2" x14ac:dyDescent="0.4"/>
    <row r="9" spans="2:15" hidden="1" outlineLevel="2" x14ac:dyDescent="0.4">
      <c r="C9" s="234" t="s">
        <v>117</v>
      </c>
      <c r="D9" s="236" t="s">
        <v>170</v>
      </c>
      <c r="E9" s="236"/>
      <c r="F9" s="236"/>
      <c r="G9" s="236"/>
      <c r="H9" s="261">
        <f>SUMIFS('INPUTS | Totex'!H$9:H$92,'INPUTS | Totex'!$C$9:$C$92,$C9)</f>
        <v>792.65599999999995</v>
      </c>
      <c r="I9" s="261">
        <f>SUMIFS('INPUTS | Totex'!I$9:I$92,'INPUTS | Totex'!$C$9:$C$92,$C9)</f>
        <v>0</v>
      </c>
      <c r="J9" s="261">
        <f>SUMIFS('INPUTS | Totex'!J$9:J$92,'INPUTS | Totex'!$C$9:$C$92,$C9)</f>
        <v>0</v>
      </c>
      <c r="K9" s="261">
        <f>SUMIFS('INPUTS | Totex'!K$9:K$92,'INPUTS | Totex'!$C$9:$C$92,$C9)</f>
        <v>0</v>
      </c>
      <c r="L9" s="261">
        <f>SUMIFS('INPUTS | Totex'!L$9:L$92,'INPUTS | Totex'!$C$9:$C$92,$C9)</f>
        <v>0</v>
      </c>
    </row>
    <row r="10" spans="2:15" hidden="1" outlineLevel="2" x14ac:dyDescent="0.4">
      <c r="C10" s="234" t="s">
        <v>119</v>
      </c>
      <c r="D10" s="236" t="s">
        <v>170</v>
      </c>
      <c r="E10" s="236"/>
      <c r="F10" s="236"/>
      <c r="G10" s="236"/>
      <c r="H10" s="261">
        <f>SUMIFS('INPUTS | Totex'!H$9:H$92,'INPUTS | Totex'!$C$9:$C$92,$C10)</f>
        <v>570.04000000000008</v>
      </c>
      <c r="I10" s="261">
        <f>SUMIFS('INPUTS | Totex'!I$9:I$92,'INPUTS | Totex'!$C$9:$C$92,$C10)</f>
        <v>0</v>
      </c>
      <c r="J10" s="261">
        <f>SUMIFS('INPUTS | Totex'!J$9:J$92,'INPUTS | Totex'!$C$9:$C$92,$C10)</f>
        <v>0</v>
      </c>
      <c r="K10" s="261">
        <f>SUMIFS('INPUTS | Totex'!K$9:K$92,'INPUTS | Totex'!$C$9:$C$92,$C10)</f>
        <v>0</v>
      </c>
      <c r="L10" s="261">
        <f>SUMIFS('INPUTS | Totex'!L$9:L$92,'INPUTS | Totex'!$C$9:$C$92,$C10)</f>
        <v>0</v>
      </c>
    </row>
    <row r="11" spans="2:15" hidden="1" outlineLevel="2" x14ac:dyDescent="0.4">
      <c r="C11" s="234" t="s">
        <v>122</v>
      </c>
      <c r="D11" s="236" t="s">
        <v>170</v>
      </c>
      <c r="E11" s="236"/>
      <c r="F11" s="236"/>
      <c r="G11" s="236"/>
      <c r="H11" s="261">
        <f>SUMIFS('INPUTS | Totex'!H$9:H$92,'INPUTS | Totex'!$C$9:$C$92,$C11)</f>
        <v>28.906999999999996</v>
      </c>
      <c r="I11" s="261">
        <f>SUMIFS('INPUTS | Totex'!I$9:I$92,'INPUTS | Totex'!$C$9:$C$92,$C11)</f>
        <v>0</v>
      </c>
      <c r="J11" s="261">
        <f>SUMIFS('INPUTS | Totex'!J$9:J$92,'INPUTS | Totex'!$C$9:$C$92,$C11)</f>
        <v>0</v>
      </c>
      <c r="K11" s="261">
        <f>SUMIFS('INPUTS | Totex'!K$9:K$92,'INPUTS | Totex'!$C$9:$C$92,$C11)</f>
        <v>0</v>
      </c>
      <c r="L11" s="261">
        <f>SUMIFS('INPUTS | Totex'!L$9:L$92,'INPUTS | Totex'!$C$9:$C$92,$C11)</f>
        <v>0</v>
      </c>
    </row>
    <row r="12" spans="2:15" hidden="1" outlineLevel="2" x14ac:dyDescent="0.4">
      <c r="C12" s="234" t="s">
        <v>124</v>
      </c>
      <c r="D12" s="236" t="s">
        <v>170</v>
      </c>
      <c r="E12" s="236"/>
      <c r="F12" s="236"/>
      <c r="G12" s="236"/>
      <c r="H12" s="261">
        <f>SUMIFS('INPUTS | Totex'!H$9:H$92,'INPUTS | Totex'!$C$9:$C$92,$C12)</f>
        <v>443.43599999999998</v>
      </c>
      <c r="I12" s="261">
        <f>SUMIFS('INPUTS | Totex'!I$9:I$92,'INPUTS | Totex'!$C$9:$C$92,$C12)</f>
        <v>0</v>
      </c>
      <c r="J12" s="261">
        <f>SUMIFS('INPUTS | Totex'!J$9:J$92,'INPUTS | Totex'!$C$9:$C$92,$C12)</f>
        <v>0</v>
      </c>
      <c r="K12" s="261">
        <f>SUMIFS('INPUTS | Totex'!K$9:K$92,'INPUTS | Totex'!$C$9:$C$92,$C12)</f>
        <v>0</v>
      </c>
      <c r="L12" s="261">
        <f>SUMIFS('INPUTS | Totex'!L$9:L$92,'INPUTS | Totex'!$C$9:$C$92,$C12)</f>
        <v>0</v>
      </c>
    </row>
    <row r="13" spans="2:15" hidden="1" outlineLevel="2" x14ac:dyDescent="0.4">
      <c r="C13" s="234" t="s">
        <v>126</v>
      </c>
      <c r="D13" s="236" t="s">
        <v>170</v>
      </c>
      <c r="E13" s="236"/>
      <c r="F13" s="236"/>
      <c r="G13" s="236"/>
      <c r="H13" s="261">
        <f>SUMIFS('INPUTS | Totex'!H$9:H$92,'INPUTS | Totex'!$C$9:$C$92,$C13)</f>
        <v>1058.931</v>
      </c>
      <c r="I13" s="261">
        <f>SUMIFS('INPUTS | Totex'!I$9:I$92,'INPUTS | Totex'!$C$9:$C$92,$C13)</f>
        <v>0</v>
      </c>
      <c r="J13" s="261">
        <f>SUMIFS('INPUTS | Totex'!J$9:J$92,'INPUTS | Totex'!$C$9:$C$92,$C13)</f>
        <v>0</v>
      </c>
      <c r="K13" s="261">
        <f>SUMIFS('INPUTS | Totex'!K$9:K$92,'INPUTS | Totex'!$C$9:$C$92,$C13)</f>
        <v>0</v>
      </c>
      <c r="L13" s="261">
        <f>SUMIFS('INPUTS | Totex'!L$9:L$92,'INPUTS | Totex'!$C$9:$C$92,$C13)</f>
        <v>0</v>
      </c>
    </row>
    <row r="14" spans="2:15" hidden="1" outlineLevel="2" x14ac:dyDescent="0.4">
      <c r="C14" s="234" t="s">
        <v>128</v>
      </c>
      <c r="D14" s="236" t="s">
        <v>170</v>
      </c>
      <c r="E14" s="236"/>
      <c r="F14" s="236"/>
      <c r="G14" s="236"/>
      <c r="H14" s="261">
        <f>SUMIFS('INPUTS | Totex'!H$9:H$92,'INPUTS | Totex'!$C$9:$C$92,$C14)</f>
        <v>332.87299999999999</v>
      </c>
      <c r="I14" s="261">
        <f>SUMIFS('INPUTS | Totex'!I$9:I$92,'INPUTS | Totex'!$C$9:$C$92,$C14)</f>
        <v>0</v>
      </c>
      <c r="J14" s="261">
        <f>SUMIFS('INPUTS | Totex'!J$9:J$92,'INPUTS | Totex'!$C$9:$C$92,$C14)</f>
        <v>0</v>
      </c>
      <c r="K14" s="261">
        <f>SUMIFS('INPUTS | Totex'!K$9:K$92,'INPUTS | Totex'!$C$9:$C$92,$C14)</f>
        <v>0</v>
      </c>
      <c r="L14" s="261">
        <f>SUMIFS('INPUTS | Totex'!L$9:L$92,'INPUTS | Totex'!$C$9:$C$92,$C14)</f>
        <v>0</v>
      </c>
    </row>
    <row r="15" spans="2:15" hidden="1" outlineLevel="2" x14ac:dyDescent="0.4">
      <c r="C15" s="234" t="s">
        <v>131</v>
      </c>
      <c r="D15" s="236" t="s">
        <v>170</v>
      </c>
      <c r="E15" s="236"/>
      <c r="F15" s="236"/>
      <c r="G15" s="236"/>
      <c r="H15" s="261">
        <f>SUMIFS('INPUTS | Totex'!H$9:H$92,'INPUTS | Totex'!$C$9:$C$92,$C15)</f>
        <v>559.0390000000001</v>
      </c>
      <c r="I15" s="261">
        <f>SUMIFS('INPUTS | Totex'!I$9:I$92,'INPUTS | Totex'!$C$9:$C$92,$C15)</f>
        <v>0</v>
      </c>
      <c r="J15" s="261">
        <f>SUMIFS('INPUTS | Totex'!J$9:J$92,'INPUTS | Totex'!$C$9:$C$92,$C15)</f>
        <v>0</v>
      </c>
      <c r="K15" s="261">
        <f>SUMIFS('INPUTS | Totex'!K$9:K$92,'INPUTS | Totex'!$C$9:$C$92,$C15)</f>
        <v>0</v>
      </c>
      <c r="L15" s="261">
        <f>SUMIFS('INPUTS | Totex'!L$9:L$92,'INPUTS | Totex'!$C$9:$C$92,$C15)</f>
        <v>0</v>
      </c>
    </row>
    <row r="16" spans="2:15" hidden="1" outlineLevel="2" x14ac:dyDescent="0.4">
      <c r="C16" s="234" t="s">
        <v>133</v>
      </c>
      <c r="D16" s="236" t="s">
        <v>170</v>
      </c>
      <c r="E16" s="236"/>
      <c r="F16" s="236"/>
      <c r="G16" s="236"/>
      <c r="H16" s="261">
        <f>SUMIFS('INPUTS | Totex'!H$9:H$92,'INPUTS | Totex'!$C$9:$C$92,$C16)</f>
        <v>1684.001</v>
      </c>
      <c r="I16" s="261">
        <f>SUMIFS('INPUTS | Totex'!I$9:I$92,'INPUTS | Totex'!$C$9:$C$92,$C16)</f>
        <v>0</v>
      </c>
      <c r="J16" s="261">
        <f>SUMIFS('INPUTS | Totex'!J$9:J$92,'INPUTS | Totex'!$C$9:$C$92,$C16)</f>
        <v>0</v>
      </c>
      <c r="K16" s="261">
        <f>SUMIFS('INPUTS | Totex'!K$9:K$92,'INPUTS | Totex'!$C$9:$C$92,$C16)</f>
        <v>0</v>
      </c>
      <c r="L16" s="261">
        <f>SUMIFS('INPUTS | Totex'!L$9:L$92,'INPUTS | Totex'!$C$9:$C$92,$C16)</f>
        <v>0</v>
      </c>
    </row>
    <row r="17" spans="2:15" hidden="1" outlineLevel="2" x14ac:dyDescent="0.4">
      <c r="C17" s="234" t="s">
        <v>244</v>
      </c>
      <c r="D17" s="236" t="s">
        <v>170</v>
      </c>
      <c r="E17" s="236"/>
      <c r="F17" s="236"/>
      <c r="G17" s="236"/>
      <c r="H17" s="261">
        <f>SUMIFS('INPUTS | Totex'!H$9:H$92,'INPUTS | Totex'!$C$9:$C$92,$C17)</f>
        <v>929.49892209499785</v>
      </c>
      <c r="I17" s="261">
        <f>SUMIFS('INPUTS | Totex'!I$9:I$92,'INPUTS | Totex'!$C$9:$C$92,$C17)</f>
        <v>0</v>
      </c>
      <c r="J17" s="261">
        <f>SUMIFS('INPUTS | Totex'!J$9:J$92,'INPUTS | Totex'!$C$9:$C$92,$C17)</f>
        <v>0</v>
      </c>
      <c r="K17" s="261">
        <f>SUMIFS('INPUTS | Totex'!K$9:K$92,'INPUTS | Totex'!$C$9:$C$92,$C17)</f>
        <v>0</v>
      </c>
      <c r="L17" s="261">
        <f>SUMIFS('INPUTS | Totex'!L$9:L$92,'INPUTS | Totex'!$C$9:$C$92,$C17)</f>
        <v>0</v>
      </c>
    </row>
    <row r="18" spans="2:15" hidden="1" outlineLevel="2" x14ac:dyDescent="0.4">
      <c r="C18" s="234" t="s">
        <v>137</v>
      </c>
      <c r="D18" s="236" t="s">
        <v>170</v>
      </c>
      <c r="E18" s="236"/>
      <c r="F18" s="236"/>
      <c r="G18" s="236"/>
      <c r="H18" s="261">
        <f>SUMIFS('INPUTS | Totex'!H$9:H$92,'INPUTS | Totex'!$C$9:$C$92,$C18)</f>
        <v>410.39299999999997</v>
      </c>
      <c r="I18" s="261">
        <f>SUMIFS('INPUTS | Totex'!I$9:I$92,'INPUTS | Totex'!$C$9:$C$92,$C18)</f>
        <v>0</v>
      </c>
      <c r="J18" s="261">
        <f>SUMIFS('INPUTS | Totex'!J$9:J$92,'INPUTS | Totex'!$C$9:$C$92,$C18)</f>
        <v>0</v>
      </c>
      <c r="K18" s="261">
        <f>SUMIFS('INPUTS | Totex'!K$9:K$92,'INPUTS | Totex'!$C$9:$C$92,$C18)</f>
        <v>0</v>
      </c>
      <c r="L18" s="261">
        <f>SUMIFS('INPUTS | Totex'!L$9:L$92,'INPUTS | Totex'!$C$9:$C$92,$C18)</f>
        <v>0</v>
      </c>
    </row>
    <row r="19" spans="2:15" hidden="1" outlineLevel="2" x14ac:dyDescent="0.4">
      <c r="C19" s="234" t="s">
        <v>139</v>
      </c>
      <c r="D19" s="236" t="s">
        <v>170</v>
      </c>
      <c r="E19" s="236"/>
      <c r="F19" s="236"/>
      <c r="G19" s="236"/>
      <c r="H19" s="261">
        <f>SUMIFS('INPUTS | Totex'!H$9:H$92,'INPUTS | Totex'!$C$9:$C$92,$C19)</f>
        <v>921.54000000000008</v>
      </c>
      <c r="I19" s="261">
        <f>SUMIFS('INPUTS | Totex'!I$9:I$92,'INPUTS | Totex'!$C$9:$C$92,$C19)</f>
        <v>0</v>
      </c>
      <c r="J19" s="261">
        <f>SUMIFS('INPUTS | Totex'!J$9:J$92,'INPUTS | Totex'!$C$9:$C$92,$C19)</f>
        <v>0</v>
      </c>
      <c r="K19" s="261">
        <f>SUMIFS('INPUTS | Totex'!K$9:K$92,'INPUTS | Totex'!$C$9:$C$92,$C19)</f>
        <v>0</v>
      </c>
      <c r="L19" s="261">
        <f>SUMIFS('INPUTS | Totex'!L$9:L$92,'INPUTS | Totex'!$C$9:$C$92,$C19)</f>
        <v>0</v>
      </c>
    </row>
    <row r="20" spans="2:15" hidden="1" outlineLevel="2" x14ac:dyDescent="0.4">
      <c r="C20" s="234" t="s">
        <v>141</v>
      </c>
      <c r="D20" s="236" t="s">
        <v>170</v>
      </c>
      <c r="E20" s="236"/>
      <c r="F20" s="236"/>
      <c r="G20" s="236"/>
      <c r="H20" s="261">
        <f>SUMIFS('INPUTS | Totex'!H$9:H$92,'INPUTS | Totex'!$C$9:$C$92,$C20)</f>
        <v>251.71191488181972</v>
      </c>
      <c r="I20" s="261">
        <f>SUMIFS('INPUTS | Totex'!I$9:I$92,'INPUTS | Totex'!$C$9:$C$92,$C20)</f>
        <v>0</v>
      </c>
      <c r="J20" s="261">
        <f>SUMIFS('INPUTS | Totex'!J$9:J$92,'INPUTS | Totex'!$C$9:$C$92,$C20)</f>
        <v>0</v>
      </c>
      <c r="K20" s="261">
        <f>SUMIFS('INPUTS | Totex'!K$9:K$92,'INPUTS | Totex'!$C$9:$C$92,$C20)</f>
        <v>0</v>
      </c>
      <c r="L20" s="261">
        <f>SUMIFS('INPUTS | Totex'!L$9:L$92,'INPUTS | Totex'!$C$9:$C$92,$C20)</f>
        <v>0</v>
      </c>
    </row>
    <row r="21" spans="2:15" hidden="1" outlineLevel="2" x14ac:dyDescent="0.4">
      <c r="C21" s="234" t="s">
        <v>143</v>
      </c>
      <c r="D21" s="236" t="s">
        <v>170</v>
      </c>
      <c r="E21" s="236"/>
      <c r="F21" s="236"/>
      <c r="G21" s="236"/>
      <c r="H21" s="261">
        <f>SUMIFS('INPUTS | Totex'!H$9:H$92,'INPUTS | Totex'!$C$9:$C$92,$C21)</f>
        <v>78.260000000000005</v>
      </c>
      <c r="I21" s="261">
        <f>SUMIFS('INPUTS | Totex'!I$9:I$92,'INPUTS | Totex'!$C$9:$C$92,$C21)</f>
        <v>0</v>
      </c>
      <c r="J21" s="261">
        <f>SUMIFS('INPUTS | Totex'!J$9:J$92,'INPUTS | Totex'!$C$9:$C$92,$C21)</f>
        <v>0</v>
      </c>
      <c r="K21" s="261">
        <f>SUMIFS('INPUTS | Totex'!K$9:K$92,'INPUTS | Totex'!$C$9:$C$92,$C21)</f>
        <v>0</v>
      </c>
      <c r="L21" s="261">
        <f>SUMIFS('INPUTS | Totex'!L$9:L$92,'INPUTS | Totex'!$C$9:$C$92,$C21)</f>
        <v>0</v>
      </c>
    </row>
    <row r="22" spans="2:15" hidden="1" outlineLevel="2" x14ac:dyDescent="0.4">
      <c r="C22" s="234" t="s">
        <v>145</v>
      </c>
      <c r="D22" s="236" t="s">
        <v>170</v>
      </c>
      <c r="E22" s="236"/>
      <c r="F22" s="236"/>
      <c r="G22" s="236"/>
      <c r="H22" s="261">
        <f>SUMIFS('INPUTS | Totex'!H$9:H$92,'INPUTS | Totex'!$C$9:$C$92,$C22)</f>
        <v>46.45</v>
      </c>
      <c r="I22" s="261">
        <f>SUMIFS('INPUTS | Totex'!I$9:I$92,'INPUTS | Totex'!$C$9:$C$92,$C22)</f>
        <v>0</v>
      </c>
      <c r="J22" s="261">
        <f>SUMIFS('INPUTS | Totex'!J$9:J$92,'INPUTS | Totex'!$C$9:$C$92,$C22)</f>
        <v>0</v>
      </c>
      <c r="K22" s="261">
        <f>SUMIFS('INPUTS | Totex'!K$9:K$92,'INPUTS | Totex'!$C$9:$C$92,$C22)</f>
        <v>0</v>
      </c>
      <c r="L22" s="261">
        <f>SUMIFS('INPUTS | Totex'!L$9:L$92,'INPUTS | Totex'!$C$9:$C$92,$C22)</f>
        <v>0</v>
      </c>
    </row>
    <row r="23" spans="2:15" hidden="1" outlineLevel="2" x14ac:dyDescent="0.4">
      <c r="C23" s="234" t="s">
        <v>147</v>
      </c>
      <c r="D23" s="236" t="s">
        <v>170</v>
      </c>
      <c r="E23" s="236"/>
      <c r="F23" s="236"/>
      <c r="G23" s="236"/>
      <c r="H23" s="261">
        <f>SUMIFS('INPUTS | Totex'!H$9:H$92,'INPUTS | Totex'!$C$9:$C$92,$C23)</f>
        <v>134.8555447697286</v>
      </c>
      <c r="I23" s="261">
        <f>SUMIFS('INPUTS | Totex'!I$9:I$92,'INPUTS | Totex'!$C$9:$C$92,$C23)</f>
        <v>0</v>
      </c>
      <c r="J23" s="261">
        <f>SUMIFS('INPUTS | Totex'!J$9:J$92,'INPUTS | Totex'!$C$9:$C$92,$C23)</f>
        <v>0</v>
      </c>
      <c r="K23" s="261">
        <f>SUMIFS('INPUTS | Totex'!K$9:K$92,'INPUTS | Totex'!$C$9:$C$92,$C23)</f>
        <v>0</v>
      </c>
      <c r="L23" s="261">
        <f>SUMIFS('INPUTS | Totex'!L$9:L$92,'INPUTS | Totex'!$C$9:$C$92,$C23)</f>
        <v>0</v>
      </c>
    </row>
    <row r="24" spans="2:15" hidden="1" outlineLevel="2" x14ac:dyDescent="0.4">
      <c r="C24" s="234" t="s">
        <v>149</v>
      </c>
      <c r="D24" s="236" t="s">
        <v>170</v>
      </c>
      <c r="E24" s="236"/>
      <c r="F24" s="236"/>
      <c r="G24" s="236"/>
      <c r="H24" s="261">
        <f>SUMIFS('INPUTS | Totex'!H$9:H$92,'INPUTS | Totex'!$C$9:$C$92,$C24)</f>
        <v>102.1</v>
      </c>
      <c r="I24" s="261">
        <f>SUMIFS('INPUTS | Totex'!I$9:I$92,'INPUTS | Totex'!$C$9:$C$92,$C24)</f>
        <v>0</v>
      </c>
      <c r="J24" s="261">
        <f>SUMIFS('INPUTS | Totex'!J$9:J$92,'INPUTS | Totex'!$C$9:$C$92,$C24)</f>
        <v>0</v>
      </c>
      <c r="K24" s="261">
        <f>SUMIFS('INPUTS | Totex'!K$9:K$92,'INPUTS | Totex'!$C$9:$C$92,$C24)</f>
        <v>0</v>
      </c>
      <c r="L24" s="261">
        <f>SUMIFS('INPUTS | Totex'!L$9:L$92,'INPUTS | Totex'!$C$9:$C$92,$C24)</f>
        <v>0</v>
      </c>
    </row>
    <row r="25" spans="2:15" hidden="1" outlineLevel="2" x14ac:dyDescent="0.4">
      <c r="C25" s="234" t="s">
        <v>151</v>
      </c>
      <c r="D25" s="236" t="s">
        <v>170</v>
      </c>
      <c r="E25" s="236"/>
      <c r="F25" s="236"/>
      <c r="G25" s="236"/>
      <c r="H25" s="261">
        <f>SUMIFS('INPUTS | Totex'!H$9:H$92,'INPUTS | Totex'!$C$9:$C$92,$C25)</f>
        <v>49.028874240078686</v>
      </c>
      <c r="I25" s="261">
        <f>SUMIFS('INPUTS | Totex'!I$9:I$92,'INPUTS | Totex'!$C$9:$C$92,$C25)</f>
        <v>0</v>
      </c>
      <c r="J25" s="261">
        <f>SUMIFS('INPUTS | Totex'!J$9:J$92,'INPUTS | Totex'!$C$9:$C$92,$C25)</f>
        <v>0</v>
      </c>
      <c r="K25" s="261">
        <f>SUMIFS('INPUTS | Totex'!K$9:K$92,'INPUTS | Totex'!$C$9:$C$92,$C25)</f>
        <v>0</v>
      </c>
      <c r="L25" s="261">
        <f>SUMIFS('INPUTS | Totex'!L$9:L$92,'INPUTS | Totex'!$C$9:$C$92,$C25)</f>
        <v>0</v>
      </c>
    </row>
    <row r="26" spans="2:15" hidden="1" outlineLevel="2" x14ac:dyDescent="0.4">
      <c r="C26" s="234"/>
      <c r="D26" s="236"/>
      <c r="E26" s="236"/>
      <c r="F26" s="236"/>
      <c r="G26" s="236"/>
      <c r="H26" s="262"/>
      <c r="I26" s="262"/>
      <c r="J26" s="262"/>
      <c r="K26" s="262"/>
      <c r="L26" s="262"/>
    </row>
    <row r="27" spans="2:15" s="222" customFormat="1" hidden="1" outlineLevel="2" x14ac:dyDescent="0.4">
      <c r="C27" s="222" t="s">
        <v>725</v>
      </c>
      <c r="D27" s="237" t="s">
        <v>170</v>
      </c>
      <c r="E27" s="263">
        <f>SUMIFS('INPUTS | Totex'!E$9:E$92,'INPUTS | Totex'!$C$9:$C$92,$C27)</f>
        <v>0</v>
      </c>
      <c r="F27" s="263">
        <f>SUMIFS('INPUTS | Totex'!F$9:F$92,'INPUTS | Totex'!$C$9:$C$92,$C27)</f>
        <v>0</v>
      </c>
      <c r="G27" s="263">
        <f>SUMIFS('INPUTS | Totex'!G$9:G$92,'INPUTS | Totex'!$C$9:$C$92,$C27)</f>
        <v>0</v>
      </c>
      <c r="H27" s="263">
        <f>SUMIFS('INPUTS | Totex'!H$9:H$92,'INPUTS | Totex'!$C$9:$C$92,$C27)</f>
        <v>8393.7212559866257</v>
      </c>
      <c r="I27" s="263">
        <f>SUMIFS('INPUTS | Totex'!I$9:I$92,'INPUTS | Totex'!$C$9:$C$92,$C27)</f>
        <v>0</v>
      </c>
      <c r="J27" s="263">
        <f>SUMIFS('INPUTS | Totex'!J$9:J$92,'INPUTS | Totex'!$C$9:$C$92,$C27)</f>
        <v>0</v>
      </c>
      <c r="K27" s="263">
        <f>SUMIFS('INPUTS | Totex'!K$9:K$92,'INPUTS | Totex'!$C$9:$C$92,$C27)</f>
        <v>0</v>
      </c>
      <c r="L27" s="263">
        <f>SUMIFS('INPUTS | Totex'!L$9:L$92,'INPUTS | Totex'!$C$9:$C$92,$C27)</f>
        <v>0</v>
      </c>
    </row>
    <row r="28" spans="2:15" outlineLevel="1" collapsed="1" x14ac:dyDescent="0.4"/>
    <row r="29" spans="2:15" ht="14.25" outlineLevel="1" x14ac:dyDescent="0.4">
      <c r="B29" s="74" t="s">
        <v>1114</v>
      </c>
      <c r="C29" s="60"/>
      <c r="D29" s="226"/>
      <c r="E29" s="226"/>
      <c r="F29" s="226"/>
      <c r="G29" s="226"/>
      <c r="H29" s="264"/>
      <c r="I29" s="264"/>
      <c r="J29" s="264"/>
      <c r="K29" s="264"/>
      <c r="L29" s="264"/>
      <c r="M29" s="18"/>
      <c r="N29" s="18"/>
      <c r="O29" s="18"/>
    </row>
    <row r="30" spans="2:15" hidden="1" outlineLevel="2" x14ac:dyDescent="0.4">
      <c r="H30" s="265"/>
      <c r="I30" s="265"/>
      <c r="J30" s="265"/>
      <c r="K30" s="265"/>
      <c r="L30" s="265"/>
    </row>
    <row r="31" spans="2:15" hidden="1" outlineLevel="2" x14ac:dyDescent="0.4">
      <c r="C31" s="220" t="s">
        <v>117</v>
      </c>
      <c r="D31" s="221" t="s">
        <v>170</v>
      </c>
      <c r="H31" s="261">
        <f>SUMIFS('INPUTS | Totex'!H$98:H$181,'INPUTS | Totex'!$C$98:$C$181,$C31)</f>
        <v>844.52599999999995</v>
      </c>
      <c r="I31" s="261">
        <f>SUMIFS('INPUTS | Totex'!I$98:I$181,'INPUTS | Totex'!$C$98:$C$181,$C31)</f>
        <v>0</v>
      </c>
      <c r="J31" s="261">
        <f>SUMIFS('INPUTS | Totex'!J$98:J$181,'INPUTS | Totex'!$C$98:$C$181,$C31)</f>
        <v>0</v>
      </c>
      <c r="K31" s="261">
        <f>SUMIFS('INPUTS | Totex'!K$98:K$181,'INPUTS | Totex'!$C$98:$C$181,$C31)</f>
        <v>0</v>
      </c>
      <c r="L31" s="261">
        <f>SUMIFS('INPUTS | Totex'!L$98:L$181,'INPUTS | Totex'!$C$98:$C$181,$C31)</f>
        <v>0</v>
      </c>
    </row>
    <row r="32" spans="2:15" hidden="1" outlineLevel="2" x14ac:dyDescent="0.4">
      <c r="C32" s="220" t="s">
        <v>119</v>
      </c>
      <c r="D32" s="221" t="s">
        <v>170</v>
      </c>
      <c r="H32" s="261">
        <f>SUMIFS('INPUTS | Totex'!H$98:H$181,'INPUTS | Totex'!$C$98:$C$181,$C32)</f>
        <v>591.55200000000002</v>
      </c>
      <c r="I32" s="261">
        <f>SUMIFS('INPUTS | Totex'!I$98:I$181,'INPUTS | Totex'!$C$98:$C$181,$C32)</f>
        <v>0</v>
      </c>
      <c r="J32" s="261">
        <f>SUMIFS('INPUTS | Totex'!J$98:J$181,'INPUTS | Totex'!$C$98:$C$181,$C32)</f>
        <v>0</v>
      </c>
      <c r="K32" s="261">
        <f>SUMIFS('INPUTS | Totex'!K$98:K$181,'INPUTS | Totex'!$C$98:$C$181,$C32)</f>
        <v>0</v>
      </c>
      <c r="L32" s="261">
        <f>SUMIFS('INPUTS | Totex'!L$98:L$181,'INPUTS | Totex'!$C$98:$C$181,$C32)</f>
        <v>0</v>
      </c>
    </row>
    <row r="33" spans="3:12" hidden="1" outlineLevel="2" x14ac:dyDescent="0.4">
      <c r="C33" s="220" t="s">
        <v>122</v>
      </c>
      <c r="D33" s="221" t="s">
        <v>170</v>
      </c>
      <c r="H33" s="261">
        <f>SUMIFS('INPUTS | Totex'!H$98:H$181,'INPUTS | Totex'!$C$98:$C$181,$C33)</f>
        <v>36.660000000000004</v>
      </c>
      <c r="I33" s="261">
        <f>SUMIFS('INPUTS | Totex'!I$98:I$181,'INPUTS | Totex'!$C$98:$C$181,$C33)</f>
        <v>0</v>
      </c>
      <c r="J33" s="261">
        <f>SUMIFS('INPUTS | Totex'!J$98:J$181,'INPUTS | Totex'!$C$98:$C$181,$C33)</f>
        <v>0</v>
      </c>
      <c r="K33" s="261">
        <f>SUMIFS('INPUTS | Totex'!K$98:K$181,'INPUTS | Totex'!$C$98:$C$181,$C33)</f>
        <v>0</v>
      </c>
      <c r="L33" s="261">
        <f>SUMIFS('INPUTS | Totex'!L$98:L$181,'INPUTS | Totex'!$C$98:$C$181,$C33)</f>
        <v>0</v>
      </c>
    </row>
    <row r="34" spans="3:12" hidden="1" outlineLevel="2" x14ac:dyDescent="0.4">
      <c r="C34" s="220" t="s">
        <v>124</v>
      </c>
      <c r="D34" s="221" t="s">
        <v>170</v>
      </c>
      <c r="H34" s="261">
        <f>SUMIFS('INPUTS | Totex'!H$98:H$181,'INPUTS | Totex'!$C$98:$C$181,$C34)</f>
        <v>427.55199999999996</v>
      </c>
      <c r="I34" s="261">
        <f>SUMIFS('INPUTS | Totex'!I$98:I$181,'INPUTS | Totex'!$C$98:$C$181,$C34)</f>
        <v>0</v>
      </c>
      <c r="J34" s="261">
        <f>SUMIFS('INPUTS | Totex'!J$98:J$181,'INPUTS | Totex'!$C$98:$C$181,$C34)</f>
        <v>0</v>
      </c>
      <c r="K34" s="261">
        <f>SUMIFS('INPUTS | Totex'!K$98:K$181,'INPUTS | Totex'!$C$98:$C$181,$C34)</f>
        <v>0</v>
      </c>
      <c r="L34" s="261">
        <f>SUMIFS('INPUTS | Totex'!L$98:L$181,'INPUTS | Totex'!$C$98:$C$181,$C34)</f>
        <v>0</v>
      </c>
    </row>
    <row r="35" spans="3:12" hidden="1" outlineLevel="2" x14ac:dyDescent="0.4">
      <c r="C35" s="220" t="s">
        <v>126</v>
      </c>
      <c r="D35" s="221" t="s">
        <v>170</v>
      </c>
      <c r="H35" s="261">
        <f>SUMIFS('INPUTS | Totex'!H$98:H$181,'INPUTS | Totex'!$C$98:$C$181,$C35)</f>
        <v>1118.4520989102</v>
      </c>
      <c r="I35" s="261">
        <f>SUMIFS('INPUTS | Totex'!I$98:I$181,'INPUTS | Totex'!$C$98:$C$181,$C35)</f>
        <v>0</v>
      </c>
      <c r="J35" s="261">
        <f>SUMIFS('INPUTS | Totex'!J$98:J$181,'INPUTS | Totex'!$C$98:$C$181,$C35)</f>
        <v>0</v>
      </c>
      <c r="K35" s="261">
        <f>SUMIFS('INPUTS | Totex'!K$98:K$181,'INPUTS | Totex'!$C$98:$C$181,$C35)</f>
        <v>0</v>
      </c>
      <c r="L35" s="261">
        <f>SUMIFS('INPUTS | Totex'!L$98:L$181,'INPUTS | Totex'!$C$98:$C$181,$C35)</f>
        <v>0</v>
      </c>
    </row>
    <row r="36" spans="3:12" hidden="1" outlineLevel="2" x14ac:dyDescent="0.4">
      <c r="C36" s="220" t="s">
        <v>128</v>
      </c>
      <c r="D36" s="221" t="s">
        <v>170</v>
      </c>
      <c r="H36" s="261">
        <f>SUMIFS('INPUTS | Totex'!H$98:H$181,'INPUTS | Totex'!$C$98:$C$181,$C36)</f>
        <v>311.08199999999999</v>
      </c>
      <c r="I36" s="261">
        <f>SUMIFS('INPUTS | Totex'!I$98:I$181,'INPUTS | Totex'!$C$98:$C$181,$C36)</f>
        <v>0</v>
      </c>
      <c r="J36" s="261">
        <f>SUMIFS('INPUTS | Totex'!J$98:J$181,'INPUTS | Totex'!$C$98:$C$181,$C36)</f>
        <v>0</v>
      </c>
      <c r="K36" s="261">
        <f>SUMIFS('INPUTS | Totex'!K$98:K$181,'INPUTS | Totex'!$C$98:$C$181,$C36)</f>
        <v>0</v>
      </c>
      <c r="L36" s="261">
        <f>SUMIFS('INPUTS | Totex'!L$98:L$181,'INPUTS | Totex'!$C$98:$C$181,$C36)</f>
        <v>0</v>
      </c>
    </row>
    <row r="37" spans="3:12" hidden="1" outlineLevel="2" x14ac:dyDescent="0.4">
      <c r="C37" s="220" t="s">
        <v>131</v>
      </c>
      <c r="D37" s="221" t="s">
        <v>170</v>
      </c>
      <c r="H37" s="261">
        <f>SUMIFS('INPUTS | Totex'!H$98:H$181,'INPUTS | Totex'!$C$98:$C$181,$C37)</f>
        <v>609.86299999999994</v>
      </c>
      <c r="I37" s="261">
        <f>SUMIFS('INPUTS | Totex'!I$98:I$181,'INPUTS | Totex'!$C$98:$C$181,$C37)</f>
        <v>0</v>
      </c>
      <c r="J37" s="261">
        <f>SUMIFS('INPUTS | Totex'!J$98:J$181,'INPUTS | Totex'!$C$98:$C$181,$C37)</f>
        <v>0</v>
      </c>
      <c r="K37" s="261">
        <f>SUMIFS('INPUTS | Totex'!K$98:K$181,'INPUTS | Totex'!$C$98:$C$181,$C37)</f>
        <v>0</v>
      </c>
      <c r="L37" s="261">
        <f>SUMIFS('INPUTS | Totex'!L$98:L$181,'INPUTS | Totex'!$C$98:$C$181,$C37)</f>
        <v>0</v>
      </c>
    </row>
    <row r="38" spans="3:12" hidden="1" outlineLevel="2" x14ac:dyDescent="0.4">
      <c r="C38" s="220" t="s">
        <v>133</v>
      </c>
      <c r="D38" s="221" t="s">
        <v>170</v>
      </c>
      <c r="H38" s="261">
        <f>SUMIFS('INPUTS | Totex'!H$98:H$181,'INPUTS | Totex'!$C$98:$C$181,$C38)</f>
        <v>1528.2009999999998</v>
      </c>
      <c r="I38" s="261">
        <f>SUMIFS('INPUTS | Totex'!I$98:I$181,'INPUTS | Totex'!$C$98:$C$181,$C38)</f>
        <v>0</v>
      </c>
      <c r="J38" s="261">
        <f>SUMIFS('INPUTS | Totex'!J$98:J$181,'INPUTS | Totex'!$C$98:$C$181,$C38)</f>
        <v>0</v>
      </c>
      <c r="K38" s="261">
        <f>SUMIFS('INPUTS | Totex'!K$98:K$181,'INPUTS | Totex'!$C$98:$C$181,$C38)</f>
        <v>0</v>
      </c>
      <c r="L38" s="261">
        <f>SUMIFS('INPUTS | Totex'!L$98:L$181,'INPUTS | Totex'!$C$98:$C$181,$C38)</f>
        <v>0</v>
      </c>
    </row>
    <row r="39" spans="3:12" hidden="1" outlineLevel="2" x14ac:dyDescent="0.4">
      <c r="C39" s="220" t="s">
        <v>244</v>
      </c>
      <c r="D39" s="221" t="s">
        <v>170</v>
      </c>
      <c r="H39" s="261">
        <f>SUMIFS('INPUTS | Totex'!H$98:H$181,'INPUTS | Totex'!$C$98:$C$181,$C39)</f>
        <v>1165.3635410486386</v>
      </c>
      <c r="I39" s="261">
        <f>SUMIFS('INPUTS | Totex'!I$98:I$181,'INPUTS | Totex'!$C$98:$C$181,$C39)</f>
        <v>0</v>
      </c>
      <c r="J39" s="261">
        <f>SUMIFS('INPUTS | Totex'!J$98:J$181,'INPUTS | Totex'!$C$98:$C$181,$C39)</f>
        <v>0</v>
      </c>
      <c r="K39" s="261">
        <f>SUMIFS('INPUTS | Totex'!K$98:K$181,'INPUTS | Totex'!$C$98:$C$181,$C39)</f>
        <v>0</v>
      </c>
      <c r="L39" s="261">
        <f>SUMIFS('INPUTS | Totex'!L$98:L$181,'INPUTS | Totex'!$C$98:$C$181,$C39)</f>
        <v>0</v>
      </c>
    </row>
    <row r="40" spans="3:12" hidden="1" outlineLevel="2" x14ac:dyDescent="0.4">
      <c r="C40" s="220" t="s">
        <v>137</v>
      </c>
      <c r="D40" s="221" t="s">
        <v>170</v>
      </c>
      <c r="H40" s="261">
        <f>SUMIFS('INPUTS | Totex'!H$98:H$181,'INPUTS | Totex'!$C$98:$C$181,$C40)</f>
        <v>392.93</v>
      </c>
      <c r="I40" s="261">
        <f>SUMIFS('INPUTS | Totex'!I$98:I$181,'INPUTS | Totex'!$C$98:$C$181,$C40)</f>
        <v>0</v>
      </c>
      <c r="J40" s="261">
        <f>SUMIFS('INPUTS | Totex'!J$98:J$181,'INPUTS | Totex'!$C$98:$C$181,$C40)</f>
        <v>0</v>
      </c>
      <c r="K40" s="261">
        <f>SUMIFS('INPUTS | Totex'!K$98:K$181,'INPUTS | Totex'!$C$98:$C$181,$C40)</f>
        <v>0</v>
      </c>
      <c r="L40" s="261">
        <f>SUMIFS('INPUTS | Totex'!L$98:L$181,'INPUTS | Totex'!$C$98:$C$181,$C40)</f>
        <v>0</v>
      </c>
    </row>
    <row r="41" spans="3:12" hidden="1" outlineLevel="2" x14ac:dyDescent="0.4">
      <c r="C41" s="220" t="s">
        <v>139</v>
      </c>
      <c r="D41" s="221" t="s">
        <v>170</v>
      </c>
      <c r="H41" s="261">
        <f>SUMIFS('INPUTS | Totex'!H$98:H$181,'INPUTS | Totex'!$C$98:$C$181,$C41)</f>
        <v>813.13300000000004</v>
      </c>
      <c r="I41" s="261">
        <f>SUMIFS('INPUTS | Totex'!I$98:I$181,'INPUTS | Totex'!$C$98:$C$181,$C41)</f>
        <v>0</v>
      </c>
      <c r="J41" s="261">
        <f>SUMIFS('INPUTS | Totex'!J$98:J$181,'INPUTS | Totex'!$C$98:$C$181,$C41)</f>
        <v>0</v>
      </c>
      <c r="K41" s="261">
        <f>SUMIFS('INPUTS | Totex'!K$98:K$181,'INPUTS | Totex'!$C$98:$C$181,$C41)</f>
        <v>0</v>
      </c>
      <c r="L41" s="261">
        <f>SUMIFS('INPUTS | Totex'!L$98:L$181,'INPUTS | Totex'!$C$98:$C$181,$C41)</f>
        <v>0</v>
      </c>
    </row>
    <row r="42" spans="3:12" hidden="1" outlineLevel="2" x14ac:dyDescent="0.4">
      <c r="C42" s="220" t="s">
        <v>141</v>
      </c>
      <c r="D42" s="221" t="s">
        <v>170</v>
      </c>
      <c r="H42" s="261">
        <f>SUMIFS('INPUTS | Totex'!H$98:H$181,'INPUTS | Totex'!$C$98:$C$181,$C42)</f>
        <v>233.32999999999998</v>
      </c>
      <c r="I42" s="261">
        <f>SUMIFS('INPUTS | Totex'!I$98:I$181,'INPUTS | Totex'!$C$98:$C$181,$C42)</f>
        <v>0</v>
      </c>
      <c r="J42" s="261">
        <f>SUMIFS('INPUTS | Totex'!J$98:J$181,'INPUTS | Totex'!$C$98:$C$181,$C42)</f>
        <v>0</v>
      </c>
      <c r="K42" s="261">
        <f>SUMIFS('INPUTS | Totex'!K$98:K$181,'INPUTS | Totex'!$C$98:$C$181,$C42)</f>
        <v>0</v>
      </c>
      <c r="L42" s="261">
        <f>SUMIFS('INPUTS | Totex'!L$98:L$181,'INPUTS | Totex'!$C$98:$C$181,$C42)</f>
        <v>0</v>
      </c>
    </row>
    <row r="43" spans="3:12" hidden="1" outlineLevel="2" x14ac:dyDescent="0.4">
      <c r="C43" s="220" t="s">
        <v>143</v>
      </c>
      <c r="D43" s="221" t="s">
        <v>170</v>
      </c>
      <c r="H43" s="261">
        <f>SUMIFS('INPUTS | Totex'!H$98:H$181,'INPUTS | Totex'!$C$98:$C$181,$C43)</f>
        <v>81.736000000000004</v>
      </c>
      <c r="I43" s="261">
        <f>SUMIFS('INPUTS | Totex'!I$98:I$181,'INPUTS | Totex'!$C$98:$C$181,$C43)</f>
        <v>0</v>
      </c>
      <c r="J43" s="261">
        <f>SUMIFS('INPUTS | Totex'!J$98:J$181,'INPUTS | Totex'!$C$98:$C$181,$C43)</f>
        <v>0</v>
      </c>
      <c r="K43" s="261">
        <f>SUMIFS('INPUTS | Totex'!K$98:K$181,'INPUTS | Totex'!$C$98:$C$181,$C43)</f>
        <v>0</v>
      </c>
      <c r="L43" s="261">
        <f>SUMIFS('INPUTS | Totex'!L$98:L$181,'INPUTS | Totex'!$C$98:$C$181,$C43)</f>
        <v>0</v>
      </c>
    </row>
    <row r="44" spans="3:12" hidden="1" outlineLevel="2" x14ac:dyDescent="0.4">
      <c r="C44" s="220" t="s">
        <v>145</v>
      </c>
      <c r="D44" s="221" t="s">
        <v>170</v>
      </c>
      <c r="H44" s="261">
        <f>SUMIFS('INPUTS | Totex'!H$98:H$181,'INPUTS | Totex'!$C$98:$C$181,$C44)</f>
        <v>41.492999999999995</v>
      </c>
      <c r="I44" s="261">
        <f>SUMIFS('INPUTS | Totex'!I$98:I$181,'INPUTS | Totex'!$C$98:$C$181,$C44)</f>
        <v>0</v>
      </c>
      <c r="J44" s="261">
        <f>SUMIFS('INPUTS | Totex'!J$98:J$181,'INPUTS | Totex'!$C$98:$C$181,$C44)</f>
        <v>0</v>
      </c>
      <c r="K44" s="261">
        <f>SUMIFS('INPUTS | Totex'!K$98:K$181,'INPUTS | Totex'!$C$98:$C$181,$C44)</f>
        <v>0</v>
      </c>
      <c r="L44" s="261">
        <f>SUMIFS('INPUTS | Totex'!L$98:L$181,'INPUTS | Totex'!$C$98:$C$181,$C44)</f>
        <v>0</v>
      </c>
    </row>
    <row r="45" spans="3:12" hidden="1" outlineLevel="2" x14ac:dyDescent="0.4">
      <c r="C45" s="220" t="s">
        <v>147</v>
      </c>
      <c r="D45" s="221" t="s">
        <v>170</v>
      </c>
      <c r="H45" s="261">
        <f>SUMIFS('INPUTS | Totex'!H$98:H$181,'INPUTS | Totex'!$C$98:$C$181,$C45)</f>
        <v>162.90069415320002</v>
      </c>
      <c r="I45" s="261">
        <f>SUMIFS('INPUTS | Totex'!I$98:I$181,'INPUTS | Totex'!$C$98:$C$181,$C45)</f>
        <v>0</v>
      </c>
      <c r="J45" s="261">
        <f>SUMIFS('INPUTS | Totex'!J$98:J$181,'INPUTS | Totex'!$C$98:$C$181,$C45)</f>
        <v>0</v>
      </c>
      <c r="K45" s="261">
        <f>SUMIFS('INPUTS | Totex'!K$98:K$181,'INPUTS | Totex'!$C$98:$C$181,$C45)</f>
        <v>0</v>
      </c>
      <c r="L45" s="261">
        <f>SUMIFS('INPUTS | Totex'!L$98:L$181,'INPUTS | Totex'!$C$98:$C$181,$C45)</f>
        <v>0</v>
      </c>
    </row>
    <row r="46" spans="3:12" hidden="1" outlineLevel="2" x14ac:dyDescent="0.4">
      <c r="C46" s="220" t="s">
        <v>149</v>
      </c>
      <c r="D46" s="221" t="s">
        <v>170</v>
      </c>
      <c r="H46" s="261">
        <f>SUMIFS('INPUTS | Totex'!H$98:H$181,'INPUTS | Totex'!$C$98:$C$181,$C46)</f>
        <v>88.843000000000004</v>
      </c>
      <c r="I46" s="261">
        <f>SUMIFS('INPUTS | Totex'!I$98:I$181,'INPUTS | Totex'!$C$98:$C$181,$C46)</f>
        <v>0</v>
      </c>
      <c r="J46" s="261">
        <f>SUMIFS('INPUTS | Totex'!J$98:J$181,'INPUTS | Totex'!$C$98:$C$181,$C46)</f>
        <v>0</v>
      </c>
      <c r="K46" s="261">
        <f>SUMIFS('INPUTS | Totex'!K$98:K$181,'INPUTS | Totex'!$C$98:$C$181,$C46)</f>
        <v>0</v>
      </c>
      <c r="L46" s="261">
        <f>SUMIFS('INPUTS | Totex'!L$98:L$181,'INPUTS | Totex'!$C$98:$C$181,$C46)</f>
        <v>0</v>
      </c>
    </row>
    <row r="47" spans="3:12" hidden="1" outlineLevel="2" x14ac:dyDescent="0.4">
      <c r="C47" s="220" t="s">
        <v>151</v>
      </c>
      <c r="D47" s="221" t="s">
        <v>170</v>
      </c>
      <c r="H47" s="261">
        <f>SUMIFS('INPUTS | Totex'!H$98:H$181,'INPUTS | Totex'!$C$98:$C$181,$C47)</f>
        <v>52.765340693233199</v>
      </c>
      <c r="I47" s="261">
        <f>SUMIFS('INPUTS | Totex'!I$98:I$181,'INPUTS | Totex'!$C$98:$C$181,$C47)</f>
        <v>0</v>
      </c>
      <c r="J47" s="261">
        <f>SUMIFS('INPUTS | Totex'!J$98:J$181,'INPUTS | Totex'!$C$98:$C$181,$C47)</f>
        <v>0</v>
      </c>
      <c r="K47" s="261">
        <f>SUMIFS('INPUTS | Totex'!K$98:K$181,'INPUTS | Totex'!$C$98:$C$181,$C47)</f>
        <v>0</v>
      </c>
      <c r="L47" s="261">
        <f>SUMIFS('INPUTS | Totex'!L$98:L$181,'INPUTS | Totex'!$C$98:$C$181,$C47)</f>
        <v>0</v>
      </c>
    </row>
    <row r="48" spans="3:12" hidden="1" outlineLevel="2" x14ac:dyDescent="0.4">
      <c r="H48" s="261"/>
      <c r="I48" s="261"/>
      <c r="J48" s="261"/>
      <c r="K48" s="261"/>
      <c r="L48" s="261"/>
    </row>
    <row r="49" spans="2:15" s="222" customFormat="1" hidden="1" outlineLevel="2" x14ac:dyDescent="0.4">
      <c r="C49" s="222" t="s">
        <v>725</v>
      </c>
      <c r="D49" s="224" t="s">
        <v>170</v>
      </c>
      <c r="E49" s="263">
        <f>SUMIFS('INPUTS | Totex'!E$98:E$181,'INPUTS | Totex'!$C$98:$C$181,$C49)</f>
        <v>0</v>
      </c>
      <c r="F49" s="263">
        <f>SUMIFS('INPUTS | Totex'!F$98:F$181,'INPUTS | Totex'!$C$98:$C$181,$C49)</f>
        <v>0</v>
      </c>
      <c r="G49" s="263">
        <f>SUMIFS('INPUTS | Totex'!G$98:G$181,'INPUTS | Totex'!$C$98:$C$181,$C49)</f>
        <v>0</v>
      </c>
      <c r="H49" s="263">
        <f>SUMIFS('INPUTS | Totex'!H$98:H$181,'INPUTS | Totex'!$C$98:$C$181,$C49)</f>
        <v>8500.3826748052707</v>
      </c>
      <c r="I49" s="263">
        <f>SUMIFS('INPUTS | Totex'!I$98:I$181,'INPUTS | Totex'!$C$98:$C$181,$C49)</f>
        <v>0</v>
      </c>
      <c r="J49" s="263">
        <f>SUMIFS('INPUTS | Totex'!J$98:J$181,'INPUTS | Totex'!$C$98:$C$181,$C49)</f>
        <v>0</v>
      </c>
      <c r="K49" s="263">
        <f>SUMIFS('INPUTS | Totex'!K$98:K$181,'INPUTS | Totex'!$C$98:$C$181,$C49)</f>
        <v>0</v>
      </c>
      <c r="L49" s="263">
        <f>SUMIFS('INPUTS | Totex'!L$98:L$181,'INPUTS | Totex'!$C$98:$C$181,$C49)</f>
        <v>0</v>
      </c>
    </row>
    <row r="50" spans="2:15" outlineLevel="1" collapsed="1" x14ac:dyDescent="0.4"/>
    <row r="51" spans="2:15" ht="14.25" outlineLevel="1" x14ac:dyDescent="0.4">
      <c r="B51" s="74" t="s">
        <v>1115</v>
      </c>
      <c r="C51" s="60"/>
      <c r="D51" s="226"/>
      <c r="E51" s="226"/>
      <c r="F51" s="226"/>
      <c r="G51" s="226"/>
      <c r="H51" s="266"/>
      <c r="I51" s="266"/>
      <c r="J51" s="266"/>
      <c r="K51" s="266"/>
      <c r="L51" s="266"/>
      <c r="M51" s="226"/>
      <c r="N51" s="18"/>
      <c r="O51" s="18"/>
    </row>
    <row r="52" spans="2:15" hidden="1" outlineLevel="2" x14ac:dyDescent="0.4">
      <c r="H52" s="261"/>
      <c r="I52" s="261"/>
      <c r="J52" s="261"/>
      <c r="K52" s="261"/>
      <c r="L52" s="261"/>
    </row>
    <row r="53" spans="2:15" hidden="1" outlineLevel="2" x14ac:dyDescent="0.4">
      <c r="C53" s="220" t="s">
        <v>117</v>
      </c>
      <c r="D53" s="221" t="s">
        <v>170</v>
      </c>
      <c r="H53" s="261">
        <f>SUMIFS('INPUTS | Totex'!H$187:H$270,'INPUTS | Totex'!$C$187:$C$270,$C53)</f>
        <v>44</v>
      </c>
      <c r="I53" s="261">
        <f>SUMIFS('INPUTS | Totex'!I$187:I$270,'INPUTS | Totex'!$C$187:$C$270,$C53)</f>
        <v>0</v>
      </c>
      <c r="J53" s="261">
        <f>SUMIFS('INPUTS | Totex'!J$187:J$270,'INPUTS | Totex'!$C$187:$C$270,$C53)</f>
        <v>0</v>
      </c>
      <c r="K53" s="261">
        <f>SUMIFS('INPUTS | Totex'!K$187:K$270,'INPUTS | Totex'!$C$187:$C$270,$C53)</f>
        <v>0</v>
      </c>
      <c r="L53" s="261">
        <f>SUMIFS('INPUTS | Totex'!L$187:L$270,'INPUTS | Totex'!$C$187:$C$270,$C53)</f>
        <v>0</v>
      </c>
    </row>
    <row r="54" spans="2:15" hidden="1" outlineLevel="2" x14ac:dyDescent="0.4">
      <c r="C54" s="220" t="s">
        <v>119</v>
      </c>
      <c r="D54" s="221" t="s">
        <v>170</v>
      </c>
      <c r="H54" s="261">
        <f>SUMIFS('INPUTS | Totex'!H$187:H$270,'INPUTS | Totex'!$C$187:$C$270,$C54)</f>
        <v>-16</v>
      </c>
      <c r="I54" s="261">
        <f>SUMIFS('INPUTS | Totex'!I$187:I$270,'INPUTS | Totex'!$C$187:$C$270,$C54)</f>
        <v>0</v>
      </c>
      <c r="J54" s="261">
        <f>SUMIFS('INPUTS | Totex'!J$187:J$270,'INPUTS | Totex'!$C$187:$C$270,$C54)</f>
        <v>0</v>
      </c>
      <c r="K54" s="261">
        <f>SUMIFS('INPUTS | Totex'!K$187:K$270,'INPUTS | Totex'!$C$187:$C$270,$C54)</f>
        <v>0</v>
      </c>
      <c r="L54" s="261">
        <f>SUMIFS('INPUTS | Totex'!L$187:L$270,'INPUTS | Totex'!$C$187:$C$270,$C54)</f>
        <v>0</v>
      </c>
    </row>
    <row r="55" spans="2:15" hidden="1" outlineLevel="2" x14ac:dyDescent="0.4">
      <c r="C55" s="220" t="s">
        <v>122</v>
      </c>
      <c r="D55" s="221" t="s">
        <v>170</v>
      </c>
      <c r="H55" s="261">
        <f>SUMIFS('INPUTS | Totex'!H$187:H$270,'INPUTS | Totex'!$C$187:$C$270,$C55)</f>
        <v>2.867</v>
      </c>
      <c r="I55" s="261">
        <f>SUMIFS('INPUTS | Totex'!I$187:I$270,'INPUTS | Totex'!$C$187:$C$270,$C55)</f>
        <v>0</v>
      </c>
      <c r="J55" s="261">
        <f>SUMIFS('INPUTS | Totex'!J$187:J$270,'INPUTS | Totex'!$C$187:$C$270,$C55)</f>
        <v>0</v>
      </c>
      <c r="K55" s="261">
        <f>SUMIFS('INPUTS | Totex'!K$187:K$270,'INPUTS | Totex'!$C$187:$C$270,$C55)</f>
        <v>0</v>
      </c>
      <c r="L55" s="261">
        <f>SUMIFS('INPUTS | Totex'!L$187:L$270,'INPUTS | Totex'!$C$187:$C$270,$C55)</f>
        <v>0</v>
      </c>
    </row>
    <row r="56" spans="2:15" hidden="1" outlineLevel="2" x14ac:dyDescent="0.4">
      <c r="C56" s="220" t="s">
        <v>124</v>
      </c>
      <c r="D56" s="221" t="s">
        <v>170</v>
      </c>
      <c r="H56" s="261">
        <f>SUMIFS('INPUTS | Totex'!H$187:H$270,'INPUTS | Totex'!$C$187:$C$270,$C56)</f>
        <v>-2.224000000000002</v>
      </c>
      <c r="I56" s="261">
        <f>SUMIFS('INPUTS | Totex'!I$187:I$270,'INPUTS | Totex'!$C$187:$C$270,$C56)</f>
        <v>0</v>
      </c>
      <c r="J56" s="261">
        <f>SUMIFS('INPUTS | Totex'!J$187:J$270,'INPUTS | Totex'!$C$187:$C$270,$C56)</f>
        <v>0</v>
      </c>
      <c r="K56" s="261">
        <f>SUMIFS('INPUTS | Totex'!K$187:K$270,'INPUTS | Totex'!$C$187:$C$270,$C56)</f>
        <v>0</v>
      </c>
      <c r="L56" s="261">
        <f>SUMIFS('INPUTS | Totex'!L$187:L$270,'INPUTS | Totex'!$C$187:$C$270,$C56)</f>
        <v>0</v>
      </c>
    </row>
    <row r="57" spans="2:15" hidden="1" outlineLevel="2" x14ac:dyDescent="0.4">
      <c r="C57" s="220" t="s">
        <v>126</v>
      </c>
      <c r="D57" s="221" t="s">
        <v>170</v>
      </c>
      <c r="H57" s="261">
        <f>SUMIFS('INPUTS | Totex'!H$187:H$270,'INPUTS | Totex'!$C$187:$C$270,$C57)</f>
        <v>42.442</v>
      </c>
      <c r="I57" s="261">
        <f>SUMIFS('INPUTS | Totex'!I$187:I$270,'INPUTS | Totex'!$C$187:$C$270,$C57)</f>
        <v>0</v>
      </c>
      <c r="J57" s="261">
        <f>SUMIFS('INPUTS | Totex'!J$187:J$270,'INPUTS | Totex'!$C$187:$C$270,$C57)</f>
        <v>0</v>
      </c>
      <c r="K57" s="261">
        <f>SUMIFS('INPUTS | Totex'!K$187:K$270,'INPUTS | Totex'!$C$187:$C$270,$C57)</f>
        <v>0</v>
      </c>
      <c r="L57" s="261">
        <f>SUMIFS('INPUTS | Totex'!L$187:L$270,'INPUTS | Totex'!$C$187:$C$270,$C57)</f>
        <v>0</v>
      </c>
    </row>
    <row r="58" spans="2:15" hidden="1" outlineLevel="2" x14ac:dyDescent="0.4">
      <c r="C58" s="220" t="s">
        <v>128</v>
      </c>
      <c r="D58" s="221" t="s">
        <v>170</v>
      </c>
      <c r="H58" s="261">
        <f>SUMIFS('INPUTS | Totex'!H$187:H$270,'INPUTS | Totex'!$C$187:$C$270,$C58)</f>
        <v>43</v>
      </c>
      <c r="I58" s="261">
        <f>SUMIFS('INPUTS | Totex'!I$187:I$270,'INPUTS | Totex'!$C$187:$C$270,$C58)</f>
        <v>0</v>
      </c>
      <c r="J58" s="261">
        <f>SUMIFS('INPUTS | Totex'!J$187:J$270,'INPUTS | Totex'!$C$187:$C$270,$C58)</f>
        <v>0</v>
      </c>
      <c r="K58" s="261">
        <f>SUMIFS('INPUTS | Totex'!K$187:K$270,'INPUTS | Totex'!$C$187:$C$270,$C58)</f>
        <v>0</v>
      </c>
      <c r="L58" s="261">
        <f>SUMIFS('INPUTS | Totex'!L$187:L$270,'INPUTS | Totex'!$C$187:$C$270,$C58)</f>
        <v>0</v>
      </c>
    </row>
    <row r="59" spans="2:15" hidden="1" outlineLevel="2" x14ac:dyDescent="0.4">
      <c r="C59" s="220" t="s">
        <v>131</v>
      </c>
      <c r="D59" s="221" t="s">
        <v>170</v>
      </c>
      <c r="H59" s="261">
        <f>SUMIFS('INPUTS | Totex'!H$187:H$270,'INPUTS | Totex'!$C$187:$C$270,$C59)</f>
        <v>-26.361999999999998</v>
      </c>
      <c r="I59" s="261">
        <f>SUMIFS('INPUTS | Totex'!I$187:I$270,'INPUTS | Totex'!$C$187:$C$270,$C59)</f>
        <v>0</v>
      </c>
      <c r="J59" s="261">
        <f>SUMIFS('INPUTS | Totex'!J$187:J$270,'INPUTS | Totex'!$C$187:$C$270,$C59)</f>
        <v>0</v>
      </c>
      <c r="K59" s="261">
        <f>SUMIFS('INPUTS | Totex'!K$187:K$270,'INPUTS | Totex'!$C$187:$C$270,$C59)</f>
        <v>0</v>
      </c>
      <c r="L59" s="261">
        <f>SUMIFS('INPUTS | Totex'!L$187:L$270,'INPUTS | Totex'!$C$187:$C$270,$C59)</f>
        <v>0</v>
      </c>
    </row>
    <row r="60" spans="2:15" hidden="1" outlineLevel="2" x14ac:dyDescent="0.4">
      <c r="C60" s="220" t="s">
        <v>133</v>
      </c>
      <c r="D60" s="221" t="s">
        <v>170</v>
      </c>
      <c r="H60" s="261">
        <f>SUMIFS('INPUTS | Totex'!H$187:H$270,'INPUTS | Totex'!$C$187:$C$270,$C60)</f>
        <v>-155.79599999999999</v>
      </c>
      <c r="I60" s="261">
        <f>SUMIFS('INPUTS | Totex'!I$187:I$270,'INPUTS | Totex'!$C$187:$C$270,$C60)</f>
        <v>0</v>
      </c>
      <c r="J60" s="261">
        <f>SUMIFS('INPUTS | Totex'!J$187:J$270,'INPUTS | Totex'!$C$187:$C$270,$C60)</f>
        <v>0</v>
      </c>
      <c r="K60" s="261">
        <f>SUMIFS('INPUTS | Totex'!K$187:K$270,'INPUTS | Totex'!$C$187:$C$270,$C60)</f>
        <v>0</v>
      </c>
      <c r="L60" s="261">
        <f>SUMIFS('INPUTS | Totex'!L$187:L$270,'INPUTS | Totex'!$C$187:$C$270,$C60)</f>
        <v>0</v>
      </c>
    </row>
    <row r="61" spans="2:15" hidden="1" outlineLevel="2" x14ac:dyDescent="0.4">
      <c r="C61" s="220" t="s">
        <v>244</v>
      </c>
      <c r="D61" s="221" t="s">
        <v>170</v>
      </c>
      <c r="H61" s="261">
        <f>SUMIFS('INPUTS | Totex'!H$187:H$270,'INPUTS | Totex'!$C$187:$C$270,$C61)</f>
        <v>203.5236189536418</v>
      </c>
      <c r="I61" s="261">
        <f>SUMIFS('INPUTS | Totex'!I$187:I$270,'INPUTS | Totex'!$C$187:$C$270,$C61)</f>
        <v>0</v>
      </c>
      <c r="J61" s="261">
        <f>SUMIFS('INPUTS | Totex'!J$187:J$270,'INPUTS | Totex'!$C$187:$C$270,$C61)</f>
        <v>0</v>
      </c>
      <c r="K61" s="261">
        <f>SUMIFS('INPUTS | Totex'!K$187:K$270,'INPUTS | Totex'!$C$187:$C$270,$C61)</f>
        <v>0</v>
      </c>
      <c r="L61" s="261">
        <f>SUMIFS('INPUTS | Totex'!L$187:L$270,'INPUTS | Totex'!$C$187:$C$270,$C61)</f>
        <v>0</v>
      </c>
    </row>
    <row r="62" spans="2:15" hidden="1" outlineLevel="2" x14ac:dyDescent="0.4">
      <c r="C62" s="220" t="s">
        <v>137</v>
      </c>
      <c r="D62" s="221" t="s">
        <v>170</v>
      </c>
      <c r="H62" s="261">
        <f>SUMIFS('INPUTS | Totex'!H$187:H$270,'INPUTS | Totex'!$C$187:$C$270,$C62)</f>
        <v>-16.157574246353388</v>
      </c>
      <c r="I62" s="261">
        <f>SUMIFS('INPUTS | Totex'!I$187:I$270,'INPUTS | Totex'!$C$187:$C$270,$C62)</f>
        <v>0</v>
      </c>
      <c r="J62" s="261">
        <f>SUMIFS('INPUTS | Totex'!J$187:J$270,'INPUTS | Totex'!$C$187:$C$270,$C62)</f>
        <v>0</v>
      </c>
      <c r="K62" s="261">
        <f>SUMIFS('INPUTS | Totex'!K$187:K$270,'INPUTS | Totex'!$C$187:$C$270,$C62)</f>
        <v>0</v>
      </c>
      <c r="L62" s="261">
        <f>SUMIFS('INPUTS | Totex'!L$187:L$270,'INPUTS | Totex'!$C$187:$C$270,$C62)</f>
        <v>0</v>
      </c>
    </row>
    <row r="63" spans="2:15" hidden="1" outlineLevel="2" x14ac:dyDescent="0.4">
      <c r="C63" s="220" t="s">
        <v>139</v>
      </c>
      <c r="D63" s="221" t="s">
        <v>170</v>
      </c>
      <c r="H63" s="261">
        <f>SUMIFS('INPUTS | Totex'!H$187:H$270,'INPUTS | Totex'!$C$187:$C$270,$C63)</f>
        <v>-168.70400000000001</v>
      </c>
      <c r="I63" s="261">
        <f>SUMIFS('INPUTS | Totex'!I$187:I$270,'INPUTS | Totex'!$C$187:$C$270,$C63)</f>
        <v>0</v>
      </c>
      <c r="J63" s="261">
        <f>SUMIFS('INPUTS | Totex'!J$187:J$270,'INPUTS | Totex'!$C$187:$C$270,$C63)</f>
        <v>0</v>
      </c>
      <c r="K63" s="261">
        <f>SUMIFS('INPUTS | Totex'!K$187:K$270,'INPUTS | Totex'!$C$187:$C$270,$C63)</f>
        <v>0</v>
      </c>
      <c r="L63" s="261">
        <f>SUMIFS('INPUTS | Totex'!L$187:L$270,'INPUTS | Totex'!$C$187:$C$270,$C63)</f>
        <v>0</v>
      </c>
    </row>
    <row r="64" spans="2:15" hidden="1" outlineLevel="2" x14ac:dyDescent="0.4">
      <c r="C64" s="220" t="s">
        <v>141</v>
      </c>
      <c r="D64" s="221" t="s">
        <v>170</v>
      </c>
      <c r="H64" s="261">
        <f>SUMIFS('INPUTS | Totex'!H$187:H$270,'INPUTS | Totex'!$C$187:$C$270,$C64)</f>
        <v>-24.846873033822298</v>
      </c>
      <c r="I64" s="261">
        <f>SUMIFS('INPUTS | Totex'!I$187:I$270,'INPUTS | Totex'!$C$187:$C$270,$C64)</f>
        <v>0</v>
      </c>
      <c r="J64" s="261">
        <f>SUMIFS('INPUTS | Totex'!J$187:J$270,'INPUTS | Totex'!$C$187:$C$270,$C64)</f>
        <v>0</v>
      </c>
      <c r="K64" s="261">
        <f>SUMIFS('INPUTS | Totex'!K$187:K$270,'INPUTS | Totex'!$C$187:$C$270,$C64)</f>
        <v>0</v>
      </c>
      <c r="L64" s="261">
        <f>SUMIFS('INPUTS | Totex'!L$187:L$270,'INPUTS | Totex'!$C$187:$C$270,$C64)</f>
        <v>0</v>
      </c>
    </row>
    <row r="65" spans="2:15" hidden="1" outlineLevel="2" x14ac:dyDescent="0.4">
      <c r="C65" s="220" t="s">
        <v>143</v>
      </c>
      <c r="D65" s="221" t="s">
        <v>170</v>
      </c>
      <c r="H65" s="261">
        <f>SUMIFS('INPUTS | Totex'!H$187:H$270,'INPUTS | Totex'!$C$187:$C$270,$C65)</f>
        <v>0.89399999999999968</v>
      </c>
      <c r="I65" s="261">
        <f>SUMIFS('INPUTS | Totex'!I$187:I$270,'INPUTS | Totex'!$C$187:$C$270,$C65)</f>
        <v>0</v>
      </c>
      <c r="J65" s="261">
        <f>SUMIFS('INPUTS | Totex'!J$187:J$270,'INPUTS | Totex'!$C$187:$C$270,$C65)</f>
        <v>0</v>
      </c>
      <c r="K65" s="261">
        <f>SUMIFS('INPUTS | Totex'!K$187:K$270,'INPUTS | Totex'!$C$187:$C$270,$C65)</f>
        <v>0</v>
      </c>
      <c r="L65" s="261">
        <f>SUMIFS('INPUTS | Totex'!L$187:L$270,'INPUTS | Totex'!$C$187:$C$270,$C65)</f>
        <v>0</v>
      </c>
    </row>
    <row r="66" spans="2:15" hidden="1" outlineLevel="2" x14ac:dyDescent="0.4">
      <c r="C66" s="220" t="s">
        <v>145</v>
      </c>
      <c r="D66" s="221" t="s">
        <v>170</v>
      </c>
      <c r="H66" s="261">
        <f>SUMIFS('INPUTS | Totex'!H$187:H$270,'INPUTS | Totex'!$C$187:$C$270,$C66)</f>
        <v>-3.883</v>
      </c>
      <c r="I66" s="261">
        <f>SUMIFS('INPUTS | Totex'!I$187:I$270,'INPUTS | Totex'!$C$187:$C$270,$C66)</f>
        <v>0</v>
      </c>
      <c r="J66" s="261">
        <f>SUMIFS('INPUTS | Totex'!J$187:J$270,'INPUTS | Totex'!$C$187:$C$270,$C66)</f>
        <v>0</v>
      </c>
      <c r="K66" s="261">
        <f>SUMIFS('INPUTS | Totex'!K$187:K$270,'INPUTS | Totex'!$C$187:$C$270,$C66)</f>
        <v>0</v>
      </c>
      <c r="L66" s="261">
        <f>SUMIFS('INPUTS | Totex'!L$187:L$270,'INPUTS | Totex'!$C$187:$C$270,$C66)</f>
        <v>0</v>
      </c>
    </row>
    <row r="67" spans="2:15" hidden="1" outlineLevel="2" x14ac:dyDescent="0.4">
      <c r="C67" s="220" t="s">
        <v>147</v>
      </c>
      <c r="D67" s="221" t="s">
        <v>170</v>
      </c>
      <c r="H67" s="261">
        <f>SUMIFS('INPUTS | Totex'!H$187:H$270,'INPUTS | Totex'!$C$187:$C$270,$C67)</f>
        <v>16.616049880057599</v>
      </c>
      <c r="I67" s="261">
        <f>SUMIFS('INPUTS | Totex'!I$187:I$270,'INPUTS | Totex'!$C$187:$C$270,$C67)</f>
        <v>0</v>
      </c>
      <c r="J67" s="261">
        <f>SUMIFS('INPUTS | Totex'!J$187:J$270,'INPUTS | Totex'!$C$187:$C$270,$C67)</f>
        <v>0</v>
      </c>
      <c r="K67" s="261">
        <f>SUMIFS('INPUTS | Totex'!K$187:K$270,'INPUTS | Totex'!$C$187:$C$270,$C67)</f>
        <v>0</v>
      </c>
      <c r="L67" s="261">
        <f>SUMIFS('INPUTS | Totex'!L$187:L$270,'INPUTS | Totex'!$C$187:$C$270,$C67)</f>
        <v>0</v>
      </c>
    </row>
    <row r="68" spans="2:15" hidden="1" outlineLevel="2" x14ac:dyDescent="0.4">
      <c r="C68" s="220" t="s">
        <v>149</v>
      </c>
      <c r="D68" s="221" t="s">
        <v>170</v>
      </c>
      <c r="H68" s="261">
        <f>SUMIFS('INPUTS | Totex'!H$187:H$270,'INPUTS | Totex'!$C$187:$C$270,$C68)</f>
        <v>-12.802</v>
      </c>
      <c r="I68" s="261">
        <f>SUMIFS('INPUTS | Totex'!I$187:I$270,'INPUTS | Totex'!$C$187:$C$270,$C68)</f>
        <v>0</v>
      </c>
      <c r="J68" s="261">
        <f>SUMIFS('INPUTS | Totex'!J$187:J$270,'INPUTS | Totex'!$C$187:$C$270,$C68)</f>
        <v>0</v>
      </c>
      <c r="K68" s="261">
        <f>SUMIFS('INPUTS | Totex'!K$187:K$270,'INPUTS | Totex'!$C$187:$C$270,$C68)</f>
        <v>0</v>
      </c>
      <c r="L68" s="261">
        <f>SUMIFS('INPUTS | Totex'!L$187:L$270,'INPUTS | Totex'!$C$187:$C$270,$C68)</f>
        <v>0</v>
      </c>
    </row>
    <row r="69" spans="2:15" hidden="1" outlineLevel="2" x14ac:dyDescent="0.4">
      <c r="C69" s="220" t="s">
        <v>151</v>
      </c>
      <c r="D69" s="221" t="s">
        <v>170</v>
      </c>
      <c r="H69" s="261">
        <f>SUMIFS('INPUTS | Totex'!H$187:H$270,'INPUTS | Totex'!$C$187:$C$270,$C69)</f>
        <v>0.23599999999999999</v>
      </c>
      <c r="I69" s="261">
        <f>SUMIFS('INPUTS | Totex'!I$187:I$270,'INPUTS | Totex'!$C$187:$C$270,$C69)</f>
        <v>0</v>
      </c>
      <c r="J69" s="261">
        <f>SUMIFS('INPUTS | Totex'!J$187:J$270,'INPUTS | Totex'!$C$187:$C$270,$C69)</f>
        <v>0</v>
      </c>
      <c r="K69" s="261">
        <f>SUMIFS('INPUTS | Totex'!K$187:K$270,'INPUTS | Totex'!$C$187:$C$270,$C69)</f>
        <v>0</v>
      </c>
      <c r="L69" s="261">
        <f>SUMIFS('INPUTS | Totex'!L$187:L$270,'INPUTS | Totex'!$C$187:$C$270,$C69)</f>
        <v>0</v>
      </c>
    </row>
    <row r="70" spans="2:15" hidden="1" outlineLevel="2" x14ac:dyDescent="0.4">
      <c r="H70" s="261"/>
      <c r="I70" s="261"/>
      <c r="J70" s="261"/>
      <c r="K70" s="261"/>
      <c r="L70" s="261"/>
    </row>
    <row r="71" spans="2:15" s="222" customFormat="1" hidden="1" outlineLevel="2" x14ac:dyDescent="0.4">
      <c r="C71" s="222" t="s">
        <v>725</v>
      </c>
      <c r="D71" s="224" t="s">
        <v>170</v>
      </c>
      <c r="E71" s="263">
        <f>SUMIFS('INPUTS | Totex'!E$187:E$270,'INPUTS | Totex'!$C$187:$C$270,$C71)</f>
        <v>0</v>
      </c>
      <c r="F71" s="263">
        <f>SUMIFS('INPUTS | Totex'!F$187:F$270,'INPUTS | Totex'!$C$187:$C$270,$C71)</f>
        <v>0</v>
      </c>
      <c r="G71" s="263">
        <f>SUMIFS('INPUTS | Totex'!G$187:G$270,'INPUTS | Totex'!$C$187:$C$270,$C71)</f>
        <v>0</v>
      </c>
      <c r="H71" s="263">
        <f>SUMIFS('INPUTS | Totex'!H$187:H$270,'INPUTS | Totex'!$C$187:$C$270,$C71)</f>
        <v>-73.196778446476259</v>
      </c>
      <c r="I71" s="263">
        <f>SUMIFS('INPUTS | Totex'!I$187:I$270,'INPUTS | Totex'!$C$187:$C$270,$C71)</f>
        <v>0</v>
      </c>
      <c r="J71" s="263">
        <f>SUMIFS('INPUTS | Totex'!J$187:J$270,'INPUTS | Totex'!$C$187:$C$270,$C71)</f>
        <v>0</v>
      </c>
      <c r="K71" s="263">
        <f>SUMIFS('INPUTS | Totex'!K$187:K$270,'INPUTS | Totex'!$C$187:$C$270,$C71)</f>
        <v>0</v>
      </c>
      <c r="L71" s="263">
        <f>SUMIFS('INPUTS | Totex'!L$187:L$270,'INPUTS | Totex'!$C$187:$C$270,$C71)</f>
        <v>0</v>
      </c>
    </row>
    <row r="72" spans="2:15" outlineLevel="1" collapsed="1" x14ac:dyDescent="0.4"/>
    <row r="73" spans="2:15" ht="14.25" outlineLevel="1" x14ac:dyDescent="0.4">
      <c r="B73" s="74" t="s">
        <v>1116</v>
      </c>
      <c r="C73" s="60"/>
      <c r="D73" s="226"/>
      <c r="E73" s="226"/>
      <c r="F73" s="226"/>
      <c r="G73" s="226"/>
      <c r="H73" s="266"/>
      <c r="I73" s="266"/>
      <c r="J73" s="266"/>
      <c r="K73" s="266"/>
      <c r="L73" s="266"/>
      <c r="M73" s="226"/>
      <c r="N73" s="18"/>
      <c r="O73" s="18"/>
    </row>
    <row r="74" spans="2:15" hidden="1" outlineLevel="2" x14ac:dyDescent="0.4">
      <c r="H74" s="261"/>
      <c r="I74" s="261"/>
      <c r="J74" s="261"/>
      <c r="K74" s="261"/>
      <c r="L74" s="261"/>
    </row>
    <row r="75" spans="2:15" hidden="1" outlineLevel="2" x14ac:dyDescent="0.4">
      <c r="C75" s="220" t="s">
        <v>117</v>
      </c>
      <c r="D75" s="221" t="s">
        <v>170</v>
      </c>
      <c r="H75" s="261">
        <f>SUMIFS('INPUTS | Totex'!H$276:H$359,'INPUTS | Totex'!$C$276:$C$359,$C75)</f>
        <v>7.8700000000000294</v>
      </c>
      <c r="I75" s="261">
        <f>SUMIFS('INPUTS | Totex'!I$276:I$359,'INPUTS | Totex'!$C$276:$C$359,$C75)</f>
        <v>0</v>
      </c>
      <c r="J75" s="261">
        <f>SUMIFS('INPUTS | Totex'!J$276:J$359,'INPUTS | Totex'!$C$276:$C$359,$C75)</f>
        <v>0</v>
      </c>
      <c r="K75" s="261">
        <f>SUMIFS('INPUTS | Totex'!K$276:K$359,'INPUTS | Totex'!$C$276:$C$359,$C75)</f>
        <v>0</v>
      </c>
      <c r="L75" s="261">
        <f>SUMIFS('INPUTS | Totex'!L$276:L$359,'INPUTS | Totex'!$C$276:$C$359,$C75)</f>
        <v>0</v>
      </c>
    </row>
    <row r="76" spans="2:15" hidden="1" outlineLevel="2" x14ac:dyDescent="0.4">
      <c r="C76" s="220" t="s">
        <v>119</v>
      </c>
      <c r="D76" s="221" t="s">
        <v>170</v>
      </c>
      <c r="H76" s="261">
        <f>SUMIFS('INPUTS | Totex'!H$276:H$359,'INPUTS | Totex'!$C$276:$C$359,$C76)</f>
        <v>37.511999999999929</v>
      </c>
      <c r="I76" s="261">
        <f>SUMIFS('INPUTS | Totex'!I$276:I$359,'INPUTS | Totex'!$C$276:$C$359,$C76)</f>
        <v>0</v>
      </c>
      <c r="J76" s="261">
        <f>SUMIFS('INPUTS | Totex'!J$276:J$359,'INPUTS | Totex'!$C$276:$C$359,$C76)</f>
        <v>0</v>
      </c>
      <c r="K76" s="261">
        <f>SUMIFS('INPUTS | Totex'!K$276:K$359,'INPUTS | Totex'!$C$276:$C$359,$C76)</f>
        <v>0</v>
      </c>
      <c r="L76" s="261">
        <f>SUMIFS('INPUTS | Totex'!L$276:L$359,'INPUTS | Totex'!$C$276:$C$359,$C76)</f>
        <v>0</v>
      </c>
    </row>
    <row r="77" spans="2:15" hidden="1" outlineLevel="2" x14ac:dyDescent="0.4">
      <c r="C77" s="220" t="s">
        <v>122</v>
      </c>
      <c r="D77" s="221" t="s">
        <v>170</v>
      </c>
      <c r="H77" s="261">
        <f>SUMIFS('INPUTS | Totex'!H$276:H$359,'INPUTS | Totex'!$C$276:$C$359,$C77)</f>
        <v>4.8860000000000001</v>
      </c>
      <c r="I77" s="261">
        <f>SUMIFS('INPUTS | Totex'!I$276:I$359,'INPUTS | Totex'!$C$276:$C$359,$C77)</f>
        <v>0</v>
      </c>
      <c r="J77" s="261">
        <f>SUMIFS('INPUTS | Totex'!J$276:J$359,'INPUTS | Totex'!$C$276:$C$359,$C77)</f>
        <v>0</v>
      </c>
      <c r="K77" s="261">
        <f>SUMIFS('INPUTS | Totex'!K$276:K$359,'INPUTS | Totex'!$C$276:$C$359,$C77)</f>
        <v>0</v>
      </c>
      <c r="L77" s="261">
        <f>SUMIFS('INPUTS | Totex'!L$276:L$359,'INPUTS | Totex'!$C$276:$C$359,$C77)</f>
        <v>0</v>
      </c>
    </row>
    <row r="78" spans="2:15" hidden="1" outlineLevel="2" x14ac:dyDescent="0.4">
      <c r="C78" s="220" t="s">
        <v>124</v>
      </c>
      <c r="D78" s="221" t="s">
        <v>170</v>
      </c>
      <c r="H78" s="261">
        <f>SUMIFS('INPUTS | Totex'!H$276:H$359,'INPUTS | Totex'!$C$276:$C$359,$C78)</f>
        <v>-13.659999999999984</v>
      </c>
      <c r="I78" s="261">
        <f>SUMIFS('INPUTS | Totex'!I$276:I$359,'INPUTS | Totex'!$C$276:$C$359,$C78)</f>
        <v>0</v>
      </c>
      <c r="J78" s="261">
        <f>SUMIFS('INPUTS | Totex'!J$276:J$359,'INPUTS | Totex'!$C$276:$C$359,$C78)</f>
        <v>0</v>
      </c>
      <c r="K78" s="261">
        <f>SUMIFS('INPUTS | Totex'!K$276:K$359,'INPUTS | Totex'!$C$276:$C$359,$C78)</f>
        <v>0</v>
      </c>
      <c r="L78" s="261">
        <f>SUMIFS('INPUTS | Totex'!L$276:L$359,'INPUTS | Totex'!$C$276:$C$359,$C78)</f>
        <v>0</v>
      </c>
    </row>
    <row r="79" spans="2:15" hidden="1" outlineLevel="2" x14ac:dyDescent="0.4">
      <c r="C79" s="220" t="s">
        <v>126</v>
      </c>
      <c r="D79" s="221" t="s">
        <v>170</v>
      </c>
      <c r="H79" s="261">
        <f>SUMIFS('INPUTS | Totex'!H$276:H$359,'INPUTS | Totex'!$C$276:$C$359,$C79)</f>
        <v>17.079098910200621</v>
      </c>
      <c r="I79" s="261">
        <f>SUMIFS('INPUTS | Totex'!I$276:I$359,'INPUTS | Totex'!$C$276:$C$359,$C79)</f>
        <v>0</v>
      </c>
      <c r="J79" s="261">
        <f>SUMIFS('INPUTS | Totex'!J$276:J$359,'INPUTS | Totex'!$C$276:$C$359,$C79)</f>
        <v>0</v>
      </c>
      <c r="K79" s="261">
        <f>SUMIFS('INPUTS | Totex'!K$276:K$359,'INPUTS | Totex'!$C$276:$C$359,$C79)</f>
        <v>0</v>
      </c>
      <c r="L79" s="261">
        <f>SUMIFS('INPUTS | Totex'!L$276:L$359,'INPUTS | Totex'!$C$276:$C$359,$C79)</f>
        <v>0</v>
      </c>
    </row>
    <row r="80" spans="2:15" hidden="1" outlineLevel="2" x14ac:dyDescent="0.4">
      <c r="C80" s="220" t="s">
        <v>128</v>
      </c>
      <c r="D80" s="221" t="s">
        <v>170</v>
      </c>
      <c r="H80" s="261">
        <f>SUMIFS('INPUTS | Totex'!H$276:H$359,'INPUTS | Totex'!$C$276:$C$359,$C80)</f>
        <v>-64.790999999999997</v>
      </c>
      <c r="I80" s="261">
        <f>SUMIFS('INPUTS | Totex'!I$276:I$359,'INPUTS | Totex'!$C$276:$C$359,$C80)</f>
        <v>0</v>
      </c>
      <c r="J80" s="261">
        <f>SUMIFS('INPUTS | Totex'!J$276:J$359,'INPUTS | Totex'!$C$276:$C$359,$C80)</f>
        <v>0</v>
      </c>
      <c r="K80" s="261">
        <f>SUMIFS('INPUTS | Totex'!K$276:K$359,'INPUTS | Totex'!$C$276:$C$359,$C80)</f>
        <v>0</v>
      </c>
      <c r="L80" s="261">
        <f>SUMIFS('INPUTS | Totex'!L$276:L$359,'INPUTS | Totex'!$C$276:$C$359,$C80)</f>
        <v>0</v>
      </c>
    </row>
    <row r="81" spans="2:15" hidden="1" outlineLevel="2" x14ac:dyDescent="0.4">
      <c r="C81" s="220" t="s">
        <v>131</v>
      </c>
      <c r="D81" s="221" t="s">
        <v>170</v>
      </c>
      <c r="H81" s="261">
        <f>SUMIFS('INPUTS | Totex'!H$276:H$359,'INPUTS | Totex'!$C$276:$C$359,$C81)</f>
        <v>77.185999999999993</v>
      </c>
      <c r="I81" s="261">
        <f>SUMIFS('INPUTS | Totex'!I$276:I$359,'INPUTS | Totex'!$C$276:$C$359,$C81)</f>
        <v>0</v>
      </c>
      <c r="J81" s="261">
        <f>SUMIFS('INPUTS | Totex'!J$276:J$359,'INPUTS | Totex'!$C$276:$C$359,$C81)</f>
        <v>0</v>
      </c>
      <c r="K81" s="261">
        <f>SUMIFS('INPUTS | Totex'!K$276:K$359,'INPUTS | Totex'!$C$276:$C$359,$C81)</f>
        <v>0</v>
      </c>
      <c r="L81" s="261">
        <f>SUMIFS('INPUTS | Totex'!L$276:L$359,'INPUTS | Totex'!$C$276:$C$359,$C81)</f>
        <v>0</v>
      </c>
    </row>
    <row r="82" spans="2:15" hidden="1" outlineLevel="2" x14ac:dyDescent="0.4">
      <c r="C82" s="220" t="s">
        <v>133</v>
      </c>
      <c r="D82" s="221" t="s">
        <v>170</v>
      </c>
      <c r="H82" s="261">
        <f>SUMIFS('INPUTS | Totex'!H$276:H$359,'INPUTS | Totex'!$C$276:$C$359,$C82)</f>
        <v>-3.999999999949818E-3</v>
      </c>
      <c r="I82" s="261">
        <f>SUMIFS('INPUTS | Totex'!I$276:I$359,'INPUTS | Totex'!$C$276:$C$359,$C82)</f>
        <v>0</v>
      </c>
      <c r="J82" s="261">
        <f>SUMIFS('INPUTS | Totex'!J$276:J$359,'INPUTS | Totex'!$C$276:$C$359,$C82)</f>
        <v>0</v>
      </c>
      <c r="K82" s="261">
        <f>SUMIFS('INPUTS | Totex'!K$276:K$359,'INPUTS | Totex'!$C$276:$C$359,$C82)</f>
        <v>0</v>
      </c>
      <c r="L82" s="261">
        <f>SUMIFS('INPUTS | Totex'!L$276:L$359,'INPUTS | Totex'!$C$276:$C$359,$C82)</f>
        <v>0</v>
      </c>
    </row>
    <row r="83" spans="2:15" hidden="1" outlineLevel="2" x14ac:dyDescent="0.4">
      <c r="C83" s="220" t="s">
        <v>244</v>
      </c>
      <c r="D83" s="221" t="s">
        <v>170</v>
      </c>
      <c r="H83" s="261">
        <f>SUMIFS('INPUTS | Totex'!H$276:H$359,'INPUTS | Totex'!$C$276:$C$359,$C83)</f>
        <v>32.341000000000001</v>
      </c>
      <c r="I83" s="261">
        <f>SUMIFS('INPUTS | Totex'!I$276:I$359,'INPUTS | Totex'!$C$276:$C$359,$C83)</f>
        <v>0</v>
      </c>
      <c r="J83" s="261">
        <f>SUMIFS('INPUTS | Totex'!J$276:J$359,'INPUTS | Totex'!$C$276:$C$359,$C83)</f>
        <v>0</v>
      </c>
      <c r="K83" s="261">
        <f>SUMIFS('INPUTS | Totex'!K$276:K$359,'INPUTS | Totex'!$C$276:$C$359,$C83)</f>
        <v>0</v>
      </c>
      <c r="L83" s="261">
        <f>SUMIFS('INPUTS | Totex'!L$276:L$359,'INPUTS | Totex'!$C$276:$C$359,$C83)</f>
        <v>0</v>
      </c>
    </row>
    <row r="84" spans="2:15" hidden="1" outlineLevel="2" x14ac:dyDescent="0.4">
      <c r="C84" s="220" t="s">
        <v>137</v>
      </c>
      <c r="D84" s="221" t="s">
        <v>170</v>
      </c>
      <c r="H84" s="261">
        <f>SUMIFS('INPUTS | Totex'!H$276:H$359,'INPUTS | Totex'!$C$276:$C$359,$C84)</f>
        <v>-1.3054257536465732</v>
      </c>
      <c r="I84" s="261">
        <f>SUMIFS('INPUTS | Totex'!I$276:I$359,'INPUTS | Totex'!$C$276:$C$359,$C84)</f>
        <v>0</v>
      </c>
      <c r="J84" s="261">
        <f>SUMIFS('INPUTS | Totex'!J$276:J$359,'INPUTS | Totex'!$C$276:$C$359,$C84)</f>
        <v>0</v>
      </c>
      <c r="K84" s="261">
        <f>SUMIFS('INPUTS | Totex'!K$276:K$359,'INPUTS | Totex'!$C$276:$C$359,$C84)</f>
        <v>0</v>
      </c>
      <c r="L84" s="261">
        <f>SUMIFS('INPUTS | Totex'!L$276:L$359,'INPUTS | Totex'!$C$276:$C$359,$C84)</f>
        <v>0</v>
      </c>
    </row>
    <row r="85" spans="2:15" hidden="1" outlineLevel="2" x14ac:dyDescent="0.4">
      <c r="C85" s="220" t="s">
        <v>139</v>
      </c>
      <c r="D85" s="221" t="s">
        <v>170</v>
      </c>
      <c r="H85" s="261">
        <f>SUMIFS('INPUTS | Totex'!H$276:H$359,'INPUTS | Totex'!$C$276:$C$359,$C85)</f>
        <v>60.297000000000089</v>
      </c>
      <c r="I85" s="261">
        <f>SUMIFS('INPUTS | Totex'!I$276:I$359,'INPUTS | Totex'!$C$276:$C$359,$C85)</f>
        <v>0</v>
      </c>
      <c r="J85" s="261">
        <f>SUMIFS('INPUTS | Totex'!J$276:J$359,'INPUTS | Totex'!$C$276:$C$359,$C85)</f>
        <v>0</v>
      </c>
      <c r="K85" s="261">
        <f>SUMIFS('INPUTS | Totex'!K$276:K$359,'INPUTS | Totex'!$C$276:$C$359,$C85)</f>
        <v>0</v>
      </c>
      <c r="L85" s="261">
        <f>SUMIFS('INPUTS | Totex'!L$276:L$359,'INPUTS | Totex'!$C$276:$C$359,$C85)</f>
        <v>0</v>
      </c>
    </row>
    <row r="86" spans="2:15" hidden="1" outlineLevel="2" x14ac:dyDescent="0.4">
      <c r="C86" s="220" t="s">
        <v>141</v>
      </c>
      <c r="D86" s="221" t="s">
        <v>170</v>
      </c>
      <c r="H86" s="261">
        <f>SUMIFS('INPUTS | Totex'!H$276:H$359,'INPUTS | Totex'!$C$276:$C$359,$C86)</f>
        <v>6.4649581520022172</v>
      </c>
      <c r="I86" s="261">
        <f>SUMIFS('INPUTS | Totex'!I$276:I$359,'INPUTS | Totex'!$C$276:$C$359,$C86)</f>
        <v>0</v>
      </c>
      <c r="J86" s="261">
        <f>SUMIFS('INPUTS | Totex'!J$276:J$359,'INPUTS | Totex'!$C$276:$C$359,$C86)</f>
        <v>0</v>
      </c>
      <c r="K86" s="261">
        <f>SUMIFS('INPUTS | Totex'!K$276:K$359,'INPUTS | Totex'!$C$276:$C$359,$C86)</f>
        <v>0</v>
      </c>
      <c r="L86" s="261">
        <f>SUMIFS('INPUTS | Totex'!L$276:L$359,'INPUTS | Totex'!$C$276:$C$359,$C86)</f>
        <v>0</v>
      </c>
    </row>
    <row r="87" spans="2:15" hidden="1" outlineLevel="2" x14ac:dyDescent="0.4">
      <c r="C87" s="220" t="s">
        <v>143</v>
      </c>
      <c r="D87" s="221" t="s">
        <v>170</v>
      </c>
      <c r="H87" s="261">
        <f>SUMIFS('INPUTS | Totex'!H$276:H$359,'INPUTS | Totex'!$C$276:$C$359,$C87)</f>
        <v>2.581999999999991</v>
      </c>
      <c r="I87" s="261">
        <f>SUMIFS('INPUTS | Totex'!I$276:I$359,'INPUTS | Totex'!$C$276:$C$359,$C87)</f>
        <v>0</v>
      </c>
      <c r="J87" s="261">
        <f>SUMIFS('INPUTS | Totex'!J$276:J$359,'INPUTS | Totex'!$C$276:$C$359,$C87)</f>
        <v>0</v>
      </c>
      <c r="K87" s="261">
        <f>SUMIFS('INPUTS | Totex'!K$276:K$359,'INPUTS | Totex'!$C$276:$C$359,$C87)</f>
        <v>0</v>
      </c>
      <c r="L87" s="261">
        <f>SUMIFS('INPUTS | Totex'!L$276:L$359,'INPUTS | Totex'!$C$276:$C$359,$C87)</f>
        <v>0</v>
      </c>
    </row>
    <row r="88" spans="2:15" hidden="1" outlineLevel="2" x14ac:dyDescent="0.4">
      <c r="C88" s="220" t="s">
        <v>145</v>
      </c>
      <c r="D88" s="221" t="s">
        <v>170</v>
      </c>
      <c r="H88" s="261">
        <f>SUMIFS('INPUTS | Totex'!H$276:H$359,'INPUTS | Totex'!$C$276:$C$359,$C88)</f>
        <v>-1.073999999999999</v>
      </c>
      <c r="I88" s="261">
        <f>SUMIFS('INPUTS | Totex'!I$276:I$359,'INPUTS | Totex'!$C$276:$C$359,$C88)</f>
        <v>0</v>
      </c>
      <c r="J88" s="261">
        <f>SUMIFS('INPUTS | Totex'!J$276:J$359,'INPUTS | Totex'!$C$276:$C$359,$C88)</f>
        <v>0</v>
      </c>
      <c r="K88" s="261">
        <f>SUMIFS('INPUTS | Totex'!K$276:K$359,'INPUTS | Totex'!$C$276:$C$359,$C88)</f>
        <v>0</v>
      </c>
      <c r="L88" s="261">
        <f>SUMIFS('INPUTS | Totex'!L$276:L$359,'INPUTS | Totex'!$C$276:$C$359,$C88)</f>
        <v>0</v>
      </c>
    </row>
    <row r="89" spans="2:15" hidden="1" outlineLevel="2" x14ac:dyDescent="0.4">
      <c r="C89" s="220" t="s">
        <v>147</v>
      </c>
      <c r="D89" s="221" t="s">
        <v>170</v>
      </c>
      <c r="H89" s="261">
        <f>SUMIFS('INPUTS | Totex'!H$276:H$359,'INPUTS | Totex'!$C$276:$C$359,$C89)</f>
        <v>11.429099503414063</v>
      </c>
      <c r="I89" s="261">
        <f>SUMIFS('INPUTS | Totex'!I$276:I$359,'INPUTS | Totex'!$C$276:$C$359,$C89)</f>
        <v>0</v>
      </c>
      <c r="J89" s="261">
        <f>SUMIFS('INPUTS | Totex'!J$276:J$359,'INPUTS | Totex'!$C$276:$C$359,$C89)</f>
        <v>0</v>
      </c>
      <c r="K89" s="261">
        <f>SUMIFS('INPUTS | Totex'!K$276:K$359,'INPUTS | Totex'!$C$276:$C$359,$C89)</f>
        <v>0</v>
      </c>
      <c r="L89" s="261">
        <f>SUMIFS('INPUTS | Totex'!L$276:L$359,'INPUTS | Totex'!$C$276:$C$359,$C89)</f>
        <v>0</v>
      </c>
    </row>
    <row r="90" spans="2:15" hidden="1" outlineLevel="2" x14ac:dyDescent="0.4">
      <c r="C90" s="220" t="s">
        <v>149</v>
      </c>
      <c r="D90" s="221" t="s">
        <v>170</v>
      </c>
      <c r="H90" s="261">
        <f>SUMIFS('INPUTS | Totex'!H$276:H$359,'INPUTS | Totex'!$C$276:$C$359,$C90)</f>
        <v>-0.45500000000001756</v>
      </c>
      <c r="I90" s="261">
        <f>SUMIFS('INPUTS | Totex'!I$276:I$359,'INPUTS | Totex'!$C$276:$C$359,$C90)</f>
        <v>0</v>
      </c>
      <c r="J90" s="261">
        <f>SUMIFS('INPUTS | Totex'!J$276:J$359,'INPUTS | Totex'!$C$276:$C$359,$C90)</f>
        <v>0</v>
      </c>
      <c r="K90" s="261">
        <f>SUMIFS('INPUTS | Totex'!K$276:K$359,'INPUTS | Totex'!$C$276:$C$359,$C90)</f>
        <v>0</v>
      </c>
      <c r="L90" s="261">
        <f>SUMIFS('INPUTS | Totex'!L$276:L$359,'INPUTS | Totex'!$C$276:$C$359,$C90)</f>
        <v>0</v>
      </c>
    </row>
    <row r="91" spans="2:15" hidden="1" outlineLevel="2" x14ac:dyDescent="0.4">
      <c r="C91" s="220" t="s">
        <v>151</v>
      </c>
      <c r="D91" s="221" t="s">
        <v>170</v>
      </c>
      <c r="H91" s="261">
        <f>SUMIFS('INPUTS | Totex'!H$276:H$359,'INPUTS | Totex'!$C$276:$C$359,$C91)</f>
        <v>3.500466453154456</v>
      </c>
      <c r="I91" s="261">
        <f>SUMIFS('INPUTS | Totex'!I$276:I$359,'INPUTS | Totex'!$C$276:$C$359,$C91)</f>
        <v>0</v>
      </c>
      <c r="J91" s="261">
        <f>SUMIFS('INPUTS | Totex'!J$276:J$359,'INPUTS | Totex'!$C$276:$C$359,$C91)</f>
        <v>0</v>
      </c>
      <c r="K91" s="261">
        <f>SUMIFS('INPUTS | Totex'!K$276:K$359,'INPUTS | Totex'!$C$276:$C$359,$C91)</f>
        <v>0</v>
      </c>
      <c r="L91" s="261">
        <f>SUMIFS('INPUTS | Totex'!L$276:L$359,'INPUTS | Totex'!$C$276:$C$359,$C91)</f>
        <v>0</v>
      </c>
    </row>
    <row r="92" spans="2:15" hidden="1" outlineLevel="2" x14ac:dyDescent="0.4">
      <c r="H92" s="261"/>
      <c r="I92" s="261"/>
      <c r="J92" s="261"/>
      <c r="K92" s="261"/>
      <c r="L92" s="261"/>
    </row>
    <row r="93" spans="2:15" s="222" customFormat="1" hidden="1" outlineLevel="2" x14ac:dyDescent="0.4">
      <c r="C93" s="222" t="s">
        <v>725</v>
      </c>
      <c r="D93" s="224" t="s">
        <v>170</v>
      </c>
      <c r="E93" s="263">
        <f>SUMIFS('INPUTS | Totex'!E$276:E$359,'INPUTS | Totex'!$C$276:$C$359,$C93)</f>
        <v>0</v>
      </c>
      <c r="F93" s="263">
        <f>SUMIFS('INPUTS | Totex'!F$276:F$359,'INPUTS | Totex'!$C$276:$C$359,$C93)</f>
        <v>0</v>
      </c>
      <c r="G93" s="263">
        <f>SUMIFS('INPUTS | Totex'!G$276:G$359,'INPUTS | Totex'!$C$276:$C$359,$C93)</f>
        <v>0</v>
      </c>
      <c r="H93" s="263">
        <f>SUMIFS('INPUTS | Totex'!H$276:H$359,'INPUTS | Totex'!$C$276:$C$359,$C93)</f>
        <v>179.85819726512486</v>
      </c>
      <c r="I93" s="263">
        <f>SUMIFS('INPUTS | Totex'!I$276:I$359,'INPUTS | Totex'!$C$276:$C$359,$C93)</f>
        <v>0</v>
      </c>
      <c r="J93" s="263">
        <f>SUMIFS('INPUTS | Totex'!J$276:J$359,'INPUTS | Totex'!$C$276:$C$359,$C93)</f>
        <v>0</v>
      </c>
      <c r="K93" s="263">
        <f>SUMIFS('INPUTS | Totex'!K$276:K$359,'INPUTS | Totex'!$C$276:$C$359,$C93)</f>
        <v>0</v>
      </c>
      <c r="L93" s="263">
        <f>SUMIFS('INPUTS | Totex'!L$276:L$359,'INPUTS | Totex'!$C$276:$C$359,$C93)</f>
        <v>0</v>
      </c>
    </row>
    <row r="94" spans="2:15" outlineLevel="1" collapsed="1" x14ac:dyDescent="0.4"/>
    <row r="95" spans="2:15" ht="14.25" outlineLevel="1" x14ac:dyDescent="0.4">
      <c r="B95" s="74" t="s">
        <v>1117</v>
      </c>
      <c r="C95" s="60"/>
      <c r="D95" s="226"/>
      <c r="E95" s="226"/>
      <c r="F95" s="226"/>
      <c r="G95" s="226"/>
      <c r="H95" s="266"/>
      <c r="I95" s="266"/>
      <c r="J95" s="266"/>
      <c r="K95" s="266"/>
      <c r="L95" s="266"/>
      <c r="M95" s="226"/>
      <c r="N95" s="18"/>
      <c r="O95" s="18"/>
    </row>
    <row r="96" spans="2:15" hidden="1" outlineLevel="2" x14ac:dyDescent="0.4">
      <c r="H96" s="261"/>
      <c r="I96" s="261"/>
      <c r="J96" s="261"/>
      <c r="K96" s="261"/>
      <c r="L96" s="261"/>
    </row>
    <row r="97" spans="3:14" hidden="1" outlineLevel="2" x14ac:dyDescent="0.4">
      <c r="C97" s="220" t="s">
        <v>117</v>
      </c>
      <c r="D97" s="221" t="s">
        <v>170</v>
      </c>
      <c r="H97" s="261">
        <f>H75+H53</f>
        <v>51.870000000000033</v>
      </c>
      <c r="I97" s="261">
        <f t="shared" ref="I97:L97" si="2">I75+I53</f>
        <v>0</v>
      </c>
      <c r="J97" s="261">
        <f t="shared" si="2"/>
        <v>0</v>
      </c>
      <c r="K97" s="261">
        <f t="shared" si="2"/>
        <v>0</v>
      </c>
      <c r="L97" s="261">
        <f t="shared" si="2"/>
        <v>0</v>
      </c>
      <c r="N97" s="402"/>
    </row>
    <row r="98" spans="3:14" hidden="1" outlineLevel="2" x14ac:dyDescent="0.4">
      <c r="C98" s="220" t="s">
        <v>119</v>
      </c>
      <c r="D98" s="221" t="s">
        <v>170</v>
      </c>
      <c r="H98" s="261">
        <f t="shared" ref="H98:L98" si="3">H76+H54</f>
        <v>21.511999999999929</v>
      </c>
      <c r="I98" s="261">
        <f t="shared" si="3"/>
        <v>0</v>
      </c>
      <c r="J98" s="261">
        <f t="shared" si="3"/>
        <v>0</v>
      </c>
      <c r="K98" s="261">
        <f t="shared" si="3"/>
        <v>0</v>
      </c>
      <c r="L98" s="261">
        <f t="shared" si="3"/>
        <v>0</v>
      </c>
      <c r="N98" s="402"/>
    </row>
    <row r="99" spans="3:14" hidden="1" outlineLevel="2" x14ac:dyDescent="0.4">
      <c r="C99" s="220" t="s">
        <v>122</v>
      </c>
      <c r="D99" s="221" t="s">
        <v>170</v>
      </c>
      <c r="H99" s="261">
        <f t="shared" ref="H99:L99" si="4">H77+H55</f>
        <v>7.7530000000000001</v>
      </c>
      <c r="I99" s="261">
        <f t="shared" si="4"/>
        <v>0</v>
      </c>
      <c r="J99" s="261">
        <f t="shared" si="4"/>
        <v>0</v>
      </c>
      <c r="K99" s="261">
        <f t="shared" si="4"/>
        <v>0</v>
      </c>
      <c r="L99" s="261">
        <f t="shared" si="4"/>
        <v>0</v>
      </c>
      <c r="N99" s="402"/>
    </row>
    <row r="100" spans="3:14" hidden="1" outlineLevel="2" x14ac:dyDescent="0.4">
      <c r="C100" s="220" t="s">
        <v>124</v>
      </c>
      <c r="D100" s="221" t="s">
        <v>170</v>
      </c>
      <c r="H100" s="261">
        <f t="shared" ref="H100:L100" si="5">H78+H56</f>
        <v>-15.883999999999986</v>
      </c>
      <c r="I100" s="261">
        <f t="shared" si="5"/>
        <v>0</v>
      </c>
      <c r="J100" s="261">
        <f t="shared" si="5"/>
        <v>0</v>
      </c>
      <c r="K100" s="261">
        <f t="shared" si="5"/>
        <v>0</v>
      </c>
      <c r="L100" s="261">
        <f t="shared" si="5"/>
        <v>0</v>
      </c>
      <c r="N100" s="402"/>
    </row>
    <row r="101" spans="3:14" hidden="1" outlineLevel="2" x14ac:dyDescent="0.4">
      <c r="C101" s="220" t="s">
        <v>126</v>
      </c>
      <c r="D101" s="221" t="s">
        <v>170</v>
      </c>
      <c r="H101" s="261">
        <f t="shared" ref="H101:L101" si="6">H79+H57</f>
        <v>59.521098910200621</v>
      </c>
      <c r="I101" s="261">
        <f t="shared" si="6"/>
        <v>0</v>
      </c>
      <c r="J101" s="261">
        <f t="shared" si="6"/>
        <v>0</v>
      </c>
      <c r="K101" s="261">
        <f t="shared" si="6"/>
        <v>0</v>
      </c>
      <c r="L101" s="261">
        <f t="shared" si="6"/>
        <v>0</v>
      </c>
      <c r="N101" s="402"/>
    </row>
    <row r="102" spans="3:14" hidden="1" outlineLevel="2" x14ac:dyDescent="0.4">
      <c r="C102" s="220" t="s">
        <v>128</v>
      </c>
      <c r="D102" s="221" t="s">
        <v>170</v>
      </c>
      <c r="H102" s="261">
        <f t="shared" ref="H102:L102" si="7">H80+H58</f>
        <v>-21.790999999999997</v>
      </c>
      <c r="I102" s="261">
        <f t="shared" si="7"/>
        <v>0</v>
      </c>
      <c r="J102" s="261">
        <f t="shared" si="7"/>
        <v>0</v>
      </c>
      <c r="K102" s="261">
        <f t="shared" si="7"/>
        <v>0</v>
      </c>
      <c r="L102" s="261">
        <f t="shared" si="7"/>
        <v>0</v>
      </c>
      <c r="N102" s="402"/>
    </row>
    <row r="103" spans="3:14" hidden="1" outlineLevel="2" x14ac:dyDescent="0.4">
      <c r="C103" s="220" t="s">
        <v>131</v>
      </c>
      <c r="D103" s="221" t="s">
        <v>170</v>
      </c>
      <c r="H103" s="261">
        <f t="shared" ref="H103:L103" si="8">H81+H59</f>
        <v>50.823999999999998</v>
      </c>
      <c r="I103" s="261">
        <f t="shared" si="8"/>
        <v>0</v>
      </c>
      <c r="J103" s="261">
        <f t="shared" si="8"/>
        <v>0</v>
      </c>
      <c r="K103" s="261">
        <f t="shared" si="8"/>
        <v>0</v>
      </c>
      <c r="L103" s="261">
        <f t="shared" si="8"/>
        <v>0</v>
      </c>
      <c r="N103" s="402"/>
    </row>
    <row r="104" spans="3:14" hidden="1" outlineLevel="2" x14ac:dyDescent="0.4">
      <c r="C104" s="220" t="s">
        <v>133</v>
      </c>
      <c r="D104" s="221" t="s">
        <v>170</v>
      </c>
      <c r="H104" s="261">
        <f t="shared" ref="H104:L104" si="9">H82+H60</f>
        <v>-155.79999999999995</v>
      </c>
      <c r="I104" s="261">
        <f t="shared" si="9"/>
        <v>0</v>
      </c>
      <c r="J104" s="261">
        <f t="shared" si="9"/>
        <v>0</v>
      </c>
      <c r="K104" s="261">
        <f t="shared" si="9"/>
        <v>0</v>
      </c>
      <c r="L104" s="261">
        <f t="shared" si="9"/>
        <v>0</v>
      </c>
      <c r="N104" s="402"/>
    </row>
    <row r="105" spans="3:14" hidden="1" outlineLevel="2" x14ac:dyDescent="0.4">
      <c r="C105" s="220" t="s">
        <v>244</v>
      </c>
      <c r="D105" s="221" t="s">
        <v>170</v>
      </c>
      <c r="H105" s="261">
        <f t="shared" ref="H105:L105" si="10">H83+H61</f>
        <v>235.86461895364181</v>
      </c>
      <c r="I105" s="261">
        <f t="shared" si="10"/>
        <v>0</v>
      </c>
      <c r="J105" s="261">
        <f t="shared" si="10"/>
        <v>0</v>
      </c>
      <c r="K105" s="261">
        <f t="shared" si="10"/>
        <v>0</v>
      </c>
      <c r="L105" s="261">
        <f t="shared" si="10"/>
        <v>0</v>
      </c>
      <c r="N105" s="402"/>
    </row>
    <row r="106" spans="3:14" hidden="1" outlineLevel="2" x14ac:dyDescent="0.4">
      <c r="C106" s="220" t="s">
        <v>137</v>
      </c>
      <c r="D106" s="221" t="s">
        <v>170</v>
      </c>
      <c r="H106" s="401">
        <f t="shared" ref="H106:L106" si="11">H84+H62</f>
        <v>-17.462999999999962</v>
      </c>
      <c r="I106" s="261">
        <f t="shared" si="11"/>
        <v>0</v>
      </c>
      <c r="J106" s="261">
        <f t="shared" si="11"/>
        <v>0</v>
      </c>
      <c r="K106" s="261">
        <f t="shared" si="11"/>
        <v>0</v>
      </c>
      <c r="L106" s="261">
        <f t="shared" si="11"/>
        <v>0</v>
      </c>
      <c r="N106" s="402"/>
    </row>
    <row r="107" spans="3:14" hidden="1" outlineLevel="2" x14ac:dyDescent="0.4">
      <c r="C107" s="220" t="s">
        <v>139</v>
      </c>
      <c r="D107" s="221" t="s">
        <v>170</v>
      </c>
      <c r="H107" s="261">
        <f t="shared" ref="H107:L107" si="12">H85+H63</f>
        <v>-108.40699999999993</v>
      </c>
      <c r="I107" s="261">
        <f t="shared" si="12"/>
        <v>0</v>
      </c>
      <c r="J107" s="261">
        <f t="shared" si="12"/>
        <v>0</v>
      </c>
      <c r="K107" s="261">
        <f t="shared" si="12"/>
        <v>0</v>
      </c>
      <c r="L107" s="261">
        <f t="shared" si="12"/>
        <v>0</v>
      </c>
      <c r="N107" s="402"/>
    </row>
    <row r="108" spans="3:14" hidden="1" outlineLevel="2" x14ac:dyDescent="0.4">
      <c r="C108" s="220" t="s">
        <v>141</v>
      </c>
      <c r="D108" s="221" t="s">
        <v>170</v>
      </c>
      <c r="H108" s="261">
        <f t="shared" ref="H108:L108" si="13">H86+H64</f>
        <v>-18.38191488182008</v>
      </c>
      <c r="I108" s="261">
        <f t="shared" si="13"/>
        <v>0</v>
      </c>
      <c r="J108" s="261">
        <f t="shared" si="13"/>
        <v>0</v>
      </c>
      <c r="K108" s="261">
        <f t="shared" si="13"/>
        <v>0</v>
      </c>
      <c r="L108" s="261">
        <f t="shared" si="13"/>
        <v>0</v>
      </c>
      <c r="N108" s="402"/>
    </row>
    <row r="109" spans="3:14" hidden="1" outlineLevel="2" x14ac:dyDescent="0.4">
      <c r="C109" s="220" t="s">
        <v>143</v>
      </c>
      <c r="D109" s="221" t="s">
        <v>170</v>
      </c>
      <c r="H109" s="261">
        <f t="shared" ref="H109:L109" si="14">H87+H65</f>
        <v>3.4759999999999907</v>
      </c>
      <c r="I109" s="261">
        <f t="shared" si="14"/>
        <v>0</v>
      </c>
      <c r="J109" s="261">
        <f t="shared" si="14"/>
        <v>0</v>
      </c>
      <c r="K109" s="261">
        <f t="shared" si="14"/>
        <v>0</v>
      </c>
      <c r="L109" s="261">
        <f t="shared" si="14"/>
        <v>0</v>
      </c>
      <c r="N109" s="402"/>
    </row>
    <row r="110" spans="3:14" hidden="1" outlineLevel="2" x14ac:dyDescent="0.4">
      <c r="C110" s="220" t="s">
        <v>145</v>
      </c>
      <c r="D110" s="221" t="s">
        <v>170</v>
      </c>
      <c r="H110" s="261">
        <f t="shared" ref="H110:L110" si="15">H88+H66</f>
        <v>-4.956999999999999</v>
      </c>
      <c r="I110" s="261">
        <f t="shared" si="15"/>
        <v>0</v>
      </c>
      <c r="J110" s="261">
        <f t="shared" si="15"/>
        <v>0</v>
      </c>
      <c r="K110" s="261">
        <f t="shared" si="15"/>
        <v>0</v>
      </c>
      <c r="L110" s="261">
        <f t="shared" si="15"/>
        <v>0</v>
      </c>
      <c r="N110" s="402"/>
    </row>
    <row r="111" spans="3:14" hidden="1" outlineLevel="2" x14ac:dyDescent="0.4">
      <c r="C111" s="220" t="s">
        <v>147</v>
      </c>
      <c r="D111" s="221" t="s">
        <v>170</v>
      </c>
      <c r="H111" s="261">
        <f t="shared" ref="H111:L111" si="16">H89+H67</f>
        <v>28.04514938347166</v>
      </c>
      <c r="I111" s="261">
        <f t="shared" si="16"/>
        <v>0</v>
      </c>
      <c r="J111" s="261">
        <f t="shared" si="16"/>
        <v>0</v>
      </c>
      <c r="K111" s="261">
        <f t="shared" si="16"/>
        <v>0</v>
      </c>
      <c r="L111" s="261">
        <f t="shared" si="16"/>
        <v>0</v>
      </c>
      <c r="N111" s="402"/>
    </row>
    <row r="112" spans="3:14" hidden="1" outlineLevel="2" x14ac:dyDescent="0.4">
      <c r="C112" s="220" t="s">
        <v>149</v>
      </c>
      <c r="D112" s="221" t="s">
        <v>170</v>
      </c>
      <c r="H112" s="261">
        <f t="shared" ref="H112:L112" si="17">H90+H68</f>
        <v>-13.257000000000017</v>
      </c>
      <c r="I112" s="261">
        <f t="shared" si="17"/>
        <v>0</v>
      </c>
      <c r="J112" s="261">
        <f t="shared" si="17"/>
        <v>0</v>
      </c>
      <c r="K112" s="261">
        <f t="shared" si="17"/>
        <v>0</v>
      </c>
      <c r="L112" s="261">
        <f t="shared" si="17"/>
        <v>0</v>
      </c>
      <c r="N112" s="402"/>
    </row>
    <row r="113" spans="2:15" hidden="1" outlineLevel="2" x14ac:dyDescent="0.4">
      <c r="C113" s="220" t="s">
        <v>151</v>
      </c>
      <c r="D113" s="221" t="s">
        <v>170</v>
      </c>
      <c r="H113" s="261">
        <f t="shared" ref="H113:L113" si="18">H91+H69</f>
        <v>3.7364664531544562</v>
      </c>
      <c r="I113" s="261">
        <f t="shared" si="18"/>
        <v>0</v>
      </c>
      <c r="J113" s="261">
        <f t="shared" si="18"/>
        <v>0</v>
      </c>
      <c r="K113" s="261">
        <f t="shared" si="18"/>
        <v>0</v>
      </c>
      <c r="L113" s="261">
        <f t="shared" si="18"/>
        <v>0</v>
      </c>
      <c r="N113" s="402"/>
    </row>
    <row r="114" spans="2:15" hidden="1" outlineLevel="2" x14ac:dyDescent="0.4">
      <c r="H114" s="261"/>
      <c r="I114" s="261"/>
      <c r="J114" s="261"/>
      <c r="K114" s="261"/>
      <c r="L114" s="261"/>
    </row>
    <row r="115" spans="2:15" s="222" customFormat="1" hidden="1" outlineLevel="2" x14ac:dyDescent="0.4">
      <c r="C115" s="222" t="s">
        <v>725</v>
      </c>
      <c r="D115" s="224" t="s">
        <v>170</v>
      </c>
      <c r="E115" s="403">
        <f t="shared" ref="E115:G115" si="19">SUM(E97:E113)</f>
        <v>0</v>
      </c>
      <c r="F115" s="403">
        <f t="shared" si="19"/>
        <v>0</v>
      </c>
      <c r="G115" s="403">
        <f t="shared" si="19"/>
        <v>0</v>
      </c>
      <c r="H115" s="403">
        <f>SUM(H97:H113)</f>
        <v>106.66141881864857</v>
      </c>
      <c r="I115" s="263">
        <f t="shared" ref="I115" si="20">SUM(I97:I113)</f>
        <v>0</v>
      </c>
      <c r="J115" s="263">
        <f t="shared" ref="J115" si="21">SUM(J97:J113)</f>
        <v>0</v>
      </c>
      <c r="K115" s="263">
        <f t="shared" ref="K115" si="22">SUM(K97:K113)</f>
        <v>0</v>
      </c>
      <c r="L115" s="263">
        <f t="shared" ref="L115" si="23">SUM(L97:L113)</f>
        <v>0</v>
      </c>
      <c r="N115" s="413"/>
    </row>
    <row r="116" spans="2:15" outlineLevel="1" collapsed="1" x14ac:dyDescent="0.4"/>
    <row r="117" spans="2:15" ht="15.75" x14ac:dyDescent="0.4">
      <c r="B117" s="55" t="s">
        <v>1118</v>
      </c>
      <c r="C117" s="75"/>
      <c r="D117" s="225"/>
      <c r="E117" s="225"/>
      <c r="F117" s="225"/>
      <c r="G117" s="225"/>
      <c r="H117" s="267"/>
      <c r="I117" s="267"/>
      <c r="J117" s="267"/>
      <c r="K117" s="267"/>
      <c r="L117" s="267"/>
      <c r="M117" s="225"/>
      <c r="N117" s="56"/>
      <c r="O117" s="56"/>
    </row>
    <row r="118" spans="2:15" x14ac:dyDescent="0.4">
      <c r="H118" s="268"/>
      <c r="I118" s="268"/>
      <c r="J118" s="268"/>
      <c r="K118" s="268"/>
      <c r="L118" s="268"/>
    </row>
    <row r="119" spans="2:15" ht="14.25" outlineLevel="1" x14ac:dyDescent="0.4">
      <c r="B119" s="74" t="s">
        <v>1119</v>
      </c>
      <c r="C119" s="60"/>
      <c r="D119" s="226"/>
      <c r="E119" s="226"/>
      <c r="F119" s="226"/>
      <c r="G119" s="226"/>
      <c r="H119" s="269"/>
      <c r="I119" s="269"/>
      <c r="J119" s="269"/>
      <c r="K119" s="269"/>
      <c r="L119" s="269"/>
      <c r="M119" s="226"/>
      <c r="N119" s="18"/>
      <c r="O119" s="18"/>
    </row>
    <row r="120" spans="2:15" hidden="1" outlineLevel="2" x14ac:dyDescent="0.4">
      <c r="H120" s="268"/>
      <c r="I120" s="268"/>
      <c r="J120" s="268"/>
      <c r="K120" s="268"/>
      <c r="L120" s="268"/>
    </row>
    <row r="121" spans="2:15" hidden="1" outlineLevel="2" x14ac:dyDescent="0.4">
      <c r="C121" s="234" t="s">
        <v>117</v>
      </c>
      <c r="D121" s="236" t="s">
        <v>176</v>
      </c>
      <c r="E121" s="236"/>
      <c r="F121" s="236"/>
      <c r="G121" s="236"/>
      <c r="H121" s="270">
        <f>IFERROR('INPUTS | Totex'!H276 / H9,0)</f>
        <v>-5.895369491935973E-3</v>
      </c>
      <c r="I121" s="270">
        <f>IFERROR('INPUTS | Totex'!I276 / I9,0)</f>
        <v>0</v>
      </c>
      <c r="J121" s="270">
        <f>IFERROR('INPUTS | Totex'!J276 / J9,0)</f>
        <v>0</v>
      </c>
      <c r="K121" s="270">
        <f>IFERROR('INPUTS | Totex'!K276 / K9,0)</f>
        <v>0</v>
      </c>
      <c r="L121" s="270">
        <f>IFERROR('INPUTS | Totex'!L276 / L9,0)</f>
        <v>0</v>
      </c>
    </row>
    <row r="122" spans="2:15" hidden="1" outlineLevel="2" x14ac:dyDescent="0.4">
      <c r="C122" s="234" t="s">
        <v>119</v>
      </c>
      <c r="D122" s="236" t="s">
        <v>176</v>
      </c>
      <c r="E122" s="236"/>
      <c r="F122" s="236"/>
      <c r="G122" s="236"/>
      <c r="H122" s="270">
        <f>IFERROR('INPUTS | Totex'!H277 / H10,0)</f>
        <v>-8.8520103852361403E-3</v>
      </c>
      <c r="I122" s="270">
        <f>IFERROR('INPUTS | Totex'!I277 / I10,0)</f>
        <v>0</v>
      </c>
      <c r="J122" s="270">
        <f>IFERROR('INPUTS | Totex'!J277 / J10,0)</f>
        <v>0</v>
      </c>
      <c r="K122" s="270">
        <f>IFERROR('INPUTS | Totex'!K277 / K10,0)</f>
        <v>0</v>
      </c>
      <c r="L122" s="270">
        <f>IFERROR('INPUTS | Totex'!L277 / L10,0)</f>
        <v>0</v>
      </c>
    </row>
    <row r="123" spans="2:15" hidden="1" outlineLevel="2" x14ac:dyDescent="0.4">
      <c r="C123" s="234" t="s">
        <v>122</v>
      </c>
      <c r="D123" s="236" t="s">
        <v>176</v>
      </c>
      <c r="E123" s="236"/>
      <c r="F123" s="236"/>
      <c r="G123" s="236"/>
      <c r="H123" s="270">
        <f>IFERROR('INPUTS | Totex'!H278 / H11,0)</f>
        <v>5.5038571972186673E-2</v>
      </c>
      <c r="I123" s="270">
        <f>IFERROR('INPUTS | Totex'!I278 / I11,0)</f>
        <v>0</v>
      </c>
      <c r="J123" s="270">
        <f>IFERROR('INPUTS | Totex'!J278 / J11,0)</f>
        <v>0</v>
      </c>
      <c r="K123" s="270">
        <f>IFERROR('INPUTS | Totex'!K278 / K11,0)</f>
        <v>0</v>
      </c>
      <c r="L123" s="270">
        <f>IFERROR('INPUTS | Totex'!L278 / L11,0)</f>
        <v>0</v>
      </c>
    </row>
    <row r="124" spans="2:15" hidden="1" outlineLevel="2" x14ac:dyDescent="0.4">
      <c r="C124" s="234" t="s">
        <v>124</v>
      </c>
      <c r="D124" s="236" t="s">
        <v>176</v>
      </c>
      <c r="E124" s="236"/>
      <c r="F124" s="236"/>
      <c r="G124" s="236"/>
      <c r="H124" s="270">
        <f>IFERROR('INPUTS | Totex'!H279 / H12,0)</f>
        <v>-8.0117845163687666E-18</v>
      </c>
      <c r="I124" s="270">
        <f>IFERROR('INPUTS | Totex'!I279 / I12,0)</f>
        <v>0</v>
      </c>
      <c r="J124" s="270">
        <f>IFERROR('INPUTS | Totex'!J279 / J12,0)</f>
        <v>0</v>
      </c>
      <c r="K124" s="270">
        <f>IFERROR('INPUTS | Totex'!K279 / K12,0)</f>
        <v>0</v>
      </c>
      <c r="L124" s="270">
        <f>IFERROR('INPUTS | Totex'!L279 / L12,0)</f>
        <v>0</v>
      </c>
    </row>
    <row r="125" spans="2:15" hidden="1" outlineLevel="2" x14ac:dyDescent="0.4">
      <c r="C125" s="234" t="s">
        <v>126</v>
      </c>
      <c r="D125" s="236" t="s">
        <v>176</v>
      </c>
      <c r="E125" s="236"/>
      <c r="F125" s="236"/>
      <c r="G125" s="236"/>
      <c r="H125" s="270">
        <f>IFERROR('INPUTS | Totex'!H280 / H13,0)</f>
        <v>2.4225374457825861E-2</v>
      </c>
      <c r="I125" s="270">
        <f>IFERROR('INPUTS | Totex'!I280 / I13,0)</f>
        <v>0</v>
      </c>
      <c r="J125" s="270">
        <f>IFERROR('INPUTS | Totex'!J280 / J13,0)</f>
        <v>0</v>
      </c>
      <c r="K125" s="270">
        <f>IFERROR('INPUTS | Totex'!K280 / K13,0)</f>
        <v>0</v>
      </c>
      <c r="L125" s="270">
        <f>IFERROR('INPUTS | Totex'!L280 / L13,0)</f>
        <v>0</v>
      </c>
    </row>
    <row r="126" spans="2:15" hidden="1" outlineLevel="2" x14ac:dyDescent="0.4">
      <c r="C126" s="234" t="s">
        <v>128</v>
      </c>
      <c r="D126" s="236" t="s">
        <v>176</v>
      </c>
      <c r="E126" s="236"/>
      <c r="F126" s="236"/>
      <c r="G126" s="236"/>
      <c r="H126" s="270">
        <f>IFERROR('INPUTS | Totex'!H281 / H14,0)</f>
        <v>-2.3762816449516755E-3</v>
      </c>
      <c r="I126" s="270">
        <f>IFERROR('INPUTS | Totex'!I281 / I14,0)</f>
        <v>0</v>
      </c>
      <c r="J126" s="270">
        <f>IFERROR('INPUTS | Totex'!J281 / J14,0)</f>
        <v>0</v>
      </c>
      <c r="K126" s="270">
        <f>IFERROR('INPUTS | Totex'!K281 / K14,0)</f>
        <v>0</v>
      </c>
      <c r="L126" s="270">
        <f>IFERROR('INPUTS | Totex'!L281 / L14,0)</f>
        <v>0</v>
      </c>
    </row>
    <row r="127" spans="2:15" hidden="1" outlineLevel="2" x14ac:dyDescent="0.4">
      <c r="C127" s="234" t="s">
        <v>131</v>
      </c>
      <c r="D127" s="236" t="s">
        <v>176</v>
      </c>
      <c r="E127" s="236"/>
      <c r="F127" s="236"/>
      <c r="G127" s="236"/>
      <c r="H127" s="270">
        <f>IFERROR('INPUTS | Totex'!H282 / H15,0)</f>
        <v>2.4136062063648506E-2</v>
      </c>
      <c r="I127" s="270">
        <f>IFERROR('INPUTS | Totex'!I282 / I15,0)</f>
        <v>0</v>
      </c>
      <c r="J127" s="270">
        <f>IFERROR('INPUTS | Totex'!J282 / J15,0)</f>
        <v>0</v>
      </c>
      <c r="K127" s="270">
        <f>IFERROR('INPUTS | Totex'!K282 / K15,0)</f>
        <v>0</v>
      </c>
      <c r="L127" s="270">
        <f>IFERROR('INPUTS | Totex'!L282 / L15,0)</f>
        <v>0</v>
      </c>
    </row>
    <row r="128" spans="2:15" hidden="1" outlineLevel="2" x14ac:dyDescent="0.4">
      <c r="C128" s="234" t="s">
        <v>133</v>
      </c>
      <c r="D128" s="236" t="s">
        <v>176</v>
      </c>
      <c r="E128" s="236"/>
      <c r="F128" s="236"/>
      <c r="G128" s="236"/>
      <c r="H128" s="270">
        <f>IFERROR('INPUTS | Totex'!H283 / H16,0)</f>
        <v>-5.9382387540749678E-7</v>
      </c>
      <c r="I128" s="270">
        <f>IFERROR('INPUTS | Totex'!I283 / I16,0)</f>
        <v>0</v>
      </c>
      <c r="J128" s="270">
        <f>IFERROR('INPUTS | Totex'!J283 / J16,0)</f>
        <v>0</v>
      </c>
      <c r="K128" s="270">
        <f>IFERROR('INPUTS | Totex'!K283 / K16,0)</f>
        <v>0</v>
      </c>
      <c r="L128" s="270">
        <f>IFERROR('INPUTS | Totex'!L283 / L16,0)</f>
        <v>0</v>
      </c>
    </row>
    <row r="129" spans="2:15" hidden="1" outlineLevel="2" x14ac:dyDescent="0.4">
      <c r="C129" s="220" t="s">
        <v>244</v>
      </c>
      <c r="D129" s="236" t="s">
        <v>176</v>
      </c>
      <c r="E129" s="236"/>
      <c r="F129" s="236"/>
      <c r="G129" s="236"/>
      <c r="H129" s="270">
        <f>IFERROR('INPUTS | Totex'!H284 / H17,0)</f>
        <v>1.5014756519076016E-4</v>
      </c>
      <c r="I129" s="270">
        <f>IFERROR('INPUTS | Totex'!I284 / I17,0)</f>
        <v>0</v>
      </c>
      <c r="J129" s="270">
        <f>IFERROR('INPUTS | Totex'!J284 / J17,0)</f>
        <v>0</v>
      </c>
      <c r="K129" s="270">
        <f>IFERROR('INPUTS | Totex'!K284 / K17,0)</f>
        <v>0</v>
      </c>
      <c r="L129" s="270">
        <f>IFERROR('INPUTS | Totex'!L284 / L17,0)</f>
        <v>0</v>
      </c>
    </row>
    <row r="130" spans="2:15" hidden="1" outlineLevel="2" x14ac:dyDescent="0.4">
      <c r="C130" s="234" t="s">
        <v>137</v>
      </c>
      <c r="D130" s="236" t="s">
        <v>176</v>
      </c>
      <c r="E130" s="236"/>
      <c r="F130" s="236"/>
      <c r="G130" s="236"/>
      <c r="H130" s="270">
        <f>IFERROR('INPUTS | Totex'!H285 / H18,0)</f>
        <v>-3.4955615880254052E-3</v>
      </c>
      <c r="I130" s="270">
        <f>IFERROR('INPUTS | Totex'!I285 / I18,0)</f>
        <v>0</v>
      </c>
      <c r="J130" s="270">
        <f>IFERROR('INPUTS | Totex'!J285 / J18,0)</f>
        <v>0</v>
      </c>
      <c r="K130" s="270">
        <f>IFERROR('INPUTS | Totex'!K285 / K18,0)</f>
        <v>0</v>
      </c>
      <c r="L130" s="270">
        <f>IFERROR('INPUTS | Totex'!L285 / L18,0)</f>
        <v>0</v>
      </c>
    </row>
    <row r="131" spans="2:15" hidden="1" outlineLevel="2" x14ac:dyDescent="0.4">
      <c r="C131" s="234" t="s">
        <v>139</v>
      </c>
      <c r="D131" s="236" t="s">
        <v>176</v>
      </c>
      <c r="E131" s="236"/>
      <c r="F131" s="236"/>
      <c r="G131" s="236"/>
      <c r="H131" s="270">
        <f>IFERROR('INPUTS | Totex'!H286 / H19,0)</f>
        <v>9.9615860407578508E-4</v>
      </c>
      <c r="I131" s="270">
        <f>IFERROR('INPUTS | Totex'!I286 / I19,0)</f>
        <v>0</v>
      </c>
      <c r="J131" s="270">
        <f>IFERROR('INPUTS | Totex'!J286 / J19,0)</f>
        <v>0</v>
      </c>
      <c r="K131" s="270">
        <f>IFERROR('INPUTS | Totex'!K286 / K19,0)</f>
        <v>0</v>
      </c>
      <c r="L131" s="270">
        <f>IFERROR('INPUTS | Totex'!L286 / L19,0)</f>
        <v>0</v>
      </c>
    </row>
    <row r="132" spans="2:15" hidden="1" outlineLevel="2" x14ac:dyDescent="0.4">
      <c r="C132" s="234" t="s">
        <v>141</v>
      </c>
      <c r="D132" s="236" t="s">
        <v>176</v>
      </c>
      <c r="E132" s="236"/>
      <c r="F132" s="236"/>
      <c r="G132" s="236"/>
      <c r="H132" s="270">
        <f>IFERROR('INPUTS | Totex'!H287 / H20,0)</f>
        <v>2.6934324967757589E-3</v>
      </c>
      <c r="I132" s="270">
        <f>IFERROR('INPUTS | Totex'!I287 / I20,0)</f>
        <v>0</v>
      </c>
      <c r="J132" s="270">
        <f>IFERROR('INPUTS | Totex'!J287 / J20,0)</f>
        <v>0</v>
      </c>
      <c r="K132" s="270">
        <f>IFERROR('INPUTS | Totex'!K287 / K20,0)</f>
        <v>0</v>
      </c>
      <c r="L132" s="270">
        <f>IFERROR('INPUTS | Totex'!L287 / L20,0)</f>
        <v>0</v>
      </c>
    </row>
    <row r="133" spans="2:15" hidden="1" outlineLevel="2" x14ac:dyDescent="0.4">
      <c r="C133" s="234" t="s">
        <v>143</v>
      </c>
      <c r="D133" s="236" t="s">
        <v>176</v>
      </c>
      <c r="E133" s="236"/>
      <c r="F133" s="236"/>
      <c r="G133" s="236"/>
      <c r="H133" s="270">
        <f>IFERROR('INPUTS | Totex'!H288 / H21,0)</f>
        <v>-4.203935599284424E-3</v>
      </c>
      <c r="I133" s="270">
        <f>IFERROR('INPUTS | Totex'!I288 / I21,0)</f>
        <v>0</v>
      </c>
      <c r="J133" s="270">
        <f>IFERROR('INPUTS | Totex'!J288 / J21,0)</f>
        <v>0</v>
      </c>
      <c r="K133" s="270">
        <f>IFERROR('INPUTS | Totex'!K288 / K21,0)</f>
        <v>0</v>
      </c>
      <c r="L133" s="270">
        <f>IFERROR('INPUTS | Totex'!L288 / L21,0)</f>
        <v>0</v>
      </c>
    </row>
    <row r="134" spans="2:15" hidden="1" outlineLevel="2" x14ac:dyDescent="0.4">
      <c r="C134" s="234" t="s">
        <v>145</v>
      </c>
      <c r="D134" s="236" t="s">
        <v>176</v>
      </c>
      <c r="E134" s="236"/>
      <c r="F134" s="236"/>
      <c r="G134" s="236"/>
      <c r="H134" s="270">
        <f>IFERROR('INPUTS | Totex'!H289 / H22,0)</f>
        <v>-6.1786867599569638E-3</v>
      </c>
      <c r="I134" s="270">
        <f>IFERROR('INPUTS | Totex'!I289 / I22,0)</f>
        <v>0</v>
      </c>
      <c r="J134" s="270">
        <f>IFERROR('INPUTS | Totex'!J289 / J22,0)</f>
        <v>0</v>
      </c>
      <c r="K134" s="270">
        <f>IFERROR('INPUTS | Totex'!K289 / K22,0)</f>
        <v>0</v>
      </c>
      <c r="L134" s="270">
        <f>IFERROR('INPUTS | Totex'!L289 / L22,0)</f>
        <v>0</v>
      </c>
    </row>
    <row r="135" spans="2:15" hidden="1" outlineLevel="2" x14ac:dyDescent="0.4">
      <c r="C135" s="234" t="s">
        <v>147</v>
      </c>
      <c r="D135" s="236" t="s">
        <v>176</v>
      </c>
      <c r="E135" s="236"/>
      <c r="F135" s="236"/>
      <c r="G135" s="236"/>
      <c r="H135" s="270">
        <f>IFERROR('INPUTS | Totex'!H290 / H23,0)</f>
        <v>3.2617294329606245E-3</v>
      </c>
      <c r="I135" s="270">
        <f>IFERROR('INPUTS | Totex'!I290 / I23,0)</f>
        <v>0</v>
      </c>
      <c r="J135" s="270">
        <f>IFERROR('INPUTS | Totex'!J290 / J23,0)</f>
        <v>0</v>
      </c>
      <c r="K135" s="270">
        <f>IFERROR('INPUTS | Totex'!K290 / K23,0)</f>
        <v>0</v>
      </c>
      <c r="L135" s="270">
        <f>IFERROR('INPUTS | Totex'!L290 / L23,0)</f>
        <v>0</v>
      </c>
    </row>
    <row r="136" spans="2:15" hidden="1" outlineLevel="2" x14ac:dyDescent="0.4">
      <c r="C136" s="234" t="s">
        <v>149</v>
      </c>
      <c r="D136" s="236" t="s">
        <v>176</v>
      </c>
      <c r="E136" s="236"/>
      <c r="F136" s="236"/>
      <c r="G136" s="236"/>
      <c r="H136" s="270">
        <f>IFERROR('INPUTS | Totex'!H291 / H24,0)</f>
        <v>-1.5223430308278355E-17</v>
      </c>
      <c r="I136" s="270">
        <f>IFERROR('INPUTS | Totex'!I291 / I24,0)</f>
        <v>0</v>
      </c>
      <c r="J136" s="270">
        <f>IFERROR('INPUTS | Totex'!J291 / J24,0)</f>
        <v>0</v>
      </c>
      <c r="K136" s="270">
        <f>IFERROR('INPUTS | Totex'!K291 / K24,0)</f>
        <v>0</v>
      </c>
      <c r="L136" s="270">
        <f>IFERROR('INPUTS | Totex'!L291 / L24,0)</f>
        <v>0</v>
      </c>
    </row>
    <row r="137" spans="2:15" hidden="1" outlineLevel="2" x14ac:dyDescent="0.4">
      <c r="C137" s="234" t="s">
        <v>151</v>
      </c>
      <c r="D137" s="236" t="s">
        <v>176</v>
      </c>
      <c r="E137" s="236"/>
      <c r="F137" s="236"/>
      <c r="G137" s="236"/>
      <c r="H137" s="270">
        <f>IFERROR('INPUTS | Totex'!H292 / H25,0)</f>
        <v>7.5657289987229922E-3</v>
      </c>
      <c r="I137" s="270">
        <f>IFERROR('INPUTS | Totex'!I292 / I25,0)</f>
        <v>0</v>
      </c>
      <c r="J137" s="270">
        <f>IFERROR('INPUTS | Totex'!J292 / J25,0)</f>
        <v>0</v>
      </c>
      <c r="K137" s="270">
        <f>IFERROR('INPUTS | Totex'!K292 / K25,0)</f>
        <v>0</v>
      </c>
      <c r="L137" s="270">
        <f>IFERROR('INPUTS | Totex'!L292 / L25,0)</f>
        <v>0</v>
      </c>
    </row>
    <row r="138" spans="2:15" hidden="1" outlineLevel="2" x14ac:dyDescent="0.4">
      <c r="C138" s="234"/>
      <c r="D138" s="236"/>
      <c r="E138" s="236"/>
      <c r="F138" s="236"/>
      <c r="G138" s="236"/>
      <c r="H138" s="270"/>
      <c r="I138" s="270"/>
      <c r="J138" s="270"/>
      <c r="K138" s="270"/>
      <c r="L138" s="270"/>
    </row>
    <row r="139" spans="2:15" s="222" customFormat="1" hidden="1" outlineLevel="2" x14ac:dyDescent="0.4">
      <c r="C139" s="222" t="s">
        <v>725</v>
      </c>
      <c r="D139" s="237" t="s">
        <v>176</v>
      </c>
      <c r="E139" s="383">
        <f>IFERROR('INPUTS | Totex'!E294 / E27,0)</f>
        <v>0</v>
      </c>
      <c r="F139" s="383">
        <f>IFERROR('INPUTS | Totex'!F294 / F27,0)</f>
        <v>0</v>
      </c>
      <c r="G139" s="383">
        <f>IFERROR('INPUTS | Totex'!G294 / G27,0)</f>
        <v>0</v>
      </c>
      <c r="H139" s="383">
        <f>IFERROR('INPUTS | Totex'!H294 / H27,0)</f>
        <v>3.6600903917137452E-3</v>
      </c>
      <c r="I139" s="271">
        <f>IFERROR('INPUTS | Totex'!I294 / I27,0)</f>
        <v>0</v>
      </c>
      <c r="J139" s="271">
        <f>IFERROR('INPUTS | Totex'!J294 / J27,0)</f>
        <v>0</v>
      </c>
      <c r="K139" s="271">
        <f>IFERROR('INPUTS | Totex'!K294 / K27,0)</f>
        <v>0</v>
      </c>
      <c r="L139" s="271">
        <f>IFERROR('INPUTS | Totex'!L294 / L27,0)</f>
        <v>0</v>
      </c>
    </row>
    <row r="140" spans="2:15" outlineLevel="1" collapsed="1" x14ac:dyDescent="0.4">
      <c r="H140" s="268"/>
      <c r="I140" s="268"/>
      <c r="J140" s="268"/>
      <c r="K140" s="268"/>
      <c r="L140" s="268"/>
    </row>
    <row r="141" spans="2:15" ht="14.25" outlineLevel="1" x14ac:dyDescent="0.4">
      <c r="B141" s="74" t="s">
        <v>1120</v>
      </c>
      <c r="C141" s="60"/>
      <c r="D141" s="226"/>
      <c r="E141" s="226"/>
      <c r="F141" s="226"/>
      <c r="G141" s="226"/>
      <c r="H141" s="269"/>
      <c r="I141" s="269"/>
      <c r="J141" s="269"/>
      <c r="K141" s="269"/>
      <c r="L141" s="269"/>
      <c r="M141" s="226"/>
      <c r="N141" s="18"/>
      <c r="O141" s="18"/>
    </row>
    <row r="142" spans="2:15" hidden="1" outlineLevel="2" x14ac:dyDescent="0.4">
      <c r="H142" s="268"/>
      <c r="I142" s="268"/>
      <c r="J142" s="268"/>
      <c r="K142" s="268"/>
      <c r="L142" s="268"/>
    </row>
    <row r="143" spans="2:15" hidden="1" outlineLevel="2" x14ac:dyDescent="0.4">
      <c r="C143" s="234" t="s">
        <v>117</v>
      </c>
      <c r="D143" s="236" t="s">
        <v>176</v>
      </c>
      <c r="E143" s="236"/>
      <c r="F143" s="236"/>
      <c r="G143" s="236"/>
      <c r="H143" s="270">
        <f>IFERROR('INPUTS | Totex'!H298 / H9,0)</f>
        <v>2.0409862538099757E-2</v>
      </c>
      <c r="I143" s="270">
        <f>IFERROR('INPUTS | Totex'!I298 / I9,0)</f>
        <v>0</v>
      </c>
      <c r="J143" s="270">
        <f>IFERROR('INPUTS | Totex'!J298 / J9,0)</f>
        <v>0</v>
      </c>
      <c r="K143" s="270">
        <f>IFERROR('INPUTS | Totex'!K298 / K9,0)</f>
        <v>0</v>
      </c>
      <c r="L143" s="270">
        <f>IFERROR('INPUTS | Totex'!L298 / L9,0)</f>
        <v>0</v>
      </c>
    </row>
    <row r="144" spans="2:15" hidden="1" outlineLevel="2" x14ac:dyDescent="0.4">
      <c r="C144" s="234" t="s">
        <v>119</v>
      </c>
      <c r="D144" s="236" t="s">
        <v>176</v>
      </c>
      <c r="E144" s="236"/>
      <c r="F144" s="236"/>
      <c r="G144" s="236"/>
      <c r="H144" s="270">
        <f>IFERROR('INPUTS | Totex'!H299 / H10,0)</f>
        <v>4.4719668795172092E-2</v>
      </c>
      <c r="I144" s="270">
        <f>IFERROR('INPUTS | Totex'!I299 / I10,0)</f>
        <v>0</v>
      </c>
      <c r="J144" s="270">
        <f>IFERROR('INPUTS | Totex'!J299 / J10,0)</f>
        <v>0</v>
      </c>
      <c r="K144" s="270">
        <f>IFERROR('INPUTS | Totex'!K299 / K10,0)</f>
        <v>0</v>
      </c>
      <c r="L144" s="270">
        <f>IFERROR('INPUTS | Totex'!L299 / L10,0)</f>
        <v>0</v>
      </c>
    </row>
    <row r="145" spans="3:12" hidden="1" outlineLevel="2" x14ac:dyDescent="0.4">
      <c r="C145" s="234" t="s">
        <v>122</v>
      </c>
      <c r="D145" s="236" t="s">
        <v>176</v>
      </c>
      <c r="E145" s="236"/>
      <c r="F145" s="236"/>
      <c r="G145" s="236"/>
      <c r="H145" s="270">
        <f>IFERROR('INPUTS | Totex'!H300 / H11,0)</f>
        <v>9.7415850831978415E-2</v>
      </c>
      <c r="I145" s="270">
        <f>IFERROR('INPUTS | Totex'!I300 / I11,0)</f>
        <v>0</v>
      </c>
      <c r="J145" s="270">
        <f>IFERROR('INPUTS | Totex'!J300 / J11,0)</f>
        <v>0</v>
      </c>
      <c r="K145" s="270">
        <f>IFERROR('INPUTS | Totex'!K300 / K11,0)</f>
        <v>0</v>
      </c>
      <c r="L145" s="270">
        <f>IFERROR('INPUTS | Totex'!L300 / L11,0)</f>
        <v>0</v>
      </c>
    </row>
    <row r="146" spans="3:12" hidden="1" outlineLevel="2" x14ac:dyDescent="0.4">
      <c r="C146" s="234" t="s">
        <v>124</v>
      </c>
      <c r="D146" s="236" t="s">
        <v>176</v>
      </c>
      <c r="E146" s="236"/>
      <c r="F146" s="236"/>
      <c r="G146" s="236"/>
      <c r="H146" s="270">
        <f>IFERROR('INPUTS | Totex'!H301 / H12,0)</f>
        <v>4.0058922581843833E-17</v>
      </c>
      <c r="I146" s="270">
        <f>IFERROR('INPUTS | Totex'!I301 / I12,0)</f>
        <v>0</v>
      </c>
      <c r="J146" s="270">
        <f>IFERROR('INPUTS | Totex'!J301 / J12,0)</f>
        <v>0</v>
      </c>
      <c r="K146" s="270">
        <f>IFERROR('INPUTS | Totex'!K301 / K12,0)</f>
        <v>0</v>
      </c>
      <c r="L146" s="270">
        <f>IFERROR('INPUTS | Totex'!L301 / L12,0)</f>
        <v>0</v>
      </c>
    </row>
    <row r="147" spans="3:12" hidden="1" outlineLevel="2" x14ac:dyDescent="0.4">
      <c r="C147" s="234" t="s">
        <v>126</v>
      </c>
      <c r="D147" s="236" t="s">
        <v>176</v>
      </c>
      <c r="E147" s="236"/>
      <c r="F147" s="236"/>
      <c r="G147" s="236"/>
      <c r="H147" s="270">
        <f>IFERROR('INPUTS | Totex'!H302 / H13,0)</f>
        <v>5.9366585212068015E-2</v>
      </c>
      <c r="I147" s="270">
        <f>IFERROR('INPUTS | Totex'!I302 / I13,0)</f>
        <v>0</v>
      </c>
      <c r="J147" s="270">
        <f>IFERROR('INPUTS | Totex'!J302 / J13,0)</f>
        <v>0</v>
      </c>
      <c r="K147" s="270">
        <f>IFERROR('INPUTS | Totex'!K302 / K13,0)</f>
        <v>0</v>
      </c>
      <c r="L147" s="270">
        <f>IFERROR('INPUTS | Totex'!L302 / L13,0)</f>
        <v>0</v>
      </c>
    </row>
    <row r="148" spans="3:12" hidden="1" outlineLevel="2" x14ac:dyDescent="0.4">
      <c r="C148" s="234" t="s">
        <v>128</v>
      </c>
      <c r="D148" s="236" t="s">
        <v>176</v>
      </c>
      <c r="E148" s="236"/>
      <c r="F148" s="236"/>
      <c r="G148" s="236"/>
      <c r="H148" s="270">
        <f>IFERROR('INPUTS | Totex'!H303 / H14,0)</f>
        <v>-2.5180774649791363E-2</v>
      </c>
      <c r="I148" s="270">
        <f>IFERROR('INPUTS | Totex'!I303 / I14,0)</f>
        <v>0</v>
      </c>
      <c r="J148" s="270">
        <f>IFERROR('INPUTS | Totex'!J303 / J14,0)</f>
        <v>0</v>
      </c>
      <c r="K148" s="270">
        <f>IFERROR('INPUTS | Totex'!K303 / K14,0)</f>
        <v>0</v>
      </c>
      <c r="L148" s="270">
        <f>IFERROR('INPUTS | Totex'!L303 / L14,0)</f>
        <v>0</v>
      </c>
    </row>
    <row r="149" spans="3:12" hidden="1" outlineLevel="2" x14ac:dyDescent="0.4">
      <c r="C149" s="234" t="s">
        <v>131</v>
      </c>
      <c r="D149" s="236" t="s">
        <v>176</v>
      </c>
      <c r="E149" s="236"/>
      <c r="F149" s="236"/>
      <c r="G149" s="236"/>
      <c r="H149" s="270">
        <f>IFERROR('INPUTS | Totex'!H304 / H15,0)</f>
        <v>3.5026178853353691E-2</v>
      </c>
      <c r="I149" s="270">
        <f>IFERROR('INPUTS | Totex'!I304 / I15,0)</f>
        <v>0</v>
      </c>
      <c r="J149" s="270">
        <f>IFERROR('INPUTS | Totex'!J304 / J15,0)</f>
        <v>0</v>
      </c>
      <c r="K149" s="270">
        <f>IFERROR('INPUTS | Totex'!K304 / K15,0)</f>
        <v>0</v>
      </c>
      <c r="L149" s="270">
        <f>IFERROR('INPUTS | Totex'!L304 / L15,0)</f>
        <v>0</v>
      </c>
    </row>
    <row r="150" spans="3:12" hidden="1" outlineLevel="2" x14ac:dyDescent="0.4">
      <c r="C150" s="234" t="s">
        <v>133</v>
      </c>
      <c r="D150" s="236" t="s">
        <v>176</v>
      </c>
      <c r="E150" s="236"/>
      <c r="F150" s="236"/>
      <c r="G150" s="236"/>
      <c r="H150" s="270">
        <f>IFERROR('INPUTS | Totex'!H305 / H16,0)</f>
        <v>-5.9382387541488397E-7</v>
      </c>
      <c r="I150" s="270">
        <f>IFERROR('INPUTS | Totex'!I305 / I16,0)</f>
        <v>0</v>
      </c>
      <c r="J150" s="270">
        <f>IFERROR('INPUTS | Totex'!J305 / J16,0)</f>
        <v>0</v>
      </c>
      <c r="K150" s="270">
        <f>IFERROR('INPUTS | Totex'!K305 / K16,0)</f>
        <v>0</v>
      </c>
      <c r="L150" s="270">
        <f>IFERROR('INPUTS | Totex'!L305 / L16,0)</f>
        <v>0</v>
      </c>
    </row>
    <row r="151" spans="3:12" hidden="1" outlineLevel="2" x14ac:dyDescent="0.4">
      <c r="C151" s="220" t="s">
        <v>244</v>
      </c>
      <c r="D151" s="236" t="s">
        <v>176</v>
      </c>
      <c r="E151" s="236"/>
      <c r="F151" s="236"/>
      <c r="G151" s="236"/>
      <c r="H151" s="270">
        <f>IFERROR('INPUTS | Totex'!H306 / H17,0)</f>
        <v>5.3179889535093002E-3</v>
      </c>
      <c r="I151" s="270">
        <f>IFERROR('INPUTS | Totex'!I306 / I17,0)</f>
        <v>0</v>
      </c>
      <c r="J151" s="270">
        <f>IFERROR('INPUTS | Totex'!J306 / J17,0)</f>
        <v>0</v>
      </c>
      <c r="K151" s="270">
        <f>IFERROR('INPUTS | Totex'!K306 / K17,0)</f>
        <v>0</v>
      </c>
      <c r="L151" s="270">
        <f>IFERROR('INPUTS | Totex'!L306 / L17,0)</f>
        <v>0</v>
      </c>
    </row>
    <row r="152" spans="3:12" hidden="1" outlineLevel="2" x14ac:dyDescent="0.4">
      <c r="C152" s="234" t="s">
        <v>137</v>
      </c>
      <c r="D152" s="236" t="s">
        <v>176</v>
      </c>
      <c r="E152" s="236"/>
      <c r="F152" s="236"/>
      <c r="G152" s="236"/>
      <c r="H152" s="270">
        <f>IFERROR('INPUTS | Totex'!H307 / H18,0)</f>
        <v>2.4379113097487285E-3</v>
      </c>
      <c r="I152" s="270">
        <f>IFERROR('INPUTS | Totex'!I307 / I18,0)</f>
        <v>0</v>
      </c>
      <c r="J152" s="270">
        <f>IFERROR('INPUTS | Totex'!J307 / J18,0)</f>
        <v>0</v>
      </c>
      <c r="K152" s="270">
        <f>IFERROR('INPUTS | Totex'!K307 / K18,0)</f>
        <v>0</v>
      </c>
      <c r="L152" s="270">
        <f>IFERROR('INPUTS | Totex'!L307 / L18,0)</f>
        <v>0</v>
      </c>
    </row>
    <row r="153" spans="3:12" hidden="1" outlineLevel="2" x14ac:dyDescent="0.4">
      <c r="C153" s="234" t="s">
        <v>139</v>
      </c>
      <c r="D153" s="236" t="s">
        <v>176</v>
      </c>
      <c r="E153" s="236"/>
      <c r="F153" s="236"/>
      <c r="G153" s="236"/>
      <c r="H153" s="270">
        <f>IFERROR('INPUTS | Totex'!H308 / H19,0)</f>
        <v>1.6334613798641404E-2</v>
      </c>
      <c r="I153" s="270">
        <f>IFERROR('INPUTS | Totex'!I308 / I19,0)</f>
        <v>0</v>
      </c>
      <c r="J153" s="270">
        <f>IFERROR('INPUTS | Totex'!J308 / J19,0)</f>
        <v>0</v>
      </c>
      <c r="K153" s="270">
        <f>IFERROR('INPUTS | Totex'!K308 / K19,0)</f>
        <v>0</v>
      </c>
      <c r="L153" s="270">
        <f>IFERROR('INPUTS | Totex'!L308 / L19,0)</f>
        <v>0</v>
      </c>
    </row>
    <row r="154" spans="3:12" hidden="1" outlineLevel="2" x14ac:dyDescent="0.4">
      <c r="C154" s="234" t="s">
        <v>141</v>
      </c>
      <c r="D154" s="236" t="s">
        <v>176</v>
      </c>
      <c r="E154" s="236"/>
      <c r="F154" s="236"/>
      <c r="G154" s="236"/>
      <c r="H154" s="270">
        <f>IFERROR('INPUTS | Totex'!H309 / H20,0)</f>
        <v>2.2990525114200085E-2</v>
      </c>
      <c r="I154" s="270">
        <f>IFERROR('INPUTS | Totex'!I309 / I20,0)</f>
        <v>0</v>
      </c>
      <c r="J154" s="270">
        <f>IFERROR('INPUTS | Totex'!J309 / J20,0)</f>
        <v>0</v>
      </c>
      <c r="K154" s="270">
        <f>IFERROR('INPUTS | Totex'!K309 / K20,0)</f>
        <v>0</v>
      </c>
      <c r="L154" s="270">
        <f>IFERROR('INPUTS | Totex'!L309 / L20,0)</f>
        <v>0</v>
      </c>
    </row>
    <row r="155" spans="3:12" hidden="1" outlineLevel="2" x14ac:dyDescent="0.4">
      <c r="C155" s="234" t="s">
        <v>143</v>
      </c>
      <c r="D155" s="236" t="s">
        <v>176</v>
      </c>
      <c r="E155" s="236"/>
      <c r="F155" s="236"/>
      <c r="G155" s="236"/>
      <c r="H155" s="270">
        <f>IFERROR('INPUTS | Totex'!H310 / H21,0)</f>
        <v>3.7196524405826596E-2</v>
      </c>
      <c r="I155" s="270">
        <f>IFERROR('INPUTS | Totex'!I310 / I21,0)</f>
        <v>0</v>
      </c>
      <c r="J155" s="270">
        <f>IFERROR('INPUTS | Totex'!J310 / J21,0)</f>
        <v>0</v>
      </c>
      <c r="K155" s="270">
        <f>IFERROR('INPUTS | Totex'!K310 / K21,0)</f>
        <v>0</v>
      </c>
      <c r="L155" s="270">
        <f>IFERROR('INPUTS | Totex'!L310 / L21,0)</f>
        <v>0</v>
      </c>
    </row>
    <row r="156" spans="3:12" hidden="1" outlineLevel="2" x14ac:dyDescent="0.4">
      <c r="C156" s="234" t="s">
        <v>145</v>
      </c>
      <c r="D156" s="236" t="s">
        <v>176</v>
      </c>
      <c r="E156" s="236"/>
      <c r="F156" s="236"/>
      <c r="G156" s="236"/>
      <c r="H156" s="270">
        <f>IFERROR('INPUTS | Totex'!H311 / H22,0)</f>
        <v>-1.6942949407965511E-2</v>
      </c>
      <c r="I156" s="270">
        <f>IFERROR('INPUTS | Totex'!I311 / I22,0)</f>
        <v>0</v>
      </c>
      <c r="J156" s="270">
        <f>IFERROR('INPUTS | Totex'!J311 / J22,0)</f>
        <v>0</v>
      </c>
      <c r="K156" s="270">
        <f>IFERROR('INPUTS | Totex'!K311 / K22,0)</f>
        <v>0</v>
      </c>
      <c r="L156" s="270">
        <f>IFERROR('INPUTS | Totex'!L311 / L22,0)</f>
        <v>0</v>
      </c>
    </row>
    <row r="157" spans="3:12" hidden="1" outlineLevel="2" x14ac:dyDescent="0.4">
      <c r="C157" s="234" t="s">
        <v>147</v>
      </c>
      <c r="D157" s="236" t="s">
        <v>176</v>
      </c>
      <c r="E157" s="236"/>
      <c r="F157" s="236"/>
      <c r="G157" s="236"/>
      <c r="H157" s="270">
        <f>IFERROR('INPUTS | Totex'!H312 / H23,0)</f>
        <v>8.1488953402733835E-2</v>
      </c>
      <c r="I157" s="270">
        <f>IFERROR('INPUTS | Totex'!I312 / I23,0)</f>
        <v>0</v>
      </c>
      <c r="J157" s="270">
        <f>IFERROR('INPUTS | Totex'!J312 / J23,0)</f>
        <v>0</v>
      </c>
      <c r="K157" s="270">
        <f>IFERROR('INPUTS | Totex'!K312 / K23,0)</f>
        <v>0</v>
      </c>
      <c r="L157" s="270">
        <f>IFERROR('INPUTS | Totex'!L312 / L23,0)</f>
        <v>0</v>
      </c>
    </row>
    <row r="158" spans="3:12" hidden="1" outlineLevel="2" x14ac:dyDescent="0.4">
      <c r="C158" s="234" t="s">
        <v>149</v>
      </c>
      <c r="D158" s="236" t="s">
        <v>176</v>
      </c>
      <c r="E158" s="236"/>
      <c r="F158" s="236"/>
      <c r="G158" s="236"/>
      <c r="H158" s="270">
        <f>IFERROR('INPUTS | Totex'!H313 / H24,0)</f>
        <v>-4.4564152791382568E-3</v>
      </c>
      <c r="I158" s="270">
        <f>IFERROR('INPUTS | Totex'!I313 / I24,0)</f>
        <v>0</v>
      </c>
      <c r="J158" s="270">
        <f>IFERROR('INPUTS | Totex'!J313 / J24,0)</f>
        <v>0</v>
      </c>
      <c r="K158" s="270">
        <f>IFERROR('INPUTS | Totex'!K313 / K24,0)</f>
        <v>0</v>
      </c>
      <c r="L158" s="270">
        <f>IFERROR('INPUTS | Totex'!L313 / L24,0)</f>
        <v>0</v>
      </c>
    </row>
    <row r="159" spans="3:12" hidden="1" outlineLevel="2" x14ac:dyDescent="0.4">
      <c r="C159" s="234" t="s">
        <v>151</v>
      </c>
      <c r="D159" s="236" t="s">
        <v>176</v>
      </c>
      <c r="E159" s="236"/>
      <c r="F159" s="236"/>
      <c r="G159" s="236"/>
      <c r="H159" s="270">
        <f>IFERROR('INPUTS | Totex'!H314 / H25,0)</f>
        <v>6.3830290334982151E-2</v>
      </c>
      <c r="I159" s="270">
        <f>IFERROR('INPUTS | Totex'!I314 / I25,0)</f>
        <v>0</v>
      </c>
      <c r="J159" s="270">
        <f>IFERROR('INPUTS | Totex'!J314 / J25,0)</f>
        <v>0</v>
      </c>
      <c r="K159" s="270">
        <f>IFERROR('INPUTS | Totex'!K314 / K25,0)</f>
        <v>0</v>
      </c>
      <c r="L159" s="270">
        <f>IFERROR('INPUTS | Totex'!L314 / L25,0)</f>
        <v>0</v>
      </c>
    </row>
    <row r="160" spans="3:12" hidden="1" outlineLevel="2" x14ac:dyDescent="0.4">
      <c r="C160" s="234"/>
      <c r="D160" s="236"/>
      <c r="E160" s="236"/>
      <c r="F160" s="236"/>
      <c r="G160" s="236"/>
      <c r="H160" s="270"/>
      <c r="I160" s="270"/>
      <c r="J160" s="270"/>
      <c r="K160" s="270"/>
      <c r="L160" s="270"/>
    </row>
    <row r="161" spans="2:15" s="222" customFormat="1" hidden="1" outlineLevel="2" x14ac:dyDescent="0.4">
      <c r="C161" s="222" t="s">
        <v>725</v>
      </c>
      <c r="D161" s="237" t="s">
        <v>176</v>
      </c>
      <c r="E161" s="383">
        <f>IFERROR('INPUTS | Totex'!E316 / E27,0)</f>
        <v>0</v>
      </c>
      <c r="F161" s="383">
        <f>IFERROR('INPUTS | Totex'!F316 / F27,0)</f>
        <v>0</v>
      </c>
      <c r="G161" s="383">
        <f>IFERROR('INPUTS | Totex'!G316 / G27,0)</f>
        <v>0</v>
      </c>
      <c r="H161" s="383">
        <f>IFERROR('INPUTS | Totex'!H316 / H27,0)</f>
        <v>1.9195352436613584E-2</v>
      </c>
      <c r="I161" s="271">
        <f>IFERROR('INPUTS | Totex'!I316 / I27,0)</f>
        <v>0</v>
      </c>
      <c r="J161" s="271">
        <f>IFERROR('INPUTS | Totex'!J316 / J27,0)</f>
        <v>0</v>
      </c>
      <c r="K161" s="271">
        <f>IFERROR('INPUTS | Totex'!K316 / K27,0)</f>
        <v>0</v>
      </c>
      <c r="L161" s="271">
        <f>IFERROR('INPUTS | Totex'!L316 / L27,0)</f>
        <v>0</v>
      </c>
    </row>
    <row r="162" spans="2:15" outlineLevel="1" collapsed="1" x14ac:dyDescent="0.4">
      <c r="H162" s="268"/>
      <c r="I162" s="268"/>
      <c r="J162" s="268"/>
      <c r="K162" s="268"/>
      <c r="L162" s="268"/>
    </row>
    <row r="163" spans="2:15" ht="14.25" outlineLevel="1" x14ac:dyDescent="0.4">
      <c r="B163" s="74" t="s">
        <v>1121</v>
      </c>
      <c r="C163" s="60"/>
      <c r="D163" s="226"/>
      <c r="E163" s="226"/>
      <c r="F163" s="226"/>
      <c r="G163" s="226"/>
      <c r="H163" s="269"/>
      <c r="I163" s="269"/>
      <c r="J163" s="269"/>
      <c r="K163" s="269"/>
      <c r="L163" s="269"/>
      <c r="M163" s="226"/>
      <c r="N163" s="18"/>
      <c r="O163" s="18"/>
    </row>
    <row r="164" spans="2:15" hidden="1" outlineLevel="2" x14ac:dyDescent="0.4">
      <c r="H164" s="268"/>
      <c r="I164" s="268"/>
      <c r="J164" s="268"/>
      <c r="K164" s="268"/>
      <c r="L164" s="268"/>
    </row>
    <row r="165" spans="2:15" hidden="1" outlineLevel="2" x14ac:dyDescent="0.4">
      <c r="C165" s="234" t="s">
        <v>117</v>
      </c>
      <c r="D165" s="236" t="s">
        <v>176</v>
      </c>
      <c r="E165" s="236"/>
      <c r="F165" s="236"/>
      <c r="G165" s="236"/>
      <c r="H165" s="270">
        <f>IFERROR('INPUTS | Totex'!H322 / H9,0)</f>
        <v>1.1197795765123876E-2</v>
      </c>
      <c r="I165" s="270">
        <f>IFERROR('INPUTS | Totex'!I322 / I9,0)</f>
        <v>0</v>
      </c>
      <c r="J165" s="270">
        <f>IFERROR('INPUTS | Totex'!J322 / J9,0)</f>
        <v>0</v>
      </c>
      <c r="K165" s="270">
        <f>IFERROR('INPUTS | Totex'!K322 / K9,0)</f>
        <v>0</v>
      </c>
      <c r="L165" s="270">
        <f>IFERROR('INPUTS | Totex'!L322 / L9,0)</f>
        <v>0</v>
      </c>
    </row>
    <row r="166" spans="2:15" hidden="1" outlineLevel="2" x14ac:dyDescent="0.4">
      <c r="C166" s="234" t="s">
        <v>119</v>
      </c>
      <c r="D166" s="236" t="s">
        <v>176</v>
      </c>
      <c r="E166" s="236"/>
      <c r="F166" s="236"/>
      <c r="G166" s="236"/>
      <c r="H166" s="270">
        <f>IFERROR('INPUTS | Totex'!H323 / H10,0)</f>
        <v>1.4981404813698019E-3</v>
      </c>
      <c r="I166" s="270">
        <f>IFERROR('INPUTS | Totex'!I323 / I10,0)</f>
        <v>0</v>
      </c>
      <c r="J166" s="270">
        <f>IFERROR('INPUTS | Totex'!J323 / J10,0)</f>
        <v>0</v>
      </c>
      <c r="K166" s="270">
        <f>IFERROR('INPUTS | Totex'!K323 / K10,0)</f>
        <v>0</v>
      </c>
      <c r="L166" s="270">
        <f>IFERROR('INPUTS | Totex'!L323 / L10,0)</f>
        <v>0</v>
      </c>
    </row>
    <row r="167" spans="2:15" hidden="1" outlineLevel="2" x14ac:dyDescent="0.4">
      <c r="C167" s="234" t="s">
        <v>122</v>
      </c>
      <c r="D167" s="236" t="s">
        <v>176</v>
      </c>
      <c r="E167" s="236"/>
      <c r="F167" s="236"/>
      <c r="G167" s="236"/>
      <c r="H167" s="270">
        <f>IFERROR('INPUTS | Totex'!H324 / H11,0)</f>
        <v>2.0271906458643237E-2</v>
      </c>
      <c r="I167" s="270">
        <f>IFERROR('INPUTS | Totex'!I324 / I11,0)</f>
        <v>0</v>
      </c>
      <c r="J167" s="270">
        <f>IFERROR('INPUTS | Totex'!J324 / J11,0)</f>
        <v>0</v>
      </c>
      <c r="K167" s="270">
        <f>IFERROR('INPUTS | Totex'!K324 / K11,0)</f>
        <v>0</v>
      </c>
      <c r="L167" s="270">
        <f>IFERROR('INPUTS | Totex'!L324 / L11,0)</f>
        <v>0</v>
      </c>
    </row>
    <row r="168" spans="2:15" hidden="1" outlineLevel="2" x14ac:dyDescent="0.4">
      <c r="C168" s="234" t="s">
        <v>124</v>
      </c>
      <c r="D168" s="236" t="s">
        <v>176</v>
      </c>
      <c r="E168" s="236"/>
      <c r="F168" s="236"/>
      <c r="G168" s="236"/>
      <c r="H168" s="270">
        <f>IFERROR('INPUTS | Totex'!H325 / H12,0)</f>
        <v>4.0058922581843833E-18</v>
      </c>
      <c r="I168" s="270">
        <f>IFERROR('INPUTS | Totex'!I325 / I12,0)</f>
        <v>0</v>
      </c>
      <c r="J168" s="270">
        <f>IFERROR('INPUTS | Totex'!J325 / J12,0)</f>
        <v>0</v>
      </c>
      <c r="K168" s="270">
        <f>IFERROR('INPUTS | Totex'!K325 / K12,0)</f>
        <v>0</v>
      </c>
      <c r="L168" s="270">
        <f>IFERROR('INPUTS | Totex'!L325 / L12,0)</f>
        <v>0</v>
      </c>
    </row>
    <row r="169" spans="2:15" hidden="1" outlineLevel="2" x14ac:dyDescent="0.4">
      <c r="C169" s="234" t="s">
        <v>126</v>
      </c>
      <c r="D169" s="236" t="s">
        <v>176</v>
      </c>
      <c r="E169" s="236"/>
      <c r="F169" s="236"/>
      <c r="G169" s="236"/>
      <c r="H169" s="270">
        <f>IFERROR('INPUTS | Totex'!H326 / H13,0)</f>
        <v>-7.1732736632509397E-2</v>
      </c>
      <c r="I169" s="270">
        <f>IFERROR('INPUTS | Totex'!I326 / I13,0)</f>
        <v>0</v>
      </c>
      <c r="J169" s="270">
        <f>IFERROR('INPUTS | Totex'!J326 / J13,0)</f>
        <v>0</v>
      </c>
      <c r="K169" s="270">
        <f>IFERROR('INPUTS | Totex'!K326 / K13,0)</f>
        <v>0</v>
      </c>
      <c r="L169" s="270">
        <f>IFERROR('INPUTS | Totex'!L326 / L13,0)</f>
        <v>0</v>
      </c>
    </row>
    <row r="170" spans="2:15" hidden="1" outlineLevel="2" x14ac:dyDescent="0.4">
      <c r="C170" s="234" t="s">
        <v>128</v>
      </c>
      <c r="D170" s="236" t="s">
        <v>176</v>
      </c>
      <c r="E170" s="236"/>
      <c r="F170" s="236"/>
      <c r="G170" s="236"/>
      <c r="H170" s="270">
        <f>IFERROR('INPUTS | Totex'!H327 / H14,0)</f>
        <v>-0.16280984038957802</v>
      </c>
      <c r="I170" s="270">
        <f>IFERROR('INPUTS | Totex'!I327 / I14,0)</f>
        <v>0</v>
      </c>
      <c r="J170" s="270">
        <f>IFERROR('INPUTS | Totex'!J327 / J14,0)</f>
        <v>0</v>
      </c>
      <c r="K170" s="270">
        <f>IFERROR('INPUTS | Totex'!K327 / K14,0)</f>
        <v>0</v>
      </c>
      <c r="L170" s="270">
        <f>IFERROR('INPUTS | Totex'!L327 / L14,0)</f>
        <v>0</v>
      </c>
    </row>
    <row r="171" spans="2:15" hidden="1" outlineLevel="2" x14ac:dyDescent="0.4">
      <c r="C171" s="234" t="s">
        <v>131</v>
      </c>
      <c r="D171" s="236" t="s">
        <v>176</v>
      </c>
      <c r="E171" s="236"/>
      <c r="F171" s="236"/>
      <c r="G171" s="236"/>
      <c r="H171" s="270">
        <f>IFERROR('INPUTS | Totex'!H328 / H15,0)</f>
        <v>7.9547223002330775E-2</v>
      </c>
      <c r="I171" s="270">
        <f>IFERROR('INPUTS | Totex'!I328 / I15,0)</f>
        <v>0</v>
      </c>
      <c r="J171" s="270">
        <f>IFERROR('INPUTS | Totex'!J328 / J15,0)</f>
        <v>0</v>
      </c>
      <c r="K171" s="270">
        <f>IFERROR('INPUTS | Totex'!K328 / K15,0)</f>
        <v>0</v>
      </c>
      <c r="L171" s="270">
        <f>IFERROR('INPUTS | Totex'!L328 / L15,0)</f>
        <v>0</v>
      </c>
    </row>
    <row r="172" spans="2:15" hidden="1" outlineLevel="2" x14ac:dyDescent="0.4">
      <c r="C172" s="234" t="s">
        <v>133</v>
      </c>
      <c r="D172" s="236" t="s">
        <v>176</v>
      </c>
      <c r="E172" s="236"/>
      <c r="F172" s="236"/>
      <c r="G172" s="236"/>
      <c r="H172" s="270">
        <f>IFERROR('INPUTS | Totex'!H329 / H16,0)</f>
        <v>-5.9382387535370225E-7</v>
      </c>
      <c r="I172" s="270">
        <f>IFERROR('INPUTS | Totex'!I329 / I16,0)</f>
        <v>0</v>
      </c>
      <c r="J172" s="270">
        <f>IFERROR('INPUTS | Totex'!J329 / J16,0)</f>
        <v>0</v>
      </c>
      <c r="K172" s="270">
        <f>IFERROR('INPUTS | Totex'!K329 / K16,0)</f>
        <v>0</v>
      </c>
      <c r="L172" s="270">
        <f>IFERROR('INPUTS | Totex'!L329 / L16,0)</f>
        <v>0</v>
      </c>
    </row>
    <row r="173" spans="2:15" hidden="1" outlineLevel="2" x14ac:dyDescent="0.4">
      <c r="C173" s="220" t="s">
        <v>244</v>
      </c>
      <c r="D173" s="236" t="s">
        <v>176</v>
      </c>
      <c r="E173" s="236"/>
      <c r="F173" s="236"/>
      <c r="G173" s="236"/>
      <c r="H173" s="270">
        <f>IFERROR('INPUTS | Totex'!H330 / H17,0)</f>
        <v>2.9202370605036415E-2</v>
      </c>
      <c r="I173" s="270">
        <f>IFERROR('INPUTS | Totex'!I330 / I17,0)</f>
        <v>0</v>
      </c>
      <c r="J173" s="270">
        <f>IFERROR('INPUTS | Totex'!J330 / J17,0)</f>
        <v>0</v>
      </c>
      <c r="K173" s="270">
        <f>IFERROR('INPUTS | Totex'!K330 / K17,0)</f>
        <v>0</v>
      </c>
      <c r="L173" s="270">
        <f>IFERROR('INPUTS | Totex'!L330 / L17,0)</f>
        <v>0</v>
      </c>
    </row>
    <row r="174" spans="2:15" hidden="1" outlineLevel="2" x14ac:dyDescent="0.4">
      <c r="C174" s="234" t="s">
        <v>137</v>
      </c>
      <c r="D174" s="236" t="s">
        <v>176</v>
      </c>
      <c r="E174" s="236"/>
      <c r="F174" s="236"/>
      <c r="G174" s="236"/>
      <c r="H174" s="270">
        <f>IFERROR('INPUTS | Totex'!H331 / H18,0)</f>
        <v>-1.8859264101723861E-3</v>
      </c>
      <c r="I174" s="270">
        <f>IFERROR('INPUTS | Totex'!I331 / I18,0)</f>
        <v>0</v>
      </c>
      <c r="J174" s="270">
        <f>IFERROR('INPUTS | Totex'!J331 / J18,0)</f>
        <v>0</v>
      </c>
      <c r="K174" s="270">
        <f>IFERROR('INPUTS | Totex'!K331 / K18,0)</f>
        <v>0</v>
      </c>
      <c r="L174" s="270">
        <f>IFERROR('INPUTS | Totex'!L331 / L18,0)</f>
        <v>0</v>
      </c>
    </row>
    <row r="175" spans="2:15" hidden="1" outlineLevel="2" x14ac:dyDescent="0.4">
      <c r="C175" s="234" t="s">
        <v>139</v>
      </c>
      <c r="D175" s="236" t="s">
        <v>176</v>
      </c>
      <c r="E175" s="236"/>
      <c r="F175" s="236"/>
      <c r="G175" s="236"/>
      <c r="H175" s="270">
        <f>IFERROR('INPUTS | Totex'!H332 / H19,0)</f>
        <v>4.8329969399049523E-2</v>
      </c>
      <c r="I175" s="270">
        <f>IFERROR('INPUTS | Totex'!I332 / I19,0)</f>
        <v>0</v>
      </c>
      <c r="J175" s="270">
        <f>IFERROR('INPUTS | Totex'!J332 / J19,0)</f>
        <v>0</v>
      </c>
      <c r="K175" s="270">
        <f>IFERROR('INPUTS | Totex'!K332 / K19,0)</f>
        <v>0</v>
      </c>
      <c r="L175" s="270">
        <f>IFERROR('INPUTS | Totex'!L332 / L19,0)</f>
        <v>0</v>
      </c>
    </row>
    <row r="176" spans="2:15" hidden="1" outlineLevel="2" x14ac:dyDescent="0.4">
      <c r="C176" s="234"/>
      <c r="D176" s="236"/>
      <c r="E176" s="236"/>
      <c r="F176" s="236"/>
      <c r="G176" s="236"/>
      <c r="H176" s="270"/>
      <c r="I176" s="270"/>
      <c r="J176" s="270"/>
      <c r="K176" s="270"/>
      <c r="L176" s="270"/>
    </row>
    <row r="177" spans="2:15" s="222" customFormat="1" hidden="1" outlineLevel="2" x14ac:dyDescent="0.4">
      <c r="C177" s="222" t="s">
        <v>725</v>
      </c>
      <c r="D177" s="237" t="s">
        <v>176</v>
      </c>
      <c r="E177" s="383">
        <f>IFERROR('INPUTS | Totex'!E334 / E27,0)</f>
        <v>0</v>
      </c>
      <c r="F177" s="383">
        <f>IFERROR('INPUTS | Totex'!F334 / F27,0)</f>
        <v>0</v>
      </c>
      <c r="G177" s="383">
        <f>IFERROR('INPUTS | Totex'!G334 / G27,0)</f>
        <v>0</v>
      </c>
      <c r="H177" s="383">
        <f>IFERROR('INPUTS | Totex'!H334 / H27,0)</f>
        <v>-5.3163756528925752E-4</v>
      </c>
      <c r="I177" s="383">
        <f>IFERROR('INPUTS | Totex'!I334 / I27,0)</f>
        <v>0</v>
      </c>
      <c r="J177" s="383">
        <f>IFERROR('INPUTS | Totex'!J334 / J27,0)</f>
        <v>0</v>
      </c>
      <c r="K177" s="383">
        <f>IFERROR('INPUTS | Totex'!K334 / K27,0)</f>
        <v>0</v>
      </c>
      <c r="L177" s="383">
        <f>IFERROR('INPUTS | Totex'!L334 / L27,0)</f>
        <v>0</v>
      </c>
    </row>
    <row r="178" spans="2:15" outlineLevel="1" collapsed="1" x14ac:dyDescent="0.4">
      <c r="H178" s="268"/>
      <c r="I178" s="268"/>
      <c r="J178" s="268"/>
      <c r="K178" s="268"/>
      <c r="L178" s="268"/>
    </row>
    <row r="179" spans="2:15" ht="14.25" outlineLevel="1" x14ac:dyDescent="0.4">
      <c r="B179" s="74" t="s">
        <v>1122</v>
      </c>
      <c r="C179" s="60"/>
      <c r="D179" s="226"/>
      <c r="E179" s="226"/>
      <c r="F179" s="226"/>
      <c r="G179" s="226"/>
      <c r="H179" s="269"/>
      <c r="I179" s="269"/>
      <c r="J179" s="269"/>
      <c r="K179" s="269"/>
      <c r="L179" s="269"/>
      <c r="M179" s="226"/>
      <c r="N179" s="18"/>
      <c r="O179" s="18"/>
    </row>
    <row r="180" spans="2:15" hidden="1" outlineLevel="2" x14ac:dyDescent="0.4">
      <c r="H180" s="268"/>
      <c r="I180" s="268"/>
      <c r="J180" s="268"/>
      <c r="K180" s="268"/>
      <c r="L180" s="268"/>
    </row>
    <row r="181" spans="2:15" hidden="1" outlineLevel="2" x14ac:dyDescent="0.4">
      <c r="C181" s="234" t="s">
        <v>117</v>
      </c>
      <c r="D181" s="236" t="s">
        <v>176</v>
      </c>
      <c r="E181" s="236"/>
      <c r="F181" s="236"/>
      <c r="G181" s="236"/>
      <c r="H181" s="270">
        <f>IFERROR('INPUTS | Totex'!H338 / H9,0)</f>
        <v>-1.5783643850548031E-2</v>
      </c>
      <c r="I181" s="270">
        <f>IFERROR('INPUTS | Totex'!I338 / I9,0)</f>
        <v>0</v>
      </c>
      <c r="J181" s="270">
        <f>IFERROR('INPUTS | Totex'!J338 / J9,0)</f>
        <v>0</v>
      </c>
      <c r="K181" s="270">
        <f>IFERROR('INPUTS | Totex'!K338 / K9,0)</f>
        <v>0</v>
      </c>
      <c r="L181" s="270">
        <f>IFERROR('INPUTS | Totex'!L338 / L9,0)</f>
        <v>0</v>
      </c>
    </row>
    <row r="182" spans="2:15" hidden="1" outlineLevel="2" x14ac:dyDescent="0.4">
      <c r="C182" s="234" t="s">
        <v>119</v>
      </c>
      <c r="D182" s="236" t="s">
        <v>176</v>
      </c>
      <c r="E182" s="236"/>
      <c r="F182" s="236"/>
      <c r="G182" s="236"/>
      <c r="H182" s="270">
        <f>IFERROR('INPUTS | Totex'!H339 / H10,0)</f>
        <v>2.8440109466002381E-2</v>
      </c>
      <c r="I182" s="270">
        <f>IFERROR('INPUTS | Totex'!I339 / I10,0)</f>
        <v>0</v>
      </c>
      <c r="J182" s="270">
        <f>IFERROR('INPUTS | Totex'!J339 / J10,0)</f>
        <v>0</v>
      </c>
      <c r="K182" s="270">
        <f>IFERROR('INPUTS | Totex'!K339 / K10,0)</f>
        <v>0</v>
      </c>
      <c r="L182" s="270">
        <f>IFERROR('INPUTS | Totex'!L339 / L10,0)</f>
        <v>0</v>
      </c>
    </row>
    <row r="183" spans="2:15" hidden="1" outlineLevel="2" x14ac:dyDescent="0.4">
      <c r="C183" s="234" t="s">
        <v>122</v>
      </c>
      <c r="D183" s="236" t="s">
        <v>176</v>
      </c>
      <c r="E183" s="236"/>
      <c r="F183" s="236"/>
      <c r="G183" s="236"/>
      <c r="H183" s="270">
        <f>IFERROR('INPUTS | Totex'!H340 / H11,0)</f>
        <v>-3.7015255820389528E-3</v>
      </c>
      <c r="I183" s="270">
        <f>IFERROR('INPUTS | Totex'!I340 / I11,0)</f>
        <v>0</v>
      </c>
      <c r="J183" s="270">
        <f>IFERROR('INPUTS | Totex'!J340 / J11,0)</f>
        <v>0</v>
      </c>
      <c r="K183" s="270">
        <f>IFERROR('INPUTS | Totex'!K340 / K11,0)</f>
        <v>0</v>
      </c>
      <c r="L183" s="270">
        <f>IFERROR('INPUTS | Totex'!L340 / L11,0)</f>
        <v>0</v>
      </c>
    </row>
    <row r="184" spans="2:15" hidden="1" outlineLevel="2" x14ac:dyDescent="0.4">
      <c r="C184" s="234" t="s">
        <v>124</v>
      </c>
      <c r="D184" s="236" t="s">
        <v>176</v>
      </c>
      <c r="E184" s="236"/>
      <c r="F184" s="236"/>
      <c r="G184" s="236"/>
      <c r="H184" s="270">
        <f>IFERROR('INPUTS | Totex'!H341 / H12,0)</f>
        <v>-3.080489630972677E-2</v>
      </c>
      <c r="I184" s="270">
        <f>IFERROR('INPUTS | Totex'!I341 / I12,0)</f>
        <v>0</v>
      </c>
      <c r="J184" s="270">
        <f>IFERROR('INPUTS | Totex'!J341 / J12,0)</f>
        <v>0</v>
      </c>
      <c r="K184" s="270">
        <f>IFERROR('INPUTS | Totex'!K341 / K12,0)</f>
        <v>0</v>
      </c>
      <c r="L184" s="270">
        <f>IFERROR('INPUTS | Totex'!L341 / L12,0)</f>
        <v>0</v>
      </c>
    </row>
    <row r="185" spans="2:15" hidden="1" outlineLevel="2" x14ac:dyDescent="0.4">
      <c r="C185" s="234" t="s">
        <v>126</v>
      </c>
      <c r="D185" s="236" t="s">
        <v>176</v>
      </c>
      <c r="E185" s="236"/>
      <c r="F185" s="236"/>
      <c r="G185" s="236"/>
      <c r="H185" s="270">
        <f>IFERROR('INPUTS | Totex'!H342 / H13,0)</f>
        <v>4.2693999892344453E-3</v>
      </c>
      <c r="I185" s="270">
        <f>IFERROR('INPUTS | Totex'!I342 / I13,0)</f>
        <v>0</v>
      </c>
      <c r="J185" s="270">
        <f>IFERROR('INPUTS | Totex'!J342 / J13,0)</f>
        <v>0</v>
      </c>
      <c r="K185" s="270">
        <f>IFERROR('INPUTS | Totex'!K342 / K13,0)</f>
        <v>0</v>
      </c>
      <c r="L185" s="270">
        <f>IFERROR('INPUTS | Totex'!L342 / L13,0)</f>
        <v>0</v>
      </c>
    </row>
    <row r="186" spans="2:15" hidden="1" outlineLevel="2" x14ac:dyDescent="0.4">
      <c r="C186" s="234" t="s">
        <v>128</v>
      </c>
      <c r="D186" s="236" t="s">
        <v>176</v>
      </c>
      <c r="E186" s="236"/>
      <c r="F186" s="236"/>
      <c r="G186" s="236"/>
      <c r="H186" s="270">
        <f>IFERROR('INPUTS | Totex'!H343 / H14,0)</f>
        <v>-4.2749036419295052E-3</v>
      </c>
      <c r="I186" s="270">
        <f>IFERROR('INPUTS | Totex'!I343 / I14,0)</f>
        <v>0</v>
      </c>
      <c r="J186" s="270">
        <f>IFERROR('INPUTS | Totex'!J343 / J14,0)</f>
        <v>0</v>
      </c>
      <c r="K186" s="270">
        <f>IFERROR('INPUTS | Totex'!K343 / K14,0)</f>
        <v>0</v>
      </c>
      <c r="L186" s="270">
        <f>IFERROR('INPUTS | Totex'!L343 / L14,0)</f>
        <v>0</v>
      </c>
    </row>
    <row r="187" spans="2:15" hidden="1" outlineLevel="2" x14ac:dyDescent="0.4">
      <c r="C187" s="234" t="s">
        <v>131</v>
      </c>
      <c r="D187" s="236" t="s">
        <v>176</v>
      </c>
      <c r="E187" s="236"/>
      <c r="F187" s="236"/>
      <c r="G187" s="236"/>
      <c r="H187" s="270">
        <f>IFERROR('INPUTS | Totex'!H344 / H15,0)</f>
        <v>-6.4038466010421437E-4</v>
      </c>
      <c r="I187" s="270">
        <f>IFERROR('INPUTS | Totex'!I344 / I15,0)</f>
        <v>0</v>
      </c>
      <c r="J187" s="270">
        <f>IFERROR('INPUTS | Totex'!J344 / J15,0)</f>
        <v>0</v>
      </c>
      <c r="K187" s="270">
        <f>IFERROR('INPUTS | Totex'!K344 / K15,0)</f>
        <v>0</v>
      </c>
      <c r="L187" s="270">
        <f>IFERROR('INPUTS | Totex'!L344 / L15,0)</f>
        <v>0</v>
      </c>
    </row>
    <row r="188" spans="2:15" hidden="1" outlineLevel="2" x14ac:dyDescent="0.4">
      <c r="C188" s="234" t="s">
        <v>133</v>
      </c>
      <c r="D188" s="236" t="s">
        <v>176</v>
      </c>
      <c r="E188" s="236"/>
      <c r="F188" s="236"/>
      <c r="G188" s="236"/>
      <c r="H188" s="270">
        <f>IFERROR('INPUTS | Totex'!H345 / H16,0)</f>
        <v>0</v>
      </c>
      <c r="I188" s="270">
        <f>IFERROR('INPUTS | Totex'!I345 / I16,0)</f>
        <v>0</v>
      </c>
      <c r="J188" s="270">
        <f>IFERROR('INPUTS | Totex'!J345 / J16,0)</f>
        <v>0</v>
      </c>
      <c r="K188" s="270">
        <f>IFERROR('INPUTS | Totex'!K345 / K16,0)</f>
        <v>0</v>
      </c>
      <c r="L188" s="270">
        <f>IFERROR('INPUTS | Totex'!L345 / L16,0)</f>
        <v>0</v>
      </c>
    </row>
    <row r="189" spans="2:15" hidden="1" outlineLevel="2" x14ac:dyDescent="0.4">
      <c r="C189" s="220" t="s">
        <v>244</v>
      </c>
      <c r="D189" s="236" t="s">
        <v>176</v>
      </c>
      <c r="E189" s="236"/>
      <c r="F189" s="236"/>
      <c r="G189" s="236"/>
      <c r="H189" s="270">
        <f>IFERROR('INPUTS | Totex'!H346 / H17,0)</f>
        <v>1.2350848104401239E-4</v>
      </c>
      <c r="I189" s="270">
        <f>IFERROR('INPUTS | Totex'!I346 / I17,0)</f>
        <v>0</v>
      </c>
      <c r="J189" s="270">
        <f>IFERROR('INPUTS | Totex'!J346 / J17,0)</f>
        <v>0</v>
      </c>
      <c r="K189" s="270">
        <f>IFERROR('INPUTS | Totex'!K346 / K17,0)</f>
        <v>0</v>
      </c>
      <c r="L189" s="270">
        <f>IFERROR('INPUTS | Totex'!L346 / L17,0)</f>
        <v>0</v>
      </c>
    </row>
    <row r="190" spans="2:15" hidden="1" outlineLevel="2" x14ac:dyDescent="0.4">
      <c r="C190" s="234" t="s">
        <v>137</v>
      </c>
      <c r="D190" s="236" t="s">
        <v>176</v>
      </c>
      <c r="E190" s="236"/>
      <c r="F190" s="236"/>
      <c r="G190" s="236"/>
      <c r="H190" s="270">
        <f>IFERROR('INPUTS | Totex'!H347 / H18,0)</f>
        <v>-2.3733953976772827E-4</v>
      </c>
      <c r="I190" s="270">
        <f>IFERROR('INPUTS | Totex'!I347 / I18,0)</f>
        <v>0</v>
      </c>
      <c r="J190" s="270">
        <f>IFERROR('INPUTS | Totex'!J347 / J18,0)</f>
        <v>0</v>
      </c>
      <c r="K190" s="270">
        <f>IFERROR('INPUTS | Totex'!K347 / K18,0)</f>
        <v>0</v>
      </c>
      <c r="L190" s="270">
        <f>IFERROR('INPUTS | Totex'!L347 / L18,0)</f>
        <v>0</v>
      </c>
    </row>
    <row r="191" spans="2:15" hidden="1" outlineLevel="2" x14ac:dyDescent="0.4">
      <c r="C191" s="234" t="s">
        <v>139</v>
      </c>
      <c r="D191" s="236" t="s">
        <v>176</v>
      </c>
      <c r="E191" s="236"/>
      <c r="F191" s="236"/>
      <c r="G191" s="236"/>
      <c r="H191" s="270">
        <f>IFERROR('INPUTS | Totex'!H348 / H19,0)</f>
        <v>-2.3004969941620656E-4</v>
      </c>
      <c r="I191" s="270">
        <f>IFERROR('INPUTS | Totex'!I348 / I19,0)</f>
        <v>0</v>
      </c>
      <c r="J191" s="270">
        <f>IFERROR('INPUTS | Totex'!J348 / J19,0)</f>
        <v>0</v>
      </c>
      <c r="K191" s="270">
        <f>IFERROR('INPUTS | Totex'!K348 / K19,0)</f>
        <v>0</v>
      </c>
      <c r="L191" s="270">
        <f>IFERROR('INPUTS | Totex'!L348 / L19,0)</f>
        <v>0</v>
      </c>
    </row>
    <row r="192" spans="2:15" hidden="1" outlineLevel="2" x14ac:dyDescent="0.4">
      <c r="C192" s="234"/>
      <c r="D192" s="236"/>
      <c r="E192" s="236"/>
      <c r="F192" s="236"/>
      <c r="G192" s="236"/>
      <c r="H192" s="270"/>
      <c r="I192" s="270"/>
      <c r="J192" s="270"/>
      <c r="K192" s="270"/>
      <c r="L192" s="270"/>
    </row>
    <row r="193" spans="2:15" s="222" customFormat="1" hidden="1" outlineLevel="2" x14ac:dyDescent="0.4">
      <c r="C193" s="222" t="s">
        <v>725</v>
      </c>
      <c r="D193" s="237" t="s">
        <v>176</v>
      </c>
      <c r="E193" s="383">
        <f>IFERROR('INPUTS | Totex'!E350 / E27,0)</f>
        <v>0</v>
      </c>
      <c r="F193" s="383">
        <f>IFERROR('INPUTS | Totex'!F350 / F27,0)</f>
        <v>0</v>
      </c>
      <c r="G193" s="383">
        <f>IFERROR('INPUTS | Totex'!G350 / G27,0)</f>
        <v>0</v>
      </c>
      <c r="H193" s="383">
        <f>IFERROR('INPUTS | Totex'!H350 / H27,0)</f>
        <v>-8.9597941799413386E-4</v>
      </c>
      <c r="I193" s="271">
        <f>IFERROR('INPUTS | Totex'!I350 / I27,0)</f>
        <v>0</v>
      </c>
      <c r="J193" s="271">
        <f>IFERROR('INPUTS | Totex'!J350 / J27,0)</f>
        <v>0</v>
      </c>
      <c r="K193" s="271">
        <f>IFERROR('INPUTS | Totex'!K350 / K27,0)</f>
        <v>0</v>
      </c>
      <c r="L193" s="271">
        <f>IFERROR('INPUTS | Totex'!L350 / L27,0)</f>
        <v>0</v>
      </c>
    </row>
    <row r="194" spans="2:15" outlineLevel="1" collapsed="1" x14ac:dyDescent="0.4">
      <c r="H194" s="268"/>
      <c r="I194" s="268"/>
      <c r="J194" s="268"/>
      <c r="K194" s="268"/>
      <c r="L194" s="268"/>
    </row>
    <row r="195" spans="2:15" ht="14.25" outlineLevel="1" x14ac:dyDescent="0.4">
      <c r="B195" s="74" t="s">
        <v>1123</v>
      </c>
      <c r="C195" s="60"/>
      <c r="D195" s="226"/>
      <c r="E195" s="226"/>
      <c r="F195" s="226"/>
      <c r="G195" s="226"/>
      <c r="H195" s="269"/>
      <c r="I195" s="269"/>
      <c r="J195" s="269"/>
      <c r="K195" s="269"/>
      <c r="L195" s="269"/>
      <c r="M195" s="226"/>
      <c r="N195" s="226"/>
      <c r="O195" s="18"/>
    </row>
    <row r="196" spans="2:15" hidden="1" outlineLevel="2" x14ac:dyDescent="0.4">
      <c r="H196" s="268"/>
      <c r="I196" s="268"/>
      <c r="J196" s="268"/>
      <c r="K196" s="268"/>
      <c r="L196" s="268"/>
    </row>
    <row r="197" spans="2:15" hidden="1" outlineLevel="2" x14ac:dyDescent="0.4">
      <c r="C197" s="220" t="s">
        <v>133</v>
      </c>
      <c r="D197" s="221" t="s">
        <v>176</v>
      </c>
      <c r="H197" s="270">
        <f>IFERROR('INPUTS | Totex'!H356 / H16,0)</f>
        <v>-5.93823875400115E-7</v>
      </c>
      <c r="I197" s="270">
        <f>IFERROR('INPUTS | Totex'!I356 / I16,0)</f>
        <v>0</v>
      </c>
      <c r="J197" s="270">
        <f>IFERROR('INPUTS | Totex'!J356 / J16,0)</f>
        <v>0</v>
      </c>
      <c r="K197" s="270">
        <f>IFERROR('INPUTS | Totex'!K356 / K16,0)</f>
        <v>0</v>
      </c>
      <c r="L197" s="270">
        <f>IFERROR('INPUTS | Totex'!L356 / L16,0)</f>
        <v>0</v>
      </c>
    </row>
    <row r="198" spans="2:15" hidden="1" outlineLevel="2" x14ac:dyDescent="0.4">
      <c r="C198" s="220" t="s">
        <v>145</v>
      </c>
      <c r="D198" s="221" t="s">
        <v>176</v>
      </c>
      <c r="H198" s="270">
        <f>IFERROR('INPUTS | Totex'!H357 / H22,0)</f>
        <v>0</v>
      </c>
      <c r="I198" s="270">
        <f>IFERROR('INPUTS | Totex'!I357 / I22,0)</f>
        <v>0</v>
      </c>
      <c r="J198" s="270">
        <f>IFERROR('INPUTS | Totex'!J357 / J22,0)</f>
        <v>0</v>
      </c>
      <c r="K198" s="270">
        <f>IFERROR('INPUTS | Totex'!K357 / K22,0)</f>
        <v>0</v>
      </c>
      <c r="L198" s="270">
        <f>IFERROR('INPUTS | Totex'!L357 / L22,0)</f>
        <v>0</v>
      </c>
    </row>
    <row r="199" spans="2:15" hidden="1" outlineLevel="2" x14ac:dyDescent="0.4">
      <c r="H199" s="270"/>
      <c r="I199" s="270"/>
      <c r="J199" s="270"/>
      <c r="K199" s="270"/>
      <c r="L199" s="270"/>
    </row>
    <row r="200" spans="2:15" s="222" customFormat="1" hidden="1" outlineLevel="2" x14ac:dyDescent="0.4">
      <c r="C200" s="222" t="s">
        <v>725</v>
      </c>
      <c r="D200" s="224" t="s">
        <v>176</v>
      </c>
      <c r="E200" s="383">
        <f>IFERROR('INPUTS | Totex'!E359 / E27,0)</f>
        <v>0</v>
      </c>
      <c r="F200" s="383">
        <f>IFERROR('INPUTS | Totex'!F359 / F27,0)</f>
        <v>0</v>
      </c>
      <c r="G200" s="383">
        <f>IFERROR('INPUTS | Totex'!G359 / G27,0)</f>
        <v>0</v>
      </c>
      <c r="H200" s="383">
        <f>IFERROR('INPUTS | Totex'!H359 / H27,0)</f>
        <v>-1.1913667007758238E-7</v>
      </c>
      <c r="I200" s="271">
        <f>IFERROR('INPUTS | Totex'!I359 / I27,0)</f>
        <v>0</v>
      </c>
      <c r="J200" s="271">
        <f>IFERROR('INPUTS | Totex'!J359 / J27,0)</f>
        <v>0</v>
      </c>
      <c r="K200" s="271">
        <f>IFERROR('INPUTS | Totex'!K359 / K27,0)</f>
        <v>0</v>
      </c>
      <c r="L200" s="271">
        <f>IFERROR('INPUTS | Totex'!L359 / L27,0)</f>
        <v>0</v>
      </c>
    </row>
    <row r="201" spans="2:15" outlineLevel="1" collapsed="1" x14ac:dyDescent="0.4">
      <c r="H201" s="268"/>
      <c r="I201" s="268"/>
      <c r="J201" s="268"/>
      <c r="K201" s="268"/>
      <c r="L201" s="268"/>
    </row>
    <row r="202" spans="2:15" ht="14.25" outlineLevel="1" x14ac:dyDescent="0.4">
      <c r="B202" s="74" t="s">
        <v>1124</v>
      </c>
      <c r="C202" s="60"/>
      <c r="D202" s="226"/>
      <c r="E202" s="226"/>
      <c r="F202" s="226"/>
      <c r="G202" s="226"/>
      <c r="H202" s="269"/>
      <c r="I202" s="269"/>
      <c r="J202" s="269"/>
      <c r="K202" s="269"/>
      <c r="L202" s="269"/>
      <c r="M202" s="226"/>
      <c r="N202" s="18"/>
      <c r="O202" s="18"/>
    </row>
    <row r="203" spans="2:15" hidden="1" outlineLevel="2" x14ac:dyDescent="0.4">
      <c r="H203" s="268"/>
      <c r="I203" s="268"/>
      <c r="J203" s="268"/>
      <c r="K203" s="268"/>
      <c r="L203" s="268"/>
    </row>
    <row r="204" spans="2:15" hidden="1" outlineLevel="2" x14ac:dyDescent="0.4">
      <c r="C204" s="234" t="s">
        <v>117</v>
      </c>
      <c r="D204" s="236" t="s">
        <v>176</v>
      </c>
      <c r="E204" s="236"/>
      <c r="F204" s="236"/>
      <c r="G204" s="236"/>
      <c r="H204" s="382">
        <f>IFERROR(H75 / H9,0)</f>
        <v>9.9286449607396271E-3</v>
      </c>
      <c r="I204" s="382">
        <f t="shared" ref="I204:L204" si="24">IFERROR(I75 / I9,0)</f>
        <v>0</v>
      </c>
      <c r="J204" s="382">
        <f t="shared" si="24"/>
        <v>0</v>
      </c>
      <c r="K204" s="382">
        <f t="shared" si="24"/>
        <v>0</v>
      </c>
      <c r="L204" s="382">
        <f t="shared" si="24"/>
        <v>0</v>
      </c>
      <c r="N204" s="404"/>
    </row>
    <row r="205" spans="2:15" hidden="1" outlineLevel="2" x14ac:dyDescent="0.4">
      <c r="C205" s="234" t="s">
        <v>119</v>
      </c>
      <c r="D205" s="236" t="s">
        <v>176</v>
      </c>
      <c r="E205" s="236"/>
      <c r="F205" s="236"/>
      <c r="G205" s="236"/>
      <c r="H205" s="382">
        <f t="shared" ref="H205:L205" si="25">IFERROR(H76 / H10,0)</f>
        <v>6.5805908357308124E-2</v>
      </c>
      <c r="I205" s="382">
        <f t="shared" si="25"/>
        <v>0</v>
      </c>
      <c r="J205" s="382">
        <f t="shared" si="25"/>
        <v>0</v>
      </c>
      <c r="K205" s="382">
        <f t="shared" si="25"/>
        <v>0</v>
      </c>
      <c r="L205" s="382">
        <f t="shared" si="25"/>
        <v>0</v>
      </c>
      <c r="N205" s="404"/>
    </row>
    <row r="206" spans="2:15" hidden="1" outlineLevel="2" x14ac:dyDescent="0.4">
      <c r="C206" s="234" t="s">
        <v>122</v>
      </c>
      <c r="D206" s="236" t="s">
        <v>176</v>
      </c>
      <c r="E206" s="236"/>
      <c r="F206" s="236"/>
      <c r="G206" s="236"/>
      <c r="H206" s="382">
        <f t="shared" ref="H206:L206" si="26">IFERROR(H77 / H11,0)</f>
        <v>0.16902480368076939</v>
      </c>
      <c r="I206" s="382">
        <f t="shared" si="26"/>
        <v>0</v>
      </c>
      <c r="J206" s="382">
        <f t="shared" si="26"/>
        <v>0</v>
      </c>
      <c r="K206" s="382">
        <f t="shared" si="26"/>
        <v>0</v>
      </c>
      <c r="L206" s="382">
        <f t="shared" si="26"/>
        <v>0</v>
      </c>
      <c r="N206" s="404"/>
    </row>
    <row r="207" spans="2:15" hidden="1" outlineLevel="2" x14ac:dyDescent="0.4">
      <c r="C207" s="234" t="s">
        <v>124</v>
      </c>
      <c r="D207" s="236" t="s">
        <v>176</v>
      </c>
      <c r="E207" s="236"/>
      <c r="F207" s="236"/>
      <c r="G207" s="236"/>
      <c r="H207" s="382">
        <f t="shared" ref="H207:L207" si="27">IFERROR(H78 / H12,0)</f>
        <v>-3.0804896309726736E-2</v>
      </c>
      <c r="I207" s="382">
        <f t="shared" si="27"/>
        <v>0</v>
      </c>
      <c r="J207" s="382">
        <f t="shared" si="27"/>
        <v>0</v>
      </c>
      <c r="K207" s="382">
        <f t="shared" si="27"/>
        <v>0</v>
      </c>
      <c r="L207" s="382">
        <f t="shared" si="27"/>
        <v>0</v>
      </c>
      <c r="N207" s="404"/>
    </row>
    <row r="208" spans="2:15" hidden="1" outlineLevel="2" x14ac:dyDescent="0.4">
      <c r="C208" s="234" t="s">
        <v>126</v>
      </c>
      <c r="D208" s="236" t="s">
        <v>176</v>
      </c>
      <c r="E208" s="236"/>
      <c r="F208" s="236"/>
      <c r="G208" s="236"/>
      <c r="H208" s="382">
        <f t="shared" ref="H208:L208" si="28">IFERROR(H79 / H13,0)</f>
        <v>1.6128623026618938E-2</v>
      </c>
      <c r="I208" s="382">
        <f t="shared" si="28"/>
        <v>0</v>
      </c>
      <c r="J208" s="382">
        <f t="shared" si="28"/>
        <v>0</v>
      </c>
      <c r="K208" s="382">
        <f t="shared" si="28"/>
        <v>0</v>
      </c>
      <c r="L208" s="382">
        <f t="shared" si="28"/>
        <v>0</v>
      </c>
      <c r="N208" s="404"/>
    </row>
    <row r="209" spans="2:15" hidden="1" outlineLevel="2" x14ac:dyDescent="0.4">
      <c r="C209" s="234" t="s">
        <v>128</v>
      </c>
      <c r="D209" s="236" t="s">
        <v>176</v>
      </c>
      <c r="E209" s="236"/>
      <c r="F209" s="236"/>
      <c r="G209" s="236"/>
      <c r="H209" s="382">
        <f t="shared" ref="H209:L209" si="29">IFERROR(H80 / H14,0)</f>
        <v>-0.19464180032625056</v>
      </c>
      <c r="I209" s="382">
        <f t="shared" si="29"/>
        <v>0</v>
      </c>
      <c r="J209" s="382">
        <f t="shared" si="29"/>
        <v>0</v>
      </c>
      <c r="K209" s="382">
        <f t="shared" si="29"/>
        <v>0</v>
      </c>
      <c r="L209" s="382">
        <f t="shared" si="29"/>
        <v>0</v>
      </c>
      <c r="N209" s="404"/>
    </row>
    <row r="210" spans="2:15" hidden="1" outlineLevel="2" x14ac:dyDescent="0.4">
      <c r="C210" s="234" t="s">
        <v>131</v>
      </c>
      <c r="D210" s="236" t="s">
        <v>176</v>
      </c>
      <c r="E210" s="236"/>
      <c r="F210" s="236"/>
      <c r="G210" s="236"/>
      <c r="H210" s="382">
        <f t="shared" ref="H210:L210" si="30">IFERROR(H81 / H15,0)</f>
        <v>0.13806907925922873</v>
      </c>
      <c r="I210" s="382">
        <f t="shared" si="30"/>
        <v>0</v>
      </c>
      <c r="J210" s="382">
        <f t="shared" si="30"/>
        <v>0</v>
      </c>
      <c r="K210" s="382">
        <f t="shared" si="30"/>
        <v>0</v>
      </c>
      <c r="L210" s="382">
        <f t="shared" si="30"/>
        <v>0</v>
      </c>
      <c r="N210" s="404"/>
    </row>
    <row r="211" spans="2:15" hidden="1" outlineLevel="2" x14ac:dyDescent="0.4">
      <c r="C211" s="234" t="s">
        <v>133</v>
      </c>
      <c r="D211" s="236" t="s">
        <v>176</v>
      </c>
      <c r="E211" s="236"/>
      <c r="F211" s="236"/>
      <c r="G211" s="236"/>
      <c r="H211" s="382">
        <f t="shared" ref="H211:L211" si="31">IFERROR(H82 / H16,0)</f>
        <v>-2.3752955015761976E-6</v>
      </c>
      <c r="I211" s="382">
        <f t="shared" si="31"/>
        <v>0</v>
      </c>
      <c r="J211" s="382">
        <f t="shared" si="31"/>
        <v>0</v>
      </c>
      <c r="K211" s="382">
        <f t="shared" si="31"/>
        <v>0</v>
      </c>
      <c r="L211" s="382">
        <f t="shared" si="31"/>
        <v>0</v>
      </c>
      <c r="N211" s="404"/>
    </row>
    <row r="212" spans="2:15" hidden="1" outlineLevel="2" x14ac:dyDescent="0.4">
      <c r="C212" s="220" t="s">
        <v>244</v>
      </c>
      <c r="D212" s="236" t="s">
        <v>176</v>
      </c>
      <c r="E212" s="236"/>
      <c r="F212" s="236"/>
      <c r="G212" s="236"/>
      <c r="H212" s="382">
        <f t="shared" ref="H212:L212" si="32">IFERROR(H83 / H17,0)</f>
        <v>3.4794015604780494E-2</v>
      </c>
      <c r="I212" s="382">
        <f t="shared" si="32"/>
        <v>0</v>
      </c>
      <c r="J212" s="382">
        <f t="shared" si="32"/>
        <v>0</v>
      </c>
      <c r="K212" s="382">
        <f t="shared" si="32"/>
        <v>0</v>
      </c>
      <c r="L212" s="382">
        <f t="shared" si="32"/>
        <v>0</v>
      </c>
      <c r="N212" s="404"/>
    </row>
    <row r="213" spans="2:15" hidden="1" outlineLevel="2" x14ac:dyDescent="0.4">
      <c r="C213" s="234" t="s">
        <v>137</v>
      </c>
      <c r="D213" s="236" t="s">
        <v>176</v>
      </c>
      <c r="E213" s="236"/>
      <c r="F213" s="236"/>
      <c r="G213" s="236"/>
      <c r="H213" s="382">
        <f t="shared" ref="H213:L213" si="33">IFERROR(H84 / H18,0)</f>
        <v>-3.1809162282167903E-3</v>
      </c>
      <c r="I213" s="382">
        <f t="shared" si="33"/>
        <v>0</v>
      </c>
      <c r="J213" s="382">
        <f t="shared" si="33"/>
        <v>0</v>
      </c>
      <c r="K213" s="382">
        <f t="shared" si="33"/>
        <v>0</v>
      </c>
      <c r="L213" s="382">
        <f t="shared" si="33"/>
        <v>0</v>
      </c>
      <c r="N213" s="404"/>
    </row>
    <row r="214" spans="2:15" hidden="1" outlineLevel="2" x14ac:dyDescent="0.4">
      <c r="C214" s="234" t="s">
        <v>139</v>
      </c>
      <c r="D214" s="236" t="s">
        <v>176</v>
      </c>
      <c r="E214" s="236"/>
      <c r="F214" s="236"/>
      <c r="G214" s="236"/>
      <c r="H214" s="382">
        <f t="shared" ref="H214:L214" si="34">IFERROR(H85 / H19,0)</f>
        <v>6.5430692102350502E-2</v>
      </c>
      <c r="I214" s="382">
        <f t="shared" si="34"/>
        <v>0</v>
      </c>
      <c r="J214" s="382">
        <f t="shared" si="34"/>
        <v>0</v>
      </c>
      <c r="K214" s="382">
        <f t="shared" si="34"/>
        <v>0</v>
      </c>
      <c r="L214" s="382">
        <f t="shared" si="34"/>
        <v>0</v>
      </c>
      <c r="N214" s="404"/>
    </row>
    <row r="215" spans="2:15" hidden="1" outlineLevel="2" x14ac:dyDescent="0.4">
      <c r="C215" s="234" t="s">
        <v>141</v>
      </c>
      <c r="D215" s="236" t="s">
        <v>176</v>
      </c>
      <c r="E215" s="236"/>
      <c r="F215" s="236"/>
      <c r="G215" s="236"/>
      <c r="H215" s="382">
        <f t="shared" ref="H215:L215" si="35">IFERROR(H86 / H20,0)</f>
        <v>2.5683957610975843E-2</v>
      </c>
      <c r="I215" s="382">
        <f t="shared" si="35"/>
        <v>0</v>
      </c>
      <c r="J215" s="382">
        <f t="shared" si="35"/>
        <v>0</v>
      </c>
      <c r="K215" s="382">
        <f t="shared" si="35"/>
        <v>0</v>
      </c>
      <c r="L215" s="382">
        <f t="shared" si="35"/>
        <v>0</v>
      </c>
      <c r="N215" s="404"/>
    </row>
    <row r="216" spans="2:15" hidden="1" outlineLevel="2" x14ac:dyDescent="0.4">
      <c r="C216" s="234" t="s">
        <v>143</v>
      </c>
      <c r="D216" s="236" t="s">
        <v>176</v>
      </c>
      <c r="E216" s="236"/>
      <c r="F216" s="236"/>
      <c r="G216" s="236"/>
      <c r="H216" s="382">
        <f t="shared" ref="H216:L216" si="36">IFERROR(H87 / H21,0)</f>
        <v>3.2992588806542177E-2</v>
      </c>
      <c r="I216" s="382">
        <f t="shared" si="36"/>
        <v>0</v>
      </c>
      <c r="J216" s="382">
        <f t="shared" si="36"/>
        <v>0</v>
      </c>
      <c r="K216" s="382">
        <f t="shared" si="36"/>
        <v>0</v>
      </c>
      <c r="L216" s="382">
        <f t="shared" si="36"/>
        <v>0</v>
      </c>
      <c r="N216" s="404"/>
    </row>
    <row r="217" spans="2:15" hidden="1" outlineLevel="2" x14ac:dyDescent="0.4">
      <c r="C217" s="234" t="s">
        <v>145</v>
      </c>
      <c r="D217" s="236" t="s">
        <v>176</v>
      </c>
      <c r="E217" s="236"/>
      <c r="F217" s="236"/>
      <c r="G217" s="236"/>
      <c r="H217" s="382">
        <f t="shared" ref="H217:L217" si="37">IFERROR(H88 / H22,0)</f>
        <v>-2.3121636167922472E-2</v>
      </c>
      <c r="I217" s="382">
        <f t="shared" si="37"/>
        <v>0</v>
      </c>
      <c r="J217" s="382">
        <f t="shared" si="37"/>
        <v>0</v>
      </c>
      <c r="K217" s="382">
        <f t="shared" si="37"/>
        <v>0</v>
      </c>
      <c r="L217" s="382">
        <f t="shared" si="37"/>
        <v>0</v>
      </c>
      <c r="N217" s="404"/>
    </row>
    <row r="218" spans="2:15" hidden="1" outlineLevel="2" x14ac:dyDescent="0.4">
      <c r="C218" s="234" t="s">
        <v>147</v>
      </c>
      <c r="D218" s="236" t="s">
        <v>176</v>
      </c>
      <c r="E218" s="236"/>
      <c r="F218" s="236"/>
      <c r="G218" s="236"/>
      <c r="H218" s="382">
        <f t="shared" ref="H218:L218" si="38">IFERROR(H89 / H23,0)</f>
        <v>8.4750682835694466E-2</v>
      </c>
      <c r="I218" s="382">
        <f t="shared" si="38"/>
        <v>0</v>
      </c>
      <c r="J218" s="382">
        <f t="shared" si="38"/>
        <v>0</v>
      </c>
      <c r="K218" s="382">
        <f t="shared" si="38"/>
        <v>0</v>
      </c>
      <c r="L218" s="382">
        <f t="shared" si="38"/>
        <v>0</v>
      </c>
      <c r="N218" s="404"/>
    </row>
    <row r="219" spans="2:15" hidden="1" outlineLevel="2" x14ac:dyDescent="0.4">
      <c r="C219" s="234" t="s">
        <v>149</v>
      </c>
      <c r="D219" s="236" t="s">
        <v>176</v>
      </c>
      <c r="E219" s="236"/>
      <c r="F219" s="236"/>
      <c r="G219" s="236"/>
      <c r="H219" s="382">
        <f t="shared" ref="H219:L219" si="39">IFERROR(H90 / H24,0)</f>
        <v>-4.4564152791382724E-3</v>
      </c>
      <c r="I219" s="382">
        <f t="shared" si="39"/>
        <v>0</v>
      </c>
      <c r="J219" s="382">
        <f t="shared" si="39"/>
        <v>0</v>
      </c>
      <c r="K219" s="382">
        <f t="shared" si="39"/>
        <v>0</v>
      </c>
      <c r="L219" s="382">
        <f t="shared" si="39"/>
        <v>0</v>
      </c>
      <c r="N219" s="404"/>
    </row>
    <row r="220" spans="2:15" hidden="1" outlineLevel="2" x14ac:dyDescent="0.4">
      <c r="C220" s="234" t="s">
        <v>151</v>
      </c>
      <c r="D220" s="236" t="s">
        <v>176</v>
      </c>
      <c r="E220" s="236"/>
      <c r="F220" s="236"/>
      <c r="G220" s="236"/>
      <c r="H220" s="382">
        <f t="shared" ref="H220:L222" si="40">IFERROR(H91 / H25,0)</f>
        <v>7.1396019333705152E-2</v>
      </c>
      <c r="I220" s="382">
        <f t="shared" si="40"/>
        <v>0</v>
      </c>
      <c r="J220" s="382">
        <f t="shared" si="40"/>
        <v>0</v>
      </c>
      <c r="K220" s="382">
        <f t="shared" si="40"/>
        <v>0</v>
      </c>
      <c r="L220" s="382">
        <f t="shared" si="40"/>
        <v>0</v>
      </c>
      <c r="N220" s="404"/>
    </row>
    <row r="221" spans="2:15" hidden="1" outlineLevel="2" x14ac:dyDescent="0.4">
      <c r="C221" s="234"/>
      <c r="D221" s="236"/>
      <c r="E221" s="236"/>
      <c r="F221" s="236"/>
      <c r="G221" s="236"/>
      <c r="H221" s="382"/>
      <c r="I221" s="382"/>
      <c r="J221" s="382"/>
      <c r="K221" s="382"/>
      <c r="L221" s="382"/>
    </row>
    <row r="222" spans="2:15" s="222" customFormat="1" hidden="1" outlineLevel="2" x14ac:dyDescent="0.4">
      <c r="C222" s="222" t="s">
        <v>725</v>
      </c>
      <c r="D222" s="237" t="s">
        <v>176</v>
      </c>
      <c r="E222" s="383">
        <f t="shared" ref="E222:G222" si="41">IFERROR(E93 / E27,0)</f>
        <v>0</v>
      </c>
      <c r="F222" s="383">
        <f t="shared" si="41"/>
        <v>0</v>
      </c>
      <c r="G222" s="383">
        <f t="shared" si="41"/>
        <v>0</v>
      </c>
      <c r="H222" s="383">
        <f t="shared" si="40"/>
        <v>2.1427706708373857E-2</v>
      </c>
      <c r="I222" s="383">
        <f t="shared" si="40"/>
        <v>0</v>
      </c>
      <c r="J222" s="383">
        <f t="shared" si="40"/>
        <v>0</v>
      </c>
      <c r="K222" s="383">
        <f t="shared" si="40"/>
        <v>0</v>
      </c>
      <c r="L222" s="383">
        <f t="shared" si="40"/>
        <v>0</v>
      </c>
      <c r="N222" s="404"/>
    </row>
    <row r="223" spans="2:15" outlineLevel="1" collapsed="1" x14ac:dyDescent="0.4"/>
    <row r="224" spans="2:15" ht="15.75" x14ac:dyDescent="0.4">
      <c r="B224" s="55" t="s">
        <v>1125</v>
      </c>
      <c r="C224" s="75"/>
      <c r="D224" s="225"/>
      <c r="E224" s="225"/>
      <c r="F224" s="225"/>
      <c r="G224" s="225"/>
      <c r="H224" s="267"/>
      <c r="I224" s="267"/>
      <c r="J224" s="267"/>
      <c r="K224" s="267"/>
      <c r="L224" s="267"/>
      <c r="M224" s="225"/>
      <c r="N224" s="56"/>
      <c r="O224" s="56"/>
    </row>
    <row r="225" spans="2:15" x14ac:dyDescent="0.4">
      <c r="H225" s="221"/>
      <c r="I225" s="221"/>
      <c r="J225" s="221"/>
      <c r="K225" s="221"/>
      <c r="L225" s="221"/>
      <c r="M225" s="221"/>
    </row>
    <row r="226" spans="2:15" ht="14.25" outlineLevel="1" x14ac:dyDescent="0.4">
      <c r="B226" s="74" t="s">
        <v>1126</v>
      </c>
      <c r="C226" s="60"/>
      <c r="D226" s="226"/>
      <c r="E226" s="226"/>
      <c r="F226" s="226"/>
      <c r="G226" s="226"/>
      <c r="H226" s="269"/>
      <c r="I226" s="269"/>
      <c r="J226" s="269"/>
      <c r="K226" s="269"/>
      <c r="L226" s="269"/>
      <c r="M226" s="226"/>
      <c r="N226" s="18"/>
      <c r="O226" s="18"/>
    </row>
    <row r="227" spans="2:15" hidden="1" outlineLevel="2" x14ac:dyDescent="0.4">
      <c r="H227" s="268"/>
      <c r="I227" s="268"/>
      <c r="J227" s="268"/>
      <c r="K227" s="268"/>
      <c r="L227" s="268"/>
    </row>
    <row r="228" spans="2:15" hidden="1" outlineLevel="2" x14ac:dyDescent="0.4">
      <c r="C228" s="234" t="s">
        <v>117</v>
      </c>
      <c r="D228" s="221" t="s">
        <v>176</v>
      </c>
      <c r="H228" s="270">
        <f>IFERROR((SUMIFS('INPUTS | Totex'!H$365:H$383,'INPUTS | Totex'!$C$365:$C$383,$C228))/SUMIFS(H$9:H$27,$C$9:$C$27,$C228),0)</f>
        <v>-8.4904422599463335E-4</v>
      </c>
      <c r="I228" s="270">
        <f>IFERROR((SUMIFS('INPUTS | Totex'!I$365:I$383,'INPUTS | Totex'!$C$365:$C$383,$C228))/SUMIFS(I$9:I$27,$C$9:$C$27,$C228),0)</f>
        <v>0</v>
      </c>
      <c r="J228" s="270">
        <f>IFERROR((SUMIFS('INPUTS | Totex'!J$365:J$383,'INPUTS | Totex'!$C$365:$C$383,$C228))/SUMIFS(J$9:J$27,$C$9:$C$27,$C228),0)</f>
        <v>0</v>
      </c>
      <c r="K228" s="270">
        <f>IFERROR((SUMIFS('INPUTS | Totex'!K$365:K$383,'INPUTS | Totex'!$C$365:$C$383,$C228))/SUMIFS(K$9:K$27,$C$9:$C$27,$C228),0)</f>
        <v>0</v>
      </c>
      <c r="L228" s="270">
        <f>IFERROR((SUMIFS('INPUTS | Totex'!L$365:L$383,'INPUTS | Totex'!$C$365:$C$383,$C228))/SUMIFS(L$9:L$27,$C$9:$C$27,$C228),0)</f>
        <v>0</v>
      </c>
    </row>
    <row r="229" spans="2:15" hidden="1" outlineLevel="2" x14ac:dyDescent="0.4">
      <c r="C229" s="220" t="s">
        <v>119</v>
      </c>
      <c r="D229" s="221" t="s">
        <v>176</v>
      </c>
      <c r="H229" s="270">
        <f>IFERROR((SUMIFS('INPUTS | Totex'!H$365:H$383,'INPUTS | Totex'!$C$365:$C$383,$C229))/SUMIFS(H$9:H$27,$C$9:$C$27,$C229),0)</f>
        <v>5.1820924847378949E-3</v>
      </c>
      <c r="I229" s="270">
        <f>IFERROR((SUMIFS('INPUTS | Totex'!I$365:I$383,'INPUTS | Totex'!$C$365:$C$383,$C229))/SUMIFS(I$9:I$27,$C$9:$C$27,$C229),0)</f>
        <v>0</v>
      </c>
      <c r="J229" s="270">
        <f>IFERROR((SUMIFS('INPUTS | Totex'!J$365:J$383,'INPUTS | Totex'!$C$365:$C$383,$C229))/SUMIFS(J$9:J$27,$C$9:$C$27,$C229),0)</f>
        <v>0</v>
      </c>
      <c r="K229" s="270">
        <f>IFERROR((SUMIFS('INPUTS | Totex'!K$365:K$383,'INPUTS | Totex'!$C$365:$C$383,$C229))/SUMIFS(K$9:K$27,$C$9:$C$27,$C229),0)</f>
        <v>0</v>
      </c>
      <c r="L229" s="270">
        <f>IFERROR((SUMIFS('INPUTS | Totex'!L$365:L$383,'INPUTS | Totex'!$C$365:$C$383,$C229))/SUMIFS(L$9:L$27,$C$9:$C$27,$C229),0)</f>
        <v>0</v>
      </c>
    </row>
    <row r="230" spans="2:15" hidden="1" outlineLevel="2" x14ac:dyDescent="0.4">
      <c r="C230" s="220" t="s">
        <v>122</v>
      </c>
      <c r="D230" s="221" t="s">
        <v>176</v>
      </c>
      <c r="H230" s="270">
        <f>IFERROR((SUMIFS('INPUTS | Totex'!H$365:H$383,'INPUTS | Totex'!$C$365:$C$383,$C230))/SUMIFS(H$9:H$27,$C$9:$C$27,$C230),0)</f>
        <v>0.17805375860518216</v>
      </c>
      <c r="I230" s="270">
        <f>IFERROR((SUMIFS('INPUTS | Totex'!I$365:I$383,'INPUTS | Totex'!$C$365:$C$383,$C230))/SUMIFS(I$9:I$27,$C$9:$C$27,$C230),0)</f>
        <v>0</v>
      </c>
      <c r="J230" s="270">
        <f>IFERROR((SUMIFS('INPUTS | Totex'!J$365:J$383,'INPUTS | Totex'!$C$365:$C$383,$C230))/SUMIFS(J$9:J$27,$C$9:$C$27,$C230),0)</f>
        <v>0</v>
      </c>
      <c r="K230" s="270">
        <f>IFERROR((SUMIFS('INPUTS | Totex'!K$365:K$383,'INPUTS | Totex'!$C$365:$C$383,$C230))/SUMIFS(K$9:K$27,$C$9:$C$27,$C230),0)</f>
        <v>0</v>
      </c>
      <c r="L230" s="270">
        <f>IFERROR((SUMIFS('INPUTS | Totex'!L$365:L$383,'INPUTS | Totex'!$C$365:$C$383,$C230))/SUMIFS(L$9:L$27,$C$9:$C$27,$C230),0)</f>
        <v>0</v>
      </c>
    </row>
    <row r="231" spans="2:15" hidden="1" outlineLevel="2" x14ac:dyDescent="0.4">
      <c r="C231" s="220" t="s">
        <v>124</v>
      </c>
      <c r="D231" s="221" t="s">
        <v>176</v>
      </c>
      <c r="H231" s="270">
        <f>IFERROR((SUMIFS('INPUTS | Totex'!H$365:H$383,'INPUTS | Totex'!$C$365:$C$383,$C231))/SUMIFS(H$9:H$27,$C$9:$C$27,$C231),0)</f>
        <v>1.8494213370136844E-2</v>
      </c>
      <c r="I231" s="270">
        <f>IFERROR((SUMIFS('INPUTS | Totex'!I$365:I$383,'INPUTS | Totex'!$C$365:$C$383,$C231))/SUMIFS(I$9:I$27,$C$9:$C$27,$C231),0)</f>
        <v>0</v>
      </c>
      <c r="J231" s="270">
        <f>IFERROR((SUMIFS('INPUTS | Totex'!J$365:J$383,'INPUTS | Totex'!$C$365:$C$383,$C231))/SUMIFS(J$9:J$27,$C$9:$C$27,$C231),0)</f>
        <v>0</v>
      </c>
      <c r="K231" s="270">
        <f>IFERROR((SUMIFS('INPUTS | Totex'!K$365:K$383,'INPUTS | Totex'!$C$365:$C$383,$C231))/SUMIFS(K$9:K$27,$C$9:$C$27,$C231),0)</f>
        <v>0</v>
      </c>
      <c r="L231" s="270">
        <f>IFERROR((SUMIFS('INPUTS | Totex'!L$365:L$383,'INPUTS | Totex'!$C$365:$C$383,$C231))/SUMIFS(L$9:L$27,$C$9:$C$27,$C231),0)</f>
        <v>0</v>
      </c>
    </row>
    <row r="232" spans="2:15" hidden="1" outlineLevel="2" x14ac:dyDescent="0.4">
      <c r="C232" s="220" t="s">
        <v>126</v>
      </c>
      <c r="D232" s="221" t="s">
        <v>176</v>
      </c>
      <c r="H232" s="270">
        <f>IFERROR((SUMIFS('INPUTS | Totex'!H$365:H$383,'INPUTS | Totex'!$C$365:$C$383,$C232))/SUMIFS(H$9:H$27,$C$9:$C$27,$C232),0)</f>
        <v>2.4225374457825861E-2</v>
      </c>
      <c r="I232" s="270">
        <f>IFERROR((SUMIFS('INPUTS | Totex'!I$365:I$383,'INPUTS | Totex'!$C$365:$C$383,$C232))/SUMIFS(I$9:I$27,$C$9:$C$27,$C232),0)</f>
        <v>0</v>
      </c>
      <c r="J232" s="270">
        <f>IFERROR((SUMIFS('INPUTS | Totex'!J$365:J$383,'INPUTS | Totex'!$C$365:$C$383,$C232))/SUMIFS(J$9:J$27,$C$9:$C$27,$C232),0)</f>
        <v>0</v>
      </c>
      <c r="K232" s="270">
        <f>IFERROR((SUMIFS('INPUTS | Totex'!K$365:K$383,'INPUTS | Totex'!$C$365:$C$383,$C232))/SUMIFS(K$9:K$27,$C$9:$C$27,$C232),0)</f>
        <v>0</v>
      </c>
      <c r="L232" s="270">
        <f>IFERROR((SUMIFS('INPUTS | Totex'!L$365:L$383,'INPUTS | Totex'!$C$365:$C$383,$C232))/SUMIFS(L$9:L$27,$C$9:$C$27,$C232),0)</f>
        <v>0</v>
      </c>
    </row>
    <row r="233" spans="2:15" hidden="1" outlineLevel="2" x14ac:dyDescent="0.4">
      <c r="C233" s="220" t="s">
        <v>128</v>
      </c>
      <c r="D233" s="221" t="s">
        <v>176</v>
      </c>
      <c r="H233" s="270">
        <f>IFERROR((SUMIFS('INPUTS | Totex'!H$365:H$383,'INPUTS | Totex'!$C$365:$C$383,$C233))/SUMIFS(H$9:H$27,$C$9:$C$27,$C233),0)</f>
        <v>7.5374091620527949E-3</v>
      </c>
      <c r="I233" s="270">
        <f>IFERROR((SUMIFS('INPUTS | Totex'!I$365:I$383,'INPUTS | Totex'!$C$365:$C$383,$C233))/SUMIFS(I$9:I$27,$C$9:$C$27,$C233),0)</f>
        <v>0</v>
      </c>
      <c r="J233" s="270">
        <f>IFERROR((SUMIFS('INPUTS | Totex'!J$365:J$383,'INPUTS | Totex'!$C$365:$C$383,$C233))/SUMIFS(J$9:J$27,$C$9:$C$27,$C233),0)</f>
        <v>0</v>
      </c>
      <c r="K233" s="270">
        <f>IFERROR((SUMIFS('INPUTS | Totex'!K$365:K$383,'INPUTS | Totex'!$C$365:$C$383,$C233))/SUMIFS(K$9:K$27,$C$9:$C$27,$C233),0)</f>
        <v>0</v>
      </c>
      <c r="L233" s="270">
        <f>IFERROR((SUMIFS('INPUTS | Totex'!L$365:L$383,'INPUTS | Totex'!$C$365:$C$383,$C233))/SUMIFS(L$9:L$27,$C$9:$C$27,$C233),0)</f>
        <v>0</v>
      </c>
    </row>
    <row r="234" spans="2:15" hidden="1" outlineLevel="2" x14ac:dyDescent="0.4">
      <c r="C234" s="220" t="s">
        <v>131</v>
      </c>
      <c r="D234" s="221" t="s">
        <v>176</v>
      </c>
      <c r="H234" s="270">
        <f>IFERROR((SUMIFS('INPUTS | Totex'!H$365:H$383,'INPUTS | Totex'!$C$365:$C$383,$C234))/SUMIFS(H$9:H$27,$C$9:$C$27,$C234),0)</f>
        <v>2.4136062063648506E-2</v>
      </c>
      <c r="I234" s="270">
        <f>IFERROR((SUMIFS('INPUTS | Totex'!I$365:I$383,'INPUTS | Totex'!$C$365:$C$383,$C234))/SUMIFS(I$9:I$27,$C$9:$C$27,$C234),0)</f>
        <v>0</v>
      </c>
      <c r="J234" s="270">
        <f>IFERROR((SUMIFS('INPUTS | Totex'!J$365:J$383,'INPUTS | Totex'!$C$365:$C$383,$C234))/SUMIFS(J$9:J$27,$C$9:$C$27,$C234),0)</f>
        <v>0</v>
      </c>
      <c r="K234" s="270">
        <f>IFERROR((SUMIFS('INPUTS | Totex'!K$365:K$383,'INPUTS | Totex'!$C$365:$C$383,$C234))/SUMIFS(K$9:K$27,$C$9:$C$27,$C234),0)</f>
        <v>0</v>
      </c>
      <c r="L234" s="270">
        <f>IFERROR((SUMIFS('INPUTS | Totex'!L$365:L$383,'INPUTS | Totex'!$C$365:$C$383,$C234))/SUMIFS(L$9:L$27,$C$9:$C$27,$C234),0)</f>
        <v>0</v>
      </c>
    </row>
    <row r="235" spans="2:15" hidden="1" outlineLevel="2" x14ac:dyDescent="0.4">
      <c r="C235" s="220" t="s">
        <v>133</v>
      </c>
      <c r="D235" s="221" t="s">
        <v>176</v>
      </c>
      <c r="H235" s="270">
        <f>IFERROR((SUMIFS('INPUTS | Totex'!H$365:H$383,'INPUTS | Totex'!$C$365:$C$383,$C235))/SUMIFS(H$9:H$27,$C$9:$C$27,$C235),0)</f>
        <v>-8.0249358521758598E-3</v>
      </c>
      <c r="I235" s="270">
        <f>IFERROR((SUMIFS('INPUTS | Totex'!I$365:I$383,'INPUTS | Totex'!$C$365:$C$383,$C235))/SUMIFS(I$9:I$27,$C$9:$C$27,$C235),0)</f>
        <v>0</v>
      </c>
      <c r="J235" s="270">
        <f>IFERROR((SUMIFS('INPUTS | Totex'!J$365:J$383,'INPUTS | Totex'!$C$365:$C$383,$C235))/SUMIFS(J$9:J$27,$C$9:$C$27,$C235),0)</f>
        <v>0</v>
      </c>
      <c r="K235" s="270">
        <f>IFERROR((SUMIFS('INPUTS | Totex'!K$365:K$383,'INPUTS | Totex'!$C$365:$C$383,$C235))/SUMIFS(K$9:K$27,$C$9:$C$27,$C235),0)</f>
        <v>0</v>
      </c>
      <c r="L235" s="270">
        <f>IFERROR((SUMIFS('INPUTS | Totex'!L$365:L$383,'INPUTS | Totex'!$C$365:$C$383,$C235))/SUMIFS(L$9:L$27,$C$9:$C$27,$C235),0)</f>
        <v>0</v>
      </c>
    </row>
    <row r="236" spans="2:15" hidden="1" outlineLevel="2" x14ac:dyDescent="0.4">
      <c r="C236" s="220" t="s">
        <v>244</v>
      </c>
      <c r="D236" s="221" t="s">
        <v>176</v>
      </c>
      <c r="H236" s="270">
        <f>IFERROR((SUMIFS('INPUTS | Totex'!H$365:H$383,'INPUTS | Totex'!$C$365:$C$383,$C236))/SUMIFS(H$9:H$27,$C$9:$C$27,$C236),0)</f>
        <v>-4.7990152967676315E-3</v>
      </c>
      <c r="I236" s="270">
        <f>IFERROR((SUMIFS('INPUTS | Totex'!I$365:I$383,'INPUTS | Totex'!$C$365:$C$383,$C236))/SUMIFS(I$9:I$27,$C$9:$C$27,$C236),0)</f>
        <v>0</v>
      </c>
      <c r="J236" s="270">
        <f>IFERROR((SUMIFS('INPUTS | Totex'!J$365:J$383,'INPUTS | Totex'!$C$365:$C$383,$C236))/SUMIFS(J$9:J$27,$C$9:$C$27,$C236),0)</f>
        <v>0</v>
      </c>
      <c r="K236" s="270">
        <f>IFERROR((SUMIFS('INPUTS | Totex'!K$365:K$383,'INPUTS | Totex'!$C$365:$C$383,$C236))/SUMIFS(K$9:K$27,$C$9:$C$27,$C236),0)</f>
        <v>0</v>
      </c>
      <c r="L236" s="270">
        <f>IFERROR((SUMIFS('INPUTS | Totex'!L$365:L$383,'INPUTS | Totex'!$C$365:$C$383,$C236))/SUMIFS(L$9:L$27,$C$9:$C$27,$C236),0)</f>
        <v>0</v>
      </c>
    </row>
    <row r="237" spans="2:15" hidden="1" outlineLevel="2" x14ac:dyDescent="0.4">
      <c r="C237" s="220" t="s">
        <v>137</v>
      </c>
      <c r="D237" s="221" t="s">
        <v>176</v>
      </c>
      <c r="H237" s="270">
        <f>IFERROR((SUMIFS('INPUTS | Totex'!H$365:H$383,'INPUTS | Totex'!$C$365:$C$383,$C237))/SUMIFS(H$9:H$27,$C$9:$C$27,$C237),0)</f>
        <v>-2.5629092114144249E-2</v>
      </c>
      <c r="I237" s="270">
        <f>IFERROR((SUMIFS('INPUTS | Totex'!I$365:I$383,'INPUTS | Totex'!$C$365:$C$383,$C237))/SUMIFS(I$9:I$27,$C$9:$C$27,$C237),0)</f>
        <v>0</v>
      </c>
      <c r="J237" s="270">
        <f>IFERROR((SUMIFS('INPUTS | Totex'!J$365:J$383,'INPUTS | Totex'!$C$365:$C$383,$C237))/SUMIFS(J$9:J$27,$C$9:$C$27,$C237),0)</f>
        <v>0</v>
      </c>
      <c r="K237" s="270">
        <f>IFERROR((SUMIFS('INPUTS | Totex'!K$365:K$383,'INPUTS | Totex'!$C$365:$C$383,$C237))/SUMIFS(K$9:K$27,$C$9:$C$27,$C237),0)</f>
        <v>0</v>
      </c>
      <c r="L237" s="270">
        <f>IFERROR((SUMIFS('INPUTS | Totex'!L$365:L$383,'INPUTS | Totex'!$C$365:$C$383,$C237))/SUMIFS(L$9:L$27,$C$9:$C$27,$C237),0)</f>
        <v>0</v>
      </c>
    </row>
    <row r="238" spans="2:15" hidden="1" outlineLevel="2" x14ac:dyDescent="0.4">
      <c r="C238" s="220" t="s">
        <v>139</v>
      </c>
      <c r="D238" s="221" t="s">
        <v>176</v>
      </c>
      <c r="H238" s="270">
        <f>IFERROR((SUMIFS('INPUTS | Totex'!H$365:H$383,'INPUTS | Totex'!$C$365:$C$383,$C238))/SUMIFS(H$9:H$27,$C$9:$C$27,$C238),0)</f>
        <v>-6.4327104629207628E-3</v>
      </c>
      <c r="I238" s="270">
        <f>IFERROR((SUMIFS('INPUTS | Totex'!I$365:I$383,'INPUTS | Totex'!$C$365:$C$383,$C238))/SUMIFS(I$9:I$27,$C$9:$C$27,$C238),0)</f>
        <v>0</v>
      </c>
      <c r="J238" s="270">
        <f>IFERROR((SUMIFS('INPUTS | Totex'!J$365:J$383,'INPUTS | Totex'!$C$365:$C$383,$C238))/SUMIFS(J$9:J$27,$C$9:$C$27,$C238),0)</f>
        <v>0</v>
      </c>
      <c r="K238" s="270">
        <f>IFERROR((SUMIFS('INPUTS | Totex'!K$365:K$383,'INPUTS | Totex'!$C$365:$C$383,$C238))/SUMIFS(K$9:K$27,$C$9:$C$27,$C238),0)</f>
        <v>0</v>
      </c>
      <c r="L238" s="270">
        <f>IFERROR((SUMIFS('INPUTS | Totex'!L$365:L$383,'INPUTS | Totex'!$C$365:$C$383,$C238))/SUMIFS(L$9:L$27,$C$9:$C$27,$C238),0)</f>
        <v>0</v>
      </c>
    </row>
    <row r="239" spans="2:15" hidden="1" outlineLevel="2" x14ac:dyDescent="0.4">
      <c r="C239" s="220" t="s">
        <v>141</v>
      </c>
      <c r="D239" s="221" t="s">
        <v>176</v>
      </c>
      <c r="H239" s="270">
        <f>IFERROR((SUMIFS('INPUTS | Totex'!H$365:H$383,'INPUTS | Totex'!$C$365:$C$383,$C239))/SUMIFS(H$9:H$27,$C$9:$C$27,$C239),0)</f>
        <v>-4.0076337499120498E-2</v>
      </c>
      <c r="I239" s="270">
        <f>IFERROR((SUMIFS('INPUTS | Totex'!I$365:I$383,'INPUTS | Totex'!$C$365:$C$383,$C239))/SUMIFS(I$9:I$27,$C$9:$C$27,$C239),0)</f>
        <v>0</v>
      </c>
      <c r="J239" s="270">
        <f>IFERROR((SUMIFS('INPUTS | Totex'!J$365:J$383,'INPUTS | Totex'!$C$365:$C$383,$C239))/SUMIFS(J$9:J$27,$C$9:$C$27,$C239),0)</f>
        <v>0</v>
      </c>
      <c r="K239" s="270">
        <f>IFERROR((SUMIFS('INPUTS | Totex'!K$365:K$383,'INPUTS | Totex'!$C$365:$C$383,$C239))/SUMIFS(K$9:K$27,$C$9:$C$27,$C239),0)</f>
        <v>0</v>
      </c>
      <c r="L239" s="270">
        <f>IFERROR((SUMIFS('INPUTS | Totex'!L$365:L$383,'INPUTS | Totex'!$C$365:$C$383,$C239))/SUMIFS(L$9:L$27,$C$9:$C$27,$C239),0)</f>
        <v>0</v>
      </c>
    </row>
    <row r="240" spans="2:15" hidden="1" outlineLevel="2" x14ac:dyDescent="0.4">
      <c r="C240" s="220" t="s">
        <v>143</v>
      </c>
      <c r="D240" s="221" t="s">
        <v>176</v>
      </c>
      <c r="H240" s="270">
        <f>IFERROR((SUMIFS('INPUTS | Totex'!H$365:H$383,'INPUTS | Totex'!$C$365:$C$383,$C240))/SUMIFS(H$9:H$27,$C$9:$C$27,$C240),0)</f>
        <v>-3.7362637362637362E-2</v>
      </c>
      <c r="I240" s="270">
        <f>IFERROR((SUMIFS('INPUTS | Totex'!I$365:I$383,'INPUTS | Totex'!$C$365:$C$383,$C240))/SUMIFS(I$9:I$27,$C$9:$C$27,$C240),0)</f>
        <v>0</v>
      </c>
      <c r="J240" s="270">
        <f>IFERROR((SUMIFS('INPUTS | Totex'!J$365:J$383,'INPUTS | Totex'!$C$365:$C$383,$C240))/SUMIFS(J$9:J$27,$C$9:$C$27,$C240),0)</f>
        <v>0</v>
      </c>
      <c r="K240" s="270">
        <f>IFERROR((SUMIFS('INPUTS | Totex'!K$365:K$383,'INPUTS | Totex'!$C$365:$C$383,$C240))/SUMIFS(K$9:K$27,$C$9:$C$27,$C240),0)</f>
        <v>0</v>
      </c>
      <c r="L240" s="270">
        <f>IFERROR((SUMIFS('INPUTS | Totex'!L$365:L$383,'INPUTS | Totex'!$C$365:$C$383,$C240))/SUMIFS(L$9:L$27,$C$9:$C$27,$C240),0)</f>
        <v>0</v>
      </c>
    </row>
    <row r="241" spans="2:15" hidden="1" outlineLevel="2" x14ac:dyDescent="0.4">
      <c r="C241" s="220" t="s">
        <v>145</v>
      </c>
      <c r="D241" s="221" t="s">
        <v>176</v>
      </c>
      <c r="H241" s="270">
        <f>IFERROR((SUMIFS('INPUTS | Totex'!H$365:H$383,'INPUTS | Totex'!$C$365:$C$383,$C241))/SUMIFS(H$9:H$27,$C$9:$C$27,$C241),0)</f>
        <v>-4.3789020452099023E-2</v>
      </c>
      <c r="I241" s="270">
        <f>IFERROR((SUMIFS('INPUTS | Totex'!I$365:I$383,'INPUTS | Totex'!$C$365:$C$383,$C241))/SUMIFS(I$9:I$27,$C$9:$C$27,$C241),0)</f>
        <v>0</v>
      </c>
      <c r="J241" s="270">
        <f>IFERROR((SUMIFS('INPUTS | Totex'!J$365:J$383,'INPUTS | Totex'!$C$365:$C$383,$C241))/SUMIFS(J$9:J$27,$C$9:$C$27,$C241),0)</f>
        <v>0</v>
      </c>
      <c r="K241" s="270">
        <f>IFERROR((SUMIFS('INPUTS | Totex'!K$365:K$383,'INPUTS | Totex'!$C$365:$C$383,$C241))/SUMIFS(K$9:K$27,$C$9:$C$27,$C241),0)</f>
        <v>0</v>
      </c>
      <c r="L241" s="270">
        <f>IFERROR((SUMIFS('INPUTS | Totex'!L$365:L$383,'INPUTS | Totex'!$C$365:$C$383,$C241))/SUMIFS(L$9:L$27,$C$9:$C$27,$C241),0)</f>
        <v>0</v>
      </c>
    </row>
    <row r="242" spans="2:15" hidden="1" outlineLevel="2" x14ac:dyDescent="0.4">
      <c r="C242" s="220" t="s">
        <v>147</v>
      </c>
      <c r="D242" s="221" t="s">
        <v>176</v>
      </c>
      <c r="H242" s="270">
        <f>IFERROR((SUMIFS('INPUTS | Totex'!H$365:H$383,'INPUTS | Totex'!$C$365:$C$383,$C242))/SUMIFS(H$9:H$27,$C$9:$C$27,$C242),0)</f>
        <v>-4.1230323231579429E-2</v>
      </c>
      <c r="I242" s="270">
        <f>IFERROR((SUMIFS('INPUTS | Totex'!I$365:I$383,'INPUTS | Totex'!$C$365:$C$383,$C242))/SUMIFS(I$9:I$27,$C$9:$C$27,$C242),0)</f>
        <v>0</v>
      </c>
      <c r="J242" s="270">
        <f>IFERROR((SUMIFS('INPUTS | Totex'!J$365:J$383,'INPUTS | Totex'!$C$365:$C$383,$C242))/SUMIFS(J$9:J$27,$C$9:$C$27,$C242),0)</f>
        <v>0</v>
      </c>
      <c r="K242" s="270">
        <f>IFERROR((SUMIFS('INPUTS | Totex'!K$365:K$383,'INPUTS | Totex'!$C$365:$C$383,$C242))/SUMIFS(K$9:K$27,$C$9:$C$27,$C242),0)</f>
        <v>0</v>
      </c>
      <c r="L242" s="270">
        <f>IFERROR((SUMIFS('INPUTS | Totex'!L$365:L$383,'INPUTS | Totex'!$C$365:$C$383,$C242))/SUMIFS(L$9:L$27,$C$9:$C$27,$C242),0)</f>
        <v>0</v>
      </c>
    </row>
    <row r="243" spans="2:15" hidden="1" outlineLevel="2" x14ac:dyDescent="0.4">
      <c r="C243" s="220" t="s">
        <v>149</v>
      </c>
      <c r="D243" s="221" t="s">
        <v>176</v>
      </c>
      <c r="H243" s="270">
        <f>IFERROR((SUMIFS('INPUTS | Totex'!H$365:H$383,'INPUTS | Totex'!$C$365:$C$383,$C243))/SUMIFS(H$9:H$27,$C$9:$C$27,$C243),0)</f>
        <v>-1.7992164544564152E-2</v>
      </c>
      <c r="I243" s="270">
        <f>IFERROR((SUMIFS('INPUTS | Totex'!I$365:I$383,'INPUTS | Totex'!$C$365:$C$383,$C243))/SUMIFS(I$9:I$27,$C$9:$C$27,$C243),0)</f>
        <v>0</v>
      </c>
      <c r="J243" s="270">
        <f>IFERROR((SUMIFS('INPUTS | Totex'!J$365:J$383,'INPUTS | Totex'!$C$365:$C$383,$C243))/SUMIFS(J$9:J$27,$C$9:$C$27,$C243),0)</f>
        <v>0</v>
      </c>
      <c r="K243" s="270">
        <f>IFERROR((SUMIFS('INPUTS | Totex'!K$365:K$383,'INPUTS | Totex'!$C$365:$C$383,$C243))/SUMIFS(K$9:K$27,$C$9:$C$27,$C243),0)</f>
        <v>0</v>
      </c>
      <c r="L243" s="270">
        <f>IFERROR((SUMIFS('INPUTS | Totex'!L$365:L$383,'INPUTS | Totex'!$C$365:$C$383,$C243))/SUMIFS(L$9:L$27,$C$9:$C$27,$C243),0)</f>
        <v>0</v>
      </c>
    </row>
    <row r="244" spans="2:15" hidden="1" outlineLevel="2" x14ac:dyDescent="0.4">
      <c r="C244" s="220" t="s">
        <v>151</v>
      </c>
      <c r="D244" s="221" t="s">
        <v>176</v>
      </c>
      <c r="H244" s="270">
        <f>IFERROR((SUMIFS('INPUTS | Totex'!H$365:H$383,'INPUTS | Totex'!$C$365:$C$383,$C244))/SUMIFS(H$9:H$27,$C$9:$C$27,$C244),0)</f>
        <v>2.4984036337746107E-2</v>
      </c>
      <c r="I244" s="270">
        <f>IFERROR((SUMIFS('INPUTS | Totex'!I$365:I$383,'INPUTS | Totex'!$C$365:$C$383,$C244))/SUMIFS(I$9:I$27,$C$9:$C$27,$C244),0)</f>
        <v>0</v>
      </c>
      <c r="J244" s="270">
        <f>IFERROR((SUMIFS('INPUTS | Totex'!J$365:J$383,'INPUTS | Totex'!$C$365:$C$383,$C244))/SUMIFS(J$9:J$27,$C$9:$C$27,$C244),0)</f>
        <v>0</v>
      </c>
      <c r="K244" s="270">
        <f>IFERROR((SUMIFS('INPUTS | Totex'!K$365:K$383,'INPUTS | Totex'!$C$365:$C$383,$C244))/SUMIFS(K$9:K$27,$C$9:$C$27,$C244),0)</f>
        <v>0</v>
      </c>
      <c r="L244" s="270">
        <f>IFERROR((SUMIFS('INPUTS | Totex'!L$365:L$383,'INPUTS | Totex'!$C$365:$C$383,$C244))/SUMIFS(L$9:L$27,$C$9:$C$27,$C244),0)</f>
        <v>0</v>
      </c>
    </row>
    <row r="245" spans="2:15" hidden="1" outlineLevel="2" x14ac:dyDescent="0.4">
      <c r="H245" s="270"/>
      <c r="I245" s="270"/>
      <c r="J245" s="270"/>
      <c r="K245" s="270"/>
      <c r="L245" s="270"/>
    </row>
    <row r="246" spans="2:15" hidden="1" outlineLevel="2" x14ac:dyDescent="0.4">
      <c r="B246" s="222"/>
      <c r="C246" s="222" t="s">
        <v>725</v>
      </c>
      <c r="D246" s="224" t="s">
        <v>176</v>
      </c>
      <c r="E246" s="271">
        <f>IFERROR((SUMIFS('INPUTS | Totex'!E$365:E$383,'INPUTS | Totex'!$C$365:$C$383,$C246))/SUMIFS(E$9:E$27,$C$9:$C$27,$C246),0)</f>
        <v>0</v>
      </c>
      <c r="F246" s="271">
        <f>IFERROR((SUMIFS('INPUTS | Totex'!F$365:F$383,'INPUTS | Totex'!$C$365:$C$383,$C246))/SUMIFS(F$9:F$27,$C$9:$C$27,$C246),0)</f>
        <v>0</v>
      </c>
      <c r="G246" s="271">
        <f>IFERROR((SUMIFS('INPUTS | Totex'!G$365:G$383,'INPUTS | Totex'!$C$365:$C$383,$C246))/SUMIFS(G$9:G$27,$C$9:$C$27,$C246),0)</f>
        <v>0</v>
      </c>
      <c r="H246" s="271">
        <f>IFERROR((SUMIFS('INPUTS | Totex'!H$365:H$383,'INPUTS | Totex'!$C$365:$C$383,$C246))/SUMIFS(H$9:H$27,$C$9:$C$27,$C246),0)</f>
        <v>1.9603108397197216E-4</v>
      </c>
      <c r="I246" s="271">
        <f>IFERROR((SUMIFS('INPUTS | Totex'!I$365:I$383,'INPUTS | Totex'!$C$365:$C$383,$C246))/SUMIFS(I$9:I$27,$C$9:$C$27,$C246),0)</f>
        <v>0</v>
      </c>
      <c r="J246" s="271">
        <f>IFERROR((SUMIFS('INPUTS | Totex'!J$365:J$383,'INPUTS | Totex'!$C$365:$C$383,$C246))/SUMIFS(J$9:J$27,$C$9:$C$27,$C246),0)</f>
        <v>0</v>
      </c>
      <c r="K246" s="271">
        <f>IFERROR((SUMIFS('INPUTS | Totex'!K$365:K$383,'INPUTS | Totex'!$C$365:$C$383,$C246))/SUMIFS(K$9:K$27,$C$9:$C$27,$C246),0)</f>
        <v>0</v>
      </c>
      <c r="L246" s="271">
        <f>IFERROR((SUMIFS('INPUTS | Totex'!L$365:L$383,'INPUTS | Totex'!$C$365:$C$383,$C246))/SUMIFS(L$9:L$27,$C$9:$C$27,$C246),0)</f>
        <v>0</v>
      </c>
      <c r="M246" s="222"/>
      <c r="N246" s="222"/>
      <c r="O246" s="222"/>
    </row>
    <row r="247" spans="2:15" outlineLevel="1" collapsed="1" x14ac:dyDescent="0.4">
      <c r="H247" s="268"/>
      <c r="I247" s="268"/>
      <c r="J247" s="268"/>
      <c r="K247" s="268"/>
      <c r="L247" s="268"/>
    </row>
    <row r="248" spans="2:15" ht="14.25" outlineLevel="1" x14ac:dyDescent="0.4">
      <c r="B248" s="74" t="s">
        <v>1127</v>
      </c>
      <c r="C248" s="60"/>
      <c r="D248" s="226"/>
      <c r="E248" s="226"/>
      <c r="F248" s="226"/>
      <c r="G248" s="226"/>
      <c r="H248" s="269"/>
      <c r="I248" s="269"/>
      <c r="J248" s="269"/>
      <c r="K248" s="269"/>
      <c r="L248" s="269"/>
      <c r="M248" s="226"/>
      <c r="N248" s="18"/>
      <c r="O248" s="18"/>
    </row>
    <row r="249" spans="2:15" hidden="1" outlineLevel="2" x14ac:dyDescent="0.4">
      <c r="H249" s="268"/>
      <c r="I249" s="268"/>
      <c r="J249" s="268"/>
      <c r="K249" s="268"/>
      <c r="L249" s="268"/>
    </row>
    <row r="250" spans="2:15" hidden="1" outlineLevel="2" x14ac:dyDescent="0.4">
      <c r="C250" s="220" t="s">
        <v>117</v>
      </c>
      <c r="D250" s="221" t="s">
        <v>176</v>
      </c>
      <c r="H250" s="270">
        <f>IFERROR((SUMIFS('INPUTS | Totex'!H$387:H$405,'INPUTS | Totex'!$C$387:$C$405,$C250))/SUMIFS(H$9:H$27,$C$9:$C$27,$C250),0)</f>
        <v>3.9333582285379788E-2</v>
      </c>
      <c r="I250" s="270">
        <f>IFERROR((SUMIFS('INPUTS | Totex'!I$387:I$405,'INPUTS | Totex'!$C$387:$C$405,$C250))/SUMIFS(I$9:I$27,$C$9:$C$27,$C250),0)</f>
        <v>0</v>
      </c>
      <c r="J250" s="270">
        <f>IFERROR((SUMIFS('INPUTS | Totex'!J$387:J$405,'INPUTS | Totex'!$C$387:$C$405,$C250))/SUMIFS(J$9:J$27,$C$9:$C$27,$C250),0)</f>
        <v>0</v>
      </c>
      <c r="K250" s="270">
        <f>IFERROR((SUMIFS('INPUTS | Totex'!K$387:K$405,'INPUTS | Totex'!$C$387:$C$405,$C250))/SUMIFS(K$9:K$27,$C$9:$C$27,$C250),0)</f>
        <v>0</v>
      </c>
      <c r="L250" s="270">
        <f>IFERROR((SUMIFS('INPUTS | Totex'!L$387:L$405,'INPUTS | Totex'!$C$387:$C$405,$C250))/SUMIFS(L$9:L$27,$C$9:$C$27,$C250),0)</f>
        <v>0</v>
      </c>
    </row>
    <row r="251" spans="2:15" hidden="1" outlineLevel="2" x14ac:dyDescent="0.4">
      <c r="C251" s="220" t="s">
        <v>119</v>
      </c>
      <c r="D251" s="221" t="s">
        <v>176</v>
      </c>
      <c r="H251" s="270">
        <f>IFERROR((SUMIFS('INPUTS | Totex'!H$387:H$405,'INPUTS | Totex'!$C$387:$C$405,$C251))/SUMIFS(H$9:H$27,$C$9:$C$27,$C251),0)</f>
        <v>1.6651463055224035E-2</v>
      </c>
      <c r="I251" s="270">
        <f>IFERROR((SUMIFS('INPUTS | Totex'!I$387:I$405,'INPUTS | Totex'!$C$387:$C$405,$C251))/SUMIFS(I$9:I$27,$C$9:$C$27,$C251),0)</f>
        <v>0</v>
      </c>
      <c r="J251" s="270">
        <f>IFERROR((SUMIFS('INPUTS | Totex'!J$387:J$405,'INPUTS | Totex'!$C$387:$C$405,$C251))/SUMIFS(J$9:J$27,$C$9:$C$27,$C251),0)</f>
        <v>0</v>
      </c>
      <c r="K251" s="270">
        <f>IFERROR((SUMIFS('INPUTS | Totex'!K$387:K$405,'INPUTS | Totex'!$C$387:$C$405,$C251))/SUMIFS(K$9:K$27,$C$9:$C$27,$C251),0)</f>
        <v>0</v>
      </c>
      <c r="L251" s="270">
        <f>IFERROR((SUMIFS('INPUTS | Totex'!L$387:L$405,'INPUTS | Totex'!$C$387:$C$405,$C251))/SUMIFS(L$9:L$27,$C$9:$C$27,$C251),0)</f>
        <v>0</v>
      </c>
    </row>
    <row r="252" spans="2:15" hidden="1" outlineLevel="2" x14ac:dyDescent="0.4">
      <c r="C252" s="220" t="s">
        <v>122</v>
      </c>
      <c r="D252" s="221" t="s">
        <v>176</v>
      </c>
      <c r="H252" s="270">
        <f>IFERROR((SUMIFS('INPUTS | Totex'!H$387:H$405,'INPUTS | Totex'!$C$387:$C$405,$C252))/SUMIFS(H$9:H$27,$C$9:$C$27,$C252),0)</f>
        <v>7.3580793579409831E-2</v>
      </c>
      <c r="I252" s="270">
        <f>IFERROR((SUMIFS('INPUTS | Totex'!I$387:I$405,'INPUTS | Totex'!$C$387:$C$405,$C252))/SUMIFS(I$9:I$27,$C$9:$C$27,$C252),0)</f>
        <v>0</v>
      </c>
      <c r="J252" s="270">
        <f>IFERROR((SUMIFS('INPUTS | Totex'!J$387:J$405,'INPUTS | Totex'!$C$387:$C$405,$C252))/SUMIFS(J$9:J$27,$C$9:$C$27,$C252),0)</f>
        <v>0</v>
      </c>
      <c r="K252" s="270">
        <f>IFERROR((SUMIFS('INPUTS | Totex'!K$387:K$405,'INPUTS | Totex'!$C$387:$C$405,$C252))/SUMIFS(K$9:K$27,$C$9:$C$27,$C252),0)</f>
        <v>0</v>
      </c>
      <c r="L252" s="270">
        <f>IFERROR((SUMIFS('INPUTS | Totex'!L$387:L$405,'INPUTS | Totex'!$C$387:$C$405,$C252))/SUMIFS(L$9:L$27,$C$9:$C$27,$C252),0)</f>
        <v>0</v>
      </c>
    </row>
    <row r="253" spans="2:15" hidden="1" outlineLevel="2" x14ac:dyDescent="0.4">
      <c r="C253" s="220" t="s">
        <v>124</v>
      </c>
      <c r="D253" s="221" t="s">
        <v>176</v>
      </c>
      <c r="H253" s="270">
        <f>IFERROR((SUMIFS('INPUTS | Totex'!H$387:H$405,'INPUTS | Totex'!$C$387:$C$405,$C253))/SUMIFS(H$9:H$27,$C$9:$C$27,$C253),0)</f>
        <v>-4.526921585076539E-2</v>
      </c>
      <c r="I253" s="270">
        <f>IFERROR((SUMIFS('INPUTS | Totex'!I$387:I$405,'INPUTS | Totex'!$C$387:$C$405,$C253))/SUMIFS(I$9:I$27,$C$9:$C$27,$C253),0)</f>
        <v>0</v>
      </c>
      <c r="J253" s="270">
        <f>IFERROR((SUMIFS('INPUTS | Totex'!J$387:J$405,'INPUTS | Totex'!$C$387:$C$405,$C253))/SUMIFS(J$9:J$27,$C$9:$C$27,$C253),0)</f>
        <v>0</v>
      </c>
      <c r="K253" s="270">
        <f>IFERROR((SUMIFS('INPUTS | Totex'!K$387:K$405,'INPUTS | Totex'!$C$387:$C$405,$C253))/SUMIFS(K$9:K$27,$C$9:$C$27,$C253),0)</f>
        <v>0</v>
      </c>
      <c r="L253" s="270">
        <f>IFERROR((SUMIFS('INPUTS | Totex'!L$387:L$405,'INPUTS | Totex'!$C$387:$C$405,$C253))/SUMIFS(L$9:L$27,$C$9:$C$27,$C253),0)</f>
        <v>0</v>
      </c>
    </row>
    <row r="254" spans="2:15" hidden="1" outlineLevel="2" x14ac:dyDescent="0.4">
      <c r="C254" s="220" t="s">
        <v>126</v>
      </c>
      <c r="D254" s="221" t="s">
        <v>176</v>
      </c>
      <c r="H254" s="270">
        <f>IFERROR((SUMIFS('INPUTS | Totex'!H$387:H$405,'INPUTS | Totex'!$C$387:$C$405,$C254))/SUMIFS(H$9:H$27,$C$9:$C$27,$C254),0)</f>
        <v>5.9366585212068015E-2</v>
      </c>
      <c r="I254" s="270">
        <f>IFERROR((SUMIFS('INPUTS | Totex'!I$387:I$405,'INPUTS | Totex'!$C$387:$C$405,$C254))/SUMIFS(I$9:I$27,$C$9:$C$27,$C254),0)</f>
        <v>0</v>
      </c>
      <c r="J254" s="270">
        <f>IFERROR((SUMIFS('INPUTS | Totex'!J$387:J$405,'INPUTS | Totex'!$C$387:$C$405,$C254))/SUMIFS(J$9:J$27,$C$9:$C$27,$C254),0)</f>
        <v>0</v>
      </c>
      <c r="K254" s="270">
        <f>IFERROR((SUMIFS('INPUTS | Totex'!K$387:K$405,'INPUTS | Totex'!$C$387:$C$405,$C254))/SUMIFS(K$9:K$27,$C$9:$C$27,$C254),0)</f>
        <v>0</v>
      </c>
      <c r="L254" s="270">
        <f>IFERROR((SUMIFS('INPUTS | Totex'!L$387:L$405,'INPUTS | Totex'!$C$387:$C$405,$C254))/SUMIFS(L$9:L$27,$C$9:$C$27,$C254),0)</f>
        <v>0</v>
      </c>
    </row>
    <row r="255" spans="2:15" hidden="1" outlineLevel="2" x14ac:dyDescent="0.4">
      <c r="C255" s="220" t="s">
        <v>128</v>
      </c>
      <c r="D255" s="221" t="s">
        <v>176</v>
      </c>
      <c r="H255" s="270">
        <f>IFERROR((SUMIFS('INPUTS | Totex'!H$387:H$405,'INPUTS | Totex'!$C$387:$C$405,$C255))/SUMIFS(H$9:H$27,$C$9:$C$27,$C255),0)</f>
        <v>1.6576892688803236E-2</v>
      </c>
      <c r="I255" s="270">
        <f>IFERROR((SUMIFS('INPUTS | Totex'!I$387:I$405,'INPUTS | Totex'!$C$387:$C$405,$C255))/SUMIFS(I$9:I$27,$C$9:$C$27,$C255),0)</f>
        <v>0</v>
      </c>
      <c r="J255" s="270">
        <f>IFERROR((SUMIFS('INPUTS | Totex'!J$387:J$405,'INPUTS | Totex'!$C$387:$C$405,$C255))/SUMIFS(J$9:J$27,$C$9:$C$27,$C255),0)</f>
        <v>0</v>
      </c>
      <c r="K255" s="270">
        <f>IFERROR((SUMIFS('INPUTS | Totex'!K$387:K$405,'INPUTS | Totex'!$C$387:$C$405,$C255))/SUMIFS(K$9:K$27,$C$9:$C$27,$C255),0)</f>
        <v>0</v>
      </c>
      <c r="L255" s="270">
        <f>IFERROR((SUMIFS('INPUTS | Totex'!L$387:L$405,'INPUTS | Totex'!$C$387:$C$405,$C255))/SUMIFS(L$9:L$27,$C$9:$C$27,$C255),0)</f>
        <v>0</v>
      </c>
    </row>
    <row r="256" spans="2:15" hidden="1" outlineLevel="2" x14ac:dyDescent="0.4">
      <c r="C256" s="220" t="s">
        <v>131</v>
      </c>
      <c r="D256" s="221" t="s">
        <v>176</v>
      </c>
      <c r="H256" s="270">
        <f>IFERROR((SUMIFS('INPUTS | Totex'!H$387:H$405,'INPUTS | Totex'!$C$387:$C$405,$C256))/SUMIFS(H$9:H$27,$C$9:$C$27,$C256),0)</f>
        <v>1.7637409912367292E-3</v>
      </c>
      <c r="I256" s="270">
        <f>IFERROR((SUMIFS('INPUTS | Totex'!I$387:I$405,'INPUTS | Totex'!$C$387:$C$405,$C256))/SUMIFS(I$9:I$27,$C$9:$C$27,$C256),0)</f>
        <v>0</v>
      </c>
      <c r="J256" s="270">
        <f>IFERROR((SUMIFS('INPUTS | Totex'!J$387:J$405,'INPUTS | Totex'!$C$387:$C$405,$C256))/SUMIFS(J$9:J$27,$C$9:$C$27,$C256),0)</f>
        <v>0</v>
      </c>
      <c r="K256" s="270">
        <f>IFERROR((SUMIFS('INPUTS | Totex'!K$387:K$405,'INPUTS | Totex'!$C$387:$C$405,$C256))/SUMIFS(K$9:K$27,$C$9:$C$27,$C256),0)</f>
        <v>0</v>
      </c>
      <c r="L256" s="270">
        <f>IFERROR((SUMIFS('INPUTS | Totex'!L$387:L$405,'INPUTS | Totex'!$C$387:$C$405,$C256))/SUMIFS(L$9:L$27,$C$9:$C$27,$C256),0)</f>
        <v>0</v>
      </c>
    </row>
    <row r="257" spans="2:15" hidden="1" outlineLevel="2" x14ac:dyDescent="0.4">
      <c r="C257" s="220" t="s">
        <v>133</v>
      </c>
      <c r="D257" s="221" t="s">
        <v>176</v>
      </c>
      <c r="H257" s="270">
        <f>IFERROR((SUMIFS('INPUTS | Totex'!H$387:H$405,'INPUTS | Totex'!$C$387:$C$405,$C257))/SUMIFS(H$9:H$27,$C$9:$C$27,$C257),0)</f>
        <v>-1.7428730743034002E-2</v>
      </c>
      <c r="I257" s="270">
        <f>IFERROR((SUMIFS('INPUTS | Totex'!I$387:I$405,'INPUTS | Totex'!$C$387:$C$405,$C257))/SUMIFS(I$9:I$27,$C$9:$C$27,$C257),0)</f>
        <v>0</v>
      </c>
      <c r="J257" s="270">
        <f>IFERROR((SUMIFS('INPUTS | Totex'!J$387:J$405,'INPUTS | Totex'!$C$387:$C$405,$C257))/SUMIFS(J$9:J$27,$C$9:$C$27,$C257),0)</f>
        <v>0</v>
      </c>
      <c r="K257" s="270">
        <f>IFERROR((SUMIFS('INPUTS | Totex'!K$387:K$405,'INPUTS | Totex'!$C$387:$C$405,$C257))/SUMIFS(K$9:K$27,$C$9:$C$27,$C257),0)</f>
        <v>0</v>
      </c>
      <c r="L257" s="270">
        <f>IFERROR((SUMIFS('INPUTS | Totex'!L$387:L$405,'INPUTS | Totex'!$C$387:$C$405,$C257))/SUMIFS(L$9:L$27,$C$9:$C$27,$C257),0)</f>
        <v>0</v>
      </c>
    </row>
    <row r="258" spans="2:15" hidden="1" outlineLevel="2" x14ac:dyDescent="0.4">
      <c r="C258" s="220" t="s">
        <v>244</v>
      </c>
      <c r="D258" s="221" t="s">
        <v>176</v>
      </c>
      <c r="H258" s="270">
        <f>IFERROR((SUMIFS('INPUTS | Totex'!H$387:H$405,'INPUTS | Totex'!$C$387:$C$405,$C258))/SUMIFS(H$9:H$27,$C$9:$C$27,$C258),0)</f>
        <v>0.12699246150147658</v>
      </c>
      <c r="I258" s="270">
        <f>IFERROR((SUMIFS('INPUTS | Totex'!I$387:I$405,'INPUTS | Totex'!$C$387:$C$405,$C258))/SUMIFS(I$9:I$27,$C$9:$C$27,$C258),0)</f>
        <v>0</v>
      </c>
      <c r="J258" s="270">
        <f>IFERROR((SUMIFS('INPUTS | Totex'!J$387:J$405,'INPUTS | Totex'!$C$387:$C$405,$C258))/SUMIFS(J$9:J$27,$C$9:$C$27,$C258),0)</f>
        <v>0</v>
      </c>
      <c r="K258" s="270">
        <f>IFERROR((SUMIFS('INPUTS | Totex'!K$387:K$405,'INPUTS | Totex'!$C$387:$C$405,$C258))/SUMIFS(K$9:K$27,$C$9:$C$27,$C258),0)</f>
        <v>0</v>
      </c>
      <c r="L258" s="270">
        <f>IFERROR((SUMIFS('INPUTS | Totex'!L$387:L$405,'INPUTS | Totex'!$C$387:$C$405,$C258))/SUMIFS(L$9:L$27,$C$9:$C$27,$C258),0)</f>
        <v>0</v>
      </c>
    </row>
    <row r="259" spans="2:15" hidden="1" outlineLevel="2" x14ac:dyDescent="0.4">
      <c r="C259" s="220" t="s">
        <v>137</v>
      </c>
      <c r="D259" s="221" t="s">
        <v>176</v>
      </c>
      <c r="H259" s="270">
        <f>IFERROR((SUMIFS('INPUTS | Totex'!H$387:H$405,'INPUTS | Totex'!$C$387:$C$405,$C259))/SUMIFS(H$9:H$27,$C$9:$C$27,$C259),0)</f>
        <v>7.4031477145078017E-2</v>
      </c>
      <c r="I259" s="270">
        <f>IFERROR((SUMIFS('INPUTS | Totex'!I$387:I$405,'INPUTS | Totex'!$C$387:$C$405,$C259))/SUMIFS(I$9:I$27,$C$9:$C$27,$C259),0)</f>
        <v>0</v>
      </c>
      <c r="J259" s="270">
        <f>IFERROR((SUMIFS('INPUTS | Totex'!J$387:J$405,'INPUTS | Totex'!$C$387:$C$405,$C259))/SUMIFS(J$9:J$27,$C$9:$C$27,$C259),0)</f>
        <v>0</v>
      </c>
      <c r="K259" s="270">
        <f>IFERROR((SUMIFS('INPUTS | Totex'!K$387:K$405,'INPUTS | Totex'!$C$387:$C$405,$C259))/SUMIFS(K$9:K$27,$C$9:$C$27,$C259),0)</f>
        <v>0</v>
      </c>
      <c r="L259" s="270">
        <f>IFERROR((SUMIFS('INPUTS | Totex'!L$387:L$405,'INPUTS | Totex'!$C$387:$C$405,$C259))/SUMIFS(L$9:L$27,$C$9:$C$27,$C259),0)</f>
        <v>0</v>
      </c>
    </row>
    <row r="260" spans="2:15" hidden="1" outlineLevel="2" x14ac:dyDescent="0.4">
      <c r="C260" s="220" t="s">
        <v>139</v>
      </c>
      <c r="D260" s="221" t="s">
        <v>176</v>
      </c>
      <c r="H260" s="270">
        <f>IFERROR((SUMIFS('INPUTS | Totex'!H$387:H$405,'INPUTS | Totex'!$C$387:$C$405,$C260))/SUMIFS(H$9:H$27,$C$9:$C$27,$C260),0)</f>
        <v>3.6337001106842889E-2</v>
      </c>
      <c r="I260" s="270">
        <f>IFERROR((SUMIFS('INPUTS | Totex'!I$387:I$405,'INPUTS | Totex'!$C$387:$C$405,$C260))/SUMIFS(I$9:I$27,$C$9:$C$27,$C260),0)</f>
        <v>0</v>
      </c>
      <c r="J260" s="270">
        <f>IFERROR((SUMIFS('INPUTS | Totex'!J$387:J$405,'INPUTS | Totex'!$C$387:$C$405,$C260))/SUMIFS(J$9:J$27,$C$9:$C$27,$C260),0)</f>
        <v>0</v>
      </c>
      <c r="K260" s="270">
        <f>IFERROR((SUMIFS('INPUTS | Totex'!K$387:K$405,'INPUTS | Totex'!$C$387:$C$405,$C260))/SUMIFS(K$9:K$27,$C$9:$C$27,$C260),0)</f>
        <v>0</v>
      </c>
      <c r="L260" s="270">
        <f>IFERROR((SUMIFS('INPUTS | Totex'!L$387:L$405,'INPUTS | Totex'!$C$387:$C$405,$C260))/SUMIFS(L$9:L$27,$C$9:$C$27,$C260),0)</f>
        <v>0</v>
      </c>
    </row>
    <row r="261" spans="2:15" hidden="1" outlineLevel="2" x14ac:dyDescent="0.4">
      <c r="C261" s="220" t="s">
        <v>141</v>
      </c>
      <c r="D261" s="221" t="s">
        <v>176</v>
      </c>
      <c r="H261" s="270">
        <f>IFERROR((SUMIFS('INPUTS | Totex'!H$387:H$405,'INPUTS | Totex'!$C$387:$C$405,$C261))/SUMIFS(H$9:H$27,$C$9:$C$27,$C261),0)</f>
        <v>-3.2951253945847851E-2</v>
      </c>
      <c r="I261" s="270">
        <f>IFERROR((SUMIFS('INPUTS | Totex'!I$387:I$405,'INPUTS | Totex'!$C$387:$C$405,$C261))/SUMIFS(I$9:I$27,$C$9:$C$27,$C261),0)</f>
        <v>0</v>
      </c>
      <c r="J261" s="270">
        <f>IFERROR((SUMIFS('INPUTS | Totex'!J$387:J$405,'INPUTS | Totex'!$C$387:$C$405,$C261))/SUMIFS(J$9:J$27,$C$9:$C$27,$C261),0)</f>
        <v>0</v>
      </c>
      <c r="K261" s="270">
        <f>IFERROR((SUMIFS('INPUTS | Totex'!K$387:K$405,'INPUTS | Totex'!$C$387:$C$405,$C261))/SUMIFS(K$9:K$27,$C$9:$C$27,$C261),0)</f>
        <v>0</v>
      </c>
      <c r="L261" s="270">
        <f>IFERROR((SUMIFS('INPUTS | Totex'!L$387:L$405,'INPUTS | Totex'!$C$387:$C$405,$C261))/SUMIFS(L$9:L$27,$C$9:$C$27,$C261),0)</f>
        <v>0</v>
      </c>
    </row>
    <row r="262" spans="2:15" hidden="1" outlineLevel="2" x14ac:dyDescent="0.4">
      <c r="C262" s="220" t="s">
        <v>143</v>
      </c>
      <c r="D262" s="221" t="s">
        <v>176</v>
      </c>
      <c r="H262" s="270">
        <f>IFERROR((SUMIFS('INPUTS | Totex'!H$387:H$405,'INPUTS | Totex'!$C$387:$C$405,$C262))/SUMIFS(H$9:H$27,$C$9:$C$27,$C262),0)</f>
        <v>8.177868642984909E-2</v>
      </c>
      <c r="I262" s="270">
        <f>IFERROR((SUMIFS('INPUTS | Totex'!I$387:I$405,'INPUTS | Totex'!$C$387:$C$405,$C262))/SUMIFS(I$9:I$27,$C$9:$C$27,$C262),0)</f>
        <v>0</v>
      </c>
      <c r="J262" s="270">
        <f>IFERROR((SUMIFS('INPUTS | Totex'!J$387:J$405,'INPUTS | Totex'!$C$387:$C$405,$C262))/SUMIFS(J$9:J$27,$C$9:$C$27,$C262),0)</f>
        <v>0</v>
      </c>
      <c r="K262" s="270">
        <f>IFERROR((SUMIFS('INPUTS | Totex'!K$387:K$405,'INPUTS | Totex'!$C$387:$C$405,$C262))/SUMIFS(K$9:K$27,$C$9:$C$27,$C262),0)</f>
        <v>0</v>
      </c>
      <c r="L262" s="270">
        <f>IFERROR((SUMIFS('INPUTS | Totex'!L$387:L$405,'INPUTS | Totex'!$C$387:$C$405,$C262))/SUMIFS(L$9:L$27,$C$9:$C$27,$C262),0)</f>
        <v>0</v>
      </c>
    </row>
    <row r="263" spans="2:15" hidden="1" outlineLevel="2" x14ac:dyDescent="0.4">
      <c r="C263" s="220" t="s">
        <v>145</v>
      </c>
      <c r="D263" s="221" t="s">
        <v>176</v>
      </c>
      <c r="H263" s="270">
        <f>IFERROR((SUMIFS('INPUTS | Totex'!H$387:H$405,'INPUTS | Totex'!$C$387:$C$405,$C263))/SUMIFS(H$9:H$27,$C$9:$C$27,$C263),0)</f>
        <v>-8.9838536060279861E-2</v>
      </c>
      <c r="I263" s="270">
        <f>IFERROR((SUMIFS('INPUTS | Totex'!I$387:I$405,'INPUTS | Totex'!$C$387:$C$405,$C263))/SUMIFS(I$9:I$27,$C$9:$C$27,$C263),0)</f>
        <v>0</v>
      </c>
      <c r="J263" s="270">
        <f>IFERROR((SUMIFS('INPUTS | Totex'!J$387:J$405,'INPUTS | Totex'!$C$387:$C$405,$C263))/SUMIFS(J$9:J$27,$C$9:$C$27,$C263),0)</f>
        <v>0</v>
      </c>
      <c r="K263" s="270">
        <f>IFERROR((SUMIFS('INPUTS | Totex'!K$387:K$405,'INPUTS | Totex'!$C$387:$C$405,$C263))/SUMIFS(K$9:K$27,$C$9:$C$27,$C263),0)</f>
        <v>0</v>
      </c>
      <c r="L263" s="270">
        <f>IFERROR((SUMIFS('INPUTS | Totex'!L$387:L$405,'INPUTS | Totex'!$C$387:$C$405,$C263))/SUMIFS(L$9:L$27,$C$9:$C$27,$C263),0)</f>
        <v>0</v>
      </c>
    </row>
    <row r="264" spans="2:15" hidden="1" outlineLevel="2" x14ac:dyDescent="0.4">
      <c r="C264" s="220" t="s">
        <v>147</v>
      </c>
      <c r="D264" s="221" t="s">
        <v>176</v>
      </c>
      <c r="H264" s="270">
        <f>IFERROR((SUMIFS('INPUTS | Totex'!H$387:H$405,'INPUTS | Totex'!$C$387:$C$405,$C264))/SUMIFS(H$9:H$27,$C$9:$C$27,$C264),0)</f>
        <v>0.2491947004572983</v>
      </c>
      <c r="I264" s="270">
        <f>IFERROR((SUMIFS('INPUTS | Totex'!I$387:I$405,'INPUTS | Totex'!$C$387:$C$405,$C264))/SUMIFS(I$9:I$27,$C$9:$C$27,$C264),0)</f>
        <v>0</v>
      </c>
      <c r="J264" s="270">
        <f>IFERROR((SUMIFS('INPUTS | Totex'!J$387:J$405,'INPUTS | Totex'!$C$387:$C$405,$C264))/SUMIFS(J$9:J$27,$C$9:$C$27,$C264),0)</f>
        <v>0</v>
      </c>
      <c r="K264" s="270">
        <f>IFERROR((SUMIFS('INPUTS | Totex'!K$387:K$405,'INPUTS | Totex'!$C$387:$C$405,$C264))/SUMIFS(K$9:K$27,$C$9:$C$27,$C264),0)</f>
        <v>0</v>
      </c>
      <c r="L264" s="270">
        <f>IFERROR((SUMIFS('INPUTS | Totex'!L$387:L$405,'INPUTS | Totex'!$C$387:$C$405,$C264))/SUMIFS(L$9:L$27,$C$9:$C$27,$C264),0)</f>
        <v>0</v>
      </c>
    </row>
    <row r="265" spans="2:15" hidden="1" outlineLevel="2" x14ac:dyDescent="0.4">
      <c r="C265" s="220" t="s">
        <v>149</v>
      </c>
      <c r="D265" s="221" t="s">
        <v>176</v>
      </c>
      <c r="H265" s="270">
        <f>IFERROR((SUMIFS('INPUTS | Totex'!H$387:H$405,'INPUTS | Totex'!$C$387:$C$405,$C265))/SUMIFS(H$9:H$27,$C$9:$C$27,$C265),0)</f>
        <v>-0.11185112634671891</v>
      </c>
      <c r="I265" s="270">
        <f>IFERROR((SUMIFS('INPUTS | Totex'!I$387:I$405,'INPUTS | Totex'!$C$387:$C$405,$C265))/SUMIFS(I$9:I$27,$C$9:$C$27,$C265),0)</f>
        <v>0</v>
      </c>
      <c r="J265" s="270">
        <f>IFERROR((SUMIFS('INPUTS | Totex'!J$387:J$405,'INPUTS | Totex'!$C$387:$C$405,$C265))/SUMIFS(J$9:J$27,$C$9:$C$27,$C265),0)</f>
        <v>0</v>
      </c>
      <c r="K265" s="270">
        <f>IFERROR((SUMIFS('INPUTS | Totex'!K$387:K$405,'INPUTS | Totex'!$C$387:$C$405,$C265))/SUMIFS(K$9:K$27,$C$9:$C$27,$C265),0)</f>
        <v>0</v>
      </c>
      <c r="L265" s="270">
        <f>IFERROR((SUMIFS('INPUTS | Totex'!L$387:L$405,'INPUTS | Totex'!$C$387:$C$405,$C265))/SUMIFS(L$9:L$27,$C$9:$C$27,$C265),0)</f>
        <v>0</v>
      </c>
    </row>
    <row r="266" spans="2:15" hidden="1" outlineLevel="2" x14ac:dyDescent="0.4">
      <c r="C266" s="220" t="s">
        <v>151</v>
      </c>
      <c r="D266" s="221" t="s">
        <v>176</v>
      </c>
      <c r="H266" s="270">
        <f>IFERROR((SUMIFS('INPUTS | Totex'!H$387:H$405,'INPUTS | Totex'!$C$387:$C$405,$C266))/SUMIFS(H$9:H$27,$C$9:$C$27,$C266),0)</f>
        <v>5.1225473080279298E-2</v>
      </c>
      <c r="I266" s="270">
        <f>IFERROR((SUMIFS('INPUTS | Totex'!I$387:I$405,'INPUTS | Totex'!$C$387:$C$405,$C266))/SUMIFS(I$9:I$27,$C$9:$C$27,$C266),0)</f>
        <v>0</v>
      </c>
      <c r="J266" s="270">
        <f>IFERROR((SUMIFS('INPUTS | Totex'!J$387:J$405,'INPUTS | Totex'!$C$387:$C$405,$C266))/SUMIFS(J$9:J$27,$C$9:$C$27,$C266),0)</f>
        <v>0</v>
      </c>
      <c r="K266" s="270">
        <f>IFERROR((SUMIFS('INPUTS | Totex'!K$387:K$405,'INPUTS | Totex'!$C$387:$C$405,$C266))/SUMIFS(K$9:K$27,$C$9:$C$27,$C266),0)</f>
        <v>0</v>
      </c>
      <c r="L266" s="270">
        <f>IFERROR((SUMIFS('INPUTS | Totex'!L$387:L$405,'INPUTS | Totex'!$C$387:$C$405,$C266))/SUMIFS(L$9:L$27,$C$9:$C$27,$C266),0)</f>
        <v>0</v>
      </c>
    </row>
    <row r="267" spans="2:15" hidden="1" outlineLevel="2" x14ac:dyDescent="0.4">
      <c r="H267" s="270"/>
      <c r="I267" s="270"/>
      <c r="J267" s="270"/>
      <c r="K267" s="270"/>
      <c r="L267" s="270"/>
    </row>
    <row r="268" spans="2:15" hidden="1" outlineLevel="2" x14ac:dyDescent="0.4">
      <c r="B268" s="222"/>
      <c r="C268" s="222" t="s">
        <v>725</v>
      </c>
      <c r="D268" s="224" t="s">
        <v>176</v>
      </c>
      <c r="E268" s="271">
        <f>IFERROR((SUMIFS('INPUTS | Totex'!E$387:E$405,'INPUTS | Totex'!$C$387:$C$405,$C268))/SUMIFS(E$9:E$27,$C$9:$C$27,$C268),0)</f>
        <v>0</v>
      </c>
      <c r="F268" s="271">
        <f>IFERROR((SUMIFS('INPUTS | Totex'!F$387:F$405,'INPUTS | Totex'!$C$387:$C$405,$C268))/SUMIFS(F$9:F$27,$C$9:$C$27,$C268),0)</f>
        <v>0</v>
      </c>
      <c r="G268" s="271">
        <f>IFERROR((SUMIFS('INPUTS | Totex'!G$387:G$405,'INPUTS | Totex'!$C$387:$C$405,$C268))/SUMIFS(G$9:G$27,$C$9:$C$27,$C268),0)</f>
        <v>0</v>
      </c>
      <c r="H268" s="271">
        <f>IFERROR((SUMIFS('INPUTS | Totex'!H$387:H$405,'INPUTS | Totex'!$C$387:$C$405,$C268))/SUMIFS(H$9:H$27,$C$9:$C$27,$C268),0)</f>
        <v>3.1366191064566146E-2</v>
      </c>
      <c r="I268" s="271">
        <f>IFERROR((SUMIFS('INPUTS | Totex'!I$387:I$405,'INPUTS | Totex'!$C$387:$C$405,$C268))/SUMIFS(I$9:I$27,$C$9:$C$27,$C268),0)</f>
        <v>0</v>
      </c>
      <c r="J268" s="271">
        <f>IFERROR((SUMIFS('INPUTS | Totex'!J$387:J$405,'INPUTS | Totex'!$C$387:$C$405,$C268))/SUMIFS(J$9:J$27,$C$9:$C$27,$C268),0)</f>
        <v>0</v>
      </c>
      <c r="K268" s="271">
        <f>IFERROR((SUMIFS('INPUTS | Totex'!K$387:K$405,'INPUTS | Totex'!$C$387:$C$405,$C268))/SUMIFS(K$9:K$27,$C$9:$C$27,$C268),0)</f>
        <v>0</v>
      </c>
      <c r="L268" s="271">
        <f>IFERROR((SUMIFS('INPUTS | Totex'!L$387:L$405,'INPUTS | Totex'!$C$387:$C$405,$C268))/SUMIFS(L$9:L$27,$C$9:$C$27,$C268),0)</f>
        <v>0</v>
      </c>
      <c r="M268" s="222"/>
      <c r="N268" s="222"/>
      <c r="O268" s="222"/>
    </row>
    <row r="269" spans="2:15" outlineLevel="1" collapsed="1" x14ac:dyDescent="0.4">
      <c r="H269" s="268"/>
      <c r="I269" s="268"/>
      <c r="J269" s="268"/>
      <c r="K269" s="268"/>
      <c r="L269" s="268"/>
    </row>
    <row r="270" spans="2:15" ht="14.25" outlineLevel="1" x14ac:dyDescent="0.4">
      <c r="B270" s="74" t="s">
        <v>1128</v>
      </c>
      <c r="C270" s="60"/>
      <c r="D270" s="226"/>
      <c r="E270" s="226"/>
      <c r="F270" s="226"/>
      <c r="G270" s="226"/>
      <c r="H270" s="269"/>
      <c r="I270" s="269"/>
      <c r="J270" s="269"/>
      <c r="K270" s="269"/>
      <c r="L270" s="269"/>
      <c r="M270" s="226"/>
      <c r="N270" s="18"/>
      <c r="O270" s="18"/>
    </row>
    <row r="271" spans="2:15" hidden="1" outlineLevel="2" x14ac:dyDescent="0.4">
      <c r="H271" s="268"/>
      <c r="I271" s="268"/>
      <c r="J271" s="268"/>
      <c r="K271" s="268"/>
      <c r="L271" s="268"/>
    </row>
    <row r="272" spans="2:15" hidden="1" outlineLevel="2" x14ac:dyDescent="0.4">
      <c r="C272" s="234" t="s">
        <v>117</v>
      </c>
      <c r="D272" s="236" t="s">
        <v>176</v>
      </c>
      <c r="E272" s="236"/>
      <c r="F272" s="236"/>
      <c r="G272" s="236"/>
      <c r="H272" s="270">
        <f>IFERROR((SUMIFS('INPUTS | Totex'!H$411:H$423,'INPUTS | Totex'!$C$411:$C$423,$C272))/SUMIFS(H$9:H$27,$C$9:$C$27,$C272),0)</f>
        <v>4.9045235259683899E-2</v>
      </c>
      <c r="I272" s="270">
        <f>IFERROR((SUMIFS('INPUTS | Totex'!I$411:I$423,'INPUTS | Totex'!$C$411:$C$423,$C272))/SUMIFS(I$9:I$27,$C$9:$C$27,$C272),0)</f>
        <v>0</v>
      </c>
      <c r="J272" s="270">
        <f>IFERROR((SUMIFS('INPUTS | Totex'!J$411:J$423,'INPUTS | Totex'!$C$411:$C$423,$C272))/SUMIFS(J$9:J$27,$C$9:$C$27,$C272),0)</f>
        <v>0</v>
      </c>
      <c r="K272" s="270">
        <f>IFERROR((SUMIFS('INPUTS | Totex'!K$411:K$423,'INPUTS | Totex'!$C$411:$C$423,$C272))/SUMIFS(K$9:K$27,$C$9:$C$27,$C272),0)</f>
        <v>0</v>
      </c>
      <c r="L272" s="270">
        <f>IFERROR((SUMIFS('INPUTS | Totex'!L$411:L$423,'INPUTS | Totex'!$C$411:$C$423,$C272))/SUMIFS(L$9:L$27,$C$9:$C$27,$C272),0)</f>
        <v>0</v>
      </c>
    </row>
    <row r="273" spans="2:15" hidden="1" outlineLevel="2" x14ac:dyDescent="0.4">
      <c r="C273" s="234" t="s">
        <v>119</v>
      </c>
      <c r="D273" s="236" t="s">
        <v>176</v>
      </c>
      <c r="E273" s="236"/>
      <c r="F273" s="236"/>
      <c r="G273" s="236"/>
      <c r="H273" s="270">
        <f>IFERROR((SUMIFS('INPUTS | Totex'!H$411:H$423,'INPUTS | Totex'!$C$411:$C$423,$C273))/SUMIFS(H$9:H$27,$C$9:$C$27,$C273),0)</f>
        <v>-1.2535962388604237E-2</v>
      </c>
      <c r="I273" s="270">
        <f>IFERROR((SUMIFS('INPUTS | Totex'!I$411:I$423,'INPUTS | Totex'!$C$411:$C$423,$C273))/SUMIFS(I$9:I$27,$C$9:$C$27,$C273),0)</f>
        <v>0</v>
      </c>
      <c r="J273" s="270">
        <f>IFERROR((SUMIFS('INPUTS | Totex'!J$411:J$423,'INPUTS | Totex'!$C$411:$C$423,$C273))/SUMIFS(J$9:J$27,$C$9:$C$27,$C273),0)</f>
        <v>0</v>
      </c>
      <c r="K273" s="270">
        <f>IFERROR((SUMIFS('INPUTS | Totex'!K$411:K$423,'INPUTS | Totex'!$C$411:$C$423,$C273))/SUMIFS(K$9:K$27,$C$9:$C$27,$C273),0)</f>
        <v>0</v>
      </c>
      <c r="L273" s="270">
        <f>IFERROR((SUMIFS('INPUTS | Totex'!L$411:L$423,'INPUTS | Totex'!$C$411:$C$423,$C273))/SUMIFS(L$9:L$27,$C$9:$C$27,$C273),0)</f>
        <v>0</v>
      </c>
    </row>
    <row r="274" spans="2:15" hidden="1" outlineLevel="2" x14ac:dyDescent="0.4">
      <c r="C274" s="234" t="s">
        <v>122</v>
      </c>
      <c r="D274" s="236" t="s">
        <v>176</v>
      </c>
      <c r="E274" s="236"/>
      <c r="F274" s="236"/>
      <c r="G274" s="236"/>
      <c r="H274" s="270">
        <f>IFERROR((SUMIFS('INPUTS | Totex'!H$411:H$423,'INPUTS | Totex'!$C$411:$C$423,$C274))/SUMIFS(H$9:H$27,$C$9:$C$27,$C274),0)</f>
        <v>2.0271906458643237E-2</v>
      </c>
      <c r="I274" s="270">
        <f>IFERROR((SUMIFS('INPUTS | Totex'!I$411:I$423,'INPUTS | Totex'!$C$411:$C$423,$C274))/SUMIFS(I$9:I$27,$C$9:$C$27,$C274),0)</f>
        <v>0</v>
      </c>
      <c r="J274" s="270">
        <f>IFERROR((SUMIFS('INPUTS | Totex'!J$411:J$423,'INPUTS | Totex'!$C$411:$C$423,$C274))/SUMIFS(J$9:J$27,$C$9:$C$27,$C274),0)</f>
        <v>0</v>
      </c>
      <c r="K274" s="270">
        <f>IFERROR((SUMIFS('INPUTS | Totex'!K$411:K$423,'INPUTS | Totex'!$C$411:$C$423,$C274))/SUMIFS(K$9:K$27,$C$9:$C$27,$C274),0)</f>
        <v>0</v>
      </c>
      <c r="L274" s="270">
        <f>IFERROR((SUMIFS('INPUTS | Totex'!L$411:L$423,'INPUTS | Totex'!$C$411:$C$423,$C274))/SUMIFS(L$9:L$27,$C$9:$C$27,$C274),0)</f>
        <v>0</v>
      </c>
    </row>
    <row r="275" spans="2:15" hidden="1" outlineLevel="2" x14ac:dyDescent="0.4">
      <c r="C275" s="234" t="s">
        <v>124</v>
      </c>
      <c r="D275" s="236" t="s">
        <v>176</v>
      </c>
      <c r="E275" s="236"/>
      <c r="F275" s="236"/>
      <c r="G275" s="236"/>
      <c r="H275" s="270">
        <f>IFERROR((SUMIFS('INPUTS | Totex'!H$411:H$423,'INPUTS | Totex'!$C$411:$C$423,$C275))/SUMIFS(H$9:H$27,$C$9:$C$27,$C275),0)</f>
        <v>2.1759622583642283E-2</v>
      </c>
      <c r="I275" s="270">
        <f>IFERROR((SUMIFS('INPUTS | Totex'!I$411:I$423,'INPUTS | Totex'!$C$411:$C$423,$C275))/SUMIFS(I$9:I$27,$C$9:$C$27,$C275),0)</f>
        <v>0</v>
      </c>
      <c r="J275" s="270">
        <f>IFERROR((SUMIFS('INPUTS | Totex'!J$411:J$423,'INPUTS | Totex'!$C$411:$C$423,$C275))/SUMIFS(J$9:J$27,$C$9:$C$27,$C275),0)</f>
        <v>0</v>
      </c>
      <c r="K275" s="270">
        <f>IFERROR((SUMIFS('INPUTS | Totex'!K$411:K$423,'INPUTS | Totex'!$C$411:$C$423,$C275))/SUMIFS(K$9:K$27,$C$9:$C$27,$C275),0)</f>
        <v>0</v>
      </c>
      <c r="L275" s="270">
        <f>IFERROR((SUMIFS('INPUTS | Totex'!L$411:L$423,'INPUTS | Totex'!$C$411:$C$423,$C275))/SUMIFS(L$9:L$27,$C$9:$C$27,$C275),0)</f>
        <v>0</v>
      </c>
    </row>
    <row r="276" spans="2:15" hidden="1" outlineLevel="2" x14ac:dyDescent="0.4">
      <c r="C276" s="234" t="s">
        <v>126</v>
      </c>
      <c r="D276" s="236" t="s">
        <v>176</v>
      </c>
      <c r="E276" s="236"/>
      <c r="F276" s="236"/>
      <c r="G276" s="236"/>
      <c r="H276" s="270">
        <f>IFERROR((SUMIFS('INPUTS | Totex'!H$411:H$423,'INPUTS | Totex'!$C$411:$C$423,$C276))/SUMIFS(H$9:H$27,$C$9:$C$27,$C276),0)</f>
        <v>-6.8307584285472608E-2</v>
      </c>
      <c r="I276" s="270">
        <f>IFERROR((SUMIFS('INPUTS | Totex'!I$411:I$423,'INPUTS | Totex'!$C$411:$C$423,$C276))/SUMIFS(I$9:I$27,$C$9:$C$27,$C276),0)</f>
        <v>0</v>
      </c>
      <c r="J276" s="270">
        <f>IFERROR((SUMIFS('INPUTS | Totex'!J$411:J$423,'INPUTS | Totex'!$C$411:$C$423,$C276))/SUMIFS(J$9:J$27,$C$9:$C$27,$C276),0)</f>
        <v>0</v>
      </c>
      <c r="K276" s="270">
        <f>IFERROR((SUMIFS('INPUTS | Totex'!K$411:K$423,'INPUTS | Totex'!$C$411:$C$423,$C276))/SUMIFS(K$9:K$27,$C$9:$C$27,$C276),0)</f>
        <v>0</v>
      </c>
      <c r="L276" s="270">
        <f>IFERROR((SUMIFS('INPUTS | Totex'!L$411:L$423,'INPUTS | Totex'!$C$411:$C$423,$C276))/SUMIFS(L$9:L$27,$C$9:$C$27,$C276),0)</f>
        <v>0</v>
      </c>
    </row>
    <row r="277" spans="2:15" hidden="1" outlineLevel="2" x14ac:dyDescent="0.4">
      <c r="C277" s="234" t="s">
        <v>128</v>
      </c>
      <c r="D277" s="236" t="s">
        <v>176</v>
      </c>
      <c r="E277" s="236"/>
      <c r="F277" s="236"/>
      <c r="G277" s="236"/>
      <c r="H277" s="270">
        <f>IFERROR((SUMIFS('INPUTS | Totex'!H$411:H$423,'INPUTS | Totex'!$C$411:$C$423,$C277))/SUMIFS(H$9:H$27,$C$9:$C$27,$C277),0)</f>
        <v>-8.53028031711794E-2</v>
      </c>
      <c r="I277" s="270">
        <f>IFERROR((SUMIFS('INPUTS | Totex'!I$411:I$423,'INPUTS | Totex'!$C$411:$C$423,$C277))/SUMIFS(I$9:I$27,$C$9:$C$27,$C277),0)</f>
        <v>0</v>
      </c>
      <c r="J277" s="270">
        <f>IFERROR((SUMIFS('INPUTS | Totex'!J$411:J$423,'INPUTS | Totex'!$C$411:$C$423,$C277))/SUMIFS(J$9:J$27,$C$9:$C$27,$C277),0)</f>
        <v>0</v>
      </c>
      <c r="K277" s="270">
        <f>IFERROR((SUMIFS('INPUTS | Totex'!K$411:K$423,'INPUTS | Totex'!$C$411:$C$423,$C277))/SUMIFS(K$9:K$27,$C$9:$C$27,$C277),0)</f>
        <v>0</v>
      </c>
      <c r="L277" s="270">
        <f>IFERROR((SUMIFS('INPUTS | Totex'!L$411:L$423,'INPUTS | Totex'!$C$411:$C$423,$C277))/SUMIFS(L$9:L$27,$C$9:$C$27,$C277),0)</f>
        <v>0</v>
      </c>
    </row>
    <row r="278" spans="2:15" hidden="1" outlineLevel="2" x14ac:dyDescent="0.4">
      <c r="C278" s="234" t="s">
        <v>131</v>
      </c>
      <c r="D278" s="236" t="s">
        <v>176</v>
      </c>
      <c r="E278" s="236"/>
      <c r="F278" s="236"/>
      <c r="G278" s="236"/>
      <c r="H278" s="270">
        <f>IFERROR((SUMIFS('INPUTS | Totex'!H$411:H$423,'INPUTS | Totex'!$C$411:$C$423,$C278))/SUMIFS(H$9:H$27,$C$9:$C$27,$C278),0)</f>
        <v>6.6589271947037676E-2</v>
      </c>
      <c r="I278" s="270">
        <f>IFERROR((SUMIFS('INPUTS | Totex'!I$411:I$423,'INPUTS | Totex'!$C$411:$C$423,$C278))/SUMIFS(I$9:I$27,$C$9:$C$27,$C278),0)</f>
        <v>0</v>
      </c>
      <c r="J278" s="270">
        <f>IFERROR((SUMIFS('INPUTS | Totex'!J$411:J$423,'INPUTS | Totex'!$C$411:$C$423,$C278))/SUMIFS(J$9:J$27,$C$9:$C$27,$C278),0)</f>
        <v>0</v>
      </c>
      <c r="K278" s="270">
        <f>IFERROR((SUMIFS('INPUTS | Totex'!K$411:K$423,'INPUTS | Totex'!$C$411:$C$423,$C278))/SUMIFS(K$9:K$27,$C$9:$C$27,$C278),0)</f>
        <v>0</v>
      </c>
      <c r="L278" s="270">
        <f>IFERROR((SUMIFS('INPUTS | Totex'!L$411:L$423,'INPUTS | Totex'!$C$411:$C$423,$C278))/SUMIFS(L$9:L$27,$C$9:$C$27,$C278),0)</f>
        <v>0</v>
      </c>
    </row>
    <row r="279" spans="2:15" hidden="1" outlineLevel="2" x14ac:dyDescent="0.4">
      <c r="C279" s="234" t="s">
        <v>133</v>
      </c>
      <c r="D279" s="236" t="s">
        <v>176</v>
      </c>
      <c r="E279" s="236"/>
      <c r="F279" s="236"/>
      <c r="G279" s="236"/>
      <c r="H279" s="270">
        <f>IFERROR((SUMIFS('INPUTS | Totex'!H$411:H$423,'INPUTS | Totex'!$C$411:$C$423,$C279))/SUMIFS(H$9:H$27,$C$9:$C$27,$C279),0)</f>
        <v>-6.4434641072065868E-2</v>
      </c>
      <c r="I279" s="270">
        <f>IFERROR((SUMIFS('INPUTS | Totex'!I$411:I$423,'INPUTS | Totex'!$C$411:$C$423,$C279))/SUMIFS(I$9:I$27,$C$9:$C$27,$C279),0)</f>
        <v>0</v>
      </c>
      <c r="J279" s="270">
        <f>IFERROR((SUMIFS('INPUTS | Totex'!J$411:J$423,'INPUTS | Totex'!$C$411:$C$423,$C279))/SUMIFS(J$9:J$27,$C$9:$C$27,$C279),0)</f>
        <v>0</v>
      </c>
      <c r="K279" s="270">
        <f>IFERROR((SUMIFS('INPUTS | Totex'!K$411:K$423,'INPUTS | Totex'!$C$411:$C$423,$C279))/SUMIFS(K$9:K$27,$C$9:$C$27,$C279),0)</f>
        <v>0</v>
      </c>
      <c r="L279" s="270">
        <f>IFERROR((SUMIFS('INPUTS | Totex'!L$411:L$423,'INPUTS | Totex'!$C$411:$C$423,$C279))/SUMIFS(L$9:L$27,$C$9:$C$27,$C279),0)</f>
        <v>0</v>
      </c>
    </row>
    <row r="280" spans="2:15" hidden="1" outlineLevel="2" x14ac:dyDescent="0.4">
      <c r="C280" s="220" t="s">
        <v>244</v>
      </c>
      <c r="D280" s="236" t="s">
        <v>176</v>
      </c>
      <c r="E280" s="236"/>
      <c r="F280" s="236"/>
      <c r="G280" s="236"/>
      <c r="H280" s="270">
        <f>IFERROR((SUMIFS('INPUTS | Totex'!H$411:H$423,'INPUTS | Totex'!$C$411:$C$423,$C280))/SUMIFS(H$9:H$27,$C$9:$C$27,$C280),0)</f>
        <v>0.13892427491400414</v>
      </c>
      <c r="I280" s="270">
        <f>IFERROR((SUMIFS('INPUTS | Totex'!I$411:I$423,'INPUTS | Totex'!$C$411:$C$423,$C280))/SUMIFS(I$9:I$27,$C$9:$C$27,$C280),0)</f>
        <v>0</v>
      </c>
      <c r="J280" s="270">
        <f>IFERROR((SUMIFS('INPUTS | Totex'!J$411:J$423,'INPUTS | Totex'!$C$411:$C$423,$C280))/SUMIFS(J$9:J$27,$C$9:$C$27,$C280),0)</f>
        <v>0</v>
      </c>
      <c r="K280" s="270">
        <f>IFERROR((SUMIFS('INPUTS | Totex'!K$411:K$423,'INPUTS | Totex'!$C$411:$C$423,$C280))/SUMIFS(K$9:K$27,$C$9:$C$27,$C280),0)</f>
        <v>0</v>
      </c>
      <c r="L280" s="270">
        <f>IFERROR((SUMIFS('INPUTS | Totex'!L$411:L$423,'INPUTS | Totex'!$C$411:$C$423,$C280))/SUMIFS(L$9:L$27,$C$9:$C$27,$C280),0)</f>
        <v>0</v>
      </c>
    </row>
    <row r="281" spans="2:15" hidden="1" outlineLevel="2" x14ac:dyDescent="0.4">
      <c r="C281" s="234" t="s">
        <v>137</v>
      </c>
      <c r="D281" s="236" t="s">
        <v>176</v>
      </c>
      <c r="E281" s="236"/>
      <c r="F281" s="236"/>
      <c r="G281" s="236"/>
      <c r="H281" s="270">
        <f>IFERROR((SUMIFS('INPUTS | Totex'!H$411:H$423,'INPUTS | Totex'!$C$411:$C$423,$C281))/SUMIFS(H$9:H$27,$C$9:$C$27,$C281),0)</f>
        <v>-0.10210700474910636</v>
      </c>
      <c r="I281" s="270">
        <f>IFERROR((SUMIFS('INPUTS | Totex'!I$411:I$423,'INPUTS | Totex'!$C$411:$C$423,$C281))/SUMIFS(I$9:I$27,$C$9:$C$27,$C281),0)</f>
        <v>0</v>
      </c>
      <c r="J281" s="270">
        <f>IFERROR((SUMIFS('INPUTS | Totex'!J$411:J$423,'INPUTS | Totex'!$C$411:$C$423,$C281))/SUMIFS(J$9:J$27,$C$9:$C$27,$C281),0)</f>
        <v>0</v>
      </c>
      <c r="K281" s="270">
        <f>IFERROR((SUMIFS('INPUTS | Totex'!K$411:K$423,'INPUTS | Totex'!$C$411:$C$423,$C281))/SUMIFS(K$9:K$27,$C$9:$C$27,$C281),0)</f>
        <v>0</v>
      </c>
      <c r="L281" s="270">
        <f>IFERROR((SUMIFS('INPUTS | Totex'!L$411:L$423,'INPUTS | Totex'!$C$411:$C$423,$C281))/SUMIFS(L$9:L$27,$C$9:$C$27,$C281),0)</f>
        <v>0</v>
      </c>
    </row>
    <row r="282" spans="2:15" hidden="1" outlineLevel="2" x14ac:dyDescent="0.4">
      <c r="C282" s="234" t="s">
        <v>139</v>
      </c>
      <c r="D282" s="236" t="s">
        <v>176</v>
      </c>
      <c r="E282" s="236"/>
      <c r="F282" s="236"/>
      <c r="G282" s="236"/>
      <c r="H282" s="270">
        <f>IFERROR((SUMIFS('INPUTS | Totex'!H$411:H$423,'INPUTS | Totex'!$C$411:$C$423,$C282))/SUMIFS(H$9:H$27,$C$9:$C$27,$C282),0)</f>
        <v>-0.14879983505870606</v>
      </c>
      <c r="I282" s="270">
        <f>IFERROR((SUMIFS('INPUTS | Totex'!I$411:I$423,'INPUTS | Totex'!$C$411:$C$423,$C282))/SUMIFS(I$9:I$27,$C$9:$C$27,$C282),0)</f>
        <v>0</v>
      </c>
      <c r="J282" s="270">
        <f>IFERROR((SUMIFS('INPUTS | Totex'!J$411:J$423,'INPUTS | Totex'!$C$411:$C$423,$C282))/SUMIFS(J$9:J$27,$C$9:$C$27,$C282),0)</f>
        <v>0</v>
      </c>
      <c r="K282" s="270">
        <f>IFERROR((SUMIFS('INPUTS | Totex'!K$411:K$423,'INPUTS | Totex'!$C$411:$C$423,$C282))/SUMIFS(K$9:K$27,$C$9:$C$27,$C282),0)</f>
        <v>0</v>
      </c>
      <c r="L282" s="270">
        <f>IFERROR((SUMIFS('INPUTS | Totex'!L$411:L$423,'INPUTS | Totex'!$C$411:$C$423,$C282))/SUMIFS(L$9:L$27,$C$9:$C$27,$C282),0)</f>
        <v>0</v>
      </c>
    </row>
    <row r="283" spans="2:15" hidden="1" outlineLevel="2" x14ac:dyDescent="0.4">
      <c r="C283" s="234"/>
      <c r="D283" s="236"/>
      <c r="E283" s="236"/>
      <c r="F283" s="236"/>
      <c r="G283" s="236"/>
      <c r="H283" s="270"/>
      <c r="I283" s="270"/>
      <c r="J283" s="270"/>
      <c r="K283" s="270"/>
      <c r="L283" s="270"/>
    </row>
    <row r="284" spans="2:15" hidden="1" outlineLevel="2" x14ac:dyDescent="0.4">
      <c r="B284" s="222"/>
      <c r="C284" s="222" t="s">
        <v>725</v>
      </c>
      <c r="D284" s="237" t="s">
        <v>176</v>
      </c>
      <c r="E284" s="271">
        <f>IFERROR((SUMIFS('INPUTS | Totex'!E$411:E$423,'INPUTS | Totex'!$C$411:$C$423,$C284))/SUMIFS(E$9:E$27,$C$9:$C$27,$C284),0)</f>
        <v>0</v>
      </c>
      <c r="F284" s="271">
        <f>IFERROR((SUMIFS('INPUTS | Totex'!F$411:F$423,'INPUTS | Totex'!$C$411:$C$423,$C284))/SUMIFS(F$9:F$27,$C$9:$C$27,$C284),0)</f>
        <v>0</v>
      </c>
      <c r="G284" s="271">
        <f>IFERROR((SUMIFS('INPUTS | Totex'!G$411:G$423,'INPUTS | Totex'!$C$411:$C$423,$C284))/SUMIFS(G$9:G$27,$C$9:$C$27,$C284),0)</f>
        <v>0</v>
      </c>
      <c r="H284" s="271">
        <f>IFERROR((SUMIFS('INPUTS | Totex'!H$411:H$423,'INPUTS | Totex'!$C$411:$C$423,$C284))/SUMIFS(H$9:H$27,$C$9:$C$27,$C284),0)</f>
        <v>-2.1437935483175935E-2</v>
      </c>
      <c r="I284" s="271">
        <f>IFERROR((SUMIFS('INPUTS | Totex'!I$411:I$423,'INPUTS | Totex'!$C$411:$C$423,$C284))/SUMIFS(I$9:I$27,$C$9:$C$27,$C284),0)</f>
        <v>0</v>
      </c>
      <c r="J284" s="271">
        <f>IFERROR((SUMIFS('INPUTS | Totex'!J$411:J$423,'INPUTS | Totex'!$C$411:$C$423,$C284))/SUMIFS(J$9:J$27,$C$9:$C$27,$C284),0)</f>
        <v>0</v>
      </c>
      <c r="K284" s="271">
        <f>IFERROR((SUMIFS('INPUTS | Totex'!K$411:K$423,'INPUTS | Totex'!$C$411:$C$423,$C284))/SUMIFS(K$9:K$27,$C$9:$C$27,$C284),0)</f>
        <v>0</v>
      </c>
      <c r="L284" s="271">
        <f>IFERROR((SUMIFS('INPUTS | Totex'!L$411:L$423,'INPUTS | Totex'!$C$411:$C$423,$C284))/SUMIFS(L$9:L$27,$C$9:$C$27,$C284),0)</f>
        <v>0</v>
      </c>
      <c r="M284" s="222"/>
      <c r="N284" s="222"/>
      <c r="O284" s="222"/>
    </row>
    <row r="285" spans="2:15" outlineLevel="1" collapsed="1" x14ac:dyDescent="0.4">
      <c r="H285" s="268"/>
      <c r="I285" s="268"/>
      <c r="J285" s="268"/>
      <c r="K285" s="268"/>
      <c r="L285" s="268"/>
    </row>
    <row r="286" spans="2:15" ht="14.25" outlineLevel="1" x14ac:dyDescent="0.4">
      <c r="B286" s="74" t="s">
        <v>1129</v>
      </c>
      <c r="C286" s="60"/>
      <c r="D286" s="226"/>
      <c r="E286" s="226"/>
      <c r="F286" s="226"/>
      <c r="G286" s="226"/>
      <c r="H286" s="269"/>
      <c r="I286" s="269"/>
      <c r="J286" s="269"/>
      <c r="K286" s="269"/>
      <c r="L286" s="269"/>
      <c r="M286" s="226"/>
      <c r="N286" s="18"/>
      <c r="O286" s="18"/>
    </row>
    <row r="287" spans="2:15" hidden="1" outlineLevel="2" x14ac:dyDescent="0.4">
      <c r="H287" s="268"/>
      <c r="I287" s="268"/>
      <c r="J287" s="268"/>
      <c r="K287" s="268"/>
      <c r="L287" s="268"/>
    </row>
    <row r="288" spans="2:15" hidden="1" outlineLevel="2" x14ac:dyDescent="0.4">
      <c r="C288" s="234" t="s">
        <v>117</v>
      </c>
      <c r="D288" s="236" t="s">
        <v>176</v>
      </c>
      <c r="E288" s="236"/>
      <c r="F288" s="236"/>
      <c r="G288" s="236"/>
      <c r="H288" s="270">
        <f>IFERROR((SUMIFS('INPUTS | Totex'!H$427:H$439,'INPUTS | Totex'!$C$427:$C$439,$C288))/SUMIFS(H$9:H$27,$C$9:$C$27,$C288),0)</f>
        <v>-2.209155043297471E-2</v>
      </c>
      <c r="I288" s="270">
        <f>IFERROR((SUMIFS('INPUTS | Totex'!I$427:I$439,'INPUTS | Totex'!$C$427:$C$439,$C288))/SUMIFS(I$9:I$27,$C$9:$C$27,$C288),0)</f>
        <v>0</v>
      </c>
      <c r="J288" s="270">
        <f>IFERROR((SUMIFS('INPUTS | Totex'!J$427:J$439,'INPUTS | Totex'!$C$427:$C$439,$C288))/SUMIFS(J$9:J$27,$C$9:$C$27,$C288),0)</f>
        <v>0</v>
      </c>
      <c r="K288" s="270">
        <f>IFERROR((SUMIFS('INPUTS | Totex'!K$427:K$439,'INPUTS | Totex'!$C$427:$C$439,$C288))/SUMIFS(K$9:K$27,$C$9:$C$27,$C288),0)</f>
        <v>0</v>
      </c>
      <c r="L288" s="270">
        <f>IFERROR((SUMIFS('INPUTS | Totex'!L$427:L$439,'INPUTS | Totex'!$C$427:$C$439,$C288))/SUMIFS(L$9:L$27,$C$9:$C$27,$C288),0)</f>
        <v>0</v>
      </c>
    </row>
    <row r="289" spans="2:15" hidden="1" outlineLevel="2" x14ac:dyDescent="0.4">
      <c r="C289" s="234" t="s">
        <v>119</v>
      </c>
      <c r="D289" s="236" t="s">
        <v>176</v>
      </c>
      <c r="E289" s="236"/>
      <c r="F289" s="236"/>
      <c r="G289" s="236"/>
      <c r="H289" s="270">
        <f>IFERROR((SUMIFS('INPUTS | Totex'!H$427:H$439,'INPUTS | Totex'!$C$427:$C$439,$C289))/SUMIFS(H$9:H$27,$C$9:$C$27,$C289),0)</f>
        <v>2.8440109466002381E-2</v>
      </c>
      <c r="I289" s="270">
        <f>IFERROR((SUMIFS('INPUTS | Totex'!I$427:I$439,'INPUTS | Totex'!$C$427:$C$439,$C289))/SUMIFS(I$9:I$27,$C$9:$C$27,$C289),0)</f>
        <v>0</v>
      </c>
      <c r="J289" s="270">
        <f>IFERROR((SUMIFS('INPUTS | Totex'!J$427:J$439,'INPUTS | Totex'!$C$427:$C$439,$C289))/SUMIFS(J$9:J$27,$C$9:$C$27,$C289),0)</f>
        <v>0</v>
      </c>
      <c r="K289" s="270">
        <f>IFERROR((SUMIFS('INPUTS | Totex'!K$427:K$439,'INPUTS | Totex'!$C$427:$C$439,$C289))/SUMIFS(K$9:K$27,$C$9:$C$27,$C289),0)</f>
        <v>0</v>
      </c>
      <c r="L289" s="270">
        <f>IFERROR((SUMIFS('INPUTS | Totex'!L$427:L$439,'INPUTS | Totex'!$C$427:$C$439,$C289))/SUMIFS(L$9:L$27,$C$9:$C$27,$C289),0)</f>
        <v>0</v>
      </c>
    </row>
    <row r="290" spans="2:15" hidden="1" outlineLevel="2" x14ac:dyDescent="0.4">
      <c r="C290" s="234" t="s">
        <v>122</v>
      </c>
      <c r="D290" s="236" t="s">
        <v>176</v>
      </c>
      <c r="E290" s="236"/>
      <c r="F290" s="236"/>
      <c r="G290" s="236"/>
      <c r="H290" s="270">
        <f>IFERROR((SUMIFS('INPUTS | Totex'!H$427:H$439,'INPUTS | Totex'!$C$427:$C$439,$C290))/SUMIFS(H$9:H$27,$C$9:$C$27,$C290),0)</f>
        <v>-3.7015255820389528E-3</v>
      </c>
      <c r="I290" s="270">
        <f>IFERROR((SUMIFS('INPUTS | Totex'!I$427:I$439,'INPUTS | Totex'!$C$427:$C$439,$C290))/SUMIFS(I$9:I$27,$C$9:$C$27,$C290),0)</f>
        <v>0</v>
      </c>
      <c r="J290" s="270">
        <f>IFERROR((SUMIFS('INPUTS | Totex'!J$427:J$439,'INPUTS | Totex'!$C$427:$C$439,$C290))/SUMIFS(J$9:J$27,$C$9:$C$27,$C290),0)</f>
        <v>0</v>
      </c>
      <c r="K290" s="270">
        <f>IFERROR((SUMIFS('INPUTS | Totex'!K$427:K$439,'INPUTS | Totex'!$C$427:$C$439,$C290))/SUMIFS(K$9:K$27,$C$9:$C$27,$C290),0)</f>
        <v>0</v>
      </c>
      <c r="L290" s="270">
        <f>IFERROR((SUMIFS('INPUTS | Totex'!L$427:L$439,'INPUTS | Totex'!$C$427:$C$439,$C290))/SUMIFS(L$9:L$27,$C$9:$C$27,$C290),0)</f>
        <v>0</v>
      </c>
    </row>
    <row r="291" spans="2:15" hidden="1" outlineLevel="2" x14ac:dyDescent="0.4">
      <c r="C291" s="234" t="s">
        <v>124</v>
      </c>
      <c r="D291" s="236" t="s">
        <v>176</v>
      </c>
      <c r="E291" s="236"/>
      <c r="F291" s="236"/>
      <c r="G291" s="236"/>
      <c r="H291" s="270">
        <f>IFERROR((SUMIFS('INPUTS | Totex'!H$427:H$439,'INPUTS | Totex'!$C$427:$C$439,$C291))/SUMIFS(H$9:H$27,$C$9:$C$27,$C291),0)</f>
        <v>-3.080489630972677E-2</v>
      </c>
      <c r="I291" s="270">
        <f>IFERROR((SUMIFS('INPUTS | Totex'!I$427:I$439,'INPUTS | Totex'!$C$427:$C$439,$C291))/SUMIFS(I$9:I$27,$C$9:$C$27,$C291),0)</f>
        <v>0</v>
      </c>
      <c r="J291" s="270">
        <f>IFERROR((SUMIFS('INPUTS | Totex'!J$427:J$439,'INPUTS | Totex'!$C$427:$C$439,$C291))/SUMIFS(J$9:J$27,$C$9:$C$27,$C291),0)</f>
        <v>0</v>
      </c>
      <c r="K291" s="270">
        <f>IFERROR((SUMIFS('INPUTS | Totex'!K$427:K$439,'INPUTS | Totex'!$C$427:$C$439,$C291))/SUMIFS(K$9:K$27,$C$9:$C$27,$C291),0)</f>
        <v>0</v>
      </c>
      <c r="L291" s="270">
        <f>IFERROR((SUMIFS('INPUTS | Totex'!L$427:L$439,'INPUTS | Totex'!$C$427:$C$439,$C291))/SUMIFS(L$9:L$27,$C$9:$C$27,$C291),0)</f>
        <v>0</v>
      </c>
    </row>
    <row r="292" spans="2:15" hidden="1" outlineLevel="2" x14ac:dyDescent="0.4">
      <c r="C292" s="234" t="s">
        <v>126</v>
      </c>
      <c r="D292" s="236" t="s">
        <v>176</v>
      </c>
      <c r="E292" s="236"/>
      <c r="F292" s="236"/>
      <c r="G292" s="236"/>
      <c r="H292" s="270">
        <f>IFERROR((SUMIFS('INPUTS | Totex'!H$427:H$439,'INPUTS | Totex'!$C$427:$C$439,$C292))/SUMIFS(H$9:H$27,$C$9:$C$27,$C292),0)</f>
        <v>4.0924290628945606E-2</v>
      </c>
      <c r="I292" s="270">
        <f>IFERROR((SUMIFS('INPUTS | Totex'!I$427:I$439,'INPUTS | Totex'!$C$427:$C$439,$C292))/SUMIFS(I$9:I$27,$C$9:$C$27,$C292),0)</f>
        <v>0</v>
      </c>
      <c r="J292" s="270">
        <f>IFERROR((SUMIFS('INPUTS | Totex'!J$427:J$439,'INPUTS | Totex'!$C$427:$C$439,$C292))/SUMIFS(J$9:J$27,$C$9:$C$27,$C292),0)</f>
        <v>0</v>
      </c>
      <c r="K292" s="270">
        <f>IFERROR((SUMIFS('INPUTS | Totex'!K$427:K$439,'INPUTS | Totex'!$C$427:$C$439,$C292))/SUMIFS(K$9:K$27,$C$9:$C$27,$C292),0)</f>
        <v>0</v>
      </c>
      <c r="L292" s="270">
        <f>IFERROR((SUMIFS('INPUTS | Totex'!L$427:L$439,'INPUTS | Totex'!$C$427:$C$439,$C292))/SUMIFS(L$9:L$27,$C$9:$C$27,$C292),0)</f>
        <v>0</v>
      </c>
    </row>
    <row r="293" spans="2:15" hidden="1" outlineLevel="2" x14ac:dyDescent="0.4">
      <c r="C293" s="234" t="s">
        <v>128</v>
      </c>
      <c r="D293" s="236" t="s">
        <v>176</v>
      </c>
      <c r="E293" s="236"/>
      <c r="F293" s="236"/>
      <c r="G293" s="236"/>
      <c r="H293" s="270">
        <f>IFERROR((SUMIFS('INPUTS | Totex'!H$427:H$439,'INPUTS | Totex'!$C$427:$C$439,$C293))/SUMIFS(H$9:H$27,$C$9:$C$27,$C293),0)</f>
        <v>-4.2749036419295052E-3</v>
      </c>
      <c r="I293" s="270">
        <f>IFERROR((SUMIFS('INPUTS | Totex'!I$427:I$439,'INPUTS | Totex'!$C$427:$C$439,$C293))/SUMIFS(I$9:I$27,$C$9:$C$27,$C293),0)</f>
        <v>0</v>
      </c>
      <c r="J293" s="270">
        <f>IFERROR((SUMIFS('INPUTS | Totex'!J$427:J$439,'INPUTS | Totex'!$C$427:$C$439,$C293))/SUMIFS(J$9:J$27,$C$9:$C$27,$C293),0)</f>
        <v>0</v>
      </c>
      <c r="K293" s="270">
        <f>IFERROR((SUMIFS('INPUTS | Totex'!K$427:K$439,'INPUTS | Totex'!$C$427:$C$439,$C293))/SUMIFS(K$9:K$27,$C$9:$C$27,$C293),0)</f>
        <v>0</v>
      </c>
      <c r="L293" s="270">
        <f>IFERROR((SUMIFS('INPUTS | Totex'!L$427:L$439,'INPUTS | Totex'!$C$427:$C$439,$C293))/SUMIFS(L$9:L$27,$C$9:$C$27,$C293),0)</f>
        <v>0</v>
      </c>
    </row>
    <row r="294" spans="2:15" hidden="1" outlineLevel="2" x14ac:dyDescent="0.4">
      <c r="C294" s="234" t="s">
        <v>131</v>
      </c>
      <c r="D294" s="236" t="s">
        <v>176</v>
      </c>
      <c r="E294" s="236"/>
      <c r="F294" s="236"/>
      <c r="G294" s="236"/>
      <c r="H294" s="270">
        <f>IFERROR((SUMIFS('INPUTS | Totex'!H$427:H$439,'INPUTS | Totex'!$C$427:$C$439,$C294))/SUMIFS(H$9:H$27,$C$9:$C$27,$C294),0)</f>
        <v>-1.5759186747257344E-3</v>
      </c>
      <c r="I294" s="270">
        <f>IFERROR((SUMIFS('INPUTS | Totex'!I$427:I$439,'INPUTS | Totex'!$C$427:$C$439,$C294))/SUMIFS(I$9:I$27,$C$9:$C$27,$C294),0)</f>
        <v>0</v>
      </c>
      <c r="J294" s="270">
        <f>IFERROR((SUMIFS('INPUTS | Totex'!J$427:J$439,'INPUTS | Totex'!$C$427:$C$439,$C294))/SUMIFS(J$9:J$27,$C$9:$C$27,$C294),0)</f>
        <v>0</v>
      </c>
      <c r="K294" s="270">
        <f>IFERROR((SUMIFS('INPUTS | Totex'!K$427:K$439,'INPUTS | Totex'!$C$427:$C$439,$C294))/SUMIFS(K$9:K$27,$C$9:$C$27,$C294),0)</f>
        <v>0</v>
      </c>
      <c r="L294" s="270">
        <f>IFERROR((SUMIFS('INPUTS | Totex'!L$427:L$439,'INPUTS | Totex'!$C$427:$C$439,$C294))/SUMIFS(L$9:L$27,$C$9:$C$27,$C294),0)</f>
        <v>0</v>
      </c>
    </row>
    <row r="295" spans="2:15" hidden="1" outlineLevel="2" x14ac:dyDescent="0.4">
      <c r="C295" s="234" t="s">
        <v>133</v>
      </c>
      <c r="D295" s="236" t="s">
        <v>176</v>
      </c>
      <c r="E295" s="236"/>
      <c r="F295" s="236"/>
      <c r="G295" s="236"/>
      <c r="H295" s="270">
        <f>IFERROR((SUMIFS('INPUTS | Totex'!H$427:H$439,'INPUTS | Totex'!$C$427:$C$439,$C295))/SUMIFS(H$9:H$27,$C$9:$C$27,$C295),0)</f>
        <v>0</v>
      </c>
      <c r="I295" s="270">
        <f>IFERROR((SUMIFS('INPUTS | Totex'!I$427:I$439,'INPUTS | Totex'!$C$427:$C$439,$C295))/SUMIFS(I$9:I$27,$C$9:$C$27,$C295),0)</f>
        <v>0</v>
      </c>
      <c r="J295" s="270">
        <f>IFERROR((SUMIFS('INPUTS | Totex'!J$427:J$439,'INPUTS | Totex'!$C$427:$C$439,$C295))/SUMIFS(J$9:J$27,$C$9:$C$27,$C295),0)</f>
        <v>0</v>
      </c>
      <c r="K295" s="270">
        <f>IFERROR((SUMIFS('INPUTS | Totex'!K$427:K$439,'INPUTS | Totex'!$C$427:$C$439,$C295))/SUMIFS(K$9:K$27,$C$9:$C$27,$C295),0)</f>
        <v>0</v>
      </c>
      <c r="L295" s="270">
        <f>IFERROR((SUMIFS('INPUTS | Totex'!L$427:L$439,'INPUTS | Totex'!$C$427:$C$439,$C295))/SUMIFS(L$9:L$27,$C$9:$C$27,$C295),0)</f>
        <v>0</v>
      </c>
    </row>
    <row r="296" spans="2:15" hidden="1" outlineLevel="2" x14ac:dyDescent="0.4">
      <c r="C296" s="220" t="s">
        <v>244</v>
      </c>
      <c r="D296" s="236" t="s">
        <v>176</v>
      </c>
      <c r="E296" s="236"/>
      <c r="F296" s="236"/>
      <c r="G296" s="236"/>
      <c r="H296" s="270">
        <f>IFERROR((SUMIFS('INPUTS | Totex'!H$427:H$439,'INPUTS | Totex'!$C$427:$C$439,$C296))/SUMIFS(H$9:H$27,$C$9:$C$27,$C296),0)</f>
        <v>-7.3631299654210664E-3</v>
      </c>
      <c r="I296" s="270">
        <f>IFERROR((SUMIFS('INPUTS | Totex'!I$427:I$439,'INPUTS | Totex'!$C$427:$C$439,$C296))/SUMIFS(I$9:I$27,$C$9:$C$27,$C296),0)</f>
        <v>0</v>
      </c>
      <c r="J296" s="270">
        <f>IFERROR((SUMIFS('INPUTS | Totex'!J$427:J$439,'INPUTS | Totex'!$C$427:$C$439,$C296))/SUMIFS(J$9:J$27,$C$9:$C$27,$C296),0)</f>
        <v>0</v>
      </c>
      <c r="K296" s="270">
        <f>IFERROR((SUMIFS('INPUTS | Totex'!K$427:K$439,'INPUTS | Totex'!$C$427:$C$439,$C296))/SUMIFS(K$9:K$27,$C$9:$C$27,$C296),0)</f>
        <v>0</v>
      </c>
      <c r="L296" s="270">
        <f>IFERROR((SUMIFS('INPUTS | Totex'!L$427:L$439,'INPUTS | Totex'!$C$427:$C$439,$C296))/SUMIFS(L$9:L$27,$C$9:$C$27,$C296),0)</f>
        <v>0</v>
      </c>
    </row>
    <row r="297" spans="2:15" hidden="1" outlineLevel="2" x14ac:dyDescent="0.4">
      <c r="C297" s="234" t="s">
        <v>137</v>
      </c>
      <c r="D297" s="236" t="s">
        <v>176</v>
      </c>
      <c r="E297" s="236"/>
      <c r="F297" s="236"/>
      <c r="G297" s="236"/>
      <c r="H297" s="270">
        <f>IFERROR((SUMIFS('INPUTS | Totex'!H$427:H$439,'INPUTS | Totex'!$C$427:$C$439,$C297))/SUMIFS(H$9:H$27,$C$9:$C$27,$C297),0)</f>
        <v>1.1152724339840105E-2</v>
      </c>
      <c r="I297" s="270">
        <f>IFERROR((SUMIFS('INPUTS | Totex'!I$427:I$439,'INPUTS | Totex'!$C$427:$C$439,$C297))/SUMIFS(I$9:I$27,$C$9:$C$27,$C297),0)</f>
        <v>0</v>
      </c>
      <c r="J297" s="270">
        <f>IFERROR((SUMIFS('INPUTS | Totex'!J$427:J$439,'INPUTS | Totex'!$C$427:$C$439,$C297))/SUMIFS(J$9:J$27,$C$9:$C$27,$C297),0)</f>
        <v>0</v>
      </c>
      <c r="K297" s="270">
        <f>IFERROR((SUMIFS('INPUTS | Totex'!K$427:K$439,'INPUTS | Totex'!$C$427:$C$439,$C297))/SUMIFS(K$9:K$27,$C$9:$C$27,$C297),0)</f>
        <v>0</v>
      </c>
      <c r="L297" s="270">
        <f>IFERROR((SUMIFS('INPUTS | Totex'!L$427:L$439,'INPUTS | Totex'!$C$427:$C$439,$C297))/SUMIFS(L$9:L$27,$C$9:$C$27,$C297),0)</f>
        <v>0</v>
      </c>
    </row>
    <row r="298" spans="2:15" hidden="1" outlineLevel="2" x14ac:dyDescent="0.4">
      <c r="C298" s="234" t="s">
        <v>139</v>
      </c>
      <c r="D298" s="236" t="s">
        <v>176</v>
      </c>
      <c r="E298" s="236"/>
      <c r="F298" s="236"/>
      <c r="G298" s="236"/>
      <c r="H298" s="270">
        <f>IFERROR((SUMIFS('INPUTS | Totex'!H$427:H$439,'INPUTS | Totex'!$C$427:$C$439,$C298))/SUMIFS(H$9:H$27,$C$9:$C$27,$C298),0)</f>
        <v>1.2587625062395445E-3</v>
      </c>
      <c r="I298" s="270">
        <f>IFERROR((SUMIFS('INPUTS | Totex'!I$427:I$439,'INPUTS | Totex'!$C$427:$C$439,$C298))/SUMIFS(I$9:I$27,$C$9:$C$27,$C298),0)</f>
        <v>0</v>
      </c>
      <c r="J298" s="270">
        <f>IFERROR((SUMIFS('INPUTS | Totex'!J$427:J$439,'INPUTS | Totex'!$C$427:$C$439,$C298))/SUMIFS(J$9:J$27,$C$9:$C$27,$C298),0)</f>
        <v>0</v>
      </c>
      <c r="K298" s="270">
        <f>IFERROR((SUMIFS('INPUTS | Totex'!K$427:K$439,'INPUTS | Totex'!$C$427:$C$439,$C298))/SUMIFS(K$9:K$27,$C$9:$C$27,$C298),0)</f>
        <v>0</v>
      </c>
      <c r="L298" s="270">
        <f>IFERROR((SUMIFS('INPUTS | Totex'!L$427:L$439,'INPUTS | Totex'!$C$427:$C$439,$C298))/SUMIFS(L$9:L$27,$C$9:$C$27,$C298),0)</f>
        <v>0</v>
      </c>
    </row>
    <row r="299" spans="2:15" hidden="1" outlineLevel="2" x14ac:dyDescent="0.4">
      <c r="C299" s="234"/>
      <c r="D299" s="236"/>
      <c r="E299" s="236"/>
      <c r="F299" s="236"/>
      <c r="G299" s="236"/>
      <c r="H299" s="270"/>
      <c r="I299" s="270"/>
      <c r="J299" s="270"/>
      <c r="K299" s="270"/>
      <c r="L299" s="270"/>
    </row>
    <row r="300" spans="2:15" hidden="1" outlineLevel="2" x14ac:dyDescent="0.4">
      <c r="B300" s="222"/>
      <c r="C300" s="222" t="s">
        <v>725</v>
      </c>
      <c r="D300" s="237" t="s">
        <v>176</v>
      </c>
      <c r="E300" s="271">
        <f>IFERROR((SUMIFS('INPUTS | Totex'!E$427:E$439,'INPUTS | Totex'!$C$427:$C$439,$C300))/SUMIFS(E$9:E$27,$C$9:$C$27,$C300),0)</f>
        <v>0</v>
      </c>
      <c r="F300" s="271">
        <f>IFERROR((SUMIFS('INPUTS | Totex'!F$427:F$439,'INPUTS | Totex'!$C$427:$C$439,$C300))/SUMIFS(F$9:F$27,$C$9:$C$27,$C300),0)</f>
        <v>0</v>
      </c>
      <c r="G300" s="271">
        <f>IFERROR((SUMIFS('INPUTS | Totex'!G$427:G$439,'INPUTS | Totex'!$C$427:$C$439,$C300))/SUMIFS(G$9:G$27,$C$9:$C$27,$C300),0)</f>
        <v>0</v>
      </c>
      <c r="H300" s="271">
        <f>IFERROR((SUMIFS('INPUTS | Totex'!H$427:H$439,'INPUTS | Totex'!$C$427:$C$439,$C300))/SUMIFS(H$9:H$27,$C$9:$C$27,$C300),0)</f>
        <v>2.9616159359790086E-3</v>
      </c>
      <c r="I300" s="271">
        <f>IFERROR((SUMIFS('INPUTS | Totex'!I$427:I$439,'INPUTS | Totex'!$C$427:$C$439,$C300))/SUMIFS(I$9:I$27,$C$9:$C$27,$C300),0)</f>
        <v>0</v>
      </c>
      <c r="J300" s="271">
        <f>IFERROR((SUMIFS('INPUTS | Totex'!J$427:J$439,'INPUTS | Totex'!$C$427:$C$439,$C300))/SUMIFS(J$9:J$27,$C$9:$C$27,$C300),0)</f>
        <v>0</v>
      </c>
      <c r="K300" s="271">
        <f>IFERROR((SUMIFS('INPUTS | Totex'!K$427:K$439,'INPUTS | Totex'!$C$427:$C$439,$C300))/SUMIFS(K$9:K$27,$C$9:$C$27,$C300),0)</f>
        <v>0</v>
      </c>
      <c r="L300" s="271">
        <f>IFERROR((SUMIFS('INPUTS | Totex'!L$427:L$439,'INPUTS | Totex'!$C$427:$C$439,$C300))/SUMIFS(L$9:L$27,$C$9:$C$27,$C300),0)</f>
        <v>0</v>
      </c>
      <c r="M300" s="222"/>
      <c r="N300" s="222"/>
      <c r="O300" s="222"/>
    </row>
    <row r="301" spans="2:15" outlineLevel="1" collapsed="1" x14ac:dyDescent="0.4">
      <c r="H301" s="268"/>
      <c r="I301" s="268"/>
      <c r="J301" s="268"/>
      <c r="K301" s="268"/>
      <c r="L301" s="268"/>
    </row>
    <row r="302" spans="2:15" ht="14.25" outlineLevel="1" x14ac:dyDescent="0.4">
      <c r="B302" s="74" t="s">
        <v>1130</v>
      </c>
      <c r="C302" s="60"/>
      <c r="D302" s="226"/>
      <c r="E302" s="226"/>
      <c r="F302" s="226"/>
      <c r="G302" s="226"/>
      <c r="H302" s="269"/>
      <c r="I302" s="269"/>
      <c r="J302" s="269"/>
      <c r="K302" s="269"/>
      <c r="L302" s="269"/>
      <c r="M302" s="226"/>
      <c r="N302" s="18"/>
      <c r="O302" s="18"/>
    </row>
    <row r="303" spans="2:15" hidden="1" outlineLevel="2" x14ac:dyDescent="0.4">
      <c r="H303" s="268"/>
      <c r="I303" s="268"/>
      <c r="J303" s="268"/>
      <c r="K303" s="268"/>
      <c r="L303" s="268"/>
    </row>
    <row r="304" spans="2:15" hidden="1" outlineLevel="2" x14ac:dyDescent="0.4">
      <c r="C304" s="220" t="s">
        <v>133</v>
      </c>
      <c r="D304" s="221" t="s">
        <v>176</v>
      </c>
      <c r="H304" s="270">
        <f>IFERROR((SUMIFS('INPUTS | Totex'!H$445:H$448,'INPUTS | Totex'!$C$445:$C$448,$C304))/SUMIFS(H$9:H$27,$C$9:$C$27,$C304),0)</f>
        <v>-2.6294521202778385E-3</v>
      </c>
      <c r="I304" s="270">
        <f>IFERROR((SUMIFS('INPUTS | Totex'!I$445:I$448,'INPUTS | Totex'!$C$445:$C$448,$C304))/SUMIFS(I$9:I$27,$C$9:$C$27,$C304),0)</f>
        <v>0</v>
      </c>
      <c r="J304" s="270">
        <f>IFERROR((SUMIFS('INPUTS | Totex'!J$445:J$448,'INPUTS | Totex'!$C$445:$C$448,$C304))/SUMIFS(J$9:J$27,$C$9:$C$27,$C304),0)</f>
        <v>0</v>
      </c>
      <c r="K304" s="270">
        <f>IFERROR((SUMIFS('INPUTS | Totex'!K$445:K$448,'INPUTS | Totex'!$C$445:$C$448,$C304))/SUMIFS(K$9:K$27,$C$9:$C$27,$C304),0)</f>
        <v>0</v>
      </c>
      <c r="L304" s="270">
        <f>IFERROR((SUMIFS('INPUTS | Totex'!L$445:L$448,'INPUTS | Totex'!$C$445:$C$448,$C304))/SUMIFS(L$9:L$27,$C$9:$C$27,$C304),0)</f>
        <v>0</v>
      </c>
    </row>
    <row r="305" spans="2:15" hidden="1" outlineLevel="2" x14ac:dyDescent="0.4">
      <c r="C305" s="220" t="s">
        <v>145</v>
      </c>
      <c r="D305" s="221" t="s">
        <v>176</v>
      </c>
      <c r="H305" s="270">
        <f>IFERROR((SUMIFS('INPUTS | Totex'!H$445:H$448,'INPUTS | Totex'!$C$445:$C$448,$C305))/SUMIFS(H$9:H$27,$C$9:$C$27,$C305),0)</f>
        <v>2.6910656620021525E-2</v>
      </c>
      <c r="I305" s="270">
        <f>IFERROR((SUMIFS('INPUTS | Totex'!I$445:I$448,'INPUTS | Totex'!$C$445:$C$448,$C305))/SUMIFS(I$9:I$27,$C$9:$C$27,$C305),0)</f>
        <v>0</v>
      </c>
      <c r="J305" s="270">
        <f>IFERROR((SUMIFS('INPUTS | Totex'!J$445:J$448,'INPUTS | Totex'!$C$445:$C$448,$C305))/SUMIFS(J$9:J$27,$C$9:$C$27,$C305),0)</f>
        <v>0</v>
      </c>
      <c r="K305" s="270">
        <f>IFERROR((SUMIFS('INPUTS | Totex'!K$445:K$448,'INPUTS | Totex'!$C$445:$C$448,$C305))/SUMIFS(K$9:K$27,$C$9:$C$27,$C305),0)</f>
        <v>0</v>
      </c>
      <c r="L305" s="270">
        <f>IFERROR((SUMIFS('INPUTS | Totex'!L$445:L$448,'INPUTS | Totex'!$C$445:$C$448,$C305))/SUMIFS(L$9:L$27,$C$9:$C$27,$C305),0)</f>
        <v>0</v>
      </c>
    </row>
    <row r="306" spans="2:15" hidden="1" outlineLevel="2" x14ac:dyDescent="0.4">
      <c r="H306" s="270"/>
      <c r="I306" s="270"/>
      <c r="J306" s="270"/>
      <c r="K306" s="270"/>
      <c r="L306" s="270"/>
    </row>
    <row r="307" spans="2:15" hidden="1" outlineLevel="2" x14ac:dyDescent="0.4">
      <c r="B307" s="222"/>
      <c r="C307" s="222" t="s">
        <v>725</v>
      </c>
      <c r="D307" s="224" t="s">
        <v>176</v>
      </c>
      <c r="E307" s="271">
        <f>IFERROR((SUMIFS('INPUTS | Totex'!E$445:E$448,'INPUTS | Totex'!$C$445:$C$448,$C307))/SUMIFS(E$9:E$27,$C$9:$C$27,$C307),0)</f>
        <v>0</v>
      </c>
      <c r="F307" s="271">
        <f>IFERROR((SUMIFS('INPUTS | Totex'!F$445:F$448,'INPUTS | Totex'!$C$445:$C$448,$C307))/SUMIFS(F$9:F$27,$C$9:$C$27,$C307),0)</f>
        <v>0</v>
      </c>
      <c r="G307" s="271">
        <f>IFERROR((SUMIFS('INPUTS | Totex'!G$445:G$448,'INPUTS | Totex'!$C$445:$C$448,$C307))/SUMIFS(G$9:G$27,$C$9:$C$27,$C307),0)</f>
        <v>0</v>
      </c>
      <c r="H307" s="271">
        <f>IFERROR((SUMIFS('INPUTS | Totex'!H$445:H$448,'INPUTS | Totex'!$C$445:$C$448,$C307))/SUMIFS(H$9:H$27,$C$9:$C$27,$C307),0)</f>
        <v>-3.7861633750743934E-4</v>
      </c>
      <c r="I307" s="271">
        <f>IFERROR((SUMIFS('INPUTS | Totex'!I$445:I$448,'INPUTS | Totex'!$C$445:$C$448,$C307))/SUMIFS(I$9:I$27,$C$9:$C$27,$C307),0)</f>
        <v>0</v>
      </c>
      <c r="J307" s="271">
        <f>IFERROR((SUMIFS('INPUTS | Totex'!J$445:J$448,'INPUTS | Totex'!$C$445:$C$448,$C307))/SUMIFS(J$9:J$27,$C$9:$C$27,$C307),0)</f>
        <v>0</v>
      </c>
      <c r="K307" s="271">
        <f>IFERROR((SUMIFS('INPUTS | Totex'!K$445:K$448,'INPUTS | Totex'!$C$445:$C$448,$C307))/SUMIFS(K$9:K$27,$C$9:$C$27,$C307),0)</f>
        <v>0</v>
      </c>
      <c r="L307" s="271">
        <f>IFERROR((SUMIFS('INPUTS | Totex'!L$445:L$448,'INPUTS | Totex'!$C$445:$C$448,$C307))/SUMIFS(L$9:L$27,$C$9:$C$27,$C307),0)</f>
        <v>0</v>
      </c>
      <c r="M307" s="222"/>
      <c r="N307" s="222"/>
      <c r="O307" s="222"/>
    </row>
    <row r="308" spans="2:15" outlineLevel="1" collapsed="1" x14ac:dyDescent="0.4">
      <c r="H308" s="268"/>
      <c r="I308" s="268"/>
      <c r="J308" s="268"/>
      <c r="K308" s="268"/>
      <c r="L308" s="268"/>
    </row>
    <row r="309" spans="2:15" ht="14.25" outlineLevel="1" x14ac:dyDescent="0.4">
      <c r="B309" s="74" t="s">
        <v>1131</v>
      </c>
      <c r="C309" s="60"/>
      <c r="D309" s="226"/>
      <c r="E309" s="226"/>
      <c r="F309" s="226"/>
      <c r="G309" s="226"/>
      <c r="H309" s="269"/>
      <c r="I309" s="269"/>
      <c r="J309" s="269"/>
      <c r="K309" s="269"/>
      <c r="L309" s="269"/>
      <c r="M309" s="226"/>
      <c r="N309" s="18"/>
      <c r="O309" s="18"/>
    </row>
    <row r="310" spans="2:15" hidden="1" outlineLevel="2" x14ac:dyDescent="0.4">
      <c r="H310" s="268"/>
      <c r="I310" s="268"/>
      <c r="J310" s="268"/>
      <c r="K310" s="268"/>
      <c r="L310" s="268"/>
    </row>
    <row r="311" spans="2:15" hidden="1" outlineLevel="2" x14ac:dyDescent="0.4">
      <c r="C311" s="220" t="s">
        <v>117</v>
      </c>
      <c r="D311" s="221" t="s">
        <v>176</v>
      </c>
      <c r="H311" s="270">
        <f>IFERROR(H97 / H9,0)</f>
        <v>6.5438222886094397E-2</v>
      </c>
      <c r="I311" s="270">
        <f t="shared" ref="I311:L311" si="42">IFERROR(I97 / I9,0)</f>
        <v>0</v>
      </c>
      <c r="J311" s="270">
        <f t="shared" si="42"/>
        <v>0</v>
      </c>
      <c r="K311" s="270">
        <f t="shared" si="42"/>
        <v>0</v>
      </c>
      <c r="L311" s="270">
        <f t="shared" si="42"/>
        <v>0</v>
      </c>
    </row>
    <row r="312" spans="2:15" hidden="1" outlineLevel="2" x14ac:dyDescent="0.4">
      <c r="C312" s="220" t="s">
        <v>119</v>
      </c>
      <c r="D312" s="221" t="s">
        <v>176</v>
      </c>
      <c r="H312" s="270">
        <f t="shared" ref="H312:L312" si="43">IFERROR(H98 / H10,0)</f>
        <v>3.7737702617360057E-2</v>
      </c>
      <c r="I312" s="270">
        <f t="shared" si="43"/>
        <v>0</v>
      </c>
      <c r="J312" s="270">
        <f t="shared" si="43"/>
        <v>0</v>
      </c>
      <c r="K312" s="270">
        <f t="shared" si="43"/>
        <v>0</v>
      </c>
      <c r="L312" s="270">
        <f t="shared" si="43"/>
        <v>0</v>
      </c>
    </row>
    <row r="313" spans="2:15" hidden="1" outlineLevel="2" x14ac:dyDescent="0.4">
      <c r="C313" s="220" t="s">
        <v>122</v>
      </c>
      <c r="D313" s="221" t="s">
        <v>176</v>
      </c>
      <c r="H313" s="270">
        <f t="shared" ref="H313:L313" si="44">IFERROR(H99 / H11,0)</f>
        <v>0.2682049330611963</v>
      </c>
      <c r="I313" s="270">
        <f t="shared" si="44"/>
        <v>0</v>
      </c>
      <c r="J313" s="270">
        <f t="shared" si="44"/>
        <v>0</v>
      </c>
      <c r="K313" s="270">
        <f t="shared" si="44"/>
        <v>0</v>
      </c>
      <c r="L313" s="270">
        <f t="shared" si="44"/>
        <v>0</v>
      </c>
    </row>
    <row r="314" spans="2:15" hidden="1" outlineLevel="2" x14ac:dyDescent="0.4">
      <c r="C314" s="220" t="s">
        <v>124</v>
      </c>
      <c r="D314" s="221" t="s">
        <v>176</v>
      </c>
      <c r="H314" s="270">
        <f t="shared" ref="H314:L314" si="45">IFERROR(H100 / H12,0)</f>
        <v>-3.5820276206712999E-2</v>
      </c>
      <c r="I314" s="270">
        <f t="shared" si="45"/>
        <v>0</v>
      </c>
      <c r="J314" s="270">
        <f t="shared" si="45"/>
        <v>0</v>
      </c>
      <c r="K314" s="270">
        <f t="shared" si="45"/>
        <v>0</v>
      </c>
      <c r="L314" s="270">
        <f t="shared" si="45"/>
        <v>0</v>
      </c>
    </row>
    <row r="315" spans="2:15" hidden="1" outlineLevel="2" x14ac:dyDescent="0.4">
      <c r="C315" s="220" t="s">
        <v>126</v>
      </c>
      <c r="D315" s="221" t="s">
        <v>176</v>
      </c>
      <c r="H315" s="270">
        <f t="shared" ref="H315:L315" si="46">IFERROR(H101 / H13,0)</f>
        <v>5.6208666013366895E-2</v>
      </c>
      <c r="I315" s="270">
        <f t="shared" si="46"/>
        <v>0</v>
      </c>
      <c r="J315" s="270">
        <f t="shared" si="46"/>
        <v>0</v>
      </c>
      <c r="K315" s="270">
        <f t="shared" si="46"/>
        <v>0</v>
      </c>
      <c r="L315" s="270">
        <f t="shared" si="46"/>
        <v>0</v>
      </c>
    </row>
    <row r="316" spans="2:15" hidden="1" outlineLevel="2" x14ac:dyDescent="0.4">
      <c r="C316" s="220" t="s">
        <v>128</v>
      </c>
      <c r="D316" s="221" t="s">
        <v>176</v>
      </c>
      <c r="H316" s="270">
        <f t="shared" ref="H316:L316" si="47">IFERROR(H102 / H14,0)</f>
        <v>-6.5463404962252864E-2</v>
      </c>
      <c r="I316" s="270">
        <f t="shared" si="47"/>
        <v>0</v>
      </c>
      <c r="J316" s="270">
        <f t="shared" si="47"/>
        <v>0</v>
      </c>
      <c r="K316" s="270">
        <f t="shared" si="47"/>
        <v>0</v>
      </c>
      <c r="L316" s="270">
        <f t="shared" si="47"/>
        <v>0</v>
      </c>
    </row>
    <row r="317" spans="2:15" hidden="1" outlineLevel="2" x14ac:dyDescent="0.4">
      <c r="C317" s="220" t="s">
        <v>131</v>
      </c>
      <c r="D317" s="221" t="s">
        <v>176</v>
      </c>
      <c r="H317" s="270">
        <f t="shared" ref="H317:L317" si="48">IFERROR(H103 / H15,0)</f>
        <v>9.0913156327197195E-2</v>
      </c>
      <c r="I317" s="270">
        <f t="shared" si="48"/>
        <v>0</v>
      </c>
      <c r="J317" s="270">
        <f t="shared" si="48"/>
        <v>0</v>
      </c>
      <c r="K317" s="270">
        <f t="shared" si="48"/>
        <v>0</v>
      </c>
      <c r="L317" s="270">
        <f t="shared" si="48"/>
        <v>0</v>
      </c>
    </row>
    <row r="318" spans="2:15" hidden="1" outlineLevel="2" x14ac:dyDescent="0.4">
      <c r="C318" s="220" t="s">
        <v>133</v>
      </c>
      <c r="D318" s="221" t="s">
        <v>176</v>
      </c>
      <c r="H318" s="270">
        <f t="shared" ref="H318:L318" si="49">IFERROR(H104 / H16,0)</f>
        <v>-9.2517759787553541E-2</v>
      </c>
      <c r="I318" s="270">
        <f t="shared" si="49"/>
        <v>0</v>
      </c>
      <c r="J318" s="270">
        <f t="shared" si="49"/>
        <v>0</v>
      </c>
      <c r="K318" s="270">
        <f t="shared" si="49"/>
        <v>0</v>
      </c>
      <c r="L318" s="270">
        <f t="shared" si="49"/>
        <v>0</v>
      </c>
    </row>
    <row r="319" spans="2:15" hidden="1" outlineLevel="2" x14ac:dyDescent="0.4">
      <c r="C319" s="220" t="s">
        <v>244</v>
      </c>
      <c r="D319" s="221" t="s">
        <v>176</v>
      </c>
      <c r="H319" s="270">
        <f t="shared" ref="H319:L319" si="50">IFERROR(H105 / H17,0)</f>
        <v>0.25375459115329202</v>
      </c>
      <c r="I319" s="270">
        <f t="shared" si="50"/>
        <v>0</v>
      </c>
      <c r="J319" s="270">
        <f t="shared" si="50"/>
        <v>0</v>
      </c>
      <c r="K319" s="270">
        <f t="shared" si="50"/>
        <v>0</v>
      </c>
      <c r="L319" s="270">
        <f t="shared" si="50"/>
        <v>0</v>
      </c>
    </row>
    <row r="320" spans="2:15" hidden="1" outlineLevel="2" x14ac:dyDescent="0.4">
      <c r="C320" s="220" t="s">
        <v>137</v>
      </c>
      <c r="D320" s="221" t="s">
        <v>176</v>
      </c>
      <c r="H320" s="270">
        <f t="shared" ref="H320:L320" si="51">IFERROR(H106 / H18,0)</f>
        <v>-4.2551895378332386E-2</v>
      </c>
      <c r="I320" s="270">
        <f t="shared" si="51"/>
        <v>0</v>
      </c>
      <c r="J320" s="270">
        <f t="shared" si="51"/>
        <v>0</v>
      </c>
      <c r="K320" s="270">
        <f t="shared" si="51"/>
        <v>0</v>
      </c>
      <c r="L320" s="270">
        <f t="shared" si="51"/>
        <v>0</v>
      </c>
    </row>
    <row r="321" spans="2:15" hidden="1" outlineLevel="2" x14ac:dyDescent="0.4">
      <c r="C321" s="220" t="s">
        <v>139</v>
      </c>
      <c r="D321" s="221" t="s">
        <v>176</v>
      </c>
      <c r="H321" s="270">
        <f t="shared" ref="H321:L321" si="52">IFERROR(H107 / H19,0)</f>
        <v>-0.11763678190854431</v>
      </c>
      <c r="I321" s="270">
        <f t="shared" si="52"/>
        <v>0</v>
      </c>
      <c r="J321" s="270">
        <f t="shared" si="52"/>
        <v>0</v>
      </c>
      <c r="K321" s="270">
        <f t="shared" si="52"/>
        <v>0</v>
      </c>
      <c r="L321" s="270">
        <f t="shared" si="52"/>
        <v>0</v>
      </c>
    </row>
    <row r="322" spans="2:15" hidden="1" outlineLevel="2" x14ac:dyDescent="0.4">
      <c r="C322" s="220" t="s">
        <v>141</v>
      </c>
      <c r="D322" s="221" t="s">
        <v>176</v>
      </c>
      <c r="H322" s="270">
        <f t="shared" ref="H322:L322" si="53">IFERROR(H108 / H20,0)</f>
        <v>-7.3027591444967954E-2</v>
      </c>
      <c r="I322" s="270">
        <f t="shared" si="53"/>
        <v>0</v>
      </c>
      <c r="J322" s="270">
        <f t="shared" si="53"/>
        <v>0</v>
      </c>
      <c r="K322" s="270">
        <f t="shared" si="53"/>
        <v>0</v>
      </c>
      <c r="L322" s="270">
        <f t="shared" si="53"/>
        <v>0</v>
      </c>
    </row>
    <row r="323" spans="2:15" hidden="1" outlineLevel="2" x14ac:dyDescent="0.4">
      <c r="C323" s="220" t="s">
        <v>143</v>
      </c>
      <c r="D323" s="221" t="s">
        <v>176</v>
      </c>
      <c r="H323" s="270">
        <f t="shared" ref="H323:L323" si="54">IFERROR(H109 / H21,0)</f>
        <v>4.4416049067211735E-2</v>
      </c>
      <c r="I323" s="270">
        <f t="shared" si="54"/>
        <v>0</v>
      </c>
      <c r="J323" s="270">
        <f t="shared" si="54"/>
        <v>0</v>
      </c>
      <c r="K323" s="270">
        <f t="shared" si="54"/>
        <v>0</v>
      </c>
      <c r="L323" s="270">
        <f t="shared" si="54"/>
        <v>0</v>
      </c>
    </row>
    <row r="324" spans="2:15" hidden="1" outlineLevel="2" x14ac:dyDescent="0.4">
      <c r="C324" s="220" t="s">
        <v>145</v>
      </c>
      <c r="D324" s="221" t="s">
        <v>176</v>
      </c>
      <c r="H324" s="270">
        <f t="shared" ref="H324:L324" si="55">IFERROR(H110 / H22,0)</f>
        <v>-0.10671689989235734</v>
      </c>
      <c r="I324" s="270">
        <f t="shared" si="55"/>
        <v>0</v>
      </c>
      <c r="J324" s="270">
        <f t="shared" si="55"/>
        <v>0</v>
      </c>
      <c r="K324" s="270">
        <f t="shared" si="55"/>
        <v>0</v>
      </c>
      <c r="L324" s="270">
        <f t="shared" si="55"/>
        <v>0</v>
      </c>
    </row>
    <row r="325" spans="2:15" hidden="1" outlineLevel="2" x14ac:dyDescent="0.4">
      <c r="C325" s="220" t="s">
        <v>147</v>
      </c>
      <c r="D325" s="221" t="s">
        <v>176</v>
      </c>
      <c r="H325" s="270">
        <f t="shared" ref="H325:L325" si="56">IFERROR(H111 / H23,0)</f>
        <v>0.20796437722571889</v>
      </c>
      <c r="I325" s="270">
        <f t="shared" si="56"/>
        <v>0</v>
      </c>
      <c r="J325" s="270">
        <f t="shared" si="56"/>
        <v>0</v>
      </c>
      <c r="K325" s="270">
        <f t="shared" si="56"/>
        <v>0</v>
      </c>
      <c r="L325" s="270">
        <f t="shared" si="56"/>
        <v>0</v>
      </c>
    </row>
    <row r="326" spans="2:15" hidden="1" outlineLevel="2" x14ac:dyDescent="0.4">
      <c r="C326" s="220" t="s">
        <v>149</v>
      </c>
      <c r="D326" s="221" t="s">
        <v>176</v>
      </c>
      <c r="H326" s="270">
        <f t="shared" ref="H326:L326" si="57">IFERROR(H112 / H24,0)</f>
        <v>-0.12984329089128324</v>
      </c>
      <c r="I326" s="270">
        <f t="shared" si="57"/>
        <v>0</v>
      </c>
      <c r="J326" s="270">
        <f t="shared" si="57"/>
        <v>0</v>
      </c>
      <c r="K326" s="270">
        <f t="shared" si="57"/>
        <v>0</v>
      </c>
      <c r="L326" s="270">
        <f t="shared" si="57"/>
        <v>0</v>
      </c>
    </row>
    <row r="327" spans="2:15" hidden="1" outlineLevel="2" x14ac:dyDescent="0.4">
      <c r="C327" s="220" t="s">
        <v>151</v>
      </c>
      <c r="D327" s="221" t="s">
        <v>176</v>
      </c>
      <c r="H327" s="270">
        <f t="shared" ref="H327:L329" si="58">IFERROR(H113 / H25,0)</f>
        <v>7.6209509418025331E-2</v>
      </c>
      <c r="I327" s="270">
        <f t="shared" si="58"/>
        <v>0</v>
      </c>
      <c r="J327" s="270">
        <f t="shared" si="58"/>
        <v>0</v>
      </c>
      <c r="K327" s="270">
        <f t="shared" si="58"/>
        <v>0</v>
      </c>
      <c r="L327" s="270">
        <f t="shared" si="58"/>
        <v>0</v>
      </c>
    </row>
    <row r="328" spans="2:15" hidden="1" outlineLevel="2" x14ac:dyDescent="0.4">
      <c r="H328" s="270"/>
      <c r="I328" s="270"/>
      <c r="J328" s="270"/>
      <c r="K328" s="270"/>
      <c r="L328" s="270"/>
    </row>
    <row r="329" spans="2:15" hidden="1" outlineLevel="2" x14ac:dyDescent="0.4">
      <c r="B329" s="222"/>
      <c r="C329" s="222" t="s">
        <v>725</v>
      </c>
      <c r="D329" s="224" t="s">
        <v>176</v>
      </c>
      <c r="E329" s="271">
        <f t="shared" ref="E329:G329" si="59">IFERROR(E115 / E27,0)</f>
        <v>0</v>
      </c>
      <c r="F329" s="271">
        <f t="shared" si="59"/>
        <v>0</v>
      </c>
      <c r="G329" s="271">
        <f t="shared" si="59"/>
        <v>0</v>
      </c>
      <c r="H329" s="271">
        <f t="shared" si="58"/>
        <v>1.2707286263833792E-2</v>
      </c>
      <c r="I329" s="271">
        <f t="shared" si="58"/>
        <v>0</v>
      </c>
      <c r="J329" s="271">
        <f t="shared" si="58"/>
        <v>0</v>
      </c>
      <c r="K329" s="271">
        <f t="shared" si="58"/>
        <v>0</v>
      </c>
      <c r="L329" s="271">
        <f t="shared" si="58"/>
        <v>0</v>
      </c>
      <c r="M329" s="222"/>
      <c r="N329" s="222"/>
      <c r="O329" s="222"/>
    </row>
    <row r="330" spans="2:15" outlineLevel="1" collapsed="1" x14ac:dyDescent="0.4"/>
    <row r="331" spans="2:15" ht="15.75" x14ac:dyDescent="0.4">
      <c r="B331" s="55" t="s">
        <v>1132</v>
      </c>
      <c r="C331" s="75"/>
      <c r="D331" s="225"/>
      <c r="E331" s="225"/>
      <c r="F331" s="225"/>
      <c r="G331" s="225"/>
      <c r="H331" s="267"/>
      <c r="I331" s="267"/>
      <c r="J331" s="267"/>
      <c r="K331" s="267"/>
      <c r="L331" s="267"/>
      <c r="M331" s="56"/>
      <c r="N331" s="56"/>
      <c r="O331" s="56"/>
    </row>
    <row r="332" spans="2:15" x14ac:dyDescent="0.4">
      <c r="H332" s="221"/>
      <c r="I332" s="221"/>
      <c r="J332" s="221"/>
      <c r="K332" s="221"/>
      <c r="L332" s="221"/>
    </row>
    <row r="333" spans="2:15" ht="14.25" outlineLevel="1" x14ac:dyDescent="0.4">
      <c r="B333" s="74" t="s">
        <v>1133</v>
      </c>
      <c r="C333" s="60"/>
      <c r="D333" s="226"/>
      <c r="E333" s="226"/>
      <c r="F333" s="226"/>
      <c r="G333" s="226"/>
      <c r="H333" s="269"/>
      <c r="I333" s="269"/>
      <c r="J333" s="269"/>
      <c r="K333" s="269"/>
      <c r="L333" s="269"/>
      <c r="M333" s="18"/>
      <c r="N333" s="18"/>
      <c r="O333" s="18"/>
    </row>
    <row r="334" spans="2:15" hidden="1" outlineLevel="2" x14ac:dyDescent="0.4">
      <c r="H334" s="268"/>
      <c r="I334" s="268"/>
      <c r="J334" s="268"/>
      <c r="K334" s="268"/>
      <c r="L334" s="268"/>
    </row>
    <row r="335" spans="2:15" hidden="1" outlineLevel="2" x14ac:dyDescent="0.4">
      <c r="C335" s="234" t="s">
        <v>117</v>
      </c>
      <c r="D335" s="236" t="s">
        <v>170</v>
      </c>
      <c r="E335" s="236"/>
      <c r="F335" s="236"/>
      <c r="G335" s="236"/>
      <c r="H335" s="401">
        <f>SUMIFS('INPUTS | Totex'!H$9:H$49,'INPUTS | Totex'!$C$9:$C$49,$C335)</f>
        <v>347.07299999999998</v>
      </c>
      <c r="I335" s="261">
        <f>SUMIFS('INPUTS | Totex'!I$9:I$49,'INPUTS | Totex'!$C$9:$C$49,$C335)</f>
        <v>0</v>
      </c>
      <c r="J335" s="261">
        <f>SUMIFS('INPUTS | Totex'!J$9:J$49,'INPUTS | Totex'!$C$9:$C$49,$C335)</f>
        <v>0</v>
      </c>
      <c r="K335" s="261">
        <f>SUMIFS('INPUTS | Totex'!K$9:K$49,'INPUTS | Totex'!$C$9:$C$49,$C335)</f>
        <v>0</v>
      </c>
      <c r="L335" s="261">
        <f>SUMIFS('INPUTS | Totex'!L$9:L$49,'INPUTS | Totex'!$C$9:$C$49,$C335)</f>
        <v>0</v>
      </c>
    </row>
    <row r="336" spans="2:15" hidden="1" outlineLevel="2" x14ac:dyDescent="0.4">
      <c r="C336" s="234" t="s">
        <v>119</v>
      </c>
      <c r="D336" s="236" t="s">
        <v>170</v>
      </c>
      <c r="E336" s="236"/>
      <c r="F336" s="236"/>
      <c r="G336" s="236"/>
      <c r="H336" s="401">
        <f>SUMIFS('INPUTS | Totex'!H$9:H$49,'INPUTS | Totex'!$C$9:$C$49,$C336)</f>
        <v>274.80099999999999</v>
      </c>
      <c r="I336" s="261">
        <f>SUMIFS('INPUTS | Totex'!I$9:I$49,'INPUTS | Totex'!$C$9:$C$49,$C336)</f>
        <v>0</v>
      </c>
      <c r="J336" s="261">
        <f>SUMIFS('INPUTS | Totex'!J$9:J$49,'INPUTS | Totex'!$C$9:$C$49,$C336)</f>
        <v>0</v>
      </c>
      <c r="K336" s="261">
        <f>SUMIFS('INPUTS | Totex'!K$9:K$49,'INPUTS | Totex'!$C$9:$C$49,$C336)</f>
        <v>0</v>
      </c>
      <c r="L336" s="261">
        <f>SUMIFS('INPUTS | Totex'!L$9:L$49,'INPUTS | Totex'!$C$9:$C$49,$C336)</f>
        <v>0</v>
      </c>
    </row>
    <row r="337" spans="3:14" hidden="1" outlineLevel="2" x14ac:dyDescent="0.4">
      <c r="C337" s="234" t="s">
        <v>122</v>
      </c>
      <c r="D337" s="236" t="s">
        <v>170</v>
      </c>
      <c r="E337" s="236"/>
      <c r="F337" s="236"/>
      <c r="G337" s="236"/>
      <c r="H337" s="401">
        <f>SUMIFS('INPUTS | Totex'!H$9:H$49,'INPUTS | Totex'!$C$9:$C$49,$C337)</f>
        <v>23.991</v>
      </c>
      <c r="I337" s="261">
        <f>SUMIFS('INPUTS | Totex'!I$9:I$49,'INPUTS | Totex'!$C$9:$C$49,$C337)</f>
        <v>0</v>
      </c>
      <c r="J337" s="261">
        <f>SUMIFS('INPUTS | Totex'!J$9:J$49,'INPUTS | Totex'!$C$9:$C$49,$C337)</f>
        <v>0</v>
      </c>
      <c r="K337" s="261">
        <f>SUMIFS('INPUTS | Totex'!K$9:K$49,'INPUTS | Totex'!$C$9:$C$49,$C337)</f>
        <v>0</v>
      </c>
      <c r="L337" s="261">
        <f>SUMIFS('INPUTS | Totex'!L$9:L$49,'INPUTS | Totex'!$C$9:$C$49,$C337)</f>
        <v>0</v>
      </c>
    </row>
    <row r="338" spans="3:14" hidden="1" outlineLevel="2" x14ac:dyDescent="0.4">
      <c r="C338" s="234" t="s">
        <v>124</v>
      </c>
      <c r="D338" s="236" t="s">
        <v>170</v>
      </c>
      <c r="E338" s="236"/>
      <c r="F338" s="236"/>
      <c r="G338" s="236"/>
      <c r="H338" s="401">
        <f>SUMIFS('INPUTS | Totex'!H$9:H$49,'INPUTS | Totex'!$C$9:$C$49,$C338)</f>
        <v>274.02699999999999</v>
      </c>
      <c r="I338" s="261">
        <f>SUMIFS('INPUTS | Totex'!I$9:I$49,'INPUTS | Totex'!$C$9:$C$49,$C338)</f>
        <v>0</v>
      </c>
      <c r="J338" s="261">
        <f>SUMIFS('INPUTS | Totex'!J$9:J$49,'INPUTS | Totex'!$C$9:$C$49,$C338)</f>
        <v>0</v>
      </c>
      <c r="K338" s="261">
        <f>SUMIFS('INPUTS | Totex'!K$9:K$49,'INPUTS | Totex'!$C$9:$C$49,$C338)</f>
        <v>0</v>
      </c>
      <c r="L338" s="261">
        <f>SUMIFS('INPUTS | Totex'!L$9:L$49,'INPUTS | Totex'!$C$9:$C$49,$C338)</f>
        <v>0</v>
      </c>
    </row>
    <row r="339" spans="3:14" hidden="1" outlineLevel="2" x14ac:dyDescent="0.4">
      <c r="C339" s="234" t="s">
        <v>126</v>
      </c>
      <c r="D339" s="236" t="s">
        <v>170</v>
      </c>
      <c r="E339" s="236"/>
      <c r="F339" s="236"/>
      <c r="G339" s="236"/>
      <c r="H339" s="401">
        <f>SUMIFS('INPUTS | Totex'!H$9:H$49,'INPUTS | Totex'!$C$9:$C$49,$C339)</f>
        <v>469.29400000000004</v>
      </c>
      <c r="I339" s="261">
        <f>SUMIFS('INPUTS | Totex'!I$9:I$49,'INPUTS | Totex'!$C$9:$C$49,$C339)</f>
        <v>0</v>
      </c>
      <c r="J339" s="261">
        <f>SUMIFS('INPUTS | Totex'!J$9:J$49,'INPUTS | Totex'!$C$9:$C$49,$C339)</f>
        <v>0</v>
      </c>
      <c r="K339" s="261">
        <f>SUMIFS('INPUTS | Totex'!K$9:K$49,'INPUTS | Totex'!$C$9:$C$49,$C339)</f>
        <v>0</v>
      </c>
      <c r="L339" s="261">
        <f>SUMIFS('INPUTS | Totex'!L$9:L$49,'INPUTS | Totex'!$C$9:$C$49,$C339)</f>
        <v>0</v>
      </c>
    </row>
    <row r="340" spans="3:14" hidden="1" outlineLevel="2" x14ac:dyDescent="0.4">
      <c r="C340" s="234" t="s">
        <v>128</v>
      </c>
      <c r="D340" s="236" t="s">
        <v>170</v>
      </c>
      <c r="E340" s="236"/>
      <c r="F340" s="236"/>
      <c r="G340" s="236"/>
      <c r="H340" s="401">
        <f>SUMIFS('INPUTS | Totex'!H$9:H$49,'INPUTS | Totex'!$C$9:$C$49,$C340)</f>
        <v>140.50299999999999</v>
      </c>
      <c r="I340" s="261">
        <f>SUMIFS('INPUTS | Totex'!I$9:I$49,'INPUTS | Totex'!$C$9:$C$49,$C340)</f>
        <v>0</v>
      </c>
      <c r="J340" s="261">
        <f>SUMIFS('INPUTS | Totex'!J$9:J$49,'INPUTS | Totex'!$C$9:$C$49,$C340)</f>
        <v>0</v>
      </c>
      <c r="K340" s="261">
        <f>SUMIFS('INPUTS | Totex'!K$9:K$49,'INPUTS | Totex'!$C$9:$C$49,$C340)</f>
        <v>0</v>
      </c>
      <c r="L340" s="261">
        <f>SUMIFS('INPUTS | Totex'!L$9:L$49,'INPUTS | Totex'!$C$9:$C$49,$C340)</f>
        <v>0</v>
      </c>
    </row>
    <row r="341" spans="3:14" hidden="1" outlineLevel="2" x14ac:dyDescent="0.4">
      <c r="C341" s="234" t="s">
        <v>131</v>
      </c>
      <c r="D341" s="236" t="s">
        <v>170</v>
      </c>
      <c r="E341" s="236"/>
      <c r="F341" s="236"/>
      <c r="G341" s="236"/>
      <c r="H341" s="401">
        <f>SUMIFS('INPUTS | Totex'!H$9:H$49,'INPUTS | Totex'!$C$9:$C$49,$C341)</f>
        <v>190.846</v>
      </c>
      <c r="I341" s="261">
        <f>SUMIFS('INPUTS | Totex'!I$9:I$49,'INPUTS | Totex'!$C$9:$C$49,$C341)</f>
        <v>0</v>
      </c>
      <c r="J341" s="261">
        <f>SUMIFS('INPUTS | Totex'!J$9:J$49,'INPUTS | Totex'!$C$9:$C$49,$C341)</f>
        <v>0</v>
      </c>
      <c r="K341" s="261">
        <f>SUMIFS('INPUTS | Totex'!K$9:K$49,'INPUTS | Totex'!$C$9:$C$49,$C341)</f>
        <v>0</v>
      </c>
      <c r="L341" s="261">
        <f>SUMIFS('INPUTS | Totex'!L$9:L$49,'INPUTS | Totex'!$C$9:$C$49,$C341)</f>
        <v>0</v>
      </c>
    </row>
    <row r="342" spans="3:14" hidden="1" outlineLevel="2" x14ac:dyDescent="0.4">
      <c r="C342" s="234" t="s">
        <v>133</v>
      </c>
      <c r="D342" s="236" t="s">
        <v>170</v>
      </c>
      <c r="E342" s="236"/>
      <c r="F342" s="236"/>
      <c r="G342" s="236"/>
      <c r="H342" s="401">
        <f>SUMIFS('INPUTS | Totex'!H$9:H$49,'INPUTS | Totex'!$C$9:$C$49,$C342)</f>
        <v>918.66</v>
      </c>
      <c r="I342" s="261">
        <f>SUMIFS('INPUTS | Totex'!I$9:I$49,'INPUTS | Totex'!$C$9:$C$49,$C342)</f>
        <v>0</v>
      </c>
      <c r="J342" s="261">
        <f>SUMIFS('INPUTS | Totex'!J$9:J$49,'INPUTS | Totex'!$C$9:$C$49,$C342)</f>
        <v>0</v>
      </c>
      <c r="K342" s="261">
        <f>SUMIFS('INPUTS | Totex'!K$9:K$49,'INPUTS | Totex'!$C$9:$C$49,$C342)</f>
        <v>0</v>
      </c>
      <c r="L342" s="261">
        <f>SUMIFS('INPUTS | Totex'!L$9:L$49,'INPUTS | Totex'!$C$9:$C$49,$C342)</f>
        <v>0</v>
      </c>
    </row>
    <row r="343" spans="3:14" hidden="1" outlineLevel="2" x14ac:dyDescent="0.4">
      <c r="C343" s="234" t="s">
        <v>244</v>
      </c>
      <c r="D343" s="236" t="s">
        <v>170</v>
      </c>
      <c r="E343" s="236"/>
      <c r="F343" s="236"/>
      <c r="G343" s="236"/>
      <c r="H343" s="401">
        <f>SUMIFS('INPUTS | Totex'!H$9:H$49,'INPUTS | Totex'!$C$9:$C$49,$C343)</f>
        <v>426.69599143085509</v>
      </c>
      <c r="I343" s="261">
        <f>SUMIFS('INPUTS | Totex'!I$9:I$49,'INPUTS | Totex'!$C$9:$C$49,$C343)</f>
        <v>0</v>
      </c>
      <c r="J343" s="261">
        <f>SUMIFS('INPUTS | Totex'!J$9:J$49,'INPUTS | Totex'!$C$9:$C$49,$C343)</f>
        <v>0</v>
      </c>
      <c r="K343" s="261">
        <f>SUMIFS('INPUTS | Totex'!K$9:K$49,'INPUTS | Totex'!$C$9:$C$49,$C343)</f>
        <v>0</v>
      </c>
      <c r="L343" s="261">
        <f>SUMIFS('INPUTS | Totex'!L$9:L$49,'INPUTS | Totex'!$C$9:$C$49,$C343)</f>
        <v>0</v>
      </c>
    </row>
    <row r="344" spans="3:14" hidden="1" outlineLevel="2" x14ac:dyDescent="0.4">
      <c r="C344" s="234" t="s">
        <v>137</v>
      </c>
      <c r="D344" s="236" t="s">
        <v>170</v>
      </c>
      <c r="E344" s="236"/>
      <c r="F344" s="236"/>
      <c r="G344" s="236"/>
      <c r="H344" s="401">
        <f>SUMIFS('INPUTS | Totex'!H$9:H$49,'INPUTS | Totex'!$C$9:$C$49,$C344)</f>
        <v>109.32599999999999</v>
      </c>
      <c r="I344" s="261">
        <f>SUMIFS('INPUTS | Totex'!I$9:I$49,'INPUTS | Totex'!$C$9:$C$49,$C344)</f>
        <v>0</v>
      </c>
      <c r="J344" s="261">
        <f>SUMIFS('INPUTS | Totex'!J$9:J$49,'INPUTS | Totex'!$C$9:$C$49,$C344)</f>
        <v>0</v>
      </c>
      <c r="K344" s="261">
        <f>SUMIFS('INPUTS | Totex'!K$9:K$49,'INPUTS | Totex'!$C$9:$C$49,$C344)</f>
        <v>0</v>
      </c>
      <c r="L344" s="261">
        <f>SUMIFS('INPUTS | Totex'!L$9:L$49,'INPUTS | Totex'!$C$9:$C$49,$C344)</f>
        <v>0</v>
      </c>
    </row>
    <row r="345" spans="3:14" hidden="1" outlineLevel="2" x14ac:dyDescent="0.4">
      <c r="C345" s="234" t="s">
        <v>139</v>
      </c>
      <c r="D345" s="236" t="s">
        <v>170</v>
      </c>
      <c r="E345" s="236"/>
      <c r="F345" s="236"/>
      <c r="G345" s="236"/>
      <c r="H345" s="401">
        <f>SUMIFS('INPUTS | Totex'!H$9:H$49,'INPUTS | Totex'!$C$9:$C$49,$C345)</f>
        <v>329.27100000000002</v>
      </c>
      <c r="I345" s="261">
        <f>SUMIFS('INPUTS | Totex'!I$9:I$49,'INPUTS | Totex'!$C$9:$C$49,$C345)</f>
        <v>0</v>
      </c>
      <c r="J345" s="261">
        <f>SUMIFS('INPUTS | Totex'!J$9:J$49,'INPUTS | Totex'!$C$9:$C$49,$C345)</f>
        <v>0</v>
      </c>
      <c r="K345" s="261">
        <f>SUMIFS('INPUTS | Totex'!K$9:K$49,'INPUTS | Totex'!$C$9:$C$49,$C345)</f>
        <v>0</v>
      </c>
      <c r="L345" s="261">
        <f>SUMIFS('INPUTS | Totex'!L$9:L$49,'INPUTS | Totex'!$C$9:$C$49,$C345)</f>
        <v>0</v>
      </c>
    </row>
    <row r="346" spans="3:14" hidden="1" outlineLevel="2" x14ac:dyDescent="0.4">
      <c r="C346" s="234" t="s">
        <v>141</v>
      </c>
      <c r="D346" s="236" t="s">
        <v>170</v>
      </c>
      <c r="E346" s="236"/>
      <c r="F346" s="236"/>
      <c r="G346" s="236"/>
      <c r="H346" s="401">
        <f>SUMIFS('INPUTS | Totex'!H$9:H$49,'INPUTS | Totex'!$C$9:$C$49,$C346)</f>
        <v>251.71191488181972</v>
      </c>
      <c r="I346" s="261">
        <f>SUMIFS('INPUTS | Totex'!I$9:I$49,'INPUTS | Totex'!$C$9:$C$49,$C346)</f>
        <v>0</v>
      </c>
      <c r="J346" s="261">
        <f>SUMIFS('INPUTS | Totex'!J$9:J$49,'INPUTS | Totex'!$C$9:$C$49,$C346)</f>
        <v>0</v>
      </c>
      <c r="K346" s="261">
        <f>SUMIFS('INPUTS | Totex'!K$9:K$49,'INPUTS | Totex'!$C$9:$C$49,$C346)</f>
        <v>0</v>
      </c>
      <c r="L346" s="261">
        <f>SUMIFS('INPUTS | Totex'!L$9:L$49,'INPUTS | Totex'!$C$9:$C$49,$C346)</f>
        <v>0</v>
      </c>
    </row>
    <row r="347" spans="3:14" hidden="1" outlineLevel="2" x14ac:dyDescent="0.4">
      <c r="C347" s="234" t="s">
        <v>143</v>
      </c>
      <c r="D347" s="236" t="s">
        <v>170</v>
      </c>
      <c r="E347" s="236"/>
      <c r="F347" s="236"/>
      <c r="G347" s="236"/>
      <c r="H347" s="401">
        <f>SUMIFS('INPUTS | Totex'!H$9:H$49,'INPUTS | Totex'!$C$9:$C$49,$C347)</f>
        <v>78.260000000000005</v>
      </c>
      <c r="I347" s="261">
        <f>SUMIFS('INPUTS | Totex'!I$9:I$49,'INPUTS | Totex'!$C$9:$C$49,$C347)</f>
        <v>0</v>
      </c>
      <c r="J347" s="261">
        <f>SUMIFS('INPUTS | Totex'!J$9:J$49,'INPUTS | Totex'!$C$9:$C$49,$C347)</f>
        <v>0</v>
      </c>
      <c r="K347" s="261">
        <f>SUMIFS('INPUTS | Totex'!K$9:K$49,'INPUTS | Totex'!$C$9:$C$49,$C347)</f>
        <v>0</v>
      </c>
      <c r="L347" s="261">
        <f>SUMIFS('INPUTS | Totex'!L$9:L$49,'INPUTS | Totex'!$C$9:$C$49,$C347)</f>
        <v>0</v>
      </c>
    </row>
    <row r="348" spans="3:14" hidden="1" outlineLevel="2" x14ac:dyDescent="0.4">
      <c r="C348" s="234" t="s">
        <v>145</v>
      </c>
      <c r="D348" s="236" t="s">
        <v>170</v>
      </c>
      <c r="E348" s="236"/>
      <c r="F348" s="236"/>
      <c r="G348" s="236"/>
      <c r="H348" s="401">
        <f>SUMIFS('INPUTS | Totex'!H$9:H$49,'INPUTS | Totex'!$C$9:$C$49,$C348) + SUMIFS('INPUTS | Totex'!H$89:H$92,'INPUTS | Totex'!$C$89:$C$92,$C348)</f>
        <v>46.45</v>
      </c>
      <c r="I348" s="261">
        <f>SUMIFS('INPUTS | Totex'!I$9:I$49,'INPUTS | Totex'!$C$9:$C$49,$C348) + SUMIFS('INPUTS | Totex'!I$89:I$92,'INPUTS | Totex'!$C$89:$C$92,$C348)</f>
        <v>0</v>
      </c>
      <c r="J348" s="261">
        <f>SUMIFS('INPUTS | Totex'!J$9:J$49,'INPUTS | Totex'!$C$9:$C$49,$C348) + SUMIFS('INPUTS | Totex'!J$89:J$92,'INPUTS | Totex'!$C$89:$C$92,$C348)</f>
        <v>0</v>
      </c>
      <c r="K348" s="261">
        <f>SUMIFS('INPUTS | Totex'!K$9:K$49,'INPUTS | Totex'!$C$9:$C$49,$C348) + SUMIFS('INPUTS | Totex'!K$89:K$92,'INPUTS | Totex'!$C$89:$C$92,$C348)</f>
        <v>0</v>
      </c>
      <c r="L348" s="261">
        <f>SUMIFS('INPUTS | Totex'!L$9:L$49,'INPUTS | Totex'!$C$9:$C$49,$C348) + SUMIFS('INPUTS | Totex'!L$89:L$92,'INPUTS | Totex'!$C$89:$C$92,$C348)</f>
        <v>0</v>
      </c>
      <c r="N348" s="220" t="s">
        <v>1134</v>
      </c>
    </row>
    <row r="349" spans="3:14" hidden="1" outlineLevel="2" x14ac:dyDescent="0.4">
      <c r="C349" s="234" t="s">
        <v>147</v>
      </c>
      <c r="D349" s="236" t="s">
        <v>170</v>
      </c>
      <c r="E349" s="236"/>
      <c r="F349" s="236"/>
      <c r="G349" s="236"/>
      <c r="H349" s="401">
        <f>SUMIFS('INPUTS | Totex'!H$9:H$49,'INPUTS | Totex'!$C$9:$C$49,$C349)</f>
        <v>134.8555447697286</v>
      </c>
      <c r="I349" s="261">
        <f>SUMIFS('INPUTS | Totex'!I$9:I$49,'INPUTS | Totex'!$C$9:$C$49,$C349)</f>
        <v>0</v>
      </c>
      <c r="J349" s="261">
        <f>SUMIFS('INPUTS | Totex'!J$9:J$49,'INPUTS | Totex'!$C$9:$C$49,$C349)</f>
        <v>0</v>
      </c>
      <c r="K349" s="261">
        <f>SUMIFS('INPUTS | Totex'!K$9:K$49,'INPUTS | Totex'!$C$9:$C$49,$C349)</f>
        <v>0</v>
      </c>
      <c r="L349" s="261">
        <f>SUMIFS('INPUTS | Totex'!L$9:L$49,'INPUTS | Totex'!$C$9:$C$49,$C349)</f>
        <v>0</v>
      </c>
    </row>
    <row r="350" spans="3:14" hidden="1" outlineLevel="2" x14ac:dyDescent="0.4">
      <c r="C350" s="234" t="s">
        <v>149</v>
      </c>
      <c r="D350" s="236" t="s">
        <v>170</v>
      </c>
      <c r="E350" s="236"/>
      <c r="F350" s="236"/>
      <c r="G350" s="236"/>
      <c r="H350" s="401">
        <f>SUMIFS('INPUTS | Totex'!H$9:H$49,'INPUTS | Totex'!$C$9:$C$49,$C350)</f>
        <v>102.1</v>
      </c>
      <c r="I350" s="261">
        <f>SUMIFS('INPUTS | Totex'!I$9:I$49,'INPUTS | Totex'!$C$9:$C$49,$C350)</f>
        <v>0</v>
      </c>
      <c r="J350" s="261">
        <f>SUMIFS('INPUTS | Totex'!J$9:J$49,'INPUTS | Totex'!$C$9:$C$49,$C350)</f>
        <v>0</v>
      </c>
      <c r="K350" s="261">
        <f>SUMIFS('INPUTS | Totex'!K$9:K$49,'INPUTS | Totex'!$C$9:$C$49,$C350)</f>
        <v>0</v>
      </c>
      <c r="L350" s="261">
        <f>SUMIFS('INPUTS | Totex'!L$9:L$49,'INPUTS | Totex'!$C$9:$C$49,$C350)</f>
        <v>0</v>
      </c>
    </row>
    <row r="351" spans="3:14" hidden="1" outlineLevel="2" x14ac:dyDescent="0.4">
      <c r="C351" s="234" t="s">
        <v>151</v>
      </c>
      <c r="D351" s="236" t="s">
        <v>170</v>
      </c>
      <c r="E351" s="236"/>
      <c r="F351" s="236"/>
      <c r="G351" s="236"/>
      <c r="H351" s="401">
        <f>SUMIFS('INPUTS | Totex'!H$9:H$49,'INPUTS | Totex'!$C$9:$C$49,$C351)</f>
        <v>49.028874240078686</v>
      </c>
      <c r="I351" s="261">
        <f>SUMIFS('INPUTS | Totex'!I$9:I$49,'INPUTS | Totex'!$C$9:$C$49,$C351)</f>
        <v>0</v>
      </c>
      <c r="J351" s="261">
        <f>SUMIFS('INPUTS | Totex'!J$9:J$49,'INPUTS | Totex'!$C$9:$C$49,$C351)</f>
        <v>0</v>
      </c>
      <c r="K351" s="261">
        <f>SUMIFS('INPUTS | Totex'!K$9:K$49,'INPUTS | Totex'!$C$9:$C$49,$C351)</f>
        <v>0</v>
      </c>
      <c r="L351" s="261">
        <f>SUMIFS('INPUTS | Totex'!L$9:L$49,'INPUTS | Totex'!$C$9:$C$49,$C351)</f>
        <v>0</v>
      </c>
    </row>
    <row r="352" spans="3:14" hidden="1" outlineLevel="2" x14ac:dyDescent="0.4">
      <c r="C352" s="234"/>
      <c r="D352" s="236"/>
      <c r="E352" s="236"/>
      <c r="F352" s="236"/>
      <c r="G352" s="236"/>
      <c r="H352" s="401"/>
      <c r="I352" s="261"/>
      <c r="J352" s="261"/>
      <c r="K352" s="261"/>
      <c r="L352" s="261"/>
    </row>
    <row r="353" spans="2:15" hidden="1" outlineLevel="2" x14ac:dyDescent="0.4">
      <c r="B353" s="222"/>
      <c r="C353" s="222" t="s">
        <v>725</v>
      </c>
      <c r="D353" s="237" t="s">
        <v>170</v>
      </c>
      <c r="E353" s="403">
        <f t="shared" ref="E353:G353" si="60">SUM(E335:E351)</f>
        <v>0</v>
      </c>
      <c r="F353" s="403">
        <f t="shared" si="60"/>
        <v>0</v>
      </c>
      <c r="G353" s="403">
        <f t="shared" si="60"/>
        <v>0</v>
      </c>
      <c r="H353" s="403">
        <f>SUM(H335:H351)</f>
        <v>4166.8943253224825</v>
      </c>
      <c r="I353" s="263">
        <f t="shared" ref="I353:L353" si="61">SUM(I335:I351)</f>
        <v>0</v>
      </c>
      <c r="J353" s="263">
        <f t="shared" si="61"/>
        <v>0</v>
      </c>
      <c r="K353" s="263">
        <f t="shared" si="61"/>
        <v>0</v>
      </c>
      <c r="L353" s="263">
        <f t="shared" si="61"/>
        <v>0</v>
      </c>
      <c r="M353" s="222"/>
      <c r="N353" s="222"/>
      <c r="O353" s="222"/>
    </row>
    <row r="354" spans="2:15" outlineLevel="1" collapsed="1" x14ac:dyDescent="0.4"/>
    <row r="355" spans="2:15" ht="14.25" outlineLevel="1" x14ac:dyDescent="0.4">
      <c r="B355" s="74" t="s">
        <v>1135</v>
      </c>
      <c r="C355" s="60"/>
      <c r="D355" s="226"/>
      <c r="E355" s="226"/>
      <c r="F355" s="226"/>
      <c r="G355" s="226"/>
      <c r="H355" s="266"/>
      <c r="I355" s="266"/>
      <c r="J355" s="266"/>
      <c r="K355" s="266"/>
      <c r="L355" s="266"/>
      <c r="M355" s="18"/>
      <c r="N355" s="18"/>
      <c r="O355" s="18"/>
    </row>
    <row r="356" spans="2:15" hidden="1" outlineLevel="2" x14ac:dyDescent="0.4">
      <c r="H356" s="261"/>
      <c r="I356" s="261"/>
      <c r="J356" s="261"/>
      <c r="K356" s="261"/>
      <c r="L356" s="261"/>
    </row>
    <row r="357" spans="2:15" hidden="1" outlineLevel="2" x14ac:dyDescent="0.4">
      <c r="C357" s="220" t="s">
        <v>117</v>
      </c>
      <c r="D357" s="221" t="s">
        <v>170</v>
      </c>
      <c r="H357" s="261">
        <f>SUMIFS('INPUTS | Totex'!H$98:H$138,'INPUTS | Totex'!$C$98:$C$138,$C357)</f>
        <v>377.57799999999997</v>
      </c>
      <c r="I357" s="261">
        <f>SUMIFS('INPUTS | Totex'!I$98:I$138,'INPUTS | Totex'!$C$98:$C$138,$C357)</f>
        <v>0</v>
      </c>
      <c r="J357" s="261">
        <f>SUMIFS('INPUTS | Totex'!J$98:J$138,'INPUTS | Totex'!$C$98:$C$138,$C357)</f>
        <v>0</v>
      </c>
      <c r="K357" s="261">
        <f>SUMIFS('INPUTS | Totex'!K$98:K$138,'INPUTS | Totex'!$C$98:$C$138,$C357)</f>
        <v>0</v>
      </c>
      <c r="L357" s="261">
        <f>SUMIFS('INPUTS | Totex'!L$98:L$138,'INPUTS | Totex'!$C$98:$C$138,$C357)</f>
        <v>0</v>
      </c>
    </row>
    <row r="358" spans="2:15" hidden="1" outlineLevel="2" x14ac:dyDescent="0.4">
      <c r="C358" s="220" t="s">
        <v>119</v>
      </c>
      <c r="D358" s="221" t="s">
        <v>170</v>
      </c>
      <c r="H358" s="261">
        <f>SUMIFS('INPUTS | Totex'!H$98:H$138,'INPUTS | Totex'!$C$98:$C$138,$C358)</f>
        <v>287.24700000000001</v>
      </c>
      <c r="I358" s="261">
        <f>SUMIFS('INPUTS | Totex'!I$98:I$138,'INPUTS | Totex'!$C$98:$C$138,$C358)</f>
        <v>0</v>
      </c>
      <c r="J358" s="261">
        <f>SUMIFS('INPUTS | Totex'!J$98:J$138,'INPUTS | Totex'!$C$98:$C$138,$C358)</f>
        <v>0</v>
      </c>
      <c r="K358" s="261">
        <f>SUMIFS('INPUTS | Totex'!K$98:K$138,'INPUTS | Totex'!$C$98:$C$138,$C358)</f>
        <v>0</v>
      </c>
      <c r="L358" s="261">
        <f>SUMIFS('INPUTS | Totex'!L$98:L$138,'INPUTS | Totex'!$C$98:$C$138,$C358)</f>
        <v>0</v>
      </c>
    </row>
    <row r="359" spans="2:15" hidden="1" outlineLevel="2" x14ac:dyDescent="0.4">
      <c r="C359" s="220" t="s">
        <v>122</v>
      </c>
      <c r="D359" s="221" t="s">
        <v>170</v>
      </c>
      <c r="H359" s="261">
        <f>SUMIFS('INPUTS | Totex'!H$98:H$138,'INPUTS | Totex'!$C$98:$C$138,$C359)</f>
        <v>31.265000000000001</v>
      </c>
      <c r="I359" s="261">
        <f>SUMIFS('INPUTS | Totex'!I$98:I$138,'INPUTS | Totex'!$C$98:$C$138,$C359)</f>
        <v>0</v>
      </c>
      <c r="J359" s="261">
        <f>SUMIFS('INPUTS | Totex'!J$98:J$138,'INPUTS | Totex'!$C$98:$C$138,$C359)</f>
        <v>0</v>
      </c>
      <c r="K359" s="261">
        <f>SUMIFS('INPUTS | Totex'!K$98:K$138,'INPUTS | Totex'!$C$98:$C$138,$C359)</f>
        <v>0</v>
      </c>
      <c r="L359" s="261">
        <f>SUMIFS('INPUTS | Totex'!L$98:L$138,'INPUTS | Totex'!$C$98:$C$138,$C359)</f>
        <v>0</v>
      </c>
    </row>
    <row r="360" spans="2:15" hidden="1" outlineLevel="2" x14ac:dyDescent="0.4">
      <c r="C360" s="220" t="s">
        <v>124</v>
      </c>
      <c r="D360" s="221" t="s">
        <v>170</v>
      </c>
      <c r="H360" s="261">
        <f>SUMIFS('INPUTS | Totex'!H$98:H$138,'INPUTS | Totex'!$C$98:$C$138,$C360)</f>
        <v>262.154</v>
      </c>
      <c r="I360" s="261">
        <f>SUMIFS('INPUTS | Totex'!I$98:I$138,'INPUTS | Totex'!$C$98:$C$138,$C360)</f>
        <v>0</v>
      </c>
      <c r="J360" s="261">
        <f>SUMIFS('INPUTS | Totex'!J$98:J$138,'INPUTS | Totex'!$C$98:$C$138,$C360)</f>
        <v>0</v>
      </c>
      <c r="K360" s="261">
        <f>SUMIFS('INPUTS | Totex'!K$98:K$138,'INPUTS | Totex'!$C$98:$C$138,$C360)</f>
        <v>0</v>
      </c>
      <c r="L360" s="261">
        <f>SUMIFS('INPUTS | Totex'!L$98:L$138,'INPUTS | Totex'!$C$98:$C$138,$C360)</f>
        <v>0</v>
      </c>
    </row>
    <row r="361" spans="2:15" hidden="1" outlineLevel="2" x14ac:dyDescent="0.4">
      <c r="C361" s="220" t="s">
        <v>126</v>
      </c>
      <c r="D361" s="221" t="s">
        <v>170</v>
      </c>
      <c r="H361" s="261">
        <f>SUMIFS('INPUTS | Totex'!H$98:H$138,'INPUTS | Totex'!$C$98:$C$138,$C361)</f>
        <v>557.81211744519999</v>
      </c>
      <c r="I361" s="261">
        <f>SUMIFS('INPUTS | Totex'!I$98:I$138,'INPUTS | Totex'!$C$98:$C$138,$C361)</f>
        <v>0</v>
      </c>
      <c r="J361" s="261">
        <f>SUMIFS('INPUTS | Totex'!J$98:J$138,'INPUTS | Totex'!$C$98:$C$138,$C361)</f>
        <v>0</v>
      </c>
      <c r="K361" s="261">
        <f>SUMIFS('INPUTS | Totex'!K$98:K$138,'INPUTS | Totex'!$C$98:$C$138,$C361)</f>
        <v>0</v>
      </c>
      <c r="L361" s="261">
        <f>SUMIFS('INPUTS | Totex'!L$98:L$138,'INPUTS | Totex'!$C$98:$C$138,$C361)</f>
        <v>0</v>
      </c>
    </row>
    <row r="362" spans="2:15" hidden="1" outlineLevel="2" x14ac:dyDescent="0.4">
      <c r="C362" s="220" t="s">
        <v>128</v>
      </c>
      <c r="D362" s="221" t="s">
        <v>170</v>
      </c>
      <c r="H362" s="261">
        <f>SUMIFS('INPUTS | Totex'!H$98:H$138,'INPUTS | Totex'!$C$98:$C$138,$C362)</f>
        <v>148.53</v>
      </c>
      <c r="I362" s="261">
        <f>SUMIFS('INPUTS | Totex'!I$98:I$138,'INPUTS | Totex'!$C$98:$C$138,$C362)</f>
        <v>0</v>
      </c>
      <c r="J362" s="261">
        <f>SUMIFS('INPUTS | Totex'!J$98:J$138,'INPUTS | Totex'!$C$98:$C$138,$C362)</f>
        <v>0</v>
      </c>
      <c r="K362" s="261">
        <f>SUMIFS('INPUTS | Totex'!K$98:K$138,'INPUTS | Totex'!$C$98:$C$138,$C362)</f>
        <v>0</v>
      </c>
      <c r="L362" s="261">
        <f>SUMIFS('INPUTS | Totex'!L$98:L$138,'INPUTS | Totex'!$C$98:$C$138,$C362)</f>
        <v>0</v>
      </c>
    </row>
    <row r="363" spans="2:15" hidden="1" outlineLevel="2" x14ac:dyDescent="0.4">
      <c r="C363" s="220" t="s">
        <v>131</v>
      </c>
      <c r="D363" s="221" t="s">
        <v>170</v>
      </c>
      <c r="H363" s="261">
        <f>SUMIFS('INPUTS | Totex'!H$98:H$138,'INPUTS | Totex'!$C$98:$C$138,$C363)</f>
        <v>205.32499999999999</v>
      </c>
      <c r="I363" s="261">
        <f>SUMIFS('INPUTS | Totex'!I$98:I$138,'INPUTS | Totex'!$C$98:$C$138,$C363)</f>
        <v>0</v>
      </c>
      <c r="J363" s="261">
        <f>SUMIFS('INPUTS | Totex'!J$98:J$138,'INPUTS | Totex'!$C$98:$C$138,$C363)</f>
        <v>0</v>
      </c>
      <c r="K363" s="261">
        <f>SUMIFS('INPUTS | Totex'!K$98:K$138,'INPUTS | Totex'!$C$98:$C$138,$C363)</f>
        <v>0</v>
      </c>
      <c r="L363" s="261">
        <f>SUMIFS('INPUTS | Totex'!L$98:L$138,'INPUTS | Totex'!$C$98:$C$138,$C363)</f>
        <v>0</v>
      </c>
    </row>
    <row r="364" spans="2:15" hidden="1" outlineLevel="2" x14ac:dyDescent="0.4">
      <c r="C364" s="220" t="s">
        <v>133</v>
      </c>
      <c r="D364" s="221" t="s">
        <v>170</v>
      </c>
      <c r="H364" s="261">
        <f>SUMIFS('INPUTS | Totex'!H$98:H$138,'INPUTS | Totex'!$C$98:$C$138,$C364)</f>
        <v>875.79599999999994</v>
      </c>
      <c r="I364" s="261">
        <f>SUMIFS('INPUTS | Totex'!I$98:I$138,'INPUTS | Totex'!$C$98:$C$138,$C364)</f>
        <v>0</v>
      </c>
      <c r="J364" s="261">
        <f>SUMIFS('INPUTS | Totex'!J$98:J$138,'INPUTS | Totex'!$C$98:$C$138,$C364)</f>
        <v>0</v>
      </c>
      <c r="K364" s="261">
        <f>SUMIFS('INPUTS | Totex'!K$98:K$138,'INPUTS | Totex'!$C$98:$C$138,$C364)</f>
        <v>0</v>
      </c>
      <c r="L364" s="261">
        <f>SUMIFS('INPUTS | Totex'!L$98:L$138,'INPUTS | Totex'!$C$98:$C$138,$C364)</f>
        <v>0</v>
      </c>
    </row>
    <row r="365" spans="2:15" hidden="1" outlineLevel="2" x14ac:dyDescent="0.4">
      <c r="C365" s="220" t="s">
        <v>244</v>
      </c>
      <c r="D365" s="221" t="s">
        <v>170</v>
      </c>
      <c r="H365" s="261">
        <f>SUMIFS('INPUTS | Totex'!H$98:H$138,'INPUTS | Totex'!$C$98:$C$138,$C365)</f>
        <v>540.27466796520514</v>
      </c>
      <c r="I365" s="261">
        <f>SUMIFS('INPUTS | Totex'!I$98:I$138,'INPUTS | Totex'!$C$98:$C$138,$C365)</f>
        <v>0</v>
      </c>
      <c r="J365" s="261">
        <f>SUMIFS('INPUTS | Totex'!J$98:J$138,'INPUTS | Totex'!$C$98:$C$138,$C365)</f>
        <v>0</v>
      </c>
      <c r="K365" s="261">
        <f>SUMIFS('INPUTS | Totex'!K$98:K$138,'INPUTS | Totex'!$C$98:$C$138,$C365)</f>
        <v>0</v>
      </c>
      <c r="L365" s="261">
        <f>SUMIFS('INPUTS | Totex'!L$98:L$138,'INPUTS | Totex'!$C$98:$C$138,$C365)</f>
        <v>0</v>
      </c>
    </row>
    <row r="366" spans="2:15" hidden="1" outlineLevel="2" x14ac:dyDescent="0.4">
      <c r="C366" s="220" t="s">
        <v>137</v>
      </c>
      <c r="D366" s="221" t="s">
        <v>170</v>
      </c>
      <c r="H366" s="261">
        <f>SUMIFS('INPUTS | Totex'!H$98:H$138,'INPUTS | Totex'!$C$98:$C$138,$C366)</f>
        <v>129.19</v>
      </c>
      <c r="I366" s="261">
        <f>SUMIFS('INPUTS | Totex'!I$98:I$138,'INPUTS | Totex'!$C$98:$C$138,$C366)</f>
        <v>0</v>
      </c>
      <c r="J366" s="261">
        <f>SUMIFS('INPUTS | Totex'!J$98:J$138,'INPUTS | Totex'!$C$98:$C$138,$C366)</f>
        <v>0</v>
      </c>
      <c r="K366" s="261">
        <f>SUMIFS('INPUTS | Totex'!K$98:K$138,'INPUTS | Totex'!$C$98:$C$138,$C366)</f>
        <v>0</v>
      </c>
      <c r="L366" s="261">
        <f>SUMIFS('INPUTS | Totex'!L$98:L$138,'INPUTS | Totex'!$C$98:$C$138,$C366)</f>
        <v>0</v>
      </c>
    </row>
    <row r="367" spans="2:15" hidden="1" outlineLevel="2" x14ac:dyDescent="0.4">
      <c r="C367" s="220" t="s">
        <v>139</v>
      </c>
      <c r="D367" s="221" t="s">
        <v>170</v>
      </c>
      <c r="H367" s="261">
        <f>SUMIFS('INPUTS | Totex'!H$98:H$138,'INPUTS | Totex'!$C$98:$C$138,$C367)</f>
        <v>356.82900000000001</v>
      </c>
      <c r="I367" s="261">
        <f>SUMIFS('INPUTS | Totex'!I$98:I$138,'INPUTS | Totex'!$C$98:$C$138,$C367)</f>
        <v>0</v>
      </c>
      <c r="J367" s="261">
        <f>SUMIFS('INPUTS | Totex'!J$98:J$138,'INPUTS | Totex'!$C$98:$C$138,$C367)</f>
        <v>0</v>
      </c>
      <c r="K367" s="261">
        <f>SUMIFS('INPUTS | Totex'!K$98:K$138,'INPUTS | Totex'!$C$98:$C$138,$C367)</f>
        <v>0</v>
      </c>
      <c r="L367" s="261">
        <f>SUMIFS('INPUTS | Totex'!L$98:L$138,'INPUTS | Totex'!$C$98:$C$138,$C367)</f>
        <v>0</v>
      </c>
    </row>
    <row r="368" spans="2:15" hidden="1" outlineLevel="2" x14ac:dyDescent="0.4">
      <c r="C368" s="220" t="s">
        <v>141</v>
      </c>
      <c r="D368" s="221" t="s">
        <v>170</v>
      </c>
      <c r="H368" s="261">
        <f>SUMIFS('INPUTS | Totex'!H$98:H$138,'INPUTS | Totex'!$C$98:$C$138,$C368)</f>
        <v>233.32999999999998</v>
      </c>
      <c r="I368" s="261">
        <f>SUMIFS('INPUTS | Totex'!I$98:I$138,'INPUTS | Totex'!$C$98:$C$138,$C368)</f>
        <v>0</v>
      </c>
      <c r="J368" s="261">
        <f>SUMIFS('INPUTS | Totex'!J$98:J$138,'INPUTS | Totex'!$C$98:$C$138,$C368)</f>
        <v>0</v>
      </c>
      <c r="K368" s="261">
        <f>SUMIFS('INPUTS | Totex'!K$98:K$138,'INPUTS | Totex'!$C$98:$C$138,$C368)</f>
        <v>0</v>
      </c>
      <c r="L368" s="261">
        <f>SUMIFS('INPUTS | Totex'!L$98:L$138,'INPUTS | Totex'!$C$98:$C$138,$C368)</f>
        <v>0</v>
      </c>
    </row>
    <row r="369" spans="2:15" hidden="1" outlineLevel="2" x14ac:dyDescent="0.4">
      <c r="C369" s="220" t="s">
        <v>143</v>
      </c>
      <c r="D369" s="221" t="s">
        <v>170</v>
      </c>
      <c r="H369" s="261">
        <f>SUMIFS('INPUTS | Totex'!H$98:H$138,'INPUTS | Totex'!$C$98:$C$138,$C369)</f>
        <v>81.736000000000004</v>
      </c>
      <c r="I369" s="261">
        <f>SUMIFS('INPUTS | Totex'!I$98:I$138,'INPUTS | Totex'!$C$98:$C$138,$C369)</f>
        <v>0</v>
      </c>
      <c r="J369" s="261">
        <f>SUMIFS('INPUTS | Totex'!J$98:J$138,'INPUTS | Totex'!$C$98:$C$138,$C369)</f>
        <v>0</v>
      </c>
      <c r="K369" s="261">
        <f>SUMIFS('INPUTS | Totex'!K$98:K$138,'INPUTS | Totex'!$C$98:$C$138,$C369)</f>
        <v>0</v>
      </c>
      <c r="L369" s="261">
        <f>SUMIFS('INPUTS | Totex'!L$98:L$138,'INPUTS | Totex'!$C$98:$C$138,$C369)</f>
        <v>0</v>
      </c>
    </row>
    <row r="370" spans="2:15" hidden="1" outlineLevel="2" x14ac:dyDescent="0.4">
      <c r="C370" s="220" t="s">
        <v>145</v>
      </c>
      <c r="D370" s="221" t="s">
        <v>170</v>
      </c>
      <c r="H370" s="261">
        <f>SUMIFS('INPUTS | Totex'!H$98:H$138,'INPUTS | Totex'!$C$98:$C$138,$C370) + SUMIFS('INPUTS | Totex'!H$178:H$181,'INPUTS | Totex'!$C$178:$C$181,$C370)</f>
        <v>41.492999999999995</v>
      </c>
      <c r="I370" s="261">
        <f>SUMIFS('INPUTS | Totex'!I$98:I$138,'INPUTS | Totex'!$C$98:$C$138,$C370) + SUMIFS('INPUTS | Totex'!I$178:I$181,'INPUTS | Totex'!$C$178:$C$181,$C370)</f>
        <v>0</v>
      </c>
      <c r="J370" s="261">
        <f>SUMIFS('INPUTS | Totex'!J$98:J$138,'INPUTS | Totex'!$C$98:$C$138,$C370) + SUMIFS('INPUTS | Totex'!J$178:J$181,'INPUTS | Totex'!$C$178:$C$181,$C370)</f>
        <v>0</v>
      </c>
      <c r="K370" s="261">
        <f>SUMIFS('INPUTS | Totex'!K$98:K$138,'INPUTS | Totex'!$C$98:$C$138,$C370) + SUMIFS('INPUTS | Totex'!K$178:K$181,'INPUTS | Totex'!$C$178:$C$181,$C370)</f>
        <v>0</v>
      </c>
      <c r="L370" s="261">
        <f>SUMIFS('INPUTS | Totex'!L$98:L$138,'INPUTS | Totex'!$C$98:$C$138,$C370) + SUMIFS('INPUTS | Totex'!L$178:L$181,'INPUTS | Totex'!$C$178:$C$181,$C370)</f>
        <v>0</v>
      </c>
      <c r="N370" s="220" t="s">
        <v>1134</v>
      </c>
    </row>
    <row r="371" spans="2:15" hidden="1" outlineLevel="2" x14ac:dyDescent="0.4">
      <c r="C371" s="220" t="s">
        <v>147</v>
      </c>
      <c r="D371" s="221" t="s">
        <v>170</v>
      </c>
      <c r="H371" s="261">
        <f>SUMIFS('INPUTS | Totex'!H$98:H$138,'INPUTS | Totex'!$C$98:$C$138,$C371)</f>
        <v>162.90069415320002</v>
      </c>
      <c r="I371" s="261">
        <f>SUMIFS('INPUTS | Totex'!I$98:I$138,'INPUTS | Totex'!$C$98:$C$138,$C371)</f>
        <v>0</v>
      </c>
      <c r="J371" s="261">
        <f>SUMIFS('INPUTS | Totex'!J$98:J$138,'INPUTS | Totex'!$C$98:$C$138,$C371)</f>
        <v>0</v>
      </c>
      <c r="K371" s="261">
        <f>SUMIFS('INPUTS | Totex'!K$98:K$138,'INPUTS | Totex'!$C$98:$C$138,$C371)</f>
        <v>0</v>
      </c>
      <c r="L371" s="261">
        <f>SUMIFS('INPUTS | Totex'!L$98:L$138,'INPUTS | Totex'!$C$98:$C$138,$C371)</f>
        <v>0</v>
      </c>
    </row>
    <row r="372" spans="2:15" hidden="1" outlineLevel="2" x14ac:dyDescent="0.4">
      <c r="C372" s="220" t="s">
        <v>149</v>
      </c>
      <c r="D372" s="221" t="s">
        <v>170</v>
      </c>
      <c r="H372" s="261">
        <f>SUMIFS('INPUTS | Totex'!H$98:H$138,'INPUTS | Totex'!$C$98:$C$138,$C372)</f>
        <v>88.843000000000004</v>
      </c>
      <c r="I372" s="261">
        <f>SUMIFS('INPUTS | Totex'!I$98:I$138,'INPUTS | Totex'!$C$98:$C$138,$C372)</f>
        <v>0</v>
      </c>
      <c r="J372" s="261">
        <f>SUMIFS('INPUTS | Totex'!J$98:J$138,'INPUTS | Totex'!$C$98:$C$138,$C372)</f>
        <v>0</v>
      </c>
      <c r="K372" s="261">
        <f>SUMIFS('INPUTS | Totex'!K$98:K$138,'INPUTS | Totex'!$C$98:$C$138,$C372)</f>
        <v>0</v>
      </c>
      <c r="L372" s="261">
        <f>SUMIFS('INPUTS | Totex'!L$98:L$138,'INPUTS | Totex'!$C$98:$C$138,$C372)</f>
        <v>0</v>
      </c>
    </row>
    <row r="373" spans="2:15" hidden="1" outlineLevel="2" x14ac:dyDescent="0.4">
      <c r="C373" s="220" t="s">
        <v>151</v>
      </c>
      <c r="D373" s="221" t="s">
        <v>170</v>
      </c>
      <c r="H373" s="261">
        <f>SUMIFS('INPUTS | Totex'!H$98:H$138,'INPUTS | Totex'!$C$98:$C$138,$C373)</f>
        <v>52.765340693233199</v>
      </c>
      <c r="I373" s="261">
        <f>SUMIFS('INPUTS | Totex'!I$98:I$138,'INPUTS | Totex'!$C$98:$C$138,$C373)</f>
        <v>0</v>
      </c>
      <c r="J373" s="261">
        <f>SUMIFS('INPUTS | Totex'!J$98:J$138,'INPUTS | Totex'!$C$98:$C$138,$C373)</f>
        <v>0</v>
      </c>
      <c r="K373" s="261">
        <f>SUMIFS('INPUTS | Totex'!K$98:K$138,'INPUTS | Totex'!$C$98:$C$138,$C373)</f>
        <v>0</v>
      </c>
      <c r="L373" s="261">
        <f>SUMIFS('INPUTS | Totex'!L$98:L$138,'INPUTS | Totex'!$C$98:$C$138,$C373)</f>
        <v>0</v>
      </c>
    </row>
    <row r="374" spans="2:15" hidden="1" outlineLevel="2" x14ac:dyDescent="0.4">
      <c r="H374" s="261"/>
      <c r="I374" s="261"/>
      <c r="J374" s="261"/>
      <c r="K374" s="261"/>
      <c r="L374" s="261"/>
    </row>
    <row r="375" spans="2:15" hidden="1" outlineLevel="2" x14ac:dyDescent="0.4">
      <c r="B375" s="222"/>
      <c r="C375" s="222" t="s">
        <v>725</v>
      </c>
      <c r="D375" s="224" t="s">
        <v>170</v>
      </c>
      <c r="E375" s="263">
        <f t="shared" ref="E375:G375" si="62">SUM(E357:E373)</f>
        <v>0</v>
      </c>
      <c r="F375" s="263">
        <f t="shared" si="62"/>
        <v>0</v>
      </c>
      <c r="G375" s="263">
        <f t="shared" si="62"/>
        <v>0</v>
      </c>
      <c r="H375" s="263">
        <f>SUM(H357:H373)</f>
        <v>4433.0688202568381</v>
      </c>
      <c r="I375" s="263">
        <f t="shared" ref="I375:L375" si="63">SUM(I357:I373)</f>
        <v>0</v>
      </c>
      <c r="J375" s="263">
        <f t="shared" si="63"/>
        <v>0</v>
      </c>
      <c r="K375" s="263">
        <f t="shared" si="63"/>
        <v>0</v>
      </c>
      <c r="L375" s="263">
        <f t="shared" si="63"/>
        <v>0</v>
      </c>
      <c r="M375" s="222"/>
      <c r="N375" s="222"/>
      <c r="O375" s="222"/>
    </row>
    <row r="376" spans="2:15" outlineLevel="1" collapsed="1" x14ac:dyDescent="0.4"/>
    <row r="377" spans="2:15" ht="14.25" outlineLevel="1" x14ac:dyDescent="0.4">
      <c r="B377" s="74" t="s">
        <v>1136</v>
      </c>
      <c r="C377" s="60"/>
      <c r="D377" s="226"/>
      <c r="E377" s="226"/>
      <c r="F377" s="226"/>
      <c r="G377" s="226"/>
      <c r="H377" s="266"/>
      <c r="I377" s="266"/>
      <c r="J377" s="266"/>
      <c r="K377" s="266"/>
      <c r="L377" s="266"/>
      <c r="M377" s="18"/>
      <c r="N377" s="18"/>
      <c r="O377" s="18"/>
    </row>
    <row r="378" spans="2:15" hidden="1" outlineLevel="2" x14ac:dyDescent="0.4">
      <c r="H378" s="261"/>
      <c r="I378" s="261"/>
      <c r="J378" s="261"/>
      <c r="K378" s="261"/>
      <c r="L378" s="261"/>
    </row>
    <row r="379" spans="2:15" hidden="1" outlineLevel="2" x14ac:dyDescent="0.4">
      <c r="C379" s="220" t="s">
        <v>117</v>
      </c>
      <c r="D379" s="221" t="s">
        <v>170</v>
      </c>
      <c r="H379" s="261">
        <f>SUMIFS('INPUTS | Totex'!H$187:H$227,'INPUTS | Totex'!$C$187:$C$227,$C379)</f>
        <v>19</v>
      </c>
      <c r="I379" s="261">
        <f>SUMIFS('INPUTS | Totex'!I$187:I$227,'INPUTS | Totex'!$C$187:$C$227,$C379)</f>
        <v>0</v>
      </c>
      <c r="J379" s="261">
        <f>SUMIFS('INPUTS | Totex'!J$187:J$227,'INPUTS | Totex'!$C$187:$C$227,$C379)</f>
        <v>0</v>
      </c>
      <c r="K379" s="261">
        <f>SUMIFS('INPUTS | Totex'!K$187:K$227,'INPUTS | Totex'!$C$187:$C$227,$C379)</f>
        <v>0</v>
      </c>
      <c r="L379" s="261">
        <f>SUMIFS('INPUTS | Totex'!L$187:L$227,'INPUTS | Totex'!$C$187:$C$227,$C379)</f>
        <v>0</v>
      </c>
    </row>
    <row r="380" spans="2:15" hidden="1" outlineLevel="2" x14ac:dyDescent="0.4">
      <c r="C380" s="220" t="s">
        <v>119</v>
      </c>
      <c r="D380" s="221" t="s">
        <v>170</v>
      </c>
      <c r="H380" s="261">
        <f>SUMIFS('INPUTS | Totex'!H$187:H$227,'INPUTS | Totex'!$C$187:$C$227,$C380)</f>
        <v>-8</v>
      </c>
      <c r="I380" s="261">
        <f>SUMIFS('INPUTS | Totex'!I$187:I$227,'INPUTS | Totex'!$C$187:$C$227,$C380)</f>
        <v>0</v>
      </c>
      <c r="J380" s="261">
        <f>SUMIFS('INPUTS | Totex'!J$187:J$227,'INPUTS | Totex'!$C$187:$C$227,$C380)</f>
        <v>0</v>
      </c>
      <c r="K380" s="261">
        <f>SUMIFS('INPUTS | Totex'!K$187:K$227,'INPUTS | Totex'!$C$187:$C$227,$C380)</f>
        <v>0</v>
      </c>
      <c r="L380" s="261">
        <f>SUMIFS('INPUTS | Totex'!L$187:L$227,'INPUTS | Totex'!$C$187:$C$227,$C380)</f>
        <v>0</v>
      </c>
    </row>
    <row r="381" spans="2:15" hidden="1" outlineLevel="2" x14ac:dyDescent="0.4">
      <c r="C381" s="220" t="s">
        <v>122</v>
      </c>
      <c r="D381" s="221" t="s">
        <v>170</v>
      </c>
      <c r="H381" s="261">
        <f>SUMIFS('INPUTS | Totex'!H$187:H$227,'INPUTS | Totex'!$C$187:$C$227,$C381)</f>
        <v>2.867</v>
      </c>
      <c r="I381" s="261">
        <f>SUMIFS('INPUTS | Totex'!I$187:I$227,'INPUTS | Totex'!$C$187:$C$227,$C381)</f>
        <v>0</v>
      </c>
      <c r="J381" s="261">
        <f>SUMIFS('INPUTS | Totex'!J$187:J$227,'INPUTS | Totex'!$C$187:$C$227,$C381)</f>
        <v>0</v>
      </c>
      <c r="K381" s="261">
        <f>SUMIFS('INPUTS | Totex'!K$187:K$227,'INPUTS | Totex'!$C$187:$C$227,$C381)</f>
        <v>0</v>
      </c>
      <c r="L381" s="261">
        <f>SUMIFS('INPUTS | Totex'!L$187:L$227,'INPUTS | Totex'!$C$187:$C$227,$C381)</f>
        <v>0</v>
      </c>
    </row>
    <row r="382" spans="2:15" hidden="1" outlineLevel="2" x14ac:dyDescent="0.4">
      <c r="C382" s="220" t="s">
        <v>124</v>
      </c>
      <c r="D382" s="221" t="s">
        <v>170</v>
      </c>
      <c r="H382" s="261">
        <f>SUMIFS('INPUTS | Totex'!H$187:H$227,'INPUTS | Totex'!$C$187:$C$227,$C382)</f>
        <v>-11.873000000000001</v>
      </c>
      <c r="I382" s="261">
        <f>SUMIFS('INPUTS | Totex'!I$187:I$227,'INPUTS | Totex'!$C$187:$C$227,$C382)</f>
        <v>0</v>
      </c>
      <c r="J382" s="261">
        <f>SUMIFS('INPUTS | Totex'!J$187:J$227,'INPUTS | Totex'!$C$187:$C$227,$C382)</f>
        <v>0</v>
      </c>
      <c r="K382" s="261">
        <f>SUMIFS('INPUTS | Totex'!K$187:K$227,'INPUTS | Totex'!$C$187:$C$227,$C382)</f>
        <v>0</v>
      </c>
      <c r="L382" s="261">
        <f>SUMIFS('INPUTS | Totex'!L$187:L$227,'INPUTS | Totex'!$C$187:$C$227,$C382)</f>
        <v>0</v>
      </c>
    </row>
    <row r="383" spans="2:15" hidden="1" outlineLevel="2" x14ac:dyDescent="0.4">
      <c r="C383" s="220" t="s">
        <v>126</v>
      </c>
      <c r="D383" s="221" t="s">
        <v>170</v>
      </c>
      <c r="H383" s="261">
        <f>SUMIFS('INPUTS | Totex'!H$187:H$227,'INPUTS | Totex'!$C$187:$C$227,$C383)</f>
        <v>0</v>
      </c>
      <c r="I383" s="261">
        <f>SUMIFS('INPUTS | Totex'!I$187:I$227,'INPUTS | Totex'!$C$187:$C$227,$C383)</f>
        <v>0</v>
      </c>
      <c r="J383" s="261">
        <f>SUMIFS('INPUTS | Totex'!J$187:J$227,'INPUTS | Totex'!$C$187:$C$227,$C383)</f>
        <v>0</v>
      </c>
      <c r="K383" s="261">
        <f>SUMIFS('INPUTS | Totex'!K$187:K$227,'INPUTS | Totex'!$C$187:$C$227,$C383)</f>
        <v>0</v>
      </c>
      <c r="L383" s="261">
        <f>SUMIFS('INPUTS | Totex'!L$187:L$227,'INPUTS | Totex'!$C$187:$C$227,$C383)</f>
        <v>0</v>
      </c>
    </row>
    <row r="384" spans="2:15" hidden="1" outlineLevel="2" x14ac:dyDescent="0.4">
      <c r="C384" s="220" t="s">
        <v>128</v>
      </c>
      <c r="D384" s="221" t="s">
        <v>170</v>
      </c>
      <c r="H384" s="261">
        <f>SUMIFS('INPUTS | Totex'!H$187:H$227,'INPUTS | Totex'!$C$187:$C$227,$C384)</f>
        <v>17.2</v>
      </c>
      <c r="I384" s="261">
        <f>SUMIFS('INPUTS | Totex'!I$187:I$227,'INPUTS | Totex'!$C$187:$C$227,$C384)</f>
        <v>0</v>
      </c>
      <c r="J384" s="261">
        <f>SUMIFS('INPUTS | Totex'!J$187:J$227,'INPUTS | Totex'!$C$187:$C$227,$C384)</f>
        <v>0</v>
      </c>
      <c r="K384" s="261">
        <f>SUMIFS('INPUTS | Totex'!K$187:K$227,'INPUTS | Totex'!$C$187:$C$227,$C384)</f>
        <v>0</v>
      </c>
      <c r="L384" s="261">
        <f>SUMIFS('INPUTS | Totex'!L$187:L$227,'INPUTS | Totex'!$C$187:$C$227,$C384)</f>
        <v>0</v>
      </c>
    </row>
    <row r="385" spans="2:15" hidden="1" outlineLevel="2" x14ac:dyDescent="0.4">
      <c r="C385" s="220" t="s">
        <v>131</v>
      </c>
      <c r="D385" s="221" t="s">
        <v>170</v>
      </c>
      <c r="H385" s="261">
        <f>SUMIFS('INPUTS | Totex'!H$187:H$227,'INPUTS | Totex'!$C$187:$C$227,$C385)</f>
        <v>-18.594999999999999</v>
      </c>
      <c r="I385" s="261">
        <f>SUMIFS('INPUTS | Totex'!I$187:I$227,'INPUTS | Totex'!$C$187:$C$227,$C385)</f>
        <v>0</v>
      </c>
      <c r="J385" s="261">
        <f>SUMIFS('INPUTS | Totex'!J$187:J$227,'INPUTS | Totex'!$C$187:$C$227,$C385)</f>
        <v>0</v>
      </c>
      <c r="K385" s="261">
        <f>SUMIFS('INPUTS | Totex'!K$187:K$227,'INPUTS | Totex'!$C$187:$C$227,$C385)</f>
        <v>0</v>
      </c>
      <c r="L385" s="261">
        <f>SUMIFS('INPUTS | Totex'!L$187:L$227,'INPUTS | Totex'!$C$187:$C$227,$C385)</f>
        <v>0</v>
      </c>
    </row>
    <row r="386" spans="2:15" hidden="1" outlineLevel="2" x14ac:dyDescent="0.4">
      <c r="C386" s="220" t="s">
        <v>133</v>
      </c>
      <c r="D386" s="221" t="s">
        <v>170</v>
      </c>
      <c r="H386" s="261">
        <f>SUMIFS('INPUTS | Totex'!H$187:H$227,'INPUTS | Totex'!$C$187:$C$227,$C386)</f>
        <v>-42.862000000000002</v>
      </c>
      <c r="I386" s="261">
        <f>SUMIFS('INPUTS | Totex'!I$187:I$227,'INPUTS | Totex'!$C$187:$C$227,$C386)</f>
        <v>0</v>
      </c>
      <c r="J386" s="261">
        <f>SUMIFS('INPUTS | Totex'!J$187:J$227,'INPUTS | Totex'!$C$187:$C$227,$C386)</f>
        <v>0</v>
      </c>
      <c r="K386" s="261">
        <f>SUMIFS('INPUTS | Totex'!K$187:K$227,'INPUTS | Totex'!$C$187:$C$227,$C386)</f>
        <v>0</v>
      </c>
      <c r="L386" s="261">
        <f>SUMIFS('INPUTS | Totex'!L$187:L$227,'INPUTS | Totex'!$C$187:$C$227,$C386)</f>
        <v>0</v>
      </c>
    </row>
    <row r="387" spans="2:15" hidden="1" outlineLevel="2" x14ac:dyDescent="0.4">
      <c r="C387" s="220" t="s">
        <v>244</v>
      </c>
      <c r="D387" s="221" t="s">
        <v>170</v>
      </c>
      <c r="H387" s="261">
        <f>SUMIFS('INPUTS | Totex'!H$187:H$227,'INPUTS | Totex'!$C$187:$C$227,$C387)</f>
        <v>108.49604953435008</v>
      </c>
      <c r="I387" s="261">
        <f>SUMIFS('INPUTS | Totex'!I$187:I$227,'INPUTS | Totex'!$C$187:$C$227,$C387)</f>
        <v>0</v>
      </c>
      <c r="J387" s="261">
        <f>SUMIFS('INPUTS | Totex'!J$187:J$227,'INPUTS | Totex'!$C$187:$C$227,$C387)</f>
        <v>0</v>
      </c>
      <c r="K387" s="261">
        <f>SUMIFS('INPUTS | Totex'!K$187:K$227,'INPUTS | Totex'!$C$187:$C$227,$C387)</f>
        <v>0</v>
      </c>
      <c r="L387" s="261">
        <f>SUMIFS('INPUTS | Totex'!L$187:L$227,'INPUTS | Totex'!$C$187:$C$227,$C387)</f>
        <v>0</v>
      </c>
    </row>
    <row r="388" spans="2:15" hidden="1" outlineLevel="2" x14ac:dyDescent="0.4">
      <c r="C388" s="220" t="s">
        <v>137</v>
      </c>
      <c r="D388" s="221" t="s">
        <v>170</v>
      </c>
      <c r="H388" s="261">
        <f>SUMIFS('INPUTS | Totex'!H$187:H$227,'INPUTS | Totex'!$C$187:$C$227,$C388)</f>
        <v>20.298052270652811</v>
      </c>
      <c r="I388" s="261">
        <f>SUMIFS('INPUTS | Totex'!I$187:I$227,'INPUTS | Totex'!$C$187:$C$227,$C388)</f>
        <v>0</v>
      </c>
      <c r="J388" s="261">
        <f>SUMIFS('INPUTS | Totex'!J$187:J$227,'INPUTS | Totex'!$C$187:$C$227,$C388)</f>
        <v>0</v>
      </c>
      <c r="K388" s="261">
        <f>SUMIFS('INPUTS | Totex'!K$187:K$227,'INPUTS | Totex'!$C$187:$C$227,$C388)</f>
        <v>0</v>
      </c>
      <c r="L388" s="261">
        <f>SUMIFS('INPUTS | Totex'!L$187:L$227,'INPUTS | Totex'!$C$187:$C$227,$C388)</f>
        <v>0</v>
      </c>
    </row>
    <row r="389" spans="2:15" hidden="1" outlineLevel="2" x14ac:dyDescent="0.4">
      <c r="C389" s="220" t="s">
        <v>139</v>
      </c>
      <c r="D389" s="221" t="s">
        <v>170</v>
      </c>
      <c r="H389" s="261">
        <f>SUMIFS('INPUTS | Totex'!H$187:H$227,'INPUTS | Totex'!$C$187:$C$227,$C389)</f>
        <v>11.587</v>
      </c>
      <c r="I389" s="261">
        <f>SUMIFS('INPUTS | Totex'!I$187:I$227,'INPUTS | Totex'!$C$187:$C$227,$C389)</f>
        <v>0</v>
      </c>
      <c r="J389" s="261">
        <f>SUMIFS('INPUTS | Totex'!J$187:J$227,'INPUTS | Totex'!$C$187:$C$227,$C389)</f>
        <v>0</v>
      </c>
      <c r="K389" s="261">
        <f>SUMIFS('INPUTS | Totex'!K$187:K$227,'INPUTS | Totex'!$C$187:$C$227,$C389)</f>
        <v>0</v>
      </c>
      <c r="L389" s="261">
        <f>SUMIFS('INPUTS | Totex'!L$187:L$227,'INPUTS | Totex'!$C$187:$C$227,$C389)</f>
        <v>0</v>
      </c>
    </row>
    <row r="390" spans="2:15" hidden="1" outlineLevel="2" x14ac:dyDescent="0.4">
      <c r="C390" s="220" t="s">
        <v>141</v>
      </c>
      <c r="D390" s="221" t="s">
        <v>170</v>
      </c>
      <c r="H390" s="261">
        <f>SUMIFS('INPUTS | Totex'!H$187:H$227,'INPUTS | Totex'!$C$187:$C$227,$C390)</f>
        <v>-24.846873033822298</v>
      </c>
      <c r="I390" s="261">
        <f>SUMIFS('INPUTS | Totex'!I$187:I$227,'INPUTS | Totex'!$C$187:$C$227,$C390)</f>
        <v>0</v>
      </c>
      <c r="J390" s="261">
        <f>SUMIFS('INPUTS | Totex'!J$187:J$227,'INPUTS | Totex'!$C$187:$C$227,$C390)</f>
        <v>0</v>
      </c>
      <c r="K390" s="261">
        <f>SUMIFS('INPUTS | Totex'!K$187:K$227,'INPUTS | Totex'!$C$187:$C$227,$C390)</f>
        <v>0</v>
      </c>
      <c r="L390" s="261">
        <f>SUMIFS('INPUTS | Totex'!L$187:L$227,'INPUTS | Totex'!$C$187:$C$227,$C390)</f>
        <v>0</v>
      </c>
    </row>
    <row r="391" spans="2:15" hidden="1" outlineLevel="2" x14ac:dyDescent="0.4">
      <c r="C391" s="220" t="s">
        <v>143</v>
      </c>
      <c r="D391" s="221" t="s">
        <v>170</v>
      </c>
      <c r="H391" s="261">
        <f>SUMIFS('INPUTS | Totex'!H$187:H$227,'INPUTS | Totex'!$C$187:$C$227,$C391)</f>
        <v>0.89399999999999968</v>
      </c>
      <c r="I391" s="261">
        <f>SUMIFS('INPUTS | Totex'!I$187:I$227,'INPUTS | Totex'!$C$187:$C$227,$C391)</f>
        <v>0</v>
      </c>
      <c r="J391" s="261">
        <f>SUMIFS('INPUTS | Totex'!J$187:J$227,'INPUTS | Totex'!$C$187:$C$227,$C391)</f>
        <v>0</v>
      </c>
      <c r="K391" s="261">
        <f>SUMIFS('INPUTS | Totex'!K$187:K$227,'INPUTS | Totex'!$C$187:$C$227,$C391)</f>
        <v>0</v>
      </c>
      <c r="L391" s="261">
        <f>SUMIFS('INPUTS | Totex'!L$187:L$227,'INPUTS | Totex'!$C$187:$C$227,$C391)</f>
        <v>0</v>
      </c>
    </row>
    <row r="392" spans="2:15" hidden="1" outlineLevel="2" x14ac:dyDescent="0.4">
      <c r="C392" s="220" t="s">
        <v>145</v>
      </c>
      <c r="D392" s="221" t="s">
        <v>170</v>
      </c>
      <c r="H392" s="261">
        <f>SUMIFS('INPUTS | Totex'!H$187:H$227,'INPUTS | Totex'!$C$187:$C$227,$C392) + SUMIFS('INPUTS | Totex'!H$267:H$270,'INPUTS | Totex'!$C$267:$C$270,$C392)</f>
        <v>-3.883</v>
      </c>
      <c r="I392" s="261">
        <f>SUMIFS('INPUTS | Totex'!I$187:I$227,'INPUTS | Totex'!$C$187:$C$227,$C392) + SUMIFS('INPUTS | Totex'!I$267:I$270,'INPUTS | Totex'!$C$267:$C$270,$C392)</f>
        <v>0</v>
      </c>
      <c r="J392" s="261">
        <f>SUMIFS('INPUTS | Totex'!J$187:J$227,'INPUTS | Totex'!$C$187:$C$227,$C392) + SUMIFS('INPUTS | Totex'!J$267:J$270,'INPUTS | Totex'!$C$267:$C$270,$C392)</f>
        <v>0</v>
      </c>
      <c r="K392" s="261">
        <f>SUMIFS('INPUTS | Totex'!K$187:K$227,'INPUTS | Totex'!$C$187:$C$227,$C392) + SUMIFS('INPUTS | Totex'!K$267:K$270,'INPUTS | Totex'!$C$267:$C$270,$C392)</f>
        <v>0</v>
      </c>
      <c r="L392" s="261">
        <f>SUMIFS('INPUTS | Totex'!L$187:L$227,'INPUTS | Totex'!$C$187:$C$227,$C392) + SUMIFS('INPUTS | Totex'!L$267:L$270,'INPUTS | Totex'!$C$267:$C$270,$C392)</f>
        <v>0</v>
      </c>
      <c r="N392" s="220" t="s">
        <v>1134</v>
      </c>
    </row>
    <row r="393" spans="2:15" hidden="1" outlineLevel="2" x14ac:dyDescent="0.4">
      <c r="C393" s="220" t="s">
        <v>147</v>
      </c>
      <c r="D393" s="221" t="s">
        <v>170</v>
      </c>
      <c r="H393" s="261">
        <f>SUMIFS('INPUTS | Totex'!H$187:H$227,'INPUTS | Totex'!$C$187:$C$227,$C393)</f>
        <v>16.616049880057599</v>
      </c>
      <c r="I393" s="261">
        <f>SUMIFS('INPUTS | Totex'!I$187:I$227,'INPUTS | Totex'!$C$187:$C$227,$C393)</f>
        <v>0</v>
      </c>
      <c r="J393" s="261">
        <f>SUMIFS('INPUTS | Totex'!J$187:J$227,'INPUTS | Totex'!$C$187:$C$227,$C393)</f>
        <v>0</v>
      </c>
      <c r="K393" s="261">
        <f>SUMIFS('INPUTS | Totex'!K$187:K$227,'INPUTS | Totex'!$C$187:$C$227,$C393)</f>
        <v>0</v>
      </c>
      <c r="L393" s="261">
        <f>SUMIFS('INPUTS | Totex'!L$187:L$227,'INPUTS | Totex'!$C$187:$C$227,$C393)</f>
        <v>0</v>
      </c>
    </row>
    <row r="394" spans="2:15" hidden="1" outlineLevel="2" x14ac:dyDescent="0.4">
      <c r="C394" s="220" t="s">
        <v>149</v>
      </c>
      <c r="D394" s="221" t="s">
        <v>170</v>
      </c>
      <c r="H394" s="261">
        <f>SUMIFS('INPUTS | Totex'!H$187:H$227,'INPUTS | Totex'!$C$187:$C$227,$C394)</f>
        <v>-12.802</v>
      </c>
      <c r="I394" s="261">
        <f>SUMIFS('INPUTS | Totex'!I$187:I$227,'INPUTS | Totex'!$C$187:$C$227,$C394)</f>
        <v>0</v>
      </c>
      <c r="J394" s="261">
        <f>SUMIFS('INPUTS | Totex'!J$187:J$227,'INPUTS | Totex'!$C$187:$C$227,$C394)</f>
        <v>0</v>
      </c>
      <c r="K394" s="261">
        <f>SUMIFS('INPUTS | Totex'!K$187:K$227,'INPUTS | Totex'!$C$187:$C$227,$C394)</f>
        <v>0</v>
      </c>
      <c r="L394" s="261">
        <f>SUMIFS('INPUTS | Totex'!L$187:L$227,'INPUTS | Totex'!$C$187:$C$227,$C394)</f>
        <v>0</v>
      </c>
    </row>
    <row r="395" spans="2:15" hidden="1" outlineLevel="2" x14ac:dyDescent="0.4">
      <c r="C395" s="220" t="s">
        <v>151</v>
      </c>
      <c r="D395" s="221" t="s">
        <v>170</v>
      </c>
      <c r="H395" s="261">
        <f>SUMIFS('INPUTS | Totex'!H$187:H$227,'INPUTS | Totex'!$C$187:$C$227,$C395)</f>
        <v>0.23599999999999999</v>
      </c>
      <c r="I395" s="261">
        <f>SUMIFS('INPUTS | Totex'!I$187:I$227,'INPUTS | Totex'!$C$187:$C$227,$C395)</f>
        <v>0</v>
      </c>
      <c r="J395" s="261">
        <f>SUMIFS('INPUTS | Totex'!J$187:J$227,'INPUTS | Totex'!$C$187:$C$227,$C395)</f>
        <v>0</v>
      </c>
      <c r="K395" s="261">
        <f>SUMIFS('INPUTS | Totex'!K$187:K$227,'INPUTS | Totex'!$C$187:$C$227,$C395)</f>
        <v>0</v>
      </c>
      <c r="L395" s="261">
        <f>SUMIFS('INPUTS | Totex'!L$187:L$227,'INPUTS | Totex'!$C$187:$C$227,$C395)</f>
        <v>0</v>
      </c>
    </row>
    <row r="396" spans="2:15" hidden="1" outlineLevel="2" x14ac:dyDescent="0.4">
      <c r="H396" s="261"/>
      <c r="I396" s="261"/>
      <c r="J396" s="261"/>
      <c r="K396" s="261"/>
      <c r="L396" s="261"/>
    </row>
    <row r="397" spans="2:15" hidden="1" outlineLevel="2" x14ac:dyDescent="0.4">
      <c r="B397" s="222"/>
      <c r="C397" s="222" t="s">
        <v>725</v>
      </c>
      <c r="D397" s="224" t="s">
        <v>170</v>
      </c>
      <c r="E397" s="263">
        <f t="shared" ref="E397:G397" si="64">SUM(E379:E395)</f>
        <v>0</v>
      </c>
      <c r="F397" s="263">
        <f t="shared" si="64"/>
        <v>0</v>
      </c>
      <c r="G397" s="263">
        <f t="shared" si="64"/>
        <v>0</v>
      </c>
      <c r="H397" s="263">
        <f>SUM(H379:H395)</f>
        <v>74.332278651238212</v>
      </c>
      <c r="I397" s="263">
        <f t="shared" ref="I397:L397" si="65">SUM(I379:I395)</f>
        <v>0</v>
      </c>
      <c r="J397" s="263">
        <f t="shared" si="65"/>
        <v>0</v>
      </c>
      <c r="K397" s="263">
        <f t="shared" si="65"/>
        <v>0</v>
      </c>
      <c r="L397" s="263">
        <f t="shared" si="65"/>
        <v>0</v>
      </c>
      <c r="M397" s="222"/>
      <c r="N397" s="222"/>
      <c r="O397" s="222"/>
    </row>
    <row r="398" spans="2:15" outlineLevel="1" collapsed="1" x14ac:dyDescent="0.4"/>
    <row r="399" spans="2:15" ht="14.25" outlineLevel="1" x14ac:dyDescent="0.4">
      <c r="B399" s="74" t="s">
        <v>1137</v>
      </c>
      <c r="C399" s="60"/>
      <c r="D399" s="226"/>
      <c r="E399" s="226"/>
      <c r="F399" s="226"/>
      <c r="G399" s="226"/>
      <c r="H399" s="266"/>
      <c r="I399" s="266"/>
      <c r="J399" s="266"/>
      <c r="K399" s="266"/>
      <c r="L399" s="266"/>
      <c r="M399" s="18"/>
      <c r="N399" s="18"/>
      <c r="O399" s="18"/>
    </row>
    <row r="400" spans="2:15" hidden="1" outlineLevel="2" x14ac:dyDescent="0.4">
      <c r="H400" s="261"/>
      <c r="I400" s="261"/>
      <c r="J400" s="261"/>
      <c r="K400" s="261"/>
      <c r="L400" s="261"/>
    </row>
    <row r="401" spans="3:14" hidden="1" outlineLevel="2" x14ac:dyDescent="0.4">
      <c r="C401" s="220" t="s">
        <v>117</v>
      </c>
      <c r="D401" s="221" t="s">
        <v>170</v>
      </c>
      <c r="H401" s="261">
        <f>SUMIFS('INPUTS | Totex'!H$276:H$316,'INPUTS | Totex'!$C$276:$C$316,$C401)</f>
        <v>11.505000000000001</v>
      </c>
      <c r="I401" s="261">
        <f>SUMIFS('INPUTS | Totex'!I$276:I$316,'INPUTS | Totex'!$C$276:$C$316,$C401)</f>
        <v>0</v>
      </c>
      <c r="J401" s="261">
        <f>SUMIFS('INPUTS | Totex'!J$276:J$316,'INPUTS | Totex'!$C$276:$C$316,$C401)</f>
        <v>0</v>
      </c>
      <c r="K401" s="261">
        <f>SUMIFS('INPUTS | Totex'!K$276:K$316,'INPUTS | Totex'!$C$276:$C$316,$C401)</f>
        <v>0</v>
      </c>
      <c r="L401" s="261">
        <f>SUMIFS('INPUTS | Totex'!L$276:L$316,'INPUTS | Totex'!$C$276:$C$316,$C401)</f>
        <v>0</v>
      </c>
    </row>
    <row r="402" spans="3:14" hidden="1" outlineLevel="2" x14ac:dyDescent="0.4">
      <c r="C402" s="220" t="s">
        <v>119</v>
      </c>
      <c r="D402" s="221" t="s">
        <v>170</v>
      </c>
      <c r="H402" s="261">
        <f>SUMIFS('INPUTS | Totex'!H$276:H$316,'INPUTS | Totex'!$C$276:$C$316,$C402)</f>
        <v>20.445999999999891</v>
      </c>
      <c r="I402" s="261">
        <f>SUMIFS('INPUTS | Totex'!I$276:I$316,'INPUTS | Totex'!$C$276:$C$316,$C402)</f>
        <v>0</v>
      </c>
      <c r="J402" s="261">
        <f>SUMIFS('INPUTS | Totex'!J$276:J$316,'INPUTS | Totex'!$C$276:$C$316,$C402)</f>
        <v>0</v>
      </c>
      <c r="K402" s="261">
        <f>SUMIFS('INPUTS | Totex'!K$276:K$316,'INPUTS | Totex'!$C$276:$C$316,$C402)</f>
        <v>0</v>
      </c>
      <c r="L402" s="261">
        <f>SUMIFS('INPUTS | Totex'!L$276:L$316,'INPUTS | Totex'!$C$276:$C$316,$C402)</f>
        <v>0</v>
      </c>
    </row>
    <row r="403" spans="3:14" hidden="1" outlineLevel="2" x14ac:dyDescent="0.4">
      <c r="C403" s="220" t="s">
        <v>122</v>
      </c>
      <c r="D403" s="221" t="s">
        <v>170</v>
      </c>
      <c r="H403" s="261">
        <f>SUMIFS('INPUTS | Totex'!H$276:H$316,'INPUTS | Totex'!$C$276:$C$316,$C403)</f>
        <v>4.407</v>
      </c>
      <c r="I403" s="261">
        <f>SUMIFS('INPUTS | Totex'!I$276:I$316,'INPUTS | Totex'!$C$276:$C$316,$C403)</f>
        <v>0</v>
      </c>
      <c r="J403" s="261">
        <f>SUMIFS('INPUTS | Totex'!J$276:J$316,'INPUTS | Totex'!$C$276:$C$316,$C403)</f>
        <v>0</v>
      </c>
      <c r="K403" s="261">
        <f>SUMIFS('INPUTS | Totex'!K$276:K$316,'INPUTS | Totex'!$C$276:$C$316,$C403)</f>
        <v>0</v>
      </c>
      <c r="L403" s="261">
        <f>SUMIFS('INPUTS | Totex'!L$276:L$316,'INPUTS | Totex'!$C$276:$C$316,$C403)</f>
        <v>0</v>
      </c>
    </row>
    <row r="404" spans="3:14" hidden="1" outlineLevel="2" x14ac:dyDescent="0.4">
      <c r="C404" s="220" t="s">
        <v>124</v>
      </c>
      <c r="D404" s="221" t="s">
        <v>170</v>
      </c>
      <c r="H404" s="261">
        <f>SUMIFS('INPUTS | Totex'!H$276:H$316,'INPUTS | Totex'!$C$276:$C$316,$C404)</f>
        <v>1.4210854715202001E-14</v>
      </c>
      <c r="I404" s="261">
        <f>SUMIFS('INPUTS | Totex'!I$276:I$316,'INPUTS | Totex'!$C$276:$C$316,$C404)</f>
        <v>0</v>
      </c>
      <c r="J404" s="261">
        <f>SUMIFS('INPUTS | Totex'!J$276:J$316,'INPUTS | Totex'!$C$276:$C$316,$C404)</f>
        <v>0</v>
      </c>
      <c r="K404" s="261">
        <f>SUMIFS('INPUTS | Totex'!K$276:K$316,'INPUTS | Totex'!$C$276:$C$316,$C404)</f>
        <v>0</v>
      </c>
      <c r="L404" s="261">
        <f>SUMIFS('INPUTS | Totex'!L$276:L$316,'INPUTS | Totex'!$C$276:$C$316,$C404)</f>
        <v>0</v>
      </c>
    </row>
    <row r="405" spans="3:14" hidden="1" outlineLevel="2" x14ac:dyDescent="0.4">
      <c r="C405" s="220" t="s">
        <v>126</v>
      </c>
      <c r="D405" s="221" t="s">
        <v>170</v>
      </c>
      <c r="H405" s="261">
        <f>SUMIFS('INPUTS | Totex'!H$276:H$316,'INPUTS | Totex'!$C$276:$C$316,$C405)</f>
        <v>88.518117445200403</v>
      </c>
      <c r="I405" s="261">
        <f>SUMIFS('INPUTS | Totex'!I$276:I$316,'INPUTS | Totex'!$C$276:$C$316,$C405)</f>
        <v>0</v>
      </c>
      <c r="J405" s="261">
        <f>SUMIFS('INPUTS | Totex'!J$276:J$316,'INPUTS | Totex'!$C$276:$C$316,$C405)</f>
        <v>0</v>
      </c>
      <c r="K405" s="261">
        <f>SUMIFS('INPUTS | Totex'!K$276:K$316,'INPUTS | Totex'!$C$276:$C$316,$C405)</f>
        <v>0</v>
      </c>
      <c r="L405" s="261">
        <f>SUMIFS('INPUTS | Totex'!L$276:L$316,'INPUTS | Totex'!$C$276:$C$316,$C405)</f>
        <v>0</v>
      </c>
    </row>
    <row r="406" spans="3:14" hidden="1" outlineLevel="2" x14ac:dyDescent="0.4">
      <c r="C406" s="220" t="s">
        <v>128</v>
      </c>
      <c r="D406" s="221" t="s">
        <v>170</v>
      </c>
      <c r="H406" s="261">
        <f>SUMIFS('INPUTS | Totex'!H$276:H$316,'INPUTS | Totex'!$C$276:$C$316,$C406)</f>
        <v>-9.1729999999999983</v>
      </c>
      <c r="I406" s="261">
        <f>SUMIFS('INPUTS | Totex'!I$276:I$316,'INPUTS | Totex'!$C$276:$C$316,$C406)</f>
        <v>0</v>
      </c>
      <c r="J406" s="261">
        <f>SUMIFS('INPUTS | Totex'!J$276:J$316,'INPUTS | Totex'!$C$276:$C$316,$C406)</f>
        <v>0</v>
      </c>
      <c r="K406" s="261">
        <f>SUMIFS('INPUTS | Totex'!K$276:K$316,'INPUTS | Totex'!$C$276:$C$316,$C406)</f>
        <v>0</v>
      </c>
      <c r="L406" s="261">
        <f>SUMIFS('INPUTS | Totex'!L$276:L$316,'INPUTS | Totex'!$C$276:$C$316,$C406)</f>
        <v>0</v>
      </c>
    </row>
    <row r="407" spans="3:14" hidden="1" outlineLevel="2" x14ac:dyDescent="0.4">
      <c r="C407" s="220" t="s">
        <v>131</v>
      </c>
      <c r="D407" s="221" t="s">
        <v>170</v>
      </c>
      <c r="H407" s="261">
        <f>SUMIFS('INPUTS | Totex'!H$276:H$316,'INPUTS | Totex'!$C$276:$C$316,$C407)</f>
        <v>33.073999999999998</v>
      </c>
      <c r="I407" s="261">
        <f>SUMIFS('INPUTS | Totex'!I$276:I$316,'INPUTS | Totex'!$C$276:$C$316,$C407)</f>
        <v>0</v>
      </c>
      <c r="J407" s="261">
        <f>SUMIFS('INPUTS | Totex'!J$276:J$316,'INPUTS | Totex'!$C$276:$C$316,$C407)</f>
        <v>0</v>
      </c>
      <c r="K407" s="261">
        <f>SUMIFS('INPUTS | Totex'!K$276:K$316,'INPUTS | Totex'!$C$276:$C$316,$C407)</f>
        <v>0</v>
      </c>
      <c r="L407" s="261">
        <f>SUMIFS('INPUTS | Totex'!L$276:L$316,'INPUTS | Totex'!$C$276:$C$316,$C407)</f>
        <v>0</v>
      </c>
    </row>
    <row r="408" spans="3:14" hidden="1" outlineLevel="2" x14ac:dyDescent="0.4">
      <c r="C408" s="220" t="s">
        <v>133</v>
      </c>
      <c r="D408" s="221" t="s">
        <v>170</v>
      </c>
      <c r="H408" s="261">
        <f>SUMIFS('INPUTS | Totex'!H$276:H$316,'INPUTS | Totex'!$C$276:$C$316,$C408)</f>
        <v>-2.0000000000326397E-3</v>
      </c>
      <c r="I408" s="261">
        <f>SUMIFS('INPUTS | Totex'!I$276:I$316,'INPUTS | Totex'!$C$276:$C$316,$C408)</f>
        <v>0</v>
      </c>
      <c r="J408" s="261">
        <f>SUMIFS('INPUTS | Totex'!J$276:J$316,'INPUTS | Totex'!$C$276:$C$316,$C408)</f>
        <v>0</v>
      </c>
      <c r="K408" s="261">
        <f>SUMIFS('INPUTS | Totex'!K$276:K$316,'INPUTS | Totex'!$C$276:$C$316,$C408)</f>
        <v>0</v>
      </c>
      <c r="L408" s="261">
        <f>SUMIFS('INPUTS | Totex'!L$276:L$316,'INPUTS | Totex'!$C$276:$C$316,$C408)</f>
        <v>0</v>
      </c>
    </row>
    <row r="409" spans="3:14" hidden="1" outlineLevel="2" x14ac:dyDescent="0.4">
      <c r="C409" s="220" t="s">
        <v>244</v>
      </c>
      <c r="D409" s="221" t="s">
        <v>170</v>
      </c>
      <c r="H409" s="261">
        <f>SUMIFS('INPUTS | Totex'!H$276:H$316,'INPUTS | Totex'!$C$276:$C$316,$C409)</f>
        <v>5.0826269999999996</v>
      </c>
      <c r="I409" s="261">
        <f>SUMIFS('INPUTS | Totex'!I$276:I$316,'INPUTS | Totex'!$C$276:$C$316,$C409)</f>
        <v>0</v>
      </c>
      <c r="J409" s="261">
        <f>SUMIFS('INPUTS | Totex'!J$276:J$316,'INPUTS | Totex'!$C$276:$C$316,$C409)</f>
        <v>0</v>
      </c>
      <c r="K409" s="261">
        <f>SUMIFS('INPUTS | Totex'!K$276:K$316,'INPUTS | Totex'!$C$276:$C$316,$C409)</f>
        <v>0</v>
      </c>
      <c r="L409" s="261">
        <f>SUMIFS('INPUTS | Totex'!L$276:L$316,'INPUTS | Totex'!$C$276:$C$316,$C409)</f>
        <v>0</v>
      </c>
    </row>
    <row r="410" spans="3:14" hidden="1" outlineLevel="2" x14ac:dyDescent="0.4">
      <c r="C410" s="220" t="s">
        <v>137</v>
      </c>
      <c r="D410" s="221" t="s">
        <v>170</v>
      </c>
      <c r="H410" s="261">
        <f>SUMIFS('INPUTS | Totex'!H$276:H$316,'INPUTS | Totex'!$C$276:$C$316,$C410)</f>
        <v>-0.43405227065280005</v>
      </c>
      <c r="I410" s="261">
        <f>SUMIFS('INPUTS | Totex'!I$276:I$316,'INPUTS | Totex'!$C$276:$C$316,$C410)</f>
        <v>0</v>
      </c>
      <c r="J410" s="261">
        <f>SUMIFS('INPUTS | Totex'!J$276:J$316,'INPUTS | Totex'!$C$276:$C$316,$C410)</f>
        <v>0</v>
      </c>
      <c r="K410" s="261">
        <f>SUMIFS('INPUTS | Totex'!K$276:K$316,'INPUTS | Totex'!$C$276:$C$316,$C410)</f>
        <v>0</v>
      </c>
      <c r="L410" s="261">
        <f>SUMIFS('INPUTS | Totex'!L$276:L$316,'INPUTS | Totex'!$C$276:$C$316,$C410)</f>
        <v>0</v>
      </c>
    </row>
    <row r="411" spans="3:14" hidden="1" outlineLevel="2" x14ac:dyDescent="0.4">
      <c r="C411" s="220" t="s">
        <v>139</v>
      </c>
      <c r="D411" s="221" t="s">
        <v>170</v>
      </c>
      <c r="H411" s="261">
        <f>SUMIFS('INPUTS | Totex'!H$276:H$316,'INPUTS | Totex'!$C$276:$C$316,$C411)</f>
        <v>15.971</v>
      </c>
      <c r="I411" s="261">
        <f>SUMIFS('INPUTS | Totex'!I$276:I$316,'INPUTS | Totex'!$C$276:$C$316,$C411)</f>
        <v>0</v>
      </c>
      <c r="J411" s="261">
        <f>SUMIFS('INPUTS | Totex'!J$276:J$316,'INPUTS | Totex'!$C$276:$C$316,$C411)</f>
        <v>0</v>
      </c>
      <c r="K411" s="261">
        <f>SUMIFS('INPUTS | Totex'!K$276:K$316,'INPUTS | Totex'!$C$276:$C$316,$C411)</f>
        <v>0</v>
      </c>
      <c r="L411" s="261">
        <f>SUMIFS('INPUTS | Totex'!L$276:L$316,'INPUTS | Totex'!$C$276:$C$316,$C411)</f>
        <v>0</v>
      </c>
    </row>
    <row r="412" spans="3:14" hidden="1" outlineLevel="2" x14ac:dyDescent="0.4">
      <c r="C412" s="220" t="s">
        <v>141</v>
      </c>
      <c r="D412" s="221" t="s">
        <v>170</v>
      </c>
      <c r="H412" s="261">
        <f>SUMIFS('INPUTS | Totex'!H$276:H$316,'INPUTS | Totex'!$C$276:$C$316,$C412)</f>
        <v>6.4649581520022172</v>
      </c>
      <c r="I412" s="261">
        <f>SUMIFS('INPUTS | Totex'!I$276:I$316,'INPUTS | Totex'!$C$276:$C$316,$C412)</f>
        <v>0</v>
      </c>
      <c r="J412" s="261">
        <f>SUMIFS('INPUTS | Totex'!J$276:J$316,'INPUTS | Totex'!$C$276:$C$316,$C412)</f>
        <v>0</v>
      </c>
      <c r="K412" s="261">
        <f>SUMIFS('INPUTS | Totex'!K$276:K$316,'INPUTS | Totex'!$C$276:$C$316,$C412)</f>
        <v>0</v>
      </c>
      <c r="L412" s="261">
        <f>SUMIFS('INPUTS | Totex'!L$276:L$316,'INPUTS | Totex'!$C$276:$C$316,$C412)</f>
        <v>0</v>
      </c>
    </row>
    <row r="413" spans="3:14" hidden="1" outlineLevel="2" x14ac:dyDescent="0.4">
      <c r="C413" s="220" t="s">
        <v>143</v>
      </c>
      <c r="D413" s="221" t="s">
        <v>170</v>
      </c>
      <c r="H413" s="261">
        <f>SUMIFS('INPUTS | Totex'!H$276:H$316,'INPUTS | Totex'!$C$276:$C$316,$C413)</f>
        <v>2.581999999999991</v>
      </c>
      <c r="I413" s="261">
        <f>SUMIFS('INPUTS | Totex'!I$276:I$316,'INPUTS | Totex'!$C$276:$C$316,$C413)</f>
        <v>0</v>
      </c>
      <c r="J413" s="261">
        <f>SUMIFS('INPUTS | Totex'!J$276:J$316,'INPUTS | Totex'!$C$276:$C$316,$C413)</f>
        <v>0</v>
      </c>
      <c r="K413" s="261">
        <f>SUMIFS('INPUTS | Totex'!K$276:K$316,'INPUTS | Totex'!$C$276:$C$316,$C413)</f>
        <v>0</v>
      </c>
      <c r="L413" s="261">
        <f>SUMIFS('INPUTS | Totex'!L$276:L$316,'INPUTS | Totex'!$C$276:$C$316,$C413)</f>
        <v>0</v>
      </c>
    </row>
    <row r="414" spans="3:14" hidden="1" outlineLevel="2" x14ac:dyDescent="0.4">
      <c r="C414" s="220" t="s">
        <v>145</v>
      </c>
      <c r="D414" s="221" t="s">
        <v>170</v>
      </c>
      <c r="H414" s="261">
        <f>SUMIFS('INPUTS | Totex'!H$276:H$316,'INPUTS | Totex'!$C$276:$C$316,$C414) + SUMIFS('INPUTS | Totex'!H$356:H$359,'INPUTS | Totex'!$C$356:$C$359,$C414)</f>
        <v>-1.073999999999999</v>
      </c>
      <c r="I414" s="261">
        <f>SUMIFS('INPUTS | Totex'!I$276:I$316,'INPUTS | Totex'!$C$276:$C$316,$C414) + SUMIFS('INPUTS | Totex'!I$356:I$359,'INPUTS | Totex'!$C$356:$C$359,$C414)</f>
        <v>0</v>
      </c>
      <c r="J414" s="261">
        <f>SUMIFS('INPUTS | Totex'!J$276:J$316,'INPUTS | Totex'!$C$276:$C$316,$C414) + SUMIFS('INPUTS | Totex'!J$356:J$359,'INPUTS | Totex'!$C$356:$C$359,$C414)</f>
        <v>0</v>
      </c>
      <c r="K414" s="261">
        <f>SUMIFS('INPUTS | Totex'!K$276:K$316,'INPUTS | Totex'!$C$276:$C$316,$C414) + SUMIFS('INPUTS | Totex'!K$356:K$359,'INPUTS | Totex'!$C$356:$C$359,$C414)</f>
        <v>0</v>
      </c>
      <c r="L414" s="261">
        <f>SUMIFS('INPUTS | Totex'!L$276:L$316,'INPUTS | Totex'!$C$276:$C$316,$C414) + SUMIFS('INPUTS | Totex'!L$356:L$359,'INPUTS | Totex'!$C$356:$C$359,$C414)</f>
        <v>0</v>
      </c>
      <c r="N414" s="220" t="s">
        <v>1134</v>
      </c>
    </row>
    <row r="415" spans="3:14" hidden="1" outlineLevel="2" x14ac:dyDescent="0.4">
      <c r="C415" s="220" t="s">
        <v>147</v>
      </c>
      <c r="D415" s="221" t="s">
        <v>170</v>
      </c>
      <c r="H415" s="261">
        <f>SUMIFS('INPUTS | Totex'!H$276:H$316,'INPUTS | Totex'!$C$276:$C$316,$C415)</f>
        <v>11.429099503414063</v>
      </c>
      <c r="I415" s="261">
        <f>SUMIFS('INPUTS | Totex'!I$276:I$316,'INPUTS | Totex'!$C$276:$C$316,$C415)</f>
        <v>0</v>
      </c>
      <c r="J415" s="261">
        <f>SUMIFS('INPUTS | Totex'!J$276:J$316,'INPUTS | Totex'!$C$276:$C$316,$C415)</f>
        <v>0</v>
      </c>
      <c r="K415" s="261">
        <f>SUMIFS('INPUTS | Totex'!K$276:K$316,'INPUTS | Totex'!$C$276:$C$316,$C415)</f>
        <v>0</v>
      </c>
      <c r="L415" s="261">
        <f>SUMIFS('INPUTS | Totex'!L$276:L$316,'INPUTS | Totex'!$C$276:$C$316,$C415)</f>
        <v>0</v>
      </c>
    </row>
    <row r="416" spans="3:14" hidden="1" outlineLevel="2" x14ac:dyDescent="0.4">
      <c r="C416" s="220" t="s">
        <v>149</v>
      </c>
      <c r="D416" s="221" t="s">
        <v>170</v>
      </c>
      <c r="H416" s="261">
        <f>SUMIFS('INPUTS | Totex'!H$276:H$316,'INPUTS | Totex'!$C$276:$C$316,$C416)</f>
        <v>-0.45500000000001756</v>
      </c>
      <c r="I416" s="261">
        <f>SUMIFS('INPUTS | Totex'!I$276:I$316,'INPUTS | Totex'!$C$276:$C$316,$C416)</f>
        <v>0</v>
      </c>
      <c r="J416" s="261">
        <f>SUMIFS('INPUTS | Totex'!J$276:J$316,'INPUTS | Totex'!$C$276:$C$316,$C416)</f>
        <v>0</v>
      </c>
      <c r="K416" s="261">
        <f>SUMIFS('INPUTS | Totex'!K$276:K$316,'INPUTS | Totex'!$C$276:$C$316,$C416)</f>
        <v>0</v>
      </c>
      <c r="L416" s="261">
        <f>SUMIFS('INPUTS | Totex'!L$276:L$316,'INPUTS | Totex'!$C$276:$C$316,$C416)</f>
        <v>0</v>
      </c>
    </row>
    <row r="417" spans="2:15" hidden="1" outlineLevel="2" x14ac:dyDescent="0.4">
      <c r="C417" s="220" t="s">
        <v>151</v>
      </c>
      <c r="D417" s="221" t="s">
        <v>170</v>
      </c>
      <c r="H417" s="261">
        <f>SUMIFS('INPUTS | Totex'!H$276:H$316,'INPUTS | Totex'!$C$276:$C$316,$C417)</f>
        <v>3.500466453154456</v>
      </c>
      <c r="I417" s="261">
        <f>SUMIFS('INPUTS | Totex'!I$276:I$316,'INPUTS | Totex'!$C$276:$C$316,$C417)</f>
        <v>0</v>
      </c>
      <c r="J417" s="261">
        <f>SUMIFS('INPUTS | Totex'!J$276:J$316,'INPUTS | Totex'!$C$276:$C$316,$C417)</f>
        <v>0</v>
      </c>
      <c r="K417" s="261">
        <f>SUMIFS('INPUTS | Totex'!K$276:K$316,'INPUTS | Totex'!$C$276:$C$316,$C417)</f>
        <v>0</v>
      </c>
      <c r="L417" s="261">
        <f>SUMIFS('INPUTS | Totex'!L$276:L$316,'INPUTS | Totex'!$C$276:$C$316,$C417)</f>
        <v>0</v>
      </c>
    </row>
    <row r="418" spans="2:15" hidden="1" outlineLevel="2" x14ac:dyDescent="0.4">
      <c r="H418" s="261"/>
      <c r="I418" s="261"/>
      <c r="J418" s="261"/>
      <c r="K418" s="261"/>
      <c r="L418" s="261"/>
    </row>
    <row r="419" spans="2:15" hidden="1" outlineLevel="2" x14ac:dyDescent="0.4">
      <c r="B419" s="222"/>
      <c r="C419" s="222" t="s">
        <v>725</v>
      </c>
      <c r="D419" s="224" t="s">
        <v>170</v>
      </c>
      <c r="E419" s="263">
        <f t="shared" ref="E419:G419" si="66">SUM(E401:E417)</f>
        <v>0</v>
      </c>
      <c r="F419" s="263">
        <f t="shared" si="66"/>
        <v>0</v>
      </c>
      <c r="G419" s="263">
        <f t="shared" si="66"/>
        <v>0</v>
      </c>
      <c r="H419" s="263">
        <f>SUM(H401:H417)</f>
        <v>191.84221628311815</v>
      </c>
      <c r="I419" s="263">
        <f t="shared" ref="I419:L419" si="67">SUM(I401:I417)</f>
        <v>0</v>
      </c>
      <c r="J419" s="263">
        <f t="shared" si="67"/>
        <v>0</v>
      </c>
      <c r="K419" s="263">
        <f t="shared" si="67"/>
        <v>0</v>
      </c>
      <c r="L419" s="263">
        <f t="shared" si="67"/>
        <v>0</v>
      </c>
      <c r="M419" s="222"/>
      <c r="N419" s="222"/>
      <c r="O419" s="222"/>
    </row>
    <row r="420" spans="2:15" outlineLevel="1" collapsed="1" x14ac:dyDescent="0.4"/>
    <row r="421" spans="2:15" ht="14.25" outlineLevel="1" x14ac:dyDescent="0.4">
      <c r="B421" s="74" t="s">
        <v>1138</v>
      </c>
      <c r="C421" s="60"/>
      <c r="D421" s="226"/>
      <c r="E421" s="226"/>
      <c r="F421" s="226"/>
      <c r="G421" s="226"/>
      <c r="H421" s="266"/>
      <c r="I421" s="266"/>
      <c r="J421" s="266"/>
      <c r="K421" s="266"/>
      <c r="L421" s="266"/>
      <c r="M421" s="226"/>
      <c r="N421" s="18"/>
      <c r="O421" s="18"/>
    </row>
    <row r="422" spans="2:15" hidden="1" outlineLevel="2" x14ac:dyDescent="0.4">
      <c r="H422" s="261"/>
      <c r="I422" s="261"/>
      <c r="J422" s="261"/>
      <c r="K422" s="261"/>
      <c r="L422" s="261"/>
    </row>
    <row r="423" spans="2:15" hidden="1" outlineLevel="2" x14ac:dyDescent="0.4">
      <c r="C423" s="220" t="s">
        <v>117</v>
      </c>
      <c r="D423" s="221" t="s">
        <v>170</v>
      </c>
      <c r="H423" s="261">
        <f>H401+H379</f>
        <v>30.505000000000003</v>
      </c>
      <c r="I423" s="261">
        <f t="shared" ref="I423:L423" si="68">I401+I379</f>
        <v>0</v>
      </c>
      <c r="J423" s="261">
        <f t="shared" si="68"/>
        <v>0</v>
      </c>
      <c r="K423" s="261">
        <f t="shared" si="68"/>
        <v>0</v>
      </c>
      <c r="L423" s="261">
        <f t="shared" si="68"/>
        <v>0</v>
      </c>
      <c r="N423" s="414"/>
    </row>
    <row r="424" spans="2:15" hidden="1" outlineLevel="2" x14ac:dyDescent="0.4">
      <c r="C424" s="220" t="s">
        <v>119</v>
      </c>
      <c r="D424" s="221" t="s">
        <v>170</v>
      </c>
      <c r="H424" s="261">
        <f t="shared" ref="H424:L424" si="69">H402+H380</f>
        <v>12.445999999999891</v>
      </c>
      <c r="I424" s="261">
        <f t="shared" si="69"/>
        <v>0</v>
      </c>
      <c r="J424" s="261">
        <f t="shared" si="69"/>
        <v>0</v>
      </c>
      <c r="K424" s="261">
        <f t="shared" si="69"/>
        <v>0</v>
      </c>
      <c r="L424" s="261">
        <f t="shared" si="69"/>
        <v>0</v>
      </c>
      <c r="N424" s="414"/>
    </row>
    <row r="425" spans="2:15" hidden="1" outlineLevel="2" x14ac:dyDescent="0.4">
      <c r="C425" s="220" t="s">
        <v>122</v>
      </c>
      <c r="D425" s="221" t="s">
        <v>170</v>
      </c>
      <c r="H425" s="261">
        <f t="shared" ref="H425:L425" si="70">H403+H381</f>
        <v>7.274</v>
      </c>
      <c r="I425" s="261">
        <f t="shared" si="70"/>
        <v>0</v>
      </c>
      <c r="J425" s="261">
        <f t="shared" si="70"/>
        <v>0</v>
      </c>
      <c r="K425" s="261">
        <f t="shared" si="70"/>
        <v>0</v>
      </c>
      <c r="L425" s="261">
        <f t="shared" si="70"/>
        <v>0</v>
      </c>
      <c r="N425" s="414"/>
    </row>
    <row r="426" spans="2:15" hidden="1" outlineLevel="2" x14ac:dyDescent="0.4">
      <c r="C426" s="220" t="s">
        <v>124</v>
      </c>
      <c r="D426" s="221" t="s">
        <v>170</v>
      </c>
      <c r="H426" s="261">
        <f t="shared" ref="H426:L426" si="71">H404+H382</f>
        <v>-11.872999999999987</v>
      </c>
      <c r="I426" s="261">
        <f t="shared" si="71"/>
        <v>0</v>
      </c>
      <c r="J426" s="261">
        <f t="shared" si="71"/>
        <v>0</v>
      </c>
      <c r="K426" s="261">
        <f t="shared" si="71"/>
        <v>0</v>
      </c>
      <c r="L426" s="261">
        <f t="shared" si="71"/>
        <v>0</v>
      </c>
      <c r="N426" s="414"/>
    </row>
    <row r="427" spans="2:15" hidden="1" outlineLevel="2" x14ac:dyDescent="0.4">
      <c r="C427" s="220" t="s">
        <v>126</v>
      </c>
      <c r="D427" s="221" t="s">
        <v>170</v>
      </c>
      <c r="H427" s="261">
        <f t="shared" ref="H427:L427" si="72">H405+H383</f>
        <v>88.518117445200403</v>
      </c>
      <c r="I427" s="261">
        <f t="shared" si="72"/>
        <v>0</v>
      </c>
      <c r="J427" s="261">
        <f t="shared" si="72"/>
        <v>0</v>
      </c>
      <c r="K427" s="261">
        <f t="shared" si="72"/>
        <v>0</v>
      </c>
      <c r="L427" s="261">
        <f t="shared" si="72"/>
        <v>0</v>
      </c>
      <c r="N427" s="414"/>
    </row>
    <row r="428" spans="2:15" hidden="1" outlineLevel="2" x14ac:dyDescent="0.4">
      <c r="C428" s="220" t="s">
        <v>128</v>
      </c>
      <c r="D428" s="221" t="s">
        <v>170</v>
      </c>
      <c r="H428" s="261">
        <f t="shared" ref="H428:L428" si="73">H406+H384</f>
        <v>8.027000000000001</v>
      </c>
      <c r="I428" s="261">
        <f t="shared" si="73"/>
        <v>0</v>
      </c>
      <c r="J428" s="261">
        <f t="shared" si="73"/>
        <v>0</v>
      </c>
      <c r="K428" s="261">
        <f t="shared" si="73"/>
        <v>0</v>
      </c>
      <c r="L428" s="261">
        <f t="shared" si="73"/>
        <v>0</v>
      </c>
      <c r="N428" s="414"/>
    </row>
    <row r="429" spans="2:15" hidden="1" outlineLevel="2" x14ac:dyDescent="0.4">
      <c r="C429" s="220" t="s">
        <v>131</v>
      </c>
      <c r="D429" s="221" t="s">
        <v>170</v>
      </c>
      <c r="H429" s="261">
        <f t="shared" ref="H429:L429" si="74">H407+H385</f>
        <v>14.478999999999999</v>
      </c>
      <c r="I429" s="261">
        <f t="shared" si="74"/>
        <v>0</v>
      </c>
      <c r="J429" s="261">
        <f t="shared" si="74"/>
        <v>0</v>
      </c>
      <c r="K429" s="261">
        <f t="shared" si="74"/>
        <v>0</v>
      </c>
      <c r="L429" s="261">
        <f t="shared" si="74"/>
        <v>0</v>
      </c>
      <c r="N429" s="414"/>
    </row>
    <row r="430" spans="2:15" hidden="1" outlineLevel="2" x14ac:dyDescent="0.4">
      <c r="C430" s="220" t="s">
        <v>133</v>
      </c>
      <c r="D430" s="221" t="s">
        <v>170</v>
      </c>
      <c r="H430" s="261">
        <f t="shared" ref="H430:L430" si="75">H408+H386</f>
        <v>-42.864000000000033</v>
      </c>
      <c r="I430" s="261">
        <f t="shared" si="75"/>
        <v>0</v>
      </c>
      <c r="J430" s="261">
        <f t="shared" si="75"/>
        <v>0</v>
      </c>
      <c r="K430" s="261">
        <f t="shared" si="75"/>
        <v>0</v>
      </c>
      <c r="L430" s="261">
        <f t="shared" si="75"/>
        <v>0</v>
      </c>
      <c r="N430" s="414"/>
    </row>
    <row r="431" spans="2:15" hidden="1" outlineLevel="2" x14ac:dyDescent="0.4">
      <c r="C431" s="220" t="s">
        <v>244</v>
      </c>
      <c r="D431" s="221" t="s">
        <v>170</v>
      </c>
      <c r="H431" s="261">
        <f t="shared" ref="H431:L431" si="76">H409+H387</f>
        <v>113.57867653435008</v>
      </c>
      <c r="I431" s="261">
        <f t="shared" si="76"/>
        <v>0</v>
      </c>
      <c r="J431" s="261">
        <f t="shared" si="76"/>
        <v>0</v>
      </c>
      <c r="K431" s="261">
        <f t="shared" si="76"/>
        <v>0</v>
      </c>
      <c r="L431" s="261">
        <f t="shared" si="76"/>
        <v>0</v>
      </c>
      <c r="N431" s="414"/>
    </row>
    <row r="432" spans="2:15" hidden="1" outlineLevel="2" x14ac:dyDescent="0.4">
      <c r="C432" s="220" t="s">
        <v>137</v>
      </c>
      <c r="D432" s="221" t="s">
        <v>170</v>
      </c>
      <c r="H432" s="261">
        <f t="shared" ref="H432:L432" si="77">H410+H388</f>
        <v>19.864000000000011</v>
      </c>
      <c r="I432" s="261">
        <f t="shared" si="77"/>
        <v>0</v>
      </c>
      <c r="J432" s="261">
        <f t="shared" si="77"/>
        <v>0</v>
      </c>
      <c r="K432" s="261">
        <f t="shared" si="77"/>
        <v>0</v>
      </c>
      <c r="L432" s="261">
        <f t="shared" si="77"/>
        <v>0</v>
      </c>
      <c r="N432" s="414"/>
    </row>
    <row r="433" spans="2:15" hidden="1" outlineLevel="2" x14ac:dyDescent="0.4">
      <c r="C433" s="220" t="s">
        <v>139</v>
      </c>
      <c r="D433" s="221" t="s">
        <v>170</v>
      </c>
      <c r="H433" s="261">
        <f t="shared" ref="H433:L433" si="78">H411+H389</f>
        <v>27.558</v>
      </c>
      <c r="I433" s="261">
        <f t="shared" si="78"/>
        <v>0</v>
      </c>
      <c r="J433" s="261">
        <f t="shared" si="78"/>
        <v>0</v>
      </c>
      <c r="K433" s="261">
        <f t="shared" si="78"/>
        <v>0</v>
      </c>
      <c r="L433" s="261">
        <f t="shared" si="78"/>
        <v>0</v>
      </c>
      <c r="N433" s="414"/>
    </row>
    <row r="434" spans="2:15" hidden="1" outlineLevel="2" x14ac:dyDescent="0.4">
      <c r="C434" s="220" t="s">
        <v>141</v>
      </c>
      <c r="D434" s="221" t="s">
        <v>170</v>
      </c>
      <c r="H434" s="261">
        <f t="shared" ref="H434:L434" si="79">H412+H390</f>
        <v>-18.38191488182008</v>
      </c>
      <c r="I434" s="261">
        <f t="shared" si="79"/>
        <v>0</v>
      </c>
      <c r="J434" s="261">
        <f t="shared" si="79"/>
        <v>0</v>
      </c>
      <c r="K434" s="261">
        <f t="shared" si="79"/>
        <v>0</v>
      </c>
      <c r="L434" s="261">
        <f t="shared" si="79"/>
        <v>0</v>
      </c>
      <c r="N434" s="414"/>
    </row>
    <row r="435" spans="2:15" hidden="1" outlineLevel="2" x14ac:dyDescent="0.4">
      <c r="C435" s="220" t="s">
        <v>143</v>
      </c>
      <c r="D435" s="221" t="s">
        <v>170</v>
      </c>
      <c r="H435" s="261">
        <f t="shared" ref="H435:L435" si="80">H413+H391</f>
        <v>3.4759999999999907</v>
      </c>
      <c r="I435" s="261">
        <f t="shared" si="80"/>
        <v>0</v>
      </c>
      <c r="J435" s="261">
        <f t="shared" si="80"/>
        <v>0</v>
      </c>
      <c r="K435" s="261">
        <f t="shared" si="80"/>
        <v>0</v>
      </c>
      <c r="L435" s="261">
        <f t="shared" si="80"/>
        <v>0</v>
      </c>
      <c r="N435" s="414"/>
    </row>
    <row r="436" spans="2:15" hidden="1" outlineLevel="2" x14ac:dyDescent="0.4">
      <c r="C436" s="220" t="s">
        <v>145</v>
      </c>
      <c r="D436" s="221" t="s">
        <v>170</v>
      </c>
      <c r="H436" s="261">
        <f>H414+H392</f>
        <v>-4.956999999999999</v>
      </c>
      <c r="I436" s="261">
        <f t="shared" ref="I436:L436" si="81">I414+I392</f>
        <v>0</v>
      </c>
      <c r="J436" s="261">
        <f t="shared" si="81"/>
        <v>0</v>
      </c>
      <c r="K436" s="261">
        <f t="shared" si="81"/>
        <v>0</v>
      </c>
      <c r="L436" s="261">
        <f t="shared" si="81"/>
        <v>0</v>
      </c>
      <c r="N436" s="414"/>
    </row>
    <row r="437" spans="2:15" hidden="1" outlineLevel="2" x14ac:dyDescent="0.4">
      <c r="C437" s="220" t="s">
        <v>147</v>
      </c>
      <c r="D437" s="221" t="s">
        <v>170</v>
      </c>
      <c r="H437" s="261">
        <f t="shared" ref="H437:L437" si="82">H415+H393</f>
        <v>28.04514938347166</v>
      </c>
      <c r="I437" s="261">
        <f t="shared" si="82"/>
        <v>0</v>
      </c>
      <c r="J437" s="261">
        <f t="shared" si="82"/>
        <v>0</v>
      </c>
      <c r="K437" s="261">
        <f t="shared" si="82"/>
        <v>0</v>
      </c>
      <c r="L437" s="261">
        <f t="shared" si="82"/>
        <v>0</v>
      </c>
      <c r="N437" s="414"/>
    </row>
    <row r="438" spans="2:15" hidden="1" outlineLevel="2" x14ac:dyDescent="0.4">
      <c r="C438" s="220" t="s">
        <v>149</v>
      </c>
      <c r="D438" s="221" t="s">
        <v>170</v>
      </c>
      <c r="H438" s="261">
        <f t="shared" ref="H438:L438" si="83">H416+H394</f>
        <v>-13.257000000000017</v>
      </c>
      <c r="I438" s="261">
        <f t="shared" si="83"/>
        <v>0</v>
      </c>
      <c r="J438" s="261">
        <f t="shared" si="83"/>
        <v>0</v>
      </c>
      <c r="K438" s="261">
        <f t="shared" si="83"/>
        <v>0</v>
      </c>
      <c r="L438" s="261">
        <f t="shared" si="83"/>
        <v>0</v>
      </c>
      <c r="N438" s="414"/>
    </row>
    <row r="439" spans="2:15" hidden="1" outlineLevel="2" x14ac:dyDescent="0.4">
      <c r="C439" s="220" t="s">
        <v>151</v>
      </c>
      <c r="D439" s="221" t="s">
        <v>170</v>
      </c>
      <c r="H439" s="261">
        <f t="shared" ref="H439:L439" si="84">H417+H395</f>
        <v>3.7364664531544562</v>
      </c>
      <c r="I439" s="261">
        <f t="shared" si="84"/>
        <v>0</v>
      </c>
      <c r="J439" s="261">
        <f t="shared" si="84"/>
        <v>0</v>
      </c>
      <c r="K439" s="261">
        <f t="shared" si="84"/>
        <v>0</v>
      </c>
      <c r="L439" s="261">
        <f t="shared" si="84"/>
        <v>0</v>
      </c>
      <c r="N439" s="414"/>
    </row>
    <row r="440" spans="2:15" hidden="1" outlineLevel="2" x14ac:dyDescent="0.4">
      <c r="H440" s="261"/>
      <c r="I440" s="261"/>
      <c r="J440" s="261"/>
      <c r="K440" s="261"/>
      <c r="L440" s="261"/>
      <c r="N440" s="414"/>
    </row>
    <row r="441" spans="2:15" hidden="1" outlineLevel="2" x14ac:dyDescent="0.4">
      <c r="B441" s="222"/>
      <c r="C441" s="222" t="s">
        <v>725</v>
      </c>
      <c r="D441" s="224" t="s">
        <v>170</v>
      </c>
      <c r="E441" s="263">
        <f t="shared" ref="E441:G441" si="85">SUM(E423:E439)</f>
        <v>0</v>
      </c>
      <c r="F441" s="263">
        <f t="shared" si="85"/>
        <v>0</v>
      </c>
      <c r="G441" s="263">
        <f t="shared" si="85"/>
        <v>0</v>
      </c>
      <c r="H441" s="263">
        <f>SUM(H423:H439)</f>
        <v>266.17449493435635</v>
      </c>
      <c r="I441" s="263">
        <f t="shared" ref="I441:L441" si="86">SUM(I423:I439)</f>
        <v>0</v>
      </c>
      <c r="J441" s="263">
        <f t="shared" si="86"/>
        <v>0</v>
      </c>
      <c r="K441" s="263">
        <f t="shared" si="86"/>
        <v>0</v>
      </c>
      <c r="L441" s="263">
        <f t="shared" si="86"/>
        <v>0</v>
      </c>
      <c r="M441" s="222"/>
      <c r="N441" s="414"/>
      <c r="O441" s="222"/>
    </row>
    <row r="442" spans="2:15" outlineLevel="1" collapsed="1" x14ac:dyDescent="0.4"/>
    <row r="443" spans="2:15" ht="15.75" x14ac:dyDescent="0.4">
      <c r="B443" s="55" t="s">
        <v>1139</v>
      </c>
      <c r="C443" s="75"/>
      <c r="D443" s="225"/>
      <c r="E443" s="225"/>
      <c r="F443" s="225"/>
      <c r="G443" s="225"/>
      <c r="H443" s="267"/>
      <c r="I443" s="267"/>
      <c r="J443" s="267"/>
      <c r="K443" s="267"/>
      <c r="L443" s="267"/>
      <c r="M443" s="225"/>
      <c r="N443" s="56"/>
      <c r="O443" s="56"/>
    </row>
    <row r="444" spans="2:15" x14ac:dyDescent="0.4">
      <c r="H444" s="221"/>
      <c r="I444" s="221"/>
      <c r="J444" s="221"/>
      <c r="K444" s="221"/>
      <c r="L444" s="221"/>
      <c r="M444" s="221"/>
    </row>
    <row r="445" spans="2:15" ht="14.25" outlineLevel="1" x14ac:dyDescent="0.4">
      <c r="B445" s="74" t="s">
        <v>1140</v>
      </c>
      <c r="C445" s="60"/>
      <c r="D445" s="226"/>
      <c r="E445" s="226"/>
      <c r="F445" s="226"/>
      <c r="G445" s="226"/>
      <c r="H445" s="269"/>
      <c r="I445" s="269"/>
      <c r="J445" s="269"/>
      <c r="K445" s="269"/>
      <c r="L445" s="269"/>
      <c r="M445" s="226"/>
      <c r="N445" s="18"/>
      <c r="O445" s="18"/>
    </row>
    <row r="446" spans="2:15" hidden="1" outlineLevel="2" x14ac:dyDescent="0.4">
      <c r="H446" s="268"/>
      <c r="I446" s="268"/>
      <c r="J446" s="268"/>
      <c r="K446" s="268"/>
      <c r="L446" s="268"/>
    </row>
    <row r="447" spans="2:15" hidden="1" outlineLevel="2" x14ac:dyDescent="0.4">
      <c r="C447" s="234" t="s">
        <v>117</v>
      </c>
      <c r="D447" s="221" t="s">
        <v>176</v>
      </c>
      <c r="H447" s="270">
        <f>IFERROR((SUMIFS('INPUTS | Totex'!H$276:H$294,'INPUTS | Totex'!$C$276:$C$294,$C447))/SUMIFS(H$335:H$353,$C$335:$C$353,$C447),0)</f>
        <v>-1.3464026299942665E-2</v>
      </c>
      <c r="I447" s="270">
        <f>IFERROR((SUMIFS('INPUTS | Totex'!I$276:I$294,'INPUTS | Totex'!$C$276:$C$294,$C447))/SUMIFS(I$335:I$353,$C$335:$C$353,$C447),0)</f>
        <v>0</v>
      </c>
      <c r="J447" s="270">
        <f>IFERROR((SUMIFS('INPUTS | Totex'!J$276:J$294,'INPUTS | Totex'!$C$276:$C$294,$C447))/SUMIFS(J$335:J$353,$C$335:$C$353,$C447),0)</f>
        <v>0</v>
      </c>
      <c r="K447" s="270">
        <f>IFERROR((SUMIFS('INPUTS | Totex'!K$276:K$294,'INPUTS | Totex'!$C$276:$C$294,$C447))/SUMIFS(K$335:K$353,$C$335:$C$353,$C447),0)</f>
        <v>0</v>
      </c>
      <c r="L447" s="270">
        <f>IFERROR((SUMIFS('INPUTS | Totex'!L$276:L$294,'INPUTS | Totex'!$C$276:$C$294,$C447))/SUMIFS(L$335:L$353,$C$335:$C$353,$C447),0)</f>
        <v>0</v>
      </c>
    </row>
    <row r="448" spans="2:15" hidden="1" outlineLevel="2" x14ac:dyDescent="0.4">
      <c r="C448" s="220" t="s">
        <v>119</v>
      </c>
      <c r="D448" s="221" t="s">
        <v>176</v>
      </c>
      <c r="H448" s="270">
        <f>IFERROR((SUMIFS('INPUTS | Totex'!H$276:H$294,'INPUTS | Totex'!$C$276:$C$294,$C448))/SUMIFS(H$335:H$353,$C$335:$C$353,$C448),0)</f>
        <v>-1.8362378593964397E-2</v>
      </c>
      <c r="I448" s="270">
        <f>IFERROR((SUMIFS('INPUTS | Totex'!I$276:I$294,'INPUTS | Totex'!$C$276:$C$294,$C448))/SUMIFS(I$335:I$353,$C$335:$C$353,$C448),0)</f>
        <v>0</v>
      </c>
      <c r="J448" s="270">
        <f>IFERROR((SUMIFS('INPUTS | Totex'!J$276:J$294,'INPUTS | Totex'!$C$276:$C$294,$C448))/SUMIFS(J$335:J$353,$C$335:$C$353,$C448),0)</f>
        <v>0</v>
      </c>
      <c r="K448" s="270">
        <f>IFERROR((SUMIFS('INPUTS | Totex'!K$276:K$294,'INPUTS | Totex'!$C$276:$C$294,$C448))/SUMIFS(K$335:K$353,$C$335:$C$353,$C448),0)</f>
        <v>0</v>
      </c>
      <c r="L448" s="270">
        <f>IFERROR((SUMIFS('INPUTS | Totex'!L$276:L$294,'INPUTS | Totex'!$C$276:$C$294,$C448))/SUMIFS(L$335:L$353,$C$335:$C$353,$C448),0)</f>
        <v>0</v>
      </c>
    </row>
    <row r="449" spans="3:12" hidden="1" outlineLevel="2" x14ac:dyDescent="0.4">
      <c r="C449" s="220" t="s">
        <v>122</v>
      </c>
      <c r="D449" s="221" t="s">
        <v>176</v>
      </c>
      <c r="H449" s="270">
        <f>IFERROR((SUMIFS('INPUTS | Totex'!H$276:H$294,'INPUTS | Totex'!$C$276:$C$294,$C449))/SUMIFS(H$335:H$353,$C$335:$C$353,$C449),0)</f>
        <v>6.6316535367429458E-2</v>
      </c>
      <c r="I449" s="270">
        <f>IFERROR((SUMIFS('INPUTS | Totex'!I$276:I$294,'INPUTS | Totex'!$C$276:$C$294,$C449))/SUMIFS(I$335:I$353,$C$335:$C$353,$C449),0)</f>
        <v>0</v>
      </c>
      <c r="J449" s="270">
        <f>IFERROR((SUMIFS('INPUTS | Totex'!J$276:J$294,'INPUTS | Totex'!$C$276:$C$294,$C449))/SUMIFS(J$335:J$353,$C$335:$C$353,$C449),0)</f>
        <v>0</v>
      </c>
      <c r="K449" s="270">
        <f>IFERROR((SUMIFS('INPUTS | Totex'!K$276:K$294,'INPUTS | Totex'!$C$276:$C$294,$C449))/SUMIFS(K$335:K$353,$C$335:$C$353,$C449),0)</f>
        <v>0</v>
      </c>
      <c r="L449" s="270">
        <f>IFERROR((SUMIFS('INPUTS | Totex'!L$276:L$294,'INPUTS | Totex'!$C$276:$C$294,$C449))/SUMIFS(L$335:L$353,$C$335:$C$353,$C449),0)</f>
        <v>0</v>
      </c>
    </row>
    <row r="450" spans="3:12" hidden="1" outlineLevel="2" x14ac:dyDescent="0.4">
      <c r="C450" s="220" t="s">
        <v>124</v>
      </c>
      <c r="D450" s="221" t="s">
        <v>176</v>
      </c>
      <c r="H450" s="270">
        <f>IFERROR((SUMIFS('INPUTS | Totex'!H$276:H$294,'INPUTS | Totex'!$C$276:$C$294,$C450))/SUMIFS(H$335:H$353,$C$335:$C$353,$C450),0)</f>
        <v>-1.2964830760474334E-17</v>
      </c>
      <c r="I450" s="270">
        <f>IFERROR((SUMIFS('INPUTS | Totex'!I$276:I$294,'INPUTS | Totex'!$C$276:$C$294,$C450))/SUMIFS(I$335:I$353,$C$335:$C$353,$C450),0)</f>
        <v>0</v>
      </c>
      <c r="J450" s="270">
        <f>IFERROR((SUMIFS('INPUTS | Totex'!J$276:J$294,'INPUTS | Totex'!$C$276:$C$294,$C450))/SUMIFS(J$335:J$353,$C$335:$C$353,$C450),0)</f>
        <v>0</v>
      </c>
      <c r="K450" s="270">
        <f>IFERROR((SUMIFS('INPUTS | Totex'!K$276:K$294,'INPUTS | Totex'!$C$276:$C$294,$C450))/SUMIFS(K$335:K$353,$C$335:$C$353,$C450),0)</f>
        <v>0</v>
      </c>
      <c r="L450" s="270">
        <f>IFERROR((SUMIFS('INPUTS | Totex'!L$276:L$294,'INPUTS | Totex'!$C$276:$C$294,$C450))/SUMIFS(L$335:L$353,$C$335:$C$353,$C450),0)</f>
        <v>0</v>
      </c>
    </row>
    <row r="451" spans="3:12" hidden="1" outlineLevel="2" x14ac:dyDescent="0.4">
      <c r="C451" s="220" t="s">
        <v>126</v>
      </c>
      <c r="D451" s="221" t="s">
        <v>176</v>
      </c>
      <c r="H451" s="270">
        <f>IFERROR((SUMIFS('INPUTS | Totex'!H$276:H$294,'INPUTS | Totex'!$C$276:$C$294,$C451))/SUMIFS(H$335:H$353,$C$335:$C$353,$C451),0)</f>
        <v>5.4662961810719925E-2</v>
      </c>
      <c r="I451" s="270">
        <f>IFERROR((SUMIFS('INPUTS | Totex'!I$276:I$294,'INPUTS | Totex'!$C$276:$C$294,$C451))/SUMIFS(I$335:I$353,$C$335:$C$353,$C451),0)</f>
        <v>0</v>
      </c>
      <c r="J451" s="270">
        <f>IFERROR((SUMIFS('INPUTS | Totex'!J$276:J$294,'INPUTS | Totex'!$C$276:$C$294,$C451))/SUMIFS(J$335:J$353,$C$335:$C$353,$C451),0)</f>
        <v>0</v>
      </c>
      <c r="K451" s="270">
        <f>IFERROR((SUMIFS('INPUTS | Totex'!K$276:K$294,'INPUTS | Totex'!$C$276:$C$294,$C451))/SUMIFS(K$335:K$353,$C$335:$C$353,$C451),0)</f>
        <v>0</v>
      </c>
      <c r="L451" s="270">
        <f>IFERROR((SUMIFS('INPUTS | Totex'!L$276:L$294,'INPUTS | Totex'!$C$276:$C$294,$C451))/SUMIFS(L$335:L$353,$C$335:$C$353,$C451),0)</f>
        <v>0</v>
      </c>
    </row>
    <row r="452" spans="3:12" hidden="1" outlineLevel="2" x14ac:dyDescent="0.4">
      <c r="C452" s="220" t="s">
        <v>128</v>
      </c>
      <c r="D452" s="221" t="s">
        <v>176</v>
      </c>
      <c r="H452" s="270">
        <f>IFERROR((SUMIFS('INPUTS | Totex'!H$276:H$294,'INPUTS | Totex'!$C$276:$C$294,$C452))/SUMIFS(H$335:H$353,$C$335:$C$353,$C452),0)</f>
        <v>-5.6297730297573652E-3</v>
      </c>
      <c r="I452" s="270">
        <f>IFERROR((SUMIFS('INPUTS | Totex'!I$276:I$294,'INPUTS | Totex'!$C$276:$C$294,$C452))/SUMIFS(I$335:I$353,$C$335:$C$353,$C452),0)</f>
        <v>0</v>
      </c>
      <c r="J452" s="270">
        <f>IFERROR((SUMIFS('INPUTS | Totex'!J$276:J$294,'INPUTS | Totex'!$C$276:$C$294,$C452))/SUMIFS(J$335:J$353,$C$335:$C$353,$C452),0)</f>
        <v>0</v>
      </c>
      <c r="K452" s="270">
        <f>IFERROR((SUMIFS('INPUTS | Totex'!K$276:K$294,'INPUTS | Totex'!$C$276:$C$294,$C452))/SUMIFS(K$335:K$353,$C$335:$C$353,$C452),0)</f>
        <v>0</v>
      </c>
      <c r="L452" s="270">
        <f>IFERROR((SUMIFS('INPUTS | Totex'!L$276:L$294,'INPUTS | Totex'!$C$276:$C$294,$C452))/SUMIFS(L$335:L$353,$C$335:$C$353,$C452),0)</f>
        <v>0</v>
      </c>
    </row>
    <row r="453" spans="3:12" hidden="1" outlineLevel="2" x14ac:dyDescent="0.4">
      <c r="C453" s="220" t="s">
        <v>131</v>
      </c>
      <c r="D453" s="221" t="s">
        <v>176</v>
      </c>
      <c r="H453" s="270">
        <f>IFERROR((SUMIFS('INPUTS | Totex'!H$276:H$294,'INPUTS | Totex'!$C$276:$C$294,$C453))/SUMIFS(H$335:H$353,$C$335:$C$353,$C453),0)</f>
        <v>7.0700984039487338E-2</v>
      </c>
      <c r="I453" s="270">
        <f>IFERROR((SUMIFS('INPUTS | Totex'!I$276:I$294,'INPUTS | Totex'!$C$276:$C$294,$C453))/SUMIFS(I$335:I$353,$C$335:$C$353,$C453),0)</f>
        <v>0</v>
      </c>
      <c r="J453" s="270">
        <f>IFERROR((SUMIFS('INPUTS | Totex'!J$276:J$294,'INPUTS | Totex'!$C$276:$C$294,$C453))/SUMIFS(J$335:J$353,$C$335:$C$353,$C453),0)</f>
        <v>0</v>
      </c>
      <c r="K453" s="270">
        <f>IFERROR((SUMIFS('INPUTS | Totex'!K$276:K$294,'INPUTS | Totex'!$C$276:$C$294,$C453))/SUMIFS(K$335:K$353,$C$335:$C$353,$C453),0)</f>
        <v>0</v>
      </c>
      <c r="L453" s="270">
        <f>IFERROR((SUMIFS('INPUTS | Totex'!L$276:L$294,'INPUTS | Totex'!$C$276:$C$294,$C453))/SUMIFS(L$335:L$353,$C$335:$C$353,$C453),0)</f>
        <v>0</v>
      </c>
    </row>
    <row r="454" spans="3:12" hidden="1" outlineLevel="2" x14ac:dyDescent="0.4">
      <c r="C454" s="220" t="s">
        <v>133</v>
      </c>
      <c r="D454" s="221" t="s">
        <v>176</v>
      </c>
      <c r="H454" s="270">
        <f>IFERROR((SUMIFS('INPUTS | Totex'!H$276:H$294,'INPUTS | Totex'!$C$276:$C$294,$C454))/SUMIFS(H$335:H$353,$C$335:$C$353,$C454),0)</f>
        <v>-1.0885420068470382E-6</v>
      </c>
      <c r="I454" s="270">
        <f>IFERROR((SUMIFS('INPUTS | Totex'!I$276:I$294,'INPUTS | Totex'!$C$276:$C$294,$C454))/SUMIFS(I$335:I$353,$C$335:$C$353,$C454),0)</f>
        <v>0</v>
      </c>
      <c r="J454" s="270">
        <f>IFERROR((SUMIFS('INPUTS | Totex'!J$276:J$294,'INPUTS | Totex'!$C$276:$C$294,$C454))/SUMIFS(J$335:J$353,$C$335:$C$353,$C454),0)</f>
        <v>0</v>
      </c>
      <c r="K454" s="270">
        <f>IFERROR((SUMIFS('INPUTS | Totex'!K$276:K$294,'INPUTS | Totex'!$C$276:$C$294,$C454))/SUMIFS(K$335:K$353,$C$335:$C$353,$C454),0)</f>
        <v>0</v>
      </c>
      <c r="L454" s="270">
        <f>IFERROR((SUMIFS('INPUTS | Totex'!L$276:L$294,'INPUTS | Totex'!$C$276:$C$294,$C454))/SUMIFS(L$335:L$353,$C$335:$C$353,$C454),0)</f>
        <v>0</v>
      </c>
    </row>
    <row r="455" spans="3:12" hidden="1" outlineLevel="2" x14ac:dyDescent="0.4">
      <c r="C455" s="220" t="s">
        <v>244</v>
      </c>
      <c r="D455" s="221" t="s">
        <v>176</v>
      </c>
      <c r="H455" s="270">
        <f>IFERROR((SUMIFS('INPUTS | Totex'!H$276:H$294,'INPUTS | Totex'!$C$276:$C$294,$C455))/SUMIFS(H$335:H$353,$C$335:$C$353,$C455),0)</f>
        <v>3.2707595759688695E-4</v>
      </c>
      <c r="I455" s="270">
        <f>IFERROR((SUMIFS('INPUTS | Totex'!I$276:I$294,'INPUTS | Totex'!$C$276:$C$294,$C455))/SUMIFS(I$335:I$353,$C$335:$C$353,$C455),0)</f>
        <v>0</v>
      </c>
      <c r="J455" s="270">
        <f>IFERROR((SUMIFS('INPUTS | Totex'!J$276:J$294,'INPUTS | Totex'!$C$276:$C$294,$C455))/SUMIFS(J$335:J$353,$C$335:$C$353,$C455),0)</f>
        <v>0</v>
      </c>
      <c r="K455" s="270">
        <f>IFERROR((SUMIFS('INPUTS | Totex'!K$276:K$294,'INPUTS | Totex'!$C$276:$C$294,$C455))/SUMIFS(K$335:K$353,$C$335:$C$353,$C455),0)</f>
        <v>0</v>
      </c>
      <c r="L455" s="270">
        <f>IFERROR((SUMIFS('INPUTS | Totex'!L$276:L$294,'INPUTS | Totex'!$C$276:$C$294,$C455))/SUMIFS(L$335:L$353,$C$335:$C$353,$C455),0)</f>
        <v>0</v>
      </c>
    </row>
    <row r="456" spans="3:12" hidden="1" outlineLevel="2" x14ac:dyDescent="0.4">
      <c r="C456" s="220" t="s">
        <v>137</v>
      </c>
      <c r="D456" s="221" t="s">
        <v>176</v>
      </c>
      <c r="H456" s="270">
        <f>IFERROR((SUMIFS('INPUTS | Totex'!H$276:H$294,'INPUTS | Totex'!$C$276:$C$294,$C456))/SUMIFS(H$335:H$353,$C$335:$C$353,$C456),0)</f>
        <v>-1.3121800914645281E-2</v>
      </c>
      <c r="I456" s="270">
        <f>IFERROR((SUMIFS('INPUTS | Totex'!I$276:I$294,'INPUTS | Totex'!$C$276:$C$294,$C456))/SUMIFS(I$335:I$353,$C$335:$C$353,$C456),0)</f>
        <v>0</v>
      </c>
      <c r="J456" s="270">
        <f>IFERROR((SUMIFS('INPUTS | Totex'!J$276:J$294,'INPUTS | Totex'!$C$276:$C$294,$C456))/SUMIFS(J$335:J$353,$C$335:$C$353,$C456),0)</f>
        <v>0</v>
      </c>
      <c r="K456" s="270">
        <f>IFERROR((SUMIFS('INPUTS | Totex'!K$276:K$294,'INPUTS | Totex'!$C$276:$C$294,$C456))/SUMIFS(K$335:K$353,$C$335:$C$353,$C456),0)</f>
        <v>0</v>
      </c>
      <c r="L456" s="270">
        <f>IFERROR((SUMIFS('INPUTS | Totex'!L$276:L$294,'INPUTS | Totex'!$C$276:$C$294,$C456))/SUMIFS(L$335:L$353,$C$335:$C$353,$C456),0)</f>
        <v>0</v>
      </c>
    </row>
    <row r="457" spans="3:12" hidden="1" outlineLevel="2" x14ac:dyDescent="0.4">
      <c r="C457" s="220" t="s">
        <v>139</v>
      </c>
      <c r="D457" s="221" t="s">
        <v>176</v>
      </c>
      <c r="H457" s="270">
        <f>IFERROR((SUMIFS('INPUTS | Totex'!H$276:H$294,'INPUTS | Totex'!$C$276:$C$294,$C457))/SUMIFS(H$335:H$353,$C$335:$C$353,$C457),0)</f>
        <v>2.7879770766329223E-3</v>
      </c>
      <c r="I457" s="270">
        <f>IFERROR((SUMIFS('INPUTS | Totex'!I$276:I$294,'INPUTS | Totex'!$C$276:$C$294,$C457))/SUMIFS(I$335:I$353,$C$335:$C$353,$C457),0)</f>
        <v>0</v>
      </c>
      <c r="J457" s="270">
        <f>IFERROR((SUMIFS('INPUTS | Totex'!J$276:J$294,'INPUTS | Totex'!$C$276:$C$294,$C457))/SUMIFS(J$335:J$353,$C$335:$C$353,$C457),0)</f>
        <v>0</v>
      </c>
      <c r="K457" s="270">
        <f>IFERROR((SUMIFS('INPUTS | Totex'!K$276:K$294,'INPUTS | Totex'!$C$276:$C$294,$C457))/SUMIFS(K$335:K$353,$C$335:$C$353,$C457),0)</f>
        <v>0</v>
      </c>
      <c r="L457" s="270">
        <f>IFERROR((SUMIFS('INPUTS | Totex'!L$276:L$294,'INPUTS | Totex'!$C$276:$C$294,$C457))/SUMIFS(L$335:L$353,$C$335:$C$353,$C457),0)</f>
        <v>0</v>
      </c>
    </row>
    <row r="458" spans="3:12" hidden="1" outlineLevel="2" x14ac:dyDescent="0.4">
      <c r="C458" s="220" t="s">
        <v>141</v>
      </c>
      <c r="D458" s="221" t="s">
        <v>176</v>
      </c>
      <c r="H458" s="270">
        <f>IFERROR((SUMIFS('INPUTS | Totex'!H$276:H$294,'INPUTS | Totex'!$C$276:$C$294,$C458))/SUMIFS(H$335:H$353,$C$335:$C$353,$C458),0)</f>
        <v>2.6934324967757589E-3</v>
      </c>
      <c r="I458" s="270">
        <f>IFERROR((SUMIFS('INPUTS | Totex'!I$276:I$294,'INPUTS | Totex'!$C$276:$C$294,$C458))/SUMIFS(I$335:I$353,$C$335:$C$353,$C458),0)</f>
        <v>0</v>
      </c>
      <c r="J458" s="270">
        <f>IFERROR((SUMIFS('INPUTS | Totex'!J$276:J$294,'INPUTS | Totex'!$C$276:$C$294,$C458))/SUMIFS(J$335:J$353,$C$335:$C$353,$C458),0)</f>
        <v>0</v>
      </c>
      <c r="K458" s="270">
        <f>IFERROR((SUMIFS('INPUTS | Totex'!K$276:K$294,'INPUTS | Totex'!$C$276:$C$294,$C458))/SUMIFS(K$335:K$353,$C$335:$C$353,$C458),0)</f>
        <v>0</v>
      </c>
      <c r="L458" s="270">
        <f>IFERROR((SUMIFS('INPUTS | Totex'!L$276:L$294,'INPUTS | Totex'!$C$276:$C$294,$C458))/SUMIFS(L$335:L$353,$C$335:$C$353,$C458),0)</f>
        <v>0</v>
      </c>
    </row>
    <row r="459" spans="3:12" hidden="1" outlineLevel="2" x14ac:dyDescent="0.4">
      <c r="C459" s="220" t="s">
        <v>143</v>
      </c>
      <c r="D459" s="221" t="s">
        <v>176</v>
      </c>
      <c r="H459" s="270">
        <f>IFERROR((SUMIFS('INPUTS | Totex'!H$276:H$294,'INPUTS | Totex'!$C$276:$C$294,$C459))/SUMIFS(H$335:H$353,$C$335:$C$353,$C459),0)</f>
        <v>-4.203935599284424E-3</v>
      </c>
      <c r="I459" s="270">
        <f>IFERROR((SUMIFS('INPUTS | Totex'!I$276:I$294,'INPUTS | Totex'!$C$276:$C$294,$C459))/SUMIFS(I$335:I$353,$C$335:$C$353,$C459),0)</f>
        <v>0</v>
      </c>
      <c r="J459" s="270">
        <f>IFERROR((SUMIFS('INPUTS | Totex'!J$276:J$294,'INPUTS | Totex'!$C$276:$C$294,$C459))/SUMIFS(J$335:J$353,$C$335:$C$353,$C459),0)</f>
        <v>0</v>
      </c>
      <c r="K459" s="270">
        <f>IFERROR((SUMIFS('INPUTS | Totex'!K$276:K$294,'INPUTS | Totex'!$C$276:$C$294,$C459))/SUMIFS(K$335:K$353,$C$335:$C$353,$C459),0)</f>
        <v>0</v>
      </c>
      <c r="L459" s="270">
        <f>IFERROR((SUMIFS('INPUTS | Totex'!L$276:L$294,'INPUTS | Totex'!$C$276:$C$294,$C459))/SUMIFS(L$335:L$353,$C$335:$C$353,$C459),0)</f>
        <v>0</v>
      </c>
    </row>
    <row r="460" spans="3:12" hidden="1" outlineLevel="2" x14ac:dyDescent="0.4">
      <c r="C460" s="220" t="s">
        <v>145</v>
      </c>
      <c r="D460" s="221" t="s">
        <v>176</v>
      </c>
      <c r="H460" s="270">
        <f>IFERROR((SUMIFS('INPUTS | Totex'!H$276:H$294,'INPUTS | Totex'!$C$276:$C$294,$C460))/SUMIFS(H$335:H$353,$C$335:$C$353,$C460),0)</f>
        <v>-6.1786867599569638E-3</v>
      </c>
      <c r="I460" s="270">
        <f>IFERROR((SUMIFS('INPUTS | Totex'!I$276:I$294,'INPUTS | Totex'!$C$276:$C$294,$C460))/SUMIFS(I$335:I$353,$C$335:$C$353,$C460),0)</f>
        <v>0</v>
      </c>
      <c r="J460" s="270">
        <f>IFERROR((SUMIFS('INPUTS | Totex'!J$276:J$294,'INPUTS | Totex'!$C$276:$C$294,$C460))/SUMIFS(J$335:J$353,$C$335:$C$353,$C460),0)</f>
        <v>0</v>
      </c>
      <c r="K460" s="270">
        <f>IFERROR((SUMIFS('INPUTS | Totex'!K$276:K$294,'INPUTS | Totex'!$C$276:$C$294,$C460))/SUMIFS(K$335:K$353,$C$335:$C$353,$C460),0)</f>
        <v>0</v>
      </c>
      <c r="L460" s="270">
        <f>IFERROR((SUMIFS('INPUTS | Totex'!L$276:L$294,'INPUTS | Totex'!$C$276:$C$294,$C460))/SUMIFS(L$335:L$353,$C$335:$C$353,$C460),0)</f>
        <v>0</v>
      </c>
    </row>
    <row r="461" spans="3:12" hidden="1" outlineLevel="2" x14ac:dyDescent="0.4">
      <c r="C461" s="220" t="s">
        <v>147</v>
      </c>
      <c r="D461" s="221" t="s">
        <v>176</v>
      </c>
      <c r="H461" s="270">
        <f>IFERROR((SUMIFS('INPUTS | Totex'!H$276:H$294,'INPUTS | Totex'!$C$276:$C$294,$C461))/SUMIFS(H$335:H$353,$C$335:$C$353,$C461),0)</f>
        <v>3.2617294329606245E-3</v>
      </c>
      <c r="I461" s="270">
        <f>IFERROR((SUMIFS('INPUTS | Totex'!I$276:I$294,'INPUTS | Totex'!$C$276:$C$294,$C461))/SUMIFS(I$335:I$353,$C$335:$C$353,$C461),0)</f>
        <v>0</v>
      </c>
      <c r="J461" s="270">
        <f>IFERROR((SUMIFS('INPUTS | Totex'!J$276:J$294,'INPUTS | Totex'!$C$276:$C$294,$C461))/SUMIFS(J$335:J$353,$C$335:$C$353,$C461),0)</f>
        <v>0</v>
      </c>
      <c r="K461" s="270">
        <f>IFERROR((SUMIFS('INPUTS | Totex'!K$276:K$294,'INPUTS | Totex'!$C$276:$C$294,$C461))/SUMIFS(K$335:K$353,$C$335:$C$353,$C461),0)</f>
        <v>0</v>
      </c>
      <c r="L461" s="270">
        <f>IFERROR((SUMIFS('INPUTS | Totex'!L$276:L$294,'INPUTS | Totex'!$C$276:$C$294,$C461))/SUMIFS(L$335:L$353,$C$335:$C$353,$C461),0)</f>
        <v>0</v>
      </c>
    </row>
    <row r="462" spans="3:12" hidden="1" outlineLevel="2" x14ac:dyDescent="0.4">
      <c r="C462" s="220" t="s">
        <v>149</v>
      </c>
      <c r="D462" s="221" t="s">
        <v>176</v>
      </c>
      <c r="H462" s="270">
        <f>IFERROR((SUMIFS('INPUTS | Totex'!H$276:H$294,'INPUTS | Totex'!$C$276:$C$294,$C462))/SUMIFS(H$335:H$353,$C$335:$C$353,$C462),0)</f>
        <v>-1.5223430308278355E-17</v>
      </c>
      <c r="I462" s="270">
        <f>IFERROR((SUMIFS('INPUTS | Totex'!I$276:I$294,'INPUTS | Totex'!$C$276:$C$294,$C462))/SUMIFS(I$335:I$353,$C$335:$C$353,$C462),0)</f>
        <v>0</v>
      </c>
      <c r="J462" s="270">
        <f>IFERROR((SUMIFS('INPUTS | Totex'!J$276:J$294,'INPUTS | Totex'!$C$276:$C$294,$C462))/SUMIFS(J$335:J$353,$C$335:$C$353,$C462),0)</f>
        <v>0</v>
      </c>
      <c r="K462" s="270">
        <f>IFERROR((SUMIFS('INPUTS | Totex'!K$276:K$294,'INPUTS | Totex'!$C$276:$C$294,$C462))/SUMIFS(K$335:K$353,$C$335:$C$353,$C462),0)</f>
        <v>0</v>
      </c>
      <c r="L462" s="270">
        <f>IFERROR((SUMIFS('INPUTS | Totex'!L$276:L$294,'INPUTS | Totex'!$C$276:$C$294,$C462))/SUMIFS(L$335:L$353,$C$335:$C$353,$C462),0)</f>
        <v>0</v>
      </c>
    </row>
    <row r="463" spans="3:12" hidden="1" outlineLevel="2" x14ac:dyDescent="0.4">
      <c r="C463" s="220" t="s">
        <v>151</v>
      </c>
      <c r="D463" s="221" t="s">
        <v>176</v>
      </c>
      <c r="H463" s="270">
        <f>IFERROR((SUMIFS('INPUTS | Totex'!H$276:H$294,'INPUTS | Totex'!$C$276:$C$294,$C463))/SUMIFS(H$335:H$353,$C$335:$C$353,$C463),0)</f>
        <v>7.5657289987229922E-3</v>
      </c>
      <c r="I463" s="270">
        <f>IFERROR((SUMIFS('INPUTS | Totex'!I$276:I$294,'INPUTS | Totex'!$C$276:$C$294,$C463))/SUMIFS(I$335:I$353,$C$335:$C$353,$C463),0)</f>
        <v>0</v>
      </c>
      <c r="J463" s="270">
        <f>IFERROR((SUMIFS('INPUTS | Totex'!J$276:J$294,'INPUTS | Totex'!$C$276:$C$294,$C463))/SUMIFS(J$335:J$353,$C$335:$C$353,$C463),0)</f>
        <v>0</v>
      </c>
      <c r="K463" s="270">
        <f>IFERROR((SUMIFS('INPUTS | Totex'!K$276:K$294,'INPUTS | Totex'!$C$276:$C$294,$C463))/SUMIFS(K$335:K$353,$C$335:$C$353,$C463),0)</f>
        <v>0</v>
      </c>
      <c r="L463" s="270">
        <f>IFERROR((SUMIFS('INPUTS | Totex'!L$276:L$294,'INPUTS | Totex'!$C$276:$C$294,$C463))/SUMIFS(L$335:L$353,$C$335:$C$353,$C463),0)</f>
        <v>0</v>
      </c>
    </row>
    <row r="464" spans="3:12" hidden="1" outlineLevel="2" x14ac:dyDescent="0.4">
      <c r="H464" s="270"/>
      <c r="I464" s="270"/>
      <c r="J464" s="270"/>
      <c r="K464" s="270"/>
      <c r="L464" s="270"/>
    </row>
    <row r="465" spans="2:15" hidden="1" outlineLevel="2" x14ac:dyDescent="0.4">
      <c r="B465" s="222"/>
      <c r="C465" s="222" t="s">
        <v>725</v>
      </c>
      <c r="D465" s="224" t="s">
        <v>176</v>
      </c>
      <c r="E465" s="271">
        <f>IFERROR((SUMIFS('INPUTS | Totex'!E$276:E$294,'INPUTS | Totex'!$C$276:$C$294,$C465))/SUMIFS(E$335:E$353,$C$335:$C$353,$C465),0)</f>
        <v>0</v>
      </c>
      <c r="F465" s="271">
        <f>IFERROR((SUMIFS('INPUTS | Totex'!F$276:F$294,'INPUTS | Totex'!$C$276:$C$294,$C465))/SUMIFS(F$335:F$353,$C$335:$C$353,$C465),0)</f>
        <v>0</v>
      </c>
      <c r="G465" s="271">
        <f>IFERROR((SUMIFS('INPUTS | Totex'!G$276:G$294,'INPUTS | Totex'!$C$276:$C$294,$C465))/SUMIFS(G$335:G$353,$C$335:$C$353,$C465),0)</f>
        <v>0</v>
      </c>
      <c r="H465" s="271">
        <f>IFERROR((SUMIFS('INPUTS | Totex'!H$276:H$294,'INPUTS | Totex'!$C$276:$C$294,$C465))/SUMIFS(H$335:H$353,$C$335:$C$353,$C465),0)</f>
        <v>7.3728240078136543E-3</v>
      </c>
      <c r="I465" s="271">
        <f>IFERROR((SUMIFS('INPUTS | Totex'!I$276:I$294,'INPUTS | Totex'!$C$276:$C$294,$C465))/SUMIFS(I$335:I$353,$C$335:$C$353,$C465),0)</f>
        <v>0</v>
      </c>
      <c r="J465" s="271">
        <f>IFERROR((SUMIFS('INPUTS | Totex'!J$276:J$294,'INPUTS | Totex'!$C$276:$C$294,$C465))/SUMIFS(J$335:J$353,$C$335:$C$353,$C465),0)</f>
        <v>0</v>
      </c>
      <c r="K465" s="271">
        <f>IFERROR((SUMIFS('INPUTS | Totex'!K$276:K$294,'INPUTS | Totex'!$C$276:$C$294,$C465))/SUMIFS(K$335:K$353,$C$335:$C$353,$C465),0)</f>
        <v>0</v>
      </c>
      <c r="L465" s="271">
        <f>IFERROR((SUMIFS('INPUTS | Totex'!L$276:L$294,'INPUTS | Totex'!$C$276:$C$294,$C465))/SUMIFS(L$335:L$353,$C$335:$C$353,$C465),0)</f>
        <v>0</v>
      </c>
      <c r="M465" s="222"/>
      <c r="N465" s="222"/>
      <c r="O465" s="222"/>
    </row>
    <row r="466" spans="2:15" outlineLevel="1" collapsed="1" x14ac:dyDescent="0.4">
      <c r="H466" s="268"/>
      <c r="I466" s="268"/>
      <c r="J466" s="268"/>
      <c r="K466" s="268"/>
      <c r="L466" s="268"/>
    </row>
    <row r="467" spans="2:15" ht="13.9" customHeight="1" outlineLevel="1" x14ac:dyDescent="0.4">
      <c r="B467" s="74" t="s">
        <v>1141</v>
      </c>
      <c r="C467" s="60"/>
      <c r="D467" s="226"/>
      <c r="E467" s="226"/>
      <c r="F467" s="226"/>
      <c r="G467" s="226"/>
      <c r="H467" s="269"/>
      <c r="I467" s="269"/>
      <c r="J467" s="269"/>
      <c r="K467" s="269"/>
      <c r="L467" s="269"/>
      <c r="M467" s="226"/>
      <c r="N467" s="18"/>
      <c r="O467" s="18"/>
    </row>
    <row r="468" spans="2:15" hidden="1" outlineLevel="2" x14ac:dyDescent="0.4">
      <c r="H468" s="268"/>
      <c r="I468" s="268"/>
      <c r="J468" s="268"/>
      <c r="K468" s="268"/>
      <c r="L468" s="268"/>
    </row>
    <row r="469" spans="2:15" hidden="1" outlineLevel="2" x14ac:dyDescent="0.4">
      <c r="C469" s="220" t="s">
        <v>117</v>
      </c>
      <c r="D469" s="221" t="s">
        <v>176</v>
      </c>
      <c r="H469" s="270">
        <f>IFERROR((SUMIFS('INPUTS | Totex'!H$298:H$316,'INPUTS | Totex'!$C$298:$C$316,$C469))/SUMIFS(H$335:H$353,$C$335:$C$353,$C469),0)</f>
        <v>4.6612672262031335E-2</v>
      </c>
      <c r="I469" s="270">
        <f>IFERROR((SUMIFS('INPUTS | Totex'!I$298:I$316,'INPUTS | Totex'!$C$298:$C$316,$C469))/SUMIFS(I$335:I$353,$C$335:$C$353,$C469),0)</f>
        <v>0</v>
      </c>
      <c r="J469" s="270">
        <f>IFERROR((SUMIFS('INPUTS | Totex'!J$298:J$316,'INPUTS | Totex'!$C$298:$C$316,$C469))/SUMIFS(J$335:J$353,$C$335:$C$353,$C469),0)</f>
        <v>0</v>
      </c>
      <c r="K469" s="270">
        <f>IFERROR((SUMIFS('INPUTS | Totex'!K$298:K$316,'INPUTS | Totex'!$C$298:$C$316,$C469))/SUMIFS(K$335:K$353,$C$335:$C$353,$C469),0)</f>
        <v>0</v>
      </c>
      <c r="L469" s="270">
        <f>IFERROR((SUMIFS('INPUTS | Totex'!L$298:L$316,'INPUTS | Totex'!$C$298:$C$316,$C469))/SUMIFS(L$335:L$353,$C$335:$C$353,$C469),0)</f>
        <v>0</v>
      </c>
    </row>
    <row r="470" spans="2:15" hidden="1" outlineLevel="2" x14ac:dyDescent="0.4">
      <c r="C470" s="220" t="s">
        <v>119</v>
      </c>
      <c r="D470" s="221" t="s">
        <v>176</v>
      </c>
      <c r="H470" s="270">
        <f>IFERROR((SUMIFS('INPUTS | Totex'!H$298:H$316,'INPUTS | Totex'!$C$298:$C$316,$C470))/SUMIFS(H$335:H$353,$C$335:$C$353,$C470),0)</f>
        <v>9.2765310169904414E-2</v>
      </c>
      <c r="I470" s="270">
        <f>IFERROR((SUMIFS('INPUTS | Totex'!I$298:I$316,'INPUTS | Totex'!$C$298:$C$316,$C470))/SUMIFS(I$335:I$353,$C$335:$C$353,$C470),0)</f>
        <v>0</v>
      </c>
      <c r="J470" s="270">
        <f>IFERROR((SUMIFS('INPUTS | Totex'!J$298:J$316,'INPUTS | Totex'!$C$298:$C$316,$C470))/SUMIFS(J$335:J$353,$C$335:$C$353,$C470),0)</f>
        <v>0</v>
      </c>
      <c r="K470" s="270">
        <f>IFERROR((SUMIFS('INPUTS | Totex'!K$298:K$316,'INPUTS | Totex'!$C$298:$C$316,$C470))/SUMIFS(K$335:K$353,$C$335:$C$353,$C470),0)</f>
        <v>0</v>
      </c>
      <c r="L470" s="270">
        <f>IFERROR((SUMIFS('INPUTS | Totex'!L$298:L$316,'INPUTS | Totex'!$C$298:$C$316,$C470))/SUMIFS(L$335:L$353,$C$335:$C$353,$C470),0)</f>
        <v>0</v>
      </c>
    </row>
    <row r="471" spans="2:15" hidden="1" outlineLevel="2" x14ac:dyDescent="0.4">
      <c r="C471" s="220" t="s">
        <v>122</v>
      </c>
      <c r="D471" s="221" t="s">
        <v>176</v>
      </c>
      <c r="H471" s="270">
        <f>IFERROR((SUMIFS('INPUTS | Totex'!H$298:H$316,'INPUTS | Totex'!$C$298:$C$316,$C471))/SUMIFS(H$335:H$353,$C$335:$C$353,$C471),0)</f>
        <v>0.11737734983952315</v>
      </c>
      <c r="I471" s="270">
        <f>IFERROR((SUMIFS('INPUTS | Totex'!I$298:I$316,'INPUTS | Totex'!$C$298:$C$316,$C471))/SUMIFS(I$335:I$353,$C$335:$C$353,$C471),0)</f>
        <v>0</v>
      </c>
      <c r="J471" s="270">
        <f>IFERROR((SUMIFS('INPUTS | Totex'!J$298:J$316,'INPUTS | Totex'!$C$298:$C$316,$C471))/SUMIFS(J$335:J$353,$C$335:$C$353,$C471),0)</f>
        <v>0</v>
      </c>
      <c r="K471" s="270">
        <f>IFERROR((SUMIFS('INPUTS | Totex'!K$298:K$316,'INPUTS | Totex'!$C$298:$C$316,$C471))/SUMIFS(K$335:K$353,$C$335:$C$353,$C471),0)</f>
        <v>0</v>
      </c>
      <c r="L471" s="270">
        <f>IFERROR((SUMIFS('INPUTS | Totex'!L$298:L$316,'INPUTS | Totex'!$C$298:$C$316,$C471))/SUMIFS(L$335:L$353,$C$335:$C$353,$C471),0)</f>
        <v>0</v>
      </c>
    </row>
    <row r="472" spans="2:15" hidden="1" outlineLevel="2" x14ac:dyDescent="0.4">
      <c r="C472" s="220" t="s">
        <v>124</v>
      </c>
      <c r="D472" s="221" t="s">
        <v>176</v>
      </c>
      <c r="H472" s="270">
        <f>IFERROR((SUMIFS('INPUTS | Totex'!H$298:H$316,'INPUTS | Totex'!$C$298:$C$316,$C472))/SUMIFS(H$335:H$353,$C$335:$C$353,$C472),0)</f>
        <v>6.4824153802371677E-17</v>
      </c>
      <c r="I472" s="270">
        <f>IFERROR((SUMIFS('INPUTS | Totex'!I$298:I$316,'INPUTS | Totex'!$C$298:$C$316,$C472))/SUMIFS(I$335:I$353,$C$335:$C$353,$C472),0)</f>
        <v>0</v>
      </c>
      <c r="J472" s="270">
        <f>IFERROR((SUMIFS('INPUTS | Totex'!J$298:J$316,'INPUTS | Totex'!$C$298:$C$316,$C472))/SUMIFS(J$335:J$353,$C$335:$C$353,$C472),0)</f>
        <v>0</v>
      </c>
      <c r="K472" s="270">
        <f>IFERROR((SUMIFS('INPUTS | Totex'!K$298:K$316,'INPUTS | Totex'!$C$298:$C$316,$C472))/SUMIFS(K$335:K$353,$C$335:$C$353,$C472),0)</f>
        <v>0</v>
      </c>
      <c r="L472" s="270">
        <f>IFERROR((SUMIFS('INPUTS | Totex'!L$298:L$316,'INPUTS | Totex'!$C$298:$C$316,$C472))/SUMIFS(L$335:L$353,$C$335:$C$353,$C472),0)</f>
        <v>0</v>
      </c>
    </row>
    <row r="473" spans="2:15" hidden="1" outlineLevel="2" x14ac:dyDescent="0.4">
      <c r="C473" s="220" t="s">
        <v>126</v>
      </c>
      <c r="D473" s="221" t="s">
        <v>176</v>
      </c>
      <c r="H473" s="270">
        <f>IFERROR((SUMIFS('INPUTS | Totex'!H$298:H$316,'INPUTS | Totex'!$C$298:$C$316,$C473))/SUMIFS(H$335:H$353,$C$335:$C$353,$C473),0)</f>
        <v>0.13395678923063237</v>
      </c>
      <c r="I473" s="270">
        <f>IFERROR((SUMIFS('INPUTS | Totex'!I$298:I$316,'INPUTS | Totex'!$C$298:$C$316,$C473))/SUMIFS(I$335:I$353,$C$335:$C$353,$C473),0)</f>
        <v>0</v>
      </c>
      <c r="J473" s="270">
        <f>IFERROR((SUMIFS('INPUTS | Totex'!J$298:J$316,'INPUTS | Totex'!$C$298:$C$316,$C473))/SUMIFS(J$335:J$353,$C$335:$C$353,$C473),0)</f>
        <v>0</v>
      </c>
      <c r="K473" s="270">
        <f>IFERROR((SUMIFS('INPUTS | Totex'!K$298:K$316,'INPUTS | Totex'!$C$298:$C$316,$C473))/SUMIFS(K$335:K$353,$C$335:$C$353,$C473),0)</f>
        <v>0</v>
      </c>
      <c r="L473" s="270">
        <f>IFERROR((SUMIFS('INPUTS | Totex'!L$298:L$316,'INPUTS | Totex'!$C$298:$C$316,$C473))/SUMIFS(L$335:L$353,$C$335:$C$353,$C473),0)</f>
        <v>0</v>
      </c>
    </row>
    <row r="474" spans="2:15" hidden="1" outlineLevel="2" x14ac:dyDescent="0.4">
      <c r="C474" s="220" t="s">
        <v>128</v>
      </c>
      <c r="D474" s="221" t="s">
        <v>176</v>
      </c>
      <c r="H474" s="270">
        <f>IFERROR((SUMIFS('INPUTS | Totex'!H$298:H$316,'INPUTS | Totex'!$C$298:$C$316,$C474))/SUMIFS(H$335:H$353,$C$335:$C$353,$C474),0)</f>
        <v>-5.9657089172473192E-2</v>
      </c>
      <c r="I474" s="270">
        <f>IFERROR((SUMIFS('INPUTS | Totex'!I$298:I$316,'INPUTS | Totex'!$C$298:$C$316,$C474))/SUMIFS(I$335:I$353,$C$335:$C$353,$C474),0)</f>
        <v>0</v>
      </c>
      <c r="J474" s="270">
        <f>IFERROR((SUMIFS('INPUTS | Totex'!J$298:J$316,'INPUTS | Totex'!$C$298:$C$316,$C474))/SUMIFS(J$335:J$353,$C$335:$C$353,$C474),0)</f>
        <v>0</v>
      </c>
      <c r="K474" s="270">
        <f>IFERROR((SUMIFS('INPUTS | Totex'!K$298:K$316,'INPUTS | Totex'!$C$298:$C$316,$C474))/SUMIFS(K$335:K$353,$C$335:$C$353,$C474),0)</f>
        <v>0</v>
      </c>
      <c r="L474" s="270">
        <f>IFERROR((SUMIFS('INPUTS | Totex'!L$298:L$316,'INPUTS | Totex'!$C$298:$C$316,$C474))/SUMIFS(L$335:L$353,$C$335:$C$353,$C474),0)</f>
        <v>0</v>
      </c>
    </row>
    <row r="475" spans="2:15" hidden="1" outlineLevel="2" x14ac:dyDescent="0.4">
      <c r="C475" s="220" t="s">
        <v>131</v>
      </c>
      <c r="D475" s="221" t="s">
        <v>176</v>
      </c>
      <c r="H475" s="270">
        <f>IFERROR((SUMIFS('INPUTS | Totex'!H$298:H$316,'INPUTS | Totex'!$C$298:$C$316,$C475))/SUMIFS(H$335:H$353,$C$335:$C$353,$C475),0)</f>
        <v>0.10260105006130597</v>
      </c>
      <c r="I475" s="270">
        <f>IFERROR((SUMIFS('INPUTS | Totex'!I$298:I$316,'INPUTS | Totex'!$C$298:$C$316,$C475))/SUMIFS(I$335:I$353,$C$335:$C$353,$C475),0)</f>
        <v>0</v>
      </c>
      <c r="J475" s="270">
        <f>IFERROR((SUMIFS('INPUTS | Totex'!J$298:J$316,'INPUTS | Totex'!$C$298:$C$316,$C475))/SUMIFS(J$335:J$353,$C$335:$C$353,$C475),0)</f>
        <v>0</v>
      </c>
      <c r="K475" s="270">
        <f>IFERROR((SUMIFS('INPUTS | Totex'!K$298:K$316,'INPUTS | Totex'!$C$298:$C$316,$C475))/SUMIFS(K$335:K$353,$C$335:$C$353,$C475),0)</f>
        <v>0</v>
      </c>
      <c r="L475" s="270">
        <f>IFERROR((SUMIFS('INPUTS | Totex'!L$298:L$316,'INPUTS | Totex'!$C$298:$C$316,$C475))/SUMIFS(L$335:L$353,$C$335:$C$353,$C475),0)</f>
        <v>0</v>
      </c>
    </row>
    <row r="476" spans="2:15" hidden="1" outlineLevel="2" x14ac:dyDescent="0.4">
      <c r="C476" s="220" t="s">
        <v>133</v>
      </c>
      <c r="D476" s="221" t="s">
        <v>176</v>
      </c>
      <c r="H476" s="270">
        <f>IFERROR((SUMIFS('INPUTS | Totex'!H$298:H$316,'INPUTS | Totex'!$C$298:$C$316,$C476))/SUMIFS(H$335:H$353,$C$335:$C$353,$C476),0)</f>
        <v>-1.0885420068605795E-6</v>
      </c>
      <c r="I476" s="270">
        <f>IFERROR((SUMIFS('INPUTS | Totex'!I$298:I$316,'INPUTS | Totex'!$C$298:$C$316,$C476))/SUMIFS(I$335:I$353,$C$335:$C$353,$C476),0)</f>
        <v>0</v>
      </c>
      <c r="J476" s="270">
        <f>IFERROR((SUMIFS('INPUTS | Totex'!J$298:J$316,'INPUTS | Totex'!$C$298:$C$316,$C476))/SUMIFS(J$335:J$353,$C$335:$C$353,$C476),0)</f>
        <v>0</v>
      </c>
      <c r="K476" s="270">
        <f>IFERROR((SUMIFS('INPUTS | Totex'!K$298:K$316,'INPUTS | Totex'!$C$298:$C$316,$C476))/SUMIFS(K$335:K$353,$C$335:$C$353,$C476),0)</f>
        <v>0</v>
      </c>
      <c r="L476" s="270">
        <f>IFERROR((SUMIFS('INPUTS | Totex'!L$298:L$316,'INPUTS | Totex'!$C$298:$C$316,$C476))/SUMIFS(L$335:L$353,$C$335:$C$353,$C476),0)</f>
        <v>0</v>
      </c>
    </row>
    <row r="477" spans="2:15" hidden="1" outlineLevel="2" x14ac:dyDescent="0.4">
      <c r="C477" s="220" t="s">
        <v>244</v>
      </c>
      <c r="D477" s="221" t="s">
        <v>176</v>
      </c>
      <c r="H477" s="270">
        <f>IFERROR((SUMIFS('INPUTS | Totex'!H$298:H$316,'INPUTS | Totex'!$C$298:$C$316,$C477))/SUMIFS(H$335:H$353,$C$335:$C$353,$C477),0)</f>
        <v>1.1584512391185681E-2</v>
      </c>
      <c r="I477" s="270">
        <f>IFERROR((SUMIFS('INPUTS | Totex'!I$298:I$316,'INPUTS | Totex'!$C$298:$C$316,$C477))/SUMIFS(I$335:I$353,$C$335:$C$353,$C477),0)</f>
        <v>0</v>
      </c>
      <c r="J477" s="270">
        <f>IFERROR((SUMIFS('INPUTS | Totex'!J$298:J$316,'INPUTS | Totex'!$C$298:$C$316,$C477))/SUMIFS(J$335:J$353,$C$335:$C$353,$C477),0)</f>
        <v>0</v>
      </c>
      <c r="K477" s="270">
        <f>IFERROR((SUMIFS('INPUTS | Totex'!K$298:K$316,'INPUTS | Totex'!$C$298:$C$316,$C477))/SUMIFS(K$335:K$353,$C$335:$C$353,$C477),0)</f>
        <v>0</v>
      </c>
      <c r="L477" s="270">
        <f>IFERROR((SUMIFS('INPUTS | Totex'!L$298:L$316,'INPUTS | Totex'!$C$298:$C$316,$C477))/SUMIFS(L$335:L$353,$C$335:$C$353,$C477),0)</f>
        <v>0</v>
      </c>
    </row>
    <row r="478" spans="2:15" hidden="1" outlineLevel="2" x14ac:dyDescent="0.4">
      <c r="C478" s="220" t="s">
        <v>137</v>
      </c>
      <c r="D478" s="221" t="s">
        <v>176</v>
      </c>
      <c r="H478" s="270">
        <f>IFERROR((SUMIFS('INPUTS | Totex'!H$298:H$316,'INPUTS | Totex'!$C$298:$C$316,$C478))/SUMIFS(H$335:H$353,$C$335:$C$353,$C478),0)</f>
        <v>9.1515443365869954E-3</v>
      </c>
      <c r="I478" s="270">
        <f>IFERROR((SUMIFS('INPUTS | Totex'!I$298:I$316,'INPUTS | Totex'!$C$298:$C$316,$C478))/SUMIFS(I$335:I$353,$C$335:$C$353,$C478),0)</f>
        <v>0</v>
      </c>
      <c r="J478" s="270">
        <f>IFERROR((SUMIFS('INPUTS | Totex'!J$298:J$316,'INPUTS | Totex'!$C$298:$C$316,$C478))/SUMIFS(J$335:J$353,$C$335:$C$353,$C478),0)</f>
        <v>0</v>
      </c>
      <c r="K478" s="270">
        <f>IFERROR((SUMIFS('INPUTS | Totex'!K$298:K$316,'INPUTS | Totex'!$C$298:$C$316,$C478))/SUMIFS(K$335:K$353,$C$335:$C$353,$C478),0)</f>
        <v>0</v>
      </c>
      <c r="L478" s="270">
        <f>IFERROR((SUMIFS('INPUTS | Totex'!L$298:L$316,'INPUTS | Totex'!$C$298:$C$316,$C478))/SUMIFS(L$335:L$353,$C$335:$C$353,$C478),0)</f>
        <v>0</v>
      </c>
    </row>
    <row r="479" spans="2:15" hidden="1" outlineLevel="2" x14ac:dyDescent="0.4">
      <c r="C479" s="220" t="s">
        <v>139</v>
      </c>
      <c r="D479" s="221" t="s">
        <v>176</v>
      </c>
      <c r="H479" s="270">
        <f>IFERROR((SUMIFS('INPUTS | Totex'!H$298:H$316,'INPUTS | Totex'!$C$298:$C$316,$C479))/SUMIFS(H$335:H$353,$C$335:$C$353,$C479),0)</f>
        <v>4.5716142630234671E-2</v>
      </c>
      <c r="I479" s="270">
        <f>IFERROR((SUMIFS('INPUTS | Totex'!I$298:I$316,'INPUTS | Totex'!$C$298:$C$316,$C479))/SUMIFS(I$335:I$353,$C$335:$C$353,$C479),0)</f>
        <v>0</v>
      </c>
      <c r="J479" s="270">
        <f>IFERROR((SUMIFS('INPUTS | Totex'!J$298:J$316,'INPUTS | Totex'!$C$298:$C$316,$C479))/SUMIFS(J$335:J$353,$C$335:$C$353,$C479),0)</f>
        <v>0</v>
      </c>
      <c r="K479" s="270">
        <f>IFERROR((SUMIFS('INPUTS | Totex'!K$298:K$316,'INPUTS | Totex'!$C$298:$C$316,$C479))/SUMIFS(K$335:K$353,$C$335:$C$353,$C479),0)</f>
        <v>0</v>
      </c>
      <c r="L479" s="270">
        <f>IFERROR((SUMIFS('INPUTS | Totex'!L$298:L$316,'INPUTS | Totex'!$C$298:$C$316,$C479))/SUMIFS(L$335:L$353,$C$335:$C$353,$C479),0)</f>
        <v>0</v>
      </c>
    </row>
    <row r="480" spans="2:15" hidden="1" outlineLevel="2" x14ac:dyDescent="0.4">
      <c r="C480" s="220" t="s">
        <v>141</v>
      </c>
      <c r="D480" s="221" t="s">
        <v>176</v>
      </c>
      <c r="H480" s="270">
        <f>IFERROR((SUMIFS('INPUTS | Totex'!H$298:H$316,'INPUTS | Totex'!$C$298:$C$316,$C480))/SUMIFS(H$335:H$353,$C$335:$C$353,$C480),0)</f>
        <v>2.2990525114200085E-2</v>
      </c>
      <c r="I480" s="270">
        <f>IFERROR((SUMIFS('INPUTS | Totex'!I$298:I$316,'INPUTS | Totex'!$C$298:$C$316,$C480))/SUMIFS(I$335:I$353,$C$335:$C$353,$C480),0)</f>
        <v>0</v>
      </c>
      <c r="J480" s="270">
        <f>IFERROR((SUMIFS('INPUTS | Totex'!J$298:J$316,'INPUTS | Totex'!$C$298:$C$316,$C480))/SUMIFS(J$335:J$353,$C$335:$C$353,$C480),0)</f>
        <v>0</v>
      </c>
      <c r="K480" s="270">
        <f>IFERROR((SUMIFS('INPUTS | Totex'!K$298:K$316,'INPUTS | Totex'!$C$298:$C$316,$C480))/SUMIFS(K$335:K$353,$C$335:$C$353,$C480),0)</f>
        <v>0</v>
      </c>
      <c r="L480" s="270">
        <f>IFERROR((SUMIFS('INPUTS | Totex'!L$298:L$316,'INPUTS | Totex'!$C$298:$C$316,$C480))/SUMIFS(L$335:L$353,$C$335:$C$353,$C480),0)</f>
        <v>0</v>
      </c>
    </row>
    <row r="481" spans="2:15" hidden="1" outlineLevel="2" x14ac:dyDescent="0.4">
      <c r="C481" s="220" t="s">
        <v>143</v>
      </c>
      <c r="D481" s="221" t="s">
        <v>176</v>
      </c>
      <c r="H481" s="270">
        <f>IFERROR((SUMIFS('INPUTS | Totex'!H$298:H$316,'INPUTS | Totex'!$C$298:$C$316,$C481))/SUMIFS(H$335:H$353,$C$335:$C$353,$C481),0)</f>
        <v>3.7196524405826596E-2</v>
      </c>
      <c r="I481" s="270">
        <f>IFERROR((SUMIFS('INPUTS | Totex'!I$298:I$316,'INPUTS | Totex'!$C$298:$C$316,$C481))/SUMIFS(I$335:I$353,$C$335:$C$353,$C481),0)</f>
        <v>0</v>
      </c>
      <c r="J481" s="270">
        <f>IFERROR((SUMIFS('INPUTS | Totex'!J$298:J$316,'INPUTS | Totex'!$C$298:$C$316,$C481))/SUMIFS(J$335:J$353,$C$335:$C$353,$C481),0)</f>
        <v>0</v>
      </c>
      <c r="K481" s="270">
        <f>IFERROR((SUMIFS('INPUTS | Totex'!K$298:K$316,'INPUTS | Totex'!$C$298:$C$316,$C481))/SUMIFS(K$335:K$353,$C$335:$C$353,$C481),0)</f>
        <v>0</v>
      </c>
      <c r="L481" s="270">
        <f>IFERROR((SUMIFS('INPUTS | Totex'!L$298:L$316,'INPUTS | Totex'!$C$298:$C$316,$C481))/SUMIFS(L$335:L$353,$C$335:$C$353,$C481),0)</f>
        <v>0</v>
      </c>
    </row>
    <row r="482" spans="2:15" hidden="1" outlineLevel="2" x14ac:dyDescent="0.4">
      <c r="C482" s="220" t="s">
        <v>145</v>
      </c>
      <c r="D482" s="221" t="s">
        <v>176</v>
      </c>
      <c r="H482" s="270">
        <f>IFERROR((SUMIFS('INPUTS | Totex'!H$298:H$316,'INPUTS | Totex'!$C$298:$C$316,$C482))/SUMIFS(H$335:H$353,$C$335:$C$353,$C482),0)</f>
        <v>-1.6942949407965511E-2</v>
      </c>
      <c r="I482" s="270">
        <f>IFERROR((SUMIFS('INPUTS | Totex'!I$298:I$316,'INPUTS | Totex'!$C$298:$C$316,$C482))/SUMIFS(I$335:I$353,$C$335:$C$353,$C482),0)</f>
        <v>0</v>
      </c>
      <c r="J482" s="270">
        <f>IFERROR((SUMIFS('INPUTS | Totex'!J$298:J$316,'INPUTS | Totex'!$C$298:$C$316,$C482))/SUMIFS(J$335:J$353,$C$335:$C$353,$C482),0)</f>
        <v>0</v>
      </c>
      <c r="K482" s="270">
        <f>IFERROR((SUMIFS('INPUTS | Totex'!K$298:K$316,'INPUTS | Totex'!$C$298:$C$316,$C482))/SUMIFS(K$335:K$353,$C$335:$C$353,$C482),0)</f>
        <v>0</v>
      </c>
      <c r="L482" s="270">
        <f>IFERROR((SUMIFS('INPUTS | Totex'!L$298:L$316,'INPUTS | Totex'!$C$298:$C$316,$C482))/SUMIFS(L$335:L$353,$C$335:$C$353,$C482),0)</f>
        <v>0</v>
      </c>
    </row>
    <row r="483" spans="2:15" hidden="1" outlineLevel="2" x14ac:dyDescent="0.4">
      <c r="C483" s="220" t="s">
        <v>147</v>
      </c>
      <c r="D483" s="221" t="s">
        <v>176</v>
      </c>
      <c r="H483" s="270">
        <f>IFERROR((SUMIFS('INPUTS | Totex'!H$298:H$316,'INPUTS | Totex'!$C$298:$C$316,$C483))/SUMIFS(H$335:H$353,$C$335:$C$353,$C483),0)</f>
        <v>8.1488953402733835E-2</v>
      </c>
      <c r="I483" s="270">
        <f>IFERROR((SUMIFS('INPUTS | Totex'!I$298:I$316,'INPUTS | Totex'!$C$298:$C$316,$C483))/SUMIFS(I$335:I$353,$C$335:$C$353,$C483),0)</f>
        <v>0</v>
      </c>
      <c r="J483" s="270">
        <f>IFERROR((SUMIFS('INPUTS | Totex'!J$298:J$316,'INPUTS | Totex'!$C$298:$C$316,$C483))/SUMIFS(J$335:J$353,$C$335:$C$353,$C483),0)</f>
        <v>0</v>
      </c>
      <c r="K483" s="270">
        <f>IFERROR((SUMIFS('INPUTS | Totex'!K$298:K$316,'INPUTS | Totex'!$C$298:$C$316,$C483))/SUMIFS(K$335:K$353,$C$335:$C$353,$C483),0)</f>
        <v>0</v>
      </c>
      <c r="L483" s="270">
        <f>IFERROR((SUMIFS('INPUTS | Totex'!L$298:L$316,'INPUTS | Totex'!$C$298:$C$316,$C483))/SUMIFS(L$335:L$353,$C$335:$C$353,$C483),0)</f>
        <v>0</v>
      </c>
    </row>
    <row r="484" spans="2:15" hidden="1" outlineLevel="2" x14ac:dyDescent="0.4">
      <c r="C484" s="220" t="s">
        <v>149</v>
      </c>
      <c r="D484" s="221" t="s">
        <v>176</v>
      </c>
      <c r="H484" s="270">
        <f>IFERROR((SUMIFS('INPUTS | Totex'!H$298:H$316,'INPUTS | Totex'!$C$298:$C$316,$C484))/SUMIFS(H$335:H$353,$C$335:$C$353,$C484),0)</f>
        <v>-4.4564152791382568E-3</v>
      </c>
      <c r="I484" s="270">
        <f>IFERROR((SUMIFS('INPUTS | Totex'!I$298:I$316,'INPUTS | Totex'!$C$298:$C$316,$C484))/SUMIFS(I$335:I$353,$C$335:$C$353,$C484),0)</f>
        <v>0</v>
      </c>
      <c r="J484" s="270">
        <f>IFERROR((SUMIFS('INPUTS | Totex'!J$298:J$316,'INPUTS | Totex'!$C$298:$C$316,$C484))/SUMIFS(J$335:J$353,$C$335:$C$353,$C484),0)</f>
        <v>0</v>
      </c>
      <c r="K484" s="270">
        <f>IFERROR((SUMIFS('INPUTS | Totex'!K$298:K$316,'INPUTS | Totex'!$C$298:$C$316,$C484))/SUMIFS(K$335:K$353,$C$335:$C$353,$C484),0)</f>
        <v>0</v>
      </c>
      <c r="L484" s="270">
        <f>IFERROR((SUMIFS('INPUTS | Totex'!L$298:L$316,'INPUTS | Totex'!$C$298:$C$316,$C484))/SUMIFS(L$335:L$353,$C$335:$C$353,$C484),0)</f>
        <v>0</v>
      </c>
    </row>
    <row r="485" spans="2:15" hidden="1" outlineLevel="2" x14ac:dyDescent="0.4">
      <c r="C485" s="220" t="s">
        <v>151</v>
      </c>
      <c r="D485" s="221" t="s">
        <v>176</v>
      </c>
      <c r="H485" s="270">
        <f>IFERROR((SUMIFS('INPUTS | Totex'!H$298:H$316,'INPUTS | Totex'!$C$298:$C$316,$C485))/SUMIFS(H$335:H$353,$C$335:$C$353,$C485),0)</f>
        <v>6.3830290334982151E-2</v>
      </c>
      <c r="I485" s="270">
        <f>IFERROR((SUMIFS('INPUTS | Totex'!I$298:I$316,'INPUTS | Totex'!$C$298:$C$316,$C485))/SUMIFS(I$335:I$353,$C$335:$C$353,$C485),0)</f>
        <v>0</v>
      </c>
      <c r="J485" s="270">
        <f>IFERROR((SUMIFS('INPUTS | Totex'!J$298:J$316,'INPUTS | Totex'!$C$298:$C$316,$C485))/SUMIFS(J$335:J$353,$C$335:$C$353,$C485),0)</f>
        <v>0</v>
      </c>
      <c r="K485" s="270">
        <f>IFERROR((SUMIFS('INPUTS | Totex'!K$298:K$316,'INPUTS | Totex'!$C$298:$C$316,$C485))/SUMIFS(K$335:K$353,$C$335:$C$353,$C485),0)</f>
        <v>0</v>
      </c>
      <c r="L485" s="270">
        <f>IFERROR((SUMIFS('INPUTS | Totex'!L$298:L$316,'INPUTS | Totex'!$C$298:$C$316,$C485))/SUMIFS(L$335:L$353,$C$335:$C$353,$C485),0)</f>
        <v>0</v>
      </c>
    </row>
    <row r="486" spans="2:15" hidden="1" outlineLevel="2" x14ac:dyDescent="0.4">
      <c r="H486" s="270"/>
      <c r="I486" s="270"/>
      <c r="J486" s="270"/>
      <c r="K486" s="270"/>
      <c r="L486" s="270"/>
    </row>
    <row r="487" spans="2:15" hidden="1" outlineLevel="2" x14ac:dyDescent="0.4">
      <c r="B487" s="222"/>
      <c r="C487" s="222" t="s">
        <v>725</v>
      </c>
      <c r="D487" s="224" t="s">
        <v>176</v>
      </c>
      <c r="E487" s="271">
        <f>IFERROR((SUMIFS('INPUTS | Totex'!E$298:E$316,'INPUTS | Totex'!$C$298:$C$316,$C487))/SUMIFS(E$335:E$353,$C$335:$C$353,$C487),0)</f>
        <v>0</v>
      </c>
      <c r="F487" s="271">
        <f>IFERROR((SUMIFS('INPUTS | Totex'!F$298:F$316,'INPUTS | Totex'!$C$298:$C$316,$C487))/SUMIFS(F$335:F$353,$C$335:$C$353,$C487),0)</f>
        <v>0</v>
      </c>
      <c r="G487" s="271">
        <f>IFERROR((SUMIFS('INPUTS | Totex'!G$298:G$316,'INPUTS | Totex'!$C$298:$C$316,$C487))/SUMIFS(G$335:G$353,$C$335:$C$353,$C487),0)</f>
        <v>0</v>
      </c>
      <c r="H487" s="271">
        <f>IFERROR((SUMIFS('INPUTS | Totex'!H$298:H$316,'INPUTS | Totex'!$C$298:$C$316,$C487))/SUMIFS(H$335:H$353,$C$335:$C$353,$C487),0)</f>
        <v>3.8666792384011016E-2</v>
      </c>
      <c r="I487" s="271">
        <f>IFERROR((SUMIFS('INPUTS | Totex'!I$298:I$316,'INPUTS | Totex'!$C$298:$C$316,$C487))/SUMIFS(I$335:I$353,$C$335:$C$353,$C487),0)</f>
        <v>0</v>
      </c>
      <c r="J487" s="271">
        <f>IFERROR((SUMIFS('INPUTS | Totex'!J$298:J$316,'INPUTS | Totex'!$C$298:$C$316,$C487))/SUMIFS(J$335:J$353,$C$335:$C$353,$C487),0)</f>
        <v>0</v>
      </c>
      <c r="K487" s="271">
        <f>IFERROR((SUMIFS('INPUTS | Totex'!K$298:K$316,'INPUTS | Totex'!$C$298:$C$316,$C487))/SUMIFS(K$335:K$353,$C$335:$C$353,$C487),0)</f>
        <v>0</v>
      </c>
      <c r="L487" s="271">
        <f>IFERROR((SUMIFS('INPUTS | Totex'!L$298:L$316,'INPUTS | Totex'!$C$298:$C$316,$C487))/SUMIFS(L$335:L$353,$C$335:$C$353,$C487),0)</f>
        <v>0</v>
      </c>
      <c r="M487" s="222"/>
      <c r="N487" s="222"/>
      <c r="O487" s="222"/>
    </row>
    <row r="488" spans="2:15" outlineLevel="1" collapsed="1" x14ac:dyDescent="0.4">
      <c r="H488" s="268"/>
      <c r="I488" s="268"/>
      <c r="J488" s="268"/>
      <c r="K488" s="268"/>
      <c r="L488" s="268"/>
    </row>
    <row r="489" spans="2:15" ht="14.25" outlineLevel="1" x14ac:dyDescent="0.4">
      <c r="B489" s="74" t="s">
        <v>1142</v>
      </c>
      <c r="C489" s="60"/>
      <c r="D489" s="226"/>
      <c r="E489" s="226"/>
      <c r="F489" s="226"/>
      <c r="G489" s="226"/>
      <c r="H489" s="269"/>
      <c r="I489" s="269"/>
      <c r="J489" s="269"/>
      <c r="K489" s="269"/>
      <c r="L489" s="269"/>
      <c r="M489" s="18"/>
      <c r="N489" s="18"/>
      <c r="O489" s="18"/>
    </row>
    <row r="490" spans="2:15" hidden="1" outlineLevel="2" x14ac:dyDescent="0.4">
      <c r="H490" s="268"/>
      <c r="I490" s="268"/>
      <c r="J490" s="268"/>
      <c r="K490" s="268"/>
      <c r="L490" s="268"/>
    </row>
    <row r="491" spans="2:15" hidden="1" outlineLevel="2" x14ac:dyDescent="0.4">
      <c r="C491" s="220" t="s">
        <v>145</v>
      </c>
      <c r="D491" s="221" t="s">
        <v>176</v>
      </c>
      <c r="H491" s="270">
        <f>IFERROR((SUMIFS('INPUTS | Totex'!H$356:H$359,'INPUTS | Totex'!$C$356:$C$359,$C491))/SUMIFS(H$335:H$353,$C$335:$C$353,$C491),0)</f>
        <v>0</v>
      </c>
      <c r="I491" s="270">
        <f>IFERROR((SUMIFS('INPUTS | Totex'!I$356:I$359,'INPUTS | Totex'!$C$356:$C$359,$C491))/SUMIFS(I$335:I$353,$C$335:$C$353,$C491),0)</f>
        <v>0</v>
      </c>
      <c r="J491" s="270">
        <f>IFERROR((SUMIFS('INPUTS | Totex'!J$356:J$359,'INPUTS | Totex'!$C$356:$C$359,$C491))/SUMIFS(J$335:J$353,$C$335:$C$353,$C491),0)</f>
        <v>0</v>
      </c>
      <c r="K491" s="270">
        <f>IFERROR((SUMIFS('INPUTS | Totex'!K$356:K$359,'INPUTS | Totex'!$C$356:$C$359,$C491))/SUMIFS(K$335:K$353,$C$335:$C$353,$C491),0)</f>
        <v>0</v>
      </c>
      <c r="L491" s="270">
        <f>IFERROR((SUMIFS('INPUTS | Totex'!L$356:L$359,'INPUTS | Totex'!$C$356:$C$359,$C491))/SUMIFS(L$335:L$353,$C$335:$C$353,$C491),0)</f>
        <v>0</v>
      </c>
      <c r="M491" s="270"/>
      <c r="N491" s="230"/>
      <c r="O491" s="230"/>
    </row>
    <row r="492" spans="2:15" hidden="1" outlineLevel="2" x14ac:dyDescent="0.4">
      <c r="H492" s="270"/>
      <c r="I492" s="270"/>
      <c r="J492" s="270"/>
      <c r="K492" s="270"/>
      <c r="L492" s="270"/>
    </row>
    <row r="493" spans="2:15" hidden="1" outlineLevel="2" x14ac:dyDescent="0.4">
      <c r="B493" s="222"/>
      <c r="C493" s="222" t="s">
        <v>725</v>
      </c>
      <c r="D493" s="224" t="s">
        <v>176</v>
      </c>
      <c r="E493" s="271">
        <f>IFERROR((SUMIFS('INPUTS | Totex'!E$356:E$359,'INPUTS | Totex'!$C$356:$C$359,$C491))/SUMIFS(E$335:E$353,$C$335:$C$353,$C493),0)</f>
        <v>0</v>
      </c>
      <c r="F493" s="271">
        <f>IFERROR((SUMIFS('INPUTS | Totex'!F$356:F$359,'INPUTS | Totex'!$C$356:$C$359,$C491))/SUMIFS(F$335:F$353,$C$335:$C$353,$C493),0)</f>
        <v>0</v>
      </c>
      <c r="G493" s="271">
        <f>IFERROR((SUMIFS('INPUTS | Totex'!G$356:G$359,'INPUTS | Totex'!$C$356:$C$359,$C491))/SUMIFS(G$335:G$353,$C$335:$C$353,$C493),0)</f>
        <v>0</v>
      </c>
      <c r="H493" s="271">
        <f>IFERROR((SUMIFS('INPUTS | Totex'!H$356:H$359,'INPUTS | Totex'!$C$356:$C$359,$C491))/SUMIFS(H$335:H$353,$C$335:$C$353,$C493),0)</f>
        <v>0</v>
      </c>
      <c r="I493" s="271">
        <f>IFERROR((SUMIFS('INPUTS | Totex'!I$356:I$359,'INPUTS | Totex'!$C$356:$C$359,$C491))/SUMIFS(I$335:I$353,$C$335:$C$353,$C493),0)</f>
        <v>0</v>
      </c>
      <c r="J493" s="271">
        <f>IFERROR((SUMIFS('INPUTS | Totex'!J$356:J$359,'INPUTS | Totex'!$C$356:$C$359,$C491))/SUMIFS(J$335:J$353,$C$335:$C$353,$C493),0)</f>
        <v>0</v>
      </c>
      <c r="K493" s="271">
        <f>IFERROR((SUMIFS('INPUTS | Totex'!K$356:K$359,'INPUTS | Totex'!$C$356:$C$359,$C491))/SUMIFS(K$335:K$353,$C$335:$C$353,$C493),0)</f>
        <v>0</v>
      </c>
      <c r="L493" s="271">
        <f>IFERROR((SUMIFS('INPUTS | Totex'!L$356:L$359,'INPUTS | Totex'!$C$356:$C$359,$C491))/SUMIFS(L$335:L$353,$C$335:$C$353,$C493),0)</f>
        <v>0</v>
      </c>
      <c r="M493" s="222"/>
      <c r="N493" s="222"/>
      <c r="O493" s="222"/>
    </row>
    <row r="494" spans="2:15" outlineLevel="1" collapsed="1" x14ac:dyDescent="0.4">
      <c r="H494" s="271"/>
      <c r="I494" s="271"/>
      <c r="J494" s="271"/>
      <c r="K494" s="271"/>
      <c r="L494" s="271"/>
    </row>
    <row r="495" spans="2:15" ht="14.25" outlineLevel="1" x14ac:dyDescent="0.4">
      <c r="B495" s="74" t="s">
        <v>1143</v>
      </c>
      <c r="C495" s="60"/>
      <c r="D495" s="226"/>
      <c r="E495" s="226"/>
      <c r="F495" s="226"/>
      <c r="G495" s="226"/>
      <c r="H495" s="269"/>
      <c r="I495" s="269"/>
      <c r="J495" s="269"/>
      <c r="K495" s="269"/>
      <c r="L495" s="269"/>
      <c r="M495" s="18"/>
      <c r="N495" s="18"/>
      <c r="O495" s="18"/>
    </row>
    <row r="496" spans="2:15" hidden="1" outlineLevel="2" x14ac:dyDescent="0.4">
      <c r="H496" s="268"/>
      <c r="I496" s="268"/>
      <c r="J496" s="268"/>
      <c r="K496" s="268"/>
      <c r="L496" s="268"/>
    </row>
    <row r="497" spans="3:12" hidden="1" outlineLevel="2" x14ac:dyDescent="0.4">
      <c r="C497" s="220" t="s">
        <v>117</v>
      </c>
      <c r="D497" s="221" t="s">
        <v>176</v>
      </c>
      <c r="H497" s="270">
        <f>IFERROR(H401 / H335,0)</f>
        <v>3.314864596208867E-2</v>
      </c>
      <c r="I497" s="270">
        <f t="shared" ref="I497:L497" si="87">IFERROR(I401 / I335,0)</f>
        <v>0</v>
      </c>
      <c r="J497" s="270">
        <f t="shared" si="87"/>
        <v>0</v>
      </c>
      <c r="K497" s="270">
        <f t="shared" si="87"/>
        <v>0</v>
      </c>
      <c r="L497" s="270">
        <f t="shared" si="87"/>
        <v>0</v>
      </c>
    </row>
    <row r="498" spans="3:12" hidden="1" outlineLevel="2" x14ac:dyDescent="0.4">
      <c r="C498" s="220" t="s">
        <v>119</v>
      </c>
      <c r="D498" s="221" t="s">
        <v>176</v>
      </c>
      <c r="H498" s="270">
        <f t="shared" ref="H498:L498" si="88">IFERROR(H402 / H336,0)</f>
        <v>7.440293157594001E-2</v>
      </c>
      <c r="I498" s="270">
        <f t="shared" si="88"/>
        <v>0</v>
      </c>
      <c r="J498" s="270">
        <f t="shared" si="88"/>
        <v>0</v>
      </c>
      <c r="K498" s="270">
        <f t="shared" si="88"/>
        <v>0</v>
      </c>
      <c r="L498" s="270">
        <f t="shared" si="88"/>
        <v>0</v>
      </c>
    </row>
    <row r="499" spans="3:12" hidden="1" outlineLevel="2" x14ac:dyDescent="0.4">
      <c r="C499" s="220" t="s">
        <v>122</v>
      </c>
      <c r="D499" s="221" t="s">
        <v>176</v>
      </c>
      <c r="H499" s="270">
        <f t="shared" ref="H499:L499" si="89">IFERROR(H403 / H337,0)</f>
        <v>0.18369388520695262</v>
      </c>
      <c r="I499" s="270">
        <f t="shared" si="89"/>
        <v>0</v>
      </c>
      <c r="J499" s="270">
        <f t="shared" si="89"/>
        <v>0</v>
      </c>
      <c r="K499" s="270">
        <f t="shared" si="89"/>
        <v>0</v>
      </c>
      <c r="L499" s="270">
        <f t="shared" si="89"/>
        <v>0</v>
      </c>
    </row>
    <row r="500" spans="3:12" hidden="1" outlineLevel="2" x14ac:dyDescent="0.4">
      <c r="C500" s="220" t="s">
        <v>124</v>
      </c>
      <c r="D500" s="221" t="s">
        <v>176</v>
      </c>
      <c r="H500" s="270">
        <f t="shared" ref="H500:L500" si="90">IFERROR(H404 / H338,0)</f>
        <v>5.1859323041897335E-17</v>
      </c>
      <c r="I500" s="270">
        <f t="shared" si="90"/>
        <v>0</v>
      </c>
      <c r="J500" s="270">
        <f t="shared" si="90"/>
        <v>0</v>
      </c>
      <c r="K500" s="270">
        <f t="shared" si="90"/>
        <v>0</v>
      </c>
      <c r="L500" s="270">
        <f t="shared" si="90"/>
        <v>0</v>
      </c>
    </row>
    <row r="501" spans="3:12" hidden="1" outlineLevel="2" x14ac:dyDescent="0.4">
      <c r="C501" s="220" t="s">
        <v>126</v>
      </c>
      <c r="D501" s="221" t="s">
        <v>176</v>
      </c>
      <c r="H501" s="270">
        <f t="shared" ref="H501:L501" si="91">IFERROR(H405 / H339,0)</f>
        <v>0.18861975104135231</v>
      </c>
      <c r="I501" s="270">
        <f t="shared" si="91"/>
        <v>0</v>
      </c>
      <c r="J501" s="270">
        <f t="shared" si="91"/>
        <v>0</v>
      </c>
      <c r="K501" s="270">
        <f t="shared" si="91"/>
        <v>0</v>
      </c>
      <c r="L501" s="270">
        <f t="shared" si="91"/>
        <v>0</v>
      </c>
    </row>
    <row r="502" spans="3:12" hidden="1" outlineLevel="2" x14ac:dyDescent="0.4">
      <c r="C502" s="220" t="s">
        <v>128</v>
      </c>
      <c r="D502" s="221" t="s">
        <v>176</v>
      </c>
      <c r="H502" s="270">
        <f t="shared" ref="H502:L502" si="92">IFERROR(H406 / H340,0)</f>
        <v>-6.5286862202230553E-2</v>
      </c>
      <c r="I502" s="270">
        <f t="shared" si="92"/>
        <v>0</v>
      </c>
      <c r="J502" s="270">
        <f t="shared" si="92"/>
        <v>0</v>
      </c>
      <c r="K502" s="270">
        <f t="shared" si="92"/>
        <v>0</v>
      </c>
      <c r="L502" s="270">
        <f t="shared" si="92"/>
        <v>0</v>
      </c>
    </row>
    <row r="503" spans="3:12" hidden="1" outlineLevel="2" x14ac:dyDescent="0.4">
      <c r="C503" s="220" t="s">
        <v>131</v>
      </c>
      <c r="D503" s="221" t="s">
        <v>176</v>
      </c>
      <c r="H503" s="270">
        <f t="shared" ref="H503:L503" si="93">IFERROR(H407 / H341,0)</f>
        <v>0.17330203410079328</v>
      </c>
      <c r="I503" s="270">
        <f t="shared" si="93"/>
        <v>0</v>
      </c>
      <c r="J503" s="270">
        <f t="shared" si="93"/>
        <v>0</v>
      </c>
      <c r="K503" s="270">
        <f t="shared" si="93"/>
        <v>0</v>
      </c>
      <c r="L503" s="270">
        <f t="shared" si="93"/>
        <v>0</v>
      </c>
    </row>
    <row r="504" spans="3:12" hidden="1" outlineLevel="2" x14ac:dyDescent="0.4">
      <c r="C504" s="220" t="s">
        <v>133</v>
      </c>
      <c r="D504" s="221" t="s">
        <v>176</v>
      </c>
      <c r="H504" s="270">
        <f t="shared" ref="H504:L504" si="94">IFERROR(H408 / H342,0)</f>
        <v>-2.1770840137076175E-6</v>
      </c>
      <c r="I504" s="270">
        <f t="shared" si="94"/>
        <v>0</v>
      </c>
      <c r="J504" s="270">
        <f t="shared" si="94"/>
        <v>0</v>
      </c>
      <c r="K504" s="270">
        <f t="shared" si="94"/>
        <v>0</v>
      </c>
      <c r="L504" s="270">
        <f t="shared" si="94"/>
        <v>0</v>
      </c>
    </row>
    <row r="505" spans="3:12" hidden="1" outlineLevel="2" x14ac:dyDescent="0.4">
      <c r="C505" s="220" t="s">
        <v>244</v>
      </c>
      <c r="D505" s="221" t="s">
        <v>176</v>
      </c>
      <c r="H505" s="270">
        <f t="shared" ref="H505:L505" si="95">IFERROR(H409 / H343,0)</f>
        <v>1.1911588348782568E-2</v>
      </c>
      <c r="I505" s="270">
        <f t="shared" si="95"/>
        <v>0</v>
      </c>
      <c r="J505" s="270">
        <f t="shared" si="95"/>
        <v>0</v>
      </c>
      <c r="K505" s="270">
        <f t="shared" si="95"/>
        <v>0</v>
      </c>
      <c r="L505" s="270">
        <f t="shared" si="95"/>
        <v>0</v>
      </c>
    </row>
    <row r="506" spans="3:12" hidden="1" outlineLevel="2" x14ac:dyDescent="0.4">
      <c r="C506" s="220" t="s">
        <v>137</v>
      </c>
      <c r="D506" s="221" t="s">
        <v>176</v>
      </c>
      <c r="H506" s="270">
        <f t="shared" ref="H506:L506" si="96">IFERROR(H410 / H344,0)</f>
        <v>-3.9702565780582854E-3</v>
      </c>
      <c r="I506" s="270">
        <f t="shared" si="96"/>
        <v>0</v>
      </c>
      <c r="J506" s="270">
        <f t="shared" si="96"/>
        <v>0</v>
      </c>
      <c r="K506" s="270">
        <f t="shared" si="96"/>
        <v>0</v>
      </c>
      <c r="L506" s="270">
        <f t="shared" si="96"/>
        <v>0</v>
      </c>
    </row>
    <row r="507" spans="3:12" hidden="1" outlineLevel="2" x14ac:dyDescent="0.4">
      <c r="C507" s="220" t="s">
        <v>139</v>
      </c>
      <c r="D507" s="221" t="s">
        <v>176</v>
      </c>
      <c r="H507" s="270">
        <f t="shared" ref="H507:L507" si="97">IFERROR(H411 / H345,0)</f>
        <v>4.8504119706867591E-2</v>
      </c>
      <c r="I507" s="270">
        <f t="shared" si="97"/>
        <v>0</v>
      </c>
      <c r="J507" s="270">
        <f t="shared" si="97"/>
        <v>0</v>
      </c>
      <c r="K507" s="270">
        <f t="shared" si="97"/>
        <v>0</v>
      </c>
      <c r="L507" s="270">
        <f t="shared" si="97"/>
        <v>0</v>
      </c>
    </row>
    <row r="508" spans="3:12" hidden="1" outlineLevel="2" x14ac:dyDescent="0.4">
      <c r="C508" s="220" t="s">
        <v>141</v>
      </c>
      <c r="D508" s="221" t="s">
        <v>176</v>
      </c>
      <c r="H508" s="270">
        <f t="shared" ref="H508:L508" si="98">IFERROR(H412 / H346,0)</f>
        <v>2.5683957610975843E-2</v>
      </c>
      <c r="I508" s="270">
        <f t="shared" si="98"/>
        <v>0</v>
      </c>
      <c r="J508" s="270">
        <f t="shared" si="98"/>
        <v>0</v>
      </c>
      <c r="K508" s="270">
        <f t="shared" si="98"/>
        <v>0</v>
      </c>
      <c r="L508" s="270">
        <f t="shared" si="98"/>
        <v>0</v>
      </c>
    </row>
    <row r="509" spans="3:12" hidden="1" outlineLevel="2" x14ac:dyDescent="0.4">
      <c r="C509" s="220" t="s">
        <v>143</v>
      </c>
      <c r="D509" s="221" t="s">
        <v>176</v>
      </c>
      <c r="H509" s="270">
        <f t="shared" ref="H509:L509" si="99">IFERROR(H413 / H347,0)</f>
        <v>3.2992588806542177E-2</v>
      </c>
      <c r="I509" s="270">
        <f t="shared" si="99"/>
        <v>0</v>
      </c>
      <c r="J509" s="270">
        <f t="shared" si="99"/>
        <v>0</v>
      </c>
      <c r="K509" s="270">
        <f t="shared" si="99"/>
        <v>0</v>
      </c>
      <c r="L509" s="270">
        <f t="shared" si="99"/>
        <v>0</v>
      </c>
    </row>
    <row r="510" spans="3:12" hidden="1" outlineLevel="2" x14ac:dyDescent="0.4">
      <c r="C510" s="220" t="s">
        <v>145</v>
      </c>
      <c r="D510" s="221" t="s">
        <v>176</v>
      </c>
      <c r="H510" s="270">
        <f t="shared" ref="H510:L510" si="100">IFERROR(H414 / H348,0)</f>
        <v>-2.3121636167922472E-2</v>
      </c>
      <c r="I510" s="270">
        <f t="shared" si="100"/>
        <v>0</v>
      </c>
      <c r="J510" s="270">
        <f t="shared" si="100"/>
        <v>0</v>
      </c>
      <c r="K510" s="270">
        <f t="shared" si="100"/>
        <v>0</v>
      </c>
      <c r="L510" s="270">
        <f t="shared" si="100"/>
        <v>0</v>
      </c>
    </row>
    <row r="511" spans="3:12" hidden="1" outlineLevel="2" x14ac:dyDescent="0.4">
      <c r="C511" s="220" t="s">
        <v>147</v>
      </c>
      <c r="D511" s="221" t="s">
        <v>176</v>
      </c>
      <c r="H511" s="270">
        <f t="shared" ref="H511:L511" si="101">IFERROR(H415 / H349,0)</f>
        <v>8.4750682835694466E-2</v>
      </c>
      <c r="I511" s="270">
        <f t="shared" si="101"/>
        <v>0</v>
      </c>
      <c r="J511" s="270">
        <f t="shared" si="101"/>
        <v>0</v>
      </c>
      <c r="K511" s="270">
        <f t="shared" si="101"/>
        <v>0</v>
      </c>
      <c r="L511" s="270">
        <f t="shared" si="101"/>
        <v>0</v>
      </c>
    </row>
    <row r="512" spans="3:12" hidden="1" outlineLevel="2" x14ac:dyDescent="0.4">
      <c r="C512" s="220" t="s">
        <v>149</v>
      </c>
      <c r="D512" s="221" t="s">
        <v>176</v>
      </c>
      <c r="H512" s="270">
        <f t="shared" ref="H512:L512" si="102">IFERROR(H416 / H350,0)</f>
        <v>-4.4564152791382724E-3</v>
      </c>
      <c r="I512" s="270">
        <f t="shared" si="102"/>
        <v>0</v>
      </c>
      <c r="J512" s="270">
        <f t="shared" si="102"/>
        <v>0</v>
      </c>
      <c r="K512" s="270">
        <f t="shared" si="102"/>
        <v>0</v>
      </c>
      <c r="L512" s="270">
        <f t="shared" si="102"/>
        <v>0</v>
      </c>
    </row>
    <row r="513" spans="2:15" hidden="1" outlineLevel="2" x14ac:dyDescent="0.4">
      <c r="C513" s="220" t="s">
        <v>151</v>
      </c>
      <c r="D513" s="221" t="s">
        <v>176</v>
      </c>
      <c r="H513" s="270">
        <f t="shared" ref="H513:L513" si="103">IFERROR(H417 / H351,0)</f>
        <v>7.1396019333705152E-2</v>
      </c>
      <c r="I513" s="270">
        <f t="shared" si="103"/>
        <v>0</v>
      </c>
      <c r="J513" s="270">
        <f t="shared" si="103"/>
        <v>0</v>
      </c>
      <c r="K513" s="270">
        <f t="shared" si="103"/>
        <v>0</v>
      </c>
      <c r="L513" s="270">
        <f t="shared" si="103"/>
        <v>0</v>
      </c>
    </row>
    <row r="514" spans="2:15" hidden="1" outlineLevel="2" x14ac:dyDescent="0.4">
      <c r="H514" s="270"/>
      <c r="I514" s="270"/>
      <c r="J514" s="270"/>
      <c r="K514" s="270"/>
      <c r="L514" s="270"/>
    </row>
    <row r="515" spans="2:15" hidden="1" outlineLevel="2" x14ac:dyDescent="0.4">
      <c r="B515" s="222"/>
      <c r="C515" s="222" t="s">
        <v>725</v>
      </c>
      <c r="D515" s="224" t="s">
        <v>176</v>
      </c>
      <c r="E515" s="271">
        <f t="shared" ref="E515:G515" si="104">IFERROR(E419 / E353,0)</f>
        <v>0</v>
      </c>
      <c r="F515" s="271">
        <f t="shared" si="104"/>
        <v>0</v>
      </c>
      <c r="G515" s="271">
        <f t="shared" si="104"/>
        <v>0</v>
      </c>
      <c r="H515" s="271">
        <f t="shared" ref="H515:L515" si="105">IFERROR(H419 / H353,0)</f>
        <v>4.6039616391824668E-2</v>
      </c>
      <c r="I515" s="271">
        <f t="shared" si="105"/>
        <v>0</v>
      </c>
      <c r="J515" s="271">
        <f t="shared" si="105"/>
        <v>0</v>
      </c>
      <c r="K515" s="271">
        <f t="shared" si="105"/>
        <v>0</v>
      </c>
      <c r="L515" s="271">
        <f t="shared" si="105"/>
        <v>0</v>
      </c>
      <c r="M515" s="222"/>
      <c r="N515" s="222"/>
      <c r="O515" s="222"/>
    </row>
    <row r="516" spans="2:15" outlineLevel="1" collapsed="1" x14ac:dyDescent="0.4"/>
    <row r="517" spans="2:15" ht="15.75" x14ac:dyDescent="0.4">
      <c r="B517" s="55" t="s">
        <v>1144</v>
      </c>
      <c r="C517" s="75"/>
      <c r="D517" s="225"/>
      <c r="E517" s="225"/>
      <c r="F517" s="225"/>
      <c r="G517" s="225"/>
      <c r="H517" s="267"/>
      <c r="I517" s="267"/>
      <c r="J517" s="267"/>
      <c r="K517" s="267"/>
      <c r="L517" s="267"/>
      <c r="M517" s="225"/>
      <c r="N517" s="56"/>
      <c r="O517" s="56"/>
    </row>
    <row r="518" spans="2:15" x14ac:dyDescent="0.4">
      <c r="H518" s="221"/>
      <c r="I518" s="221"/>
      <c r="J518" s="221"/>
      <c r="K518" s="221"/>
      <c r="L518" s="221"/>
      <c r="M518" s="221"/>
    </row>
    <row r="519" spans="2:15" ht="14.25" outlineLevel="1" x14ac:dyDescent="0.4">
      <c r="B519" s="74" t="s">
        <v>1145</v>
      </c>
      <c r="C519" s="60"/>
      <c r="D519" s="226"/>
      <c r="E519" s="226"/>
      <c r="F519" s="226"/>
      <c r="G519" s="226"/>
      <c r="H519" s="269"/>
      <c r="I519" s="269"/>
      <c r="J519" s="269"/>
      <c r="K519" s="269"/>
      <c r="L519" s="269"/>
      <c r="M519" s="226"/>
      <c r="N519" s="18"/>
      <c r="O519" s="18"/>
    </row>
    <row r="520" spans="2:15" hidden="1" outlineLevel="2" x14ac:dyDescent="0.4">
      <c r="H520" s="268"/>
      <c r="I520" s="268"/>
      <c r="J520" s="268"/>
      <c r="K520" s="268"/>
      <c r="L520" s="268"/>
    </row>
    <row r="521" spans="2:15" hidden="1" outlineLevel="2" x14ac:dyDescent="0.4">
      <c r="C521" s="234" t="s">
        <v>117</v>
      </c>
      <c r="D521" s="221" t="s">
        <v>176</v>
      </c>
      <c r="H521" s="270">
        <f>IFERROR((SUMIFS('INPUTS | Totex'!H$365:H$383,'INPUTS | Totex'!$C$365:$C$383,$C521))/SUMIFS(H$335:H$353,$C$335:$C$353,$C521),0)</f>
        <v>-1.9390733361569529E-3</v>
      </c>
      <c r="I521" s="270">
        <f>IFERROR((SUMIFS('INPUTS | Totex'!I$365:I$383,'INPUTS | Totex'!$C$365:$C$383,$C521))/SUMIFS(I$335:I$353,$C$335:$C$353,$C521),0)</f>
        <v>0</v>
      </c>
      <c r="J521" s="270">
        <f>IFERROR((SUMIFS('INPUTS | Totex'!J$365:J$383,'INPUTS | Totex'!$C$365:$C$383,$C521))/SUMIFS(J$335:J$353,$C$335:$C$353,$C521),0)</f>
        <v>0</v>
      </c>
      <c r="K521" s="270">
        <f>IFERROR((SUMIFS('INPUTS | Totex'!K$365:K$383,'INPUTS | Totex'!$C$365:$C$383,$C521))/SUMIFS(K$335:K$353,$C$335:$C$353,$C521),0)</f>
        <v>0</v>
      </c>
      <c r="L521" s="270">
        <f>IFERROR((SUMIFS('INPUTS | Totex'!L$365:L$383,'INPUTS | Totex'!$C$365:$C$383,$C521))/SUMIFS(L$335:L$353,$C$335:$C$353,$C521),0)</f>
        <v>0</v>
      </c>
    </row>
    <row r="522" spans="2:15" hidden="1" outlineLevel="2" x14ac:dyDescent="0.4">
      <c r="C522" s="220" t="s">
        <v>119</v>
      </c>
      <c r="D522" s="221" t="s">
        <v>176</v>
      </c>
      <c r="H522" s="270">
        <f>IFERROR((SUMIFS('INPUTS | Totex'!H$365:H$383,'INPUTS | Totex'!$C$365:$C$383,$C522))/SUMIFS(H$335:H$353,$C$335:$C$353,$C522),0)</f>
        <v>1.0749596981088096E-2</v>
      </c>
      <c r="I522" s="270">
        <f>IFERROR((SUMIFS('INPUTS | Totex'!I$365:I$383,'INPUTS | Totex'!$C$365:$C$383,$C522))/SUMIFS(I$335:I$353,$C$335:$C$353,$C522),0)</f>
        <v>0</v>
      </c>
      <c r="J522" s="270">
        <f>IFERROR((SUMIFS('INPUTS | Totex'!J$365:J$383,'INPUTS | Totex'!$C$365:$C$383,$C522))/SUMIFS(J$335:J$353,$C$335:$C$353,$C522),0)</f>
        <v>0</v>
      </c>
      <c r="K522" s="270">
        <f>IFERROR((SUMIFS('INPUTS | Totex'!K$365:K$383,'INPUTS | Totex'!$C$365:$C$383,$C522))/SUMIFS(K$335:K$353,$C$335:$C$353,$C522),0)</f>
        <v>0</v>
      </c>
      <c r="L522" s="270">
        <f>IFERROR((SUMIFS('INPUTS | Totex'!L$365:L$383,'INPUTS | Totex'!$C$365:$C$383,$C522))/SUMIFS(L$335:L$353,$C$335:$C$353,$C522),0)</f>
        <v>0</v>
      </c>
    </row>
    <row r="523" spans="2:15" hidden="1" outlineLevel="2" x14ac:dyDescent="0.4">
      <c r="C523" s="220" t="s">
        <v>122</v>
      </c>
      <c r="D523" s="221" t="s">
        <v>176</v>
      </c>
      <c r="H523" s="270">
        <f>IFERROR((SUMIFS('INPUTS | Totex'!H$365:H$383,'INPUTS | Totex'!$C$365:$C$383,$C523))/SUMIFS(H$335:H$353,$C$335:$C$353,$C523),0)</f>
        <v>0.21453878537785004</v>
      </c>
      <c r="I523" s="270">
        <f>IFERROR((SUMIFS('INPUTS | Totex'!I$365:I$383,'INPUTS | Totex'!$C$365:$C$383,$C523))/SUMIFS(I$335:I$353,$C$335:$C$353,$C523),0)</f>
        <v>0</v>
      </c>
      <c r="J523" s="270">
        <f>IFERROR((SUMIFS('INPUTS | Totex'!J$365:J$383,'INPUTS | Totex'!$C$365:$C$383,$C523))/SUMIFS(J$335:J$353,$C$335:$C$353,$C523),0)</f>
        <v>0</v>
      </c>
      <c r="K523" s="270">
        <f>IFERROR((SUMIFS('INPUTS | Totex'!K$365:K$383,'INPUTS | Totex'!$C$365:$C$383,$C523))/SUMIFS(K$335:K$353,$C$335:$C$353,$C523),0)</f>
        <v>0</v>
      </c>
      <c r="L523" s="270">
        <f>IFERROR((SUMIFS('INPUTS | Totex'!L$365:L$383,'INPUTS | Totex'!$C$365:$C$383,$C523))/SUMIFS(L$335:L$353,$C$335:$C$353,$C523),0)</f>
        <v>0</v>
      </c>
    </row>
    <row r="524" spans="2:15" hidden="1" outlineLevel="2" x14ac:dyDescent="0.4">
      <c r="C524" s="220" t="s">
        <v>124</v>
      </c>
      <c r="D524" s="221" t="s">
        <v>176</v>
      </c>
      <c r="H524" s="270">
        <f>IFERROR((SUMIFS('INPUTS | Totex'!H$365:H$383,'INPUTS | Totex'!$C$365:$C$383,$C524))/SUMIFS(H$335:H$353,$C$335:$C$353,$C524),0)</f>
        <v>2.992770785360567E-2</v>
      </c>
      <c r="I524" s="270">
        <f>IFERROR((SUMIFS('INPUTS | Totex'!I$365:I$383,'INPUTS | Totex'!$C$365:$C$383,$C524))/SUMIFS(I$335:I$353,$C$335:$C$353,$C524),0)</f>
        <v>0</v>
      </c>
      <c r="J524" s="270">
        <f>IFERROR((SUMIFS('INPUTS | Totex'!J$365:J$383,'INPUTS | Totex'!$C$365:$C$383,$C524))/SUMIFS(J$335:J$353,$C$335:$C$353,$C524),0)</f>
        <v>0</v>
      </c>
      <c r="K524" s="270">
        <f>IFERROR((SUMIFS('INPUTS | Totex'!K$365:K$383,'INPUTS | Totex'!$C$365:$C$383,$C524))/SUMIFS(K$335:K$353,$C$335:$C$353,$C524),0)</f>
        <v>0</v>
      </c>
      <c r="L524" s="270">
        <f>IFERROR((SUMIFS('INPUTS | Totex'!L$365:L$383,'INPUTS | Totex'!$C$365:$C$383,$C524))/SUMIFS(L$335:L$353,$C$335:$C$353,$C524),0)</f>
        <v>0</v>
      </c>
    </row>
    <row r="525" spans="2:15" hidden="1" outlineLevel="2" x14ac:dyDescent="0.4">
      <c r="C525" s="220" t="s">
        <v>126</v>
      </c>
      <c r="D525" s="221" t="s">
        <v>176</v>
      </c>
      <c r="H525" s="270">
        <f>IFERROR((SUMIFS('INPUTS | Totex'!H$365:H$383,'INPUTS | Totex'!$C$365:$C$383,$C525))/SUMIFS(H$335:H$353,$C$335:$C$353,$C525),0)</f>
        <v>5.4662961810719925E-2</v>
      </c>
      <c r="I525" s="270">
        <f>IFERROR((SUMIFS('INPUTS | Totex'!I$365:I$383,'INPUTS | Totex'!$C$365:$C$383,$C525))/SUMIFS(I$335:I$353,$C$335:$C$353,$C525),0)</f>
        <v>0</v>
      </c>
      <c r="J525" s="270">
        <f>IFERROR((SUMIFS('INPUTS | Totex'!J$365:J$383,'INPUTS | Totex'!$C$365:$C$383,$C525))/SUMIFS(J$335:J$353,$C$335:$C$353,$C525),0)</f>
        <v>0</v>
      </c>
      <c r="K525" s="270">
        <f>IFERROR((SUMIFS('INPUTS | Totex'!K$365:K$383,'INPUTS | Totex'!$C$365:$C$383,$C525))/SUMIFS(K$335:K$353,$C$335:$C$353,$C525),0)</f>
        <v>0</v>
      </c>
      <c r="L525" s="270">
        <f>IFERROR((SUMIFS('INPUTS | Totex'!L$365:L$383,'INPUTS | Totex'!$C$365:$C$383,$C525))/SUMIFS(L$335:L$353,$C$335:$C$353,$C525),0)</f>
        <v>0</v>
      </c>
    </row>
    <row r="526" spans="2:15" hidden="1" outlineLevel="2" x14ac:dyDescent="0.4">
      <c r="C526" s="220" t="s">
        <v>128</v>
      </c>
      <c r="D526" s="221" t="s">
        <v>176</v>
      </c>
      <c r="H526" s="270">
        <f>IFERROR((SUMIFS('INPUTS | Totex'!H$365:H$383,'INPUTS | Totex'!$C$365:$C$383,$C526))/SUMIFS(H$335:H$353,$C$335:$C$353,$C526),0)</f>
        <v>1.7857269951531286E-2</v>
      </c>
      <c r="I526" s="270">
        <f>IFERROR((SUMIFS('INPUTS | Totex'!I$365:I$383,'INPUTS | Totex'!$C$365:$C$383,$C526))/SUMIFS(I$335:I$353,$C$335:$C$353,$C526),0)</f>
        <v>0</v>
      </c>
      <c r="J526" s="270">
        <f>IFERROR((SUMIFS('INPUTS | Totex'!J$365:J$383,'INPUTS | Totex'!$C$365:$C$383,$C526))/SUMIFS(J$335:J$353,$C$335:$C$353,$C526),0)</f>
        <v>0</v>
      </c>
      <c r="K526" s="270">
        <f>IFERROR((SUMIFS('INPUTS | Totex'!K$365:K$383,'INPUTS | Totex'!$C$365:$C$383,$C526))/SUMIFS(K$335:K$353,$C$335:$C$353,$C526),0)</f>
        <v>0</v>
      </c>
      <c r="L526" s="270">
        <f>IFERROR((SUMIFS('INPUTS | Totex'!L$365:L$383,'INPUTS | Totex'!$C$365:$C$383,$C526))/SUMIFS(L$335:L$353,$C$335:$C$353,$C526),0)</f>
        <v>0</v>
      </c>
    </row>
    <row r="527" spans="2:15" hidden="1" outlineLevel="2" x14ac:dyDescent="0.4">
      <c r="C527" s="220" t="s">
        <v>131</v>
      </c>
      <c r="D527" s="221" t="s">
        <v>176</v>
      </c>
      <c r="H527" s="270">
        <f>IFERROR((SUMIFS('INPUTS | Totex'!H$365:H$383,'INPUTS | Totex'!$C$365:$C$383,$C527))/SUMIFS(H$335:H$353,$C$335:$C$353,$C527),0)</f>
        <v>7.0700984039487338E-2</v>
      </c>
      <c r="I527" s="270">
        <f>IFERROR((SUMIFS('INPUTS | Totex'!I$365:I$383,'INPUTS | Totex'!$C$365:$C$383,$C527))/SUMIFS(I$335:I$353,$C$335:$C$353,$C527),0)</f>
        <v>0</v>
      </c>
      <c r="J527" s="270">
        <f>IFERROR((SUMIFS('INPUTS | Totex'!J$365:J$383,'INPUTS | Totex'!$C$365:$C$383,$C527))/SUMIFS(J$335:J$353,$C$335:$C$353,$C527),0)</f>
        <v>0</v>
      </c>
      <c r="K527" s="270">
        <f>IFERROR((SUMIFS('INPUTS | Totex'!K$365:K$383,'INPUTS | Totex'!$C$365:$C$383,$C527))/SUMIFS(K$335:K$353,$C$335:$C$353,$C527),0)</f>
        <v>0</v>
      </c>
      <c r="L527" s="270">
        <f>IFERROR((SUMIFS('INPUTS | Totex'!L$365:L$383,'INPUTS | Totex'!$C$365:$C$383,$C527))/SUMIFS(L$335:L$353,$C$335:$C$353,$C527),0)</f>
        <v>0</v>
      </c>
    </row>
    <row r="528" spans="2:15" hidden="1" outlineLevel="2" x14ac:dyDescent="0.4">
      <c r="C528" s="220" t="s">
        <v>133</v>
      </c>
      <c r="D528" s="221" t="s">
        <v>176</v>
      </c>
      <c r="H528" s="270">
        <f>IFERROR((SUMIFS('INPUTS | Totex'!H$365:H$383,'INPUTS | Totex'!$C$365:$C$383,$C528))/SUMIFS(H$335:H$353,$C$335:$C$353,$C528),0)</f>
        <v>-1.4710556680382295E-2</v>
      </c>
      <c r="I528" s="270">
        <f>IFERROR((SUMIFS('INPUTS | Totex'!I$365:I$383,'INPUTS | Totex'!$C$365:$C$383,$C528))/SUMIFS(I$335:I$353,$C$335:$C$353,$C528),0)</f>
        <v>0</v>
      </c>
      <c r="J528" s="270">
        <f>IFERROR((SUMIFS('INPUTS | Totex'!J$365:J$383,'INPUTS | Totex'!$C$365:$C$383,$C528))/SUMIFS(J$335:J$353,$C$335:$C$353,$C528),0)</f>
        <v>0</v>
      </c>
      <c r="K528" s="270">
        <f>IFERROR((SUMIFS('INPUTS | Totex'!K$365:K$383,'INPUTS | Totex'!$C$365:$C$383,$C528))/SUMIFS(K$335:K$353,$C$335:$C$353,$C528),0)</f>
        <v>0</v>
      </c>
      <c r="L528" s="270">
        <f>IFERROR((SUMIFS('INPUTS | Totex'!L$365:L$383,'INPUTS | Totex'!$C$365:$C$383,$C528))/SUMIFS(L$335:L$353,$C$335:$C$353,$C528),0)</f>
        <v>0</v>
      </c>
    </row>
    <row r="529" spans="2:15" hidden="1" outlineLevel="2" x14ac:dyDescent="0.4">
      <c r="C529" s="220" t="s">
        <v>244</v>
      </c>
      <c r="D529" s="221" t="s">
        <v>176</v>
      </c>
      <c r="H529" s="270">
        <f>IFERROR((SUMIFS('INPUTS | Totex'!H$365:H$383,'INPUTS | Totex'!$C$365:$C$383,$C529))/SUMIFS(H$335:H$353,$C$335:$C$353,$C529),0)</f>
        <v>-1.0453999182192366E-2</v>
      </c>
      <c r="I529" s="270">
        <f>IFERROR((SUMIFS('INPUTS | Totex'!I$365:I$383,'INPUTS | Totex'!$C$365:$C$383,$C529))/SUMIFS(I$335:I$353,$C$335:$C$353,$C529),0)</f>
        <v>0</v>
      </c>
      <c r="J529" s="270">
        <f>IFERROR((SUMIFS('INPUTS | Totex'!J$365:J$383,'INPUTS | Totex'!$C$365:$C$383,$C529))/SUMIFS(J$335:J$353,$C$335:$C$353,$C529),0)</f>
        <v>0</v>
      </c>
      <c r="K529" s="270">
        <f>IFERROR((SUMIFS('INPUTS | Totex'!K$365:K$383,'INPUTS | Totex'!$C$365:$C$383,$C529))/SUMIFS(K$335:K$353,$C$335:$C$353,$C529),0)</f>
        <v>0</v>
      </c>
      <c r="L529" s="270">
        <f>IFERROR((SUMIFS('INPUTS | Totex'!L$365:L$383,'INPUTS | Totex'!$C$365:$C$383,$C529))/SUMIFS(L$335:L$353,$C$335:$C$353,$C529),0)</f>
        <v>0</v>
      </c>
    </row>
    <row r="530" spans="2:15" hidden="1" outlineLevel="2" x14ac:dyDescent="0.4">
      <c r="C530" s="220" t="s">
        <v>137</v>
      </c>
      <c r="D530" s="221" t="s">
        <v>176</v>
      </c>
      <c r="H530" s="270">
        <f>IFERROR((SUMIFS('INPUTS | Totex'!H$365:H$383,'INPUTS | Totex'!$C$365:$C$383,$C530))/SUMIFS(H$335:H$353,$C$335:$C$353,$C530),0)</f>
        <v>-9.6207672465836142E-2</v>
      </c>
      <c r="I530" s="270">
        <f>IFERROR((SUMIFS('INPUTS | Totex'!I$365:I$383,'INPUTS | Totex'!$C$365:$C$383,$C530))/SUMIFS(I$335:I$353,$C$335:$C$353,$C530),0)</f>
        <v>0</v>
      </c>
      <c r="J530" s="270">
        <f>IFERROR((SUMIFS('INPUTS | Totex'!J$365:J$383,'INPUTS | Totex'!$C$365:$C$383,$C530))/SUMIFS(J$335:J$353,$C$335:$C$353,$C530),0)</f>
        <v>0</v>
      </c>
      <c r="K530" s="270">
        <f>IFERROR((SUMIFS('INPUTS | Totex'!K$365:K$383,'INPUTS | Totex'!$C$365:$C$383,$C530))/SUMIFS(K$335:K$353,$C$335:$C$353,$C530),0)</f>
        <v>0</v>
      </c>
      <c r="L530" s="270">
        <f>IFERROR((SUMIFS('INPUTS | Totex'!L$365:L$383,'INPUTS | Totex'!$C$365:$C$383,$C530))/SUMIFS(L$335:L$353,$C$335:$C$353,$C530),0)</f>
        <v>0</v>
      </c>
    </row>
    <row r="531" spans="2:15" hidden="1" outlineLevel="2" x14ac:dyDescent="0.4">
      <c r="C531" s="220" t="s">
        <v>139</v>
      </c>
      <c r="D531" s="221" t="s">
        <v>176</v>
      </c>
      <c r="H531" s="270">
        <f>IFERROR((SUMIFS('INPUTS | Totex'!H$365:H$383,'INPUTS | Totex'!$C$365:$C$383,$C531))/SUMIFS(H$335:H$353,$C$335:$C$353,$C531),0)</f>
        <v>-1.8003407527538106E-2</v>
      </c>
      <c r="I531" s="270">
        <f>IFERROR((SUMIFS('INPUTS | Totex'!I$365:I$383,'INPUTS | Totex'!$C$365:$C$383,$C531))/SUMIFS(I$335:I$353,$C$335:$C$353,$C531),0)</f>
        <v>0</v>
      </c>
      <c r="J531" s="270">
        <f>IFERROR((SUMIFS('INPUTS | Totex'!J$365:J$383,'INPUTS | Totex'!$C$365:$C$383,$C531))/SUMIFS(J$335:J$353,$C$335:$C$353,$C531),0)</f>
        <v>0</v>
      </c>
      <c r="K531" s="270">
        <f>IFERROR((SUMIFS('INPUTS | Totex'!K$365:K$383,'INPUTS | Totex'!$C$365:$C$383,$C531))/SUMIFS(K$335:K$353,$C$335:$C$353,$C531),0)</f>
        <v>0</v>
      </c>
      <c r="L531" s="270">
        <f>IFERROR((SUMIFS('INPUTS | Totex'!L$365:L$383,'INPUTS | Totex'!$C$365:$C$383,$C531))/SUMIFS(L$335:L$353,$C$335:$C$353,$C531),0)</f>
        <v>0</v>
      </c>
    </row>
    <row r="532" spans="2:15" hidden="1" outlineLevel="2" x14ac:dyDescent="0.4">
      <c r="C532" s="220" t="s">
        <v>141</v>
      </c>
      <c r="D532" s="221" t="s">
        <v>176</v>
      </c>
      <c r="H532" s="270">
        <f>IFERROR((SUMIFS('INPUTS | Totex'!H$365:H$383,'INPUTS | Totex'!$C$365:$C$383,$C532))/SUMIFS(H$335:H$353,$C$335:$C$353,$C532),0)</f>
        <v>-4.0076337499120498E-2</v>
      </c>
      <c r="I532" s="270">
        <f>IFERROR((SUMIFS('INPUTS | Totex'!I$365:I$383,'INPUTS | Totex'!$C$365:$C$383,$C532))/SUMIFS(I$335:I$353,$C$335:$C$353,$C532),0)</f>
        <v>0</v>
      </c>
      <c r="J532" s="270">
        <f>IFERROR((SUMIFS('INPUTS | Totex'!J$365:J$383,'INPUTS | Totex'!$C$365:$C$383,$C532))/SUMIFS(J$335:J$353,$C$335:$C$353,$C532),0)</f>
        <v>0</v>
      </c>
      <c r="K532" s="270">
        <f>IFERROR((SUMIFS('INPUTS | Totex'!K$365:K$383,'INPUTS | Totex'!$C$365:$C$383,$C532))/SUMIFS(K$335:K$353,$C$335:$C$353,$C532),0)</f>
        <v>0</v>
      </c>
      <c r="L532" s="270">
        <f>IFERROR((SUMIFS('INPUTS | Totex'!L$365:L$383,'INPUTS | Totex'!$C$365:$C$383,$C532))/SUMIFS(L$335:L$353,$C$335:$C$353,$C532),0)</f>
        <v>0</v>
      </c>
    </row>
    <row r="533" spans="2:15" hidden="1" outlineLevel="2" x14ac:dyDescent="0.4">
      <c r="C533" s="220" t="s">
        <v>143</v>
      </c>
      <c r="D533" s="221" t="s">
        <v>176</v>
      </c>
      <c r="H533" s="270">
        <f>IFERROR((SUMIFS('INPUTS | Totex'!H$365:H$383,'INPUTS | Totex'!$C$365:$C$383,$C533))/SUMIFS(H$335:H$353,$C$335:$C$353,$C533),0)</f>
        <v>-3.7362637362637362E-2</v>
      </c>
      <c r="I533" s="270">
        <f>IFERROR((SUMIFS('INPUTS | Totex'!I$365:I$383,'INPUTS | Totex'!$C$365:$C$383,$C533))/SUMIFS(I$335:I$353,$C$335:$C$353,$C533),0)</f>
        <v>0</v>
      </c>
      <c r="J533" s="270">
        <f>IFERROR((SUMIFS('INPUTS | Totex'!J$365:J$383,'INPUTS | Totex'!$C$365:$C$383,$C533))/SUMIFS(J$335:J$353,$C$335:$C$353,$C533),0)</f>
        <v>0</v>
      </c>
      <c r="K533" s="270">
        <f>IFERROR((SUMIFS('INPUTS | Totex'!K$365:K$383,'INPUTS | Totex'!$C$365:$C$383,$C533))/SUMIFS(K$335:K$353,$C$335:$C$353,$C533),0)</f>
        <v>0</v>
      </c>
      <c r="L533" s="270">
        <f>IFERROR((SUMIFS('INPUTS | Totex'!L$365:L$383,'INPUTS | Totex'!$C$365:$C$383,$C533))/SUMIFS(L$335:L$353,$C$335:$C$353,$C533),0)</f>
        <v>0</v>
      </c>
    </row>
    <row r="534" spans="2:15" hidden="1" outlineLevel="2" x14ac:dyDescent="0.4">
      <c r="C534" s="220" t="s">
        <v>145</v>
      </c>
      <c r="D534" s="221" t="s">
        <v>176</v>
      </c>
      <c r="H534" s="270">
        <f>IFERROR((SUMIFS('INPUTS | Totex'!H$365:H$383,'INPUTS | Totex'!$C$365:$C$383,$C534))/SUMIFS(H$335:H$353,$C$335:$C$353,$C534),0)</f>
        <v>-4.3789020452099023E-2</v>
      </c>
      <c r="I534" s="270">
        <f>IFERROR((SUMIFS('INPUTS | Totex'!I$365:I$383,'INPUTS | Totex'!$C$365:$C$383,$C534))/SUMIFS(I$335:I$353,$C$335:$C$353,$C534),0)</f>
        <v>0</v>
      </c>
      <c r="J534" s="270">
        <f>IFERROR((SUMIFS('INPUTS | Totex'!J$365:J$383,'INPUTS | Totex'!$C$365:$C$383,$C534))/SUMIFS(J$335:J$353,$C$335:$C$353,$C534),0)</f>
        <v>0</v>
      </c>
      <c r="K534" s="270">
        <f>IFERROR((SUMIFS('INPUTS | Totex'!K$365:K$383,'INPUTS | Totex'!$C$365:$C$383,$C534))/SUMIFS(K$335:K$353,$C$335:$C$353,$C534),0)</f>
        <v>0</v>
      </c>
      <c r="L534" s="270">
        <f>IFERROR((SUMIFS('INPUTS | Totex'!L$365:L$383,'INPUTS | Totex'!$C$365:$C$383,$C534))/SUMIFS(L$335:L$353,$C$335:$C$353,$C534),0)</f>
        <v>0</v>
      </c>
    </row>
    <row r="535" spans="2:15" hidden="1" outlineLevel="2" x14ac:dyDescent="0.4">
      <c r="C535" s="220" t="s">
        <v>147</v>
      </c>
      <c r="D535" s="221" t="s">
        <v>176</v>
      </c>
      <c r="H535" s="270">
        <f>IFERROR((SUMIFS('INPUTS | Totex'!H$365:H$383,'INPUTS | Totex'!$C$365:$C$383,$C535))/SUMIFS(H$335:H$353,$C$335:$C$353,$C535),0)</f>
        <v>-4.1230323231579429E-2</v>
      </c>
      <c r="I535" s="270">
        <f>IFERROR((SUMIFS('INPUTS | Totex'!I$365:I$383,'INPUTS | Totex'!$C$365:$C$383,$C535))/SUMIFS(I$335:I$353,$C$335:$C$353,$C535),0)</f>
        <v>0</v>
      </c>
      <c r="J535" s="270">
        <f>IFERROR((SUMIFS('INPUTS | Totex'!J$365:J$383,'INPUTS | Totex'!$C$365:$C$383,$C535))/SUMIFS(J$335:J$353,$C$335:$C$353,$C535),0)</f>
        <v>0</v>
      </c>
      <c r="K535" s="270">
        <f>IFERROR((SUMIFS('INPUTS | Totex'!K$365:K$383,'INPUTS | Totex'!$C$365:$C$383,$C535))/SUMIFS(K$335:K$353,$C$335:$C$353,$C535),0)</f>
        <v>0</v>
      </c>
      <c r="L535" s="270">
        <f>IFERROR((SUMIFS('INPUTS | Totex'!L$365:L$383,'INPUTS | Totex'!$C$365:$C$383,$C535))/SUMIFS(L$335:L$353,$C$335:$C$353,$C535),0)</f>
        <v>0</v>
      </c>
    </row>
    <row r="536" spans="2:15" hidden="1" outlineLevel="2" x14ac:dyDescent="0.4">
      <c r="C536" s="220" t="s">
        <v>149</v>
      </c>
      <c r="D536" s="221" t="s">
        <v>176</v>
      </c>
      <c r="H536" s="270">
        <f>IFERROR((SUMIFS('INPUTS | Totex'!H$365:H$383,'INPUTS | Totex'!$C$365:$C$383,$C536))/SUMIFS(H$335:H$353,$C$335:$C$353,$C536),0)</f>
        <v>-1.7992164544564152E-2</v>
      </c>
      <c r="I536" s="270">
        <f>IFERROR((SUMIFS('INPUTS | Totex'!I$365:I$383,'INPUTS | Totex'!$C$365:$C$383,$C536))/SUMIFS(I$335:I$353,$C$335:$C$353,$C536),0)</f>
        <v>0</v>
      </c>
      <c r="J536" s="270">
        <f>IFERROR((SUMIFS('INPUTS | Totex'!J$365:J$383,'INPUTS | Totex'!$C$365:$C$383,$C536))/SUMIFS(J$335:J$353,$C$335:$C$353,$C536),0)</f>
        <v>0</v>
      </c>
      <c r="K536" s="270">
        <f>IFERROR((SUMIFS('INPUTS | Totex'!K$365:K$383,'INPUTS | Totex'!$C$365:$C$383,$C536))/SUMIFS(K$335:K$353,$C$335:$C$353,$C536),0)</f>
        <v>0</v>
      </c>
      <c r="L536" s="270">
        <f>IFERROR((SUMIFS('INPUTS | Totex'!L$365:L$383,'INPUTS | Totex'!$C$365:$C$383,$C536))/SUMIFS(L$335:L$353,$C$335:$C$353,$C536),0)</f>
        <v>0</v>
      </c>
    </row>
    <row r="537" spans="2:15" hidden="1" outlineLevel="2" x14ac:dyDescent="0.4">
      <c r="C537" s="220" t="s">
        <v>151</v>
      </c>
      <c r="D537" s="221" t="s">
        <v>176</v>
      </c>
      <c r="H537" s="270">
        <f>IFERROR((SUMIFS('INPUTS | Totex'!H$365:H$383,'INPUTS | Totex'!$C$365:$C$383,$C537))/SUMIFS(H$335:H$353,$C$335:$C$353,$C537),0)</f>
        <v>2.4984036337746107E-2</v>
      </c>
      <c r="I537" s="270">
        <f>IFERROR((SUMIFS('INPUTS | Totex'!I$365:I$383,'INPUTS | Totex'!$C$365:$C$383,$C537))/SUMIFS(I$335:I$353,$C$335:$C$353,$C537),0)</f>
        <v>0</v>
      </c>
      <c r="J537" s="270">
        <f>IFERROR((SUMIFS('INPUTS | Totex'!J$365:J$383,'INPUTS | Totex'!$C$365:$C$383,$C537))/SUMIFS(J$335:J$353,$C$335:$C$353,$C537),0)</f>
        <v>0</v>
      </c>
      <c r="K537" s="270">
        <f>IFERROR((SUMIFS('INPUTS | Totex'!K$365:K$383,'INPUTS | Totex'!$C$365:$C$383,$C537))/SUMIFS(K$335:K$353,$C$335:$C$353,$C537),0)</f>
        <v>0</v>
      </c>
      <c r="L537" s="270">
        <f>IFERROR((SUMIFS('INPUTS | Totex'!L$365:L$383,'INPUTS | Totex'!$C$365:$C$383,$C537))/SUMIFS(L$335:L$353,$C$335:$C$353,$C537),0)</f>
        <v>0</v>
      </c>
    </row>
    <row r="538" spans="2:15" hidden="1" outlineLevel="2" x14ac:dyDescent="0.4">
      <c r="H538" s="270"/>
      <c r="I538" s="270"/>
      <c r="J538" s="270"/>
      <c r="K538" s="270"/>
      <c r="L538" s="270"/>
    </row>
    <row r="539" spans="2:15" hidden="1" outlineLevel="2" x14ac:dyDescent="0.4">
      <c r="B539" s="222"/>
      <c r="C539" s="222" t="s">
        <v>725</v>
      </c>
      <c r="D539" s="224" t="s">
        <v>176</v>
      </c>
      <c r="E539" s="383">
        <f>IFERROR((SUMIFS('INPUTS | Totex'!E$365:E$383,'INPUTS | Totex'!$C$365:$C$383,$C539))/SUMIFS(E$335:E$353,$C$335:$C$353,$C539),0)</f>
        <v>0</v>
      </c>
      <c r="F539" s="383">
        <f>IFERROR((SUMIFS('INPUTS | Totex'!F$365:F$383,'INPUTS | Totex'!$C$365:$C$383,$C539))/SUMIFS(F$335:F$353,$C$335:$C$353,$C539),0)</f>
        <v>0</v>
      </c>
      <c r="G539" s="383">
        <f>IFERROR((SUMIFS('INPUTS | Totex'!G$365:G$383,'INPUTS | Totex'!$C$365:$C$383,$C539))/SUMIFS(G$335:G$353,$C$335:$C$353,$C539),0)</f>
        <v>0</v>
      </c>
      <c r="H539" s="383">
        <f>IFERROR((SUMIFS('INPUTS | Totex'!H$365:H$383,'INPUTS | Totex'!$C$365:$C$383,$C539))/SUMIFS(H$335:H$353,$C$335:$C$353,$C539),0)</f>
        <v>3.9488169075233253E-4</v>
      </c>
      <c r="I539" s="271">
        <f>IFERROR((SUMIFS('INPUTS | Totex'!I$365:I$383,'INPUTS | Totex'!$C$365:$C$383,$C539))/SUMIFS(I$335:I$353,$C$335:$C$353,$C539),0)</f>
        <v>0</v>
      </c>
      <c r="J539" s="271">
        <f>IFERROR((SUMIFS('INPUTS | Totex'!J$365:J$383,'INPUTS | Totex'!$C$365:$C$383,$C539))/SUMIFS(J$335:J$353,$C$335:$C$353,$C539),0)</f>
        <v>0</v>
      </c>
      <c r="K539" s="271">
        <f>IFERROR((SUMIFS('INPUTS | Totex'!K$365:K$383,'INPUTS | Totex'!$C$365:$C$383,$C539))/SUMIFS(K$335:K$353,$C$335:$C$353,$C539),0)</f>
        <v>0</v>
      </c>
      <c r="L539" s="271">
        <f>IFERROR((SUMIFS('INPUTS | Totex'!L$365:L$383,'INPUTS | Totex'!$C$365:$C$383,$C539))/SUMIFS(L$335:L$353,$C$335:$C$353,$C539),0)</f>
        <v>0</v>
      </c>
      <c r="M539" s="222"/>
      <c r="N539" s="222"/>
      <c r="O539" s="222"/>
    </row>
    <row r="540" spans="2:15" outlineLevel="1" collapsed="1" x14ac:dyDescent="0.4">
      <c r="H540" s="268"/>
      <c r="I540" s="268"/>
      <c r="J540" s="268"/>
      <c r="K540" s="268"/>
      <c r="L540" s="268"/>
    </row>
    <row r="541" spans="2:15" ht="14.25" outlineLevel="1" x14ac:dyDescent="0.4">
      <c r="B541" s="74" t="s">
        <v>1146</v>
      </c>
      <c r="C541" s="60"/>
      <c r="D541" s="226"/>
      <c r="E541" s="226"/>
      <c r="F541" s="226"/>
      <c r="G541" s="226"/>
      <c r="H541" s="269"/>
      <c r="I541" s="269"/>
      <c r="J541" s="269"/>
      <c r="K541" s="269"/>
      <c r="L541" s="269"/>
      <c r="M541" s="18"/>
      <c r="N541" s="18"/>
      <c r="O541" s="18"/>
    </row>
    <row r="542" spans="2:15" hidden="1" outlineLevel="2" x14ac:dyDescent="0.4">
      <c r="H542" s="268"/>
      <c r="I542" s="268"/>
      <c r="J542" s="268"/>
      <c r="K542" s="268"/>
      <c r="L542" s="268"/>
    </row>
    <row r="543" spans="2:15" hidden="1" outlineLevel="2" x14ac:dyDescent="0.4">
      <c r="C543" s="220" t="s">
        <v>117</v>
      </c>
      <c r="D543" s="221" t="s">
        <v>176</v>
      </c>
      <c r="H543" s="270">
        <f>IFERROR((SUMIFS('INPUTS | Totex'!H$387:H$405,'INPUTS | Totex'!$C$387:$C$405,$C543))/SUMIFS(H$335:H$353,$C$335:$C$353,$C543),0)</f>
        <v>8.9831245876227775E-2</v>
      </c>
      <c r="I543" s="270">
        <f>IFERROR((SUMIFS('INPUTS | Totex'!I$387:I$405,'INPUTS | Totex'!$C$387:$C$405,$C543))/SUMIFS(I$335:I$353,$C$335:$C$353,$C543),0)</f>
        <v>0</v>
      </c>
      <c r="J543" s="270">
        <f>IFERROR((SUMIFS('INPUTS | Totex'!J$387:J$405,'INPUTS | Totex'!$C$387:$C$405,$C543))/SUMIFS(J$335:J$353,$C$335:$C$353,$C543),0)</f>
        <v>0</v>
      </c>
      <c r="K543" s="270">
        <f>IFERROR((SUMIFS('INPUTS | Totex'!K$387:K$405,'INPUTS | Totex'!$C$387:$C$405,$C543))/SUMIFS(K$335:K$353,$C$335:$C$353,$C543),0)</f>
        <v>0</v>
      </c>
      <c r="L543" s="270">
        <f>IFERROR((SUMIFS('INPUTS | Totex'!L$387:L$405,'INPUTS | Totex'!$C$387:$C$405,$C543))/SUMIFS(L$335:L$353,$C$335:$C$353,$C543),0)</f>
        <v>0</v>
      </c>
      <c r="M543" s="270"/>
    </row>
    <row r="544" spans="2:15" hidden="1" outlineLevel="2" x14ac:dyDescent="0.4">
      <c r="C544" s="220" t="s">
        <v>119</v>
      </c>
      <c r="D544" s="221" t="s">
        <v>176</v>
      </c>
      <c r="H544" s="270">
        <f>IFERROR((SUMIFS('INPUTS | Totex'!H$387:H$405,'INPUTS | Totex'!$C$387:$C$405,$C544))/SUMIFS(H$335:H$353,$C$335:$C$353,$C544),0)</f>
        <v>3.4541359019799454E-2</v>
      </c>
      <c r="I544" s="270">
        <f>IFERROR((SUMIFS('INPUTS | Totex'!I$387:I$405,'INPUTS | Totex'!$C$387:$C$405,$C544))/SUMIFS(I$335:I$353,$C$335:$C$353,$C544),0)</f>
        <v>0</v>
      </c>
      <c r="J544" s="270">
        <f>IFERROR((SUMIFS('INPUTS | Totex'!J$387:J$405,'INPUTS | Totex'!$C$387:$C$405,$C544))/SUMIFS(J$335:J$353,$C$335:$C$353,$C544),0)</f>
        <v>0</v>
      </c>
      <c r="K544" s="270">
        <f>IFERROR((SUMIFS('INPUTS | Totex'!K$387:K$405,'INPUTS | Totex'!$C$387:$C$405,$C544))/SUMIFS(K$335:K$353,$C$335:$C$353,$C544),0)</f>
        <v>0</v>
      </c>
      <c r="L544" s="270">
        <f>IFERROR((SUMIFS('INPUTS | Totex'!L$387:L$405,'INPUTS | Totex'!$C$387:$C$405,$C544))/SUMIFS(L$335:L$353,$C$335:$C$353,$C544),0)</f>
        <v>0</v>
      </c>
    </row>
    <row r="545" spans="3:12" hidden="1" outlineLevel="2" x14ac:dyDescent="0.4">
      <c r="C545" s="220" t="s">
        <v>122</v>
      </c>
      <c r="D545" s="221" t="s">
        <v>176</v>
      </c>
      <c r="H545" s="270">
        <f>IFERROR((SUMIFS('INPUTS | Totex'!H$387:H$405,'INPUTS | Totex'!$C$387:$C$405,$C545))/SUMIFS(H$335:H$353,$C$335:$C$353,$C545),0)</f>
        <v>8.8658246842565958E-2</v>
      </c>
      <c r="I545" s="270">
        <f>IFERROR((SUMIFS('INPUTS | Totex'!I$387:I$405,'INPUTS | Totex'!$C$387:$C$405,$C545))/SUMIFS(I$335:I$353,$C$335:$C$353,$C545),0)</f>
        <v>0</v>
      </c>
      <c r="J545" s="270">
        <f>IFERROR((SUMIFS('INPUTS | Totex'!J$387:J$405,'INPUTS | Totex'!$C$387:$C$405,$C545))/SUMIFS(J$335:J$353,$C$335:$C$353,$C545),0)</f>
        <v>0</v>
      </c>
      <c r="K545" s="270">
        <f>IFERROR((SUMIFS('INPUTS | Totex'!K$387:K$405,'INPUTS | Totex'!$C$387:$C$405,$C545))/SUMIFS(K$335:K$353,$C$335:$C$353,$C545),0)</f>
        <v>0</v>
      </c>
      <c r="L545" s="270">
        <f>IFERROR((SUMIFS('INPUTS | Totex'!L$387:L$405,'INPUTS | Totex'!$C$387:$C$405,$C545))/SUMIFS(L$335:L$353,$C$335:$C$353,$C545),0)</f>
        <v>0</v>
      </c>
    </row>
    <row r="546" spans="3:12" hidden="1" outlineLevel="2" x14ac:dyDescent="0.4">
      <c r="C546" s="220" t="s">
        <v>124</v>
      </c>
      <c r="D546" s="221" t="s">
        <v>176</v>
      </c>
      <c r="H546" s="270">
        <f>IFERROR((SUMIFS('INPUTS | Totex'!H$387:H$405,'INPUTS | Totex'!$C$387:$C$405,$C546))/SUMIFS(H$335:H$353,$C$335:$C$353,$C546),0)</f>
        <v>-7.3255555109533008E-2</v>
      </c>
      <c r="I546" s="270">
        <f>IFERROR((SUMIFS('INPUTS | Totex'!I$387:I$405,'INPUTS | Totex'!$C$387:$C$405,$C546))/SUMIFS(I$335:I$353,$C$335:$C$353,$C546),0)</f>
        <v>0</v>
      </c>
      <c r="J546" s="270">
        <f>IFERROR((SUMIFS('INPUTS | Totex'!J$387:J$405,'INPUTS | Totex'!$C$387:$C$405,$C546))/SUMIFS(J$335:J$353,$C$335:$C$353,$C546),0)</f>
        <v>0</v>
      </c>
      <c r="K546" s="270">
        <f>IFERROR((SUMIFS('INPUTS | Totex'!K$387:K$405,'INPUTS | Totex'!$C$387:$C$405,$C546))/SUMIFS(K$335:K$353,$C$335:$C$353,$C546),0)</f>
        <v>0</v>
      </c>
      <c r="L546" s="270">
        <f>IFERROR((SUMIFS('INPUTS | Totex'!L$387:L$405,'INPUTS | Totex'!$C$387:$C$405,$C546))/SUMIFS(L$335:L$353,$C$335:$C$353,$C546),0)</f>
        <v>0</v>
      </c>
    </row>
    <row r="547" spans="3:12" hidden="1" outlineLevel="2" x14ac:dyDescent="0.4">
      <c r="C547" s="220" t="s">
        <v>126</v>
      </c>
      <c r="D547" s="221" t="s">
        <v>176</v>
      </c>
      <c r="H547" s="270">
        <f>IFERROR((SUMIFS('INPUTS | Totex'!H$387:H$405,'INPUTS | Totex'!$C$387:$C$405,$C547))/SUMIFS(H$335:H$353,$C$335:$C$353,$C547),0)</f>
        <v>0.13395678923063237</v>
      </c>
      <c r="I547" s="270">
        <f>IFERROR((SUMIFS('INPUTS | Totex'!I$387:I$405,'INPUTS | Totex'!$C$387:$C$405,$C547))/SUMIFS(I$335:I$353,$C$335:$C$353,$C547),0)</f>
        <v>0</v>
      </c>
      <c r="J547" s="270">
        <f>IFERROR((SUMIFS('INPUTS | Totex'!J$387:J$405,'INPUTS | Totex'!$C$387:$C$405,$C547))/SUMIFS(J$335:J$353,$C$335:$C$353,$C547),0)</f>
        <v>0</v>
      </c>
      <c r="K547" s="270">
        <f>IFERROR((SUMIFS('INPUTS | Totex'!K$387:K$405,'INPUTS | Totex'!$C$387:$C$405,$C547))/SUMIFS(K$335:K$353,$C$335:$C$353,$C547),0)</f>
        <v>0</v>
      </c>
      <c r="L547" s="270">
        <f>IFERROR((SUMIFS('INPUTS | Totex'!L$387:L$405,'INPUTS | Totex'!$C$387:$C$405,$C547))/SUMIFS(L$335:L$353,$C$335:$C$353,$C547),0)</f>
        <v>0</v>
      </c>
    </row>
    <row r="548" spans="3:12" hidden="1" outlineLevel="2" x14ac:dyDescent="0.4">
      <c r="C548" s="220" t="s">
        <v>128</v>
      </c>
      <c r="D548" s="221" t="s">
        <v>176</v>
      </c>
      <c r="H548" s="270">
        <f>IFERROR((SUMIFS('INPUTS | Totex'!H$387:H$405,'INPUTS | Totex'!$C$387:$C$405,$C548))/SUMIFS(H$335:H$353,$C$335:$C$353,$C548),0)</f>
        <v>3.9273182779015398E-2</v>
      </c>
      <c r="I548" s="270">
        <f>IFERROR((SUMIFS('INPUTS | Totex'!I$387:I$405,'INPUTS | Totex'!$C$387:$C$405,$C548))/SUMIFS(I$335:I$353,$C$335:$C$353,$C548),0)</f>
        <v>0</v>
      </c>
      <c r="J548" s="270">
        <f>IFERROR((SUMIFS('INPUTS | Totex'!J$387:J$405,'INPUTS | Totex'!$C$387:$C$405,$C548))/SUMIFS(J$335:J$353,$C$335:$C$353,$C548),0)</f>
        <v>0</v>
      </c>
      <c r="K548" s="270">
        <f>IFERROR((SUMIFS('INPUTS | Totex'!K$387:K$405,'INPUTS | Totex'!$C$387:$C$405,$C548))/SUMIFS(K$335:K$353,$C$335:$C$353,$C548),0)</f>
        <v>0</v>
      </c>
      <c r="L548" s="270">
        <f>IFERROR((SUMIFS('INPUTS | Totex'!L$387:L$405,'INPUTS | Totex'!$C$387:$C$405,$C548))/SUMIFS(L$335:L$353,$C$335:$C$353,$C548),0)</f>
        <v>0</v>
      </c>
    </row>
    <row r="549" spans="3:12" hidden="1" outlineLevel="2" x14ac:dyDescent="0.4">
      <c r="C549" s="220" t="s">
        <v>131</v>
      </c>
      <c r="D549" s="221" t="s">
        <v>176</v>
      </c>
      <c r="H549" s="270">
        <f>IFERROR((SUMIFS('INPUTS | Totex'!H$387:H$405,'INPUTS | Totex'!$C$387:$C$405,$C549))/SUMIFS(H$335:H$353,$C$335:$C$353,$C549),0)</f>
        <v>5.1664692998542802E-3</v>
      </c>
      <c r="I549" s="270">
        <f>IFERROR((SUMIFS('INPUTS | Totex'!I$387:I$405,'INPUTS | Totex'!$C$387:$C$405,$C549))/SUMIFS(I$335:I$353,$C$335:$C$353,$C549),0)</f>
        <v>0</v>
      </c>
      <c r="J549" s="270">
        <f>IFERROR((SUMIFS('INPUTS | Totex'!J$387:J$405,'INPUTS | Totex'!$C$387:$C$405,$C549))/SUMIFS(J$335:J$353,$C$335:$C$353,$C549),0)</f>
        <v>0</v>
      </c>
      <c r="K549" s="270">
        <f>IFERROR((SUMIFS('INPUTS | Totex'!K$387:K$405,'INPUTS | Totex'!$C$387:$C$405,$C549))/SUMIFS(K$335:K$353,$C$335:$C$353,$C549),0)</f>
        <v>0</v>
      </c>
      <c r="L549" s="270">
        <f>IFERROR((SUMIFS('INPUTS | Totex'!L$387:L$405,'INPUTS | Totex'!$C$387:$C$405,$C549))/SUMIFS(L$335:L$353,$C$335:$C$353,$C549),0)</f>
        <v>0</v>
      </c>
    </row>
    <row r="550" spans="3:12" hidden="1" outlineLevel="2" x14ac:dyDescent="0.4">
      <c r="C550" s="220" t="s">
        <v>133</v>
      </c>
      <c r="D550" s="221" t="s">
        <v>176</v>
      </c>
      <c r="H550" s="270">
        <f>IFERROR((SUMIFS('INPUTS | Totex'!H$387:H$405,'INPUTS | Totex'!$C$387:$C$405,$C550))/SUMIFS(H$335:H$353,$C$335:$C$353,$C550),0)</f>
        <v>-3.194870790063789E-2</v>
      </c>
      <c r="I550" s="270">
        <f>IFERROR((SUMIFS('INPUTS | Totex'!I$387:I$405,'INPUTS | Totex'!$C$387:$C$405,$C550))/SUMIFS(I$335:I$353,$C$335:$C$353,$C550),0)</f>
        <v>0</v>
      </c>
      <c r="J550" s="270">
        <f>IFERROR((SUMIFS('INPUTS | Totex'!J$387:J$405,'INPUTS | Totex'!$C$387:$C$405,$C550))/SUMIFS(J$335:J$353,$C$335:$C$353,$C550),0)</f>
        <v>0</v>
      </c>
      <c r="K550" s="270">
        <f>IFERROR((SUMIFS('INPUTS | Totex'!K$387:K$405,'INPUTS | Totex'!$C$387:$C$405,$C550))/SUMIFS(K$335:K$353,$C$335:$C$353,$C550),0)</f>
        <v>0</v>
      </c>
      <c r="L550" s="270">
        <f>IFERROR((SUMIFS('INPUTS | Totex'!L$387:L$405,'INPUTS | Totex'!$C$387:$C$405,$C550))/SUMIFS(L$335:L$353,$C$335:$C$353,$C550),0)</f>
        <v>0</v>
      </c>
    </row>
    <row r="551" spans="3:12" hidden="1" outlineLevel="2" x14ac:dyDescent="0.4">
      <c r="C551" s="220" t="s">
        <v>244</v>
      </c>
      <c r="D551" s="221" t="s">
        <v>176</v>
      </c>
      <c r="H551" s="270">
        <f>IFERROR((SUMIFS('INPUTS | Totex'!H$387:H$405,'INPUTS | Totex'!$C$387:$C$405,$C551))/SUMIFS(H$335:H$353,$C$335:$C$353,$C551),0)</f>
        <v>0.27663572766171851</v>
      </c>
      <c r="I551" s="270">
        <f>IFERROR((SUMIFS('INPUTS | Totex'!I$387:I$405,'INPUTS | Totex'!$C$387:$C$405,$C551))/SUMIFS(I$335:I$353,$C$335:$C$353,$C551),0)</f>
        <v>0</v>
      </c>
      <c r="J551" s="270">
        <f>IFERROR((SUMIFS('INPUTS | Totex'!J$387:J$405,'INPUTS | Totex'!$C$387:$C$405,$C551))/SUMIFS(J$335:J$353,$C$335:$C$353,$C551),0)</f>
        <v>0</v>
      </c>
      <c r="K551" s="270">
        <f>IFERROR((SUMIFS('INPUTS | Totex'!K$387:K$405,'INPUTS | Totex'!$C$387:$C$405,$C551))/SUMIFS(K$335:K$353,$C$335:$C$353,$C551),0)</f>
        <v>0</v>
      </c>
      <c r="L551" s="270">
        <f>IFERROR((SUMIFS('INPUTS | Totex'!L$387:L$405,'INPUTS | Totex'!$C$387:$C$405,$C551))/SUMIFS(L$335:L$353,$C$335:$C$353,$C551),0)</f>
        <v>0</v>
      </c>
    </row>
    <row r="552" spans="3:12" hidden="1" outlineLevel="2" x14ac:dyDescent="0.4">
      <c r="C552" s="220" t="s">
        <v>137</v>
      </c>
      <c r="D552" s="221" t="s">
        <v>176</v>
      </c>
      <c r="H552" s="270">
        <f>IFERROR((SUMIFS('INPUTS | Totex'!H$387:H$405,'INPUTS | Totex'!$C$387:$C$405,$C552))/SUMIFS(H$335:H$353,$C$335:$C$353,$C552),0)</f>
        <v>0.27790278616248654</v>
      </c>
      <c r="I552" s="270">
        <f>IFERROR((SUMIFS('INPUTS | Totex'!I$387:I$405,'INPUTS | Totex'!$C$387:$C$405,$C552))/SUMIFS(I$335:I$353,$C$335:$C$353,$C552),0)</f>
        <v>0</v>
      </c>
      <c r="J552" s="270">
        <f>IFERROR((SUMIFS('INPUTS | Totex'!J$387:J$405,'INPUTS | Totex'!$C$387:$C$405,$C552))/SUMIFS(J$335:J$353,$C$335:$C$353,$C552),0)</f>
        <v>0</v>
      </c>
      <c r="K552" s="270">
        <f>IFERROR((SUMIFS('INPUTS | Totex'!K$387:K$405,'INPUTS | Totex'!$C$387:$C$405,$C552))/SUMIFS(K$335:K$353,$C$335:$C$353,$C552),0)</f>
        <v>0</v>
      </c>
      <c r="L552" s="270">
        <f>IFERROR((SUMIFS('INPUTS | Totex'!L$387:L$405,'INPUTS | Totex'!$C$387:$C$405,$C552))/SUMIFS(L$335:L$353,$C$335:$C$353,$C552),0)</f>
        <v>0</v>
      </c>
    </row>
    <row r="553" spans="3:12" hidden="1" outlineLevel="2" x14ac:dyDescent="0.4">
      <c r="C553" s="220" t="s">
        <v>139</v>
      </c>
      <c r="D553" s="221" t="s">
        <v>176</v>
      </c>
      <c r="H553" s="270">
        <f>IFERROR((SUMIFS('INPUTS | Totex'!H$387:H$405,'INPUTS | Totex'!$C$387:$C$405,$C553))/SUMIFS(H$335:H$353,$C$335:$C$353,$C553),0)</f>
        <v>0.10169738604371474</v>
      </c>
      <c r="I553" s="270">
        <f>IFERROR((SUMIFS('INPUTS | Totex'!I$387:I$405,'INPUTS | Totex'!$C$387:$C$405,$C553))/SUMIFS(I$335:I$353,$C$335:$C$353,$C553),0)</f>
        <v>0</v>
      </c>
      <c r="J553" s="270">
        <f>IFERROR((SUMIFS('INPUTS | Totex'!J$387:J$405,'INPUTS | Totex'!$C$387:$C$405,$C553))/SUMIFS(J$335:J$353,$C$335:$C$353,$C553),0)</f>
        <v>0</v>
      </c>
      <c r="K553" s="270">
        <f>IFERROR((SUMIFS('INPUTS | Totex'!K$387:K$405,'INPUTS | Totex'!$C$387:$C$405,$C553))/SUMIFS(K$335:K$353,$C$335:$C$353,$C553),0)</f>
        <v>0</v>
      </c>
      <c r="L553" s="270">
        <f>IFERROR((SUMIFS('INPUTS | Totex'!L$387:L$405,'INPUTS | Totex'!$C$387:$C$405,$C553))/SUMIFS(L$335:L$353,$C$335:$C$353,$C553),0)</f>
        <v>0</v>
      </c>
    </row>
    <row r="554" spans="3:12" hidden="1" outlineLevel="2" x14ac:dyDescent="0.4">
      <c r="C554" s="220" t="s">
        <v>141</v>
      </c>
      <c r="D554" s="221" t="s">
        <v>176</v>
      </c>
      <c r="H554" s="270">
        <f>IFERROR((SUMIFS('INPUTS | Totex'!H$387:H$405,'INPUTS | Totex'!$C$387:$C$405,$C554))/SUMIFS(H$335:H$353,$C$335:$C$353,$C554),0)</f>
        <v>-3.2951253945847851E-2</v>
      </c>
      <c r="I554" s="270">
        <f>IFERROR((SUMIFS('INPUTS | Totex'!I$387:I$405,'INPUTS | Totex'!$C$387:$C$405,$C554))/SUMIFS(I$335:I$353,$C$335:$C$353,$C554),0)</f>
        <v>0</v>
      </c>
      <c r="J554" s="270">
        <f>IFERROR((SUMIFS('INPUTS | Totex'!J$387:J$405,'INPUTS | Totex'!$C$387:$C$405,$C554))/SUMIFS(J$335:J$353,$C$335:$C$353,$C554),0)</f>
        <v>0</v>
      </c>
      <c r="K554" s="270">
        <f>IFERROR((SUMIFS('INPUTS | Totex'!K$387:K$405,'INPUTS | Totex'!$C$387:$C$405,$C554))/SUMIFS(K$335:K$353,$C$335:$C$353,$C554),0)</f>
        <v>0</v>
      </c>
      <c r="L554" s="270">
        <f>IFERROR((SUMIFS('INPUTS | Totex'!L$387:L$405,'INPUTS | Totex'!$C$387:$C$405,$C554))/SUMIFS(L$335:L$353,$C$335:$C$353,$C554),0)</f>
        <v>0</v>
      </c>
    </row>
    <row r="555" spans="3:12" hidden="1" outlineLevel="2" x14ac:dyDescent="0.4">
      <c r="C555" s="220" t="s">
        <v>143</v>
      </c>
      <c r="D555" s="221" t="s">
        <v>176</v>
      </c>
      <c r="H555" s="270">
        <f>IFERROR((SUMIFS('INPUTS | Totex'!H$387:H$405,'INPUTS | Totex'!$C$387:$C$405,$C555))/SUMIFS(H$335:H$353,$C$335:$C$353,$C555),0)</f>
        <v>8.177868642984909E-2</v>
      </c>
      <c r="I555" s="270">
        <f>IFERROR((SUMIFS('INPUTS | Totex'!I$387:I$405,'INPUTS | Totex'!$C$387:$C$405,$C555))/SUMIFS(I$335:I$353,$C$335:$C$353,$C555),0)</f>
        <v>0</v>
      </c>
      <c r="J555" s="270">
        <f>IFERROR((SUMIFS('INPUTS | Totex'!J$387:J$405,'INPUTS | Totex'!$C$387:$C$405,$C555))/SUMIFS(J$335:J$353,$C$335:$C$353,$C555),0)</f>
        <v>0</v>
      </c>
      <c r="K555" s="270">
        <f>IFERROR((SUMIFS('INPUTS | Totex'!K$387:K$405,'INPUTS | Totex'!$C$387:$C$405,$C555))/SUMIFS(K$335:K$353,$C$335:$C$353,$C555),0)</f>
        <v>0</v>
      </c>
      <c r="L555" s="270">
        <f>IFERROR((SUMIFS('INPUTS | Totex'!L$387:L$405,'INPUTS | Totex'!$C$387:$C$405,$C555))/SUMIFS(L$335:L$353,$C$335:$C$353,$C555),0)</f>
        <v>0</v>
      </c>
    </row>
    <row r="556" spans="3:12" hidden="1" outlineLevel="2" x14ac:dyDescent="0.4">
      <c r="C556" s="220" t="s">
        <v>145</v>
      </c>
      <c r="D556" s="221" t="s">
        <v>176</v>
      </c>
      <c r="H556" s="270">
        <f>IFERROR((SUMIFS('INPUTS | Totex'!H$387:H$405,'INPUTS | Totex'!$C$387:$C$405,$C556))/SUMIFS(H$335:H$353,$C$335:$C$353,$C556),0)</f>
        <v>-8.9838536060279861E-2</v>
      </c>
      <c r="I556" s="270">
        <f>IFERROR((SUMIFS('INPUTS | Totex'!I$387:I$405,'INPUTS | Totex'!$C$387:$C$405,$C556))/SUMIFS(I$335:I$353,$C$335:$C$353,$C556),0)</f>
        <v>0</v>
      </c>
      <c r="J556" s="270">
        <f>IFERROR((SUMIFS('INPUTS | Totex'!J$387:J$405,'INPUTS | Totex'!$C$387:$C$405,$C556))/SUMIFS(J$335:J$353,$C$335:$C$353,$C556),0)</f>
        <v>0</v>
      </c>
      <c r="K556" s="270">
        <f>IFERROR((SUMIFS('INPUTS | Totex'!K$387:K$405,'INPUTS | Totex'!$C$387:$C$405,$C556))/SUMIFS(K$335:K$353,$C$335:$C$353,$C556),0)</f>
        <v>0</v>
      </c>
      <c r="L556" s="270">
        <f>IFERROR((SUMIFS('INPUTS | Totex'!L$387:L$405,'INPUTS | Totex'!$C$387:$C$405,$C556))/SUMIFS(L$335:L$353,$C$335:$C$353,$C556),0)</f>
        <v>0</v>
      </c>
    </row>
    <row r="557" spans="3:12" hidden="1" outlineLevel="2" x14ac:dyDescent="0.4">
      <c r="C557" s="220" t="s">
        <v>147</v>
      </c>
      <c r="D557" s="221" t="s">
        <v>176</v>
      </c>
      <c r="H557" s="270">
        <f>IFERROR((SUMIFS('INPUTS | Totex'!H$387:H$405,'INPUTS | Totex'!$C$387:$C$405,$C557))/SUMIFS(H$335:H$353,$C$335:$C$353,$C557),0)</f>
        <v>0.2491947004572983</v>
      </c>
      <c r="I557" s="270">
        <f>IFERROR((SUMIFS('INPUTS | Totex'!I$387:I$405,'INPUTS | Totex'!$C$387:$C$405,$C557))/SUMIFS(I$335:I$353,$C$335:$C$353,$C557),0)</f>
        <v>0</v>
      </c>
      <c r="J557" s="270">
        <f>IFERROR((SUMIFS('INPUTS | Totex'!J$387:J$405,'INPUTS | Totex'!$C$387:$C$405,$C557))/SUMIFS(J$335:J$353,$C$335:$C$353,$C557),0)</f>
        <v>0</v>
      </c>
      <c r="K557" s="270">
        <f>IFERROR((SUMIFS('INPUTS | Totex'!K$387:K$405,'INPUTS | Totex'!$C$387:$C$405,$C557))/SUMIFS(K$335:K$353,$C$335:$C$353,$C557),0)</f>
        <v>0</v>
      </c>
      <c r="L557" s="270">
        <f>IFERROR((SUMIFS('INPUTS | Totex'!L$387:L$405,'INPUTS | Totex'!$C$387:$C$405,$C557))/SUMIFS(L$335:L$353,$C$335:$C$353,$C557),0)</f>
        <v>0</v>
      </c>
    </row>
    <row r="558" spans="3:12" hidden="1" outlineLevel="2" x14ac:dyDescent="0.4">
      <c r="C558" s="220" t="s">
        <v>149</v>
      </c>
      <c r="D558" s="221" t="s">
        <v>176</v>
      </c>
      <c r="H558" s="270">
        <f>IFERROR((SUMIFS('INPUTS | Totex'!H$387:H$405,'INPUTS | Totex'!$C$387:$C$405,$C558))/SUMIFS(H$335:H$353,$C$335:$C$353,$C558),0)</f>
        <v>-0.11185112634671891</v>
      </c>
      <c r="I558" s="270">
        <f>IFERROR((SUMIFS('INPUTS | Totex'!I$387:I$405,'INPUTS | Totex'!$C$387:$C$405,$C558))/SUMIFS(I$335:I$353,$C$335:$C$353,$C558),0)</f>
        <v>0</v>
      </c>
      <c r="J558" s="270">
        <f>IFERROR((SUMIFS('INPUTS | Totex'!J$387:J$405,'INPUTS | Totex'!$C$387:$C$405,$C558))/SUMIFS(J$335:J$353,$C$335:$C$353,$C558),0)</f>
        <v>0</v>
      </c>
      <c r="K558" s="270">
        <f>IFERROR((SUMIFS('INPUTS | Totex'!K$387:K$405,'INPUTS | Totex'!$C$387:$C$405,$C558))/SUMIFS(K$335:K$353,$C$335:$C$353,$C558),0)</f>
        <v>0</v>
      </c>
      <c r="L558" s="270">
        <f>IFERROR((SUMIFS('INPUTS | Totex'!L$387:L$405,'INPUTS | Totex'!$C$387:$C$405,$C558))/SUMIFS(L$335:L$353,$C$335:$C$353,$C558),0)</f>
        <v>0</v>
      </c>
    </row>
    <row r="559" spans="3:12" hidden="1" outlineLevel="2" x14ac:dyDescent="0.4">
      <c r="C559" s="220" t="s">
        <v>151</v>
      </c>
      <c r="D559" s="221" t="s">
        <v>176</v>
      </c>
      <c r="H559" s="270">
        <f>IFERROR((SUMIFS('INPUTS | Totex'!H$387:H$405,'INPUTS | Totex'!$C$387:$C$405,$C559))/SUMIFS(H$335:H$353,$C$335:$C$353,$C559),0)</f>
        <v>5.1225473080279298E-2</v>
      </c>
      <c r="I559" s="270">
        <f>IFERROR((SUMIFS('INPUTS | Totex'!I$387:I$405,'INPUTS | Totex'!$C$387:$C$405,$C559))/SUMIFS(I$335:I$353,$C$335:$C$353,$C559),0)</f>
        <v>0</v>
      </c>
      <c r="J559" s="270">
        <f>IFERROR((SUMIFS('INPUTS | Totex'!J$387:J$405,'INPUTS | Totex'!$C$387:$C$405,$C559))/SUMIFS(J$335:J$353,$C$335:$C$353,$C559),0)</f>
        <v>0</v>
      </c>
      <c r="K559" s="270">
        <f>IFERROR((SUMIFS('INPUTS | Totex'!K$387:K$405,'INPUTS | Totex'!$C$387:$C$405,$C559))/SUMIFS(K$335:K$353,$C$335:$C$353,$C559),0)</f>
        <v>0</v>
      </c>
      <c r="L559" s="270">
        <f>IFERROR((SUMIFS('INPUTS | Totex'!L$387:L$405,'INPUTS | Totex'!$C$387:$C$405,$C559))/SUMIFS(L$335:L$353,$C$335:$C$353,$C559),0)</f>
        <v>0</v>
      </c>
    </row>
    <row r="560" spans="3:12" hidden="1" outlineLevel="2" x14ac:dyDescent="0.4">
      <c r="H560" s="270"/>
      <c r="I560" s="270"/>
      <c r="J560" s="270"/>
      <c r="K560" s="270"/>
      <c r="L560" s="270"/>
    </row>
    <row r="561" spans="2:15" hidden="1" outlineLevel="2" x14ac:dyDescent="0.4">
      <c r="B561" s="222"/>
      <c r="C561" s="222" t="s">
        <v>725</v>
      </c>
      <c r="D561" s="224" t="s">
        <v>176</v>
      </c>
      <c r="E561" s="383">
        <f>IFERROR((SUMIFS('INPUTS | Totex'!E$387:E$405,'INPUTS | Totex'!$C$387:$C$405,$C561))/SUMIFS(E$335:E$353,$C$335:$C$353,$C561),0)</f>
        <v>0</v>
      </c>
      <c r="F561" s="383">
        <f>IFERROR((SUMIFS('INPUTS | Totex'!F$387:F$405,'INPUTS | Totex'!$C$387:$C$405,$C561))/SUMIFS(F$335:F$353,$C$335:$C$353,$C561),0)</f>
        <v>0</v>
      </c>
      <c r="G561" s="383">
        <f>IFERROR((SUMIFS('INPUTS | Totex'!G$387:G$405,'INPUTS | Totex'!$C$387:$C$405,$C561))/SUMIFS(G$335:G$353,$C$335:$C$353,$C561),0)</f>
        <v>0</v>
      </c>
      <c r="H561" s="383">
        <f>IFERROR((SUMIFS('INPUTS | Totex'!H$387:H$405,'INPUTS | Totex'!$C$387:$C$405,$C561))/SUMIFS(H$335:H$353,$C$335:$C$353,$C561),0)</f>
        <v>6.3183523291681046E-2</v>
      </c>
      <c r="I561" s="271">
        <f>IFERROR((SUMIFS('INPUTS | Totex'!I$387:I$405,'INPUTS | Totex'!$C$387:$C$405,$C561))/SUMIFS(I$335:I$353,$C$335:$C$353,$C561),0)</f>
        <v>0</v>
      </c>
      <c r="J561" s="271">
        <f>IFERROR((SUMIFS('INPUTS | Totex'!J$387:J$405,'INPUTS | Totex'!$C$387:$C$405,$C561))/SUMIFS(J$335:J$353,$C$335:$C$353,$C561),0)</f>
        <v>0</v>
      </c>
      <c r="K561" s="271">
        <f>IFERROR((SUMIFS('INPUTS | Totex'!K$387:K$405,'INPUTS | Totex'!$C$387:$C$405,$C561))/SUMIFS(K$335:K$353,$C$335:$C$353,$C561),0)</f>
        <v>0</v>
      </c>
      <c r="L561" s="271">
        <f>IFERROR((SUMIFS('INPUTS | Totex'!L$387:L$405,'INPUTS | Totex'!$C$387:$C$405,$C561))/SUMIFS(L$335:L$353,$C$335:$C$353,$C561),0)</f>
        <v>0</v>
      </c>
      <c r="M561" s="222"/>
      <c r="N561" s="222"/>
      <c r="O561" s="222"/>
    </row>
    <row r="562" spans="2:15" outlineLevel="1" collapsed="1" x14ac:dyDescent="0.4">
      <c r="H562" s="268"/>
      <c r="I562" s="268"/>
      <c r="J562" s="268"/>
      <c r="K562" s="268"/>
      <c r="L562" s="268"/>
    </row>
    <row r="563" spans="2:15" ht="14.25" outlineLevel="1" x14ac:dyDescent="0.4">
      <c r="B563" s="74" t="s">
        <v>1147</v>
      </c>
      <c r="C563" s="60"/>
      <c r="D563" s="226"/>
      <c r="E563" s="226"/>
      <c r="F563" s="226"/>
      <c r="G563" s="226"/>
      <c r="H563" s="269"/>
      <c r="I563" s="269"/>
      <c r="J563" s="269"/>
      <c r="K563" s="269"/>
      <c r="L563" s="269"/>
      <c r="M563" s="226"/>
      <c r="N563" s="18"/>
      <c r="O563" s="18"/>
    </row>
    <row r="564" spans="2:15" hidden="1" outlineLevel="2" x14ac:dyDescent="0.4">
      <c r="H564" s="268"/>
      <c r="I564" s="268"/>
      <c r="J564" s="268"/>
      <c r="K564" s="268"/>
      <c r="L564" s="268"/>
    </row>
    <row r="565" spans="2:15" hidden="1" outlineLevel="2" x14ac:dyDescent="0.4">
      <c r="C565" s="220" t="s">
        <v>145</v>
      </c>
      <c r="D565" s="221" t="s">
        <v>176</v>
      </c>
      <c r="H565" s="382">
        <f>IFERROR((SUMIFS('INPUTS | Totex'!H$445:H$448,'INPUTS | Totex'!$C$445:$C$448,$C565))/SUMIFS(H$335:H$353,$C$335:$C$353,$C565),0)</f>
        <v>2.6910656620021525E-2</v>
      </c>
      <c r="I565" s="270">
        <f>IFERROR((SUMIFS('INPUTS | Totex'!I$445:I$448,'INPUTS | Totex'!$C$445:$C$448,$C565))/SUMIFS(I$335:I$353,$C$335:$C$353,$C565),0)</f>
        <v>0</v>
      </c>
      <c r="J565" s="270">
        <f>IFERROR((SUMIFS('INPUTS | Totex'!J$445:J$448,'INPUTS | Totex'!$C$445:$C$448,$C565))/SUMIFS(J$335:J$353,$C$335:$C$353,$C565),0)</f>
        <v>0</v>
      </c>
      <c r="K565" s="270">
        <f>IFERROR((SUMIFS('INPUTS | Totex'!K$445:K$448,'INPUTS | Totex'!$C$445:$C$448,$C565))/SUMIFS(K$335:K$353,$C$335:$C$353,$C565),0)</f>
        <v>0</v>
      </c>
      <c r="L565" s="270">
        <f>IFERROR((SUMIFS('INPUTS | Totex'!L$445:L$448,'INPUTS | Totex'!$C$445:$C$448,$C565))/SUMIFS(L$335:L$353,$C$335:$C$353,$C565),0)</f>
        <v>0</v>
      </c>
    </row>
    <row r="566" spans="2:15" hidden="1" outlineLevel="2" x14ac:dyDescent="0.4">
      <c r="H566" s="270"/>
      <c r="I566" s="270"/>
      <c r="J566" s="270"/>
      <c r="K566" s="270"/>
      <c r="L566" s="270"/>
    </row>
    <row r="567" spans="2:15" hidden="1" outlineLevel="2" x14ac:dyDescent="0.4">
      <c r="B567" s="222"/>
      <c r="C567" s="222" t="s">
        <v>725</v>
      </c>
      <c r="D567" s="224" t="s">
        <v>176</v>
      </c>
      <c r="E567" s="383">
        <f>IFERROR((SUMIFS('INPUTS | Totex'!E$445:E$448,'INPUTS | Totex'!$C$445:$C$448,$C565))/SUMIFS(E$335:E$353,$C$335:$C$353,$C567),0)</f>
        <v>0</v>
      </c>
      <c r="F567" s="383">
        <f>IFERROR((SUMIFS('INPUTS | Totex'!F$445:F$448,'INPUTS | Totex'!$C$445:$C$448,$C565))/SUMIFS(F$335:F$353,$C$335:$C$353,$C567),0)</f>
        <v>0</v>
      </c>
      <c r="G567" s="383">
        <f>IFERROR((SUMIFS('INPUTS | Totex'!G$445:G$448,'INPUTS | Totex'!$C$445:$C$448,$C565))/SUMIFS(G$335:G$353,$C$335:$C$353,$C567),0)</f>
        <v>0</v>
      </c>
      <c r="H567" s="383">
        <f>IFERROR((SUMIFS('INPUTS | Totex'!H$445:H$448,'INPUTS | Totex'!$C$445:$C$448,$C565))/SUMIFS(H$335:H$353,$C$335:$C$353,$C567),0)</f>
        <v>2.9998360947232816E-4</v>
      </c>
      <c r="I567" s="271">
        <f>IFERROR((SUMIFS('INPUTS | Totex'!I$445:I$448,'INPUTS | Totex'!$C$445:$C$448,$C565))/SUMIFS(I$335:I$353,$C$335:$C$353,$C567),0)</f>
        <v>0</v>
      </c>
      <c r="J567" s="271">
        <f>IFERROR((SUMIFS('INPUTS | Totex'!J$445:J$448,'INPUTS | Totex'!$C$445:$C$448,$C565))/SUMIFS(J$335:J$353,$C$335:$C$353,$C567),0)</f>
        <v>0</v>
      </c>
      <c r="K567" s="271">
        <f>IFERROR((SUMIFS('INPUTS | Totex'!K$445:K$448,'INPUTS | Totex'!$C$445:$C$448,$C565))/SUMIFS(K$335:K$353,$C$335:$C$353,$C567),0)</f>
        <v>0</v>
      </c>
      <c r="L567" s="271">
        <f>IFERROR((SUMIFS('INPUTS | Totex'!L$445:L$448,'INPUTS | Totex'!$C$445:$C$448,$C565))/SUMIFS(L$335:L$353,$C$335:$C$353,$C567),0)</f>
        <v>0</v>
      </c>
      <c r="M567" s="222"/>
      <c r="N567" s="222"/>
      <c r="O567" s="222"/>
    </row>
    <row r="568" spans="2:15" outlineLevel="1" collapsed="1" x14ac:dyDescent="0.4">
      <c r="H568" s="271"/>
      <c r="I568" s="271"/>
      <c r="J568" s="271"/>
      <c r="K568" s="271"/>
      <c r="L568" s="271"/>
    </row>
    <row r="569" spans="2:15" ht="14.25" outlineLevel="1" x14ac:dyDescent="0.4">
      <c r="B569" s="74" t="s">
        <v>1148</v>
      </c>
      <c r="C569" s="60"/>
      <c r="D569" s="226"/>
      <c r="E569" s="226"/>
      <c r="F569" s="226"/>
      <c r="G569" s="226"/>
      <c r="H569" s="269"/>
      <c r="I569" s="269"/>
      <c r="J569" s="269"/>
      <c r="K569" s="269"/>
      <c r="L569" s="269"/>
      <c r="M569" s="18"/>
      <c r="N569" s="18"/>
      <c r="O569" s="18"/>
    </row>
    <row r="570" spans="2:15" hidden="1" outlineLevel="2" x14ac:dyDescent="0.4">
      <c r="H570" s="268"/>
      <c r="I570" s="268"/>
      <c r="J570" s="268"/>
      <c r="K570" s="268"/>
      <c r="L570" s="268"/>
    </row>
    <row r="571" spans="2:15" hidden="1" outlineLevel="2" x14ac:dyDescent="0.4">
      <c r="C571" s="220" t="s">
        <v>117</v>
      </c>
      <c r="D571" s="221" t="s">
        <v>176</v>
      </c>
      <c r="H571" s="270">
        <f>IFERROR(H423 / H335,0)</f>
        <v>8.789217254007084E-2</v>
      </c>
      <c r="I571" s="270">
        <f t="shared" ref="I571:L571" si="106">IFERROR(I423 / I335,0)</f>
        <v>0</v>
      </c>
      <c r="J571" s="270">
        <f t="shared" si="106"/>
        <v>0</v>
      </c>
      <c r="K571" s="270">
        <f t="shared" si="106"/>
        <v>0</v>
      </c>
      <c r="L571" s="270">
        <f t="shared" si="106"/>
        <v>0</v>
      </c>
      <c r="N571" s="412"/>
    </row>
    <row r="572" spans="2:15" hidden="1" outlineLevel="2" x14ac:dyDescent="0.4">
      <c r="C572" s="220" t="s">
        <v>119</v>
      </c>
      <c r="D572" s="221" t="s">
        <v>176</v>
      </c>
      <c r="H572" s="270">
        <f t="shared" ref="H572:L572" si="107">IFERROR(H424 / H336,0)</f>
        <v>4.5290956000887519E-2</v>
      </c>
      <c r="I572" s="270">
        <f t="shared" si="107"/>
        <v>0</v>
      </c>
      <c r="J572" s="270">
        <f t="shared" si="107"/>
        <v>0</v>
      </c>
      <c r="K572" s="270">
        <f t="shared" si="107"/>
        <v>0</v>
      </c>
      <c r="L572" s="270">
        <f t="shared" si="107"/>
        <v>0</v>
      </c>
      <c r="N572" s="412"/>
    </row>
    <row r="573" spans="2:15" hidden="1" outlineLevel="2" x14ac:dyDescent="0.4">
      <c r="C573" s="220" t="s">
        <v>122</v>
      </c>
      <c r="D573" s="221" t="s">
        <v>176</v>
      </c>
      <c r="H573" s="270">
        <f t="shared" ref="H573:L573" si="108">IFERROR(H425 / H337,0)</f>
        <v>0.303197032220416</v>
      </c>
      <c r="I573" s="270">
        <f t="shared" si="108"/>
        <v>0</v>
      </c>
      <c r="J573" s="270">
        <f t="shared" si="108"/>
        <v>0</v>
      </c>
      <c r="K573" s="270">
        <f t="shared" si="108"/>
        <v>0</v>
      </c>
      <c r="L573" s="270">
        <f t="shared" si="108"/>
        <v>0</v>
      </c>
      <c r="N573" s="412"/>
    </row>
    <row r="574" spans="2:15" hidden="1" outlineLevel="2" x14ac:dyDescent="0.4">
      <c r="C574" s="220" t="s">
        <v>124</v>
      </c>
      <c r="D574" s="221" t="s">
        <v>176</v>
      </c>
      <c r="H574" s="270">
        <f t="shared" ref="H574:L574" si="109">IFERROR(H426 / H338,0)</f>
        <v>-4.3327847255927289E-2</v>
      </c>
      <c r="I574" s="270">
        <f t="shared" si="109"/>
        <v>0</v>
      </c>
      <c r="J574" s="270">
        <f t="shared" si="109"/>
        <v>0</v>
      </c>
      <c r="K574" s="270">
        <f t="shared" si="109"/>
        <v>0</v>
      </c>
      <c r="L574" s="270">
        <f t="shared" si="109"/>
        <v>0</v>
      </c>
      <c r="N574" s="412"/>
    </row>
    <row r="575" spans="2:15" hidden="1" outlineLevel="2" x14ac:dyDescent="0.4">
      <c r="C575" s="220" t="s">
        <v>126</v>
      </c>
      <c r="D575" s="221" t="s">
        <v>176</v>
      </c>
      <c r="H575" s="270">
        <f t="shared" ref="H575:L575" si="110">IFERROR(H427 / H339,0)</f>
        <v>0.18861975104135231</v>
      </c>
      <c r="I575" s="270">
        <f t="shared" si="110"/>
        <v>0</v>
      </c>
      <c r="J575" s="270">
        <f t="shared" si="110"/>
        <v>0</v>
      </c>
      <c r="K575" s="270">
        <f t="shared" si="110"/>
        <v>0</v>
      </c>
      <c r="L575" s="270">
        <f t="shared" si="110"/>
        <v>0</v>
      </c>
      <c r="N575" s="412"/>
    </row>
    <row r="576" spans="2:15" hidden="1" outlineLevel="2" x14ac:dyDescent="0.4">
      <c r="C576" s="220" t="s">
        <v>128</v>
      </c>
      <c r="D576" s="221" t="s">
        <v>176</v>
      </c>
      <c r="H576" s="270">
        <f t="shared" ref="H576:L576" si="111">IFERROR(H428 / H340,0)</f>
        <v>5.7130452730546691E-2</v>
      </c>
      <c r="I576" s="270">
        <f t="shared" si="111"/>
        <v>0</v>
      </c>
      <c r="J576" s="270">
        <f t="shared" si="111"/>
        <v>0</v>
      </c>
      <c r="K576" s="270">
        <f t="shared" si="111"/>
        <v>0</v>
      </c>
      <c r="L576" s="270">
        <f t="shared" si="111"/>
        <v>0</v>
      </c>
      <c r="N576" s="412"/>
    </row>
    <row r="577" spans="2:15" hidden="1" outlineLevel="2" x14ac:dyDescent="0.4">
      <c r="C577" s="220" t="s">
        <v>131</v>
      </c>
      <c r="D577" s="221" t="s">
        <v>176</v>
      </c>
      <c r="H577" s="270">
        <f t="shared" ref="H577:L577" si="112">IFERROR(H429 / H341,0)</f>
        <v>7.5867453339341667E-2</v>
      </c>
      <c r="I577" s="270">
        <f t="shared" si="112"/>
        <v>0</v>
      </c>
      <c r="J577" s="270">
        <f t="shared" si="112"/>
        <v>0</v>
      </c>
      <c r="K577" s="270">
        <f t="shared" si="112"/>
        <v>0</v>
      </c>
      <c r="L577" s="270">
        <f t="shared" si="112"/>
        <v>0</v>
      </c>
      <c r="N577" s="412"/>
    </row>
    <row r="578" spans="2:15" hidden="1" outlineLevel="2" x14ac:dyDescent="0.4">
      <c r="C578" s="220" t="s">
        <v>133</v>
      </c>
      <c r="D578" s="221" t="s">
        <v>176</v>
      </c>
      <c r="H578" s="270">
        <f t="shared" ref="H578:L578" si="113">IFERROR(H430 / H342,0)</f>
        <v>-4.6659264581020217E-2</v>
      </c>
      <c r="I578" s="270">
        <f t="shared" si="113"/>
        <v>0</v>
      </c>
      <c r="J578" s="270">
        <f t="shared" si="113"/>
        <v>0</v>
      </c>
      <c r="K578" s="270">
        <f t="shared" si="113"/>
        <v>0</v>
      </c>
      <c r="L578" s="270">
        <f t="shared" si="113"/>
        <v>0</v>
      </c>
      <c r="N578" s="412"/>
    </row>
    <row r="579" spans="2:15" hidden="1" outlineLevel="2" x14ac:dyDescent="0.4">
      <c r="C579" s="220" t="s">
        <v>244</v>
      </c>
      <c r="D579" s="221" t="s">
        <v>176</v>
      </c>
      <c r="H579" s="270">
        <f t="shared" ref="H579:L579" si="114">IFERROR(H431 / H343,0)</f>
        <v>0.26618172847952615</v>
      </c>
      <c r="I579" s="270">
        <f t="shared" si="114"/>
        <v>0</v>
      </c>
      <c r="J579" s="270">
        <f t="shared" si="114"/>
        <v>0</v>
      </c>
      <c r="K579" s="270">
        <f t="shared" si="114"/>
        <v>0</v>
      </c>
      <c r="L579" s="270">
        <f t="shared" si="114"/>
        <v>0</v>
      </c>
      <c r="N579" s="412"/>
    </row>
    <row r="580" spans="2:15" hidden="1" outlineLevel="2" x14ac:dyDescent="0.4">
      <c r="C580" s="220" t="s">
        <v>137</v>
      </c>
      <c r="D580" s="221" t="s">
        <v>176</v>
      </c>
      <c r="H580" s="270">
        <f t="shared" ref="H580:L580" si="115">IFERROR(H432 / H344,0)</f>
        <v>0.18169511369665051</v>
      </c>
      <c r="I580" s="270">
        <f t="shared" si="115"/>
        <v>0</v>
      </c>
      <c r="J580" s="270">
        <f t="shared" si="115"/>
        <v>0</v>
      </c>
      <c r="K580" s="270">
        <f t="shared" si="115"/>
        <v>0</v>
      </c>
      <c r="L580" s="270">
        <f t="shared" si="115"/>
        <v>0</v>
      </c>
      <c r="N580" s="412"/>
    </row>
    <row r="581" spans="2:15" hidden="1" outlineLevel="2" x14ac:dyDescent="0.4">
      <c r="C581" s="220" t="s">
        <v>139</v>
      </c>
      <c r="D581" s="221" t="s">
        <v>176</v>
      </c>
      <c r="H581" s="270">
        <f t="shared" ref="H581:L581" si="116">IFERROR(H433 / H345,0)</f>
        <v>8.3693978516176645E-2</v>
      </c>
      <c r="I581" s="270">
        <f t="shared" si="116"/>
        <v>0</v>
      </c>
      <c r="J581" s="270">
        <f t="shared" si="116"/>
        <v>0</v>
      </c>
      <c r="K581" s="270">
        <f t="shared" si="116"/>
        <v>0</v>
      </c>
      <c r="L581" s="270">
        <f t="shared" si="116"/>
        <v>0</v>
      </c>
      <c r="N581" s="412"/>
    </row>
    <row r="582" spans="2:15" hidden="1" outlineLevel="2" x14ac:dyDescent="0.4">
      <c r="C582" s="220" t="s">
        <v>141</v>
      </c>
      <c r="D582" s="221" t="s">
        <v>176</v>
      </c>
      <c r="H582" s="270">
        <f t="shared" ref="H582:L582" si="117">IFERROR(H434 / H346,0)</f>
        <v>-7.3027591444967954E-2</v>
      </c>
      <c r="I582" s="270">
        <f t="shared" si="117"/>
        <v>0</v>
      </c>
      <c r="J582" s="270">
        <f t="shared" si="117"/>
        <v>0</v>
      </c>
      <c r="K582" s="270">
        <f t="shared" si="117"/>
        <v>0</v>
      </c>
      <c r="L582" s="270">
        <f t="shared" si="117"/>
        <v>0</v>
      </c>
      <c r="N582" s="412"/>
    </row>
    <row r="583" spans="2:15" hidden="1" outlineLevel="2" x14ac:dyDescent="0.4">
      <c r="C583" s="220" t="s">
        <v>143</v>
      </c>
      <c r="D583" s="221" t="s">
        <v>176</v>
      </c>
      <c r="H583" s="270">
        <f t="shared" ref="H583:L583" si="118">IFERROR(H435 / H347,0)</f>
        <v>4.4416049067211735E-2</v>
      </c>
      <c r="I583" s="270">
        <f t="shared" si="118"/>
        <v>0</v>
      </c>
      <c r="J583" s="270">
        <f t="shared" si="118"/>
        <v>0</v>
      </c>
      <c r="K583" s="270">
        <f t="shared" si="118"/>
        <v>0</v>
      </c>
      <c r="L583" s="270">
        <f t="shared" si="118"/>
        <v>0</v>
      </c>
      <c r="N583" s="412"/>
    </row>
    <row r="584" spans="2:15" hidden="1" outlineLevel="2" x14ac:dyDescent="0.4">
      <c r="C584" s="220" t="s">
        <v>145</v>
      </c>
      <c r="D584" s="221" t="s">
        <v>176</v>
      </c>
      <c r="H584" s="270">
        <f>IFERROR(H436 / H348,0)</f>
        <v>-0.10671689989235734</v>
      </c>
      <c r="I584" s="270">
        <f t="shared" ref="I584:L584" si="119">IFERROR(I436 / I348,0)</f>
        <v>0</v>
      </c>
      <c r="J584" s="270">
        <f t="shared" si="119"/>
        <v>0</v>
      </c>
      <c r="K584" s="270">
        <f t="shared" si="119"/>
        <v>0</v>
      </c>
      <c r="L584" s="270">
        <f t="shared" si="119"/>
        <v>0</v>
      </c>
      <c r="N584" s="412"/>
    </row>
    <row r="585" spans="2:15" hidden="1" outlineLevel="2" x14ac:dyDescent="0.4">
      <c r="C585" s="220" t="s">
        <v>147</v>
      </c>
      <c r="D585" s="221" t="s">
        <v>176</v>
      </c>
      <c r="H585" s="270">
        <f t="shared" ref="H585:L585" si="120">IFERROR(H437 / H349,0)</f>
        <v>0.20796437722571889</v>
      </c>
      <c r="I585" s="270">
        <f t="shared" si="120"/>
        <v>0</v>
      </c>
      <c r="J585" s="270">
        <f t="shared" si="120"/>
        <v>0</v>
      </c>
      <c r="K585" s="270">
        <f t="shared" si="120"/>
        <v>0</v>
      </c>
      <c r="L585" s="270">
        <f t="shared" si="120"/>
        <v>0</v>
      </c>
      <c r="N585" s="412"/>
    </row>
    <row r="586" spans="2:15" hidden="1" outlineLevel="2" x14ac:dyDescent="0.4">
      <c r="C586" s="220" t="s">
        <v>149</v>
      </c>
      <c r="D586" s="221" t="s">
        <v>176</v>
      </c>
      <c r="H586" s="270">
        <f t="shared" ref="H586:L586" si="121">IFERROR(H438 / H350,0)</f>
        <v>-0.12984329089128324</v>
      </c>
      <c r="I586" s="270">
        <f t="shared" si="121"/>
        <v>0</v>
      </c>
      <c r="J586" s="270">
        <f t="shared" si="121"/>
        <v>0</v>
      </c>
      <c r="K586" s="270">
        <f t="shared" si="121"/>
        <v>0</v>
      </c>
      <c r="L586" s="270">
        <f t="shared" si="121"/>
        <v>0</v>
      </c>
      <c r="N586" s="412"/>
    </row>
    <row r="587" spans="2:15" hidden="1" outlineLevel="2" x14ac:dyDescent="0.4">
      <c r="C587" s="220" t="s">
        <v>151</v>
      </c>
      <c r="D587" s="221" t="s">
        <v>176</v>
      </c>
      <c r="H587" s="270">
        <f t="shared" ref="H587:L587" si="122">IFERROR(H439 / H351,0)</f>
        <v>7.6209509418025331E-2</v>
      </c>
      <c r="I587" s="270">
        <f t="shared" si="122"/>
        <v>0</v>
      </c>
      <c r="J587" s="270">
        <f t="shared" si="122"/>
        <v>0</v>
      </c>
      <c r="K587" s="270">
        <f t="shared" si="122"/>
        <v>0</v>
      </c>
      <c r="L587" s="270">
        <f t="shared" si="122"/>
        <v>0</v>
      </c>
      <c r="N587" s="412"/>
    </row>
    <row r="588" spans="2:15" hidden="1" outlineLevel="2" x14ac:dyDescent="0.4">
      <c r="H588" s="270"/>
      <c r="I588" s="270"/>
      <c r="J588" s="270"/>
      <c r="K588" s="270"/>
      <c r="L588" s="270"/>
      <c r="N588" s="411"/>
    </row>
    <row r="589" spans="2:15" hidden="1" outlineLevel="2" x14ac:dyDescent="0.4">
      <c r="B589" s="222"/>
      <c r="C589" s="222" t="s">
        <v>725</v>
      </c>
      <c r="D589" s="224" t="s">
        <v>176</v>
      </c>
      <c r="E589" s="383">
        <f t="shared" ref="E589:G589" si="123">IFERROR(E441 / E353,0)</f>
        <v>0</v>
      </c>
      <c r="F589" s="383">
        <f t="shared" si="123"/>
        <v>0</v>
      </c>
      <c r="G589" s="383">
        <f t="shared" si="123"/>
        <v>0</v>
      </c>
      <c r="H589" s="383">
        <f>IFERROR(H441 / H353,0)</f>
        <v>6.3878388591905713E-2</v>
      </c>
      <c r="I589" s="271">
        <f t="shared" ref="I589:L589" si="124">IFERROR(I441 / I353,0)</f>
        <v>0</v>
      </c>
      <c r="J589" s="271">
        <f t="shared" si="124"/>
        <v>0</v>
      </c>
      <c r="K589" s="271">
        <f t="shared" si="124"/>
        <v>0</v>
      </c>
      <c r="L589" s="271">
        <f t="shared" si="124"/>
        <v>0</v>
      </c>
      <c r="M589" s="222"/>
      <c r="N589" s="411">
        <f>(H539+H561+H567) - H589</f>
        <v>0</v>
      </c>
      <c r="O589" s="222"/>
    </row>
    <row r="590" spans="2:15" outlineLevel="1" collapsed="1" x14ac:dyDescent="0.4"/>
    <row r="591" spans="2:15" ht="15.75" x14ac:dyDescent="0.4">
      <c r="B591" s="55" t="s">
        <v>1149</v>
      </c>
      <c r="C591" s="75"/>
      <c r="D591" s="225"/>
      <c r="E591" s="225"/>
      <c r="F591" s="225"/>
      <c r="G591" s="225"/>
      <c r="H591" s="267"/>
      <c r="I591" s="267"/>
      <c r="J591" s="267"/>
      <c r="K591" s="267"/>
      <c r="L591" s="267"/>
      <c r="M591" s="56"/>
      <c r="N591" s="56"/>
      <c r="O591" s="56"/>
    </row>
    <row r="592" spans="2:15" x14ac:dyDescent="0.4">
      <c r="H592" s="221"/>
      <c r="I592" s="221"/>
      <c r="J592" s="221"/>
      <c r="K592" s="221"/>
      <c r="L592" s="221"/>
    </row>
    <row r="593" spans="2:15" ht="14.25" outlineLevel="1" x14ac:dyDescent="0.4">
      <c r="B593" s="74" t="s">
        <v>1150</v>
      </c>
      <c r="C593" s="60"/>
      <c r="D593" s="226"/>
      <c r="E593" s="226"/>
      <c r="F593" s="226"/>
      <c r="G593" s="226"/>
      <c r="H593" s="269"/>
      <c r="I593" s="269"/>
      <c r="J593" s="269"/>
      <c r="K593" s="269"/>
      <c r="L593" s="269"/>
      <c r="M593" s="18"/>
      <c r="N593" s="18"/>
      <c r="O593" s="18"/>
    </row>
    <row r="594" spans="2:15" hidden="1" outlineLevel="2" x14ac:dyDescent="0.4">
      <c r="H594" s="268"/>
      <c r="I594" s="268"/>
      <c r="J594" s="268"/>
      <c r="K594" s="268"/>
      <c r="L594" s="268"/>
    </row>
    <row r="595" spans="2:15" hidden="1" outlineLevel="2" x14ac:dyDescent="0.4">
      <c r="C595" s="234" t="s">
        <v>117</v>
      </c>
      <c r="D595" s="236" t="s">
        <v>170</v>
      </c>
      <c r="E595" s="236"/>
      <c r="F595" s="236"/>
      <c r="G595" s="236"/>
      <c r="H595" s="261">
        <f>SUMIFS('INPUTS | Totex'!H$55:H$83,'INPUTS | Totex'!$C$55:$C$83,$C595)</f>
        <v>445.58300000000003</v>
      </c>
      <c r="I595" s="261">
        <f>SUMIFS('INPUTS | Totex'!I$55:I$83,'INPUTS | Totex'!$C$55:$C$83,$C595)</f>
        <v>0</v>
      </c>
      <c r="J595" s="261">
        <f>SUMIFS('INPUTS | Totex'!J$55:J$83,'INPUTS | Totex'!$C$55:$C$83,$C595)</f>
        <v>0</v>
      </c>
      <c r="K595" s="261">
        <f>SUMIFS('INPUTS | Totex'!K$55:K$83,'INPUTS | Totex'!$C$55:$C$83,$C595)</f>
        <v>0</v>
      </c>
      <c r="L595" s="261">
        <f>SUMIFS('INPUTS | Totex'!L$55:L$83,'INPUTS | Totex'!$C$55:$C$83,$C595)</f>
        <v>0</v>
      </c>
    </row>
    <row r="596" spans="2:15" hidden="1" outlineLevel="2" x14ac:dyDescent="0.4">
      <c r="C596" s="234" t="s">
        <v>119</v>
      </c>
      <c r="D596" s="236" t="s">
        <v>170</v>
      </c>
      <c r="E596" s="236"/>
      <c r="F596" s="236"/>
      <c r="G596" s="236"/>
      <c r="H596" s="261">
        <f>SUMIFS('INPUTS | Totex'!H$55:H$83,'INPUTS | Totex'!$C$55:$C$83,$C596)</f>
        <v>295.23900000000003</v>
      </c>
      <c r="I596" s="261">
        <f>SUMIFS('INPUTS | Totex'!I$55:I$83,'INPUTS | Totex'!$C$55:$C$83,$C596)</f>
        <v>0</v>
      </c>
      <c r="J596" s="261">
        <f>SUMIFS('INPUTS | Totex'!J$55:J$83,'INPUTS | Totex'!$C$55:$C$83,$C596)</f>
        <v>0</v>
      </c>
      <c r="K596" s="261">
        <f>SUMIFS('INPUTS | Totex'!K$55:K$83,'INPUTS | Totex'!$C$55:$C$83,$C596)</f>
        <v>0</v>
      </c>
      <c r="L596" s="261">
        <f>SUMIFS('INPUTS | Totex'!L$55:L$83,'INPUTS | Totex'!$C$55:$C$83,$C596)</f>
        <v>0</v>
      </c>
    </row>
    <row r="597" spans="2:15" hidden="1" outlineLevel="2" x14ac:dyDescent="0.4">
      <c r="C597" s="234" t="s">
        <v>122</v>
      </c>
      <c r="D597" s="236" t="s">
        <v>170</v>
      </c>
      <c r="E597" s="236"/>
      <c r="F597" s="236"/>
      <c r="G597" s="236"/>
      <c r="H597" s="261">
        <f>SUMIFS('INPUTS | Totex'!H$55:H$83,'INPUTS | Totex'!$C$55:$C$83,$C597)</f>
        <v>4.9160000000000004</v>
      </c>
      <c r="I597" s="261">
        <f>SUMIFS('INPUTS | Totex'!I$55:I$83,'INPUTS | Totex'!$C$55:$C$83,$C597)</f>
        <v>0</v>
      </c>
      <c r="J597" s="261">
        <f>SUMIFS('INPUTS | Totex'!J$55:J$83,'INPUTS | Totex'!$C$55:$C$83,$C597)</f>
        <v>0</v>
      </c>
      <c r="K597" s="261">
        <f>SUMIFS('INPUTS | Totex'!K$55:K$83,'INPUTS | Totex'!$C$55:$C$83,$C597)</f>
        <v>0</v>
      </c>
      <c r="L597" s="261">
        <f>SUMIFS('INPUTS | Totex'!L$55:L$83,'INPUTS | Totex'!$C$55:$C$83,$C597)</f>
        <v>0</v>
      </c>
    </row>
    <row r="598" spans="2:15" hidden="1" outlineLevel="2" x14ac:dyDescent="0.4">
      <c r="C598" s="234" t="s">
        <v>124</v>
      </c>
      <c r="D598" s="236" t="s">
        <v>170</v>
      </c>
      <c r="E598" s="236"/>
      <c r="F598" s="236"/>
      <c r="G598" s="236"/>
      <c r="H598" s="261">
        <f>SUMIFS('INPUTS | Totex'!H$55:H$83,'INPUTS | Totex'!$C$55:$C$83,$C598)</f>
        <v>169.40900000000002</v>
      </c>
      <c r="I598" s="261">
        <f>SUMIFS('INPUTS | Totex'!I$55:I$83,'INPUTS | Totex'!$C$55:$C$83,$C598)</f>
        <v>0</v>
      </c>
      <c r="J598" s="261">
        <f>SUMIFS('INPUTS | Totex'!J$55:J$83,'INPUTS | Totex'!$C$55:$C$83,$C598)</f>
        <v>0</v>
      </c>
      <c r="K598" s="261">
        <f>SUMIFS('INPUTS | Totex'!K$55:K$83,'INPUTS | Totex'!$C$55:$C$83,$C598)</f>
        <v>0</v>
      </c>
      <c r="L598" s="261">
        <f>SUMIFS('INPUTS | Totex'!L$55:L$83,'INPUTS | Totex'!$C$55:$C$83,$C598)</f>
        <v>0</v>
      </c>
    </row>
    <row r="599" spans="2:15" hidden="1" outlineLevel="2" x14ac:dyDescent="0.4">
      <c r="C599" s="234" t="s">
        <v>126</v>
      </c>
      <c r="D599" s="236" t="s">
        <v>170</v>
      </c>
      <c r="E599" s="236"/>
      <c r="F599" s="236"/>
      <c r="G599" s="236"/>
      <c r="H599" s="261">
        <f>SUMIFS('INPUTS | Totex'!H$55:H$83,'INPUTS | Totex'!$C$55:$C$83,$C599)</f>
        <v>589.63699999999994</v>
      </c>
      <c r="I599" s="261">
        <f>SUMIFS('INPUTS | Totex'!I$55:I$83,'INPUTS | Totex'!$C$55:$C$83,$C599)</f>
        <v>0</v>
      </c>
      <c r="J599" s="261">
        <f>SUMIFS('INPUTS | Totex'!J$55:J$83,'INPUTS | Totex'!$C$55:$C$83,$C599)</f>
        <v>0</v>
      </c>
      <c r="K599" s="261">
        <f>SUMIFS('INPUTS | Totex'!K$55:K$83,'INPUTS | Totex'!$C$55:$C$83,$C599)</f>
        <v>0</v>
      </c>
      <c r="L599" s="261">
        <f>SUMIFS('INPUTS | Totex'!L$55:L$83,'INPUTS | Totex'!$C$55:$C$83,$C599)</f>
        <v>0</v>
      </c>
    </row>
    <row r="600" spans="2:15" hidden="1" outlineLevel="2" x14ac:dyDescent="0.4">
      <c r="C600" s="234" t="s">
        <v>128</v>
      </c>
      <c r="D600" s="236" t="s">
        <v>170</v>
      </c>
      <c r="E600" s="236"/>
      <c r="F600" s="236"/>
      <c r="G600" s="236"/>
      <c r="H600" s="261">
        <f>SUMIFS('INPUTS | Totex'!H$55:H$83,'INPUTS | Totex'!$C$55:$C$83,$C600)</f>
        <v>192.37</v>
      </c>
      <c r="I600" s="261">
        <f>SUMIFS('INPUTS | Totex'!I$55:I$83,'INPUTS | Totex'!$C$55:$C$83,$C600)</f>
        <v>0</v>
      </c>
      <c r="J600" s="261">
        <f>SUMIFS('INPUTS | Totex'!J$55:J$83,'INPUTS | Totex'!$C$55:$C$83,$C600)</f>
        <v>0</v>
      </c>
      <c r="K600" s="261">
        <f>SUMIFS('INPUTS | Totex'!K$55:K$83,'INPUTS | Totex'!$C$55:$C$83,$C600)</f>
        <v>0</v>
      </c>
      <c r="L600" s="261">
        <f>SUMIFS('INPUTS | Totex'!L$55:L$83,'INPUTS | Totex'!$C$55:$C$83,$C600)</f>
        <v>0</v>
      </c>
    </row>
    <row r="601" spans="2:15" hidden="1" outlineLevel="2" x14ac:dyDescent="0.4">
      <c r="C601" s="234" t="s">
        <v>131</v>
      </c>
      <c r="D601" s="236" t="s">
        <v>170</v>
      </c>
      <c r="E601" s="236"/>
      <c r="F601" s="236"/>
      <c r="G601" s="236"/>
      <c r="H601" s="261">
        <f>SUMIFS('INPUTS | Totex'!H$55:H$83,'INPUTS | Totex'!$C$55:$C$83,$C601)</f>
        <v>368.19299999999998</v>
      </c>
      <c r="I601" s="261">
        <f>SUMIFS('INPUTS | Totex'!I$55:I$83,'INPUTS | Totex'!$C$55:$C$83,$C601)</f>
        <v>0</v>
      </c>
      <c r="J601" s="261">
        <f>SUMIFS('INPUTS | Totex'!J$55:J$83,'INPUTS | Totex'!$C$55:$C$83,$C601)</f>
        <v>0</v>
      </c>
      <c r="K601" s="261">
        <f>SUMIFS('INPUTS | Totex'!K$55:K$83,'INPUTS | Totex'!$C$55:$C$83,$C601)</f>
        <v>0</v>
      </c>
      <c r="L601" s="261">
        <f>SUMIFS('INPUTS | Totex'!L$55:L$83,'INPUTS | Totex'!$C$55:$C$83,$C601)</f>
        <v>0</v>
      </c>
    </row>
    <row r="602" spans="2:15" hidden="1" outlineLevel="2" x14ac:dyDescent="0.4">
      <c r="C602" s="234" t="s">
        <v>133</v>
      </c>
      <c r="D602" s="236" t="s">
        <v>170</v>
      </c>
      <c r="E602" s="236"/>
      <c r="F602" s="236"/>
      <c r="G602" s="236"/>
      <c r="H602" s="261">
        <f>SUMIFS('INPUTS | Totex'!H$55:H$83,'INPUTS | Totex'!$C$55:$C$83,$C602) + SUMIFS('INPUTS | Totex'!H$89:H$92,'INPUTS | Totex'!$C$89:$C$92,$C602)</f>
        <v>765.34100000000001</v>
      </c>
      <c r="I602" s="261">
        <f>SUMIFS('INPUTS | Totex'!I$55:I$83,'INPUTS | Totex'!$C$55:$C$83,$C602) + SUMIFS('INPUTS | Totex'!I$89:I$92,'INPUTS | Totex'!$C$89:$C$92,$C602)</f>
        <v>0</v>
      </c>
      <c r="J602" s="261">
        <f>SUMIFS('INPUTS | Totex'!J$55:J$83,'INPUTS | Totex'!$C$55:$C$83,$C602) + SUMIFS('INPUTS | Totex'!J$89:J$92,'INPUTS | Totex'!$C$89:$C$92,$C602)</f>
        <v>0</v>
      </c>
      <c r="K602" s="261">
        <f>SUMIFS('INPUTS | Totex'!K$55:K$83,'INPUTS | Totex'!$C$55:$C$83,$C602) + SUMIFS('INPUTS | Totex'!K$89:K$92,'INPUTS | Totex'!$C$89:$C$92,$C602)</f>
        <v>0</v>
      </c>
      <c r="L602" s="261">
        <f>SUMIFS('INPUTS | Totex'!L$55:L$83,'INPUTS | Totex'!$C$55:$C$83,$C602) + SUMIFS('INPUTS | Totex'!L$89:L$92,'INPUTS | Totex'!$C$89:$C$92,$C602)</f>
        <v>0</v>
      </c>
      <c r="N602" s="220" t="s">
        <v>1151</v>
      </c>
    </row>
    <row r="603" spans="2:15" hidden="1" outlineLevel="2" x14ac:dyDescent="0.4">
      <c r="C603" s="220" t="s">
        <v>244</v>
      </c>
      <c r="D603" s="236" t="s">
        <v>170</v>
      </c>
      <c r="E603" s="236"/>
      <c r="F603" s="236"/>
      <c r="G603" s="236"/>
      <c r="H603" s="261">
        <f>SUMIFS('INPUTS | Totex'!H$55:H$83,'INPUTS | Totex'!$C$55:$C$83,$C603)</f>
        <v>502.80293066414271</v>
      </c>
      <c r="I603" s="261">
        <f>SUMIFS('INPUTS | Totex'!I$55:I$83,'INPUTS | Totex'!$C$55:$C$83,$C603)</f>
        <v>0</v>
      </c>
      <c r="J603" s="261">
        <f>SUMIFS('INPUTS | Totex'!J$55:J$83,'INPUTS | Totex'!$C$55:$C$83,$C603)</f>
        <v>0</v>
      </c>
      <c r="K603" s="261">
        <f>SUMIFS('INPUTS | Totex'!K$55:K$83,'INPUTS | Totex'!$C$55:$C$83,$C603)</f>
        <v>0</v>
      </c>
      <c r="L603" s="261">
        <f>SUMIFS('INPUTS | Totex'!L$55:L$83,'INPUTS | Totex'!$C$55:$C$83,$C603)</f>
        <v>0</v>
      </c>
    </row>
    <row r="604" spans="2:15" hidden="1" outlineLevel="2" x14ac:dyDescent="0.4">
      <c r="C604" s="234" t="s">
        <v>137</v>
      </c>
      <c r="D604" s="236" t="s">
        <v>170</v>
      </c>
      <c r="E604" s="236"/>
      <c r="F604" s="236"/>
      <c r="G604" s="236"/>
      <c r="H604" s="261">
        <f>SUMIFS('INPUTS | Totex'!H$55:H$83,'INPUTS | Totex'!$C$55:$C$83,$C604)</f>
        <v>301.06700000000001</v>
      </c>
      <c r="I604" s="261">
        <f>SUMIFS('INPUTS | Totex'!I$55:I$83,'INPUTS | Totex'!$C$55:$C$83,$C604)</f>
        <v>0</v>
      </c>
      <c r="J604" s="261">
        <f>SUMIFS('INPUTS | Totex'!J$55:J$83,'INPUTS | Totex'!$C$55:$C$83,$C604)</f>
        <v>0</v>
      </c>
      <c r="K604" s="261">
        <f>SUMIFS('INPUTS | Totex'!K$55:K$83,'INPUTS | Totex'!$C$55:$C$83,$C604)</f>
        <v>0</v>
      </c>
      <c r="L604" s="261">
        <f>SUMIFS('INPUTS | Totex'!L$55:L$83,'INPUTS | Totex'!$C$55:$C$83,$C604)</f>
        <v>0</v>
      </c>
    </row>
    <row r="605" spans="2:15" hidden="1" outlineLevel="2" x14ac:dyDescent="0.4">
      <c r="C605" s="234" t="s">
        <v>139</v>
      </c>
      <c r="D605" s="236" t="s">
        <v>170</v>
      </c>
      <c r="E605" s="236"/>
      <c r="F605" s="236"/>
      <c r="G605" s="236"/>
      <c r="H605" s="261">
        <f>SUMIFS('INPUTS | Totex'!H$55:H$83,'INPUTS | Totex'!$C$55:$C$83,$C605)</f>
        <v>592.26900000000001</v>
      </c>
      <c r="I605" s="261">
        <f>SUMIFS('INPUTS | Totex'!I$55:I$83,'INPUTS | Totex'!$C$55:$C$83,$C605)</f>
        <v>0</v>
      </c>
      <c r="J605" s="261">
        <f>SUMIFS('INPUTS | Totex'!J$55:J$83,'INPUTS | Totex'!$C$55:$C$83,$C605)</f>
        <v>0</v>
      </c>
      <c r="K605" s="261">
        <f>SUMIFS('INPUTS | Totex'!K$55:K$83,'INPUTS | Totex'!$C$55:$C$83,$C605)</f>
        <v>0</v>
      </c>
      <c r="L605" s="261">
        <f>SUMIFS('INPUTS | Totex'!L$55:L$83,'INPUTS | Totex'!$C$55:$C$83,$C605)</f>
        <v>0</v>
      </c>
    </row>
    <row r="606" spans="2:15" hidden="1" outlineLevel="2" x14ac:dyDescent="0.4">
      <c r="C606" s="234"/>
      <c r="D606" s="236"/>
      <c r="E606" s="236"/>
      <c r="F606" s="236"/>
      <c r="G606" s="236"/>
      <c r="H606" s="261"/>
      <c r="I606" s="261"/>
      <c r="J606" s="261"/>
      <c r="K606" s="261"/>
      <c r="L606" s="261"/>
    </row>
    <row r="607" spans="2:15" hidden="1" outlineLevel="2" x14ac:dyDescent="0.4">
      <c r="B607" s="222"/>
      <c r="C607" s="222" t="s">
        <v>725</v>
      </c>
      <c r="D607" s="237" t="s">
        <v>170</v>
      </c>
      <c r="E607" s="263">
        <f t="shared" ref="E607:G607" si="125">SUM(E595:E605)</f>
        <v>0</v>
      </c>
      <c r="F607" s="263">
        <f t="shared" si="125"/>
        <v>0</v>
      </c>
      <c r="G607" s="263">
        <f t="shared" si="125"/>
        <v>0</v>
      </c>
      <c r="H607" s="263">
        <f>SUM(H595:H605)</f>
        <v>4226.8269306641423</v>
      </c>
      <c r="I607" s="263">
        <f>SUM(I595:I605)</f>
        <v>0</v>
      </c>
      <c r="J607" s="263">
        <f>SUM(J595:J605)</f>
        <v>0</v>
      </c>
      <c r="K607" s="263">
        <f>SUM(K595:K605)</f>
        <v>0</v>
      </c>
      <c r="L607" s="263">
        <f>SUM(L595:L605)</f>
        <v>0</v>
      </c>
      <c r="M607" s="222"/>
      <c r="N607" s="222"/>
      <c r="O607" s="222"/>
    </row>
    <row r="608" spans="2:15" outlineLevel="1" collapsed="1" x14ac:dyDescent="0.4"/>
    <row r="609" spans="2:15" ht="14.25" outlineLevel="1" x14ac:dyDescent="0.4">
      <c r="B609" s="74" t="s">
        <v>1152</v>
      </c>
      <c r="C609" s="60"/>
      <c r="D609" s="226"/>
      <c r="E609" s="226"/>
      <c r="F609" s="226"/>
      <c r="G609" s="226"/>
      <c r="H609" s="266"/>
      <c r="I609" s="266"/>
      <c r="J609" s="266"/>
      <c r="K609" s="266"/>
      <c r="L609" s="266"/>
      <c r="M609" s="18"/>
      <c r="N609" s="18"/>
      <c r="O609" s="18"/>
    </row>
    <row r="610" spans="2:15" hidden="1" outlineLevel="2" x14ac:dyDescent="0.4">
      <c r="H610" s="261"/>
      <c r="I610" s="261"/>
      <c r="J610" s="261"/>
      <c r="K610" s="261"/>
      <c r="L610" s="261"/>
    </row>
    <row r="611" spans="2:15" hidden="1" outlineLevel="2" x14ac:dyDescent="0.4">
      <c r="C611" s="220" t="s">
        <v>117</v>
      </c>
      <c r="D611" s="221" t="s">
        <v>170</v>
      </c>
      <c r="H611" s="261">
        <f>SUMIFS('INPUTS | Totex'!H$144:H$172,'INPUTS | Totex'!$C$144:$C$172,$C611)</f>
        <v>466.94799999999998</v>
      </c>
      <c r="I611" s="261">
        <f>SUMIFS('INPUTS | Totex'!I$144:I$172,'INPUTS | Totex'!$C$144:$C$172,$C611)</f>
        <v>0</v>
      </c>
      <c r="J611" s="261">
        <f>SUMIFS('INPUTS | Totex'!J$144:J$172,'INPUTS | Totex'!$C$144:$C$172,$C611)</f>
        <v>0</v>
      </c>
      <c r="K611" s="261">
        <f>SUMIFS('INPUTS | Totex'!K$144:K$172,'INPUTS | Totex'!$C$144:$C$172,$C611)</f>
        <v>0</v>
      </c>
      <c r="L611" s="261">
        <f>SUMIFS('INPUTS | Totex'!L$144:L$172,'INPUTS | Totex'!$C$144:$C$172,$C611)</f>
        <v>0</v>
      </c>
    </row>
    <row r="612" spans="2:15" hidden="1" outlineLevel="2" x14ac:dyDescent="0.4">
      <c r="C612" s="220" t="s">
        <v>119</v>
      </c>
      <c r="D612" s="221" t="s">
        <v>170</v>
      </c>
      <c r="H612" s="261">
        <f>SUMIFS('INPUTS | Totex'!H$144:H$172,'INPUTS | Totex'!$C$144:$C$172,$C612)</f>
        <v>304.30500000000001</v>
      </c>
      <c r="I612" s="261">
        <f>SUMIFS('INPUTS | Totex'!I$144:I$172,'INPUTS | Totex'!$C$144:$C$172,$C612)</f>
        <v>0</v>
      </c>
      <c r="J612" s="261">
        <f>SUMIFS('INPUTS | Totex'!J$144:J$172,'INPUTS | Totex'!$C$144:$C$172,$C612)</f>
        <v>0</v>
      </c>
      <c r="K612" s="261">
        <f>SUMIFS('INPUTS | Totex'!K$144:K$172,'INPUTS | Totex'!$C$144:$C$172,$C612)</f>
        <v>0</v>
      </c>
      <c r="L612" s="261">
        <f>SUMIFS('INPUTS | Totex'!L$144:L$172,'INPUTS | Totex'!$C$144:$C$172,$C612)</f>
        <v>0</v>
      </c>
    </row>
    <row r="613" spans="2:15" hidden="1" outlineLevel="2" x14ac:dyDescent="0.4">
      <c r="C613" s="220" t="s">
        <v>122</v>
      </c>
      <c r="D613" s="221" t="s">
        <v>170</v>
      </c>
      <c r="H613" s="261">
        <f>SUMIFS('INPUTS | Totex'!H$144:H$172,'INPUTS | Totex'!$C$144:$C$172,$C613)</f>
        <v>5.3950000000000005</v>
      </c>
      <c r="I613" s="261">
        <f>SUMIFS('INPUTS | Totex'!I$144:I$172,'INPUTS | Totex'!$C$144:$C$172,$C613)</f>
        <v>0</v>
      </c>
      <c r="J613" s="261">
        <f>SUMIFS('INPUTS | Totex'!J$144:J$172,'INPUTS | Totex'!$C$144:$C$172,$C613)</f>
        <v>0</v>
      </c>
      <c r="K613" s="261">
        <f>SUMIFS('INPUTS | Totex'!K$144:K$172,'INPUTS | Totex'!$C$144:$C$172,$C613)</f>
        <v>0</v>
      </c>
      <c r="L613" s="261">
        <f>SUMIFS('INPUTS | Totex'!L$144:L$172,'INPUTS | Totex'!$C$144:$C$172,$C613)</f>
        <v>0</v>
      </c>
    </row>
    <row r="614" spans="2:15" hidden="1" outlineLevel="2" x14ac:dyDescent="0.4">
      <c r="C614" s="220" t="s">
        <v>124</v>
      </c>
      <c r="D614" s="221" t="s">
        <v>170</v>
      </c>
      <c r="H614" s="261">
        <f>SUMIFS('INPUTS | Totex'!H$144:H$172,'INPUTS | Totex'!$C$144:$C$172,$C614)</f>
        <v>165.398</v>
      </c>
      <c r="I614" s="261">
        <f>SUMIFS('INPUTS | Totex'!I$144:I$172,'INPUTS | Totex'!$C$144:$C$172,$C614)</f>
        <v>0</v>
      </c>
      <c r="J614" s="261">
        <f>SUMIFS('INPUTS | Totex'!J$144:J$172,'INPUTS | Totex'!$C$144:$C$172,$C614)</f>
        <v>0</v>
      </c>
      <c r="K614" s="261">
        <f>SUMIFS('INPUTS | Totex'!K$144:K$172,'INPUTS | Totex'!$C$144:$C$172,$C614)</f>
        <v>0</v>
      </c>
      <c r="L614" s="261">
        <f>SUMIFS('INPUTS | Totex'!L$144:L$172,'INPUTS | Totex'!$C$144:$C$172,$C614)</f>
        <v>0</v>
      </c>
    </row>
    <row r="615" spans="2:15" hidden="1" outlineLevel="2" x14ac:dyDescent="0.4">
      <c r="C615" s="220" t="s">
        <v>126</v>
      </c>
      <c r="D615" s="221" t="s">
        <v>170</v>
      </c>
      <c r="H615" s="261">
        <f>SUMIFS('INPUTS | Totex'!H$144:H$172,'INPUTS | Totex'!$C$144:$C$172,$C615)</f>
        <v>560.63998146500001</v>
      </c>
      <c r="I615" s="261">
        <f>SUMIFS('INPUTS | Totex'!I$144:I$172,'INPUTS | Totex'!$C$144:$C$172,$C615)</f>
        <v>0</v>
      </c>
      <c r="J615" s="261">
        <f>SUMIFS('INPUTS | Totex'!J$144:J$172,'INPUTS | Totex'!$C$144:$C$172,$C615)</f>
        <v>0</v>
      </c>
      <c r="K615" s="261">
        <f>SUMIFS('INPUTS | Totex'!K$144:K$172,'INPUTS | Totex'!$C$144:$C$172,$C615)</f>
        <v>0</v>
      </c>
      <c r="L615" s="261">
        <f>SUMIFS('INPUTS | Totex'!L$144:L$172,'INPUTS | Totex'!$C$144:$C$172,$C615)</f>
        <v>0</v>
      </c>
    </row>
    <row r="616" spans="2:15" hidden="1" outlineLevel="2" x14ac:dyDescent="0.4">
      <c r="C616" s="220" t="s">
        <v>128</v>
      </c>
      <c r="D616" s="221" t="s">
        <v>170</v>
      </c>
      <c r="H616" s="261">
        <f>SUMIFS('INPUTS | Totex'!H$144:H$172,'INPUTS | Totex'!$C$144:$C$172,$C616)</f>
        <v>162.55199999999999</v>
      </c>
      <c r="I616" s="261">
        <f>SUMIFS('INPUTS | Totex'!I$144:I$172,'INPUTS | Totex'!$C$144:$C$172,$C616)</f>
        <v>0</v>
      </c>
      <c r="J616" s="261">
        <f>SUMIFS('INPUTS | Totex'!J$144:J$172,'INPUTS | Totex'!$C$144:$C$172,$C616)</f>
        <v>0</v>
      </c>
      <c r="K616" s="261">
        <f>SUMIFS('INPUTS | Totex'!K$144:K$172,'INPUTS | Totex'!$C$144:$C$172,$C616)</f>
        <v>0</v>
      </c>
      <c r="L616" s="261">
        <f>SUMIFS('INPUTS | Totex'!L$144:L$172,'INPUTS | Totex'!$C$144:$C$172,$C616)</f>
        <v>0</v>
      </c>
    </row>
    <row r="617" spans="2:15" hidden="1" outlineLevel="2" x14ac:dyDescent="0.4">
      <c r="C617" s="220" t="s">
        <v>131</v>
      </c>
      <c r="D617" s="221" t="s">
        <v>170</v>
      </c>
      <c r="H617" s="261">
        <f>SUMIFS('INPUTS | Totex'!H$144:H$172,'INPUTS | Totex'!$C$144:$C$172,$C617)</f>
        <v>404.53800000000001</v>
      </c>
      <c r="I617" s="261">
        <f>SUMIFS('INPUTS | Totex'!I$144:I$172,'INPUTS | Totex'!$C$144:$C$172,$C617)</f>
        <v>0</v>
      </c>
      <c r="J617" s="261">
        <f>SUMIFS('INPUTS | Totex'!J$144:J$172,'INPUTS | Totex'!$C$144:$C$172,$C617)</f>
        <v>0</v>
      </c>
      <c r="K617" s="261">
        <f>SUMIFS('INPUTS | Totex'!K$144:K$172,'INPUTS | Totex'!$C$144:$C$172,$C617)</f>
        <v>0</v>
      </c>
      <c r="L617" s="261">
        <f>SUMIFS('INPUTS | Totex'!L$144:L$172,'INPUTS | Totex'!$C$144:$C$172,$C617)</f>
        <v>0</v>
      </c>
    </row>
    <row r="618" spans="2:15" hidden="1" outlineLevel="2" x14ac:dyDescent="0.4">
      <c r="C618" s="220" t="s">
        <v>133</v>
      </c>
      <c r="D618" s="221" t="s">
        <v>170</v>
      </c>
      <c r="H618" s="261">
        <f>SUMIFS('INPUTS | Totex'!H$144:H$172,'INPUTS | Totex'!$C$144:$C$172,$C618) + SUMIFS('INPUTS | Totex'!H$178:H$181,'INPUTS | Totex'!$C$178:$C$181,$C618)</f>
        <v>652.40499999999997</v>
      </c>
      <c r="I618" s="261">
        <f>SUMIFS('INPUTS | Totex'!I$144:I$172,'INPUTS | Totex'!$C$144:$C$172,$C618) + SUMIFS('INPUTS | Totex'!I$178:I$181,'INPUTS | Totex'!$C$178:$C$181,$C618)</f>
        <v>0</v>
      </c>
      <c r="J618" s="261">
        <f>SUMIFS('INPUTS | Totex'!J$144:J$172,'INPUTS | Totex'!$C$144:$C$172,$C618) + SUMIFS('INPUTS | Totex'!J$178:J$181,'INPUTS | Totex'!$C$178:$C$181,$C618)</f>
        <v>0</v>
      </c>
      <c r="K618" s="261">
        <f>SUMIFS('INPUTS | Totex'!K$144:K$172,'INPUTS | Totex'!$C$144:$C$172,$C618) + SUMIFS('INPUTS | Totex'!K$178:K$181,'INPUTS | Totex'!$C$178:$C$181,$C618)</f>
        <v>0</v>
      </c>
      <c r="L618" s="261">
        <f>SUMIFS('INPUTS | Totex'!L$144:L$172,'INPUTS | Totex'!$C$144:$C$172,$C618) + SUMIFS('INPUTS | Totex'!L$178:L$181,'INPUTS | Totex'!$C$178:$C$181,$C618)</f>
        <v>0</v>
      </c>
      <c r="N618" s="220" t="s">
        <v>1151</v>
      </c>
    </row>
    <row r="619" spans="2:15" hidden="1" outlineLevel="2" x14ac:dyDescent="0.4">
      <c r="C619" s="220" t="s">
        <v>244</v>
      </c>
      <c r="D619" s="221" t="s">
        <v>170</v>
      </c>
      <c r="H619" s="261">
        <f>SUMIFS('INPUTS | Totex'!H$144:H$172,'INPUTS | Totex'!$C$144:$C$172,$C619)</f>
        <v>625.08887308343344</v>
      </c>
      <c r="I619" s="261">
        <f>SUMIFS('INPUTS | Totex'!I$144:I$172,'INPUTS | Totex'!$C$144:$C$172,$C619)</f>
        <v>0</v>
      </c>
      <c r="J619" s="261">
        <f>SUMIFS('INPUTS | Totex'!J$144:J$172,'INPUTS | Totex'!$C$144:$C$172,$C619)</f>
        <v>0</v>
      </c>
      <c r="K619" s="261">
        <f>SUMIFS('INPUTS | Totex'!K$144:K$172,'INPUTS | Totex'!$C$144:$C$172,$C619)</f>
        <v>0</v>
      </c>
      <c r="L619" s="261">
        <f>SUMIFS('INPUTS | Totex'!L$144:L$172,'INPUTS | Totex'!$C$144:$C$172,$C619)</f>
        <v>0</v>
      </c>
    </row>
    <row r="620" spans="2:15" hidden="1" outlineLevel="2" x14ac:dyDescent="0.4">
      <c r="C620" s="220" t="s">
        <v>137</v>
      </c>
      <c r="D620" s="221" t="s">
        <v>170</v>
      </c>
      <c r="H620" s="261">
        <f>SUMIFS('INPUTS | Totex'!H$144:H$172,'INPUTS | Totex'!$C$144:$C$172,$C620)</f>
        <v>263.74</v>
      </c>
      <c r="I620" s="261">
        <f>SUMIFS('INPUTS | Totex'!I$144:I$172,'INPUTS | Totex'!$C$144:$C$172,$C620)</f>
        <v>0</v>
      </c>
      <c r="J620" s="261">
        <f>SUMIFS('INPUTS | Totex'!J$144:J$172,'INPUTS | Totex'!$C$144:$C$172,$C620)</f>
        <v>0</v>
      </c>
      <c r="K620" s="261">
        <f>SUMIFS('INPUTS | Totex'!K$144:K$172,'INPUTS | Totex'!$C$144:$C$172,$C620)</f>
        <v>0</v>
      </c>
      <c r="L620" s="261">
        <f>SUMIFS('INPUTS | Totex'!L$144:L$172,'INPUTS | Totex'!$C$144:$C$172,$C620)</f>
        <v>0</v>
      </c>
    </row>
    <row r="621" spans="2:15" hidden="1" outlineLevel="2" x14ac:dyDescent="0.4">
      <c r="C621" s="220" t="s">
        <v>139</v>
      </c>
      <c r="D621" s="221" t="s">
        <v>170</v>
      </c>
      <c r="H621" s="261">
        <f>SUMIFS('INPUTS | Totex'!H$144:H$172,'INPUTS | Totex'!$C$144:$C$172,$C621)</f>
        <v>456.30400000000003</v>
      </c>
      <c r="I621" s="261">
        <f>SUMIFS('INPUTS | Totex'!I$144:I$172,'INPUTS | Totex'!$C$144:$C$172,$C621)</f>
        <v>0</v>
      </c>
      <c r="J621" s="261">
        <f>SUMIFS('INPUTS | Totex'!J$144:J$172,'INPUTS | Totex'!$C$144:$C$172,$C621)</f>
        <v>0</v>
      </c>
      <c r="K621" s="261">
        <f>SUMIFS('INPUTS | Totex'!K$144:K$172,'INPUTS | Totex'!$C$144:$C$172,$C621)</f>
        <v>0</v>
      </c>
      <c r="L621" s="261">
        <f>SUMIFS('INPUTS | Totex'!L$144:L$172,'INPUTS | Totex'!$C$144:$C$172,$C621)</f>
        <v>0</v>
      </c>
    </row>
    <row r="622" spans="2:15" hidden="1" outlineLevel="2" x14ac:dyDescent="0.4">
      <c r="H622" s="261"/>
      <c r="I622" s="261"/>
      <c r="J622" s="261"/>
      <c r="K622" s="261"/>
      <c r="L622" s="261"/>
    </row>
    <row r="623" spans="2:15" hidden="1" outlineLevel="2" x14ac:dyDescent="0.4">
      <c r="B623" s="222"/>
      <c r="C623" s="222" t="s">
        <v>725</v>
      </c>
      <c r="D623" s="224" t="s">
        <v>170</v>
      </c>
      <c r="E623" s="263">
        <f t="shared" ref="E623:G623" si="126">SUM(E611:E621)</f>
        <v>0</v>
      </c>
      <c r="F623" s="263">
        <f t="shared" si="126"/>
        <v>0</v>
      </c>
      <c r="G623" s="263">
        <f t="shared" si="126"/>
        <v>0</v>
      </c>
      <c r="H623" s="263">
        <f>SUM(H611:H621)</f>
        <v>4067.3138545484335</v>
      </c>
      <c r="I623" s="263">
        <f>SUM(I611:I621)</f>
        <v>0</v>
      </c>
      <c r="J623" s="263">
        <f>SUM(J611:J621)</f>
        <v>0</v>
      </c>
      <c r="K623" s="263">
        <f>SUM(K611:K621)</f>
        <v>0</v>
      </c>
      <c r="L623" s="263">
        <f>SUM(L611:L621)</f>
        <v>0</v>
      </c>
      <c r="M623" s="222"/>
      <c r="N623" s="222"/>
      <c r="O623" s="222"/>
    </row>
    <row r="624" spans="2:15" outlineLevel="1" collapsed="1" x14ac:dyDescent="0.4"/>
    <row r="625" spans="2:15" ht="14.25" outlineLevel="1" x14ac:dyDescent="0.4">
      <c r="B625" s="74" t="s">
        <v>1153</v>
      </c>
      <c r="C625" s="60"/>
      <c r="D625" s="226"/>
      <c r="E625" s="226"/>
      <c r="F625" s="226"/>
      <c r="G625" s="226"/>
      <c r="H625" s="266"/>
      <c r="I625" s="266"/>
      <c r="J625" s="266"/>
      <c r="K625" s="266"/>
      <c r="L625" s="266"/>
      <c r="M625" s="226"/>
      <c r="N625" s="18"/>
      <c r="O625" s="18"/>
    </row>
    <row r="626" spans="2:15" hidden="1" outlineLevel="2" x14ac:dyDescent="0.4">
      <c r="H626" s="261"/>
      <c r="I626" s="261"/>
      <c r="J626" s="261"/>
      <c r="K626" s="261"/>
      <c r="L626" s="261"/>
    </row>
    <row r="627" spans="2:15" hidden="1" outlineLevel="2" x14ac:dyDescent="0.4">
      <c r="C627" s="220" t="s">
        <v>117</v>
      </c>
      <c r="D627" s="221" t="s">
        <v>170</v>
      </c>
      <c r="H627" s="261">
        <f>SUMIFS('INPUTS | Totex'!H$233:H$261,'INPUTS | Totex'!$C$233:$C$261,$C627)</f>
        <v>25</v>
      </c>
      <c r="I627" s="261">
        <f>SUMIFS('INPUTS | Totex'!I$233:I$261,'INPUTS | Totex'!$C$233:$C$261,$C627)</f>
        <v>0</v>
      </c>
      <c r="J627" s="261">
        <f>SUMIFS('INPUTS | Totex'!J$233:J$261,'INPUTS | Totex'!$C$233:$C$261,$C627)</f>
        <v>0</v>
      </c>
      <c r="K627" s="261">
        <f>SUMIFS('INPUTS | Totex'!K$233:K$261,'INPUTS | Totex'!$C$233:$C$261,$C627)</f>
        <v>0</v>
      </c>
      <c r="L627" s="261">
        <f>SUMIFS('INPUTS | Totex'!L$233:L$261,'INPUTS | Totex'!$C$233:$C$261,$C627)</f>
        <v>0</v>
      </c>
    </row>
    <row r="628" spans="2:15" hidden="1" outlineLevel="2" x14ac:dyDescent="0.4">
      <c r="C628" s="220" t="s">
        <v>119</v>
      </c>
      <c r="D628" s="221" t="s">
        <v>170</v>
      </c>
      <c r="H628" s="261">
        <f>SUMIFS('INPUTS | Totex'!H$233:H$261,'INPUTS | Totex'!$C$233:$C$261,$C628)</f>
        <v>-8</v>
      </c>
      <c r="I628" s="261">
        <f>SUMIFS('INPUTS | Totex'!I$233:I$261,'INPUTS | Totex'!$C$233:$C$261,$C628)</f>
        <v>0</v>
      </c>
      <c r="J628" s="261">
        <f>SUMIFS('INPUTS | Totex'!J$233:J$261,'INPUTS | Totex'!$C$233:$C$261,$C628)</f>
        <v>0</v>
      </c>
      <c r="K628" s="261">
        <f>SUMIFS('INPUTS | Totex'!K$233:K$261,'INPUTS | Totex'!$C$233:$C$261,$C628)</f>
        <v>0</v>
      </c>
      <c r="L628" s="261">
        <f>SUMIFS('INPUTS | Totex'!L$233:L$261,'INPUTS | Totex'!$C$233:$C$261,$C628)</f>
        <v>0</v>
      </c>
    </row>
    <row r="629" spans="2:15" hidden="1" outlineLevel="2" x14ac:dyDescent="0.4">
      <c r="C629" s="220" t="s">
        <v>122</v>
      </c>
      <c r="D629" s="221" t="s">
        <v>170</v>
      </c>
      <c r="H629" s="261">
        <f>SUMIFS('INPUTS | Totex'!H$233:H$261,'INPUTS | Totex'!$C$233:$C$261,$C629)</f>
        <v>0</v>
      </c>
      <c r="I629" s="261">
        <f>SUMIFS('INPUTS | Totex'!I$233:I$261,'INPUTS | Totex'!$C$233:$C$261,$C629)</f>
        <v>0</v>
      </c>
      <c r="J629" s="261">
        <f>SUMIFS('INPUTS | Totex'!J$233:J$261,'INPUTS | Totex'!$C$233:$C$261,$C629)</f>
        <v>0</v>
      </c>
      <c r="K629" s="261">
        <f>SUMIFS('INPUTS | Totex'!K$233:K$261,'INPUTS | Totex'!$C$233:$C$261,$C629)</f>
        <v>0</v>
      </c>
      <c r="L629" s="261">
        <f>SUMIFS('INPUTS | Totex'!L$233:L$261,'INPUTS | Totex'!$C$233:$C$261,$C629)</f>
        <v>0</v>
      </c>
    </row>
    <row r="630" spans="2:15" hidden="1" outlineLevel="2" x14ac:dyDescent="0.4">
      <c r="C630" s="220" t="s">
        <v>124</v>
      </c>
      <c r="D630" s="221" t="s">
        <v>170</v>
      </c>
      <c r="H630" s="261">
        <f>SUMIFS('INPUTS | Totex'!H$233:H$261,'INPUTS | Totex'!$C$233:$C$261,$C630)</f>
        <v>9.6489999999999991</v>
      </c>
      <c r="I630" s="261">
        <f>SUMIFS('INPUTS | Totex'!I$233:I$261,'INPUTS | Totex'!$C$233:$C$261,$C630)</f>
        <v>0</v>
      </c>
      <c r="J630" s="261">
        <f>SUMIFS('INPUTS | Totex'!J$233:J$261,'INPUTS | Totex'!$C$233:$C$261,$C630)</f>
        <v>0</v>
      </c>
      <c r="K630" s="261">
        <f>SUMIFS('INPUTS | Totex'!K$233:K$261,'INPUTS | Totex'!$C$233:$C$261,$C630)</f>
        <v>0</v>
      </c>
      <c r="L630" s="261">
        <f>SUMIFS('INPUTS | Totex'!L$233:L$261,'INPUTS | Totex'!$C$233:$C$261,$C630)</f>
        <v>0</v>
      </c>
    </row>
    <row r="631" spans="2:15" hidden="1" outlineLevel="2" x14ac:dyDescent="0.4">
      <c r="C631" s="220" t="s">
        <v>126</v>
      </c>
      <c r="D631" s="221" t="s">
        <v>170</v>
      </c>
      <c r="H631" s="261">
        <f>SUMIFS('INPUTS | Totex'!H$233:H$261,'INPUTS | Totex'!$C$233:$C$261,$C631)</f>
        <v>42.442</v>
      </c>
      <c r="I631" s="261">
        <f>SUMIFS('INPUTS | Totex'!I$233:I$261,'INPUTS | Totex'!$C$233:$C$261,$C631)</f>
        <v>0</v>
      </c>
      <c r="J631" s="261">
        <f>SUMIFS('INPUTS | Totex'!J$233:J$261,'INPUTS | Totex'!$C$233:$C$261,$C631)</f>
        <v>0</v>
      </c>
      <c r="K631" s="261">
        <f>SUMIFS('INPUTS | Totex'!K$233:K$261,'INPUTS | Totex'!$C$233:$C$261,$C631)</f>
        <v>0</v>
      </c>
      <c r="L631" s="261">
        <f>SUMIFS('INPUTS | Totex'!L$233:L$261,'INPUTS | Totex'!$C$233:$C$261,$C631)</f>
        <v>0</v>
      </c>
    </row>
    <row r="632" spans="2:15" hidden="1" outlineLevel="2" x14ac:dyDescent="0.4">
      <c r="C632" s="220" t="s">
        <v>128</v>
      </c>
      <c r="D632" s="221" t="s">
        <v>170</v>
      </c>
      <c r="H632" s="261">
        <f>SUMIFS('INPUTS | Totex'!H$233:H$261,'INPUTS | Totex'!$C$233:$C$261,$C632)</f>
        <v>25.8</v>
      </c>
      <c r="I632" s="261">
        <f>SUMIFS('INPUTS | Totex'!I$233:I$261,'INPUTS | Totex'!$C$233:$C$261,$C632)</f>
        <v>0</v>
      </c>
      <c r="J632" s="261">
        <f>SUMIFS('INPUTS | Totex'!J$233:J$261,'INPUTS | Totex'!$C$233:$C$261,$C632)</f>
        <v>0</v>
      </c>
      <c r="K632" s="261">
        <f>SUMIFS('INPUTS | Totex'!K$233:K$261,'INPUTS | Totex'!$C$233:$C$261,$C632)</f>
        <v>0</v>
      </c>
      <c r="L632" s="261">
        <f>SUMIFS('INPUTS | Totex'!L$233:L$261,'INPUTS | Totex'!$C$233:$C$261,$C632)</f>
        <v>0</v>
      </c>
    </row>
    <row r="633" spans="2:15" hidden="1" outlineLevel="2" x14ac:dyDescent="0.4">
      <c r="C633" s="220" t="s">
        <v>131</v>
      </c>
      <c r="D633" s="221" t="s">
        <v>170</v>
      </c>
      <c r="H633" s="261">
        <f>SUMIFS('INPUTS | Totex'!H$233:H$261,'INPUTS | Totex'!$C$233:$C$261,$C633)</f>
        <v>-7.7669999999999995</v>
      </c>
      <c r="I633" s="261">
        <f>SUMIFS('INPUTS | Totex'!I$233:I$261,'INPUTS | Totex'!$C$233:$C$261,$C633)</f>
        <v>0</v>
      </c>
      <c r="J633" s="261">
        <f>SUMIFS('INPUTS | Totex'!J$233:J$261,'INPUTS | Totex'!$C$233:$C$261,$C633)</f>
        <v>0</v>
      </c>
      <c r="K633" s="261">
        <f>SUMIFS('INPUTS | Totex'!K$233:K$261,'INPUTS | Totex'!$C$233:$C$261,$C633)</f>
        <v>0</v>
      </c>
      <c r="L633" s="261">
        <f>SUMIFS('INPUTS | Totex'!L$233:L$261,'INPUTS | Totex'!$C$233:$C$261,$C633)</f>
        <v>0</v>
      </c>
    </row>
    <row r="634" spans="2:15" hidden="1" outlineLevel="2" x14ac:dyDescent="0.4">
      <c r="C634" s="220" t="s">
        <v>133</v>
      </c>
      <c r="D634" s="221" t="s">
        <v>170</v>
      </c>
      <c r="H634" s="261">
        <f>SUMIFS('INPUTS | Totex'!H$233:H$261,'INPUTS | Totex'!$C$233:$C$261,$C634) + SUMIFS('INPUTS | Totex'!H$267:H$270,'INPUTS | Totex'!$C$267:$C$270,$C634)</f>
        <v>-112.934</v>
      </c>
      <c r="I634" s="261">
        <f>SUMIFS('INPUTS | Totex'!I$233:I$261,'INPUTS | Totex'!$C$233:$C$261,$C634) + SUMIFS('INPUTS | Totex'!I$267:I$270,'INPUTS | Totex'!$C$267:$C$270,$C634)</f>
        <v>0</v>
      </c>
      <c r="J634" s="261">
        <f>SUMIFS('INPUTS | Totex'!J$233:J$261,'INPUTS | Totex'!$C$233:$C$261,$C634) + SUMIFS('INPUTS | Totex'!J$267:J$270,'INPUTS | Totex'!$C$267:$C$270,$C634)</f>
        <v>0</v>
      </c>
      <c r="K634" s="261">
        <f>SUMIFS('INPUTS | Totex'!K$233:K$261,'INPUTS | Totex'!$C$233:$C$261,$C634) + SUMIFS('INPUTS | Totex'!K$267:K$270,'INPUTS | Totex'!$C$267:$C$270,$C634)</f>
        <v>0</v>
      </c>
      <c r="L634" s="261">
        <f>SUMIFS('INPUTS | Totex'!L$233:L$261,'INPUTS | Totex'!$C$233:$C$261,$C634) + SUMIFS('INPUTS | Totex'!L$267:L$270,'INPUTS | Totex'!$C$267:$C$270,$C634)</f>
        <v>0</v>
      </c>
      <c r="M634" s="227"/>
      <c r="N634" s="220" t="s">
        <v>1151</v>
      </c>
    </row>
    <row r="635" spans="2:15" hidden="1" outlineLevel="2" x14ac:dyDescent="0.4">
      <c r="C635" s="220" t="s">
        <v>244</v>
      </c>
      <c r="D635" s="221" t="s">
        <v>170</v>
      </c>
      <c r="H635" s="261">
        <f>SUMIFS('INPUTS | Totex'!H$233:H$261,'INPUTS | Totex'!$C$233:$C$261,$C635)</f>
        <v>95.027569419291737</v>
      </c>
      <c r="I635" s="261">
        <f>SUMIFS('INPUTS | Totex'!I$233:I$261,'INPUTS | Totex'!$C$233:$C$261,$C635)</f>
        <v>0</v>
      </c>
      <c r="J635" s="261">
        <f>SUMIFS('INPUTS | Totex'!J$233:J$261,'INPUTS | Totex'!$C$233:$C$261,$C635)</f>
        <v>0</v>
      </c>
      <c r="K635" s="261">
        <f>SUMIFS('INPUTS | Totex'!K$233:K$261,'INPUTS | Totex'!$C$233:$C$261,$C635)</f>
        <v>0</v>
      </c>
      <c r="L635" s="261">
        <f>SUMIFS('INPUTS | Totex'!L$233:L$261,'INPUTS | Totex'!$C$233:$C$261,$C635)</f>
        <v>0</v>
      </c>
    </row>
    <row r="636" spans="2:15" hidden="1" outlineLevel="2" x14ac:dyDescent="0.4">
      <c r="C636" s="220" t="s">
        <v>137</v>
      </c>
      <c r="D636" s="221" t="s">
        <v>170</v>
      </c>
      <c r="H636" s="261">
        <f>SUMIFS('INPUTS | Totex'!H$233:H$261,'INPUTS | Totex'!$C$233:$C$261,$C636)</f>
        <v>-36.455626517006202</v>
      </c>
      <c r="I636" s="261">
        <f>SUMIFS('INPUTS | Totex'!I$233:I$261,'INPUTS | Totex'!$C$233:$C$261,$C636)</f>
        <v>0</v>
      </c>
      <c r="J636" s="261">
        <f>SUMIFS('INPUTS | Totex'!J$233:J$261,'INPUTS | Totex'!$C$233:$C$261,$C636)</f>
        <v>0</v>
      </c>
      <c r="K636" s="261">
        <f>SUMIFS('INPUTS | Totex'!K$233:K$261,'INPUTS | Totex'!$C$233:$C$261,$C636)</f>
        <v>0</v>
      </c>
      <c r="L636" s="261">
        <f>SUMIFS('INPUTS | Totex'!L$233:L$261,'INPUTS | Totex'!$C$233:$C$261,$C636)</f>
        <v>0</v>
      </c>
    </row>
    <row r="637" spans="2:15" hidden="1" outlineLevel="2" x14ac:dyDescent="0.4">
      <c r="C637" s="220" t="s">
        <v>139</v>
      </c>
      <c r="D637" s="221" t="s">
        <v>170</v>
      </c>
      <c r="H637" s="261">
        <f>SUMIFS('INPUTS | Totex'!H$233:H$261,'INPUTS | Totex'!$C$233:$C$261,$C637)</f>
        <v>-180.291</v>
      </c>
      <c r="I637" s="261">
        <f>SUMIFS('INPUTS | Totex'!I$233:I$261,'INPUTS | Totex'!$C$233:$C$261,$C637)</f>
        <v>0</v>
      </c>
      <c r="J637" s="261">
        <f>SUMIFS('INPUTS | Totex'!J$233:J$261,'INPUTS | Totex'!$C$233:$C$261,$C637)</f>
        <v>0</v>
      </c>
      <c r="K637" s="261">
        <f>SUMIFS('INPUTS | Totex'!K$233:K$261,'INPUTS | Totex'!$C$233:$C$261,$C637)</f>
        <v>0</v>
      </c>
      <c r="L637" s="261">
        <f>SUMIFS('INPUTS | Totex'!L$233:L$261,'INPUTS | Totex'!$C$233:$C$261,$C637)</f>
        <v>0</v>
      </c>
    </row>
    <row r="638" spans="2:15" hidden="1" outlineLevel="2" x14ac:dyDescent="0.4">
      <c r="H638" s="261"/>
      <c r="I638" s="261"/>
      <c r="J638" s="261"/>
      <c r="K638" s="261"/>
      <c r="L638" s="261"/>
    </row>
    <row r="639" spans="2:15" hidden="1" outlineLevel="2" x14ac:dyDescent="0.4">
      <c r="B639" s="222"/>
      <c r="C639" s="222" t="s">
        <v>725</v>
      </c>
      <c r="D639" s="224" t="s">
        <v>170</v>
      </c>
      <c r="E639" s="263">
        <f t="shared" ref="E639:G639" si="127">SUM(E627:E637)</f>
        <v>0</v>
      </c>
      <c r="F639" s="263">
        <f t="shared" si="127"/>
        <v>0</v>
      </c>
      <c r="G639" s="263">
        <f t="shared" si="127"/>
        <v>0</v>
      </c>
      <c r="H639" s="263">
        <f>SUM(H627:H637)</f>
        <v>-147.52905709771446</v>
      </c>
      <c r="I639" s="263">
        <f>SUM(I627:I637)</f>
        <v>0</v>
      </c>
      <c r="J639" s="263">
        <f>SUM(J627:J637)</f>
        <v>0</v>
      </c>
      <c r="K639" s="263">
        <f>SUM(K627:K637)</f>
        <v>0</v>
      </c>
      <c r="L639" s="263">
        <f>SUM(L627:L637)</f>
        <v>0</v>
      </c>
      <c r="M639" s="222"/>
      <c r="N639" s="222"/>
      <c r="O639" s="222"/>
    </row>
    <row r="640" spans="2:15" outlineLevel="1" collapsed="1" x14ac:dyDescent="0.4"/>
    <row r="641" spans="2:15" ht="14.25" outlineLevel="1" x14ac:dyDescent="0.4">
      <c r="B641" s="74" t="s">
        <v>1154</v>
      </c>
      <c r="C641" s="60"/>
      <c r="D641" s="226"/>
      <c r="E641" s="226"/>
      <c r="F641" s="226"/>
      <c r="G641" s="226"/>
      <c r="H641" s="266"/>
      <c r="I641" s="266"/>
      <c r="J641" s="266"/>
      <c r="K641" s="266"/>
      <c r="L641" s="266"/>
      <c r="M641" s="226"/>
      <c r="N641" s="18"/>
      <c r="O641" s="18"/>
    </row>
    <row r="642" spans="2:15" hidden="1" outlineLevel="2" x14ac:dyDescent="0.4">
      <c r="H642" s="261"/>
      <c r="I642" s="261"/>
      <c r="J642" s="261"/>
      <c r="K642" s="261"/>
      <c r="L642" s="261"/>
    </row>
    <row r="643" spans="2:15" hidden="1" outlineLevel="2" x14ac:dyDescent="0.4">
      <c r="C643" s="220" t="s">
        <v>117</v>
      </c>
      <c r="D643" s="221" t="s">
        <v>170</v>
      </c>
      <c r="H643" s="261">
        <f>SUMIFS('INPUTS | Totex'!H$322:H$350,'INPUTS | Totex'!$C$322:$C$350,$C643)</f>
        <v>-3.6349999999999696</v>
      </c>
      <c r="I643" s="261">
        <f>SUMIFS('INPUTS | Totex'!I$322:I$350,'INPUTS | Totex'!$C$322:$C$350,$C643)</f>
        <v>0</v>
      </c>
      <c r="J643" s="261">
        <f>SUMIFS('INPUTS | Totex'!J$322:J$350,'INPUTS | Totex'!$C$322:$C$350,$C643)</f>
        <v>0</v>
      </c>
      <c r="K643" s="261">
        <f>SUMIFS('INPUTS | Totex'!K$322:K$350,'INPUTS | Totex'!$C$322:$C$350,$C643)</f>
        <v>0</v>
      </c>
      <c r="L643" s="261">
        <f>SUMIFS('INPUTS | Totex'!L$322:L$350,'INPUTS | Totex'!$C$322:$C$350,$C643)</f>
        <v>0</v>
      </c>
    </row>
    <row r="644" spans="2:15" hidden="1" outlineLevel="2" x14ac:dyDescent="0.4">
      <c r="C644" s="220" t="s">
        <v>119</v>
      </c>
      <c r="D644" s="221" t="s">
        <v>170</v>
      </c>
      <c r="H644" s="261">
        <f>SUMIFS('INPUTS | Totex'!H$322:H$350,'INPUTS | Totex'!$C$322:$C$350,$C644)</f>
        <v>17.066000000000042</v>
      </c>
      <c r="I644" s="261">
        <f>SUMIFS('INPUTS | Totex'!I$322:I$350,'INPUTS | Totex'!$C$322:$C$350,$C644)</f>
        <v>0</v>
      </c>
      <c r="J644" s="261">
        <f>SUMIFS('INPUTS | Totex'!J$322:J$350,'INPUTS | Totex'!$C$322:$C$350,$C644)</f>
        <v>0</v>
      </c>
      <c r="K644" s="261">
        <f>SUMIFS('INPUTS | Totex'!K$322:K$350,'INPUTS | Totex'!$C$322:$C$350,$C644)</f>
        <v>0</v>
      </c>
      <c r="L644" s="261">
        <f>SUMIFS('INPUTS | Totex'!L$322:L$350,'INPUTS | Totex'!$C$322:$C$350,$C644)</f>
        <v>0</v>
      </c>
    </row>
    <row r="645" spans="2:15" hidden="1" outlineLevel="2" x14ac:dyDescent="0.4">
      <c r="C645" s="220" t="s">
        <v>122</v>
      </c>
      <c r="D645" s="221" t="s">
        <v>170</v>
      </c>
      <c r="H645" s="261">
        <f>SUMIFS('INPUTS | Totex'!H$322:H$350,'INPUTS | Totex'!$C$322:$C$350,$C645)</f>
        <v>0.47899999999999998</v>
      </c>
      <c r="I645" s="261">
        <f>SUMIFS('INPUTS | Totex'!I$322:I$350,'INPUTS | Totex'!$C$322:$C$350,$C645)</f>
        <v>0</v>
      </c>
      <c r="J645" s="261">
        <f>SUMIFS('INPUTS | Totex'!J$322:J$350,'INPUTS | Totex'!$C$322:$C$350,$C645)</f>
        <v>0</v>
      </c>
      <c r="K645" s="261">
        <f>SUMIFS('INPUTS | Totex'!K$322:K$350,'INPUTS | Totex'!$C$322:$C$350,$C645)</f>
        <v>0</v>
      </c>
      <c r="L645" s="261">
        <f>SUMIFS('INPUTS | Totex'!L$322:L$350,'INPUTS | Totex'!$C$322:$C$350,$C645)</f>
        <v>0</v>
      </c>
    </row>
    <row r="646" spans="2:15" hidden="1" outlineLevel="2" x14ac:dyDescent="0.4">
      <c r="C646" s="220" t="s">
        <v>124</v>
      </c>
      <c r="D646" s="221" t="s">
        <v>170</v>
      </c>
      <c r="H646" s="261">
        <f>SUMIFS('INPUTS | Totex'!H$322:H$350,'INPUTS | Totex'!$C$322:$C$350,$C646)</f>
        <v>-13.659999999999998</v>
      </c>
      <c r="I646" s="261">
        <f>SUMIFS('INPUTS | Totex'!I$322:I$350,'INPUTS | Totex'!$C$322:$C$350,$C646)</f>
        <v>0</v>
      </c>
      <c r="J646" s="261">
        <f>SUMIFS('INPUTS | Totex'!J$322:J$350,'INPUTS | Totex'!$C$322:$C$350,$C646)</f>
        <v>0</v>
      </c>
      <c r="K646" s="261">
        <f>SUMIFS('INPUTS | Totex'!K$322:K$350,'INPUTS | Totex'!$C$322:$C$350,$C646)</f>
        <v>0</v>
      </c>
      <c r="L646" s="261">
        <f>SUMIFS('INPUTS | Totex'!L$322:L$350,'INPUTS | Totex'!$C$322:$C$350,$C646)</f>
        <v>0</v>
      </c>
    </row>
    <row r="647" spans="2:15" hidden="1" outlineLevel="2" x14ac:dyDescent="0.4">
      <c r="C647" s="220" t="s">
        <v>126</v>
      </c>
      <c r="D647" s="221" t="s">
        <v>170</v>
      </c>
      <c r="H647" s="261">
        <f>SUMIFS('INPUTS | Totex'!H$322:H$350,'INPUTS | Totex'!$C$322:$C$350,$C647)</f>
        <v>-71.439018534999789</v>
      </c>
      <c r="I647" s="261">
        <f>SUMIFS('INPUTS | Totex'!I$322:I$350,'INPUTS | Totex'!$C$322:$C$350,$C647)</f>
        <v>0</v>
      </c>
      <c r="J647" s="261">
        <f>SUMIFS('INPUTS | Totex'!J$322:J$350,'INPUTS | Totex'!$C$322:$C$350,$C647)</f>
        <v>0</v>
      </c>
      <c r="K647" s="261">
        <f>SUMIFS('INPUTS | Totex'!K$322:K$350,'INPUTS | Totex'!$C$322:$C$350,$C647)</f>
        <v>0</v>
      </c>
      <c r="L647" s="261">
        <f>SUMIFS('INPUTS | Totex'!L$322:L$350,'INPUTS | Totex'!$C$322:$C$350,$C647)</f>
        <v>0</v>
      </c>
    </row>
    <row r="648" spans="2:15" hidden="1" outlineLevel="2" x14ac:dyDescent="0.4">
      <c r="C648" s="220" t="s">
        <v>128</v>
      </c>
      <c r="D648" s="221" t="s">
        <v>170</v>
      </c>
      <c r="H648" s="261">
        <f>SUMIFS('INPUTS | Totex'!H$322:H$350,'INPUTS | Totex'!$C$322:$C$350,$C648)</f>
        <v>-55.618000000000002</v>
      </c>
      <c r="I648" s="261">
        <f>SUMIFS('INPUTS | Totex'!I$322:I$350,'INPUTS | Totex'!$C$322:$C$350,$C648)</f>
        <v>0</v>
      </c>
      <c r="J648" s="261">
        <f>SUMIFS('INPUTS | Totex'!J$322:J$350,'INPUTS | Totex'!$C$322:$C$350,$C648)</f>
        <v>0</v>
      </c>
      <c r="K648" s="261">
        <f>SUMIFS('INPUTS | Totex'!K$322:K$350,'INPUTS | Totex'!$C$322:$C$350,$C648)</f>
        <v>0</v>
      </c>
      <c r="L648" s="261">
        <f>SUMIFS('INPUTS | Totex'!L$322:L$350,'INPUTS | Totex'!$C$322:$C$350,$C648)</f>
        <v>0</v>
      </c>
    </row>
    <row r="649" spans="2:15" hidden="1" outlineLevel="2" x14ac:dyDescent="0.4">
      <c r="C649" s="220" t="s">
        <v>131</v>
      </c>
      <c r="D649" s="221" t="s">
        <v>170</v>
      </c>
      <c r="H649" s="261">
        <f>SUMIFS('INPUTS | Totex'!H$322:H$350,'INPUTS | Totex'!$C$322:$C$350,$C649)</f>
        <v>44.112000000000002</v>
      </c>
      <c r="I649" s="261">
        <f>SUMIFS('INPUTS | Totex'!I$322:I$350,'INPUTS | Totex'!$C$322:$C$350,$C649)</f>
        <v>0</v>
      </c>
      <c r="J649" s="261">
        <f>SUMIFS('INPUTS | Totex'!J$322:J$350,'INPUTS | Totex'!$C$322:$C$350,$C649)</f>
        <v>0</v>
      </c>
      <c r="K649" s="261">
        <f>SUMIFS('INPUTS | Totex'!K$322:K$350,'INPUTS | Totex'!$C$322:$C$350,$C649)</f>
        <v>0</v>
      </c>
      <c r="L649" s="261">
        <f>SUMIFS('INPUTS | Totex'!L$322:L$350,'INPUTS | Totex'!$C$322:$C$350,$C649)</f>
        <v>0</v>
      </c>
    </row>
    <row r="650" spans="2:15" hidden="1" outlineLevel="2" x14ac:dyDescent="0.4">
      <c r="C650" s="220" t="s">
        <v>133</v>
      </c>
      <c r="D650" s="221" t="s">
        <v>170</v>
      </c>
      <c r="H650" s="261">
        <f>SUMIFS('INPUTS | Totex'!H$322:H$350,'INPUTS | Totex'!$C$322:$C$350,$C650) + SUMIFS('INPUTS | Totex'!H$356:H$359,'INPUTS | Totex'!$C$356:$C$359,$C650)</f>
        <v>-1.9999999999171791E-3</v>
      </c>
      <c r="I650" s="261">
        <f>SUMIFS('INPUTS | Totex'!I$322:I$350,'INPUTS | Totex'!$C$322:$C$350,$C650) + SUMIFS('INPUTS | Totex'!I$356:I$359,'INPUTS | Totex'!$C$356:$C$359,$C650)</f>
        <v>0</v>
      </c>
      <c r="J650" s="261">
        <f>SUMIFS('INPUTS | Totex'!J$322:J$350,'INPUTS | Totex'!$C$322:$C$350,$C650) + SUMIFS('INPUTS | Totex'!J$356:J$359,'INPUTS | Totex'!$C$356:$C$359,$C650)</f>
        <v>0</v>
      </c>
      <c r="K650" s="261">
        <f>SUMIFS('INPUTS | Totex'!K$322:K$350,'INPUTS | Totex'!$C$322:$C$350,$C650) + SUMIFS('INPUTS | Totex'!K$356:K$359,'INPUTS | Totex'!$C$356:$C$359,$C650)</f>
        <v>0</v>
      </c>
      <c r="L650" s="261">
        <f>SUMIFS('INPUTS | Totex'!L$322:L$350,'INPUTS | Totex'!$C$322:$C$350,$C650) + SUMIFS('INPUTS | Totex'!L$356:L$359,'INPUTS | Totex'!$C$356:$C$359,$C650)</f>
        <v>0</v>
      </c>
    </row>
    <row r="651" spans="2:15" hidden="1" outlineLevel="2" x14ac:dyDescent="0.4">
      <c r="C651" s="220" t="s">
        <v>244</v>
      </c>
      <c r="D651" s="221" t="s">
        <v>170</v>
      </c>
      <c r="H651" s="261">
        <f>SUMIFS('INPUTS | Totex'!H$322:H$350,'INPUTS | Totex'!$C$322:$C$350,$C651)</f>
        <v>27.258372999999999</v>
      </c>
      <c r="I651" s="261">
        <f>SUMIFS('INPUTS | Totex'!I$322:I$350,'INPUTS | Totex'!$C$322:$C$350,$C651)</f>
        <v>0</v>
      </c>
      <c r="J651" s="261">
        <f>SUMIFS('INPUTS | Totex'!J$322:J$350,'INPUTS | Totex'!$C$322:$C$350,$C651)</f>
        <v>0</v>
      </c>
      <c r="K651" s="261">
        <f>SUMIFS('INPUTS | Totex'!K$322:K$350,'INPUTS | Totex'!$C$322:$C$350,$C651)</f>
        <v>0</v>
      </c>
      <c r="L651" s="261">
        <f>SUMIFS('INPUTS | Totex'!L$322:L$350,'INPUTS | Totex'!$C$322:$C$350,$C651)</f>
        <v>0</v>
      </c>
    </row>
    <row r="652" spans="2:15" hidden="1" outlineLevel="2" x14ac:dyDescent="0.4">
      <c r="C652" s="220" t="s">
        <v>137</v>
      </c>
      <c r="D652" s="221" t="s">
        <v>170</v>
      </c>
      <c r="H652" s="261">
        <f>SUMIFS('INPUTS | Totex'!H$322:H$350,'INPUTS | Totex'!$C$322:$C$350,$C652)</f>
        <v>-0.87137348299377326</v>
      </c>
      <c r="I652" s="261">
        <f>SUMIFS('INPUTS | Totex'!I$322:I$350,'INPUTS | Totex'!$C$322:$C$350,$C652)</f>
        <v>0</v>
      </c>
      <c r="J652" s="261">
        <f>SUMIFS('INPUTS | Totex'!J$322:J$350,'INPUTS | Totex'!$C$322:$C$350,$C652)</f>
        <v>0</v>
      </c>
      <c r="K652" s="261">
        <f>SUMIFS('INPUTS | Totex'!K$322:K$350,'INPUTS | Totex'!$C$322:$C$350,$C652)</f>
        <v>0</v>
      </c>
      <c r="L652" s="261">
        <f>SUMIFS('INPUTS | Totex'!L$322:L$350,'INPUTS | Totex'!$C$322:$C$350,$C652)</f>
        <v>0</v>
      </c>
    </row>
    <row r="653" spans="2:15" hidden="1" outlineLevel="2" x14ac:dyDescent="0.4">
      <c r="C653" s="220" t="s">
        <v>139</v>
      </c>
      <c r="D653" s="221" t="s">
        <v>170</v>
      </c>
      <c r="H653" s="261">
        <f>SUMIFS('INPUTS | Totex'!H$322:H$350,'INPUTS | Totex'!$C$322:$C$350,$C653)</f>
        <v>44.326000000000093</v>
      </c>
      <c r="I653" s="261">
        <f>SUMIFS('INPUTS | Totex'!I$322:I$350,'INPUTS | Totex'!$C$322:$C$350,$C653)</f>
        <v>0</v>
      </c>
      <c r="J653" s="261">
        <f>SUMIFS('INPUTS | Totex'!J$322:J$350,'INPUTS | Totex'!$C$322:$C$350,$C653)</f>
        <v>0</v>
      </c>
      <c r="K653" s="261">
        <f>SUMIFS('INPUTS | Totex'!K$322:K$350,'INPUTS | Totex'!$C$322:$C$350,$C653)</f>
        <v>0</v>
      </c>
      <c r="L653" s="261">
        <f>SUMIFS('INPUTS | Totex'!L$322:L$350,'INPUTS | Totex'!$C$322:$C$350,$C653)</f>
        <v>0</v>
      </c>
    </row>
    <row r="654" spans="2:15" hidden="1" outlineLevel="2" x14ac:dyDescent="0.4">
      <c r="H654" s="261"/>
      <c r="I654" s="261"/>
      <c r="J654" s="261"/>
      <c r="K654" s="261"/>
      <c r="L654" s="261"/>
    </row>
    <row r="655" spans="2:15" hidden="1" outlineLevel="2" x14ac:dyDescent="0.4">
      <c r="B655" s="222"/>
      <c r="C655" s="222" t="s">
        <v>725</v>
      </c>
      <c r="D655" s="224" t="s">
        <v>170</v>
      </c>
      <c r="E655" s="263">
        <f t="shared" ref="E655:G655" si="128">SUM(E643:E653)</f>
        <v>0</v>
      </c>
      <c r="F655" s="263">
        <f t="shared" si="128"/>
        <v>0</v>
      </c>
      <c r="G655" s="263">
        <f t="shared" si="128"/>
        <v>0</v>
      </c>
      <c r="H655" s="263">
        <f>SUM(H643:H653)</f>
        <v>-11.984019017993326</v>
      </c>
      <c r="I655" s="263">
        <f>SUM(I643:I653)</f>
        <v>0</v>
      </c>
      <c r="J655" s="263">
        <f>SUM(J643:J653)</f>
        <v>0</v>
      </c>
      <c r="K655" s="263">
        <f>SUM(K643:K653)</f>
        <v>0</v>
      </c>
      <c r="L655" s="263">
        <f>SUM(L643:L653)</f>
        <v>0</v>
      </c>
      <c r="M655" s="222"/>
      <c r="N655" s="222"/>
      <c r="O655" s="222"/>
    </row>
    <row r="656" spans="2:15" outlineLevel="1" collapsed="1" x14ac:dyDescent="0.4"/>
    <row r="657" spans="2:15" ht="14.25" outlineLevel="1" x14ac:dyDescent="0.4">
      <c r="B657" s="74" t="s">
        <v>1155</v>
      </c>
      <c r="C657" s="60"/>
      <c r="D657" s="226"/>
      <c r="E657" s="226"/>
      <c r="F657" s="226"/>
      <c r="G657" s="226"/>
      <c r="H657" s="266"/>
      <c r="I657" s="266"/>
      <c r="J657" s="266"/>
      <c r="K657" s="266"/>
      <c r="L657" s="266"/>
      <c r="M657" s="18"/>
      <c r="N657" s="18"/>
      <c r="O657" s="18"/>
    </row>
    <row r="658" spans="2:15" hidden="1" outlineLevel="2" x14ac:dyDescent="0.4">
      <c r="H658" s="261"/>
      <c r="I658" s="261"/>
      <c r="J658" s="261"/>
      <c r="K658" s="261"/>
      <c r="L658" s="261"/>
    </row>
    <row r="659" spans="2:15" hidden="1" outlineLevel="2" x14ac:dyDescent="0.4">
      <c r="C659" s="220" t="s">
        <v>117</v>
      </c>
      <c r="D659" s="221" t="s">
        <v>170</v>
      </c>
      <c r="H659" s="261">
        <f t="shared" ref="H659:L659" si="129">H643+H627</f>
        <v>21.36500000000003</v>
      </c>
      <c r="I659" s="261">
        <f t="shared" si="129"/>
        <v>0</v>
      </c>
      <c r="J659" s="261">
        <f t="shared" si="129"/>
        <v>0</v>
      </c>
      <c r="K659" s="261">
        <f t="shared" si="129"/>
        <v>0</v>
      </c>
      <c r="L659" s="261">
        <f t="shared" si="129"/>
        <v>0</v>
      </c>
    </row>
    <row r="660" spans="2:15" hidden="1" outlineLevel="2" x14ac:dyDescent="0.4">
      <c r="C660" s="220" t="s">
        <v>119</v>
      </c>
      <c r="D660" s="221" t="s">
        <v>170</v>
      </c>
      <c r="H660" s="261">
        <f t="shared" ref="H660:L660" si="130">H644+H628</f>
        <v>9.0660000000000416</v>
      </c>
      <c r="I660" s="261">
        <f t="shared" si="130"/>
        <v>0</v>
      </c>
      <c r="J660" s="261">
        <f t="shared" si="130"/>
        <v>0</v>
      </c>
      <c r="K660" s="261">
        <f t="shared" si="130"/>
        <v>0</v>
      </c>
      <c r="L660" s="261">
        <f t="shared" si="130"/>
        <v>0</v>
      </c>
    </row>
    <row r="661" spans="2:15" hidden="1" outlineLevel="2" x14ac:dyDescent="0.4">
      <c r="C661" s="220" t="s">
        <v>122</v>
      </c>
      <c r="D661" s="221" t="s">
        <v>170</v>
      </c>
      <c r="H661" s="261">
        <f t="shared" ref="H661:L661" si="131">H645+H629</f>
        <v>0.47899999999999998</v>
      </c>
      <c r="I661" s="261">
        <f t="shared" si="131"/>
        <v>0</v>
      </c>
      <c r="J661" s="261">
        <f t="shared" si="131"/>
        <v>0</v>
      </c>
      <c r="K661" s="261">
        <f t="shared" si="131"/>
        <v>0</v>
      </c>
      <c r="L661" s="261">
        <f t="shared" si="131"/>
        <v>0</v>
      </c>
    </row>
    <row r="662" spans="2:15" hidden="1" outlineLevel="2" x14ac:dyDescent="0.4">
      <c r="C662" s="220" t="s">
        <v>124</v>
      </c>
      <c r="D662" s="221" t="s">
        <v>170</v>
      </c>
      <c r="H662" s="261">
        <f t="shared" ref="H662:L662" si="132">H646+H630</f>
        <v>-4.0109999999999992</v>
      </c>
      <c r="I662" s="261">
        <f t="shared" si="132"/>
        <v>0</v>
      </c>
      <c r="J662" s="261">
        <f t="shared" si="132"/>
        <v>0</v>
      </c>
      <c r="K662" s="261">
        <f t="shared" si="132"/>
        <v>0</v>
      </c>
      <c r="L662" s="261">
        <f t="shared" si="132"/>
        <v>0</v>
      </c>
    </row>
    <row r="663" spans="2:15" hidden="1" outlineLevel="2" x14ac:dyDescent="0.4">
      <c r="C663" s="220" t="s">
        <v>126</v>
      </c>
      <c r="D663" s="221" t="s">
        <v>170</v>
      </c>
      <c r="H663" s="261">
        <f t="shared" ref="H663:L663" si="133">H647+H631</f>
        <v>-28.997018534999789</v>
      </c>
      <c r="I663" s="261">
        <f t="shared" si="133"/>
        <v>0</v>
      </c>
      <c r="J663" s="261">
        <f t="shared" si="133"/>
        <v>0</v>
      </c>
      <c r="K663" s="261">
        <f t="shared" si="133"/>
        <v>0</v>
      </c>
      <c r="L663" s="261">
        <f t="shared" si="133"/>
        <v>0</v>
      </c>
    </row>
    <row r="664" spans="2:15" hidden="1" outlineLevel="2" x14ac:dyDescent="0.4">
      <c r="C664" s="220" t="s">
        <v>128</v>
      </c>
      <c r="D664" s="221" t="s">
        <v>170</v>
      </c>
      <c r="H664" s="261">
        <f t="shared" ref="H664:L664" si="134">H648+H632</f>
        <v>-29.818000000000001</v>
      </c>
      <c r="I664" s="261">
        <f t="shared" si="134"/>
        <v>0</v>
      </c>
      <c r="J664" s="261">
        <f t="shared" si="134"/>
        <v>0</v>
      </c>
      <c r="K664" s="261">
        <f t="shared" si="134"/>
        <v>0</v>
      </c>
      <c r="L664" s="261">
        <f t="shared" si="134"/>
        <v>0</v>
      </c>
    </row>
    <row r="665" spans="2:15" hidden="1" outlineLevel="2" x14ac:dyDescent="0.4">
      <c r="C665" s="220" t="s">
        <v>131</v>
      </c>
      <c r="D665" s="221" t="s">
        <v>170</v>
      </c>
      <c r="H665" s="261">
        <f t="shared" ref="H665:L665" si="135">H649+H633</f>
        <v>36.344999999999999</v>
      </c>
      <c r="I665" s="261">
        <f t="shared" si="135"/>
        <v>0</v>
      </c>
      <c r="J665" s="261">
        <f t="shared" si="135"/>
        <v>0</v>
      </c>
      <c r="K665" s="261">
        <f t="shared" si="135"/>
        <v>0</v>
      </c>
      <c r="L665" s="261">
        <f t="shared" si="135"/>
        <v>0</v>
      </c>
    </row>
    <row r="666" spans="2:15" hidden="1" outlineLevel="2" x14ac:dyDescent="0.4">
      <c r="C666" s="220" t="s">
        <v>133</v>
      </c>
      <c r="D666" s="221" t="s">
        <v>170</v>
      </c>
      <c r="H666" s="261">
        <f t="shared" ref="H666:L666" si="136">H650+H634</f>
        <v>-112.93599999999992</v>
      </c>
      <c r="I666" s="261">
        <f t="shared" si="136"/>
        <v>0</v>
      </c>
      <c r="J666" s="261">
        <f t="shared" si="136"/>
        <v>0</v>
      </c>
      <c r="K666" s="261">
        <f t="shared" si="136"/>
        <v>0</v>
      </c>
      <c r="L666" s="261">
        <f t="shared" si="136"/>
        <v>0</v>
      </c>
    </row>
    <row r="667" spans="2:15" hidden="1" outlineLevel="2" x14ac:dyDescent="0.4">
      <c r="C667" s="220" t="s">
        <v>244</v>
      </c>
      <c r="D667" s="221" t="s">
        <v>170</v>
      </c>
      <c r="H667" s="261">
        <f t="shared" ref="H667:L667" si="137">H651+H635</f>
        <v>122.28594241929173</v>
      </c>
      <c r="I667" s="261">
        <f t="shared" si="137"/>
        <v>0</v>
      </c>
      <c r="J667" s="261">
        <f t="shared" si="137"/>
        <v>0</v>
      </c>
      <c r="K667" s="261">
        <f t="shared" si="137"/>
        <v>0</v>
      </c>
      <c r="L667" s="261">
        <f t="shared" si="137"/>
        <v>0</v>
      </c>
    </row>
    <row r="668" spans="2:15" hidden="1" outlineLevel="2" x14ac:dyDescent="0.4">
      <c r="C668" s="220" t="s">
        <v>137</v>
      </c>
      <c r="D668" s="221" t="s">
        <v>170</v>
      </c>
      <c r="H668" s="261">
        <f t="shared" ref="H668:L668" si="138">H652+H636</f>
        <v>-37.326999999999977</v>
      </c>
      <c r="I668" s="261">
        <f t="shared" si="138"/>
        <v>0</v>
      </c>
      <c r="J668" s="261">
        <f t="shared" si="138"/>
        <v>0</v>
      </c>
      <c r="K668" s="261">
        <f t="shared" si="138"/>
        <v>0</v>
      </c>
      <c r="L668" s="261">
        <f t="shared" si="138"/>
        <v>0</v>
      </c>
    </row>
    <row r="669" spans="2:15" hidden="1" outlineLevel="2" x14ac:dyDescent="0.4">
      <c r="C669" s="220" t="s">
        <v>139</v>
      </c>
      <c r="D669" s="221" t="s">
        <v>170</v>
      </c>
      <c r="H669" s="261">
        <f t="shared" ref="H669:L669" si="139">H653+H637</f>
        <v>-135.96499999999992</v>
      </c>
      <c r="I669" s="261">
        <f t="shared" si="139"/>
        <v>0</v>
      </c>
      <c r="J669" s="261">
        <f t="shared" si="139"/>
        <v>0</v>
      </c>
      <c r="K669" s="261">
        <f t="shared" si="139"/>
        <v>0</v>
      </c>
      <c r="L669" s="261">
        <f t="shared" si="139"/>
        <v>0</v>
      </c>
    </row>
    <row r="670" spans="2:15" hidden="1" outlineLevel="2" x14ac:dyDescent="0.4">
      <c r="H670" s="261"/>
      <c r="I670" s="261"/>
      <c r="J670" s="261"/>
      <c r="K670" s="261"/>
      <c r="L670" s="261"/>
    </row>
    <row r="671" spans="2:15" hidden="1" outlineLevel="2" x14ac:dyDescent="0.4">
      <c r="B671" s="222"/>
      <c r="C671" s="222" t="s">
        <v>725</v>
      </c>
      <c r="D671" s="224" t="s">
        <v>170</v>
      </c>
      <c r="E671" s="263">
        <f t="shared" ref="E671:G671" si="140">SUM(E659:E669)</f>
        <v>0</v>
      </c>
      <c r="F671" s="263">
        <f t="shared" si="140"/>
        <v>0</v>
      </c>
      <c r="G671" s="263">
        <f t="shared" si="140"/>
        <v>0</v>
      </c>
      <c r="H671" s="263">
        <f>SUM(H659:H669)</f>
        <v>-159.5130761157078</v>
      </c>
      <c r="I671" s="263">
        <f>SUM(I659:I669)</f>
        <v>0</v>
      </c>
      <c r="J671" s="263">
        <f>SUM(J659:J669)</f>
        <v>0</v>
      </c>
      <c r="K671" s="263">
        <f>SUM(K659:K669)</f>
        <v>0</v>
      </c>
      <c r="L671" s="263">
        <f>SUM(L659:L669)</f>
        <v>0</v>
      </c>
      <c r="M671" s="222"/>
      <c r="N671" s="222"/>
      <c r="O671" s="222"/>
    </row>
    <row r="672" spans="2:15" outlineLevel="1" collapsed="1" x14ac:dyDescent="0.4"/>
    <row r="673" spans="2:15" ht="15.75" x14ac:dyDescent="0.4">
      <c r="B673" s="55" t="s">
        <v>1156</v>
      </c>
      <c r="C673" s="75"/>
      <c r="D673" s="225"/>
      <c r="E673" s="225"/>
      <c r="F673" s="225"/>
      <c r="G673" s="225"/>
      <c r="H673" s="267"/>
      <c r="I673" s="267"/>
      <c r="J673" s="267"/>
      <c r="K673" s="267"/>
      <c r="L673" s="267"/>
      <c r="M673" s="225"/>
      <c r="N673" s="56"/>
      <c r="O673" s="56"/>
    </row>
    <row r="674" spans="2:15" x14ac:dyDescent="0.4">
      <c r="H674" s="268"/>
      <c r="I674" s="268"/>
      <c r="J674" s="268"/>
      <c r="K674" s="268"/>
      <c r="L674" s="268"/>
    </row>
    <row r="675" spans="2:15" ht="14.25" outlineLevel="1" x14ac:dyDescent="0.4">
      <c r="B675" s="74" t="s">
        <v>1157</v>
      </c>
      <c r="C675" s="60"/>
      <c r="D675" s="226"/>
      <c r="E675" s="226"/>
      <c r="F675" s="226"/>
      <c r="G675" s="226"/>
      <c r="H675" s="269"/>
      <c r="I675" s="269"/>
      <c r="J675" s="269"/>
      <c r="K675" s="269"/>
      <c r="L675" s="269"/>
      <c r="M675" s="226"/>
      <c r="N675" s="18"/>
      <c r="O675" s="18"/>
    </row>
    <row r="676" spans="2:15" hidden="1" outlineLevel="2" x14ac:dyDescent="0.4">
      <c r="H676" s="268"/>
      <c r="I676" s="268"/>
      <c r="J676" s="268"/>
      <c r="K676" s="268"/>
      <c r="L676" s="268"/>
    </row>
    <row r="677" spans="2:15" hidden="1" outlineLevel="2" x14ac:dyDescent="0.4">
      <c r="C677" s="234" t="s">
        <v>117</v>
      </c>
      <c r="D677" s="236" t="s">
        <v>176</v>
      </c>
      <c r="E677" s="236"/>
      <c r="F677" s="236"/>
      <c r="G677" s="236"/>
      <c r="H677" s="270">
        <f>IFERROR((SUMIFS('INPUTS | Totex'!H$322:H$334,'INPUTS | Totex'!$C$322:$C$334,$C677))/SUMIFS(H$595:H$607,$C$595:$C$607,$C677),0)</f>
        <v>1.9919970016809504E-2</v>
      </c>
      <c r="I677" s="270">
        <f>IFERROR((SUMIFS('INPUTS | Totex'!I$322:I$334,'INPUTS | Totex'!$C$322:$C$334,$C677))/SUMIFS(I$595:I$607,$C$595:$C$607,$C677),0)</f>
        <v>0</v>
      </c>
      <c r="J677" s="270">
        <f>IFERROR((SUMIFS('INPUTS | Totex'!J$322:J$334,'INPUTS | Totex'!$C$322:$C$334,$C677))/SUMIFS(J$595:J$607,$C$595:$C$607,$C677),0)</f>
        <v>0</v>
      </c>
      <c r="K677" s="270">
        <f>IFERROR((SUMIFS('INPUTS | Totex'!K$322:K$334,'INPUTS | Totex'!$C$322:$C$334,$C677))/SUMIFS(K$595:K$607,$C$595:$C$607,$C677),0)</f>
        <v>0</v>
      </c>
      <c r="L677" s="270">
        <f>IFERROR((SUMIFS('INPUTS | Totex'!L$322:L$334,'INPUTS | Totex'!$C$322:$C$334,$C677))/SUMIFS(L$595:L$607,$C$595:$C$607,$C677),0)</f>
        <v>0</v>
      </c>
    </row>
    <row r="678" spans="2:15" hidden="1" outlineLevel="2" x14ac:dyDescent="0.4">
      <c r="C678" s="234" t="s">
        <v>119</v>
      </c>
      <c r="D678" s="236" t="s">
        <v>176</v>
      </c>
      <c r="E678" s="236"/>
      <c r="F678" s="236"/>
      <c r="G678" s="236"/>
      <c r="H678" s="270">
        <f>IFERROR((SUMIFS('INPUTS | Totex'!H$322:H$334,'INPUTS | Totex'!$C$322:$C$334,$C678))/SUMIFS(H$595:H$607,$C$595:$C$607,$C678),0)</f>
        <v>2.8925717808285555E-3</v>
      </c>
      <c r="I678" s="270">
        <f>IFERROR((SUMIFS('INPUTS | Totex'!I$322:I$334,'INPUTS | Totex'!$C$322:$C$334,$C678))/SUMIFS(I$595:I$607,$C$595:$C$607,$C678),0)</f>
        <v>0</v>
      </c>
      <c r="J678" s="270">
        <f>IFERROR((SUMIFS('INPUTS | Totex'!J$322:J$334,'INPUTS | Totex'!$C$322:$C$334,$C678))/SUMIFS(J$595:J$607,$C$595:$C$607,$C678),0)</f>
        <v>0</v>
      </c>
      <c r="K678" s="270">
        <f>IFERROR((SUMIFS('INPUTS | Totex'!K$322:K$334,'INPUTS | Totex'!$C$322:$C$334,$C678))/SUMIFS(K$595:K$607,$C$595:$C$607,$C678),0)</f>
        <v>0</v>
      </c>
      <c r="L678" s="270">
        <f>IFERROR((SUMIFS('INPUTS | Totex'!L$322:L$334,'INPUTS | Totex'!$C$322:$C$334,$C678))/SUMIFS(L$595:L$607,$C$595:$C$607,$C678),0)</f>
        <v>0</v>
      </c>
    </row>
    <row r="679" spans="2:15" hidden="1" outlineLevel="2" x14ac:dyDescent="0.4">
      <c r="C679" s="234" t="s">
        <v>122</v>
      </c>
      <c r="D679" s="236" t="s">
        <v>176</v>
      </c>
      <c r="E679" s="236"/>
      <c r="F679" s="236"/>
      <c r="G679" s="236"/>
      <c r="H679" s="270">
        <f>IFERROR((SUMIFS('INPUTS | Totex'!H$322:H$334,'INPUTS | Totex'!$C$322:$C$334,$C679))/SUMIFS(H$595:H$607,$C$595:$C$607,$C679),0)</f>
        <v>0.11920260374288037</v>
      </c>
      <c r="I679" s="270">
        <f>IFERROR((SUMIFS('INPUTS | Totex'!I$322:I$334,'INPUTS | Totex'!$C$322:$C$334,$C679))/SUMIFS(I$595:I$607,$C$595:$C$607,$C679),0)</f>
        <v>0</v>
      </c>
      <c r="J679" s="270">
        <f>IFERROR((SUMIFS('INPUTS | Totex'!J$322:J$334,'INPUTS | Totex'!$C$322:$C$334,$C679))/SUMIFS(J$595:J$607,$C$595:$C$607,$C679),0)</f>
        <v>0</v>
      </c>
      <c r="K679" s="270">
        <f>IFERROR((SUMIFS('INPUTS | Totex'!K$322:K$334,'INPUTS | Totex'!$C$322:$C$334,$C679))/SUMIFS(K$595:K$607,$C$595:$C$607,$C679),0)</f>
        <v>0</v>
      </c>
      <c r="L679" s="270">
        <f>IFERROR((SUMIFS('INPUTS | Totex'!L$322:L$334,'INPUTS | Totex'!$C$322:$C$334,$C679))/SUMIFS(L$595:L$607,$C$595:$C$607,$C679),0)</f>
        <v>0</v>
      </c>
    </row>
    <row r="680" spans="2:15" hidden="1" outlineLevel="2" x14ac:dyDescent="0.4">
      <c r="C680" s="234" t="s">
        <v>124</v>
      </c>
      <c r="D680" s="236" t="s">
        <v>176</v>
      </c>
      <c r="E680" s="236"/>
      <c r="F680" s="236"/>
      <c r="G680" s="236"/>
      <c r="H680" s="270">
        <f>IFERROR((SUMIFS('INPUTS | Totex'!H$322:H$334,'INPUTS | Totex'!$C$322:$C$334,$C680))/SUMIFS(H$595:H$607,$C$595:$C$607,$C680),0)</f>
        <v>1.0485610796358221E-17</v>
      </c>
      <c r="I680" s="270">
        <f>IFERROR((SUMIFS('INPUTS | Totex'!I$322:I$334,'INPUTS | Totex'!$C$322:$C$334,$C680))/SUMIFS(I$595:I$607,$C$595:$C$607,$C680),0)</f>
        <v>0</v>
      </c>
      <c r="J680" s="270">
        <f>IFERROR((SUMIFS('INPUTS | Totex'!J$322:J$334,'INPUTS | Totex'!$C$322:$C$334,$C680))/SUMIFS(J$595:J$607,$C$595:$C$607,$C680),0)</f>
        <v>0</v>
      </c>
      <c r="K680" s="270">
        <f>IFERROR((SUMIFS('INPUTS | Totex'!K$322:K$334,'INPUTS | Totex'!$C$322:$C$334,$C680))/SUMIFS(K$595:K$607,$C$595:$C$607,$C680),0)</f>
        <v>0</v>
      </c>
      <c r="L680" s="270">
        <f>IFERROR((SUMIFS('INPUTS | Totex'!L$322:L$334,'INPUTS | Totex'!$C$322:$C$334,$C680))/SUMIFS(L$595:L$607,$C$595:$C$607,$C680),0)</f>
        <v>0</v>
      </c>
    </row>
    <row r="681" spans="2:15" hidden="1" outlineLevel="2" x14ac:dyDescent="0.4">
      <c r="C681" s="234" t="s">
        <v>126</v>
      </c>
      <c r="D681" s="236" t="s">
        <v>176</v>
      </c>
      <c r="E681" s="236"/>
      <c r="F681" s="236"/>
      <c r="G681" s="236"/>
      <c r="H681" s="270">
        <f>IFERROR((SUMIFS('INPUTS | Totex'!H$322:H$334,'INPUTS | Totex'!$C$322:$C$334,$C681))/SUMIFS(H$595:H$607,$C$595:$C$607,$C681),0)</f>
        <v>-0.12882505428763766</v>
      </c>
      <c r="I681" s="270">
        <f>IFERROR((SUMIFS('INPUTS | Totex'!I$322:I$334,'INPUTS | Totex'!$C$322:$C$334,$C681))/SUMIFS(I$595:I$607,$C$595:$C$607,$C681),0)</f>
        <v>0</v>
      </c>
      <c r="J681" s="270">
        <f>IFERROR((SUMIFS('INPUTS | Totex'!J$322:J$334,'INPUTS | Totex'!$C$322:$C$334,$C681))/SUMIFS(J$595:J$607,$C$595:$C$607,$C681),0)</f>
        <v>0</v>
      </c>
      <c r="K681" s="270">
        <f>IFERROR((SUMIFS('INPUTS | Totex'!K$322:K$334,'INPUTS | Totex'!$C$322:$C$334,$C681))/SUMIFS(K$595:K$607,$C$595:$C$607,$C681),0)</f>
        <v>0</v>
      </c>
      <c r="L681" s="270">
        <f>IFERROR((SUMIFS('INPUTS | Totex'!L$322:L$334,'INPUTS | Totex'!$C$322:$C$334,$C681))/SUMIFS(L$595:L$607,$C$595:$C$607,$C681),0)</f>
        <v>0</v>
      </c>
    </row>
    <row r="682" spans="2:15" hidden="1" outlineLevel="2" x14ac:dyDescent="0.4">
      <c r="C682" s="234" t="s">
        <v>128</v>
      </c>
      <c r="D682" s="236" t="s">
        <v>176</v>
      </c>
      <c r="E682" s="236"/>
      <c r="F682" s="236"/>
      <c r="G682" s="236"/>
      <c r="H682" s="270">
        <f>IFERROR((SUMIFS('INPUTS | Totex'!H$322:H$334,'INPUTS | Totex'!$C$322:$C$334,$C682))/SUMIFS(H$595:H$607,$C$595:$C$607,$C682),0)</f>
        <v>-0.28172272183812447</v>
      </c>
      <c r="I682" s="270">
        <f>IFERROR((SUMIFS('INPUTS | Totex'!I$322:I$334,'INPUTS | Totex'!$C$322:$C$334,$C682))/SUMIFS(I$595:I$607,$C$595:$C$607,$C682),0)</f>
        <v>0</v>
      </c>
      <c r="J682" s="270">
        <f>IFERROR((SUMIFS('INPUTS | Totex'!J$322:J$334,'INPUTS | Totex'!$C$322:$C$334,$C682))/SUMIFS(J$595:J$607,$C$595:$C$607,$C682),0)</f>
        <v>0</v>
      </c>
      <c r="K682" s="270">
        <f>IFERROR((SUMIFS('INPUTS | Totex'!K$322:K$334,'INPUTS | Totex'!$C$322:$C$334,$C682))/SUMIFS(K$595:K$607,$C$595:$C$607,$C682),0)</f>
        <v>0</v>
      </c>
      <c r="L682" s="270">
        <f>IFERROR((SUMIFS('INPUTS | Totex'!L$322:L$334,'INPUTS | Totex'!$C$322:$C$334,$C682))/SUMIFS(L$595:L$607,$C$595:$C$607,$C682),0)</f>
        <v>0</v>
      </c>
    </row>
    <row r="683" spans="2:15" hidden="1" outlineLevel="2" x14ac:dyDescent="0.4">
      <c r="C683" s="234" t="s">
        <v>131</v>
      </c>
      <c r="D683" s="236" t="s">
        <v>176</v>
      </c>
      <c r="E683" s="236"/>
      <c r="F683" s="236"/>
      <c r="G683" s="236"/>
      <c r="H683" s="270">
        <f>IFERROR((SUMIFS('INPUTS | Totex'!H$322:H$334,'INPUTS | Totex'!$C$322:$C$334,$C683))/SUMIFS(H$595:H$607,$C$595:$C$607,$C683),0)</f>
        <v>0.12077904794496365</v>
      </c>
      <c r="I683" s="270">
        <f>IFERROR((SUMIFS('INPUTS | Totex'!I$322:I$334,'INPUTS | Totex'!$C$322:$C$334,$C683))/SUMIFS(I$595:I$607,$C$595:$C$607,$C683),0)</f>
        <v>0</v>
      </c>
      <c r="J683" s="270">
        <f>IFERROR((SUMIFS('INPUTS | Totex'!J$322:J$334,'INPUTS | Totex'!$C$322:$C$334,$C683))/SUMIFS(J$595:J$607,$C$595:$C$607,$C683),0)</f>
        <v>0</v>
      </c>
      <c r="K683" s="270">
        <f>IFERROR((SUMIFS('INPUTS | Totex'!K$322:K$334,'INPUTS | Totex'!$C$322:$C$334,$C683))/SUMIFS(K$595:K$607,$C$595:$C$607,$C683),0)</f>
        <v>0</v>
      </c>
      <c r="L683" s="270">
        <f>IFERROR((SUMIFS('INPUTS | Totex'!L$322:L$334,'INPUTS | Totex'!$C$322:$C$334,$C683))/SUMIFS(L$595:L$607,$C$595:$C$607,$C683),0)</f>
        <v>0</v>
      </c>
    </row>
    <row r="684" spans="2:15" hidden="1" outlineLevel="2" x14ac:dyDescent="0.4">
      <c r="C684" s="234" t="s">
        <v>133</v>
      </c>
      <c r="D684" s="236" t="s">
        <v>176</v>
      </c>
      <c r="E684" s="236"/>
      <c r="F684" s="236"/>
      <c r="G684" s="236"/>
      <c r="H684" s="270">
        <f>IFERROR((SUMIFS('INPUTS | Totex'!H$322:H$334,'INPUTS | Totex'!$C$322:$C$334,$C684))/SUMIFS(H$595:H$607,$C$595:$C$607,$C684),0)</f>
        <v>-1.3066071201196721E-6</v>
      </c>
      <c r="I684" s="270">
        <f>IFERROR((SUMIFS('INPUTS | Totex'!I$322:I$334,'INPUTS | Totex'!$C$322:$C$334,$C684))/SUMIFS(I$595:I$607,$C$595:$C$607,$C684),0)</f>
        <v>0</v>
      </c>
      <c r="J684" s="270">
        <f>IFERROR((SUMIFS('INPUTS | Totex'!J$322:J$334,'INPUTS | Totex'!$C$322:$C$334,$C684))/SUMIFS(J$595:J$607,$C$595:$C$607,$C684),0)</f>
        <v>0</v>
      </c>
      <c r="K684" s="270">
        <f>IFERROR((SUMIFS('INPUTS | Totex'!K$322:K$334,'INPUTS | Totex'!$C$322:$C$334,$C684))/SUMIFS(K$595:K$607,$C$595:$C$607,$C684),0)</f>
        <v>0</v>
      </c>
      <c r="L684" s="270">
        <f>IFERROR((SUMIFS('INPUTS | Totex'!L$322:L$334,'INPUTS | Totex'!$C$322:$C$334,$C684))/SUMIFS(L$595:L$607,$C$595:$C$607,$C684),0)</f>
        <v>0</v>
      </c>
    </row>
    <row r="685" spans="2:15" hidden="1" outlineLevel="2" x14ac:dyDescent="0.4">
      <c r="C685" s="220" t="s">
        <v>244</v>
      </c>
      <c r="D685" s="236" t="s">
        <v>176</v>
      </c>
      <c r="E685" s="236"/>
      <c r="F685" s="236"/>
      <c r="G685" s="236"/>
      <c r="H685" s="270">
        <f>IFERROR((SUMIFS('INPUTS | Totex'!H$322:H$334,'INPUTS | Totex'!$C$322:$C$334,$C685))/SUMIFS(H$595:H$607,$C$595:$C$607,$C685),0)</f>
        <v>5.3984514298965156E-2</v>
      </c>
      <c r="I685" s="270">
        <f>IFERROR((SUMIFS('INPUTS | Totex'!I$322:I$334,'INPUTS | Totex'!$C$322:$C$334,$C685))/SUMIFS(I$595:I$607,$C$595:$C$607,$C685),0)</f>
        <v>0</v>
      </c>
      <c r="J685" s="270">
        <f>IFERROR((SUMIFS('INPUTS | Totex'!J$322:J$334,'INPUTS | Totex'!$C$322:$C$334,$C685))/SUMIFS(J$595:J$607,$C$595:$C$607,$C685),0)</f>
        <v>0</v>
      </c>
      <c r="K685" s="270">
        <f>IFERROR((SUMIFS('INPUTS | Totex'!K$322:K$334,'INPUTS | Totex'!$C$322:$C$334,$C685))/SUMIFS(K$595:K$607,$C$595:$C$607,$C685),0)</f>
        <v>0</v>
      </c>
      <c r="L685" s="270">
        <f>IFERROR((SUMIFS('INPUTS | Totex'!L$322:L$334,'INPUTS | Totex'!$C$322:$C$334,$C685))/SUMIFS(L$595:L$607,$C$595:$C$607,$C685),0)</f>
        <v>0</v>
      </c>
    </row>
    <row r="686" spans="2:15" hidden="1" outlineLevel="2" x14ac:dyDescent="0.4">
      <c r="C686" s="234" t="s">
        <v>137</v>
      </c>
      <c r="D686" s="236" t="s">
        <v>176</v>
      </c>
      <c r="E686" s="236"/>
      <c r="F686" s="236"/>
      <c r="G686" s="236"/>
      <c r="H686" s="270">
        <f>IFERROR((SUMIFS('INPUTS | Totex'!H$322:H$334,'INPUTS | Totex'!$C$322:$C$334,$C686))/SUMIFS(H$595:H$607,$C$595:$C$607,$C686),0)</f>
        <v>-2.5707599878096103E-3</v>
      </c>
      <c r="I686" s="270">
        <f>IFERROR((SUMIFS('INPUTS | Totex'!I$322:I$334,'INPUTS | Totex'!$C$322:$C$334,$C686))/SUMIFS(I$595:I$607,$C$595:$C$607,$C686),0)</f>
        <v>0</v>
      </c>
      <c r="J686" s="270">
        <f>IFERROR((SUMIFS('INPUTS | Totex'!J$322:J$334,'INPUTS | Totex'!$C$322:$C$334,$C686))/SUMIFS(J$595:J$607,$C$595:$C$607,$C686),0)</f>
        <v>0</v>
      </c>
      <c r="K686" s="270">
        <f>IFERROR((SUMIFS('INPUTS | Totex'!K$322:K$334,'INPUTS | Totex'!$C$322:$C$334,$C686))/SUMIFS(K$595:K$607,$C$595:$C$607,$C686),0)</f>
        <v>0</v>
      </c>
      <c r="L686" s="270">
        <f>IFERROR((SUMIFS('INPUTS | Totex'!L$322:L$334,'INPUTS | Totex'!$C$322:$C$334,$C686))/SUMIFS(L$595:L$607,$C$595:$C$607,$C686),0)</f>
        <v>0</v>
      </c>
    </row>
    <row r="687" spans="2:15" hidden="1" outlineLevel="2" x14ac:dyDescent="0.4">
      <c r="C687" s="234" t="s">
        <v>139</v>
      </c>
      <c r="D687" s="236" t="s">
        <v>176</v>
      </c>
      <c r="E687" s="236"/>
      <c r="F687" s="236"/>
      <c r="G687" s="236"/>
      <c r="H687" s="270">
        <f>IFERROR((SUMIFS('INPUTS | Totex'!H$322:H$334,'INPUTS | Totex'!$C$322:$C$334,$C687))/SUMIFS(H$595:H$607,$C$595:$C$607,$C687),0)</f>
        <v>7.5198938320256675E-2</v>
      </c>
      <c r="I687" s="270">
        <f>IFERROR((SUMIFS('INPUTS | Totex'!I$322:I$334,'INPUTS | Totex'!$C$322:$C$334,$C687))/SUMIFS(I$595:I$607,$C$595:$C$607,$C687),0)</f>
        <v>0</v>
      </c>
      <c r="J687" s="270">
        <f>IFERROR((SUMIFS('INPUTS | Totex'!J$322:J$334,'INPUTS | Totex'!$C$322:$C$334,$C687))/SUMIFS(J$595:J$607,$C$595:$C$607,$C687),0)</f>
        <v>0</v>
      </c>
      <c r="K687" s="270">
        <f>IFERROR((SUMIFS('INPUTS | Totex'!K$322:K$334,'INPUTS | Totex'!$C$322:$C$334,$C687))/SUMIFS(K$595:K$607,$C$595:$C$607,$C687),0)</f>
        <v>0</v>
      </c>
      <c r="L687" s="270">
        <f>IFERROR((SUMIFS('INPUTS | Totex'!L$322:L$334,'INPUTS | Totex'!$C$322:$C$334,$C687))/SUMIFS(L$595:L$607,$C$595:$C$607,$C687),0)</f>
        <v>0</v>
      </c>
    </row>
    <row r="688" spans="2:15" hidden="1" outlineLevel="2" x14ac:dyDescent="0.4">
      <c r="C688" s="234"/>
      <c r="D688" s="236"/>
      <c r="E688" s="236"/>
      <c r="F688" s="236"/>
      <c r="G688" s="236"/>
      <c r="H688" s="270"/>
      <c r="I688" s="270"/>
      <c r="J688" s="270"/>
      <c r="K688" s="270"/>
      <c r="L688" s="270"/>
    </row>
    <row r="689" spans="2:15" hidden="1" outlineLevel="2" x14ac:dyDescent="0.4">
      <c r="B689" s="222"/>
      <c r="C689" s="222" t="s">
        <v>725</v>
      </c>
      <c r="D689" s="237" t="s">
        <v>176</v>
      </c>
      <c r="E689" s="271">
        <f>IFERROR((SUMIFS('INPUTS | Totex'!E$322:E$334,'INPUTS | Totex'!$C$322:$C$334,$C689))/SUMIFS(E$595:E$607,$C$595:$C$607,$C689),0)</f>
        <v>0</v>
      </c>
      <c r="F689" s="271">
        <f>IFERROR((SUMIFS('INPUTS | Totex'!F$322:F$334,'INPUTS | Totex'!$C$322:$C$334,$C689))/SUMIFS(F$595:F$607,$C$595:$C$607,$C689),0)</f>
        <v>0</v>
      </c>
      <c r="G689" s="271">
        <f>IFERROR((SUMIFS('INPUTS | Totex'!G$322:G$334,'INPUTS | Totex'!$C$322:$C$334,$C689))/SUMIFS(G$595:G$607,$C$595:$C$607,$C689),0)</f>
        <v>0</v>
      </c>
      <c r="H689" s="271">
        <f>IFERROR((SUMIFS('INPUTS | Totex'!H$322:H$334,'INPUTS | Totex'!$C$322:$C$334,$C689))/SUMIFS(H$595:H$607,$C$595:$C$607,$C689),0)</f>
        <v>-1.055736987922583E-3</v>
      </c>
      <c r="I689" s="271">
        <f>IFERROR((SUMIFS('INPUTS | Totex'!I$322:I$334,'INPUTS | Totex'!$C$322:$C$334,$C689))/SUMIFS(I$595:I$607,$C$595:$C$607,$C689),0)</f>
        <v>0</v>
      </c>
      <c r="J689" s="271">
        <f>IFERROR((SUMIFS('INPUTS | Totex'!J$322:J$334,'INPUTS | Totex'!$C$322:$C$334,$C689))/SUMIFS(J$595:J$607,$C$595:$C$607,$C689),0)</f>
        <v>0</v>
      </c>
      <c r="K689" s="271">
        <f>IFERROR((SUMIFS('INPUTS | Totex'!K$322:K$334,'INPUTS | Totex'!$C$322:$C$334,$C689))/SUMIFS(K$595:K$607,$C$595:$C$607,$C689),0)</f>
        <v>0</v>
      </c>
      <c r="L689" s="271">
        <f>IFERROR((SUMIFS('INPUTS | Totex'!L$322:L$334,'INPUTS | Totex'!$C$322:$C$334,$C689))/SUMIFS(L$595:L$607,$C$595:$C$607,$C689),0)</f>
        <v>0</v>
      </c>
      <c r="M689" s="222"/>
      <c r="N689" s="222"/>
      <c r="O689" s="222"/>
    </row>
    <row r="690" spans="2:15" outlineLevel="1" collapsed="1" x14ac:dyDescent="0.4">
      <c r="H690" s="268"/>
      <c r="I690" s="268"/>
      <c r="J690" s="268"/>
      <c r="K690" s="268"/>
      <c r="L690" s="268"/>
    </row>
    <row r="691" spans="2:15" ht="14.25" outlineLevel="1" x14ac:dyDescent="0.4">
      <c r="B691" s="74" t="s">
        <v>1158</v>
      </c>
      <c r="C691" s="60"/>
      <c r="D691" s="226"/>
      <c r="E691" s="226"/>
      <c r="F691" s="226"/>
      <c r="G691" s="226"/>
      <c r="H691" s="269"/>
      <c r="I691" s="269"/>
      <c r="J691" s="269"/>
      <c r="K691" s="269"/>
      <c r="L691" s="269"/>
      <c r="M691" s="18"/>
      <c r="N691" s="18"/>
      <c r="O691" s="18"/>
    </row>
    <row r="692" spans="2:15" hidden="1" outlineLevel="2" x14ac:dyDescent="0.4">
      <c r="H692" s="268"/>
      <c r="I692" s="268"/>
      <c r="J692" s="268"/>
      <c r="K692" s="268"/>
      <c r="L692" s="268"/>
    </row>
    <row r="693" spans="2:15" hidden="1" outlineLevel="2" x14ac:dyDescent="0.4">
      <c r="C693" s="234" t="s">
        <v>117</v>
      </c>
      <c r="D693" s="236" t="s">
        <v>176</v>
      </c>
      <c r="E693" s="236"/>
      <c r="F693" s="236"/>
      <c r="G693" s="236"/>
      <c r="H693" s="270">
        <f>IFERROR((SUMIFS('INPUTS | Totex'!H$338:H$350,'INPUTS | Totex'!$C$338:$C$350,$C693))/SUMIFS(H$595:H$607,$C$595:$C$607,$C693),0)</f>
        <v>-2.807782164041267E-2</v>
      </c>
      <c r="I693" s="270">
        <f>IFERROR((SUMIFS('INPUTS | Totex'!I$338:I$350,'INPUTS | Totex'!$C$338:$C$350,$C693))/SUMIFS(I$595:I$607,$C$595:$C$607,$C693),0)</f>
        <v>0</v>
      </c>
      <c r="J693" s="270">
        <f>IFERROR((SUMIFS('INPUTS | Totex'!J$338:J$350,'INPUTS | Totex'!$C$338:$C$350,$C693))/SUMIFS(J$595:J$607,$C$595:$C$607,$C693),0)</f>
        <v>0</v>
      </c>
      <c r="K693" s="270">
        <f>IFERROR((SUMIFS('INPUTS | Totex'!K$338:K$350,'INPUTS | Totex'!$C$338:$C$350,$C693))/SUMIFS(K$595:K$607,$C$595:$C$607,$C693),0)</f>
        <v>0</v>
      </c>
      <c r="L693" s="270">
        <f>IFERROR((SUMIFS('INPUTS | Totex'!L$338:L$350,'INPUTS | Totex'!$C$338:$C$350,$C693))/SUMIFS(L$595:L$607,$C$595:$C$607,$C693),0)</f>
        <v>0</v>
      </c>
    </row>
    <row r="694" spans="2:15" hidden="1" outlineLevel="2" x14ac:dyDescent="0.4">
      <c r="C694" s="234" t="s">
        <v>119</v>
      </c>
      <c r="D694" s="236" t="s">
        <v>176</v>
      </c>
      <c r="E694" s="236"/>
      <c r="F694" s="236"/>
      <c r="G694" s="236"/>
      <c r="H694" s="270">
        <f>IFERROR((SUMIFS('INPUTS | Totex'!H$338:H$350,'INPUTS | Totex'!$C$338:$C$350,$C694))/SUMIFS(H$595:H$607,$C$595:$C$607,$C694),0)</f>
        <v>5.4911444626218074E-2</v>
      </c>
      <c r="I694" s="270">
        <f>IFERROR((SUMIFS('INPUTS | Totex'!I$338:I$350,'INPUTS | Totex'!$C$338:$C$350,$C694))/SUMIFS(I$595:I$607,$C$595:$C$607,$C694),0)</f>
        <v>0</v>
      </c>
      <c r="J694" s="270">
        <f>IFERROR((SUMIFS('INPUTS | Totex'!J$338:J$350,'INPUTS | Totex'!$C$338:$C$350,$C694))/SUMIFS(J$595:J$607,$C$595:$C$607,$C694),0)</f>
        <v>0</v>
      </c>
      <c r="K694" s="270">
        <f>IFERROR((SUMIFS('INPUTS | Totex'!K$338:K$350,'INPUTS | Totex'!$C$338:$C$350,$C694))/SUMIFS(K$595:K$607,$C$595:$C$607,$C694),0)</f>
        <v>0</v>
      </c>
      <c r="L694" s="270">
        <f>IFERROR((SUMIFS('INPUTS | Totex'!L$338:L$350,'INPUTS | Totex'!$C$338:$C$350,$C694))/SUMIFS(L$595:L$607,$C$595:$C$607,$C694),0)</f>
        <v>0</v>
      </c>
    </row>
    <row r="695" spans="2:15" hidden="1" outlineLevel="2" x14ac:dyDescent="0.4">
      <c r="C695" s="234" t="s">
        <v>122</v>
      </c>
      <c r="D695" s="236" t="s">
        <v>176</v>
      </c>
      <c r="E695" s="236"/>
      <c r="F695" s="236"/>
      <c r="G695" s="236"/>
      <c r="H695" s="270">
        <f>IFERROR((SUMIFS('INPUTS | Totex'!H$338:H$350,'INPUTS | Totex'!$C$338:$C$350,$C695))/SUMIFS(H$595:H$607,$C$595:$C$607,$C695),0)</f>
        <v>-2.1765663140764849E-2</v>
      </c>
      <c r="I695" s="270">
        <f>IFERROR((SUMIFS('INPUTS | Totex'!I$338:I$350,'INPUTS | Totex'!$C$338:$C$350,$C695))/SUMIFS(I$595:I$607,$C$595:$C$607,$C695),0)</f>
        <v>0</v>
      </c>
      <c r="J695" s="270">
        <f>IFERROR((SUMIFS('INPUTS | Totex'!J$338:J$350,'INPUTS | Totex'!$C$338:$C$350,$C695))/SUMIFS(J$595:J$607,$C$595:$C$607,$C695),0)</f>
        <v>0</v>
      </c>
      <c r="K695" s="270">
        <f>IFERROR((SUMIFS('INPUTS | Totex'!K$338:K$350,'INPUTS | Totex'!$C$338:$C$350,$C695))/SUMIFS(K$595:K$607,$C$595:$C$607,$C695),0)</f>
        <v>0</v>
      </c>
      <c r="L695" s="270">
        <f>IFERROR((SUMIFS('INPUTS | Totex'!L$338:L$350,'INPUTS | Totex'!$C$338:$C$350,$C695))/SUMIFS(L$595:L$607,$C$595:$C$607,$C695),0)</f>
        <v>0</v>
      </c>
    </row>
    <row r="696" spans="2:15" hidden="1" outlineLevel="2" x14ac:dyDescent="0.4">
      <c r="C696" s="234" t="s">
        <v>124</v>
      </c>
      <c r="D696" s="236" t="s">
        <v>176</v>
      </c>
      <c r="E696" s="236"/>
      <c r="F696" s="236"/>
      <c r="G696" s="236"/>
      <c r="H696" s="270">
        <f>IFERROR((SUMIFS('INPUTS | Totex'!H$338:H$350,'INPUTS | Totex'!$C$338:$C$350,$C696))/SUMIFS(H$595:H$607,$C$595:$C$607,$C696),0)</f>
        <v>-8.0633260334456835E-2</v>
      </c>
      <c r="I696" s="270">
        <f>IFERROR((SUMIFS('INPUTS | Totex'!I$338:I$350,'INPUTS | Totex'!$C$338:$C$350,$C696))/SUMIFS(I$595:I$607,$C$595:$C$607,$C696),0)</f>
        <v>0</v>
      </c>
      <c r="J696" s="270">
        <f>IFERROR((SUMIFS('INPUTS | Totex'!J$338:J$350,'INPUTS | Totex'!$C$338:$C$350,$C696))/SUMIFS(J$595:J$607,$C$595:$C$607,$C696),0)</f>
        <v>0</v>
      </c>
      <c r="K696" s="270">
        <f>IFERROR((SUMIFS('INPUTS | Totex'!K$338:K$350,'INPUTS | Totex'!$C$338:$C$350,$C696))/SUMIFS(K$595:K$607,$C$595:$C$607,$C696),0)</f>
        <v>0</v>
      </c>
      <c r="L696" s="270">
        <f>IFERROR((SUMIFS('INPUTS | Totex'!L$338:L$350,'INPUTS | Totex'!$C$338:$C$350,$C696))/SUMIFS(L$595:L$607,$C$595:$C$607,$C696),0)</f>
        <v>0</v>
      </c>
    </row>
    <row r="697" spans="2:15" hidden="1" outlineLevel="2" x14ac:dyDescent="0.4">
      <c r="C697" s="234" t="s">
        <v>126</v>
      </c>
      <c r="D697" s="236" t="s">
        <v>176</v>
      </c>
      <c r="E697" s="236"/>
      <c r="F697" s="236"/>
      <c r="G697" s="236"/>
      <c r="H697" s="270">
        <f>IFERROR((SUMIFS('INPUTS | Totex'!H$338:H$350,'INPUTS | Totex'!$C$338:$C$350,$C697))/SUMIFS(H$595:H$607,$C$595:$C$607,$C697),0)</f>
        <v>7.6674292827621417E-3</v>
      </c>
      <c r="I697" s="270">
        <f>IFERROR((SUMIFS('INPUTS | Totex'!I$338:I$350,'INPUTS | Totex'!$C$338:$C$350,$C697))/SUMIFS(I$595:I$607,$C$595:$C$607,$C697),0)</f>
        <v>0</v>
      </c>
      <c r="J697" s="270">
        <f>IFERROR((SUMIFS('INPUTS | Totex'!J$338:J$350,'INPUTS | Totex'!$C$338:$C$350,$C697))/SUMIFS(J$595:J$607,$C$595:$C$607,$C697),0)</f>
        <v>0</v>
      </c>
      <c r="K697" s="270">
        <f>IFERROR((SUMIFS('INPUTS | Totex'!K$338:K$350,'INPUTS | Totex'!$C$338:$C$350,$C697))/SUMIFS(K$595:K$607,$C$595:$C$607,$C697),0)</f>
        <v>0</v>
      </c>
      <c r="L697" s="270">
        <f>IFERROR((SUMIFS('INPUTS | Totex'!L$338:L$350,'INPUTS | Totex'!$C$338:$C$350,$C697))/SUMIFS(L$595:L$607,$C$595:$C$607,$C697),0)</f>
        <v>0</v>
      </c>
    </row>
    <row r="698" spans="2:15" hidden="1" outlineLevel="2" x14ac:dyDescent="0.4">
      <c r="C698" s="234" t="s">
        <v>128</v>
      </c>
      <c r="D698" s="236" t="s">
        <v>176</v>
      </c>
      <c r="E698" s="236"/>
      <c r="F698" s="236"/>
      <c r="G698" s="236"/>
      <c r="H698" s="270">
        <f>IFERROR((SUMIFS('INPUTS | Totex'!H$338:H$350,'INPUTS | Totex'!$C$338:$C$350,$C698))/SUMIFS(H$595:H$607,$C$595:$C$607,$C698),0)</f>
        <v>-7.3972033061288139E-3</v>
      </c>
      <c r="I698" s="270">
        <f>IFERROR((SUMIFS('INPUTS | Totex'!I$338:I$350,'INPUTS | Totex'!$C$338:$C$350,$C698))/SUMIFS(I$595:I$607,$C$595:$C$607,$C698),0)</f>
        <v>0</v>
      </c>
      <c r="J698" s="270">
        <f>IFERROR((SUMIFS('INPUTS | Totex'!J$338:J$350,'INPUTS | Totex'!$C$338:$C$350,$C698))/SUMIFS(J$595:J$607,$C$595:$C$607,$C698),0)</f>
        <v>0</v>
      </c>
      <c r="K698" s="270">
        <f>IFERROR((SUMIFS('INPUTS | Totex'!K$338:K$350,'INPUTS | Totex'!$C$338:$C$350,$C698))/SUMIFS(K$595:K$607,$C$595:$C$607,$C698),0)</f>
        <v>0</v>
      </c>
      <c r="L698" s="270">
        <f>IFERROR((SUMIFS('INPUTS | Totex'!L$338:L$350,'INPUTS | Totex'!$C$338:$C$350,$C698))/SUMIFS(L$595:L$607,$C$595:$C$607,$C698),0)</f>
        <v>0</v>
      </c>
    </row>
    <row r="699" spans="2:15" hidden="1" outlineLevel="2" x14ac:dyDescent="0.4">
      <c r="C699" s="234" t="s">
        <v>131</v>
      </c>
      <c r="D699" s="236" t="s">
        <v>176</v>
      </c>
      <c r="E699" s="236"/>
      <c r="F699" s="236"/>
      <c r="G699" s="236"/>
      <c r="H699" s="270">
        <f>IFERROR((SUMIFS('INPUTS | Totex'!H$338:H$350,'INPUTS | Totex'!$C$338:$C$350,$C699))/SUMIFS(H$595:H$607,$C$595:$C$607,$C699),0)</f>
        <v>-9.7231614941077095E-4</v>
      </c>
      <c r="I699" s="270">
        <f>IFERROR((SUMIFS('INPUTS | Totex'!I$338:I$350,'INPUTS | Totex'!$C$338:$C$350,$C699))/SUMIFS(I$595:I$607,$C$595:$C$607,$C699),0)</f>
        <v>0</v>
      </c>
      <c r="J699" s="270">
        <f>IFERROR((SUMIFS('INPUTS | Totex'!J$338:J$350,'INPUTS | Totex'!$C$338:$C$350,$C699))/SUMIFS(J$595:J$607,$C$595:$C$607,$C699),0)</f>
        <v>0</v>
      </c>
      <c r="K699" s="270">
        <f>IFERROR((SUMIFS('INPUTS | Totex'!K$338:K$350,'INPUTS | Totex'!$C$338:$C$350,$C699))/SUMIFS(K$595:K$607,$C$595:$C$607,$C699),0)</f>
        <v>0</v>
      </c>
      <c r="L699" s="270">
        <f>IFERROR((SUMIFS('INPUTS | Totex'!L$338:L$350,'INPUTS | Totex'!$C$338:$C$350,$C699))/SUMIFS(L$595:L$607,$C$595:$C$607,$C699),0)</f>
        <v>0</v>
      </c>
    </row>
    <row r="700" spans="2:15" hidden="1" outlineLevel="2" x14ac:dyDescent="0.4">
      <c r="C700" s="234" t="s">
        <v>133</v>
      </c>
      <c r="D700" s="236" t="s">
        <v>176</v>
      </c>
      <c r="E700" s="236"/>
      <c r="F700" s="236"/>
      <c r="G700" s="236"/>
      <c r="H700" s="270">
        <f>IFERROR((SUMIFS('INPUTS | Totex'!H$338:H$350,'INPUTS | Totex'!$C$338:$C$350,$C700))/SUMIFS(H$595:H$607,$C$595:$C$607,$C700),0)</f>
        <v>0</v>
      </c>
      <c r="I700" s="270">
        <f>IFERROR((SUMIFS('INPUTS | Totex'!I$338:I$350,'INPUTS | Totex'!$C$338:$C$350,$C700))/SUMIFS(I$595:I$607,$C$595:$C$607,$C700),0)</f>
        <v>0</v>
      </c>
      <c r="J700" s="270">
        <f>IFERROR((SUMIFS('INPUTS | Totex'!J$338:J$350,'INPUTS | Totex'!$C$338:$C$350,$C700))/SUMIFS(J$595:J$607,$C$595:$C$607,$C700),0)</f>
        <v>0</v>
      </c>
      <c r="K700" s="270">
        <f>IFERROR((SUMIFS('INPUTS | Totex'!K$338:K$350,'INPUTS | Totex'!$C$338:$C$350,$C700))/SUMIFS(K$595:K$607,$C$595:$C$607,$C700),0)</f>
        <v>0</v>
      </c>
      <c r="L700" s="270">
        <f>IFERROR((SUMIFS('INPUTS | Totex'!L$338:L$350,'INPUTS | Totex'!$C$338:$C$350,$C700))/SUMIFS(L$595:L$607,$C$595:$C$607,$C700),0)</f>
        <v>0</v>
      </c>
    </row>
    <row r="701" spans="2:15" hidden="1" outlineLevel="2" x14ac:dyDescent="0.4">
      <c r="C701" s="220" t="s">
        <v>244</v>
      </c>
      <c r="D701" s="236" t="s">
        <v>176</v>
      </c>
      <c r="E701" s="236"/>
      <c r="F701" s="236"/>
      <c r="G701" s="236"/>
      <c r="H701" s="270">
        <f>IFERROR((SUMIFS('INPUTS | Totex'!H$338:H$350,'INPUTS | Totex'!$C$338:$C$350,$C701))/SUMIFS(H$595:H$607,$C$595:$C$607,$C701),0)</f>
        <v>2.2832205820352234E-4</v>
      </c>
      <c r="I701" s="270">
        <f>IFERROR((SUMIFS('INPUTS | Totex'!I$338:I$350,'INPUTS | Totex'!$C$338:$C$350,$C701))/SUMIFS(I$595:I$607,$C$595:$C$607,$C701),0)</f>
        <v>0</v>
      </c>
      <c r="J701" s="270">
        <f>IFERROR((SUMIFS('INPUTS | Totex'!J$338:J$350,'INPUTS | Totex'!$C$338:$C$350,$C701))/SUMIFS(J$595:J$607,$C$595:$C$607,$C701),0)</f>
        <v>0</v>
      </c>
      <c r="K701" s="270">
        <f>IFERROR((SUMIFS('INPUTS | Totex'!K$338:K$350,'INPUTS | Totex'!$C$338:$C$350,$C701))/SUMIFS(K$595:K$607,$C$595:$C$607,$C701),0)</f>
        <v>0</v>
      </c>
      <c r="L701" s="270">
        <f>IFERROR((SUMIFS('INPUTS | Totex'!L$338:L$350,'INPUTS | Totex'!$C$338:$C$350,$C701))/SUMIFS(L$595:L$607,$C$595:$C$607,$C701),0)</f>
        <v>0</v>
      </c>
    </row>
    <row r="702" spans="2:15" hidden="1" outlineLevel="2" x14ac:dyDescent="0.4">
      <c r="C702" s="234" t="s">
        <v>137</v>
      </c>
      <c r="D702" s="236" t="s">
        <v>176</v>
      </c>
      <c r="E702" s="236"/>
      <c r="F702" s="236"/>
      <c r="G702" s="236"/>
      <c r="H702" s="270">
        <f>IFERROR((SUMIFS('INPUTS | Totex'!H$338:H$350,'INPUTS | Totex'!$C$338:$C$350,$C702))/SUMIFS(H$595:H$607,$C$595:$C$607,$C702),0)</f>
        <v>-3.2352428444132802E-4</v>
      </c>
      <c r="I702" s="270">
        <f>IFERROR((SUMIFS('INPUTS | Totex'!I$338:I$350,'INPUTS | Totex'!$C$338:$C$350,$C702))/SUMIFS(I$595:I$607,$C$595:$C$607,$C702),0)</f>
        <v>0</v>
      </c>
      <c r="J702" s="270">
        <f>IFERROR((SUMIFS('INPUTS | Totex'!J$338:J$350,'INPUTS | Totex'!$C$338:$C$350,$C702))/SUMIFS(J$595:J$607,$C$595:$C$607,$C702),0)</f>
        <v>0</v>
      </c>
      <c r="K702" s="270">
        <f>IFERROR((SUMIFS('INPUTS | Totex'!K$338:K$350,'INPUTS | Totex'!$C$338:$C$350,$C702))/SUMIFS(K$595:K$607,$C$595:$C$607,$C702),0)</f>
        <v>0</v>
      </c>
      <c r="L702" s="270">
        <f>IFERROR((SUMIFS('INPUTS | Totex'!L$338:L$350,'INPUTS | Totex'!$C$338:$C$350,$C702))/SUMIFS(L$595:L$607,$C$595:$C$607,$C702),0)</f>
        <v>0</v>
      </c>
    </row>
    <row r="703" spans="2:15" hidden="1" outlineLevel="2" x14ac:dyDescent="0.4">
      <c r="C703" s="234" t="s">
        <v>139</v>
      </c>
      <c r="D703" s="236" t="s">
        <v>176</v>
      </c>
      <c r="E703" s="236"/>
      <c r="F703" s="236"/>
      <c r="G703" s="236"/>
      <c r="H703" s="270">
        <f>IFERROR((SUMIFS('INPUTS | Totex'!H$338:H$350,'INPUTS | Totex'!$C$338:$C$350,$C703))/SUMIFS(H$595:H$607,$C$595:$C$607,$C703),0)</f>
        <v>-3.579454605930937E-4</v>
      </c>
      <c r="I703" s="270">
        <f>IFERROR((SUMIFS('INPUTS | Totex'!I$338:I$350,'INPUTS | Totex'!$C$338:$C$350,$C703))/SUMIFS(I$595:I$607,$C$595:$C$607,$C703),0)</f>
        <v>0</v>
      </c>
      <c r="J703" s="270">
        <f>IFERROR((SUMIFS('INPUTS | Totex'!J$338:J$350,'INPUTS | Totex'!$C$338:$C$350,$C703))/SUMIFS(J$595:J$607,$C$595:$C$607,$C703),0)</f>
        <v>0</v>
      </c>
      <c r="K703" s="270">
        <f>IFERROR((SUMIFS('INPUTS | Totex'!K$338:K$350,'INPUTS | Totex'!$C$338:$C$350,$C703))/SUMIFS(K$595:K$607,$C$595:$C$607,$C703),0)</f>
        <v>0</v>
      </c>
      <c r="L703" s="270">
        <f>IFERROR((SUMIFS('INPUTS | Totex'!L$338:L$350,'INPUTS | Totex'!$C$338:$C$350,$C703))/SUMIFS(L$595:L$607,$C$595:$C$607,$C703),0)</f>
        <v>0</v>
      </c>
    </row>
    <row r="704" spans="2:15" hidden="1" outlineLevel="2" x14ac:dyDescent="0.4">
      <c r="C704" s="234"/>
      <c r="D704" s="236"/>
      <c r="E704" s="236"/>
      <c r="F704" s="236"/>
      <c r="G704" s="236"/>
      <c r="H704" s="270"/>
      <c r="I704" s="270"/>
      <c r="J704" s="270"/>
      <c r="K704" s="270"/>
      <c r="L704" s="270"/>
    </row>
    <row r="705" spans="2:15" hidden="1" outlineLevel="2" x14ac:dyDescent="0.4">
      <c r="B705" s="222"/>
      <c r="C705" s="222" t="s">
        <v>725</v>
      </c>
      <c r="D705" s="237" t="s">
        <v>176</v>
      </c>
      <c r="E705" s="271">
        <f>IFERROR((SUMIFS('INPUTS | Totex'!E$338:E$350,'INPUTS | Totex'!$C$338:$C$350,$C705))/SUMIFS(E$595:E$607,$C$595:$C$607,$C705),0)</f>
        <v>0</v>
      </c>
      <c r="F705" s="271">
        <f>IFERROR((SUMIFS('INPUTS | Totex'!F$338:F$350,'INPUTS | Totex'!$C$338:$C$350,$C705))/SUMIFS(F$595:F$607,$C$595:$C$607,$C705),0)</f>
        <v>0</v>
      </c>
      <c r="G705" s="271">
        <f>IFERROR((SUMIFS('INPUTS | Totex'!G$338:G$350,'INPUTS | Totex'!$C$338:$C$350,$C705))/SUMIFS(G$595:G$607,$C$595:$C$607,$C705),0)</f>
        <v>0</v>
      </c>
      <c r="H705" s="271">
        <f>IFERROR((SUMIFS('INPUTS | Totex'!H$338:H$350,'INPUTS | Totex'!$C$338:$C$350,$C705))/SUMIFS(H$595:H$607,$C$595:$C$607,$C705),0)</f>
        <v>-1.7792546534575544E-3</v>
      </c>
      <c r="I705" s="271">
        <f>IFERROR((SUMIFS('INPUTS | Totex'!I$338:I$350,'INPUTS | Totex'!$C$338:$C$350,$C705))/SUMIFS(I$595:I$607,$C$595:$C$607,$C705),0)</f>
        <v>0</v>
      </c>
      <c r="J705" s="271">
        <f>IFERROR((SUMIFS('INPUTS | Totex'!J$338:J$350,'INPUTS | Totex'!$C$338:$C$350,$C705))/SUMIFS(J$595:J$607,$C$595:$C$607,$C705),0)</f>
        <v>0</v>
      </c>
      <c r="K705" s="271">
        <f>IFERROR((SUMIFS('INPUTS | Totex'!K$338:K$350,'INPUTS | Totex'!$C$338:$C$350,$C705))/SUMIFS(K$595:K$607,$C$595:$C$607,$C705),0)</f>
        <v>0</v>
      </c>
      <c r="L705" s="271">
        <f>IFERROR((SUMIFS('INPUTS | Totex'!L$338:L$350,'INPUTS | Totex'!$C$338:$C$350,$C705))/SUMIFS(L$595:L$607,$C$595:$C$607,$C705),0)</f>
        <v>0</v>
      </c>
      <c r="M705" s="222"/>
      <c r="N705" s="222"/>
      <c r="O705" s="222"/>
    </row>
    <row r="706" spans="2:15" outlineLevel="1" collapsed="1" x14ac:dyDescent="0.4">
      <c r="H706" s="268"/>
      <c r="I706" s="268"/>
      <c r="J706" s="268"/>
      <c r="K706" s="268"/>
      <c r="L706" s="268"/>
    </row>
    <row r="707" spans="2:15" ht="14.25" outlineLevel="1" x14ac:dyDescent="0.4">
      <c r="B707" s="74" t="s">
        <v>1159</v>
      </c>
      <c r="C707" s="60"/>
      <c r="D707" s="226"/>
      <c r="E707" s="226"/>
      <c r="F707" s="226"/>
      <c r="G707" s="226"/>
      <c r="H707" s="269"/>
      <c r="I707" s="269"/>
      <c r="J707" s="269"/>
      <c r="K707" s="269"/>
      <c r="L707" s="269"/>
      <c r="M707" s="226"/>
      <c r="N707" s="18"/>
      <c r="O707" s="18"/>
    </row>
    <row r="708" spans="2:15" hidden="1" outlineLevel="2" x14ac:dyDescent="0.4">
      <c r="H708" s="268"/>
      <c r="I708" s="268"/>
      <c r="J708" s="268"/>
      <c r="K708" s="268"/>
      <c r="L708" s="268"/>
    </row>
    <row r="709" spans="2:15" hidden="1" outlineLevel="2" x14ac:dyDescent="0.4">
      <c r="C709" s="220" t="s">
        <v>133</v>
      </c>
      <c r="D709" s="221" t="s">
        <v>176</v>
      </c>
      <c r="H709" s="270">
        <f>IFERROR((SUMIFS('INPUTS | Totex'!H$356:H$359,'INPUTS | Totex'!$C$356:$C$359,$C709))/SUMIFS(H$595:H$607,$C$595:$C$607,$C709),0)</f>
        <v>-1.3066071202217953E-6</v>
      </c>
      <c r="I709" s="270">
        <f>IFERROR((SUMIFS('INPUTS | Totex'!I$356:I$359,'INPUTS | Totex'!$C$356:$C$359,$C709))/SUMIFS(I$595:I$607,$C$595:$C$607,$C709),0)</f>
        <v>0</v>
      </c>
      <c r="J709" s="270">
        <f>IFERROR((SUMIFS('INPUTS | Totex'!J$356:J$359,'INPUTS | Totex'!$C$356:$C$359,$C709))/SUMIFS(J$595:J$607,$C$595:$C$607,$C709),0)</f>
        <v>0</v>
      </c>
      <c r="K709" s="270">
        <f>IFERROR((SUMIFS('INPUTS | Totex'!K$356:K$359,'INPUTS | Totex'!$C$356:$C$359,$C709))/SUMIFS(K$595:K$607,$C$595:$C$607,$C709),0)</f>
        <v>0</v>
      </c>
      <c r="L709" s="270">
        <f>IFERROR((SUMIFS('INPUTS | Totex'!L$356:L$359,'INPUTS | Totex'!$C$356:$C$359,$C709))/SUMIFS(L$595:L$607,$C$595:$C$607,$C709),0)</f>
        <v>0</v>
      </c>
    </row>
    <row r="710" spans="2:15" hidden="1" outlineLevel="2" x14ac:dyDescent="0.4">
      <c r="H710" s="270"/>
      <c r="I710" s="270"/>
      <c r="J710" s="270"/>
      <c r="K710" s="270"/>
      <c r="L710" s="270"/>
    </row>
    <row r="711" spans="2:15" hidden="1" outlineLevel="2" x14ac:dyDescent="0.4">
      <c r="B711" s="222"/>
      <c r="C711" s="222" t="s">
        <v>725</v>
      </c>
      <c r="D711" s="224" t="s">
        <v>176</v>
      </c>
      <c r="E711" s="271">
        <f>IFERROR((SUMIFS('INPUTS | Totex'!E$356:E$359,'INPUTS | Totex'!$C$356:$C$359,$C709))/SUMIFS(E$595:E$607,$C$595:$C$607,$C711),0)</f>
        <v>0</v>
      </c>
      <c r="F711" s="271">
        <f>IFERROR((SUMIFS('INPUTS | Totex'!F$356:F$359,'INPUTS | Totex'!$C$356:$C$359,$C709))/SUMIFS(F$595:F$607,$C$595:$C$607,$C711),0)</f>
        <v>0</v>
      </c>
      <c r="G711" s="271">
        <f>IFERROR((SUMIFS('INPUTS | Totex'!G$356:G$359,'INPUTS | Totex'!$C$356:$C$359,$C709))/SUMIFS(G$595:G$607,$C$595:$C$607,$C711),0)</f>
        <v>0</v>
      </c>
      <c r="H711" s="271">
        <f>IFERROR((SUMIFS('INPUTS | Totex'!H$356:H$359,'INPUTS | Totex'!$C$356:$C$359,$C709))/SUMIFS(H$595:H$607,$C$595:$C$607,$C711),0)</f>
        <v>-2.3658408929474277E-7</v>
      </c>
      <c r="I711" s="271">
        <f>IFERROR((SUMIFS('INPUTS | Totex'!I$356:I$359,'INPUTS | Totex'!$C$356:$C$359,$C709))/SUMIFS(I$595:I$607,$C$595:$C$607,$C711),0)</f>
        <v>0</v>
      </c>
      <c r="J711" s="271">
        <f>IFERROR((SUMIFS('INPUTS | Totex'!J$356:J$359,'INPUTS | Totex'!$C$356:$C$359,$C709))/SUMIFS(J$595:J$607,$C$595:$C$607,$C711),0)</f>
        <v>0</v>
      </c>
      <c r="K711" s="271">
        <f>IFERROR((SUMIFS('INPUTS | Totex'!K$356:K$359,'INPUTS | Totex'!$C$356:$C$359,$C709))/SUMIFS(K$595:K$607,$C$595:$C$607,$C711),0)</f>
        <v>0</v>
      </c>
      <c r="L711" s="271">
        <f>IFERROR((SUMIFS('INPUTS | Totex'!L$356:L$359,'INPUTS | Totex'!$C$356:$C$359,$C709))/SUMIFS(L$595:L$607,$C$595:$C$607,$C711),0)</f>
        <v>0</v>
      </c>
      <c r="M711" s="222"/>
      <c r="N711" s="222"/>
      <c r="O711" s="222"/>
    </row>
    <row r="712" spans="2:15" outlineLevel="1" collapsed="1" x14ac:dyDescent="0.4">
      <c r="H712" s="271"/>
      <c r="I712" s="271"/>
      <c r="J712" s="271"/>
      <c r="K712" s="271"/>
      <c r="L712" s="271"/>
    </row>
    <row r="713" spans="2:15" ht="14.25" outlineLevel="1" x14ac:dyDescent="0.4">
      <c r="B713" s="74" t="s">
        <v>1160</v>
      </c>
      <c r="C713" s="60"/>
      <c r="D713" s="226"/>
      <c r="E713" s="226"/>
      <c r="F713" s="226"/>
      <c r="G713" s="226"/>
      <c r="H713" s="269"/>
      <c r="I713" s="269"/>
      <c r="J713" s="269"/>
      <c r="K713" s="269"/>
      <c r="L713" s="269"/>
      <c r="M713" s="226"/>
      <c r="N713" s="18"/>
      <c r="O713" s="18"/>
    </row>
    <row r="714" spans="2:15" hidden="1" outlineLevel="2" x14ac:dyDescent="0.4">
      <c r="H714" s="268"/>
      <c r="I714" s="268"/>
      <c r="J714" s="268"/>
      <c r="K714" s="268"/>
      <c r="L714" s="268"/>
    </row>
    <row r="715" spans="2:15" hidden="1" outlineLevel="2" x14ac:dyDescent="0.4">
      <c r="C715" s="220" t="s">
        <v>117</v>
      </c>
      <c r="D715" s="221" t="s">
        <v>176</v>
      </c>
      <c r="H715" s="270">
        <f>IFERROR(H643 / H595,0)</f>
        <v>-8.1578516236031663E-3</v>
      </c>
      <c r="I715" s="270">
        <f t="shared" ref="I715:L715" si="141">IFERROR(I643 / I595,0)</f>
        <v>0</v>
      </c>
      <c r="J715" s="270">
        <f t="shared" si="141"/>
        <v>0</v>
      </c>
      <c r="K715" s="270">
        <f t="shared" si="141"/>
        <v>0</v>
      </c>
      <c r="L715" s="270">
        <f t="shared" si="141"/>
        <v>0</v>
      </c>
    </row>
    <row r="716" spans="2:15" hidden="1" outlineLevel="2" x14ac:dyDescent="0.4">
      <c r="C716" s="220" t="s">
        <v>119</v>
      </c>
      <c r="D716" s="221" t="s">
        <v>176</v>
      </c>
      <c r="H716" s="270">
        <f t="shared" ref="H716:L716" si="142">IFERROR(H644 / H596,0)</f>
        <v>5.7804016407046632E-2</v>
      </c>
      <c r="I716" s="270">
        <f t="shared" si="142"/>
        <v>0</v>
      </c>
      <c r="J716" s="270">
        <f t="shared" si="142"/>
        <v>0</v>
      </c>
      <c r="K716" s="270">
        <f t="shared" si="142"/>
        <v>0</v>
      </c>
      <c r="L716" s="270">
        <f t="shared" si="142"/>
        <v>0</v>
      </c>
    </row>
    <row r="717" spans="2:15" hidden="1" outlineLevel="2" x14ac:dyDescent="0.4">
      <c r="C717" s="220" t="s">
        <v>122</v>
      </c>
      <c r="D717" s="221" t="s">
        <v>176</v>
      </c>
      <c r="H717" s="270">
        <f t="shared" ref="H717:L717" si="143">IFERROR(H645 / H597,0)</f>
        <v>9.7436940602115524E-2</v>
      </c>
      <c r="I717" s="270">
        <f t="shared" si="143"/>
        <v>0</v>
      </c>
      <c r="J717" s="270">
        <f t="shared" si="143"/>
        <v>0</v>
      </c>
      <c r="K717" s="270">
        <f t="shared" si="143"/>
        <v>0</v>
      </c>
      <c r="L717" s="270">
        <f t="shared" si="143"/>
        <v>0</v>
      </c>
    </row>
    <row r="718" spans="2:15" hidden="1" outlineLevel="2" x14ac:dyDescent="0.4">
      <c r="C718" s="220" t="s">
        <v>124</v>
      </c>
      <c r="D718" s="221" t="s">
        <v>176</v>
      </c>
      <c r="H718" s="270">
        <f t="shared" ref="H718:L718" si="144">IFERROR(H646 / H598,0)</f>
        <v>-8.0633260334456822E-2</v>
      </c>
      <c r="I718" s="270">
        <f t="shared" si="144"/>
        <v>0</v>
      </c>
      <c r="J718" s="270">
        <f t="shared" si="144"/>
        <v>0</v>
      </c>
      <c r="K718" s="270">
        <f t="shared" si="144"/>
        <v>0</v>
      </c>
      <c r="L718" s="270">
        <f t="shared" si="144"/>
        <v>0</v>
      </c>
    </row>
    <row r="719" spans="2:15" hidden="1" outlineLevel="2" x14ac:dyDescent="0.4">
      <c r="C719" s="220" t="s">
        <v>126</v>
      </c>
      <c r="D719" s="221" t="s">
        <v>176</v>
      </c>
      <c r="H719" s="270">
        <f t="shared" ref="H719:L719" si="145">IFERROR(H647 / H599,0)</f>
        <v>-0.12115762500487554</v>
      </c>
      <c r="I719" s="270">
        <f t="shared" si="145"/>
        <v>0</v>
      </c>
      <c r="J719" s="270">
        <f t="shared" si="145"/>
        <v>0</v>
      </c>
      <c r="K719" s="270">
        <f t="shared" si="145"/>
        <v>0</v>
      </c>
      <c r="L719" s="270">
        <f t="shared" si="145"/>
        <v>0</v>
      </c>
    </row>
    <row r="720" spans="2:15" hidden="1" outlineLevel="2" x14ac:dyDescent="0.4">
      <c r="C720" s="220" t="s">
        <v>128</v>
      </c>
      <c r="D720" s="221" t="s">
        <v>176</v>
      </c>
      <c r="H720" s="270">
        <f t="shared" ref="H720:L720" si="146">IFERROR(H648 / H600,0)</f>
        <v>-0.28911992514425328</v>
      </c>
      <c r="I720" s="270">
        <f t="shared" si="146"/>
        <v>0</v>
      </c>
      <c r="J720" s="270">
        <f t="shared" si="146"/>
        <v>0</v>
      </c>
      <c r="K720" s="270">
        <f t="shared" si="146"/>
        <v>0</v>
      </c>
      <c r="L720" s="270">
        <f t="shared" si="146"/>
        <v>0</v>
      </c>
    </row>
    <row r="721" spans="2:15" hidden="1" outlineLevel="2" x14ac:dyDescent="0.4">
      <c r="C721" s="220" t="s">
        <v>131</v>
      </c>
      <c r="D721" s="221" t="s">
        <v>176</v>
      </c>
      <c r="H721" s="270">
        <f t="shared" ref="H721:L721" si="147">IFERROR(H649 / H601,0)</f>
        <v>0.11980673179555289</v>
      </c>
      <c r="I721" s="270">
        <f t="shared" si="147"/>
        <v>0</v>
      </c>
      <c r="J721" s="270">
        <f t="shared" si="147"/>
        <v>0</v>
      </c>
      <c r="K721" s="270">
        <f t="shared" si="147"/>
        <v>0</v>
      </c>
      <c r="L721" s="270">
        <f t="shared" si="147"/>
        <v>0</v>
      </c>
    </row>
    <row r="722" spans="2:15" hidden="1" outlineLevel="2" x14ac:dyDescent="0.4">
      <c r="C722" s="220" t="s">
        <v>133</v>
      </c>
      <c r="D722" s="221" t="s">
        <v>176</v>
      </c>
      <c r="H722" s="270">
        <f t="shared" ref="H722:L722" si="148">IFERROR(H650 / H602,0)</f>
        <v>-2.6132142403414676E-6</v>
      </c>
      <c r="I722" s="270">
        <f t="shared" si="148"/>
        <v>0</v>
      </c>
      <c r="J722" s="270">
        <f t="shared" si="148"/>
        <v>0</v>
      </c>
      <c r="K722" s="270">
        <f t="shared" si="148"/>
        <v>0</v>
      </c>
      <c r="L722" s="270">
        <f t="shared" si="148"/>
        <v>0</v>
      </c>
    </row>
    <row r="723" spans="2:15" hidden="1" outlineLevel="2" x14ac:dyDescent="0.4">
      <c r="C723" s="220" t="s">
        <v>244</v>
      </c>
      <c r="D723" s="221" t="s">
        <v>176</v>
      </c>
      <c r="H723" s="270">
        <f t="shared" ref="H723:L723" si="149">IFERROR(H651 / H603,0)</f>
        <v>5.4212836357168677E-2</v>
      </c>
      <c r="I723" s="270">
        <f t="shared" si="149"/>
        <v>0</v>
      </c>
      <c r="J723" s="270">
        <f t="shared" si="149"/>
        <v>0</v>
      </c>
      <c r="K723" s="270">
        <f t="shared" si="149"/>
        <v>0</v>
      </c>
      <c r="L723" s="270">
        <f t="shared" si="149"/>
        <v>0</v>
      </c>
    </row>
    <row r="724" spans="2:15" hidden="1" outlineLevel="2" x14ac:dyDescent="0.4">
      <c r="C724" s="220" t="s">
        <v>137</v>
      </c>
      <c r="D724" s="221" t="s">
        <v>176</v>
      </c>
      <c r="H724" s="270">
        <f t="shared" ref="H724:L724" si="150">IFERROR(H652 / H604,0)</f>
        <v>-2.8942842722509384E-3</v>
      </c>
      <c r="I724" s="270">
        <f t="shared" si="150"/>
        <v>0</v>
      </c>
      <c r="J724" s="270">
        <f t="shared" si="150"/>
        <v>0</v>
      </c>
      <c r="K724" s="270">
        <f t="shared" si="150"/>
        <v>0</v>
      </c>
      <c r="L724" s="270">
        <f t="shared" si="150"/>
        <v>0</v>
      </c>
    </row>
    <row r="725" spans="2:15" hidden="1" outlineLevel="2" x14ac:dyDescent="0.4">
      <c r="C725" s="220" t="s">
        <v>139</v>
      </c>
      <c r="D725" s="221" t="s">
        <v>176</v>
      </c>
      <c r="H725" s="270">
        <f t="shared" ref="H725:L725" si="151">IFERROR(H653 / H605,0)</f>
        <v>7.4840992859663585E-2</v>
      </c>
      <c r="I725" s="270">
        <f t="shared" si="151"/>
        <v>0</v>
      </c>
      <c r="J725" s="270">
        <f t="shared" si="151"/>
        <v>0</v>
      </c>
      <c r="K725" s="270">
        <f t="shared" si="151"/>
        <v>0</v>
      </c>
      <c r="L725" s="270">
        <f t="shared" si="151"/>
        <v>0</v>
      </c>
    </row>
    <row r="726" spans="2:15" hidden="1" outlineLevel="2" x14ac:dyDescent="0.4">
      <c r="H726" s="270"/>
      <c r="I726" s="270"/>
      <c r="J726" s="270"/>
      <c r="K726" s="270"/>
      <c r="L726" s="270"/>
    </row>
    <row r="727" spans="2:15" hidden="1" outlineLevel="2" x14ac:dyDescent="0.4">
      <c r="B727" s="222"/>
      <c r="C727" s="222" t="s">
        <v>725</v>
      </c>
      <c r="D727" s="224" t="s">
        <v>176</v>
      </c>
      <c r="E727" s="271">
        <f t="shared" ref="E727:G727" si="152">IFERROR(E655 / E607,0)</f>
        <v>0</v>
      </c>
      <c r="F727" s="271">
        <f t="shared" si="152"/>
        <v>0</v>
      </c>
      <c r="G727" s="271">
        <f t="shared" si="152"/>
        <v>0</v>
      </c>
      <c r="H727" s="271">
        <f t="shared" ref="H727:L727" si="153">IFERROR(H655 / H607,0)</f>
        <v>-2.8352282254694378E-3</v>
      </c>
      <c r="I727" s="271">
        <f t="shared" si="153"/>
        <v>0</v>
      </c>
      <c r="J727" s="271">
        <f t="shared" si="153"/>
        <v>0</v>
      </c>
      <c r="K727" s="271">
        <f t="shared" si="153"/>
        <v>0</v>
      </c>
      <c r="L727" s="271">
        <f t="shared" si="153"/>
        <v>0</v>
      </c>
      <c r="M727" s="222"/>
      <c r="N727" s="222"/>
      <c r="O727" s="222"/>
    </row>
    <row r="728" spans="2:15" outlineLevel="1" collapsed="1" x14ac:dyDescent="0.4"/>
    <row r="729" spans="2:15" ht="15.75" x14ac:dyDescent="0.4">
      <c r="B729" s="55" t="s">
        <v>1161</v>
      </c>
      <c r="C729" s="75"/>
      <c r="D729" s="225"/>
      <c r="E729" s="225"/>
      <c r="F729" s="225"/>
      <c r="G729" s="225"/>
      <c r="H729" s="267"/>
      <c r="I729" s="267"/>
      <c r="J729" s="267"/>
      <c r="K729" s="267"/>
      <c r="L729" s="267"/>
      <c r="M729" s="225"/>
      <c r="N729" s="56"/>
      <c r="O729" s="56"/>
    </row>
    <row r="730" spans="2:15" x14ac:dyDescent="0.4">
      <c r="H730" s="221"/>
      <c r="I730" s="221"/>
      <c r="J730" s="221"/>
      <c r="K730" s="221"/>
      <c r="L730" s="221"/>
      <c r="M730" s="221"/>
    </row>
    <row r="731" spans="2:15" ht="14.25" outlineLevel="1" x14ac:dyDescent="0.4">
      <c r="B731" s="74" t="s">
        <v>1162</v>
      </c>
      <c r="C731" s="60"/>
      <c r="D731" s="226"/>
      <c r="E731" s="226"/>
      <c r="F731" s="226"/>
      <c r="G731" s="226"/>
      <c r="H731" s="269"/>
      <c r="I731" s="269"/>
      <c r="J731" s="269"/>
      <c r="K731" s="269"/>
      <c r="L731" s="269"/>
      <c r="M731" s="226"/>
      <c r="N731" s="18"/>
      <c r="O731" s="18"/>
    </row>
    <row r="732" spans="2:15" hidden="1" outlineLevel="2" x14ac:dyDescent="0.4">
      <c r="H732" s="268"/>
      <c r="I732" s="268"/>
      <c r="J732" s="268"/>
      <c r="K732" s="268"/>
      <c r="L732" s="268"/>
    </row>
    <row r="733" spans="2:15" hidden="1" outlineLevel="2" x14ac:dyDescent="0.4">
      <c r="C733" s="234" t="s">
        <v>117</v>
      </c>
      <c r="D733" s="236" t="s">
        <v>176</v>
      </c>
      <c r="E733" s="236"/>
      <c r="F733" s="236"/>
      <c r="G733" s="236"/>
      <c r="H733" s="270">
        <f>IFERROR((SUMIFS('INPUTS | Totex'!H$411:H$423,'INPUTS | Totex'!$C$411:$C$423,$C733))/SUMIFS(H$595:H$607,$C$595:$C$607,$C733),0)</f>
        <v>8.7247493732929657E-2</v>
      </c>
      <c r="I733" s="270">
        <f>IFERROR((SUMIFS('INPUTS | Totex'!I$411:I$423,'INPUTS | Totex'!$C$411:$C$423,$C733))/SUMIFS(I$595:I$607,$C$595:$C$607,$C733),0)</f>
        <v>0</v>
      </c>
      <c r="J733" s="270">
        <f>IFERROR((SUMIFS('INPUTS | Totex'!J$411:J$423,'INPUTS | Totex'!$C$411:$C$423,$C733))/SUMIFS(J$595:J$607,$C$595:$C$607,$C733),0)</f>
        <v>0</v>
      </c>
      <c r="K733" s="270">
        <f>IFERROR((SUMIFS('INPUTS | Totex'!K$411:K$423,'INPUTS | Totex'!$C$411:$C$423,$C733))/SUMIFS(K$595:K$607,$C$595:$C$607,$C733),0)</f>
        <v>0</v>
      </c>
      <c r="L733" s="270">
        <f>IFERROR((SUMIFS('INPUTS | Totex'!L$411:L$423,'INPUTS | Totex'!$C$411:$C$423,$C733))/SUMIFS(L$595:L$607,$C$595:$C$607,$C733),0)</f>
        <v>0</v>
      </c>
    </row>
    <row r="734" spans="2:15" hidden="1" outlineLevel="2" x14ac:dyDescent="0.4">
      <c r="C734" s="234" t="s">
        <v>119</v>
      </c>
      <c r="D734" s="236" t="s">
        <v>176</v>
      </c>
      <c r="E734" s="236"/>
      <c r="F734" s="236"/>
      <c r="G734" s="236"/>
      <c r="H734" s="270">
        <f>IFERROR((SUMIFS('INPUTS | Totex'!H$411:H$423,'INPUTS | Totex'!$C$411:$C$423,$C734))/SUMIFS(H$595:H$607,$C$595:$C$607,$C734),0)</f>
        <v>-2.4204119374472748E-2</v>
      </c>
      <c r="I734" s="270">
        <f>IFERROR((SUMIFS('INPUTS | Totex'!I$411:I$423,'INPUTS | Totex'!$C$411:$C$423,$C734))/SUMIFS(I$595:I$607,$C$595:$C$607,$C734),0)</f>
        <v>0</v>
      </c>
      <c r="J734" s="270">
        <f>IFERROR((SUMIFS('INPUTS | Totex'!J$411:J$423,'INPUTS | Totex'!$C$411:$C$423,$C734))/SUMIFS(J$595:J$607,$C$595:$C$607,$C734),0)</f>
        <v>0</v>
      </c>
      <c r="K734" s="270">
        <f>IFERROR((SUMIFS('INPUTS | Totex'!K$411:K$423,'INPUTS | Totex'!$C$411:$C$423,$C734))/SUMIFS(K$595:K$607,$C$595:$C$607,$C734),0)</f>
        <v>0</v>
      </c>
      <c r="L734" s="270">
        <f>IFERROR((SUMIFS('INPUTS | Totex'!L$411:L$423,'INPUTS | Totex'!$C$411:$C$423,$C734))/SUMIFS(L$595:L$607,$C$595:$C$607,$C734),0)</f>
        <v>0</v>
      </c>
    </row>
    <row r="735" spans="2:15" hidden="1" outlineLevel="2" x14ac:dyDescent="0.4">
      <c r="C735" s="234" t="s">
        <v>122</v>
      </c>
      <c r="D735" s="236" t="s">
        <v>176</v>
      </c>
      <c r="E735" s="236"/>
      <c r="F735" s="236"/>
      <c r="G735" s="236"/>
      <c r="H735" s="270">
        <f>IFERROR((SUMIFS('INPUTS | Totex'!H$411:H$423,'INPUTS | Totex'!$C$411:$C$423,$C735))/SUMIFS(H$595:H$607,$C$595:$C$607,$C735),0)</f>
        <v>0.11920260374288037</v>
      </c>
      <c r="I735" s="270">
        <f>IFERROR((SUMIFS('INPUTS | Totex'!I$411:I$423,'INPUTS | Totex'!$C$411:$C$423,$C735))/SUMIFS(I$595:I$607,$C$595:$C$607,$C735),0)</f>
        <v>0</v>
      </c>
      <c r="J735" s="270">
        <f>IFERROR((SUMIFS('INPUTS | Totex'!J$411:J$423,'INPUTS | Totex'!$C$411:$C$423,$C735))/SUMIFS(J$595:J$607,$C$595:$C$607,$C735),0)</f>
        <v>0</v>
      </c>
      <c r="K735" s="270">
        <f>IFERROR((SUMIFS('INPUTS | Totex'!K$411:K$423,'INPUTS | Totex'!$C$411:$C$423,$C735))/SUMIFS(K$595:K$607,$C$595:$C$607,$C735),0)</f>
        <v>0</v>
      </c>
      <c r="L735" s="270">
        <f>IFERROR((SUMIFS('INPUTS | Totex'!L$411:L$423,'INPUTS | Totex'!$C$411:$C$423,$C735))/SUMIFS(L$595:L$607,$C$595:$C$607,$C735),0)</f>
        <v>0</v>
      </c>
    </row>
    <row r="736" spans="2:15" hidden="1" outlineLevel="2" x14ac:dyDescent="0.4">
      <c r="C736" s="234" t="s">
        <v>124</v>
      </c>
      <c r="D736" s="236" t="s">
        <v>176</v>
      </c>
      <c r="E736" s="236"/>
      <c r="F736" s="236"/>
      <c r="G736" s="236"/>
      <c r="H736" s="270">
        <f>IFERROR((SUMIFS('INPUTS | Totex'!H$411:H$423,'INPUTS | Totex'!$C$411:$C$423,$C736))/SUMIFS(H$595:H$607,$C$595:$C$607,$C736),0)</f>
        <v>5.695683228163792E-2</v>
      </c>
      <c r="I736" s="270">
        <f>IFERROR((SUMIFS('INPUTS | Totex'!I$411:I$423,'INPUTS | Totex'!$C$411:$C$423,$C736))/SUMIFS(I$595:I$607,$C$595:$C$607,$C736),0)</f>
        <v>0</v>
      </c>
      <c r="J736" s="270">
        <f>IFERROR((SUMIFS('INPUTS | Totex'!J$411:J$423,'INPUTS | Totex'!$C$411:$C$423,$C736))/SUMIFS(J$595:J$607,$C$595:$C$607,$C736),0)</f>
        <v>0</v>
      </c>
      <c r="K736" s="270">
        <f>IFERROR((SUMIFS('INPUTS | Totex'!K$411:K$423,'INPUTS | Totex'!$C$411:$C$423,$C736))/SUMIFS(K$595:K$607,$C$595:$C$607,$C736),0)</f>
        <v>0</v>
      </c>
      <c r="L736" s="270">
        <f>IFERROR((SUMIFS('INPUTS | Totex'!L$411:L$423,'INPUTS | Totex'!$C$411:$C$423,$C736))/SUMIFS(L$595:L$607,$C$595:$C$607,$C736),0)</f>
        <v>0</v>
      </c>
    </row>
    <row r="737" spans="2:15" hidden="1" outlineLevel="2" x14ac:dyDescent="0.4">
      <c r="C737" s="234" t="s">
        <v>126</v>
      </c>
      <c r="D737" s="236" t="s">
        <v>176</v>
      </c>
      <c r="E737" s="236"/>
      <c r="F737" s="236"/>
      <c r="G737" s="236"/>
      <c r="H737" s="270">
        <f>IFERROR((SUMIFS('INPUTS | Totex'!H$411:H$423,'INPUTS | Totex'!$C$411:$C$423,$C737))/SUMIFS(H$595:H$607,$C$595:$C$607,$C737),0)</f>
        <v>-0.12267381208268782</v>
      </c>
      <c r="I737" s="270">
        <f>IFERROR((SUMIFS('INPUTS | Totex'!I$411:I$423,'INPUTS | Totex'!$C$411:$C$423,$C737))/SUMIFS(I$595:I$607,$C$595:$C$607,$C737),0)</f>
        <v>0</v>
      </c>
      <c r="J737" s="270">
        <f>IFERROR((SUMIFS('INPUTS | Totex'!J$411:J$423,'INPUTS | Totex'!$C$411:$C$423,$C737))/SUMIFS(J$595:J$607,$C$595:$C$607,$C737),0)</f>
        <v>0</v>
      </c>
      <c r="K737" s="270">
        <f>IFERROR((SUMIFS('INPUTS | Totex'!K$411:K$423,'INPUTS | Totex'!$C$411:$C$423,$C737))/SUMIFS(K$595:K$607,$C$595:$C$607,$C737),0)</f>
        <v>0</v>
      </c>
      <c r="L737" s="270">
        <f>IFERROR((SUMIFS('INPUTS | Totex'!L$411:L$423,'INPUTS | Totex'!$C$411:$C$423,$C737))/SUMIFS(L$595:L$607,$C$595:$C$607,$C737),0)</f>
        <v>0</v>
      </c>
    </row>
    <row r="738" spans="2:15" hidden="1" outlineLevel="2" x14ac:dyDescent="0.4">
      <c r="C738" s="234" t="s">
        <v>128</v>
      </c>
      <c r="D738" s="236" t="s">
        <v>176</v>
      </c>
      <c r="E738" s="236"/>
      <c r="F738" s="236"/>
      <c r="G738" s="236"/>
      <c r="H738" s="270">
        <f>IFERROR((SUMIFS('INPUTS | Totex'!H$411:H$423,'INPUTS | Totex'!$C$411:$C$423,$C738))/SUMIFS(H$595:H$607,$C$595:$C$607,$C738),0)</f>
        <v>-0.14760617559910588</v>
      </c>
      <c r="I738" s="270">
        <f>IFERROR((SUMIFS('INPUTS | Totex'!I$411:I$423,'INPUTS | Totex'!$C$411:$C$423,$C738))/SUMIFS(I$595:I$607,$C$595:$C$607,$C738),0)</f>
        <v>0</v>
      </c>
      <c r="J738" s="270">
        <f>IFERROR((SUMIFS('INPUTS | Totex'!J$411:J$423,'INPUTS | Totex'!$C$411:$C$423,$C738))/SUMIFS(J$595:J$607,$C$595:$C$607,$C738),0)</f>
        <v>0</v>
      </c>
      <c r="K738" s="270">
        <f>IFERROR((SUMIFS('INPUTS | Totex'!K$411:K$423,'INPUTS | Totex'!$C$411:$C$423,$C738))/SUMIFS(K$595:K$607,$C$595:$C$607,$C738),0)</f>
        <v>0</v>
      </c>
      <c r="L738" s="270">
        <f>IFERROR((SUMIFS('INPUTS | Totex'!L$411:L$423,'INPUTS | Totex'!$C$411:$C$423,$C738))/SUMIFS(L$595:L$607,$C$595:$C$607,$C738),0)</f>
        <v>0</v>
      </c>
    </row>
    <row r="739" spans="2:15" hidden="1" outlineLevel="2" x14ac:dyDescent="0.4">
      <c r="C739" s="234" t="s">
        <v>131</v>
      </c>
      <c r="D739" s="236" t="s">
        <v>176</v>
      </c>
      <c r="E739" s="236"/>
      <c r="F739" s="236"/>
      <c r="G739" s="236"/>
      <c r="H739" s="270">
        <f>IFERROR((SUMIFS('INPUTS | Totex'!H$411:H$423,'INPUTS | Totex'!$C$411:$C$423,$C739))/SUMIFS(H$595:H$607,$C$595:$C$607,$C739),0)</f>
        <v>0.10110458373733341</v>
      </c>
      <c r="I739" s="270">
        <f>IFERROR((SUMIFS('INPUTS | Totex'!I$411:I$423,'INPUTS | Totex'!$C$411:$C$423,$C739))/SUMIFS(I$595:I$607,$C$595:$C$607,$C739),0)</f>
        <v>0</v>
      </c>
      <c r="J739" s="270">
        <f>IFERROR((SUMIFS('INPUTS | Totex'!J$411:J$423,'INPUTS | Totex'!$C$411:$C$423,$C739))/SUMIFS(J$595:J$607,$C$595:$C$607,$C739),0)</f>
        <v>0</v>
      </c>
      <c r="K739" s="270">
        <f>IFERROR((SUMIFS('INPUTS | Totex'!K$411:K$423,'INPUTS | Totex'!$C$411:$C$423,$C739))/SUMIFS(K$595:K$607,$C$595:$C$607,$C739),0)</f>
        <v>0</v>
      </c>
      <c r="L739" s="270">
        <f>IFERROR((SUMIFS('INPUTS | Totex'!L$411:L$423,'INPUTS | Totex'!$C$411:$C$423,$C739))/SUMIFS(L$595:L$607,$C$595:$C$607,$C739),0)</f>
        <v>0</v>
      </c>
    </row>
    <row r="740" spans="2:15" hidden="1" outlineLevel="2" x14ac:dyDescent="0.4">
      <c r="C740" s="234" t="s">
        <v>133</v>
      </c>
      <c r="D740" s="236" t="s">
        <v>176</v>
      </c>
      <c r="E740" s="236"/>
      <c r="F740" s="236"/>
      <c r="G740" s="236"/>
      <c r="H740" s="270">
        <f>IFERROR((SUMIFS('INPUTS | Totex'!H$411:H$423,'INPUTS | Totex'!$C$411:$C$423,$C740))/SUMIFS(H$595:H$607,$C$595:$C$607,$C740),0)</f>
        <v>-0.14177732540135704</v>
      </c>
      <c r="I740" s="270">
        <f>IFERROR((SUMIFS('INPUTS | Totex'!I$411:I$423,'INPUTS | Totex'!$C$411:$C$423,$C740))/SUMIFS(I$595:I$607,$C$595:$C$607,$C740),0)</f>
        <v>0</v>
      </c>
      <c r="J740" s="270">
        <f>IFERROR((SUMIFS('INPUTS | Totex'!J$411:J$423,'INPUTS | Totex'!$C$411:$C$423,$C740))/SUMIFS(J$595:J$607,$C$595:$C$607,$C740),0)</f>
        <v>0</v>
      </c>
      <c r="K740" s="270">
        <f>IFERROR((SUMIFS('INPUTS | Totex'!K$411:K$423,'INPUTS | Totex'!$C$411:$C$423,$C740))/SUMIFS(K$595:K$607,$C$595:$C$607,$C740),0)</f>
        <v>0</v>
      </c>
      <c r="L740" s="270">
        <f>IFERROR((SUMIFS('INPUTS | Totex'!L$411:L$423,'INPUTS | Totex'!$C$411:$C$423,$C740))/SUMIFS(L$595:L$607,$C$595:$C$607,$C740),0)</f>
        <v>0</v>
      </c>
    </row>
    <row r="741" spans="2:15" hidden="1" outlineLevel="2" x14ac:dyDescent="0.4">
      <c r="C741" s="220" t="s">
        <v>244</v>
      </c>
      <c r="D741" s="236" t="s">
        <v>176</v>
      </c>
      <c r="E741" s="236"/>
      <c r="F741" s="236"/>
      <c r="G741" s="236"/>
      <c r="H741" s="270">
        <f>IFERROR((SUMIFS('INPUTS | Totex'!H$411:H$423,'INPUTS | Totex'!$C$411:$C$423,$C741))/SUMIFS(H$595:H$607,$C$595:$C$607,$C741),0)</f>
        <v>0.25682022898082696</v>
      </c>
      <c r="I741" s="270">
        <f>IFERROR((SUMIFS('INPUTS | Totex'!I$411:I$423,'INPUTS | Totex'!$C$411:$C$423,$C741))/SUMIFS(I$595:I$607,$C$595:$C$607,$C741),0)</f>
        <v>0</v>
      </c>
      <c r="J741" s="270">
        <f>IFERROR((SUMIFS('INPUTS | Totex'!J$411:J$423,'INPUTS | Totex'!$C$411:$C$423,$C741))/SUMIFS(J$595:J$607,$C$595:$C$607,$C741),0)</f>
        <v>0</v>
      </c>
      <c r="K741" s="270">
        <f>IFERROR((SUMIFS('INPUTS | Totex'!K$411:K$423,'INPUTS | Totex'!$C$411:$C$423,$C741))/SUMIFS(K$595:K$607,$C$595:$C$607,$C741),0)</f>
        <v>0</v>
      </c>
      <c r="L741" s="270">
        <f>IFERROR((SUMIFS('INPUTS | Totex'!L$411:L$423,'INPUTS | Totex'!$C$411:$C$423,$C741))/SUMIFS(L$595:L$607,$C$595:$C$607,$C741),0)</f>
        <v>0</v>
      </c>
    </row>
    <row r="742" spans="2:15" hidden="1" outlineLevel="2" x14ac:dyDescent="0.4">
      <c r="C742" s="234" t="s">
        <v>137</v>
      </c>
      <c r="D742" s="236" t="s">
        <v>176</v>
      </c>
      <c r="E742" s="236"/>
      <c r="F742" s="236"/>
      <c r="G742" s="236"/>
      <c r="H742" s="270">
        <f>IFERROR((SUMIFS('INPUTS | Totex'!H$411:H$423,'INPUTS | Totex'!$C$411:$C$423,$C742))/SUMIFS(H$595:H$607,$C$595:$C$607,$C742),0)</f>
        <v>-0.13918496547280174</v>
      </c>
      <c r="I742" s="270">
        <f>IFERROR((SUMIFS('INPUTS | Totex'!I$411:I$423,'INPUTS | Totex'!$C$411:$C$423,$C742))/SUMIFS(I$595:I$607,$C$595:$C$607,$C742),0)</f>
        <v>0</v>
      </c>
      <c r="J742" s="270">
        <f>IFERROR((SUMIFS('INPUTS | Totex'!J$411:J$423,'INPUTS | Totex'!$C$411:$C$423,$C742))/SUMIFS(J$595:J$607,$C$595:$C$607,$C742),0)</f>
        <v>0</v>
      </c>
      <c r="K742" s="270">
        <f>IFERROR((SUMIFS('INPUTS | Totex'!K$411:K$423,'INPUTS | Totex'!$C$411:$C$423,$C742))/SUMIFS(K$595:K$607,$C$595:$C$607,$C742),0)</f>
        <v>0</v>
      </c>
      <c r="L742" s="270">
        <f>IFERROR((SUMIFS('INPUTS | Totex'!L$411:L$423,'INPUTS | Totex'!$C$411:$C$423,$C742))/SUMIFS(L$595:L$607,$C$595:$C$607,$C742),0)</f>
        <v>0</v>
      </c>
    </row>
    <row r="743" spans="2:15" hidden="1" outlineLevel="2" x14ac:dyDescent="0.4">
      <c r="C743" s="234" t="s">
        <v>139</v>
      </c>
      <c r="D743" s="236" t="s">
        <v>176</v>
      </c>
      <c r="E743" s="236"/>
      <c r="F743" s="236"/>
      <c r="G743" s="236"/>
      <c r="H743" s="270">
        <f>IFERROR((SUMIFS('INPUTS | Totex'!H$411:H$423,'INPUTS | Totex'!$C$411:$C$423,$C743))/SUMIFS(H$595:H$607,$C$595:$C$607,$C743),0)</f>
        <v>-0.23152486454634633</v>
      </c>
      <c r="I743" s="270">
        <f>IFERROR((SUMIFS('INPUTS | Totex'!I$411:I$423,'INPUTS | Totex'!$C$411:$C$423,$C743))/SUMIFS(I$595:I$607,$C$595:$C$607,$C743),0)</f>
        <v>0</v>
      </c>
      <c r="J743" s="270">
        <f>IFERROR((SUMIFS('INPUTS | Totex'!J$411:J$423,'INPUTS | Totex'!$C$411:$C$423,$C743))/SUMIFS(J$595:J$607,$C$595:$C$607,$C743),0)</f>
        <v>0</v>
      </c>
      <c r="K743" s="270">
        <f>IFERROR((SUMIFS('INPUTS | Totex'!K$411:K$423,'INPUTS | Totex'!$C$411:$C$423,$C743))/SUMIFS(K$595:K$607,$C$595:$C$607,$C743),0)</f>
        <v>0</v>
      </c>
      <c r="L743" s="270">
        <f>IFERROR((SUMIFS('INPUTS | Totex'!L$411:L$423,'INPUTS | Totex'!$C$411:$C$423,$C743))/SUMIFS(L$595:L$607,$C$595:$C$607,$C743),0)</f>
        <v>0</v>
      </c>
    </row>
    <row r="744" spans="2:15" hidden="1" outlineLevel="2" x14ac:dyDescent="0.4">
      <c r="C744" s="234"/>
      <c r="D744" s="236"/>
      <c r="E744" s="236"/>
      <c r="F744" s="236"/>
      <c r="G744" s="236"/>
      <c r="H744" s="270"/>
      <c r="I744" s="270"/>
      <c r="J744" s="270"/>
      <c r="K744" s="270"/>
      <c r="L744" s="270"/>
    </row>
    <row r="745" spans="2:15" hidden="1" outlineLevel="2" x14ac:dyDescent="0.4">
      <c r="B745" s="222"/>
      <c r="C745" s="222" t="s">
        <v>725</v>
      </c>
      <c r="D745" s="237" t="s">
        <v>176</v>
      </c>
      <c r="E745" s="271">
        <f>IFERROR((SUMIFS('INPUTS | Totex'!E$411:E$423,'INPUTS | Totex'!$C$411:$C$423,$C745))/SUMIFS(E$595:E$607,$C$595:$C$607,$C745),0)</f>
        <v>0</v>
      </c>
      <c r="F745" s="271">
        <f>IFERROR((SUMIFS('INPUTS | Totex'!F$411:F$423,'INPUTS | Totex'!$C$411:$C$423,$C745))/SUMIFS(F$595:F$607,$C$595:$C$607,$C745),0)</f>
        <v>0</v>
      </c>
      <c r="G745" s="271">
        <f>IFERROR((SUMIFS('INPUTS | Totex'!G$411:G$423,'INPUTS | Totex'!$C$411:$C$423,$C745))/SUMIFS(G$595:G$607,$C$595:$C$607,$C745),0)</f>
        <v>0</v>
      </c>
      <c r="H745" s="271">
        <f>IFERROR((SUMIFS('INPUTS | Totex'!H$411:H$423,'INPUTS | Totex'!$C$411:$C$423,$C745))/SUMIFS(H$595:H$607,$C$595:$C$607,$C745),0)</f>
        <v>-4.257190031703758E-2</v>
      </c>
      <c r="I745" s="271">
        <f>IFERROR((SUMIFS('INPUTS | Totex'!I$411:I$423,'INPUTS | Totex'!$C$411:$C$423,$C745))/SUMIFS(I$595:I$607,$C$595:$C$607,$C745),0)</f>
        <v>0</v>
      </c>
      <c r="J745" s="271">
        <f>IFERROR((SUMIFS('INPUTS | Totex'!J$411:J$423,'INPUTS | Totex'!$C$411:$C$423,$C745))/SUMIFS(J$595:J$607,$C$595:$C$607,$C745),0)</f>
        <v>0</v>
      </c>
      <c r="K745" s="271">
        <f>IFERROR((SUMIFS('INPUTS | Totex'!K$411:K$423,'INPUTS | Totex'!$C$411:$C$423,$C745))/SUMIFS(K$595:K$607,$C$595:$C$607,$C745),0)</f>
        <v>0</v>
      </c>
      <c r="L745" s="271">
        <f>IFERROR((SUMIFS('INPUTS | Totex'!L$411:L$423,'INPUTS | Totex'!$C$411:$C$423,$C745))/SUMIFS(L$595:L$607,$C$595:$C$607,$C745),0)</f>
        <v>0</v>
      </c>
      <c r="M745" s="222"/>
      <c r="N745" s="222"/>
      <c r="O745" s="222"/>
    </row>
    <row r="746" spans="2:15" outlineLevel="1" collapsed="1" x14ac:dyDescent="0.4">
      <c r="H746" s="268"/>
      <c r="I746" s="268"/>
      <c r="J746" s="268"/>
      <c r="K746" s="268"/>
      <c r="L746" s="268"/>
    </row>
    <row r="747" spans="2:15" ht="14.25" outlineLevel="1" x14ac:dyDescent="0.4">
      <c r="B747" s="74" t="s">
        <v>1163</v>
      </c>
      <c r="C747" s="60"/>
      <c r="D747" s="226"/>
      <c r="E747" s="226"/>
      <c r="F747" s="226"/>
      <c r="G747" s="226"/>
      <c r="H747" s="269"/>
      <c r="I747" s="269"/>
      <c r="J747" s="269"/>
      <c r="K747" s="269"/>
      <c r="L747" s="269"/>
      <c r="M747" s="226"/>
      <c r="N747" s="18"/>
      <c r="O747" s="18"/>
    </row>
    <row r="748" spans="2:15" hidden="1" outlineLevel="2" x14ac:dyDescent="0.4">
      <c r="H748" s="268"/>
      <c r="I748" s="268"/>
      <c r="J748" s="268"/>
      <c r="K748" s="268"/>
      <c r="L748" s="268"/>
    </row>
    <row r="749" spans="2:15" hidden="1" outlineLevel="2" x14ac:dyDescent="0.4">
      <c r="C749" s="234" t="s">
        <v>117</v>
      </c>
      <c r="D749" s="236" t="s">
        <v>176</v>
      </c>
      <c r="E749" s="236"/>
      <c r="F749" s="236"/>
      <c r="G749" s="236"/>
      <c r="H749" s="270">
        <f>IFERROR((SUMIFS('INPUTS | Totex'!H$427:H$439,'INPUTS | Totex'!$C$427:$C$439,$C749))/SUMIFS(H$595:H$607,$C$595:$C$607,$C749),0)</f>
        <v>-3.9299075593099371E-2</v>
      </c>
      <c r="I749" s="270">
        <f>IFERROR((SUMIFS('INPUTS | Totex'!I$427:I$439,'INPUTS | Totex'!$C$427:$C$439,$C749))/SUMIFS(I$595:I$607,$C$595:$C$607,$C749),0)</f>
        <v>0</v>
      </c>
      <c r="J749" s="270">
        <f>IFERROR((SUMIFS('INPUTS | Totex'!J$427:J$439,'INPUTS | Totex'!$C$427:$C$439,$C749))/SUMIFS(J$595:J$607,$C$595:$C$607,$C749),0)</f>
        <v>0</v>
      </c>
      <c r="K749" s="270">
        <f>IFERROR((SUMIFS('INPUTS | Totex'!K$427:K$439,'INPUTS | Totex'!$C$427:$C$439,$C749))/SUMIFS(K$595:K$607,$C$595:$C$607,$C749),0)</f>
        <v>0</v>
      </c>
      <c r="L749" s="270">
        <f>IFERROR((SUMIFS('INPUTS | Totex'!L$427:L$439,'INPUTS | Totex'!$C$427:$C$439,$C749))/SUMIFS(L$595:L$607,$C$595:$C$607,$C749),0)</f>
        <v>0</v>
      </c>
    </row>
    <row r="750" spans="2:15" hidden="1" outlineLevel="2" x14ac:dyDescent="0.4">
      <c r="C750" s="234" t="s">
        <v>119</v>
      </c>
      <c r="D750" s="236" t="s">
        <v>176</v>
      </c>
      <c r="E750" s="236"/>
      <c r="F750" s="236"/>
      <c r="G750" s="236"/>
      <c r="H750" s="270">
        <f>IFERROR((SUMIFS('INPUTS | Totex'!H$427:H$439,'INPUTS | Totex'!$C$427:$C$439,$C750))/SUMIFS(H$595:H$607,$C$595:$C$607,$C750),0)</f>
        <v>5.4911444626218074E-2</v>
      </c>
      <c r="I750" s="270">
        <f>IFERROR((SUMIFS('INPUTS | Totex'!I$427:I$439,'INPUTS | Totex'!$C$427:$C$439,$C750))/SUMIFS(I$595:I$607,$C$595:$C$607,$C750),0)</f>
        <v>0</v>
      </c>
      <c r="J750" s="270">
        <f>IFERROR((SUMIFS('INPUTS | Totex'!J$427:J$439,'INPUTS | Totex'!$C$427:$C$439,$C750))/SUMIFS(J$595:J$607,$C$595:$C$607,$C750),0)</f>
        <v>0</v>
      </c>
      <c r="K750" s="270">
        <f>IFERROR((SUMIFS('INPUTS | Totex'!K$427:K$439,'INPUTS | Totex'!$C$427:$C$439,$C750))/SUMIFS(K$595:K$607,$C$595:$C$607,$C750),0)</f>
        <v>0</v>
      </c>
      <c r="L750" s="270">
        <f>IFERROR((SUMIFS('INPUTS | Totex'!L$427:L$439,'INPUTS | Totex'!$C$427:$C$439,$C750))/SUMIFS(L$595:L$607,$C$595:$C$607,$C750),0)</f>
        <v>0</v>
      </c>
    </row>
    <row r="751" spans="2:15" hidden="1" outlineLevel="2" x14ac:dyDescent="0.4">
      <c r="C751" s="234" t="s">
        <v>122</v>
      </c>
      <c r="D751" s="236" t="s">
        <v>176</v>
      </c>
      <c r="E751" s="236"/>
      <c r="F751" s="236"/>
      <c r="G751" s="236"/>
      <c r="H751" s="270">
        <f>IFERROR((SUMIFS('INPUTS | Totex'!H$427:H$439,'INPUTS | Totex'!$C$427:$C$439,$C751))/SUMIFS(H$595:H$607,$C$595:$C$607,$C751),0)</f>
        <v>-2.1765663140764849E-2</v>
      </c>
      <c r="I751" s="270">
        <f>IFERROR((SUMIFS('INPUTS | Totex'!I$427:I$439,'INPUTS | Totex'!$C$427:$C$439,$C751))/SUMIFS(I$595:I$607,$C$595:$C$607,$C751),0)</f>
        <v>0</v>
      </c>
      <c r="J751" s="270">
        <f>IFERROR((SUMIFS('INPUTS | Totex'!J$427:J$439,'INPUTS | Totex'!$C$427:$C$439,$C751))/SUMIFS(J$595:J$607,$C$595:$C$607,$C751),0)</f>
        <v>0</v>
      </c>
      <c r="K751" s="270">
        <f>IFERROR((SUMIFS('INPUTS | Totex'!K$427:K$439,'INPUTS | Totex'!$C$427:$C$439,$C751))/SUMIFS(K$595:K$607,$C$595:$C$607,$C751),0)</f>
        <v>0</v>
      </c>
      <c r="L751" s="270">
        <f>IFERROR((SUMIFS('INPUTS | Totex'!L$427:L$439,'INPUTS | Totex'!$C$427:$C$439,$C751))/SUMIFS(L$595:L$607,$C$595:$C$607,$C751),0)</f>
        <v>0</v>
      </c>
    </row>
    <row r="752" spans="2:15" hidden="1" outlineLevel="2" x14ac:dyDescent="0.4">
      <c r="C752" s="234" t="s">
        <v>124</v>
      </c>
      <c r="D752" s="236" t="s">
        <v>176</v>
      </c>
      <c r="E752" s="236"/>
      <c r="F752" s="236"/>
      <c r="G752" s="236"/>
      <c r="H752" s="270">
        <f>IFERROR((SUMIFS('INPUTS | Totex'!H$427:H$439,'INPUTS | Totex'!$C$427:$C$439,$C752))/SUMIFS(H$595:H$607,$C$595:$C$607,$C752),0)</f>
        <v>-8.0633260334456835E-2</v>
      </c>
      <c r="I752" s="270">
        <f>IFERROR((SUMIFS('INPUTS | Totex'!I$427:I$439,'INPUTS | Totex'!$C$427:$C$439,$C752))/SUMIFS(I$595:I$607,$C$595:$C$607,$C752),0)</f>
        <v>0</v>
      </c>
      <c r="J752" s="270">
        <f>IFERROR((SUMIFS('INPUTS | Totex'!J$427:J$439,'INPUTS | Totex'!$C$427:$C$439,$C752))/SUMIFS(J$595:J$607,$C$595:$C$607,$C752),0)</f>
        <v>0</v>
      </c>
      <c r="K752" s="270">
        <f>IFERROR((SUMIFS('INPUTS | Totex'!K$427:K$439,'INPUTS | Totex'!$C$427:$C$439,$C752))/SUMIFS(K$595:K$607,$C$595:$C$607,$C752),0)</f>
        <v>0</v>
      </c>
      <c r="L752" s="270">
        <f>IFERROR((SUMIFS('INPUTS | Totex'!L$427:L$439,'INPUTS | Totex'!$C$427:$C$439,$C752))/SUMIFS(L$595:L$607,$C$595:$C$607,$C752),0)</f>
        <v>0</v>
      </c>
    </row>
    <row r="753" spans="2:15" hidden="1" outlineLevel="2" x14ac:dyDescent="0.4">
      <c r="C753" s="234" t="s">
        <v>126</v>
      </c>
      <c r="D753" s="236" t="s">
        <v>176</v>
      </c>
      <c r="E753" s="236"/>
      <c r="F753" s="236"/>
      <c r="G753" s="236"/>
      <c r="H753" s="270">
        <f>IFERROR((SUMIFS('INPUTS | Totex'!H$427:H$439,'INPUTS | Totex'!$C$427:$C$439,$C753))/SUMIFS(H$595:H$607,$C$595:$C$607,$C753),0)</f>
        <v>7.3496066223795328E-2</v>
      </c>
      <c r="I753" s="270">
        <f>IFERROR((SUMIFS('INPUTS | Totex'!I$427:I$439,'INPUTS | Totex'!$C$427:$C$439,$C753))/SUMIFS(I$595:I$607,$C$595:$C$607,$C753),0)</f>
        <v>0</v>
      </c>
      <c r="J753" s="270">
        <f>IFERROR((SUMIFS('INPUTS | Totex'!J$427:J$439,'INPUTS | Totex'!$C$427:$C$439,$C753))/SUMIFS(J$595:J$607,$C$595:$C$607,$C753),0)</f>
        <v>0</v>
      </c>
      <c r="K753" s="270">
        <f>IFERROR((SUMIFS('INPUTS | Totex'!K$427:K$439,'INPUTS | Totex'!$C$427:$C$439,$C753))/SUMIFS(K$595:K$607,$C$595:$C$607,$C753),0)</f>
        <v>0</v>
      </c>
      <c r="L753" s="270">
        <f>IFERROR((SUMIFS('INPUTS | Totex'!L$427:L$439,'INPUTS | Totex'!$C$427:$C$439,$C753))/SUMIFS(L$595:L$607,$C$595:$C$607,$C753),0)</f>
        <v>0</v>
      </c>
    </row>
    <row r="754" spans="2:15" hidden="1" outlineLevel="2" x14ac:dyDescent="0.4">
      <c r="C754" s="234" t="s">
        <v>128</v>
      </c>
      <c r="D754" s="236" t="s">
        <v>176</v>
      </c>
      <c r="E754" s="236"/>
      <c r="F754" s="236"/>
      <c r="G754" s="236"/>
      <c r="H754" s="270">
        <f>IFERROR((SUMIFS('INPUTS | Totex'!H$427:H$439,'INPUTS | Totex'!$C$427:$C$439,$C754))/SUMIFS(H$595:H$607,$C$595:$C$607,$C754),0)</f>
        <v>-7.3972033061288139E-3</v>
      </c>
      <c r="I754" s="270">
        <f>IFERROR((SUMIFS('INPUTS | Totex'!I$427:I$439,'INPUTS | Totex'!$C$427:$C$439,$C754))/SUMIFS(I$595:I$607,$C$595:$C$607,$C754),0)</f>
        <v>0</v>
      </c>
      <c r="J754" s="270">
        <f>IFERROR((SUMIFS('INPUTS | Totex'!J$427:J$439,'INPUTS | Totex'!$C$427:$C$439,$C754))/SUMIFS(J$595:J$607,$C$595:$C$607,$C754),0)</f>
        <v>0</v>
      </c>
      <c r="K754" s="270">
        <f>IFERROR((SUMIFS('INPUTS | Totex'!K$427:K$439,'INPUTS | Totex'!$C$427:$C$439,$C754))/SUMIFS(K$595:K$607,$C$595:$C$607,$C754),0)</f>
        <v>0</v>
      </c>
      <c r="L754" s="270">
        <f>IFERROR((SUMIFS('INPUTS | Totex'!L$427:L$439,'INPUTS | Totex'!$C$427:$C$439,$C754))/SUMIFS(L$595:L$607,$C$595:$C$607,$C754),0)</f>
        <v>0</v>
      </c>
    </row>
    <row r="755" spans="2:15" hidden="1" outlineLevel="2" x14ac:dyDescent="0.4">
      <c r="C755" s="234" t="s">
        <v>131</v>
      </c>
      <c r="D755" s="236" t="s">
        <v>176</v>
      </c>
      <c r="E755" s="236"/>
      <c r="F755" s="236"/>
      <c r="G755" s="236"/>
      <c r="H755" s="270">
        <f>IFERROR((SUMIFS('INPUTS | Totex'!H$427:H$439,'INPUTS | Totex'!$C$427:$C$439,$C755))/SUMIFS(H$595:H$607,$C$595:$C$607,$C755),0)</f>
        <v>-2.3927668369577914E-3</v>
      </c>
      <c r="I755" s="270">
        <f>IFERROR((SUMIFS('INPUTS | Totex'!I$427:I$439,'INPUTS | Totex'!$C$427:$C$439,$C755))/SUMIFS(I$595:I$607,$C$595:$C$607,$C755),0)</f>
        <v>0</v>
      </c>
      <c r="J755" s="270">
        <f>IFERROR((SUMIFS('INPUTS | Totex'!J$427:J$439,'INPUTS | Totex'!$C$427:$C$439,$C755))/SUMIFS(J$595:J$607,$C$595:$C$607,$C755),0)</f>
        <v>0</v>
      </c>
      <c r="K755" s="270">
        <f>IFERROR((SUMIFS('INPUTS | Totex'!K$427:K$439,'INPUTS | Totex'!$C$427:$C$439,$C755))/SUMIFS(K$595:K$607,$C$595:$C$607,$C755),0)</f>
        <v>0</v>
      </c>
      <c r="L755" s="270">
        <f>IFERROR((SUMIFS('INPUTS | Totex'!L$427:L$439,'INPUTS | Totex'!$C$427:$C$439,$C755))/SUMIFS(L$595:L$607,$C$595:$C$607,$C755),0)</f>
        <v>0</v>
      </c>
    </row>
    <row r="756" spans="2:15" hidden="1" outlineLevel="2" x14ac:dyDescent="0.4">
      <c r="C756" s="234" t="s">
        <v>133</v>
      </c>
      <c r="D756" s="236" t="s">
        <v>176</v>
      </c>
      <c r="E756" s="236"/>
      <c r="F756" s="236"/>
      <c r="G756" s="236"/>
      <c r="H756" s="270">
        <f>IFERROR((SUMIFS('INPUTS | Totex'!H$427:H$439,'INPUTS | Totex'!$C$427:$C$439,$C756))/SUMIFS(H$595:H$607,$C$595:$C$607,$C756),0)</f>
        <v>0</v>
      </c>
      <c r="I756" s="270">
        <f>IFERROR((SUMIFS('INPUTS | Totex'!I$427:I$439,'INPUTS | Totex'!$C$427:$C$439,$C756))/SUMIFS(I$595:I$607,$C$595:$C$607,$C756),0)</f>
        <v>0</v>
      </c>
      <c r="J756" s="270">
        <f>IFERROR((SUMIFS('INPUTS | Totex'!J$427:J$439,'INPUTS | Totex'!$C$427:$C$439,$C756))/SUMIFS(J$595:J$607,$C$595:$C$607,$C756),0)</f>
        <v>0</v>
      </c>
      <c r="K756" s="270">
        <f>IFERROR((SUMIFS('INPUTS | Totex'!K$427:K$439,'INPUTS | Totex'!$C$427:$C$439,$C756))/SUMIFS(K$595:K$607,$C$595:$C$607,$C756),0)</f>
        <v>0</v>
      </c>
      <c r="L756" s="270">
        <f>IFERROR((SUMIFS('INPUTS | Totex'!L$427:L$439,'INPUTS | Totex'!$C$427:$C$439,$C756))/SUMIFS(L$595:L$607,$C$595:$C$607,$C756),0)</f>
        <v>0</v>
      </c>
    </row>
    <row r="757" spans="2:15" hidden="1" outlineLevel="2" x14ac:dyDescent="0.4">
      <c r="C757" s="220" t="s">
        <v>244</v>
      </c>
      <c r="D757" s="236" t="s">
        <v>176</v>
      </c>
      <c r="E757" s="236"/>
      <c r="F757" s="236"/>
      <c r="G757" s="236"/>
      <c r="H757" s="270">
        <f>IFERROR((SUMIFS('INPUTS | Totex'!H$427:H$439,'INPUTS | Totex'!$C$427:$C$439,$C757))/SUMIFS(H$595:H$607,$C$595:$C$607,$C757),0)</f>
        <v>-1.3611737220911033E-2</v>
      </c>
      <c r="I757" s="270">
        <f>IFERROR((SUMIFS('INPUTS | Totex'!I$427:I$439,'INPUTS | Totex'!$C$427:$C$439,$C757))/SUMIFS(I$595:I$607,$C$595:$C$607,$C757),0)</f>
        <v>0</v>
      </c>
      <c r="J757" s="270">
        <f>IFERROR((SUMIFS('INPUTS | Totex'!J$427:J$439,'INPUTS | Totex'!$C$427:$C$439,$C757))/SUMIFS(J$595:J$607,$C$595:$C$607,$C757),0)</f>
        <v>0</v>
      </c>
      <c r="K757" s="270">
        <f>IFERROR((SUMIFS('INPUTS | Totex'!K$427:K$439,'INPUTS | Totex'!$C$427:$C$439,$C757))/SUMIFS(K$595:K$607,$C$595:$C$607,$C757),0)</f>
        <v>0</v>
      </c>
      <c r="L757" s="270">
        <f>IFERROR((SUMIFS('INPUTS | Totex'!L$427:L$439,'INPUTS | Totex'!$C$427:$C$439,$C757))/SUMIFS(L$595:L$607,$C$595:$C$607,$C757),0)</f>
        <v>0</v>
      </c>
    </row>
    <row r="758" spans="2:15" hidden="1" outlineLevel="2" x14ac:dyDescent="0.4">
      <c r="C758" s="234" t="s">
        <v>137</v>
      </c>
      <c r="D758" s="236" t="s">
        <v>176</v>
      </c>
      <c r="E758" s="236"/>
      <c r="F758" s="236"/>
      <c r="G758" s="236"/>
      <c r="H758" s="270">
        <f>IFERROR((SUMIFS('INPUTS | Totex'!H$427:H$439,'INPUTS | Totex'!$C$427:$C$439,$C758))/SUMIFS(H$595:H$607,$C$595:$C$607,$C758),0)</f>
        <v>1.5202596099871457E-2</v>
      </c>
      <c r="I758" s="270">
        <f>IFERROR((SUMIFS('INPUTS | Totex'!I$427:I$439,'INPUTS | Totex'!$C$427:$C$439,$C758))/SUMIFS(I$595:I$607,$C$595:$C$607,$C758),0)</f>
        <v>0</v>
      </c>
      <c r="J758" s="270">
        <f>IFERROR((SUMIFS('INPUTS | Totex'!J$427:J$439,'INPUTS | Totex'!$C$427:$C$439,$C758))/SUMIFS(J$595:J$607,$C$595:$C$607,$C758),0)</f>
        <v>0</v>
      </c>
      <c r="K758" s="270">
        <f>IFERROR((SUMIFS('INPUTS | Totex'!K$427:K$439,'INPUTS | Totex'!$C$427:$C$439,$C758))/SUMIFS(K$595:K$607,$C$595:$C$607,$C758),0)</f>
        <v>0</v>
      </c>
      <c r="L758" s="270">
        <f>IFERROR((SUMIFS('INPUTS | Totex'!L$427:L$439,'INPUTS | Totex'!$C$427:$C$439,$C758))/SUMIFS(L$595:L$607,$C$595:$C$607,$C758),0)</f>
        <v>0</v>
      </c>
    </row>
    <row r="759" spans="2:15" hidden="1" outlineLevel="2" x14ac:dyDescent="0.4">
      <c r="C759" s="234" t="s">
        <v>139</v>
      </c>
      <c r="D759" s="236" t="s">
        <v>176</v>
      </c>
      <c r="E759" s="236"/>
      <c r="F759" s="236"/>
      <c r="G759" s="236"/>
      <c r="H759" s="270">
        <f>IFERROR((SUMIFS('INPUTS | Totex'!H$427:H$439,'INPUTS | Totex'!$C$427:$C$439,$C759))/SUMIFS(H$595:H$607,$C$595:$C$607,$C759),0)</f>
        <v>1.9585695013583184E-3</v>
      </c>
      <c r="I759" s="270">
        <f>IFERROR((SUMIFS('INPUTS | Totex'!I$427:I$439,'INPUTS | Totex'!$C$427:$C$439,$C759))/SUMIFS(I$595:I$607,$C$595:$C$607,$C759),0)</f>
        <v>0</v>
      </c>
      <c r="J759" s="270">
        <f>IFERROR((SUMIFS('INPUTS | Totex'!J$427:J$439,'INPUTS | Totex'!$C$427:$C$439,$C759))/SUMIFS(J$595:J$607,$C$595:$C$607,$C759),0)</f>
        <v>0</v>
      </c>
      <c r="K759" s="270">
        <f>IFERROR((SUMIFS('INPUTS | Totex'!K$427:K$439,'INPUTS | Totex'!$C$427:$C$439,$C759))/SUMIFS(K$595:K$607,$C$595:$C$607,$C759),0)</f>
        <v>0</v>
      </c>
      <c r="L759" s="270">
        <f>IFERROR((SUMIFS('INPUTS | Totex'!L$427:L$439,'INPUTS | Totex'!$C$427:$C$439,$C759))/SUMIFS(L$595:L$607,$C$595:$C$607,$C759),0)</f>
        <v>0</v>
      </c>
    </row>
    <row r="760" spans="2:15" hidden="1" outlineLevel="2" x14ac:dyDescent="0.4">
      <c r="C760" s="234"/>
      <c r="D760" s="236"/>
      <c r="E760" s="236"/>
      <c r="F760" s="236"/>
      <c r="G760" s="236"/>
      <c r="H760" s="270"/>
      <c r="I760" s="270"/>
      <c r="J760" s="270"/>
      <c r="K760" s="270"/>
      <c r="L760" s="270"/>
    </row>
    <row r="761" spans="2:15" hidden="1" outlineLevel="2" x14ac:dyDescent="0.4">
      <c r="B761" s="222"/>
      <c r="C761" s="222" t="s">
        <v>725</v>
      </c>
      <c r="D761" s="237" t="s">
        <v>176</v>
      </c>
      <c r="E761" s="271">
        <f>IFERROR((SUMIFS('INPUTS | Totex'!E$427:E$439,'INPUTS | Totex'!$C$427:$C$439,$C761))/SUMIFS(E$595:E$607,$C$595:$C$607,$C761),0)</f>
        <v>0</v>
      </c>
      <c r="F761" s="271">
        <f>IFERROR((SUMIFS('INPUTS | Totex'!F$427:F$439,'INPUTS | Totex'!$C$427:$C$439,$C761))/SUMIFS(F$595:F$607,$C$595:$C$607,$C761),0)</f>
        <v>0</v>
      </c>
      <c r="G761" s="271">
        <f>IFERROR((SUMIFS('INPUTS | Totex'!G$427:G$439,'INPUTS | Totex'!$C$427:$C$439,$C761))/SUMIFS(G$595:G$607,$C$595:$C$607,$C761),0)</f>
        <v>0</v>
      </c>
      <c r="H761" s="271">
        <f>IFERROR((SUMIFS('INPUTS | Totex'!H$427:H$439,'INPUTS | Totex'!$C$427:$C$439,$C761))/SUMIFS(H$595:H$607,$C$595:$C$607,$C761),0)</f>
        <v>5.8812388209114001E-3</v>
      </c>
      <c r="I761" s="271">
        <f>IFERROR((SUMIFS('INPUTS | Totex'!I$427:I$439,'INPUTS | Totex'!$C$427:$C$439,$C761))/SUMIFS(I$595:I$607,$C$595:$C$607,$C761),0)</f>
        <v>0</v>
      </c>
      <c r="J761" s="271">
        <f>IFERROR((SUMIFS('INPUTS | Totex'!J$427:J$439,'INPUTS | Totex'!$C$427:$C$439,$C761))/SUMIFS(J$595:J$607,$C$595:$C$607,$C761),0)</f>
        <v>0</v>
      </c>
      <c r="K761" s="271">
        <f>IFERROR((SUMIFS('INPUTS | Totex'!K$427:K$439,'INPUTS | Totex'!$C$427:$C$439,$C761))/SUMIFS(K$595:K$607,$C$595:$C$607,$C761),0)</f>
        <v>0</v>
      </c>
      <c r="L761" s="271">
        <f>IFERROR((SUMIFS('INPUTS | Totex'!L$427:L$439,'INPUTS | Totex'!$C$427:$C$439,$C761))/SUMIFS(L$595:L$607,$C$595:$C$607,$C761),0)</f>
        <v>0</v>
      </c>
      <c r="M761" s="222"/>
      <c r="N761" s="222"/>
      <c r="O761" s="222"/>
    </row>
    <row r="762" spans="2:15" outlineLevel="1" collapsed="1" x14ac:dyDescent="0.4">
      <c r="H762" s="268"/>
      <c r="I762" s="268"/>
      <c r="J762" s="268"/>
      <c r="K762" s="268"/>
      <c r="L762" s="268"/>
    </row>
    <row r="763" spans="2:15" ht="14.25" outlineLevel="1" x14ac:dyDescent="0.4">
      <c r="B763" s="74" t="s">
        <v>1164</v>
      </c>
      <c r="C763" s="60"/>
      <c r="D763" s="226"/>
      <c r="E763" s="226"/>
      <c r="F763" s="226"/>
      <c r="G763" s="226"/>
      <c r="H763" s="269"/>
      <c r="I763" s="269"/>
      <c r="J763" s="269"/>
      <c r="K763" s="269"/>
      <c r="L763" s="269"/>
      <c r="M763" s="226"/>
      <c r="N763" s="226"/>
      <c r="O763" s="18"/>
    </row>
    <row r="764" spans="2:15" hidden="1" outlineLevel="2" x14ac:dyDescent="0.4">
      <c r="H764" s="268"/>
      <c r="I764" s="268"/>
      <c r="J764" s="268"/>
      <c r="K764" s="268"/>
      <c r="L764" s="268"/>
    </row>
    <row r="765" spans="2:15" hidden="1" outlineLevel="2" x14ac:dyDescent="0.4">
      <c r="C765" s="220" t="s">
        <v>133</v>
      </c>
      <c r="D765" s="221" t="s">
        <v>176</v>
      </c>
      <c r="H765" s="270">
        <f>IFERROR((SUMIFS('INPUTS | Totex'!H$445:H$448,'INPUTS | Totex'!$C$445:$C$448,$C765))/SUMIFS(H$595:H$607,$C$595:$C$607,$C765),0)</f>
        <v>-5.7856563283555954E-3</v>
      </c>
      <c r="I765" s="270">
        <f>IFERROR((SUMIFS('INPUTS | Totex'!I$445:I$448,'INPUTS | Totex'!$C$445:$C$448,$C765))/SUMIFS(I$595:I$607,$C$595:$C$607,$C765),0)</f>
        <v>0</v>
      </c>
      <c r="J765" s="270">
        <f>IFERROR((SUMIFS('INPUTS | Totex'!J$445:J$448,'INPUTS | Totex'!$C$445:$C$448,$C765))/SUMIFS(J$595:J$607,$C$595:$C$607,$C765),0)</f>
        <v>0</v>
      </c>
      <c r="K765" s="270">
        <f>IFERROR((SUMIFS('INPUTS | Totex'!K$445:K$448,'INPUTS | Totex'!$C$445:$C$448,$C765))/SUMIFS(K$595:K$607,$C$595:$C$607,$C765),0)</f>
        <v>0</v>
      </c>
      <c r="L765" s="270">
        <f>IFERROR((SUMIFS('INPUTS | Totex'!L$445:L$448,'INPUTS | Totex'!$C$445:$C$448,$C765))/SUMIFS(L$595:L$607,$C$595:$C$607,$C765),0)</f>
        <v>0</v>
      </c>
    </row>
    <row r="766" spans="2:15" hidden="1" outlineLevel="2" x14ac:dyDescent="0.4">
      <c r="H766" s="270"/>
      <c r="I766" s="270"/>
      <c r="J766" s="270"/>
      <c r="K766" s="270"/>
      <c r="L766" s="270"/>
    </row>
    <row r="767" spans="2:15" hidden="1" outlineLevel="2" x14ac:dyDescent="0.4">
      <c r="B767" s="222"/>
      <c r="C767" s="222" t="s">
        <v>725</v>
      </c>
      <c r="D767" s="224" t="s">
        <v>176</v>
      </c>
      <c r="E767" s="271">
        <f>IFERROR((SUMIFS('INPUTS | Totex'!E$445:E$448,'INPUTS | Totex'!$C$445:$C$448,$C765))/SUMIFS(E$595:E$607,$C$595:$C$607,$C767),0)</f>
        <v>0</v>
      </c>
      <c r="F767" s="271">
        <f>IFERROR((SUMIFS('INPUTS | Totex'!F$445:F$448,'INPUTS | Totex'!$C$445:$C$448,$C765))/SUMIFS(F$595:F$607,$C$595:$C$607,$C767),0)</f>
        <v>0</v>
      </c>
      <c r="G767" s="271">
        <f>IFERROR((SUMIFS('INPUTS | Totex'!G$445:G$448,'INPUTS | Totex'!$C$445:$C$448,$C765))/SUMIFS(G$595:G$607,$C$595:$C$607,$C767),0)</f>
        <v>0</v>
      </c>
      <c r="H767" s="271">
        <f>IFERROR((SUMIFS('INPUTS | Totex'!H$445:H$448,'INPUTS | Totex'!$C$445:$C$448,$C765))/SUMIFS(H$595:H$607,$C$595:$C$607,$C767),0)</f>
        <v>-1.0475943473995629E-3</v>
      </c>
      <c r="I767" s="271">
        <f>IFERROR((SUMIFS('INPUTS | Totex'!I$445:I$448,'INPUTS | Totex'!$C$445:$C$448,$C765))/SUMIFS(I$595:I$607,$C$595:$C$607,$C767),0)</f>
        <v>0</v>
      </c>
      <c r="J767" s="271">
        <f>IFERROR((SUMIFS('INPUTS | Totex'!J$445:J$448,'INPUTS | Totex'!$C$445:$C$448,$C765))/SUMIFS(J$595:J$607,$C$595:$C$607,$C767),0)</f>
        <v>0</v>
      </c>
      <c r="K767" s="271">
        <f>IFERROR((SUMIFS('INPUTS | Totex'!K$445:K$448,'INPUTS | Totex'!$C$445:$C$448,$C765))/SUMIFS(K$595:K$607,$C$595:$C$607,$C767),0)</f>
        <v>0</v>
      </c>
      <c r="L767" s="271">
        <f>IFERROR((SUMIFS('INPUTS | Totex'!L$445:L$448,'INPUTS | Totex'!$C$445:$C$448,$C765))/SUMIFS(L$595:L$607,$C$595:$C$607,$C767),0)</f>
        <v>0</v>
      </c>
      <c r="M767" s="222"/>
      <c r="N767" s="222"/>
      <c r="O767" s="222"/>
    </row>
    <row r="768" spans="2:15" outlineLevel="1" collapsed="1" x14ac:dyDescent="0.4">
      <c r="H768" s="271"/>
      <c r="I768" s="271"/>
      <c r="J768" s="271"/>
      <c r="K768" s="271"/>
      <c r="L768" s="271"/>
    </row>
    <row r="769" spans="2:15" ht="14.25" outlineLevel="1" x14ac:dyDescent="0.4">
      <c r="B769" s="74" t="s">
        <v>1165</v>
      </c>
      <c r="C769" s="60"/>
      <c r="D769" s="226"/>
      <c r="E769" s="226"/>
      <c r="F769" s="226"/>
      <c r="G769" s="226"/>
      <c r="H769" s="269"/>
      <c r="I769" s="269"/>
      <c r="J769" s="269"/>
      <c r="K769" s="269"/>
      <c r="L769" s="269"/>
      <c r="M769" s="226"/>
      <c r="N769" s="18"/>
      <c r="O769" s="18"/>
    </row>
    <row r="770" spans="2:15" hidden="1" outlineLevel="2" x14ac:dyDescent="0.4">
      <c r="H770" s="268"/>
      <c r="I770" s="268"/>
      <c r="J770" s="268"/>
      <c r="K770" s="268"/>
      <c r="L770" s="268"/>
    </row>
    <row r="771" spans="2:15" hidden="1" outlineLevel="2" x14ac:dyDescent="0.4">
      <c r="C771" s="220" t="s">
        <v>117</v>
      </c>
      <c r="D771" s="221" t="s">
        <v>176</v>
      </c>
      <c r="H771" s="270">
        <f>IFERROR(H659 / H595,0)</f>
        <v>4.7948418139830355E-2</v>
      </c>
      <c r="I771" s="270">
        <f t="shared" ref="I771:L771" si="154">IFERROR(I659 / I595,0)</f>
        <v>0</v>
      </c>
      <c r="J771" s="270">
        <f t="shared" si="154"/>
        <v>0</v>
      </c>
      <c r="K771" s="270">
        <f t="shared" si="154"/>
        <v>0</v>
      </c>
      <c r="L771" s="270">
        <f t="shared" si="154"/>
        <v>0</v>
      </c>
    </row>
    <row r="772" spans="2:15" hidden="1" outlineLevel="2" x14ac:dyDescent="0.4">
      <c r="C772" s="220" t="s">
        <v>119</v>
      </c>
      <c r="D772" s="221" t="s">
        <v>176</v>
      </c>
      <c r="H772" s="270">
        <f t="shared" ref="H772:L772" si="155">IFERROR(H660 / H596,0)</f>
        <v>3.0707325251745334E-2</v>
      </c>
      <c r="I772" s="270">
        <f t="shared" si="155"/>
        <v>0</v>
      </c>
      <c r="J772" s="270">
        <f t="shared" si="155"/>
        <v>0</v>
      </c>
      <c r="K772" s="270">
        <f t="shared" si="155"/>
        <v>0</v>
      </c>
      <c r="L772" s="270">
        <f t="shared" si="155"/>
        <v>0</v>
      </c>
    </row>
    <row r="773" spans="2:15" hidden="1" outlineLevel="2" x14ac:dyDescent="0.4">
      <c r="C773" s="220" t="s">
        <v>122</v>
      </c>
      <c r="D773" s="221" t="s">
        <v>176</v>
      </c>
      <c r="H773" s="270">
        <f t="shared" ref="H773:L773" si="156">IFERROR(H661 / H597,0)</f>
        <v>9.7436940602115524E-2</v>
      </c>
      <c r="I773" s="270">
        <f t="shared" si="156"/>
        <v>0</v>
      </c>
      <c r="J773" s="270">
        <f t="shared" si="156"/>
        <v>0</v>
      </c>
      <c r="K773" s="270">
        <f t="shared" si="156"/>
        <v>0</v>
      </c>
      <c r="L773" s="270">
        <f t="shared" si="156"/>
        <v>0</v>
      </c>
    </row>
    <row r="774" spans="2:15" hidden="1" outlineLevel="2" x14ac:dyDescent="0.4">
      <c r="C774" s="220" t="s">
        <v>124</v>
      </c>
      <c r="D774" s="221" t="s">
        <v>176</v>
      </c>
      <c r="H774" s="270">
        <f t="shared" ref="H774:L774" si="157">IFERROR(H662 / H598,0)</f>
        <v>-2.3676428052818912E-2</v>
      </c>
      <c r="I774" s="270">
        <f t="shared" si="157"/>
        <v>0</v>
      </c>
      <c r="J774" s="270">
        <f t="shared" si="157"/>
        <v>0</v>
      </c>
      <c r="K774" s="270">
        <f t="shared" si="157"/>
        <v>0</v>
      </c>
      <c r="L774" s="270">
        <f t="shared" si="157"/>
        <v>0</v>
      </c>
    </row>
    <row r="775" spans="2:15" hidden="1" outlineLevel="2" x14ac:dyDescent="0.4">
      <c r="C775" s="220" t="s">
        <v>126</v>
      </c>
      <c r="D775" s="221" t="s">
        <v>176</v>
      </c>
      <c r="H775" s="270">
        <f t="shared" ref="H775:L775" si="158">IFERROR(H663 / H599,0)</f>
        <v>-4.9177745858892494E-2</v>
      </c>
      <c r="I775" s="270">
        <f t="shared" si="158"/>
        <v>0</v>
      </c>
      <c r="J775" s="270">
        <f t="shared" si="158"/>
        <v>0</v>
      </c>
      <c r="K775" s="270">
        <f t="shared" si="158"/>
        <v>0</v>
      </c>
      <c r="L775" s="270">
        <f t="shared" si="158"/>
        <v>0</v>
      </c>
    </row>
    <row r="776" spans="2:15" hidden="1" outlineLevel="2" x14ac:dyDescent="0.4">
      <c r="C776" s="220" t="s">
        <v>128</v>
      </c>
      <c r="D776" s="221" t="s">
        <v>176</v>
      </c>
      <c r="H776" s="270">
        <f t="shared" ref="H776:L776" si="159">IFERROR(H664 / H600,0)</f>
        <v>-0.15500337890523472</v>
      </c>
      <c r="I776" s="270">
        <f t="shared" si="159"/>
        <v>0</v>
      </c>
      <c r="J776" s="270">
        <f t="shared" si="159"/>
        <v>0</v>
      </c>
      <c r="K776" s="270">
        <f t="shared" si="159"/>
        <v>0</v>
      </c>
      <c r="L776" s="270">
        <f t="shared" si="159"/>
        <v>0</v>
      </c>
    </row>
    <row r="777" spans="2:15" hidden="1" outlineLevel="2" x14ac:dyDescent="0.4">
      <c r="C777" s="220" t="s">
        <v>131</v>
      </c>
      <c r="D777" s="221" t="s">
        <v>176</v>
      </c>
      <c r="H777" s="270">
        <f t="shared" ref="H777:L777" si="160">IFERROR(H665 / H601,0)</f>
        <v>9.8711816900375615E-2</v>
      </c>
      <c r="I777" s="270">
        <f t="shared" si="160"/>
        <v>0</v>
      </c>
      <c r="J777" s="270">
        <f t="shared" si="160"/>
        <v>0</v>
      </c>
      <c r="K777" s="270">
        <f t="shared" si="160"/>
        <v>0</v>
      </c>
      <c r="L777" s="270">
        <f t="shared" si="160"/>
        <v>0</v>
      </c>
    </row>
    <row r="778" spans="2:15" hidden="1" outlineLevel="2" x14ac:dyDescent="0.4">
      <c r="C778" s="220" t="s">
        <v>133</v>
      </c>
      <c r="D778" s="221" t="s">
        <v>176</v>
      </c>
      <c r="H778" s="270">
        <f t="shared" ref="H778:L778" si="161">IFERROR(H666 / H602,0)</f>
        <v>-0.14756298172971252</v>
      </c>
      <c r="I778" s="270">
        <f t="shared" si="161"/>
        <v>0</v>
      </c>
      <c r="J778" s="270">
        <f t="shared" si="161"/>
        <v>0</v>
      </c>
      <c r="K778" s="270">
        <f t="shared" si="161"/>
        <v>0</v>
      </c>
      <c r="L778" s="270">
        <f t="shared" si="161"/>
        <v>0</v>
      </c>
    </row>
    <row r="779" spans="2:15" hidden="1" outlineLevel="2" x14ac:dyDescent="0.4">
      <c r="C779" s="220" t="s">
        <v>244</v>
      </c>
      <c r="D779" s="221" t="s">
        <v>176</v>
      </c>
      <c r="H779" s="270">
        <f t="shared" ref="H779:L779" si="162">IFERROR(H667 / H603,0)</f>
        <v>0.24320849175991593</v>
      </c>
      <c r="I779" s="270">
        <f t="shared" si="162"/>
        <v>0</v>
      </c>
      <c r="J779" s="270">
        <f t="shared" si="162"/>
        <v>0</v>
      </c>
      <c r="K779" s="270">
        <f t="shared" si="162"/>
        <v>0</v>
      </c>
      <c r="L779" s="270">
        <f t="shared" si="162"/>
        <v>0</v>
      </c>
    </row>
    <row r="780" spans="2:15" hidden="1" outlineLevel="2" x14ac:dyDescent="0.4">
      <c r="C780" s="220" t="s">
        <v>137</v>
      </c>
      <c r="D780" s="221" t="s">
        <v>176</v>
      </c>
      <c r="H780" s="270">
        <f t="shared" ref="H780:L780" si="163">IFERROR(H668 / H604,0)</f>
        <v>-0.1239823693729302</v>
      </c>
      <c r="I780" s="270">
        <f t="shared" si="163"/>
        <v>0</v>
      </c>
      <c r="J780" s="270">
        <f t="shared" si="163"/>
        <v>0</v>
      </c>
      <c r="K780" s="270">
        <f t="shared" si="163"/>
        <v>0</v>
      </c>
      <c r="L780" s="270">
        <f t="shared" si="163"/>
        <v>0</v>
      </c>
    </row>
    <row r="781" spans="2:15" hidden="1" outlineLevel="2" x14ac:dyDescent="0.4">
      <c r="C781" s="220" t="s">
        <v>139</v>
      </c>
      <c r="D781" s="221" t="s">
        <v>176</v>
      </c>
      <c r="H781" s="270">
        <f t="shared" ref="H781:L781" si="164">IFERROR(H669 / H605,0)</f>
        <v>-0.22956629504498785</v>
      </c>
      <c r="I781" s="270">
        <f t="shared" si="164"/>
        <v>0</v>
      </c>
      <c r="J781" s="270">
        <f t="shared" si="164"/>
        <v>0</v>
      </c>
      <c r="K781" s="270">
        <f t="shared" si="164"/>
        <v>0</v>
      </c>
      <c r="L781" s="270">
        <f t="shared" si="164"/>
        <v>0</v>
      </c>
    </row>
    <row r="782" spans="2:15" hidden="1" outlineLevel="2" x14ac:dyDescent="0.4">
      <c r="H782" s="270"/>
      <c r="I782" s="270"/>
      <c r="J782" s="270"/>
      <c r="K782" s="270"/>
      <c r="L782" s="270"/>
    </row>
    <row r="783" spans="2:15" hidden="1" outlineLevel="2" x14ac:dyDescent="0.4">
      <c r="B783" s="222"/>
      <c r="C783" s="222" t="s">
        <v>725</v>
      </c>
      <c r="D783" s="224" t="s">
        <v>176</v>
      </c>
      <c r="E783" s="271">
        <f t="shared" ref="E783:G783" si="165">IFERROR(E671 / E607,0)</f>
        <v>0</v>
      </c>
      <c r="F783" s="271">
        <f t="shared" si="165"/>
        <v>0</v>
      </c>
      <c r="G783" s="271">
        <f t="shared" si="165"/>
        <v>0</v>
      </c>
      <c r="H783" s="271">
        <f t="shared" ref="H783:L783" si="166">IFERROR(H671 / H607,0)</f>
        <v>-3.7738255843525685E-2</v>
      </c>
      <c r="I783" s="271">
        <f t="shared" si="166"/>
        <v>0</v>
      </c>
      <c r="J783" s="271">
        <f t="shared" si="166"/>
        <v>0</v>
      </c>
      <c r="K783" s="271">
        <f t="shared" si="166"/>
        <v>0</v>
      </c>
      <c r="L783" s="271">
        <f t="shared" si="166"/>
        <v>0</v>
      </c>
      <c r="M783" s="222"/>
      <c r="N783" s="222"/>
      <c r="O783" s="222"/>
    </row>
    <row r="784" spans="2:15" outlineLevel="1" collapsed="1" x14ac:dyDescent="0.4"/>
    <row r="785" spans="2:15" ht="15.75" x14ac:dyDescent="0.4">
      <c r="B785" s="55" t="s">
        <v>1166</v>
      </c>
      <c r="C785" s="75"/>
      <c r="D785" s="225"/>
      <c r="E785" s="225"/>
      <c r="F785" s="225"/>
      <c r="G785" s="225"/>
      <c r="H785" s="267"/>
      <c r="I785" s="267"/>
      <c r="J785" s="267"/>
      <c r="K785" s="267"/>
      <c r="L785" s="267"/>
      <c r="M785" s="225"/>
      <c r="N785" s="56"/>
      <c r="O785" s="56"/>
    </row>
    <row r="786" spans="2:15" outlineLevel="1" x14ac:dyDescent="0.4">
      <c r="H786" s="221"/>
      <c r="I786" s="221"/>
      <c r="J786" s="221"/>
      <c r="K786" s="221"/>
      <c r="L786" s="221"/>
      <c r="M786" s="221"/>
    </row>
    <row r="787" spans="2:15" ht="14.25" outlineLevel="1" x14ac:dyDescent="0.4">
      <c r="B787" s="74" t="s">
        <v>1167</v>
      </c>
      <c r="C787" s="60"/>
      <c r="D787" s="226"/>
      <c r="E787" s="226"/>
      <c r="F787" s="226"/>
      <c r="G787" s="226"/>
      <c r="H787" s="269"/>
      <c r="I787" s="269"/>
      <c r="J787" s="269"/>
      <c r="K787" s="269"/>
      <c r="L787" s="269"/>
      <c r="M787" s="226"/>
      <c r="N787" s="18"/>
      <c r="O787" s="18"/>
    </row>
    <row r="788" spans="2:15" hidden="1" outlineLevel="2" x14ac:dyDescent="0.4">
      <c r="H788" s="268"/>
      <c r="I788" s="268"/>
      <c r="J788" s="268"/>
      <c r="K788" s="268"/>
      <c r="L788" s="268"/>
    </row>
    <row r="789" spans="2:15" hidden="1" outlineLevel="2" x14ac:dyDescent="0.4">
      <c r="C789" s="234" t="s">
        <v>117</v>
      </c>
      <c r="D789" s="236" t="s">
        <v>1168</v>
      </c>
      <c r="E789" s="236"/>
      <c r="F789" s="236"/>
      <c r="G789" s="236"/>
      <c r="H789" s="261">
        <f>VLOOKUP($C789,'INPUTS | Totex'!$C$544:$L$562,H$3,0) * 1000 / VLOOKUP($C789,'INPUTS | Totex'!$C$566:$L$584,H$3,0)</f>
        <v>26.799403417932478</v>
      </c>
      <c r="I789" s="261">
        <f>VLOOKUP($C789,'INPUTS | Totex'!$C$544:$L$562,I$3,0) * 1000 / VLOOKUP($C789,'INPUTS | Totex'!$C$566:$L$584,I$3,0)</f>
        <v>26.725872130518503</v>
      </c>
      <c r="J789" s="261">
        <f>VLOOKUP($C789,'INPUTS | Totex'!$C$544:$L$562,J$3,0) * 1000 / VLOOKUP($C789,'INPUTS | Totex'!$C$566:$L$584,J$3,0)</f>
        <v>26.839089284525095</v>
      </c>
      <c r="K789" s="261">
        <f>VLOOKUP($C789,'INPUTS | Totex'!$C$544:$L$562,K$3,0) * 1000 / VLOOKUP($C789,'INPUTS | Totex'!$C$566:$L$584,K$3,0)</f>
        <v>26.95349541257033</v>
      </c>
      <c r="L789" s="261">
        <f>VLOOKUP($C789,'INPUTS | Totex'!$C$544:$L$562,L$3,0) * 1000 / VLOOKUP($C789,'INPUTS | Totex'!$C$566:$L$584,L$3,0)</f>
        <v>26.988622348177689</v>
      </c>
    </row>
    <row r="790" spans="2:15" hidden="1" outlineLevel="2" x14ac:dyDescent="0.4">
      <c r="C790" s="234" t="s">
        <v>119</v>
      </c>
      <c r="D790" s="236" t="s">
        <v>1168</v>
      </c>
      <c r="E790" s="236"/>
      <c r="F790" s="236"/>
      <c r="G790" s="236"/>
      <c r="H790" s="261">
        <f>VLOOKUP($C790,'INPUTS | Totex'!$C$544:$L$562,H$3,0) * 1000 / VLOOKUP($C790,'INPUTS | Totex'!$C$566:$L$584,H$3,0)</f>
        <v>28.077661295568646</v>
      </c>
      <c r="I790" s="261">
        <f>VLOOKUP($C790,'INPUTS | Totex'!$C$544:$L$562,I$3,0) * 1000 / VLOOKUP($C790,'INPUTS | Totex'!$C$566:$L$584,I$3,0)</f>
        <v>28.174131046528899</v>
      </c>
      <c r="J790" s="261">
        <f>VLOOKUP($C790,'INPUTS | Totex'!$C$544:$L$562,J$3,0) * 1000 / VLOOKUP($C790,'INPUTS | Totex'!$C$566:$L$584,J$3,0)</f>
        <v>28.269726769571797</v>
      </c>
      <c r="K790" s="261">
        <f>VLOOKUP($C790,'INPUTS | Totex'!$C$544:$L$562,K$3,0) * 1000 / VLOOKUP($C790,'INPUTS | Totex'!$C$566:$L$584,K$3,0)</f>
        <v>28.361797827735799</v>
      </c>
      <c r="L790" s="261">
        <f>VLOOKUP($C790,'INPUTS | Totex'!$C$544:$L$562,L$3,0) * 1000 / VLOOKUP($C790,'INPUTS | Totex'!$C$566:$L$584,L$3,0)</f>
        <v>28.449654382291744</v>
      </c>
    </row>
    <row r="791" spans="2:15" hidden="1" outlineLevel="2" x14ac:dyDescent="0.4">
      <c r="C791" s="234" t="s">
        <v>122</v>
      </c>
      <c r="D791" s="236" t="s">
        <v>1168</v>
      </c>
      <c r="E791" s="236"/>
      <c r="F791" s="236"/>
      <c r="G791" s="236"/>
      <c r="H791" s="261">
        <f>VLOOKUP($C791,'INPUTS | Totex'!$C$544:$L$562,H$3,0) * 1000 / VLOOKUP($C791,'INPUTS | Totex'!$C$566:$L$584,H$3,0)</f>
        <v>29.691921933269622</v>
      </c>
      <c r="I791" s="261">
        <f>VLOOKUP($C791,'INPUTS | Totex'!$C$544:$L$562,I$3,0) * 1000 / VLOOKUP($C791,'INPUTS | Totex'!$C$566:$L$584,I$3,0)</f>
        <v>29.901524526564486</v>
      </c>
      <c r="J791" s="261">
        <f>VLOOKUP($C791,'INPUTS | Totex'!$C$544:$L$562,J$3,0) * 1000 / VLOOKUP($C791,'INPUTS | Totex'!$C$566:$L$584,J$3,0)</f>
        <v>30.095701146183011</v>
      </c>
      <c r="K791" s="261">
        <f>VLOOKUP($C791,'INPUTS | Totex'!$C$544:$L$562,K$3,0) * 1000 / VLOOKUP($C791,'INPUTS | Totex'!$C$566:$L$584,K$3,0)</f>
        <v>30.27759707304951</v>
      </c>
      <c r="L791" s="261">
        <f>VLOOKUP($C791,'INPUTS | Totex'!$C$544:$L$562,L$3,0) * 1000 / VLOOKUP($C791,'INPUTS | Totex'!$C$566:$L$584,L$3,0)</f>
        <v>30.449608914963029</v>
      </c>
    </row>
    <row r="792" spans="2:15" hidden="1" outlineLevel="2" x14ac:dyDescent="0.4">
      <c r="C792" s="234" t="s">
        <v>124</v>
      </c>
      <c r="D792" s="236" t="s">
        <v>1168</v>
      </c>
      <c r="E792" s="236"/>
      <c r="F792" s="236"/>
      <c r="G792" s="236"/>
      <c r="H792" s="261">
        <f>VLOOKUP($C792,'INPUTS | Totex'!$C$544:$L$562,H$3,0) * 1000 / VLOOKUP($C792,'INPUTS | Totex'!$C$566:$L$584,H$3,0)</f>
        <v>25.045349423178806</v>
      </c>
      <c r="I792" s="261">
        <f>VLOOKUP($C792,'INPUTS | Totex'!$C$544:$L$562,I$3,0) * 1000 / VLOOKUP($C792,'INPUTS | Totex'!$C$566:$L$584,I$3,0)</f>
        <v>25.085360022186364</v>
      </c>
      <c r="J792" s="261">
        <f>VLOOKUP($C792,'INPUTS | Totex'!$C$544:$L$562,J$3,0) * 1000 / VLOOKUP($C792,'INPUTS | Totex'!$C$566:$L$584,J$3,0)</f>
        <v>25.129525836572991</v>
      </c>
      <c r="K792" s="261">
        <f>VLOOKUP($C792,'INPUTS | Totex'!$C$544:$L$562,K$3,0) * 1000 / VLOOKUP($C792,'INPUTS | Totex'!$C$566:$L$584,K$3,0)</f>
        <v>25.166575208759436</v>
      </c>
      <c r="L792" s="261">
        <f>VLOOKUP($C792,'INPUTS | Totex'!$C$544:$L$562,L$3,0) * 1000 / VLOOKUP($C792,'INPUTS | Totex'!$C$566:$L$584,L$3,0)</f>
        <v>25.199800291179535</v>
      </c>
    </row>
    <row r="793" spans="2:15" hidden="1" outlineLevel="2" x14ac:dyDescent="0.4">
      <c r="C793" s="234" t="s">
        <v>126</v>
      </c>
      <c r="D793" s="236" t="s">
        <v>1168</v>
      </c>
      <c r="E793" s="236"/>
      <c r="F793" s="236"/>
      <c r="G793" s="236"/>
      <c r="H793" s="261">
        <f>VLOOKUP($C793,'INPUTS | Totex'!$C$544:$L$562,H$3,0) * 1000 / VLOOKUP($C793,'INPUTS | Totex'!$C$566:$L$584,H$3,0)</f>
        <v>23.383574592464953</v>
      </c>
      <c r="I793" s="261">
        <f>VLOOKUP($C793,'INPUTS | Totex'!$C$544:$L$562,I$3,0) * 1000 / VLOOKUP($C793,'INPUTS | Totex'!$C$566:$L$584,I$3,0)</f>
        <v>23.531417118348173</v>
      </c>
      <c r="J793" s="261">
        <f>VLOOKUP($C793,'INPUTS | Totex'!$C$544:$L$562,J$3,0) * 1000 / VLOOKUP($C793,'INPUTS | Totex'!$C$566:$L$584,J$3,0)</f>
        <v>23.661215115976869</v>
      </c>
      <c r="K793" s="261">
        <f>VLOOKUP($C793,'INPUTS | Totex'!$C$544:$L$562,K$3,0) * 1000 / VLOOKUP($C793,'INPUTS | Totex'!$C$566:$L$584,K$3,0)</f>
        <v>23.779650494334589</v>
      </c>
      <c r="L793" s="261">
        <f>VLOOKUP($C793,'INPUTS | Totex'!$C$544:$L$562,L$3,0) * 1000 / VLOOKUP($C793,'INPUTS | Totex'!$C$566:$L$584,L$3,0)</f>
        <v>23.888895775888258</v>
      </c>
    </row>
    <row r="794" spans="2:15" hidden="1" outlineLevel="2" x14ac:dyDescent="0.4">
      <c r="C794" s="234" t="s">
        <v>128</v>
      </c>
      <c r="D794" s="236" t="s">
        <v>1168</v>
      </c>
      <c r="E794" s="236"/>
      <c r="F794" s="236"/>
      <c r="G794" s="236"/>
      <c r="H794" s="261">
        <f>VLOOKUP($C794,'INPUTS | Totex'!$C$544:$L$562,H$3,0) * 1000 / VLOOKUP($C794,'INPUTS | Totex'!$C$566:$L$584,H$3,0)</f>
        <v>28.780211402847467</v>
      </c>
      <c r="I794" s="261">
        <f>VLOOKUP($C794,'INPUTS | Totex'!$C$544:$L$562,I$3,0) * 1000 / VLOOKUP($C794,'INPUTS | Totex'!$C$566:$L$584,I$3,0)</f>
        <v>28.683822170610629</v>
      </c>
      <c r="J794" s="261">
        <f>VLOOKUP($C794,'INPUTS | Totex'!$C$544:$L$562,J$3,0) * 1000 / VLOOKUP($C794,'INPUTS | Totex'!$C$566:$L$584,J$3,0)</f>
        <v>28.460593196400115</v>
      </c>
      <c r="K794" s="261">
        <f>VLOOKUP($C794,'INPUTS | Totex'!$C$544:$L$562,K$3,0) * 1000 / VLOOKUP($C794,'INPUTS | Totex'!$C$566:$L$584,K$3,0)</f>
        <v>28.274485926783136</v>
      </c>
      <c r="L794" s="261">
        <f>VLOOKUP($C794,'INPUTS | Totex'!$C$544:$L$562,L$3,0) * 1000 / VLOOKUP($C794,'INPUTS | Totex'!$C$566:$L$584,L$3,0)</f>
        <v>28.045202855141266</v>
      </c>
    </row>
    <row r="795" spans="2:15" hidden="1" outlineLevel="2" x14ac:dyDescent="0.4">
      <c r="C795" s="234" t="s">
        <v>131</v>
      </c>
      <c r="D795" s="236" t="s">
        <v>1168</v>
      </c>
      <c r="E795" s="236"/>
      <c r="F795" s="236"/>
      <c r="G795" s="236"/>
      <c r="H795" s="261">
        <f>VLOOKUP($C795,'INPUTS | Totex'!$C$544:$L$562,H$3,0) * 1000 / VLOOKUP($C795,'INPUTS | Totex'!$C$566:$L$584,H$3,0)</f>
        <v>25.760219480484487</v>
      </c>
      <c r="I795" s="261">
        <f>VLOOKUP($C795,'INPUTS | Totex'!$C$544:$L$562,I$3,0) * 1000 / VLOOKUP($C795,'INPUTS | Totex'!$C$566:$L$584,I$3,0)</f>
        <v>25.835165863892549</v>
      </c>
      <c r="J795" s="261">
        <f>VLOOKUP($C795,'INPUTS | Totex'!$C$544:$L$562,J$3,0) * 1000 / VLOOKUP($C795,'INPUTS | Totex'!$C$566:$L$584,J$3,0)</f>
        <v>25.905159735540831</v>
      </c>
      <c r="K795" s="261">
        <f>VLOOKUP($C795,'INPUTS | Totex'!$C$544:$L$562,K$3,0) * 1000 / VLOOKUP($C795,'INPUTS | Totex'!$C$566:$L$584,K$3,0)</f>
        <v>25.975243424617712</v>
      </c>
      <c r="L795" s="261">
        <f>VLOOKUP($C795,'INPUTS | Totex'!$C$544:$L$562,L$3,0) * 1000 / VLOOKUP($C795,'INPUTS | Totex'!$C$566:$L$584,L$3,0)</f>
        <v>26.045005055793577</v>
      </c>
    </row>
    <row r="796" spans="2:15" hidden="1" outlineLevel="2" x14ac:dyDescent="0.4">
      <c r="C796" s="234" t="s">
        <v>133</v>
      </c>
      <c r="D796" s="236" t="s">
        <v>1168</v>
      </c>
      <c r="E796" s="236"/>
      <c r="F796" s="236"/>
      <c r="G796" s="236"/>
      <c r="H796" s="261">
        <f>VLOOKUP($C796,'INPUTS | Totex'!$C$544:$L$562,H$3,0) * 1000 / VLOOKUP($C796,'INPUTS | Totex'!$C$566:$L$584,H$3,0)</f>
        <v>25.778460747272547</v>
      </c>
      <c r="I796" s="261">
        <f>VLOOKUP($C796,'INPUTS | Totex'!$C$544:$L$562,I$3,0) * 1000 / VLOOKUP($C796,'INPUTS | Totex'!$C$566:$L$584,I$3,0)</f>
        <v>26.130249578300909</v>
      </c>
      <c r="J796" s="261">
        <f>VLOOKUP($C796,'INPUTS | Totex'!$C$544:$L$562,J$3,0) * 1000 / VLOOKUP($C796,'INPUTS | Totex'!$C$566:$L$584,J$3,0)</f>
        <v>26.445853475440416</v>
      </c>
      <c r="K796" s="261">
        <f>VLOOKUP($C796,'INPUTS | Totex'!$C$544:$L$562,K$3,0) * 1000 / VLOOKUP($C796,'INPUTS | Totex'!$C$566:$L$584,K$3,0)</f>
        <v>26.674409160355385</v>
      </c>
      <c r="L796" s="261">
        <f>VLOOKUP($C796,'INPUTS | Totex'!$C$544:$L$562,L$3,0) * 1000 / VLOOKUP($C796,'INPUTS | Totex'!$C$566:$L$584,L$3,0)</f>
        <v>26.945746974849971</v>
      </c>
    </row>
    <row r="797" spans="2:15" hidden="1" outlineLevel="2" x14ac:dyDescent="0.4">
      <c r="C797" s="220" t="s">
        <v>244</v>
      </c>
      <c r="D797" s="236" t="s">
        <v>1168</v>
      </c>
      <c r="E797" s="236"/>
      <c r="F797" s="236"/>
      <c r="G797" s="236"/>
      <c r="H797" s="261">
        <f>VLOOKUP($C797,'INPUTS | Totex'!$C$544:$L$562,H$3,0) * 1000 / VLOOKUP($C797,'INPUTS | Totex'!$C$566:$L$584,H$3,0)</f>
        <v>30.728815698433248</v>
      </c>
      <c r="I797" s="261">
        <f>VLOOKUP($C797,'INPUTS | Totex'!$C$544:$L$562,I$3,0) * 1000 / VLOOKUP($C797,'INPUTS | Totex'!$C$566:$L$584,I$3,0)</f>
        <v>30.7929287696827</v>
      </c>
      <c r="J797" s="261">
        <f>VLOOKUP($C797,'INPUTS | Totex'!$C$544:$L$562,J$3,0) * 1000 / VLOOKUP($C797,'INPUTS | Totex'!$C$566:$L$584,J$3,0)</f>
        <v>30.688843856512765</v>
      </c>
      <c r="K797" s="261">
        <f>VLOOKUP($C797,'INPUTS | Totex'!$C$544:$L$562,K$3,0) * 1000 / VLOOKUP($C797,'INPUTS | Totex'!$C$566:$L$584,K$3,0)</f>
        <v>30.682901983170716</v>
      </c>
      <c r="L797" s="261">
        <f>VLOOKUP($C797,'INPUTS | Totex'!$C$544:$L$562,L$3,0) * 1000 / VLOOKUP($C797,'INPUTS | Totex'!$C$566:$L$584,L$3,0)</f>
        <v>30.784169603764507</v>
      </c>
    </row>
    <row r="798" spans="2:15" hidden="1" outlineLevel="2" x14ac:dyDescent="0.4">
      <c r="C798" s="234" t="s">
        <v>137</v>
      </c>
      <c r="D798" s="236" t="s">
        <v>1168</v>
      </c>
      <c r="E798" s="236"/>
      <c r="F798" s="236"/>
      <c r="G798" s="236"/>
      <c r="H798" s="261">
        <f>VLOOKUP($C798,'INPUTS | Totex'!$C$544:$L$562,H$3,0) * 1000 / VLOOKUP($C798,'INPUTS | Totex'!$C$566:$L$584,H$3,0)</f>
        <v>22.121554082041058</v>
      </c>
      <c r="I798" s="261">
        <f>VLOOKUP($C798,'INPUTS | Totex'!$C$544:$L$562,I$3,0) * 1000 / VLOOKUP($C798,'INPUTS | Totex'!$C$566:$L$584,I$3,0)</f>
        <v>22.432033588374622</v>
      </c>
      <c r="J798" s="261">
        <f>VLOOKUP($C798,'INPUTS | Totex'!$C$544:$L$562,J$3,0) * 1000 / VLOOKUP($C798,'INPUTS | Totex'!$C$566:$L$584,J$3,0)</f>
        <v>22.77046144868612</v>
      </c>
      <c r="K798" s="261">
        <f>VLOOKUP($C798,'INPUTS | Totex'!$C$544:$L$562,K$3,0) * 1000 / VLOOKUP($C798,'INPUTS | Totex'!$C$566:$L$584,K$3,0)</f>
        <v>23.041385054345302</v>
      </c>
      <c r="L798" s="261">
        <f>VLOOKUP($C798,'INPUTS | Totex'!$C$544:$L$562,L$3,0) * 1000 / VLOOKUP($C798,'INPUTS | Totex'!$C$566:$L$584,L$3,0)</f>
        <v>23.330258996756978</v>
      </c>
    </row>
    <row r="799" spans="2:15" hidden="1" outlineLevel="2" x14ac:dyDescent="0.4">
      <c r="C799" s="234" t="s">
        <v>139</v>
      </c>
      <c r="D799" s="236" t="s">
        <v>1168</v>
      </c>
      <c r="E799" s="236"/>
      <c r="F799" s="236"/>
      <c r="G799" s="236"/>
      <c r="H799" s="261">
        <f>VLOOKUP($C799,'INPUTS | Totex'!$C$544:$L$562,H$3,0) * 1000 / VLOOKUP($C799,'INPUTS | Totex'!$C$566:$L$584,H$3,0)</f>
        <v>28.152762734172676</v>
      </c>
      <c r="I799" s="261">
        <f>VLOOKUP($C799,'INPUTS | Totex'!$C$544:$L$562,I$3,0) * 1000 / VLOOKUP($C799,'INPUTS | Totex'!$C$566:$L$584,I$3,0)</f>
        <v>28.32616377995901</v>
      </c>
      <c r="J799" s="261">
        <f>VLOOKUP($C799,'INPUTS | Totex'!$C$544:$L$562,J$3,0) * 1000 / VLOOKUP($C799,'INPUTS | Totex'!$C$566:$L$584,J$3,0)</f>
        <v>28.484819166557813</v>
      </c>
      <c r="K799" s="261">
        <f>VLOOKUP($C799,'INPUTS | Totex'!$C$544:$L$562,K$3,0) * 1000 / VLOOKUP($C799,'INPUTS | Totex'!$C$566:$L$584,K$3,0)</f>
        <v>28.63088960769683</v>
      </c>
      <c r="L799" s="261">
        <f>VLOOKUP($C799,'INPUTS | Totex'!$C$544:$L$562,L$3,0) * 1000 / VLOOKUP($C799,'INPUTS | Totex'!$C$566:$L$584,L$3,0)</f>
        <v>28.766143085827768</v>
      </c>
    </row>
    <row r="800" spans="2:15" hidden="1" outlineLevel="2" x14ac:dyDescent="0.4">
      <c r="C800" s="234" t="s">
        <v>141</v>
      </c>
      <c r="D800" s="236" t="s">
        <v>1168</v>
      </c>
      <c r="E800" s="236"/>
      <c r="F800" s="236"/>
      <c r="G800" s="236"/>
      <c r="H800" s="261">
        <f>VLOOKUP($C800,'INPUTS | Totex'!$C$544:$L$562,H$3,0) * 1000 / VLOOKUP($C800,'INPUTS | Totex'!$C$566:$L$584,H$3,0)</f>
        <v>19.183141068980792</v>
      </c>
      <c r="I800" s="261">
        <f>VLOOKUP($C800,'INPUTS | Totex'!$C$544:$L$562,I$3,0) * 1000 / VLOOKUP($C800,'INPUTS | Totex'!$C$566:$L$584,I$3,0)</f>
        <v>19.39225841657526</v>
      </c>
      <c r="J800" s="261">
        <f>VLOOKUP($C800,'INPUTS | Totex'!$C$544:$L$562,J$3,0) * 1000 / VLOOKUP($C800,'INPUTS | Totex'!$C$566:$L$584,J$3,0)</f>
        <v>19.65738095374908</v>
      </c>
      <c r="K800" s="261">
        <f>VLOOKUP($C800,'INPUTS | Totex'!$C$544:$L$562,K$3,0) * 1000 / VLOOKUP($C800,'INPUTS | Totex'!$C$566:$L$584,K$3,0)</f>
        <v>19.941548216378919</v>
      </c>
      <c r="L800" s="261">
        <f>VLOOKUP($C800,'INPUTS | Totex'!$C$544:$L$562,L$3,0) * 1000 / VLOOKUP($C800,'INPUTS | Totex'!$C$566:$L$584,L$3,0)</f>
        <v>20.22403583827116</v>
      </c>
    </row>
    <row r="801" spans="2:15" hidden="1" outlineLevel="2" x14ac:dyDescent="0.4">
      <c r="C801" s="234" t="s">
        <v>143</v>
      </c>
      <c r="D801" s="236" t="s">
        <v>1168</v>
      </c>
      <c r="E801" s="236"/>
      <c r="F801" s="236"/>
      <c r="G801" s="236"/>
      <c r="H801" s="261">
        <f>VLOOKUP($C801,'INPUTS | Totex'!$C$544:$L$562,H$3,0) * 1000 / VLOOKUP($C801,'INPUTS | Totex'!$C$566:$L$584,H$3,0)</f>
        <v>19.402059187053741</v>
      </c>
      <c r="I801" s="261">
        <f>VLOOKUP($C801,'INPUTS | Totex'!$C$544:$L$562,I$3,0) * 1000 / VLOOKUP($C801,'INPUTS | Totex'!$C$566:$L$584,I$3,0)</f>
        <v>19.489781041073339</v>
      </c>
      <c r="J801" s="261">
        <f>VLOOKUP($C801,'INPUTS | Totex'!$C$544:$L$562,J$3,0) * 1000 / VLOOKUP($C801,'INPUTS | Totex'!$C$566:$L$584,J$3,0)</f>
        <v>19.566635024715268</v>
      </c>
      <c r="K801" s="261">
        <f>VLOOKUP($C801,'INPUTS | Totex'!$C$544:$L$562,K$3,0) * 1000 / VLOOKUP($C801,'INPUTS | Totex'!$C$566:$L$584,K$3,0)</f>
        <v>19.655366194534139</v>
      </c>
      <c r="L801" s="261">
        <f>VLOOKUP($C801,'INPUTS | Totex'!$C$544:$L$562,L$3,0) * 1000 / VLOOKUP($C801,'INPUTS | Totex'!$C$566:$L$584,L$3,0)</f>
        <v>19.730802866691505</v>
      </c>
    </row>
    <row r="802" spans="2:15" hidden="1" outlineLevel="2" x14ac:dyDescent="0.4">
      <c r="C802" s="234" t="s">
        <v>145</v>
      </c>
      <c r="D802" s="236" t="s">
        <v>1168</v>
      </c>
      <c r="E802" s="236"/>
      <c r="F802" s="236"/>
      <c r="G802" s="236"/>
      <c r="H802" s="261">
        <f>VLOOKUP($C802,'INPUTS | Totex'!$C$544:$L$562,H$3,0) * 1000 / VLOOKUP($C802,'INPUTS | Totex'!$C$566:$L$584,H$3,0)</f>
        <v>13.813227172095816</v>
      </c>
      <c r="I802" s="261">
        <f>VLOOKUP($C802,'INPUTS | Totex'!$C$544:$L$562,I$3,0) * 1000 / VLOOKUP($C802,'INPUTS | Totex'!$C$566:$L$584,I$3,0)</f>
        <v>13.915886320008102</v>
      </c>
      <c r="J802" s="261">
        <f>VLOOKUP($C802,'INPUTS | Totex'!$C$544:$L$562,J$3,0) * 1000 / VLOOKUP($C802,'INPUTS | Totex'!$C$566:$L$584,J$3,0)</f>
        <v>14.025993206601699</v>
      </c>
      <c r="K802" s="261">
        <f>VLOOKUP($C802,'INPUTS | Totex'!$C$544:$L$562,K$3,0) * 1000 / VLOOKUP($C802,'INPUTS | Totex'!$C$566:$L$584,K$3,0)</f>
        <v>14.139527342311993</v>
      </c>
      <c r="L802" s="261">
        <f>VLOOKUP($C802,'INPUTS | Totex'!$C$544:$L$562,L$3,0) * 1000 / VLOOKUP($C802,'INPUTS | Totex'!$C$566:$L$584,L$3,0)</f>
        <v>14.265059444389427</v>
      </c>
    </row>
    <row r="803" spans="2:15" hidden="1" outlineLevel="2" x14ac:dyDescent="0.4">
      <c r="C803" s="234" t="s">
        <v>147</v>
      </c>
      <c r="D803" s="236" t="s">
        <v>1168</v>
      </c>
      <c r="E803" s="236"/>
      <c r="F803" s="236"/>
      <c r="G803" s="236"/>
      <c r="H803" s="261">
        <f>VLOOKUP($C803,'INPUTS | Totex'!$C$544:$L$562,H$3,0) * 1000 / VLOOKUP($C803,'INPUTS | Totex'!$C$566:$L$584,H$3,0)</f>
        <v>19.670638404298842</v>
      </c>
      <c r="I803" s="261">
        <f>VLOOKUP($C803,'INPUTS | Totex'!$C$544:$L$562,I$3,0) * 1000 / VLOOKUP($C803,'INPUTS | Totex'!$C$566:$L$584,I$3,0)</f>
        <v>19.675078526873193</v>
      </c>
      <c r="J803" s="261">
        <f>VLOOKUP($C803,'INPUTS | Totex'!$C$544:$L$562,J$3,0) * 1000 / VLOOKUP($C803,'INPUTS | Totex'!$C$566:$L$584,J$3,0)</f>
        <v>19.678530067992241</v>
      </c>
      <c r="K803" s="261">
        <f>VLOOKUP($C803,'INPUTS | Totex'!$C$544:$L$562,K$3,0) * 1000 / VLOOKUP($C803,'INPUTS | Totex'!$C$566:$L$584,K$3,0)</f>
        <v>19.681024949174553</v>
      </c>
      <c r="L803" s="261">
        <f>VLOOKUP($C803,'INPUTS | Totex'!$C$544:$L$562,L$3,0) * 1000 / VLOOKUP($C803,'INPUTS | Totex'!$C$566:$L$584,L$3,0)</f>
        <v>19.672690630317724</v>
      </c>
    </row>
    <row r="804" spans="2:15" hidden="1" outlineLevel="2" x14ac:dyDescent="0.4">
      <c r="C804" s="234" t="s">
        <v>149</v>
      </c>
      <c r="D804" s="236" t="s">
        <v>1168</v>
      </c>
      <c r="E804" s="236"/>
      <c r="F804" s="236"/>
      <c r="G804" s="236"/>
      <c r="H804" s="261">
        <f>VLOOKUP($C804,'INPUTS | Totex'!$C$544:$L$562,H$3,0) * 1000 / VLOOKUP($C804,'INPUTS | Totex'!$C$566:$L$584,H$3,0)</f>
        <v>17.527570422385377</v>
      </c>
      <c r="I804" s="261">
        <f>VLOOKUP($C804,'INPUTS | Totex'!$C$544:$L$562,I$3,0) * 1000 / VLOOKUP($C804,'INPUTS | Totex'!$C$566:$L$584,I$3,0)</f>
        <v>17.48046374480349</v>
      </c>
      <c r="J804" s="261">
        <f>VLOOKUP($C804,'INPUTS | Totex'!$C$544:$L$562,J$3,0) * 1000 / VLOOKUP($C804,'INPUTS | Totex'!$C$566:$L$584,J$3,0)</f>
        <v>17.432818821977587</v>
      </c>
      <c r="K804" s="261">
        <f>VLOOKUP($C804,'INPUTS | Totex'!$C$544:$L$562,K$3,0) * 1000 / VLOOKUP($C804,'INPUTS | Totex'!$C$566:$L$584,K$3,0)</f>
        <v>17.384162564485997</v>
      </c>
      <c r="L804" s="261">
        <f>VLOOKUP($C804,'INPUTS | Totex'!$C$544:$L$562,L$3,0) * 1000 / VLOOKUP($C804,'INPUTS | Totex'!$C$566:$L$584,L$3,0)</f>
        <v>17.334400325893188</v>
      </c>
    </row>
    <row r="805" spans="2:15" hidden="1" outlineLevel="2" x14ac:dyDescent="0.4">
      <c r="C805" s="234" t="s">
        <v>151</v>
      </c>
      <c r="D805" s="236" t="s">
        <v>1168</v>
      </c>
      <c r="E805" s="236"/>
      <c r="F805" s="236"/>
      <c r="G805" s="236"/>
      <c r="H805" s="261">
        <f>VLOOKUP($C805,'INPUTS | Totex'!$C$544:$L$562,H$3,0) * 1000 / VLOOKUP($C805,'INPUTS | Totex'!$C$566:$L$584,H$3,0)</f>
        <v>18.833334024738914</v>
      </c>
      <c r="I805" s="261">
        <f>VLOOKUP($C805,'INPUTS | Totex'!$C$544:$L$562,I$3,0) * 1000 / VLOOKUP($C805,'INPUTS | Totex'!$C$566:$L$584,I$3,0)</f>
        <v>19.301506901045094</v>
      </c>
      <c r="J805" s="261">
        <f>VLOOKUP($C805,'INPUTS | Totex'!$C$544:$L$562,J$3,0) * 1000 / VLOOKUP($C805,'INPUTS | Totex'!$C$566:$L$584,J$3,0)</f>
        <v>19.733745298361999</v>
      </c>
      <c r="K805" s="261">
        <f>VLOOKUP($C805,'INPUTS | Totex'!$C$544:$L$562,K$3,0) * 1000 / VLOOKUP($C805,'INPUTS | Totex'!$C$566:$L$584,K$3,0)</f>
        <v>20.163337710591144</v>
      </c>
      <c r="L805" s="261">
        <f>VLOOKUP($C805,'INPUTS | Totex'!$C$544:$L$562,L$3,0) * 1000 / VLOOKUP($C805,'INPUTS | Totex'!$C$566:$L$584,L$3,0)</f>
        <v>20.535603581535863</v>
      </c>
    </row>
    <row r="806" spans="2:15" hidden="1" outlineLevel="2" x14ac:dyDescent="0.4">
      <c r="C806" s="234"/>
      <c r="D806" s="236"/>
      <c r="E806" s="236"/>
      <c r="F806" s="236"/>
      <c r="G806" s="236"/>
      <c r="H806" s="261"/>
      <c r="I806" s="261"/>
      <c r="J806" s="261"/>
      <c r="K806" s="261"/>
      <c r="L806" s="261"/>
    </row>
    <row r="807" spans="2:15" hidden="1" outlineLevel="2" x14ac:dyDescent="0.4">
      <c r="B807" s="222"/>
      <c r="C807" s="222" t="s">
        <v>725</v>
      </c>
      <c r="D807" s="237" t="s">
        <v>1168</v>
      </c>
      <c r="E807" s="237"/>
      <c r="F807" s="237"/>
      <c r="G807" s="237"/>
      <c r="H807" s="263">
        <f>VLOOKUP($C807,'INPUTS | Totex'!$C$544:$L$562,H$3,0) * 1000 / VLOOKUP($C807,'INPUTS | Totex'!$C$566:$L$584,H$3,0)</f>
        <v>25.267145830195197</v>
      </c>
      <c r="I807" s="263">
        <f>VLOOKUP($C807,'INPUTS | Totex'!$C$544:$L$562,I$3,0) * 1000 / VLOOKUP($C807,'INPUTS | Totex'!$C$566:$L$584,I$3,0)</f>
        <v>25.40429137185151</v>
      </c>
      <c r="J807" s="263">
        <f>VLOOKUP($C807,'INPUTS | Totex'!$C$544:$L$562,J$3,0) * 1000 / VLOOKUP($C807,'INPUTS | Totex'!$C$566:$L$584,J$3,0)</f>
        <v>25.531734760005438</v>
      </c>
      <c r="K807" s="263">
        <f>VLOOKUP($C807,'INPUTS | Totex'!$C$544:$L$562,K$3,0) * 1000 / VLOOKUP($C807,'INPUTS | Totex'!$C$566:$L$584,K$3,0)</f>
        <v>25.649352271484023</v>
      </c>
      <c r="L807" s="263">
        <f>VLOOKUP($C807,'INPUTS | Totex'!$C$544:$L$562,L$3,0) * 1000 / VLOOKUP($C807,'INPUTS | Totex'!$C$566:$L$584,L$3,0)</f>
        <v>25.773638726878815</v>
      </c>
      <c r="M807" s="222"/>
      <c r="N807" s="222"/>
      <c r="O807" s="222"/>
    </row>
    <row r="808" spans="2:15" outlineLevel="1" collapsed="1" x14ac:dyDescent="0.4">
      <c r="H808" s="261"/>
      <c r="I808" s="261"/>
      <c r="J808" s="261"/>
      <c r="K808" s="261"/>
      <c r="L808" s="261"/>
    </row>
    <row r="809" spans="2:15" ht="14.25" outlineLevel="1" x14ac:dyDescent="0.4">
      <c r="B809" s="74" t="s">
        <v>1169</v>
      </c>
      <c r="C809" s="60"/>
      <c r="D809" s="226"/>
      <c r="E809" s="226"/>
      <c r="F809" s="226"/>
      <c r="G809" s="226"/>
      <c r="H809" s="266"/>
      <c r="I809" s="266"/>
      <c r="J809" s="266"/>
      <c r="K809" s="266"/>
      <c r="L809" s="266"/>
      <c r="M809" s="18"/>
      <c r="N809" s="18"/>
      <c r="O809" s="18"/>
    </row>
    <row r="810" spans="2:15" hidden="1" outlineLevel="2" x14ac:dyDescent="0.4">
      <c r="H810" s="261"/>
      <c r="I810" s="261"/>
      <c r="J810" s="261"/>
      <c r="K810" s="261"/>
      <c r="L810" s="261"/>
    </row>
    <row r="811" spans="2:15" hidden="1" outlineLevel="2" x14ac:dyDescent="0.4">
      <c r="C811" s="234" t="s">
        <v>117</v>
      </c>
      <c r="D811" s="236" t="s">
        <v>170</v>
      </c>
      <c r="E811" s="236"/>
      <c r="F811" s="236"/>
      <c r="G811" s="236"/>
      <c r="H811" s="261">
        <f>(H789 * 'INPUTS | Totex'!H476) / 1000</f>
        <v>77.333805670570527</v>
      </c>
      <c r="I811" s="261">
        <f>(I789 * 'INPUTS | Totex'!I476) / 1000</f>
        <v>0</v>
      </c>
      <c r="J811" s="261">
        <f>(J789 * 'INPUTS | Totex'!J476) / 1000</f>
        <v>0</v>
      </c>
      <c r="K811" s="261">
        <f>(K789 * 'INPUTS | Totex'!K476) / 1000</f>
        <v>0</v>
      </c>
      <c r="L811" s="261">
        <f>(L789 * 'INPUTS | Totex'!L476) / 1000</f>
        <v>0</v>
      </c>
    </row>
    <row r="812" spans="2:15" hidden="1" outlineLevel="2" x14ac:dyDescent="0.4">
      <c r="C812" s="234" t="s">
        <v>119</v>
      </c>
      <c r="D812" s="236" t="s">
        <v>170</v>
      </c>
      <c r="E812" s="236"/>
      <c r="F812" s="236"/>
      <c r="G812" s="236"/>
      <c r="H812" s="261">
        <f>(H790 * 'INPUTS | Totex'!H477) / 1000</f>
        <v>40.044079763127044</v>
      </c>
      <c r="I812" s="261">
        <f>(I790 * 'INPUTS | Totex'!I477) / 1000</f>
        <v>0</v>
      </c>
      <c r="J812" s="261">
        <f>(J790 * 'INPUTS | Totex'!J477) / 1000</f>
        <v>0</v>
      </c>
      <c r="K812" s="261">
        <f>(K790 * 'INPUTS | Totex'!K477) / 1000</f>
        <v>0</v>
      </c>
      <c r="L812" s="261">
        <f>(L790 * 'INPUTS | Totex'!L477) / 1000</f>
        <v>0</v>
      </c>
    </row>
    <row r="813" spans="2:15" hidden="1" outlineLevel="2" x14ac:dyDescent="0.4">
      <c r="C813" s="234" t="s">
        <v>122</v>
      </c>
      <c r="D813" s="236" t="s">
        <v>170</v>
      </c>
      <c r="E813" s="236"/>
      <c r="F813" s="236"/>
      <c r="G813" s="236"/>
      <c r="H813" s="261">
        <f>(H791 * 'INPUTS | Totex'!H478) / 1000</f>
        <v>2.8256317507796038</v>
      </c>
      <c r="I813" s="261">
        <f>(I791 * 'INPUTS | Totex'!I478) / 1000</f>
        <v>0</v>
      </c>
      <c r="J813" s="261">
        <f>(J791 * 'INPUTS | Totex'!J478) / 1000</f>
        <v>0</v>
      </c>
      <c r="K813" s="261">
        <f>(K791 * 'INPUTS | Totex'!K478) / 1000</f>
        <v>0</v>
      </c>
      <c r="L813" s="261">
        <f>(L791 * 'INPUTS | Totex'!L478) / 1000</f>
        <v>0</v>
      </c>
    </row>
    <row r="814" spans="2:15" hidden="1" outlineLevel="2" x14ac:dyDescent="0.4">
      <c r="C814" s="234" t="s">
        <v>124</v>
      </c>
      <c r="D814" s="236" t="s">
        <v>170</v>
      </c>
      <c r="E814" s="236"/>
      <c r="F814" s="236"/>
      <c r="G814" s="236"/>
      <c r="H814" s="261">
        <f>(H792 * 'INPUTS | Totex'!H479) / 1000</f>
        <v>48.480608467989718</v>
      </c>
      <c r="I814" s="261">
        <f>(I792 * 'INPUTS | Totex'!I479) / 1000</f>
        <v>0</v>
      </c>
      <c r="J814" s="261">
        <f>(J792 * 'INPUTS | Totex'!J479) / 1000</f>
        <v>0</v>
      </c>
      <c r="K814" s="261">
        <f>(K792 * 'INPUTS | Totex'!K479) / 1000</f>
        <v>0</v>
      </c>
      <c r="L814" s="261">
        <f>(L792 * 'INPUTS | Totex'!L479) / 1000</f>
        <v>0</v>
      </c>
    </row>
    <row r="815" spans="2:15" hidden="1" outlineLevel="2" x14ac:dyDescent="0.4">
      <c r="C815" s="234" t="s">
        <v>126</v>
      </c>
      <c r="D815" s="236" t="s">
        <v>170</v>
      </c>
      <c r="E815" s="236"/>
      <c r="F815" s="236"/>
      <c r="G815" s="236"/>
      <c r="H815" s="261">
        <f>(H793 * 'INPUTS | Totex'!H480) / 1000</f>
        <v>95.273849250942447</v>
      </c>
      <c r="I815" s="261">
        <f>(I793 * 'INPUTS | Totex'!I480) / 1000</f>
        <v>0</v>
      </c>
      <c r="J815" s="261">
        <f>(J793 * 'INPUTS | Totex'!J480) / 1000</f>
        <v>0</v>
      </c>
      <c r="K815" s="261">
        <f>(K793 * 'INPUTS | Totex'!K480) / 1000</f>
        <v>0</v>
      </c>
      <c r="L815" s="261">
        <f>(L793 * 'INPUTS | Totex'!L480) / 1000</f>
        <v>0</v>
      </c>
    </row>
    <row r="816" spans="2:15" hidden="1" outlineLevel="2" x14ac:dyDescent="0.4">
      <c r="C816" s="234" t="s">
        <v>128</v>
      </c>
      <c r="D816" s="236" t="s">
        <v>170</v>
      </c>
      <c r="E816" s="236"/>
      <c r="F816" s="236"/>
      <c r="G816" s="236"/>
      <c r="H816" s="261">
        <f>(H794 * 'INPUTS | Totex'!H481) / 1000</f>
        <v>28.377288443207604</v>
      </c>
      <c r="I816" s="261">
        <f>(I794 * 'INPUTS | Totex'!I481) / 1000</f>
        <v>0</v>
      </c>
      <c r="J816" s="261">
        <f>(J794 * 'INPUTS | Totex'!J481) / 1000</f>
        <v>0</v>
      </c>
      <c r="K816" s="261">
        <f>(K794 * 'INPUTS | Totex'!K481) / 1000</f>
        <v>0</v>
      </c>
      <c r="L816" s="261">
        <f>(L794 * 'INPUTS | Totex'!L481) / 1000</f>
        <v>0</v>
      </c>
    </row>
    <row r="817" spans="2:15" hidden="1" outlineLevel="2" x14ac:dyDescent="0.4">
      <c r="C817" s="234" t="s">
        <v>131</v>
      </c>
      <c r="D817" s="236" t="s">
        <v>170</v>
      </c>
      <c r="E817" s="236"/>
      <c r="F817" s="236"/>
      <c r="G817" s="236"/>
      <c r="H817" s="261">
        <f>(H795 * 'INPUTS | Totex'!H482) / 1000</f>
        <v>50.151695459092906</v>
      </c>
      <c r="I817" s="261">
        <f>(I795 * 'INPUTS | Totex'!I482) / 1000</f>
        <v>0</v>
      </c>
      <c r="J817" s="261">
        <f>(J795 * 'INPUTS | Totex'!J482) / 1000</f>
        <v>0</v>
      </c>
      <c r="K817" s="261">
        <f>(K795 * 'INPUTS | Totex'!K482) / 1000</f>
        <v>0</v>
      </c>
      <c r="L817" s="261">
        <f>(L795 * 'INPUTS | Totex'!L482) / 1000</f>
        <v>0</v>
      </c>
    </row>
    <row r="818" spans="2:15" hidden="1" outlineLevel="2" x14ac:dyDescent="0.4">
      <c r="C818" s="234" t="s">
        <v>133</v>
      </c>
      <c r="D818" s="236" t="s">
        <v>170</v>
      </c>
      <c r="E818" s="236"/>
      <c r="F818" s="236"/>
      <c r="G818" s="236"/>
      <c r="H818" s="261">
        <f>(H796 * 'INPUTS | Totex'!H483) / 1000</f>
        <v>144.0138972537913</v>
      </c>
      <c r="I818" s="261">
        <f>(I796 * 'INPUTS | Totex'!I483) / 1000</f>
        <v>0</v>
      </c>
      <c r="J818" s="261">
        <f>(J796 * 'INPUTS | Totex'!J483) / 1000</f>
        <v>0</v>
      </c>
      <c r="K818" s="261">
        <f>(K796 * 'INPUTS | Totex'!K483) / 1000</f>
        <v>0</v>
      </c>
      <c r="L818" s="261">
        <f>(L796 * 'INPUTS | Totex'!L483) / 1000</f>
        <v>0</v>
      </c>
    </row>
    <row r="819" spans="2:15" hidden="1" outlineLevel="2" x14ac:dyDescent="0.4">
      <c r="C819" s="220" t="s">
        <v>244</v>
      </c>
      <c r="D819" s="236" t="s">
        <v>170</v>
      </c>
      <c r="E819" s="236"/>
      <c r="F819" s="236"/>
      <c r="G819" s="236"/>
      <c r="H819" s="261">
        <f>(H797 * 'INPUTS | Totex'!H484) / 1000</f>
        <v>94.834425966072985</v>
      </c>
      <c r="I819" s="261">
        <f>(I797 * 'INPUTS | Totex'!I484) / 1000</f>
        <v>0</v>
      </c>
      <c r="J819" s="261">
        <f>(J797 * 'INPUTS | Totex'!J484) / 1000</f>
        <v>0</v>
      </c>
      <c r="K819" s="261">
        <f>(K797 * 'INPUTS | Totex'!K484) / 1000</f>
        <v>0</v>
      </c>
      <c r="L819" s="261">
        <f>(L797 * 'INPUTS | Totex'!L484) / 1000</f>
        <v>0</v>
      </c>
    </row>
    <row r="820" spans="2:15" hidden="1" outlineLevel="2" x14ac:dyDescent="0.4">
      <c r="C820" s="234" t="s">
        <v>137</v>
      </c>
      <c r="D820" s="236" t="s">
        <v>170</v>
      </c>
      <c r="E820" s="236"/>
      <c r="F820" s="236"/>
      <c r="G820" s="236"/>
      <c r="H820" s="261">
        <f>(H798 * 'INPUTS | Totex'!H485) / 1000</f>
        <v>27.033114248660304</v>
      </c>
      <c r="I820" s="261">
        <f>(I798 * 'INPUTS | Totex'!I485) / 1000</f>
        <v>0</v>
      </c>
      <c r="J820" s="261">
        <f>(J798 * 'INPUTS | Totex'!J485) / 1000</f>
        <v>0</v>
      </c>
      <c r="K820" s="261">
        <f>(K798 * 'INPUTS | Totex'!K485) / 1000</f>
        <v>0</v>
      </c>
      <c r="L820" s="261">
        <f>(L798 * 'INPUTS | Totex'!L485) / 1000</f>
        <v>0</v>
      </c>
    </row>
    <row r="821" spans="2:15" hidden="1" outlineLevel="2" x14ac:dyDescent="0.4">
      <c r="C821" s="234" t="s">
        <v>139</v>
      </c>
      <c r="D821" s="236" t="s">
        <v>170</v>
      </c>
      <c r="E821" s="236"/>
      <c r="F821" s="236"/>
      <c r="G821" s="236"/>
      <c r="H821" s="261">
        <f>(H799 * 'INPUTS | Totex'!H486) / 1000</f>
        <v>62.333735788800077</v>
      </c>
      <c r="I821" s="261">
        <f>(I799 * 'INPUTS | Totex'!I486) / 1000</f>
        <v>0</v>
      </c>
      <c r="J821" s="261">
        <f>(J799 * 'INPUTS | Totex'!J486) / 1000</f>
        <v>0</v>
      </c>
      <c r="K821" s="261">
        <f>(K799 * 'INPUTS | Totex'!K486) / 1000</f>
        <v>0</v>
      </c>
      <c r="L821" s="261">
        <f>(L799 * 'INPUTS | Totex'!L486) / 1000</f>
        <v>0</v>
      </c>
    </row>
    <row r="822" spans="2:15" hidden="1" outlineLevel="2" x14ac:dyDescent="0.4">
      <c r="C822" s="234" t="s">
        <v>141</v>
      </c>
      <c r="D822" s="236" t="s">
        <v>170</v>
      </c>
      <c r="E822" s="236"/>
      <c r="F822" s="236"/>
      <c r="G822" s="236"/>
      <c r="H822" s="261">
        <f>(H800 * 'INPUTS | Totex'!H487) / 1000</f>
        <v>26.826721177339394</v>
      </c>
      <c r="I822" s="261">
        <f>(I800 * 'INPUTS | Totex'!I487) / 1000</f>
        <v>0</v>
      </c>
      <c r="J822" s="261">
        <f>(J800 * 'INPUTS | Totex'!J487) / 1000</f>
        <v>0</v>
      </c>
      <c r="K822" s="261">
        <f>(K800 * 'INPUTS | Totex'!K487) / 1000</f>
        <v>0</v>
      </c>
      <c r="L822" s="261">
        <f>(L800 * 'INPUTS | Totex'!L487) / 1000</f>
        <v>0</v>
      </c>
    </row>
    <row r="823" spans="2:15" hidden="1" outlineLevel="2" x14ac:dyDescent="0.4">
      <c r="C823" s="234" t="s">
        <v>143</v>
      </c>
      <c r="D823" s="236" t="s">
        <v>170</v>
      </c>
      <c r="E823" s="236"/>
      <c r="F823" s="236"/>
      <c r="G823" s="236"/>
      <c r="H823" s="261">
        <f>(H801 * 'INPUTS | Totex'!H488) / 1000</f>
        <v>9.7622236882028375</v>
      </c>
      <c r="I823" s="261">
        <f>(I801 * 'INPUTS | Totex'!I488) / 1000</f>
        <v>0</v>
      </c>
      <c r="J823" s="261">
        <f>(J801 * 'INPUTS | Totex'!J488) / 1000</f>
        <v>0</v>
      </c>
      <c r="K823" s="261">
        <f>(K801 * 'INPUTS | Totex'!K488) / 1000</f>
        <v>0</v>
      </c>
      <c r="L823" s="261">
        <f>(L801 * 'INPUTS | Totex'!L488) / 1000</f>
        <v>0</v>
      </c>
    </row>
    <row r="824" spans="2:15" hidden="1" outlineLevel="2" x14ac:dyDescent="0.4">
      <c r="C824" s="234" t="s">
        <v>145</v>
      </c>
      <c r="D824" s="236" t="s">
        <v>170</v>
      </c>
      <c r="E824" s="236"/>
      <c r="F824" s="236"/>
      <c r="G824" s="236"/>
      <c r="H824" s="261">
        <f>(H802 * 'INPUTS | Totex'!H489) / 1000</f>
        <v>4.1302378038196812</v>
      </c>
      <c r="I824" s="261">
        <f>(I802 * 'INPUTS | Totex'!I489) / 1000</f>
        <v>0</v>
      </c>
      <c r="J824" s="261">
        <f>(J802 * 'INPUTS | Totex'!J489) / 1000</f>
        <v>0</v>
      </c>
      <c r="K824" s="261">
        <f>(K802 * 'INPUTS | Totex'!K489) / 1000</f>
        <v>0</v>
      </c>
      <c r="L824" s="261">
        <f>(L802 * 'INPUTS | Totex'!L489) / 1000</f>
        <v>0</v>
      </c>
    </row>
    <row r="825" spans="2:15" hidden="1" outlineLevel="2" x14ac:dyDescent="0.4">
      <c r="C825" s="234" t="s">
        <v>147</v>
      </c>
      <c r="D825" s="236" t="s">
        <v>170</v>
      </c>
      <c r="E825" s="236"/>
      <c r="F825" s="236"/>
      <c r="G825" s="236"/>
      <c r="H825" s="261">
        <f>(H803 * 'INPUTS | Totex'!H490) / 1000</f>
        <v>17.322928040107371</v>
      </c>
      <c r="I825" s="261">
        <f>(I803 * 'INPUTS | Totex'!I490) / 1000</f>
        <v>0</v>
      </c>
      <c r="J825" s="261">
        <f>(J803 * 'INPUTS | Totex'!J490) / 1000</f>
        <v>0</v>
      </c>
      <c r="K825" s="261">
        <f>(K803 * 'INPUTS | Totex'!K490) / 1000</f>
        <v>0</v>
      </c>
      <c r="L825" s="261">
        <f>(L803 * 'INPUTS | Totex'!L490) / 1000</f>
        <v>0</v>
      </c>
    </row>
    <row r="826" spans="2:15" hidden="1" outlineLevel="2" x14ac:dyDescent="0.4">
      <c r="C826" s="234" t="s">
        <v>149</v>
      </c>
      <c r="D826" s="236" t="s">
        <v>170</v>
      </c>
      <c r="E826" s="236"/>
      <c r="F826" s="236"/>
      <c r="G826" s="236"/>
      <c r="H826" s="261">
        <f>(H804 * 'INPUTS | Totex'!H491) / 1000</f>
        <v>11.821084264828524</v>
      </c>
      <c r="I826" s="261">
        <f>(I804 * 'INPUTS | Totex'!I491) / 1000</f>
        <v>0</v>
      </c>
      <c r="J826" s="261">
        <f>(J804 * 'INPUTS | Totex'!J491) / 1000</f>
        <v>0</v>
      </c>
      <c r="K826" s="261">
        <f>(K804 * 'INPUTS | Totex'!K491) / 1000</f>
        <v>0</v>
      </c>
      <c r="L826" s="261">
        <f>(L804 * 'INPUTS | Totex'!L491) / 1000</f>
        <v>0</v>
      </c>
    </row>
    <row r="827" spans="2:15" hidden="1" outlineLevel="2" x14ac:dyDescent="0.4">
      <c r="C827" s="234" t="s">
        <v>151</v>
      </c>
      <c r="D827" s="236" t="s">
        <v>170</v>
      </c>
      <c r="E827" s="236"/>
      <c r="F827" s="236"/>
      <c r="G827" s="236"/>
      <c r="H827" s="261">
        <f>(H805 * 'INPUTS | Totex'!H492) / 1000</f>
        <v>5.0940213536773564</v>
      </c>
      <c r="I827" s="261">
        <f>(I805 * 'INPUTS | Totex'!I492) / 1000</f>
        <v>0</v>
      </c>
      <c r="J827" s="261">
        <f>(J805 * 'INPUTS | Totex'!J492) / 1000</f>
        <v>0</v>
      </c>
      <c r="K827" s="261">
        <f>(K805 * 'INPUTS | Totex'!K492) / 1000</f>
        <v>0</v>
      </c>
      <c r="L827" s="261">
        <f>(L805 * 'INPUTS | Totex'!L492) / 1000</f>
        <v>0</v>
      </c>
    </row>
    <row r="828" spans="2:15" hidden="1" outlineLevel="2" x14ac:dyDescent="0.4">
      <c r="C828" s="234"/>
      <c r="D828" s="236"/>
      <c r="E828" s="236"/>
      <c r="F828" s="236"/>
      <c r="G828" s="236"/>
      <c r="H828" s="261"/>
      <c r="I828" s="261"/>
      <c r="J828" s="261"/>
      <c r="K828" s="261"/>
      <c r="L828" s="261"/>
    </row>
    <row r="829" spans="2:15" hidden="1" outlineLevel="2" x14ac:dyDescent="0.4">
      <c r="B829" s="222"/>
      <c r="C829" s="222" t="s">
        <v>725</v>
      </c>
      <c r="D829" s="237" t="s">
        <v>170</v>
      </c>
      <c r="E829" s="263"/>
      <c r="F829" s="263"/>
      <c r="G829" s="263"/>
      <c r="H829" s="263">
        <f>(H807 * 'INPUTS | Totex'!H494) / 1000</f>
        <v>745.00357613708661</v>
      </c>
      <c r="I829" s="263">
        <f>(I807 * 'INPUTS | Totex'!I494) / 1000</f>
        <v>0</v>
      </c>
      <c r="J829" s="263">
        <f>(J807 * 'INPUTS | Totex'!J494) / 1000</f>
        <v>0</v>
      </c>
      <c r="K829" s="263">
        <f>(K807 * 'INPUTS | Totex'!K494) / 1000</f>
        <v>0</v>
      </c>
      <c r="L829" s="263">
        <f>(L807 * 'INPUTS | Totex'!L494) / 1000</f>
        <v>0</v>
      </c>
      <c r="M829" s="222"/>
      <c r="N829" s="222"/>
      <c r="O829" s="222"/>
    </row>
    <row r="830" spans="2:15" outlineLevel="1" collapsed="1" x14ac:dyDescent="0.4"/>
    <row r="831" spans="2:15" ht="14.25" outlineLevel="1" x14ac:dyDescent="0.4">
      <c r="B831" s="74" t="s">
        <v>1170</v>
      </c>
      <c r="C831" s="60"/>
      <c r="D831" s="226"/>
      <c r="E831" s="226"/>
      <c r="F831" s="226"/>
      <c r="G831" s="226"/>
      <c r="H831" s="266"/>
      <c r="I831" s="266"/>
      <c r="J831" s="266"/>
      <c r="K831" s="266"/>
      <c r="L831" s="266"/>
      <c r="M831" s="18"/>
      <c r="N831" s="18"/>
      <c r="O831" s="18"/>
    </row>
    <row r="832" spans="2:15" hidden="1" outlineLevel="2" x14ac:dyDescent="0.4">
      <c r="H832" s="261"/>
      <c r="I832" s="261"/>
      <c r="J832" s="261"/>
      <c r="K832" s="261"/>
      <c r="L832" s="261"/>
    </row>
    <row r="833" spans="3:12" hidden="1" outlineLevel="2" x14ac:dyDescent="0.4">
      <c r="C833" s="234" t="s">
        <v>117</v>
      </c>
      <c r="D833" s="236" t="s">
        <v>170</v>
      </c>
      <c r="E833" s="236"/>
      <c r="F833" s="236"/>
      <c r="G833" s="236"/>
      <c r="H833" s="401">
        <f>'INPUTS | Totex'!H454 - 'INPUTS | Totex'!H498 - 'INPUTS | Totex'!H520</f>
        <v>81.61999999999999</v>
      </c>
      <c r="I833" s="261">
        <f>'INPUTS | Totex'!I454 - 'INPUTS | Totex'!I498 - 'INPUTS | Totex'!I520</f>
        <v>0</v>
      </c>
      <c r="J833" s="261">
        <f>'INPUTS | Totex'!J454 - 'INPUTS | Totex'!J498 - 'INPUTS | Totex'!J520</f>
        <v>0</v>
      </c>
      <c r="K833" s="261">
        <f>'INPUTS | Totex'!K454 - 'INPUTS | Totex'!K498 - 'INPUTS | Totex'!K520</f>
        <v>0</v>
      </c>
      <c r="L833" s="261">
        <f>'INPUTS | Totex'!L454 - 'INPUTS | Totex'!L498 - 'INPUTS | Totex'!L520</f>
        <v>0</v>
      </c>
    </row>
    <row r="834" spans="3:12" hidden="1" outlineLevel="2" x14ac:dyDescent="0.4">
      <c r="C834" s="234" t="s">
        <v>119</v>
      </c>
      <c r="D834" s="236" t="s">
        <v>170</v>
      </c>
      <c r="E834" s="236"/>
      <c r="F834" s="236"/>
      <c r="G834" s="236"/>
      <c r="H834" s="261">
        <f>'INPUTS | Totex'!H455 - 'INPUTS | Totex'!H499 - 'INPUTS | Totex'!H521</f>
        <v>63.406000000000006</v>
      </c>
      <c r="I834" s="261">
        <f>'INPUTS | Totex'!I455 - 'INPUTS | Totex'!I499 - 'INPUTS | Totex'!I521</f>
        <v>0</v>
      </c>
      <c r="J834" s="261">
        <f>'INPUTS | Totex'!J455 - 'INPUTS | Totex'!J499 - 'INPUTS | Totex'!J521</f>
        <v>0</v>
      </c>
      <c r="K834" s="261">
        <f>'INPUTS | Totex'!K455 - 'INPUTS | Totex'!K499 - 'INPUTS | Totex'!K521</f>
        <v>0</v>
      </c>
      <c r="L834" s="261">
        <f>'INPUTS | Totex'!L455 - 'INPUTS | Totex'!L499 - 'INPUTS | Totex'!L521</f>
        <v>0</v>
      </c>
    </row>
    <row r="835" spans="3:12" hidden="1" outlineLevel="2" x14ac:dyDescent="0.4">
      <c r="C835" s="234" t="s">
        <v>122</v>
      </c>
      <c r="D835" s="236" t="s">
        <v>170</v>
      </c>
      <c r="E835" s="236"/>
      <c r="F835" s="236"/>
      <c r="G835" s="236"/>
      <c r="H835" s="261">
        <f>'INPUTS | Totex'!H456 - 'INPUTS | Totex'!H500 - 'INPUTS | Totex'!H522</f>
        <v>2.6320000000000001</v>
      </c>
      <c r="I835" s="261">
        <f>'INPUTS | Totex'!I456 - 'INPUTS | Totex'!I500 - 'INPUTS | Totex'!I522</f>
        <v>0</v>
      </c>
      <c r="J835" s="261">
        <f>'INPUTS | Totex'!J456 - 'INPUTS | Totex'!J500 - 'INPUTS | Totex'!J522</f>
        <v>0</v>
      </c>
      <c r="K835" s="261">
        <f>'INPUTS | Totex'!K456 - 'INPUTS | Totex'!K500 - 'INPUTS | Totex'!K522</f>
        <v>0</v>
      </c>
      <c r="L835" s="261">
        <f>'INPUTS | Totex'!L456 - 'INPUTS | Totex'!L500 - 'INPUTS | Totex'!L522</f>
        <v>0</v>
      </c>
    </row>
    <row r="836" spans="3:12" hidden="1" outlineLevel="2" x14ac:dyDescent="0.4">
      <c r="C836" s="234" t="s">
        <v>124</v>
      </c>
      <c r="D836" s="236" t="s">
        <v>170</v>
      </c>
      <c r="E836" s="236"/>
      <c r="F836" s="236"/>
      <c r="G836" s="236"/>
      <c r="H836" s="261">
        <f>'INPUTS | Totex'!H457 - 'INPUTS | Totex'!H501 - 'INPUTS | Totex'!H523</f>
        <v>61.071000000000005</v>
      </c>
      <c r="I836" s="261">
        <f>'INPUTS | Totex'!I457 - 'INPUTS | Totex'!I501 - 'INPUTS | Totex'!I523</f>
        <v>0</v>
      </c>
      <c r="J836" s="261">
        <f>'INPUTS | Totex'!J457 - 'INPUTS | Totex'!J501 - 'INPUTS | Totex'!J523</f>
        <v>0</v>
      </c>
      <c r="K836" s="261">
        <f>'INPUTS | Totex'!K457 - 'INPUTS | Totex'!K501 - 'INPUTS | Totex'!K523</f>
        <v>0</v>
      </c>
      <c r="L836" s="261">
        <f>'INPUTS | Totex'!L457 - 'INPUTS | Totex'!L501 - 'INPUTS | Totex'!L523</f>
        <v>0</v>
      </c>
    </row>
    <row r="837" spans="3:12" hidden="1" outlineLevel="2" x14ac:dyDescent="0.4">
      <c r="C837" s="234" t="s">
        <v>126</v>
      </c>
      <c r="D837" s="236" t="s">
        <v>170</v>
      </c>
      <c r="E837" s="236"/>
      <c r="F837" s="236"/>
      <c r="G837" s="236"/>
      <c r="H837" s="261">
        <f>'INPUTS | Totex'!H458 - 'INPUTS | Totex'!H502 - 'INPUTS | Totex'!H524</f>
        <v>115.52300000000001</v>
      </c>
      <c r="I837" s="261">
        <f>'INPUTS | Totex'!I458 - 'INPUTS | Totex'!I502 - 'INPUTS | Totex'!I524</f>
        <v>0</v>
      </c>
      <c r="J837" s="261">
        <f>'INPUTS | Totex'!J458 - 'INPUTS | Totex'!J502 - 'INPUTS | Totex'!J524</f>
        <v>0</v>
      </c>
      <c r="K837" s="261">
        <f>'INPUTS | Totex'!K458 - 'INPUTS | Totex'!K502 - 'INPUTS | Totex'!K524</f>
        <v>0</v>
      </c>
      <c r="L837" s="261">
        <f>'INPUTS | Totex'!L458 - 'INPUTS | Totex'!L502 - 'INPUTS | Totex'!L524</f>
        <v>0</v>
      </c>
    </row>
    <row r="838" spans="3:12" hidden="1" outlineLevel="2" x14ac:dyDescent="0.4">
      <c r="C838" s="234" t="s">
        <v>128</v>
      </c>
      <c r="D838" s="236" t="s">
        <v>170</v>
      </c>
      <c r="E838" s="236"/>
      <c r="F838" s="236"/>
      <c r="G838" s="236"/>
      <c r="H838" s="261">
        <f>'INPUTS | Totex'!H459 - 'INPUTS | Totex'!H503 - 'INPUTS | Totex'!H525</f>
        <v>25.993000000000002</v>
      </c>
      <c r="I838" s="261">
        <f>'INPUTS | Totex'!I459 - 'INPUTS | Totex'!I503 - 'INPUTS | Totex'!I525</f>
        <v>0</v>
      </c>
      <c r="J838" s="261">
        <f>'INPUTS | Totex'!J459 - 'INPUTS | Totex'!J503 - 'INPUTS | Totex'!J525</f>
        <v>0</v>
      </c>
      <c r="K838" s="261">
        <f>'INPUTS | Totex'!K459 - 'INPUTS | Totex'!K503 - 'INPUTS | Totex'!K525</f>
        <v>0</v>
      </c>
      <c r="L838" s="261">
        <f>'INPUTS | Totex'!L459 - 'INPUTS | Totex'!L503 - 'INPUTS | Totex'!L525</f>
        <v>0</v>
      </c>
    </row>
    <row r="839" spans="3:12" hidden="1" outlineLevel="2" x14ac:dyDescent="0.4">
      <c r="C839" s="234" t="s">
        <v>131</v>
      </c>
      <c r="D839" s="236" t="s">
        <v>170</v>
      </c>
      <c r="E839" s="236"/>
      <c r="F839" s="236"/>
      <c r="G839" s="236"/>
      <c r="H839" s="261">
        <f>'INPUTS | Totex'!H460 - 'INPUTS | Totex'!H504 - 'INPUTS | Totex'!H526</f>
        <v>76.631999999999991</v>
      </c>
      <c r="I839" s="261">
        <f>'INPUTS | Totex'!I460 - 'INPUTS | Totex'!I504 - 'INPUTS | Totex'!I526</f>
        <v>0</v>
      </c>
      <c r="J839" s="261">
        <f>'INPUTS | Totex'!J460 - 'INPUTS | Totex'!J504 - 'INPUTS | Totex'!J526</f>
        <v>0</v>
      </c>
      <c r="K839" s="261">
        <f>'INPUTS | Totex'!K460 - 'INPUTS | Totex'!K504 - 'INPUTS | Totex'!K526</f>
        <v>0</v>
      </c>
      <c r="L839" s="261">
        <f>'INPUTS | Totex'!L460 - 'INPUTS | Totex'!L504 - 'INPUTS | Totex'!L526</f>
        <v>0</v>
      </c>
    </row>
    <row r="840" spans="3:12" hidden="1" outlineLevel="2" x14ac:dyDescent="0.4">
      <c r="C840" s="234" t="s">
        <v>133</v>
      </c>
      <c r="D840" s="236" t="s">
        <v>170</v>
      </c>
      <c r="E840" s="236"/>
      <c r="F840" s="236"/>
      <c r="G840" s="236"/>
      <c r="H840" s="261">
        <f>'INPUTS | Totex'!H461 - 'INPUTS | Totex'!H505 - 'INPUTS | Totex'!H527</f>
        <v>213.926691715722</v>
      </c>
      <c r="I840" s="261">
        <f>'INPUTS | Totex'!I461 - 'INPUTS | Totex'!I505 - 'INPUTS | Totex'!I527</f>
        <v>0</v>
      </c>
      <c r="J840" s="261">
        <f>'INPUTS | Totex'!J461 - 'INPUTS | Totex'!J505 - 'INPUTS | Totex'!J527</f>
        <v>0</v>
      </c>
      <c r="K840" s="261">
        <f>'INPUTS | Totex'!K461 - 'INPUTS | Totex'!K505 - 'INPUTS | Totex'!K527</f>
        <v>0</v>
      </c>
      <c r="L840" s="261">
        <f>'INPUTS | Totex'!L461 - 'INPUTS | Totex'!L505 - 'INPUTS | Totex'!L527</f>
        <v>0</v>
      </c>
    </row>
    <row r="841" spans="3:12" hidden="1" outlineLevel="2" x14ac:dyDescent="0.4">
      <c r="C841" s="220" t="s">
        <v>244</v>
      </c>
      <c r="D841" s="236" t="s">
        <v>170</v>
      </c>
      <c r="E841" s="236"/>
      <c r="F841" s="236"/>
      <c r="G841" s="236"/>
      <c r="H841" s="261">
        <f>'INPUTS | Totex'!H462 - 'INPUTS | Totex'!H506 - 'INPUTS | Totex'!H528</f>
        <v>107.36540553058401</v>
      </c>
      <c r="I841" s="261">
        <f>'INPUTS | Totex'!I462 - 'INPUTS | Totex'!I506 - 'INPUTS | Totex'!I528</f>
        <v>0</v>
      </c>
      <c r="J841" s="261">
        <f>'INPUTS | Totex'!J462 - 'INPUTS | Totex'!J506 - 'INPUTS | Totex'!J528</f>
        <v>0</v>
      </c>
      <c r="K841" s="261">
        <f>'INPUTS | Totex'!K462 - 'INPUTS | Totex'!K506 - 'INPUTS | Totex'!K528</f>
        <v>0</v>
      </c>
      <c r="L841" s="261">
        <f>'INPUTS | Totex'!L462 - 'INPUTS | Totex'!L506 - 'INPUTS | Totex'!L528</f>
        <v>0</v>
      </c>
    </row>
    <row r="842" spans="3:12" hidden="1" outlineLevel="2" x14ac:dyDescent="0.4">
      <c r="C842" s="234" t="s">
        <v>137</v>
      </c>
      <c r="D842" s="236" t="s">
        <v>170</v>
      </c>
      <c r="E842" s="236"/>
      <c r="F842" s="236"/>
      <c r="G842" s="236"/>
      <c r="H842" s="261">
        <f>'INPUTS | Totex'!H463 - 'INPUTS | Totex'!H507 - 'INPUTS | Totex'!H529</f>
        <v>35.020678330631199</v>
      </c>
      <c r="I842" s="261">
        <f>'INPUTS | Totex'!I463 - 'INPUTS | Totex'!I507 - 'INPUTS | Totex'!I529</f>
        <v>0</v>
      </c>
      <c r="J842" s="261">
        <f>'INPUTS | Totex'!J463 - 'INPUTS | Totex'!J507 - 'INPUTS | Totex'!J529</f>
        <v>0</v>
      </c>
      <c r="K842" s="261">
        <f>'INPUTS | Totex'!K463 - 'INPUTS | Totex'!K507 - 'INPUTS | Totex'!K529</f>
        <v>0</v>
      </c>
      <c r="L842" s="261">
        <f>'INPUTS | Totex'!L463 - 'INPUTS | Totex'!L507 - 'INPUTS | Totex'!L529</f>
        <v>0</v>
      </c>
    </row>
    <row r="843" spans="3:12" hidden="1" outlineLevel="2" x14ac:dyDescent="0.4">
      <c r="C843" s="234" t="s">
        <v>139</v>
      </c>
      <c r="D843" s="236" t="s">
        <v>170</v>
      </c>
      <c r="E843" s="236"/>
      <c r="F843" s="236"/>
      <c r="G843" s="236"/>
      <c r="H843" s="261">
        <f>'INPUTS | Totex'!H464 - 'INPUTS | Totex'!H508 - 'INPUTS | Totex'!H530</f>
        <v>76.259</v>
      </c>
      <c r="I843" s="261">
        <f>'INPUTS | Totex'!I464 - 'INPUTS | Totex'!I508 - 'INPUTS | Totex'!I530</f>
        <v>0</v>
      </c>
      <c r="J843" s="261">
        <f>'INPUTS | Totex'!J464 - 'INPUTS | Totex'!J508 - 'INPUTS | Totex'!J530</f>
        <v>0</v>
      </c>
      <c r="K843" s="261">
        <f>'INPUTS | Totex'!K464 - 'INPUTS | Totex'!K508 - 'INPUTS | Totex'!K530</f>
        <v>0</v>
      </c>
      <c r="L843" s="261">
        <f>'INPUTS | Totex'!L464 - 'INPUTS | Totex'!L508 - 'INPUTS | Totex'!L530</f>
        <v>0</v>
      </c>
    </row>
    <row r="844" spans="3:12" hidden="1" outlineLevel="2" x14ac:dyDescent="0.4">
      <c r="C844" s="234" t="s">
        <v>141</v>
      </c>
      <c r="D844" s="236" t="s">
        <v>170</v>
      </c>
      <c r="E844" s="236"/>
      <c r="F844" s="236"/>
      <c r="G844" s="236"/>
      <c r="H844" s="261">
        <f>'INPUTS | Totex'!H465 - 'INPUTS | Totex'!H509 - 'INPUTS | Totex'!H531</f>
        <v>29.811</v>
      </c>
      <c r="I844" s="261">
        <f>'INPUTS | Totex'!I465 - 'INPUTS | Totex'!I509 - 'INPUTS | Totex'!I531</f>
        <v>0</v>
      </c>
      <c r="J844" s="261">
        <f>'INPUTS | Totex'!J465 - 'INPUTS | Totex'!J509 - 'INPUTS | Totex'!J531</f>
        <v>0</v>
      </c>
      <c r="K844" s="261">
        <f>'INPUTS | Totex'!K465 - 'INPUTS | Totex'!K509 - 'INPUTS | Totex'!K531</f>
        <v>0</v>
      </c>
      <c r="L844" s="261">
        <f>'INPUTS | Totex'!L465 - 'INPUTS | Totex'!L509 - 'INPUTS | Totex'!L531</f>
        <v>0</v>
      </c>
    </row>
    <row r="845" spans="3:12" hidden="1" outlineLevel="2" x14ac:dyDescent="0.4">
      <c r="C845" s="234" t="s">
        <v>143</v>
      </c>
      <c r="D845" s="236" t="s">
        <v>170</v>
      </c>
      <c r="E845" s="236"/>
      <c r="F845" s="236"/>
      <c r="G845" s="236"/>
      <c r="H845" s="261">
        <f>'INPUTS | Totex'!H466 - 'INPUTS | Totex'!H510 - 'INPUTS | Totex'!H532</f>
        <v>12.66</v>
      </c>
      <c r="I845" s="261">
        <f>'INPUTS | Totex'!I466 - 'INPUTS | Totex'!I510 - 'INPUTS | Totex'!I532</f>
        <v>0</v>
      </c>
      <c r="J845" s="261">
        <f>'INPUTS | Totex'!J466 - 'INPUTS | Totex'!J510 - 'INPUTS | Totex'!J532</f>
        <v>0</v>
      </c>
      <c r="K845" s="261">
        <f>'INPUTS | Totex'!K466 - 'INPUTS | Totex'!K510 - 'INPUTS | Totex'!K532</f>
        <v>0</v>
      </c>
      <c r="L845" s="261">
        <f>'INPUTS | Totex'!L466 - 'INPUTS | Totex'!L510 - 'INPUTS | Totex'!L532</f>
        <v>0</v>
      </c>
    </row>
    <row r="846" spans="3:12" hidden="1" outlineLevel="2" x14ac:dyDescent="0.4">
      <c r="C846" s="234" t="s">
        <v>145</v>
      </c>
      <c r="D846" s="236" t="s">
        <v>170</v>
      </c>
      <c r="E846" s="236"/>
      <c r="F846" s="236"/>
      <c r="G846" s="236"/>
      <c r="H846" s="261">
        <f>'INPUTS | Totex'!H467 - 'INPUTS | Totex'!H511 - 'INPUTS | Totex'!H533</f>
        <v>4.468</v>
      </c>
      <c r="I846" s="261">
        <f>'INPUTS | Totex'!I467 - 'INPUTS | Totex'!I511 - 'INPUTS | Totex'!I533</f>
        <v>0</v>
      </c>
      <c r="J846" s="261">
        <f>'INPUTS | Totex'!J467 - 'INPUTS | Totex'!J511 - 'INPUTS | Totex'!J533</f>
        <v>0</v>
      </c>
      <c r="K846" s="261">
        <f>'INPUTS | Totex'!K467 - 'INPUTS | Totex'!K511 - 'INPUTS | Totex'!K533</f>
        <v>0</v>
      </c>
      <c r="L846" s="261">
        <f>'INPUTS | Totex'!L467 - 'INPUTS | Totex'!L511 - 'INPUTS | Totex'!L533</f>
        <v>0</v>
      </c>
    </row>
    <row r="847" spans="3:12" hidden="1" outlineLevel="2" x14ac:dyDescent="0.4">
      <c r="C847" s="234" t="s">
        <v>147</v>
      </c>
      <c r="D847" s="236" t="s">
        <v>170</v>
      </c>
      <c r="E847" s="236"/>
      <c r="F847" s="236"/>
      <c r="G847" s="236"/>
      <c r="H847" s="261">
        <f>'INPUTS | Totex'!H468 - 'INPUTS | Totex'!H512 - 'INPUTS | Totex'!H534</f>
        <v>18.811</v>
      </c>
      <c r="I847" s="261">
        <f>'INPUTS | Totex'!I468 - 'INPUTS | Totex'!I512 - 'INPUTS | Totex'!I534</f>
        <v>0</v>
      </c>
      <c r="J847" s="261">
        <f>'INPUTS | Totex'!J468 - 'INPUTS | Totex'!J512 - 'INPUTS | Totex'!J534</f>
        <v>0</v>
      </c>
      <c r="K847" s="261">
        <f>'INPUTS | Totex'!K468 - 'INPUTS | Totex'!K512 - 'INPUTS | Totex'!K534</f>
        <v>0</v>
      </c>
      <c r="L847" s="261">
        <f>'INPUTS | Totex'!L468 - 'INPUTS | Totex'!L512 - 'INPUTS | Totex'!L534</f>
        <v>0</v>
      </c>
    </row>
    <row r="848" spans="3:12" hidden="1" outlineLevel="2" x14ac:dyDescent="0.4">
      <c r="C848" s="234" t="s">
        <v>149</v>
      </c>
      <c r="D848" s="236" t="s">
        <v>170</v>
      </c>
      <c r="E848" s="236"/>
      <c r="F848" s="236"/>
      <c r="G848" s="236"/>
      <c r="H848" s="261">
        <f>'INPUTS | Totex'!H469 - 'INPUTS | Totex'!H513 - 'INPUTS | Totex'!H535</f>
        <v>12.756</v>
      </c>
      <c r="I848" s="261">
        <f>'INPUTS | Totex'!I469 - 'INPUTS | Totex'!I513 - 'INPUTS | Totex'!I535</f>
        <v>0</v>
      </c>
      <c r="J848" s="261">
        <f>'INPUTS | Totex'!J469 - 'INPUTS | Totex'!J513 - 'INPUTS | Totex'!J535</f>
        <v>0</v>
      </c>
      <c r="K848" s="261">
        <f>'INPUTS | Totex'!K469 - 'INPUTS | Totex'!K513 - 'INPUTS | Totex'!K535</f>
        <v>0</v>
      </c>
      <c r="L848" s="261">
        <f>'INPUTS | Totex'!L469 - 'INPUTS | Totex'!L513 - 'INPUTS | Totex'!L535</f>
        <v>0</v>
      </c>
    </row>
    <row r="849" spans="1:15" hidden="1" outlineLevel="2" x14ac:dyDescent="0.4">
      <c r="C849" s="234" t="s">
        <v>151</v>
      </c>
      <c r="D849" s="236" t="s">
        <v>170</v>
      </c>
      <c r="E849" s="236"/>
      <c r="F849" s="236"/>
      <c r="G849" s="236"/>
      <c r="H849" s="261">
        <f>'INPUTS | Totex'!H470 - 'INPUTS | Totex'!H514 - 'INPUTS | Totex'!H536</f>
        <v>8.4917363219785997</v>
      </c>
      <c r="I849" s="261">
        <f>'INPUTS | Totex'!I470 - 'INPUTS | Totex'!I514 - 'INPUTS | Totex'!I536</f>
        <v>0</v>
      </c>
      <c r="J849" s="261">
        <f>'INPUTS | Totex'!J470 - 'INPUTS | Totex'!J514 - 'INPUTS | Totex'!J536</f>
        <v>0</v>
      </c>
      <c r="K849" s="261">
        <f>'INPUTS | Totex'!K470 - 'INPUTS | Totex'!K514 - 'INPUTS | Totex'!K536</f>
        <v>0</v>
      </c>
      <c r="L849" s="261">
        <f>'INPUTS | Totex'!L470 - 'INPUTS | Totex'!L514 - 'INPUTS | Totex'!L536</f>
        <v>0</v>
      </c>
    </row>
    <row r="850" spans="1:15" hidden="1" outlineLevel="2" x14ac:dyDescent="0.4">
      <c r="C850" s="234"/>
      <c r="D850" s="236"/>
      <c r="E850" s="236"/>
      <c r="F850" s="236"/>
      <c r="G850" s="236"/>
      <c r="H850" s="261"/>
      <c r="I850" s="261"/>
      <c r="J850" s="261"/>
      <c r="K850" s="261"/>
      <c r="L850" s="261"/>
    </row>
    <row r="851" spans="1:15" hidden="1" outlineLevel="2" x14ac:dyDescent="0.4">
      <c r="B851" s="222"/>
      <c r="C851" s="222" t="s">
        <v>725</v>
      </c>
      <c r="D851" s="237" t="s">
        <v>170</v>
      </c>
      <c r="E851" s="263"/>
      <c r="F851" s="263"/>
      <c r="G851" s="263"/>
      <c r="H851" s="263">
        <f>SUM(H833:H849)</f>
        <v>946.44651189891579</v>
      </c>
      <c r="I851" s="263">
        <f t="shared" ref="I851:L851" si="167">SUM(I833:I849)</f>
        <v>0</v>
      </c>
      <c r="J851" s="263">
        <f t="shared" si="167"/>
        <v>0</v>
      </c>
      <c r="K851" s="263">
        <f t="shared" si="167"/>
        <v>0</v>
      </c>
      <c r="L851" s="263">
        <f t="shared" si="167"/>
        <v>0</v>
      </c>
      <c r="M851" s="222"/>
      <c r="N851" s="222"/>
      <c r="O851" s="222"/>
    </row>
    <row r="852" spans="1:15" outlineLevel="1" collapsed="1" x14ac:dyDescent="0.4"/>
    <row r="853" spans="1:15" x14ac:dyDescent="0.4"/>
    <row r="854" spans="1:15" x14ac:dyDescent="0.4">
      <c r="A854" s="75"/>
      <c r="B854" s="75" t="s">
        <v>33</v>
      </c>
      <c r="C854" s="56"/>
      <c r="D854" s="56"/>
      <c r="E854" s="56"/>
      <c r="F854" s="56"/>
      <c r="G854" s="56"/>
      <c r="H854" s="259"/>
      <c r="I854" s="259"/>
      <c r="J854" s="259"/>
      <c r="K854" s="259"/>
      <c r="L854" s="259"/>
      <c r="M854" s="56"/>
      <c r="N854" s="56"/>
      <c r="O854" s="56"/>
    </row>
    <row r="855" spans="1:15" x14ac:dyDescent="0.4"/>
    <row r="856" spans="1:15" x14ac:dyDescent="0.4"/>
  </sheetData>
  <pageMargins left="0.70866141732283472" right="0.70866141732283472" top="0.74803149606299213" bottom="0.74803149606299213" header="0.31496062992125984" footer="0.31496062992125984"/>
  <pageSetup paperSize="9" scale="58" fitToHeight="0" orientation="landscape" r:id="rId1"/>
  <headerFooter>
    <oddHeader>&amp;L&amp;F&amp;C&amp;A&amp;ROFFICIAL</oddHeader>
    <oddFooter>&amp;LPrinted on &amp;D at &amp;T&amp;C&amp;P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CCCCE"/>
    <pageSetUpPr fitToPage="1"/>
  </sheetPr>
  <dimension ref="A1:O878"/>
  <sheetViews>
    <sheetView zoomScaleNormal="100" workbookViewId="0"/>
  </sheetViews>
  <sheetFormatPr defaultColWidth="0" defaultRowHeight="13.15" zeroHeight="1" outlineLevelRow="2" x14ac:dyDescent="0.4"/>
  <cols>
    <col min="1" max="2" width="2.59765625" style="220" customWidth="1"/>
    <col min="3" max="3" width="15.59765625" style="220" customWidth="1"/>
    <col min="4" max="4" width="9.59765625" style="221" customWidth="1"/>
    <col min="5" max="7" width="11.59765625" style="221" customWidth="1"/>
    <col min="8" max="12" width="11.59765625" style="220" customWidth="1"/>
    <col min="13" max="13" width="2.59765625" style="220" customWidth="1"/>
    <col min="14" max="14" width="100.59765625" style="220" customWidth="1"/>
    <col min="15" max="15" width="2.59765625" style="220" customWidth="1"/>
    <col min="16" max="16384" width="9" style="220" hidden="1"/>
  </cols>
  <sheetData>
    <row r="1" spans="2:15" x14ac:dyDescent="0.4"/>
    <row r="2" spans="2:15" x14ac:dyDescent="0.4">
      <c r="C2" s="235" t="s">
        <v>212</v>
      </c>
      <c r="D2" s="237" t="s">
        <v>720</v>
      </c>
      <c r="E2" s="238" t="s">
        <v>283</v>
      </c>
      <c r="F2" s="238" t="s">
        <v>284</v>
      </c>
      <c r="G2" s="238" t="s">
        <v>285</v>
      </c>
      <c r="H2" s="238" t="s">
        <v>208</v>
      </c>
      <c r="I2" s="238" t="s">
        <v>286</v>
      </c>
      <c r="J2" s="238" t="s">
        <v>287</v>
      </c>
      <c r="K2" s="238" t="s">
        <v>288</v>
      </c>
      <c r="L2" s="238" t="s">
        <v>289</v>
      </c>
      <c r="M2" s="223"/>
      <c r="N2" s="224" t="s">
        <v>1055</v>
      </c>
    </row>
    <row r="3" spans="2:15" x14ac:dyDescent="0.4">
      <c r="C3" s="220" t="s">
        <v>722</v>
      </c>
      <c r="E3" s="428">
        <v>3</v>
      </c>
      <c r="F3" s="428">
        <f>E3+1</f>
        <v>4</v>
      </c>
      <c r="G3" s="428">
        <f t="shared" ref="G3:H3" si="0">F3+1</f>
        <v>5</v>
      </c>
      <c r="H3" s="428">
        <f t="shared" si="0"/>
        <v>6</v>
      </c>
      <c r="I3" s="220">
        <f>H3+1</f>
        <v>7</v>
      </c>
      <c r="J3" s="220">
        <f t="shared" ref="J3:L3" si="1">I3+1</f>
        <v>8</v>
      </c>
      <c r="K3" s="220">
        <f t="shared" si="1"/>
        <v>9</v>
      </c>
      <c r="L3" s="220">
        <f t="shared" si="1"/>
        <v>10</v>
      </c>
    </row>
    <row r="4" spans="2:15" x14ac:dyDescent="0.4"/>
    <row r="5" spans="2:15" ht="15.75" x14ac:dyDescent="0.4">
      <c r="B5" s="55" t="s">
        <v>1171</v>
      </c>
      <c r="C5" s="75"/>
      <c r="D5" s="225"/>
      <c r="E5" s="225"/>
      <c r="F5" s="225"/>
      <c r="G5" s="225"/>
      <c r="H5" s="259"/>
      <c r="I5" s="259"/>
      <c r="J5" s="259"/>
      <c r="K5" s="259"/>
      <c r="L5" s="259"/>
      <c r="M5" s="56"/>
      <c r="N5" s="56"/>
      <c r="O5" s="56"/>
    </row>
    <row r="6" spans="2:15" x14ac:dyDescent="0.4">
      <c r="H6" s="329"/>
    </row>
    <row r="7" spans="2:15" ht="14.25" outlineLevel="1" x14ac:dyDescent="0.4">
      <c r="B7" s="74" t="s">
        <v>1172</v>
      </c>
      <c r="C7" s="60"/>
      <c r="D7" s="226"/>
      <c r="E7" s="226"/>
      <c r="F7" s="226"/>
      <c r="G7" s="226"/>
      <c r="H7" s="260"/>
      <c r="I7" s="260"/>
      <c r="J7" s="260"/>
      <c r="K7" s="260"/>
      <c r="L7" s="260"/>
      <c r="M7" s="18"/>
      <c r="N7" s="18"/>
      <c r="O7" s="18"/>
    </row>
    <row r="8" spans="2:15" hidden="1" outlineLevel="2" x14ac:dyDescent="0.4"/>
    <row r="9" spans="2:15" hidden="1" outlineLevel="2" x14ac:dyDescent="0.4">
      <c r="C9" s="234" t="s">
        <v>117</v>
      </c>
      <c r="D9" s="236" t="s">
        <v>170</v>
      </c>
      <c r="E9" s="261"/>
      <c r="F9" s="261"/>
      <c r="G9" s="261"/>
      <c r="H9" s="261">
        <f>'CALCS | Totex'!H9 * Deflator2021</f>
        <v>757.11876086458381</v>
      </c>
      <c r="I9" s="261">
        <f>'CALCS | Totex'!I9 * Deflator2022</f>
        <v>0</v>
      </c>
      <c r="J9" s="261">
        <f>'CALCS | Totex'!J9 * Deflator2023</f>
        <v>0</v>
      </c>
      <c r="K9" s="261">
        <f>'CALCS | Totex'!K9 * Deflator2024</f>
        <v>0</v>
      </c>
      <c r="L9" s="261">
        <f>'CALCS | Totex'!L9 * Deflator2025</f>
        <v>0</v>
      </c>
    </row>
    <row r="10" spans="2:15" hidden="1" outlineLevel="2" x14ac:dyDescent="0.4">
      <c r="C10" s="234" t="s">
        <v>119</v>
      </c>
      <c r="D10" s="236" t="s">
        <v>170</v>
      </c>
      <c r="E10" s="261"/>
      <c r="F10" s="261"/>
      <c r="G10" s="261"/>
      <c r="H10" s="261">
        <f>'CALCS | Totex'!H10 * Deflator2021</f>
        <v>544.48333002367667</v>
      </c>
      <c r="I10" s="261">
        <f>'CALCS | Totex'!I10 * Deflator2022</f>
        <v>0</v>
      </c>
      <c r="J10" s="261">
        <f>'CALCS | Totex'!J10 * Deflator2023</f>
        <v>0</v>
      </c>
      <c r="K10" s="261">
        <f>'CALCS | Totex'!K10 * Deflator2024</f>
        <v>0</v>
      </c>
      <c r="L10" s="261">
        <f>'CALCS | Totex'!L10 * Deflator2025</f>
        <v>0</v>
      </c>
    </row>
    <row r="11" spans="2:15" hidden="1" outlineLevel="2" x14ac:dyDescent="0.4">
      <c r="C11" s="234" t="s">
        <v>122</v>
      </c>
      <c r="D11" s="236" t="s">
        <v>170</v>
      </c>
      <c r="E11" s="261"/>
      <c r="F11" s="261"/>
      <c r="G11" s="261"/>
      <c r="H11" s="261">
        <f>'CALCS | Totex'!H11 * Deflator2021</f>
        <v>27.61100908882608</v>
      </c>
      <c r="I11" s="261">
        <f>'CALCS | Totex'!I11 * Deflator2022</f>
        <v>0</v>
      </c>
      <c r="J11" s="261">
        <f>'CALCS | Totex'!J11 * Deflator2023</f>
        <v>0</v>
      </c>
      <c r="K11" s="261">
        <f>'CALCS | Totex'!K11 * Deflator2024</f>
        <v>0</v>
      </c>
      <c r="L11" s="261">
        <f>'CALCS | Totex'!L11 * Deflator2025</f>
        <v>0</v>
      </c>
    </row>
    <row r="12" spans="2:15" hidden="1" outlineLevel="2" x14ac:dyDescent="0.4">
      <c r="C12" s="234" t="s">
        <v>124</v>
      </c>
      <c r="D12" s="236" t="s">
        <v>170</v>
      </c>
      <c r="E12" s="261"/>
      <c r="F12" s="261"/>
      <c r="G12" s="261"/>
      <c r="H12" s="261">
        <f>'CALCS | Totex'!H12 * Deflator2021</f>
        <v>423.5553819598257</v>
      </c>
      <c r="I12" s="261">
        <f>'CALCS | Totex'!I12 * Deflator2022</f>
        <v>0</v>
      </c>
      <c r="J12" s="261">
        <f>'CALCS | Totex'!J12 * Deflator2023</f>
        <v>0</v>
      </c>
      <c r="K12" s="261">
        <f>'CALCS | Totex'!K12 * Deflator2024</f>
        <v>0</v>
      </c>
      <c r="L12" s="261">
        <f>'CALCS | Totex'!L12 * Deflator2025</f>
        <v>0</v>
      </c>
    </row>
    <row r="13" spans="2:15" hidden="1" outlineLevel="2" x14ac:dyDescent="0.4">
      <c r="C13" s="234" t="s">
        <v>126</v>
      </c>
      <c r="D13" s="236" t="s">
        <v>170</v>
      </c>
      <c r="E13" s="261"/>
      <c r="F13" s="261"/>
      <c r="G13" s="261"/>
      <c r="H13" s="261">
        <f>'CALCS | Totex'!H13 * Deflator2021</f>
        <v>1011.455822653326</v>
      </c>
      <c r="I13" s="261">
        <f>'CALCS | Totex'!I13 * Deflator2022</f>
        <v>0</v>
      </c>
      <c r="J13" s="261">
        <f>'CALCS | Totex'!J13 * Deflator2023</f>
        <v>0</v>
      </c>
      <c r="K13" s="261">
        <f>'CALCS | Totex'!K13 * Deflator2024</f>
        <v>0</v>
      </c>
      <c r="L13" s="261">
        <f>'CALCS | Totex'!L13 * Deflator2025</f>
        <v>0</v>
      </c>
    </row>
    <row r="14" spans="2:15" hidden="1" outlineLevel="2" x14ac:dyDescent="0.4">
      <c r="C14" s="234" t="s">
        <v>128</v>
      </c>
      <c r="D14" s="236" t="s">
        <v>170</v>
      </c>
      <c r="E14" s="261"/>
      <c r="F14" s="261"/>
      <c r="G14" s="261"/>
      <c r="H14" s="261">
        <f>'CALCS | Totex'!H14 * Deflator2021</f>
        <v>317.94926586725722</v>
      </c>
      <c r="I14" s="261">
        <f>'CALCS | Totex'!I14 * Deflator2022</f>
        <v>0</v>
      </c>
      <c r="J14" s="261">
        <f>'CALCS | Totex'!J14 * Deflator2023</f>
        <v>0</v>
      </c>
      <c r="K14" s="261">
        <f>'CALCS | Totex'!K14 * Deflator2024</f>
        <v>0</v>
      </c>
      <c r="L14" s="261">
        <f>'CALCS | Totex'!L14 * Deflator2025</f>
        <v>0</v>
      </c>
    </row>
    <row r="15" spans="2:15" hidden="1" outlineLevel="2" x14ac:dyDescent="0.4">
      <c r="C15" s="234" t="s">
        <v>131</v>
      </c>
      <c r="D15" s="236" t="s">
        <v>170</v>
      </c>
      <c r="E15" s="261"/>
      <c r="F15" s="261"/>
      <c r="G15" s="261"/>
      <c r="H15" s="261">
        <f>'CALCS | Totex'!H15 * Deflator2021</f>
        <v>533.97553914305354</v>
      </c>
      <c r="I15" s="261">
        <f>'CALCS | Totex'!I15 * Deflator2022</f>
        <v>0</v>
      </c>
      <c r="J15" s="261">
        <f>'CALCS | Totex'!J15 * Deflator2023</f>
        <v>0</v>
      </c>
      <c r="K15" s="261">
        <f>'CALCS | Totex'!K15 * Deflator2024</f>
        <v>0</v>
      </c>
      <c r="L15" s="261">
        <f>'CALCS | Totex'!L15 * Deflator2025</f>
        <v>0</v>
      </c>
    </row>
    <row r="16" spans="2:15" hidden="1" outlineLevel="2" x14ac:dyDescent="0.4">
      <c r="C16" s="234" t="s">
        <v>133</v>
      </c>
      <c r="D16" s="236" t="s">
        <v>170</v>
      </c>
      <c r="E16" s="261"/>
      <c r="F16" s="261"/>
      <c r="G16" s="261"/>
      <c r="H16" s="261">
        <f>'CALCS | Totex'!H16 * Deflator2021</f>
        <v>1608.5019862521954</v>
      </c>
      <c r="I16" s="261">
        <f>'CALCS | Totex'!I16 * Deflator2022</f>
        <v>0</v>
      </c>
      <c r="J16" s="261">
        <f>'CALCS | Totex'!J16 * Deflator2023</f>
        <v>0</v>
      </c>
      <c r="K16" s="261">
        <f>'CALCS | Totex'!K16 * Deflator2024</f>
        <v>0</v>
      </c>
      <c r="L16" s="261">
        <f>'CALCS | Totex'!L16 * Deflator2025</f>
        <v>0</v>
      </c>
    </row>
    <row r="17" spans="2:15" hidden="1" outlineLevel="2" x14ac:dyDescent="0.4">
      <c r="C17" s="234" t="s">
        <v>244</v>
      </c>
      <c r="D17" s="236" t="s">
        <v>170</v>
      </c>
      <c r="E17" s="261"/>
      <c r="F17" s="261"/>
      <c r="G17" s="261"/>
      <c r="H17" s="261">
        <f>'CALCS | Totex'!H17 * Deflator2021</f>
        <v>887.82658823188262</v>
      </c>
      <c r="I17" s="261">
        <f>'CALCS | Totex'!I17 * Deflator2022</f>
        <v>0</v>
      </c>
      <c r="J17" s="261">
        <f>'CALCS | Totex'!J17 * Deflator2023</f>
        <v>0</v>
      </c>
      <c r="K17" s="261">
        <f>'CALCS | Totex'!K17 * Deflator2024</f>
        <v>0</v>
      </c>
      <c r="L17" s="261">
        <f>'CALCS | Totex'!L17 * Deflator2025</f>
        <v>0</v>
      </c>
    </row>
    <row r="18" spans="2:15" hidden="1" outlineLevel="2" x14ac:dyDescent="0.4">
      <c r="C18" s="234" t="s">
        <v>137</v>
      </c>
      <c r="D18" s="236" t="s">
        <v>170</v>
      </c>
      <c r="E18" s="261"/>
      <c r="F18" s="261"/>
      <c r="G18" s="261"/>
      <c r="H18" s="261">
        <f>'CALCS | Totex'!H18 * Deflator2021</f>
        <v>391.99380264263334</v>
      </c>
      <c r="I18" s="261">
        <f>'CALCS | Totex'!I18 * Deflator2022</f>
        <v>0</v>
      </c>
      <c r="J18" s="261">
        <f>'CALCS | Totex'!J18 * Deflator2023</f>
        <v>0</v>
      </c>
      <c r="K18" s="261">
        <f>'CALCS | Totex'!K18 * Deflator2024</f>
        <v>0</v>
      </c>
      <c r="L18" s="261">
        <f>'CALCS | Totex'!L18 * Deflator2025</f>
        <v>0</v>
      </c>
    </row>
    <row r="19" spans="2:15" hidden="1" outlineLevel="2" x14ac:dyDescent="0.4">
      <c r="C19" s="234" t="s">
        <v>139</v>
      </c>
      <c r="D19" s="236" t="s">
        <v>170</v>
      </c>
      <c r="E19" s="261"/>
      <c r="F19" s="261"/>
      <c r="G19" s="261"/>
      <c r="H19" s="261">
        <f>'CALCS | Totex'!H19 * Deflator2021</f>
        <v>880.22448942182825</v>
      </c>
      <c r="I19" s="261">
        <f>'CALCS | Totex'!I19 * Deflator2022</f>
        <v>0</v>
      </c>
      <c r="J19" s="261">
        <f>'CALCS | Totex'!J19 * Deflator2023</f>
        <v>0</v>
      </c>
      <c r="K19" s="261">
        <f>'CALCS | Totex'!K19 * Deflator2024</f>
        <v>0</v>
      </c>
      <c r="L19" s="261">
        <f>'CALCS | Totex'!L19 * Deflator2025</f>
        <v>0</v>
      </c>
    </row>
    <row r="20" spans="2:15" hidden="1" outlineLevel="2" x14ac:dyDescent="0.4">
      <c r="C20" s="234" t="s">
        <v>141</v>
      </c>
      <c r="D20" s="236" t="s">
        <v>170</v>
      </c>
      <c r="E20" s="261"/>
      <c r="F20" s="261"/>
      <c r="G20" s="261"/>
      <c r="H20" s="261">
        <f>'CALCS | Totex'!H20 * Deflator2021</f>
        <v>240.42688516856614</v>
      </c>
      <c r="I20" s="261">
        <f>'CALCS | Totex'!I20 * Deflator2022</f>
        <v>0</v>
      </c>
      <c r="J20" s="261">
        <f>'CALCS | Totex'!J20 * Deflator2023</f>
        <v>0</v>
      </c>
      <c r="K20" s="261">
        <f>'CALCS | Totex'!K20 * Deflator2024</f>
        <v>0</v>
      </c>
      <c r="L20" s="261">
        <f>'CALCS | Totex'!L20 * Deflator2025</f>
        <v>0</v>
      </c>
    </row>
    <row r="21" spans="2:15" hidden="1" outlineLevel="2" x14ac:dyDescent="0.4">
      <c r="C21" s="234" t="s">
        <v>143</v>
      </c>
      <c r="D21" s="236" t="s">
        <v>170</v>
      </c>
      <c r="E21" s="261"/>
      <c r="F21" s="261"/>
      <c r="G21" s="261"/>
      <c r="H21" s="261">
        <f>'CALCS | Totex'!H21 * Deflator2021</f>
        <v>74.751360268845929</v>
      </c>
      <c r="I21" s="261">
        <f>'CALCS | Totex'!I21 * Deflator2022</f>
        <v>0</v>
      </c>
      <c r="J21" s="261">
        <f>'CALCS | Totex'!J21 * Deflator2023</f>
        <v>0</v>
      </c>
      <c r="K21" s="261">
        <f>'CALCS | Totex'!K21 * Deflator2024</f>
        <v>0</v>
      </c>
      <c r="L21" s="261">
        <f>'CALCS | Totex'!L21 * Deflator2025</f>
        <v>0</v>
      </c>
    </row>
    <row r="22" spans="2:15" hidden="1" outlineLevel="2" x14ac:dyDescent="0.4">
      <c r="C22" s="234" t="s">
        <v>145</v>
      </c>
      <c r="D22" s="236" t="s">
        <v>170</v>
      </c>
      <c r="E22" s="261"/>
      <c r="F22" s="261"/>
      <c r="G22" s="261"/>
      <c r="H22" s="261">
        <f>'CALCS | Totex'!H22 * Deflator2021</f>
        <v>44.367501718475509</v>
      </c>
      <c r="I22" s="261">
        <f>'CALCS | Totex'!I22 * Deflator2022</f>
        <v>0</v>
      </c>
      <c r="J22" s="261">
        <f>'CALCS | Totex'!J22 * Deflator2023</f>
        <v>0</v>
      </c>
      <c r="K22" s="261">
        <f>'CALCS | Totex'!K22 * Deflator2024</f>
        <v>0</v>
      </c>
      <c r="L22" s="261">
        <f>'CALCS | Totex'!L22 * Deflator2025</f>
        <v>0</v>
      </c>
    </row>
    <row r="23" spans="2:15" hidden="1" outlineLevel="2" x14ac:dyDescent="0.4">
      <c r="C23" s="234" t="s">
        <v>147</v>
      </c>
      <c r="D23" s="236" t="s">
        <v>170</v>
      </c>
      <c r="E23" s="261"/>
      <c r="F23" s="261"/>
      <c r="G23" s="261"/>
      <c r="H23" s="261">
        <f>'CALCS | Totex'!H23 * Deflator2021</f>
        <v>128.80955036204273</v>
      </c>
      <c r="I23" s="261">
        <f>'CALCS | Totex'!I23 * Deflator2022</f>
        <v>0</v>
      </c>
      <c r="J23" s="261">
        <f>'CALCS | Totex'!J23 * Deflator2023</f>
        <v>0</v>
      </c>
      <c r="K23" s="261">
        <f>'CALCS | Totex'!K23 * Deflator2024</f>
        <v>0</v>
      </c>
      <c r="L23" s="261">
        <f>'CALCS | Totex'!L23 * Deflator2025</f>
        <v>0</v>
      </c>
    </row>
    <row r="24" spans="2:15" hidden="1" outlineLevel="2" x14ac:dyDescent="0.4">
      <c r="C24" s="234" t="s">
        <v>149</v>
      </c>
      <c r="D24" s="236" t="s">
        <v>170</v>
      </c>
      <c r="E24" s="261"/>
      <c r="F24" s="261"/>
      <c r="G24" s="261"/>
      <c r="H24" s="261">
        <f>'CALCS | Totex'!H24 * Deflator2021</f>
        <v>97.522538761170054</v>
      </c>
      <c r="I24" s="261">
        <f>'CALCS | Totex'!I24 * Deflator2022</f>
        <v>0</v>
      </c>
      <c r="J24" s="261">
        <f>'CALCS | Totex'!J24 * Deflator2023</f>
        <v>0</v>
      </c>
      <c r="K24" s="261">
        <f>'CALCS | Totex'!K24 * Deflator2024</f>
        <v>0</v>
      </c>
      <c r="L24" s="261">
        <f>'CALCS | Totex'!L24 * Deflator2025</f>
        <v>0</v>
      </c>
    </row>
    <row r="25" spans="2:15" hidden="1" outlineLevel="2" x14ac:dyDescent="0.4">
      <c r="C25" s="234" t="s">
        <v>151</v>
      </c>
      <c r="D25" s="236" t="s">
        <v>170</v>
      </c>
      <c r="E25" s="261"/>
      <c r="F25" s="261"/>
      <c r="G25" s="261"/>
      <c r="H25" s="261">
        <f>'CALCS | Totex'!H25 * Deflator2021</f>
        <v>46.83075698819399</v>
      </c>
      <c r="I25" s="261">
        <f>'CALCS | Totex'!I25 * Deflator2022</f>
        <v>0</v>
      </c>
      <c r="J25" s="261">
        <f>'CALCS | Totex'!J25 * Deflator2023</f>
        <v>0</v>
      </c>
      <c r="K25" s="261">
        <f>'CALCS | Totex'!K25 * Deflator2024</f>
        <v>0</v>
      </c>
      <c r="L25" s="261">
        <f>'CALCS | Totex'!L25 * Deflator2025</f>
        <v>0</v>
      </c>
    </row>
    <row r="26" spans="2:15" hidden="1" outlineLevel="2" x14ac:dyDescent="0.4">
      <c r="C26" s="234"/>
      <c r="D26" s="236"/>
      <c r="E26" s="236"/>
      <c r="F26" s="236"/>
      <c r="G26" s="236"/>
      <c r="H26" s="262"/>
      <c r="I26" s="262"/>
      <c r="J26" s="262"/>
      <c r="K26" s="262"/>
      <c r="L26" s="262"/>
    </row>
    <row r="27" spans="2:15" s="222" customFormat="1" hidden="1" outlineLevel="2" x14ac:dyDescent="0.4">
      <c r="C27" s="222" t="s">
        <v>725</v>
      </c>
      <c r="D27" s="237" t="s">
        <v>170</v>
      </c>
      <c r="E27" s="263"/>
      <c r="F27" s="263"/>
      <c r="G27" s="263"/>
      <c r="H27" s="263">
        <f t="shared" ref="H27:L27" si="2">SUM(H9:H25)</f>
        <v>8017.4045694163824</v>
      </c>
      <c r="I27" s="263">
        <f t="shared" si="2"/>
        <v>0</v>
      </c>
      <c r="J27" s="263">
        <f t="shared" si="2"/>
        <v>0</v>
      </c>
      <c r="K27" s="263">
        <f t="shared" si="2"/>
        <v>0</v>
      </c>
      <c r="L27" s="263">
        <f t="shared" si="2"/>
        <v>0</v>
      </c>
    </row>
    <row r="28" spans="2:15" outlineLevel="1" collapsed="1" x14ac:dyDescent="0.4"/>
    <row r="29" spans="2:15" ht="14.25" outlineLevel="1" x14ac:dyDescent="0.4">
      <c r="B29" s="74" t="s">
        <v>1173</v>
      </c>
      <c r="C29" s="60"/>
      <c r="D29" s="226"/>
      <c r="E29" s="226"/>
      <c r="F29" s="226"/>
      <c r="G29" s="226"/>
      <c r="H29" s="264"/>
      <c r="I29" s="264"/>
      <c r="J29" s="264"/>
      <c r="K29" s="264"/>
      <c r="L29" s="264"/>
      <c r="M29" s="18"/>
      <c r="N29" s="18"/>
      <c r="O29" s="18"/>
    </row>
    <row r="30" spans="2:15" hidden="1" outlineLevel="2" x14ac:dyDescent="0.4">
      <c r="H30" s="265"/>
      <c r="I30" s="265"/>
      <c r="J30" s="265"/>
      <c r="K30" s="265"/>
      <c r="L30" s="265"/>
    </row>
    <row r="31" spans="2:15" hidden="1" outlineLevel="2" x14ac:dyDescent="0.4">
      <c r="C31" s="220" t="s">
        <v>117</v>
      </c>
      <c r="D31" s="221" t="s">
        <v>170</v>
      </c>
      <c r="E31" s="261"/>
      <c r="F31" s="261"/>
      <c r="G31" s="261"/>
      <c r="H31" s="261">
        <f>'CALCS | Totex'!H31 * Deflator2021</f>
        <v>806.66326708928409</v>
      </c>
      <c r="I31" s="261">
        <f>'CALCS | Totex'!I31 * Deflator2022</f>
        <v>0</v>
      </c>
      <c r="J31" s="261">
        <f>'CALCS | Totex'!J31 * Deflator2023</f>
        <v>0</v>
      </c>
      <c r="K31" s="261">
        <f>'CALCS | Totex'!K31 * Deflator2024</f>
        <v>0</v>
      </c>
      <c r="L31" s="261">
        <f>'CALCS | Totex'!L31 * Deflator2025</f>
        <v>0</v>
      </c>
    </row>
    <row r="32" spans="2:15" hidden="1" outlineLevel="2" x14ac:dyDescent="0.4">
      <c r="C32" s="220" t="s">
        <v>119</v>
      </c>
      <c r="D32" s="221" t="s">
        <v>170</v>
      </c>
      <c r="E32" s="261"/>
      <c r="F32" s="261"/>
      <c r="G32" s="261"/>
      <c r="H32" s="261">
        <f>'CALCS | Totex'!H32 * Deflator2021</f>
        <v>565.03088001222011</v>
      </c>
      <c r="I32" s="261">
        <f>'CALCS | Totex'!I32 * Deflator2022</f>
        <v>0</v>
      </c>
      <c r="J32" s="261">
        <f>'CALCS | Totex'!J32 * Deflator2023</f>
        <v>0</v>
      </c>
      <c r="K32" s="261">
        <f>'CALCS | Totex'!K32 * Deflator2024</f>
        <v>0</v>
      </c>
      <c r="L32" s="261">
        <f>'CALCS | Totex'!L32 * Deflator2025</f>
        <v>0</v>
      </c>
    </row>
    <row r="33" spans="3:12" hidden="1" outlineLevel="2" x14ac:dyDescent="0.4">
      <c r="C33" s="220" t="s">
        <v>122</v>
      </c>
      <c r="D33" s="221" t="s">
        <v>170</v>
      </c>
      <c r="E33" s="261"/>
      <c r="F33" s="261"/>
      <c r="G33" s="261"/>
      <c r="H33" s="261">
        <f>'CALCS | Totex'!H33 * Deflator2021</f>
        <v>35.016417933246764</v>
      </c>
      <c r="I33" s="261">
        <f>'CALCS | Totex'!I33 * Deflator2022</f>
        <v>0</v>
      </c>
      <c r="J33" s="261">
        <f>'CALCS | Totex'!J33 * Deflator2023</f>
        <v>0</v>
      </c>
      <c r="K33" s="261">
        <f>'CALCS | Totex'!K33 * Deflator2024</f>
        <v>0</v>
      </c>
      <c r="L33" s="261">
        <f>'CALCS | Totex'!L33 * Deflator2025</f>
        <v>0</v>
      </c>
    </row>
    <row r="34" spans="3:12" hidden="1" outlineLevel="2" x14ac:dyDescent="0.4">
      <c r="C34" s="220" t="s">
        <v>124</v>
      </c>
      <c r="D34" s="221" t="s">
        <v>170</v>
      </c>
      <c r="E34" s="261"/>
      <c r="F34" s="261"/>
      <c r="G34" s="261"/>
      <c r="H34" s="261">
        <f>'CALCS | Totex'!H34 * Deflator2021</f>
        <v>408.3835111891849</v>
      </c>
      <c r="I34" s="261">
        <f>'CALCS | Totex'!I34 * Deflator2022</f>
        <v>0</v>
      </c>
      <c r="J34" s="261">
        <f>'CALCS | Totex'!J34 * Deflator2023</f>
        <v>0</v>
      </c>
      <c r="K34" s="261">
        <f>'CALCS | Totex'!K34 * Deflator2024</f>
        <v>0</v>
      </c>
      <c r="L34" s="261">
        <f>'CALCS | Totex'!L34 * Deflator2025</f>
        <v>0</v>
      </c>
    </row>
    <row r="35" spans="3:12" hidden="1" outlineLevel="2" x14ac:dyDescent="0.4">
      <c r="C35" s="220" t="s">
        <v>126</v>
      </c>
      <c r="D35" s="221" t="s">
        <v>170</v>
      </c>
      <c r="E35" s="261"/>
      <c r="F35" s="261"/>
      <c r="G35" s="261"/>
      <c r="H35" s="261">
        <f>'CALCS | Totex'!H35 * Deflator2021</f>
        <v>1068.3084051761214</v>
      </c>
      <c r="I35" s="261">
        <f>'CALCS | Totex'!I35 * Deflator2022</f>
        <v>0</v>
      </c>
      <c r="J35" s="261">
        <f>'CALCS | Totex'!J35 * Deflator2023</f>
        <v>0</v>
      </c>
      <c r="K35" s="261">
        <f>'CALCS | Totex'!K35 * Deflator2024</f>
        <v>0</v>
      </c>
      <c r="L35" s="261">
        <f>'CALCS | Totex'!L35 * Deflator2025</f>
        <v>0</v>
      </c>
    </row>
    <row r="36" spans="3:12" hidden="1" outlineLevel="2" x14ac:dyDescent="0.4">
      <c r="C36" s="220" t="s">
        <v>128</v>
      </c>
      <c r="D36" s="221" t="s">
        <v>170</v>
      </c>
      <c r="E36" s="261"/>
      <c r="F36" s="261"/>
      <c r="G36" s="261"/>
      <c r="H36" s="261">
        <f>'CALCS | Totex'!H36 * Deflator2021</f>
        <v>297.13522431833798</v>
      </c>
      <c r="I36" s="261">
        <f>'CALCS | Totex'!I36 * Deflator2022</f>
        <v>0</v>
      </c>
      <c r="J36" s="261">
        <f>'CALCS | Totex'!J36 * Deflator2023</f>
        <v>0</v>
      </c>
      <c r="K36" s="261">
        <f>'CALCS | Totex'!K36 * Deflator2024</f>
        <v>0</v>
      </c>
      <c r="L36" s="261">
        <f>'CALCS | Totex'!L36 * Deflator2025</f>
        <v>0</v>
      </c>
    </row>
    <row r="37" spans="3:12" hidden="1" outlineLevel="2" x14ac:dyDescent="0.4">
      <c r="C37" s="220" t="s">
        <v>131</v>
      </c>
      <c r="D37" s="221" t="s">
        <v>170</v>
      </c>
      <c r="E37" s="261"/>
      <c r="F37" s="261"/>
      <c r="G37" s="261"/>
      <c r="H37" s="261">
        <f>'CALCS | Totex'!H37 * Deflator2021</f>
        <v>582.52094080806512</v>
      </c>
      <c r="I37" s="261">
        <f>'CALCS | Totex'!I37 * Deflator2022</f>
        <v>0</v>
      </c>
      <c r="J37" s="261">
        <f>'CALCS | Totex'!J37 * Deflator2023</f>
        <v>0</v>
      </c>
      <c r="K37" s="261">
        <f>'CALCS | Totex'!K37 * Deflator2024</f>
        <v>0</v>
      </c>
      <c r="L37" s="261">
        <f>'CALCS | Totex'!L37 * Deflator2025</f>
        <v>0</v>
      </c>
    </row>
    <row r="38" spans="3:12" hidden="1" outlineLevel="2" x14ac:dyDescent="0.4">
      <c r="C38" s="220" t="s">
        <v>133</v>
      </c>
      <c r="D38" s="221" t="s">
        <v>170</v>
      </c>
      <c r="E38" s="261"/>
      <c r="F38" s="261"/>
      <c r="G38" s="261"/>
      <c r="H38" s="261">
        <f>'CALCS | Totex'!H38 * Deflator2021</f>
        <v>1459.6869858703117</v>
      </c>
      <c r="I38" s="261">
        <f>'CALCS | Totex'!I38 * Deflator2022</f>
        <v>0</v>
      </c>
      <c r="J38" s="261">
        <f>'CALCS | Totex'!J38 * Deflator2023</f>
        <v>0</v>
      </c>
      <c r="K38" s="261">
        <f>'CALCS | Totex'!K38 * Deflator2024</f>
        <v>0</v>
      </c>
      <c r="L38" s="261">
        <f>'CALCS | Totex'!L38 * Deflator2025</f>
        <v>0</v>
      </c>
    </row>
    <row r="39" spans="3:12" hidden="1" outlineLevel="2" x14ac:dyDescent="0.4">
      <c r="C39" s="220" t="s">
        <v>244</v>
      </c>
      <c r="D39" s="221" t="s">
        <v>170</v>
      </c>
      <c r="E39" s="261"/>
      <c r="F39" s="261"/>
      <c r="G39" s="261"/>
      <c r="H39" s="261">
        <f>'CALCS | Totex'!H39 * Deflator2021</f>
        <v>1113.1166611436852</v>
      </c>
      <c r="I39" s="261">
        <f>'CALCS | Totex'!I39 * Deflator2022</f>
        <v>0</v>
      </c>
      <c r="J39" s="261">
        <f>'CALCS | Totex'!J39 * Deflator2023</f>
        <v>0</v>
      </c>
      <c r="K39" s="261">
        <f>'CALCS | Totex'!K39 * Deflator2024</f>
        <v>0</v>
      </c>
      <c r="L39" s="261">
        <f>'CALCS | Totex'!L39 * Deflator2025</f>
        <v>0</v>
      </c>
    </row>
    <row r="40" spans="3:12" hidden="1" outlineLevel="2" x14ac:dyDescent="0.4">
      <c r="C40" s="220" t="s">
        <v>137</v>
      </c>
      <c r="D40" s="221" t="s">
        <v>170</v>
      </c>
      <c r="E40" s="261"/>
      <c r="F40" s="261"/>
      <c r="G40" s="261"/>
      <c r="H40" s="261">
        <f>'CALCS | Totex'!H40 * Deflator2021</f>
        <v>375.31372336362932</v>
      </c>
      <c r="I40" s="261">
        <f>'CALCS | Totex'!I40 * Deflator2022</f>
        <v>0</v>
      </c>
      <c r="J40" s="261">
        <f>'CALCS | Totex'!J40 * Deflator2023</f>
        <v>0</v>
      </c>
      <c r="K40" s="261">
        <f>'CALCS | Totex'!K40 * Deflator2024</f>
        <v>0</v>
      </c>
      <c r="L40" s="261">
        <f>'CALCS | Totex'!L40 * Deflator2025</f>
        <v>0</v>
      </c>
    </row>
    <row r="41" spans="3:12" hidden="1" outlineLevel="2" x14ac:dyDescent="0.4">
      <c r="C41" s="220" t="s">
        <v>139</v>
      </c>
      <c r="D41" s="221" t="s">
        <v>170</v>
      </c>
      <c r="E41" s="261"/>
      <c r="F41" s="261"/>
      <c r="G41" s="261"/>
      <c r="H41" s="261">
        <f>'CALCS | Totex'!H41 * Deflator2021</f>
        <v>776.67771312915283</v>
      </c>
      <c r="I41" s="261">
        <f>'CALCS | Totex'!I41 * Deflator2022</f>
        <v>0</v>
      </c>
      <c r="J41" s="261">
        <f>'CALCS | Totex'!J41 * Deflator2023</f>
        <v>0</v>
      </c>
      <c r="K41" s="261">
        <f>'CALCS | Totex'!K41 * Deflator2024</f>
        <v>0</v>
      </c>
      <c r="L41" s="261">
        <f>'CALCS | Totex'!L41 * Deflator2025</f>
        <v>0</v>
      </c>
    </row>
    <row r="42" spans="3:12" hidden="1" outlineLevel="2" x14ac:dyDescent="0.4">
      <c r="C42" s="220" t="s">
        <v>141</v>
      </c>
      <c r="D42" s="221" t="s">
        <v>170</v>
      </c>
      <c r="E42" s="261"/>
      <c r="F42" s="261"/>
      <c r="G42" s="261"/>
      <c r="H42" s="261">
        <f>'CALCS | Totex'!H42 * Deflator2021</f>
        <v>222.86908882609021</v>
      </c>
      <c r="I42" s="261">
        <f>'CALCS | Totex'!I42 * Deflator2022</f>
        <v>0</v>
      </c>
      <c r="J42" s="261">
        <f>'CALCS | Totex'!J42 * Deflator2023</f>
        <v>0</v>
      </c>
      <c r="K42" s="261">
        <f>'CALCS | Totex'!K42 * Deflator2024</f>
        <v>0</v>
      </c>
      <c r="L42" s="261">
        <f>'CALCS | Totex'!L42 * Deflator2025</f>
        <v>0</v>
      </c>
    </row>
    <row r="43" spans="3:12" hidden="1" outlineLevel="2" x14ac:dyDescent="0.4">
      <c r="C43" s="220" t="s">
        <v>143</v>
      </c>
      <c r="D43" s="221" t="s">
        <v>170</v>
      </c>
      <c r="E43" s="261"/>
      <c r="F43" s="261"/>
      <c r="G43" s="261"/>
      <c r="H43" s="261">
        <f>'CALCS | Totex'!H43 * Deflator2021</f>
        <v>78.071520354387829</v>
      </c>
      <c r="I43" s="261">
        <f>'CALCS | Totex'!I43 * Deflator2022</f>
        <v>0</v>
      </c>
      <c r="J43" s="261">
        <f>'CALCS | Totex'!J43 * Deflator2023</f>
        <v>0</v>
      </c>
      <c r="K43" s="261">
        <f>'CALCS | Totex'!K43 * Deflator2024</f>
        <v>0</v>
      </c>
      <c r="L43" s="261">
        <f>'CALCS | Totex'!L43 * Deflator2025</f>
        <v>0</v>
      </c>
    </row>
    <row r="44" spans="3:12" hidden="1" outlineLevel="2" x14ac:dyDescent="0.4">
      <c r="C44" s="220" t="s">
        <v>145</v>
      </c>
      <c r="D44" s="221" t="s">
        <v>170</v>
      </c>
      <c r="E44" s="261"/>
      <c r="F44" s="261"/>
      <c r="G44" s="261"/>
      <c r="H44" s="261">
        <f>'CALCS | Totex'!H44 * Deflator2021</f>
        <v>39.63273947911096</v>
      </c>
      <c r="I44" s="261">
        <f>'CALCS | Totex'!I44 * Deflator2022</f>
        <v>0</v>
      </c>
      <c r="J44" s="261">
        <f>'CALCS | Totex'!J44 * Deflator2023</f>
        <v>0</v>
      </c>
      <c r="K44" s="261">
        <f>'CALCS | Totex'!K44 * Deflator2024</f>
        <v>0</v>
      </c>
      <c r="L44" s="261">
        <f>'CALCS | Totex'!L44 * Deflator2025</f>
        <v>0</v>
      </c>
    </row>
    <row r="45" spans="3:12" hidden="1" outlineLevel="2" x14ac:dyDescent="0.4">
      <c r="C45" s="220" t="s">
        <v>147</v>
      </c>
      <c r="D45" s="221" t="s">
        <v>170</v>
      </c>
      <c r="E45" s="261"/>
      <c r="F45" s="261"/>
      <c r="G45" s="261"/>
      <c r="H45" s="261">
        <f>'CALCS | Totex'!H45 * Deflator2021</f>
        <v>155.59734828380959</v>
      </c>
      <c r="I45" s="261">
        <f>'CALCS | Totex'!I45 * Deflator2022</f>
        <v>0</v>
      </c>
      <c r="J45" s="261">
        <f>'CALCS | Totex'!J45 * Deflator2023</f>
        <v>0</v>
      </c>
      <c r="K45" s="261">
        <f>'CALCS | Totex'!K45 * Deflator2024</f>
        <v>0</v>
      </c>
      <c r="L45" s="261">
        <f>'CALCS | Totex'!L45 * Deflator2025</f>
        <v>0</v>
      </c>
    </row>
    <row r="46" spans="3:12" hidden="1" outlineLevel="2" x14ac:dyDescent="0.4">
      <c r="C46" s="220" t="s">
        <v>149</v>
      </c>
      <c r="D46" s="221" t="s">
        <v>170</v>
      </c>
      <c r="E46" s="261"/>
      <c r="F46" s="261"/>
      <c r="G46" s="261"/>
      <c r="H46" s="261">
        <f>'CALCS | Totex'!H46 * Deflator2021</f>
        <v>84.859891392347038</v>
      </c>
      <c r="I46" s="261">
        <f>'CALCS | Totex'!I46 * Deflator2022</f>
        <v>0</v>
      </c>
      <c r="J46" s="261">
        <f>'CALCS | Totex'!J46 * Deflator2023</f>
        <v>0</v>
      </c>
      <c r="K46" s="261">
        <f>'CALCS | Totex'!K46 * Deflator2024</f>
        <v>0</v>
      </c>
      <c r="L46" s="261">
        <f>'CALCS | Totex'!L46 * Deflator2025</f>
        <v>0</v>
      </c>
    </row>
    <row r="47" spans="3:12" hidden="1" outlineLevel="2" x14ac:dyDescent="0.4">
      <c r="C47" s="220" t="s">
        <v>151</v>
      </c>
      <c r="D47" s="221" t="s">
        <v>170</v>
      </c>
      <c r="E47" s="261"/>
      <c r="F47" s="261"/>
      <c r="G47" s="261"/>
      <c r="H47" s="261">
        <f>'CALCS | Totex'!H47 * Deflator2021</f>
        <v>50.399706003939066</v>
      </c>
      <c r="I47" s="261">
        <f>'CALCS | Totex'!I47 * Deflator2022</f>
        <v>0</v>
      </c>
      <c r="J47" s="261">
        <f>'CALCS | Totex'!J47 * Deflator2023</f>
        <v>0</v>
      </c>
      <c r="K47" s="261">
        <f>'CALCS | Totex'!K47 * Deflator2024</f>
        <v>0</v>
      </c>
      <c r="L47" s="261">
        <f>'CALCS | Totex'!L47 * Deflator2025</f>
        <v>0</v>
      </c>
    </row>
    <row r="48" spans="3:12" hidden="1" outlineLevel="2" x14ac:dyDescent="0.4">
      <c r="H48" s="261"/>
      <c r="I48" s="261"/>
      <c r="J48" s="261"/>
      <c r="K48" s="261"/>
      <c r="L48" s="261"/>
    </row>
    <row r="49" spans="2:15" s="222" customFormat="1" hidden="1" outlineLevel="2" x14ac:dyDescent="0.4">
      <c r="C49" s="222" t="s">
        <v>725</v>
      </c>
      <c r="D49" s="224" t="s">
        <v>170</v>
      </c>
      <c r="E49" s="263"/>
      <c r="F49" s="263"/>
      <c r="G49" s="263"/>
      <c r="H49" s="263">
        <f t="shared" ref="H49:L49" si="3">SUM(H31:H47)</f>
        <v>8119.2840243729224</v>
      </c>
      <c r="I49" s="263">
        <f t="shared" si="3"/>
        <v>0</v>
      </c>
      <c r="J49" s="263">
        <f t="shared" si="3"/>
        <v>0</v>
      </c>
      <c r="K49" s="263">
        <f t="shared" si="3"/>
        <v>0</v>
      </c>
      <c r="L49" s="263">
        <f t="shared" si="3"/>
        <v>0</v>
      </c>
    </row>
    <row r="50" spans="2:15" outlineLevel="1" collapsed="1" x14ac:dyDescent="0.4"/>
    <row r="51" spans="2:15" ht="14.25" outlineLevel="1" x14ac:dyDescent="0.4">
      <c r="B51" s="74" t="s">
        <v>1174</v>
      </c>
      <c r="C51" s="60"/>
      <c r="D51" s="226"/>
      <c r="E51" s="226"/>
      <c r="F51" s="226"/>
      <c r="G51" s="226"/>
      <c r="H51" s="266"/>
      <c r="I51" s="266"/>
      <c r="J51" s="266"/>
      <c r="K51" s="266"/>
      <c r="L51" s="266"/>
      <c r="M51" s="226"/>
      <c r="N51" s="18"/>
      <c r="O51" s="18"/>
    </row>
    <row r="52" spans="2:15" hidden="1" outlineLevel="2" x14ac:dyDescent="0.4">
      <c r="H52" s="261"/>
      <c r="I52" s="261"/>
      <c r="J52" s="261"/>
      <c r="K52" s="261"/>
      <c r="L52" s="261"/>
    </row>
    <row r="53" spans="2:15" hidden="1" outlineLevel="2" x14ac:dyDescent="0.4">
      <c r="C53" s="220" t="s">
        <v>117</v>
      </c>
      <c r="D53" s="221" t="s">
        <v>170</v>
      </c>
      <c r="E53" s="261"/>
      <c r="F53" s="261"/>
      <c r="G53" s="261"/>
      <c r="H53" s="261">
        <f>'CALCS | Totex'!H53 * Deflator2021</f>
        <v>42.027342854960651</v>
      </c>
      <c r="I53" s="261">
        <f>'CALCS | Totex'!I53 * Deflator2022</f>
        <v>0</v>
      </c>
      <c r="J53" s="261">
        <f>'CALCS | Totex'!J53 * Deflator2023</f>
        <v>0</v>
      </c>
      <c r="K53" s="261">
        <f>'CALCS | Totex'!K53 * Deflator2024</f>
        <v>0</v>
      </c>
      <c r="L53" s="261">
        <f>'CALCS | Totex'!L53 * Deflator2025</f>
        <v>0</v>
      </c>
    </row>
    <row r="54" spans="2:15" hidden="1" outlineLevel="2" x14ac:dyDescent="0.4">
      <c r="C54" s="220" t="s">
        <v>119</v>
      </c>
      <c r="D54" s="221" t="s">
        <v>170</v>
      </c>
      <c r="E54" s="261"/>
      <c r="F54" s="261"/>
      <c r="G54" s="261"/>
      <c r="H54" s="261">
        <f>'CALCS | Totex'!H54 * Deflator2021</f>
        <v>-15.282670129076601</v>
      </c>
      <c r="I54" s="261">
        <f>'CALCS | Totex'!I54 * Deflator2022</f>
        <v>0</v>
      </c>
      <c r="J54" s="261">
        <f>'CALCS | Totex'!J54 * Deflator2023</f>
        <v>0</v>
      </c>
      <c r="K54" s="261">
        <f>'CALCS | Totex'!K54 * Deflator2024</f>
        <v>0</v>
      </c>
      <c r="L54" s="261">
        <f>'CALCS | Totex'!L54 * Deflator2025</f>
        <v>0</v>
      </c>
    </row>
    <row r="55" spans="2:15" hidden="1" outlineLevel="2" x14ac:dyDescent="0.4">
      <c r="C55" s="220" t="s">
        <v>122</v>
      </c>
      <c r="D55" s="221" t="s">
        <v>170</v>
      </c>
      <c r="E55" s="261"/>
      <c r="F55" s="261"/>
      <c r="G55" s="261"/>
      <c r="H55" s="261">
        <f>'CALCS | Totex'!H55 * Deflator2021</f>
        <v>2.7384634537539134</v>
      </c>
      <c r="I55" s="261">
        <f>'CALCS | Totex'!I55 * Deflator2022</f>
        <v>0</v>
      </c>
      <c r="J55" s="261">
        <f>'CALCS | Totex'!J55 * Deflator2023</f>
        <v>0</v>
      </c>
      <c r="K55" s="261">
        <f>'CALCS | Totex'!K55 * Deflator2024</f>
        <v>0</v>
      </c>
      <c r="L55" s="261">
        <f>'CALCS | Totex'!L55 * Deflator2025</f>
        <v>0</v>
      </c>
    </row>
    <row r="56" spans="2:15" hidden="1" outlineLevel="2" x14ac:dyDescent="0.4">
      <c r="C56" s="220" t="s">
        <v>124</v>
      </c>
      <c r="D56" s="221" t="s">
        <v>170</v>
      </c>
      <c r="E56" s="261"/>
      <c r="F56" s="261"/>
      <c r="G56" s="261"/>
      <c r="H56" s="261">
        <f>'CALCS | Totex'!H56 * Deflator2021</f>
        <v>-2.1242911479416495</v>
      </c>
      <c r="I56" s="261">
        <f>'CALCS | Totex'!I56 * Deflator2022</f>
        <v>0</v>
      </c>
      <c r="J56" s="261">
        <f>'CALCS | Totex'!J56 * Deflator2023</f>
        <v>0</v>
      </c>
      <c r="K56" s="261">
        <f>'CALCS | Totex'!K56 * Deflator2024</f>
        <v>0</v>
      </c>
      <c r="L56" s="261">
        <f>'CALCS | Totex'!L56 * Deflator2025</f>
        <v>0</v>
      </c>
    </row>
    <row r="57" spans="2:15" hidden="1" outlineLevel="2" x14ac:dyDescent="0.4">
      <c r="C57" s="220" t="s">
        <v>126</v>
      </c>
      <c r="D57" s="221" t="s">
        <v>170</v>
      </c>
      <c r="E57" s="261"/>
      <c r="F57" s="261"/>
      <c r="G57" s="261"/>
      <c r="H57" s="261">
        <f>'CALCS | Totex'!H57 * Deflator2021</f>
        <v>40.53919285114182</v>
      </c>
      <c r="I57" s="261">
        <f>'CALCS | Totex'!I57 * Deflator2022</f>
        <v>0</v>
      </c>
      <c r="J57" s="261">
        <f>'CALCS | Totex'!J57 * Deflator2023</f>
        <v>0</v>
      </c>
      <c r="K57" s="261">
        <f>'CALCS | Totex'!K57 * Deflator2024</f>
        <v>0</v>
      </c>
      <c r="L57" s="261">
        <f>'CALCS | Totex'!L57 * Deflator2025</f>
        <v>0</v>
      </c>
    </row>
    <row r="58" spans="2:15" hidden="1" outlineLevel="2" x14ac:dyDescent="0.4">
      <c r="C58" s="220" t="s">
        <v>128</v>
      </c>
      <c r="D58" s="221" t="s">
        <v>170</v>
      </c>
      <c r="E58" s="261"/>
      <c r="F58" s="261"/>
      <c r="G58" s="261"/>
      <c r="H58" s="261">
        <f>'CALCS | Totex'!H58 * Deflator2021</f>
        <v>41.072175971893365</v>
      </c>
      <c r="I58" s="261">
        <f>'CALCS | Totex'!I58 * Deflator2022</f>
        <v>0</v>
      </c>
      <c r="J58" s="261">
        <f>'CALCS | Totex'!J58 * Deflator2023</f>
        <v>0</v>
      </c>
      <c r="K58" s="261">
        <f>'CALCS | Totex'!K58 * Deflator2024</f>
        <v>0</v>
      </c>
      <c r="L58" s="261">
        <f>'CALCS | Totex'!L58 * Deflator2025</f>
        <v>0</v>
      </c>
    </row>
    <row r="59" spans="2:15" hidden="1" outlineLevel="2" x14ac:dyDescent="0.4">
      <c r="C59" s="220" t="s">
        <v>131</v>
      </c>
      <c r="D59" s="221" t="s">
        <v>170</v>
      </c>
      <c r="E59" s="261"/>
      <c r="F59" s="261"/>
      <c r="G59" s="261"/>
      <c r="H59" s="261">
        <f>'CALCS | Totex'!H59 * Deflator2021</f>
        <v>-25.180109371419835</v>
      </c>
      <c r="I59" s="261">
        <f>'CALCS | Totex'!I59 * Deflator2022</f>
        <v>0</v>
      </c>
      <c r="J59" s="261">
        <f>'CALCS | Totex'!J59 * Deflator2023</f>
        <v>0</v>
      </c>
      <c r="K59" s="261">
        <f>'CALCS | Totex'!K59 * Deflator2024</f>
        <v>0</v>
      </c>
      <c r="L59" s="261">
        <f>'CALCS | Totex'!L59 * Deflator2025</f>
        <v>0</v>
      </c>
    </row>
    <row r="60" spans="2:15" hidden="1" outlineLevel="2" x14ac:dyDescent="0.4">
      <c r="C60" s="220" t="s">
        <v>133</v>
      </c>
      <c r="D60" s="221" t="s">
        <v>170</v>
      </c>
      <c r="E60" s="261"/>
      <c r="F60" s="261"/>
      <c r="G60" s="261"/>
      <c r="H60" s="261">
        <f>'CALCS | Totex'!H60 * Deflator2021</f>
        <v>-148.81117971435114</v>
      </c>
      <c r="I60" s="261">
        <f>'CALCS | Totex'!I60 * Deflator2022</f>
        <v>0</v>
      </c>
      <c r="J60" s="261">
        <f>'CALCS | Totex'!J60 * Deflator2023</f>
        <v>0</v>
      </c>
      <c r="K60" s="261">
        <f>'CALCS | Totex'!K60 * Deflator2024</f>
        <v>0</v>
      </c>
      <c r="L60" s="261">
        <f>'CALCS | Totex'!L60 * Deflator2025</f>
        <v>0</v>
      </c>
    </row>
    <row r="61" spans="2:15" hidden="1" outlineLevel="2" x14ac:dyDescent="0.4">
      <c r="C61" s="220" t="s">
        <v>244</v>
      </c>
      <c r="D61" s="221" t="s">
        <v>170</v>
      </c>
      <c r="E61" s="261"/>
      <c r="F61" s="261"/>
      <c r="G61" s="261"/>
      <c r="H61" s="261">
        <f>'CALCS | Totex'!H61 * Deflator2021</f>
        <v>194.39902074652437</v>
      </c>
      <c r="I61" s="261">
        <f>'CALCS | Totex'!I61 * Deflator2022</f>
        <v>0</v>
      </c>
      <c r="J61" s="261">
        <f>'CALCS | Totex'!J61 * Deflator2023</f>
        <v>0</v>
      </c>
      <c r="K61" s="261">
        <f>'CALCS | Totex'!K61 * Deflator2024</f>
        <v>0</v>
      </c>
      <c r="L61" s="261">
        <f>'CALCS | Totex'!L61 * Deflator2025</f>
        <v>0</v>
      </c>
    </row>
    <row r="62" spans="2:15" hidden="1" outlineLevel="2" x14ac:dyDescent="0.4">
      <c r="C62" s="220" t="s">
        <v>137</v>
      </c>
      <c r="D62" s="221" t="s">
        <v>170</v>
      </c>
      <c r="E62" s="261"/>
      <c r="F62" s="261"/>
      <c r="G62" s="261"/>
      <c r="H62" s="261">
        <f>'CALCS | Totex'!H62 * Deflator2021</f>
        <v>-15.433179830817643</v>
      </c>
      <c r="I62" s="261">
        <f>'CALCS | Totex'!I62 * Deflator2022</f>
        <v>0</v>
      </c>
      <c r="J62" s="261">
        <f>'CALCS | Totex'!J62 * Deflator2023</f>
        <v>0</v>
      </c>
      <c r="K62" s="261">
        <f>'CALCS | Totex'!K62 * Deflator2024</f>
        <v>0</v>
      </c>
      <c r="L62" s="261">
        <f>'CALCS | Totex'!L62 * Deflator2025</f>
        <v>0</v>
      </c>
    </row>
    <row r="63" spans="2:15" hidden="1" outlineLevel="2" x14ac:dyDescent="0.4">
      <c r="C63" s="220" t="s">
        <v>139</v>
      </c>
      <c r="D63" s="221" t="s">
        <v>170</v>
      </c>
      <c r="E63" s="261"/>
      <c r="F63" s="261"/>
      <c r="G63" s="261"/>
      <c r="H63" s="261">
        <f>'CALCS | Totex'!H63 * Deflator2021</f>
        <v>-161.1404738409837</v>
      </c>
      <c r="I63" s="261">
        <f>'CALCS | Totex'!I63 * Deflator2022</f>
        <v>0</v>
      </c>
      <c r="J63" s="261">
        <f>'CALCS | Totex'!J63 * Deflator2023</f>
        <v>0</v>
      </c>
      <c r="K63" s="261">
        <f>'CALCS | Totex'!K63 * Deflator2024</f>
        <v>0</v>
      </c>
      <c r="L63" s="261">
        <f>'CALCS | Totex'!L63 * Deflator2025</f>
        <v>0</v>
      </c>
    </row>
    <row r="64" spans="2:15" hidden="1" outlineLevel="2" x14ac:dyDescent="0.4">
      <c r="C64" s="220" t="s">
        <v>141</v>
      </c>
      <c r="D64" s="221" t="s">
        <v>170</v>
      </c>
      <c r="E64" s="261"/>
      <c r="F64" s="261"/>
      <c r="G64" s="261"/>
      <c r="H64" s="261">
        <f>'CALCS | Totex'!H64 * Deflator2021</f>
        <v>-23.732910269684684</v>
      </c>
      <c r="I64" s="261">
        <f>'CALCS | Totex'!I64 * Deflator2022</f>
        <v>0</v>
      </c>
      <c r="J64" s="261">
        <f>'CALCS | Totex'!J64 * Deflator2023</f>
        <v>0</v>
      </c>
      <c r="K64" s="261">
        <f>'CALCS | Totex'!K64 * Deflator2024</f>
        <v>0</v>
      </c>
      <c r="L64" s="261">
        <f>'CALCS | Totex'!L64 * Deflator2025</f>
        <v>0</v>
      </c>
    </row>
    <row r="65" spans="2:15" hidden="1" outlineLevel="2" x14ac:dyDescent="0.4">
      <c r="C65" s="220" t="s">
        <v>143</v>
      </c>
      <c r="D65" s="221" t="s">
        <v>170</v>
      </c>
      <c r="E65" s="261"/>
      <c r="F65" s="261"/>
      <c r="G65" s="261"/>
      <c r="H65" s="261">
        <f>'CALCS | Totex'!H65 * Deflator2021</f>
        <v>0.85391919346215484</v>
      </c>
      <c r="I65" s="261">
        <f>'CALCS | Totex'!I65 * Deflator2022</f>
        <v>0</v>
      </c>
      <c r="J65" s="261">
        <f>'CALCS | Totex'!J65 * Deflator2023</f>
        <v>0</v>
      </c>
      <c r="K65" s="261">
        <f>'CALCS | Totex'!K65 * Deflator2024</f>
        <v>0</v>
      </c>
      <c r="L65" s="261">
        <f>'CALCS | Totex'!L65 * Deflator2025</f>
        <v>0</v>
      </c>
    </row>
    <row r="66" spans="2:15" hidden="1" outlineLevel="2" x14ac:dyDescent="0.4">
      <c r="C66" s="220" t="s">
        <v>145</v>
      </c>
      <c r="D66" s="221" t="s">
        <v>170</v>
      </c>
      <c r="E66" s="261"/>
      <c r="F66" s="261"/>
      <c r="G66" s="261"/>
      <c r="H66" s="261">
        <f>'CALCS | Totex'!H66 * Deflator2021</f>
        <v>-3.7089130069502776</v>
      </c>
      <c r="I66" s="261">
        <f>'CALCS | Totex'!I66 * Deflator2022</f>
        <v>0</v>
      </c>
      <c r="J66" s="261">
        <f>'CALCS | Totex'!J66 * Deflator2023</f>
        <v>0</v>
      </c>
      <c r="K66" s="261">
        <f>'CALCS | Totex'!K66 * Deflator2024</f>
        <v>0</v>
      </c>
      <c r="L66" s="261">
        <f>'CALCS | Totex'!L66 * Deflator2025</f>
        <v>0</v>
      </c>
    </row>
    <row r="67" spans="2:15" hidden="1" outlineLevel="2" x14ac:dyDescent="0.4">
      <c r="C67" s="220" t="s">
        <v>147</v>
      </c>
      <c r="D67" s="221" t="s">
        <v>170</v>
      </c>
      <c r="E67" s="261"/>
      <c r="F67" s="261"/>
      <c r="G67" s="261"/>
      <c r="H67" s="261">
        <f>'CALCS | Totex'!H67 * Deflator2021</f>
        <v>15.871100572825194</v>
      </c>
      <c r="I67" s="261">
        <f>'CALCS | Totex'!I67 * Deflator2022</f>
        <v>0</v>
      </c>
      <c r="J67" s="261">
        <f>'CALCS | Totex'!J67 * Deflator2023</f>
        <v>0</v>
      </c>
      <c r="K67" s="261">
        <f>'CALCS | Totex'!K67 * Deflator2024</f>
        <v>0</v>
      </c>
      <c r="L67" s="261">
        <f>'CALCS | Totex'!L67 * Deflator2025</f>
        <v>0</v>
      </c>
    </row>
    <row r="68" spans="2:15" hidden="1" outlineLevel="2" x14ac:dyDescent="0.4">
      <c r="C68" s="220" t="s">
        <v>149</v>
      </c>
      <c r="D68" s="221" t="s">
        <v>170</v>
      </c>
      <c r="E68" s="261"/>
      <c r="F68" s="261"/>
      <c r="G68" s="261"/>
      <c r="H68" s="261">
        <f>'CALCS | Totex'!H68 * Deflator2021</f>
        <v>-12.228046437027416</v>
      </c>
      <c r="I68" s="261">
        <f>'CALCS | Totex'!I68 * Deflator2022</f>
        <v>0</v>
      </c>
      <c r="J68" s="261">
        <f>'CALCS | Totex'!J68 * Deflator2023</f>
        <v>0</v>
      </c>
      <c r="K68" s="261">
        <f>'CALCS | Totex'!K68 * Deflator2024</f>
        <v>0</v>
      </c>
      <c r="L68" s="261">
        <f>'CALCS | Totex'!L68 * Deflator2025</f>
        <v>0</v>
      </c>
    </row>
    <row r="69" spans="2:15" hidden="1" outlineLevel="2" x14ac:dyDescent="0.4">
      <c r="C69" s="220" t="s">
        <v>151</v>
      </c>
      <c r="D69" s="221" t="s">
        <v>170</v>
      </c>
      <c r="E69" s="261"/>
      <c r="F69" s="261"/>
      <c r="G69" s="261"/>
      <c r="H69" s="261">
        <f>'CALCS | Totex'!H69 * Deflator2021</f>
        <v>0.22541938440387985</v>
      </c>
      <c r="I69" s="261">
        <f>'CALCS | Totex'!I69 * Deflator2022</f>
        <v>0</v>
      </c>
      <c r="J69" s="261">
        <f>'CALCS | Totex'!J69 * Deflator2023</f>
        <v>0</v>
      </c>
      <c r="K69" s="261">
        <f>'CALCS | Totex'!K69 * Deflator2024</f>
        <v>0</v>
      </c>
      <c r="L69" s="261">
        <f>'CALCS | Totex'!L69 * Deflator2025</f>
        <v>0</v>
      </c>
    </row>
    <row r="70" spans="2:15" hidden="1" outlineLevel="2" x14ac:dyDescent="0.4">
      <c r="H70" s="261"/>
      <c r="I70" s="261"/>
      <c r="J70" s="261"/>
      <c r="K70" s="261"/>
      <c r="L70" s="261"/>
    </row>
    <row r="71" spans="2:15" s="222" customFormat="1" hidden="1" outlineLevel="2" x14ac:dyDescent="0.4">
      <c r="C71" s="222" t="s">
        <v>725</v>
      </c>
      <c r="D71" s="224" t="s">
        <v>170</v>
      </c>
      <c r="E71" s="263"/>
      <c r="F71" s="263"/>
      <c r="G71" s="263"/>
      <c r="H71" s="263">
        <f t="shared" ref="H71:L71" si="4">SUM(H53:H69)</f>
        <v>-69.915138719287583</v>
      </c>
      <c r="I71" s="263">
        <f t="shared" si="4"/>
        <v>0</v>
      </c>
      <c r="J71" s="263">
        <f t="shared" si="4"/>
        <v>0</v>
      </c>
      <c r="K71" s="263">
        <f t="shared" si="4"/>
        <v>0</v>
      </c>
      <c r="L71" s="263">
        <f t="shared" si="4"/>
        <v>0</v>
      </c>
    </row>
    <row r="72" spans="2:15" outlineLevel="1" collapsed="1" x14ac:dyDescent="0.4"/>
    <row r="73" spans="2:15" ht="14.25" outlineLevel="1" x14ac:dyDescent="0.4">
      <c r="B73" s="74" t="s">
        <v>1175</v>
      </c>
      <c r="C73" s="60"/>
      <c r="D73" s="226"/>
      <c r="E73" s="226"/>
      <c r="F73" s="226"/>
      <c r="G73" s="226"/>
      <c r="H73" s="266"/>
      <c r="I73" s="266"/>
      <c r="J73" s="266"/>
      <c r="K73" s="266"/>
      <c r="L73" s="266"/>
      <c r="M73" s="226"/>
      <c r="N73" s="18"/>
      <c r="O73" s="18"/>
    </row>
    <row r="74" spans="2:15" hidden="1" outlineLevel="2" x14ac:dyDescent="0.4">
      <c r="H74" s="261"/>
      <c r="I74" s="261"/>
      <c r="J74" s="261"/>
      <c r="K74" s="261"/>
      <c r="L74" s="261"/>
    </row>
    <row r="75" spans="2:15" hidden="1" outlineLevel="2" x14ac:dyDescent="0.4">
      <c r="C75" s="220" t="s">
        <v>117</v>
      </c>
      <c r="D75" s="221" t="s">
        <v>170</v>
      </c>
      <c r="E75" s="261"/>
      <c r="F75" s="261"/>
      <c r="G75" s="261"/>
      <c r="H75" s="261">
        <f>'CALCS | Totex'!H75 * Deflator2021</f>
        <v>7.5171633697395812</v>
      </c>
      <c r="I75" s="261">
        <f>'CALCS | Totex'!I75 * Deflator2022</f>
        <v>0</v>
      </c>
      <c r="J75" s="261">
        <f>'CALCS | Totex'!J75 * Deflator2023</f>
        <v>0</v>
      </c>
      <c r="K75" s="261">
        <f>'CALCS | Totex'!K75 * Deflator2024</f>
        <v>0</v>
      </c>
      <c r="L75" s="261">
        <f>'CALCS | Totex'!L75 * Deflator2025</f>
        <v>0</v>
      </c>
    </row>
    <row r="76" spans="2:15" hidden="1" outlineLevel="2" x14ac:dyDescent="0.4">
      <c r="C76" s="220" t="s">
        <v>119</v>
      </c>
      <c r="D76" s="221" t="s">
        <v>170</v>
      </c>
      <c r="E76" s="261"/>
      <c r="F76" s="261"/>
      <c r="G76" s="261"/>
      <c r="H76" s="261">
        <f>'CALCS | Totex'!H76 * Deflator2021</f>
        <v>35.830220117620023</v>
      </c>
      <c r="I76" s="261">
        <f>'CALCS | Totex'!I76 * Deflator2022</f>
        <v>0</v>
      </c>
      <c r="J76" s="261">
        <f>'CALCS | Totex'!J76 * Deflator2023</f>
        <v>0</v>
      </c>
      <c r="K76" s="261">
        <f>'CALCS | Totex'!K76 * Deflator2024</f>
        <v>0</v>
      </c>
      <c r="L76" s="261">
        <f>'CALCS | Totex'!L76 * Deflator2025</f>
        <v>0</v>
      </c>
    </row>
    <row r="77" spans="2:15" hidden="1" outlineLevel="2" x14ac:dyDescent="0.4">
      <c r="C77" s="220" t="s">
        <v>122</v>
      </c>
      <c r="D77" s="221" t="s">
        <v>170</v>
      </c>
      <c r="E77" s="261"/>
      <c r="F77" s="261"/>
      <c r="G77" s="261"/>
      <c r="H77" s="261">
        <f>'CALCS | Totex'!H77 * Deflator2021</f>
        <v>4.6669453906667675</v>
      </c>
      <c r="I77" s="261">
        <f>'CALCS | Totex'!I77 * Deflator2022</f>
        <v>0</v>
      </c>
      <c r="J77" s="261">
        <f>'CALCS | Totex'!J77 * Deflator2023</f>
        <v>0</v>
      </c>
      <c r="K77" s="261">
        <f>'CALCS | Totex'!K77 * Deflator2024</f>
        <v>0</v>
      </c>
      <c r="L77" s="261">
        <f>'CALCS | Totex'!L77 * Deflator2025</f>
        <v>0</v>
      </c>
    </row>
    <row r="78" spans="2:15" hidden="1" outlineLevel="2" x14ac:dyDescent="0.4">
      <c r="C78" s="220" t="s">
        <v>124</v>
      </c>
      <c r="D78" s="221" t="s">
        <v>170</v>
      </c>
      <c r="E78" s="261"/>
      <c r="F78" s="261"/>
      <c r="G78" s="261"/>
      <c r="H78" s="261">
        <f>'CALCS | Totex'!H78 * Deflator2021</f>
        <v>-13.047579622699134</v>
      </c>
      <c r="I78" s="261">
        <f>'CALCS | Totex'!I78 * Deflator2022</f>
        <v>0</v>
      </c>
      <c r="J78" s="261">
        <f>'CALCS | Totex'!J78 * Deflator2023</f>
        <v>0</v>
      </c>
      <c r="K78" s="261">
        <f>'CALCS | Totex'!K78 * Deflator2024</f>
        <v>0</v>
      </c>
      <c r="L78" s="261">
        <f>'CALCS | Totex'!L78 * Deflator2025</f>
        <v>0</v>
      </c>
    </row>
    <row r="79" spans="2:15" hidden="1" outlineLevel="2" x14ac:dyDescent="0.4">
      <c r="C79" s="220" t="s">
        <v>126</v>
      </c>
      <c r="D79" s="221" t="s">
        <v>170</v>
      </c>
      <c r="E79" s="261"/>
      <c r="F79" s="261"/>
      <c r="G79" s="261"/>
      <c r="H79" s="261">
        <f>'CALCS | Totex'!H79 * Deflator2021</f>
        <v>16.313389671654235</v>
      </c>
      <c r="I79" s="261">
        <f>'CALCS | Totex'!I79 * Deflator2022</f>
        <v>0</v>
      </c>
      <c r="J79" s="261">
        <f>'CALCS | Totex'!J79 * Deflator2023</f>
        <v>0</v>
      </c>
      <c r="K79" s="261">
        <f>'CALCS | Totex'!K79 * Deflator2024</f>
        <v>0</v>
      </c>
      <c r="L79" s="261">
        <f>'CALCS | Totex'!L79 * Deflator2025</f>
        <v>0</v>
      </c>
    </row>
    <row r="80" spans="2:15" hidden="1" outlineLevel="2" x14ac:dyDescent="0.4">
      <c r="C80" s="220" t="s">
        <v>128</v>
      </c>
      <c r="D80" s="221" t="s">
        <v>170</v>
      </c>
      <c r="E80" s="261"/>
      <c r="F80" s="261"/>
      <c r="G80" s="261"/>
      <c r="H80" s="261">
        <f>'CALCS | Totex'!H80 * Deflator2021</f>
        <v>-61.886217520812629</v>
      </c>
      <c r="I80" s="261">
        <f>'CALCS | Totex'!I80 * Deflator2022</f>
        <v>0</v>
      </c>
      <c r="J80" s="261">
        <f>'CALCS | Totex'!J80 * Deflator2023</f>
        <v>0</v>
      </c>
      <c r="K80" s="261">
        <f>'CALCS | Totex'!K80 * Deflator2024</f>
        <v>0</v>
      </c>
      <c r="L80" s="261">
        <f>'CALCS | Totex'!L80 * Deflator2025</f>
        <v>0</v>
      </c>
    </row>
    <row r="81" spans="2:15" hidden="1" outlineLevel="2" x14ac:dyDescent="0.4">
      <c r="C81" s="220" t="s">
        <v>131</v>
      </c>
      <c r="D81" s="221" t="s">
        <v>170</v>
      </c>
      <c r="E81" s="261"/>
      <c r="F81" s="261"/>
      <c r="G81" s="261"/>
      <c r="H81" s="261">
        <f>'CALCS | Totex'!H81 * Deflator2021</f>
        <v>73.725511036431655</v>
      </c>
      <c r="I81" s="261">
        <f>'CALCS | Totex'!I81 * Deflator2022</f>
        <v>0</v>
      </c>
      <c r="J81" s="261">
        <f>'CALCS | Totex'!J81 * Deflator2023</f>
        <v>0</v>
      </c>
      <c r="K81" s="261">
        <f>'CALCS | Totex'!K81 * Deflator2024</f>
        <v>0</v>
      </c>
      <c r="L81" s="261">
        <f>'CALCS | Totex'!L81 * Deflator2025</f>
        <v>0</v>
      </c>
    </row>
    <row r="82" spans="2:15" hidden="1" outlineLevel="2" x14ac:dyDescent="0.4">
      <c r="C82" s="220" t="s">
        <v>133</v>
      </c>
      <c r="D82" s="221" t="s">
        <v>170</v>
      </c>
      <c r="E82" s="261"/>
      <c r="F82" s="261"/>
      <c r="G82" s="261"/>
      <c r="H82" s="261">
        <f>'CALCS | Totex'!H82 * Deflator2021</f>
        <v>-3.8206675322212183E-3</v>
      </c>
      <c r="I82" s="261">
        <f>'CALCS | Totex'!I82 * Deflator2022</f>
        <v>0</v>
      </c>
      <c r="J82" s="261">
        <f>'CALCS | Totex'!J82 * Deflator2023</f>
        <v>0</v>
      </c>
      <c r="K82" s="261">
        <f>'CALCS | Totex'!K82 * Deflator2024</f>
        <v>0</v>
      </c>
      <c r="L82" s="261">
        <f>'CALCS | Totex'!L82 * Deflator2025</f>
        <v>0</v>
      </c>
    </row>
    <row r="83" spans="2:15" hidden="1" outlineLevel="2" x14ac:dyDescent="0.4">
      <c r="C83" s="220" t="s">
        <v>244</v>
      </c>
      <c r="D83" s="221" t="s">
        <v>170</v>
      </c>
      <c r="E83" s="261"/>
      <c r="F83" s="261"/>
      <c r="G83" s="261"/>
      <c r="H83" s="261">
        <f>'CALCS | Totex'!H83 * Deflator2021</f>
        <v>30.891052165279149</v>
      </c>
      <c r="I83" s="261">
        <f>'CALCS | Totex'!I83 * Deflator2022</f>
        <v>0</v>
      </c>
      <c r="J83" s="261">
        <f>'CALCS | Totex'!J83 * Deflator2023</f>
        <v>0</v>
      </c>
      <c r="K83" s="261">
        <f>'CALCS | Totex'!K83 * Deflator2024</f>
        <v>0</v>
      </c>
      <c r="L83" s="261">
        <f>'CALCS | Totex'!L83 * Deflator2025</f>
        <v>0</v>
      </c>
    </row>
    <row r="84" spans="2:15" hidden="1" outlineLevel="2" x14ac:dyDescent="0.4">
      <c r="C84" s="220" t="s">
        <v>137</v>
      </c>
      <c r="D84" s="221" t="s">
        <v>170</v>
      </c>
      <c r="E84" s="261"/>
      <c r="F84" s="261"/>
      <c r="G84" s="261"/>
      <c r="H84" s="261">
        <f>'CALCS | Totex'!H84 * Deflator2021</f>
        <v>-1.2468994481863622</v>
      </c>
      <c r="I84" s="261">
        <f>'CALCS | Totex'!I84 * Deflator2022</f>
        <v>0</v>
      </c>
      <c r="J84" s="261">
        <f>'CALCS | Totex'!J84 * Deflator2023</f>
        <v>0</v>
      </c>
      <c r="K84" s="261">
        <f>'CALCS | Totex'!K84 * Deflator2024</f>
        <v>0</v>
      </c>
      <c r="L84" s="261">
        <f>'CALCS | Totex'!L84 * Deflator2025</f>
        <v>0</v>
      </c>
    </row>
    <row r="85" spans="2:15" hidden="1" outlineLevel="2" x14ac:dyDescent="0.4">
      <c r="C85" s="220" t="s">
        <v>139</v>
      </c>
      <c r="D85" s="221" t="s">
        <v>170</v>
      </c>
      <c r="E85" s="261"/>
      <c r="F85" s="261"/>
      <c r="G85" s="261"/>
      <c r="H85" s="261">
        <f>'CALCS | Totex'!H85 * Deflator2021</f>
        <v>57.593697548308327</v>
      </c>
      <c r="I85" s="261">
        <f>'CALCS | Totex'!I85 * Deflator2022</f>
        <v>0</v>
      </c>
      <c r="J85" s="261">
        <f>'CALCS | Totex'!J85 * Deflator2023</f>
        <v>0</v>
      </c>
      <c r="K85" s="261">
        <f>'CALCS | Totex'!K85 * Deflator2024</f>
        <v>0</v>
      </c>
      <c r="L85" s="261">
        <f>'CALCS | Totex'!L85 * Deflator2025</f>
        <v>0</v>
      </c>
    </row>
    <row r="86" spans="2:15" hidden="1" outlineLevel="2" x14ac:dyDescent="0.4">
      <c r="C86" s="220" t="s">
        <v>141</v>
      </c>
      <c r="D86" s="221" t="s">
        <v>170</v>
      </c>
      <c r="E86" s="261"/>
      <c r="F86" s="261"/>
      <c r="G86" s="261"/>
      <c r="H86" s="261">
        <f>'CALCS | Totex'!H86 * Deflator2021</f>
        <v>6.1751139272084092</v>
      </c>
      <c r="I86" s="261">
        <f>'CALCS | Totex'!I86 * Deflator2022</f>
        <v>0</v>
      </c>
      <c r="J86" s="261">
        <f>'CALCS | Totex'!J86 * Deflator2023</f>
        <v>0</v>
      </c>
      <c r="K86" s="261">
        <f>'CALCS | Totex'!K86 * Deflator2024</f>
        <v>0</v>
      </c>
      <c r="L86" s="261">
        <f>'CALCS | Totex'!L86 * Deflator2025</f>
        <v>0</v>
      </c>
    </row>
    <row r="87" spans="2:15" hidden="1" outlineLevel="2" x14ac:dyDescent="0.4">
      <c r="C87" s="220" t="s">
        <v>143</v>
      </c>
      <c r="D87" s="221" t="s">
        <v>170</v>
      </c>
      <c r="E87" s="261"/>
      <c r="F87" s="261"/>
      <c r="G87" s="261"/>
      <c r="H87" s="261">
        <f>'CALCS | Totex'!H87 * Deflator2021</f>
        <v>2.4662408920797279</v>
      </c>
      <c r="I87" s="261">
        <f>'CALCS | Totex'!I87 * Deflator2022</f>
        <v>0</v>
      </c>
      <c r="J87" s="261">
        <f>'CALCS | Totex'!J87 * Deflator2023</f>
        <v>0</v>
      </c>
      <c r="K87" s="261">
        <f>'CALCS | Totex'!K87 * Deflator2024</f>
        <v>0</v>
      </c>
      <c r="L87" s="261">
        <f>'CALCS | Totex'!L87 * Deflator2025</f>
        <v>0</v>
      </c>
    </row>
    <row r="88" spans="2:15" hidden="1" outlineLevel="2" x14ac:dyDescent="0.4">
      <c r="C88" s="220" t="s">
        <v>145</v>
      </c>
      <c r="D88" s="221" t="s">
        <v>170</v>
      </c>
      <c r="E88" s="261"/>
      <c r="F88" s="261"/>
      <c r="G88" s="261"/>
      <c r="H88" s="261">
        <f>'CALCS | Totex'!H88 * Deflator2021</f>
        <v>-1.0258492324142658</v>
      </c>
      <c r="I88" s="261">
        <f>'CALCS | Totex'!I88 * Deflator2022</f>
        <v>0</v>
      </c>
      <c r="J88" s="261">
        <f>'CALCS | Totex'!J88 * Deflator2023</f>
        <v>0</v>
      </c>
      <c r="K88" s="261">
        <f>'CALCS | Totex'!K88 * Deflator2024</f>
        <v>0</v>
      </c>
      <c r="L88" s="261">
        <f>'CALCS | Totex'!L88 * Deflator2025</f>
        <v>0</v>
      </c>
    </row>
    <row r="89" spans="2:15" hidden="1" outlineLevel="2" x14ac:dyDescent="0.4">
      <c r="C89" s="220" t="s">
        <v>147</v>
      </c>
      <c r="D89" s="221" t="s">
        <v>170</v>
      </c>
      <c r="E89" s="261"/>
      <c r="F89" s="261"/>
      <c r="G89" s="261"/>
      <c r="H89" s="261">
        <f>'CALCS | Totex'!H89 * Deflator2021</f>
        <v>10.916697348941895</v>
      </c>
      <c r="I89" s="261">
        <f>'CALCS | Totex'!I89 * Deflator2022</f>
        <v>0</v>
      </c>
      <c r="J89" s="261">
        <f>'CALCS | Totex'!J89 * Deflator2023</f>
        <v>0</v>
      </c>
      <c r="K89" s="261">
        <f>'CALCS | Totex'!K89 * Deflator2024</f>
        <v>0</v>
      </c>
      <c r="L89" s="261">
        <f>'CALCS | Totex'!L89 * Deflator2025</f>
        <v>0</v>
      </c>
    </row>
    <row r="90" spans="2:15" hidden="1" outlineLevel="2" x14ac:dyDescent="0.4">
      <c r="C90" s="220" t="s">
        <v>149</v>
      </c>
      <c r="D90" s="221" t="s">
        <v>170</v>
      </c>
      <c r="E90" s="261"/>
      <c r="F90" s="261"/>
      <c r="G90" s="261"/>
      <c r="H90" s="261">
        <f>'CALCS | Totex'!H90 * Deflator2021</f>
        <v>-0.43460093179563264</v>
      </c>
      <c r="I90" s="261">
        <f>'CALCS | Totex'!I90 * Deflator2022</f>
        <v>0</v>
      </c>
      <c r="J90" s="261">
        <f>'CALCS | Totex'!J90 * Deflator2023</f>
        <v>0</v>
      </c>
      <c r="K90" s="261">
        <f>'CALCS | Totex'!K90 * Deflator2024</f>
        <v>0</v>
      </c>
      <c r="L90" s="261">
        <f>'CALCS | Totex'!L90 * Deflator2025</f>
        <v>0</v>
      </c>
    </row>
    <row r="91" spans="2:15" hidden="1" outlineLevel="2" x14ac:dyDescent="0.4">
      <c r="C91" s="220" t="s">
        <v>151</v>
      </c>
      <c r="D91" s="221" t="s">
        <v>170</v>
      </c>
      <c r="E91" s="261"/>
      <c r="F91" s="261"/>
      <c r="G91" s="261"/>
      <c r="H91" s="261">
        <f>'CALCS | Totex'!H91 * Deflator2021</f>
        <v>3.3435296313411453</v>
      </c>
      <c r="I91" s="261">
        <f>'CALCS | Totex'!I91 * Deflator2022</f>
        <v>0</v>
      </c>
      <c r="J91" s="261">
        <f>'CALCS | Totex'!J91 * Deflator2023</f>
        <v>0</v>
      </c>
      <c r="K91" s="261">
        <f>'CALCS | Totex'!K91 * Deflator2024</f>
        <v>0</v>
      </c>
      <c r="L91" s="261">
        <f>'CALCS | Totex'!L91 * Deflator2025</f>
        <v>0</v>
      </c>
    </row>
    <row r="92" spans="2:15" hidden="1" outlineLevel="2" x14ac:dyDescent="0.4">
      <c r="H92" s="261"/>
      <c r="I92" s="261"/>
      <c r="J92" s="261"/>
      <c r="K92" s="261"/>
      <c r="L92" s="261"/>
    </row>
    <row r="93" spans="2:15" s="222" customFormat="1" hidden="1" outlineLevel="2" x14ac:dyDescent="0.4">
      <c r="C93" s="222" t="s">
        <v>725</v>
      </c>
      <c r="D93" s="224" t="s">
        <v>170</v>
      </c>
      <c r="E93" s="263"/>
      <c r="F93" s="263"/>
      <c r="G93" s="263"/>
      <c r="H93" s="263">
        <f t="shared" ref="H93:L93" si="5">SUM(H75:H91)</f>
        <v>171.79459367583067</v>
      </c>
      <c r="I93" s="263">
        <f t="shared" si="5"/>
        <v>0</v>
      </c>
      <c r="J93" s="263">
        <f t="shared" si="5"/>
        <v>0</v>
      </c>
      <c r="K93" s="263">
        <f t="shared" si="5"/>
        <v>0</v>
      </c>
      <c r="L93" s="263">
        <f t="shared" si="5"/>
        <v>0</v>
      </c>
    </row>
    <row r="94" spans="2:15" outlineLevel="1" collapsed="1" x14ac:dyDescent="0.4"/>
    <row r="95" spans="2:15" ht="14.25" outlineLevel="1" x14ac:dyDescent="0.4">
      <c r="B95" s="74" t="s">
        <v>1176</v>
      </c>
      <c r="C95" s="60"/>
      <c r="D95" s="226"/>
      <c r="E95" s="226"/>
      <c r="F95" s="226"/>
      <c r="G95" s="226"/>
      <c r="H95" s="266"/>
      <c r="I95" s="266"/>
      <c r="J95" s="266"/>
      <c r="K95" s="266"/>
      <c r="L95" s="266"/>
      <c r="M95" s="226"/>
      <c r="N95" s="18"/>
      <c r="O95" s="18"/>
    </row>
    <row r="96" spans="2:15" hidden="1" outlineLevel="2" x14ac:dyDescent="0.4">
      <c r="H96" s="261"/>
      <c r="I96" s="261"/>
      <c r="J96" s="261"/>
      <c r="K96" s="261"/>
      <c r="L96" s="261"/>
    </row>
    <row r="97" spans="3:14" hidden="1" outlineLevel="2" x14ac:dyDescent="0.4">
      <c r="C97" s="220" t="s">
        <v>117</v>
      </c>
      <c r="D97" s="221" t="s">
        <v>170</v>
      </c>
      <c r="E97" s="261"/>
      <c r="F97" s="261"/>
      <c r="G97" s="261"/>
      <c r="H97" s="261">
        <f t="shared" ref="H97:L97" si="6">H75+H53</f>
        <v>49.544506224700228</v>
      </c>
      <c r="I97" s="261">
        <f t="shared" si="6"/>
        <v>0</v>
      </c>
      <c r="J97" s="261">
        <f t="shared" si="6"/>
        <v>0</v>
      </c>
      <c r="K97" s="261">
        <f t="shared" si="6"/>
        <v>0</v>
      </c>
      <c r="L97" s="261">
        <f t="shared" si="6"/>
        <v>0</v>
      </c>
      <c r="N97" s="402"/>
    </row>
    <row r="98" spans="3:14" hidden="1" outlineLevel="2" x14ac:dyDescent="0.4">
      <c r="C98" s="220" t="s">
        <v>119</v>
      </c>
      <c r="D98" s="221" t="s">
        <v>170</v>
      </c>
      <c r="E98" s="261"/>
      <c r="F98" s="261"/>
      <c r="G98" s="261"/>
      <c r="H98" s="261">
        <f t="shared" ref="H98:L98" si="7">H76+H54</f>
        <v>20.547549988543423</v>
      </c>
      <c r="I98" s="261">
        <f t="shared" si="7"/>
        <v>0</v>
      </c>
      <c r="J98" s="261">
        <f t="shared" si="7"/>
        <v>0</v>
      </c>
      <c r="K98" s="261">
        <f t="shared" si="7"/>
        <v>0</v>
      </c>
      <c r="L98" s="261">
        <f t="shared" si="7"/>
        <v>0</v>
      </c>
      <c r="N98" s="402"/>
    </row>
    <row r="99" spans="3:14" hidden="1" outlineLevel="2" x14ac:dyDescent="0.4">
      <c r="C99" s="220" t="s">
        <v>122</v>
      </c>
      <c r="D99" s="221" t="s">
        <v>170</v>
      </c>
      <c r="E99" s="261"/>
      <c r="F99" s="261"/>
      <c r="G99" s="261"/>
      <c r="H99" s="261">
        <f t="shared" ref="H99:L99" si="8">H77+H55</f>
        <v>7.4054088444206805</v>
      </c>
      <c r="I99" s="261">
        <f t="shared" si="8"/>
        <v>0</v>
      </c>
      <c r="J99" s="261">
        <f t="shared" si="8"/>
        <v>0</v>
      </c>
      <c r="K99" s="261">
        <f t="shared" si="8"/>
        <v>0</v>
      </c>
      <c r="L99" s="261">
        <f t="shared" si="8"/>
        <v>0</v>
      </c>
      <c r="N99" s="402"/>
    </row>
    <row r="100" spans="3:14" hidden="1" outlineLevel="2" x14ac:dyDescent="0.4">
      <c r="C100" s="220" t="s">
        <v>124</v>
      </c>
      <c r="D100" s="221" t="s">
        <v>170</v>
      </c>
      <c r="E100" s="261"/>
      <c r="F100" s="261"/>
      <c r="G100" s="261"/>
      <c r="H100" s="261">
        <f t="shared" ref="H100:L100" si="9">H78+H56</f>
        <v>-15.171870770640783</v>
      </c>
      <c r="I100" s="261">
        <f t="shared" si="9"/>
        <v>0</v>
      </c>
      <c r="J100" s="261">
        <f t="shared" si="9"/>
        <v>0</v>
      </c>
      <c r="K100" s="261">
        <f t="shared" si="9"/>
        <v>0</v>
      </c>
      <c r="L100" s="261">
        <f t="shared" si="9"/>
        <v>0</v>
      </c>
      <c r="N100" s="402"/>
    </row>
    <row r="101" spans="3:14" hidden="1" outlineLevel="2" x14ac:dyDescent="0.4">
      <c r="C101" s="220" t="s">
        <v>126</v>
      </c>
      <c r="D101" s="221" t="s">
        <v>170</v>
      </c>
      <c r="E101" s="261"/>
      <c r="F101" s="261"/>
      <c r="G101" s="261"/>
      <c r="H101" s="261">
        <f t="shared" ref="H101:L101" si="10">H79+H57</f>
        <v>56.852582522796055</v>
      </c>
      <c r="I101" s="261">
        <f t="shared" si="10"/>
        <v>0</v>
      </c>
      <c r="J101" s="261">
        <f t="shared" si="10"/>
        <v>0</v>
      </c>
      <c r="K101" s="261">
        <f t="shared" si="10"/>
        <v>0</v>
      </c>
      <c r="L101" s="261">
        <f t="shared" si="10"/>
        <v>0</v>
      </c>
      <c r="N101" s="402"/>
    </row>
    <row r="102" spans="3:14" hidden="1" outlineLevel="2" x14ac:dyDescent="0.4">
      <c r="C102" s="220" t="s">
        <v>128</v>
      </c>
      <c r="D102" s="221" t="s">
        <v>170</v>
      </c>
      <c r="E102" s="261"/>
      <c r="F102" s="261"/>
      <c r="G102" s="261"/>
      <c r="H102" s="261">
        <f t="shared" ref="H102:L102" si="11">H80+H58</f>
        <v>-20.814041548919263</v>
      </c>
      <c r="I102" s="261">
        <f t="shared" si="11"/>
        <v>0</v>
      </c>
      <c r="J102" s="261">
        <f t="shared" si="11"/>
        <v>0</v>
      </c>
      <c r="K102" s="261">
        <f t="shared" si="11"/>
        <v>0</v>
      </c>
      <c r="L102" s="261">
        <f t="shared" si="11"/>
        <v>0</v>
      </c>
      <c r="N102" s="402"/>
    </row>
    <row r="103" spans="3:14" hidden="1" outlineLevel="2" x14ac:dyDescent="0.4">
      <c r="C103" s="220" t="s">
        <v>131</v>
      </c>
      <c r="D103" s="221" t="s">
        <v>170</v>
      </c>
      <c r="E103" s="261"/>
      <c r="F103" s="261"/>
      <c r="G103" s="261"/>
      <c r="H103" s="261">
        <f t="shared" ref="H103:L103" si="12">H81+H59</f>
        <v>48.545401665011823</v>
      </c>
      <c r="I103" s="261">
        <f t="shared" si="12"/>
        <v>0</v>
      </c>
      <c r="J103" s="261">
        <f t="shared" si="12"/>
        <v>0</v>
      </c>
      <c r="K103" s="261">
        <f t="shared" si="12"/>
        <v>0</v>
      </c>
      <c r="L103" s="261">
        <f t="shared" si="12"/>
        <v>0</v>
      </c>
      <c r="N103" s="402"/>
    </row>
    <row r="104" spans="3:14" hidden="1" outlineLevel="2" x14ac:dyDescent="0.4">
      <c r="C104" s="220" t="s">
        <v>133</v>
      </c>
      <c r="D104" s="221" t="s">
        <v>170</v>
      </c>
      <c r="E104" s="261"/>
      <c r="F104" s="261"/>
      <c r="G104" s="261"/>
      <c r="H104" s="261">
        <f t="shared" ref="H104:L104" si="13">H82+H60</f>
        <v>-148.81500038188335</v>
      </c>
      <c r="I104" s="261">
        <f t="shared" si="13"/>
        <v>0</v>
      </c>
      <c r="J104" s="261">
        <f t="shared" si="13"/>
        <v>0</v>
      </c>
      <c r="K104" s="261">
        <f t="shared" si="13"/>
        <v>0</v>
      </c>
      <c r="L104" s="261">
        <f t="shared" si="13"/>
        <v>0</v>
      </c>
      <c r="N104" s="402"/>
    </row>
    <row r="105" spans="3:14" hidden="1" outlineLevel="2" x14ac:dyDescent="0.4">
      <c r="C105" s="220" t="s">
        <v>244</v>
      </c>
      <c r="D105" s="221" t="s">
        <v>170</v>
      </c>
      <c r="E105" s="261"/>
      <c r="F105" s="261"/>
      <c r="G105" s="261"/>
      <c r="H105" s="261">
        <f t="shared" ref="H105:L105" si="14">H83+H61</f>
        <v>225.29007291180352</v>
      </c>
      <c r="I105" s="261">
        <f t="shared" si="14"/>
        <v>0</v>
      </c>
      <c r="J105" s="261">
        <f t="shared" si="14"/>
        <v>0</v>
      </c>
      <c r="K105" s="261">
        <f t="shared" si="14"/>
        <v>0</v>
      </c>
      <c r="L105" s="261">
        <f t="shared" si="14"/>
        <v>0</v>
      </c>
      <c r="N105" s="402"/>
    </row>
    <row r="106" spans="3:14" hidden="1" outlineLevel="2" x14ac:dyDescent="0.4">
      <c r="C106" s="220" t="s">
        <v>137</v>
      </c>
      <c r="D106" s="221" t="s">
        <v>170</v>
      </c>
      <c r="E106" s="261"/>
      <c r="F106" s="261"/>
      <c r="G106" s="261"/>
      <c r="H106" s="261">
        <f t="shared" ref="H106:L106" si="15">H84+H62</f>
        <v>-16.680079279004005</v>
      </c>
      <c r="I106" s="261">
        <f t="shared" si="15"/>
        <v>0</v>
      </c>
      <c r="J106" s="261">
        <f t="shared" si="15"/>
        <v>0</v>
      </c>
      <c r="K106" s="261">
        <f t="shared" si="15"/>
        <v>0</v>
      </c>
      <c r="L106" s="261">
        <f t="shared" si="15"/>
        <v>0</v>
      </c>
      <c r="N106" s="402"/>
    </row>
    <row r="107" spans="3:14" hidden="1" outlineLevel="2" x14ac:dyDescent="0.4">
      <c r="C107" s="220" t="s">
        <v>139</v>
      </c>
      <c r="D107" s="221" t="s">
        <v>170</v>
      </c>
      <c r="E107" s="261"/>
      <c r="F107" s="261"/>
      <c r="G107" s="261"/>
      <c r="H107" s="261">
        <f t="shared" ref="H107:L107" si="16">H85+H63</f>
        <v>-103.54677629267537</v>
      </c>
      <c r="I107" s="261">
        <f t="shared" si="16"/>
        <v>0</v>
      </c>
      <c r="J107" s="261">
        <f t="shared" si="16"/>
        <v>0</v>
      </c>
      <c r="K107" s="261">
        <f t="shared" si="16"/>
        <v>0</v>
      </c>
      <c r="L107" s="261">
        <f t="shared" si="16"/>
        <v>0</v>
      </c>
      <c r="N107" s="402"/>
    </row>
    <row r="108" spans="3:14" hidden="1" outlineLevel="2" x14ac:dyDescent="0.4">
      <c r="C108" s="220" t="s">
        <v>141</v>
      </c>
      <c r="D108" s="221" t="s">
        <v>170</v>
      </c>
      <c r="E108" s="261"/>
      <c r="F108" s="261"/>
      <c r="G108" s="261"/>
      <c r="H108" s="261">
        <f t="shared" ref="H108:L108" si="17">H86+H64</f>
        <v>-17.557796342476273</v>
      </c>
      <c r="I108" s="261">
        <f t="shared" si="17"/>
        <v>0</v>
      </c>
      <c r="J108" s="261">
        <f t="shared" si="17"/>
        <v>0</v>
      </c>
      <c r="K108" s="261">
        <f t="shared" si="17"/>
        <v>0</v>
      </c>
      <c r="L108" s="261">
        <f t="shared" si="17"/>
        <v>0</v>
      </c>
      <c r="N108" s="402"/>
    </row>
    <row r="109" spans="3:14" hidden="1" outlineLevel="2" x14ac:dyDescent="0.4">
      <c r="C109" s="220" t="s">
        <v>143</v>
      </c>
      <c r="D109" s="221" t="s">
        <v>170</v>
      </c>
      <c r="E109" s="261"/>
      <c r="F109" s="261"/>
      <c r="G109" s="261"/>
      <c r="H109" s="261">
        <f t="shared" ref="H109:L109" si="18">H87+H65</f>
        <v>3.3201600855418825</v>
      </c>
      <c r="I109" s="261">
        <f t="shared" si="18"/>
        <v>0</v>
      </c>
      <c r="J109" s="261">
        <f t="shared" si="18"/>
        <v>0</v>
      </c>
      <c r="K109" s="261">
        <f t="shared" si="18"/>
        <v>0</v>
      </c>
      <c r="L109" s="261">
        <f t="shared" si="18"/>
        <v>0</v>
      </c>
      <c r="N109" s="402"/>
    </row>
    <row r="110" spans="3:14" hidden="1" outlineLevel="2" x14ac:dyDescent="0.4">
      <c r="C110" s="220" t="s">
        <v>145</v>
      </c>
      <c r="D110" s="221" t="s">
        <v>170</v>
      </c>
      <c r="E110" s="261"/>
      <c r="F110" s="261"/>
      <c r="G110" s="261"/>
      <c r="H110" s="261">
        <f t="shared" ref="H110:L110" si="19">H88+H66</f>
        <v>-4.7347622393645432</v>
      </c>
      <c r="I110" s="261">
        <f t="shared" si="19"/>
        <v>0</v>
      </c>
      <c r="J110" s="261">
        <f t="shared" si="19"/>
        <v>0</v>
      </c>
      <c r="K110" s="261">
        <f t="shared" si="19"/>
        <v>0</v>
      </c>
      <c r="L110" s="261">
        <f t="shared" si="19"/>
        <v>0</v>
      </c>
      <c r="N110" s="402"/>
    </row>
    <row r="111" spans="3:14" hidden="1" outlineLevel="2" x14ac:dyDescent="0.4">
      <c r="C111" s="220" t="s">
        <v>147</v>
      </c>
      <c r="D111" s="221" t="s">
        <v>170</v>
      </c>
      <c r="E111" s="261"/>
      <c r="F111" s="261"/>
      <c r="G111" s="261"/>
      <c r="H111" s="261">
        <f t="shared" ref="H111:L111" si="20">H89+H67</f>
        <v>26.787797921767087</v>
      </c>
      <c r="I111" s="261">
        <f t="shared" si="20"/>
        <v>0</v>
      </c>
      <c r="J111" s="261">
        <f t="shared" si="20"/>
        <v>0</v>
      </c>
      <c r="K111" s="261">
        <f t="shared" si="20"/>
        <v>0</v>
      </c>
      <c r="L111" s="261">
        <f t="shared" si="20"/>
        <v>0</v>
      </c>
      <c r="N111" s="402"/>
    </row>
    <row r="112" spans="3:14" hidden="1" outlineLevel="2" x14ac:dyDescent="0.4">
      <c r="C112" s="220" t="s">
        <v>149</v>
      </c>
      <c r="D112" s="221" t="s">
        <v>170</v>
      </c>
      <c r="E112" s="261"/>
      <c r="F112" s="261"/>
      <c r="G112" s="261"/>
      <c r="H112" s="261">
        <f t="shared" ref="H112:L112" si="21">H90+H68</f>
        <v>-12.662647368823048</v>
      </c>
      <c r="I112" s="261">
        <f t="shared" si="21"/>
        <v>0</v>
      </c>
      <c r="J112" s="261">
        <f t="shared" si="21"/>
        <v>0</v>
      </c>
      <c r="K112" s="261">
        <f t="shared" si="21"/>
        <v>0</v>
      </c>
      <c r="L112" s="261">
        <f t="shared" si="21"/>
        <v>0</v>
      </c>
      <c r="N112" s="402"/>
    </row>
    <row r="113" spans="2:15" hidden="1" outlineLevel="2" x14ac:dyDescent="0.4">
      <c r="C113" s="220" t="s">
        <v>151</v>
      </c>
      <c r="D113" s="221" t="s">
        <v>170</v>
      </c>
      <c r="E113" s="261"/>
      <c r="F113" s="261"/>
      <c r="G113" s="261"/>
      <c r="H113" s="261">
        <f t="shared" ref="H113:L113" si="22">H91+H69</f>
        <v>3.5689490157450252</v>
      </c>
      <c r="I113" s="261">
        <f t="shared" si="22"/>
        <v>0</v>
      </c>
      <c r="J113" s="261">
        <f t="shared" si="22"/>
        <v>0</v>
      </c>
      <c r="K113" s="261">
        <f t="shared" si="22"/>
        <v>0</v>
      </c>
      <c r="L113" s="261">
        <f t="shared" si="22"/>
        <v>0</v>
      </c>
      <c r="N113" s="402"/>
    </row>
    <row r="114" spans="2:15" hidden="1" outlineLevel="2" x14ac:dyDescent="0.4">
      <c r="H114" s="261"/>
      <c r="I114" s="261"/>
      <c r="J114" s="261"/>
      <c r="K114" s="261"/>
      <c r="L114" s="261"/>
    </row>
    <row r="115" spans="2:15" s="222" customFormat="1" hidden="1" outlineLevel="2" x14ac:dyDescent="0.4">
      <c r="C115" s="222" t="s">
        <v>725</v>
      </c>
      <c r="D115" s="224" t="s">
        <v>170</v>
      </c>
      <c r="E115" s="263"/>
      <c r="F115" s="263"/>
      <c r="G115" s="263"/>
      <c r="H115" s="263">
        <f t="shared" ref="H115:L115" si="23">SUM(H97:H113)</f>
        <v>101.87945495654307</v>
      </c>
      <c r="I115" s="263">
        <f t="shared" si="23"/>
        <v>0</v>
      </c>
      <c r="J115" s="263">
        <f t="shared" si="23"/>
        <v>0</v>
      </c>
      <c r="K115" s="263">
        <f t="shared" si="23"/>
        <v>0</v>
      </c>
      <c r="L115" s="263">
        <f t="shared" si="23"/>
        <v>0</v>
      </c>
      <c r="N115" s="413"/>
    </row>
    <row r="116" spans="2:15" outlineLevel="1" collapsed="1" x14ac:dyDescent="0.4"/>
    <row r="117" spans="2:15" ht="15.75" x14ac:dyDescent="0.4">
      <c r="B117" s="55" t="s">
        <v>1118</v>
      </c>
      <c r="C117" s="75"/>
      <c r="D117" s="225"/>
      <c r="E117" s="225"/>
      <c r="F117" s="225"/>
      <c r="G117" s="225"/>
      <c r="H117" s="267"/>
      <c r="I117" s="267"/>
      <c r="J117" s="267"/>
      <c r="K117" s="267"/>
      <c r="L117" s="267"/>
      <c r="M117" s="225"/>
      <c r="N117" s="56"/>
      <c r="O117" s="56"/>
    </row>
    <row r="118" spans="2:15" x14ac:dyDescent="0.4">
      <c r="H118" s="268"/>
      <c r="I118" s="268"/>
      <c r="J118" s="268"/>
      <c r="K118" s="268"/>
      <c r="L118" s="268"/>
    </row>
    <row r="119" spans="2:15" ht="14.25" outlineLevel="1" x14ac:dyDescent="0.4">
      <c r="B119" s="74" t="s">
        <v>1119</v>
      </c>
      <c r="C119" s="60"/>
      <c r="D119" s="226"/>
      <c r="E119" s="226"/>
      <c r="F119" s="226"/>
      <c r="G119" s="226"/>
      <c r="H119" s="269"/>
      <c r="I119" s="269"/>
      <c r="J119" s="269"/>
      <c r="K119" s="269"/>
      <c r="L119" s="269"/>
      <c r="M119" s="226"/>
      <c r="N119" s="18"/>
      <c r="O119" s="18"/>
    </row>
    <row r="120" spans="2:15" hidden="1" outlineLevel="2" x14ac:dyDescent="0.4">
      <c r="H120" s="268"/>
      <c r="I120" s="268"/>
      <c r="J120" s="268"/>
      <c r="K120" s="268"/>
      <c r="L120" s="268"/>
    </row>
    <row r="121" spans="2:15" hidden="1" outlineLevel="2" x14ac:dyDescent="0.4">
      <c r="C121" s="234" t="s">
        <v>117</v>
      </c>
      <c r="D121" s="236" t="s">
        <v>176</v>
      </c>
      <c r="E121" s="270"/>
      <c r="F121" s="270"/>
      <c r="G121" s="270"/>
      <c r="H121" s="270">
        <f>IFERROR('INPUTS | Totex'!H276 * Deflator2021 / H9,0)</f>
        <v>-5.895369491935973E-3</v>
      </c>
      <c r="I121" s="270">
        <f>IFERROR('INPUTS | Totex'!I276 * Deflator2022 / I9,0)</f>
        <v>0</v>
      </c>
      <c r="J121" s="270">
        <f>IFERROR('INPUTS | Totex'!J276 * Deflator2023 / J9,0)</f>
        <v>0</v>
      </c>
      <c r="K121" s="270">
        <f>IFERROR('INPUTS | Totex'!K276 * Deflator2024 / K9,0)</f>
        <v>0</v>
      </c>
      <c r="L121" s="270">
        <f>IFERROR('INPUTS | Totex'!L276 * Deflator2025 / L9,0)</f>
        <v>0</v>
      </c>
    </row>
    <row r="122" spans="2:15" hidden="1" outlineLevel="2" x14ac:dyDescent="0.4">
      <c r="C122" s="234" t="s">
        <v>119</v>
      </c>
      <c r="D122" s="236" t="s">
        <v>176</v>
      </c>
      <c r="E122" s="270"/>
      <c r="F122" s="270"/>
      <c r="G122" s="270"/>
      <c r="H122" s="270">
        <f>IFERROR('INPUTS | Totex'!H277 * Deflator2021 / H10,0)</f>
        <v>-8.8520103852361403E-3</v>
      </c>
      <c r="I122" s="270">
        <f>IFERROR('INPUTS | Totex'!I277 * Deflator2022 / I10,0)</f>
        <v>0</v>
      </c>
      <c r="J122" s="270">
        <f>IFERROR('INPUTS | Totex'!J277 * Deflator2023 / J10,0)</f>
        <v>0</v>
      </c>
      <c r="K122" s="270">
        <f>IFERROR('INPUTS | Totex'!K277 * Deflator2024 / K10,0)</f>
        <v>0</v>
      </c>
      <c r="L122" s="270">
        <f>IFERROR('INPUTS | Totex'!L277 * Deflator2025 / L10,0)</f>
        <v>0</v>
      </c>
    </row>
    <row r="123" spans="2:15" hidden="1" outlineLevel="2" x14ac:dyDescent="0.4">
      <c r="C123" s="234" t="s">
        <v>122</v>
      </c>
      <c r="D123" s="236" t="s">
        <v>176</v>
      </c>
      <c r="E123" s="270"/>
      <c r="F123" s="270"/>
      <c r="G123" s="270"/>
      <c r="H123" s="270">
        <f>IFERROR('INPUTS | Totex'!H278 * Deflator2021 / H11,0)</f>
        <v>5.5038571972186673E-2</v>
      </c>
      <c r="I123" s="270">
        <f>IFERROR('INPUTS | Totex'!I278 * Deflator2022 / I11,0)</f>
        <v>0</v>
      </c>
      <c r="J123" s="270">
        <f>IFERROR('INPUTS | Totex'!J278 * Deflator2023 / J11,0)</f>
        <v>0</v>
      </c>
      <c r="K123" s="270">
        <f>IFERROR('INPUTS | Totex'!K278 * Deflator2024 / K11,0)</f>
        <v>0</v>
      </c>
      <c r="L123" s="270">
        <f>IFERROR('INPUTS | Totex'!L278 * Deflator2025 / L11,0)</f>
        <v>0</v>
      </c>
    </row>
    <row r="124" spans="2:15" hidden="1" outlineLevel="2" x14ac:dyDescent="0.4">
      <c r="C124" s="234" t="s">
        <v>124</v>
      </c>
      <c r="D124" s="236" t="s">
        <v>176</v>
      </c>
      <c r="E124" s="270"/>
      <c r="F124" s="270"/>
      <c r="G124" s="270"/>
      <c r="H124" s="270">
        <f>IFERROR('INPUTS | Totex'!H279 * Deflator2021 / H12,0)</f>
        <v>-8.0117845163687666E-18</v>
      </c>
      <c r="I124" s="270">
        <f>IFERROR('INPUTS | Totex'!I279 * Deflator2022 / I12,0)</f>
        <v>0</v>
      </c>
      <c r="J124" s="270">
        <f>IFERROR('INPUTS | Totex'!J279 * Deflator2023 / J12,0)</f>
        <v>0</v>
      </c>
      <c r="K124" s="270">
        <f>IFERROR('INPUTS | Totex'!K279 * Deflator2024 / K12,0)</f>
        <v>0</v>
      </c>
      <c r="L124" s="270">
        <f>IFERROR('INPUTS | Totex'!L279 * Deflator2025 / L12,0)</f>
        <v>0</v>
      </c>
    </row>
    <row r="125" spans="2:15" hidden="1" outlineLevel="2" x14ac:dyDescent="0.4">
      <c r="C125" s="234" t="s">
        <v>126</v>
      </c>
      <c r="D125" s="236" t="s">
        <v>176</v>
      </c>
      <c r="E125" s="270"/>
      <c r="F125" s="270"/>
      <c r="G125" s="270"/>
      <c r="H125" s="270">
        <f>IFERROR('INPUTS | Totex'!H280 * Deflator2021 / H13,0)</f>
        <v>2.4225374457825861E-2</v>
      </c>
      <c r="I125" s="270">
        <f>IFERROR('INPUTS | Totex'!I280 * Deflator2022 / I13,0)</f>
        <v>0</v>
      </c>
      <c r="J125" s="270">
        <f>IFERROR('INPUTS | Totex'!J280 * Deflator2023 / J13,0)</f>
        <v>0</v>
      </c>
      <c r="K125" s="270">
        <f>IFERROR('INPUTS | Totex'!K280 * Deflator2024 / K13,0)</f>
        <v>0</v>
      </c>
      <c r="L125" s="270">
        <f>IFERROR('INPUTS | Totex'!L280 * Deflator2025 / L13,0)</f>
        <v>0</v>
      </c>
    </row>
    <row r="126" spans="2:15" hidden="1" outlineLevel="2" x14ac:dyDescent="0.4">
      <c r="C126" s="234" t="s">
        <v>128</v>
      </c>
      <c r="D126" s="236" t="s">
        <v>176</v>
      </c>
      <c r="E126" s="270"/>
      <c r="F126" s="270"/>
      <c r="G126" s="270"/>
      <c r="H126" s="270">
        <f>IFERROR('INPUTS | Totex'!H281 * Deflator2021 / H14,0)</f>
        <v>-2.376281644951675E-3</v>
      </c>
      <c r="I126" s="270">
        <f>IFERROR('INPUTS | Totex'!I281 * Deflator2022 / I14,0)</f>
        <v>0</v>
      </c>
      <c r="J126" s="270">
        <f>IFERROR('INPUTS | Totex'!J281 * Deflator2023 / J14,0)</f>
        <v>0</v>
      </c>
      <c r="K126" s="270">
        <f>IFERROR('INPUTS | Totex'!K281 * Deflator2024 / K14,0)</f>
        <v>0</v>
      </c>
      <c r="L126" s="270">
        <f>IFERROR('INPUTS | Totex'!L281 * Deflator2025 / L14,0)</f>
        <v>0</v>
      </c>
    </row>
    <row r="127" spans="2:15" hidden="1" outlineLevel="2" x14ac:dyDescent="0.4">
      <c r="C127" s="234" t="s">
        <v>131</v>
      </c>
      <c r="D127" s="236" t="s">
        <v>176</v>
      </c>
      <c r="E127" s="270"/>
      <c r="F127" s="270"/>
      <c r="G127" s="270"/>
      <c r="H127" s="270">
        <f>IFERROR('INPUTS | Totex'!H282 * Deflator2021 / H15,0)</f>
        <v>2.4136062063648506E-2</v>
      </c>
      <c r="I127" s="270">
        <f>IFERROR('INPUTS | Totex'!I282 * Deflator2022 / I15,0)</f>
        <v>0</v>
      </c>
      <c r="J127" s="270">
        <f>IFERROR('INPUTS | Totex'!J282 * Deflator2023 / J15,0)</f>
        <v>0</v>
      </c>
      <c r="K127" s="270">
        <f>IFERROR('INPUTS | Totex'!K282 * Deflator2024 / K15,0)</f>
        <v>0</v>
      </c>
      <c r="L127" s="270">
        <f>IFERROR('INPUTS | Totex'!L282 * Deflator2025 / L15,0)</f>
        <v>0</v>
      </c>
    </row>
    <row r="128" spans="2:15" hidden="1" outlineLevel="2" x14ac:dyDescent="0.4">
      <c r="C128" s="234" t="s">
        <v>133</v>
      </c>
      <c r="D128" s="236" t="s">
        <v>176</v>
      </c>
      <c r="E128" s="270"/>
      <c r="F128" s="270"/>
      <c r="G128" s="270"/>
      <c r="H128" s="270">
        <f>IFERROR('INPUTS | Totex'!H283 * Deflator2021 / H16,0)</f>
        <v>-5.9382387540749678E-7</v>
      </c>
      <c r="I128" s="270">
        <f>IFERROR('INPUTS | Totex'!I283 * Deflator2022 / I16,0)</f>
        <v>0</v>
      </c>
      <c r="J128" s="270">
        <f>IFERROR('INPUTS | Totex'!J283 * Deflator2023 / J16,0)</f>
        <v>0</v>
      </c>
      <c r="K128" s="270">
        <f>IFERROR('INPUTS | Totex'!K283 * Deflator2024 / K16,0)</f>
        <v>0</v>
      </c>
      <c r="L128" s="270">
        <f>IFERROR('INPUTS | Totex'!L283 * Deflator2025 / L16,0)</f>
        <v>0</v>
      </c>
    </row>
    <row r="129" spans="2:15" hidden="1" outlineLevel="2" x14ac:dyDescent="0.4">
      <c r="C129" s="220" t="s">
        <v>244</v>
      </c>
      <c r="D129" s="236" t="s">
        <v>176</v>
      </c>
      <c r="E129" s="270"/>
      <c r="F129" s="270"/>
      <c r="G129" s="270"/>
      <c r="H129" s="270">
        <f>IFERROR('INPUTS | Totex'!H284 * Deflator2021 / H17,0)</f>
        <v>1.5014756519076018E-4</v>
      </c>
      <c r="I129" s="270">
        <f>IFERROR('INPUTS | Totex'!I284 * Deflator2022 / I17,0)</f>
        <v>0</v>
      </c>
      <c r="J129" s="270">
        <f>IFERROR('INPUTS | Totex'!J284 * Deflator2023 / J17,0)</f>
        <v>0</v>
      </c>
      <c r="K129" s="270">
        <f>IFERROR('INPUTS | Totex'!K284 * Deflator2024 / K17,0)</f>
        <v>0</v>
      </c>
      <c r="L129" s="270">
        <f>IFERROR('INPUTS | Totex'!L284 * Deflator2025 / L17,0)</f>
        <v>0</v>
      </c>
    </row>
    <row r="130" spans="2:15" hidden="1" outlineLevel="2" x14ac:dyDescent="0.4">
      <c r="C130" s="234" t="s">
        <v>137</v>
      </c>
      <c r="D130" s="236" t="s">
        <v>176</v>
      </c>
      <c r="E130" s="270"/>
      <c r="F130" s="270"/>
      <c r="G130" s="270"/>
      <c r="H130" s="270">
        <f>IFERROR('INPUTS | Totex'!H285 * Deflator2021 / H18,0)</f>
        <v>-3.4955615880254047E-3</v>
      </c>
      <c r="I130" s="270">
        <f>IFERROR('INPUTS | Totex'!I285 * Deflator2022 / I18,0)</f>
        <v>0</v>
      </c>
      <c r="J130" s="270">
        <f>IFERROR('INPUTS | Totex'!J285 * Deflator2023 / J18,0)</f>
        <v>0</v>
      </c>
      <c r="K130" s="270">
        <f>IFERROR('INPUTS | Totex'!K285 * Deflator2024 / K18,0)</f>
        <v>0</v>
      </c>
      <c r="L130" s="270">
        <f>IFERROR('INPUTS | Totex'!L285 * Deflator2025 / L18,0)</f>
        <v>0</v>
      </c>
    </row>
    <row r="131" spans="2:15" hidden="1" outlineLevel="2" x14ac:dyDescent="0.4">
      <c r="C131" s="234" t="s">
        <v>139</v>
      </c>
      <c r="D131" s="236" t="s">
        <v>176</v>
      </c>
      <c r="E131" s="270"/>
      <c r="F131" s="270"/>
      <c r="G131" s="270"/>
      <c r="H131" s="270">
        <f>IFERROR('INPUTS | Totex'!H286 * Deflator2021 / H19,0)</f>
        <v>9.9615860407578508E-4</v>
      </c>
      <c r="I131" s="270">
        <f>IFERROR('INPUTS | Totex'!I286 * Deflator2022 / I19,0)</f>
        <v>0</v>
      </c>
      <c r="J131" s="270">
        <f>IFERROR('INPUTS | Totex'!J286 * Deflator2023 / J19,0)</f>
        <v>0</v>
      </c>
      <c r="K131" s="270">
        <f>IFERROR('INPUTS | Totex'!K286 * Deflator2024 / K19,0)</f>
        <v>0</v>
      </c>
      <c r="L131" s="270">
        <f>IFERROR('INPUTS | Totex'!L286 * Deflator2025 / L19,0)</f>
        <v>0</v>
      </c>
    </row>
    <row r="132" spans="2:15" hidden="1" outlineLevel="2" x14ac:dyDescent="0.4">
      <c r="C132" s="234" t="s">
        <v>141</v>
      </c>
      <c r="D132" s="236" t="s">
        <v>176</v>
      </c>
      <c r="E132" s="270"/>
      <c r="F132" s="270"/>
      <c r="G132" s="270"/>
      <c r="H132" s="270">
        <f>IFERROR('INPUTS | Totex'!H287 * Deflator2021 / H20,0)</f>
        <v>2.6934324967757585E-3</v>
      </c>
      <c r="I132" s="270">
        <f>IFERROR('INPUTS | Totex'!I287 * Deflator2022 / I20,0)</f>
        <v>0</v>
      </c>
      <c r="J132" s="270">
        <f>IFERROR('INPUTS | Totex'!J287 * Deflator2023 / J20,0)</f>
        <v>0</v>
      </c>
      <c r="K132" s="270">
        <f>IFERROR('INPUTS | Totex'!K287 * Deflator2024 / K20,0)</f>
        <v>0</v>
      </c>
      <c r="L132" s="270">
        <f>IFERROR('INPUTS | Totex'!L287 * Deflator2025 / L20,0)</f>
        <v>0</v>
      </c>
    </row>
    <row r="133" spans="2:15" hidden="1" outlineLevel="2" x14ac:dyDescent="0.4">
      <c r="C133" s="234" t="s">
        <v>143</v>
      </c>
      <c r="D133" s="236" t="s">
        <v>176</v>
      </c>
      <c r="E133" s="270"/>
      <c r="F133" s="270"/>
      <c r="G133" s="270"/>
      <c r="H133" s="270">
        <f>IFERROR('INPUTS | Totex'!H288 * Deflator2021 / H21,0)</f>
        <v>-4.203935599284424E-3</v>
      </c>
      <c r="I133" s="270">
        <f>IFERROR('INPUTS | Totex'!I288 * Deflator2022 / I21,0)</f>
        <v>0</v>
      </c>
      <c r="J133" s="270">
        <f>IFERROR('INPUTS | Totex'!J288 * Deflator2023 / J21,0)</f>
        <v>0</v>
      </c>
      <c r="K133" s="270">
        <f>IFERROR('INPUTS | Totex'!K288 * Deflator2024 / K21,0)</f>
        <v>0</v>
      </c>
      <c r="L133" s="270">
        <f>IFERROR('INPUTS | Totex'!L288 * Deflator2025 / L21,0)</f>
        <v>0</v>
      </c>
    </row>
    <row r="134" spans="2:15" hidden="1" outlineLevel="2" x14ac:dyDescent="0.4">
      <c r="C134" s="234" t="s">
        <v>145</v>
      </c>
      <c r="D134" s="236" t="s">
        <v>176</v>
      </c>
      <c r="E134" s="270"/>
      <c r="F134" s="270"/>
      <c r="G134" s="270"/>
      <c r="H134" s="270">
        <f>IFERROR('INPUTS | Totex'!H289 * Deflator2021 / H22,0)</f>
        <v>-6.1786867599569646E-3</v>
      </c>
      <c r="I134" s="270">
        <f>IFERROR('INPUTS | Totex'!I289 * Deflator2022 / I22,0)</f>
        <v>0</v>
      </c>
      <c r="J134" s="270">
        <f>IFERROR('INPUTS | Totex'!J289 * Deflator2023 / J22,0)</f>
        <v>0</v>
      </c>
      <c r="K134" s="270">
        <f>IFERROR('INPUTS | Totex'!K289 * Deflator2024 / K22,0)</f>
        <v>0</v>
      </c>
      <c r="L134" s="270">
        <f>IFERROR('INPUTS | Totex'!L289 * Deflator2025 / L22,0)</f>
        <v>0</v>
      </c>
    </row>
    <row r="135" spans="2:15" hidden="1" outlineLevel="2" x14ac:dyDescent="0.4">
      <c r="C135" s="234" t="s">
        <v>147</v>
      </c>
      <c r="D135" s="236" t="s">
        <v>176</v>
      </c>
      <c r="E135" s="270"/>
      <c r="F135" s="270"/>
      <c r="G135" s="270"/>
      <c r="H135" s="270">
        <f>IFERROR('INPUTS | Totex'!H290 * Deflator2021 / H23,0)</f>
        <v>3.2617294329606245E-3</v>
      </c>
      <c r="I135" s="270">
        <f>IFERROR('INPUTS | Totex'!I290 * Deflator2022 / I23,0)</f>
        <v>0</v>
      </c>
      <c r="J135" s="270">
        <f>IFERROR('INPUTS | Totex'!J290 * Deflator2023 / J23,0)</f>
        <v>0</v>
      </c>
      <c r="K135" s="270">
        <f>IFERROR('INPUTS | Totex'!K290 * Deflator2024 / K23,0)</f>
        <v>0</v>
      </c>
      <c r="L135" s="270">
        <f>IFERROR('INPUTS | Totex'!L290 * Deflator2025 / L23,0)</f>
        <v>0</v>
      </c>
    </row>
    <row r="136" spans="2:15" hidden="1" outlineLevel="2" x14ac:dyDescent="0.4">
      <c r="C136" s="234" t="s">
        <v>149</v>
      </c>
      <c r="D136" s="236" t="s">
        <v>176</v>
      </c>
      <c r="E136" s="270"/>
      <c r="F136" s="270"/>
      <c r="G136" s="270"/>
      <c r="H136" s="270">
        <f>IFERROR('INPUTS | Totex'!H291 * Deflator2021 / H24,0)</f>
        <v>-1.5223430308278355E-17</v>
      </c>
      <c r="I136" s="270">
        <f>IFERROR('INPUTS | Totex'!I291 * Deflator2022 / I24,0)</f>
        <v>0</v>
      </c>
      <c r="J136" s="270">
        <f>IFERROR('INPUTS | Totex'!J291 * Deflator2023 / J24,0)</f>
        <v>0</v>
      </c>
      <c r="K136" s="270">
        <f>IFERROR('INPUTS | Totex'!K291 * Deflator2024 / K24,0)</f>
        <v>0</v>
      </c>
      <c r="L136" s="270">
        <f>IFERROR('INPUTS | Totex'!L291 * Deflator2025 / L24,0)</f>
        <v>0</v>
      </c>
    </row>
    <row r="137" spans="2:15" hidden="1" outlineLevel="2" x14ac:dyDescent="0.4">
      <c r="C137" s="234" t="s">
        <v>151</v>
      </c>
      <c r="D137" s="236" t="s">
        <v>176</v>
      </c>
      <c r="E137" s="270"/>
      <c r="F137" s="270"/>
      <c r="G137" s="270"/>
      <c r="H137" s="270">
        <f>IFERROR('INPUTS | Totex'!H292 * Deflator2021 / H25,0)</f>
        <v>7.5657289987229913E-3</v>
      </c>
      <c r="I137" s="270">
        <f>IFERROR('INPUTS | Totex'!I292 * Deflator2022 / I25,0)</f>
        <v>0</v>
      </c>
      <c r="J137" s="270">
        <f>IFERROR('INPUTS | Totex'!J292 * Deflator2023 / J25,0)</f>
        <v>0</v>
      </c>
      <c r="K137" s="270">
        <f>IFERROR('INPUTS | Totex'!K292 * Deflator2024 / K25,0)</f>
        <v>0</v>
      </c>
      <c r="L137" s="270">
        <f>IFERROR('INPUTS | Totex'!L292 * Deflator2025 / L25,0)</f>
        <v>0</v>
      </c>
    </row>
    <row r="138" spans="2:15" hidden="1" outlineLevel="2" x14ac:dyDescent="0.4">
      <c r="C138" s="234"/>
      <c r="D138" s="236"/>
      <c r="E138" s="236"/>
      <c r="F138" s="236"/>
      <c r="G138" s="236"/>
      <c r="H138" s="270"/>
      <c r="I138" s="270"/>
      <c r="J138" s="270"/>
      <c r="K138" s="270"/>
      <c r="L138" s="270"/>
    </row>
    <row r="139" spans="2:15" s="222" customFormat="1" hidden="1" outlineLevel="2" x14ac:dyDescent="0.4">
      <c r="C139" s="222" t="s">
        <v>725</v>
      </c>
      <c r="D139" s="237" t="s">
        <v>176</v>
      </c>
      <c r="E139" s="383"/>
      <c r="F139" s="383"/>
      <c r="G139" s="383"/>
      <c r="H139" s="383">
        <f>IFERROR('INPUTS | Totex'!H294 * Deflator2021 / H27,0)</f>
        <v>3.660090391713746E-3</v>
      </c>
      <c r="I139" s="271">
        <f>IFERROR('INPUTS | Totex'!I294 * Deflator2022 / I27,0)</f>
        <v>0</v>
      </c>
      <c r="J139" s="271">
        <f>IFERROR('INPUTS | Totex'!J294 * Deflator2023 / J27,0)</f>
        <v>0</v>
      </c>
      <c r="K139" s="271">
        <f>IFERROR('INPUTS | Totex'!K294 * Deflator2024 / K27,0)</f>
        <v>0</v>
      </c>
      <c r="L139" s="271">
        <f>IFERROR('INPUTS | Totex'!L294 * Deflator2025 / L27,0)</f>
        <v>0</v>
      </c>
    </row>
    <row r="140" spans="2:15" outlineLevel="1" collapsed="1" x14ac:dyDescent="0.4">
      <c r="H140" s="268"/>
      <c r="I140" s="268"/>
      <c r="J140" s="268"/>
      <c r="K140" s="268"/>
      <c r="L140" s="268"/>
    </row>
    <row r="141" spans="2:15" ht="14.25" outlineLevel="1" x14ac:dyDescent="0.4">
      <c r="B141" s="74" t="s">
        <v>1120</v>
      </c>
      <c r="C141" s="60"/>
      <c r="D141" s="226"/>
      <c r="E141" s="226"/>
      <c r="F141" s="226"/>
      <c r="G141" s="226"/>
      <c r="H141" s="269"/>
      <c r="I141" s="269"/>
      <c r="J141" s="269"/>
      <c r="K141" s="269"/>
      <c r="L141" s="269"/>
      <c r="M141" s="226"/>
      <c r="N141" s="18"/>
      <c r="O141" s="18"/>
    </row>
    <row r="142" spans="2:15" hidden="1" outlineLevel="2" x14ac:dyDescent="0.4">
      <c r="H142" s="268"/>
      <c r="I142" s="268"/>
      <c r="J142" s="268"/>
      <c r="K142" s="268"/>
      <c r="L142" s="268"/>
    </row>
    <row r="143" spans="2:15" hidden="1" outlineLevel="2" x14ac:dyDescent="0.4">
      <c r="C143" s="234" t="s">
        <v>117</v>
      </c>
      <c r="D143" s="236" t="s">
        <v>176</v>
      </c>
      <c r="E143" s="236"/>
      <c r="F143" s="236"/>
      <c r="G143" s="236"/>
      <c r="H143" s="270">
        <f>IFERROR('INPUTS | Totex'!H298 * Deflator2021 / H9,0)</f>
        <v>2.040986253809976E-2</v>
      </c>
      <c r="I143" s="270">
        <f>IFERROR('INPUTS | Totex'!I298 * Deflator2022 / I9,0)</f>
        <v>0</v>
      </c>
      <c r="J143" s="270">
        <f>IFERROR('INPUTS | Totex'!J298 * Deflator2023 / J9,0)</f>
        <v>0</v>
      </c>
      <c r="K143" s="270">
        <f>IFERROR('INPUTS | Totex'!K298 * Deflator2024 / K9,0)</f>
        <v>0</v>
      </c>
      <c r="L143" s="270">
        <f>IFERROR('INPUTS | Totex'!L298 * Deflator2025 / L9,0)</f>
        <v>0</v>
      </c>
    </row>
    <row r="144" spans="2:15" hidden="1" outlineLevel="2" x14ac:dyDescent="0.4">
      <c r="C144" s="234" t="s">
        <v>119</v>
      </c>
      <c r="D144" s="236" t="s">
        <v>176</v>
      </c>
      <c r="E144" s="236"/>
      <c r="F144" s="236"/>
      <c r="G144" s="236"/>
      <c r="H144" s="270">
        <f>IFERROR('INPUTS | Totex'!H299 * Deflator2021 / H10,0)</f>
        <v>4.4719668795172092E-2</v>
      </c>
      <c r="I144" s="270">
        <f>IFERROR('INPUTS | Totex'!I299 * Deflator2022 / I10,0)</f>
        <v>0</v>
      </c>
      <c r="J144" s="270">
        <f>IFERROR('INPUTS | Totex'!J299 * Deflator2023 / J10,0)</f>
        <v>0</v>
      </c>
      <c r="K144" s="270">
        <f>IFERROR('INPUTS | Totex'!K299 * Deflator2024 / K10,0)</f>
        <v>0</v>
      </c>
      <c r="L144" s="270">
        <f>IFERROR('INPUTS | Totex'!L299 * Deflator2025 / L10,0)</f>
        <v>0</v>
      </c>
    </row>
    <row r="145" spans="3:12" hidden="1" outlineLevel="2" x14ac:dyDescent="0.4">
      <c r="C145" s="234" t="s">
        <v>122</v>
      </c>
      <c r="D145" s="236" t="s">
        <v>176</v>
      </c>
      <c r="E145" s="236"/>
      <c r="F145" s="236"/>
      <c r="G145" s="236"/>
      <c r="H145" s="270">
        <f>IFERROR('INPUTS | Totex'!H300 * Deflator2021 / H11,0)</f>
        <v>9.7415850831978415E-2</v>
      </c>
      <c r="I145" s="270">
        <f>IFERROR('INPUTS | Totex'!I300 * Deflator2022 / I11,0)</f>
        <v>0</v>
      </c>
      <c r="J145" s="270">
        <f>IFERROR('INPUTS | Totex'!J300 * Deflator2023 / J11,0)</f>
        <v>0</v>
      </c>
      <c r="K145" s="270">
        <f>IFERROR('INPUTS | Totex'!K300 * Deflator2024 / K11,0)</f>
        <v>0</v>
      </c>
      <c r="L145" s="270">
        <f>IFERROR('INPUTS | Totex'!L300 * Deflator2025 / L11,0)</f>
        <v>0</v>
      </c>
    </row>
    <row r="146" spans="3:12" hidden="1" outlineLevel="2" x14ac:dyDescent="0.4">
      <c r="C146" s="234" t="s">
        <v>124</v>
      </c>
      <c r="D146" s="236" t="s">
        <v>176</v>
      </c>
      <c r="E146" s="236"/>
      <c r="F146" s="236"/>
      <c r="G146" s="236"/>
      <c r="H146" s="270">
        <f>IFERROR('INPUTS | Totex'!H301 * Deflator2021 / H12,0)</f>
        <v>4.0058922581843833E-17</v>
      </c>
      <c r="I146" s="270">
        <f>IFERROR('INPUTS | Totex'!I301 * Deflator2022 / I12,0)</f>
        <v>0</v>
      </c>
      <c r="J146" s="270">
        <f>IFERROR('INPUTS | Totex'!J301 * Deflator2023 / J12,0)</f>
        <v>0</v>
      </c>
      <c r="K146" s="270">
        <f>IFERROR('INPUTS | Totex'!K301 * Deflator2024 / K12,0)</f>
        <v>0</v>
      </c>
      <c r="L146" s="270">
        <f>IFERROR('INPUTS | Totex'!L301 * Deflator2025 / L12,0)</f>
        <v>0</v>
      </c>
    </row>
    <row r="147" spans="3:12" hidden="1" outlineLevel="2" x14ac:dyDescent="0.4">
      <c r="C147" s="234" t="s">
        <v>126</v>
      </c>
      <c r="D147" s="236" t="s">
        <v>176</v>
      </c>
      <c r="E147" s="236"/>
      <c r="F147" s="236"/>
      <c r="G147" s="236"/>
      <c r="H147" s="270">
        <f>IFERROR('INPUTS | Totex'!H302 * Deflator2021 / H13,0)</f>
        <v>5.9366585212068015E-2</v>
      </c>
      <c r="I147" s="270">
        <f>IFERROR('INPUTS | Totex'!I302 * Deflator2022 / I13,0)</f>
        <v>0</v>
      </c>
      <c r="J147" s="270">
        <f>IFERROR('INPUTS | Totex'!J302 * Deflator2023 / J13,0)</f>
        <v>0</v>
      </c>
      <c r="K147" s="270">
        <f>IFERROR('INPUTS | Totex'!K302 * Deflator2024 / K13,0)</f>
        <v>0</v>
      </c>
      <c r="L147" s="270">
        <f>IFERROR('INPUTS | Totex'!L302 * Deflator2025 / L13,0)</f>
        <v>0</v>
      </c>
    </row>
    <row r="148" spans="3:12" hidden="1" outlineLevel="2" x14ac:dyDescent="0.4">
      <c r="C148" s="234" t="s">
        <v>128</v>
      </c>
      <c r="D148" s="236" t="s">
        <v>176</v>
      </c>
      <c r="E148" s="236"/>
      <c r="F148" s="236"/>
      <c r="G148" s="236"/>
      <c r="H148" s="270">
        <f>IFERROR('INPUTS | Totex'!H303 * Deflator2021 / H14,0)</f>
        <v>-2.5180774649791359E-2</v>
      </c>
      <c r="I148" s="270">
        <f>IFERROR('INPUTS | Totex'!I303 * Deflator2022 / I14,0)</f>
        <v>0</v>
      </c>
      <c r="J148" s="270">
        <f>IFERROR('INPUTS | Totex'!J303 * Deflator2023 / J14,0)</f>
        <v>0</v>
      </c>
      <c r="K148" s="270">
        <f>IFERROR('INPUTS | Totex'!K303 * Deflator2024 / K14,0)</f>
        <v>0</v>
      </c>
      <c r="L148" s="270">
        <f>IFERROR('INPUTS | Totex'!L303 * Deflator2025 / L14,0)</f>
        <v>0</v>
      </c>
    </row>
    <row r="149" spans="3:12" hidden="1" outlineLevel="2" x14ac:dyDescent="0.4">
      <c r="C149" s="234" t="s">
        <v>131</v>
      </c>
      <c r="D149" s="236" t="s">
        <v>176</v>
      </c>
      <c r="E149" s="236"/>
      <c r="F149" s="236"/>
      <c r="G149" s="236"/>
      <c r="H149" s="270">
        <f>IFERROR('INPUTS | Totex'!H304 * Deflator2021 / H15,0)</f>
        <v>3.5026178853353691E-2</v>
      </c>
      <c r="I149" s="270">
        <f>IFERROR('INPUTS | Totex'!I304 * Deflator2022 / I15,0)</f>
        <v>0</v>
      </c>
      <c r="J149" s="270">
        <f>IFERROR('INPUTS | Totex'!J304 * Deflator2023 / J15,0)</f>
        <v>0</v>
      </c>
      <c r="K149" s="270">
        <f>IFERROR('INPUTS | Totex'!K304 * Deflator2024 / K15,0)</f>
        <v>0</v>
      </c>
      <c r="L149" s="270">
        <f>IFERROR('INPUTS | Totex'!L304 * Deflator2025 / L15,0)</f>
        <v>0</v>
      </c>
    </row>
    <row r="150" spans="3:12" hidden="1" outlineLevel="2" x14ac:dyDescent="0.4">
      <c r="C150" s="234" t="s">
        <v>133</v>
      </c>
      <c r="D150" s="236" t="s">
        <v>176</v>
      </c>
      <c r="E150" s="236"/>
      <c r="F150" s="236"/>
      <c r="G150" s="236"/>
      <c r="H150" s="270">
        <f>IFERROR('INPUTS | Totex'!H305 * Deflator2021 / H16,0)</f>
        <v>-5.9382387541488387E-7</v>
      </c>
      <c r="I150" s="270">
        <f>IFERROR('INPUTS | Totex'!I305 * Deflator2022 / I16,0)</f>
        <v>0</v>
      </c>
      <c r="J150" s="270">
        <f>IFERROR('INPUTS | Totex'!J305 * Deflator2023 / J16,0)</f>
        <v>0</v>
      </c>
      <c r="K150" s="270">
        <f>IFERROR('INPUTS | Totex'!K305 * Deflator2024 / K16,0)</f>
        <v>0</v>
      </c>
      <c r="L150" s="270">
        <f>IFERROR('INPUTS | Totex'!L305 * Deflator2025 / L16,0)</f>
        <v>0</v>
      </c>
    </row>
    <row r="151" spans="3:12" hidden="1" outlineLevel="2" x14ac:dyDescent="0.4">
      <c r="C151" s="220" t="s">
        <v>244</v>
      </c>
      <c r="D151" s="236" t="s">
        <v>176</v>
      </c>
      <c r="E151" s="236"/>
      <c r="F151" s="236"/>
      <c r="G151" s="236"/>
      <c r="H151" s="270">
        <f>IFERROR('INPUTS | Totex'!H306 * Deflator2021 / H17,0)</f>
        <v>5.3179889535093002E-3</v>
      </c>
      <c r="I151" s="270">
        <f>IFERROR('INPUTS | Totex'!I306 * Deflator2022 / I17,0)</f>
        <v>0</v>
      </c>
      <c r="J151" s="270">
        <f>IFERROR('INPUTS | Totex'!J306 * Deflator2023 / J17,0)</f>
        <v>0</v>
      </c>
      <c r="K151" s="270">
        <f>IFERROR('INPUTS | Totex'!K306 * Deflator2024 / K17,0)</f>
        <v>0</v>
      </c>
      <c r="L151" s="270">
        <f>IFERROR('INPUTS | Totex'!L306 * Deflator2025 / L17,0)</f>
        <v>0</v>
      </c>
    </row>
    <row r="152" spans="3:12" hidden="1" outlineLevel="2" x14ac:dyDescent="0.4">
      <c r="C152" s="234" t="s">
        <v>137</v>
      </c>
      <c r="D152" s="236" t="s">
        <v>176</v>
      </c>
      <c r="E152" s="236"/>
      <c r="F152" s="236"/>
      <c r="G152" s="236"/>
      <c r="H152" s="270">
        <f>IFERROR('INPUTS | Totex'!H307 * Deflator2021 / H18,0)</f>
        <v>2.4379113097487285E-3</v>
      </c>
      <c r="I152" s="270">
        <f>IFERROR('INPUTS | Totex'!I307 * Deflator2022 / I18,0)</f>
        <v>0</v>
      </c>
      <c r="J152" s="270">
        <f>IFERROR('INPUTS | Totex'!J307 * Deflator2023 / J18,0)</f>
        <v>0</v>
      </c>
      <c r="K152" s="270">
        <f>IFERROR('INPUTS | Totex'!K307 * Deflator2024 / K18,0)</f>
        <v>0</v>
      </c>
      <c r="L152" s="270">
        <f>IFERROR('INPUTS | Totex'!L307 * Deflator2025 / L18,0)</f>
        <v>0</v>
      </c>
    </row>
    <row r="153" spans="3:12" hidden="1" outlineLevel="2" x14ac:dyDescent="0.4">
      <c r="C153" s="234" t="s">
        <v>139</v>
      </c>
      <c r="D153" s="236" t="s">
        <v>176</v>
      </c>
      <c r="E153" s="236"/>
      <c r="F153" s="236"/>
      <c r="G153" s="236"/>
      <c r="H153" s="270">
        <f>IFERROR('INPUTS | Totex'!H308 * Deflator2021 / H19,0)</f>
        <v>1.6334613798641404E-2</v>
      </c>
      <c r="I153" s="270">
        <f>IFERROR('INPUTS | Totex'!I308 * Deflator2022 / I19,0)</f>
        <v>0</v>
      </c>
      <c r="J153" s="270">
        <f>IFERROR('INPUTS | Totex'!J308 * Deflator2023 / J19,0)</f>
        <v>0</v>
      </c>
      <c r="K153" s="270">
        <f>IFERROR('INPUTS | Totex'!K308 * Deflator2024 / K19,0)</f>
        <v>0</v>
      </c>
      <c r="L153" s="270">
        <f>IFERROR('INPUTS | Totex'!L308 * Deflator2025 / L19,0)</f>
        <v>0</v>
      </c>
    </row>
    <row r="154" spans="3:12" hidden="1" outlineLevel="2" x14ac:dyDescent="0.4">
      <c r="C154" s="234" t="s">
        <v>141</v>
      </c>
      <c r="D154" s="236" t="s">
        <v>176</v>
      </c>
      <c r="E154" s="236"/>
      <c r="F154" s="236"/>
      <c r="G154" s="236"/>
      <c r="H154" s="270">
        <f>IFERROR('INPUTS | Totex'!H309 * Deflator2021 / H20,0)</f>
        <v>2.2990525114200085E-2</v>
      </c>
      <c r="I154" s="270">
        <f>IFERROR('INPUTS | Totex'!I309 * Deflator2022 / I20,0)</f>
        <v>0</v>
      </c>
      <c r="J154" s="270">
        <f>IFERROR('INPUTS | Totex'!J309 * Deflator2023 / J20,0)</f>
        <v>0</v>
      </c>
      <c r="K154" s="270">
        <f>IFERROR('INPUTS | Totex'!K309 * Deflator2024 / K20,0)</f>
        <v>0</v>
      </c>
      <c r="L154" s="270">
        <f>IFERROR('INPUTS | Totex'!L309 * Deflator2025 / L20,0)</f>
        <v>0</v>
      </c>
    </row>
    <row r="155" spans="3:12" hidden="1" outlineLevel="2" x14ac:dyDescent="0.4">
      <c r="C155" s="234" t="s">
        <v>143</v>
      </c>
      <c r="D155" s="236" t="s">
        <v>176</v>
      </c>
      <c r="E155" s="236"/>
      <c r="F155" s="236"/>
      <c r="G155" s="236"/>
      <c r="H155" s="270">
        <f>IFERROR('INPUTS | Totex'!H310 * Deflator2021 / H21,0)</f>
        <v>3.7196524405826603E-2</v>
      </c>
      <c r="I155" s="270">
        <f>IFERROR('INPUTS | Totex'!I310 * Deflator2022 / I21,0)</f>
        <v>0</v>
      </c>
      <c r="J155" s="270">
        <f>IFERROR('INPUTS | Totex'!J310 * Deflator2023 / J21,0)</f>
        <v>0</v>
      </c>
      <c r="K155" s="270">
        <f>IFERROR('INPUTS | Totex'!K310 * Deflator2024 / K21,0)</f>
        <v>0</v>
      </c>
      <c r="L155" s="270">
        <f>IFERROR('INPUTS | Totex'!L310 * Deflator2025 / L21,0)</f>
        <v>0</v>
      </c>
    </row>
    <row r="156" spans="3:12" hidden="1" outlineLevel="2" x14ac:dyDescent="0.4">
      <c r="C156" s="234" t="s">
        <v>145</v>
      </c>
      <c r="D156" s="236" t="s">
        <v>176</v>
      </c>
      <c r="E156" s="236"/>
      <c r="F156" s="236"/>
      <c r="G156" s="236"/>
      <c r="H156" s="270">
        <f>IFERROR('INPUTS | Totex'!H311 * Deflator2021 / H22,0)</f>
        <v>-1.6942949407965511E-2</v>
      </c>
      <c r="I156" s="270">
        <f>IFERROR('INPUTS | Totex'!I311 * Deflator2022 / I22,0)</f>
        <v>0</v>
      </c>
      <c r="J156" s="270">
        <f>IFERROR('INPUTS | Totex'!J311 * Deflator2023 / J22,0)</f>
        <v>0</v>
      </c>
      <c r="K156" s="270">
        <f>IFERROR('INPUTS | Totex'!K311 * Deflator2024 / K22,0)</f>
        <v>0</v>
      </c>
      <c r="L156" s="270">
        <f>IFERROR('INPUTS | Totex'!L311 * Deflator2025 / L22,0)</f>
        <v>0</v>
      </c>
    </row>
    <row r="157" spans="3:12" hidden="1" outlineLevel="2" x14ac:dyDescent="0.4">
      <c r="C157" s="234" t="s">
        <v>147</v>
      </c>
      <c r="D157" s="236" t="s">
        <v>176</v>
      </c>
      <c r="E157" s="236"/>
      <c r="F157" s="236"/>
      <c r="G157" s="236"/>
      <c r="H157" s="270">
        <f>IFERROR('INPUTS | Totex'!H312 * Deflator2021 / H23,0)</f>
        <v>8.1488953402733821E-2</v>
      </c>
      <c r="I157" s="270">
        <f>IFERROR('INPUTS | Totex'!I312 * Deflator2022 / I23,0)</f>
        <v>0</v>
      </c>
      <c r="J157" s="270">
        <f>IFERROR('INPUTS | Totex'!J312 * Deflator2023 / J23,0)</f>
        <v>0</v>
      </c>
      <c r="K157" s="270">
        <f>IFERROR('INPUTS | Totex'!K312 * Deflator2024 / K23,0)</f>
        <v>0</v>
      </c>
      <c r="L157" s="270">
        <f>IFERROR('INPUTS | Totex'!L312 * Deflator2025 / L23,0)</f>
        <v>0</v>
      </c>
    </row>
    <row r="158" spans="3:12" hidden="1" outlineLevel="2" x14ac:dyDescent="0.4">
      <c r="C158" s="234" t="s">
        <v>149</v>
      </c>
      <c r="D158" s="236" t="s">
        <v>176</v>
      </c>
      <c r="E158" s="236"/>
      <c r="F158" s="236"/>
      <c r="G158" s="236"/>
      <c r="H158" s="270">
        <f>IFERROR('INPUTS | Totex'!H313 * Deflator2021 / H24,0)</f>
        <v>-4.4564152791382568E-3</v>
      </c>
      <c r="I158" s="270">
        <f>IFERROR('INPUTS | Totex'!I313 * Deflator2022 / I24,0)</f>
        <v>0</v>
      </c>
      <c r="J158" s="270">
        <f>IFERROR('INPUTS | Totex'!J313 * Deflator2023 / J24,0)</f>
        <v>0</v>
      </c>
      <c r="K158" s="270">
        <f>IFERROR('INPUTS | Totex'!K313 * Deflator2024 / K24,0)</f>
        <v>0</v>
      </c>
      <c r="L158" s="270">
        <f>IFERROR('INPUTS | Totex'!L313 * Deflator2025 / L24,0)</f>
        <v>0</v>
      </c>
    </row>
    <row r="159" spans="3:12" hidden="1" outlineLevel="2" x14ac:dyDescent="0.4">
      <c r="C159" s="234" t="s">
        <v>151</v>
      </c>
      <c r="D159" s="236" t="s">
        <v>176</v>
      </c>
      <c r="E159" s="236"/>
      <c r="F159" s="236"/>
      <c r="G159" s="236"/>
      <c r="H159" s="270">
        <f>IFERROR('INPUTS | Totex'!H314 * Deflator2021 / H25,0)</f>
        <v>6.3830290334982151E-2</v>
      </c>
      <c r="I159" s="270">
        <f>IFERROR('INPUTS | Totex'!I314 * Deflator2022 / I25,0)</f>
        <v>0</v>
      </c>
      <c r="J159" s="270">
        <f>IFERROR('INPUTS | Totex'!J314 * Deflator2023 / J25,0)</f>
        <v>0</v>
      </c>
      <c r="K159" s="270">
        <f>IFERROR('INPUTS | Totex'!K314 * Deflator2024 / K25,0)</f>
        <v>0</v>
      </c>
      <c r="L159" s="270">
        <f>IFERROR('INPUTS | Totex'!L314 * Deflator2025 / L25,0)</f>
        <v>0</v>
      </c>
    </row>
    <row r="160" spans="3:12" hidden="1" outlineLevel="2" x14ac:dyDescent="0.4">
      <c r="C160" s="234"/>
      <c r="D160" s="236"/>
      <c r="E160" s="236"/>
      <c r="F160" s="236"/>
      <c r="G160" s="236"/>
      <c r="H160" s="270"/>
      <c r="I160" s="270"/>
      <c r="J160" s="270"/>
      <c r="K160" s="270"/>
      <c r="L160" s="270"/>
    </row>
    <row r="161" spans="2:15" s="222" customFormat="1" hidden="1" outlineLevel="2" x14ac:dyDescent="0.4">
      <c r="C161" s="222" t="s">
        <v>725</v>
      </c>
      <c r="D161" s="237" t="s">
        <v>176</v>
      </c>
      <c r="E161" s="383"/>
      <c r="F161" s="383"/>
      <c r="G161" s="383"/>
      <c r="H161" s="383">
        <f>IFERROR('INPUTS | Totex'!H316 * Deflator2021 / H27,0)</f>
        <v>1.9195352436613584E-2</v>
      </c>
      <c r="I161" s="271">
        <f>IFERROR('INPUTS | Totex'!I316 * Deflator2022 / I27,0)</f>
        <v>0</v>
      </c>
      <c r="J161" s="271">
        <f>IFERROR('INPUTS | Totex'!J316 * Deflator2023 / J27,0)</f>
        <v>0</v>
      </c>
      <c r="K161" s="271">
        <f>IFERROR('INPUTS | Totex'!K316 * Deflator2024 / K27,0)</f>
        <v>0</v>
      </c>
      <c r="L161" s="271">
        <f>IFERROR('INPUTS | Totex'!L316 * Deflator2025 / L27,0)</f>
        <v>0</v>
      </c>
    </row>
    <row r="162" spans="2:15" outlineLevel="1" collapsed="1" x14ac:dyDescent="0.4">
      <c r="H162" s="268"/>
      <c r="I162" s="268"/>
      <c r="J162" s="268"/>
      <c r="K162" s="268"/>
      <c r="L162" s="268"/>
    </row>
    <row r="163" spans="2:15" ht="14.25" outlineLevel="1" x14ac:dyDescent="0.4">
      <c r="B163" s="74" t="s">
        <v>1121</v>
      </c>
      <c r="C163" s="60"/>
      <c r="D163" s="226"/>
      <c r="E163" s="226"/>
      <c r="F163" s="226"/>
      <c r="G163" s="226"/>
      <c r="H163" s="269"/>
      <c r="I163" s="269"/>
      <c r="J163" s="269"/>
      <c r="K163" s="269"/>
      <c r="L163" s="269"/>
      <c r="M163" s="226"/>
      <c r="N163" s="18"/>
      <c r="O163" s="18"/>
    </row>
    <row r="164" spans="2:15" hidden="1" outlineLevel="2" x14ac:dyDescent="0.4">
      <c r="H164" s="268"/>
      <c r="I164" s="268"/>
      <c r="J164" s="268"/>
      <c r="K164" s="268"/>
      <c r="L164" s="268"/>
    </row>
    <row r="165" spans="2:15" hidden="1" outlineLevel="2" x14ac:dyDescent="0.4">
      <c r="C165" s="234" t="s">
        <v>117</v>
      </c>
      <c r="D165" s="236" t="s">
        <v>176</v>
      </c>
      <c r="E165" s="236"/>
      <c r="F165" s="236"/>
      <c r="G165" s="236"/>
      <c r="H165" s="270">
        <f>IFERROR('INPUTS | Totex'!H322 * Deflator2021 / H9,0)</f>
        <v>1.1197795765123876E-2</v>
      </c>
      <c r="I165" s="270">
        <f>IFERROR('INPUTS | Totex'!I322 * Deflator2022 / I9,0)</f>
        <v>0</v>
      </c>
      <c r="J165" s="270">
        <f>IFERROR('INPUTS | Totex'!J322 * Deflator2023 / J9,0)</f>
        <v>0</v>
      </c>
      <c r="K165" s="270">
        <f>IFERROR('INPUTS | Totex'!K322 * Deflator2024 / K9,0)</f>
        <v>0</v>
      </c>
      <c r="L165" s="270">
        <f>IFERROR('INPUTS | Totex'!L322 * Deflator2025 / L9,0)</f>
        <v>0</v>
      </c>
    </row>
    <row r="166" spans="2:15" hidden="1" outlineLevel="2" x14ac:dyDescent="0.4">
      <c r="C166" s="234" t="s">
        <v>119</v>
      </c>
      <c r="D166" s="236" t="s">
        <v>176</v>
      </c>
      <c r="E166" s="236"/>
      <c r="F166" s="236"/>
      <c r="G166" s="236"/>
      <c r="H166" s="270">
        <f>IFERROR('INPUTS | Totex'!H323 * Deflator2021 / H10,0)</f>
        <v>1.4981404813698019E-3</v>
      </c>
      <c r="I166" s="270">
        <f>IFERROR('INPUTS | Totex'!I323 * Deflator2022 / I10,0)</f>
        <v>0</v>
      </c>
      <c r="J166" s="270">
        <f>IFERROR('INPUTS | Totex'!J323 * Deflator2023 / J10,0)</f>
        <v>0</v>
      </c>
      <c r="K166" s="270">
        <f>IFERROR('INPUTS | Totex'!K323 * Deflator2024 / K10,0)</f>
        <v>0</v>
      </c>
      <c r="L166" s="270">
        <f>IFERROR('INPUTS | Totex'!L323 * Deflator2025 / L10,0)</f>
        <v>0</v>
      </c>
    </row>
    <row r="167" spans="2:15" hidden="1" outlineLevel="2" x14ac:dyDescent="0.4">
      <c r="C167" s="234" t="s">
        <v>122</v>
      </c>
      <c r="D167" s="236" t="s">
        <v>176</v>
      </c>
      <c r="E167" s="236"/>
      <c r="F167" s="236"/>
      <c r="G167" s="236"/>
      <c r="H167" s="270">
        <f>IFERROR('INPUTS | Totex'!H324 * Deflator2021 / H11,0)</f>
        <v>2.0271906458643237E-2</v>
      </c>
      <c r="I167" s="270">
        <f>IFERROR('INPUTS | Totex'!I324 * Deflator2022 / I11,0)</f>
        <v>0</v>
      </c>
      <c r="J167" s="270">
        <f>IFERROR('INPUTS | Totex'!J324 * Deflator2023 / J11,0)</f>
        <v>0</v>
      </c>
      <c r="K167" s="270">
        <f>IFERROR('INPUTS | Totex'!K324 * Deflator2024 / K11,0)</f>
        <v>0</v>
      </c>
      <c r="L167" s="270">
        <f>IFERROR('INPUTS | Totex'!L324 * Deflator2025 / L11,0)</f>
        <v>0</v>
      </c>
    </row>
    <row r="168" spans="2:15" hidden="1" outlineLevel="2" x14ac:dyDescent="0.4">
      <c r="C168" s="234" t="s">
        <v>124</v>
      </c>
      <c r="D168" s="236" t="s">
        <v>176</v>
      </c>
      <c r="E168" s="236"/>
      <c r="F168" s="236"/>
      <c r="G168" s="236"/>
      <c r="H168" s="270">
        <f>IFERROR('INPUTS | Totex'!H325 * Deflator2021 / H12,0)</f>
        <v>4.0058922581843833E-18</v>
      </c>
      <c r="I168" s="270">
        <f>IFERROR('INPUTS | Totex'!I325 * Deflator2022 / I12,0)</f>
        <v>0</v>
      </c>
      <c r="J168" s="270">
        <f>IFERROR('INPUTS | Totex'!J325 * Deflator2023 / J12,0)</f>
        <v>0</v>
      </c>
      <c r="K168" s="270">
        <f>IFERROR('INPUTS | Totex'!K325 * Deflator2024 / K12,0)</f>
        <v>0</v>
      </c>
      <c r="L168" s="270">
        <f>IFERROR('INPUTS | Totex'!L325 * Deflator2025 / L12,0)</f>
        <v>0</v>
      </c>
    </row>
    <row r="169" spans="2:15" hidden="1" outlineLevel="2" x14ac:dyDescent="0.4">
      <c r="C169" s="234" t="s">
        <v>126</v>
      </c>
      <c r="D169" s="236" t="s">
        <v>176</v>
      </c>
      <c r="E169" s="236"/>
      <c r="F169" s="236"/>
      <c r="G169" s="236"/>
      <c r="H169" s="270">
        <f>IFERROR('INPUTS | Totex'!H326 * Deflator2021 / H13,0)</f>
        <v>-7.1732736632509397E-2</v>
      </c>
      <c r="I169" s="270">
        <f>IFERROR('INPUTS | Totex'!I326 * Deflator2022 / I13,0)</f>
        <v>0</v>
      </c>
      <c r="J169" s="270">
        <f>IFERROR('INPUTS | Totex'!J326 * Deflator2023 / J13,0)</f>
        <v>0</v>
      </c>
      <c r="K169" s="270">
        <f>IFERROR('INPUTS | Totex'!K326 * Deflator2024 / K13,0)</f>
        <v>0</v>
      </c>
      <c r="L169" s="270">
        <f>IFERROR('INPUTS | Totex'!L326 * Deflator2025 / L13,0)</f>
        <v>0</v>
      </c>
    </row>
    <row r="170" spans="2:15" hidden="1" outlineLevel="2" x14ac:dyDescent="0.4">
      <c r="C170" s="234" t="s">
        <v>128</v>
      </c>
      <c r="D170" s="236" t="s">
        <v>176</v>
      </c>
      <c r="E170" s="236"/>
      <c r="F170" s="236"/>
      <c r="G170" s="236"/>
      <c r="H170" s="270">
        <f>IFERROR('INPUTS | Totex'!H327 * Deflator2021 / H14,0)</f>
        <v>-0.16280984038957802</v>
      </c>
      <c r="I170" s="270">
        <f>IFERROR('INPUTS | Totex'!I327 * Deflator2022 / I14,0)</f>
        <v>0</v>
      </c>
      <c r="J170" s="270">
        <f>IFERROR('INPUTS | Totex'!J327 * Deflator2023 / J14,0)</f>
        <v>0</v>
      </c>
      <c r="K170" s="270">
        <f>IFERROR('INPUTS | Totex'!K327 * Deflator2024 / K14,0)</f>
        <v>0</v>
      </c>
      <c r="L170" s="270">
        <f>IFERROR('INPUTS | Totex'!L327 * Deflator2025 / L14,0)</f>
        <v>0</v>
      </c>
    </row>
    <row r="171" spans="2:15" hidden="1" outlineLevel="2" x14ac:dyDescent="0.4">
      <c r="C171" s="234" t="s">
        <v>131</v>
      </c>
      <c r="D171" s="236" t="s">
        <v>176</v>
      </c>
      <c r="E171" s="236"/>
      <c r="F171" s="236"/>
      <c r="G171" s="236"/>
      <c r="H171" s="270">
        <f>IFERROR('INPUTS | Totex'!H328 * Deflator2021 / H15,0)</f>
        <v>7.9547223002330761E-2</v>
      </c>
      <c r="I171" s="270">
        <f>IFERROR('INPUTS | Totex'!I328 * Deflator2022 / I15,0)</f>
        <v>0</v>
      </c>
      <c r="J171" s="270">
        <f>IFERROR('INPUTS | Totex'!J328 * Deflator2023 / J15,0)</f>
        <v>0</v>
      </c>
      <c r="K171" s="270">
        <f>IFERROR('INPUTS | Totex'!K328 * Deflator2024 / K15,0)</f>
        <v>0</v>
      </c>
      <c r="L171" s="270">
        <f>IFERROR('INPUTS | Totex'!L328 * Deflator2025 / L15,0)</f>
        <v>0</v>
      </c>
    </row>
    <row r="172" spans="2:15" hidden="1" outlineLevel="2" x14ac:dyDescent="0.4">
      <c r="C172" s="234" t="s">
        <v>133</v>
      </c>
      <c r="D172" s="236" t="s">
        <v>176</v>
      </c>
      <c r="E172" s="236"/>
      <c r="F172" s="236"/>
      <c r="G172" s="236"/>
      <c r="H172" s="270">
        <f>IFERROR('INPUTS | Totex'!H329 * Deflator2021 / H16,0)</f>
        <v>-5.9382387535370225E-7</v>
      </c>
      <c r="I172" s="270">
        <f>IFERROR('INPUTS | Totex'!I329 * Deflator2022 / I16,0)</f>
        <v>0</v>
      </c>
      <c r="J172" s="270">
        <f>IFERROR('INPUTS | Totex'!J329 * Deflator2023 / J16,0)</f>
        <v>0</v>
      </c>
      <c r="K172" s="270">
        <f>IFERROR('INPUTS | Totex'!K329 * Deflator2024 / K16,0)</f>
        <v>0</v>
      </c>
      <c r="L172" s="270">
        <f>IFERROR('INPUTS | Totex'!L329 * Deflator2025 / L16,0)</f>
        <v>0</v>
      </c>
    </row>
    <row r="173" spans="2:15" hidden="1" outlineLevel="2" x14ac:dyDescent="0.4">
      <c r="C173" s="220" t="s">
        <v>244</v>
      </c>
      <c r="D173" s="236" t="s">
        <v>176</v>
      </c>
      <c r="E173" s="236"/>
      <c r="F173" s="236"/>
      <c r="G173" s="236"/>
      <c r="H173" s="270">
        <f>IFERROR('INPUTS | Totex'!H330 * Deflator2021 / H17,0)</f>
        <v>2.9202370605036419E-2</v>
      </c>
      <c r="I173" s="270">
        <f>IFERROR('INPUTS | Totex'!I330 * Deflator2022 / I17,0)</f>
        <v>0</v>
      </c>
      <c r="J173" s="270">
        <f>IFERROR('INPUTS | Totex'!J330 * Deflator2023 / J17,0)</f>
        <v>0</v>
      </c>
      <c r="K173" s="270">
        <f>IFERROR('INPUTS | Totex'!K330 * Deflator2024 / K17,0)</f>
        <v>0</v>
      </c>
      <c r="L173" s="270">
        <f>IFERROR('INPUTS | Totex'!L330 * Deflator2025 / L17,0)</f>
        <v>0</v>
      </c>
    </row>
    <row r="174" spans="2:15" hidden="1" outlineLevel="2" x14ac:dyDescent="0.4">
      <c r="C174" s="234" t="s">
        <v>137</v>
      </c>
      <c r="D174" s="236" t="s">
        <v>176</v>
      </c>
      <c r="E174" s="236"/>
      <c r="F174" s="236"/>
      <c r="G174" s="236"/>
      <c r="H174" s="270">
        <f>IFERROR('INPUTS | Totex'!H331 * Deflator2021 / H18,0)</f>
        <v>-1.8859264101723859E-3</v>
      </c>
      <c r="I174" s="270">
        <f>IFERROR('INPUTS | Totex'!I331 * Deflator2022 / I18,0)</f>
        <v>0</v>
      </c>
      <c r="J174" s="270">
        <f>IFERROR('INPUTS | Totex'!J331 * Deflator2023 / J18,0)</f>
        <v>0</v>
      </c>
      <c r="K174" s="270">
        <f>IFERROR('INPUTS | Totex'!K331 * Deflator2024 / K18,0)</f>
        <v>0</v>
      </c>
      <c r="L174" s="270">
        <f>IFERROR('INPUTS | Totex'!L331 * Deflator2025 / L18,0)</f>
        <v>0</v>
      </c>
    </row>
    <row r="175" spans="2:15" hidden="1" outlineLevel="2" x14ac:dyDescent="0.4">
      <c r="C175" s="234" t="s">
        <v>139</v>
      </c>
      <c r="D175" s="236" t="s">
        <v>176</v>
      </c>
      <c r="E175" s="236"/>
      <c r="F175" s="236"/>
      <c r="G175" s="236"/>
      <c r="H175" s="270">
        <f>IFERROR('INPUTS | Totex'!H332 * Deflator2021 / H19,0)</f>
        <v>4.832996939904953E-2</v>
      </c>
      <c r="I175" s="270">
        <f>IFERROR('INPUTS | Totex'!I332 * Deflator2022 / I19,0)</f>
        <v>0</v>
      </c>
      <c r="J175" s="270">
        <f>IFERROR('INPUTS | Totex'!J332 * Deflator2023 / J19,0)</f>
        <v>0</v>
      </c>
      <c r="K175" s="270">
        <f>IFERROR('INPUTS | Totex'!K332 * Deflator2024 / K19,0)</f>
        <v>0</v>
      </c>
      <c r="L175" s="270">
        <f>IFERROR('INPUTS | Totex'!L332 * Deflator2025 / L19,0)</f>
        <v>0</v>
      </c>
    </row>
    <row r="176" spans="2:15" hidden="1" outlineLevel="2" x14ac:dyDescent="0.4">
      <c r="C176" s="234"/>
      <c r="D176" s="236"/>
      <c r="E176" s="236"/>
      <c r="F176" s="236"/>
      <c r="G176" s="236"/>
      <c r="H176" s="270"/>
      <c r="I176" s="270"/>
      <c r="J176" s="270"/>
      <c r="K176" s="270"/>
      <c r="L176" s="270"/>
    </row>
    <row r="177" spans="2:15" s="222" customFormat="1" hidden="1" outlineLevel="2" x14ac:dyDescent="0.4">
      <c r="C177" s="222" t="s">
        <v>725</v>
      </c>
      <c r="D177" s="237" t="s">
        <v>176</v>
      </c>
      <c r="E177" s="383"/>
      <c r="F177" s="383"/>
      <c r="G177" s="383"/>
      <c r="H177" s="383">
        <f>IFERROR('INPUTS | Totex'!H334 * Deflator2021 / H27,0)</f>
        <v>-5.3163756528925752E-4</v>
      </c>
      <c r="I177" s="383">
        <f>IFERROR('INPUTS | Totex'!I334 * Deflator2022 / I27,0)</f>
        <v>0</v>
      </c>
      <c r="J177" s="383">
        <f>IFERROR('INPUTS | Totex'!J334 * Deflator2023 / J27,0)</f>
        <v>0</v>
      </c>
      <c r="K177" s="383">
        <f>IFERROR('INPUTS | Totex'!K334 * Deflator2024 / K27,0)</f>
        <v>0</v>
      </c>
      <c r="L177" s="383">
        <f>IFERROR('INPUTS | Totex'!L334 * Deflator2025 / L27,0)</f>
        <v>0</v>
      </c>
    </row>
    <row r="178" spans="2:15" outlineLevel="1" collapsed="1" x14ac:dyDescent="0.4">
      <c r="H178" s="268"/>
      <c r="I178" s="268"/>
      <c r="J178" s="268"/>
      <c r="K178" s="268"/>
      <c r="L178" s="268"/>
    </row>
    <row r="179" spans="2:15" ht="14.25" outlineLevel="1" x14ac:dyDescent="0.4">
      <c r="B179" s="74" t="s">
        <v>1122</v>
      </c>
      <c r="C179" s="60"/>
      <c r="D179" s="226"/>
      <c r="E179" s="226"/>
      <c r="F179" s="226"/>
      <c r="G179" s="226"/>
      <c r="H179" s="269"/>
      <c r="I179" s="269"/>
      <c r="J179" s="269"/>
      <c r="K179" s="269"/>
      <c r="L179" s="269"/>
      <c r="M179" s="226"/>
      <c r="N179" s="18"/>
      <c r="O179" s="18"/>
    </row>
    <row r="180" spans="2:15" hidden="1" outlineLevel="2" x14ac:dyDescent="0.4">
      <c r="H180" s="268"/>
      <c r="I180" s="268"/>
      <c r="J180" s="268"/>
      <c r="K180" s="268"/>
      <c r="L180" s="268"/>
    </row>
    <row r="181" spans="2:15" hidden="1" outlineLevel="2" x14ac:dyDescent="0.4">
      <c r="C181" s="234" t="s">
        <v>117</v>
      </c>
      <c r="D181" s="236" t="s">
        <v>176</v>
      </c>
      <c r="E181" s="236"/>
      <c r="F181" s="236"/>
      <c r="G181" s="236"/>
      <c r="H181" s="270">
        <f>IFERROR('INPUTS | Totex'!H338 * Deflator2021 / H9,0)</f>
        <v>-1.5783643850548031E-2</v>
      </c>
      <c r="I181" s="270">
        <f>IFERROR('INPUTS | Totex'!I338 * Deflator2022 / I9,0)</f>
        <v>0</v>
      </c>
      <c r="J181" s="270">
        <f>IFERROR('INPUTS | Totex'!J338 * Deflator2023 / J9,0)</f>
        <v>0</v>
      </c>
      <c r="K181" s="270">
        <f>IFERROR('INPUTS | Totex'!K338 * Deflator2024 / K9,0)</f>
        <v>0</v>
      </c>
      <c r="L181" s="270">
        <f>IFERROR('INPUTS | Totex'!L338 * Deflator2025 / L9,0)</f>
        <v>0</v>
      </c>
    </row>
    <row r="182" spans="2:15" hidden="1" outlineLevel="2" x14ac:dyDescent="0.4">
      <c r="C182" s="234" t="s">
        <v>119</v>
      </c>
      <c r="D182" s="236" t="s">
        <v>176</v>
      </c>
      <c r="E182" s="236"/>
      <c r="F182" s="236"/>
      <c r="G182" s="236"/>
      <c r="H182" s="270">
        <f>IFERROR('INPUTS | Totex'!H339 * Deflator2021 / H10,0)</f>
        <v>2.8440109466002381E-2</v>
      </c>
      <c r="I182" s="270">
        <f>IFERROR('INPUTS | Totex'!I339 * Deflator2022 / I10,0)</f>
        <v>0</v>
      </c>
      <c r="J182" s="270">
        <f>IFERROR('INPUTS | Totex'!J339 * Deflator2023 / J10,0)</f>
        <v>0</v>
      </c>
      <c r="K182" s="270">
        <f>IFERROR('INPUTS | Totex'!K339 * Deflator2024 / K10,0)</f>
        <v>0</v>
      </c>
      <c r="L182" s="270">
        <f>IFERROR('INPUTS | Totex'!L339 * Deflator2025 / L10,0)</f>
        <v>0</v>
      </c>
    </row>
    <row r="183" spans="2:15" hidden="1" outlineLevel="2" x14ac:dyDescent="0.4">
      <c r="C183" s="234" t="s">
        <v>122</v>
      </c>
      <c r="D183" s="236" t="s">
        <v>176</v>
      </c>
      <c r="E183" s="236"/>
      <c r="F183" s="236"/>
      <c r="G183" s="236"/>
      <c r="H183" s="270">
        <f>IFERROR('INPUTS | Totex'!H340 * Deflator2021 / H11,0)</f>
        <v>-3.7015255820389528E-3</v>
      </c>
      <c r="I183" s="270">
        <f>IFERROR('INPUTS | Totex'!I340 * Deflator2022 / I11,0)</f>
        <v>0</v>
      </c>
      <c r="J183" s="270">
        <f>IFERROR('INPUTS | Totex'!J340 * Deflator2023 / J11,0)</f>
        <v>0</v>
      </c>
      <c r="K183" s="270">
        <f>IFERROR('INPUTS | Totex'!K340 * Deflator2024 / K11,0)</f>
        <v>0</v>
      </c>
      <c r="L183" s="270">
        <f>IFERROR('INPUTS | Totex'!L340 * Deflator2025 / L11,0)</f>
        <v>0</v>
      </c>
    </row>
    <row r="184" spans="2:15" hidden="1" outlineLevel="2" x14ac:dyDescent="0.4">
      <c r="C184" s="234" t="s">
        <v>124</v>
      </c>
      <c r="D184" s="236" t="s">
        <v>176</v>
      </c>
      <c r="E184" s="236"/>
      <c r="F184" s="236"/>
      <c r="G184" s="236"/>
      <c r="H184" s="270">
        <f>IFERROR('INPUTS | Totex'!H341 * Deflator2021 / H12,0)</f>
        <v>-3.0804896309726774E-2</v>
      </c>
      <c r="I184" s="270">
        <f>IFERROR('INPUTS | Totex'!I341 * Deflator2022 / I12,0)</f>
        <v>0</v>
      </c>
      <c r="J184" s="270">
        <f>IFERROR('INPUTS | Totex'!J341 * Deflator2023 / J12,0)</f>
        <v>0</v>
      </c>
      <c r="K184" s="270">
        <f>IFERROR('INPUTS | Totex'!K341 * Deflator2024 / K12,0)</f>
        <v>0</v>
      </c>
      <c r="L184" s="270">
        <f>IFERROR('INPUTS | Totex'!L341 * Deflator2025 / L12,0)</f>
        <v>0</v>
      </c>
    </row>
    <row r="185" spans="2:15" hidden="1" outlineLevel="2" x14ac:dyDescent="0.4">
      <c r="C185" s="234" t="s">
        <v>126</v>
      </c>
      <c r="D185" s="236" t="s">
        <v>176</v>
      </c>
      <c r="E185" s="236"/>
      <c r="F185" s="236"/>
      <c r="G185" s="236"/>
      <c r="H185" s="270">
        <f>IFERROR('INPUTS | Totex'!H342 * Deflator2021 / H13,0)</f>
        <v>4.2693999892344453E-3</v>
      </c>
      <c r="I185" s="270">
        <f>IFERROR('INPUTS | Totex'!I342 * Deflator2022 / I13,0)</f>
        <v>0</v>
      </c>
      <c r="J185" s="270">
        <f>IFERROR('INPUTS | Totex'!J342 * Deflator2023 / J13,0)</f>
        <v>0</v>
      </c>
      <c r="K185" s="270">
        <f>IFERROR('INPUTS | Totex'!K342 * Deflator2024 / K13,0)</f>
        <v>0</v>
      </c>
      <c r="L185" s="270">
        <f>IFERROR('INPUTS | Totex'!L342 * Deflator2025 / L13,0)</f>
        <v>0</v>
      </c>
    </row>
    <row r="186" spans="2:15" hidden="1" outlineLevel="2" x14ac:dyDescent="0.4">
      <c r="C186" s="234" t="s">
        <v>128</v>
      </c>
      <c r="D186" s="236" t="s">
        <v>176</v>
      </c>
      <c r="E186" s="236"/>
      <c r="F186" s="236"/>
      <c r="G186" s="236"/>
      <c r="H186" s="270">
        <f>IFERROR('INPUTS | Totex'!H343 * Deflator2021 / H14,0)</f>
        <v>-4.2749036419295044E-3</v>
      </c>
      <c r="I186" s="270">
        <f>IFERROR('INPUTS | Totex'!I343 * Deflator2022 / I14,0)</f>
        <v>0</v>
      </c>
      <c r="J186" s="270">
        <f>IFERROR('INPUTS | Totex'!J343 * Deflator2023 / J14,0)</f>
        <v>0</v>
      </c>
      <c r="K186" s="270">
        <f>IFERROR('INPUTS | Totex'!K343 * Deflator2024 / K14,0)</f>
        <v>0</v>
      </c>
      <c r="L186" s="270">
        <f>IFERROR('INPUTS | Totex'!L343 * Deflator2025 / L14,0)</f>
        <v>0</v>
      </c>
    </row>
    <row r="187" spans="2:15" hidden="1" outlineLevel="2" x14ac:dyDescent="0.4">
      <c r="C187" s="234" t="s">
        <v>131</v>
      </c>
      <c r="D187" s="236" t="s">
        <v>176</v>
      </c>
      <c r="E187" s="236"/>
      <c r="F187" s="236"/>
      <c r="G187" s="236"/>
      <c r="H187" s="270">
        <f>IFERROR('INPUTS | Totex'!H344 * Deflator2021 / H15,0)</f>
        <v>-6.4038466010421437E-4</v>
      </c>
      <c r="I187" s="270">
        <f>IFERROR('INPUTS | Totex'!I344 * Deflator2022 / I15,0)</f>
        <v>0</v>
      </c>
      <c r="J187" s="270">
        <f>IFERROR('INPUTS | Totex'!J344 * Deflator2023 / J15,0)</f>
        <v>0</v>
      </c>
      <c r="K187" s="270">
        <f>IFERROR('INPUTS | Totex'!K344 * Deflator2024 / K15,0)</f>
        <v>0</v>
      </c>
      <c r="L187" s="270">
        <f>IFERROR('INPUTS | Totex'!L344 * Deflator2025 / L15,0)</f>
        <v>0</v>
      </c>
    </row>
    <row r="188" spans="2:15" hidden="1" outlineLevel="2" x14ac:dyDescent="0.4">
      <c r="C188" s="234" t="s">
        <v>133</v>
      </c>
      <c r="D188" s="236" t="s">
        <v>176</v>
      </c>
      <c r="E188" s="236"/>
      <c r="F188" s="236"/>
      <c r="G188" s="236"/>
      <c r="H188" s="270">
        <f>IFERROR('INPUTS | Totex'!H345 * Deflator2021 / H16,0)</f>
        <v>0</v>
      </c>
      <c r="I188" s="270">
        <f>IFERROR('INPUTS | Totex'!I345 * Deflator2022 / I16,0)</f>
        <v>0</v>
      </c>
      <c r="J188" s="270">
        <f>IFERROR('INPUTS | Totex'!J345 * Deflator2023 / J16,0)</f>
        <v>0</v>
      </c>
      <c r="K188" s="270">
        <f>IFERROR('INPUTS | Totex'!K345 * Deflator2024 / K16,0)</f>
        <v>0</v>
      </c>
      <c r="L188" s="270">
        <f>IFERROR('INPUTS | Totex'!L345 * Deflator2025 / L16,0)</f>
        <v>0</v>
      </c>
    </row>
    <row r="189" spans="2:15" hidden="1" outlineLevel="2" x14ac:dyDescent="0.4">
      <c r="C189" s="220" t="s">
        <v>244</v>
      </c>
      <c r="D189" s="236" t="s">
        <v>176</v>
      </c>
      <c r="E189" s="236"/>
      <c r="F189" s="236"/>
      <c r="G189" s="236"/>
      <c r="H189" s="270">
        <f>IFERROR('INPUTS | Totex'!H346 * Deflator2021 / H17,0)</f>
        <v>1.2350848104401241E-4</v>
      </c>
      <c r="I189" s="270">
        <f>IFERROR('INPUTS | Totex'!I346 * Deflator2022 / I17,0)</f>
        <v>0</v>
      </c>
      <c r="J189" s="270">
        <f>IFERROR('INPUTS | Totex'!J346 * Deflator2023 / J17,0)</f>
        <v>0</v>
      </c>
      <c r="K189" s="270">
        <f>IFERROR('INPUTS | Totex'!K346 * Deflator2024 / K17,0)</f>
        <v>0</v>
      </c>
      <c r="L189" s="270">
        <f>IFERROR('INPUTS | Totex'!L346 * Deflator2025 / L17,0)</f>
        <v>0</v>
      </c>
    </row>
    <row r="190" spans="2:15" hidden="1" outlineLevel="2" x14ac:dyDescent="0.4">
      <c r="C190" s="234" t="s">
        <v>137</v>
      </c>
      <c r="D190" s="236" t="s">
        <v>176</v>
      </c>
      <c r="E190" s="236"/>
      <c r="F190" s="236"/>
      <c r="G190" s="236"/>
      <c r="H190" s="270">
        <f>IFERROR('INPUTS | Totex'!H347 * Deflator2021 / H18,0)</f>
        <v>-2.3733953976772827E-4</v>
      </c>
      <c r="I190" s="270">
        <f>IFERROR('INPUTS | Totex'!I347 * Deflator2022 / I18,0)</f>
        <v>0</v>
      </c>
      <c r="J190" s="270">
        <f>IFERROR('INPUTS | Totex'!J347 * Deflator2023 / J18,0)</f>
        <v>0</v>
      </c>
      <c r="K190" s="270">
        <f>IFERROR('INPUTS | Totex'!K347 * Deflator2024 / K18,0)</f>
        <v>0</v>
      </c>
      <c r="L190" s="270">
        <f>IFERROR('INPUTS | Totex'!L347 * Deflator2025 / L18,0)</f>
        <v>0</v>
      </c>
    </row>
    <row r="191" spans="2:15" hidden="1" outlineLevel="2" x14ac:dyDescent="0.4">
      <c r="C191" s="234" t="s">
        <v>139</v>
      </c>
      <c r="D191" s="236" t="s">
        <v>176</v>
      </c>
      <c r="E191" s="236"/>
      <c r="F191" s="236"/>
      <c r="G191" s="236"/>
      <c r="H191" s="270">
        <f>IFERROR('INPUTS | Totex'!H348 * Deflator2021 / H19,0)</f>
        <v>-2.3004969941620658E-4</v>
      </c>
      <c r="I191" s="270">
        <f>IFERROR('INPUTS | Totex'!I348 * Deflator2022 / I19,0)</f>
        <v>0</v>
      </c>
      <c r="J191" s="270">
        <f>IFERROR('INPUTS | Totex'!J348 * Deflator2023 / J19,0)</f>
        <v>0</v>
      </c>
      <c r="K191" s="270">
        <f>IFERROR('INPUTS | Totex'!K348 * Deflator2024 / K19,0)</f>
        <v>0</v>
      </c>
      <c r="L191" s="270">
        <f>IFERROR('INPUTS | Totex'!L348 * Deflator2025 / L19,0)</f>
        <v>0</v>
      </c>
    </row>
    <row r="192" spans="2:15" hidden="1" outlineLevel="2" x14ac:dyDescent="0.4">
      <c r="C192" s="234"/>
      <c r="D192" s="236"/>
      <c r="E192" s="236"/>
      <c r="F192" s="236"/>
      <c r="G192" s="236"/>
      <c r="H192" s="270"/>
      <c r="I192" s="270"/>
      <c r="J192" s="270"/>
      <c r="K192" s="270"/>
      <c r="L192" s="270"/>
    </row>
    <row r="193" spans="2:15" s="222" customFormat="1" hidden="1" outlineLevel="2" x14ac:dyDescent="0.4">
      <c r="C193" s="222" t="s">
        <v>725</v>
      </c>
      <c r="D193" s="237" t="s">
        <v>176</v>
      </c>
      <c r="E193" s="383"/>
      <c r="F193" s="383"/>
      <c r="G193" s="383"/>
      <c r="H193" s="383">
        <f>IFERROR('INPUTS | Totex'!H350 * Deflator2021 / H27,0)</f>
        <v>-8.9597941799413397E-4</v>
      </c>
      <c r="I193" s="271">
        <f>IFERROR('INPUTS | Totex'!I350 * Deflator2022 / I27,0)</f>
        <v>0</v>
      </c>
      <c r="J193" s="271">
        <f>IFERROR('INPUTS | Totex'!J350 * Deflator2023 / J27,0)</f>
        <v>0</v>
      </c>
      <c r="K193" s="271">
        <f>IFERROR('INPUTS | Totex'!K350 * Deflator2024 / K27,0)</f>
        <v>0</v>
      </c>
      <c r="L193" s="271">
        <f>IFERROR('INPUTS | Totex'!L350 * Deflator2025 / L27,0)</f>
        <v>0</v>
      </c>
    </row>
    <row r="194" spans="2:15" outlineLevel="1" collapsed="1" x14ac:dyDescent="0.4">
      <c r="H194" s="268"/>
      <c r="I194" s="268"/>
      <c r="J194" s="268"/>
      <c r="K194" s="268"/>
      <c r="L194" s="268"/>
    </row>
    <row r="195" spans="2:15" ht="14.25" outlineLevel="1" x14ac:dyDescent="0.4">
      <c r="B195" s="74" t="s">
        <v>1123</v>
      </c>
      <c r="C195" s="60"/>
      <c r="D195" s="226"/>
      <c r="E195" s="226"/>
      <c r="F195" s="226"/>
      <c r="G195" s="226"/>
      <c r="H195" s="269"/>
      <c r="I195" s="269"/>
      <c r="J195" s="269"/>
      <c r="K195" s="269"/>
      <c r="L195" s="269"/>
      <c r="M195" s="226"/>
      <c r="N195" s="226"/>
      <c r="O195" s="18"/>
    </row>
    <row r="196" spans="2:15" hidden="1" outlineLevel="2" x14ac:dyDescent="0.4">
      <c r="H196" s="268"/>
      <c r="I196" s="268"/>
      <c r="J196" s="268"/>
      <c r="K196" s="268"/>
      <c r="L196" s="268"/>
    </row>
    <row r="197" spans="2:15" hidden="1" outlineLevel="2" x14ac:dyDescent="0.4">
      <c r="C197" s="220" t="s">
        <v>133</v>
      </c>
      <c r="D197" s="221" t="s">
        <v>176</v>
      </c>
      <c r="H197" s="270">
        <f>IFERROR('INPUTS | Totex'!H356 * Deflator2021 / H16,0)</f>
        <v>-5.93823875400115E-7</v>
      </c>
      <c r="I197" s="270">
        <f>IFERROR('INPUTS | Totex'!I356 * Deflator2022 / I16,0)</f>
        <v>0</v>
      </c>
      <c r="J197" s="270">
        <f>IFERROR('INPUTS | Totex'!J356 * Deflator2023 / J16,0)</f>
        <v>0</v>
      </c>
      <c r="K197" s="270">
        <f>IFERROR('INPUTS | Totex'!K356 * Deflator2024 / K16,0)</f>
        <v>0</v>
      </c>
      <c r="L197" s="270">
        <f>IFERROR('INPUTS | Totex'!L356 * Deflator2025 / L16,0)</f>
        <v>0</v>
      </c>
    </row>
    <row r="198" spans="2:15" hidden="1" outlineLevel="2" x14ac:dyDescent="0.4">
      <c r="C198" s="220" t="s">
        <v>145</v>
      </c>
      <c r="D198" s="221" t="s">
        <v>176</v>
      </c>
      <c r="H198" s="270">
        <f>IFERROR('INPUTS | Totex'!H357 * Deflator2021 / H22,0)</f>
        <v>0</v>
      </c>
      <c r="I198" s="270">
        <f>IFERROR('INPUTS | Totex'!I357 * Deflator2022 / I22,0)</f>
        <v>0</v>
      </c>
      <c r="J198" s="270">
        <f>IFERROR('INPUTS | Totex'!J357 * Deflator2023 / J22,0)</f>
        <v>0</v>
      </c>
      <c r="K198" s="270">
        <f>IFERROR('INPUTS | Totex'!K357 * Deflator2024 / K22,0)</f>
        <v>0</v>
      </c>
      <c r="L198" s="270">
        <f>IFERROR('INPUTS | Totex'!L357 * Deflator2025 / L22,0)</f>
        <v>0</v>
      </c>
    </row>
    <row r="199" spans="2:15" hidden="1" outlineLevel="2" x14ac:dyDescent="0.4">
      <c r="H199" s="270"/>
      <c r="I199" s="270"/>
      <c r="J199" s="270"/>
      <c r="K199" s="270"/>
      <c r="L199" s="270"/>
    </row>
    <row r="200" spans="2:15" s="222" customFormat="1" hidden="1" outlineLevel="2" x14ac:dyDescent="0.4">
      <c r="C200" s="222" t="s">
        <v>725</v>
      </c>
      <c r="D200" s="224" t="s">
        <v>176</v>
      </c>
      <c r="E200" s="383"/>
      <c r="F200" s="383"/>
      <c r="G200" s="383"/>
      <c r="H200" s="383">
        <f>IFERROR('INPUTS | Totex'!H359 * Deflator2021 / H27,0)</f>
        <v>-1.1913667007758239E-7</v>
      </c>
      <c r="I200" s="271">
        <f>IFERROR('INPUTS | Totex'!I359 * Deflator2022 / I27,0)</f>
        <v>0</v>
      </c>
      <c r="J200" s="271">
        <f>IFERROR('INPUTS | Totex'!J359 * Deflator2023 / J27,0)</f>
        <v>0</v>
      </c>
      <c r="K200" s="271">
        <f>IFERROR('INPUTS | Totex'!K359 * Deflator2024 / K27,0)</f>
        <v>0</v>
      </c>
      <c r="L200" s="271">
        <f>IFERROR('INPUTS | Totex'!L359 * Deflator2025 / L27,0)</f>
        <v>0</v>
      </c>
    </row>
    <row r="201" spans="2:15" outlineLevel="1" collapsed="1" x14ac:dyDescent="0.4">
      <c r="H201" s="268"/>
      <c r="I201" s="268"/>
      <c r="J201" s="268"/>
      <c r="K201" s="268"/>
      <c r="L201" s="268"/>
    </row>
    <row r="202" spans="2:15" ht="14.25" outlineLevel="1" x14ac:dyDescent="0.4">
      <c r="B202" s="74" t="s">
        <v>1124</v>
      </c>
      <c r="C202" s="60"/>
      <c r="D202" s="226"/>
      <c r="E202" s="226"/>
      <c r="F202" s="226"/>
      <c r="G202" s="226"/>
      <c r="H202" s="269"/>
      <c r="I202" s="269"/>
      <c r="J202" s="269"/>
      <c r="K202" s="269"/>
      <c r="L202" s="269"/>
      <c r="M202" s="226"/>
      <c r="N202" s="18"/>
      <c r="O202" s="18"/>
    </row>
    <row r="203" spans="2:15" hidden="1" outlineLevel="2" x14ac:dyDescent="0.4">
      <c r="H203" s="268"/>
      <c r="I203" s="268"/>
      <c r="J203" s="268"/>
      <c r="K203" s="268"/>
      <c r="L203" s="268"/>
    </row>
    <row r="204" spans="2:15" hidden="1" outlineLevel="2" x14ac:dyDescent="0.4">
      <c r="C204" s="234" t="s">
        <v>117</v>
      </c>
      <c r="D204" s="236" t="s">
        <v>176</v>
      </c>
      <c r="E204" s="236"/>
      <c r="F204" s="236"/>
      <c r="G204" s="236"/>
      <c r="H204" s="382">
        <f>IFERROR(H75 / H9,0)</f>
        <v>9.9286449607396271E-3</v>
      </c>
      <c r="I204" s="382">
        <f t="shared" ref="I204:L204" si="24">IFERROR(I75 / I9,0)</f>
        <v>0</v>
      </c>
      <c r="J204" s="382">
        <f t="shared" si="24"/>
        <v>0</v>
      </c>
      <c r="K204" s="382">
        <f t="shared" si="24"/>
        <v>0</v>
      </c>
      <c r="L204" s="382">
        <f t="shared" si="24"/>
        <v>0</v>
      </c>
      <c r="N204" s="404"/>
    </row>
    <row r="205" spans="2:15" hidden="1" outlineLevel="2" x14ac:dyDescent="0.4">
      <c r="C205" s="234" t="s">
        <v>119</v>
      </c>
      <c r="D205" s="236" t="s">
        <v>176</v>
      </c>
      <c r="E205" s="236"/>
      <c r="F205" s="236"/>
      <c r="G205" s="236"/>
      <c r="H205" s="382">
        <f t="shared" ref="H205:L220" si="25">IFERROR(H76 / H10,0)</f>
        <v>6.5805908357308124E-2</v>
      </c>
      <c r="I205" s="382">
        <f t="shared" si="25"/>
        <v>0</v>
      </c>
      <c r="J205" s="382">
        <f t="shared" si="25"/>
        <v>0</v>
      </c>
      <c r="K205" s="382">
        <f t="shared" si="25"/>
        <v>0</v>
      </c>
      <c r="L205" s="382">
        <f t="shared" si="25"/>
        <v>0</v>
      </c>
      <c r="N205" s="404"/>
    </row>
    <row r="206" spans="2:15" hidden="1" outlineLevel="2" x14ac:dyDescent="0.4">
      <c r="C206" s="234" t="s">
        <v>122</v>
      </c>
      <c r="D206" s="236" t="s">
        <v>176</v>
      </c>
      <c r="E206" s="236"/>
      <c r="F206" s="236"/>
      <c r="G206" s="236"/>
      <c r="H206" s="382">
        <f t="shared" si="25"/>
        <v>0.16902480368076939</v>
      </c>
      <c r="I206" s="382">
        <f t="shared" si="25"/>
        <v>0</v>
      </c>
      <c r="J206" s="382">
        <f t="shared" si="25"/>
        <v>0</v>
      </c>
      <c r="K206" s="382">
        <f t="shared" si="25"/>
        <v>0</v>
      </c>
      <c r="L206" s="382">
        <f t="shared" si="25"/>
        <v>0</v>
      </c>
      <c r="N206" s="404"/>
    </row>
    <row r="207" spans="2:15" hidden="1" outlineLevel="2" x14ac:dyDescent="0.4">
      <c r="C207" s="234" t="s">
        <v>124</v>
      </c>
      <c r="D207" s="236" t="s">
        <v>176</v>
      </c>
      <c r="E207" s="236"/>
      <c r="F207" s="236"/>
      <c r="G207" s="236"/>
      <c r="H207" s="382">
        <f t="shared" si="25"/>
        <v>-3.0804896309726739E-2</v>
      </c>
      <c r="I207" s="382">
        <f t="shared" si="25"/>
        <v>0</v>
      </c>
      <c r="J207" s="382">
        <f t="shared" si="25"/>
        <v>0</v>
      </c>
      <c r="K207" s="382">
        <f t="shared" si="25"/>
        <v>0</v>
      </c>
      <c r="L207" s="382">
        <f t="shared" si="25"/>
        <v>0</v>
      </c>
      <c r="N207" s="404"/>
    </row>
    <row r="208" spans="2:15" hidden="1" outlineLevel="2" x14ac:dyDescent="0.4">
      <c r="C208" s="234" t="s">
        <v>126</v>
      </c>
      <c r="D208" s="236" t="s">
        <v>176</v>
      </c>
      <c r="E208" s="236"/>
      <c r="F208" s="236"/>
      <c r="G208" s="236"/>
      <c r="H208" s="382">
        <f t="shared" si="25"/>
        <v>1.6128623026618938E-2</v>
      </c>
      <c r="I208" s="382">
        <f t="shared" si="25"/>
        <v>0</v>
      </c>
      <c r="J208" s="382">
        <f t="shared" si="25"/>
        <v>0</v>
      </c>
      <c r="K208" s="382">
        <f t="shared" si="25"/>
        <v>0</v>
      </c>
      <c r="L208" s="382">
        <f t="shared" si="25"/>
        <v>0</v>
      </c>
      <c r="N208" s="404"/>
    </row>
    <row r="209" spans="2:15" hidden="1" outlineLevel="2" x14ac:dyDescent="0.4">
      <c r="C209" s="234" t="s">
        <v>128</v>
      </c>
      <c r="D209" s="236" t="s">
        <v>176</v>
      </c>
      <c r="E209" s="236"/>
      <c r="F209" s="236"/>
      <c r="G209" s="236"/>
      <c r="H209" s="382">
        <f t="shared" si="25"/>
        <v>-0.19464180032625056</v>
      </c>
      <c r="I209" s="382">
        <f t="shared" si="25"/>
        <v>0</v>
      </c>
      <c r="J209" s="382">
        <f t="shared" si="25"/>
        <v>0</v>
      </c>
      <c r="K209" s="382">
        <f t="shared" si="25"/>
        <v>0</v>
      </c>
      <c r="L209" s="382">
        <f t="shared" si="25"/>
        <v>0</v>
      </c>
      <c r="N209" s="404"/>
    </row>
    <row r="210" spans="2:15" hidden="1" outlineLevel="2" x14ac:dyDescent="0.4">
      <c r="C210" s="234" t="s">
        <v>131</v>
      </c>
      <c r="D210" s="236" t="s">
        <v>176</v>
      </c>
      <c r="E210" s="236"/>
      <c r="F210" s="236"/>
      <c r="G210" s="236"/>
      <c r="H210" s="382">
        <f t="shared" si="25"/>
        <v>0.13806907925922873</v>
      </c>
      <c r="I210" s="382">
        <f t="shared" si="25"/>
        <v>0</v>
      </c>
      <c r="J210" s="382">
        <f t="shared" si="25"/>
        <v>0</v>
      </c>
      <c r="K210" s="382">
        <f t="shared" si="25"/>
        <v>0</v>
      </c>
      <c r="L210" s="382">
        <f t="shared" si="25"/>
        <v>0</v>
      </c>
      <c r="N210" s="404"/>
    </row>
    <row r="211" spans="2:15" hidden="1" outlineLevel="2" x14ac:dyDescent="0.4">
      <c r="C211" s="234" t="s">
        <v>133</v>
      </c>
      <c r="D211" s="236" t="s">
        <v>176</v>
      </c>
      <c r="E211" s="236"/>
      <c r="F211" s="236"/>
      <c r="G211" s="236"/>
      <c r="H211" s="382">
        <f t="shared" si="25"/>
        <v>-2.3752955015761976E-6</v>
      </c>
      <c r="I211" s="382">
        <f t="shared" si="25"/>
        <v>0</v>
      </c>
      <c r="J211" s="382">
        <f t="shared" si="25"/>
        <v>0</v>
      </c>
      <c r="K211" s="382">
        <f t="shared" si="25"/>
        <v>0</v>
      </c>
      <c r="L211" s="382">
        <f t="shared" si="25"/>
        <v>0</v>
      </c>
      <c r="N211" s="404"/>
    </row>
    <row r="212" spans="2:15" hidden="1" outlineLevel="2" x14ac:dyDescent="0.4">
      <c r="C212" s="220" t="s">
        <v>244</v>
      </c>
      <c r="D212" s="236" t="s">
        <v>176</v>
      </c>
      <c r="E212" s="236"/>
      <c r="F212" s="236"/>
      <c r="G212" s="236"/>
      <c r="H212" s="382">
        <f t="shared" si="25"/>
        <v>3.4794015604780494E-2</v>
      </c>
      <c r="I212" s="382">
        <f t="shared" si="25"/>
        <v>0</v>
      </c>
      <c r="J212" s="382">
        <f t="shared" si="25"/>
        <v>0</v>
      </c>
      <c r="K212" s="382">
        <f t="shared" si="25"/>
        <v>0</v>
      </c>
      <c r="L212" s="382">
        <f t="shared" si="25"/>
        <v>0</v>
      </c>
      <c r="N212" s="404"/>
    </row>
    <row r="213" spans="2:15" hidden="1" outlineLevel="2" x14ac:dyDescent="0.4">
      <c r="C213" s="234" t="s">
        <v>137</v>
      </c>
      <c r="D213" s="236" t="s">
        <v>176</v>
      </c>
      <c r="E213" s="236"/>
      <c r="F213" s="236"/>
      <c r="G213" s="236"/>
      <c r="H213" s="382">
        <f t="shared" si="25"/>
        <v>-3.1809162282167907E-3</v>
      </c>
      <c r="I213" s="382">
        <f t="shared" si="25"/>
        <v>0</v>
      </c>
      <c r="J213" s="382">
        <f t="shared" si="25"/>
        <v>0</v>
      </c>
      <c r="K213" s="382">
        <f t="shared" si="25"/>
        <v>0</v>
      </c>
      <c r="L213" s="382">
        <f t="shared" si="25"/>
        <v>0</v>
      </c>
      <c r="N213" s="404"/>
    </row>
    <row r="214" spans="2:15" hidden="1" outlineLevel="2" x14ac:dyDescent="0.4">
      <c r="C214" s="234" t="s">
        <v>139</v>
      </c>
      <c r="D214" s="236" t="s">
        <v>176</v>
      </c>
      <c r="E214" s="236"/>
      <c r="F214" s="236"/>
      <c r="G214" s="236"/>
      <c r="H214" s="382">
        <f t="shared" si="25"/>
        <v>6.5430692102350516E-2</v>
      </c>
      <c r="I214" s="382">
        <f t="shared" si="25"/>
        <v>0</v>
      </c>
      <c r="J214" s="382">
        <f t="shared" si="25"/>
        <v>0</v>
      </c>
      <c r="K214" s="382">
        <f t="shared" si="25"/>
        <v>0</v>
      </c>
      <c r="L214" s="382">
        <f t="shared" si="25"/>
        <v>0</v>
      </c>
      <c r="N214" s="404"/>
    </row>
    <row r="215" spans="2:15" hidden="1" outlineLevel="2" x14ac:dyDescent="0.4">
      <c r="C215" s="234" t="s">
        <v>141</v>
      </c>
      <c r="D215" s="236" t="s">
        <v>176</v>
      </c>
      <c r="E215" s="236"/>
      <c r="F215" s="236"/>
      <c r="G215" s="236"/>
      <c r="H215" s="382">
        <f t="shared" si="25"/>
        <v>2.5683957610975843E-2</v>
      </c>
      <c r="I215" s="382">
        <f t="shared" si="25"/>
        <v>0</v>
      </c>
      <c r="J215" s="382">
        <f t="shared" si="25"/>
        <v>0</v>
      </c>
      <c r="K215" s="382">
        <f t="shared" si="25"/>
        <v>0</v>
      </c>
      <c r="L215" s="382">
        <f t="shared" si="25"/>
        <v>0</v>
      </c>
      <c r="N215" s="404"/>
    </row>
    <row r="216" spans="2:15" hidden="1" outlineLevel="2" x14ac:dyDescent="0.4">
      <c r="C216" s="234" t="s">
        <v>143</v>
      </c>
      <c r="D216" s="236" t="s">
        <v>176</v>
      </c>
      <c r="E216" s="236"/>
      <c r="F216" s="236"/>
      <c r="G216" s="236"/>
      <c r="H216" s="382">
        <f t="shared" si="25"/>
        <v>3.2992588806542177E-2</v>
      </c>
      <c r="I216" s="382">
        <f t="shared" si="25"/>
        <v>0</v>
      </c>
      <c r="J216" s="382">
        <f t="shared" si="25"/>
        <v>0</v>
      </c>
      <c r="K216" s="382">
        <f t="shared" si="25"/>
        <v>0</v>
      </c>
      <c r="L216" s="382">
        <f t="shared" si="25"/>
        <v>0</v>
      </c>
      <c r="N216" s="404"/>
    </row>
    <row r="217" spans="2:15" hidden="1" outlineLevel="2" x14ac:dyDescent="0.4">
      <c r="C217" s="234" t="s">
        <v>145</v>
      </c>
      <c r="D217" s="236" t="s">
        <v>176</v>
      </c>
      <c r="E217" s="236"/>
      <c r="F217" s="236"/>
      <c r="G217" s="236"/>
      <c r="H217" s="382">
        <f t="shared" si="25"/>
        <v>-2.3121636167922476E-2</v>
      </c>
      <c r="I217" s="382">
        <f t="shared" si="25"/>
        <v>0</v>
      </c>
      <c r="J217" s="382">
        <f t="shared" si="25"/>
        <v>0</v>
      </c>
      <c r="K217" s="382">
        <f t="shared" si="25"/>
        <v>0</v>
      </c>
      <c r="L217" s="382">
        <f t="shared" si="25"/>
        <v>0</v>
      </c>
      <c r="N217" s="404"/>
    </row>
    <row r="218" spans="2:15" hidden="1" outlineLevel="2" x14ac:dyDescent="0.4">
      <c r="C218" s="234" t="s">
        <v>147</v>
      </c>
      <c r="D218" s="236" t="s">
        <v>176</v>
      </c>
      <c r="E218" s="236"/>
      <c r="F218" s="236"/>
      <c r="G218" s="236"/>
      <c r="H218" s="382">
        <f t="shared" si="25"/>
        <v>8.4750682835694452E-2</v>
      </c>
      <c r="I218" s="382">
        <f t="shared" si="25"/>
        <v>0</v>
      </c>
      <c r="J218" s="382">
        <f t="shared" si="25"/>
        <v>0</v>
      </c>
      <c r="K218" s="382">
        <f t="shared" si="25"/>
        <v>0</v>
      </c>
      <c r="L218" s="382">
        <f t="shared" si="25"/>
        <v>0</v>
      </c>
      <c r="N218" s="404"/>
    </row>
    <row r="219" spans="2:15" hidden="1" outlineLevel="2" x14ac:dyDescent="0.4">
      <c r="C219" s="234" t="s">
        <v>149</v>
      </c>
      <c r="D219" s="236" t="s">
        <v>176</v>
      </c>
      <c r="E219" s="236"/>
      <c r="F219" s="236"/>
      <c r="G219" s="236"/>
      <c r="H219" s="382">
        <f t="shared" si="25"/>
        <v>-4.4564152791382724E-3</v>
      </c>
      <c r="I219" s="382">
        <f t="shared" si="25"/>
        <v>0</v>
      </c>
      <c r="J219" s="382">
        <f t="shared" si="25"/>
        <v>0</v>
      </c>
      <c r="K219" s="382">
        <f t="shared" si="25"/>
        <v>0</v>
      </c>
      <c r="L219" s="382">
        <f t="shared" si="25"/>
        <v>0</v>
      </c>
      <c r="N219" s="404"/>
    </row>
    <row r="220" spans="2:15" hidden="1" outlineLevel="2" x14ac:dyDescent="0.4">
      <c r="C220" s="234" t="s">
        <v>151</v>
      </c>
      <c r="D220" s="236" t="s">
        <v>176</v>
      </c>
      <c r="E220" s="236"/>
      <c r="F220" s="236"/>
      <c r="G220" s="236"/>
      <c r="H220" s="382">
        <f t="shared" si="25"/>
        <v>7.1396019333705138E-2</v>
      </c>
      <c r="I220" s="382">
        <f t="shared" si="25"/>
        <v>0</v>
      </c>
      <c r="J220" s="382">
        <f t="shared" si="25"/>
        <v>0</v>
      </c>
      <c r="K220" s="382">
        <f t="shared" si="25"/>
        <v>0</v>
      </c>
      <c r="L220" s="382">
        <f t="shared" si="25"/>
        <v>0</v>
      </c>
      <c r="N220" s="404"/>
    </row>
    <row r="221" spans="2:15" hidden="1" outlineLevel="2" x14ac:dyDescent="0.4">
      <c r="C221" s="234"/>
      <c r="D221" s="236"/>
      <c r="E221" s="236"/>
      <c r="F221" s="236"/>
      <c r="G221" s="236"/>
      <c r="H221" s="382"/>
      <c r="I221" s="382"/>
      <c r="J221" s="382"/>
      <c r="K221" s="382"/>
      <c r="L221" s="382"/>
    </row>
    <row r="222" spans="2:15" s="222" customFormat="1" hidden="1" outlineLevel="2" x14ac:dyDescent="0.4">
      <c r="C222" s="222" t="s">
        <v>725</v>
      </c>
      <c r="D222" s="237" t="s">
        <v>176</v>
      </c>
      <c r="E222" s="383"/>
      <c r="F222" s="383"/>
      <c r="G222" s="383"/>
      <c r="H222" s="383">
        <f t="shared" ref="H222:L222" si="26">IFERROR(H93 / H27,0)</f>
        <v>2.1427706708373861E-2</v>
      </c>
      <c r="I222" s="383">
        <f t="shared" si="26"/>
        <v>0</v>
      </c>
      <c r="J222" s="383">
        <f t="shared" si="26"/>
        <v>0</v>
      </c>
      <c r="K222" s="383">
        <f t="shared" si="26"/>
        <v>0</v>
      </c>
      <c r="L222" s="383">
        <f t="shared" si="26"/>
        <v>0</v>
      </c>
      <c r="N222" s="404"/>
    </row>
    <row r="223" spans="2:15" outlineLevel="1" collapsed="1" x14ac:dyDescent="0.4"/>
    <row r="224" spans="2:15" ht="15.75" x14ac:dyDescent="0.4">
      <c r="B224" s="55" t="s">
        <v>1125</v>
      </c>
      <c r="C224" s="75"/>
      <c r="D224" s="225"/>
      <c r="E224" s="225"/>
      <c r="F224" s="225"/>
      <c r="G224" s="225"/>
      <c r="H224" s="267"/>
      <c r="I224" s="267"/>
      <c r="J224" s="267"/>
      <c r="K224" s="267"/>
      <c r="L224" s="267"/>
      <c r="M224" s="225"/>
      <c r="N224" s="56"/>
      <c r="O224" s="56"/>
    </row>
    <row r="225" spans="2:15" x14ac:dyDescent="0.4">
      <c r="H225" s="221"/>
      <c r="I225" s="221"/>
      <c r="J225" s="221"/>
      <c r="K225" s="221"/>
      <c r="L225" s="221"/>
      <c r="M225" s="221"/>
    </row>
    <row r="226" spans="2:15" ht="14.25" outlineLevel="1" x14ac:dyDescent="0.4">
      <c r="B226" s="74" t="s">
        <v>1126</v>
      </c>
      <c r="C226" s="60"/>
      <c r="D226" s="226"/>
      <c r="E226" s="226"/>
      <c r="F226" s="226"/>
      <c r="G226" s="226"/>
      <c r="H226" s="269"/>
      <c r="I226" s="269"/>
      <c r="J226" s="269"/>
      <c r="K226" s="269"/>
      <c r="L226" s="269"/>
      <c r="M226" s="226"/>
      <c r="N226" s="18"/>
      <c r="O226" s="18"/>
    </row>
    <row r="227" spans="2:15" hidden="1" outlineLevel="2" x14ac:dyDescent="0.4">
      <c r="H227" s="268"/>
      <c r="I227" s="268"/>
      <c r="J227" s="268"/>
      <c r="K227" s="268"/>
      <c r="L227" s="268"/>
    </row>
    <row r="228" spans="2:15" hidden="1" outlineLevel="2" x14ac:dyDescent="0.4">
      <c r="C228" s="234" t="s">
        <v>117</v>
      </c>
      <c r="D228" s="221" t="s">
        <v>176</v>
      </c>
      <c r="H228" s="270">
        <f>IFERROR((SUMIFS('INPUTS | Totex'!H$365:H$383,'INPUTS | Totex'!$C$365:$C$383,$C228) * Deflator2021)/SUMIFS(H$9:H$27,$C$9:$C$27,$C228),0)</f>
        <v>-8.4904422599463335E-4</v>
      </c>
      <c r="I228" s="270">
        <f>IFERROR((SUMIFS('INPUTS | Totex'!I$365:I$383,'INPUTS | Totex'!$C$365:$C$383,$C228) * Deflator2022)/SUMIFS(I$9:I$27,$C$9:$C$27,$C228),0)</f>
        <v>0</v>
      </c>
      <c r="J228" s="270">
        <f>IFERROR((SUMIFS('INPUTS | Totex'!J$365:J$383,'INPUTS | Totex'!$C$365:$C$383,$C228) * Deflator2023)/SUMIFS(J$9:J$27,$C$9:$C$27,$C228),0)</f>
        <v>0</v>
      </c>
      <c r="K228" s="270">
        <f>IFERROR((SUMIFS('INPUTS | Totex'!K$365:K$383,'INPUTS | Totex'!$C$365:$C$383,$C228) * Deflator2024)/SUMIFS(K$9:K$27,$C$9:$C$27,$C228),0)</f>
        <v>0</v>
      </c>
      <c r="L228" s="270">
        <f>IFERROR((SUMIFS('INPUTS | Totex'!L$365:L$383,'INPUTS | Totex'!$C$365:$C$383,$C228) * Deflator2025)/SUMIFS(L$9:L$27,$C$9:$C$27,$C228),0)</f>
        <v>0</v>
      </c>
    </row>
    <row r="229" spans="2:15" hidden="1" outlineLevel="2" x14ac:dyDescent="0.4">
      <c r="C229" s="220" t="s">
        <v>119</v>
      </c>
      <c r="D229" s="221" t="s">
        <v>176</v>
      </c>
      <c r="H229" s="270">
        <f>IFERROR((SUMIFS('INPUTS | Totex'!H$365:H$383,'INPUTS | Totex'!$C$365:$C$383,$C229) * Deflator2021)/SUMIFS(H$9:H$27,$C$9:$C$27,$C229),0)</f>
        <v>5.1820924847378949E-3</v>
      </c>
      <c r="I229" s="270">
        <f>IFERROR((SUMIFS('INPUTS | Totex'!I$365:I$383,'INPUTS | Totex'!$C$365:$C$383,$C229) * Deflator2022)/SUMIFS(I$9:I$27,$C$9:$C$27,$C229),0)</f>
        <v>0</v>
      </c>
      <c r="J229" s="270">
        <f>IFERROR((SUMIFS('INPUTS | Totex'!J$365:J$383,'INPUTS | Totex'!$C$365:$C$383,$C229) * Deflator2023)/SUMIFS(J$9:J$27,$C$9:$C$27,$C229),0)</f>
        <v>0</v>
      </c>
      <c r="K229" s="270">
        <f>IFERROR((SUMIFS('INPUTS | Totex'!K$365:K$383,'INPUTS | Totex'!$C$365:$C$383,$C229) * Deflator2024)/SUMIFS(K$9:K$27,$C$9:$C$27,$C229),0)</f>
        <v>0</v>
      </c>
      <c r="L229" s="270">
        <f>IFERROR((SUMIFS('INPUTS | Totex'!L$365:L$383,'INPUTS | Totex'!$C$365:$C$383,$C229) * Deflator2025)/SUMIFS(L$9:L$27,$C$9:$C$27,$C229),0)</f>
        <v>0</v>
      </c>
    </row>
    <row r="230" spans="2:15" hidden="1" outlineLevel="2" x14ac:dyDescent="0.4">
      <c r="C230" s="220" t="s">
        <v>122</v>
      </c>
      <c r="D230" s="221" t="s">
        <v>176</v>
      </c>
      <c r="H230" s="270">
        <f>IFERROR((SUMIFS('INPUTS | Totex'!H$365:H$383,'INPUTS | Totex'!$C$365:$C$383,$C230) * Deflator2021)/SUMIFS(H$9:H$27,$C$9:$C$27,$C230),0)</f>
        <v>0.17805375860518216</v>
      </c>
      <c r="I230" s="270">
        <f>IFERROR((SUMIFS('INPUTS | Totex'!I$365:I$383,'INPUTS | Totex'!$C$365:$C$383,$C230) * Deflator2022)/SUMIFS(I$9:I$27,$C$9:$C$27,$C230),0)</f>
        <v>0</v>
      </c>
      <c r="J230" s="270">
        <f>IFERROR((SUMIFS('INPUTS | Totex'!J$365:J$383,'INPUTS | Totex'!$C$365:$C$383,$C230) * Deflator2023)/SUMIFS(J$9:J$27,$C$9:$C$27,$C230),0)</f>
        <v>0</v>
      </c>
      <c r="K230" s="270">
        <f>IFERROR((SUMIFS('INPUTS | Totex'!K$365:K$383,'INPUTS | Totex'!$C$365:$C$383,$C230) * Deflator2024)/SUMIFS(K$9:K$27,$C$9:$C$27,$C230),0)</f>
        <v>0</v>
      </c>
      <c r="L230" s="270">
        <f>IFERROR((SUMIFS('INPUTS | Totex'!L$365:L$383,'INPUTS | Totex'!$C$365:$C$383,$C230) * Deflator2025)/SUMIFS(L$9:L$27,$C$9:$C$27,$C230),0)</f>
        <v>0</v>
      </c>
    </row>
    <row r="231" spans="2:15" hidden="1" outlineLevel="2" x14ac:dyDescent="0.4">
      <c r="C231" s="220" t="s">
        <v>124</v>
      </c>
      <c r="D231" s="221" t="s">
        <v>176</v>
      </c>
      <c r="H231" s="270">
        <f>IFERROR((SUMIFS('INPUTS | Totex'!H$365:H$383,'INPUTS | Totex'!$C$365:$C$383,$C231) * Deflator2021)/SUMIFS(H$9:H$27,$C$9:$C$27,$C231),0)</f>
        <v>1.8494213370136844E-2</v>
      </c>
      <c r="I231" s="270">
        <f>IFERROR((SUMIFS('INPUTS | Totex'!I$365:I$383,'INPUTS | Totex'!$C$365:$C$383,$C231) * Deflator2022)/SUMIFS(I$9:I$27,$C$9:$C$27,$C231),0)</f>
        <v>0</v>
      </c>
      <c r="J231" s="270">
        <f>IFERROR((SUMIFS('INPUTS | Totex'!J$365:J$383,'INPUTS | Totex'!$C$365:$C$383,$C231) * Deflator2023)/SUMIFS(J$9:J$27,$C$9:$C$27,$C231),0)</f>
        <v>0</v>
      </c>
      <c r="K231" s="270">
        <f>IFERROR((SUMIFS('INPUTS | Totex'!K$365:K$383,'INPUTS | Totex'!$C$365:$C$383,$C231) * Deflator2024)/SUMIFS(K$9:K$27,$C$9:$C$27,$C231),0)</f>
        <v>0</v>
      </c>
      <c r="L231" s="270">
        <f>IFERROR((SUMIFS('INPUTS | Totex'!L$365:L$383,'INPUTS | Totex'!$C$365:$C$383,$C231) * Deflator2025)/SUMIFS(L$9:L$27,$C$9:$C$27,$C231),0)</f>
        <v>0</v>
      </c>
    </row>
    <row r="232" spans="2:15" hidden="1" outlineLevel="2" x14ac:dyDescent="0.4">
      <c r="C232" s="220" t="s">
        <v>126</v>
      </c>
      <c r="D232" s="221" t="s">
        <v>176</v>
      </c>
      <c r="H232" s="270">
        <f>IFERROR((SUMIFS('INPUTS | Totex'!H$365:H$383,'INPUTS | Totex'!$C$365:$C$383,$C232) * Deflator2021)/SUMIFS(H$9:H$27,$C$9:$C$27,$C232),0)</f>
        <v>2.4225374457825861E-2</v>
      </c>
      <c r="I232" s="270">
        <f>IFERROR((SUMIFS('INPUTS | Totex'!I$365:I$383,'INPUTS | Totex'!$C$365:$C$383,$C232) * Deflator2022)/SUMIFS(I$9:I$27,$C$9:$C$27,$C232),0)</f>
        <v>0</v>
      </c>
      <c r="J232" s="270">
        <f>IFERROR((SUMIFS('INPUTS | Totex'!J$365:J$383,'INPUTS | Totex'!$C$365:$C$383,$C232) * Deflator2023)/SUMIFS(J$9:J$27,$C$9:$C$27,$C232),0)</f>
        <v>0</v>
      </c>
      <c r="K232" s="270">
        <f>IFERROR((SUMIFS('INPUTS | Totex'!K$365:K$383,'INPUTS | Totex'!$C$365:$C$383,$C232) * Deflator2024)/SUMIFS(K$9:K$27,$C$9:$C$27,$C232),0)</f>
        <v>0</v>
      </c>
      <c r="L232" s="270">
        <f>IFERROR((SUMIFS('INPUTS | Totex'!L$365:L$383,'INPUTS | Totex'!$C$365:$C$383,$C232) * Deflator2025)/SUMIFS(L$9:L$27,$C$9:$C$27,$C232),0)</f>
        <v>0</v>
      </c>
    </row>
    <row r="233" spans="2:15" hidden="1" outlineLevel="2" x14ac:dyDescent="0.4">
      <c r="C233" s="220" t="s">
        <v>128</v>
      </c>
      <c r="D233" s="221" t="s">
        <v>176</v>
      </c>
      <c r="H233" s="270">
        <f>IFERROR((SUMIFS('INPUTS | Totex'!H$365:H$383,'INPUTS | Totex'!$C$365:$C$383,$C233) * Deflator2021)/SUMIFS(H$9:H$27,$C$9:$C$27,$C233),0)</f>
        <v>7.537409162052794E-3</v>
      </c>
      <c r="I233" s="270">
        <f>IFERROR((SUMIFS('INPUTS | Totex'!I$365:I$383,'INPUTS | Totex'!$C$365:$C$383,$C233) * Deflator2022)/SUMIFS(I$9:I$27,$C$9:$C$27,$C233),0)</f>
        <v>0</v>
      </c>
      <c r="J233" s="270">
        <f>IFERROR((SUMIFS('INPUTS | Totex'!J$365:J$383,'INPUTS | Totex'!$C$365:$C$383,$C233) * Deflator2023)/SUMIFS(J$9:J$27,$C$9:$C$27,$C233),0)</f>
        <v>0</v>
      </c>
      <c r="K233" s="270">
        <f>IFERROR((SUMIFS('INPUTS | Totex'!K$365:K$383,'INPUTS | Totex'!$C$365:$C$383,$C233) * Deflator2024)/SUMIFS(K$9:K$27,$C$9:$C$27,$C233),0)</f>
        <v>0</v>
      </c>
      <c r="L233" s="270">
        <f>IFERROR((SUMIFS('INPUTS | Totex'!L$365:L$383,'INPUTS | Totex'!$C$365:$C$383,$C233) * Deflator2025)/SUMIFS(L$9:L$27,$C$9:$C$27,$C233),0)</f>
        <v>0</v>
      </c>
    </row>
    <row r="234" spans="2:15" hidden="1" outlineLevel="2" x14ac:dyDescent="0.4">
      <c r="C234" s="220" t="s">
        <v>131</v>
      </c>
      <c r="D234" s="221" t="s">
        <v>176</v>
      </c>
      <c r="H234" s="270">
        <f>IFERROR((SUMIFS('INPUTS | Totex'!H$365:H$383,'INPUTS | Totex'!$C$365:$C$383,$C234) * Deflator2021)/SUMIFS(H$9:H$27,$C$9:$C$27,$C234),0)</f>
        <v>2.4136062063648506E-2</v>
      </c>
      <c r="I234" s="270">
        <f>IFERROR((SUMIFS('INPUTS | Totex'!I$365:I$383,'INPUTS | Totex'!$C$365:$C$383,$C234) * Deflator2022)/SUMIFS(I$9:I$27,$C$9:$C$27,$C234),0)</f>
        <v>0</v>
      </c>
      <c r="J234" s="270">
        <f>IFERROR((SUMIFS('INPUTS | Totex'!J$365:J$383,'INPUTS | Totex'!$C$365:$C$383,$C234) * Deflator2023)/SUMIFS(J$9:J$27,$C$9:$C$27,$C234),0)</f>
        <v>0</v>
      </c>
      <c r="K234" s="270">
        <f>IFERROR((SUMIFS('INPUTS | Totex'!K$365:K$383,'INPUTS | Totex'!$C$365:$C$383,$C234) * Deflator2024)/SUMIFS(K$9:K$27,$C$9:$C$27,$C234),0)</f>
        <v>0</v>
      </c>
      <c r="L234" s="270">
        <f>IFERROR((SUMIFS('INPUTS | Totex'!L$365:L$383,'INPUTS | Totex'!$C$365:$C$383,$C234) * Deflator2025)/SUMIFS(L$9:L$27,$C$9:$C$27,$C234),0)</f>
        <v>0</v>
      </c>
    </row>
    <row r="235" spans="2:15" hidden="1" outlineLevel="2" x14ac:dyDescent="0.4">
      <c r="C235" s="220" t="s">
        <v>133</v>
      </c>
      <c r="D235" s="221" t="s">
        <v>176</v>
      </c>
      <c r="H235" s="270">
        <f>IFERROR((SUMIFS('INPUTS | Totex'!H$365:H$383,'INPUTS | Totex'!$C$365:$C$383,$C235) * Deflator2021)/SUMIFS(H$9:H$27,$C$9:$C$27,$C235),0)</f>
        <v>-8.0249358521758598E-3</v>
      </c>
      <c r="I235" s="270">
        <f>IFERROR((SUMIFS('INPUTS | Totex'!I$365:I$383,'INPUTS | Totex'!$C$365:$C$383,$C235) * Deflator2022)/SUMIFS(I$9:I$27,$C$9:$C$27,$C235),0)</f>
        <v>0</v>
      </c>
      <c r="J235" s="270">
        <f>IFERROR((SUMIFS('INPUTS | Totex'!J$365:J$383,'INPUTS | Totex'!$C$365:$C$383,$C235) * Deflator2023)/SUMIFS(J$9:J$27,$C$9:$C$27,$C235),0)</f>
        <v>0</v>
      </c>
      <c r="K235" s="270">
        <f>IFERROR((SUMIFS('INPUTS | Totex'!K$365:K$383,'INPUTS | Totex'!$C$365:$C$383,$C235) * Deflator2024)/SUMIFS(K$9:K$27,$C$9:$C$27,$C235),0)</f>
        <v>0</v>
      </c>
      <c r="L235" s="270">
        <f>IFERROR((SUMIFS('INPUTS | Totex'!L$365:L$383,'INPUTS | Totex'!$C$365:$C$383,$C235) * Deflator2025)/SUMIFS(L$9:L$27,$C$9:$C$27,$C235),0)</f>
        <v>0</v>
      </c>
    </row>
    <row r="236" spans="2:15" hidden="1" outlineLevel="2" x14ac:dyDescent="0.4">
      <c r="C236" s="220" t="s">
        <v>244</v>
      </c>
      <c r="D236" s="221" t="s">
        <v>176</v>
      </c>
      <c r="H236" s="270">
        <f>IFERROR((SUMIFS('INPUTS | Totex'!H$365:H$383,'INPUTS | Totex'!$C$365:$C$383,$C236) * Deflator2021)/SUMIFS(H$9:H$27,$C$9:$C$27,$C236),0)</f>
        <v>-4.7990152967676324E-3</v>
      </c>
      <c r="I236" s="270">
        <f>IFERROR((SUMIFS('INPUTS | Totex'!I$365:I$383,'INPUTS | Totex'!$C$365:$C$383,$C236) * Deflator2022)/SUMIFS(I$9:I$27,$C$9:$C$27,$C236),0)</f>
        <v>0</v>
      </c>
      <c r="J236" s="270">
        <f>IFERROR((SUMIFS('INPUTS | Totex'!J$365:J$383,'INPUTS | Totex'!$C$365:$C$383,$C236) * Deflator2023)/SUMIFS(J$9:J$27,$C$9:$C$27,$C236),0)</f>
        <v>0</v>
      </c>
      <c r="K236" s="270">
        <f>IFERROR((SUMIFS('INPUTS | Totex'!K$365:K$383,'INPUTS | Totex'!$C$365:$C$383,$C236) * Deflator2024)/SUMIFS(K$9:K$27,$C$9:$C$27,$C236),0)</f>
        <v>0</v>
      </c>
      <c r="L236" s="270">
        <f>IFERROR((SUMIFS('INPUTS | Totex'!L$365:L$383,'INPUTS | Totex'!$C$365:$C$383,$C236) * Deflator2025)/SUMIFS(L$9:L$27,$C$9:$C$27,$C236),0)</f>
        <v>0</v>
      </c>
    </row>
    <row r="237" spans="2:15" hidden="1" outlineLevel="2" x14ac:dyDescent="0.4">
      <c r="C237" s="220" t="s">
        <v>137</v>
      </c>
      <c r="D237" s="221" t="s">
        <v>176</v>
      </c>
      <c r="H237" s="270">
        <f>IFERROR((SUMIFS('INPUTS | Totex'!H$365:H$383,'INPUTS | Totex'!$C$365:$C$383,$C237) * Deflator2021)/SUMIFS(H$9:H$27,$C$9:$C$27,$C237),0)</f>
        <v>-2.5629092114144252E-2</v>
      </c>
      <c r="I237" s="270">
        <f>IFERROR((SUMIFS('INPUTS | Totex'!I$365:I$383,'INPUTS | Totex'!$C$365:$C$383,$C237) * Deflator2022)/SUMIFS(I$9:I$27,$C$9:$C$27,$C237),0)</f>
        <v>0</v>
      </c>
      <c r="J237" s="270">
        <f>IFERROR((SUMIFS('INPUTS | Totex'!J$365:J$383,'INPUTS | Totex'!$C$365:$C$383,$C237) * Deflator2023)/SUMIFS(J$9:J$27,$C$9:$C$27,$C237),0)</f>
        <v>0</v>
      </c>
      <c r="K237" s="270">
        <f>IFERROR((SUMIFS('INPUTS | Totex'!K$365:K$383,'INPUTS | Totex'!$C$365:$C$383,$C237) * Deflator2024)/SUMIFS(K$9:K$27,$C$9:$C$27,$C237),0)</f>
        <v>0</v>
      </c>
      <c r="L237" s="270">
        <f>IFERROR((SUMIFS('INPUTS | Totex'!L$365:L$383,'INPUTS | Totex'!$C$365:$C$383,$C237) * Deflator2025)/SUMIFS(L$9:L$27,$C$9:$C$27,$C237),0)</f>
        <v>0</v>
      </c>
    </row>
    <row r="238" spans="2:15" hidden="1" outlineLevel="2" x14ac:dyDescent="0.4">
      <c r="C238" s="220" t="s">
        <v>139</v>
      </c>
      <c r="D238" s="221" t="s">
        <v>176</v>
      </c>
      <c r="H238" s="270">
        <f>IFERROR((SUMIFS('INPUTS | Totex'!H$365:H$383,'INPUTS | Totex'!$C$365:$C$383,$C238) * Deflator2021)/SUMIFS(H$9:H$27,$C$9:$C$27,$C238),0)</f>
        <v>-6.4327104629207628E-3</v>
      </c>
      <c r="I238" s="270">
        <f>IFERROR((SUMIFS('INPUTS | Totex'!I$365:I$383,'INPUTS | Totex'!$C$365:$C$383,$C238) * Deflator2022)/SUMIFS(I$9:I$27,$C$9:$C$27,$C238),0)</f>
        <v>0</v>
      </c>
      <c r="J238" s="270">
        <f>IFERROR((SUMIFS('INPUTS | Totex'!J$365:J$383,'INPUTS | Totex'!$C$365:$C$383,$C238) * Deflator2023)/SUMIFS(J$9:J$27,$C$9:$C$27,$C238),0)</f>
        <v>0</v>
      </c>
      <c r="K238" s="270">
        <f>IFERROR((SUMIFS('INPUTS | Totex'!K$365:K$383,'INPUTS | Totex'!$C$365:$C$383,$C238) * Deflator2024)/SUMIFS(K$9:K$27,$C$9:$C$27,$C238),0)</f>
        <v>0</v>
      </c>
      <c r="L238" s="270">
        <f>IFERROR((SUMIFS('INPUTS | Totex'!L$365:L$383,'INPUTS | Totex'!$C$365:$C$383,$C238) * Deflator2025)/SUMIFS(L$9:L$27,$C$9:$C$27,$C238),0)</f>
        <v>0</v>
      </c>
    </row>
    <row r="239" spans="2:15" hidden="1" outlineLevel="2" x14ac:dyDescent="0.4">
      <c r="C239" s="220" t="s">
        <v>141</v>
      </c>
      <c r="D239" s="221" t="s">
        <v>176</v>
      </c>
      <c r="H239" s="270">
        <f>IFERROR((SUMIFS('INPUTS | Totex'!H$365:H$383,'INPUTS | Totex'!$C$365:$C$383,$C239) * Deflator2021)/SUMIFS(H$9:H$27,$C$9:$C$27,$C239),0)</f>
        <v>-4.0076337499120498E-2</v>
      </c>
      <c r="I239" s="270">
        <f>IFERROR((SUMIFS('INPUTS | Totex'!I$365:I$383,'INPUTS | Totex'!$C$365:$C$383,$C239) * Deflator2022)/SUMIFS(I$9:I$27,$C$9:$C$27,$C239),0)</f>
        <v>0</v>
      </c>
      <c r="J239" s="270">
        <f>IFERROR((SUMIFS('INPUTS | Totex'!J$365:J$383,'INPUTS | Totex'!$C$365:$C$383,$C239) * Deflator2023)/SUMIFS(J$9:J$27,$C$9:$C$27,$C239),0)</f>
        <v>0</v>
      </c>
      <c r="K239" s="270">
        <f>IFERROR((SUMIFS('INPUTS | Totex'!K$365:K$383,'INPUTS | Totex'!$C$365:$C$383,$C239) * Deflator2024)/SUMIFS(K$9:K$27,$C$9:$C$27,$C239),0)</f>
        <v>0</v>
      </c>
      <c r="L239" s="270">
        <f>IFERROR((SUMIFS('INPUTS | Totex'!L$365:L$383,'INPUTS | Totex'!$C$365:$C$383,$C239) * Deflator2025)/SUMIFS(L$9:L$27,$C$9:$C$27,$C239),0)</f>
        <v>0</v>
      </c>
    </row>
    <row r="240" spans="2:15" hidden="1" outlineLevel="2" x14ac:dyDescent="0.4">
      <c r="C240" s="220" t="s">
        <v>143</v>
      </c>
      <c r="D240" s="221" t="s">
        <v>176</v>
      </c>
      <c r="H240" s="270">
        <f>IFERROR((SUMIFS('INPUTS | Totex'!H$365:H$383,'INPUTS | Totex'!$C$365:$C$383,$C240) * Deflator2021)/SUMIFS(H$9:H$27,$C$9:$C$27,$C240),0)</f>
        <v>-3.7362637362637362E-2</v>
      </c>
      <c r="I240" s="270">
        <f>IFERROR((SUMIFS('INPUTS | Totex'!I$365:I$383,'INPUTS | Totex'!$C$365:$C$383,$C240) * Deflator2022)/SUMIFS(I$9:I$27,$C$9:$C$27,$C240),0)</f>
        <v>0</v>
      </c>
      <c r="J240" s="270">
        <f>IFERROR((SUMIFS('INPUTS | Totex'!J$365:J$383,'INPUTS | Totex'!$C$365:$C$383,$C240) * Deflator2023)/SUMIFS(J$9:J$27,$C$9:$C$27,$C240),0)</f>
        <v>0</v>
      </c>
      <c r="K240" s="270">
        <f>IFERROR((SUMIFS('INPUTS | Totex'!K$365:K$383,'INPUTS | Totex'!$C$365:$C$383,$C240) * Deflator2024)/SUMIFS(K$9:K$27,$C$9:$C$27,$C240),0)</f>
        <v>0</v>
      </c>
      <c r="L240" s="270">
        <f>IFERROR((SUMIFS('INPUTS | Totex'!L$365:L$383,'INPUTS | Totex'!$C$365:$C$383,$C240) * Deflator2025)/SUMIFS(L$9:L$27,$C$9:$C$27,$C240),0)</f>
        <v>0</v>
      </c>
    </row>
    <row r="241" spans="2:15" hidden="1" outlineLevel="2" x14ac:dyDescent="0.4">
      <c r="C241" s="220" t="s">
        <v>145</v>
      </c>
      <c r="D241" s="221" t="s">
        <v>176</v>
      </c>
      <c r="H241" s="270">
        <f>IFERROR((SUMIFS('INPUTS | Totex'!H$365:H$383,'INPUTS | Totex'!$C$365:$C$383,$C241) * Deflator2021)/SUMIFS(H$9:H$27,$C$9:$C$27,$C241),0)</f>
        <v>-4.3789020452099023E-2</v>
      </c>
      <c r="I241" s="270">
        <f>IFERROR((SUMIFS('INPUTS | Totex'!I$365:I$383,'INPUTS | Totex'!$C$365:$C$383,$C241) * Deflator2022)/SUMIFS(I$9:I$27,$C$9:$C$27,$C241),0)</f>
        <v>0</v>
      </c>
      <c r="J241" s="270">
        <f>IFERROR((SUMIFS('INPUTS | Totex'!J$365:J$383,'INPUTS | Totex'!$C$365:$C$383,$C241) * Deflator2023)/SUMIFS(J$9:J$27,$C$9:$C$27,$C241),0)</f>
        <v>0</v>
      </c>
      <c r="K241" s="270">
        <f>IFERROR((SUMIFS('INPUTS | Totex'!K$365:K$383,'INPUTS | Totex'!$C$365:$C$383,$C241) * Deflator2024)/SUMIFS(K$9:K$27,$C$9:$C$27,$C241),0)</f>
        <v>0</v>
      </c>
      <c r="L241" s="270">
        <f>IFERROR((SUMIFS('INPUTS | Totex'!L$365:L$383,'INPUTS | Totex'!$C$365:$C$383,$C241) * Deflator2025)/SUMIFS(L$9:L$27,$C$9:$C$27,$C241),0)</f>
        <v>0</v>
      </c>
    </row>
    <row r="242" spans="2:15" hidden="1" outlineLevel="2" x14ac:dyDescent="0.4">
      <c r="C242" s="220" t="s">
        <v>147</v>
      </c>
      <c r="D242" s="221" t="s">
        <v>176</v>
      </c>
      <c r="H242" s="270">
        <f>IFERROR((SUMIFS('INPUTS | Totex'!H$365:H$383,'INPUTS | Totex'!$C$365:$C$383,$C242) * Deflator2021)/SUMIFS(H$9:H$27,$C$9:$C$27,$C242),0)</f>
        <v>-4.1230323231579422E-2</v>
      </c>
      <c r="I242" s="270">
        <f>IFERROR((SUMIFS('INPUTS | Totex'!I$365:I$383,'INPUTS | Totex'!$C$365:$C$383,$C242) * Deflator2022)/SUMIFS(I$9:I$27,$C$9:$C$27,$C242),0)</f>
        <v>0</v>
      </c>
      <c r="J242" s="270">
        <f>IFERROR((SUMIFS('INPUTS | Totex'!J$365:J$383,'INPUTS | Totex'!$C$365:$C$383,$C242) * Deflator2023)/SUMIFS(J$9:J$27,$C$9:$C$27,$C242),0)</f>
        <v>0</v>
      </c>
      <c r="K242" s="270">
        <f>IFERROR((SUMIFS('INPUTS | Totex'!K$365:K$383,'INPUTS | Totex'!$C$365:$C$383,$C242) * Deflator2024)/SUMIFS(K$9:K$27,$C$9:$C$27,$C242),0)</f>
        <v>0</v>
      </c>
      <c r="L242" s="270">
        <f>IFERROR((SUMIFS('INPUTS | Totex'!L$365:L$383,'INPUTS | Totex'!$C$365:$C$383,$C242) * Deflator2025)/SUMIFS(L$9:L$27,$C$9:$C$27,$C242),0)</f>
        <v>0</v>
      </c>
    </row>
    <row r="243" spans="2:15" hidden="1" outlineLevel="2" x14ac:dyDescent="0.4">
      <c r="C243" s="220" t="s">
        <v>149</v>
      </c>
      <c r="D243" s="221" t="s">
        <v>176</v>
      </c>
      <c r="H243" s="270">
        <f>IFERROR((SUMIFS('INPUTS | Totex'!H$365:H$383,'INPUTS | Totex'!$C$365:$C$383,$C243) * Deflator2021)/SUMIFS(H$9:H$27,$C$9:$C$27,$C243),0)</f>
        <v>-1.7992164544564156E-2</v>
      </c>
      <c r="I243" s="270">
        <f>IFERROR((SUMIFS('INPUTS | Totex'!I$365:I$383,'INPUTS | Totex'!$C$365:$C$383,$C243) * Deflator2022)/SUMIFS(I$9:I$27,$C$9:$C$27,$C243),0)</f>
        <v>0</v>
      </c>
      <c r="J243" s="270">
        <f>IFERROR((SUMIFS('INPUTS | Totex'!J$365:J$383,'INPUTS | Totex'!$C$365:$C$383,$C243) * Deflator2023)/SUMIFS(J$9:J$27,$C$9:$C$27,$C243),0)</f>
        <v>0</v>
      </c>
      <c r="K243" s="270">
        <f>IFERROR((SUMIFS('INPUTS | Totex'!K$365:K$383,'INPUTS | Totex'!$C$365:$C$383,$C243) * Deflator2024)/SUMIFS(K$9:K$27,$C$9:$C$27,$C243),0)</f>
        <v>0</v>
      </c>
      <c r="L243" s="270">
        <f>IFERROR((SUMIFS('INPUTS | Totex'!L$365:L$383,'INPUTS | Totex'!$C$365:$C$383,$C243) * Deflator2025)/SUMIFS(L$9:L$27,$C$9:$C$27,$C243),0)</f>
        <v>0</v>
      </c>
    </row>
    <row r="244" spans="2:15" hidden="1" outlineLevel="2" x14ac:dyDescent="0.4">
      <c r="C244" s="220" t="s">
        <v>151</v>
      </c>
      <c r="D244" s="221" t="s">
        <v>176</v>
      </c>
      <c r="H244" s="270">
        <f>IFERROR((SUMIFS('INPUTS | Totex'!H$365:H$383,'INPUTS | Totex'!$C$365:$C$383,$C244) * Deflator2021)/SUMIFS(H$9:H$27,$C$9:$C$27,$C244),0)</f>
        <v>2.4984036337746107E-2</v>
      </c>
      <c r="I244" s="270">
        <f>IFERROR((SUMIFS('INPUTS | Totex'!I$365:I$383,'INPUTS | Totex'!$C$365:$C$383,$C244) * Deflator2022)/SUMIFS(I$9:I$27,$C$9:$C$27,$C244),0)</f>
        <v>0</v>
      </c>
      <c r="J244" s="270">
        <f>IFERROR((SUMIFS('INPUTS | Totex'!J$365:J$383,'INPUTS | Totex'!$C$365:$C$383,$C244) * Deflator2023)/SUMIFS(J$9:J$27,$C$9:$C$27,$C244),0)</f>
        <v>0</v>
      </c>
      <c r="K244" s="270">
        <f>IFERROR((SUMIFS('INPUTS | Totex'!K$365:K$383,'INPUTS | Totex'!$C$365:$C$383,$C244) * Deflator2024)/SUMIFS(K$9:K$27,$C$9:$C$27,$C244),0)</f>
        <v>0</v>
      </c>
      <c r="L244" s="270">
        <f>IFERROR((SUMIFS('INPUTS | Totex'!L$365:L$383,'INPUTS | Totex'!$C$365:$C$383,$C244) * Deflator2025)/SUMIFS(L$9:L$27,$C$9:$C$27,$C244),0)</f>
        <v>0</v>
      </c>
    </row>
    <row r="245" spans="2:15" hidden="1" outlineLevel="2" x14ac:dyDescent="0.4">
      <c r="H245" s="270"/>
      <c r="I245" s="270"/>
      <c r="J245" s="270"/>
      <c r="K245" s="270"/>
      <c r="L245" s="270"/>
    </row>
    <row r="246" spans="2:15" hidden="1" outlineLevel="2" x14ac:dyDescent="0.4">
      <c r="B246" s="222"/>
      <c r="C246" s="222" t="s">
        <v>725</v>
      </c>
      <c r="D246" s="224" t="s">
        <v>176</v>
      </c>
      <c r="E246" s="271"/>
      <c r="F246" s="271"/>
      <c r="G246" s="271"/>
      <c r="H246" s="271">
        <f>IFERROR((SUMIFS('INPUTS | Totex'!H$365:H$383,'INPUTS | Totex'!$C$365:$C$383,$C246) * Deflator2021)/SUMIFS(H$9:H$27,$C$9:$C$27,$C246),0)</f>
        <v>1.9603108397197216E-4</v>
      </c>
      <c r="I246" s="271">
        <f>IFERROR((SUMIFS('INPUTS | Totex'!I$365:I$383,'INPUTS | Totex'!$C$365:$C$383,$C246) * Deflator2022)/SUMIFS(I$9:I$27,$C$9:$C$27,$C246),0)</f>
        <v>0</v>
      </c>
      <c r="J246" s="271">
        <f>IFERROR((SUMIFS('INPUTS | Totex'!J$365:J$383,'INPUTS | Totex'!$C$365:$C$383,$C246) * Deflator2023)/SUMIFS(J$9:J$27,$C$9:$C$27,$C246),0)</f>
        <v>0</v>
      </c>
      <c r="K246" s="271">
        <f>IFERROR((SUMIFS('INPUTS | Totex'!K$365:K$383,'INPUTS | Totex'!$C$365:$C$383,$C246) * Deflator2024)/SUMIFS(K$9:K$27,$C$9:$C$27,$C246),0)</f>
        <v>0</v>
      </c>
      <c r="L246" s="271">
        <f>IFERROR((SUMIFS('INPUTS | Totex'!L$365:L$383,'INPUTS | Totex'!$C$365:$C$383,$C246) * Deflator2025)/SUMIFS(L$9:L$27,$C$9:$C$27,$C246),0)</f>
        <v>0</v>
      </c>
      <c r="M246" s="222"/>
      <c r="N246" s="222"/>
      <c r="O246" s="222"/>
    </row>
    <row r="247" spans="2:15" outlineLevel="1" collapsed="1" x14ac:dyDescent="0.4">
      <c r="H247" s="268"/>
      <c r="I247" s="268"/>
      <c r="J247" s="268"/>
      <c r="K247" s="268"/>
      <c r="L247" s="268"/>
    </row>
    <row r="248" spans="2:15" ht="14.25" outlineLevel="1" x14ac:dyDescent="0.4">
      <c r="B248" s="74" t="s">
        <v>1127</v>
      </c>
      <c r="C248" s="60"/>
      <c r="D248" s="226"/>
      <c r="E248" s="226"/>
      <c r="F248" s="226"/>
      <c r="G248" s="226"/>
      <c r="H248" s="269"/>
      <c r="I248" s="269"/>
      <c r="J248" s="269"/>
      <c r="K248" s="269"/>
      <c r="L248" s="269"/>
      <c r="M248" s="226"/>
      <c r="N248" s="18"/>
      <c r="O248" s="18"/>
    </row>
    <row r="249" spans="2:15" hidden="1" outlineLevel="2" x14ac:dyDescent="0.4">
      <c r="H249" s="268"/>
      <c r="I249" s="268"/>
      <c r="J249" s="268"/>
      <c r="K249" s="268"/>
      <c r="L249" s="268"/>
    </row>
    <row r="250" spans="2:15" hidden="1" outlineLevel="2" x14ac:dyDescent="0.4">
      <c r="C250" s="220" t="s">
        <v>117</v>
      </c>
      <c r="D250" s="221" t="s">
        <v>176</v>
      </c>
      <c r="H250" s="270">
        <f>IFERROR((SUMIFS('INPUTS | Totex'!H$387:H$405,'INPUTS | Totex'!$C$387:$C$405,$C250) * Deflator2021)/SUMIFS(H$9:H$27,$C$9:$C$27,$C250),0)</f>
        <v>3.9333582285379795E-2</v>
      </c>
      <c r="I250" s="270">
        <f>IFERROR((SUMIFS('INPUTS | Totex'!I$387:I$405,'INPUTS | Totex'!$C$387:$C$405,$C250) * Deflator2022)/SUMIFS(I$9:I$27,$C$9:$C$27,$C250),0)</f>
        <v>0</v>
      </c>
      <c r="J250" s="270">
        <f>IFERROR((SUMIFS('INPUTS | Totex'!J$387:J$405,'INPUTS | Totex'!$C$387:$C$405,$C250) * Deflator2023)/SUMIFS(J$9:J$27,$C$9:$C$27,$C250),0)</f>
        <v>0</v>
      </c>
      <c r="K250" s="270">
        <f>IFERROR((SUMIFS('INPUTS | Totex'!K$387:K$405,'INPUTS | Totex'!$C$387:$C$405,$C250) * Deflator2024)/SUMIFS(K$9:K$27,$C$9:$C$27,$C250),0)</f>
        <v>0</v>
      </c>
      <c r="L250" s="270">
        <f>IFERROR((SUMIFS('INPUTS | Totex'!L$387:L$405,'INPUTS | Totex'!$C$387:$C$405,$C250) * Deflator2025)/SUMIFS(L$9:L$27,$C$9:$C$27,$C250),0)</f>
        <v>0</v>
      </c>
    </row>
    <row r="251" spans="2:15" hidden="1" outlineLevel="2" x14ac:dyDescent="0.4">
      <c r="C251" s="220" t="s">
        <v>119</v>
      </c>
      <c r="D251" s="221" t="s">
        <v>176</v>
      </c>
      <c r="H251" s="270">
        <f>IFERROR((SUMIFS('INPUTS | Totex'!H$387:H$405,'INPUTS | Totex'!$C$387:$C$405,$C251) * Deflator2021)/SUMIFS(H$9:H$27,$C$9:$C$27,$C251),0)</f>
        <v>1.6651463055224035E-2</v>
      </c>
      <c r="I251" s="270">
        <f>IFERROR((SUMIFS('INPUTS | Totex'!I$387:I$405,'INPUTS | Totex'!$C$387:$C$405,$C251) * Deflator2022)/SUMIFS(I$9:I$27,$C$9:$C$27,$C251),0)</f>
        <v>0</v>
      </c>
      <c r="J251" s="270">
        <f>IFERROR((SUMIFS('INPUTS | Totex'!J$387:J$405,'INPUTS | Totex'!$C$387:$C$405,$C251) * Deflator2023)/SUMIFS(J$9:J$27,$C$9:$C$27,$C251),0)</f>
        <v>0</v>
      </c>
      <c r="K251" s="270">
        <f>IFERROR((SUMIFS('INPUTS | Totex'!K$387:K$405,'INPUTS | Totex'!$C$387:$C$405,$C251) * Deflator2024)/SUMIFS(K$9:K$27,$C$9:$C$27,$C251),0)</f>
        <v>0</v>
      </c>
      <c r="L251" s="270">
        <f>IFERROR((SUMIFS('INPUTS | Totex'!L$387:L$405,'INPUTS | Totex'!$C$387:$C$405,$C251) * Deflator2025)/SUMIFS(L$9:L$27,$C$9:$C$27,$C251),0)</f>
        <v>0</v>
      </c>
    </row>
    <row r="252" spans="2:15" hidden="1" outlineLevel="2" x14ac:dyDescent="0.4">
      <c r="C252" s="220" t="s">
        <v>122</v>
      </c>
      <c r="D252" s="221" t="s">
        <v>176</v>
      </c>
      <c r="H252" s="270">
        <f>IFERROR((SUMIFS('INPUTS | Totex'!H$387:H$405,'INPUTS | Totex'!$C$387:$C$405,$C252) * Deflator2021)/SUMIFS(H$9:H$27,$C$9:$C$27,$C252),0)</f>
        <v>7.3580793579409831E-2</v>
      </c>
      <c r="I252" s="270">
        <f>IFERROR((SUMIFS('INPUTS | Totex'!I$387:I$405,'INPUTS | Totex'!$C$387:$C$405,$C252) * Deflator2022)/SUMIFS(I$9:I$27,$C$9:$C$27,$C252),0)</f>
        <v>0</v>
      </c>
      <c r="J252" s="270">
        <f>IFERROR((SUMIFS('INPUTS | Totex'!J$387:J$405,'INPUTS | Totex'!$C$387:$C$405,$C252) * Deflator2023)/SUMIFS(J$9:J$27,$C$9:$C$27,$C252),0)</f>
        <v>0</v>
      </c>
      <c r="K252" s="270">
        <f>IFERROR((SUMIFS('INPUTS | Totex'!K$387:K$405,'INPUTS | Totex'!$C$387:$C$405,$C252) * Deflator2024)/SUMIFS(K$9:K$27,$C$9:$C$27,$C252),0)</f>
        <v>0</v>
      </c>
      <c r="L252" s="270">
        <f>IFERROR((SUMIFS('INPUTS | Totex'!L$387:L$405,'INPUTS | Totex'!$C$387:$C$405,$C252) * Deflator2025)/SUMIFS(L$9:L$27,$C$9:$C$27,$C252),0)</f>
        <v>0</v>
      </c>
    </row>
    <row r="253" spans="2:15" hidden="1" outlineLevel="2" x14ac:dyDescent="0.4">
      <c r="C253" s="220" t="s">
        <v>124</v>
      </c>
      <c r="D253" s="221" t="s">
        <v>176</v>
      </c>
      <c r="H253" s="270">
        <f>IFERROR((SUMIFS('INPUTS | Totex'!H$387:H$405,'INPUTS | Totex'!$C$387:$C$405,$C253) * Deflator2021)/SUMIFS(H$9:H$27,$C$9:$C$27,$C253),0)</f>
        <v>-4.5269215850765397E-2</v>
      </c>
      <c r="I253" s="270">
        <f>IFERROR((SUMIFS('INPUTS | Totex'!I$387:I$405,'INPUTS | Totex'!$C$387:$C$405,$C253) * Deflator2022)/SUMIFS(I$9:I$27,$C$9:$C$27,$C253),0)</f>
        <v>0</v>
      </c>
      <c r="J253" s="270">
        <f>IFERROR((SUMIFS('INPUTS | Totex'!J$387:J$405,'INPUTS | Totex'!$C$387:$C$405,$C253) * Deflator2023)/SUMIFS(J$9:J$27,$C$9:$C$27,$C253),0)</f>
        <v>0</v>
      </c>
      <c r="K253" s="270">
        <f>IFERROR((SUMIFS('INPUTS | Totex'!K$387:K$405,'INPUTS | Totex'!$C$387:$C$405,$C253) * Deflator2024)/SUMIFS(K$9:K$27,$C$9:$C$27,$C253),0)</f>
        <v>0</v>
      </c>
      <c r="L253" s="270">
        <f>IFERROR((SUMIFS('INPUTS | Totex'!L$387:L$405,'INPUTS | Totex'!$C$387:$C$405,$C253) * Deflator2025)/SUMIFS(L$9:L$27,$C$9:$C$27,$C253),0)</f>
        <v>0</v>
      </c>
    </row>
    <row r="254" spans="2:15" hidden="1" outlineLevel="2" x14ac:dyDescent="0.4">
      <c r="C254" s="220" t="s">
        <v>126</v>
      </c>
      <c r="D254" s="221" t="s">
        <v>176</v>
      </c>
      <c r="H254" s="270">
        <f>IFERROR((SUMIFS('INPUTS | Totex'!H$387:H$405,'INPUTS | Totex'!$C$387:$C$405,$C254) * Deflator2021)/SUMIFS(H$9:H$27,$C$9:$C$27,$C254),0)</f>
        <v>5.9366585212068015E-2</v>
      </c>
      <c r="I254" s="270">
        <f>IFERROR((SUMIFS('INPUTS | Totex'!I$387:I$405,'INPUTS | Totex'!$C$387:$C$405,$C254) * Deflator2022)/SUMIFS(I$9:I$27,$C$9:$C$27,$C254),0)</f>
        <v>0</v>
      </c>
      <c r="J254" s="270">
        <f>IFERROR((SUMIFS('INPUTS | Totex'!J$387:J$405,'INPUTS | Totex'!$C$387:$C$405,$C254) * Deflator2023)/SUMIFS(J$9:J$27,$C$9:$C$27,$C254),0)</f>
        <v>0</v>
      </c>
      <c r="K254" s="270">
        <f>IFERROR((SUMIFS('INPUTS | Totex'!K$387:K$405,'INPUTS | Totex'!$C$387:$C$405,$C254) * Deflator2024)/SUMIFS(K$9:K$27,$C$9:$C$27,$C254),0)</f>
        <v>0</v>
      </c>
      <c r="L254" s="270">
        <f>IFERROR((SUMIFS('INPUTS | Totex'!L$387:L$405,'INPUTS | Totex'!$C$387:$C$405,$C254) * Deflator2025)/SUMIFS(L$9:L$27,$C$9:$C$27,$C254),0)</f>
        <v>0</v>
      </c>
    </row>
    <row r="255" spans="2:15" hidden="1" outlineLevel="2" x14ac:dyDescent="0.4">
      <c r="C255" s="220" t="s">
        <v>128</v>
      </c>
      <c r="D255" s="221" t="s">
        <v>176</v>
      </c>
      <c r="H255" s="270">
        <f>IFERROR((SUMIFS('INPUTS | Totex'!H$387:H$405,'INPUTS | Totex'!$C$387:$C$405,$C255) * Deflator2021)/SUMIFS(H$9:H$27,$C$9:$C$27,$C255),0)</f>
        <v>1.6576892688803236E-2</v>
      </c>
      <c r="I255" s="270">
        <f>IFERROR((SUMIFS('INPUTS | Totex'!I$387:I$405,'INPUTS | Totex'!$C$387:$C$405,$C255) * Deflator2022)/SUMIFS(I$9:I$27,$C$9:$C$27,$C255),0)</f>
        <v>0</v>
      </c>
      <c r="J255" s="270">
        <f>IFERROR((SUMIFS('INPUTS | Totex'!J$387:J$405,'INPUTS | Totex'!$C$387:$C$405,$C255) * Deflator2023)/SUMIFS(J$9:J$27,$C$9:$C$27,$C255),0)</f>
        <v>0</v>
      </c>
      <c r="K255" s="270">
        <f>IFERROR((SUMIFS('INPUTS | Totex'!K$387:K$405,'INPUTS | Totex'!$C$387:$C$405,$C255) * Deflator2024)/SUMIFS(K$9:K$27,$C$9:$C$27,$C255),0)</f>
        <v>0</v>
      </c>
      <c r="L255" s="270">
        <f>IFERROR((SUMIFS('INPUTS | Totex'!L$387:L$405,'INPUTS | Totex'!$C$387:$C$405,$C255) * Deflator2025)/SUMIFS(L$9:L$27,$C$9:$C$27,$C255),0)</f>
        <v>0</v>
      </c>
    </row>
    <row r="256" spans="2:15" hidden="1" outlineLevel="2" x14ac:dyDescent="0.4">
      <c r="C256" s="220" t="s">
        <v>131</v>
      </c>
      <c r="D256" s="221" t="s">
        <v>176</v>
      </c>
      <c r="H256" s="270">
        <f>IFERROR((SUMIFS('INPUTS | Totex'!H$387:H$405,'INPUTS | Totex'!$C$387:$C$405,$C256) * Deflator2021)/SUMIFS(H$9:H$27,$C$9:$C$27,$C256),0)</f>
        <v>1.763740991236729E-3</v>
      </c>
      <c r="I256" s="270">
        <f>IFERROR((SUMIFS('INPUTS | Totex'!I$387:I$405,'INPUTS | Totex'!$C$387:$C$405,$C256) * Deflator2022)/SUMIFS(I$9:I$27,$C$9:$C$27,$C256),0)</f>
        <v>0</v>
      </c>
      <c r="J256" s="270">
        <f>IFERROR((SUMIFS('INPUTS | Totex'!J$387:J$405,'INPUTS | Totex'!$C$387:$C$405,$C256) * Deflator2023)/SUMIFS(J$9:J$27,$C$9:$C$27,$C256),0)</f>
        <v>0</v>
      </c>
      <c r="K256" s="270">
        <f>IFERROR((SUMIFS('INPUTS | Totex'!K$387:K$405,'INPUTS | Totex'!$C$387:$C$405,$C256) * Deflator2024)/SUMIFS(K$9:K$27,$C$9:$C$27,$C256),0)</f>
        <v>0</v>
      </c>
      <c r="L256" s="270">
        <f>IFERROR((SUMIFS('INPUTS | Totex'!L$387:L$405,'INPUTS | Totex'!$C$387:$C$405,$C256) * Deflator2025)/SUMIFS(L$9:L$27,$C$9:$C$27,$C256),0)</f>
        <v>0</v>
      </c>
    </row>
    <row r="257" spans="2:15" hidden="1" outlineLevel="2" x14ac:dyDescent="0.4">
      <c r="C257" s="220" t="s">
        <v>133</v>
      </c>
      <c r="D257" s="221" t="s">
        <v>176</v>
      </c>
      <c r="H257" s="270">
        <f>IFERROR((SUMIFS('INPUTS | Totex'!H$387:H$405,'INPUTS | Totex'!$C$387:$C$405,$C257) * Deflator2021)/SUMIFS(H$9:H$27,$C$9:$C$27,$C257),0)</f>
        <v>-1.7428730743034002E-2</v>
      </c>
      <c r="I257" s="270">
        <f>IFERROR((SUMIFS('INPUTS | Totex'!I$387:I$405,'INPUTS | Totex'!$C$387:$C$405,$C257) * Deflator2022)/SUMIFS(I$9:I$27,$C$9:$C$27,$C257),0)</f>
        <v>0</v>
      </c>
      <c r="J257" s="270">
        <f>IFERROR((SUMIFS('INPUTS | Totex'!J$387:J$405,'INPUTS | Totex'!$C$387:$C$405,$C257) * Deflator2023)/SUMIFS(J$9:J$27,$C$9:$C$27,$C257),0)</f>
        <v>0</v>
      </c>
      <c r="K257" s="270">
        <f>IFERROR((SUMIFS('INPUTS | Totex'!K$387:K$405,'INPUTS | Totex'!$C$387:$C$405,$C257) * Deflator2024)/SUMIFS(K$9:K$27,$C$9:$C$27,$C257),0)</f>
        <v>0</v>
      </c>
      <c r="L257" s="270">
        <f>IFERROR((SUMIFS('INPUTS | Totex'!L$387:L$405,'INPUTS | Totex'!$C$387:$C$405,$C257) * Deflator2025)/SUMIFS(L$9:L$27,$C$9:$C$27,$C257),0)</f>
        <v>0</v>
      </c>
    </row>
    <row r="258" spans="2:15" hidden="1" outlineLevel="2" x14ac:dyDescent="0.4">
      <c r="C258" s="220" t="s">
        <v>244</v>
      </c>
      <c r="D258" s="221" t="s">
        <v>176</v>
      </c>
      <c r="H258" s="270">
        <f>IFERROR((SUMIFS('INPUTS | Totex'!H$387:H$405,'INPUTS | Totex'!$C$387:$C$405,$C258) * Deflator2021)/SUMIFS(H$9:H$27,$C$9:$C$27,$C258),0)</f>
        <v>0.12699246150147661</v>
      </c>
      <c r="I258" s="270">
        <f>IFERROR((SUMIFS('INPUTS | Totex'!I$387:I$405,'INPUTS | Totex'!$C$387:$C$405,$C258) * Deflator2022)/SUMIFS(I$9:I$27,$C$9:$C$27,$C258),0)</f>
        <v>0</v>
      </c>
      <c r="J258" s="270">
        <f>IFERROR((SUMIFS('INPUTS | Totex'!J$387:J$405,'INPUTS | Totex'!$C$387:$C$405,$C258) * Deflator2023)/SUMIFS(J$9:J$27,$C$9:$C$27,$C258),0)</f>
        <v>0</v>
      </c>
      <c r="K258" s="270">
        <f>IFERROR((SUMIFS('INPUTS | Totex'!K$387:K$405,'INPUTS | Totex'!$C$387:$C$405,$C258) * Deflator2024)/SUMIFS(K$9:K$27,$C$9:$C$27,$C258),0)</f>
        <v>0</v>
      </c>
      <c r="L258" s="270">
        <f>IFERROR((SUMIFS('INPUTS | Totex'!L$387:L$405,'INPUTS | Totex'!$C$387:$C$405,$C258) * Deflator2025)/SUMIFS(L$9:L$27,$C$9:$C$27,$C258),0)</f>
        <v>0</v>
      </c>
    </row>
    <row r="259" spans="2:15" hidden="1" outlineLevel="2" x14ac:dyDescent="0.4">
      <c r="C259" s="220" t="s">
        <v>137</v>
      </c>
      <c r="D259" s="221" t="s">
        <v>176</v>
      </c>
      <c r="H259" s="270">
        <f>IFERROR((SUMIFS('INPUTS | Totex'!H$387:H$405,'INPUTS | Totex'!$C$387:$C$405,$C259) * Deflator2021)/SUMIFS(H$9:H$27,$C$9:$C$27,$C259),0)</f>
        <v>7.4031477145078017E-2</v>
      </c>
      <c r="I259" s="270">
        <f>IFERROR((SUMIFS('INPUTS | Totex'!I$387:I$405,'INPUTS | Totex'!$C$387:$C$405,$C259) * Deflator2022)/SUMIFS(I$9:I$27,$C$9:$C$27,$C259),0)</f>
        <v>0</v>
      </c>
      <c r="J259" s="270">
        <f>IFERROR((SUMIFS('INPUTS | Totex'!J$387:J$405,'INPUTS | Totex'!$C$387:$C$405,$C259) * Deflator2023)/SUMIFS(J$9:J$27,$C$9:$C$27,$C259),0)</f>
        <v>0</v>
      </c>
      <c r="K259" s="270">
        <f>IFERROR((SUMIFS('INPUTS | Totex'!K$387:K$405,'INPUTS | Totex'!$C$387:$C$405,$C259) * Deflator2024)/SUMIFS(K$9:K$27,$C$9:$C$27,$C259),0)</f>
        <v>0</v>
      </c>
      <c r="L259" s="270">
        <f>IFERROR((SUMIFS('INPUTS | Totex'!L$387:L$405,'INPUTS | Totex'!$C$387:$C$405,$C259) * Deflator2025)/SUMIFS(L$9:L$27,$C$9:$C$27,$C259),0)</f>
        <v>0</v>
      </c>
    </row>
    <row r="260" spans="2:15" hidden="1" outlineLevel="2" x14ac:dyDescent="0.4">
      <c r="C260" s="220" t="s">
        <v>139</v>
      </c>
      <c r="D260" s="221" t="s">
        <v>176</v>
      </c>
      <c r="H260" s="270">
        <f>IFERROR((SUMIFS('INPUTS | Totex'!H$387:H$405,'INPUTS | Totex'!$C$387:$C$405,$C260) * Deflator2021)/SUMIFS(H$9:H$27,$C$9:$C$27,$C260),0)</f>
        <v>3.6337001106842889E-2</v>
      </c>
      <c r="I260" s="270">
        <f>IFERROR((SUMIFS('INPUTS | Totex'!I$387:I$405,'INPUTS | Totex'!$C$387:$C$405,$C260) * Deflator2022)/SUMIFS(I$9:I$27,$C$9:$C$27,$C260),0)</f>
        <v>0</v>
      </c>
      <c r="J260" s="270">
        <f>IFERROR((SUMIFS('INPUTS | Totex'!J$387:J$405,'INPUTS | Totex'!$C$387:$C$405,$C260) * Deflator2023)/SUMIFS(J$9:J$27,$C$9:$C$27,$C260),0)</f>
        <v>0</v>
      </c>
      <c r="K260" s="270">
        <f>IFERROR((SUMIFS('INPUTS | Totex'!K$387:K$405,'INPUTS | Totex'!$C$387:$C$405,$C260) * Deflator2024)/SUMIFS(K$9:K$27,$C$9:$C$27,$C260),0)</f>
        <v>0</v>
      </c>
      <c r="L260" s="270">
        <f>IFERROR((SUMIFS('INPUTS | Totex'!L$387:L$405,'INPUTS | Totex'!$C$387:$C$405,$C260) * Deflator2025)/SUMIFS(L$9:L$27,$C$9:$C$27,$C260),0)</f>
        <v>0</v>
      </c>
    </row>
    <row r="261" spans="2:15" hidden="1" outlineLevel="2" x14ac:dyDescent="0.4">
      <c r="C261" s="220" t="s">
        <v>141</v>
      </c>
      <c r="D261" s="221" t="s">
        <v>176</v>
      </c>
      <c r="H261" s="270">
        <f>IFERROR((SUMIFS('INPUTS | Totex'!H$387:H$405,'INPUTS | Totex'!$C$387:$C$405,$C261) * Deflator2021)/SUMIFS(H$9:H$27,$C$9:$C$27,$C261),0)</f>
        <v>-3.2951253945847851E-2</v>
      </c>
      <c r="I261" s="270">
        <f>IFERROR((SUMIFS('INPUTS | Totex'!I$387:I$405,'INPUTS | Totex'!$C$387:$C$405,$C261) * Deflator2022)/SUMIFS(I$9:I$27,$C$9:$C$27,$C261),0)</f>
        <v>0</v>
      </c>
      <c r="J261" s="270">
        <f>IFERROR((SUMIFS('INPUTS | Totex'!J$387:J$405,'INPUTS | Totex'!$C$387:$C$405,$C261) * Deflator2023)/SUMIFS(J$9:J$27,$C$9:$C$27,$C261),0)</f>
        <v>0</v>
      </c>
      <c r="K261" s="270">
        <f>IFERROR((SUMIFS('INPUTS | Totex'!K$387:K$405,'INPUTS | Totex'!$C$387:$C$405,$C261) * Deflator2024)/SUMIFS(K$9:K$27,$C$9:$C$27,$C261),0)</f>
        <v>0</v>
      </c>
      <c r="L261" s="270">
        <f>IFERROR((SUMIFS('INPUTS | Totex'!L$387:L$405,'INPUTS | Totex'!$C$387:$C$405,$C261) * Deflator2025)/SUMIFS(L$9:L$27,$C$9:$C$27,$C261),0)</f>
        <v>0</v>
      </c>
    </row>
    <row r="262" spans="2:15" hidden="1" outlineLevel="2" x14ac:dyDescent="0.4">
      <c r="C262" s="220" t="s">
        <v>143</v>
      </c>
      <c r="D262" s="221" t="s">
        <v>176</v>
      </c>
      <c r="H262" s="270">
        <f>IFERROR((SUMIFS('INPUTS | Totex'!H$387:H$405,'INPUTS | Totex'!$C$387:$C$405,$C262) * Deflator2021)/SUMIFS(H$9:H$27,$C$9:$C$27,$C262),0)</f>
        <v>8.177868642984909E-2</v>
      </c>
      <c r="I262" s="270">
        <f>IFERROR((SUMIFS('INPUTS | Totex'!I$387:I$405,'INPUTS | Totex'!$C$387:$C$405,$C262) * Deflator2022)/SUMIFS(I$9:I$27,$C$9:$C$27,$C262),0)</f>
        <v>0</v>
      </c>
      <c r="J262" s="270">
        <f>IFERROR((SUMIFS('INPUTS | Totex'!J$387:J$405,'INPUTS | Totex'!$C$387:$C$405,$C262) * Deflator2023)/SUMIFS(J$9:J$27,$C$9:$C$27,$C262),0)</f>
        <v>0</v>
      </c>
      <c r="K262" s="270">
        <f>IFERROR((SUMIFS('INPUTS | Totex'!K$387:K$405,'INPUTS | Totex'!$C$387:$C$405,$C262) * Deflator2024)/SUMIFS(K$9:K$27,$C$9:$C$27,$C262),0)</f>
        <v>0</v>
      </c>
      <c r="L262" s="270">
        <f>IFERROR((SUMIFS('INPUTS | Totex'!L$387:L$405,'INPUTS | Totex'!$C$387:$C$405,$C262) * Deflator2025)/SUMIFS(L$9:L$27,$C$9:$C$27,$C262),0)</f>
        <v>0</v>
      </c>
    </row>
    <row r="263" spans="2:15" hidden="1" outlineLevel="2" x14ac:dyDescent="0.4">
      <c r="C263" s="220" t="s">
        <v>145</v>
      </c>
      <c r="D263" s="221" t="s">
        <v>176</v>
      </c>
      <c r="H263" s="270">
        <f>IFERROR((SUMIFS('INPUTS | Totex'!H$387:H$405,'INPUTS | Totex'!$C$387:$C$405,$C263) * Deflator2021)/SUMIFS(H$9:H$27,$C$9:$C$27,$C263),0)</f>
        <v>-8.9838536060279875E-2</v>
      </c>
      <c r="I263" s="270">
        <f>IFERROR((SUMIFS('INPUTS | Totex'!I$387:I$405,'INPUTS | Totex'!$C$387:$C$405,$C263) * Deflator2022)/SUMIFS(I$9:I$27,$C$9:$C$27,$C263),0)</f>
        <v>0</v>
      </c>
      <c r="J263" s="270">
        <f>IFERROR((SUMIFS('INPUTS | Totex'!J$387:J$405,'INPUTS | Totex'!$C$387:$C$405,$C263) * Deflator2023)/SUMIFS(J$9:J$27,$C$9:$C$27,$C263),0)</f>
        <v>0</v>
      </c>
      <c r="K263" s="270">
        <f>IFERROR((SUMIFS('INPUTS | Totex'!K$387:K$405,'INPUTS | Totex'!$C$387:$C$405,$C263) * Deflator2024)/SUMIFS(K$9:K$27,$C$9:$C$27,$C263),0)</f>
        <v>0</v>
      </c>
      <c r="L263" s="270">
        <f>IFERROR((SUMIFS('INPUTS | Totex'!L$387:L$405,'INPUTS | Totex'!$C$387:$C$405,$C263) * Deflator2025)/SUMIFS(L$9:L$27,$C$9:$C$27,$C263),0)</f>
        <v>0</v>
      </c>
    </row>
    <row r="264" spans="2:15" hidden="1" outlineLevel="2" x14ac:dyDescent="0.4">
      <c r="C264" s="220" t="s">
        <v>147</v>
      </c>
      <c r="D264" s="221" t="s">
        <v>176</v>
      </c>
      <c r="H264" s="270">
        <f>IFERROR((SUMIFS('INPUTS | Totex'!H$387:H$405,'INPUTS | Totex'!$C$387:$C$405,$C264) * Deflator2021)/SUMIFS(H$9:H$27,$C$9:$C$27,$C264),0)</f>
        <v>0.24919470045729827</v>
      </c>
      <c r="I264" s="270">
        <f>IFERROR((SUMIFS('INPUTS | Totex'!I$387:I$405,'INPUTS | Totex'!$C$387:$C$405,$C264) * Deflator2022)/SUMIFS(I$9:I$27,$C$9:$C$27,$C264),0)</f>
        <v>0</v>
      </c>
      <c r="J264" s="270">
        <f>IFERROR((SUMIFS('INPUTS | Totex'!J$387:J$405,'INPUTS | Totex'!$C$387:$C$405,$C264) * Deflator2023)/SUMIFS(J$9:J$27,$C$9:$C$27,$C264),0)</f>
        <v>0</v>
      </c>
      <c r="K264" s="270">
        <f>IFERROR((SUMIFS('INPUTS | Totex'!K$387:K$405,'INPUTS | Totex'!$C$387:$C$405,$C264) * Deflator2024)/SUMIFS(K$9:K$27,$C$9:$C$27,$C264),0)</f>
        <v>0</v>
      </c>
      <c r="L264" s="270">
        <f>IFERROR((SUMIFS('INPUTS | Totex'!L$387:L$405,'INPUTS | Totex'!$C$387:$C$405,$C264) * Deflator2025)/SUMIFS(L$9:L$27,$C$9:$C$27,$C264),0)</f>
        <v>0</v>
      </c>
    </row>
    <row r="265" spans="2:15" hidden="1" outlineLevel="2" x14ac:dyDescent="0.4">
      <c r="C265" s="220" t="s">
        <v>149</v>
      </c>
      <c r="D265" s="221" t="s">
        <v>176</v>
      </c>
      <c r="H265" s="270">
        <f>IFERROR((SUMIFS('INPUTS | Totex'!H$387:H$405,'INPUTS | Totex'!$C$387:$C$405,$C265) * Deflator2021)/SUMIFS(H$9:H$27,$C$9:$C$27,$C265),0)</f>
        <v>-0.11185112634671891</v>
      </c>
      <c r="I265" s="270">
        <f>IFERROR((SUMIFS('INPUTS | Totex'!I$387:I$405,'INPUTS | Totex'!$C$387:$C$405,$C265) * Deflator2022)/SUMIFS(I$9:I$27,$C$9:$C$27,$C265),0)</f>
        <v>0</v>
      </c>
      <c r="J265" s="270">
        <f>IFERROR((SUMIFS('INPUTS | Totex'!J$387:J$405,'INPUTS | Totex'!$C$387:$C$405,$C265) * Deflator2023)/SUMIFS(J$9:J$27,$C$9:$C$27,$C265),0)</f>
        <v>0</v>
      </c>
      <c r="K265" s="270">
        <f>IFERROR((SUMIFS('INPUTS | Totex'!K$387:K$405,'INPUTS | Totex'!$C$387:$C$405,$C265) * Deflator2024)/SUMIFS(K$9:K$27,$C$9:$C$27,$C265),0)</f>
        <v>0</v>
      </c>
      <c r="L265" s="270">
        <f>IFERROR((SUMIFS('INPUTS | Totex'!L$387:L$405,'INPUTS | Totex'!$C$387:$C$405,$C265) * Deflator2025)/SUMIFS(L$9:L$27,$C$9:$C$27,$C265),0)</f>
        <v>0</v>
      </c>
    </row>
    <row r="266" spans="2:15" hidden="1" outlineLevel="2" x14ac:dyDescent="0.4">
      <c r="C266" s="220" t="s">
        <v>151</v>
      </c>
      <c r="D266" s="221" t="s">
        <v>176</v>
      </c>
      <c r="H266" s="270">
        <f>IFERROR((SUMIFS('INPUTS | Totex'!H$387:H$405,'INPUTS | Totex'!$C$387:$C$405,$C266) * Deflator2021)/SUMIFS(H$9:H$27,$C$9:$C$27,$C266),0)</f>
        <v>5.1225473080279298E-2</v>
      </c>
      <c r="I266" s="270">
        <f>IFERROR((SUMIFS('INPUTS | Totex'!I$387:I$405,'INPUTS | Totex'!$C$387:$C$405,$C266) * Deflator2022)/SUMIFS(I$9:I$27,$C$9:$C$27,$C266),0)</f>
        <v>0</v>
      </c>
      <c r="J266" s="270">
        <f>IFERROR((SUMIFS('INPUTS | Totex'!J$387:J$405,'INPUTS | Totex'!$C$387:$C$405,$C266) * Deflator2023)/SUMIFS(J$9:J$27,$C$9:$C$27,$C266),0)</f>
        <v>0</v>
      </c>
      <c r="K266" s="270">
        <f>IFERROR((SUMIFS('INPUTS | Totex'!K$387:K$405,'INPUTS | Totex'!$C$387:$C$405,$C266) * Deflator2024)/SUMIFS(K$9:K$27,$C$9:$C$27,$C266),0)</f>
        <v>0</v>
      </c>
      <c r="L266" s="270">
        <f>IFERROR((SUMIFS('INPUTS | Totex'!L$387:L$405,'INPUTS | Totex'!$C$387:$C$405,$C266) * Deflator2025)/SUMIFS(L$9:L$27,$C$9:$C$27,$C266),0)</f>
        <v>0</v>
      </c>
    </row>
    <row r="267" spans="2:15" hidden="1" outlineLevel="2" x14ac:dyDescent="0.4">
      <c r="H267" s="270"/>
      <c r="I267" s="270"/>
      <c r="J267" s="270"/>
      <c r="K267" s="270"/>
      <c r="L267" s="270"/>
    </row>
    <row r="268" spans="2:15" hidden="1" outlineLevel="2" x14ac:dyDescent="0.4">
      <c r="B268" s="222"/>
      <c r="C268" s="222" t="s">
        <v>725</v>
      </c>
      <c r="D268" s="224" t="s">
        <v>176</v>
      </c>
      <c r="E268" s="271"/>
      <c r="F268" s="271"/>
      <c r="G268" s="271"/>
      <c r="H268" s="271">
        <f>IFERROR((SUMIFS('INPUTS | Totex'!H$387:H$405,'INPUTS | Totex'!$C$387:$C$405,$C268) * Deflator2021)/SUMIFS(H$9:H$27,$C$9:$C$27,$C268),0)</f>
        <v>3.1366191064566153E-2</v>
      </c>
      <c r="I268" s="271">
        <f>IFERROR((SUMIFS('INPUTS | Totex'!I$387:I$405,'INPUTS | Totex'!$C$387:$C$405,$C268) * Deflator2022)/SUMIFS(I$9:I$27,$C$9:$C$27,$C268),0)</f>
        <v>0</v>
      </c>
      <c r="J268" s="271">
        <f>IFERROR((SUMIFS('INPUTS | Totex'!J$387:J$405,'INPUTS | Totex'!$C$387:$C$405,$C268) * Deflator2023)/SUMIFS(J$9:J$27,$C$9:$C$27,$C268),0)</f>
        <v>0</v>
      </c>
      <c r="K268" s="271">
        <f>IFERROR((SUMIFS('INPUTS | Totex'!K$387:K$405,'INPUTS | Totex'!$C$387:$C$405,$C268) * Deflator2024)/SUMIFS(K$9:K$27,$C$9:$C$27,$C268),0)</f>
        <v>0</v>
      </c>
      <c r="L268" s="271">
        <f>IFERROR((SUMIFS('INPUTS | Totex'!L$387:L$405,'INPUTS | Totex'!$C$387:$C$405,$C268) * Deflator2025)/SUMIFS(L$9:L$27,$C$9:$C$27,$C268),0)</f>
        <v>0</v>
      </c>
      <c r="M268" s="222"/>
      <c r="N268" s="222"/>
      <c r="O268" s="222"/>
    </row>
    <row r="269" spans="2:15" outlineLevel="1" collapsed="1" x14ac:dyDescent="0.4">
      <c r="H269" s="268"/>
      <c r="I269" s="268"/>
      <c r="J269" s="268"/>
      <c r="K269" s="268"/>
      <c r="L269" s="268"/>
    </row>
    <row r="270" spans="2:15" ht="14.25" outlineLevel="1" x14ac:dyDescent="0.4">
      <c r="B270" s="74" t="s">
        <v>1128</v>
      </c>
      <c r="C270" s="60"/>
      <c r="D270" s="226"/>
      <c r="E270" s="226"/>
      <c r="F270" s="226"/>
      <c r="G270" s="226"/>
      <c r="H270" s="269"/>
      <c r="I270" s="269"/>
      <c r="J270" s="269"/>
      <c r="K270" s="269"/>
      <c r="L270" s="269"/>
      <c r="M270" s="226"/>
      <c r="N270" s="18"/>
      <c r="O270" s="18"/>
    </row>
    <row r="271" spans="2:15" hidden="1" outlineLevel="2" x14ac:dyDescent="0.4">
      <c r="H271" s="268"/>
      <c r="I271" s="268"/>
      <c r="J271" s="268"/>
      <c r="K271" s="268"/>
      <c r="L271" s="268"/>
    </row>
    <row r="272" spans="2:15" hidden="1" outlineLevel="2" x14ac:dyDescent="0.4">
      <c r="C272" s="234" t="s">
        <v>117</v>
      </c>
      <c r="D272" s="236" t="s">
        <v>176</v>
      </c>
      <c r="E272" s="236"/>
      <c r="F272" s="236"/>
      <c r="G272" s="236"/>
      <c r="H272" s="270">
        <f>IFERROR((SUMIFS('INPUTS | Totex'!H$411:H$423,'INPUTS | Totex'!$C$411:$C$423,$C272) * Deflator2021)/SUMIFS(H$9:H$27,$C$9:$C$27,$C272),0)</f>
        <v>4.9045235259683906E-2</v>
      </c>
      <c r="I272" s="270">
        <f>IFERROR((SUMIFS('INPUTS | Totex'!I$411:I$423,'INPUTS | Totex'!$C$411:$C$423,$C272) * Deflator2022)/SUMIFS(I$9:I$27,$C$9:$C$27,$C272),0)</f>
        <v>0</v>
      </c>
      <c r="J272" s="270">
        <f>IFERROR((SUMIFS('INPUTS | Totex'!J$411:J$423,'INPUTS | Totex'!$C$411:$C$423,$C272) * Deflator2023)/SUMIFS(J$9:J$27,$C$9:$C$27,$C272),0)</f>
        <v>0</v>
      </c>
      <c r="K272" s="270">
        <f>IFERROR((SUMIFS('INPUTS | Totex'!K$411:K$423,'INPUTS | Totex'!$C$411:$C$423,$C272) * Deflator2024)/SUMIFS(K$9:K$27,$C$9:$C$27,$C272),0)</f>
        <v>0</v>
      </c>
      <c r="L272" s="270">
        <f>IFERROR((SUMIFS('INPUTS | Totex'!L$411:L$423,'INPUTS | Totex'!$C$411:$C$423,$C272) * Deflator2025)/SUMIFS(L$9:L$27,$C$9:$C$27,$C272),0)</f>
        <v>0</v>
      </c>
    </row>
    <row r="273" spans="2:15" hidden="1" outlineLevel="2" x14ac:dyDescent="0.4">
      <c r="C273" s="234" t="s">
        <v>119</v>
      </c>
      <c r="D273" s="236" t="s">
        <v>176</v>
      </c>
      <c r="E273" s="236"/>
      <c r="F273" s="236"/>
      <c r="G273" s="236"/>
      <c r="H273" s="270">
        <f>IFERROR((SUMIFS('INPUTS | Totex'!H$411:H$423,'INPUTS | Totex'!$C$411:$C$423,$C273) * Deflator2021)/SUMIFS(H$9:H$27,$C$9:$C$27,$C273),0)</f>
        <v>-1.2535962388604237E-2</v>
      </c>
      <c r="I273" s="270">
        <f>IFERROR((SUMIFS('INPUTS | Totex'!I$411:I$423,'INPUTS | Totex'!$C$411:$C$423,$C273) * Deflator2022)/SUMIFS(I$9:I$27,$C$9:$C$27,$C273),0)</f>
        <v>0</v>
      </c>
      <c r="J273" s="270">
        <f>IFERROR((SUMIFS('INPUTS | Totex'!J$411:J$423,'INPUTS | Totex'!$C$411:$C$423,$C273) * Deflator2023)/SUMIFS(J$9:J$27,$C$9:$C$27,$C273),0)</f>
        <v>0</v>
      </c>
      <c r="K273" s="270">
        <f>IFERROR((SUMIFS('INPUTS | Totex'!K$411:K$423,'INPUTS | Totex'!$C$411:$C$423,$C273) * Deflator2024)/SUMIFS(K$9:K$27,$C$9:$C$27,$C273),0)</f>
        <v>0</v>
      </c>
      <c r="L273" s="270">
        <f>IFERROR((SUMIFS('INPUTS | Totex'!L$411:L$423,'INPUTS | Totex'!$C$411:$C$423,$C273) * Deflator2025)/SUMIFS(L$9:L$27,$C$9:$C$27,$C273),0)</f>
        <v>0</v>
      </c>
    </row>
    <row r="274" spans="2:15" hidden="1" outlineLevel="2" x14ac:dyDescent="0.4">
      <c r="C274" s="234" t="s">
        <v>122</v>
      </c>
      <c r="D274" s="236" t="s">
        <v>176</v>
      </c>
      <c r="E274" s="236"/>
      <c r="F274" s="236"/>
      <c r="G274" s="236"/>
      <c r="H274" s="270">
        <f>IFERROR((SUMIFS('INPUTS | Totex'!H$411:H$423,'INPUTS | Totex'!$C$411:$C$423,$C274) * Deflator2021)/SUMIFS(H$9:H$27,$C$9:$C$27,$C274),0)</f>
        <v>2.0271906458643237E-2</v>
      </c>
      <c r="I274" s="270">
        <f>IFERROR((SUMIFS('INPUTS | Totex'!I$411:I$423,'INPUTS | Totex'!$C$411:$C$423,$C274) * Deflator2022)/SUMIFS(I$9:I$27,$C$9:$C$27,$C274),0)</f>
        <v>0</v>
      </c>
      <c r="J274" s="270">
        <f>IFERROR((SUMIFS('INPUTS | Totex'!J$411:J$423,'INPUTS | Totex'!$C$411:$C$423,$C274) * Deflator2023)/SUMIFS(J$9:J$27,$C$9:$C$27,$C274),0)</f>
        <v>0</v>
      </c>
      <c r="K274" s="270">
        <f>IFERROR((SUMIFS('INPUTS | Totex'!K$411:K$423,'INPUTS | Totex'!$C$411:$C$423,$C274) * Deflator2024)/SUMIFS(K$9:K$27,$C$9:$C$27,$C274),0)</f>
        <v>0</v>
      </c>
      <c r="L274" s="270">
        <f>IFERROR((SUMIFS('INPUTS | Totex'!L$411:L$423,'INPUTS | Totex'!$C$411:$C$423,$C274) * Deflator2025)/SUMIFS(L$9:L$27,$C$9:$C$27,$C274),0)</f>
        <v>0</v>
      </c>
    </row>
    <row r="275" spans="2:15" hidden="1" outlineLevel="2" x14ac:dyDescent="0.4">
      <c r="C275" s="234" t="s">
        <v>124</v>
      </c>
      <c r="D275" s="236" t="s">
        <v>176</v>
      </c>
      <c r="E275" s="236"/>
      <c r="F275" s="236"/>
      <c r="G275" s="236"/>
      <c r="H275" s="270">
        <f>IFERROR((SUMIFS('INPUTS | Totex'!H$411:H$423,'INPUTS | Totex'!$C$411:$C$423,$C275) * Deflator2021)/SUMIFS(H$9:H$27,$C$9:$C$27,$C275),0)</f>
        <v>2.1759622583642283E-2</v>
      </c>
      <c r="I275" s="270">
        <f>IFERROR((SUMIFS('INPUTS | Totex'!I$411:I$423,'INPUTS | Totex'!$C$411:$C$423,$C275) * Deflator2022)/SUMIFS(I$9:I$27,$C$9:$C$27,$C275),0)</f>
        <v>0</v>
      </c>
      <c r="J275" s="270">
        <f>IFERROR((SUMIFS('INPUTS | Totex'!J$411:J$423,'INPUTS | Totex'!$C$411:$C$423,$C275) * Deflator2023)/SUMIFS(J$9:J$27,$C$9:$C$27,$C275),0)</f>
        <v>0</v>
      </c>
      <c r="K275" s="270">
        <f>IFERROR((SUMIFS('INPUTS | Totex'!K$411:K$423,'INPUTS | Totex'!$C$411:$C$423,$C275) * Deflator2024)/SUMIFS(K$9:K$27,$C$9:$C$27,$C275),0)</f>
        <v>0</v>
      </c>
      <c r="L275" s="270">
        <f>IFERROR((SUMIFS('INPUTS | Totex'!L$411:L$423,'INPUTS | Totex'!$C$411:$C$423,$C275) * Deflator2025)/SUMIFS(L$9:L$27,$C$9:$C$27,$C275),0)</f>
        <v>0</v>
      </c>
    </row>
    <row r="276" spans="2:15" hidden="1" outlineLevel="2" x14ac:dyDescent="0.4">
      <c r="C276" s="234" t="s">
        <v>126</v>
      </c>
      <c r="D276" s="236" t="s">
        <v>176</v>
      </c>
      <c r="E276" s="236"/>
      <c r="F276" s="236"/>
      <c r="G276" s="236"/>
      <c r="H276" s="270">
        <f>IFERROR((SUMIFS('INPUTS | Totex'!H$411:H$423,'INPUTS | Totex'!$C$411:$C$423,$C276) * Deflator2021)/SUMIFS(H$9:H$27,$C$9:$C$27,$C276),0)</f>
        <v>-6.8307584285472595E-2</v>
      </c>
      <c r="I276" s="270">
        <f>IFERROR((SUMIFS('INPUTS | Totex'!I$411:I$423,'INPUTS | Totex'!$C$411:$C$423,$C276) * Deflator2022)/SUMIFS(I$9:I$27,$C$9:$C$27,$C276),0)</f>
        <v>0</v>
      </c>
      <c r="J276" s="270">
        <f>IFERROR((SUMIFS('INPUTS | Totex'!J$411:J$423,'INPUTS | Totex'!$C$411:$C$423,$C276) * Deflator2023)/SUMIFS(J$9:J$27,$C$9:$C$27,$C276),0)</f>
        <v>0</v>
      </c>
      <c r="K276" s="270">
        <f>IFERROR((SUMIFS('INPUTS | Totex'!K$411:K$423,'INPUTS | Totex'!$C$411:$C$423,$C276) * Deflator2024)/SUMIFS(K$9:K$27,$C$9:$C$27,$C276),0)</f>
        <v>0</v>
      </c>
      <c r="L276" s="270">
        <f>IFERROR((SUMIFS('INPUTS | Totex'!L$411:L$423,'INPUTS | Totex'!$C$411:$C$423,$C276) * Deflator2025)/SUMIFS(L$9:L$27,$C$9:$C$27,$C276),0)</f>
        <v>0</v>
      </c>
    </row>
    <row r="277" spans="2:15" hidden="1" outlineLevel="2" x14ac:dyDescent="0.4">
      <c r="C277" s="234" t="s">
        <v>128</v>
      </c>
      <c r="D277" s="236" t="s">
        <v>176</v>
      </c>
      <c r="E277" s="236"/>
      <c r="F277" s="236"/>
      <c r="G277" s="236"/>
      <c r="H277" s="270">
        <f>IFERROR((SUMIFS('INPUTS | Totex'!H$411:H$423,'INPUTS | Totex'!$C$411:$C$423,$C277) * Deflator2021)/SUMIFS(H$9:H$27,$C$9:$C$27,$C277),0)</f>
        <v>-8.5302803171179387E-2</v>
      </c>
      <c r="I277" s="270">
        <f>IFERROR((SUMIFS('INPUTS | Totex'!I$411:I$423,'INPUTS | Totex'!$C$411:$C$423,$C277) * Deflator2022)/SUMIFS(I$9:I$27,$C$9:$C$27,$C277),0)</f>
        <v>0</v>
      </c>
      <c r="J277" s="270">
        <f>IFERROR((SUMIFS('INPUTS | Totex'!J$411:J$423,'INPUTS | Totex'!$C$411:$C$423,$C277) * Deflator2023)/SUMIFS(J$9:J$27,$C$9:$C$27,$C277),0)</f>
        <v>0</v>
      </c>
      <c r="K277" s="270">
        <f>IFERROR((SUMIFS('INPUTS | Totex'!K$411:K$423,'INPUTS | Totex'!$C$411:$C$423,$C277) * Deflator2024)/SUMIFS(K$9:K$27,$C$9:$C$27,$C277),0)</f>
        <v>0</v>
      </c>
      <c r="L277" s="270">
        <f>IFERROR((SUMIFS('INPUTS | Totex'!L$411:L$423,'INPUTS | Totex'!$C$411:$C$423,$C277) * Deflator2025)/SUMIFS(L$9:L$27,$C$9:$C$27,$C277),0)</f>
        <v>0</v>
      </c>
    </row>
    <row r="278" spans="2:15" hidden="1" outlineLevel="2" x14ac:dyDescent="0.4">
      <c r="C278" s="234" t="s">
        <v>131</v>
      </c>
      <c r="D278" s="236" t="s">
        <v>176</v>
      </c>
      <c r="E278" s="236"/>
      <c r="F278" s="236"/>
      <c r="G278" s="236"/>
      <c r="H278" s="270">
        <f>IFERROR((SUMIFS('INPUTS | Totex'!H$411:H$423,'INPUTS | Totex'!$C$411:$C$423,$C278) * Deflator2021)/SUMIFS(H$9:H$27,$C$9:$C$27,$C278),0)</f>
        <v>6.6589271947037662E-2</v>
      </c>
      <c r="I278" s="270">
        <f>IFERROR((SUMIFS('INPUTS | Totex'!I$411:I$423,'INPUTS | Totex'!$C$411:$C$423,$C278) * Deflator2022)/SUMIFS(I$9:I$27,$C$9:$C$27,$C278),0)</f>
        <v>0</v>
      </c>
      <c r="J278" s="270">
        <f>IFERROR((SUMIFS('INPUTS | Totex'!J$411:J$423,'INPUTS | Totex'!$C$411:$C$423,$C278) * Deflator2023)/SUMIFS(J$9:J$27,$C$9:$C$27,$C278),0)</f>
        <v>0</v>
      </c>
      <c r="K278" s="270">
        <f>IFERROR((SUMIFS('INPUTS | Totex'!K$411:K$423,'INPUTS | Totex'!$C$411:$C$423,$C278) * Deflator2024)/SUMIFS(K$9:K$27,$C$9:$C$27,$C278),0)</f>
        <v>0</v>
      </c>
      <c r="L278" s="270">
        <f>IFERROR((SUMIFS('INPUTS | Totex'!L$411:L$423,'INPUTS | Totex'!$C$411:$C$423,$C278) * Deflator2025)/SUMIFS(L$9:L$27,$C$9:$C$27,$C278),0)</f>
        <v>0</v>
      </c>
    </row>
    <row r="279" spans="2:15" hidden="1" outlineLevel="2" x14ac:dyDescent="0.4">
      <c r="C279" s="234" t="s">
        <v>133</v>
      </c>
      <c r="D279" s="236" t="s">
        <v>176</v>
      </c>
      <c r="E279" s="236"/>
      <c r="F279" s="236"/>
      <c r="G279" s="236"/>
      <c r="H279" s="270">
        <f>IFERROR((SUMIFS('INPUTS | Totex'!H$411:H$423,'INPUTS | Totex'!$C$411:$C$423,$C279) * Deflator2021)/SUMIFS(H$9:H$27,$C$9:$C$27,$C279),0)</f>
        <v>-6.4434641072065868E-2</v>
      </c>
      <c r="I279" s="270">
        <f>IFERROR((SUMIFS('INPUTS | Totex'!I$411:I$423,'INPUTS | Totex'!$C$411:$C$423,$C279) * Deflator2022)/SUMIFS(I$9:I$27,$C$9:$C$27,$C279),0)</f>
        <v>0</v>
      </c>
      <c r="J279" s="270">
        <f>IFERROR((SUMIFS('INPUTS | Totex'!J$411:J$423,'INPUTS | Totex'!$C$411:$C$423,$C279) * Deflator2023)/SUMIFS(J$9:J$27,$C$9:$C$27,$C279),0)</f>
        <v>0</v>
      </c>
      <c r="K279" s="270">
        <f>IFERROR((SUMIFS('INPUTS | Totex'!K$411:K$423,'INPUTS | Totex'!$C$411:$C$423,$C279) * Deflator2024)/SUMIFS(K$9:K$27,$C$9:$C$27,$C279),0)</f>
        <v>0</v>
      </c>
      <c r="L279" s="270">
        <f>IFERROR((SUMIFS('INPUTS | Totex'!L$411:L$423,'INPUTS | Totex'!$C$411:$C$423,$C279) * Deflator2025)/SUMIFS(L$9:L$27,$C$9:$C$27,$C279),0)</f>
        <v>0</v>
      </c>
    </row>
    <row r="280" spans="2:15" hidden="1" outlineLevel="2" x14ac:dyDescent="0.4">
      <c r="C280" s="220" t="s">
        <v>244</v>
      </c>
      <c r="D280" s="236" t="s">
        <v>176</v>
      </c>
      <c r="E280" s="236"/>
      <c r="F280" s="236"/>
      <c r="G280" s="236"/>
      <c r="H280" s="270">
        <f>IFERROR((SUMIFS('INPUTS | Totex'!H$411:H$423,'INPUTS | Totex'!$C$411:$C$423,$C280) * Deflator2021)/SUMIFS(H$9:H$27,$C$9:$C$27,$C280),0)</f>
        <v>0.13892427491400416</v>
      </c>
      <c r="I280" s="270">
        <f>IFERROR((SUMIFS('INPUTS | Totex'!I$411:I$423,'INPUTS | Totex'!$C$411:$C$423,$C280) * Deflator2022)/SUMIFS(I$9:I$27,$C$9:$C$27,$C280),0)</f>
        <v>0</v>
      </c>
      <c r="J280" s="270">
        <f>IFERROR((SUMIFS('INPUTS | Totex'!J$411:J$423,'INPUTS | Totex'!$C$411:$C$423,$C280) * Deflator2023)/SUMIFS(J$9:J$27,$C$9:$C$27,$C280),0)</f>
        <v>0</v>
      </c>
      <c r="K280" s="270">
        <f>IFERROR((SUMIFS('INPUTS | Totex'!K$411:K$423,'INPUTS | Totex'!$C$411:$C$423,$C280) * Deflator2024)/SUMIFS(K$9:K$27,$C$9:$C$27,$C280),0)</f>
        <v>0</v>
      </c>
      <c r="L280" s="270">
        <f>IFERROR((SUMIFS('INPUTS | Totex'!L$411:L$423,'INPUTS | Totex'!$C$411:$C$423,$C280) * Deflator2025)/SUMIFS(L$9:L$27,$C$9:$C$27,$C280),0)</f>
        <v>0</v>
      </c>
    </row>
    <row r="281" spans="2:15" hidden="1" outlineLevel="2" x14ac:dyDescent="0.4">
      <c r="C281" s="234" t="s">
        <v>137</v>
      </c>
      <c r="D281" s="236" t="s">
        <v>176</v>
      </c>
      <c r="E281" s="236"/>
      <c r="F281" s="236"/>
      <c r="G281" s="236"/>
      <c r="H281" s="270">
        <f>IFERROR((SUMIFS('INPUTS | Totex'!H$411:H$423,'INPUTS | Totex'!$C$411:$C$423,$C281) * Deflator2021)/SUMIFS(H$9:H$27,$C$9:$C$27,$C281),0)</f>
        <v>-0.10210700474910636</v>
      </c>
      <c r="I281" s="270">
        <f>IFERROR((SUMIFS('INPUTS | Totex'!I$411:I$423,'INPUTS | Totex'!$C$411:$C$423,$C281) * Deflator2022)/SUMIFS(I$9:I$27,$C$9:$C$27,$C281),0)</f>
        <v>0</v>
      </c>
      <c r="J281" s="270">
        <f>IFERROR((SUMIFS('INPUTS | Totex'!J$411:J$423,'INPUTS | Totex'!$C$411:$C$423,$C281) * Deflator2023)/SUMIFS(J$9:J$27,$C$9:$C$27,$C281),0)</f>
        <v>0</v>
      </c>
      <c r="K281" s="270">
        <f>IFERROR((SUMIFS('INPUTS | Totex'!K$411:K$423,'INPUTS | Totex'!$C$411:$C$423,$C281) * Deflator2024)/SUMIFS(K$9:K$27,$C$9:$C$27,$C281),0)</f>
        <v>0</v>
      </c>
      <c r="L281" s="270">
        <f>IFERROR((SUMIFS('INPUTS | Totex'!L$411:L$423,'INPUTS | Totex'!$C$411:$C$423,$C281) * Deflator2025)/SUMIFS(L$9:L$27,$C$9:$C$27,$C281),0)</f>
        <v>0</v>
      </c>
    </row>
    <row r="282" spans="2:15" hidden="1" outlineLevel="2" x14ac:dyDescent="0.4">
      <c r="C282" s="234" t="s">
        <v>139</v>
      </c>
      <c r="D282" s="236" t="s">
        <v>176</v>
      </c>
      <c r="E282" s="236"/>
      <c r="F282" s="236"/>
      <c r="G282" s="236"/>
      <c r="H282" s="270">
        <f>IFERROR((SUMIFS('INPUTS | Totex'!H$411:H$423,'INPUTS | Totex'!$C$411:$C$423,$C282) * Deflator2021)/SUMIFS(H$9:H$27,$C$9:$C$27,$C282),0)</f>
        <v>-0.14879983505870609</v>
      </c>
      <c r="I282" s="270">
        <f>IFERROR((SUMIFS('INPUTS | Totex'!I$411:I$423,'INPUTS | Totex'!$C$411:$C$423,$C282) * Deflator2022)/SUMIFS(I$9:I$27,$C$9:$C$27,$C282),0)</f>
        <v>0</v>
      </c>
      <c r="J282" s="270">
        <f>IFERROR((SUMIFS('INPUTS | Totex'!J$411:J$423,'INPUTS | Totex'!$C$411:$C$423,$C282) * Deflator2023)/SUMIFS(J$9:J$27,$C$9:$C$27,$C282),0)</f>
        <v>0</v>
      </c>
      <c r="K282" s="270">
        <f>IFERROR((SUMIFS('INPUTS | Totex'!K$411:K$423,'INPUTS | Totex'!$C$411:$C$423,$C282) * Deflator2024)/SUMIFS(K$9:K$27,$C$9:$C$27,$C282),0)</f>
        <v>0</v>
      </c>
      <c r="L282" s="270">
        <f>IFERROR((SUMIFS('INPUTS | Totex'!L$411:L$423,'INPUTS | Totex'!$C$411:$C$423,$C282) * Deflator2025)/SUMIFS(L$9:L$27,$C$9:$C$27,$C282),0)</f>
        <v>0</v>
      </c>
    </row>
    <row r="283" spans="2:15" hidden="1" outlineLevel="2" x14ac:dyDescent="0.4">
      <c r="C283" s="234"/>
      <c r="D283" s="236"/>
      <c r="E283" s="236"/>
      <c r="F283" s="236"/>
      <c r="G283" s="236"/>
      <c r="H283" s="270"/>
      <c r="I283" s="270"/>
      <c r="J283" s="270"/>
      <c r="K283" s="270"/>
      <c r="L283" s="270"/>
    </row>
    <row r="284" spans="2:15" hidden="1" outlineLevel="2" x14ac:dyDescent="0.4">
      <c r="B284" s="222"/>
      <c r="C284" s="222" t="s">
        <v>725</v>
      </c>
      <c r="D284" s="237" t="s">
        <v>176</v>
      </c>
      <c r="E284" s="271"/>
      <c r="F284" s="271"/>
      <c r="G284" s="271"/>
      <c r="H284" s="271">
        <f>IFERROR((SUMIFS('INPUTS | Totex'!H$411:H$423,'INPUTS | Totex'!$C$411:$C$423,$C284) * Deflator2021)/SUMIFS(H$9:H$27,$C$9:$C$27,$C284),0)</f>
        <v>-2.1437935483175938E-2</v>
      </c>
      <c r="I284" s="271">
        <f>IFERROR((SUMIFS('INPUTS | Totex'!I$411:I$423,'INPUTS | Totex'!$C$411:$C$423,$C284) * Deflator2022)/SUMIFS(I$9:I$27,$C$9:$C$27,$C284),0)</f>
        <v>0</v>
      </c>
      <c r="J284" s="271">
        <f>IFERROR((SUMIFS('INPUTS | Totex'!J$411:J$423,'INPUTS | Totex'!$C$411:$C$423,$C284) * Deflator2023)/SUMIFS(J$9:J$27,$C$9:$C$27,$C284),0)</f>
        <v>0</v>
      </c>
      <c r="K284" s="271">
        <f>IFERROR((SUMIFS('INPUTS | Totex'!K$411:K$423,'INPUTS | Totex'!$C$411:$C$423,$C284) * Deflator2024)/SUMIFS(K$9:K$27,$C$9:$C$27,$C284),0)</f>
        <v>0</v>
      </c>
      <c r="L284" s="271">
        <f>IFERROR((SUMIFS('INPUTS | Totex'!L$411:L$423,'INPUTS | Totex'!$C$411:$C$423,$C284) * Deflator2025)/SUMIFS(L$9:L$27,$C$9:$C$27,$C284),0)</f>
        <v>0</v>
      </c>
      <c r="M284" s="222"/>
      <c r="N284" s="222"/>
      <c r="O284" s="222"/>
    </row>
    <row r="285" spans="2:15" outlineLevel="1" collapsed="1" x14ac:dyDescent="0.4">
      <c r="H285" s="268"/>
      <c r="I285" s="268"/>
      <c r="J285" s="268"/>
      <c r="K285" s="268"/>
      <c r="L285" s="268"/>
    </row>
    <row r="286" spans="2:15" ht="14.25" outlineLevel="1" x14ac:dyDescent="0.4">
      <c r="B286" s="74" t="s">
        <v>1129</v>
      </c>
      <c r="C286" s="60"/>
      <c r="D286" s="226"/>
      <c r="E286" s="226"/>
      <c r="F286" s="226"/>
      <c r="G286" s="226"/>
      <c r="H286" s="269"/>
      <c r="I286" s="269"/>
      <c r="J286" s="269"/>
      <c r="K286" s="269"/>
      <c r="L286" s="269"/>
      <c r="M286" s="226"/>
      <c r="N286" s="18"/>
      <c r="O286" s="18"/>
    </row>
    <row r="287" spans="2:15" hidden="1" outlineLevel="2" x14ac:dyDescent="0.4">
      <c r="H287" s="268"/>
      <c r="I287" s="268"/>
      <c r="J287" s="268"/>
      <c r="K287" s="268"/>
      <c r="L287" s="268"/>
    </row>
    <row r="288" spans="2:15" hidden="1" outlineLevel="2" x14ac:dyDescent="0.4">
      <c r="C288" s="234" t="s">
        <v>117</v>
      </c>
      <c r="D288" s="236" t="s">
        <v>176</v>
      </c>
      <c r="E288" s="236"/>
      <c r="F288" s="236"/>
      <c r="G288" s="236"/>
      <c r="H288" s="270">
        <f>IFERROR((SUMIFS('INPUTS | Totex'!H$427:H$439,'INPUTS | Totex'!$C$427:$C$439,$C288) * Deflator2021)/SUMIFS(H$9:H$27,$C$9:$C$27,$C288),0)</f>
        <v>-2.209155043297471E-2</v>
      </c>
      <c r="I288" s="270">
        <f>IFERROR((SUMIFS('INPUTS | Totex'!I$427:I$439,'INPUTS | Totex'!$C$427:$C$439,$C288) * Deflator2022)/SUMIFS(I$9:I$27,$C$9:$C$27,$C288),0)</f>
        <v>0</v>
      </c>
      <c r="J288" s="270">
        <f>IFERROR((SUMIFS('INPUTS | Totex'!J$427:J$439,'INPUTS | Totex'!$C$427:$C$439,$C288) * Deflator2023)/SUMIFS(J$9:J$27,$C$9:$C$27,$C288),0)</f>
        <v>0</v>
      </c>
      <c r="K288" s="270">
        <f>IFERROR((SUMIFS('INPUTS | Totex'!K$427:K$439,'INPUTS | Totex'!$C$427:$C$439,$C288) * Deflator2024)/SUMIFS(K$9:K$27,$C$9:$C$27,$C288),0)</f>
        <v>0</v>
      </c>
      <c r="L288" s="270">
        <f>IFERROR((SUMIFS('INPUTS | Totex'!L$427:L$439,'INPUTS | Totex'!$C$427:$C$439,$C288) * Deflator2025)/SUMIFS(L$9:L$27,$C$9:$C$27,$C288),0)</f>
        <v>0</v>
      </c>
    </row>
    <row r="289" spans="2:15" hidden="1" outlineLevel="2" x14ac:dyDescent="0.4">
      <c r="C289" s="234" t="s">
        <v>119</v>
      </c>
      <c r="D289" s="236" t="s">
        <v>176</v>
      </c>
      <c r="E289" s="236"/>
      <c r="F289" s="236"/>
      <c r="G289" s="236"/>
      <c r="H289" s="270">
        <f>IFERROR((SUMIFS('INPUTS | Totex'!H$427:H$439,'INPUTS | Totex'!$C$427:$C$439,$C289) * Deflator2021)/SUMIFS(H$9:H$27,$C$9:$C$27,$C289),0)</f>
        <v>2.8440109466002381E-2</v>
      </c>
      <c r="I289" s="270">
        <f>IFERROR((SUMIFS('INPUTS | Totex'!I$427:I$439,'INPUTS | Totex'!$C$427:$C$439,$C289) * Deflator2022)/SUMIFS(I$9:I$27,$C$9:$C$27,$C289),0)</f>
        <v>0</v>
      </c>
      <c r="J289" s="270">
        <f>IFERROR((SUMIFS('INPUTS | Totex'!J$427:J$439,'INPUTS | Totex'!$C$427:$C$439,$C289) * Deflator2023)/SUMIFS(J$9:J$27,$C$9:$C$27,$C289),0)</f>
        <v>0</v>
      </c>
      <c r="K289" s="270">
        <f>IFERROR((SUMIFS('INPUTS | Totex'!K$427:K$439,'INPUTS | Totex'!$C$427:$C$439,$C289) * Deflator2024)/SUMIFS(K$9:K$27,$C$9:$C$27,$C289),0)</f>
        <v>0</v>
      </c>
      <c r="L289" s="270">
        <f>IFERROR((SUMIFS('INPUTS | Totex'!L$427:L$439,'INPUTS | Totex'!$C$427:$C$439,$C289) * Deflator2025)/SUMIFS(L$9:L$27,$C$9:$C$27,$C289),0)</f>
        <v>0</v>
      </c>
    </row>
    <row r="290" spans="2:15" hidden="1" outlineLevel="2" x14ac:dyDescent="0.4">
      <c r="C290" s="234" t="s">
        <v>122</v>
      </c>
      <c r="D290" s="236" t="s">
        <v>176</v>
      </c>
      <c r="E290" s="236"/>
      <c r="F290" s="236"/>
      <c r="G290" s="236"/>
      <c r="H290" s="270">
        <f>IFERROR((SUMIFS('INPUTS | Totex'!H$427:H$439,'INPUTS | Totex'!$C$427:$C$439,$C290) * Deflator2021)/SUMIFS(H$9:H$27,$C$9:$C$27,$C290),0)</f>
        <v>-3.7015255820389528E-3</v>
      </c>
      <c r="I290" s="270">
        <f>IFERROR((SUMIFS('INPUTS | Totex'!I$427:I$439,'INPUTS | Totex'!$C$427:$C$439,$C290) * Deflator2022)/SUMIFS(I$9:I$27,$C$9:$C$27,$C290),0)</f>
        <v>0</v>
      </c>
      <c r="J290" s="270">
        <f>IFERROR((SUMIFS('INPUTS | Totex'!J$427:J$439,'INPUTS | Totex'!$C$427:$C$439,$C290) * Deflator2023)/SUMIFS(J$9:J$27,$C$9:$C$27,$C290),0)</f>
        <v>0</v>
      </c>
      <c r="K290" s="270">
        <f>IFERROR((SUMIFS('INPUTS | Totex'!K$427:K$439,'INPUTS | Totex'!$C$427:$C$439,$C290) * Deflator2024)/SUMIFS(K$9:K$27,$C$9:$C$27,$C290),0)</f>
        <v>0</v>
      </c>
      <c r="L290" s="270">
        <f>IFERROR((SUMIFS('INPUTS | Totex'!L$427:L$439,'INPUTS | Totex'!$C$427:$C$439,$C290) * Deflator2025)/SUMIFS(L$9:L$27,$C$9:$C$27,$C290),0)</f>
        <v>0</v>
      </c>
    </row>
    <row r="291" spans="2:15" hidden="1" outlineLevel="2" x14ac:dyDescent="0.4">
      <c r="C291" s="234" t="s">
        <v>124</v>
      </c>
      <c r="D291" s="236" t="s">
        <v>176</v>
      </c>
      <c r="E291" s="236"/>
      <c r="F291" s="236"/>
      <c r="G291" s="236"/>
      <c r="H291" s="270">
        <f>IFERROR((SUMIFS('INPUTS | Totex'!H$427:H$439,'INPUTS | Totex'!$C$427:$C$439,$C291) * Deflator2021)/SUMIFS(H$9:H$27,$C$9:$C$27,$C291),0)</f>
        <v>-3.0804896309726774E-2</v>
      </c>
      <c r="I291" s="270">
        <f>IFERROR((SUMIFS('INPUTS | Totex'!I$427:I$439,'INPUTS | Totex'!$C$427:$C$439,$C291) * Deflator2022)/SUMIFS(I$9:I$27,$C$9:$C$27,$C291),0)</f>
        <v>0</v>
      </c>
      <c r="J291" s="270">
        <f>IFERROR((SUMIFS('INPUTS | Totex'!J$427:J$439,'INPUTS | Totex'!$C$427:$C$439,$C291) * Deflator2023)/SUMIFS(J$9:J$27,$C$9:$C$27,$C291),0)</f>
        <v>0</v>
      </c>
      <c r="K291" s="270">
        <f>IFERROR((SUMIFS('INPUTS | Totex'!K$427:K$439,'INPUTS | Totex'!$C$427:$C$439,$C291) * Deflator2024)/SUMIFS(K$9:K$27,$C$9:$C$27,$C291),0)</f>
        <v>0</v>
      </c>
      <c r="L291" s="270">
        <f>IFERROR((SUMIFS('INPUTS | Totex'!L$427:L$439,'INPUTS | Totex'!$C$427:$C$439,$C291) * Deflator2025)/SUMIFS(L$9:L$27,$C$9:$C$27,$C291),0)</f>
        <v>0</v>
      </c>
    </row>
    <row r="292" spans="2:15" hidden="1" outlineLevel="2" x14ac:dyDescent="0.4">
      <c r="C292" s="234" t="s">
        <v>126</v>
      </c>
      <c r="D292" s="236" t="s">
        <v>176</v>
      </c>
      <c r="E292" s="236"/>
      <c r="F292" s="236"/>
      <c r="G292" s="236"/>
      <c r="H292" s="270">
        <f>IFERROR((SUMIFS('INPUTS | Totex'!H$427:H$439,'INPUTS | Totex'!$C$427:$C$439,$C292) * Deflator2021)/SUMIFS(H$9:H$27,$C$9:$C$27,$C292),0)</f>
        <v>4.0924290628945606E-2</v>
      </c>
      <c r="I292" s="270">
        <f>IFERROR((SUMIFS('INPUTS | Totex'!I$427:I$439,'INPUTS | Totex'!$C$427:$C$439,$C292) * Deflator2022)/SUMIFS(I$9:I$27,$C$9:$C$27,$C292),0)</f>
        <v>0</v>
      </c>
      <c r="J292" s="270">
        <f>IFERROR((SUMIFS('INPUTS | Totex'!J$427:J$439,'INPUTS | Totex'!$C$427:$C$439,$C292) * Deflator2023)/SUMIFS(J$9:J$27,$C$9:$C$27,$C292),0)</f>
        <v>0</v>
      </c>
      <c r="K292" s="270">
        <f>IFERROR((SUMIFS('INPUTS | Totex'!K$427:K$439,'INPUTS | Totex'!$C$427:$C$439,$C292) * Deflator2024)/SUMIFS(K$9:K$27,$C$9:$C$27,$C292),0)</f>
        <v>0</v>
      </c>
      <c r="L292" s="270">
        <f>IFERROR((SUMIFS('INPUTS | Totex'!L$427:L$439,'INPUTS | Totex'!$C$427:$C$439,$C292) * Deflator2025)/SUMIFS(L$9:L$27,$C$9:$C$27,$C292),0)</f>
        <v>0</v>
      </c>
    </row>
    <row r="293" spans="2:15" hidden="1" outlineLevel="2" x14ac:dyDescent="0.4">
      <c r="C293" s="234" t="s">
        <v>128</v>
      </c>
      <c r="D293" s="236" t="s">
        <v>176</v>
      </c>
      <c r="E293" s="236"/>
      <c r="F293" s="236"/>
      <c r="G293" s="236"/>
      <c r="H293" s="270">
        <f>IFERROR((SUMIFS('INPUTS | Totex'!H$427:H$439,'INPUTS | Totex'!$C$427:$C$439,$C293) * Deflator2021)/SUMIFS(H$9:H$27,$C$9:$C$27,$C293),0)</f>
        <v>-4.2749036419295044E-3</v>
      </c>
      <c r="I293" s="270">
        <f>IFERROR((SUMIFS('INPUTS | Totex'!I$427:I$439,'INPUTS | Totex'!$C$427:$C$439,$C293) * Deflator2022)/SUMIFS(I$9:I$27,$C$9:$C$27,$C293),0)</f>
        <v>0</v>
      </c>
      <c r="J293" s="270">
        <f>IFERROR((SUMIFS('INPUTS | Totex'!J$427:J$439,'INPUTS | Totex'!$C$427:$C$439,$C293) * Deflator2023)/SUMIFS(J$9:J$27,$C$9:$C$27,$C293),0)</f>
        <v>0</v>
      </c>
      <c r="K293" s="270">
        <f>IFERROR((SUMIFS('INPUTS | Totex'!K$427:K$439,'INPUTS | Totex'!$C$427:$C$439,$C293) * Deflator2024)/SUMIFS(K$9:K$27,$C$9:$C$27,$C293),0)</f>
        <v>0</v>
      </c>
      <c r="L293" s="270">
        <f>IFERROR((SUMIFS('INPUTS | Totex'!L$427:L$439,'INPUTS | Totex'!$C$427:$C$439,$C293) * Deflator2025)/SUMIFS(L$9:L$27,$C$9:$C$27,$C293),0)</f>
        <v>0</v>
      </c>
    </row>
    <row r="294" spans="2:15" hidden="1" outlineLevel="2" x14ac:dyDescent="0.4">
      <c r="C294" s="234" t="s">
        <v>131</v>
      </c>
      <c r="D294" s="236" t="s">
        <v>176</v>
      </c>
      <c r="E294" s="236"/>
      <c r="F294" s="236"/>
      <c r="G294" s="236"/>
      <c r="H294" s="270">
        <f>IFERROR((SUMIFS('INPUTS | Totex'!H$427:H$439,'INPUTS | Totex'!$C$427:$C$439,$C294) * Deflator2021)/SUMIFS(H$9:H$27,$C$9:$C$27,$C294),0)</f>
        <v>-1.5759186747257342E-3</v>
      </c>
      <c r="I294" s="270">
        <f>IFERROR((SUMIFS('INPUTS | Totex'!I$427:I$439,'INPUTS | Totex'!$C$427:$C$439,$C294) * Deflator2022)/SUMIFS(I$9:I$27,$C$9:$C$27,$C294),0)</f>
        <v>0</v>
      </c>
      <c r="J294" s="270">
        <f>IFERROR((SUMIFS('INPUTS | Totex'!J$427:J$439,'INPUTS | Totex'!$C$427:$C$439,$C294) * Deflator2023)/SUMIFS(J$9:J$27,$C$9:$C$27,$C294),0)</f>
        <v>0</v>
      </c>
      <c r="K294" s="270">
        <f>IFERROR((SUMIFS('INPUTS | Totex'!K$427:K$439,'INPUTS | Totex'!$C$427:$C$439,$C294) * Deflator2024)/SUMIFS(K$9:K$27,$C$9:$C$27,$C294),0)</f>
        <v>0</v>
      </c>
      <c r="L294" s="270">
        <f>IFERROR((SUMIFS('INPUTS | Totex'!L$427:L$439,'INPUTS | Totex'!$C$427:$C$439,$C294) * Deflator2025)/SUMIFS(L$9:L$27,$C$9:$C$27,$C294),0)</f>
        <v>0</v>
      </c>
    </row>
    <row r="295" spans="2:15" hidden="1" outlineLevel="2" x14ac:dyDescent="0.4">
      <c r="C295" s="234" t="s">
        <v>133</v>
      </c>
      <c r="D295" s="236" t="s">
        <v>176</v>
      </c>
      <c r="E295" s="236"/>
      <c r="F295" s="236"/>
      <c r="G295" s="236"/>
      <c r="H295" s="270">
        <f>IFERROR((SUMIFS('INPUTS | Totex'!H$427:H$439,'INPUTS | Totex'!$C$427:$C$439,$C295) * Deflator2021)/SUMIFS(H$9:H$27,$C$9:$C$27,$C295),0)</f>
        <v>0</v>
      </c>
      <c r="I295" s="270">
        <f>IFERROR((SUMIFS('INPUTS | Totex'!I$427:I$439,'INPUTS | Totex'!$C$427:$C$439,$C295) * Deflator2022)/SUMIFS(I$9:I$27,$C$9:$C$27,$C295),0)</f>
        <v>0</v>
      </c>
      <c r="J295" s="270">
        <f>IFERROR((SUMIFS('INPUTS | Totex'!J$427:J$439,'INPUTS | Totex'!$C$427:$C$439,$C295) * Deflator2023)/SUMIFS(J$9:J$27,$C$9:$C$27,$C295),0)</f>
        <v>0</v>
      </c>
      <c r="K295" s="270">
        <f>IFERROR((SUMIFS('INPUTS | Totex'!K$427:K$439,'INPUTS | Totex'!$C$427:$C$439,$C295) * Deflator2024)/SUMIFS(K$9:K$27,$C$9:$C$27,$C295),0)</f>
        <v>0</v>
      </c>
      <c r="L295" s="270">
        <f>IFERROR((SUMIFS('INPUTS | Totex'!L$427:L$439,'INPUTS | Totex'!$C$427:$C$439,$C295) * Deflator2025)/SUMIFS(L$9:L$27,$C$9:$C$27,$C295),0)</f>
        <v>0</v>
      </c>
    </row>
    <row r="296" spans="2:15" hidden="1" outlineLevel="2" x14ac:dyDescent="0.4">
      <c r="C296" s="220" t="s">
        <v>244</v>
      </c>
      <c r="D296" s="236" t="s">
        <v>176</v>
      </c>
      <c r="E296" s="236"/>
      <c r="F296" s="236"/>
      <c r="G296" s="236"/>
      <c r="H296" s="270">
        <f>IFERROR((SUMIFS('INPUTS | Totex'!H$427:H$439,'INPUTS | Totex'!$C$427:$C$439,$C296) * Deflator2021)/SUMIFS(H$9:H$27,$C$9:$C$27,$C296),0)</f>
        <v>-7.3631299654210672E-3</v>
      </c>
      <c r="I296" s="270">
        <f>IFERROR((SUMIFS('INPUTS | Totex'!I$427:I$439,'INPUTS | Totex'!$C$427:$C$439,$C296) * Deflator2022)/SUMIFS(I$9:I$27,$C$9:$C$27,$C296),0)</f>
        <v>0</v>
      </c>
      <c r="J296" s="270">
        <f>IFERROR((SUMIFS('INPUTS | Totex'!J$427:J$439,'INPUTS | Totex'!$C$427:$C$439,$C296) * Deflator2023)/SUMIFS(J$9:J$27,$C$9:$C$27,$C296),0)</f>
        <v>0</v>
      </c>
      <c r="K296" s="270">
        <f>IFERROR((SUMIFS('INPUTS | Totex'!K$427:K$439,'INPUTS | Totex'!$C$427:$C$439,$C296) * Deflator2024)/SUMIFS(K$9:K$27,$C$9:$C$27,$C296),0)</f>
        <v>0</v>
      </c>
      <c r="L296" s="270">
        <f>IFERROR((SUMIFS('INPUTS | Totex'!L$427:L$439,'INPUTS | Totex'!$C$427:$C$439,$C296) * Deflator2025)/SUMIFS(L$9:L$27,$C$9:$C$27,$C296),0)</f>
        <v>0</v>
      </c>
    </row>
    <row r="297" spans="2:15" hidden="1" outlineLevel="2" x14ac:dyDescent="0.4">
      <c r="C297" s="234" t="s">
        <v>137</v>
      </c>
      <c r="D297" s="236" t="s">
        <v>176</v>
      </c>
      <c r="E297" s="236"/>
      <c r="F297" s="236"/>
      <c r="G297" s="236"/>
      <c r="H297" s="270">
        <f>IFERROR((SUMIFS('INPUTS | Totex'!H$427:H$439,'INPUTS | Totex'!$C$427:$C$439,$C297) * Deflator2021)/SUMIFS(H$9:H$27,$C$9:$C$27,$C297),0)</f>
        <v>1.1152724339840103E-2</v>
      </c>
      <c r="I297" s="270">
        <f>IFERROR((SUMIFS('INPUTS | Totex'!I$427:I$439,'INPUTS | Totex'!$C$427:$C$439,$C297) * Deflator2022)/SUMIFS(I$9:I$27,$C$9:$C$27,$C297),0)</f>
        <v>0</v>
      </c>
      <c r="J297" s="270">
        <f>IFERROR((SUMIFS('INPUTS | Totex'!J$427:J$439,'INPUTS | Totex'!$C$427:$C$439,$C297) * Deflator2023)/SUMIFS(J$9:J$27,$C$9:$C$27,$C297),0)</f>
        <v>0</v>
      </c>
      <c r="K297" s="270">
        <f>IFERROR((SUMIFS('INPUTS | Totex'!K$427:K$439,'INPUTS | Totex'!$C$427:$C$439,$C297) * Deflator2024)/SUMIFS(K$9:K$27,$C$9:$C$27,$C297),0)</f>
        <v>0</v>
      </c>
      <c r="L297" s="270">
        <f>IFERROR((SUMIFS('INPUTS | Totex'!L$427:L$439,'INPUTS | Totex'!$C$427:$C$439,$C297) * Deflator2025)/SUMIFS(L$9:L$27,$C$9:$C$27,$C297),0)</f>
        <v>0</v>
      </c>
    </row>
    <row r="298" spans="2:15" hidden="1" outlineLevel="2" x14ac:dyDescent="0.4">
      <c r="C298" s="234" t="s">
        <v>139</v>
      </c>
      <c r="D298" s="236" t="s">
        <v>176</v>
      </c>
      <c r="E298" s="236"/>
      <c r="F298" s="236"/>
      <c r="G298" s="236"/>
      <c r="H298" s="270">
        <f>IFERROR((SUMIFS('INPUTS | Totex'!H$427:H$439,'INPUTS | Totex'!$C$427:$C$439,$C298) * Deflator2021)/SUMIFS(H$9:H$27,$C$9:$C$27,$C298),0)</f>
        <v>1.2587625062395445E-3</v>
      </c>
      <c r="I298" s="270">
        <f>IFERROR((SUMIFS('INPUTS | Totex'!I$427:I$439,'INPUTS | Totex'!$C$427:$C$439,$C298) * Deflator2022)/SUMIFS(I$9:I$27,$C$9:$C$27,$C298),0)</f>
        <v>0</v>
      </c>
      <c r="J298" s="270">
        <f>IFERROR((SUMIFS('INPUTS | Totex'!J$427:J$439,'INPUTS | Totex'!$C$427:$C$439,$C298) * Deflator2023)/SUMIFS(J$9:J$27,$C$9:$C$27,$C298),0)</f>
        <v>0</v>
      </c>
      <c r="K298" s="270">
        <f>IFERROR((SUMIFS('INPUTS | Totex'!K$427:K$439,'INPUTS | Totex'!$C$427:$C$439,$C298) * Deflator2024)/SUMIFS(K$9:K$27,$C$9:$C$27,$C298),0)</f>
        <v>0</v>
      </c>
      <c r="L298" s="270">
        <f>IFERROR((SUMIFS('INPUTS | Totex'!L$427:L$439,'INPUTS | Totex'!$C$427:$C$439,$C298) * Deflator2025)/SUMIFS(L$9:L$27,$C$9:$C$27,$C298),0)</f>
        <v>0</v>
      </c>
    </row>
    <row r="299" spans="2:15" hidden="1" outlineLevel="2" x14ac:dyDescent="0.4">
      <c r="C299" s="234"/>
      <c r="D299" s="236"/>
      <c r="E299" s="236"/>
      <c r="F299" s="236"/>
      <c r="G299" s="236"/>
      <c r="H299" s="270"/>
      <c r="I299" s="270"/>
      <c r="J299" s="270"/>
      <c r="K299" s="270"/>
      <c r="L299" s="270"/>
    </row>
    <row r="300" spans="2:15" hidden="1" outlineLevel="2" x14ac:dyDescent="0.4">
      <c r="B300" s="222"/>
      <c r="C300" s="222" t="s">
        <v>725</v>
      </c>
      <c r="D300" s="237" t="s">
        <v>176</v>
      </c>
      <c r="E300" s="271"/>
      <c r="F300" s="271"/>
      <c r="G300" s="271"/>
      <c r="H300" s="271">
        <f>IFERROR((SUMIFS('INPUTS | Totex'!H$427:H$439,'INPUTS | Totex'!$C$427:$C$439,$C300) * Deflator2021)/SUMIFS(H$9:H$27,$C$9:$C$27,$C300),0)</f>
        <v>2.961615935979009E-3</v>
      </c>
      <c r="I300" s="271">
        <f>IFERROR((SUMIFS('INPUTS | Totex'!I$427:I$439,'INPUTS | Totex'!$C$427:$C$439,$C300) * Deflator2022)/SUMIFS(I$9:I$27,$C$9:$C$27,$C300),0)</f>
        <v>0</v>
      </c>
      <c r="J300" s="271">
        <f>IFERROR((SUMIFS('INPUTS | Totex'!J$427:J$439,'INPUTS | Totex'!$C$427:$C$439,$C300) * Deflator2023)/SUMIFS(J$9:J$27,$C$9:$C$27,$C300),0)</f>
        <v>0</v>
      </c>
      <c r="K300" s="271">
        <f>IFERROR((SUMIFS('INPUTS | Totex'!K$427:K$439,'INPUTS | Totex'!$C$427:$C$439,$C300) * Deflator2024)/SUMIFS(K$9:K$27,$C$9:$C$27,$C300),0)</f>
        <v>0</v>
      </c>
      <c r="L300" s="271">
        <f>IFERROR((SUMIFS('INPUTS | Totex'!L$427:L$439,'INPUTS | Totex'!$C$427:$C$439,$C300) * Deflator2025)/SUMIFS(L$9:L$27,$C$9:$C$27,$C300),0)</f>
        <v>0</v>
      </c>
      <c r="M300" s="222"/>
      <c r="N300" s="222"/>
      <c r="O300" s="222"/>
    </row>
    <row r="301" spans="2:15" outlineLevel="1" collapsed="1" x14ac:dyDescent="0.4">
      <c r="H301" s="268"/>
      <c r="I301" s="268"/>
      <c r="J301" s="268"/>
      <c r="K301" s="268"/>
      <c r="L301" s="268"/>
    </row>
    <row r="302" spans="2:15" ht="14.25" outlineLevel="1" x14ac:dyDescent="0.4">
      <c r="B302" s="74" t="s">
        <v>1130</v>
      </c>
      <c r="C302" s="60"/>
      <c r="D302" s="226"/>
      <c r="E302" s="226"/>
      <c r="F302" s="226"/>
      <c r="G302" s="226"/>
      <c r="H302" s="269"/>
      <c r="I302" s="269"/>
      <c r="J302" s="269"/>
      <c r="K302" s="269"/>
      <c r="L302" s="269"/>
      <c r="M302" s="226"/>
      <c r="N302" s="18"/>
      <c r="O302" s="18"/>
    </row>
    <row r="303" spans="2:15" hidden="1" outlineLevel="2" x14ac:dyDescent="0.4">
      <c r="H303" s="268"/>
      <c r="I303" s="268"/>
      <c r="J303" s="268"/>
      <c r="K303" s="268"/>
      <c r="L303" s="268"/>
    </row>
    <row r="304" spans="2:15" hidden="1" outlineLevel="2" x14ac:dyDescent="0.4">
      <c r="C304" s="220" t="s">
        <v>133</v>
      </c>
      <c r="D304" s="221" t="s">
        <v>176</v>
      </c>
      <c r="H304" s="270">
        <f>IFERROR((SUMIFS('INPUTS | Totex'!H$445:H$448,'INPUTS | Totex'!$C$445:$C$448,$C304) * Deflator2021)/SUMIFS(H$9:H$27,$C$9:$C$27,$C304),0)</f>
        <v>-2.629452120277838E-3</v>
      </c>
      <c r="I304" s="270">
        <f>IFERROR((SUMIFS('INPUTS | Totex'!I$445:I$448,'INPUTS | Totex'!$C$445:$C$448,$C304) * Deflator2022)/SUMIFS(I$9:I$27,$C$9:$C$27,$C304),0)</f>
        <v>0</v>
      </c>
      <c r="J304" s="270">
        <f>IFERROR((SUMIFS('INPUTS | Totex'!J$445:J$448,'INPUTS | Totex'!$C$445:$C$448,$C304) * Deflator2023)/SUMIFS(J$9:J$27,$C$9:$C$27,$C304),0)</f>
        <v>0</v>
      </c>
      <c r="K304" s="270">
        <f>IFERROR((SUMIFS('INPUTS | Totex'!K$445:K$448,'INPUTS | Totex'!$C$445:$C$448,$C304) * Deflator2024)/SUMIFS(K$9:K$27,$C$9:$C$27,$C304),0)</f>
        <v>0</v>
      </c>
      <c r="L304" s="270">
        <f>IFERROR((SUMIFS('INPUTS | Totex'!L$445:L$448,'INPUTS | Totex'!$C$445:$C$448,$C304) * Deflator2025)/SUMIFS(L$9:L$27,$C$9:$C$27,$C304),0)</f>
        <v>0</v>
      </c>
    </row>
    <row r="305" spans="2:15" hidden="1" outlineLevel="2" x14ac:dyDescent="0.4">
      <c r="C305" s="220" t="s">
        <v>145</v>
      </c>
      <c r="D305" s="221" t="s">
        <v>176</v>
      </c>
      <c r="H305" s="270">
        <f>IFERROR((SUMIFS('INPUTS | Totex'!H$445:H$448,'INPUTS | Totex'!$C$445:$C$448,$C305) * Deflator2021)/SUMIFS(H$9:H$27,$C$9:$C$27,$C305),0)</f>
        <v>2.6910656620021529E-2</v>
      </c>
      <c r="I305" s="270">
        <f>IFERROR((SUMIFS('INPUTS | Totex'!I$445:I$448,'INPUTS | Totex'!$C$445:$C$448,$C305) * Deflator2022)/SUMIFS(I$9:I$27,$C$9:$C$27,$C305),0)</f>
        <v>0</v>
      </c>
      <c r="J305" s="270">
        <f>IFERROR((SUMIFS('INPUTS | Totex'!J$445:J$448,'INPUTS | Totex'!$C$445:$C$448,$C305) * Deflator2023)/SUMIFS(J$9:J$27,$C$9:$C$27,$C305),0)</f>
        <v>0</v>
      </c>
      <c r="K305" s="270">
        <f>IFERROR((SUMIFS('INPUTS | Totex'!K$445:K$448,'INPUTS | Totex'!$C$445:$C$448,$C305) * Deflator2024)/SUMIFS(K$9:K$27,$C$9:$C$27,$C305),0)</f>
        <v>0</v>
      </c>
      <c r="L305" s="270">
        <f>IFERROR((SUMIFS('INPUTS | Totex'!L$445:L$448,'INPUTS | Totex'!$C$445:$C$448,$C305) * Deflator2025)/SUMIFS(L$9:L$27,$C$9:$C$27,$C305),0)</f>
        <v>0</v>
      </c>
    </row>
    <row r="306" spans="2:15" hidden="1" outlineLevel="2" x14ac:dyDescent="0.4">
      <c r="H306" s="270"/>
      <c r="I306" s="270"/>
      <c r="J306" s="270"/>
      <c r="K306" s="270"/>
      <c r="L306" s="270"/>
    </row>
    <row r="307" spans="2:15" hidden="1" outlineLevel="2" x14ac:dyDescent="0.4">
      <c r="B307" s="222"/>
      <c r="C307" s="222" t="s">
        <v>725</v>
      </c>
      <c r="D307" s="224" t="s">
        <v>176</v>
      </c>
      <c r="E307" s="271"/>
      <c r="F307" s="271"/>
      <c r="G307" s="271"/>
      <c r="H307" s="271">
        <f>IFERROR((SUMIFS('INPUTS | Totex'!H$445:H$448,'INPUTS | Totex'!$C$445:$C$448,$C307) * Deflator2021)/SUMIFS(H$9:H$27,$C$9:$C$27,$C307),0)</f>
        <v>-3.7861633750743939E-4</v>
      </c>
      <c r="I307" s="271">
        <f>IFERROR((SUMIFS('INPUTS | Totex'!I$445:I$448,'INPUTS | Totex'!$C$445:$C$448,$C307) * Deflator2022)/SUMIFS(I$9:I$27,$C$9:$C$27,$C307),0)</f>
        <v>0</v>
      </c>
      <c r="J307" s="271">
        <f>IFERROR((SUMIFS('INPUTS | Totex'!J$445:J$448,'INPUTS | Totex'!$C$445:$C$448,$C307) * Deflator2023)/SUMIFS(J$9:J$27,$C$9:$C$27,$C307),0)</f>
        <v>0</v>
      </c>
      <c r="K307" s="271">
        <f>IFERROR((SUMIFS('INPUTS | Totex'!K$445:K$448,'INPUTS | Totex'!$C$445:$C$448,$C307) * Deflator2024)/SUMIFS(K$9:K$27,$C$9:$C$27,$C307),0)</f>
        <v>0</v>
      </c>
      <c r="L307" s="271">
        <f>IFERROR((SUMIFS('INPUTS | Totex'!L$445:L$448,'INPUTS | Totex'!$C$445:$C$448,$C307) * Deflator2025)/SUMIFS(L$9:L$27,$C$9:$C$27,$C307),0)</f>
        <v>0</v>
      </c>
      <c r="M307" s="222"/>
      <c r="N307" s="222"/>
      <c r="O307" s="222"/>
    </row>
    <row r="308" spans="2:15" outlineLevel="1" collapsed="1" x14ac:dyDescent="0.4">
      <c r="H308" s="268"/>
      <c r="I308" s="268"/>
      <c r="J308" s="268"/>
      <c r="K308" s="268"/>
      <c r="L308" s="268"/>
    </row>
    <row r="309" spans="2:15" ht="14.25" outlineLevel="1" x14ac:dyDescent="0.4">
      <c r="B309" s="74" t="s">
        <v>1131</v>
      </c>
      <c r="C309" s="60"/>
      <c r="D309" s="226"/>
      <c r="E309" s="226"/>
      <c r="F309" s="226"/>
      <c r="G309" s="226"/>
      <c r="H309" s="269"/>
      <c r="I309" s="269"/>
      <c r="J309" s="269"/>
      <c r="K309" s="269"/>
      <c r="L309" s="269"/>
      <c r="M309" s="226"/>
      <c r="N309" s="18"/>
      <c r="O309" s="18"/>
    </row>
    <row r="310" spans="2:15" hidden="1" outlineLevel="2" x14ac:dyDescent="0.4">
      <c r="H310" s="268"/>
      <c r="I310" s="268"/>
      <c r="J310" s="268"/>
      <c r="K310" s="268"/>
      <c r="L310" s="268"/>
    </row>
    <row r="311" spans="2:15" hidden="1" outlineLevel="2" x14ac:dyDescent="0.4">
      <c r="C311" s="220" t="s">
        <v>117</v>
      </c>
      <c r="D311" s="221" t="s">
        <v>176</v>
      </c>
      <c r="H311" s="270">
        <f>IFERROR(H97 / H9,0)</f>
        <v>6.5438222886094383E-2</v>
      </c>
      <c r="I311" s="270">
        <f t="shared" ref="I311:L311" si="27">IFERROR(I97 / I9,0)</f>
        <v>0</v>
      </c>
      <c r="J311" s="270">
        <f t="shared" si="27"/>
        <v>0</v>
      </c>
      <c r="K311" s="270">
        <f t="shared" si="27"/>
        <v>0</v>
      </c>
      <c r="L311" s="270">
        <f t="shared" si="27"/>
        <v>0</v>
      </c>
    </row>
    <row r="312" spans="2:15" hidden="1" outlineLevel="2" x14ac:dyDescent="0.4">
      <c r="C312" s="220" t="s">
        <v>119</v>
      </c>
      <c r="D312" s="221" t="s">
        <v>176</v>
      </c>
      <c r="H312" s="270">
        <f t="shared" ref="H312:L327" si="28">IFERROR(H98 / H10,0)</f>
        <v>3.7737702617360057E-2</v>
      </c>
      <c r="I312" s="270">
        <f t="shared" si="28"/>
        <v>0</v>
      </c>
      <c r="J312" s="270">
        <f t="shared" si="28"/>
        <v>0</v>
      </c>
      <c r="K312" s="270">
        <f t="shared" si="28"/>
        <v>0</v>
      </c>
      <c r="L312" s="270">
        <f t="shared" si="28"/>
        <v>0</v>
      </c>
    </row>
    <row r="313" spans="2:15" hidden="1" outlineLevel="2" x14ac:dyDescent="0.4">
      <c r="C313" s="220" t="s">
        <v>122</v>
      </c>
      <c r="D313" s="221" t="s">
        <v>176</v>
      </c>
      <c r="H313" s="270">
        <f t="shared" si="28"/>
        <v>0.26820493306119625</v>
      </c>
      <c r="I313" s="270">
        <f t="shared" si="28"/>
        <v>0</v>
      </c>
      <c r="J313" s="270">
        <f t="shared" si="28"/>
        <v>0</v>
      </c>
      <c r="K313" s="270">
        <f t="shared" si="28"/>
        <v>0</v>
      </c>
      <c r="L313" s="270">
        <f t="shared" si="28"/>
        <v>0</v>
      </c>
    </row>
    <row r="314" spans="2:15" hidden="1" outlineLevel="2" x14ac:dyDescent="0.4">
      <c r="C314" s="220" t="s">
        <v>124</v>
      </c>
      <c r="D314" s="221" t="s">
        <v>176</v>
      </c>
      <c r="H314" s="270">
        <f t="shared" si="28"/>
        <v>-3.5820276206713006E-2</v>
      </c>
      <c r="I314" s="270">
        <f t="shared" si="28"/>
        <v>0</v>
      </c>
      <c r="J314" s="270">
        <f t="shared" si="28"/>
        <v>0</v>
      </c>
      <c r="K314" s="270">
        <f t="shared" si="28"/>
        <v>0</v>
      </c>
      <c r="L314" s="270">
        <f t="shared" si="28"/>
        <v>0</v>
      </c>
    </row>
    <row r="315" spans="2:15" hidden="1" outlineLevel="2" x14ac:dyDescent="0.4">
      <c r="C315" s="220" t="s">
        <v>126</v>
      </c>
      <c r="D315" s="221" t="s">
        <v>176</v>
      </c>
      <c r="H315" s="270">
        <f t="shared" si="28"/>
        <v>5.6208666013366895E-2</v>
      </c>
      <c r="I315" s="270">
        <f t="shared" si="28"/>
        <v>0</v>
      </c>
      <c r="J315" s="270">
        <f t="shared" si="28"/>
        <v>0</v>
      </c>
      <c r="K315" s="270">
        <f t="shared" si="28"/>
        <v>0</v>
      </c>
      <c r="L315" s="270">
        <f t="shared" si="28"/>
        <v>0</v>
      </c>
    </row>
    <row r="316" spans="2:15" hidden="1" outlineLevel="2" x14ac:dyDescent="0.4">
      <c r="C316" s="220" t="s">
        <v>128</v>
      </c>
      <c r="D316" s="221" t="s">
        <v>176</v>
      </c>
      <c r="H316" s="270">
        <f t="shared" si="28"/>
        <v>-6.5463404962252864E-2</v>
      </c>
      <c r="I316" s="270">
        <f t="shared" si="28"/>
        <v>0</v>
      </c>
      <c r="J316" s="270">
        <f t="shared" si="28"/>
        <v>0</v>
      </c>
      <c r="K316" s="270">
        <f t="shared" si="28"/>
        <v>0</v>
      </c>
      <c r="L316" s="270">
        <f t="shared" si="28"/>
        <v>0</v>
      </c>
    </row>
    <row r="317" spans="2:15" hidden="1" outlineLevel="2" x14ac:dyDescent="0.4">
      <c r="C317" s="220" t="s">
        <v>131</v>
      </c>
      <c r="D317" s="221" t="s">
        <v>176</v>
      </c>
      <c r="H317" s="270">
        <f t="shared" si="28"/>
        <v>9.0913156327197181E-2</v>
      </c>
      <c r="I317" s="270">
        <f t="shared" si="28"/>
        <v>0</v>
      </c>
      <c r="J317" s="270">
        <f t="shared" si="28"/>
        <v>0</v>
      </c>
      <c r="K317" s="270">
        <f t="shared" si="28"/>
        <v>0</v>
      </c>
      <c r="L317" s="270">
        <f t="shared" si="28"/>
        <v>0</v>
      </c>
    </row>
    <row r="318" spans="2:15" hidden="1" outlineLevel="2" x14ac:dyDescent="0.4">
      <c r="C318" s="220" t="s">
        <v>133</v>
      </c>
      <c r="D318" s="221" t="s">
        <v>176</v>
      </c>
      <c r="H318" s="270">
        <f t="shared" si="28"/>
        <v>-9.2517759787553541E-2</v>
      </c>
      <c r="I318" s="270">
        <f t="shared" si="28"/>
        <v>0</v>
      </c>
      <c r="J318" s="270">
        <f t="shared" si="28"/>
        <v>0</v>
      </c>
      <c r="K318" s="270">
        <f t="shared" si="28"/>
        <v>0</v>
      </c>
      <c r="L318" s="270">
        <f t="shared" si="28"/>
        <v>0</v>
      </c>
    </row>
    <row r="319" spans="2:15" hidden="1" outlineLevel="2" x14ac:dyDescent="0.4">
      <c r="C319" s="220" t="s">
        <v>244</v>
      </c>
      <c r="D319" s="221" t="s">
        <v>176</v>
      </c>
      <c r="H319" s="270">
        <f t="shared" si="28"/>
        <v>0.25375459115329202</v>
      </c>
      <c r="I319" s="270">
        <f t="shared" si="28"/>
        <v>0</v>
      </c>
      <c r="J319" s="270">
        <f t="shared" si="28"/>
        <v>0</v>
      </c>
      <c r="K319" s="270">
        <f t="shared" si="28"/>
        <v>0</v>
      </c>
      <c r="L319" s="270">
        <f t="shared" si="28"/>
        <v>0</v>
      </c>
    </row>
    <row r="320" spans="2:15" hidden="1" outlineLevel="2" x14ac:dyDescent="0.4">
      <c r="C320" s="220" t="s">
        <v>137</v>
      </c>
      <c r="D320" s="221" t="s">
        <v>176</v>
      </c>
      <c r="H320" s="270">
        <f t="shared" si="28"/>
        <v>-4.2551895378332379E-2</v>
      </c>
      <c r="I320" s="270">
        <f t="shared" si="28"/>
        <v>0</v>
      </c>
      <c r="J320" s="270">
        <f t="shared" si="28"/>
        <v>0</v>
      </c>
      <c r="K320" s="270">
        <f t="shared" si="28"/>
        <v>0</v>
      </c>
      <c r="L320" s="270">
        <f t="shared" si="28"/>
        <v>0</v>
      </c>
    </row>
    <row r="321" spans="2:15" hidden="1" outlineLevel="2" x14ac:dyDescent="0.4">
      <c r="C321" s="220" t="s">
        <v>139</v>
      </c>
      <c r="D321" s="221" t="s">
        <v>176</v>
      </c>
      <c r="H321" s="270">
        <f t="shared" si="28"/>
        <v>-0.11763678190854431</v>
      </c>
      <c r="I321" s="270">
        <f t="shared" si="28"/>
        <v>0</v>
      </c>
      <c r="J321" s="270">
        <f t="shared" si="28"/>
        <v>0</v>
      </c>
      <c r="K321" s="270">
        <f t="shared" si="28"/>
        <v>0</v>
      </c>
      <c r="L321" s="270">
        <f t="shared" si="28"/>
        <v>0</v>
      </c>
    </row>
    <row r="322" spans="2:15" hidden="1" outlineLevel="2" x14ac:dyDescent="0.4">
      <c r="C322" s="220" t="s">
        <v>141</v>
      </c>
      <c r="D322" s="221" t="s">
        <v>176</v>
      </c>
      <c r="H322" s="270">
        <f t="shared" si="28"/>
        <v>-7.3027591444967954E-2</v>
      </c>
      <c r="I322" s="270">
        <f t="shared" si="28"/>
        <v>0</v>
      </c>
      <c r="J322" s="270">
        <f t="shared" si="28"/>
        <v>0</v>
      </c>
      <c r="K322" s="270">
        <f t="shared" si="28"/>
        <v>0</v>
      </c>
      <c r="L322" s="270">
        <f t="shared" si="28"/>
        <v>0</v>
      </c>
    </row>
    <row r="323" spans="2:15" hidden="1" outlineLevel="2" x14ac:dyDescent="0.4">
      <c r="C323" s="220" t="s">
        <v>143</v>
      </c>
      <c r="D323" s="221" t="s">
        <v>176</v>
      </c>
      <c r="H323" s="270">
        <f t="shared" si="28"/>
        <v>4.4416049067211735E-2</v>
      </c>
      <c r="I323" s="270">
        <f t="shared" si="28"/>
        <v>0</v>
      </c>
      <c r="J323" s="270">
        <f t="shared" si="28"/>
        <v>0</v>
      </c>
      <c r="K323" s="270">
        <f t="shared" si="28"/>
        <v>0</v>
      </c>
      <c r="L323" s="270">
        <f t="shared" si="28"/>
        <v>0</v>
      </c>
    </row>
    <row r="324" spans="2:15" hidden="1" outlineLevel="2" x14ac:dyDescent="0.4">
      <c r="C324" s="220" t="s">
        <v>145</v>
      </c>
      <c r="D324" s="221" t="s">
        <v>176</v>
      </c>
      <c r="H324" s="270">
        <f t="shared" si="28"/>
        <v>-0.10671689989235734</v>
      </c>
      <c r="I324" s="270">
        <f t="shared" si="28"/>
        <v>0</v>
      </c>
      <c r="J324" s="270">
        <f t="shared" si="28"/>
        <v>0</v>
      </c>
      <c r="K324" s="270">
        <f t="shared" si="28"/>
        <v>0</v>
      </c>
      <c r="L324" s="270">
        <f t="shared" si="28"/>
        <v>0</v>
      </c>
    </row>
    <row r="325" spans="2:15" hidden="1" outlineLevel="2" x14ac:dyDescent="0.4">
      <c r="C325" s="220" t="s">
        <v>147</v>
      </c>
      <c r="D325" s="221" t="s">
        <v>176</v>
      </c>
      <c r="H325" s="270">
        <f t="shared" si="28"/>
        <v>0.20796437722571887</v>
      </c>
      <c r="I325" s="270">
        <f t="shared" si="28"/>
        <v>0</v>
      </c>
      <c r="J325" s="270">
        <f t="shared" si="28"/>
        <v>0</v>
      </c>
      <c r="K325" s="270">
        <f t="shared" si="28"/>
        <v>0</v>
      </c>
      <c r="L325" s="270">
        <f t="shared" si="28"/>
        <v>0</v>
      </c>
    </row>
    <row r="326" spans="2:15" hidden="1" outlineLevel="2" x14ac:dyDescent="0.4">
      <c r="C326" s="220" t="s">
        <v>149</v>
      </c>
      <c r="D326" s="221" t="s">
        <v>176</v>
      </c>
      <c r="H326" s="270">
        <f t="shared" si="28"/>
        <v>-0.12984329089128324</v>
      </c>
      <c r="I326" s="270">
        <f t="shared" si="28"/>
        <v>0</v>
      </c>
      <c r="J326" s="270">
        <f t="shared" si="28"/>
        <v>0</v>
      </c>
      <c r="K326" s="270">
        <f t="shared" si="28"/>
        <v>0</v>
      </c>
      <c r="L326" s="270">
        <f t="shared" si="28"/>
        <v>0</v>
      </c>
    </row>
    <row r="327" spans="2:15" hidden="1" outlineLevel="2" x14ac:dyDescent="0.4">
      <c r="C327" s="220" t="s">
        <v>151</v>
      </c>
      <c r="D327" s="221" t="s">
        <v>176</v>
      </c>
      <c r="H327" s="270">
        <f t="shared" si="28"/>
        <v>7.6209509418025331E-2</v>
      </c>
      <c r="I327" s="270">
        <f t="shared" si="28"/>
        <v>0</v>
      </c>
      <c r="J327" s="270">
        <f t="shared" si="28"/>
        <v>0</v>
      </c>
      <c r="K327" s="270">
        <f t="shared" si="28"/>
        <v>0</v>
      </c>
      <c r="L327" s="270">
        <f t="shared" si="28"/>
        <v>0</v>
      </c>
    </row>
    <row r="328" spans="2:15" hidden="1" outlineLevel="2" x14ac:dyDescent="0.4">
      <c r="H328" s="270"/>
      <c r="I328" s="270"/>
      <c r="J328" s="270"/>
      <c r="K328" s="270"/>
      <c r="L328" s="270"/>
    </row>
    <row r="329" spans="2:15" hidden="1" outlineLevel="2" x14ac:dyDescent="0.4">
      <c r="B329" s="222"/>
      <c r="C329" s="222" t="s">
        <v>725</v>
      </c>
      <c r="D329" s="224" t="s">
        <v>176</v>
      </c>
      <c r="E329" s="271"/>
      <c r="F329" s="271"/>
      <c r="G329" s="271"/>
      <c r="H329" s="271">
        <f t="shared" ref="H329:L329" si="29">IFERROR(H115 / H27,0)</f>
        <v>1.2707286263833792E-2</v>
      </c>
      <c r="I329" s="271">
        <f t="shared" si="29"/>
        <v>0</v>
      </c>
      <c r="J329" s="271">
        <f t="shared" si="29"/>
        <v>0</v>
      </c>
      <c r="K329" s="271">
        <f t="shared" si="29"/>
        <v>0</v>
      </c>
      <c r="L329" s="271">
        <f t="shared" si="29"/>
        <v>0</v>
      </c>
      <c r="M329" s="222"/>
      <c r="N329" s="222"/>
      <c r="O329" s="222"/>
    </row>
    <row r="330" spans="2:15" outlineLevel="1" collapsed="1" x14ac:dyDescent="0.4"/>
    <row r="331" spans="2:15" ht="15.75" x14ac:dyDescent="0.4">
      <c r="B331" s="55" t="s">
        <v>1177</v>
      </c>
      <c r="C331" s="75"/>
      <c r="D331" s="225"/>
      <c r="E331" s="225"/>
      <c r="F331" s="225"/>
      <c r="G331" s="225"/>
      <c r="H331" s="267"/>
      <c r="I331" s="267"/>
      <c r="J331" s="267"/>
      <c r="K331" s="267"/>
      <c r="L331" s="267"/>
      <c r="M331" s="56"/>
      <c r="N331" s="56"/>
      <c r="O331" s="56"/>
    </row>
    <row r="332" spans="2:15" x14ac:dyDescent="0.4">
      <c r="H332" s="221"/>
      <c r="I332" s="221"/>
      <c r="J332" s="221"/>
      <c r="K332" s="221"/>
      <c r="L332" s="221"/>
    </row>
    <row r="333" spans="2:15" ht="14.25" outlineLevel="1" x14ac:dyDescent="0.4">
      <c r="B333" s="74" t="s">
        <v>1178</v>
      </c>
      <c r="C333" s="60"/>
      <c r="D333" s="226"/>
      <c r="E333" s="226"/>
      <c r="F333" s="226"/>
      <c r="G333" s="226"/>
      <c r="H333" s="269"/>
      <c r="I333" s="269"/>
      <c r="J333" s="269"/>
      <c r="K333" s="269"/>
      <c r="L333" s="269"/>
      <c r="M333" s="18"/>
      <c r="N333" s="18"/>
      <c r="O333" s="18"/>
    </row>
    <row r="334" spans="2:15" hidden="1" outlineLevel="2" x14ac:dyDescent="0.4">
      <c r="H334" s="268"/>
      <c r="I334" s="268"/>
      <c r="J334" s="268"/>
      <c r="K334" s="268"/>
      <c r="L334" s="268"/>
    </row>
    <row r="335" spans="2:15" hidden="1" outlineLevel="2" x14ac:dyDescent="0.4">
      <c r="C335" s="234" t="s">
        <v>117</v>
      </c>
      <c r="D335" s="236" t="s">
        <v>170</v>
      </c>
      <c r="E335" s="261"/>
      <c r="F335" s="261"/>
      <c r="G335" s="261"/>
      <c r="H335" s="261">
        <f>'CALCS | Totex'!H335 * Deflator2021</f>
        <v>331.51263560681269</v>
      </c>
      <c r="I335" s="261">
        <f>'CALCS | Totex'!I335 * Deflator2022</f>
        <v>0</v>
      </c>
      <c r="J335" s="261">
        <f>'CALCS | Totex'!J335 * Deflator2023</f>
        <v>0</v>
      </c>
      <c r="K335" s="261">
        <f>'CALCS | Totex'!K335 * Deflator2024</f>
        <v>0</v>
      </c>
      <c r="L335" s="261">
        <f>'CALCS | Totex'!L335 * Deflator2025</f>
        <v>0</v>
      </c>
    </row>
    <row r="336" spans="2:15" hidden="1" outlineLevel="2" x14ac:dyDescent="0.4">
      <c r="C336" s="234" t="s">
        <v>119</v>
      </c>
      <c r="D336" s="236" t="s">
        <v>170</v>
      </c>
      <c r="E336" s="261"/>
      <c r="F336" s="261"/>
      <c r="G336" s="261"/>
      <c r="H336" s="261">
        <f>'CALCS | Totex'!H336 * Deflator2021</f>
        <v>262.48081463377366</v>
      </c>
      <c r="I336" s="261">
        <f>'CALCS | Totex'!I336 * Deflator2022</f>
        <v>0</v>
      </c>
      <c r="J336" s="261">
        <f>'CALCS | Totex'!J336 * Deflator2023</f>
        <v>0</v>
      </c>
      <c r="K336" s="261">
        <f>'CALCS | Totex'!K336 * Deflator2024</f>
        <v>0</v>
      </c>
      <c r="L336" s="261">
        <f>'CALCS | Totex'!L336 * Deflator2025</f>
        <v>0</v>
      </c>
    </row>
    <row r="337" spans="3:14" hidden="1" outlineLevel="2" x14ac:dyDescent="0.4">
      <c r="C337" s="234" t="s">
        <v>122</v>
      </c>
      <c r="D337" s="236" t="s">
        <v>170</v>
      </c>
      <c r="E337" s="261"/>
      <c r="F337" s="261"/>
      <c r="G337" s="261"/>
      <c r="H337" s="261">
        <f>'CALCS | Totex'!H337 * Deflator2021</f>
        <v>22.915408691667295</v>
      </c>
      <c r="I337" s="261">
        <f>'CALCS | Totex'!I337 * Deflator2022</f>
        <v>0</v>
      </c>
      <c r="J337" s="261">
        <f>'CALCS | Totex'!J337 * Deflator2023</f>
        <v>0</v>
      </c>
      <c r="K337" s="261">
        <f>'CALCS | Totex'!K337 * Deflator2024</f>
        <v>0</v>
      </c>
      <c r="L337" s="261">
        <f>'CALCS | Totex'!L337 * Deflator2025</f>
        <v>0</v>
      </c>
    </row>
    <row r="338" spans="3:14" hidden="1" outlineLevel="2" x14ac:dyDescent="0.4">
      <c r="C338" s="234" t="s">
        <v>124</v>
      </c>
      <c r="D338" s="236" t="s">
        <v>170</v>
      </c>
      <c r="E338" s="261"/>
      <c r="F338" s="261"/>
      <c r="G338" s="261"/>
      <c r="H338" s="261">
        <f>'CALCS | Totex'!H338 * Deflator2021</f>
        <v>261.74151546627962</v>
      </c>
      <c r="I338" s="261">
        <f>'CALCS | Totex'!I338 * Deflator2022</f>
        <v>0</v>
      </c>
      <c r="J338" s="261">
        <f>'CALCS | Totex'!J338 * Deflator2023</f>
        <v>0</v>
      </c>
      <c r="K338" s="261">
        <f>'CALCS | Totex'!K338 * Deflator2024</f>
        <v>0</v>
      </c>
      <c r="L338" s="261">
        <f>'CALCS | Totex'!L338 * Deflator2025</f>
        <v>0</v>
      </c>
    </row>
    <row r="339" spans="3:14" hidden="1" outlineLevel="2" x14ac:dyDescent="0.4">
      <c r="C339" s="234" t="s">
        <v>126</v>
      </c>
      <c r="D339" s="236" t="s">
        <v>170</v>
      </c>
      <c r="E339" s="261"/>
      <c r="F339" s="261"/>
      <c r="G339" s="261"/>
      <c r="H339" s="261">
        <f>'CALCS | Totex'!H339 * Deflator2021</f>
        <v>448.25408722217969</v>
      </c>
      <c r="I339" s="261">
        <f>'CALCS | Totex'!I339 * Deflator2022</f>
        <v>0</v>
      </c>
      <c r="J339" s="261">
        <f>'CALCS | Totex'!J339 * Deflator2023</f>
        <v>0</v>
      </c>
      <c r="K339" s="261">
        <f>'CALCS | Totex'!K339 * Deflator2024</f>
        <v>0</v>
      </c>
      <c r="L339" s="261">
        <f>'CALCS | Totex'!L339 * Deflator2025</f>
        <v>0</v>
      </c>
    </row>
    <row r="340" spans="3:14" hidden="1" outlineLevel="2" x14ac:dyDescent="0.4">
      <c r="C340" s="234" t="s">
        <v>128</v>
      </c>
      <c r="D340" s="236" t="s">
        <v>170</v>
      </c>
      <c r="E340" s="261"/>
      <c r="F340" s="261"/>
      <c r="G340" s="261"/>
      <c r="H340" s="261">
        <f>'CALCS | Totex'!H340 * Deflator2021</f>
        <v>134.20381257160309</v>
      </c>
      <c r="I340" s="261">
        <f>'CALCS | Totex'!I340 * Deflator2022</f>
        <v>0</v>
      </c>
      <c r="J340" s="261">
        <f>'CALCS | Totex'!J340 * Deflator2023</f>
        <v>0</v>
      </c>
      <c r="K340" s="261">
        <f>'CALCS | Totex'!K340 * Deflator2024</f>
        <v>0</v>
      </c>
      <c r="L340" s="261">
        <f>'CALCS | Totex'!L340 * Deflator2025</f>
        <v>0</v>
      </c>
    </row>
    <row r="341" spans="3:14" hidden="1" outlineLevel="2" x14ac:dyDescent="0.4">
      <c r="C341" s="234" t="s">
        <v>131</v>
      </c>
      <c r="D341" s="236" t="s">
        <v>170</v>
      </c>
      <c r="E341" s="261"/>
      <c r="F341" s="261"/>
      <c r="G341" s="261"/>
      <c r="H341" s="261">
        <f>'CALCS | Totex'!H341 * Deflator2021</f>
        <v>182.28977896585957</v>
      </c>
      <c r="I341" s="261">
        <f>'CALCS | Totex'!I341 * Deflator2022</f>
        <v>0</v>
      </c>
      <c r="J341" s="261">
        <f>'CALCS | Totex'!J341 * Deflator2023</f>
        <v>0</v>
      </c>
      <c r="K341" s="261">
        <f>'CALCS | Totex'!K341 * Deflator2024</f>
        <v>0</v>
      </c>
      <c r="L341" s="261">
        <f>'CALCS | Totex'!L341 * Deflator2025</f>
        <v>0</v>
      </c>
    </row>
    <row r="342" spans="3:14" hidden="1" outlineLevel="2" x14ac:dyDescent="0.4">
      <c r="C342" s="234" t="s">
        <v>133</v>
      </c>
      <c r="D342" s="236" t="s">
        <v>170</v>
      </c>
      <c r="E342" s="261"/>
      <c r="F342" s="261"/>
      <c r="G342" s="261"/>
      <c r="H342" s="261">
        <f>'CALCS | Totex'!H342 * Deflator2021</f>
        <v>877.47360879859434</v>
      </c>
      <c r="I342" s="261">
        <f>'CALCS | Totex'!I342 * Deflator2022</f>
        <v>0</v>
      </c>
      <c r="J342" s="261">
        <f>'CALCS | Totex'!J342 * Deflator2023</f>
        <v>0</v>
      </c>
      <c r="K342" s="261">
        <f>'CALCS | Totex'!K342 * Deflator2024</f>
        <v>0</v>
      </c>
      <c r="L342" s="261">
        <f>'CALCS | Totex'!L342 * Deflator2025</f>
        <v>0</v>
      </c>
    </row>
    <row r="343" spans="3:14" hidden="1" outlineLevel="2" x14ac:dyDescent="0.4">
      <c r="C343" s="234" t="s">
        <v>244</v>
      </c>
      <c r="D343" s="236" t="s">
        <v>170</v>
      </c>
      <c r="E343" s="261"/>
      <c r="F343" s="261"/>
      <c r="G343" s="261"/>
      <c r="H343" s="261">
        <f>'CALCS | Totex'!H343 * Deflator2021</f>
        <v>407.56588015231591</v>
      </c>
      <c r="I343" s="261">
        <f>'CALCS | Totex'!I343 * Deflator2022</f>
        <v>0</v>
      </c>
      <c r="J343" s="261">
        <f>'CALCS | Totex'!J343 * Deflator2023</f>
        <v>0</v>
      </c>
      <c r="K343" s="261">
        <f>'CALCS | Totex'!K343 * Deflator2024</f>
        <v>0</v>
      </c>
      <c r="L343" s="261">
        <f>'CALCS | Totex'!L343 * Deflator2025</f>
        <v>0</v>
      </c>
    </row>
    <row r="344" spans="3:14" hidden="1" outlineLevel="2" x14ac:dyDescent="0.4">
      <c r="C344" s="234" t="s">
        <v>137</v>
      </c>
      <c r="D344" s="236" t="s">
        <v>170</v>
      </c>
      <c r="E344" s="261"/>
      <c r="F344" s="261"/>
      <c r="G344" s="261"/>
      <c r="H344" s="261">
        <f>'CALCS | Totex'!H344 * Deflator2021</f>
        <v>104.42457465821428</v>
      </c>
      <c r="I344" s="261">
        <f>'CALCS | Totex'!I344 * Deflator2022</f>
        <v>0</v>
      </c>
      <c r="J344" s="261">
        <f>'CALCS | Totex'!J344 * Deflator2023</f>
        <v>0</v>
      </c>
      <c r="K344" s="261">
        <f>'CALCS | Totex'!K344 * Deflator2024</f>
        <v>0</v>
      </c>
      <c r="L344" s="261">
        <f>'CALCS | Totex'!L344 * Deflator2025</f>
        <v>0</v>
      </c>
    </row>
    <row r="345" spans="3:14" hidden="1" outlineLevel="2" x14ac:dyDescent="0.4">
      <c r="C345" s="234" t="s">
        <v>139</v>
      </c>
      <c r="D345" s="236" t="s">
        <v>170</v>
      </c>
      <c r="E345" s="261"/>
      <c r="F345" s="261"/>
      <c r="G345" s="261"/>
      <c r="H345" s="261">
        <f>'CALCS | Totex'!H345 * Deflator2021</f>
        <v>314.50875475444889</v>
      </c>
      <c r="I345" s="261">
        <f>'CALCS | Totex'!I345 * Deflator2022</f>
        <v>0</v>
      </c>
      <c r="J345" s="261">
        <f>'CALCS | Totex'!J345 * Deflator2023</f>
        <v>0</v>
      </c>
      <c r="K345" s="261">
        <f>'CALCS | Totex'!K345 * Deflator2024</f>
        <v>0</v>
      </c>
      <c r="L345" s="261">
        <f>'CALCS | Totex'!L345 * Deflator2025</f>
        <v>0</v>
      </c>
    </row>
    <row r="346" spans="3:14" hidden="1" outlineLevel="2" x14ac:dyDescent="0.4">
      <c r="C346" s="234" t="s">
        <v>141</v>
      </c>
      <c r="D346" s="236" t="s">
        <v>170</v>
      </c>
      <c r="E346" s="261"/>
      <c r="F346" s="261"/>
      <c r="G346" s="261"/>
      <c r="H346" s="261">
        <f>'CALCS | Totex'!H346 * Deflator2021</f>
        <v>240.42688516856614</v>
      </c>
      <c r="I346" s="261">
        <f>'CALCS | Totex'!I346 * Deflator2022</f>
        <v>0</v>
      </c>
      <c r="J346" s="261">
        <f>'CALCS | Totex'!J346 * Deflator2023</f>
        <v>0</v>
      </c>
      <c r="K346" s="261">
        <f>'CALCS | Totex'!K346 * Deflator2024</f>
        <v>0</v>
      </c>
      <c r="L346" s="261">
        <f>'CALCS | Totex'!L346 * Deflator2025</f>
        <v>0</v>
      </c>
    </row>
    <row r="347" spans="3:14" hidden="1" outlineLevel="2" x14ac:dyDescent="0.4">
      <c r="C347" s="234" t="s">
        <v>143</v>
      </c>
      <c r="D347" s="236" t="s">
        <v>170</v>
      </c>
      <c r="E347" s="261"/>
      <c r="F347" s="261"/>
      <c r="G347" s="261"/>
      <c r="H347" s="261">
        <f>'CALCS | Totex'!H347 * Deflator2021</f>
        <v>74.751360268845929</v>
      </c>
      <c r="I347" s="261">
        <f>'CALCS | Totex'!I347 * Deflator2022</f>
        <v>0</v>
      </c>
      <c r="J347" s="261">
        <f>'CALCS | Totex'!J347 * Deflator2023</f>
        <v>0</v>
      </c>
      <c r="K347" s="261">
        <f>'CALCS | Totex'!K347 * Deflator2024</f>
        <v>0</v>
      </c>
      <c r="L347" s="261">
        <f>'CALCS | Totex'!L347 * Deflator2025</f>
        <v>0</v>
      </c>
    </row>
    <row r="348" spans="3:14" hidden="1" outlineLevel="2" x14ac:dyDescent="0.4">
      <c r="C348" s="234" t="s">
        <v>145</v>
      </c>
      <c r="D348" s="236" t="s">
        <v>170</v>
      </c>
      <c r="E348" s="261"/>
      <c r="F348" s="261"/>
      <c r="G348" s="261"/>
      <c r="H348" s="261">
        <f>'CALCS | Totex'!H348 * Deflator2021</f>
        <v>44.367501718475509</v>
      </c>
      <c r="I348" s="261">
        <f>'CALCS | Totex'!I348 * Deflator2022</f>
        <v>0</v>
      </c>
      <c r="J348" s="261">
        <f>'CALCS | Totex'!J348 * Deflator2023</f>
        <v>0</v>
      </c>
      <c r="K348" s="261">
        <f>'CALCS | Totex'!K348 * Deflator2024</f>
        <v>0</v>
      </c>
      <c r="L348" s="261">
        <f>'CALCS | Totex'!L348 * Deflator2025</f>
        <v>0</v>
      </c>
      <c r="N348" s="220" t="s">
        <v>1134</v>
      </c>
    </row>
    <row r="349" spans="3:14" hidden="1" outlineLevel="2" x14ac:dyDescent="0.4">
      <c r="C349" s="234" t="s">
        <v>147</v>
      </c>
      <c r="D349" s="236" t="s">
        <v>170</v>
      </c>
      <c r="E349" s="261"/>
      <c r="F349" s="261"/>
      <c r="G349" s="261"/>
      <c r="H349" s="261">
        <f>'CALCS | Totex'!H349 * Deflator2021</f>
        <v>128.80955036204273</v>
      </c>
      <c r="I349" s="261">
        <f>'CALCS | Totex'!I349 * Deflator2022</f>
        <v>0</v>
      </c>
      <c r="J349" s="261">
        <f>'CALCS | Totex'!J349 * Deflator2023</f>
        <v>0</v>
      </c>
      <c r="K349" s="261">
        <f>'CALCS | Totex'!K349 * Deflator2024</f>
        <v>0</v>
      </c>
      <c r="L349" s="261">
        <f>'CALCS | Totex'!L349 * Deflator2025</f>
        <v>0</v>
      </c>
    </row>
    <row r="350" spans="3:14" hidden="1" outlineLevel="2" x14ac:dyDescent="0.4">
      <c r="C350" s="234" t="s">
        <v>149</v>
      </c>
      <c r="D350" s="236" t="s">
        <v>170</v>
      </c>
      <c r="E350" s="261"/>
      <c r="F350" s="261"/>
      <c r="G350" s="261"/>
      <c r="H350" s="261">
        <f>'CALCS | Totex'!H350 * Deflator2021</f>
        <v>97.522538761170054</v>
      </c>
      <c r="I350" s="261">
        <f>'CALCS | Totex'!I350 * Deflator2022</f>
        <v>0</v>
      </c>
      <c r="J350" s="261">
        <f>'CALCS | Totex'!J350 * Deflator2023</f>
        <v>0</v>
      </c>
      <c r="K350" s="261">
        <f>'CALCS | Totex'!K350 * Deflator2024</f>
        <v>0</v>
      </c>
      <c r="L350" s="261">
        <f>'CALCS | Totex'!L350 * Deflator2025</f>
        <v>0</v>
      </c>
    </row>
    <row r="351" spans="3:14" hidden="1" outlineLevel="2" x14ac:dyDescent="0.4">
      <c r="C351" s="234" t="s">
        <v>151</v>
      </c>
      <c r="D351" s="236" t="s">
        <v>170</v>
      </c>
      <c r="E351" s="261"/>
      <c r="F351" s="261"/>
      <c r="G351" s="261"/>
      <c r="H351" s="261">
        <f>'CALCS | Totex'!H351 * Deflator2021</f>
        <v>46.83075698819399</v>
      </c>
      <c r="I351" s="261">
        <f>'CALCS | Totex'!I351 * Deflator2022</f>
        <v>0</v>
      </c>
      <c r="J351" s="261">
        <f>'CALCS | Totex'!J351 * Deflator2023</f>
        <v>0</v>
      </c>
      <c r="K351" s="261">
        <f>'CALCS | Totex'!K351 * Deflator2024</f>
        <v>0</v>
      </c>
      <c r="L351" s="261">
        <f>'CALCS | Totex'!L351 * Deflator2025</f>
        <v>0</v>
      </c>
    </row>
    <row r="352" spans="3:14" hidden="1" outlineLevel="2" x14ac:dyDescent="0.4">
      <c r="C352" s="234"/>
      <c r="D352" s="236"/>
      <c r="E352" s="236"/>
      <c r="F352" s="236"/>
      <c r="G352" s="236"/>
      <c r="H352" s="401"/>
      <c r="I352" s="261"/>
      <c r="J352" s="261"/>
      <c r="K352" s="261"/>
      <c r="L352" s="261"/>
    </row>
    <row r="353" spans="2:15" hidden="1" outlineLevel="2" x14ac:dyDescent="0.4">
      <c r="B353" s="222"/>
      <c r="C353" s="222" t="s">
        <v>725</v>
      </c>
      <c r="D353" s="237" t="s">
        <v>170</v>
      </c>
      <c r="E353" s="263"/>
      <c r="F353" s="263"/>
      <c r="G353" s="263"/>
      <c r="H353" s="263">
        <f t="shared" ref="H353:L353" si="30">SUM(H335:H351)</f>
        <v>3980.079464789043</v>
      </c>
      <c r="I353" s="263">
        <f t="shared" si="30"/>
        <v>0</v>
      </c>
      <c r="J353" s="263">
        <f t="shared" si="30"/>
        <v>0</v>
      </c>
      <c r="K353" s="263">
        <f t="shared" si="30"/>
        <v>0</v>
      </c>
      <c r="L353" s="263">
        <f t="shared" si="30"/>
        <v>0</v>
      </c>
      <c r="M353" s="222"/>
      <c r="N353" s="222"/>
      <c r="O353" s="222"/>
    </row>
    <row r="354" spans="2:15" outlineLevel="1" collapsed="1" x14ac:dyDescent="0.4"/>
    <row r="355" spans="2:15" ht="14.25" outlineLevel="1" x14ac:dyDescent="0.4">
      <c r="B355" s="74" t="s">
        <v>1179</v>
      </c>
      <c r="C355" s="60"/>
      <c r="D355" s="226"/>
      <c r="E355" s="226"/>
      <c r="F355" s="226"/>
      <c r="G355" s="226"/>
      <c r="H355" s="266"/>
      <c r="I355" s="266"/>
      <c r="J355" s="266"/>
      <c r="K355" s="266"/>
      <c r="L355" s="266"/>
      <c r="M355" s="18"/>
      <c r="N355" s="18"/>
      <c r="O355" s="18"/>
    </row>
    <row r="356" spans="2:15" hidden="1" outlineLevel="2" x14ac:dyDescent="0.4">
      <c r="H356" s="261"/>
      <c r="I356" s="261"/>
      <c r="J356" s="261"/>
      <c r="K356" s="261"/>
      <c r="L356" s="261"/>
    </row>
    <row r="357" spans="2:15" hidden="1" outlineLevel="2" x14ac:dyDescent="0.4">
      <c r="C357" s="220" t="s">
        <v>117</v>
      </c>
      <c r="D357" s="221" t="s">
        <v>170</v>
      </c>
      <c r="E357" s="261"/>
      <c r="F357" s="261"/>
      <c r="G357" s="261"/>
      <c r="H357" s="261">
        <f>'CALCS | Totex'!H357 * Deflator2021</f>
        <v>360.65000137478029</v>
      </c>
      <c r="I357" s="261">
        <f>'CALCS | Totex'!I357 * Deflator2022</f>
        <v>0</v>
      </c>
      <c r="J357" s="261">
        <f>'CALCS | Totex'!J357 * Deflator2023</f>
        <v>0</v>
      </c>
      <c r="K357" s="261">
        <f>'CALCS | Totex'!K357 * Deflator2024</f>
        <v>0</v>
      </c>
      <c r="L357" s="261">
        <f>'CALCS | Totex'!L357 * Deflator2025</f>
        <v>0</v>
      </c>
    </row>
    <row r="358" spans="2:15" hidden="1" outlineLevel="2" x14ac:dyDescent="0.4">
      <c r="C358" s="220" t="s">
        <v>119</v>
      </c>
      <c r="D358" s="221" t="s">
        <v>170</v>
      </c>
      <c r="E358" s="261"/>
      <c r="F358" s="261"/>
      <c r="G358" s="261"/>
      <c r="H358" s="261">
        <f>'CALCS | Totex'!H358 * Deflator2021</f>
        <v>274.36882166042915</v>
      </c>
      <c r="I358" s="261">
        <f>'CALCS | Totex'!I358 * Deflator2022</f>
        <v>0</v>
      </c>
      <c r="J358" s="261">
        <f>'CALCS | Totex'!J358 * Deflator2023</f>
        <v>0</v>
      </c>
      <c r="K358" s="261">
        <f>'CALCS | Totex'!K358 * Deflator2024</f>
        <v>0</v>
      </c>
      <c r="L358" s="261">
        <f>'CALCS | Totex'!L358 * Deflator2025</f>
        <v>0</v>
      </c>
    </row>
    <row r="359" spans="2:15" hidden="1" outlineLevel="2" x14ac:dyDescent="0.4">
      <c r="C359" s="220" t="s">
        <v>122</v>
      </c>
      <c r="D359" s="221" t="s">
        <v>170</v>
      </c>
      <c r="E359" s="261"/>
      <c r="F359" s="261"/>
      <c r="G359" s="261"/>
      <c r="H359" s="261">
        <f>'CALCS | Totex'!H359 * Deflator2021</f>
        <v>29.863292599098745</v>
      </c>
      <c r="I359" s="261">
        <f>'CALCS | Totex'!I359 * Deflator2022</f>
        <v>0</v>
      </c>
      <c r="J359" s="261">
        <f>'CALCS | Totex'!J359 * Deflator2023</f>
        <v>0</v>
      </c>
      <c r="K359" s="261">
        <f>'CALCS | Totex'!K359 * Deflator2024</f>
        <v>0</v>
      </c>
      <c r="L359" s="261">
        <f>'CALCS | Totex'!L359 * Deflator2025</f>
        <v>0</v>
      </c>
    </row>
    <row r="360" spans="2:15" hidden="1" outlineLevel="2" x14ac:dyDescent="0.4">
      <c r="C360" s="220" t="s">
        <v>124</v>
      </c>
      <c r="D360" s="221" t="s">
        <v>170</v>
      </c>
      <c r="E360" s="261"/>
      <c r="F360" s="261"/>
      <c r="G360" s="261"/>
      <c r="H360" s="261">
        <f>'CALCS | Totex'!H360 * Deflator2021</f>
        <v>250.4008190636217</v>
      </c>
      <c r="I360" s="261">
        <f>'CALCS | Totex'!I360 * Deflator2022</f>
        <v>0</v>
      </c>
      <c r="J360" s="261">
        <f>'CALCS | Totex'!J360 * Deflator2023</f>
        <v>0</v>
      </c>
      <c r="K360" s="261">
        <f>'CALCS | Totex'!K360 * Deflator2024</f>
        <v>0</v>
      </c>
      <c r="L360" s="261">
        <f>'CALCS | Totex'!L360 * Deflator2025</f>
        <v>0</v>
      </c>
    </row>
    <row r="361" spans="2:15" hidden="1" outlineLevel="2" x14ac:dyDescent="0.4">
      <c r="C361" s="220" t="s">
        <v>126</v>
      </c>
      <c r="D361" s="221" t="s">
        <v>170</v>
      </c>
      <c r="E361" s="261"/>
      <c r="F361" s="261"/>
      <c r="G361" s="261"/>
      <c r="H361" s="261">
        <f>'CALCS | Totex'!H361 * Deflator2021</f>
        <v>532.80366155729541</v>
      </c>
      <c r="I361" s="261">
        <f>'CALCS | Totex'!I361 * Deflator2022</f>
        <v>0</v>
      </c>
      <c r="J361" s="261">
        <f>'CALCS | Totex'!J361 * Deflator2023</f>
        <v>0</v>
      </c>
      <c r="K361" s="261">
        <f>'CALCS | Totex'!K361 * Deflator2024</f>
        <v>0</v>
      </c>
      <c r="L361" s="261">
        <f>'CALCS | Totex'!L361 * Deflator2025</f>
        <v>0</v>
      </c>
    </row>
    <row r="362" spans="2:15" hidden="1" outlineLevel="2" x14ac:dyDescent="0.4">
      <c r="C362" s="220" t="s">
        <v>128</v>
      </c>
      <c r="D362" s="221" t="s">
        <v>170</v>
      </c>
      <c r="E362" s="261"/>
      <c r="F362" s="261"/>
      <c r="G362" s="261"/>
      <c r="H362" s="261">
        <f>'CALCS | Totex'!H362 * Deflator2021</f>
        <v>141.87093714198423</v>
      </c>
      <c r="I362" s="261">
        <f>'CALCS | Totex'!I362 * Deflator2022</f>
        <v>0</v>
      </c>
      <c r="J362" s="261">
        <f>'CALCS | Totex'!J362 * Deflator2023</f>
        <v>0</v>
      </c>
      <c r="K362" s="261">
        <f>'CALCS | Totex'!K362 * Deflator2024</f>
        <v>0</v>
      </c>
      <c r="L362" s="261">
        <f>'CALCS | Totex'!L362 * Deflator2025</f>
        <v>0</v>
      </c>
    </row>
    <row r="363" spans="2:15" hidden="1" outlineLevel="2" x14ac:dyDescent="0.4">
      <c r="C363" s="220" t="s">
        <v>131</v>
      </c>
      <c r="D363" s="221" t="s">
        <v>170</v>
      </c>
      <c r="E363" s="261"/>
      <c r="F363" s="261"/>
      <c r="G363" s="261"/>
      <c r="H363" s="261">
        <f>'CALCS | Totex'!H363 * Deflator2021</f>
        <v>196.11964026579082</v>
      </c>
      <c r="I363" s="261">
        <f>'CALCS | Totex'!I363 * Deflator2022</f>
        <v>0</v>
      </c>
      <c r="J363" s="261">
        <f>'CALCS | Totex'!J363 * Deflator2023</f>
        <v>0</v>
      </c>
      <c r="K363" s="261">
        <f>'CALCS | Totex'!K363 * Deflator2024</f>
        <v>0</v>
      </c>
      <c r="L363" s="261">
        <f>'CALCS | Totex'!L363 * Deflator2025</f>
        <v>0</v>
      </c>
    </row>
    <row r="364" spans="2:15" hidden="1" outlineLevel="2" x14ac:dyDescent="0.4">
      <c r="C364" s="220" t="s">
        <v>133</v>
      </c>
      <c r="D364" s="221" t="s">
        <v>170</v>
      </c>
      <c r="E364" s="261"/>
      <c r="F364" s="261"/>
      <c r="G364" s="261"/>
      <c r="H364" s="261">
        <f>'CALCS | Totex'!H364 * Deflator2021</f>
        <v>836.53133552279814</v>
      </c>
      <c r="I364" s="261">
        <f>'CALCS | Totex'!I364 * Deflator2022</f>
        <v>0</v>
      </c>
      <c r="J364" s="261">
        <f>'CALCS | Totex'!J364 * Deflator2023</f>
        <v>0</v>
      </c>
      <c r="K364" s="261">
        <f>'CALCS | Totex'!K364 * Deflator2024</f>
        <v>0</v>
      </c>
      <c r="L364" s="261">
        <f>'CALCS | Totex'!L364 * Deflator2025</f>
        <v>0</v>
      </c>
    </row>
    <row r="365" spans="2:15" hidden="1" outlineLevel="2" x14ac:dyDescent="0.4">
      <c r="C365" s="220" t="s">
        <v>244</v>
      </c>
      <c r="D365" s="221" t="s">
        <v>170</v>
      </c>
      <c r="E365" s="261"/>
      <c r="F365" s="261"/>
      <c r="G365" s="261"/>
      <c r="H365" s="261">
        <f>'CALCS | Totex'!H365 * Deflator2021</f>
        <v>516.05247060053875</v>
      </c>
      <c r="I365" s="261">
        <f>'CALCS | Totex'!I365 * Deflator2022</f>
        <v>0</v>
      </c>
      <c r="J365" s="261">
        <f>'CALCS | Totex'!J365 * Deflator2023</f>
        <v>0</v>
      </c>
      <c r="K365" s="261">
        <f>'CALCS | Totex'!K365 * Deflator2024</f>
        <v>0</v>
      </c>
      <c r="L365" s="261">
        <f>'CALCS | Totex'!L365 * Deflator2025</f>
        <v>0</v>
      </c>
    </row>
    <row r="366" spans="2:15" hidden="1" outlineLevel="2" x14ac:dyDescent="0.4">
      <c r="C366" s="220" t="s">
        <v>137</v>
      </c>
      <c r="D366" s="221" t="s">
        <v>170</v>
      </c>
      <c r="E366" s="261"/>
      <c r="F366" s="261"/>
      <c r="G366" s="261"/>
      <c r="H366" s="261">
        <f>'CALCS | Totex'!H366 * Deflator2021</f>
        <v>123.39800962346288</v>
      </c>
      <c r="I366" s="261">
        <f>'CALCS | Totex'!I366 * Deflator2022</f>
        <v>0</v>
      </c>
      <c r="J366" s="261">
        <f>'CALCS | Totex'!J366 * Deflator2023</f>
        <v>0</v>
      </c>
      <c r="K366" s="261">
        <f>'CALCS | Totex'!K366 * Deflator2024</f>
        <v>0</v>
      </c>
      <c r="L366" s="261">
        <f>'CALCS | Totex'!L366 * Deflator2025</f>
        <v>0</v>
      </c>
    </row>
    <row r="367" spans="2:15" hidden="1" outlineLevel="2" x14ac:dyDescent="0.4">
      <c r="C367" s="220" t="s">
        <v>139</v>
      </c>
      <c r="D367" s="221" t="s">
        <v>170</v>
      </c>
      <c r="E367" s="261"/>
      <c r="F367" s="261"/>
      <c r="G367" s="261"/>
      <c r="H367" s="261">
        <f>'CALCS | Totex'!H367 * Deflator2021</f>
        <v>340.83124371801716</v>
      </c>
      <c r="I367" s="261">
        <f>'CALCS | Totex'!I367 * Deflator2022</f>
        <v>0</v>
      </c>
      <c r="J367" s="261">
        <f>'CALCS | Totex'!J367 * Deflator2023</f>
        <v>0</v>
      </c>
      <c r="K367" s="261">
        <f>'CALCS | Totex'!K367 * Deflator2024</f>
        <v>0</v>
      </c>
      <c r="L367" s="261">
        <f>'CALCS | Totex'!L367 * Deflator2025</f>
        <v>0</v>
      </c>
    </row>
    <row r="368" spans="2:15" hidden="1" outlineLevel="2" x14ac:dyDescent="0.4">
      <c r="C368" s="220" t="s">
        <v>141</v>
      </c>
      <c r="D368" s="221" t="s">
        <v>170</v>
      </c>
      <c r="E368" s="261"/>
      <c r="F368" s="261"/>
      <c r="G368" s="261"/>
      <c r="H368" s="261">
        <f>'CALCS | Totex'!H368 * Deflator2021</f>
        <v>222.86908882609021</v>
      </c>
      <c r="I368" s="261">
        <f>'CALCS | Totex'!I368 * Deflator2022</f>
        <v>0</v>
      </c>
      <c r="J368" s="261">
        <f>'CALCS | Totex'!J368 * Deflator2023</f>
        <v>0</v>
      </c>
      <c r="K368" s="261">
        <f>'CALCS | Totex'!K368 * Deflator2024</f>
        <v>0</v>
      </c>
      <c r="L368" s="261">
        <f>'CALCS | Totex'!L368 * Deflator2025</f>
        <v>0</v>
      </c>
    </row>
    <row r="369" spans="2:15" hidden="1" outlineLevel="2" x14ac:dyDescent="0.4">
      <c r="C369" s="220" t="s">
        <v>143</v>
      </c>
      <c r="D369" s="221" t="s">
        <v>170</v>
      </c>
      <c r="E369" s="261"/>
      <c r="F369" s="261"/>
      <c r="G369" s="261"/>
      <c r="H369" s="261">
        <f>'CALCS | Totex'!H369 * Deflator2021</f>
        <v>78.071520354387829</v>
      </c>
      <c r="I369" s="261">
        <f>'CALCS | Totex'!I369 * Deflator2022</f>
        <v>0</v>
      </c>
      <c r="J369" s="261">
        <f>'CALCS | Totex'!J369 * Deflator2023</f>
        <v>0</v>
      </c>
      <c r="K369" s="261">
        <f>'CALCS | Totex'!K369 * Deflator2024</f>
        <v>0</v>
      </c>
      <c r="L369" s="261">
        <f>'CALCS | Totex'!L369 * Deflator2025</f>
        <v>0</v>
      </c>
    </row>
    <row r="370" spans="2:15" hidden="1" outlineLevel="2" x14ac:dyDescent="0.4">
      <c r="C370" s="220" t="s">
        <v>145</v>
      </c>
      <c r="D370" s="221" t="s">
        <v>170</v>
      </c>
      <c r="E370" s="261"/>
      <c r="F370" s="261"/>
      <c r="G370" s="261"/>
      <c r="H370" s="261">
        <f>'CALCS | Totex'!H370 * Deflator2021</f>
        <v>39.63273947911096</v>
      </c>
      <c r="I370" s="261">
        <f>'CALCS | Totex'!I370 * Deflator2022</f>
        <v>0</v>
      </c>
      <c r="J370" s="261">
        <f>'CALCS | Totex'!J370 * Deflator2023</f>
        <v>0</v>
      </c>
      <c r="K370" s="261">
        <f>'CALCS | Totex'!K370 * Deflator2024</f>
        <v>0</v>
      </c>
      <c r="L370" s="261">
        <f>'CALCS | Totex'!L370 * Deflator2025</f>
        <v>0</v>
      </c>
      <c r="N370" s="220" t="s">
        <v>1134</v>
      </c>
    </row>
    <row r="371" spans="2:15" hidden="1" outlineLevel="2" x14ac:dyDescent="0.4">
      <c r="C371" s="220" t="s">
        <v>147</v>
      </c>
      <c r="D371" s="221" t="s">
        <v>170</v>
      </c>
      <c r="E371" s="261"/>
      <c r="F371" s="261"/>
      <c r="G371" s="261"/>
      <c r="H371" s="261">
        <f>'CALCS | Totex'!H371 * Deflator2021</f>
        <v>155.59734828380959</v>
      </c>
      <c r="I371" s="261">
        <f>'CALCS | Totex'!I371 * Deflator2022</f>
        <v>0</v>
      </c>
      <c r="J371" s="261">
        <f>'CALCS | Totex'!J371 * Deflator2023</f>
        <v>0</v>
      </c>
      <c r="K371" s="261">
        <f>'CALCS | Totex'!K371 * Deflator2024</f>
        <v>0</v>
      </c>
      <c r="L371" s="261">
        <f>'CALCS | Totex'!L371 * Deflator2025</f>
        <v>0</v>
      </c>
    </row>
    <row r="372" spans="2:15" hidden="1" outlineLevel="2" x14ac:dyDescent="0.4">
      <c r="C372" s="220" t="s">
        <v>149</v>
      </c>
      <c r="D372" s="221" t="s">
        <v>170</v>
      </c>
      <c r="E372" s="261"/>
      <c r="F372" s="261"/>
      <c r="G372" s="261"/>
      <c r="H372" s="261">
        <f>'CALCS | Totex'!H372 * Deflator2021</f>
        <v>84.859891392347038</v>
      </c>
      <c r="I372" s="261">
        <f>'CALCS | Totex'!I372 * Deflator2022</f>
        <v>0</v>
      </c>
      <c r="J372" s="261">
        <f>'CALCS | Totex'!J372 * Deflator2023</f>
        <v>0</v>
      </c>
      <c r="K372" s="261">
        <f>'CALCS | Totex'!K372 * Deflator2024</f>
        <v>0</v>
      </c>
      <c r="L372" s="261">
        <f>'CALCS | Totex'!L372 * Deflator2025</f>
        <v>0</v>
      </c>
    </row>
    <row r="373" spans="2:15" hidden="1" outlineLevel="2" x14ac:dyDescent="0.4">
      <c r="C373" s="220" t="s">
        <v>151</v>
      </c>
      <c r="D373" s="221" t="s">
        <v>170</v>
      </c>
      <c r="E373" s="261"/>
      <c r="F373" s="261"/>
      <c r="G373" s="261"/>
      <c r="H373" s="261">
        <f>'CALCS | Totex'!H373 * Deflator2021</f>
        <v>50.399706003939066</v>
      </c>
      <c r="I373" s="261">
        <f>'CALCS | Totex'!I373 * Deflator2022</f>
        <v>0</v>
      </c>
      <c r="J373" s="261">
        <f>'CALCS | Totex'!J373 * Deflator2023</f>
        <v>0</v>
      </c>
      <c r="K373" s="261">
        <f>'CALCS | Totex'!K373 * Deflator2024</f>
        <v>0</v>
      </c>
      <c r="L373" s="261">
        <f>'CALCS | Totex'!L373 * Deflator2025</f>
        <v>0</v>
      </c>
    </row>
    <row r="374" spans="2:15" hidden="1" outlineLevel="2" x14ac:dyDescent="0.4">
      <c r="H374" s="261"/>
      <c r="I374" s="261"/>
      <c r="J374" s="261"/>
      <c r="K374" s="261"/>
      <c r="L374" s="261"/>
    </row>
    <row r="375" spans="2:15" hidden="1" outlineLevel="2" x14ac:dyDescent="0.4">
      <c r="B375" s="222"/>
      <c r="C375" s="222" t="s">
        <v>725</v>
      </c>
      <c r="D375" s="224" t="s">
        <v>170</v>
      </c>
      <c r="E375" s="263"/>
      <c r="F375" s="263"/>
      <c r="G375" s="263"/>
      <c r="H375" s="263">
        <f t="shared" ref="H375:L375" si="31">SUM(H357:H373)</f>
        <v>4234.320527467502</v>
      </c>
      <c r="I375" s="263">
        <f t="shared" si="31"/>
        <v>0</v>
      </c>
      <c r="J375" s="263">
        <f t="shared" si="31"/>
        <v>0</v>
      </c>
      <c r="K375" s="263">
        <f t="shared" si="31"/>
        <v>0</v>
      </c>
      <c r="L375" s="263">
        <f t="shared" si="31"/>
        <v>0</v>
      </c>
      <c r="M375" s="222"/>
      <c r="N375" s="222"/>
      <c r="O375" s="222"/>
    </row>
    <row r="376" spans="2:15" outlineLevel="1" collapsed="1" x14ac:dyDescent="0.4"/>
    <row r="377" spans="2:15" ht="14.25" outlineLevel="1" x14ac:dyDescent="0.4">
      <c r="B377" s="74" t="s">
        <v>1180</v>
      </c>
      <c r="C377" s="60"/>
      <c r="D377" s="226"/>
      <c r="E377" s="226"/>
      <c r="F377" s="226"/>
      <c r="G377" s="226"/>
      <c r="H377" s="266"/>
      <c r="I377" s="266"/>
      <c r="J377" s="266"/>
      <c r="K377" s="266"/>
      <c r="L377" s="266"/>
      <c r="M377" s="18"/>
      <c r="N377" s="18"/>
      <c r="O377" s="18"/>
    </row>
    <row r="378" spans="2:15" hidden="1" outlineLevel="2" x14ac:dyDescent="0.4">
      <c r="H378" s="261"/>
      <c r="I378" s="261"/>
      <c r="J378" s="261"/>
      <c r="K378" s="261"/>
      <c r="L378" s="261"/>
    </row>
    <row r="379" spans="2:15" hidden="1" outlineLevel="2" x14ac:dyDescent="0.4">
      <c r="C379" s="220" t="s">
        <v>117</v>
      </c>
      <c r="D379" s="221" t="s">
        <v>170</v>
      </c>
      <c r="E379" s="261"/>
      <c r="F379" s="261"/>
      <c r="G379" s="261"/>
      <c r="H379" s="261">
        <f>'CALCS | Totex'!H379 * Deflator2021</f>
        <v>18.148170778278462</v>
      </c>
      <c r="I379" s="261">
        <f>'CALCS | Totex'!I379 * Deflator2022</f>
        <v>0</v>
      </c>
      <c r="J379" s="261">
        <f>'CALCS | Totex'!J379 * Deflator2023</f>
        <v>0</v>
      </c>
      <c r="K379" s="261">
        <f>'CALCS | Totex'!K379 * Deflator2024</f>
        <v>0</v>
      </c>
      <c r="L379" s="261">
        <f>'CALCS | Totex'!L379 * Deflator2025</f>
        <v>0</v>
      </c>
    </row>
    <row r="380" spans="2:15" hidden="1" outlineLevel="2" x14ac:dyDescent="0.4">
      <c r="C380" s="220" t="s">
        <v>119</v>
      </c>
      <c r="D380" s="221" t="s">
        <v>170</v>
      </c>
      <c r="E380" s="261"/>
      <c r="F380" s="261"/>
      <c r="G380" s="261"/>
      <c r="H380" s="261">
        <f>'CALCS | Totex'!H380 * Deflator2021</f>
        <v>-7.6413350645383007</v>
      </c>
      <c r="I380" s="261">
        <f>'CALCS | Totex'!I380 * Deflator2022</f>
        <v>0</v>
      </c>
      <c r="J380" s="261">
        <f>'CALCS | Totex'!J380 * Deflator2023</f>
        <v>0</v>
      </c>
      <c r="K380" s="261">
        <f>'CALCS | Totex'!K380 * Deflator2024</f>
        <v>0</v>
      </c>
      <c r="L380" s="261">
        <f>'CALCS | Totex'!L380 * Deflator2025</f>
        <v>0</v>
      </c>
    </row>
    <row r="381" spans="2:15" hidden="1" outlineLevel="2" x14ac:dyDescent="0.4">
      <c r="C381" s="220" t="s">
        <v>122</v>
      </c>
      <c r="D381" s="221" t="s">
        <v>170</v>
      </c>
      <c r="E381" s="261"/>
      <c r="F381" s="261"/>
      <c r="G381" s="261"/>
      <c r="H381" s="261">
        <f>'CALCS | Totex'!H381 * Deflator2021</f>
        <v>2.7384634537539134</v>
      </c>
      <c r="I381" s="261">
        <f>'CALCS | Totex'!I381 * Deflator2022</f>
        <v>0</v>
      </c>
      <c r="J381" s="261">
        <f>'CALCS | Totex'!J381 * Deflator2023</f>
        <v>0</v>
      </c>
      <c r="K381" s="261">
        <f>'CALCS | Totex'!K381 * Deflator2024</f>
        <v>0</v>
      </c>
      <c r="L381" s="261">
        <f>'CALCS | Totex'!L381 * Deflator2025</f>
        <v>0</v>
      </c>
    </row>
    <row r="382" spans="2:15" hidden="1" outlineLevel="2" x14ac:dyDescent="0.4">
      <c r="C382" s="220" t="s">
        <v>124</v>
      </c>
      <c r="D382" s="221" t="s">
        <v>170</v>
      </c>
      <c r="E382" s="261"/>
      <c r="F382" s="261"/>
      <c r="G382" s="261"/>
      <c r="H382" s="261">
        <f>'CALCS | Totex'!H382 * Deflator2021</f>
        <v>-11.340696402657906</v>
      </c>
      <c r="I382" s="261">
        <f>'CALCS | Totex'!I382 * Deflator2022</f>
        <v>0</v>
      </c>
      <c r="J382" s="261">
        <f>'CALCS | Totex'!J382 * Deflator2023</f>
        <v>0</v>
      </c>
      <c r="K382" s="261">
        <f>'CALCS | Totex'!K382 * Deflator2024</f>
        <v>0</v>
      </c>
      <c r="L382" s="261">
        <f>'CALCS | Totex'!L382 * Deflator2025</f>
        <v>0</v>
      </c>
    </row>
    <row r="383" spans="2:15" hidden="1" outlineLevel="2" x14ac:dyDescent="0.4">
      <c r="C383" s="220" t="s">
        <v>126</v>
      </c>
      <c r="D383" s="221" t="s">
        <v>170</v>
      </c>
      <c r="E383" s="261"/>
      <c r="F383" s="261"/>
      <c r="G383" s="261"/>
      <c r="H383" s="261">
        <f>'CALCS | Totex'!H383 * Deflator2021</f>
        <v>0</v>
      </c>
      <c r="I383" s="261">
        <f>'CALCS | Totex'!I383 * Deflator2022</f>
        <v>0</v>
      </c>
      <c r="J383" s="261">
        <f>'CALCS | Totex'!J383 * Deflator2023</f>
        <v>0</v>
      </c>
      <c r="K383" s="261">
        <f>'CALCS | Totex'!K383 * Deflator2024</f>
        <v>0</v>
      </c>
      <c r="L383" s="261">
        <f>'CALCS | Totex'!L383 * Deflator2025</f>
        <v>0</v>
      </c>
    </row>
    <row r="384" spans="2:15" hidden="1" outlineLevel="2" x14ac:dyDescent="0.4">
      <c r="C384" s="220" t="s">
        <v>128</v>
      </c>
      <c r="D384" s="221" t="s">
        <v>170</v>
      </c>
      <c r="E384" s="261"/>
      <c r="F384" s="261"/>
      <c r="G384" s="261"/>
      <c r="H384" s="261">
        <f>'CALCS | Totex'!H384 * Deflator2021</f>
        <v>16.428870388757346</v>
      </c>
      <c r="I384" s="261">
        <f>'CALCS | Totex'!I384 * Deflator2022</f>
        <v>0</v>
      </c>
      <c r="J384" s="261">
        <f>'CALCS | Totex'!J384 * Deflator2023</f>
        <v>0</v>
      </c>
      <c r="K384" s="261">
        <f>'CALCS | Totex'!K384 * Deflator2024</f>
        <v>0</v>
      </c>
      <c r="L384" s="261">
        <f>'CALCS | Totex'!L384 * Deflator2025</f>
        <v>0</v>
      </c>
    </row>
    <row r="385" spans="2:15" hidden="1" outlineLevel="2" x14ac:dyDescent="0.4">
      <c r="C385" s="220" t="s">
        <v>131</v>
      </c>
      <c r="D385" s="221" t="s">
        <v>170</v>
      </c>
      <c r="E385" s="261"/>
      <c r="F385" s="261"/>
      <c r="G385" s="261"/>
      <c r="H385" s="261">
        <f>'CALCS | Totex'!H385 * Deflator2021</f>
        <v>-17.761328190636213</v>
      </c>
      <c r="I385" s="261">
        <f>'CALCS | Totex'!I385 * Deflator2022</f>
        <v>0</v>
      </c>
      <c r="J385" s="261">
        <f>'CALCS | Totex'!J385 * Deflator2023</f>
        <v>0</v>
      </c>
      <c r="K385" s="261">
        <f>'CALCS | Totex'!K385 * Deflator2024</f>
        <v>0</v>
      </c>
      <c r="L385" s="261">
        <f>'CALCS | Totex'!L385 * Deflator2025</f>
        <v>0</v>
      </c>
    </row>
    <row r="386" spans="2:15" hidden="1" outlineLevel="2" x14ac:dyDescent="0.4">
      <c r="C386" s="220" t="s">
        <v>133</v>
      </c>
      <c r="D386" s="221" t="s">
        <v>170</v>
      </c>
      <c r="E386" s="261"/>
      <c r="F386" s="261"/>
      <c r="G386" s="261"/>
      <c r="H386" s="261">
        <f>'CALCS | Totex'!H386 * Deflator2021</f>
        <v>-40.940362942030085</v>
      </c>
      <c r="I386" s="261">
        <f>'CALCS | Totex'!I386 * Deflator2022</f>
        <v>0</v>
      </c>
      <c r="J386" s="261">
        <f>'CALCS | Totex'!J386 * Deflator2023</f>
        <v>0</v>
      </c>
      <c r="K386" s="261">
        <f>'CALCS | Totex'!K386 * Deflator2024</f>
        <v>0</v>
      </c>
      <c r="L386" s="261">
        <f>'CALCS | Totex'!L386 * Deflator2025</f>
        <v>0</v>
      </c>
    </row>
    <row r="387" spans="2:15" hidden="1" outlineLevel="2" x14ac:dyDescent="0.4">
      <c r="C387" s="220" t="s">
        <v>244</v>
      </c>
      <c r="D387" s="221" t="s">
        <v>170</v>
      </c>
      <c r="E387" s="261"/>
      <c r="F387" s="261"/>
      <c r="G387" s="261"/>
      <c r="H387" s="261">
        <f>'CALCS | Totex'!H387 * Deflator2021</f>
        <v>103.6318334588392</v>
      </c>
      <c r="I387" s="261">
        <f>'CALCS | Totex'!I387 * Deflator2022</f>
        <v>0</v>
      </c>
      <c r="J387" s="261">
        <f>'CALCS | Totex'!J387 * Deflator2023</f>
        <v>0</v>
      </c>
      <c r="K387" s="261">
        <f>'CALCS | Totex'!K387 * Deflator2024</f>
        <v>0</v>
      </c>
      <c r="L387" s="261">
        <f>'CALCS | Totex'!L387 * Deflator2025</f>
        <v>0</v>
      </c>
    </row>
    <row r="388" spans="2:15" hidden="1" outlineLevel="2" x14ac:dyDescent="0.4">
      <c r="C388" s="220" t="s">
        <v>137</v>
      </c>
      <c r="D388" s="221" t="s">
        <v>170</v>
      </c>
      <c r="E388" s="261"/>
      <c r="F388" s="261"/>
      <c r="G388" s="261"/>
      <c r="H388" s="261">
        <f>'CALCS | Totex'!H388 * Deflator2021</f>
        <v>19.388027319696324</v>
      </c>
      <c r="I388" s="261">
        <f>'CALCS | Totex'!I388 * Deflator2022</f>
        <v>0</v>
      </c>
      <c r="J388" s="261">
        <f>'CALCS | Totex'!J388 * Deflator2023</f>
        <v>0</v>
      </c>
      <c r="K388" s="261">
        <f>'CALCS | Totex'!K388 * Deflator2024</f>
        <v>0</v>
      </c>
      <c r="L388" s="261">
        <f>'CALCS | Totex'!L388 * Deflator2025</f>
        <v>0</v>
      </c>
    </row>
    <row r="389" spans="2:15" hidden="1" outlineLevel="2" x14ac:dyDescent="0.4">
      <c r="C389" s="220" t="s">
        <v>139</v>
      </c>
      <c r="D389" s="221" t="s">
        <v>170</v>
      </c>
      <c r="E389" s="261"/>
      <c r="F389" s="261"/>
      <c r="G389" s="261"/>
      <c r="H389" s="261">
        <f>'CALCS | Totex'!H389 * Deflator2021</f>
        <v>11.067518674100661</v>
      </c>
      <c r="I389" s="261">
        <f>'CALCS | Totex'!I389 * Deflator2022</f>
        <v>0</v>
      </c>
      <c r="J389" s="261">
        <f>'CALCS | Totex'!J389 * Deflator2023</f>
        <v>0</v>
      </c>
      <c r="K389" s="261">
        <f>'CALCS | Totex'!K389 * Deflator2024</f>
        <v>0</v>
      </c>
      <c r="L389" s="261">
        <f>'CALCS | Totex'!L389 * Deflator2025</f>
        <v>0</v>
      </c>
    </row>
    <row r="390" spans="2:15" hidden="1" outlineLevel="2" x14ac:dyDescent="0.4">
      <c r="C390" s="220" t="s">
        <v>141</v>
      </c>
      <c r="D390" s="221" t="s">
        <v>170</v>
      </c>
      <c r="E390" s="261"/>
      <c r="F390" s="261"/>
      <c r="G390" s="261"/>
      <c r="H390" s="261">
        <f>'CALCS | Totex'!H390 * Deflator2021</f>
        <v>-23.732910269684684</v>
      </c>
      <c r="I390" s="261">
        <f>'CALCS | Totex'!I390 * Deflator2022</f>
        <v>0</v>
      </c>
      <c r="J390" s="261">
        <f>'CALCS | Totex'!J390 * Deflator2023</f>
        <v>0</v>
      </c>
      <c r="K390" s="261">
        <f>'CALCS | Totex'!K390 * Deflator2024</f>
        <v>0</v>
      </c>
      <c r="L390" s="261">
        <f>'CALCS | Totex'!L390 * Deflator2025</f>
        <v>0</v>
      </c>
    </row>
    <row r="391" spans="2:15" hidden="1" outlineLevel="2" x14ac:dyDescent="0.4">
      <c r="C391" s="220" t="s">
        <v>143</v>
      </c>
      <c r="D391" s="221" t="s">
        <v>170</v>
      </c>
      <c r="E391" s="261"/>
      <c r="F391" s="261"/>
      <c r="G391" s="261"/>
      <c r="H391" s="261">
        <f>'CALCS | Totex'!H391 * Deflator2021</f>
        <v>0.85391919346215484</v>
      </c>
      <c r="I391" s="261">
        <f>'CALCS | Totex'!I391 * Deflator2022</f>
        <v>0</v>
      </c>
      <c r="J391" s="261">
        <f>'CALCS | Totex'!J391 * Deflator2023</f>
        <v>0</v>
      </c>
      <c r="K391" s="261">
        <f>'CALCS | Totex'!K391 * Deflator2024</f>
        <v>0</v>
      </c>
      <c r="L391" s="261">
        <f>'CALCS | Totex'!L391 * Deflator2025</f>
        <v>0</v>
      </c>
    </row>
    <row r="392" spans="2:15" hidden="1" outlineLevel="2" x14ac:dyDescent="0.4">
      <c r="C392" s="220" t="s">
        <v>145</v>
      </c>
      <c r="D392" s="221" t="s">
        <v>170</v>
      </c>
      <c r="E392" s="261"/>
      <c r="F392" s="261"/>
      <c r="G392" s="261"/>
      <c r="H392" s="261">
        <f>'CALCS | Totex'!H392 * Deflator2021</f>
        <v>-3.7089130069502776</v>
      </c>
      <c r="I392" s="261">
        <f>'CALCS | Totex'!I392 * Deflator2022</f>
        <v>0</v>
      </c>
      <c r="J392" s="261">
        <f>'CALCS | Totex'!J392 * Deflator2023</f>
        <v>0</v>
      </c>
      <c r="K392" s="261">
        <f>'CALCS | Totex'!K392 * Deflator2024</f>
        <v>0</v>
      </c>
      <c r="L392" s="261">
        <f>'CALCS | Totex'!L392 * Deflator2025</f>
        <v>0</v>
      </c>
      <c r="N392" s="220" t="s">
        <v>1134</v>
      </c>
    </row>
    <row r="393" spans="2:15" hidden="1" outlineLevel="2" x14ac:dyDescent="0.4">
      <c r="C393" s="220" t="s">
        <v>147</v>
      </c>
      <c r="D393" s="221" t="s">
        <v>170</v>
      </c>
      <c r="E393" s="261"/>
      <c r="F393" s="261"/>
      <c r="G393" s="261"/>
      <c r="H393" s="261">
        <f>'CALCS | Totex'!H393 * Deflator2021</f>
        <v>15.871100572825194</v>
      </c>
      <c r="I393" s="261">
        <f>'CALCS | Totex'!I393 * Deflator2022</f>
        <v>0</v>
      </c>
      <c r="J393" s="261">
        <f>'CALCS | Totex'!J393 * Deflator2023</f>
        <v>0</v>
      </c>
      <c r="K393" s="261">
        <f>'CALCS | Totex'!K393 * Deflator2024</f>
        <v>0</v>
      </c>
      <c r="L393" s="261">
        <f>'CALCS | Totex'!L393 * Deflator2025</f>
        <v>0</v>
      </c>
    </row>
    <row r="394" spans="2:15" hidden="1" outlineLevel="2" x14ac:dyDescent="0.4">
      <c r="C394" s="220" t="s">
        <v>149</v>
      </c>
      <c r="D394" s="221" t="s">
        <v>170</v>
      </c>
      <c r="E394" s="261"/>
      <c r="F394" s="261"/>
      <c r="G394" s="261"/>
      <c r="H394" s="261">
        <f>'CALCS | Totex'!H394 * Deflator2021</f>
        <v>-12.228046437027416</v>
      </c>
      <c r="I394" s="261">
        <f>'CALCS | Totex'!I394 * Deflator2022</f>
        <v>0</v>
      </c>
      <c r="J394" s="261">
        <f>'CALCS | Totex'!J394 * Deflator2023</f>
        <v>0</v>
      </c>
      <c r="K394" s="261">
        <f>'CALCS | Totex'!K394 * Deflator2024</f>
        <v>0</v>
      </c>
      <c r="L394" s="261">
        <f>'CALCS | Totex'!L394 * Deflator2025</f>
        <v>0</v>
      </c>
    </row>
    <row r="395" spans="2:15" hidden="1" outlineLevel="2" x14ac:dyDescent="0.4">
      <c r="C395" s="220" t="s">
        <v>151</v>
      </c>
      <c r="D395" s="221" t="s">
        <v>170</v>
      </c>
      <c r="E395" s="261"/>
      <c r="F395" s="261"/>
      <c r="G395" s="261"/>
      <c r="H395" s="261">
        <f>'CALCS | Totex'!H395 * Deflator2021</f>
        <v>0.22541938440387985</v>
      </c>
      <c r="I395" s="261">
        <f>'CALCS | Totex'!I395 * Deflator2022</f>
        <v>0</v>
      </c>
      <c r="J395" s="261">
        <f>'CALCS | Totex'!J395 * Deflator2023</f>
        <v>0</v>
      </c>
      <c r="K395" s="261">
        <f>'CALCS | Totex'!K395 * Deflator2024</f>
        <v>0</v>
      </c>
      <c r="L395" s="261">
        <f>'CALCS | Totex'!L395 * Deflator2025</f>
        <v>0</v>
      </c>
    </row>
    <row r="396" spans="2:15" hidden="1" outlineLevel="2" x14ac:dyDescent="0.4">
      <c r="H396" s="261"/>
      <c r="I396" s="261"/>
      <c r="J396" s="261"/>
      <c r="K396" s="261"/>
      <c r="L396" s="261"/>
    </row>
    <row r="397" spans="2:15" hidden="1" outlineLevel="2" x14ac:dyDescent="0.4">
      <c r="B397" s="222"/>
      <c r="C397" s="222" t="s">
        <v>725</v>
      </c>
      <c r="D397" s="224" t="s">
        <v>170</v>
      </c>
      <c r="E397" s="263"/>
      <c r="F397" s="263"/>
      <c r="G397" s="263"/>
      <c r="H397" s="263">
        <f t="shared" ref="H397:L397" si="32">SUM(H379:H395)</f>
        <v>70.999730910592248</v>
      </c>
      <c r="I397" s="263">
        <f t="shared" si="32"/>
        <v>0</v>
      </c>
      <c r="J397" s="263">
        <f t="shared" si="32"/>
        <v>0</v>
      </c>
      <c r="K397" s="263">
        <f t="shared" si="32"/>
        <v>0</v>
      </c>
      <c r="L397" s="263">
        <f t="shared" si="32"/>
        <v>0</v>
      </c>
      <c r="M397" s="222"/>
      <c r="N397" s="222"/>
      <c r="O397" s="222"/>
    </row>
    <row r="398" spans="2:15" outlineLevel="1" collapsed="1" x14ac:dyDescent="0.4"/>
    <row r="399" spans="2:15" ht="14.25" outlineLevel="1" x14ac:dyDescent="0.4">
      <c r="B399" s="74" t="s">
        <v>1181</v>
      </c>
      <c r="C399" s="60"/>
      <c r="D399" s="226"/>
      <c r="E399" s="226"/>
      <c r="F399" s="226"/>
      <c r="G399" s="226"/>
      <c r="H399" s="266"/>
      <c r="I399" s="266"/>
      <c r="J399" s="266"/>
      <c r="K399" s="266"/>
      <c r="L399" s="266"/>
      <c r="M399" s="18"/>
      <c r="N399" s="18"/>
      <c r="O399" s="18"/>
    </row>
    <row r="400" spans="2:15" hidden="1" outlineLevel="2" x14ac:dyDescent="0.4">
      <c r="H400" s="261"/>
      <c r="I400" s="261"/>
      <c r="J400" s="261"/>
      <c r="K400" s="261"/>
      <c r="L400" s="261"/>
    </row>
    <row r="401" spans="3:14" hidden="1" outlineLevel="2" x14ac:dyDescent="0.4">
      <c r="C401" s="220" t="s">
        <v>117</v>
      </c>
      <c r="D401" s="221" t="s">
        <v>170</v>
      </c>
      <c r="E401" s="261"/>
      <c r="F401" s="261"/>
      <c r="G401" s="261"/>
      <c r="H401" s="261">
        <f>'CALCS | Totex'!H401 * Deflator2021</f>
        <v>10.989194989689144</v>
      </c>
      <c r="I401" s="261">
        <f>'CALCS | Totex'!I401 * Deflator2022</f>
        <v>0</v>
      </c>
      <c r="J401" s="261">
        <f>'CALCS | Totex'!J401 * Deflator2023</f>
        <v>0</v>
      </c>
      <c r="K401" s="261">
        <f>'CALCS | Totex'!K401 * Deflator2024</f>
        <v>0</v>
      </c>
      <c r="L401" s="261">
        <f>'CALCS | Totex'!L401 * Deflator2025</f>
        <v>0</v>
      </c>
    </row>
    <row r="402" spans="3:14" hidden="1" outlineLevel="2" x14ac:dyDescent="0.4">
      <c r="C402" s="220" t="s">
        <v>119</v>
      </c>
      <c r="D402" s="221" t="s">
        <v>170</v>
      </c>
      <c r="E402" s="261"/>
      <c r="F402" s="261"/>
      <c r="G402" s="261"/>
      <c r="H402" s="261">
        <f>'CALCS | Totex'!H402 * Deflator2021</f>
        <v>19.529342091193659</v>
      </c>
      <c r="I402" s="261">
        <f>'CALCS | Totex'!I402 * Deflator2022</f>
        <v>0</v>
      </c>
      <c r="J402" s="261">
        <f>'CALCS | Totex'!J402 * Deflator2023</f>
        <v>0</v>
      </c>
      <c r="K402" s="261">
        <f>'CALCS | Totex'!K402 * Deflator2024</f>
        <v>0</v>
      </c>
      <c r="L402" s="261">
        <f>'CALCS | Totex'!L402 * Deflator2025</f>
        <v>0</v>
      </c>
    </row>
    <row r="403" spans="3:14" hidden="1" outlineLevel="2" x14ac:dyDescent="0.4">
      <c r="C403" s="220" t="s">
        <v>122</v>
      </c>
      <c r="D403" s="221" t="s">
        <v>170</v>
      </c>
      <c r="E403" s="261"/>
      <c r="F403" s="261"/>
      <c r="G403" s="261"/>
      <c r="H403" s="261">
        <f>'CALCS | Totex'!H403 * Deflator2021</f>
        <v>4.2094204536775361</v>
      </c>
      <c r="I403" s="261">
        <f>'CALCS | Totex'!I403 * Deflator2022</f>
        <v>0</v>
      </c>
      <c r="J403" s="261">
        <f>'CALCS | Totex'!J403 * Deflator2023</f>
        <v>0</v>
      </c>
      <c r="K403" s="261">
        <f>'CALCS | Totex'!K403 * Deflator2024</f>
        <v>0</v>
      </c>
      <c r="L403" s="261">
        <f>'CALCS | Totex'!L403 * Deflator2025</f>
        <v>0</v>
      </c>
    </row>
    <row r="404" spans="3:14" hidden="1" outlineLevel="2" x14ac:dyDescent="0.4">
      <c r="C404" s="220" t="s">
        <v>124</v>
      </c>
      <c r="D404" s="221" t="s">
        <v>170</v>
      </c>
      <c r="E404" s="261"/>
      <c r="F404" s="261"/>
      <c r="G404" s="261"/>
      <c r="H404" s="261">
        <f>'CALCS | Totex'!H404 * Deflator2021</f>
        <v>1.3573737804041562E-14</v>
      </c>
      <c r="I404" s="261">
        <f>'CALCS | Totex'!I404 * Deflator2022</f>
        <v>0</v>
      </c>
      <c r="J404" s="261">
        <f>'CALCS | Totex'!J404 * Deflator2023</f>
        <v>0</v>
      </c>
      <c r="K404" s="261">
        <f>'CALCS | Totex'!K404 * Deflator2024</f>
        <v>0</v>
      </c>
      <c r="L404" s="261">
        <f>'CALCS | Totex'!L404 * Deflator2025</f>
        <v>0</v>
      </c>
    </row>
    <row r="405" spans="3:14" hidden="1" outlineLevel="2" x14ac:dyDescent="0.4">
      <c r="C405" s="220" t="s">
        <v>126</v>
      </c>
      <c r="D405" s="221" t="s">
        <v>170</v>
      </c>
      <c r="E405" s="261"/>
      <c r="F405" s="261"/>
      <c r="G405" s="261"/>
      <c r="H405" s="261">
        <f>'CALCS | Totex'!H405 * Deflator2021</f>
        <v>84.549574335116162</v>
      </c>
      <c r="I405" s="261">
        <f>'CALCS | Totex'!I405 * Deflator2022</f>
        <v>0</v>
      </c>
      <c r="J405" s="261">
        <f>'CALCS | Totex'!J405 * Deflator2023</f>
        <v>0</v>
      </c>
      <c r="K405" s="261">
        <f>'CALCS | Totex'!K405 * Deflator2024</f>
        <v>0</v>
      </c>
      <c r="L405" s="261">
        <f>'CALCS | Totex'!L405 * Deflator2025</f>
        <v>0</v>
      </c>
    </row>
    <row r="406" spans="3:14" hidden="1" outlineLevel="2" x14ac:dyDescent="0.4">
      <c r="C406" s="220" t="s">
        <v>128</v>
      </c>
      <c r="D406" s="221" t="s">
        <v>170</v>
      </c>
      <c r="E406" s="261"/>
      <c r="F406" s="261"/>
      <c r="G406" s="261"/>
      <c r="H406" s="261">
        <f>'CALCS | Totex'!H406 * Deflator2021</f>
        <v>-8.7617458183762267</v>
      </c>
      <c r="I406" s="261">
        <f>'CALCS | Totex'!I406 * Deflator2022</f>
        <v>0</v>
      </c>
      <c r="J406" s="261">
        <f>'CALCS | Totex'!J406 * Deflator2023</f>
        <v>0</v>
      </c>
      <c r="K406" s="261">
        <f>'CALCS | Totex'!K406 * Deflator2024</f>
        <v>0</v>
      </c>
      <c r="L406" s="261">
        <f>'CALCS | Totex'!L406 * Deflator2025</f>
        <v>0</v>
      </c>
    </row>
    <row r="407" spans="3:14" hidden="1" outlineLevel="2" x14ac:dyDescent="0.4">
      <c r="C407" s="220" t="s">
        <v>131</v>
      </c>
      <c r="D407" s="221" t="s">
        <v>170</v>
      </c>
      <c r="E407" s="261"/>
      <c r="F407" s="261"/>
      <c r="G407" s="261"/>
      <c r="H407" s="261">
        <f>'CALCS | Totex'!H407 * Deflator2021</f>
        <v>31.591189490567469</v>
      </c>
      <c r="I407" s="261">
        <f>'CALCS | Totex'!I407 * Deflator2022</f>
        <v>0</v>
      </c>
      <c r="J407" s="261">
        <f>'CALCS | Totex'!J407 * Deflator2023</f>
        <v>0</v>
      </c>
      <c r="K407" s="261">
        <f>'CALCS | Totex'!K407 * Deflator2024</f>
        <v>0</v>
      </c>
      <c r="L407" s="261">
        <f>'CALCS | Totex'!L407 * Deflator2025</f>
        <v>0</v>
      </c>
    </row>
    <row r="408" spans="3:14" hidden="1" outlineLevel="2" x14ac:dyDescent="0.4">
      <c r="C408" s="220" t="s">
        <v>133</v>
      </c>
      <c r="D408" s="221" t="s">
        <v>170</v>
      </c>
      <c r="E408" s="261"/>
      <c r="F408" s="261"/>
      <c r="G408" s="261"/>
      <c r="H408" s="261">
        <f>'CALCS | Totex'!H408 * Deflator2021</f>
        <v>-1.9103337661657515E-3</v>
      </c>
      <c r="I408" s="261">
        <f>'CALCS | Totex'!I408 * Deflator2022</f>
        <v>0</v>
      </c>
      <c r="J408" s="261">
        <f>'CALCS | Totex'!J408 * Deflator2023</f>
        <v>0</v>
      </c>
      <c r="K408" s="261">
        <f>'CALCS | Totex'!K408 * Deflator2024</f>
        <v>0</v>
      </c>
      <c r="L408" s="261">
        <f>'CALCS | Totex'!L408 * Deflator2025</f>
        <v>0</v>
      </c>
    </row>
    <row r="409" spans="3:14" hidden="1" outlineLevel="2" x14ac:dyDescent="0.4">
      <c r="C409" s="220" t="s">
        <v>244</v>
      </c>
      <c r="D409" s="221" t="s">
        <v>170</v>
      </c>
      <c r="E409" s="261"/>
      <c r="F409" s="261"/>
      <c r="G409" s="261"/>
      <c r="H409" s="261">
        <f>'CALCS | Totex'!H409 * Deflator2021</f>
        <v>4.8547569893836382</v>
      </c>
      <c r="I409" s="261">
        <f>'CALCS | Totex'!I409 * Deflator2022</f>
        <v>0</v>
      </c>
      <c r="J409" s="261">
        <f>'CALCS | Totex'!J409 * Deflator2023</f>
        <v>0</v>
      </c>
      <c r="K409" s="261">
        <f>'CALCS | Totex'!K409 * Deflator2024</f>
        <v>0</v>
      </c>
      <c r="L409" s="261">
        <f>'CALCS | Totex'!L409 * Deflator2025</f>
        <v>0</v>
      </c>
    </row>
    <row r="410" spans="3:14" hidden="1" outlineLevel="2" x14ac:dyDescent="0.4">
      <c r="C410" s="220" t="s">
        <v>137</v>
      </c>
      <c r="D410" s="221" t="s">
        <v>170</v>
      </c>
      <c r="E410" s="261"/>
      <c r="F410" s="261"/>
      <c r="G410" s="261"/>
      <c r="H410" s="261">
        <f>'CALCS | Totex'!H410 * Deflator2021</f>
        <v>-0.41459235444771375</v>
      </c>
      <c r="I410" s="261">
        <f>'CALCS | Totex'!I410 * Deflator2022</f>
        <v>0</v>
      </c>
      <c r="J410" s="261">
        <f>'CALCS | Totex'!J410 * Deflator2023</f>
        <v>0</v>
      </c>
      <c r="K410" s="261">
        <f>'CALCS | Totex'!K410 * Deflator2024</f>
        <v>0</v>
      </c>
      <c r="L410" s="261">
        <f>'CALCS | Totex'!L410 * Deflator2025</f>
        <v>0</v>
      </c>
    </row>
    <row r="411" spans="3:14" hidden="1" outlineLevel="2" x14ac:dyDescent="0.4">
      <c r="C411" s="220" t="s">
        <v>139</v>
      </c>
      <c r="D411" s="221" t="s">
        <v>170</v>
      </c>
      <c r="E411" s="261"/>
      <c r="F411" s="261"/>
      <c r="G411" s="261"/>
      <c r="H411" s="261">
        <f>'CALCS | Totex'!H411 * Deflator2021</f>
        <v>15.25497028946765</v>
      </c>
      <c r="I411" s="261">
        <f>'CALCS | Totex'!I411 * Deflator2022</f>
        <v>0</v>
      </c>
      <c r="J411" s="261">
        <f>'CALCS | Totex'!J411 * Deflator2023</f>
        <v>0</v>
      </c>
      <c r="K411" s="261">
        <f>'CALCS | Totex'!K411 * Deflator2024</f>
        <v>0</v>
      </c>
      <c r="L411" s="261">
        <f>'CALCS | Totex'!L411 * Deflator2025</f>
        <v>0</v>
      </c>
    </row>
    <row r="412" spans="3:14" hidden="1" outlineLevel="2" x14ac:dyDescent="0.4">
      <c r="C412" s="220" t="s">
        <v>141</v>
      </c>
      <c r="D412" s="221" t="s">
        <v>170</v>
      </c>
      <c r="E412" s="261"/>
      <c r="F412" s="261"/>
      <c r="G412" s="261"/>
      <c r="H412" s="261">
        <f>'CALCS | Totex'!H412 * Deflator2021</f>
        <v>6.1751139272084092</v>
      </c>
      <c r="I412" s="261">
        <f>'CALCS | Totex'!I412 * Deflator2022</f>
        <v>0</v>
      </c>
      <c r="J412" s="261">
        <f>'CALCS | Totex'!J412 * Deflator2023</f>
        <v>0</v>
      </c>
      <c r="K412" s="261">
        <f>'CALCS | Totex'!K412 * Deflator2024</f>
        <v>0</v>
      </c>
      <c r="L412" s="261">
        <f>'CALCS | Totex'!L412 * Deflator2025</f>
        <v>0</v>
      </c>
    </row>
    <row r="413" spans="3:14" hidden="1" outlineLevel="2" x14ac:dyDescent="0.4">
      <c r="C413" s="220" t="s">
        <v>143</v>
      </c>
      <c r="D413" s="221" t="s">
        <v>170</v>
      </c>
      <c r="E413" s="261"/>
      <c r="F413" s="261"/>
      <c r="G413" s="261"/>
      <c r="H413" s="261">
        <f>'CALCS | Totex'!H413 * Deflator2021</f>
        <v>2.4662408920797279</v>
      </c>
      <c r="I413" s="261">
        <f>'CALCS | Totex'!I413 * Deflator2022</f>
        <v>0</v>
      </c>
      <c r="J413" s="261">
        <f>'CALCS | Totex'!J413 * Deflator2023</f>
        <v>0</v>
      </c>
      <c r="K413" s="261">
        <f>'CALCS | Totex'!K413 * Deflator2024</f>
        <v>0</v>
      </c>
      <c r="L413" s="261">
        <f>'CALCS | Totex'!L413 * Deflator2025</f>
        <v>0</v>
      </c>
    </row>
    <row r="414" spans="3:14" hidden="1" outlineLevel="2" x14ac:dyDescent="0.4">
      <c r="C414" s="220" t="s">
        <v>145</v>
      </c>
      <c r="D414" s="221" t="s">
        <v>170</v>
      </c>
      <c r="E414" s="261"/>
      <c r="F414" s="261"/>
      <c r="G414" s="261"/>
      <c r="H414" s="261">
        <f>'CALCS | Totex'!H414 * Deflator2021</f>
        <v>-1.0258492324142658</v>
      </c>
      <c r="I414" s="261">
        <f>'CALCS | Totex'!I414 * Deflator2022</f>
        <v>0</v>
      </c>
      <c r="J414" s="261">
        <f>'CALCS | Totex'!J414 * Deflator2023</f>
        <v>0</v>
      </c>
      <c r="K414" s="261">
        <f>'CALCS | Totex'!K414 * Deflator2024</f>
        <v>0</v>
      </c>
      <c r="L414" s="261">
        <f>'CALCS | Totex'!L414 * Deflator2025</f>
        <v>0</v>
      </c>
      <c r="N414" s="220" t="s">
        <v>1134</v>
      </c>
    </row>
    <row r="415" spans="3:14" hidden="1" outlineLevel="2" x14ac:dyDescent="0.4">
      <c r="C415" s="220" t="s">
        <v>147</v>
      </c>
      <c r="D415" s="221" t="s">
        <v>170</v>
      </c>
      <c r="E415" s="261"/>
      <c r="F415" s="261"/>
      <c r="G415" s="261"/>
      <c r="H415" s="261">
        <f>'CALCS | Totex'!H415 * Deflator2021</f>
        <v>10.916697348941895</v>
      </c>
      <c r="I415" s="261">
        <f>'CALCS | Totex'!I415 * Deflator2022</f>
        <v>0</v>
      </c>
      <c r="J415" s="261">
        <f>'CALCS | Totex'!J415 * Deflator2023</f>
        <v>0</v>
      </c>
      <c r="K415" s="261">
        <f>'CALCS | Totex'!K415 * Deflator2024</f>
        <v>0</v>
      </c>
      <c r="L415" s="261">
        <f>'CALCS | Totex'!L415 * Deflator2025</f>
        <v>0</v>
      </c>
    </row>
    <row r="416" spans="3:14" hidden="1" outlineLevel="2" x14ac:dyDescent="0.4">
      <c r="C416" s="220" t="s">
        <v>149</v>
      </c>
      <c r="D416" s="221" t="s">
        <v>170</v>
      </c>
      <c r="E416" s="261"/>
      <c r="F416" s="261"/>
      <c r="G416" s="261"/>
      <c r="H416" s="261">
        <f>'CALCS | Totex'!H416 * Deflator2021</f>
        <v>-0.43460093179563264</v>
      </c>
      <c r="I416" s="261">
        <f>'CALCS | Totex'!I416 * Deflator2022</f>
        <v>0</v>
      </c>
      <c r="J416" s="261">
        <f>'CALCS | Totex'!J416 * Deflator2023</f>
        <v>0</v>
      </c>
      <c r="K416" s="261">
        <f>'CALCS | Totex'!K416 * Deflator2024</f>
        <v>0</v>
      </c>
      <c r="L416" s="261">
        <f>'CALCS | Totex'!L416 * Deflator2025</f>
        <v>0</v>
      </c>
    </row>
    <row r="417" spans="2:15" hidden="1" outlineLevel="2" x14ac:dyDescent="0.4">
      <c r="C417" s="220" t="s">
        <v>151</v>
      </c>
      <c r="D417" s="221" t="s">
        <v>170</v>
      </c>
      <c r="E417" s="261"/>
      <c r="F417" s="261"/>
      <c r="G417" s="261"/>
      <c r="H417" s="261">
        <f>'CALCS | Totex'!H417 * Deflator2021</f>
        <v>3.3435296313411453</v>
      </c>
      <c r="I417" s="261">
        <f>'CALCS | Totex'!I417 * Deflator2022</f>
        <v>0</v>
      </c>
      <c r="J417" s="261">
        <f>'CALCS | Totex'!J417 * Deflator2023</f>
        <v>0</v>
      </c>
      <c r="K417" s="261">
        <f>'CALCS | Totex'!K417 * Deflator2024</f>
        <v>0</v>
      </c>
      <c r="L417" s="261">
        <f>'CALCS | Totex'!L417 * Deflator2025</f>
        <v>0</v>
      </c>
    </row>
    <row r="418" spans="2:15" hidden="1" outlineLevel="2" x14ac:dyDescent="0.4">
      <c r="H418" s="261"/>
      <c r="I418" s="261"/>
      <c r="J418" s="261"/>
      <c r="K418" s="261"/>
      <c r="L418" s="261"/>
    </row>
    <row r="419" spans="2:15" hidden="1" outlineLevel="2" x14ac:dyDescent="0.4">
      <c r="B419" s="222"/>
      <c r="C419" s="222" t="s">
        <v>725</v>
      </c>
      <c r="D419" s="224" t="s">
        <v>170</v>
      </c>
      <c r="E419" s="263"/>
      <c r="F419" s="263"/>
      <c r="G419" s="263"/>
      <c r="H419" s="263">
        <f t="shared" ref="H419:L419" si="33">SUM(H401:H417)</f>
        <v>183.24133176786646</v>
      </c>
      <c r="I419" s="263">
        <f t="shared" si="33"/>
        <v>0</v>
      </c>
      <c r="J419" s="263">
        <f t="shared" si="33"/>
        <v>0</v>
      </c>
      <c r="K419" s="263">
        <f t="shared" si="33"/>
        <v>0</v>
      </c>
      <c r="L419" s="263">
        <f t="shared" si="33"/>
        <v>0</v>
      </c>
      <c r="M419" s="222"/>
      <c r="N419" s="222"/>
      <c r="O419" s="222"/>
    </row>
    <row r="420" spans="2:15" outlineLevel="1" collapsed="1" x14ac:dyDescent="0.4"/>
    <row r="421" spans="2:15" ht="14.25" outlineLevel="1" x14ac:dyDescent="0.4">
      <c r="B421" s="74" t="s">
        <v>1182</v>
      </c>
      <c r="C421" s="60"/>
      <c r="D421" s="226"/>
      <c r="E421" s="226"/>
      <c r="F421" s="226"/>
      <c r="G421" s="226"/>
      <c r="H421" s="266"/>
      <c r="I421" s="266"/>
      <c r="J421" s="266"/>
      <c r="K421" s="266"/>
      <c r="L421" s="266"/>
      <c r="M421" s="226"/>
      <c r="N421" s="18"/>
      <c r="O421" s="18"/>
    </row>
    <row r="422" spans="2:15" hidden="1" outlineLevel="2" x14ac:dyDescent="0.4">
      <c r="H422" s="261"/>
      <c r="I422" s="261"/>
      <c r="J422" s="261"/>
      <c r="K422" s="261"/>
      <c r="L422" s="261"/>
    </row>
    <row r="423" spans="2:15" hidden="1" outlineLevel="2" x14ac:dyDescent="0.4">
      <c r="C423" s="220" t="s">
        <v>117</v>
      </c>
      <c r="D423" s="221" t="s">
        <v>170</v>
      </c>
      <c r="E423" s="261"/>
      <c r="F423" s="261"/>
      <c r="G423" s="261"/>
      <c r="H423" s="261">
        <f>H401+H379</f>
        <v>29.137365767967609</v>
      </c>
      <c r="I423" s="261">
        <f t="shared" ref="I423:L423" si="34">I401+I379</f>
        <v>0</v>
      </c>
      <c r="J423" s="261">
        <f t="shared" si="34"/>
        <v>0</v>
      </c>
      <c r="K423" s="261">
        <f t="shared" si="34"/>
        <v>0</v>
      </c>
      <c r="L423" s="261">
        <f t="shared" si="34"/>
        <v>0</v>
      </c>
      <c r="N423" s="414"/>
    </row>
    <row r="424" spans="2:15" hidden="1" outlineLevel="2" x14ac:dyDescent="0.4">
      <c r="C424" s="220" t="s">
        <v>119</v>
      </c>
      <c r="D424" s="221" t="s">
        <v>170</v>
      </c>
      <c r="E424" s="261"/>
      <c r="F424" s="261"/>
      <c r="G424" s="261"/>
      <c r="H424" s="261">
        <f t="shared" ref="H424:L436" si="35">H402+H380</f>
        <v>11.888007026655359</v>
      </c>
      <c r="I424" s="261">
        <f t="shared" si="35"/>
        <v>0</v>
      </c>
      <c r="J424" s="261">
        <f t="shared" si="35"/>
        <v>0</v>
      </c>
      <c r="K424" s="261">
        <f t="shared" si="35"/>
        <v>0</v>
      </c>
      <c r="L424" s="261">
        <f t="shared" si="35"/>
        <v>0</v>
      </c>
      <c r="N424" s="414"/>
    </row>
    <row r="425" spans="2:15" hidden="1" outlineLevel="2" x14ac:dyDescent="0.4">
      <c r="C425" s="220" t="s">
        <v>122</v>
      </c>
      <c r="D425" s="221" t="s">
        <v>170</v>
      </c>
      <c r="E425" s="261"/>
      <c r="F425" s="261"/>
      <c r="G425" s="261"/>
      <c r="H425" s="261">
        <f t="shared" si="35"/>
        <v>6.94788390743145</v>
      </c>
      <c r="I425" s="261">
        <f t="shared" si="35"/>
        <v>0</v>
      </c>
      <c r="J425" s="261">
        <f t="shared" si="35"/>
        <v>0</v>
      </c>
      <c r="K425" s="261">
        <f t="shared" si="35"/>
        <v>0</v>
      </c>
      <c r="L425" s="261">
        <f t="shared" si="35"/>
        <v>0</v>
      </c>
      <c r="N425" s="414"/>
    </row>
    <row r="426" spans="2:15" hidden="1" outlineLevel="2" x14ac:dyDescent="0.4">
      <c r="C426" s="220" t="s">
        <v>124</v>
      </c>
      <c r="D426" s="221" t="s">
        <v>170</v>
      </c>
      <c r="E426" s="261"/>
      <c r="F426" s="261"/>
      <c r="G426" s="261"/>
      <c r="H426" s="261">
        <f t="shared" si="35"/>
        <v>-11.340696402657892</v>
      </c>
      <c r="I426" s="261">
        <f t="shared" si="35"/>
        <v>0</v>
      </c>
      <c r="J426" s="261">
        <f t="shared" si="35"/>
        <v>0</v>
      </c>
      <c r="K426" s="261">
        <f t="shared" si="35"/>
        <v>0</v>
      </c>
      <c r="L426" s="261">
        <f t="shared" si="35"/>
        <v>0</v>
      </c>
      <c r="N426" s="414"/>
    </row>
    <row r="427" spans="2:15" hidden="1" outlineLevel="2" x14ac:dyDescent="0.4">
      <c r="C427" s="220" t="s">
        <v>126</v>
      </c>
      <c r="D427" s="221" t="s">
        <v>170</v>
      </c>
      <c r="E427" s="261"/>
      <c r="F427" s="261"/>
      <c r="G427" s="261"/>
      <c r="H427" s="261">
        <f t="shared" si="35"/>
        <v>84.549574335116162</v>
      </c>
      <c r="I427" s="261">
        <f t="shared" si="35"/>
        <v>0</v>
      </c>
      <c r="J427" s="261">
        <f t="shared" si="35"/>
        <v>0</v>
      </c>
      <c r="K427" s="261">
        <f t="shared" si="35"/>
        <v>0</v>
      </c>
      <c r="L427" s="261">
        <f t="shared" si="35"/>
        <v>0</v>
      </c>
      <c r="N427" s="414"/>
    </row>
    <row r="428" spans="2:15" hidden="1" outlineLevel="2" x14ac:dyDescent="0.4">
      <c r="C428" s="220" t="s">
        <v>128</v>
      </c>
      <c r="D428" s="221" t="s">
        <v>170</v>
      </c>
      <c r="E428" s="261"/>
      <c r="F428" s="261"/>
      <c r="G428" s="261"/>
      <c r="H428" s="261">
        <f t="shared" si="35"/>
        <v>7.6671245703811195</v>
      </c>
      <c r="I428" s="261">
        <f t="shared" si="35"/>
        <v>0</v>
      </c>
      <c r="J428" s="261">
        <f t="shared" si="35"/>
        <v>0</v>
      </c>
      <c r="K428" s="261">
        <f t="shared" si="35"/>
        <v>0</v>
      </c>
      <c r="L428" s="261">
        <f t="shared" si="35"/>
        <v>0</v>
      </c>
      <c r="N428" s="414"/>
    </row>
    <row r="429" spans="2:15" hidden="1" outlineLevel="2" x14ac:dyDescent="0.4">
      <c r="C429" s="220" t="s">
        <v>131</v>
      </c>
      <c r="D429" s="221" t="s">
        <v>170</v>
      </c>
      <c r="E429" s="261"/>
      <c r="F429" s="261"/>
      <c r="G429" s="261"/>
      <c r="H429" s="261">
        <f t="shared" si="35"/>
        <v>13.829861299931256</v>
      </c>
      <c r="I429" s="261">
        <f t="shared" si="35"/>
        <v>0</v>
      </c>
      <c r="J429" s="261">
        <f t="shared" si="35"/>
        <v>0</v>
      </c>
      <c r="K429" s="261">
        <f t="shared" si="35"/>
        <v>0</v>
      </c>
      <c r="L429" s="261">
        <f t="shared" si="35"/>
        <v>0</v>
      </c>
      <c r="N429" s="414"/>
    </row>
    <row r="430" spans="2:15" hidden="1" outlineLevel="2" x14ac:dyDescent="0.4">
      <c r="C430" s="220" t="s">
        <v>133</v>
      </c>
      <c r="D430" s="221" t="s">
        <v>170</v>
      </c>
      <c r="E430" s="261"/>
      <c r="F430" s="261"/>
      <c r="G430" s="261"/>
      <c r="H430" s="261">
        <f t="shared" si="35"/>
        <v>-40.942273275796254</v>
      </c>
      <c r="I430" s="261">
        <f t="shared" si="35"/>
        <v>0</v>
      </c>
      <c r="J430" s="261">
        <f t="shared" si="35"/>
        <v>0</v>
      </c>
      <c r="K430" s="261">
        <f t="shared" si="35"/>
        <v>0</v>
      </c>
      <c r="L430" s="261">
        <f t="shared" si="35"/>
        <v>0</v>
      </c>
      <c r="N430" s="414"/>
    </row>
    <row r="431" spans="2:15" hidden="1" outlineLevel="2" x14ac:dyDescent="0.4">
      <c r="C431" s="220" t="s">
        <v>244</v>
      </c>
      <c r="D431" s="221" t="s">
        <v>170</v>
      </c>
      <c r="E431" s="261"/>
      <c r="F431" s="261"/>
      <c r="G431" s="261"/>
      <c r="H431" s="261">
        <f t="shared" si="35"/>
        <v>108.48659044822284</v>
      </c>
      <c r="I431" s="261">
        <f t="shared" si="35"/>
        <v>0</v>
      </c>
      <c r="J431" s="261">
        <f t="shared" si="35"/>
        <v>0</v>
      </c>
      <c r="K431" s="261">
        <f t="shared" si="35"/>
        <v>0</v>
      </c>
      <c r="L431" s="261">
        <f t="shared" si="35"/>
        <v>0</v>
      </c>
      <c r="N431" s="414"/>
    </row>
    <row r="432" spans="2:15" hidden="1" outlineLevel="2" x14ac:dyDescent="0.4">
      <c r="C432" s="220" t="s">
        <v>137</v>
      </c>
      <c r="D432" s="221" t="s">
        <v>170</v>
      </c>
      <c r="E432" s="261"/>
      <c r="F432" s="261"/>
      <c r="G432" s="261"/>
      <c r="H432" s="261">
        <f t="shared" si="35"/>
        <v>18.973434965248611</v>
      </c>
      <c r="I432" s="261">
        <f t="shared" si="35"/>
        <v>0</v>
      </c>
      <c r="J432" s="261">
        <f t="shared" si="35"/>
        <v>0</v>
      </c>
      <c r="K432" s="261">
        <f t="shared" si="35"/>
        <v>0</v>
      </c>
      <c r="L432" s="261">
        <f t="shared" si="35"/>
        <v>0</v>
      </c>
      <c r="N432" s="414"/>
    </row>
    <row r="433" spans="2:15" hidden="1" outlineLevel="2" x14ac:dyDescent="0.4">
      <c r="C433" s="220" t="s">
        <v>139</v>
      </c>
      <c r="D433" s="221" t="s">
        <v>170</v>
      </c>
      <c r="E433" s="261"/>
      <c r="F433" s="261"/>
      <c r="G433" s="261"/>
      <c r="H433" s="261">
        <f t="shared" si="35"/>
        <v>26.322488963568311</v>
      </c>
      <c r="I433" s="261">
        <f t="shared" si="35"/>
        <v>0</v>
      </c>
      <c r="J433" s="261">
        <f t="shared" si="35"/>
        <v>0</v>
      </c>
      <c r="K433" s="261">
        <f t="shared" si="35"/>
        <v>0</v>
      </c>
      <c r="L433" s="261">
        <f t="shared" si="35"/>
        <v>0</v>
      </c>
      <c r="N433" s="414"/>
    </row>
    <row r="434" spans="2:15" hidden="1" outlineLevel="2" x14ac:dyDescent="0.4">
      <c r="C434" s="220" t="s">
        <v>141</v>
      </c>
      <c r="D434" s="221" t="s">
        <v>170</v>
      </c>
      <c r="E434" s="261"/>
      <c r="F434" s="261"/>
      <c r="G434" s="261"/>
      <c r="H434" s="261">
        <f t="shared" si="35"/>
        <v>-17.557796342476273</v>
      </c>
      <c r="I434" s="261">
        <f t="shared" si="35"/>
        <v>0</v>
      </c>
      <c r="J434" s="261">
        <f t="shared" si="35"/>
        <v>0</v>
      </c>
      <c r="K434" s="261">
        <f t="shared" si="35"/>
        <v>0</v>
      </c>
      <c r="L434" s="261">
        <f t="shared" si="35"/>
        <v>0</v>
      </c>
      <c r="N434" s="414"/>
    </row>
    <row r="435" spans="2:15" hidden="1" outlineLevel="2" x14ac:dyDescent="0.4">
      <c r="C435" s="220" t="s">
        <v>143</v>
      </c>
      <c r="D435" s="221" t="s">
        <v>170</v>
      </c>
      <c r="E435" s="261"/>
      <c r="F435" s="261"/>
      <c r="G435" s="261"/>
      <c r="H435" s="261">
        <f t="shared" si="35"/>
        <v>3.3201600855418825</v>
      </c>
      <c r="I435" s="261">
        <f t="shared" si="35"/>
        <v>0</v>
      </c>
      <c r="J435" s="261">
        <f t="shared" si="35"/>
        <v>0</v>
      </c>
      <c r="K435" s="261">
        <f t="shared" si="35"/>
        <v>0</v>
      </c>
      <c r="L435" s="261">
        <f t="shared" si="35"/>
        <v>0</v>
      </c>
      <c r="N435" s="414"/>
    </row>
    <row r="436" spans="2:15" hidden="1" outlineLevel="2" x14ac:dyDescent="0.4">
      <c r="C436" s="220" t="s">
        <v>145</v>
      </c>
      <c r="D436" s="221" t="s">
        <v>170</v>
      </c>
      <c r="E436" s="261"/>
      <c r="F436" s="261"/>
      <c r="G436" s="261"/>
      <c r="H436" s="261">
        <f>H414+H392</f>
        <v>-4.7347622393645432</v>
      </c>
      <c r="I436" s="261">
        <f t="shared" si="35"/>
        <v>0</v>
      </c>
      <c r="J436" s="261">
        <f t="shared" si="35"/>
        <v>0</v>
      </c>
      <c r="K436" s="261">
        <f t="shared" si="35"/>
        <v>0</v>
      </c>
      <c r="L436" s="261">
        <f t="shared" si="35"/>
        <v>0</v>
      </c>
      <c r="N436" s="414"/>
    </row>
    <row r="437" spans="2:15" hidden="1" outlineLevel="2" x14ac:dyDescent="0.4">
      <c r="C437" s="220" t="s">
        <v>147</v>
      </c>
      <c r="D437" s="221" t="s">
        <v>170</v>
      </c>
      <c r="E437" s="261"/>
      <c r="F437" s="261"/>
      <c r="G437" s="261"/>
      <c r="H437" s="261">
        <f t="shared" ref="H437:L439" si="36">H415+H393</f>
        <v>26.787797921767087</v>
      </c>
      <c r="I437" s="261">
        <f t="shared" si="36"/>
        <v>0</v>
      </c>
      <c r="J437" s="261">
        <f t="shared" si="36"/>
        <v>0</v>
      </c>
      <c r="K437" s="261">
        <f t="shared" si="36"/>
        <v>0</v>
      </c>
      <c r="L437" s="261">
        <f t="shared" si="36"/>
        <v>0</v>
      </c>
      <c r="N437" s="414"/>
    </row>
    <row r="438" spans="2:15" hidden="1" outlineLevel="2" x14ac:dyDescent="0.4">
      <c r="C438" s="220" t="s">
        <v>149</v>
      </c>
      <c r="D438" s="221" t="s">
        <v>170</v>
      </c>
      <c r="E438" s="261"/>
      <c r="F438" s="261"/>
      <c r="G438" s="261"/>
      <c r="H438" s="261">
        <f t="shared" si="36"/>
        <v>-12.662647368823048</v>
      </c>
      <c r="I438" s="261">
        <f t="shared" si="36"/>
        <v>0</v>
      </c>
      <c r="J438" s="261">
        <f t="shared" si="36"/>
        <v>0</v>
      </c>
      <c r="K438" s="261">
        <f t="shared" si="36"/>
        <v>0</v>
      </c>
      <c r="L438" s="261">
        <f t="shared" si="36"/>
        <v>0</v>
      </c>
      <c r="N438" s="414"/>
    </row>
    <row r="439" spans="2:15" hidden="1" outlineLevel="2" x14ac:dyDescent="0.4">
      <c r="C439" s="220" t="s">
        <v>151</v>
      </c>
      <c r="D439" s="221" t="s">
        <v>170</v>
      </c>
      <c r="E439" s="261"/>
      <c r="F439" s="261"/>
      <c r="G439" s="261"/>
      <c r="H439" s="261">
        <f t="shared" si="36"/>
        <v>3.5689490157450252</v>
      </c>
      <c r="I439" s="261">
        <f t="shared" si="36"/>
        <v>0</v>
      </c>
      <c r="J439" s="261">
        <f t="shared" si="36"/>
        <v>0</v>
      </c>
      <c r="K439" s="261">
        <f t="shared" si="36"/>
        <v>0</v>
      </c>
      <c r="L439" s="261">
        <f t="shared" si="36"/>
        <v>0</v>
      </c>
      <c r="N439" s="414"/>
    </row>
    <row r="440" spans="2:15" hidden="1" outlineLevel="2" x14ac:dyDescent="0.4">
      <c r="H440" s="261"/>
      <c r="I440" s="261"/>
      <c r="J440" s="261"/>
      <c r="K440" s="261"/>
      <c r="L440" s="261"/>
      <c r="N440" s="414"/>
    </row>
    <row r="441" spans="2:15" hidden="1" outlineLevel="2" x14ac:dyDescent="0.4">
      <c r="B441" s="222"/>
      <c r="C441" s="222" t="s">
        <v>725</v>
      </c>
      <c r="D441" s="224" t="s">
        <v>170</v>
      </c>
      <c r="E441" s="263"/>
      <c r="F441" s="263"/>
      <c r="G441" s="263"/>
      <c r="H441" s="263">
        <f t="shared" ref="H441:L441" si="37">SUM(H423:H439)</f>
        <v>254.24106267845866</v>
      </c>
      <c r="I441" s="263">
        <f t="shared" si="37"/>
        <v>0</v>
      </c>
      <c r="J441" s="263">
        <f t="shared" si="37"/>
        <v>0</v>
      </c>
      <c r="K441" s="263">
        <f t="shared" si="37"/>
        <v>0</v>
      </c>
      <c r="L441" s="263">
        <f t="shared" si="37"/>
        <v>0</v>
      </c>
      <c r="M441" s="222"/>
      <c r="N441" s="414"/>
      <c r="O441" s="222"/>
    </row>
    <row r="442" spans="2:15" outlineLevel="1" collapsed="1" x14ac:dyDescent="0.4"/>
    <row r="443" spans="2:15" ht="15.75" x14ac:dyDescent="0.4">
      <c r="B443" s="55" t="s">
        <v>1139</v>
      </c>
      <c r="C443" s="75"/>
      <c r="D443" s="225"/>
      <c r="E443" s="225"/>
      <c r="F443" s="225"/>
      <c r="G443" s="225"/>
      <c r="H443" s="267"/>
      <c r="I443" s="267"/>
      <c r="J443" s="267"/>
      <c r="K443" s="267"/>
      <c r="L443" s="267"/>
      <c r="M443" s="225"/>
      <c r="N443" s="56"/>
      <c r="O443" s="56"/>
    </row>
    <row r="444" spans="2:15" x14ac:dyDescent="0.4">
      <c r="H444" s="221"/>
      <c r="I444" s="221"/>
      <c r="J444" s="221"/>
      <c r="K444" s="221"/>
      <c r="L444" s="221"/>
      <c r="M444" s="221"/>
    </row>
    <row r="445" spans="2:15" ht="14.25" outlineLevel="1" x14ac:dyDescent="0.4">
      <c r="B445" s="74" t="s">
        <v>1140</v>
      </c>
      <c r="C445" s="60"/>
      <c r="D445" s="226"/>
      <c r="E445" s="226"/>
      <c r="F445" s="226"/>
      <c r="G445" s="226"/>
      <c r="H445" s="269"/>
      <c r="I445" s="269"/>
      <c r="J445" s="269"/>
      <c r="K445" s="269"/>
      <c r="L445" s="269"/>
      <c r="M445" s="226"/>
      <c r="N445" s="18"/>
      <c r="O445" s="18"/>
    </row>
    <row r="446" spans="2:15" hidden="1" outlineLevel="2" x14ac:dyDescent="0.4">
      <c r="H446" s="268"/>
      <c r="I446" s="268"/>
      <c r="J446" s="268"/>
      <c r="K446" s="268"/>
      <c r="L446" s="268"/>
    </row>
    <row r="447" spans="2:15" hidden="1" outlineLevel="2" x14ac:dyDescent="0.4">
      <c r="C447" s="234" t="s">
        <v>117</v>
      </c>
      <c r="D447" s="221" t="s">
        <v>176</v>
      </c>
      <c r="H447" s="270">
        <f>IFERROR((SUMIFS('INPUTS | Totex'!H$276:H$294,'INPUTS | Totex'!$C$276:$C$294,$C447) * Deflator2021)/SUMIFS(H$335:H$353,$C$335:$C$353,$C447),0)</f>
        <v>-1.3464026299942665E-2</v>
      </c>
      <c r="I447" s="270">
        <f>IFERROR((SUMIFS('INPUTS | Totex'!I$276:I$294,'INPUTS | Totex'!$C$276:$C$294,$C447) * Deflator2022)/SUMIFS(I$335:I$353,$C$335:$C$353,$C447),0)</f>
        <v>0</v>
      </c>
      <c r="J447" s="270">
        <f>IFERROR((SUMIFS('INPUTS | Totex'!J$276:J$294,'INPUTS | Totex'!$C$276:$C$294,$C447) * Deflator2023)/SUMIFS(J$335:J$353,$C$335:$C$353,$C447),0)</f>
        <v>0</v>
      </c>
      <c r="K447" s="270">
        <f>IFERROR((SUMIFS('INPUTS | Totex'!K$276:K$294,'INPUTS | Totex'!$C$276:$C$294,$C447) * Deflator2024)/SUMIFS(K$335:K$353,$C$335:$C$353,$C447),0)</f>
        <v>0</v>
      </c>
      <c r="L447" s="270">
        <f>IFERROR((SUMIFS('INPUTS | Totex'!L$276:L$294,'INPUTS | Totex'!$C$276:$C$294,$C447) * Deflator2025)/SUMIFS(L$335:L$353,$C$335:$C$353,$C447),0)</f>
        <v>0</v>
      </c>
    </row>
    <row r="448" spans="2:15" hidden="1" outlineLevel="2" x14ac:dyDescent="0.4">
      <c r="C448" s="220" t="s">
        <v>119</v>
      </c>
      <c r="D448" s="221" t="s">
        <v>176</v>
      </c>
      <c r="H448" s="270">
        <f>IFERROR((SUMIFS('INPUTS | Totex'!H$276:H$294,'INPUTS | Totex'!$C$276:$C$294,$C448) * Deflator2021)/SUMIFS(H$335:H$353,$C$335:$C$353,$C448),0)</f>
        <v>-1.8362378593964397E-2</v>
      </c>
      <c r="I448" s="270">
        <f>IFERROR((SUMIFS('INPUTS | Totex'!I$276:I$294,'INPUTS | Totex'!$C$276:$C$294,$C448) * Deflator2022)/SUMIFS(I$335:I$353,$C$335:$C$353,$C448),0)</f>
        <v>0</v>
      </c>
      <c r="J448" s="270">
        <f>IFERROR((SUMIFS('INPUTS | Totex'!J$276:J$294,'INPUTS | Totex'!$C$276:$C$294,$C448) * Deflator2023)/SUMIFS(J$335:J$353,$C$335:$C$353,$C448),0)</f>
        <v>0</v>
      </c>
      <c r="K448" s="270">
        <f>IFERROR((SUMIFS('INPUTS | Totex'!K$276:K$294,'INPUTS | Totex'!$C$276:$C$294,$C448) * Deflator2024)/SUMIFS(K$335:K$353,$C$335:$C$353,$C448),0)</f>
        <v>0</v>
      </c>
      <c r="L448" s="270">
        <f>IFERROR((SUMIFS('INPUTS | Totex'!L$276:L$294,'INPUTS | Totex'!$C$276:$C$294,$C448) * Deflator2025)/SUMIFS(L$335:L$353,$C$335:$C$353,$C448),0)</f>
        <v>0</v>
      </c>
    </row>
    <row r="449" spans="3:12" hidden="1" outlineLevel="2" x14ac:dyDescent="0.4">
      <c r="C449" s="220" t="s">
        <v>122</v>
      </c>
      <c r="D449" s="221" t="s">
        <v>176</v>
      </c>
      <c r="H449" s="270">
        <f>IFERROR((SUMIFS('INPUTS | Totex'!H$276:H$294,'INPUTS | Totex'!$C$276:$C$294,$C449) * Deflator2021)/SUMIFS(H$335:H$353,$C$335:$C$353,$C449),0)</f>
        <v>6.6316535367429458E-2</v>
      </c>
      <c r="I449" s="270">
        <f>IFERROR((SUMIFS('INPUTS | Totex'!I$276:I$294,'INPUTS | Totex'!$C$276:$C$294,$C449) * Deflator2022)/SUMIFS(I$335:I$353,$C$335:$C$353,$C449),0)</f>
        <v>0</v>
      </c>
      <c r="J449" s="270">
        <f>IFERROR((SUMIFS('INPUTS | Totex'!J$276:J$294,'INPUTS | Totex'!$C$276:$C$294,$C449) * Deflator2023)/SUMIFS(J$335:J$353,$C$335:$C$353,$C449),0)</f>
        <v>0</v>
      </c>
      <c r="K449" s="270">
        <f>IFERROR((SUMIFS('INPUTS | Totex'!K$276:K$294,'INPUTS | Totex'!$C$276:$C$294,$C449) * Deflator2024)/SUMIFS(K$335:K$353,$C$335:$C$353,$C449),0)</f>
        <v>0</v>
      </c>
      <c r="L449" s="270">
        <f>IFERROR((SUMIFS('INPUTS | Totex'!L$276:L$294,'INPUTS | Totex'!$C$276:$C$294,$C449) * Deflator2025)/SUMIFS(L$335:L$353,$C$335:$C$353,$C449),0)</f>
        <v>0</v>
      </c>
    </row>
    <row r="450" spans="3:12" hidden="1" outlineLevel="2" x14ac:dyDescent="0.4">
      <c r="C450" s="220" t="s">
        <v>124</v>
      </c>
      <c r="D450" s="221" t="s">
        <v>176</v>
      </c>
      <c r="H450" s="270">
        <f>IFERROR((SUMIFS('INPUTS | Totex'!H$276:H$294,'INPUTS | Totex'!$C$276:$C$294,$C450) * Deflator2021)/SUMIFS(H$335:H$353,$C$335:$C$353,$C450),0)</f>
        <v>-1.2964830760474332E-17</v>
      </c>
      <c r="I450" s="270">
        <f>IFERROR((SUMIFS('INPUTS | Totex'!I$276:I$294,'INPUTS | Totex'!$C$276:$C$294,$C450) * Deflator2022)/SUMIFS(I$335:I$353,$C$335:$C$353,$C450),0)</f>
        <v>0</v>
      </c>
      <c r="J450" s="270">
        <f>IFERROR((SUMIFS('INPUTS | Totex'!J$276:J$294,'INPUTS | Totex'!$C$276:$C$294,$C450) * Deflator2023)/SUMIFS(J$335:J$353,$C$335:$C$353,$C450),0)</f>
        <v>0</v>
      </c>
      <c r="K450" s="270">
        <f>IFERROR((SUMIFS('INPUTS | Totex'!K$276:K$294,'INPUTS | Totex'!$C$276:$C$294,$C450) * Deflator2024)/SUMIFS(K$335:K$353,$C$335:$C$353,$C450),0)</f>
        <v>0</v>
      </c>
      <c r="L450" s="270">
        <f>IFERROR((SUMIFS('INPUTS | Totex'!L$276:L$294,'INPUTS | Totex'!$C$276:$C$294,$C450) * Deflator2025)/SUMIFS(L$335:L$353,$C$335:$C$353,$C450),0)</f>
        <v>0</v>
      </c>
    </row>
    <row r="451" spans="3:12" hidden="1" outlineLevel="2" x14ac:dyDescent="0.4">
      <c r="C451" s="220" t="s">
        <v>126</v>
      </c>
      <c r="D451" s="221" t="s">
        <v>176</v>
      </c>
      <c r="H451" s="270">
        <f>IFERROR((SUMIFS('INPUTS | Totex'!H$276:H$294,'INPUTS | Totex'!$C$276:$C$294,$C451) * Deflator2021)/SUMIFS(H$335:H$353,$C$335:$C$353,$C451),0)</f>
        <v>5.4662961810719925E-2</v>
      </c>
      <c r="I451" s="270">
        <f>IFERROR((SUMIFS('INPUTS | Totex'!I$276:I$294,'INPUTS | Totex'!$C$276:$C$294,$C451) * Deflator2022)/SUMIFS(I$335:I$353,$C$335:$C$353,$C451),0)</f>
        <v>0</v>
      </c>
      <c r="J451" s="270">
        <f>IFERROR((SUMIFS('INPUTS | Totex'!J$276:J$294,'INPUTS | Totex'!$C$276:$C$294,$C451) * Deflator2023)/SUMIFS(J$335:J$353,$C$335:$C$353,$C451),0)</f>
        <v>0</v>
      </c>
      <c r="K451" s="270">
        <f>IFERROR((SUMIFS('INPUTS | Totex'!K$276:K$294,'INPUTS | Totex'!$C$276:$C$294,$C451) * Deflator2024)/SUMIFS(K$335:K$353,$C$335:$C$353,$C451),0)</f>
        <v>0</v>
      </c>
      <c r="L451" s="270">
        <f>IFERROR((SUMIFS('INPUTS | Totex'!L$276:L$294,'INPUTS | Totex'!$C$276:$C$294,$C451) * Deflator2025)/SUMIFS(L$335:L$353,$C$335:$C$353,$C451),0)</f>
        <v>0</v>
      </c>
    </row>
    <row r="452" spans="3:12" hidden="1" outlineLevel="2" x14ac:dyDescent="0.4">
      <c r="C452" s="220" t="s">
        <v>128</v>
      </c>
      <c r="D452" s="221" t="s">
        <v>176</v>
      </c>
      <c r="H452" s="270">
        <f>IFERROR((SUMIFS('INPUTS | Totex'!H$276:H$294,'INPUTS | Totex'!$C$276:$C$294,$C452) * Deflator2021)/SUMIFS(H$335:H$353,$C$335:$C$353,$C452),0)</f>
        <v>-5.6297730297573652E-3</v>
      </c>
      <c r="I452" s="270">
        <f>IFERROR((SUMIFS('INPUTS | Totex'!I$276:I$294,'INPUTS | Totex'!$C$276:$C$294,$C452) * Deflator2022)/SUMIFS(I$335:I$353,$C$335:$C$353,$C452),0)</f>
        <v>0</v>
      </c>
      <c r="J452" s="270">
        <f>IFERROR((SUMIFS('INPUTS | Totex'!J$276:J$294,'INPUTS | Totex'!$C$276:$C$294,$C452) * Deflator2023)/SUMIFS(J$335:J$353,$C$335:$C$353,$C452),0)</f>
        <v>0</v>
      </c>
      <c r="K452" s="270">
        <f>IFERROR((SUMIFS('INPUTS | Totex'!K$276:K$294,'INPUTS | Totex'!$C$276:$C$294,$C452) * Deflator2024)/SUMIFS(K$335:K$353,$C$335:$C$353,$C452),0)</f>
        <v>0</v>
      </c>
      <c r="L452" s="270">
        <f>IFERROR((SUMIFS('INPUTS | Totex'!L$276:L$294,'INPUTS | Totex'!$C$276:$C$294,$C452) * Deflator2025)/SUMIFS(L$335:L$353,$C$335:$C$353,$C452),0)</f>
        <v>0</v>
      </c>
    </row>
    <row r="453" spans="3:12" hidden="1" outlineLevel="2" x14ac:dyDescent="0.4">
      <c r="C453" s="220" t="s">
        <v>131</v>
      </c>
      <c r="D453" s="221" t="s">
        <v>176</v>
      </c>
      <c r="H453" s="270">
        <f>IFERROR((SUMIFS('INPUTS | Totex'!H$276:H$294,'INPUTS | Totex'!$C$276:$C$294,$C453) * Deflator2021)/SUMIFS(H$335:H$353,$C$335:$C$353,$C453),0)</f>
        <v>7.0700984039487338E-2</v>
      </c>
      <c r="I453" s="270">
        <f>IFERROR((SUMIFS('INPUTS | Totex'!I$276:I$294,'INPUTS | Totex'!$C$276:$C$294,$C453) * Deflator2022)/SUMIFS(I$335:I$353,$C$335:$C$353,$C453),0)</f>
        <v>0</v>
      </c>
      <c r="J453" s="270">
        <f>IFERROR((SUMIFS('INPUTS | Totex'!J$276:J$294,'INPUTS | Totex'!$C$276:$C$294,$C453) * Deflator2023)/SUMIFS(J$335:J$353,$C$335:$C$353,$C453),0)</f>
        <v>0</v>
      </c>
      <c r="K453" s="270">
        <f>IFERROR((SUMIFS('INPUTS | Totex'!K$276:K$294,'INPUTS | Totex'!$C$276:$C$294,$C453) * Deflator2024)/SUMIFS(K$335:K$353,$C$335:$C$353,$C453),0)</f>
        <v>0</v>
      </c>
      <c r="L453" s="270">
        <f>IFERROR((SUMIFS('INPUTS | Totex'!L$276:L$294,'INPUTS | Totex'!$C$276:$C$294,$C453) * Deflator2025)/SUMIFS(L$335:L$353,$C$335:$C$353,$C453),0)</f>
        <v>0</v>
      </c>
    </row>
    <row r="454" spans="3:12" hidden="1" outlineLevel="2" x14ac:dyDescent="0.4">
      <c r="C454" s="220" t="s">
        <v>133</v>
      </c>
      <c r="D454" s="221" t="s">
        <v>176</v>
      </c>
      <c r="H454" s="270">
        <f>IFERROR((SUMIFS('INPUTS | Totex'!H$276:H$294,'INPUTS | Totex'!$C$276:$C$294,$C454) * Deflator2021)/SUMIFS(H$335:H$353,$C$335:$C$353,$C454),0)</f>
        <v>-1.0885420068470382E-6</v>
      </c>
      <c r="I454" s="270">
        <f>IFERROR((SUMIFS('INPUTS | Totex'!I$276:I$294,'INPUTS | Totex'!$C$276:$C$294,$C454) * Deflator2022)/SUMIFS(I$335:I$353,$C$335:$C$353,$C454),0)</f>
        <v>0</v>
      </c>
      <c r="J454" s="270">
        <f>IFERROR((SUMIFS('INPUTS | Totex'!J$276:J$294,'INPUTS | Totex'!$C$276:$C$294,$C454) * Deflator2023)/SUMIFS(J$335:J$353,$C$335:$C$353,$C454),0)</f>
        <v>0</v>
      </c>
      <c r="K454" s="270">
        <f>IFERROR((SUMIFS('INPUTS | Totex'!K$276:K$294,'INPUTS | Totex'!$C$276:$C$294,$C454) * Deflator2024)/SUMIFS(K$335:K$353,$C$335:$C$353,$C454),0)</f>
        <v>0</v>
      </c>
      <c r="L454" s="270">
        <f>IFERROR((SUMIFS('INPUTS | Totex'!L$276:L$294,'INPUTS | Totex'!$C$276:$C$294,$C454) * Deflator2025)/SUMIFS(L$335:L$353,$C$335:$C$353,$C454),0)</f>
        <v>0</v>
      </c>
    </row>
    <row r="455" spans="3:12" hidden="1" outlineLevel="2" x14ac:dyDescent="0.4">
      <c r="C455" s="220" t="s">
        <v>244</v>
      </c>
      <c r="D455" s="221" t="s">
        <v>176</v>
      </c>
      <c r="H455" s="270">
        <f>IFERROR((SUMIFS('INPUTS | Totex'!H$276:H$294,'INPUTS | Totex'!$C$276:$C$294,$C455) * Deflator2021)/SUMIFS(H$335:H$353,$C$335:$C$353,$C455),0)</f>
        <v>3.2707595759688695E-4</v>
      </c>
      <c r="I455" s="270">
        <f>IFERROR((SUMIFS('INPUTS | Totex'!I$276:I$294,'INPUTS | Totex'!$C$276:$C$294,$C455) * Deflator2022)/SUMIFS(I$335:I$353,$C$335:$C$353,$C455),0)</f>
        <v>0</v>
      </c>
      <c r="J455" s="270">
        <f>IFERROR((SUMIFS('INPUTS | Totex'!J$276:J$294,'INPUTS | Totex'!$C$276:$C$294,$C455) * Deflator2023)/SUMIFS(J$335:J$353,$C$335:$C$353,$C455),0)</f>
        <v>0</v>
      </c>
      <c r="K455" s="270">
        <f>IFERROR((SUMIFS('INPUTS | Totex'!K$276:K$294,'INPUTS | Totex'!$C$276:$C$294,$C455) * Deflator2024)/SUMIFS(K$335:K$353,$C$335:$C$353,$C455),0)</f>
        <v>0</v>
      </c>
      <c r="L455" s="270">
        <f>IFERROR((SUMIFS('INPUTS | Totex'!L$276:L$294,'INPUTS | Totex'!$C$276:$C$294,$C455) * Deflator2025)/SUMIFS(L$335:L$353,$C$335:$C$353,$C455),0)</f>
        <v>0</v>
      </c>
    </row>
    <row r="456" spans="3:12" hidden="1" outlineLevel="2" x14ac:dyDescent="0.4">
      <c r="C456" s="220" t="s">
        <v>137</v>
      </c>
      <c r="D456" s="221" t="s">
        <v>176</v>
      </c>
      <c r="H456" s="270">
        <f>IFERROR((SUMIFS('INPUTS | Totex'!H$276:H$294,'INPUTS | Totex'!$C$276:$C$294,$C456) * Deflator2021)/SUMIFS(H$335:H$353,$C$335:$C$353,$C456),0)</f>
        <v>-1.3121800914645279E-2</v>
      </c>
      <c r="I456" s="270">
        <f>IFERROR((SUMIFS('INPUTS | Totex'!I$276:I$294,'INPUTS | Totex'!$C$276:$C$294,$C456) * Deflator2022)/SUMIFS(I$335:I$353,$C$335:$C$353,$C456),0)</f>
        <v>0</v>
      </c>
      <c r="J456" s="270">
        <f>IFERROR((SUMIFS('INPUTS | Totex'!J$276:J$294,'INPUTS | Totex'!$C$276:$C$294,$C456) * Deflator2023)/SUMIFS(J$335:J$353,$C$335:$C$353,$C456),0)</f>
        <v>0</v>
      </c>
      <c r="K456" s="270">
        <f>IFERROR((SUMIFS('INPUTS | Totex'!K$276:K$294,'INPUTS | Totex'!$C$276:$C$294,$C456) * Deflator2024)/SUMIFS(K$335:K$353,$C$335:$C$353,$C456),0)</f>
        <v>0</v>
      </c>
      <c r="L456" s="270">
        <f>IFERROR((SUMIFS('INPUTS | Totex'!L$276:L$294,'INPUTS | Totex'!$C$276:$C$294,$C456) * Deflator2025)/SUMIFS(L$335:L$353,$C$335:$C$353,$C456),0)</f>
        <v>0</v>
      </c>
    </row>
    <row r="457" spans="3:12" hidden="1" outlineLevel="2" x14ac:dyDescent="0.4">
      <c r="C457" s="220" t="s">
        <v>139</v>
      </c>
      <c r="D457" s="221" t="s">
        <v>176</v>
      </c>
      <c r="H457" s="270">
        <f>IFERROR((SUMIFS('INPUTS | Totex'!H$276:H$294,'INPUTS | Totex'!$C$276:$C$294,$C457) * Deflator2021)/SUMIFS(H$335:H$353,$C$335:$C$353,$C457),0)</f>
        <v>2.7879770766329223E-3</v>
      </c>
      <c r="I457" s="270">
        <f>IFERROR((SUMIFS('INPUTS | Totex'!I$276:I$294,'INPUTS | Totex'!$C$276:$C$294,$C457) * Deflator2022)/SUMIFS(I$335:I$353,$C$335:$C$353,$C457),0)</f>
        <v>0</v>
      </c>
      <c r="J457" s="270">
        <f>IFERROR((SUMIFS('INPUTS | Totex'!J$276:J$294,'INPUTS | Totex'!$C$276:$C$294,$C457) * Deflator2023)/SUMIFS(J$335:J$353,$C$335:$C$353,$C457),0)</f>
        <v>0</v>
      </c>
      <c r="K457" s="270">
        <f>IFERROR((SUMIFS('INPUTS | Totex'!K$276:K$294,'INPUTS | Totex'!$C$276:$C$294,$C457) * Deflator2024)/SUMIFS(K$335:K$353,$C$335:$C$353,$C457),0)</f>
        <v>0</v>
      </c>
      <c r="L457" s="270">
        <f>IFERROR((SUMIFS('INPUTS | Totex'!L$276:L$294,'INPUTS | Totex'!$C$276:$C$294,$C457) * Deflator2025)/SUMIFS(L$335:L$353,$C$335:$C$353,$C457),0)</f>
        <v>0</v>
      </c>
    </row>
    <row r="458" spans="3:12" hidden="1" outlineLevel="2" x14ac:dyDescent="0.4">
      <c r="C458" s="220" t="s">
        <v>141</v>
      </c>
      <c r="D458" s="221" t="s">
        <v>176</v>
      </c>
      <c r="H458" s="270">
        <f>IFERROR((SUMIFS('INPUTS | Totex'!H$276:H$294,'INPUTS | Totex'!$C$276:$C$294,$C458) * Deflator2021)/SUMIFS(H$335:H$353,$C$335:$C$353,$C458),0)</f>
        <v>2.6934324967757585E-3</v>
      </c>
      <c r="I458" s="270">
        <f>IFERROR((SUMIFS('INPUTS | Totex'!I$276:I$294,'INPUTS | Totex'!$C$276:$C$294,$C458) * Deflator2022)/SUMIFS(I$335:I$353,$C$335:$C$353,$C458),0)</f>
        <v>0</v>
      </c>
      <c r="J458" s="270">
        <f>IFERROR((SUMIFS('INPUTS | Totex'!J$276:J$294,'INPUTS | Totex'!$C$276:$C$294,$C458) * Deflator2023)/SUMIFS(J$335:J$353,$C$335:$C$353,$C458),0)</f>
        <v>0</v>
      </c>
      <c r="K458" s="270">
        <f>IFERROR((SUMIFS('INPUTS | Totex'!K$276:K$294,'INPUTS | Totex'!$C$276:$C$294,$C458) * Deflator2024)/SUMIFS(K$335:K$353,$C$335:$C$353,$C458),0)</f>
        <v>0</v>
      </c>
      <c r="L458" s="270">
        <f>IFERROR((SUMIFS('INPUTS | Totex'!L$276:L$294,'INPUTS | Totex'!$C$276:$C$294,$C458) * Deflator2025)/SUMIFS(L$335:L$353,$C$335:$C$353,$C458),0)</f>
        <v>0</v>
      </c>
    </row>
    <row r="459" spans="3:12" hidden="1" outlineLevel="2" x14ac:dyDescent="0.4">
      <c r="C459" s="220" t="s">
        <v>143</v>
      </c>
      <c r="D459" s="221" t="s">
        <v>176</v>
      </c>
      <c r="H459" s="270">
        <f>IFERROR((SUMIFS('INPUTS | Totex'!H$276:H$294,'INPUTS | Totex'!$C$276:$C$294,$C459) * Deflator2021)/SUMIFS(H$335:H$353,$C$335:$C$353,$C459),0)</f>
        <v>-4.203935599284424E-3</v>
      </c>
      <c r="I459" s="270">
        <f>IFERROR((SUMIFS('INPUTS | Totex'!I$276:I$294,'INPUTS | Totex'!$C$276:$C$294,$C459) * Deflator2022)/SUMIFS(I$335:I$353,$C$335:$C$353,$C459),0)</f>
        <v>0</v>
      </c>
      <c r="J459" s="270">
        <f>IFERROR((SUMIFS('INPUTS | Totex'!J$276:J$294,'INPUTS | Totex'!$C$276:$C$294,$C459) * Deflator2023)/SUMIFS(J$335:J$353,$C$335:$C$353,$C459),0)</f>
        <v>0</v>
      </c>
      <c r="K459" s="270">
        <f>IFERROR((SUMIFS('INPUTS | Totex'!K$276:K$294,'INPUTS | Totex'!$C$276:$C$294,$C459) * Deflator2024)/SUMIFS(K$335:K$353,$C$335:$C$353,$C459),0)</f>
        <v>0</v>
      </c>
      <c r="L459" s="270">
        <f>IFERROR((SUMIFS('INPUTS | Totex'!L$276:L$294,'INPUTS | Totex'!$C$276:$C$294,$C459) * Deflator2025)/SUMIFS(L$335:L$353,$C$335:$C$353,$C459),0)</f>
        <v>0</v>
      </c>
    </row>
    <row r="460" spans="3:12" hidden="1" outlineLevel="2" x14ac:dyDescent="0.4">
      <c r="C460" s="220" t="s">
        <v>145</v>
      </c>
      <c r="D460" s="221" t="s">
        <v>176</v>
      </c>
      <c r="H460" s="270">
        <f>IFERROR((SUMIFS('INPUTS | Totex'!H$276:H$294,'INPUTS | Totex'!$C$276:$C$294,$C460) * Deflator2021)/SUMIFS(H$335:H$353,$C$335:$C$353,$C460),0)</f>
        <v>-6.1786867599569646E-3</v>
      </c>
      <c r="I460" s="270">
        <f>IFERROR((SUMIFS('INPUTS | Totex'!I$276:I$294,'INPUTS | Totex'!$C$276:$C$294,$C460) * Deflator2022)/SUMIFS(I$335:I$353,$C$335:$C$353,$C460),0)</f>
        <v>0</v>
      </c>
      <c r="J460" s="270">
        <f>IFERROR((SUMIFS('INPUTS | Totex'!J$276:J$294,'INPUTS | Totex'!$C$276:$C$294,$C460) * Deflator2023)/SUMIFS(J$335:J$353,$C$335:$C$353,$C460),0)</f>
        <v>0</v>
      </c>
      <c r="K460" s="270">
        <f>IFERROR((SUMIFS('INPUTS | Totex'!K$276:K$294,'INPUTS | Totex'!$C$276:$C$294,$C460) * Deflator2024)/SUMIFS(K$335:K$353,$C$335:$C$353,$C460),0)</f>
        <v>0</v>
      </c>
      <c r="L460" s="270">
        <f>IFERROR((SUMIFS('INPUTS | Totex'!L$276:L$294,'INPUTS | Totex'!$C$276:$C$294,$C460) * Deflator2025)/SUMIFS(L$335:L$353,$C$335:$C$353,$C460),0)</f>
        <v>0</v>
      </c>
    </row>
    <row r="461" spans="3:12" hidden="1" outlineLevel="2" x14ac:dyDescent="0.4">
      <c r="C461" s="220" t="s">
        <v>147</v>
      </c>
      <c r="D461" s="221" t="s">
        <v>176</v>
      </c>
      <c r="H461" s="270">
        <f>IFERROR((SUMIFS('INPUTS | Totex'!H$276:H$294,'INPUTS | Totex'!$C$276:$C$294,$C461) * Deflator2021)/SUMIFS(H$335:H$353,$C$335:$C$353,$C461),0)</f>
        <v>3.2617294329606245E-3</v>
      </c>
      <c r="I461" s="270">
        <f>IFERROR((SUMIFS('INPUTS | Totex'!I$276:I$294,'INPUTS | Totex'!$C$276:$C$294,$C461) * Deflator2022)/SUMIFS(I$335:I$353,$C$335:$C$353,$C461),0)</f>
        <v>0</v>
      </c>
      <c r="J461" s="270">
        <f>IFERROR((SUMIFS('INPUTS | Totex'!J$276:J$294,'INPUTS | Totex'!$C$276:$C$294,$C461) * Deflator2023)/SUMIFS(J$335:J$353,$C$335:$C$353,$C461),0)</f>
        <v>0</v>
      </c>
      <c r="K461" s="270">
        <f>IFERROR((SUMIFS('INPUTS | Totex'!K$276:K$294,'INPUTS | Totex'!$C$276:$C$294,$C461) * Deflator2024)/SUMIFS(K$335:K$353,$C$335:$C$353,$C461),0)</f>
        <v>0</v>
      </c>
      <c r="L461" s="270">
        <f>IFERROR((SUMIFS('INPUTS | Totex'!L$276:L$294,'INPUTS | Totex'!$C$276:$C$294,$C461) * Deflator2025)/SUMIFS(L$335:L$353,$C$335:$C$353,$C461),0)</f>
        <v>0</v>
      </c>
    </row>
    <row r="462" spans="3:12" hidden="1" outlineLevel="2" x14ac:dyDescent="0.4">
      <c r="C462" s="220" t="s">
        <v>149</v>
      </c>
      <c r="D462" s="221" t="s">
        <v>176</v>
      </c>
      <c r="H462" s="270">
        <f>IFERROR((SUMIFS('INPUTS | Totex'!H$276:H$294,'INPUTS | Totex'!$C$276:$C$294,$C462) * Deflator2021)/SUMIFS(H$335:H$353,$C$335:$C$353,$C462),0)</f>
        <v>-1.5223430308278355E-17</v>
      </c>
      <c r="I462" s="270">
        <f>IFERROR((SUMIFS('INPUTS | Totex'!I$276:I$294,'INPUTS | Totex'!$C$276:$C$294,$C462) * Deflator2022)/SUMIFS(I$335:I$353,$C$335:$C$353,$C462),0)</f>
        <v>0</v>
      </c>
      <c r="J462" s="270">
        <f>IFERROR((SUMIFS('INPUTS | Totex'!J$276:J$294,'INPUTS | Totex'!$C$276:$C$294,$C462) * Deflator2023)/SUMIFS(J$335:J$353,$C$335:$C$353,$C462),0)</f>
        <v>0</v>
      </c>
      <c r="K462" s="270">
        <f>IFERROR((SUMIFS('INPUTS | Totex'!K$276:K$294,'INPUTS | Totex'!$C$276:$C$294,$C462) * Deflator2024)/SUMIFS(K$335:K$353,$C$335:$C$353,$C462),0)</f>
        <v>0</v>
      </c>
      <c r="L462" s="270">
        <f>IFERROR((SUMIFS('INPUTS | Totex'!L$276:L$294,'INPUTS | Totex'!$C$276:$C$294,$C462) * Deflator2025)/SUMIFS(L$335:L$353,$C$335:$C$353,$C462),0)</f>
        <v>0</v>
      </c>
    </row>
    <row r="463" spans="3:12" hidden="1" outlineLevel="2" x14ac:dyDescent="0.4">
      <c r="C463" s="220" t="s">
        <v>151</v>
      </c>
      <c r="D463" s="221" t="s">
        <v>176</v>
      </c>
      <c r="H463" s="270">
        <f>IFERROR((SUMIFS('INPUTS | Totex'!H$276:H$294,'INPUTS | Totex'!$C$276:$C$294,$C463) * Deflator2021)/SUMIFS(H$335:H$353,$C$335:$C$353,$C463),0)</f>
        <v>7.5657289987229913E-3</v>
      </c>
      <c r="I463" s="270">
        <f>IFERROR((SUMIFS('INPUTS | Totex'!I$276:I$294,'INPUTS | Totex'!$C$276:$C$294,$C463) * Deflator2022)/SUMIFS(I$335:I$353,$C$335:$C$353,$C463),0)</f>
        <v>0</v>
      </c>
      <c r="J463" s="270">
        <f>IFERROR((SUMIFS('INPUTS | Totex'!J$276:J$294,'INPUTS | Totex'!$C$276:$C$294,$C463) * Deflator2023)/SUMIFS(J$335:J$353,$C$335:$C$353,$C463),0)</f>
        <v>0</v>
      </c>
      <c r="K463" s="270">
        <f>IFERROR((SUMIFS('INPUTS | Totex'!K$276:K$294,'INPUTS | Totex'!$C$276:$C$294,$C463) * Deflator2024)/SUMIFS(K$335:K$353,$C$335:$C$353,$C463),0)</f>
        <v>0</v>
      </c>
      <c r="L463" s="270">
        <f>IFERROR((SUMIFS('INPUTS | Totex'!L$276:L$294,'INPUTS | Totex'!$C$276:$C$294,$C463) * Deflator2025)/SUMIFS(L$335:L$353,$C$335:$C$353,$C463),0)</f>
        <v>0</v>
      </c>
    </row>
    <row r="464" spans="3:12" hidden="1" outlineLevel="2" x14ac:dyDescent="0.4">
      <c r="H464" s="270"/>
      <c r="I464" s="270"/>
      <c r="J464" s="270"/>
      <c r="K464" s="270"/>
      <c r="L464" s="270"/>
    </row>
    <row r="465" spans="2:15" hidden="1" outlineLevel="2" x14ac:dyDescent="0.4">
      <c r="B465" s="222"/>
      <c r="C465" s="222" t="s">
        <v>725</v>
      </c>
      <c r="D465" s="224" t="s">
        <v>176</v>
      </c>
      <c r="E465" s="271"/>
      <c r="F465" s="271"/>
      <c r="G465" s="271"/>
      <c r="H465" s="271">
        <f>IFERROR((SUMIFS('INPUTS | Totex'!H$276:H$294,'INPUTS | Totex'!$C$276:$C$294,$C465) * Deflator2021)/SUMIFS(H$335:H$353,$C$335:$C$353,$C465),0)</f>
        <v>7.372824007813656E-3</v>
      </c>
      <c r="I465" s="271">
        <f>IFERROR((SUMIFS('INPUTS | Totex'!I$276:I$294,'INPUTS | Totex'!$C$276:$C$294,$C465) * Deflator2022)/SUMIFS(I$335:I$353,$C$335:$C$353,$C465),0)</f>
        <v>0</v>
      </c>
      <c r="J465" s="271">
        <f>IFERROR((SUMIFS('INPUTS | Totex'!J$276:J$294,'INPUTS | Totex'!$C$276:$C$294,$C465) * Deflator2023)/SUMIFS(J$335:J$353,$C$335:$C$353,$C465),0)</f>
        <v>0</v>
      </c>
      <c r="K465" s="271">
        <f>IFERROR((SUMIFS('INPUTS | Totex'!K$276:K$294,'INPUTS | Totex'!$C$276:$C$294,$C465) * Deflator2024)/SUMIFS(K$335:K$353,$C$335:$C$353,$C465),0)</f>
        <v>0</v>
      </c>
      <c r="L465" s="271">
        <f>IFERROR((SUMIFS('INPUTS | Totex'!L$276:L$294,'INPUTS | Totex'!$C$276:$C$294,$C465) * Deflator2025)/SUMIFS(L$335:L$353,$C$335:$C$353,$C465),0)</f>
        <v>0</v>
      </c>
      <c r="M465" s="222"/>
      <c r="N465" s="222"/>
      <c r="O465" s="222"/>
    </row>
    <row r="466" spans="2:15" outlineLevel="1" collapsed="1" x14ac:dyDescent="0.4">
      <c r="H466" s="268"/>
      <c r="I466" s="268"/>
      <c r="J466" s="268"/>
      <c r="K466" s="268"/>
      <c r="L466" s="268"/>
    </row>
    <row r="467" spans="2:15" ht="13.9" customHeight="1" outlineLevel="1" x14ac:dyDescent="0.4">
      <c r="B467" s="74" t="s">
        <v>1141</v>
      </c>
      <c r="C467" s="60"/>
      <c r="D467" s="226"/>
      <c r="E467" s="226"/>
      <c r="F467" s="226"/>
      <c r="G467" s="226"/>
      <c r="H467" s="269"/>
      <c r="I467" s="269"/>
      <c r="J467" s="269"/>
      <c r="K467" s="269"/>
      <c r="L467" s="269"/>
      <c r="M467" s="226"/>
      <c r="N467" s="18"/>
      <c r="O467" s="18"/>
    </row>
    <row r="468" spans="2:15" hidden="1" outlineLevel="2" x14ac:dyDescent="0.4">
      <c r="H468" s="268"/>
      <c r="I468" s="268"/>
      <c r="J468" s="268"/>
      <c r="K468" s="268"/>
      <c r="L468" s="268"/>
    </row>
    <row r="469" spans="2:15" hidden="1" outlineLevel="2" x14ac:dyDescent="0.4">
      <c r="C469" s="220" t="s">
        <v>117</v>
      </c>
      <c r="D469" s="221" t="s">
        <v>176</v>
      </c>
      <c r="H469" s="270">
        <f>IFERROR((SUMIFS('INPUTS | Totex'!H$298:H$316,'INPUTS | Totex'!$C$298:$C$316,$C469) * Deflator2021)/SUMIFS(H$335:H$353,$C$335:$C$353,$C469),0)</f>
        <v>4.6612672262031335E-2</v>
      </c>
      <c r="I469" s="270">
        <f>IFERROR((SUMIFS('INPUTS | Totex'!I$298:I$316,'INPUTS | Totex'!$C$298:$C$316,$C469) * Deflator2022)/SUMIFS(I$335:I$353,$C$335:$C$353,$C469),0)</f>
        <v>0</v>
      </c>
      <c r="J469" s="270">
        <f>IFERROR((SUMIFS('INPUTS | Totex'!J$298:J$316,'INPUTS | Totex'!$C$298:$C$316,$C469) * Deflator2023)/SUMIFS(J$335:J$353,$C$335:$C$353,$C469),0)</f>
        <v>0</v>
      </c>
      <c r="K469" s="270">
        <f>IFERROR((SUMIFS('INPUTS | Totex'!K$298:K$316,'INPUTS | Totex'!$C$298:$C$316,$C469) * Deflator2024)/SUMIFS(K$335:K$353,$C$335:$C$353,$C469),0)</f>
        <v>0</v>
      </c>
      <c r="L469" s="270">
        <f>IFERROR((SUMIFS('INPUTS | Totex'!L$298:L$316,'INPUTS | Totex'!$C$298:$C$316,$C469) * Deflator2025)/SUMIFS(L$335:L$353,$C$335:$C$353,$C469),0)</f>
        <v>0</v>
      </c>
    </row>
    <row r="470" spans="2:15" hidden="1" outlineLevel="2" x14ac:dyDescent="0.4">
      <c r="C470" s="220" t="s">
        <v>119</v>
      </c>
      <c r="D470" s="221" t="s">
        <v>176</v>
      </c>
      <c r="H470" s="270">
        <f>IFERROR((SUMIFS('INPUTS | Totex'!H$298:H$316,'INPUTS | Totex'!$C$298:$C$316,$C470) * Deflator2021)/SUMIFS(H$335:H$353,$C$335:$C$353,$C470),0)</f>
        <v>9.2765310169904427E-2</v>
      </c>
      <c r="I470" s="270">
        <f>IFERROR((SUMIFS('INPUTS | Totex'!I$298:I$316,'INPUTS | Totex'!$C$298:$C$316,$C470) * Deflator2022)/SUMIFS(I$335:I$353,$C$335:$C$353,$C470),0)</f>
        <v>0</v>
      </c>
      <c r="J470" s="270">
        <f>IFERROR((SUMIFS('INPUTS | Totex'!J$298:J$316,'INPUTS | Totex'!$C$298:$C$316,$C470) * Deflator2023)/SUMIFS(J$335:J$353,$C$335:$C$353,$C470),0)</f>
        <v>0</v>
      </c>
      <c r="K470" s="270">
        <f>IFERROR((SUMIFS('INPUTS | Totex'!K$298:K$316,'INPUTS | Totex'!$C$298:$C$316,$C470) * Deflator2024)/SUMIFS(K$335:K$353,$C$335:$C$353,$C470),0)</f>
        <v>0</v>
      </c>
      <c r="L470" s="270">
        <f>IFERROR((SUMIFS('INPUTS | Totex'!L$298:L$316,'INPUTS | Totex'!$C$298:$C$316,$C470) * Deflator2025)/SUMIFS(L$335:L$353,$C$335:$C$353,$C470),0)</f>
        <v>0</v>
      </c>
    </row>
    <row r="471" spans="2:15" hidden="1" outlineLevel="2" x14ac:dyDescent="0.4">
      <c r="C471" s="220" t="s">
        <v>122</v>
      </c>
      <c r="D471" s="221" t="s">
        <v>176</v>
      </c>
      <c r="H471" s="270">
        <f>IFERROR((SUMIFS('INPUTS | Totex'!H$298:H$316,'INPUTS | Totex'!$C$298:$C$316,$C471) * Deflator2021)/SUMIFS(H$335:H$353,$C$335:$C$353,$C471),0)</f>
        <v>0.11737734983952317</v>
      </c>
      <c r="I471" s="270">
        <f>IFERROR((SUMIFS('INPUTS | Totex'!I$298:I$316,'INPUTS | Totex'!$C$298:$C$316,$C471) * Deflator2022)/SUMIFS(I$335:I$353,$C$335:$C$353,$C471),0)</f>
        <v>0</v>
      </c>
      <c r="J471" s="270">
        <f>IFERROR((SUMIFS('INPUTS | Totex'!J$298:J$316,'INPUTS | Totex'!$C$298:$C$316,$C471) * Deflator2023)/SUMIFS(J$335:J$353,$C$335:$C$353,$C471),0)</f>
        <v>0</v>
      </c>
      <c r="K471" s="270">
        <f>IFERROR((SUMIFS('INPUTS | Totex'!K$298:K$316,'INPUTS | Totex'!$C$298:$C$316,$C471) * Deflator2024)/SUMIFS(K$335:K$353,$C$335:$C$353,$C471),0)</f>
        <v>0</v>
      </c>
      <c r="L471" s="270">
        <f>IFERROR((SUMIFS('INPUTS | Totex'!L$298:L$316,'INPUTS | Totex'!$C$298:$C$316,$C471) * Deflator2025)/SUMIFS(L$335:L$353,$C$335:$C$353,$C471),0)</f>
        <v>0</v>
      </c>
    </row>
    <row r="472" spans="2:15" hidden="1" outlineLevel="2" x14ac:dyDescent="0.4">
      <c r="C472" s="220" t="s">
        <v>124</v>
      </c>
      <c r="D472" s="221" t="s">
        <v>176</v>
      </c>
      <c r="H472" s="270">
        <f>IFERROR((SUMIFS('INPUTS | Totex'!H$298:H$316,'INPUTS | Totex'!$C$298:$C$316,$C472) * Deflator2021)/SUMIFS(H$335:H$353,$C$335:$C$353,$C472),0)</f>
        <v>6.4824153802371665E-17</v>
      </c>
      <c r="I472" s="270">
        <f>IFERROR((SUMIFS('INPUTS | Totex'!I$298:I$316,'INPUTS | Totex'!$C$298:$C$316,$C472) * Deflator2022)/SUMIFS(I$335:I$353,$C$335:$C$353,$C472),0)</f>
        <v>0</v>
      </c>
      <c r="J472" s="270">
        <f>IFERROR((SUMIFS('INPUTS | Totex'!J$298:J$316,'INPUTS | Totex'!$C$298:$C$316,$C472) * Deflator2023)/SUMIFS(J$335:J$353,$C$335:$C$353,$C472),0)</f>
        <v>0</v>
      </c>
      <c r="K472" s="270">
        <f>IFERROR((SUMIFS('INPUTS | Totex'!K$298:K$316,'INPUTS | Totex'!$C$298:$C$316,$C472) * Deflator2024)/SUMIFS(K$335:K$353,$C$335:$C$353,$C472),0)</f>
        <v>0</v>
      </c>
      <c r="L472" s="270">
        <f>IFERROR((SUMIFS('INPUTS | Totex'!L$298:L$316,'INPUTS | Totex'!$C$298:$C$316,$C472) * Deflator2025)/SUMIFS(L$335:L$353,$C$335:$C$353,$C472),0)</f>
        <v>0</v>
      </c>
    </row>
    <row r="473" spans="2:15" hidden="1" outlineLevel="2" x14ac:dyDescent="0.4">
      <c r="C473" s="220" t="s">
        <v>126</v>
      </c>
      <c r="D473" s="221" t="s">
        <v>176</v>
      </c>
      <c r="H473" s="270">
        <f>IFERROR((SUMIFS('INPUTS | Totex'!H$298:H$316,'INPUTS | Totex'!$C$298:$C$316,$C473) * Deflator2021)/SUMIFS(H$335:H$353,$C$335:$C$353,$C473),0)</f>
        <v>0.13395678923063239</v>
      </c>
      <c r="I473" s="270">
        <f>IFERROR((SUMIFS('INPUTS | Totex'!I$298:I$316,'INPUTS | Totex'!$C$298:$C$316,$C473) * Deflator2022)/SUMIFS(I$335:I$353,$C$335:$C$353,$C473),0)</f>
        <v>0</v>
      </c>
      <c r="J473" s="270">
        <f>IFERROR((SUMIFS('INPUTS | Totex'!J$298:J$316,'INPUTS | Totex'!$C$298:$C$316,$C473) * Deflator2023)/SUMIFS(J$335:J$353,$C$335:$C$353,$C473),0)</f>
        <v>0</v>
      </c>
      <c r="K473" s="270">
        <f>IFERROR((SUMIFS('INPUTS | Totex'!K$298:K$316,'INPUTS | Totex'!$C$298:$C$316,$C473) * Deflator2024)/SUMIFS(K$335:K$353,$C$335:$C$353,$C473),0)</f>
        <v>0</v>
      </c>
      <c r="L473" s="270">
        <f>IFERROR((SUMIFS('INPUTS | Totex'!L$298:L$316,'INPUTS | Totex'!$C$298:$C$316,$C473) * Deflator2025)/SUMIFS(L$335:L$353,$C$335:$C$353,$C473),0)</f>
        <v>0</v>
      </c>
    </row>
    <row r="474" spans="2:15" hidden="1" outlineLevel="2" x14ac:dyDescent="0.4">
      <c r="C474" s="220" t="s">
        <v>128</v>
      </c>
      <c r="D474" s="221" t="s">
        <v>176</v>
      </c>
      <c r="H474" s="270">
        <f>IFERROR((SUMIFS('INPUTS | Totex'!H$298:H$316,'INPUTS | Totex'!$C$298:$C$316,$C474) * Deflator2021)/SUMIFS(H$335:H$353,$C$335:$C$353,$C474),0)</f>
        <v>-5.9657089172473185E-2</v>
      </c>
      <c r="I474" s="270">
        <f>IFERROR((SUMIFS('INPUTS | Totex'!I$298:I$316,'INPUTS | Totex'!$C$298:$C$316,$C474) * Deflator2022)/SUMIFS(I$335:I$353,$C$335:$C$353,$C474),0)</f>
        <v>0</v>
      </c>
      <c r="J474" s="270">
        <f>IFERROR((SUMIFS('INPUTS | Totex'!J$298:J$316,'INPUTS | Totex'!$C$298:$C$316,$C474) * Deflator2023)/SUMIFS(J$335:J$353,$C$335:$C$353,$C474),0)</f>
        <v>0</v>
      </c>
      <c r="K474" s="270">
        <f>IFERROR((SUMIFS('INPUTS | Totex'!K$298:K$316,'INPUTS | Totex'!$C$298:$C$316,$C474) * Deflator2024)/SUMIFS(K$335:K$353,$C$335:$C$353,$C474),0)</f>
        <v>0</v>
      </c>
      <c r="L474" s="270">
        <f>IFERROR((SUMIFS('INPUTS | Totex'!L$298:L$316,'INPUTS | Totex'!$C$298:$C$316,$C474) * Deflator2025)/SUMIFS(L$335:L$353,$C$335:$C$353,$C474),0)</f>
        <v>0</v>
      </c>
    </row>
    <row r="475" spans="2:15" hidden="1" outlineLevel="2" x14ac:dyDescent="0.4">
      <c r="C475" s="220" t="s">
        <v>131</v>
      </c>
      <c r="D475" s="221" t="s">
        <v>176</v>
      </c>
      <c r="H475" s="270">
        <f>IFERROR((SUMIFS('INPUTS | Totex'!H$298:H$316,'INPUTS | Totex'!$C$298:$C$316,$C475) * Deflator2021)/SUMIFS(H$335:H$353,$C$335:$C$353,$C475),0)</f>
        <v>0.10260105006130597</v>
      </c>
      <c r="I475" s="270">
        <f>IFERROR((SUMIFS('INPUTS | Totex'!I$298:I$316,'INPUTS | Totex'!$C$298:$C$316,$C475) * Deflator2022)/SUMIFS(I$335:I$353,$C$335:$C$353,$C475),0)</f>
        <v>0</v>
      </c>
      <c r="J475" s="270">
        <f>IFERROR((SUMIFS('INPUTS | Totex'!J$298:J$316,'INPUTS | Totex'!$C$298:$C$316,$C475) * Deflator2023)/SUMIFS(J$335:J$353,$C$335:$C$353,$C475),0)</f>
        <v>0</v>
      </c>
      <c r="K475" s="270">
        <f>IFERROR((SUMIFS('INPUTS | Totex'!K$298:K$316,'INPUTS | Totex'!$C$298:$C$316,$C475) * Deflator2024)/SUMIFS(K$335:K$353,$C$335:$C$353,$C475),0)</f>
        <v>0</v>
      </c>
      <c r="L475" s="270">
        <f>IFERROR((SUMIFS('INPUTS | Totex'!L$298:L$316,'INPUTS | Totex'!$C$298:$C$316,$C475) * Deflator2025)/SUMIFS(L$335:L$353,$C$335:$C$353,$C475),0)</f>
        <v>0</v>
      </c>
    </row>
    <row r="476" spans="2:15" hidden="1" outlineLevel="2" x14ac:dyDescent="0.4">
      <c r="C476" s="220" t="s">
        <v>133</v>
      </c>
      <c r="D476" s="221" t="s">
        <v>176</v>
      </c>
      <c r="H476" s="270">
        <f>IFERROR((SUMIFS('INPUTS | Totex'!H$298:H$316,'INPUTS | Totex'!$C$298:$C$316,$C476) * Deflator2021)/SUMIFS(H$335:H$353,$C$335:$C$353,$C476),0)</f>
        <v>-1.0885420068605795E-6</v>
      </c>
      <c r="I476" s="270">
        <f>IFERROR((SUMIFS('INPUTS | Totex'!I$298:I$316,'INPUTS | Totex'!$C$298:$C$316,$C476) * Deflator2022)/SUMIFS(I$335:I$353,$C$335:$C$353,$C476),0)</f>
        <v>0</v>
      </c>
      <c r="J476" s="270">
        <f>IFERROR((SUMIFS('INPUTS | Totex'!J$298:J$316,'INPUTS | Totex'!$C$298:$C$316,$C476) * Deflator2023)/SUMIFS(J$335:J$353,$C$335:$C$353,$C476),0)</f>
        <v>0</v>
      </c>
      <c r="K476" s="270">
        <f>IFERROR((SUMIFS('INPUTS | Totex'!K$298:K$316,'INPUTS | Totex'!$C$298:$C$316,$C476) * Deflator2024)/SUMIFS(K$335:K$353,$C$335:$C$353,$C476),0)</f>
        <v>0</v>
      </c>
      <c r="L476" s="270">
        <f>IFERROR((SUMIFS('INPUTS | Totex'!L$298:L$316,'INPUTS | Totex'!$C$298:$C$316,$C476) * Deflator2025)/SUMIFS(L$335:L$353,$C$335:$C$353,$C476),0)</f>
        <v>0</v>
      </c>
    </row>
    <row r="477" spans="2:15" hidden="1" outlineLevel="2" x14ac:dyDescent="0.4">
      <c r="C477" s="220" t="s">
        <v>244</v>
      </c>
      <c r="D477" s="221" t="s">
        <v>176</v>
      </c>
      <c r="H477" s="270">
        <f>IFERROR((SUMIFS('INPUTS | Totex'!H$298:H$316,'INPUTS | Totex'!$C$298:$C$316,$C477) * Deflator2021)/SUMIFS(H$335:H$353,$C$335:$C$353,$C477),0)</f>
        <v>1.1584512391185681E-2</v>
      </c>
      <c r="I477" s="270">
        <f>IFERROR((SUMIFS('INPUTS | Totex'!I$298:I$316,'INPUTS | Totex'!$C$298:$C$316,$C477) * Deflator2022)/SUMIFS(I$335:I$353,$C$335:$C$353,$C477),0)</f>
        <v>0</v>
      </c>
      <c r="J477" s="270">
        <f>IFERROR((SUMIFS('INPUTS | Totex'!J$298:J$316,'INPUTS | Totex'!$C$298:$C$316,$C477) * Deflator2023)/SUMIFS(J$335:J$353,$C$335:$C$353,$C477),0)</f>
        <v>0</v>
      </c>
      <c r="K477" s="270">
        <f>IFERROR((SUMIFS('INPUTS | Totex'!K$298:K$316,'INPUTS | Totex'!$C$298:$C$316,$C477) * Deflator2024)/SUMIFS(K$335:K$353,$C$335:$C$353,$C477),0)</f>
        <v>0</v>
      </c>
      <c r="L477" s="270">
        <f>IFERROR((SUMIFS('INPUTS | Totex'!L$298:L$316,'INPUTS | Totex'!$C$298:$C$316,$C477) * Deflator2025)/SUMIFS(L$335:L$353,$C$335:$C$353,$C477),0)</f>
        <v>0</v>
      </c>
    </row>
    <row r="478" spans="2:15" hidden="1" outlineLevel="2" x14ac:dyDescent="0.4">
      <c r="C478" s="220" t="s">
        <v>137</v>
      </c>
      <c r="D478" s="221" t="s">
        <v>176</v>
      </c>
      <c r="H478" s="270">
        <f>IFERROR((SUMIFS('INPUTS | Totex'!H$298:H$316,'INPUTS | Totex'!$C$298:$C$316,$C478) * Deflator2021)/SUMIFS(H$335:H$353,$C$335:$C$353,$C478),0)</f>
        <v>9.1515443365869954E-3</v>
      </c>
      <c r="I478" s="270">
        <f>IFERROR((SUMIFS('INPUTS | Totex'!I$298:I$316,'INPUTS | Totex'!$C$298:$C$316,$C478) * Deflator2022)/SUMIFS(I$335:I$353,$C$335:$C$353,$C478),0)</f>
        <v>0</v>
      </c>
      <c r="J478" s="270">
        <f>IFERROR((SUMIFS('INPUTS | Totex'!J$298:J$316,'INPUTS | Totex'!$C$298:$C$316,$C478) * Deflator2023)/SUMIFS(J$335:J$353,$C$335:$C$353,$C478),0)</f>
        <v>0</v>
      </c>
      <c r="K478" s="270">
        <f>IFERROR((SUMIFS('INPUTS | Totex'!K$298:K$316,'INPUTS | Totex'!$C$298:$C$316,$C478) * Deflator2024)/SUMIFS(K$335:K$353,$C$335:$C$353,$C478),0)</f>
        <v>0</v>
      </c>
      <c r="L478" s="270">
        <f>IFERROR((SUMIFS('INPUTS | Totex'!L$298:L$316,'INPUTS | Totex'!$C$298:$C$316,$C478) * Deflator2025)/SUMIFS(L$335:L$353,$C$335:$C$353,$C478),0)</f>
        <v>0</v>
      </c>
    </row>
    <row r="479" spans="2:15" hidden="1" outlineLevel="2" x14ac:dyDescent="0.4">
      <c r="C479" s="220" t="s">
        <v>139</v>
      </c>
      <c r="D479" s="221" t="s">
        <v>176</v>
      </c>
      <c r="H479" s="270">
        <f>IFERROR((SUMIFS('INPUTS | Totex'!H$298:H$316,'INPUTS | Totex'!$C$298:$C$316,$C479) * Deflator2021)/SUMIFS(H$335:H$353,$C$335:$C$353,$C479),0)</f>
        <v>4.5716142630234671E-2</v>
      </c>
      <c r="I479" s="270">
        <f>IFERROR((SUMIFS('INPUTS | Totex'!I$298:I$316,'INPUTS | Totex'!$C$298:$C$316,$C479) * Deflator2022)/SUMIFS(I$335:I$353,$C$335:$C$353,$C479),0)</f>
        <v>0</v>
      </c>
      <c r="J479" s="270">
        <f>IFERROR((SUMIFS('INPUTS | Totex'!J$298:J$316,'INPUTS | Totex'!$C$298:$C$316,$C479) * Deflator2023)/SUMIFS(J$335:J$353,$C$335:$C$353,$C479),0)</f>
        <v>0</v>
      </c>
      <c r="K479" s="270">
        <f>IFERROR((SUMIFS('INPUTS | Totex'!K$298:K$316,'INPUTS | Totex'!$C$298:$C$316,$C479) * Deflator2024)/SUMIFS(K$335:K$353,$C$335:$C$353,$C479),0)</f>
        <v>0</v>
      </c>
      <c r="L479" s="270">
        <f>IFERROR((SUMIFS('INPUTS | Totex'!L$298:L$316,'INPUTS | Totex'!$C$298:$C$316,$C479) * Deflator2025)/SUMIFS(L$335:L$353,$C$335:$C$353,$C479),0)</f>
        <v>0</v>
      </c>
    </row>
    <row r="480" spans="2:15" hidden="1" outlineLevel="2" x14ac:dyDescent="0.4">
      <c r="C480" s="220" t="s">
        <v>141</v>
      </c>
      <c r="D480" s="221" t="s">
        <v>176</v>
      </c>
      <c r="H480" s="270">
        <f>IFERROR((SUMIFS('INPUTS | Totex'!H$298:H$316,'INPUTS | Totex'!$C$298:$C$316,$C480) * Deflator2021)/SUMIFS(H$335:H$353,$C$335:$C$353,$C480),0)</f>
        <v>2.2990525114200085E-2</v>
      </c>
      <c r="I480" s="270">
        <f>IFERROR((SUMIFS('INPUTS | Totex'!I$298:I$316,'INPUTS | Totex'!$C$298:$C$316,$C480) * Deflator2022)/SUMIFS(I$335:I$353,$C$335:$C$353,$C480),0)</f>
        <v>0</v>
      </c>
      <c r="J480" s="270">
        <f>IFERROR((SUMIFS('INPUTS | Totex'!J$298:J$316,'INPUTS | Totex'!$C$298:$C$316,$C480) * Deflator2023)/SUMIFS(J$335:J$353,$C$335:$C$353,$C480),0)</f>
        <v>0</v>
      </c>
      <c r="K480" s="270">
        <f>IFERROR((SUMIFS('INPUTS | Totex'!K$298:K$316,'INPUTS | Totex'!$C$298:$C$316,$C480) * Deflator2024)/SUMIFS(K$335:K$353,$C$335:$C$353,$C480),0)</f>
        <v>0</v>
      </c>
      <c r="L480" s="270">
        <f>IFERROR((SUMIFS('INPUTS | Totex'!L$298:L$316,'INPUTS | Totex'!$C$298:$C$316,$C480) * Deflator2025)/SUMIFS(L$335:L$353,$C$335:$C$353,$C480),0)</f>
        <v>0</v>
      </c>
    </row>
    <row r="481" spans="2:15" hidden="1" outlineLevel="2" x14ac:dyDescent="0.4">
      <c r="C481" s="220" t="s">
        <v>143</v>
      </c>
      <c r="D481" s="221" t="s">
        <v>176</v>
      </c>
      <c r="H481" s="270">
        <f>IFERROR((SUMIFS('INPUTS | Totex'!H$298:H$316,'INPUTS | Totex'!$C$298:$C$316,$C481) * Deflator2021)/SUMIFS(H$335:H$353,$C$335:$C$353,$C481),0)</f>
        <v>3.7196524405826603E-2</v>
      </c>
      <c r="I481" s="270">
        <f>IFERROR((SUMIFS('INPUTS | Totex'!I$298:I$316,'INPUTS | Totex'!$C$298:$C$316,$C481) * Deflator2022)/SUMIFS(I$335:I$353,$C$335:$C$353,$C481),0)</f>
        <v>0</v>
      </c>
      <c r="J481" s="270">
        <f>IFERROR((SUMIFS('INPUTS | Totex'!J$298:J$316,'INPUTS | Totex'!$C$298:$C$316,$C481) * Deflator2023)/SUMIFS(J$335:J$353,$C$335:$C$353,$C481),0)</f>
        <v>0</v>
      </c>
      <c r="K481" s="270">
        <f>IFERROR((SUMIFS('INPUTS | Totex'!K$298:K$316,'INPUTS | Totex'!$C$298:$C$316,$C481) * Deflator2024)/SUMIFS(K$335:K$353,$C$335:$C$353,$C481),0)</f>
        <v>0</v>
      </c>
      <c r="L481" s="270">
        <f>IFERROR((SUMIFS('INPUTS | Totex'!L$298:L$316,'INPUTS | Totex'!$C$298:$C$316,$C481) * Deflator2025)/SUMIFS(L$335:L$353,$C$335:$C$353,$C481),0)</f>
        <v>0</v>
      </c>
    </row>
    <row r="482" spans="2:15" hidden="1" outlineLevel="2" x14ac:dyDescent="0.4">
      <c r="C482" s="220" t="s">
        <v>145</v>
      </c>
      <c r="D482" s="221" t="s">
        <v>176</v>
      </c>
      <c r="H482" s="270">
        <f>IFERROR((SUMIFS('INPUTS | Totex'!H$298:H$316,'INPUTS | Totex'!$C$298:$C$316,$C482) * Deflator2021)/SUMIFS(H$335:H$353,$C$335:$C$353,$C482),0)</f>
        <v>-1.6942949407965511E-2</v>
      </c>
      <c r="I482" s="270">
        <f>IFERROR((SUMIFS('INPUTS | Totex'!I$298:I$316,'INPUTS | Totex'!$C$298:$C$316,$C482) * Deflator2022)/SUMIFS(I$335:I$353,$C$335:$C$353,$C482),0)</f>
        <v>0</v>
      </c>
      <c r="J482" s="270">
        <f>IFERROR((SUMIFS('INPUTS | Totex'!J$298:J$316,'INPUTS | Totex'!$C$298:$C$316,$C482) * Deflator2023)/SUMIFS(J$335:J$353,$C$335:$C$353,$C482),0)</f>
        <v>0</v>
      </c>
      <c r="K482" s="270">
        <f>IFERROR((SUMIFS('INPUTS | Totex'!K$298:K$316,'INPUTS | Totex'!$C$298:$C$316,$C482) * Deflator2024)/SUMIFS(K$335:K$353,$C$335:$C$353,$C482),0)</f>
        <v>0</v>
      </c>
      <c r="L482" s="270">
        <f>IFERROR((SUMIFS('INPUTS | Totex'!L$298:L$316,'INPUTS | Totex'!$C$298:$C$316,$C482) * Deflator2025)/SUMIFS(L$335:L$353,$C$335:$C$353,$C482),0)</f>
        <v>0</v>
      </c>
    </row>
    <row r="483" spans="2:15" hidden="1" outlineLevel="2" x14ac:dyDescent="0.4">
      <c r="C483" s="220" t="s">
        <v>147</v>
      </c>
      <c r="D483" s="221" t="s">
        <v>176</v>
      </c>
      <c r="H483" s="270">
        <f>IFERROR((SUMIFS('INPUTS | Totex'!H$298:H$316,'INPUTS | Totex'!$C$298:$C$316,$C483) * Deflator2021)/SUMIFS(H$335:H$353,$C$335:$C$353,$C483),0)</f>
        <v>8.1488953402733821E-2</v>
      </c>
      <c r="I483" s="270">
        <f>IFERROR((SUMIFS('INPUTS | Totex'!I$298:I$316,'INPUTS | Totex'!$C$298:$C$316,$C483) * Deflator2022)/SUMIFS(I$335:I$353,$C$335:$C$353,$C483),0)</f>
        <v>0</v>
      </c>
      <c r="J483" s="270">
        <f>IFERROR((SUMIFS('INPUTS | Totex'!J$298:J$316,'INPUTS | Totex'!$C$298:$C$316,$C483) * Deflator2023)/SUMIFS(J$335:J$353,$C$335:$C$353,$C483),0)</f>
        <v>0</v>
      </c>
      <c r="K483" s="270">
        <f>IFERROR((SUMIFS('INPUTS | Totex'!K$298:K$316,'INPUTS | Totex'!$C$298:$C$316,$C483) * Deflator2024)/SUMIFS(K$335:K$353,$C$335:$C$353,$C483),0)</f>
        <v>0</v>
      </c>
      <c r="L483" s="270">
        <f>IFERROR((SUMIFS('INPUTS | Totex'!L$298:L$316,'INPUTS | Totex'!$C$298:$C$316,$C483) * Deflator2025)/SUMIFS(L$335:L$353,$C$335:$C$353,$C483),0)</f>
        <v>0</v>
      </c>
    </row>
    <row r="484" spans="2:15" hidden="1" outlineLevel="2" x14ac:dyDescent="0.4">
      <c r="C484" s="220" t="s">
        <v>149</v>
      </c>
      <c r="D484" s="221" t="s">
        <v>176</v>
      </c>
      <c r="H484" s="270">
        <f>IFERROR((SUMIFS('INPUTS | Totex'!H$298:H$316,'INPUTS | Totex'!$C$298:$C$316,$C484) * Deflator2021)/SUMIFS(H$335:H$353,$C$335:$C$353,$C484),0)</f>
        <v>-4.4564152791382568E-3</v>
      </c>
      <c r="I484" s="270">
        <f>IFERROR((SUMIFS('INPUTS | Totex'!I$298:I$316,'INPUTS | Totex'!$C$298:$C$316,$C484) * Deflator2022)/SUMIFS(I$335:I$353,$C$335:$C$353,$C484),0)</f>
        <v>0</v>
      </c>
      <c r="J484" s="270">
        <f>IFERROR((SUMIFS('INPUTS | Totex'!J$298:J$316,'INPUTS | Totex'!$C$298:$C$316,$C484) * Deflator2023)/SUMIFS(J$335:J$353,$C$335:$C$353,$C484),0)</f>
        <v>0</v>
      </c>
      <c r="K484" s="270">
        <f>IFERROR((SUMIFS('INPUTS | Totex'!K$298:K$316,'INPUTS | Totex'!$C$298:$C$316,$C484) * Deflator2024)/SUMIFS(K$335:K$353,$C$335:$C$353,$C484),0)</f>
        <v>0</v>
      </c>
      <c r="L484" s="270">
        <f>IFERROR((SUMIFS('INPUTS | Totex'!L$298:L$316,'INPUTS | Totex'!$C$298:$C$316,$C484) * Deflator2025)/SUMIFS(L$335:L$353,$C$335:$C$353,$C484),0)</f>
        <v>0</v>
      </c>
    </row>
    <row r="485" spans="2:15" hidden="1" outlineLevel="2" x14ac:dyDescent="0.4">
      <c r="C485" s="220" t="s">
        <v>151</v>
      </c>
      <c r="D485" s="221" t="s">
        <v>176</v>
      </c>
      <c r="H485" s="270">
        <f>IFERROR((SUMIFS('INPUTS | Totex'!H$298:H$316,'INPUTS | Totex'!$C$298:$C$316,$C485) * Deflator2021)/SUMIFS(H$335:H$353,$C$335:$C$353,$C485),0)</f>
        <v>6.3830290334982151E-2</v>
      </c>
      <c r="I485" s="270">
        <f>IFERROR((SUMIFS('INPUTS | Totex'!I$298:I$316,'INPUTS | Totex'!$C$298:$C$316,$C485) * Deflator2022)/SUMIFS(I$335:I$353,$C$335:$C$353,$C485),0)</f>
        <v>0</v>
      </c>
      <c r="J485" s="270">
        <f>IFERROR((SUMIFS('INPUTS | Totex'!J$298:J$316,'INPUTS | Totex'!$C$298:$C$316,$C485) * Deflator2023)/SUMIFS(J$335:J$353,$C$335:$C$353,$C485),0)</f>
        <v>0</v>
      </c>
      <c r="K485" s="270">
        <f>IFERROR((SUMIFS('INPUTS | Totex'!K$298:K$316,'INPUTS | Totex'!$C$298:$C$316,$C485) * Deflator2024)/SUMIFS(K$335:K$353,$C$335:$C$353,$C485),0)</f>
        <v>0</v>
      </c>
      <c r="L485" s="270">
        <f>IFERROR((SUMIFS('INPUTS | Totex'!L$298:L$316,'INPUTS | Totex'!$C$298:$C$316,$C485) * Deflator2025)/SUMIFS(L$335:L$353,$C$335:$C$353,$C485),0)</f>
        <v>0</v>
      </c>
    </row>
    <row r="486" spans="2:15" hidden="1" outlineLevel="2" x14ac:dyDescent="0.4">
      <c r="H486" s="270"/>
      <c r="I486" s="270"/>
      <c r="J486" s="270"/>
      <c r="K486" s="270"/>
      <c r="L486" s="270"/>
    </row>
    <row r="487" spans="2:15" hidden="1" outlineLevel="2" x14ac:dyDescent="0.4">
      <c r="B487" s="222"/>
      <c r="C487" s="222" t="s">
        <v>725</v>
      </c>
      <c r="D487" s="224" t="s">
        <v>176</v>
      </c>
      <c r="E487" s="271"/>
      <c r="F487" s="271"/>
      <c r="G487" s="271"/>
      <c r="H487" s="271">
        <f>IFERROR((SUMIFS('INPUTS | Totex'!H$298:H$316,'INPUTS | Totex'!$C$298:$C$316,$C487) * Deflator2021)/SUMIFS(H$335:H$353,$C$335:$C$353,$C487),0)</f>
        <v>3.866679238401103E-2</v>
      </c>
      <c r="I487" s="271">
        <f>IFERROR((SUMIFS('INPUTS | Totex'!I$298:I$316,'INPUTS | Totex'!$C$298:$C$316,$C487) * Deflator2022)/SUMIFS(I$335:I$353,$C$335:$C$353,$C487),0)</f>
        <v>0</v>
      </c>
      <c r="J487" s="271">
        <f>IFERROR((SUMIFS('INPUTS | Totex'!J$298:J$316,'INPUTS | Totex'!$C$298:$C$316,$C487) * Deflator2023)/SUMIFS(J$335:J$353,$C$335:$C$353,$C487),0)</f>
        <v>0</v>
      </c>
      <c r="K487" s="271">
        <f>IFERROR((SUMIFS('INPUTS | Totex'!K$298:K$316,'INPUTS | Totex'!$C$298:$C$316,$C487) * Deflator2024)/SUMIFS(K$335:K$353,$C$335:$C$353,$C487),0)</f>
        <v>0</v>
      </c>
      <c r="L487" s="271">
        <f>IFERROR((SUMIFS('INPUTS | Totex'!L$298:L$316,'INPUTS | Totex'!$C$298:$C$316,$C487) * Deflator2025)/SUMIFS(L$335:L$353,$C$335:$C$353,$C487),0)</f>
        <v>0</v>
      </c>
      <c r="M487" s="222"/>
      <c r="N487" s="222"/>
      <c r="O487" s="222"/>
    </row>
    <row r="488" spans="2:15" outlineLevel="1" collapsed="1" x14ac:dyDescent="0.4">
      <c r="H488" s="268"/>
      <c r="I488" s="268"/>
      <c r="J488" s="268"/>
      <c r="K488" s="268"/>
      <c r="L488" s="268"/>
    </row>
    <row r="489" spans="2:15" ht="14.25" outlineLevel="1" x14ac:dyDescent="0.4">
      <c r="B489" s="74" t="s">
        <v>1142</v>
      </c>
      <c r="C489" s="60"/>
      <c r="D489" s="226"/>
      <c r="E489" s="226"/>
      <c r="F489" s="226"/>
      <c r="G489" s="226"/>
      <c r="H489" s="269"/>
      <c r="I489" s="269"/>
      <c r="J489" s="269"/>
      <c r="K489" s="269"/>
      <c r="L489" s="269"/>
      <c r="M489" s="18"/>
      <c r="N489" s="18"/>
      <c r="O489" s="18"/>
    </row>
    <row r="490" spans="2:15" hidden="1" outlineLevel="2" x14ac:dyDescent="0.4">
      <c r="H490" s="268"/>
      <c r="I490" s="268"/>
      <c r="J490" s="268"/>
      <c r="K490" s="268"/>
      <c r="L490" s="268"/>
    </row>
    <row r="491" spans="2:15" hidden="1" outlineLevel="2" x14ac:dyDescent="0.4">
      <c r="C491" s="220" t="s">
        <v>145</v>
      </c>
      <c r="D491" s="221" t="s">
        <v>176</v>
      </c>
      <c r="H491" s="270">
        <f>IFERROR((SUMIFS('INPUTS | Totex'!H$356:H$359,'INPUTS | Totex'!$C$356:$C$359,$C491) * Deflator2021)/SUMIFS(H$335:H$353,$C$335:$C$353,$C491),0)</f>
        <v>0</v>
      </c>
      <c r="I491" s="270">
        <f>IFERROR((SUMIFS('INPUTS | Totex'!I$356:I$359,'INPUTS | Totex'!$C$356:$C$359,$C491) * Deflator2022)/SUMIFS(I$335:I$353,$C$335:$C$353,$C491),0)</f>
        <v>0</v>
      </c>
      <c r="J491" s="270">
        <f>IFERROR((SUMIFS('INPUTS | Totex'!J$356:J$359,'INPUTS | Totex'!$C$356:$C$359,$C491) * Deflator2023)/SUMIFS(J$335:J$353,$C$335:$C$353,$C491),0)</f>
        <v>0</v>
      </c>
      <c r="K491" s="270">
        <f>IFERROR((SUMIFS('INPUTS | Totex'!K$356:K$359,'INPUTS | Totex'!$C$356:$C$359,$C491) * Deflator2024)/SUMIFS(K$335:K$353,$C$335:$C$353,$C491),0)</f>
        <v>0</v>
      </c>
      <c r="L491" s="270">
        <f>IFERROR((SUMIFS('INPUTS | Totex'!L$356:L$359,'INPUTS | Totex'!$C$356:$C$359,$C491) * Deflator2025)/SUMIFS(L$335:L$353,$C$335:$C$353,$C491),0)</f>
        <v>0</v>
      </c>
      <c r="M491" s="270"/>
      <c r="N491" s="230"/>
      <c r="O491" s="230"/>
    </row>
    <row r="492" spans="2:15" hidden="1" outlineLevel="2" x14ac:dyDescent="0.4">
      <c r="H492" s="270"/>
      <c r="I492" s="270"/>
      <c r="J492" s="270"/>
      <c r="K492" s="270"/>
      <c r="L492" s="270"/>
    </row>
    <row r="493" spans="2:15" hidden="1" outlineLevel="2" x14ac:dyDescent="0.4">
      <c r="B493" s="222"/>
      <c r="C493" s="222" t="s">
        <v>725</v>
      </c>
      <c r="D493" s="224" t="s">
        <v>176</v>
      </c>
      <c r="E493" s="271"/>
      <c r="F493" s="271"/>
      <c r="G493" s="271"/>
      <c r="H493" s="271">
        <f>IFERROR((SUMIFS('INPUTS | Totex'!H$356:H$359,'INPUTS | Totex'!$C$356:$C$359,$C491) * Deflator2021)/SUMIFS(H$335:H$353,$C$335:$C$353,$C493),0)</f>
        <v>0</v>
      </c>
      <c r="I493" s="271">
        <f>IFERROR((SUMIFS('INPUTS | Totex'!I$356:I$359,'INPUTS | Totex'!$C$356:$C$359,$C491) * Deflator2022)/SUMIFS(I$335:I$353,$C$335:$C$353,$C493),0)</f>
        <v>0</v>
      </c>
      <c r="J493" s="271">
        <f>IFERROR((SUMIFS('INPUTS | Totex'!J$356:J$359,'INPUTS | Totex'!$C$356:$C$359,$C491) * Deflator2023)/SUMIFS(J$335:J$353,$C$335:$C$353,$C493),0)</f>
        <v>0</v>
      </c>
      <c r="K493" s="271">
        <f>IFERROR((SUMIFS('INPUTS | Totex'!K$356:K$359,'INPUTS | Totex'!$C$356:$C$359,$C491) * Deflator2024)/SUMIFS(K$335:K$353,$C$335:$C$353,$C493),0)</f>
        <v>0</v>
      </c>
      <c r="L493" s="271">
        <f>IFERROR((SUMIFS('INPUTS | Totex'!L$356:L$359,'INPUTS | Totex'!$C$356:$C$359,$C491) * Deflator2025)/SUMIFS(L$335:L$353,$C$335:$C$353,$C493),0)</f>
        <v>0</v>
      </c>
      <c r="M493" s="222"/>
      <c r="N493" s="222"/>
      <c r="O493" s="222"/>
    </row>
    <row r="494" spans="2:15" outlineLevel="1" collapsed="1" x14ac:dyDescent="0.4">
      <c r="H494" s="271"/>
      <c r="I494" s="271"/>
      <c r="J494" s="271"/>
      <c r="K494" s="271"/>
      <c r="L494" s="271"/>
    </row>
    <row r="495" spans="2:15" ht="14.25" outlineLevel="1" x14ac:dyDescent="0.4">
      <c r="B495" s="74" t="s">
        <v>1143</v>
      </c>
      <c r="C495" s="60"/>
      <c r="D495" s="226"/>
      <c r="E495" s="226"/>
      <c r="F495" s="226"/>
      <c r="G495" s="226"/>
      <c r="H495" s="269"/>
      <c r="I495" s="269"/>
      <c r="J495" s="269"/>
      <c r="K495" s="269"/>
      <c r="L495" s="269"/>
      <c r="M495" s="18"/>
      <c r="N495" s="18"/>
      <c r="O495" s="18"/>
    </row>
    <row r="496" spans="2:15" hidden="1" outlineLevel="2" x14ac:dyDescent="0.4">
      <c r="H496" s="268"/>
      <c r="I496" s="268"/>
      <c r="J496" s="268"/>
      <c r="K496" s="268"/>
      <c r="L496" s="268"/>
    </row>
    <row r="497" spans="3:12" hidden="1" outlineLevel="2" x14ac:dyDescent="0.4">
      <c r="C497" s="220" t="s">
        <v>117</v>
      </c>
      <c r="D497" s="221" t="s">
        <v>176</v>
      </c>
      <c r="H497" s="270">
        <f>IFERROR(H401 / H335,0)</f>
        <v>3.314864596208867E-2</v>
      </c>
      <c r="I497" s="270">
        <f t="shared" ref="I497:L497" si="38">IFERROR(I401 / I335,0)</f>
        <v>0</v>
      </c>
      <c r="J497" s="270">
        <f t="shared" si="38"/>
        <v>0</v>
      </c>
      <c r="K497" s="270">
        <f t="shared" si="38"/>
        <v>0</v>
      </c>
      <c r="L497" s="270">
        <f t="shared" si="38"/>
        <v>0</v>
      </c>
    </row>
    <row r="498" spans="3:12" hidden="1" outlineLevel="2" x14ac:dyDescent="0.4">
      <c r="C498" s="220" t="s">
        <v>119</v>
      </c>
      <c r="D498" s="221" t="s">
        <v>176</v>
      </c>
      <c r="H498" s="270">
        <f t="shared" ref="H498:L513" si="39">IFERROR(H402 / H336,0)</f>
        <v>7.4402931575940023E-2</v>
      </c>
      <c r="I498" s="270">
        <f t="shared" si="39"/>
        <v>0</v>
      </c>
      <c r="J498" s="270">
        <f t="shared" si="39"/>
        <v>0</v>
      </c>
      <c r="K498" s="270">
        <f t="shared" si="39"/>
        <v>0</v>
      </c>
      <c r="L498" s="270">
        <f t="shared" si="39"/>
        <v>0</v>
      </c>
    </row>
    <row r="499" spans="3:12" hidden="1" outlineLevel="2" x14ac:dyDescent="0.4">
      <c r="C499" s="220" t="s">
        <v>122</v>
      </c>
      <c r="D499" s="221" t="s">
        <v>176</v>
      </c>
      <c r="H499" s="270">
        <f t="shared" si="39"/>
        <v>0.1836938852069526</v>
      </c>
      <c r="I499" s="270">
        <f t="shared" si="39"/>
        <v>0</v>
      </c>
      <c r="J499" s="270">
        <f t="shared" si="39"/>
        <v>0</v>
      </c>
      <c r="K499" s="270">
        <f t="shared" si="39"/>
        <v>0</v>
      </c>
      <c r="L499" s="270">
        <f t="shared" si="39"/>
        <v>0</v>
      </c>
    </row>
    <row r="500" spans="3:12" hidden="1" outlineLevel="2" x14ac:dyDescent="0.4">
      <c r="C500" s="220" t="s">
        <v>124</v>
      </c>
      <c r="D500" s="221" t="s">
        <v>176</v>
      </c>
      <c r="H500" s="270">
        <f t="shared" si="39"/>
        <v>5.1859323041897329E-17</v>
      </c>
      <c r="I500" s="270">
        <f t="shared" si="39"/>
        <v>0</v>
      </c>
      <c r="J500" s="270">
        <f t="shared" si="39"/>
        <v>0</v>
      </c>
      <c r="K500" s="270">
        <f t="shared" si="39"/>
        <v>0</v>
      </c>
      <c r="L500" s="270">
        <f t="shared" si="39"/>
        <v>0</v>
      </c>
    </row>
    <row r="501" spans="3:12" hidden="1" outlineLevel="2" x14ac:dyDescent="0.4">
      <c r="C501" s="220" t="s">
        <v>126</v>
      </c>
      <c r="D501" s="221" t="s">
        <v>176</v>
      </c>
      <c r="H501" s="270">
        <f t="shared" si="39"/>
        <v>0.18861975104135231</v>
      </c>
      <c r="I501" s="270">
        <f t="shared" si="39"/>
        <v>0</v>
      </c>
      <c r="J501" s="270">
        <f t="shared" si="39"/>
        <v>0</v>
      </c>
      <c r="K501" s="270">
        <f t="shared" si="39"/>
        <v>0</v>
      </c>
      <c r="L501" s="270">
        <f t="shared" si="39"/>
        <v>0</v>
      </c>
    </row>
    <row r="502" spans="3:12" hidden="1" outlineLevel="2" x14ac:dyDescent="0.4">
      <c r="C502" s="220" t="s">
        <v>128</v>
      </c>
      <c r="D502" s="221" t="s">
        <v>176</v>
      </c>
      <c r="H502" s="270">
        <f t="shared" si="39"/>
        <v>-6.5286862202230553E-2</v>
      </c>
      <c r="I502" s="270">
        <f t="shared" si="39"/>
        <v>0</v>
      </c>
      <c r="J502" s="270">
        <f t="shared" si="39"/>
        <v>0</v>
      </c>
      <c r="K502" s="270">
        <f t="shared" si="39"/>
        <v>0</v>
      </c>
      <c r="L502" s="270">
        <f t="shared" si="39"/>
        <v>0</v>
      </c>
    </row>
    <row r="503" spans="3:12" hidden="1" outlineLevel="2" x14ac:dyDescent="0.4">
      <c r="C503" s="220" t="s">
        <v>131</v>
      </c>
      <c r="D503" s="221" t="s">
        <v>176</v>
      </c>
      <c r="H503" s="270">
        <f t="shared" si="39"/>
        <v>0.17330203410079331</v>
      </c>
      <c r="I503" s="270">
        <f t="shared" si="39"/>
        <v>0</v>
      </c>
      <c r="J503" s="270">
        <f t="shared" si="39"/>
        <v>0</v>
      </c>
      <c r="K503" s="270">
        <f t="shared" si="39"/>
        <v>0</v>
      </c>
      <c r="L503" s="270">
        <f t="shared" si="39"/>
        <v>0</v>
      </c>
    </row>
    <row r="504" spans="3:12" hidden="1" outlineLevel="2" x14ac:dyDescent="0.4">
      <c r="C504" s="220" t="s">
        <v>133</v>
      </c>
      <c r="D504" s="221" t="s">
        <v>176</v>
      </c>
      <c r="H504" s="270">
        <f t="shared" si="39"/>
        <v>-2.1770840137076175E-6</v>
      </c>
      <c r="I504" s="270">
        <f t="shared" si="39"/>
        <v>0</v>
      </c>
      <c r="J504" s="270">
        <f t="shared" si="39"/>
        <v>0</v>
      </c>
      <c r="K504" s="270">
        <f t="shared" si="39"/>
        <v>0</v>
      </c>
      <c r="L504" s="270">
        <f t="shared" si="39"/>
        <v>0</v>
      </c>
    </row>
    <row r="505" spans="3:12" hidden="1" outlineLevel="2" x14ac:dyDescent="0.4">
      <c r="C505" s="220" t="s">
        <v>244</v>
      </c>
      <c r="D505" s="221" t="s">
        <v>176</v>
      </c>
      <c r="H505" s="270">
        <f t="shared" si="39"/>
        <v>1.1911588348782566E-2</v>
      </c>
      <c r="I505" s="270">
        <f t="shared" si="39"/>
        <v>0</v>
      </c>
      <c r="J505" s="270">
        <f t="shared" si="39"/>
        <v>0</v>
      </c>
      <c r="K505" s="270">
        <f t="shared" si="39"/>
        <v>0</v>
      </c>
      <c r="L505" s="270">
        <f t="shared" si="39"/>
        <v>0</v>
      </c>
    </row>
    <row r="506" spans="3:12" hidden="1" outlineLevel="2" x14ac:dyDescent="0.4">
      <c r="C506" s="220" t="s">
        <v>137</v>
      </c>
      <c r="D506" s="221" t="s">
        <v>176</v>
      </c>
      <c r="H506" s="270">
        <f t="shared" si="39"/>
        <v>-3.9702565780582854E-3</v>
      </c>
      <c r="I506" s="270">
        <f t="shared" si="39"/>
        <v>0</v>
      </c>
      <c r="J506" s="270">
        <f t="shared" si="39"/>
        <v>0</v>
      </c>
      <c r="K506" s="270">
        <f t="shared" si="39"/>
        <v>0</v>
      </c>
      <c r="L506" s="270">
        <f t="shared" si="39"/>
        <v>0</v>
      </c>
    </row>
    <row r="507" spans="3:12" hidden="1" outlineLevel="2" x14ac:dyDescent="0.4">
      <c r="C507" s="220" t="s">
        <v>139</v>
      </c>
      <c r="D507" s="221" t="s">
        <v>176</v>
      </c>
      <c r="H507" s="270">
        <f t="shared" si="39"/>
        <v>4.8504119706867591E-2</v>
      </c>
      <c r="I507" s="270">
        <f t="shared" si="39"/>
        <v>0</v>
      </c>
      <c r="J507" s="270">
        <f t="shared" si="39"/>
        <v>0</v>
      </c>
      <c r="K507" s="270">
        <f t="shared" si="39"/>
        <v>0</v>
      </c>
      <c r="L507" s="270">
        <f t="shared" si="39"/>
        <v>0</v>
      </c>
    </row>
    <row r="508" spans="3:12" hidden="1" outlineLevel="2" x14ac:dyDescent="0.4">
      <c r="C508" s="220" t="s">
        <v>141</v>
      </c>
      <c r="D508" s="221" t="s">
        <v>176</v>
      </c>
      <c r="H508" s="270">
        <f t="shared" si="39"/>
        <v>2.5683957610975843E-2</v>
      </c>
      <c r="I508" s="270">
        <f t="shared" si="39"/>
        <v>0</v>
      </c>
      <c r="J508" s="270">
        <f t="shared" si="39"/>
        <v>0</v>
      </c>
      <c r="K508" s="270">
        <f t="shared" si="39"/>
        <v>0</v>
      </c>
      <c r="L508" s="270">
        <f t="shared" si="39"/>
        <v>0</v>
      </c>
    </row>
    <row r="509" spans="3:12" hidden="1" outlineLevel="2" x14ac:dyDescent="0.4">
      <c r="C509" s="220" t="s">
        <v>143</v>
      </c>
      <c r="D509" s="221" t="s">
        <v>176</v>
      </c>
      <c r="H509" s="270">
        <f t="shared" si="39"/>
        <v>3.2992588806542177E-2</v>
      </c>
      <c r="I509" s="270">
        <f t="shared" si="39"/>
        <v>0</v>
      </c>
      <c r="J509" s="270">
        <f t="shared" si="39"/>
        <v>0</v>
      </c>
      <c r="K509" s="270">
        <f t="shared" si="39"/>
        <v>0</v>
      </c>
      <c r="L509" s="270">
        <f t="shared" si="39"/>
        <v>0</v>
      </c>
    </row>
    <row r="510" spans="3:12" hidden="1" outlineLevel="2" x14ac:dyDescent="0.4">
      <c r="C510" s="220" t="s">
        <v>145</v>
      </c>
      <c r="D510" s="221" t="s">
        <v>176</v>
      </c>
      <c r="H510" s="270">
        <f t="shared" si="39"/>
        <v>-2.3121636167922476E-2</v>
      </c>
      <c r="I510" s="270">
        <f t="shared" si="39"/>
        <v>0</v>
      </c>
      <c r="J510" s="270">
        <f t="shared" si="39"/>
        <v>0</v>
      </c>
      <c r="K510" s="270">
        <f t="shared" si="39"/>
        <v>0</v>
      </c>
      <c r="L510" s="270">
        <f t="shared" si="39"/>
        <v>0</v>
      </c>
    </row>
    <row r="511" spans="3:12" hidden="1" outlineLevel="2" x14ac:dyDescent="0.4">
      <c r="C511" s="220" t="s">
        <v>147</v>
      </c>
      <c r="D511" s="221" t="s">
        <v>176</v>
      </c>
      <c r="H511" s="270">
        <f t="shared" si="39"/>
        <v>8.4750682835694452E-2</v>
      </c>
      <c r="I511" s="270">
        <f t="shared" si="39"/>
        <v>0</v>
      </c>
      <c r="J511" s="270">
        <f t="shared" si="39"/>
        <v>0</v>
      </c>
      <c r="K511" s="270">
        <f t="shared" si="39"/>
        <v>0</v>
      </c>
      <c r="L511" s="270">
        <f t="shared" si="39"/>
        <v>0</v>
      </c>
    </row>
    <row r="512" spans="3:12" hidden="1" outlineLevel="2" x14ac:dyDescent="0.4">
      <c r="C512" s="220" t="s">
        <v>149</v>
      </c>
      <c r="D512" s="221" t="s">
        <v>176</v>
      </c>
      <c r="H512" s="270">
        <f t="shared" si="39"/>
        <v>-4.4564152791382724E-3</v>
      </c>
      <c r="I512" s="270">
        <f t="shared" si="39"/>
        <v>0</v>
      </c>
      <c r="J512" s="270">
        <f t="shared" si="39"/>
        <v>0</v>
      </c>
      <c r="K512" s="270">
        <f t="shared" si="39"/>
        <v>0</v>
      </c>
      <c r="L512" s="270">
        <f t="shared" si="39"/>
        <v>0</v>
      </c>
    </row>
    <row r="513" spans="2:15" hidden="1" outlineLevel="2" x14ac:dyDescent="0.4">
      <c r="C513" s="220" t="s">
        <v>151</v>
      </c>
      <c r="D513" s="221" t="s">
        <v>176</v>
      </c>
      <c r="H513" s="270">
        <f t="shared" si="39"/>
        <v>7.1396019333705138E-2</v>
      </c>
      <c r="I513" s="270">
        <f t="shared" si="39"/>
        <v>0</v>
      </c>
      <c r="J513" s="270">
        <f t="shared" si="39"/>
        <v>0</v>
      </c>
      <c r="K513" s="270">
        <f t="shared" si="39"/>
        <v>0</v>
      </c>
      <c r="L513" s="270">
        <f t="shared" si="39"/>
        <v>0</v>
      </c>
    </row>
    <row r="514" spans="2:15" hidden="1" outlineLevel="2" x14ac:dyDescent="0.4">
      <c r="H514" s="270"/>
      <c r="I514" s="270"/>
      <c r="J514" s="270"/>
      <c r="K514" s="270"/>
      <c r="L514" s="270"/>
    </row>
    <row r="515" spans="2:15" hidden="1" outlineLevel="2" x14ac:dyDescent="0.4">
      <c r="B515" s="222"/>
      <c r="C515" s="222" t="s">
        <v>725</v>
      </c>
      <c r="D515" s="224" t="s">
        <v>176</v>
      </c>
      <c r="E515" s="271"/>
      <c r="F515" s="271"/>
      <c r="G515" s="271"/>
      <c r="H515" s="271">
        <f t="shared" ref="H515:L515" si="40">IFERROR(H419 / H353,0)</f>
        <v>4.6039616391824689E-2</v>
      </c>
      <c r="I515" s="271">
        <f t="shared" si="40"/>
        <v>0</v>
      </c>
      <c r="J515" s="271">
        <f t="shared" si="40"/>
        <v>0</v>
      </c>
      <c r="K515" s="271">
        <f t="shared" si="40"/>
        <v>0</v>
      </c>
      <c r="L515" s="271">
        <f t="shared" si="40"/>
        <v>0</v>
      </c>
      <c r="M515" s="222"/>
      <c r="N515" s="222"/>
      <c r="O515" s="222"/>
    </row>
    <row r="516" spans="2:15" outlineLevel="1" collapsed="1" x14ac:dyDescent="0.4"/>
    <row r="517" spans="2:15" ht="15.75" x14ac:dyDescent="0.4">
      <c r="B517" s="55" t="s">
        <v>1144</v>
      </c>
      <c r="C517" s="75"/>
      <c r="D517" s="225"/>
      <c r="E517" s="225"/>
      <c r="F517" s="225"/>
      <c r="G517" s="225"/>
      <c r="H517" s="267"/>
      <c r="I517" s="267"/>
      <c r="J517" s="267"/>
      <c r="K517" s="267"/>
      <c r="L517" s="267"/>
      <c r="M517" s="225"/>
      <c r="N517" s="56"/>
      <c r="O517" s="56"/>
    </row>
    <row r="518" spans="2:15" x14ac:dyDescent="0.4">
      <c r="H518" s="221"/>
      <c r="I518" s="221"/>
      <c r="J518" s="221"/>
      <c r="K518" s="221"/>
      <c r="L518" s="221"/>
      <c r="M518" s="221"/>
    </row>
    <row r="519" spans="2:15" ht="14.25" outlineLevel="1" x14ac:dyDescent="0.4">
      <c r="B519" s="74" t="s">
        <v>1145</v>
      </c>
      <c r="C519" s="60"/>
      <c r="D519" s="226"/>
      <c r="E519" s="226"/>
      <c r="F519" s="226"/>
      <c r="G519" s="226"/>
      <c r="H519" s="269"/>
      <c r="I519" s="269"/>
      <c r="J519" s="269"/>
      <c r="K519" s="269"/>
      <c r="L519" s="269"/>
      <c r="M519" s="226"/>
      <c r="N519" s="18"/>
      <c r="O519" s="18"/>
    </row>
    <row r="520" spans="2:15" hidden="1" outlineLevel="2" x14ac:dyDescent="0.4">
      <c r="H520" s="268"/>
      <c r="I520" s="268"/>
      <c r="J520" s="268"/>
      <c r="K520" s="268"/>
      <c r="L520" s="268"/>
    </row>
    <row r="521" spans="2:15" hidden="1" outlineLevel="2" x14ac:dyDescent="0.4">
      <c r="C521" s="234" t="s">
        <v>117</v>
      </c>
      <c r="D521" s="221" t="s">
        <v>176</v>
      </c>
      <c r="H521" s="270">
        <f>IFERROR((SUMIFS('INPUTS | Totex'!H$365:H$383,'INPUTS | Totex'!$C$365:$C$383,$C521) * Deflator2021)/SUMIFS(H$335:H$353,$C$335:$C$353,$C521),0)</f>
        <v>-1.9390733361569527E-3</v>
      </c>
      <c r="I521" s="270">
        <f>IFERROR((SUMIFS('INPUTS | Totex'!I$365:I$383,'INPUTS | Totex'!$C$365:$C$383,$C521) * Deflator2022)/SUMIFS(I$335:I$353,$C$335:$C$353,$C521),0)</f>
        <v>0</v>
      </c>
      <c r="J521" s="270">
        <f>IFERROR((SUMIFS('INPUTS | Totex'!J$365:J$383,'INPUTS | Totex'!$C$365:$C$383,$C521) * Deflator2023)/SUMIFS(J$335:J$353,$C$335:$C$353,$C521),0)</f>
        <v>0</v>
      </c>
      <c r="K521" s="270">
        <f>IFERROR((SUMIFS('INPUTS | Totex'!K$365:K$383,'INPUTS | Totex'!$C$365:$C$383,$C521) * Deflator2024)/SUMIFS(K$335:K$353,$C$335:$C$353,$C521),0)</f>
        <v>0</v>
      </c>
      <c r="L521" s="270">
        <f>IFERROR((SUMIFS('INPUTS | Totex'!L$365:L$383,'INPUTS | Totex'!$C$365:$C$383,$C521) * Deflator2025)/SUMIFS(L$335:L$353,$C$335:$C$353,$C521),0)</f>
        <v>0</v>
      </c>
    </row>
    <row r="522" spans="2:15" hidden="1" outlineLevel="2" x14ac:dyDescent="0.4">
      <c r="C522" s="220" t="s">
        <v>119</v>
      </c>
      <c r="D522" s="221" t="s">
        <v>176</v>
      </c>
      <c r="H522" s="270">
        <f>IFERROR((SUMIFS('INPUTS | Totex'!H$365:H$383,'INPUTS | Totex'!$C$365:$C$383,$C522) * Deflator2021)/SUMIFS(H$335:H$353,$C$335:$C$353,$C522),0)</f>
        <v>1.0749596981088098E-2</v>
      </c>
      <c r="I522" s="270">
        <f>IFERROR((SUMIFS('INPUTS | Totex'!I$365:I$383,'INPUTS | Totex'!$C$365:$C$383,$C522) * Deflator2022)/SUMIFS(I$335:I$353,$C$335:$C$353,$C522),0)</f>
        <v>0</v>
      </c>
      <c r="J522" s="270">
        <f>IFERROR((SUMIFS('INPUTS | Totex'!J$365:J$383,'INPUTS | Totex'!$C$365:$C$383,$C522) * Deflator2023)/SUMIFS(J$335:J$353,$C$335:$C$353,$C522),0)</f>
        <v>0</v>
      </c>
      <c r="K522" s="270">
        <f>IFERROR((SUMIFS('INPUTS | Totex'!K$365:K$383,'INPUTS | Totex'!$C$365:$C$383,$C522) * Deflator2024)/SUMIFS(K$335:K$353,$C$335:$C$353,$C522),0)</f>
        <v>0</v>
      </c>
      <c r="L522" s="270">
        <f>IFERROR((SUMIFS('INPUTS | Totex'!L$365:L$383,'INPUTS | Totex'!$C$365:$C$383,$C522) * Deflator2025)/SUMIFS(L$335:L$353,$C$335:$C$353,$C522),0)</f>
        <v>0</v>
      </c>
    </row>
    <row r="523" spans="2:15" hidden="1" outlineLevel="2" x14ac:dyDescent="0.4">
      <c r="C523" s="220" t="s">
        <v>122</v>
      </c>
      <c r="D523" s="221" t="s">
        <v>176</v>
      </c>
      <c r="H523" s="270">
        <f>IFERROR((SUMIFS('INPUTS | Totex'!H$365:H$383,'INPUTS | Totex'!$C$365:$C$383,$C523) * Deflator2021)/SUMIFS(H$335:H$353,$C$335:$C$353,$C523),0)</f>
        <v>0.21453878537785004</v>
      </c>
      <c r="I523" s="270">
        <f>IFERROR((SUMIFS('INPUTS | Totex'!I$365:I$383,'INPUTS | Totex'!$C$365:$C$383,$C523) * Deflator2022)/SUMIFS(I$335:I$353,$C$335:$C$353,$C523),0)</f>
        <v>0</v>
      </c>
      <c r="J523" s="270">
        <f>IFERROR((SUMIFS('INPUTS | Totex'!J$365:J$383,'INPUTS | Totex'!$C$365:$C$383,$C523) * Deflator2023)/SUMIFS(J$335:J$353,$C$335:$C$353,$C523),0)</f>
        <v>0</v>
      </c>
      <c r="K523" s="270">
        <f>IFERROR((SUMIFS('INPUTS | Totex'!K$365:K$383,'INPUTS | Totex'!$C$365:$C$383,$C523) * Deflator2024)/SUMIFS(K$335:K$353,$C$335:$C$353,$C523),0)</f>
        <v>0</v>
      </c>
      <c r="L523" s="270">
        <f>IFERROR((SUMIFS('INPUTS | Totex'!L$365:L$383,'INPUTS | Totex'!$C$365:$C$383,$C523) * Deflator2025)/SUMIFS(L$335:L$353,$C$335:$C$353,$C523),0)</f>
        <v>0</v>
      </c>
    </row>
    <row r="524" spans="2:15" hidden="1" outlineLevel="2" x14ac:dyDescent="0.4">
      <c r="C524" s="220" t="s">
        <v>124</v>
      </c>
      <c r="D524" s="221" t="s">
        <v>176</v>
      </c>
      <c r="H524" s="270">
        <f>IFERROR((SUMIFS('INPUTS | Totex'!H$365:H$383,'INPUTS | Totex'!$C$365:$C$383,$C524) * Deflator2021)/SUMIFS(H$335:H$353,$C$335:$C$353,$C524),0)</f>
        <v>2.9927707853605667E-2</v>
      </c>
      <c r="I524" s="270">
        <f>IFERROR((SUMIFS('INPUTS | Totex'!I$365:I$383,'INPUTS | Totex'!$C$365:$C$383,$C524) * Deflator2022)/SUMIFS(I$335:I$353,$C$335:$C$353,$C524),0)</f>
        <v>0</v>
      </c>
      <c r="J524" s="270">
        <f>IFERROR((SUMIFS('INPUTS | Totex'!J$365:J$383,'INPUTS | Totex'!$C$365:$C$383,$C524) * Deflator2023)/SUMIFS(J$335:J$353,$C$335:$C$353,$C524),0)</f>
        <v>0</v>
      </c>
      <c r="K524" s="270">
        <f>IFERROR((SUMIFS('INPUTS | Totex'!K$365:K$383,'INPUTS | Totex'!$C$365:$C$383,$C524) * Deflator2024)/SUMIFS(K$335:K$353,$C$335:$C$353,$C524),0)</f>
        <v>0</v>
      </c>
      <c r="L524" s="270">
        <f>IFERROR((SUMIFS('INPUTS | Totex'!L$365:L$383,'INPUTS | Totex'!$C$365:$C$383,$C524) * Deflator2025)/SUMIFS(L$335:L$353,$C$335:$C$353,$C524),0)</f>
        <v>0</v>
      </c>
    </row>
    <row r="525" spans="2:15" hidden="1" outlineLevel="2" x14ac:dyDescent="0.4">
      <c r="C525" s="220" t="s">
        <v>126</v>
      </c>
      <c r="D525" s="221" t="s">
        <v>176</v>
      </c>
      <c r="H525" s="270">
        <f>IFERROR((SUMIFS('INPUTS | Totex'!H$365:H$383,'INPUTS | Totex'!$C$365:$C$383,$C525) * Deflator2021)/SUMIFS(H$335:H$353,$C$335:$C$353,$C525),0)</f>
        <v>5.4662961810719925E-2</v>
      </c>
      <c r="I525" s="270">
        <f>IFERROR((SUMIFS('INPUTS | Totex'!I$365:I$383,'INPUTS | Totex'!$C$365:$C$383,$C525) * Deflator2022)/SUMIFS(I$335:I$353,$C$335:$C$353,$C525),0)</f>
        <v>0</v>
      </c>
      <c r="J525" s="270">
        <f>IFERROR((SUMIFS('INPUTS | Totex'!J$365:J$383,'INPUTS | Totex'!$C$365:$C$383,$C525) * Deflator2023)/SUMIFS(J$335:J$353,$C$335:$C$353,$C525),0)</f>
        <v>0</v>
      </c>
      <c r="K525" s="270">
        <f>IFERROR((SUMIFS('INPUTS | Totex'!K$365:K$383,'INPUTS | Totex'!$C$365:$C$383,$C525) * Deflator2024)/SUMIFS(K$335:K$353,$C$335:$C$353,$C525),0)</f>
        <v>0</v>
      </c>
      <c r="L525" s="270">
        <f>IFERROR((SUMIFS('INPUTS | Totex'!L$365:L$383,'INPUTS | Totex'!$C$365:$C$383,$C525) * Deflator2025)/SUMIFS(L$335:L$353,$C$335:$C$353,$C525),0)</f>
        <v>0</v>
      </c>
    </row>
    <row r="526" spans="2:15" hidden="1" outlineLevel="2" x14ac:dyDescent="0.4">
      <c r="C526" s="220" t="s">
        <v>128</v>
      </c>
      <c r="D526" s="221" t="s">
        <v>176</v>
      </c>
      <c r="H526" s="270">
        <f>IFERROR((SUMIFS('INPUTS | Totex'!H$365:H$383,'INPUTS | Totex'!$C$365:$C$383,$C526) * Deflator2021)/SUMIFS(H$335:H$353,$C$335:$C$353,$C526),0)</f>
        <v>1.7857269951531286E-2</v>
      </c>
      <c r="I526" s="270">
        <f>IFERROR((SUMIFS('INPUTS | Totex'!I$365:I$383,'INPUTS | Totex'!$C$365:$C$383,$C526) * Deflator2022)/SUMIFS(I$335:I$353,$C$335:$C$353,$C526),0)</f>
        <v>0</v>
      </c>
      <c r="J526" s="270">
        <f>IFERROR((SUMIFS('INPUTS | Totex'!J$365:J$383,'INPUTS | Totex'!$C$365:$C$383,$C526) * Deflator2023)/SUMIFS(J$335:J$353,$C$335:$C$353,$C526),0)</f>
        <v>0</v>
      </c>
      <c r="K526" s="270">
        <f>IFERROR((SUMIFS('INPUTS | Totex'!K$365:K$383,'INPUTS | Totex'!$C$365:$C$383,$C526) * Deflator2024)/SUMIFS(K$335:K$353,$C$335:$C$353,$C526),0)</f>
        <v>0</v>
      </c>
      <c r="L526" s="270">
        <f>IFERROR((SUMIFS('INPUTS | Totex'!L$365:L$383,'INPUTS | Totex'!$C$365:$C$383,$C526) * Deflator2025)/SUMIFS(L$335:L$353,$C$335:$C$353,$C526),0)</f>
        <v>0</v>
      </c>
    </row>
    <row r="527" spans="2:15" hidden="1" outlineLevel="2" x14ac:dyDescent="0.4">
      <c r="C527" s="220" t="s">
        <v>131</v>
      </c>
      <c r="D527" s="221" t="s">
        <v>176</v>
      </c>
      <c r="H527" s="270">
        <f>IFERROR((SUMIFS('INPUTS | Totex'!H$365:H$383,'INPUTS | Totex'!$C$365:$C$383,$C527) * Deflator2021)/SUMIFS(H$335:H$353,$C$335:$C$353,$C527),0)</f>
        <v>7.0700984039487338E-2</v>
      </c>
      <c r="I527" s="270">
        <f>IFERROR((SUMIFS('INPUTS | Totex'!I$365:I$383,'INPUTS | Totex'!$C$365:$C$383,$C527) * Deflator2022)/SUMIFS(I$335:I$353,$C$335:$C$353,$C527),0)</f>
        <v>0</v>
      </c>
      <c r="J527" s="270">
        <f>IFERROR((SUMIFS('INPUTS | Totex'!J$365:J$383,'INPUTS | Totex'!$C$365:$C$383,$C527) * Deflator2023)/SUMIFS(J$335:J$353,$C$335:$C$353,$C527),0)</f>
        <v>0</v>
      </c>
      <c r="K527" s="270">
        <f>IFERROR((SUMIFS('INPUTS | Totex'!K$365:K$383,'INPUTS | Totex'!$C$365:$C$383,$C527) * Deflator2024)/SUMIFS(K$335:K$353,$C$335:$C$353,$C527),0)</f>
        <v>0</v>
      </c>
      <c r="L527" s="270">
        <f>IFERROR((SUMIFS('INPUTS | Totex'!L$365:L$383,'INPUTS | Totex'!$C$365:$C$383,$C527) * Deflator2025)/SUMIFS(L$335:L$353,$C$335:$C$353,$C527),0)</f>
        <v>0</v>
      </c>
    </row>
    <row r="528" spans="2:15" hidden="1" outlineLevel="2" x14ac:dyDescent="0.4">
      <c r="C528" s="220" t="s">
        <v>133</v>
      </c>
      <c r="D528" s="221" t="s">
        <v>176</v>
      </c>
      <c r="H528" s="270">
        <f>IFERROR((SUMIFS('INPUTS | Totex'!H$365:H$383,'INPUTS | Totex'!$C$365:$C$383,$C528) * Deflator2021)/SUMIFS(H$335:H$353,$C$335:$C$353,$C528),0)</f>
        <v>-1.4710556680382297E-2</v>
      </c>
      <c r="I528" s="270">
        <f>IFERROR((SUMIFS('INPUTS | Totex'!I$365:I$383,'INPUTS | Totex'!$C$365:$C$383,$C528) * Deflator2022)/SUMIFS(I$335:I$353,$C$335:$C$353,$C528),0)</f>
        <v>0</v>
      </c>
      <c r="J528" s="270">
        <f>IFERROR((SUMIFS('INPUTS | Totex'!J$365:J$383,'INPUTS | Totex'!$C$365:$C$383,$C528) * Deflator2023)/SUMIFS(J$335:J$353,$C$335:$C$353,$C528),0)</f>
        <v>0</v>
      </c>
      <c r="K528" s="270">
        <f>IFERROR((SUMIFS('INPUTS | Totex'!K$365:K$383,'INPUTS | Totex'!$C$365:$C$383,$C528) * Deflator2024)/SUMIFS(K$335:K$353,$C$335:$C$353,$C528),0)</f>
        <v>0</v>
      </c>
      <c r="L528" s="270">
        <f>IFERROR((SUMIFS('INPUTS | Totex'!L$365:L$383,'INPUTS | Totex'!$C$365:$C$383,$C528) * Deflator2025)/SUMIFS(L$335:L$353,$C$335:$C$353,$C528),0)</f>
        <v>0</v>
      </c>
    </row>
    <row r="529" spans="2:15" hidden="1" outlineLevel="2" x14ac:dyDescent="0.4">
      <c r="C529" s="220" t="s">
        <v>244</v>
      </c>
      <c r="D529" s="221" t="s">
        <v>176</v>
      </c>
      <c r="H529" s="270">
        <f>IFERROR((SUMIFS('INPUTS | Totex'!H$365:H$383,'INPUTS | Totex'!$C$365:$C$383,$C529) * Deflator2021)/SUMIFS(H$335:H$353,$C$335:$C$353,$C529),0)</f>
        <v>-1.0453999182192366E-2</v>
      </c>
      <c r="I529" s="270">
        <f>IFERROR((SUMIFS('INPUTS | Totex'!I$365:I$383,'INPUTS | Totex'!$C$365:$C$383,$C529) * Deflator2022)/SUMIFS(I$335:I$353,$C$335:$C$353,$C529),0)</f>
        <v>0</v>
      </c>
      <c r="J529" s="270">
        <f>IFERROR((SUMIFS('INPUTS | Totex'!J$365:J$383,'INPUTS | Totex'!$C$365:$C$383,$C529) * Deflator2023)/SUMIFS(J$335:J$353,$C$335:$C$353,$C529),0)</f>
        <v>0</v>
      </c>
      <c r="K529" s="270">
        <f>IFERROR((SUMIFS('INPUTS | Totex'!K$365:K$383,'INPUTS | Totex'!$C$365:$C$383,$C529) * Deflator2024)/SUMIFS(K$335:K$353,$C$335:$C$353,$C529),0)</f>
        <v>0</v>
      </c>
      <c r="L529" s="270">
        <f>IFERROR((SUMIFS('INPUTS | Totex'!L$365:L$383,'INPUTS | Totex'!$C$365:$C$383,$C529) * Deflator2025)/SUMIFS(L$335:L$353,$C$335:$C$353,$C529),0)</f>
        <v>0</v>
      </c>
    </row>
    <row r="530" spans="2:15" hidden="1" outlineLevel="2" x14ac:dyDescent="0.4">
      <c r="C530" s="220" t="s">
        <v>137</v>
      </c>
      <c r="D530" s="221" t="s">
        <v>176</v>
      </c>
      <c r="H530" s="270">
        <f>IFERROR((SUMIFS('INPUTS | Totex'!H$365:H$383,'INPUTS | Totex'!$C$365:$C$383,$C530) * Deflator2021)/SUMIFS(H$335:H$353,$C$335:$C$353,$C530),0)</f>
        <v>-9.6207672465836128E-2</v>
      </c>
      <c r="I530" s="270">
        <f>IFERROR((SUMIFS('INPUTS | Totex'!I$365:I$383,'INPUTS | Totex'!$C$365:$C$383,$C530) * Deflator2022)/SUMIFS(I$335:I$353,$C$335:$C$353,$C530),0)</f>
        <v>0</v>
      </c>
      <c r="J530" s="270">
        <f>IFERROR((SUMIFS('INPUTS | Totex'!J$365:J$383,'INPUTS | Totex'!$C$365:$C$383,$C530) * Deflator2023)/SUMIFS(J$335:J$353,$C$335:$C$353,$C530),0)</f>
        <v>0</v>
      </c>
      <c r="K530" s="270">
        <f>IFERROR((SUMIFS('INPUTS | Totex'!K$365:K$383,'INPUTS | Totex'!$C$365:$C$383,$C530) * Deflator2024)/SUMIFS(K$335:K$353,$C$335:$C$353,$C530),0)</f>
        <v>0</v>
      </c>
      <c r="L530" s="270">
        <f>IFERROR((SUMIFS('INPUTS | Totex'!L$365:L$383,'INPUTS | Totex'!$C$365:$C$383,$C530) * Deflator2025)/SUMIFS(L$335:L$353,$C$335:$C$353,$C530),0)</f>
        <v>0</v>
      </c>
    </row>
    <row r="531" spans="2:15" hidden="1" outlineLevel="2" x14ac:dyDescent="0.4">
      <c r="C531" s="220" t="s">
        <v>139</v>
      </c>
      <c r="D531" s="221" t="s">
        <v>176</v>
      </c>
      <c r="H531" s="270">
        <f>IFERROR((SUMIFS('INPUTS | Totex'!H$365:H$383,'INPUTS | Totex'!$C$365:$C$383,$C531) * Deflator2021)/SUMIFS(H$335:H$353,$C$335:$C$353,$C531),0)</f>
        <v>-1.8003407527538103E-2</v>
      </c>
      <c r="I531" s="270">
        <f>IFERROR((SUMIFS('INPUTS | Totex'!I$365:I$383,'INPUTS | Totex'!$C$365:$C$383,$C531) * Deflator2022)/SUMIFS(I$335:I$353,$C$335:$C$353,$C531),0)</f>
        <v>0</v>
      </c>
      <c r="J531" s="270">
        <f>IFERROR((SUMIFS('INPUTS | Totex'!J$365:J$383,'INPUTS | Totex'!$C$365:$C$383,$C531) * Deflator2023)/SUMIFS(J$335:J$353,$C$335:$C$353,$C531),0)</f>
        <v>0</v>
      </c>
      <c r="K531" s="270">
        <f>IFERROR((SUMIFS('INPUTS | Totex'!K$365:K$383,'INPUTS | Totex'!$C$365:$C$383,$C531) * Deflator2024)/SUMIFS(K$335:K$353,$C$335:$C$353,$C531),0)</f>
        <v>0</v>
      </c>
      <c r="L531" s="270">
        <f>IFERROR((SUMIFS('INPUTS | Totex'!L$365:L$383,'INPUTS | Totex'!$C$365:$C$383,$C531) * Deflator2025)/SUMIFS(L$335:L$353,$C$335:$C$353,$C531),0)</f>
        <v>0</v>
      </c>
    </row>
    <row r="532" spans="2:15" hidden="1" outlineLevel="2" x14ac:dyDescent="0.4">
      <c r="C532" s="220" t="s">
        <v>141</v>
      </c>
      <c r="D532" s="221" t="s">
        <v>176</v>
      </c>
      <c r="H532" s="270">
        <f>IFERROR((SUMIFS('INPUTS | Totex'!H$365:H$383,'INPUTS | Totex'!$C$365:$C$383,$C532) * Deflator2021)/SUMIFS(H$335:H$353,$C$335:$C$353,$C532),0)</f>
        <v>-4.0076337499120498E-2</v>
      </c>
      <c r="I532" s="270">
        <f>IFERROR((SUMIFS('INPUTS | Totex'!I$365:I$383,'INPUTS | Totex'!$C$365:$C$383,$C532) * Deflator2022)/SUMIFS(I$335:I$353,$C$335:$C$353,$C532),0)</f>
        <v>0</v>
      </c>
      <c r="J532" s="270">
        <f>IFERROR((SUMIFS('INPUTS | Totex'!J$365:J$383,'INPUTS | Totex'!$C$365:$C$383,$C532) * Deflator2023)/SUMIFS(J$335:J$353,$C$335:$C$353,$C532),0)</f>
        <v>0</v>
      </c>
      <c r="K532" s="270">
        <f>IFERROR((SUMIFS('INPUTS | Totex'!K$365:K$383,'INPUTS | Totex'!$C$365:$C$383,$C532) * Deflator2024)/SUMIFS(K$335:K$353,$C$335:$C$353,$C532),0)</f>
        <v>0</v>
      </c>
      <c r="L532" s="270">
        <f>IFERROR((SUMIFS('INPUTS | Totex'!L$365:L$383,'INPUTS | Totex'!$C$365:$C$383,$C532) * Deflator2025)/SUMIFS(L$335:L$353,$C$335:$C$353,$C532),0)</f>
        <v>0</v>
      </c>
    </row>
    <row r="533" spans="2:15" hidden="1" outlineLevel="2" x14ac:dyDescent="0.4">
      <c r="C533" s="220" t="s">
        <v>143</v>
      </c>
      <c r="D533" s="221" t="s">
        <v>176</v>
      </c>
      <c r="H533" s="270">
        <f>IFERROR((SUMIFS('INPUTS | Totex'!H$365:H$383,'INPUTS | Totex'!$C$365:$C$383,$C533) * Deflator2021)/SUMIFS(H$335:H$353,$C$335:$C$353,$C533),0)</f>
        <v>-3.7362637362637362E-2</v>
      </c>
      <c r="I533" s="270">
        <f>IFERROR((SUMIFS('INPUTS | Totex'!I$365:I$383,'INPUTS | Totex'!$C$365:$C$383,$C533) * Deflator2022)/SUMIFS(I$335:I$353,$C$335:$C$353,$C533),0)</f>
        <v>0</v>
      </c>
      <c r="J533" s="270">
        <f>IFERROR((SUMIFS('INPUTS | Totex'!J$365:J$383,'INPUTS | Totex'!$C$365:$C$383,$C533) * Deflator2023)/SUMIFS(J$335:J$353,$C$335:$C$353,$C533),0)</f>
        <v>0</v>
      </c>
      <c r="K533" s="270">
        <f>IFERROR((SUMIFS('INPUTS | Totex'!K$365:K$383,'INPUTS | Totex'!$C$365:$C$383,$C533) * Deflator2024)/SUMIFS(K$335:K$353,$C$335:$C$353,$C533),0)</f>
        <v>0</v>
      </c>
      <c r="L533" s="270">
        <f>IFERROR((SUMIFS('INPUTS | Totex'!L$365:L$383,'INPUTS | Totex'!$C$365:$C$383,$C533) * Deflator2025)/SUMIFS(L$335:L$353,$C$335:$C$353,$C533),0)</f>
        <v>0</v>
      </c>
    </row>
    <row r="534" spans="2:15" hidden="1" outlineLevel="2" x14ac:dyDescent="0.4">
      <c r="C534" s="220" t="s">
        <v>145</v>
      </c>
      <c r="D534" s="221" t="s">
        <v>176</v>
      </c>
      <c r="H534" s="270">
        <f>IFERROR((SUMIFS('INPUTS | Totex'!H$365:H$383,'INPUTS | Totex'!$C$365:$C$383,$C534) * Deflator2021)/SUMIFS(H$335:H$353,$C$335:$C$353,$C534),0)</f>
        <v>-4.3789020452099023E-2</v>
      </c>
      <c r="I534" s="270">
        <f>IFERROR((SUMIFS('INPUTS | Totex'!I$365:I$383,'INPUTS | Totex'!$C$365:$C$383,$C534) * Deflator2022)/SUMIFS(I$335:I$353,$C$335:$C$353,$C534),0)</f>
        <v>0</v>
      </c>
      <c r="J534" s="270">
        <f>IFERROR((SUMIFS('INPUTS | Totex'!J$365:J$383,'INPUTS | Totex'!$C$365:$C$383,$C534) * Deflator2023)/SUMIFS(J$335:J$353,$C$335:$C$353,$C534),0)</f>
        <v>0</v>
      </c>
      <c r="K534" s="270">
        <f>IFERROR((SUMIFS('INPUTS | Totex'!K$365:K$383,'INPUTS | Totex'!$C$365:$C$383,$C534) * Deflator2024)/SUMIFS(K$335:K$353,$C$335:$C$353,$C534),0)</f>
        <v>0</v>
      </c>
      <c r="L534" s="270">
        <f>IFERROR((SUMIFS('INPUTS | Totex'!L$365:L$383,'INPUTS | Totex'!$C$365:$C$383,$C534) * Deflator2025)/SUMIFS(L$335:L$353,$C$335:$C$353,$C534),0)</f>
        <v>0</v>
      </c>
    </row>
    <row r="535" spans="2:15" hidden="1" outlineLevel="2" x14ac:dyDescent="0.4">
      <c r="C535" s="220" t="s">
        <v>147</v>
      </c>
      <c r="D535" s="221" t="s">
        <v>176</v>
      </c>
      <c r="H535" s="270">
        <f>IFERROR((SUMIFS('INPUTS | Totex'!H$365:H$383,'INPUTS | Totex'!$C$365:$C$383,$C535) * Deflator2021)/SUMIFS(H$335:H$353,$C$335:$C$353,$C535),0)</f>
        <v>-4.1230323231579422E-2</v>
      </c>
      <c r="I535" s="270">
        <f>IFERROR((SUMIFS('INPUTS | Totex'!I$365:I$383,'INPUTS | Totex'!$C$365:$C$383,$C535) * Deflator2022)/SUMIFS(I$335:I$353,$C$335:$C$353,$C535),0)</f>
        <v>0</v>
      </c>
      <c r="J535" s="270">
        <f>IFERROR((SUMIFS('INPUTS | Totex'!J$365:J$383,'INPUTS | Totex'!$C$365:$C$383,$C535) * Deflator2023)/SUMIFS(J$335:J$353,$C$335:$C$353,$C535),0)</f>
        <v>0</v>
      </c>
      <c r="K535" s="270">
        <f>IFERROR((SUMIFS('INPUTS | Totex'!K$365:K$383,'INPUTS | Totex'!$C$365:$C$383,$C535) * Deflator2024)/SUMIFS(K$335:K$353,$C$335:$C$353,$C535),0)</f>
        <v>0</v>
      </c>
      <c r="L535" s="270">
        <f>IFERROR((SUMIFS('INPUTS | Totex'!L$365:L$383,'INPUTS | Totex'!$C$365:$C$383,$C535) * Deflator2025)/SUMIFS(L$335:L$353,$C$335:$C$353,$C535),0)</f>
        <v>0</v>
      </c>
    </row>
    <row r="536" spans="2:15" hidden="1" outlineLevel="2" x14ac:dyDescent="0.4">
      <c r="C536" s="220" t="s">
        <v>149</v>
      </c>
      <c r="D536" s="221" t="s">
        <v>176</v>
      </c>
      <c r="H536" s="270">
        <f>IFERROR((SUMIFS('INPUTS | Totex'!H$365:H$383,'INPUTS | Totex'!$C$365:$C$383,$C536) * Deflator2021)/SUMIFS(H$335:H$353,$C$335:$C$353,$C536),0)</f>
        <v>-1.7992164544564156E-2</v>
      </c>
      <c r="I536" s="270">
        <f>IFERROR((SUMIFS('INPUTS | Totex'!I$365:I$383,'INPUTS | Totex'!$C$365:$C$383,$C536) * Deflator2022)/SUMIFS(I$335:I$353,$C$335:$C$353,$C536),0)</f>
        <v>0</v>
      </c>
      <c r="J536" s="270">
        <f>IFERROR((SUMIFS('INPUTS | Totex'!J$365:J$383,'INPUTS | Totex'!$C$365:$C$383,$C536) * Deflator2023)/SUMIFS(J$335:J$353,$C$335:$C$353,$C536),0)</f>
        <v>0</v>
      </c>
      <c r="K536" s="270">
        <f>IFERROR((SUMIFS('INPUTS | Totex'!K$365:K$383,'INPUTS | Totex'!$C$365:$C$383,$C536) * Deflator2024)/SUMIFS(K$335:K$353,$C$335:$C$353,$C536),0)</f>
        <v>0</v>
      </c>
      <c r="L536" s="270">
        <f>IFERROR((SUMIFS('INPUTS | Totex'!L$365:L$383,'INPUTS | Totex'!$C$365:$C$383,$C536) * Deflator2025)/SUMIFS(L$335:L$353,$C$335:$C$353,$C536),0)</f>
        <v>0</v>
      </c>
    </row>
    <row r="537" spans="2:15" hidden="1" outlineLevel="2" x14ac:dyDescent="0.4">
      <c r="C537" s="220" t="s">
        <v>151</v>
      </c>
      <c r="D537" s="221" t="s">
        <v>176</v>
      </c>
      <c r="H537" s="270">
        <f>IFERROR((SUMIFS('INPUTS | Totex'!H$365:H$383,'INPUTS | Totex'!$C$365:$C$383,$C537) * Deflator2021)/SUMIFS(H$335:H$353,$C$335:$C$353,$C537),0)</f>
        <v>2.4984036337746107E-2</v>
      </c>
      <c r="I537" s="270">
        <f>IFERROR((SUMIFS('INPUTS | Totex'!I$365:I$383,'INPUTS | Totex'!$C$365:$C$383,$C537) * Deflator2022)/SUMIFS(I$335:I$353,$C$335:$C$353,$C537),0)</f>
        <v>0</v>
      </c>
      <c r="J537" s="270">
        <f>IFERROR((SUMIFS('INPUTS | Totex'!J$365:J$383,'INPUTS | Totex'!$C$365:$C$383,$C537) * Deflator2023)/SUMIFS(J$335:J$353,$C$335:$C$353,$C537),0)</f>
        <v>0</v>
      </c>
      <c r="K537" s="270">
        <f>IFERROR((SUMIFS('INPUTS | Totex'!K$365:K$383,'INPUTS | Totex'!$C$365:$C$383,$C537) * Deflator2024)/SUMIFS(K$335:K$353,$C$335:$C$353,$C537),0)</f>
        <v>0</v>
      </c>
      <c r="L537" s="270">
        <f>IFERROR((SUMIFS('INPUTS | Totex'!L$365:L$383,'INPUTS | Totex'!$C$365:$C$383,$C537) * Deflator2025)/SUMIFS(L$335:L$353,$C$335:$C$353,$C537),0)</f>
        <v>0</v>
      </c>
    </row>
    <row r="538" spans="2:15" hidden="1" outlineLevel="2" x14ac:dyDescent="0.4">
      <c r="H538" s="270"/>
      <c r="I538" s="270"/>
      <c r="J538" s="270"/>
      <c r="K538" s="270"/>
      <c r="L538" s="270"/>
    </row>
    <row r="539" spans="2:15" hidden="1" outlineLevel="2" x14ac:dyDescent="0.4">
      <c r="B539" s="222"/>
      <c r="C539" s="222" t="s">
        <v>725</v>
      </c>
      <c r="D539" s="224" t="s">
        <v>176</v>
      </c>
      <c r="E539" s="383"/>
      <c r="F539" s="383"/>
      <c r="G539" s="383"/>
      <c r="H539" s="383">
        <f>IFERROR((SUMIFS('INPUTS | Totex'!H$365:H$383,'INPUTS | Totex'!$C$365:$C$383,$C539) * Deflator2021)/SUMIFS(H$335:H$353,$C$335:$C$353,$C539),0)</f>
        <v>3.9488169075233259E-4</v>
      </c>
      <c r="I539" s="271">
        <f>IFERROR((SUMIFS('INPUTS | Totex'!I$365:I$383,'INPUTS | Totex'!$C$365:$C$383,$C539) * Deflator2022)/SUMIFS(I$335:I$353,$C$335:$C$353,$C539),0)</f>
        <v>0</v>
      </c>
      <c r="J539" s="271">
        <f>IFERROR((SUMIFS('INPUTS | Totex'!J$365:J$383,'INPUTS | Totex'!$C$365:$C$383,$C539) * Deflator2023)/SUMIFS(J$335:J$353,$C$335:$C$353,$C539),0)</f>
        <v>0</v>
      </c>
      <c r="K539" s="271">
        <f>IFERROR((SUMIFS('INPUTS | Totex'!K$365:K$383,'INPUTS | Totex'!$C$365:$C$383,$C539) * Deflator2024)/SUMIFS(K$335:K$353,$C$335:$C$353,$C539),0)</f>
        <v>0</v>
      </c>
      <c r="L539" s="271">
        <f>IFERROR((SUMIFS('INPUTS | Totex'!L$365:L$383,'INPUTS | Totex'!$C$365:$C$383,$C539) * Deflator2025)/SUMIFS(L$335:L$353,$C$335:$C$353,$C539),0)</f>
        <v>0</v>
      </c>
      <c r="M539" s="222"/>
      <c r="N539" s="222"/>
      <c r="O539" s="222"/>
    </row>
    <row r="540" spans="2:15" outlineLevel="1" collapsed="1" x14ac:dyDescent="0.4">
      <c r="H540" s="268"/>
      <c r="I540" s="268"/>
      <c r="J540" s="268"/>
      <c r="K540" s="268"/>
      <c r="L540" s="268"/>
    </row>
    <row r="541" spans="2:15" ht="14.25" outlineLevel="1" x14ac:dyDescent="0.4">
      <c r="B541" s="74" t="s">
        <v>1146</v>
      </c>
      <c r="C541" s="60"/>
      <c r="D541" s="226"/>
      <c r="E541" s="226"/>
      <c r="F541" s="226"/>
      <c r="G541" s="226"/>
      <c r="H541" s="269"/>
      <c r="I541" s="269"/>
      <c r="J541" s="269"/>
      <c r="K541" s="269"/>
      <c r="L541" s="269"/>
      <c r="M541" s="18"/>
      <c r="N541" s="18"/>
      <c r="O541" s="18"/>
    </row>
    <row r="542" spans="2:15" hidden="1" outlineLevel="2" x14ac:dyDescent="0.4">
      <c r="H542" s="268"/>
      <c r="I542" s="268"/>
      <c r="J542" s="268"/>
      <c r="K542" s="268"/>
      <c r="L542" s="268"/>
    </row>
    <row r="543" spans="2:15" hidden="1" outlineLevel="2" x14ac:dyDescent="0.4">
      <c r="C543" s="220" t="s">
        <v>117</v>
      </c>
      <c r="D543" s="221" t="s">
        <v>176</v>
      </c>
      <c r="H543" s="270">
        <f>IFERROR((SUMIFS('INPUTS | Totex'!H$387:H$405,'INPUTS | Totex'!$C$387:$C$405,$C543) * Deflator2021)/SUMIFS(H$335:H$353,$C$335:$C$353,$C543),0)</f>
        <v>8.9831245876227775E-2</v>
      </c>
      <c r="I543" s="270">
        <f>IFERROR((SUMIFS('INPUTS | Totex'!I$387:I$405,'INPUTS | Totex'!$C$387:$C$405,$C543) * Deflator2022)/SUMIFS(I$335:I$353,$C$335:$C$353,$C543),0)</f>
        <v>0</v>
      </c>
      <c r="J543" s="270">
        <f>IFERROR((SUMIFS('INPUTS | Totex'!J$387:J$405,'INPUTS | Totex'!$C$387:$C$405,$C543) * Deflator2023)/SUMIFS(J$335:J$353,$C$335:$C$353,$C543),0)</f>
        <v>0</v>
      </c>
      <c r="K543" s="270">
        <f>IFERROR((SUMIFS('INPUTS | Totex'!K$387:K$405,'INPUTS | Totex'!$C$387:$C$405,$C543) * Deflator2024)/SUMIFS(K$335:K$353,$C$335:$C$353,$C543),0)</f>
        <v>0</v>
      </c>
      <c r="L543" s="270">
        <f>IFERROR((SUMIFS('INPUTS | Totex'!L$387:L$405,'INPUTS | Totex'!$C$387:$C$405,$C543) * Deflator2025)/SUMIFS(L$335:L$353,$C$335:$C$353,$C543),0)</f>
        <v>0</v>
      </c>
      <c r="M543" s="270"/>
    </row>
    <row r="544" spans="2:15" hidden="1" outlineLevel="2" x14ac:dyDescent="0.4">
      <c r="C544" s="220" t="s">
        <v>119</v>
      </c>
      <c r="D544" s="221" t="s">
        <v>176</v>
      </c>
      <c r="H544" s="270">
        <f>IFERROR((SUMIFS('INPUTS | Totex'!H$387:H$405,'INPUTS | Totex'!$C$387:$C$405,$C544) * Deflator2021)/SUMIFS(H$335:H$353,$C$335:$C$353,$C544),0)</f>
        <v>3.4541359019799461E-2</v>
      </c>
      <c r="I544" s="270">
        <f>IFERROR((SUMIFS('INPUTS | Totex'!I$387:I$405,'INPUTS | Totex'!$C$387:$C$405,$C544) * Deflator2022)/SUMIFS(I$335:I$353,$C$335:$C$353,$C544),0)</f>
        <v>0</v>
      </c>
      <c r="J544" s="270">
        <f>IFERROR((SUMIFS('INPUTS | Totex'!J$387:J$405,'INPUTS | Totex'!$C$387:$C$405,$C544) * Deflator2023)/SUMIFS(J$335:J$353,$C$335:$C$353,$C544),0)</f>
        <v>0</v>
      </c>
      <c r="K544" s="270">
        <f>IFERROR((SUMIFS('INPUTS | Totex'!K$387:K$405,'INPUTS | Totex'!$C$387:$C$405,$C544) * Deflator2024)/SUMIFS(K$335:K$353,$C$335:$C$353,$C544),0)</f>
        <v>0</v>
      </c>
      <c r="L544" s="270">
        <f>IFERROR((SUMIFS('INPUTS | Totex'!L$387:L$405,'INPUTS | Totex'!$C$387:$C$405,$C544) * Deflator2025)/SUMIFS(L$335:L$353,$C$335:$C$353,$C544),0)</f>
        <v>0</v>
      </c>
    </row>
    <row r="545" spans="3:12" hidden="1" outlineLevel="2" x14ac:dyDescent="0.4">
      <c r="C545" s="220" t="s">
        <v>122</v>
      </c>
      <c r="D545" s="221" t="s">
        <v>176</v>
      </c>
      <c r="H545" s="270">
        <f>IFERROR((SUMIFS('INPUTS | Totex'!H$387:H$405,'INPUTS | Totex'!$C$387:$C$405,$C545) * Deflator2021)/SUMIFS(H$335:H$353,$C$335:$C$353,$C545),0)</f>
        <v>8.8658246842565958E-2</v>
      </c>
      <c r="I545" s="270">
        <f>IFERROR((SUMIFS('INPUTS | Totex'!I$387:I$405,'INPUTS | Totex'!$C$387:$C$405,$C545) * Deflator2022)/SUMIFS(I$335:I$353,$C$335:$C$353,$C545),0)</f>
        <v>0</v>
      </c>
      <c r="J545" s="270">
        <f>IFERROR((SUMIFS('INPUTS | Totex'!J$387:J$405,'INPUTS | Totex'!$C$387:$C$405,$C545) * Deflator2023)/SUMIFS(J$335:J$353,$C$335:$C$353,$C545),0)</f>
        <v>0</v>
      </c>
      <c r="K545" s="270">
        <f>IFERROR((SUMIFS('INPUTS | Totex'!K$387:K$405,'INPUTS | Totex'!$C$387:$C$405,$C545) * Deflator2024)/SUMIFS(K$335:K$353,$C$335:$C$353,$C545),0)</f>
        <v>0</v>
      </c>
      <c r="L545" s="270">
        <f>IFERROR((SUMIFS('INPUTS | Totex'!L$387:L$405,'INPUTS | Totex'!$C$387:$C$405,$C545) * Deflator2025)/SUMIFS(L$335:L$353,$C$335:$C$353,$C545),0)</f>
        <v>0</v>
      </c>
    </row>
    <row r="546" spans="3:12" hidden="1" outlineLevel="2" x14ac:dyDescent="0.4">
      <c r="C546" s="220" t="s">
        <v>124</v>
      </c>
      <c r="D546" s="221" t="s">
        <v>176</v>
      </c>
      <c r="H546" s="270">
        <f>IFERROR((SUMIFS('INPUTS | Totex'!H$387:H$405,'INPUTS | Totex'!$C$387:$C$405,$C546) * Deflator2021)/SUMIFS(H$335:H$353,$C$335:$C$353,$C546),0)</f>
        <v>-7.3255555109533008E-2</v>
      </c>
      <c r="I546" s="270">
        <f>IFERROR((SUMIFS('INPUTS | Totex'!I$387:I$405,'INPUTS | Totex'!$C$387:$C$405,$C546) * Deflator2022)/SUMIFS(I$335:I$353,$C$335:$C$353,$C546),0)</f>
        <v>0</v>
      </c>
      <c r="J546" s="270">
        <f>IFERROR((SUMIFS('INPUTS | Totex'!J$387:J$405,'INPUTS | Totex'!$C$387:$C$405,$C546) * Deflator2023)/SUMIFS(J$335:J$353,$C$335:$C$353,$C546),0)</f>
        <v>0</v>
      </c>
      <c r="K546" s="270">
        <f>IFERROR((SUMIFS('INPUTS | Totex'!K$387:K$405,'INPUTS | Totex'!$C$387:$C$405,$C546) * Deflator2024)/SUMIFS(K$335:K$353,$C$335:$C$353,$C546),0)</f>
        <v>0</v>
      </c>
      <c r="L546" s="270">
        <f>IFERROR((SUMIFS('INPUTS | Totex'!L$387:L$405,'INPUTS | Totex'!$C$387:$C$405,$C546) * Deflator2025)/SUMIFS(L$335:L$353,$C$335:$C$353,$C546),0)</f>
        <v>0</v>
      </c>
    </row>
    <row r="547" spans="3:12" hidden="1" outlineLevel="2" x14ac:dyDescent="0.4">
      <c r="C547" s="220" t="s">
        <v>126</v>
      </c>
      <c r="D547" s="221" t="s">
        <v>176</v>
      </c>
      <c r="H547" s="270">
        <f>IFERROR((SUMIFS('INPUTS | Totex'!H$387:H$405,'INPUTS | Totex'!$C$387:$C$405,$C547) * Deflator2021)/SUMIFS(H$335:H$353,$C$335:$C$353,$C547),0)</f>
        <v>0.13395678923063239</v>
      </c>
      <c r="I547" s="270">
        <f>IFERROR((SUMIFS('INPUTS | Totex'!I$387:I$405,'INPUTS | Totex'!$C$387:$C$405,$C547) * Deflator2022)/SUMIFS(I$335:I$353,$C$335:$C$353,$C547),0)</f>
        <v>0</v>
      </c>
      <c r="J547" s="270">
        <f>IFERROR((SUMIFS('INPUTS | Totex'!J$387:J$405,'INPUTS | Totex'!$C$387:$C$405,$C547) * Deflator2023)/SUMIFS(J$335:J$353,$C$335:$C$353,$C547),0)</f>
        <v>0</v>
      </c>
      <c r="K547" s="270">
        <f>IFERROR((SUMIFS('INPUTS | Totex'!K$387:K$405,'INPUTS | Totex'!$C$387:$C$405,$C547) * Deflator2024)/SUMIFS(K$335:K$353,$C$335:$C$353,$C547),0)</f>
        <v>0</v>
      </c>
      <c r="L547" s="270">
        <f>IFERROR((SUMIFS('INPUTS | Totex'!L$387:L$405,'INPUTS | Totex'!$C$387:$C$405,$C547) * Deflator2025)/SUMIFS(L$335:L$353,$C$335:$C$353,$C547),0)</f>
        <v>0</v>
      </c>
    </row>
    <row r="548" spans="3:12" hidden="1" outlineLevel="2" x14ac:dyDescent="0.4">
      <c r="C548" s="220" t="s">
        <v>128</v>
      </c>
      <c r="D548" s="221" t="s">
        <v>176</v>
      </c>
      <c r="H548" s="270">
        <f>IFERROR((SUMIFS('INPUTS | Totex'!H$387:H$405,'INPUTS | Totex'!$C$387:$C$405,$C548) * Deflator2021)/SUMIFS(H$335:H$353,$C$335:$C$353,$C548),0)</f>
        <v>3.9273182779015398E-2</v>
      </c>
      <c r="I548" s="270">
        <f>IFERROR((SUMIFS('INPUTS | Totex'!I$387:I$405,'INPUTS | Totex'!$C$387:$C$405,$C548) * Deflator2022)/SUMIFS(I$335:I$353,$C$335:$C$353,$C548),0)</f>
        <v>0</v>
      </c>
      <c r="J548" s="270">
        <f>IFERROR((SUMIFS('INPUTS | Totex'!J$387:J$405,'INPUTS | Totex'!$C$387:$C$405,$C548) * Deflator2023)/SUMIFS(J$335:J$353,$C$335:$C$353,$C548),0)</f>
        <v>0</v>
      </c>
      <c r="K548" s="270">
        <f>IFERROR((SUMIFS('INPUTS | Totex'!K$387:K$405,'INPUTS | Totex'!$C$387:$C$405,$C548) * Deflator2024)/SUMIFS(K$335:K$353,$C$335:$C$353,$C548),0)</f>
        <v>0</v>
      </c>
      <c r="L548" s="270">
        <f>IFERROR((SUMIFS('INPUTS | Totex'!L$387:L$405,'INPUTS | Totex'!$C$387:$C$405,$C548) * Deflator2025)/SUMIFS(L$335:L$353,$C$335:$C$353,$C548),0)</f>
        <v>0</v>
      </c>
    </row>
    <row r="549" spans="3:12" hidden="1" outlineLevel="2" x14ac:dyDescent="0.4">
      <c r="C549" s="220" t="s">
        <v>131</v>
      </c>
      <c r="D549" s="221" t="s">
        <v>176</v>
      </c>
      <c r="H549" s="270">
        <f>IFERROR((SUMIFS('INPUTS | Totex'!H$387:H$405,'INPUTS | Totex'!$C$387:$C$405,$C549) * Deflator2021)/SUMIFS(H$335:H$353,$C$335:$C$353,$C549),0)</f>
        <v>5.1664692998542802E-3</v>
      </c>
      <c r="I549" s="270">
        <f>IFERROR((SUMIFS('INPUTS | Totex'!I$387:I$405,'INPUTS | Totex'!$C$387:$C$405,$C549) * Deflator2022)/SUMIFS(I$335:I$353,$C$335:$C$353,$C549),0)</f>
        <v>0</v>
      </c>
      <c r="J549" s="270">
        <f>IFERROR((SUMIFS('INPUTS | Totex'!J$387:J$405,'INPUTS | Totex'!$C$387:$C$405,$C549) * Deflator2023)/SUMIFS(J$335:J$353,$C$335:$C$353,$C549),0)</f>
        <v>0</v>
      </c>
      <c r="K549" s="270">
        <f>IFERROR((SUMIFS('INPUTS | Totex'!K$387:K$405,'INPUTS | Totex'!$C$387:$C$405,$C549) * Deflator2024)/SUMIFS(K$335:K$353,$C$335:$C$353,$C549),0)</f>
        <v>0</v>
      </c>
      <c r="L549" s="270">
        <f>IFERROR((SUMIFS('INPUTS | Totex'!L$387:L$405,'INPUTS | Totex'!$C$387:$C$405,$C549) * Deflator2025)/SUMIFS(L$335:L$353,$C$335:$C$353,$C549),0)</f>
        <v>0</v>
      </c>
    </row>
    <row r="550" spans="3:12" hidden="1" outlineLevel="2" x14ac:dyDescent="0.4">
      <c r="C550" s="220" t="s">
        <v>133</v>
      </c>
      <c r="D550" s="221" t="s">
        <v>176</v>
      </c>
      <c r="H550" s="270">
        <f>IFERROR((SUMIFS('INPUTS | Totex'!H$387:H$405,'INPUTS | Totex'!$C$387:$C$405,$C550) * Deflator2021)/SUMIFS(H$335:H$353,$C$335:$C$353,$C550),0)</f>
        <v>-3.194870790063789E-2</v>
      </c>
      <c r="I550" s="270">
        <f>IFERROR((SUMIFS('INPUTS | Totex'!I$387:I$405,'INPUTS | Totex'!$C$387:$C$405,$C550) * Deflator2022)/SUMIFS(I$335:I$353,$C$335:$C$353,$C550),0)</f>
        <v>0</v>
      </c>
      <c r="J550" s="270">
        <f>IFERROR((SUMIFS('INPUTS | Totex'!J$387:J$405,'INPUTS | Totex'!$C$387:$C$405,$C550) * Deflator2023)/SUMIFS(J$335:J$353,$C$335:$C$353,$C550),0)</f>
        <v>0</v>
      </c>
      <c r="K550" s="270">
        <f>IFERROR((SUMIFS('INPUTS | Totex'!K$387:K$405,'INPUTS | Totex'!$C$387:$C$405,$C550) * Deflator2024)/SUMIFS(K$335:K$353,$C$335:$C$353,$C550),0)</f>
        <v>0</v>
      </c>
      <c r="L550" s="270">
        <f>IFERROR((SUMIFS('INPUTS | Totex'!L$387:L$405,'INPUTS | Totex'!$C$387:$C$405,$C550) * Deflator2025)/SUMIFS(L$335:L$353,$C$335:$C$353,$C550),0)</f>
        <v>0</v>
      </c>
    </row>
    <row r="551" spans="3:12" hidden="1" outlineLevel="2" x14ac:dyDescent="0.4">
      <c r="C551" s="220" t="s">
        <v>244</v>
      </c>
      <c r="D551" s="221" t="s">
        <v>176</v>
      </c>
      <c r="H551" s="270">
        <f>IFERROR((SUMIFS('INPUTS | Totex'!H$387:H$405,'INPUTS | Totex'!$C$387:$C$405,$C551) * Deflator2021)/SUMIFS(H$335:H$353,$C$335:$C$353,$C551),0)</f>
        <v>0.27663572766171851</v>
      </c>
      <c r="I551" s="270">
        <f>IFERROR((SUMIFS('INPUTS | Totex'!I$387:I$405,'INPUTS | Totex'!$C$387:$C$405,$C551) * Deflator2022)/SUMIFS(I$335:I$353,$C$335:$C$353,$C551),0)</f>
        <v>0</v>
      </c>
      <c r="J551" s="270">
        <f>IFERROR((SUMIFS('INPUTS | Totex'!J$387:J$405,'INPUTS | Totex'!$C$387:$C$405,$C551) * Deflator2023)/SUMIFS(J$335:J$353,$C$335:$C$353,$C551),0)</f>
        <v>0</v>
      </c>
      <c r="K551" s="270">
        <f>IFERROR((SUMIFS('INPUTS | Totex'!K$387:K$405,'INPUTS | Totex'!$C$387:$C$405,$C551) * Deflator2024)/SUMIFS(K$335:K$353,$C$335:$C$353,$C551),0)</f>
        <v>0</v>
      </c>
      <c r="L551" s="270">
        <f>IFERROR((SUMIFS('INPUTS | Totex'!L$387:L$405,'INPUTS | Totex'!$C$387:$C$405,$C551) * Deflator2025)/SUMIFS(L$335:L$353,$C$335:$C$353,$C551),0)</f>
        <v>0</v>
      </c>
    </row>
    <row r="552" spans="3:12" hidden="1" outlineLevel="2" x14ac:dyDescent="0.4">
      <c r="C552" s="220" t="s">
        <v>137</v>
      </c>
      <c r="D552" s="221" t="s">
        <v>176</v>
      </c>
      <c r="H552" s="270">
        <f>IFERROR((SUMIFS('INPUTS | Totex'!H$387:H$405,'INPUTS | Totex'!$C$387:$C$405,$C552) * Deflator2021)/SUMIFS(H$335:H$353,$C$335:$C$353,$C552),0)</f>
        <v>0.27790278616248654</v>
      </c>
      <c r="I552" s="270">
        <f>IFERROR((SUMIFS('INPUTS | Totex'!I$387:I$405,'INPUTS | Totex'!$C$387:$C$405,$C552) * Deflator2022)/SUMIFS(I$335:I$353,$C$335:$C$353,$C552),0)</f>
        <v>0</v>
      </c>
      <c r="J552" s="270">
        <f>IFERROR((SUMIFS('INPUTS | Totex'!J$387:J$405,'INPUTS | Totex'!$C$387:$C$405,$C552) * Deflator2023)/SUMIFS(J$335:J$353,$C$335:$C$353,$C552),0)</f>
        <v>0</v>
      </c>
      <c r="K552" s="270">
        <f>IFERROR((SUMIFS('INPUTS | Totex'!K$387:K$405,'INPUTS | Totex'!$C$387:$C$405,$C552) * Deflator2024)/SUMIFS(K$335:K$353,$C$335:$C$353,$C552),0)</f>
        <v>0</v>
      </c>
      <c r="L552" s="270">
        <f>IFERROR((SUMIFS('INPUTS | Totex'!L$387:L$405,'INPUTS | Totex'!$C$387:$C$405,$C552) * Deflator2025)/SUMIFS(L$335:L$353,$C$335:$C$353,$C552),0)</f>
        <v>0</v>
      </c>
    </row>
    <row r="553" spans="3:12" hidden="1" outlineLevel="2" x14ac:dyDescent="0.4">
      <c r="C553" s="220" t="s">
        <v>139</v>
      </c>
      <c r="D553" s="221" t="s">
        <v>176</v>
      </c>
      <c r="H553" s="270">
        <f>IFERROR((SUMIFS('INPUTS | Totex'!H$387:H$405,'INPUTS | Totex'!$C$387:$C$405,$C553) * Deflator2021)/SUMIFS(H$335:H$353,$C$335:$C$353,$C553),0)</f>
        <v>0.10169738604371473</v>
      </c>
      <c r="I553" s="270">
        <f>IFERROR((SUMIFS('INPUTS | Totex'!I$387:I$405,'INPUTS | Totex'!$C$387:$C$405,$C553) * Deflator2022)/SUMIFS(I$335:I$353,$C$335:$C$353,$C553),0)</f>
        <v>0</v>
      </c>
      <c r="J553" s="270">
        <f>IFERROR((SUMIFS('INPUTS | Totex'!J$387:J$405,'INPUTS | Totex'!$C$387:$C$405,$C553) * Deflator2023)/SUMIFS(J$335:J$353,$C$335:$C$353,$C553),0)</f>
        <v>0</v>
      </c>
      <c r="K553" s="270">
        <f>IFERROR((SUMIFS('INPUTS | Totex'!K$387:K$405,'INPUTS | Totex'!$C$387:$C$405,$C553) * Deflator2024)/SUMIFS(K$335:K$353,$C$335:$C$353,$C553),0)</f>
        <v>0</v>
      </c>
      <c r="L553" s="270">
        <f>IFERROR((SUMIFS('INPUTS | Totex'!L$387:L$405,'INPUTS | Totex'!$C$387:$C$405,$C553) * Deflator2025)/SUMIFS(L$335:L$353,$C$335:$C$353,$C553),0)</f>
        <v>0</v>
      </c>
    </row>
    <row r="554" spans="3:12" hidden="1" outlineLevel="2" x14ac:dyDescent="0.4">
      <c r="C554" s="220" t="s">
        <v>141</v>
      </c>
      <c r="D554" s="221" t="s">
        <v>176</v>
      </c>
      <c r="H554" s="270">
        <f>IFERROR((SUMIFS('INPUTS | Totex'!H$387:H$405,'INPUTS | Totex'!$C$387:$C$405,$C554) * Deflator2021)/SUMIFS(H$335:H$353,$C$335:$C$353,$C554),0)</f>
        <v>-3.2951253945847851E-2</v>
      </c>
      <c r="I554" s="270">
        <f>IFERROR((SUMIFS('INPUTS | Totex'!I$387:I$405,'INPUTS | Totex'!$C$387:$C$405,$C554) * Deflator2022)/SUMIFS(I$335:I$353,$C$335:$C$353,$C554),0)</f>
        <v>0</v>
      </c>
      <c r="J554" s="270">
        <f>IFERROR((SUMIFS('INPUTS | Totex'!J$387:J$405,'INPUTS | Totex'!$C$387:$C$405,$C554) * Deflator2023)/SUMIFS(J$335:J$353,$C$335:$C$353,$C554),0)</f>
        <v>0</v>
      </c>
      <c r="K554" s="270">
        <f>IFERROR((SUMIFS('INPUTS | Totex'!K$387:K$405,'INPUTS | Totex'!$C$387:$C$405,$C554) * Deflator2024)/SUMIFS(K$335:K$353,$C$335:$C$353,$C554),0)</f>
        <v>0</v>
      </c>
      <c r="L554" s="270">
        <f>IFERROR((SUMIFS('INPUTS | Totex'!L$387:L$405,'INPUTS | Totex'!$C$387:$C$405,$C554) * Deflator2025)/SUMIFS(L$335:L$353,$C$335:$C$353,$C554),0)</f>
        <v>0</v>
      </c>
    </row>
    <row r="555" spans="3:12" hidden="1" outlineLevel="2" x14ac:dyDescent="0.4">
      <c r="C555" s="220" t="s">
        <v>143</v>
      </c>
      <c r="D555" s="221" t="s">
        <v>176</v>
      </c>
      <c r="H555" s="270">
        <f>IFERROR((SUMIFS('INPUTS | Totex'!H$387:H$405,'INPUTS | Totex'!$C$387:$C$405,$C555) * Deflator2021)/SUMIFS(H$335:H$353,$C$335:$C$353,$C555),0)</f>
        <v>8.177868642984909E-2</v>
      </c>
      <c r="I555" s="270">
        <f>IFERROR((SUMIFS('INPUTS | Totex'!I$387:I$405,'INPUTS | Totex'!$C$387:$C$405,$C555) * Deflator2022)/SUMIFS(I$335:I$353,$C$335:$C$353,$C555),0)</f>
        <v>0</v>
      </c>
      <c r="J555" s="270">
        <f>IFERROR((SUMIFS('INPUTS | Totex'!J$387:J$405,'INPUTS | Totex'!$C$387:$C$405,$C555) * Deflator2023)/SUMIFS(J$335:J$353,$C$335:$C$353,$C555),0)</f>
        <v>0</v>
      </c>
      <c r="K555" s="270">
        <f>IFERROR((SUMIFS('INPUTS | Totex'!K$387:K$405,'INPUTS | Totex'!$C$387:$C$405,$C555) * Deflator2024)/SUMIFS(K$335:K$353,$C$335:$C$353,$C555),0)</f>
        <v>0</v>
      </c>
      <c r="L555" s="270">
        <f>IFERROR((SUMIFS('INPUTS | Totex'!L$387:L$405,'INPUTS | Totex'!$C$387:$C$405,$C555) * Deflator2025)/SUMIFS(L$335:L$353,$C$335:$C$353,$C555),0)</f>
        <v>0</v>
      </c>
    </row>
    <row r="556" spans="3:12" hidden="1" outlineLevel="2" x14ac:dyDescent="0.4">
      <c r="C556" s="220" t="s">
        <v>145</v>
      </c>
      <c r="D556" s="221" t="s">
        <v>176</v>
      </c>
      <c r="H556" s="270">
        <f>IFERROR((SUMIFS('INPUTS | Totex'!H$387:H$405,'INPUTS | Totex'!$C$387:$C$405,$C556) * Deflator2021)/SUMIFS(H$335:H$353,$C$335:$C$353,$C556),0)</f>
        <v>-8.9838536060279875E-2</v>
      </c>
      <c r="I556" s="270">
        <f>IFERROR((SUMIFS('INPUTS | Totex'!I$387:I$405,'INPUTS | Totex'!$C$387:$C$405,$C556) * Deflator2022)/SUMIFS(I$335:I$353,$C$335:$C$353,$C556),0)</f>
        <v>0</v>
      </c>
      <c r="J556" s="270">
        <f>IFERROR((SUMIFS('INPUTS | Totex'!J$387:J$405,'INPUTS | Totex'!$C$387:$C$405,$C556) * Deflator2023)/SUMIFS(J$335:J$353,$C$335:$C$353,$C556),0)</f>
        <v>0</v>
      </c>
      <c r="K556" s="270">
        <f>IFERROR((SUMIFS('INPUTS | Totex'!K$387:K$405,'INPUTS | Totex'!$C$387:$C$405,$C556) * Deflator2024)/SUMIFS(K$335:K$353,$C$335:$C$353,$C556),0)</f>
        <v>0</v>
      </c>
      <c r="L556" s="270">
        <f>IFERROR((SUMIFS('INPUTS | Totex'!L$387:L$405,'INPUTS | Totex'!$C$387:$C$405,$C556) * Deflator2025)/SUMIFS(L$335:L$353,$C$335:$C$353,$C556),0)</f>
        <v>0</v>
      </c>
    </row>
    <row r="557" spans="3:12" hidden="1" outlineLevel="2" x14ac:dyDescent="0.4">
      <c r="C557" s="220" t="s">
        <v>147</v>
      </c>
      <c r="D557" s="221" t="s">
        <v>176</v>
      </c>
      <c r="H557" s="270">
        <f>IFERROR((SUMIFS('INPUTS | Totex'!H$387:H$405,'INPUTS | Totex'!$C$387:$C$405,$C557) * Deflator2021)/SUMIFS(H$335:H$353,$C$335:$C$353,$C557),0)</f>
        <v>0.24919470045729827</v>
      </c>
      <c r="I557" s="270">
        <f>IFERROR((SUMIFS('INPUTS | Totex'!I$387:I$405,'INPUTS | Totex'!$C$387:$C$405,$C557) * Deflator2022)/SUMIFS(I$335:I$353,$C$335:$C$353,$C557),0)</f>
        <v>0</v>
      </c>
      <c r="J557" s="270">
        <f>IFERROR((SUMIFS('INPUTS | Totex'!J$387:J$405,'INPUTS | Totex'!$C$387:$C$405,$C557) * Deflator2023)/SUMIFS(J$335:J$353,$C$335:$C$353,$C557),0)</f>
        <v>0</v>
      </c>
      <c r="K557" s="270">
        <f>IFERROR((SUMIFS('INPUTS | Totex'!K$387:K$405,'INPUTS | Totex'!$C$387:$C$405,$C557) * Deflator2024)/SUMIFS(K$335:K$353,$C$335:$C$353,$C557),0)</f>
        <v>0</v>
      </c>
      <c r="L557" s="270">
        <f>IFERROR((SUMIFS('INPUTS | Totex'!L$387:L$405,'INPUTS | Totex'!$C$387:$C$405,$C557) * Deflator2025)/SUMIFS(L$335:L$353,$C$335:$C$353,$C557),0)</f>
        <v>0</v>
      </c>
    </row>
    <row r="558" spans="3:12" hidden="1" outlineLevel="2" x14ac:dyDescent="0.4">
      <c r="C558" s="220" t="s">
        <v>149</v>
      </c>
      <c r="D558" s="221" t="s">
        <v>176</v>
      </c>
      <c r="H558" s="270">
        <f>IFERROR((SUMIFS('INPUTS | Totex'!H$387:H$405,'INPUTS | Totex'!$C$387:$C$405,$C558) * Deflator2021)/SUMIFS(H$335:H$353,$C$335:$C$353,$C558),0)</f>
        <v>-0.11185112634671891</v>
      </c>
      <c r="I558" s="270">
        <f>IFERROR((SUMIFS('INPUTS | Totex'!I$387:I$405,'INPUTS | Totex'!$C$387:$C$405,$C558) * Deflator2022)/SUMIFS(I$335:I$353,$C$335:$C$353,$C558),0)</f>
        <v>0</v>
      </c>
      <c r="J558" s="270">
        <f>IFERROR((SUMIFS('INPUTS | Totex'!J$387:J$405,'INPUTS | Totex'!$C$387:$C$405,$C558) * Deflator2023)/SUMIFS(J$335:J$353,$C$335:$C$353,$C558),0)</f>
        <v>0</v>
      </c>
      <c r="K558" s="270">
        <f>IFERROR((SUMIFS('INPUTS | Totex'!K$387:K$405,'INPUTS | Totex'!$C$387:$C$405,$C558) * Deflator2024)/SUMIFS(K$335:K$353,$C$335:$C$353,$C558),0)</f>
        <v>0</v>
      </c>
      <c r="L558" s="270">
        <f>IFERROR((SUMIFS('INPUTS | Totex'!L$387:L$405,'INPUTS | Totex'!$C$387:$C$405,$C558) * Deflator2025)/SUMIFS(L$335:L$353,$C$335:$C$353,$C558),0)</f>
        <v>0</v>
      </c>
    </row>
    <row r="559" spans="3:12" hidden="1" outlineLevel="2" x14ac:dyDescent="0.4">
      <c r="C559" s="220" t="s">
        <v>151</v>
      </c>
      <c r="D559" s="221" t="s">
        <v>176</v>
      </c>
      <c r="H559" s="270">
        <f>IFERROR((SUMIFS('INPUTS | Totex'!H$387:H$405,'INPUTS | Totex'!$C$387:$C$405,$C559) * Deflator2021)/SUMIFS(H$335:H$353,$C$335:$C$353,$C559),0)</f>
        <v>5.1225473080279298E-2</v>
      </c>
      <c r="I559" s="270">
        <f>IFERROR((SUMIFS('INPUTS | Totex'!I$387:I$405,'INPUTS | Totex'!$C$387:$C$405,$C559) * Deflator2022)/SUMIFS(I$335:I$353,$C$335:$C$353,$C559),0)</f>
        <v>0</v>
      </c>
      <c r="J559" s="270">
        <f>IFERROR((SUMIFS('INPUTS | Totex'!J$387:J$405,'INPUTS | Totex'!$C$387:$C$405,$C559) * Deflator2023)/SUMIFS(J$335:J$353,$C$335:$C$353,$C559),0)</f>
        <v>0</v>
      </c>
      <c r="K559" s="270">
        <f>IFERROR((SUMIFS('INPUTS | Totex'!K$387:K$405,'INPUTS | Totex'!$C$387:$C$405,$C559) * Deflator2024)/SUMIFS(K$335:K$353,$C$335:$C$353,$C559),0)</f>
        <v>0</v>
      </c>
      <c r="L559" s="270">
        <f>IFERROR((SUMIFS('INPUTS | Totex'!L$387:L$405,'INPUTS | Totex'!$C$387:$C$405,$C559) * Deflator2025)/SUMIFS(L$335:L$353,$C$335:$C$353,$C559),0)</f>
        <v>0</v>
      </c>
    </row>
    <row r="560" spans="3:12" hidden="1" outlineLevel="2" x14ac:dyDescent="0.4">
      <c r="H560" s="270"/>
      <c r="I560" s="270"/>
      <c r="J560" s="270"/>
      <c r="K560" s="270"/>
      <c r="L560" s="270"/>
    </row>
    <row r="561" spans="2:15" hidden="1" outlineLevel="2" x14ac:dyDescent="0.4">
      <c r="B561" s="222"/>
      <c r="C561" s="222" t="s">
        <v>725</v>
      </c>
      <c r="D561" s="224" t="s">
        <v>176</v>
      </c>
      <c r="E561" s="383"/>
      <c r="F561" s="383"/>
      <c r="G561" s="383"/>
      <c r="H561" s="383">
        <f>IFERROR((SUMIFS('INPUTS | Totex'!H$387:H$405,'INPUTS | Totex'!$C$387:$C$405,$C561) * Deflator2021)/SUMIFS(H$335:H$353,$C$335:$C$353,$C561),0)</f>
        <v>6.318352329168106E-2</v>
      </c>
      <c r="I561" s="271">
        <f>IFERROR((SUMIFS('INPUTS | Totex'!I$387:I$405,'INPUTS | Totex'!$C$387:$C$405,$C561) * Deflator2022)/SUMIFS(I$335:I$353,$C$335:$C$353,$C561),0)</f>
        <v>0</v>
      </c>
      <c r="J561" s="271">
        <f>IFERROR((SUMIFS('INPUTS | Totex'!J$387:J$405,'INPUTS | Totex'!$C$387:$C$405,$C561) * Deflator2023)/SUMIFS(J$335:J$353,$C$335:$C$353,$C561),0)</f>
        <v>0</v>
      </c>
      <c r="K561" s="271">
        <f>IFERROR((SUMIFS('INPUTS | Totex'!K$387:K$405,'INPUTS | Totex'!$C$387:$C$405,$C561) * Deflator2024)/SUMIFS(K$335:K$353,$C$335:$C$353,$C561),0)</f>
        <v>0</v>
      </c>
      <c r="L561" s="271">
        <f>IFERROR((SUMIFS('INPUTS | Totex'!L$387:L$405,'INPUTS | Totex'!$C$387:$C$405,$C561) * Deflator2025)/SUMIFS(L$335:L$353,$C$335:$C$353,$C561),0)</f>
        <v>0</v>
      </c>
      <c r="M561" s="222"/>
      <c r="N561" s="222"/>
      <c r="O561" s="222"/>
    </row>
    <row r="562" spans="2:15" outlineLevel="1" collapsed="1" x14ac:dyDescent="0.4">
      <c r="H562" s="268"/>
      <c r="I562" s="268"/>
      <c r="J562" s="268"/>
      <c r="K562" s="268"/>
      <c r="L562" s="268"/>
    </row>
    <row r="563" spans="2:15" ht="14.25" outlineLevel="1" x14ac:dyDescent="0.4">
      <c r="B563" s="74" t="s">
        <v>1147</v>
      </c>
      <c r="C563" s="60"/>
      <c r="D563" s="226"/>
      <c r="E563" s="226"/>
      <c r="F563" s="226"/>
      <c r="G563" s="226"/>
      <c r="H563" s="269"/>
      <c r="I563" s="269"/>
      <c r="J563" s="269"/>
      <c r="K563" s="269"/>
      <c r="L563" s="269"/>
      <c r="M563" s="226"/>
      <c r="N563" s="18"/>
      <c r="O563" s="18"/>
    </row>
    <row r="564" spans="2:15" hidden="1" outlineLevel="2" x14ac:dyDescent="0.4">
      <c r="H564" s="268"/>
      <c r="I564" s="268"/>
      <c r="J564" s="268"/>
      <c r="K564" s="268"/>
      <c r="L564" s="268"/>
    </row>
    <row r="565" spans="2:15" hidden="1" outlineLevel="2" x14ac:dyDescent="0.4">
      <c r="C565" s="220" t="s">
        <v>145</v>
      </c>
      <c r="D565" s="221" t="s">
        <v>176</v>
      </c>
      <c r="H565" s="382">
        <f>IFERROR((SUMIFS('INPUTS | Totex'!H$445:H$448,'INPUTS | Totex'!$C$445:$C$448,$C565) * Deflator2021)/SUMIFS(H$335:H$353,$C$335:$C$353,$C565),0)</f>
        <v>2.6910656620021529E-2</v>
      </c>
      <c r="I565" s="270">
        <f>IFERROR((SUMIFS('INPUTS | Totex'!I$445:I$448,'INPUTS | Totex'!$C$445:$C$448,$C565) * Deflator2022)/SUMIFS(I$335:I$353,$C$335:$C$353,$C565),0)</f>
        <v>0</v>
      </c>
      <c r="J565" s="270">
        <f>IFERROR((SUMIFS('INPUTS | Totex'!J$445:J$448,'INPUTS | Totex'!$C$445:$C$448,$C565) * Deflator2023)/SUMIFS(J$335:J$353,$C$335:$C$353,$C565),0)</f>
        <v>0</v>
      </c>
      <c r="K565" s="270">
        <f>IFERROR((SUMIFS('INPUTS | Totex'!K$445:K$448,'INPUTS | Totex'!$C$445:$C$448,$C565) * Deflator2024)/SUMIFS(K$335:K$353,$C$335:$C$353,$C565),0)</f>
        <v>0</v>
      </c>
      <c r="L565" s="270">
        <f>IFERROR((SUMIFS('INPUTS | Totex'!L$445:L$448,'INPUTS | Totex'!$C$445:$C$448,$C565) * Deflator2025)/SUMIFS(L$335:L$353,$C$335:$C$353,$C565),0)</f>
        <v>0</v>
      </c>
    </row>
    <row r="566" spans="2:15" hidden="1" outlineLevel="2" x14ac:dyDescent="0.4">
      <c r="H566" s="270"/>
      <c r="I566" s="270"/>
      <c r="J566" s="270"/>
      <c r="K566" s="270"/>
      <c r="L566" s="270"/>
    </row>
    <row r="567" spans="2:15" hidden="1" outlineLevel="2" x14ac:dyDescent="0.4">
      <c r="B567" s="222"/>
      <c r="C567" s="222" t="s">
        <v>725</v>
      </c>
      <c r="D567" s="224" t="s">
        <v>176</v>
      </c>
      <c r="E567" s="383"/>
      <c r="F567" s="383"/>
      <c r="G567" s="383"/>
      <c r="H567" s="383">
        <f>IFERROR((SUMIFS('INPUTS | Totex'!H$445:H$448,'INPUTS | Totex'!$C$445:$C$448,$C565) * Deflator2021)/SUMIFS(H$335:H$353,$C$335:$C$353,$C567),0)</f>
        <v>2.9998360947232821E-4</v>
      </c>
      <c r="I567" s="271">
        <f>IFERROR((SUMIFS('INPUTS | Totex'!I$445:I$448,'INPUTS | Totex'!$C$445:$C$448,$C565) * Deflator2022)/SUMIFS(I$335:I$353,$C$335:$C$353,$C567),0)</f>
        <v>0</v>
      </c>
      <c r="J567" s="271">
        <f>IFERROR((SUMIFS('INPUTS | Totex'!J$445:J$448,'INPUTS | Totex'!$C$445:$C$448,$C565) * Deflator2023)/SUMIFS(J$335:J$353,$C$335:$C$353,$C567),0)</f>
        <v>0</v>
      </c>
      <c r="K567" s="271">
        <f>IFERROR((SUMIFS('INPUTS | Totex'!K$445:K$448,'INPUTS | Totex'!$C$445:$C$448,$C565) * Deflator2024)/SUMIFS(K$335:K$353,$C$335:$C$353,$C567),0)</f>
        <v>0</v>
      </c>
      <c r="L567" s="271">
        <f>IFERROR((SUMIFS('INPUTS | Totex'!L$445:L$448,'INPUTS | Totex'!$C$445:$C$448,$C565) * Deflator2025)/SUMIFS(L$335:L$353,$C$335:$C$353,$C567),0)</f>
        <v>0</v>
      </c>
      <c r="M567" s="222"/>
      <c r="N567" s="222"/>
      <c r="O567" s="222"/>
    </row>
    <row r="568" spans="2:15" outlineLevel="1" collapsed="1" x14ac:dyDescent="0.4">
      <c r="H568" s="271"/>
      <c r="I568" s="271"/>
      <c r="J568" s="271"/>
      <c r="K568" s="271"/>
      <c r="L568" s="271"/>
    </row>
    <row r="569" spans="2:15" ht="14.25" outlineLevel="1" x14ac:dyDescent="0.4">
      <c r="B569" s="74" t="s">
        <v>1148</v>
      </c>
      <c r="C569" s="60"/>
      <c r="D569" s="226"/>
      <c r="E569" s="226"/>
      <c r="F569" s="226"/>
      <c r="G569" s="226"/>
      <c r="H569" s="269"/>
      <c r="I569" s="269"/>
      <c r="J569" s="269"/>
      <c r="K569" s="269"/>
      <c r="L569" s="269"/>
      <c r="M569" s="18"/>
      <c r="N569" s="18"/>
      <c r="O569" s="18"/>
    </row>
    <row r="570" spans="2:15" hidden="1" outlineLevel="2" x14ac:dyDescent="0.4">
      <c r="H570" s="268"/>
      <c r="I570" s="268"/>
      <c r="J570" s="268"/>
      <c r="K570" s="268"/>
      <c r="L570" s="268"/>
    </row>
    <row r="571" spans="2:15" hidden="1" outlineLevel="2" x14ac:dyDescent="0.4">
      <c r="C571" s="220" t="s">
        <v>117</v>
      </c>
      <c r="D571" s="221" t="s">
        <v>176</v>
      </c>
      <c r="H571" s="270">
        <f>IFERROR(H423 / H335,0)</f>
        <v>8.7892172540070826E-2</v>
      </c>
      <c r="I571" s="270">
        <f t="shared" ref="I571:L571" si="41">IFERROR(I423 / I335,0)</f>
        <v>0</v>
      </c>
      <c r="J571" s="270">
        <f t="shared" si="41"/>
        <v>0</v>
      </c>
      <c r="K571" s="270">
        <f t="shared" si="41"/>
        <v>0</v>
      </c>
      <c r="L571" s="270">
        <f t="shared" si="41"/>
        <v>0</v>
      </c>
      <c r="N571" s="412"/>
    </row>
    <row r="572" spans="2:15" hidden="1" outlineLevel="2" x14ac:dyDescent="0.4">
      <c r="C572" s="220" t="s">
        <v>119</v>
      </c>
      <c r="D572" s="221" t="s">
        <v>176</v>
      </c>
      <c r="H572" s="270">
        <f t="shared" ref="H572:L584" si="42">IFERROR(H424 / H336,0)</f>
        <v>4.5290956000887533E-2</v>
      </c>
      <c r="I572" s="270">
        <f t="shared" si="42"/>
        <v>0</v>
      </c>
      <c r="J572" s="270">
        <f t="shared" si="42"/>
        <v>0</v>
      </c>
      <c r="K572" s="270">
        <f t="shared" si="42"/>
        <v>0</v>
      </c>
      <c r="L572" s="270">
        <f t="shared" si="42"/>
        <v>0</v>
      </c>
      <c r="N572" s="412"/>
    </row>
    <row r="573" spans="2:15" hidden="1" outlineLevel="2" x14ac:dyDescent="0.4">
      <c r="C573" s="220" t="s">
        <v>122</v>
      </c>
      <c r="D573" s="221" t="s">
        <v>176</v>
      </c>
      <c r="H573" s="270">
        <f t="shared" si="42"/>
        <v>0.303197032220416</v>
      </c>
      <c r="I573" s="270">
        <f t="shared" si="42"/>
        <v>0</v>
      </c>
      <c r="J573" s="270">
        <f t="shared" si="42"/>
        <v>0</v>
      </c>
      <c r="K573" s="270">
        <f t="shared" si="42"/>
        <v>0</v>
      </c>
      <c r="L573" s="270">
        <f t="shared" si="42"/>
        <v>0</v>
      </c>
      <c r="N573" s="412"/>
    </row>
    <row r="574" spans="2:15" hidden="1" outlineLevel="2" x14ac:dyDescent="0.4">
      <c r="C574" s="220" t="s">
        <v>124</v>
      </c>
      <c r="D574" s="221" t="s">
        <v>176</v>
      </c>
      <c r="H574" s="270">
        <f t="shared" si="42"/>
        <v>-4.3327847255927282E-2</v>
      </c>
      <c r="I574" s="270">
        <f t="shared" si="42"/>
        <v>0</v>
      </c>
      <c r="J574" s="270">
        <f t="shared" si="42"/>
        <v>0</v>
      </c>
      <c r="K574" s="270">
        <f t="shared" si="42"/>
        <v>0</v>
      </c>
      <c r="L574" s="270">
        <f t="shared" si="42"/>
        <v>0</v>
      </c>
      <c r="N574" s="412"/>
    </row>
    <row r="575" spans="2:15" hidden="1" outlineLevel="2" x14ac:dyDescent="0.4">
      <c r="C575" s="220" t="s">
        <v>126</v>
      </c>
      <c r="D575" s="221" t="s">
        <v>176</v>
      </c>
      <c r="H575" s="270">
        <f t="shared" si="42"/>
        <v>0.18861975104135231</v>
      </c>
      <c r="I575" s="270">
        <f t="shared" si="42"/>
        <v>0</v>
      </c>
      <c r="J575" s="270">
        <f t="shared" si="42"/>
        <v>0</v>
      </c>
      <c r="K575" s="270">
        <f t="shared" si="42"/>
        <v>0</v>
      </c>
      <c r="L575" s="270">
        <f t="shared" si="42"/>
        <v>0</v>
      </c>
      <c r="N575" s="412"/>
    </row>
    <row r="576" spans="2:15" hidden="1" outlineLevel="2" x14ac:dyDescent="0.4">
      <c r="C576" s="220" t="s">
        <v>128</v>
      </c>
      <c r="D576" s="221" t="s">
        <v>176</v>
      </c>
      <c r="H576" s="270">
        <f t="shared" si="42"/>
        <v>5.7130452730546698E-2</v>
      </c>
      <c r="I576" s="270">
        <f t="shared" si="42"/>
        <v>0</v>
      </c>
      <c r="J576" s="270">
        <f t="shared" si="42"/>
        <v>0</v>
      </c>
      <c r="K576" s="270">
        <f t="shared" si="42"/>
        <v>0</v>
      </c>
      <c r="L576" s="270">
        <f t="shared" si="42"/>
        <v>0</v>
      </c>
      <c r="N576" s="412"/>
    </row>
    <row r="577" spans="2:15" hidden="1" outlineLevel="2" x14ac:dyDescent="0.4">
      <c r="C577" s="220" t="s">
        <v>131</v>
      </c>
      <c r="D577" s="221" t="s">
        <v>176</v>
      </c>
      <c r="H577" s="270">
        <f t="shared" si="42"/>
        <v>7.5867453339341667E-2</v>
      </c>
      <c r="I577" s="270">
        <f t="shared" si="42"/>
        <v>0</v>
      </c>
      <c r="J577" s="270">
        <f t="shared" si="42"/>
        <v>0</v>
      </c>
      <c r="K577" s="270">
        <f t="shared" si="42"/>
        <v>0</v>
      </c>
      <c r="L577" s="270">
        <f t="shared" si="42"/>
        <v>0</v>
      </c>
      <c r="N577" s="412"/>
    </row>
    <row r="578" spans="2:15" hidden="1" outlineLevel="2" x14ac:dyDescent="0.4">
      <c r="C578" s="220" t="s">
        <v>133</v>
      </c>
      <c r="D578" s="221" t="s">
        <v>176</v>
      </c>
      <c r="H578" s="270">
        <f t="shared" si="42"/>
        <v>-4.6659264581020231E-2</v>
      </c>
      <c r="I578" s="270">
        <f t="shared" si="42"/>
        <v>0</v>
      </c>
      <c r="J578" s="270">
        <f t="shared" si="42"/>
        <v>0</v>
      </c>
      <c r="K578" s="270">
        <f t="shared" si="42"/>
        <v>0</v>
      </c>
      <c r="L578" s="270">
        <f t="shared" si="42"/>
        <v>0</v>
      </c>
      <c r="N578" s="412"/>
    </row>
    <row r="579" spans="2:15" hidden="1" outlineLevel="2" x14ac:dyDescent="0.4">
      <c r="C579" s="220" t="s">
        <v>244</v>
      </c>
      <c r="D579" s="221" t="s">
        <v>176</v>
      </c>
      <c r="H579" s="270">
        <f t="shared" si="42"/>
        <v>0.26618172847952615</v>
      </c>
      <c r="I579" s="270">
        <f t="shared" si="42"/>
        <v>0</v>
      </c>
      <c r="J579" s="270">
        <f t="shared" si="42"/>
        <v>0</v>
      </c>
      <c r="K579" s="270">
        <f t="shared" si="42"/>
        <v>0</v>
      </c>
      <c r="L579" s="270">
        <f t="shared" si="42"/>
        <v>0</v>
      </c>
      <c r="N579" s="412"/>
    </row>
    <row r="580" spans="2:15" hidden="1" outlineLevel="2" x14ac:dyDescent="0.4">
      <c r="C580" s="220" t="s">
        <v>137</v>
      </c>
      <c r="D580" s="221" t="s">
        <v>176</v>
      </c>
      <c r="H580" s="270">
        <f t="shared" si="42"/>
        <v>0.18169511369665048</v>
      </c>
      <c r="I580" s="270">
        <f t="shared" si="42"/>
        <v>0</v>
      </c>
      <c r="J580" s="270">
        <f t="shared" si="42"/>
        <v>0</v>
      </c>
      <c r="K580" s="270">
        <f t="shared" si="42"/>
        <v>0</v>
      </c>
      <c r="L580" s="270">
        <f t="shared" si="42"/>
        <v>0</v>
      </c>
      <c r="N580" s="412"/>
    </row>
    <row r="581" spans="2:15" hidden="1" outlineLevel="2" x14ac:dyDescent="0.4">
      <c r="C581" s="220" t="s">
        <v>139</v>
      </c>
      <c r="D581" s="221" t="s">
        <v>176</v>
      </c>
      <c r="H581" s="270">
        <f t="shared" si="42"/>
        <v>8.3693978516176631E-2</v>
      </c>
      <c r="I581" s="270">
        <f t="shared" si="42"/>
        <v>0</v>
      </c>
      <c r="J581" s="270">
        <f t="shared" si="42"/>
        <v>0</v>
      </c>
      <c r="K581" s="270">
        <f t="shared" si="42"/>
        <v>0</v>
      </c>
      <c r="L581" s="270">
        <f t="shared" si="42"/>
        <v>0</v>
      </c>
      <c r="N581" s="412"/>
    </row>
    <row r="582" spans="2:15" hidden="1" outlineLevel="2" x14ac:dyDescent="0.4">
      <c r="C582" s="220" t="s">
        <v>141</v>
      </c>
      <c r="D582" s="221" t="s">
        <v>176</v>
      </c>
      <c r="H582" s="270">
        <f t="shared" si="42"/>
        <v>-7.3027591444967954E-2</v>
      </c>
      <c r="I582" s="270">
        <f t="shared" si="42"/>
        <v>0</v>
      </c>
      <c r="J582" s="270">
        <f t="shared" si="42"/>
        <v>0</v>
      </c>
      <c r="K582" s="270">
        <f t="shared" si="42"/>
        <v>0</v>
      </c>
      <c r="L582" s="270">
        <f t="shared" si="42"/>
        <v>0</v>
      </c>
      <c r="N582" s="412"/>
    </row>
    <row r="583" spans="2:15" hidden="1" outlineLevel="2" x14ac:dyDescent="0.4">
      <c r="C583" s="220" t="s">
        <v>143</v>
      </c>
      <c r="D583" s="221" t="s">
        <v>176</v>
      </c>
      <c r="H583" s="270">
        <f t="shared" si="42"/>
        <v>4.4416049067211735E-2</v>
      </c>
      <c r="I583" s="270">
        <f t="shared" si="42"/>
        <v>0</v>
      </c>
      <c r="J583" s="270">
        <f t="shared" si="42"/>
        <v>0</v>
      </c>
      <c r="K583" s="270">
        <f t="shared" si="42"/>
        <v>0</v>
      </c>
      <c r="L583" s="270">
        <f t="shared" si="42"/>
        <v>0</v>
      </c>
      <c r="N583" s="412"/>
    </row>
    <row r="584" spans="2:15" hidden="1" outlineLevel="2" x14ac:dyDescent="0.4">
      <c r="C584" s="220" t="s">
        <v>145</v>
      </c>
      <c r="D584" s="221" t="s">
        <v>176</v>
      </c>
      <c r="H584" s="270">
        <f>IFERROR(H436 / H348,0)</f>
        <v>-0.10671689989235734</v>
      </c>
      <c r="I584" s="270">
        <f t="shared" si="42"/>
        <v>0</v>
      </c>
      <c r="J584" s="270">
        <f t="shared" si="42"/>
        <v>0</v>
      </c>
      <c r="K584" s="270">
        <f t="shared" si="42"/>
        <v>0</v>
      </c>
      <c r="L584" s="270">
        <f t="shared" si="42"/>
        <v>0</v>
      </c>
      <c r="N584" s="412"/>
    </row>
    <row r="585" spans="2:15" hidden="1" outlineLevel="2" x14ac:dyDescent="0.4">
      <c r="C585" s="220" t="s">
        <v>147</v>
      </c>
      <c r="D585" s="221" t="s">
        <v>176</v>
      </c>
      <c r="H585" s="270">
        <f t="shared" ref="H585:L587" si="43">IFERROR(H437 / H349,0)</f>
        <v>0.20796437722571887</v>
      </c>
      <c r="I585" s="270">
        <f t="shared" si="43"/>
        <v>0</v>
      </c>
      <c r="J585" s="270">
        <f t="shared" si="43"/>
        <v>0</v>
      </c>
      <c r="K585" s="270">
        <f t="shared" si="43"/>
        <v>0</v>
      </c>
      <c r="L585" s="270">
        <f t="shared" si="43"/>
        <v>0</v>
      </c>
      <c r="N585" s="412"/>
    </row>
    <row r="586" spans="2:15" hidden="1" outlineLevel="2" x14ac:dyDescent="0.4">
      <c r="C586" s="220" t="s">
        <v>149</v>
      </c>
      <c r="D586" s="221" t="s">
        <v>176</v>
      </c>
      <c r="H586" s="270">
        <f t="shared" si="43"/>
        <v>-0.12984329089128324</v>
      </c>
      <c r="I586" s="270">
        <f t="shared" si="43"/>
        <v>0</v>
      </c>
      <c r="J586" s="270">
        <f t="shared" si="43"/>
        <v>0</v>
      </c>
      <c r="K586" s="270">
        <f t="shared" si="43"/>
        <v>0</v>
      </c>
      <c r="L586" s="270">
        <f t="shared" si="43"/>
        <v>0</v>
      </c>
      <c r="N586" s="412"/>
    </row>
    <row r="587" spans="2:15" hidden="1" outlineLevel="2" x14ac:dyDescent="0.4">
      <c r="C587" s="220" t="s">
        <v>151</v>
      </c>
      <c r="D587" s="221" t="s">
        <v>176</v>
      </c>
      <c r="H587" s="270">
        <f t="shared" si="43"/>
        <v>7.6209509418025331E-2</v>
      </c>
      <c r="I587" s="270">
        <f t="shared" si="43"/>
        <v>0</v>
      </c>
      <c r="J587" s="270">
        <f t="shared" si="43"/>
        <v>0</v>
      </c>
      <c r="K587" s="270">
        <f t="shared" si="43"/>
        <v>0</v>
      </c>
      <c r="L587" s="270">
        <f t="shared" si="43"/>
        <v>0</v>
      </c>
      <c r="N587" s="412"/>
    </row>
    <row r="588" spans="2:15" hidden="1" outlineLevel="2" x14ac:dyDescent="0.4">
      <c r="H588" s="270"/>
      <c r="I588" s="270"/>
      <c r="J588" s="270"/>
      <c r="K588" s="270"/>
      <c r="L588" s="270"/>
      <c r="N588" s="411"/>
    </row>
    <row r="589" spans="2:15" hidden="1" outlineLevel="2" x14ac:dyDescent="0.4">
      <c r="B589" s="222"/>
      <c r="C589" s="222" t="s">
        <v>725</v>
      </c>
      <c r="D589" s="224" t="s">
        <v>176</v>
      </c>
      <c r="E589" s="383"/>
      <c r="F589" s="383"/>
      <c r="G589" s="383"/>
      <c r="H589" s="383">
        <f>IFERROR(H441 / H353,0)</f>
        <v>6.3878388591905727E-2</v>
      </c>
      <c r="I589" s="271">
        <f t="shared" ref="I589:L589" si="44">IFERROR(I441 / I353,0)</f>
        <v>0</v>
      </c>
      <c r="J589" s="271">
        <f t="shared" si="44"/>
        <v>0</v>
      </c>
      <c r="K589" s="271">
        <f t="shared" si="44"/>
        <v>0</v>
      </c>
      <c r="L589" s="271">
        <f t="shared" si="44"/>
        <v>0</v>
      </c>
      <c r="M589" s="222"/>
      <c r="N589" s="411"/>
      <c r="O589" s="222"/>
    </row>
    <row r="590" spans="2:15" outlineLevel="1" collapsed="1" x14ac:dyDescent="0.4"/>
    <row r="591" spans="2:15" ht="15.75" x14ac:dyDescent="0.4">
      <c r="B591" s="55" t="s">
        <v>1183</v>
      </c>
      <c r="C591" s="75"/>
      <c r="D591" s="225"/>
      <c r="E591" s="225"/>
      <c r="F591" s="225"/>
      <c r="G591" s="225"/>
      <c r="H591" s="267"/>
      <c r="I591" s="267"/>
      <c r="J591" s="267"/>
      <c r="K591" s="267"/>
      <c r="L591" s="267"/>
      <c r="M591" s="56"/>
      <c r="N591" s="56"/>
      <c r="O591" s="56"/>
    </row>
    <row r="592" spans="2:15" x14ac:dyDescent="0.4">
      <c r="H592" s="221"/>
      <c r="I592" s="221"/>
      <c r="J592" s="221"/>
      <c r="K592" s="221"/>
      <c r="L592" s="221"/>
    </row>
    <row r="593" spans="2:15" ht="14.25" outlineLevel="1" x14ac:dyDescent="0.4">
      <c r="B593" s="74" t="s">
        <v>1184</v>
      </c>
      <c r="C593" s="60"/>
      <c r="D593" s="226"/>
      <c r="E593" s="226"/>
      <c r="F593" s="226"/>
      <c r="G593" s="226"/>
      <c r="H593" s="269"/>
      <c r="I593" s="269"/>
      <c r="J593" s="269"/>
      <c r="K593" s="269"/>
      <c r="L593" s="269"/>
      <c r="M593" s="18"/>
      <c r="N593" s="18"/>
      <c r="O593" s="18"/>
    </row>
    <row r="594" spans="2:15" hidden="1" outlineLevel="2" x14ac:dyDescent="0.4">
      <c r="H594" s="268"/>
      <c r="I594" s="268"/>
      <c r="J594" s="268"/>
      <c r="K594" s="268"/>
      <c r="L594" s="268"/>
    </row>
    <row r="595" spans="2:15" hidden="1" outlineLevel="2" x14ac:dyDescent="0.4">
      <c r="C595" s="234" t="s">
        <v>117</v>
      </c>
      <c r="D595" s="236" t="s">
        <v>170</v>
      </c>
      <c r="E595" s="261"/>
      <c r="F595" s="261"/>
      <c r="G595" s="261"/>
      <c r="H595" s="261">
        <f>'CALCS | Totex'!H595 * Deflator2021</f>
        <v>425.60612525777123</v>
      </c>
      <c r="I595" s="261">
        <f>'CALCS | Totex'!I595 * Deflator2022</f>
        <v>0</v>
      </c>
      <c r="J595" s="261">
        <f>'CALCS | Totex'!J595 * Deflator2023</f>
        <v>0</v>
      </c>
      <c r="K595" s="261">
        <f>'CALCS | Totex'!K595 * Deflator2024</f>
        <v>0</v>
      </c>
      <c r="L595" s="261">
        <f>'CALCS | Totex'!L595 * Deflator2025</f>
        <v>0</v>
      </c>
    </row>
    <row r="596" spans="2:15" hidden="1" outlineLevel="2" x14ac:dyDescent="0.4">
      <c r="C596" s="234" t="s">
        <v>119</v>
      </c>
      <c r="D596" s="236" t="s">
        <v>170</v>
      </c>
      <c r="E596" s="261"/>
      <c r="F596" s="261"/>
      <c r="G596" s="261"/>
      <c r="H596" s="261">
        <f>'CALCS | Totex'!H596 * Deflator2021</f>
        <v>282.00251538990295</v>
      </c>
      <c r="I596" s="261">
        <f>'CALCS | Totex'!I596 * Deflator2022</f>
        <v>0</v>
      </c>
      <c r="J596" s="261">
        <f>'CALCS | Totex'!J596 * Deflator2023</f>
        <v>0</v>
      </c>
      <c r="K596" s="261">
        <f>'CALCS | Totex'!K596 * Deflator2024</f>
        <v>0</v>
      </c>
      <c r="L596" s="261">
        <f>'CALCS | Totex'!L596 * Deflator2025</f>
        <v>0</v>
      </c>
    </row>
    <row r="597" spans="2:15" hidden="1" outlineLevel="2" x14ac:dyDescent="0.4">
      <c r="C597" s="234" t="s">
        <v>122</v>
      </c>
      <c r="D597" s="236" t="s">
        <v>170</v>
      </c>
      <c r="E597" s="261"/>
      <c r="F597" s="261"/>
      <c r="G597" s="261"/>
      <c r="H597" s="261">
        <f>'CALCS | Totex'!H597 * Deflator2021</f>
        <v>4.6956003971587865</v>
      </c>
      <c r="I597" s="261">
        <f>'CALCS | Totex'!I597 * Deflator2022</f>
        <v>0</v>
      </c>
      <c r="J597" s="261">
        <f>'CALCS | Totex'!J597 * Deflator2023</f>
        <v>0</v>
      </c>
      <c r="K597" s="261">
        <f>'CALCS | Totex'!K597 * Deflator2024</f>
        <v>0</v>
      </c>
      <c r="L597" s="261">
        <f>'CALCS | Totex'!L597 * Deflator2025</f>
        <v>0</v>
      </c>
    </row>
    <row r="598" spans="2:15" hidden="1" outlineLevel="2" x14ac:dyDescent="0.4">
      <c r="C598" s="234" t="s">
        <v>124</v>
      </c>
      <c r="D598" s="236" t="s">
        <v>170</v>
      </c>
      <c r="E598" s="261"/>
      <c r="F598" s="261"/>
      <c r="G598" s="261"/>
      <c r="H598" s="261">
        <f>'CALCS | Totex'!H598 * Deflator2021</f>
        <v>161.81386649354613</v>
      </c>
      <c r="I598" s="261">
        <f>'CALCS | Totex'!I598 * Deflator2022</f>
        <v>0</v>
      </c>
      <c r="J598" s="261">
        <f>'CALCS | Totex'!J598 * Deflator2023</f>
        <v>0</v>
      </c>
      <c r="K598" s="261">
        <f>'CALCS | Totex'!K598 * Deflator2024</f>
        <v>0</v>
      </c>
      <c r="L598" s="261">
        <f>'CALCS | Totex'!L598 * Deflator2025</f>
        <v>0</v>
      </c>
    </row>
    <row r="599" spans="2:15" hidden="1" outlineLevel="2" x14ac:dyDescent="0.4">
      <c r="C599" s="234" t="s">
        <v>126</v>
      </c>
      <c r="D599" s="236" t="s">
        <v>170</v>
      </c>
      <c r="E599" s="261"/>
      <c r="F599" s="261"/>
      <c r="G599" s="261"/>
      <c r="H599" s="261">
        <f>'CALCS | Totex'!H599 * Deflator2021</f>
        <v>563.20173543114618</v>
      </c>
      <c r="I599" s="261">
        <f>'CALCS | Totex'!I599 * Deflator2022</f>
        <v>0</v>
      </c>
      <c r="J599" s="261">
        <f>'CALCS | Totex'!J599 * Deflator2023</f>
        <v>0</v>
      </c>
      <c r="K599" s="261">
        <f>'CALCS | Totex'!K599 * Deflator2024</f>
        <v>0</v>
      </c>
      <c r="L599" s="261">
        <f>'CALCS | Totex'!L599 * Deflator2025</f>
        <v>0</v>
      </c>
    </row>
    <row r="600" spans="2:15" hidden="1" outlineLevel="2" x14ac:dyDescent="0.4">
      <c r="C600" s="234" t="s">
        <v>128</v>
      </c>
      <c r="D600" s="236" t="s">
        <v>170</v>
      </c>
      <c r="E600" s="261"/>
      <c r="F600" s="261"/>
      <c r="G600" s="261"/>
      <c r="H600" s="261">
        <f>'CALCS | Totex'!H600 * Deflator2021</f>
        <v>183.74545329565413</v>
      </c>
      <c r="I600" s="261">
        <f>'CALCS | Totex'!I600 * Deflator2022</f>
        <v>0</v>
      </c>
      <c r="J600" s="261">
        <f>'CALCS | Totex'!J600 * Deflator2023</f>
        <v>0</v>
      </c>
      <c r="K600" s="261">
        <f>'CALCS | Totex'!K600 * Deflator2024</f>
        <v>0</v>
      </c>
      <c r="L600" s="261">
        <f>'CALCS | Totex'!L600 * Deflator2025</f>
        <v>0</v>
      </c>
    </row>
    <row r="601" spans="2:15" hidden="1" outlineLevel="2" x14ac:dyDescent="0.4">
      <c r="C601" s="234" t="s">
        <v>131</v>
      </c>
      <c r="D601" s="236" t="s">
        <v>170</v>
      </c>
      <c r="E601" s="261"/>
      <c r="F601" s="261"/>
      <c r="G601" s="261"/>
      <c r="H601" s="261">
        <f>'CALCS | Totex'!H601 * Deflator2021</f>
        <v>351.6857601771938</v>
      </c>
      <c r="I601" s="261">
        <f>'CALCS | Totex'!I601 * Deflator2022</f>
        <v>0</v>
      </c>
      <c r="J601" s="261">
        <f>'CALCS | Totex'!J601 * Deflator2023</f>
        <v>0</v>
      </c>
      <c r="K601" s="261">
        <f>'CALCS | Totex'!K601 * Deflator2024</f>
        <v>0</v>
      </c>
      <c r="L601" s="261">
        <f>'CALCS | Totex'!L601 * Deflator2025</f>
        <v>0</v>
      </c>
    </row>
    <row r="602" spans="2:15" hidden="1" outlineLevel="2" x14ac:dyDescent="0.4">
      <c r="C602" s="234" t="s">
        <v>133</v>
      </c>
      <c r="D602" s="236" t="s">
        <v>170</v>
      </c>
      <c r="E602" s="261"/>
      <c r="F602" s="261"/>
      <c r="G602" s="261"/>
      <c r="H602" s="261">
        <f>'CALCS | Totex'!H602 * Deflator2021</f>
        <v>731.02837745360091</v>
      </c>
      <c r="I602" s="261">
        <f>'CALCS | Totex'!I602 * Deflator2022</f>
        <v>0</v>
      </c>
      <c r="J602" s="261">
        <f>'CALCS | Totex'!J602 * Deflator2023</f>
        <v>0</v>
      </c>
      <c r="K602" s="261">
        <f>'CALCS | Totex'!K602 * Deflator2024</f>
        <v>0</v>
      </c>
      <c r="L602" s="261">
        <f>'CALCS | Totex'!L602 * Deflator2025</f>
        <v>0</v>
      </c>
      <c r="N602" s="220" t="s">
        <v>1151</v>
      </c>
    </row>
    <row r="603" spans="2:15" hidden="1" outlineLevel="2" x14ac:dyDescent="0.4">
      <c r="C603" s="220" t="s">
        <v>244</v>
      </c>
      <c r="D603" s="236" t="s">
        <v>170</v>
      </c>
      <c r="E603" s="261"/>
      <c r="F603" s="261"/>
      <c r="G603" s="261"/>
      <c r="H603" s="261">
        <f>'CALCS | Totex'!H603 * Deflator2021</f>
        <v>480.26070807956671</v>
      </c>
      <c r="I603" s="261">
        <f>'CALCS | Totex'!I603 * Deflator2022</f>
        <v>0</v>
      </c>
      <c r="J603" s="261">
        <f>'CALCS | Totex'!J603 * Deflator2023</f>
        <v>0</v>
      </c>
      <c r="K603" s="261">
        <f>'CALCS | Totex'!K603 * Deflator2024</f>
        <v>0</v>
      </c>
      <c r="L603" s="261">
        <f>'CALCS | Totex'!L603 * Deflator2025</f>
        <v>0</v>
      </c>
    </row>
    <row r="604" spans="2:15" hidden="1" outlineLevel="2" x14ac:dyDescent="0.4">
      <c r="C604" s="234" t="s">
        <v>137</v>
      </c>
      <c r="D604" s="236" t="s">
        <v>170</v>
      </c>
      <c r="E604" s="261"/>
      <c r="F604" s="261"/>
      <c r="G604" s="261"/>
      <c r="H604" s="261">
        <f>'CALCS | Totex'!H604 * Deflator2021</f>
        <v>287.56922798441906</v>
      </c>
      <c r="I604" s="261">
        <f>'CALCS | Totex'!I604 * Deflator2022</f>
        <v>0</v>
      </c>
      <c r="J604" s="261">
        <f>'CALCS | Totex'!J604 * Deflator2023</f>
        <v>0</v>
      </c>
      <c r="K604" s="261">
        <f>'CALCS | Totex'!K604 * Deflator2024</f>
        <v>0</v>
      </c>
      <c r="L604" s="261">
        <f>'CALCS | Totex'!L604 * Deflator2025</f>
        <v>0</v>
      </c>
    </row>
    <row r="605" spans="2:15" hidden="1" outlineLevel="2" x14ac:dyDescent="0.4">
      <c r="C605" s="234" t="s">
        <v>139</v>
      </c>
      <c r="D605" s="236" t="s">
        <v>170</v>
      </c>
      <c r="E605" s="261"/>
      <c r="F605" s="261"/>
      <c r="G605" s="261"/>
      <c r="H605" s="261">
        <f>'CALCS | Totex'!H605 * Deflator2021</f>
        <v>565.71573466737937</v>
      </c>
      <c r="I605" s="261">
        <f>'CALCS | Totex'!I605 * Deflator2022</f>
        <v>0</v>
      </c>
      <c r="J605" s="261">
        <f>'CALCS | Totex'!J605 * Deflator2023</f>
        <v>0</v>
      </c>
      <c r="K605" s="261">
        <f>'CALCS | Totex'!K605 * Deflator2024</f>
        <v>0</v>
      </c>
      <c r="L605" s="261">
        <f>'CALCS | Totex'!L605 * Deflator2025</f>
        <v>0</v>
      </c>
    </row>
    <row r="606" spans="2:15" hidden="1" outlineLevel="2" x14ac:dyDescent="0.4">
      <c r="C606" s="234"/>
      <c r="D606" s="236"/>
      <c r="E606" s="236"/>
      <c r="F606" s="236"/>
      <c r="G606" s="236"/>
      <c r="H606" s="261"/>
      <c r="I606" s="261"/>
      <c r="J606" s="261"/>
      <c r="K606" s="261"/>
      <c r="L606" s="261"/>
    </row>
    <row r="607" spans="2:15" hidden="1" outlineLevel="2" x14ac:dyDescent="0.4">
      <c r="B607" s="222"/>
      <c r="C607" s="222" t="s">
        <v>725</v>
      </c>
      <c r="D607" s="237" t="s">
        <v>170</v>
      </c>
      <c r="E607" s="263"/>
      <c r="F607" s="263"/>
      <c r="G607" s="263"/>
      <c r="H607" s="263">
        <f>SUM(H595:H605)</f>
        <v>4037.325104627339</v>
      </c>
      <c r="I607" s="263">
        <f>SUM(I595:I605)</f>
        <v>0</v>
      </c>
      <c r="J607" s="263">
        <f>SUM(J595:J605)</f>
        <v>0</v>
      </c>
      <c r="K607" s="263">
        <f>SUM(K595:K605)</f>
        <v>0</v>
      </c>
      <c r="L607" s="263">
        <f>SUM(L595:L605)</f>
        <v>0</v>
      </c>
      <c r="M607" s="222"/>
      <c r="N607" s="222"/>
      <c r="O607" s="222"/>
    </row>
    <row r="608" spans="2:15" outlineLevel="1" collapsed="1" x14ac:dyDescent="0.4"/>
    <row r="609" spans="2:15" ht="14.25" outlineLevel="1" x14ac:dyDescent="0.4">
      <c r="B609" s="74" t="s">
        <v>1185</v>
      </c>
      <c r="C609" s="60"/>
      <c r="D609" s="226"/>
      <c r="E609" s="226"/>
      <c r="F609" s="226"/>
      <c r="G609" s="226"/>
      <c r="H609" s="266"/>
      <c r="I609" s="266"/>
      <c r="J609" s="266"/>
      <c r="K609" s="266"/>
      <c r="L609" s="266"/>
      <c r="M609" s="18"/>
      <c r="N609" s="18"/>
      <c r="O609" s="18"/>
    </row>
    <row r="610" spans="2:15" hidden="1" outlineLevel="2" x14ac:dyDescent="0.4">
      <c r="H610" s="261"/>
      <c r="I610" s="261"/>
      <c r="J610" s="261"/>
      <c r="K610" s="261"/>
      <c r="L610" s="261"/>
    </row>
    <row r="611" spans="2:15" hidden="1" outlineLevel="2" x14ac:dyDescent="0.4">
      <c r="C611" s="220" t="s">
        <v>117</v>
      </c>
      <c r="D611" s="221" t="s">
        <v>170</v>
      </c>
      <c r="E611" s="261"/>
      <c r="F611" s="261"/>
      <c r="G611" s="261"/>
      <c r="H611" s="261">
        <f>'CALCS | Totex'!H611 * Deflator2021</f>
        <v>446.0132657145038</v>
      </c>
      <c r="I611" s="261">
        <f>'CALCS | Totex'!I611 * Deflator2022</f>
        <v>0</v>
      </c>
      <c r="J611" s="261">
        <f>'CALCS | Totex'!J611 * Deflator2023</f>
        <v>0</v>
      </c>
      <c r="K611" s="261">
        <f>'CALCS | Totex'!K611 * Deflator2024</f>
        <v>0</v>
      </c>
      <c r="L611" s="261">
        <f>'CALCS | Totex'!L611 * Deflator2025</f>
        <v>0</v>
      </c>
    </row>
    <row r="612" spans="2:15" hidden="1" outlineLevel="2" x14ac:dyDescent="0.4">
      <c r="C612" s="220" t="s">
        <v>119</v>
      </c>
      <c r="D612" s="221" t="s">
        <v>170</v>
      </c>
      <c r="E612" s="261"/>
      <c r="F612" s="261"/>
      <c r="G612" s="261"/>
      <c r="H612" s="261">
        <f>'CALCS | Totex'!H612 * Deflator2021</f>
        <v>290.66205835179096</v>
      </c>
      <c r="I612" s="261">
        <f>'CALCS | Totex'!I612 * Deflator2022</f>
        <v>0</v>
      </c>
      <c r="J612" s="261">
        <f>'CALCS | Totex'!J612 * Deflator2023</f>
        <v>0</v>
      </c>
      <c r="K612" s="261">
        <f>'CALCS | Totex'!K612 * Deflator2024</f>
        <v>0</v>
      </c>
      <c r="L612" s="261">
        <f>'CALCS | Totex'!L612 * Deflator2025</f>
        <v>0</v>
      </c>
    </row>
    <row r="613" spans="2:15" hidden="1" outlineLevel="2" x14ac:dyDescent="0.4">
      <c r="C613" s="220" t="s">
        <v>122</v>
      </c>
      <c r="D613" s="221" t="s">
        <v>170</v>
      </c>
      <c r="E613" s="261"/>
      <c r="F613" s="261"/>
      <c r="G613" s="261"/>
      <c r="H613" s="261">
        <f>'CALCS | Totex'!H613 * Deflator2021</f>
        <v>5.153125334148017</v>
      </c>
      <c r="I613" s="261">
        <f>'CALCS | Totex'!I613 * Deflator2022</f>
        <v>0</v>
      </c>
      <c r="J613" s="261">
        <f>'CALCS | Totex'!J613 * Deflator2023</f>
        <v>0</v>
      </c>
      <c r="K613" s="261">
        <f>'CALCS | Totex'!K613 * Deflator2024</f>
        <v>0</v>
      </c>
      <c r="L613" s="261">
        <f>'CALCS | Totex'!L613 * Deflator2025</f>
        <v>0</v>
      </c>
    </row>
    <row r="614" spans="2:15" hidden="1" outlineLevel="2" x14ac:dyDescent="0.4">
      <c r="C614" s="220" t="s">
        <v>124</v>
      </c>
      <c r="D614" s="221" t="s">
        <v>170</v>
      </c>
      <c r="E614" s="261"/>
      <c r="F614" s="261"/>
      <c r="G614" s="261"/>
      <c r="H614" s="261">
        <f>'CALCS | Totex'!H614 * Deflator2021</f>
        <v>157.98269212556323</v>
      </c>
      <c r="I614" s="261">
        <f>'CALCS | Totex'!I614 * Deflator2022</f>
        <v>0</v>
      </c>
      <c r="J614" s="261">
        <f>'CALCS | Totex'!J614 * Deflator2023</f>
        <v>0</v>
      </c>
      <c r="K614" s="261">
        <f>'CALCS | Totex'!K614 * Deflator2024</f>
        <v>0</v>
      </c>
      <c r="L614" s="261">
        <f>'CALCS | Totex'!L614 * Deflator2025</f>
        <v>0</v>
      </c>
    </row>
    <row r="615" spans="2:15" hidden="1" outlineLevel="2" x14ac:dyDescent="0.4">
      <c r="C615" s="220" t="s">
        <v>126</v>
      </c>
      <c r="D615" s="221" t="s">
        <v>170</v>
      </c>
      <c r="E615" s="261"/>
      <c r="F615" s="261"/>
      <c r="G615" s="261"/>
      <c r="H615" s="261">
        <f>'CALCS | Totex'!H615 * Deflator2021</f>
        <v>535.50474361882596</v>
      </c>
      <c r="I615" s="261">
        <f>'CALCS | Totex'!I615 * Deflator2022</f>
        <v>0</v>
      </c>
      <c r="J615" s="261">
        <f>'CALCS | Totex'!J615 * Deflator2023</f>
        <v>0</v>
      </c>
      <c r="K615" s="261">
        <f>'CALCS | Totex'!K615 * Deflator2024</f>
        <v>0</v>
      </c>
      <c r="L615" s="261">
        <f>'CALCS | Totex'!L615 * Deflator2025</f>
        <v>0</v>
      </c>
    </row>
    <row r="616" spans="2:15" hidden="1" outlineLevel="2" x14ac:dyDescent="0.4">
      <c r="C616" s="220" t="s">
        <v>128</v>
      </c>
      <c r="D616" s="221" t="s">
        <v>170</v>
      </c>
      <c r="E616" s="261"/>
      <c r="F616" s="261"/>
      <c r="G616" s="261"/>
      <c r="H616" s="261">
        <f>'CALCS | Totex'!H616 * Deflator2021</f>
        <v>155.26428717635372</v>
      </c>
      <c r="I616" s="261">
        <f>'CALCS | Totex'!I616 * Deflator2022</f>
        <v>0</v>
      </c>
      <c r="J616" s="261">
        <f>'CALCS | Totex'!J616 * Deflator2023</f>
        <v>0</v>
      </c>
      <c r="K616" s="261">
        <f>'CALCS | Totex'!K616 * Deflator2024</f>
        <v>0</v>
      </c>
      <c r="L616" s="261">
        <f>'CALCS | Totex'!L616 * Deflator2025</f>
        <v>0</v>
      </c>
    </row>
    <row r="617" spans="2:15" hidden="1" outlineLevel="2" x14ac:dyDescent="0.4">
      <c r="C617" s="220" t="s">
        <v>131</v>
      </c>
      <c r="D617" s="221" t="s">
        <v>170</v>
      </c>
      <c r="E617" s="261"/>
      <c r="F617" s="261"/>
      <c r="G617" s="261"/>
      <c r="H617" s="261">
        <f>'CALCS | Totex'!H617 * Deflator2021</f>
        <v>386.40130054227438</v>
      </c>
      <c r="I617" s="261">
        <f>'CALCS | Totex'!I617 * Deflator2022</f>
        <v>0</v>
      </c>
      <c r="J617" s="261">
        <f>'CALCS | Totex'!J617 * Deflator2023</f>
        <v>0</v>
      </c>
      <c r="K617" s="261">
        <f>'CALCS | Totex'!K617 * Deflator2024</f>
        <v>0</v>
      </c>
      <c r="L617" s="261">
        <f>'CALCS | Totex'!L617 * Deflator2025</f>
        <v>0</v>
      </c>
    </row>
    <row r="618" spans="2:15" hidden="1" outlineLevel="2" x14ac:dyDescent="0.4">
      <c r="C618" s="220" t="s">
        <v>133</v>
      </c>
      <c r="D618" s="221" t="s">
        <v>170</v>
      </c>
      <c r="E618" s="261"/>
      <c r="F618" s="261"/>
      <c r="G618" s="261"/>
      <c r="H618" s="261">
        <f>'CALCS | Totex'!H618 * Deflator2021</f>
        <v>623.15565034751376</v>
      </c>
      <c r="I618" s="261">
        <f>'CALCS | Totex'!I618 * Deflator2022</f>
        <v>0</v>
      </c>
      <c r="J618" s="261">
        <f>'CALCS | Totex'!J618 * Deflator2023</f>
        <v>0</v>
      </c>
      <c r="K618" s="261">
        <f>'CALCS | Totex'!K618 * Deflator2024</f>
        <v>0</v>
      </c>
      <c r="L618" s="261">
        <f>'CALCS | Totex'!L618 * Deflator2025</f>
        <v>0</v>
      </c>
      <c r="N618" s="220" t="s">
        <v>1151</v>
      </c>
    </row>
    <row r="619" spans="2:15" hidden="1" outlineLevel="2" x14ac:dyDescent="0.4">
      <c r="C619" s="220" t="s">
        <v>244</v>
      </c>
      <c r="D619" s="221" t="s">
        <v>170</v>
      </c>
      <c r="E619" s="261"/>
      <c r="F619" s="261"/>
      <c r="G619" s="261"/>
      <c r="H619" s="261">
        <f>'CALCS | Totex'!H619 * Deflator2021</f>
        <v>597.06419054314642</v>
      </c>
      <c r="I619" s="261">
        <f>'CALCS | Totex'!I619 * Deflator2022</f>
        <v>0</v>
      </c>
      <c r="J619" s="261">
        <f>'CALCS | Totex'!J619 * Deflator2023</f>
        <v>0</v>
      </c>
      <c r="K619" s="261">
        <f>'CALCS | Totex'!K619 * Deflator2024</f>
        <v>0</v>
      </c>
      <c r="L619" s="261">
        <f>'CALCS | Totex'!L619 * Deflator2025</f>
        <v>0</v>
      </c>
    </row>
    <row r="620" spans="2:15" hidden="1" outlineLevel="2" x14ac:dyDescent="0.4">
      <c r="C620" s="220" t="s">
        <v>137</v>
      </c>
      <c r="D620" s="221" t="s">
        <v>170</v>
      </c>
      <c r="E620" s="261"/>
      <c r="F620" s="261"/>
      <c r="G620" s="261"/>
      <c r="H620" s="261">
        <f>'CALCS | Totex'!H620 * Deflator2021</f>
        <v>251.91571374016644</v>
      </c>
      <c r="I620" s="261">
        <f>'CALCS | Totex'!I620 * Deflator2022</f>
        <v>0</v>
      </c>
      <c r="J620" s="261">
        <f>'CALCS | Totex'!J620 * Deflator2023</f>
        <v>0</v>
      </c>
      <c r="K620" s="261">
        <f>'CALCS | Totex'!K620 * Deflator2024</f>
        <v>0</v>
      </c>
      <c r="L620" s="261">
        <f>'CALCS | Totex'!L620 * Deflator2025</f>
        <v>0</v>
      </c>
    </row>
    <row r="621" spans="2:15" hidden="1" outlineLevel="2" x14ac:dyDescent="0.4">
      <c r="C621" s="220" t="s">
        <v>139</v>
      </c>
      <c r="D621" s="221" t="s">
        <v>170</v>
      </c>
      <c r="E621" s="261"/>
      <c r="F621" s="261"/>
      <c r="G621" s="261"/>
      <c r="H621" s="261">
        <f>'CALCS | Totex'!H621 * Deflator2021</f>
        <v>435.84646941113562</v>
      </c>
      <c r="I621" s="261">
        <f>'CALCS | Totex'!I621 * Deflator2022</f>
        <v>0</v>
      </c>
      <c r="J621" s="261">
        <f>'CALCS | Totex'!J621 * Deflator2023</f>
        <v>0</v>
      </c>
      <c r="K621" s="261">
        <f>'CALCS | Totex'!K621 * Deflator2024</f>
        <v>0</v>
      </c>
      <c r="L621" s="261">
        <f>'CALCS | Totex'!L621 * Deflator2025</f>
        <v>0</v>
      </c>
    </row>
    <row r="622" spans="2:15" hidden="1" outlineLevel="2" x14ac:dyDescent="0.4">
      <c r="H622" s="261"/>
      <c r="I622" s="261"/>
      <c r="J622" s="261"/>
      <c r="K622" s="261"/>
      <c r="L622" s="261"/>
    </row>
    <row r="623" spans="2:15" hidden="1" outlineLevel="2" x14ac:dyDescent="0.4">
      <c r="B623" s="222"/>
      <c r="C623" s="222" t="s">
        <v>725</v>
      </c>
      <c r="D623" s="224" t="s">
        <v>170</v>
      </c>
      <c r="E623" s="263"/>
      <c r="F623" s="263"/>
      <c r="G623" s="263"/>
      <c r="H623" s="263">
        <f>SUM(H611:H621)</f>
        <v>3884.9634969054227</v>
      </c>
      <c r="I623" s="263">
        <f>SUM(I611:I621)</f>
        <v>0</v>
      </c>
      <c r="J623" s="263">
        <f>SUM(J611:J621)</f>
        <v>0</v>
      </c>
      <c r="K623" s="263">
        <f>SUM(K611:K621)</f>
        <v>0</v>
      </c>
      <c r="L623" s="263">
        <f>SUM(L611:L621)</f>
        <v>0</v>
      </c>
      <c r="M623" s="222"/>
      <c r="N623" s="222"/>
      <c r="O623" s="222"/>
    </row>
    <row r="624" spans="2:15" outlineLevel="1" collapsed="1" x14ac:dyDescent="0.4"/>
    <row r="625" spans="2:15" ht="14.25" outlineLevel="1" x14ac:dyDescent="0.4">
      <c r="B625" s="74" t="s">
        <v>1186</v>
      </c>
      <c r="C625" s="60"/>
      <c r="D625" s="226"/>
      <c r="E625" s="226"/>
      <c r="F625" s="226"/>
      <c r="G625" s="226"/>
      <c r="H625" s="266"/>
      <c r="I625" s="266"/>
      <c r="J625" s="266"/>
      <c r="K625" s="266"/>
      <c r="L625" s="266"/>
      <c r="M625" s="226"/>
      <c r="N625" s="18"/>
      <c r="O625" s="18"/>
    </row>
    <row r="626" spans="2:15" hidden="1" outlineLevel="2" x14ac:dyDescent="0.4">
      <c r="H626" s="261"/>
      <c r="I626" s="261"/>
      <c r="J626" s="261"/>
      <c r="K626" s="261"/>
      <c r="L626" s="261"/>
    </row>
    <row r="627" spans="2:15" hidden="1" outlineLevel="2" x14ac:dyDescent="0.4">
      <c r="C627" s="220" t="s">
        <v>117</v>
      </c>
      <c r="D627" s="221" t="s">
        <v>170</v>
      </c>
      <c r="E627" s="261"/>
      <c r="F627" s="261"/>
      <c r="G627" s="261"/>
      <c r="H627" s="261">
        <f>'CALCS | Totex'!H627 * Deflator2021</f>
        <v>23.879172076682188</v>
      </c>
      <c r="I627" s="261">
        <f>'CALCS | Totex'!I627 * Deflator2022</f>
        <v>0</v>
      </c>
      <c r="J627" s="261">
        <f>'CALCS | Totex'!J627 * Deflator2023</f>
        <v>0</v>
      </c>
      <c r="K627" s="261">
        <f>'CALCS | Totex'!K627 * Deflator2024</f>
        <v>0</v>
      </c>
      <c r="L627" s="261">
        <f>'CALCS | Totex'!L627 * Deflator2025</f>
        <v>0</v>
      </c>
    </row>
    <row r="628" spans="2:15" hidden="1" outlineLevel="2" x14ac:dyDescent="0.4">
      <c r="C628" s="220" t="s">
        <v>119</v>
      </c>
      <c r="D628" s="221" t="s">
        <v>170</v>
      </c>
      <c r="E628" s="261"/>
      <c r="F628" s="261"/>
      <c r="G628" s="261"/>
      <c r="H628" s="261">
        <f>'CALCS | Totex'!H628 * Deflator2021</f>
        <v>-7.6413350645383007</v>
      </c>
      <c r="I628" s="261">
        <f>'CALCS | Totex'!I628 * Deflator2022</f>
        <v>0</v>
      </c>
      <c r="J628" s="261">
        <f>'CALCS | Totex'!J628 * Deflator2023</f>
        <v>0</v>
      </c>
      <c r="K628" s="261">
        <f>'CALCS | Totex'!K628 * Deflator2024</f>
        <v>0</v>
      </c>
      <c r="L628" s="261">
        <f>'CALCS | Totex'!L628 * Deflator2025</f>
        <v>0</v>
      </c>
    </row>
    <row r="629" spans="2:15" hidden="1" outlineLevel="2" x14ac:dyDescent="0.4">
      <c r="C629" s="220" t="s">
        <v>122</v>
      </c>
      <c r="D629" s="221" t="s">
        <v>170</v>
      </c>
      <c r="E629" s="261"/>
      <c r="F629" s="261"/>
      <c r="G629" s="261"/>
      <c r="H629" s="261">
        <f>'CALCS | Totex'!H629 * Deflator2021</f>
        <v>0</v>
      </c>
      <c r="I629" s="261">
        <f>'CALCS | Totex'!I629 * Deflator2022</f>
        <v>0</v>
      </c>
      <c r="J629" s="261">
        <f>'CALCS | Totex'!J629 * Deflator2023</f>
        <v>0</v>
      </c>
      <c r="K629" s="261">
        <f>'CALCS | Totex'!K629 * Deflator2024</f>
        <v>0</v>
      </c>
      <c r="L629" s="261">
        <f>'CALCS | Totex'!L629 * Deflator2025</f>
        <v>0</v>
      </c>
    </row>
    <row r="630" spans="2:15" hidden="1" outlineLevel="2" x14ac:dyDescent="0.4">
      <c r="C630" s="220" t="s">
        <v>124</v>
      </c>
      <c r="D630" s="221" t="s">
        <v>170</v>
      </c>
      <c r="E630" s="261"/>
      <c r="F630" s="261"/>
      <c r="G630" s="261"/>
      <c r="H630" s="261">
        <f>'CALCS | Totex'!H630 * Deflator2021</f>
        <v>9.2164052547162569</v>
      </c>
      <c r="I630" s="261">
        <f>'CALCS | Totex'!I630 * Deflator2022</f>
        <v>0</v>
      </c>
      <c r="J630" s="261">
        <f>'CALCS | Totex'!J630 * Deflator2023</f>
        <v>0</v>
      </c>
      <c r="K630" s="261">
        <f>'CALCS | Totex'!K630 * Deflator2024</f>
        <v>0</v>
      </c>
      <c r="L630" s="261">
        <f>'CALCS | Totex'!L630 * Deflator2025</f>
        <v>0</v>
      </c>
    </row>
    <row r="631" spans="2:15" hidden="1" outlineLevel="2" x14ac:dyDescent="0.4">
      <c r="C631" s="220" t="s">
        <v>126</v>
      </c>
      <c r="D631" s="221" t="s">
        <v>170</v>
      </c>
      <c r="E631" s="261"/>
      <c r="F631" s="261"/>
      <c r="G631" s="261"/>
      <c r="H631" s="261">
        <f>'CALCS | Totex'!H631 * Deflator2021</f>
        <v>40.53919285114182</v>
      </c>
      <c r="I631" s="261">
        <f>'CALCS | Totex'!I631 * Deflator2022</f>
        <v>0</v>
      </c>
      <c r="J631" s="261">
        <f>'CALCS | Totex'!J631 * Deflator2023</f>
        <v>0</v>
      </c>
      <c r="K631" s="261">
        <f>'CALCS | Totex'!K631 * Deflator2024</f>
        <v>0</v>
      </c>
      <c r="L631" s="261">
        <f>'CALCS | Totex'!L631 * Deflator2025</f>
        <v>0</v>
      </c>
    </row>
    <row r="632" spans="2:15" hidden="1" outlineLevel="2" x14ac:dyDescent="0.4">
      <c r="C632" s="220" t="s">
        <v>128</v>
      </c>
      <c r="D632" s="221" t="s">
        <v>170</v>
      </c>
      <c r="E632" s="261"/>
      <c r="F632" s="261"/>
      <c r="G632" s="261"/>
      <c r="H632" s="261">
        <f>'CALCS | Totex'!H632 * Deflator2021</f>
        <v>24.643305583136019</v>
      </c>
      <c r="I632" s="261">
        <f>'CALCS | Totex'!I632 * Deflator2022</f>
        <v>0</v>
      </c>
      <c r="J632" s="261">
        <f>'CALCS | Totex'!J632 * Deflator2023</f>
        <v>0</v>
      </c>
      <c r="K632" s="261">
        <f>'CALCS | Totex'!K632 * Deflator2024</f>
        <v>0</v>
      </c>
      <c r="L632" s="261">
        <f>'CALCS | Totex'!L632 * Deflator2025</f>
        <v>0</v>
      </c>
    </row>
    <row r="633" spans="2:15" hidden="1" outlineLevel="2" x14ac:dyDescent="0.4">
      <c r="C633" s="220" t="s">
        <v>131</v>
      </c>
      <c r="D633" s="221" t="s">
        <v>170</v>
      </c>
      <c r="E633" s="261"/>
      <c r="F633" s="261"/>
      <c r="G633" s="261"/>
      <c r="H633" s="261">
        <f>'CALCS | Totex'!H633 * Deflator2021</f>
        <v>-7.4187811807836219</v>
      </c>
      <c r="I633" s="261">
        <f>'CALCS | Totex'!I633 * Deflator2022</f>
        <v>0</v>
      </c>
      <c r="J633" s="261">
        <f>'CALCS | Totex'!J633 * Deflator2023</f>
        <v>0</v>
      </c>
      <c r="K633" s="261">
        <f>'CALCS | Totex'!K633 * Deflator2024</f>
        <v>0</v>
      </c>
      <c r="L633" s="261">
        <f>'CALCS | Totex'!L633 * Deflator2025</f>
        <v>0</v>
      </c>
    </row>
    <row r="634" spans="2:15" hidden="1" outlineLevel="2" x14ac:dyDescent="0.4">
      <c r="C634" s="220" t="s">
        <v>133</v>
      </c>
      <c r="D634" s="221" t="s">
        <v>170</v>
      </c>
      <c r="E634" s="261"/>
      <c r="F634" s="261"/>
      <c r="G634" s="261"/>
      <c r="H634" s="261">
        <f>'CALCS | Totex'!H634 * Deflator2021</f>
        <v>-107.87081677232105</v>
      </c>
      <c r="I634" s="261">
        <f>'CALCS | Totex'!I634 * Deflator2022</f>
        <v>0</v>
      </c>
      <c r="J634" s="261">
        <f>'CALCS | Totex'!J634 * Deflator2023</f>
        <v>0</v>
      </c>
      <c r="K634" s="261">
        <f>'CALCS | Totex'!K634 * Deflator2024</f>
        <v>0</v>
      </c>
      <c r="L634" s="261">
        <f>'CALCS | Totex'!L634 * Deflator2025</f>
        <v>0</v>
      </c>
      <c r="M634" s="227"/>
      <c r="N634" s="220" t="s">
        <v>1151</v>
      </c>
    </row>
    <row r="635" spans="2:15" hidden="1" outlineLevel="2" x14ac:dyDescent="0.4">
      <c r="C635" s="220" t="s">
        <v>244</v>
      </c>
      <c r="D635" s="221" t="s">
        <v>170</v>
      </c>
      <c r="E635" s="261"/>
      <c r="F635" s="261"/>
      <c r="G635" s="261"/>
      <c r="H635" s="261">
        <f>'CALCS | Totex'!H635 * Deflator2021</f>
        <v>90.767187287685189</v>
      </c>
      <c r="I635" s="261">
        <f>'CALCS | Totex'!I635 * Deflator2022</f>
        <v>0</v>
      </c>
      <c r="J635" s="261">
        <f>'CALCS | Totex'!J635 * Deflator2023</f>
        <v>0</v>
      </c>
      <c r="K635" s="261">
        <f>'CALCS | Totex'!K635 * Deflator2024</f>
        <v>0</v>
      </c>
      <c r="L635" s="261">
        <f>'CALCS | Totex'!L635 * Deflator2025</f>
        <v>0</v>
      </c>
    </row>
    <row r="636" spans="2:15" hidden="1" outlineLevel="2" x14ac:dyDescent="0.4">
      <c r="C636" s="220" t="s">
        <v>137</v>
      </c>
      <c r="D636" s="221" t="s">
        <v>170</v>
      </c>
      <c r="E636" s="261"/>
      <c r="F636" s="261"/>
      <c r="G636" s="261"/>
      <c r="H636" s="261">
        <f>'CALCS | Totex'!H636 * Deflator2021</f>
        <v>-34.82120715051397</v>
      </c>
      <c r="I636" s="261">
        <f>'CALCS | Totex'!I636 * Deflator2022</f>
        <v>0</v>
      </c>
      <c r="J636" s="261">
        <f>'CALCS | Totex'!J636 * Deflator2023</f>
        <v>0</v>
      </c>
      <c r="K636" s="261">
        <f>'CALCS | Totex'!K636 * Deflator2024</f>
        <v>0</v>
      </c>
      <c r="L636" s="261">
        <f>'CALCS | Totex'!L636 * Deflator2025</f>
        <v>0</v>
      </c>
    </row>
    <row r="637" spans="2:15" hidden="1" outlineLevel="2" x14ac:dyDescent="0.4">
      <c r="C637" s="220" t="s">
        <v>139</v>
      </c>
      <c r="D637" s="221" t="s">
        <v>170</v>
      </c>
      <c r="E637" s="261"/>
      <c r="F637" s="261"/>
      <c r="G637" s="261"/>
      <c r="H637" s="261">
        <f>'CALCS | Totex'!H637 * Deflator2021</f>
        <v>-172.20799251508436</v>
      </c>
      <c r="I637" s="261">
        <f>'CALCS | Totex'!I637 * Deflator2022</f>
        <v>0</v>
      </c>
      <c r="J637" s="261">
        <f>'CALCS | Totex'!J637 * Deflator2023</f>
        <v>0</v>
      </c>
      <c r="K637" s="261">
        <f>'CALCS | Totex'!K637 * Deflator2024</f>
        <v>0</v>
      </c>
      <c r="L637" s="261">
        <f>'CALCS | Totex'!L637 * Deflator2025</f>
        <v>0</v>
      </c>
    </row>
    <row r="638" spans="2:15" hidden="1" outlineLevel="2" x14ac:dyDescent="0.4">
      <c r="H638" s="261"/>
      <c r="I638" s="261"/>
      <c r="J638" s="261"/>
      <c r="K638" s="261"/>
      <c r="L638" s="261"/>
    </row>
    <row r="639" spans="2:15" hidden="1" outlineLevel="2" x14ac:dyDescent="0.4">
      <c r="B639" s="222"/>
      <c r="C639" s="222" t="s">
        <v>725</v>
      </c>
      <c r="D639" s="224" t="s">
        <v>170</v>
      </c>
      <c r="E639" s="263"/>
      <c r="F639" s="263"/>
      <c r="G639" s="263"/>
      <c r="H639" s="263">
        <f>SUM(H627:H637)</f>
        <v>-140.91486962987983</v>
      </c>
      <c r="I639" s="263">
        <f>SUM(I627:I637)</f>
        <v>0</v>
      </c>
      <c r="J639" s="263">
        <f>SUM(J627:J637)</f>
        <v>0</v>
      </c>
      <c r="K639" s="263">
        <f>SUM(K627:K637)</f>
        <v>0</v>
      </c>
      <c r="L639" s="263">
        <f>SUM(L627:L637)</f>
        <v>0</v>
      </c>
      <c r="M639" s="222"/>
      <c r="N639" s="222"/>
      <c r="O639" s="222"/>
    </row>
    <row r="640" spans="2:15" outlineLevel="1" collapsed="1" x14ac:dyDescent="0.4"/>
    <row r="641" spans="2:15" ht="14.25" outlineLevel="1" x14ac:dyDescent="0.4">
      <c r="B641" s="74" t="s">
        <v>1187</v>
      </c>
      <c r="C641" s="60"/>
      <c r="D641" s="226"/>
      <c r="E641" s="226"/>
      <c r="F641" s="226"/>
      <c r="G641" s="226"/>
      <c r="H641" s="266"/>
      <c r="I641" s="266"/>
      <c r="J641" s="266"/>
      <c r="K641" s="266"/>
      <c r="L641" s="266"/>
      <c r="M641" s="226"/>
      <c r="N641" s="18"/>
      <c r="O641" s="18"/>
    </row>
    <row r="642" spans="2:15" hidden="1" outlineLevel="2" x14ac:dyDescent="0.4">
      <c r="H642" s="261"/>
      <c r="I642" s="261"/>
      <c r="J642" s="261"/>
      <c r="K642" s="261"/>
      <c r="L642" s="261"/>
    </row>
    <row r="643" spans="2:15" hidden="1" outlineLevel="2" x14ac:dyDescent="0.4">
      <c r="C643" s="220" t="s">
        <v>117</v>
      </c>
      <c r="D643" s="221" t="s">
        <v>170</v>
      </c>
      <c r="E643" s="261"/>
      <c r="F643" s="261"/>
      <c r="G643" s="261"/>
      <c r="H643" s="261">
        <f>'CALCS | Totex'!H643 * Deflator2021</f>
        <v>-3.4720316199495613</v>
      </c>
      <c r="I643" s="261">
        <f>'CALCS | Totex'!I643 * Deflator2022</f>
        <v>0</v>
      </c>
      <c r="J643" s="261">
        <f>'CALCS | Totex'!J643 * Deflator2023</f>
        <v>0</v>
      </c>
      <c r="K643" s="261">
        <f>'CALCS | Totex'!K643 * Deflator2024</f>
        <v>0</v>
      </c>
      <c r="L643" s="261">
        <f>'CALCS | Totex'!L643 * Deflator2025</f>
        <v>0</v>
      </c>
    </row>
    <row r="644" spans="2:15" hidden="1" outlineLevel="2" x14ac:dyDescent="0.4">
      <c r="C644" s="220" t="s">
        <v>119</v>
      </c>
      <c r="D644" s="221" t="s">
        <v>170</v>
      </c>
      <c r="E644" s="261"/>
      <c r="F644" s="261"/>
      <c r="G644" s="261"/>
      <c r="H644" s="261">
        <f>'CALCS | Totex'!H644 * Deflator2021</f>
        <v>16.300878026426371</v>
      </c>
      <c r="I644" s="261">
        <f>'CALCS | Totex'!I644 * Deflator2022</f>
        <v>0</v>
      </c>
      <c r="J644" s="261">
        <f>'CALCS | Totex'!J644 * Deflator2023</f>
        <v>0</v>
      </c>
      <c r="K644" s="261">
        <f>'CALCS | Totex'!K644 * Deflator2024</f>
        <v>0</v>
      </c>
      <c r="L644" s="261">
        <f>'CALCS | Totex'!L644 * Deflator2025</f>
        <v>0</v>
      </c>
    </row>
    <row r="645" spans="2:15" hidden="1" outlineLevel="2" x14ac:dyDescent="0.4">
      <c r="C645" s="220" t="s">
        <v>122</v>
      </c>
      <c r="D645" s="221" t="s">
        <v>170</v>
      </c>
      <c r="E645" s="261"/>
      <c r="F645" s="261"/>
      <c r="G645" s="261"/>
      <c r="H645" s="261">
        <f>'CALCS | Totex'!H645 * Deflator2021</f>
        <v>0.45752493698923075</v>
      </c>
      <c r="I645" s="261">
        <f>'CALCS | Totex'!I645 * Deflator2022</f>
        <v>0</v>
      </c>
      <c r="J645" s="261">
        <f>'CALCS | Totex'!J645 * Deflator2023</f>
        <v>0</v>
      </c>
      <c r="K645" s="261">
        <f>'CALCS | Totex'!K645 * Deflator2024</f>
        <v>0</v>
      </c>
      <c r="L645" s="261">
        <f>'CALCS | Totex'!L645 * Deflator2025</f>
        <v>0</v>
      </c>
    </row>
    <row r="646" spans="2:15" hidden="1" outlineLevel="2" x14ac:dyDescent="0.4">
      <c r="C646" s="220" t="s">
        <v>124</v>
      </c>
      <c r="D646" s="221" t="s">
        <v>170</v>
      </c>
      <c r="E646" s="261"/>
      <c r="F646" s="261"/>
      <c r="G646" s="261"/>
      <c r="H646" s="261">
        <f>'CALCS | Totex'!H646 * Deflator2021</f>
        <v>-13.047579622699146</v>
      </c>
      <c r="I646" s="261">
        <f>'CALCS | Totex'!I646 * Deflator2022</f>
        <v>0</v>
      </c>
      <c r="J646" s="261">
        <f>'CALCS | Totex'!J646 * Deflator2023</f>
        <v>0</v>
      </c>
      <c r="K646" s="261">
        <f>'CALCS | Totex'!K646 * Deflator2024</f>
        <v>0</v>
      </c>
      <c r="L646" s="261">
        <f>'CALCS | Totex'!L646 * Deflator2025</f>
        <v>0</v>
      </c>
    </row>
    <row r="647" spans="2:15" hidden="1" outlineLevel="2" x14ac:dyDescent="0.4">
      <c r="C647" s="220" t="s">
        <v>126</v>
      </c>
      <c r="D647" s="221" t="s">
        <v>170</v>
      </c>
      <c r="E647" s="261"/>
      <c r="F647" s="261"/>
      <c r="G647" s="261"/>
      <c r="H647" s="261">
        <f>'CALCS | Totex'!H647 * Deflator2021</f>
        <v>-68.236184663461941</v>
      </c>
      <c r="I647" s="261">
        <f>'CALCS | Totex'!I647 * Deflator2022</f>
        <v>0</v>
      </c>
      <c r="J647" s="261">
        <f>'CALCS | Totex'!J647 * Deflator2023</f>
        <v>0</v>
      </c>
      <c r="K647" s="261">
        <f>'CALCS | Totex'!K647 * Deflator2024</f>
        <v>0</v>
      </c>
      <c r="L647" s="261">
        <f>'CALCS | Totex'!L647 * Deflator2025</f>
        <v>0</v>
      </c>
    </row>
    <row r="648" spans="2:15" hidden="1" outlineLevel="2" x14ac:dyDescent="0.4">
      <c r="C648" s="220" t="s">
        <v>128</v>
      </c>
      <c r="D648" s="221" t="s">
        <v>170</v>
      </c>
      <c r="E648" s="261"/>
      <c r="F648" s="261"/>
      <c r="G648" s="261"/>
      <c r="H648" s="261">
        <f>'CALCS | Totex'!H648 * Deflator2021</f>
        <v>-53.124471702436402</v>
      </c>
      <c r="I648" s="261">
        <f>'CALCS | Totex'!I648 * Deflator2022</f>
        <v>0</v>
      </c>
      <c r="J648" s="261">
        <f>'CALCS | Totex'!J648 * Deflator2023</f>
        <v>0</v>
      </c>
      <c r="K648" s="261">
        <f>'CALCS | Totex'!K648 * Deflator2024</f>
        <v>0</v>
      </c>
      <c r="L648" s="261">
        <f>'CALCS | Totex'!L648 * Deflator2025</f>
        <v>0</v>
      </c>
    </row>
    <row r="649" spans="2:15" hidden="1" outlineLevel="2" x14ac:dyDescent="0.4">
      <c r="C649" s="220" t="s">
        <v>131</v>
      </c>
      <c r="D649" s="221" t="s">
        <v>170</v>
      </c>
      <c r="E649" s="261"/>
      <c r="F649" s="261"/>
      <c r="G649" s="261"/>
      <c r="H649" s="261">
        <f>'CALCS | Totex'!H649 * Deflator2021</f>
        <v>42.134321545864189</v>
      </c>
      <c r="I649" s="261">
        <f>'CALCS | Totex'!I649 * Deflator2022</f>
        <v>0</v>
      </c>
      <c r="J649" s="261">
        <f>'CALCS | Totex'!J649 * Deflator2023</f>
        <v>0</v>
      </c>
      <c r="K649" s="261">
        <f>'CALCS | Totex'!K649 * Deflator2024</f>
        <v>0</v>
      </c>
      <c r="L649" s="261">
        <f>'CALCS | Totex'!L649 * Deflator2025</f>
        <v>0</v>
      </c>
    </row>
    <row r="650" spans="2:15" hidden="1" outlineLevel="2" x14ac:dyDescent="0.4">
      <c r="C650" s="220" t="s">
        <v>133</v>
      </c>
      <c r="D650" s="221" t="s">
        <v>170</v>
      </c>
      <c r="E650" s="261"/>
      <c r="F650" s="261"/>
      <c r="G650" s="261"/>
      <c r="H650" s="261">
        <f>'CALCS | Totex'!H650 * Deflator2021</f>
        <v>-1.9103337660554675E-3</v>
      </c>
      <c r="I650" s="261">
        <f>'CALCS | Totex'!I650 * Deflator2022</f>
        <v>0</v>
      </c>
      <c r="J650" s="261">
        <f>'CALCS | Totex'!J650 * Deflator2023</f>
        <v>0</v>
      </c>
      <c r="K650" s="261">
        <f>'CALCS | Totex'!K650 * Deflator2024</f>
        <v>0</v>
      </c>
      <c r="L650" s="261">
        <f>'CALCS | Totex'!L650 * Deflator2025</f>
        <v>0</v>
      </c>
    </row>
    <row r="651" spans="2:15" hidden="1" outlineLevel="2" x14ac:dyDescent="0.4">
      <c r="C651" s="220" t="s">
        <v>244</v>
      </c>
      <c r="D651" s="221" t="s">
        <v>170</v>
      </c>
      <c r="E651" s="261"/>
      <c r="F651" s="261"/>
      <c r="G651" s="261"/>
      <c r="H651" s="261">
        <f>'CALCS | Totex'!H651 * Deflator2021</f>
        <v>26.036295175895507</v>
      </c>
      <c r="I651" s="261">
        <f>'CALCS | Totex'!I651 * Deflator2022</f>
        <v>0</v>
      </c>
      <c r="J651" s="261">
        <f>'CALCS | Totex'!J651 * Deflator2023</f>
        <v>0</v>
      </c>
      <c r="K651" s="261">
        <f>'CALCS | Totex'!K651 * Deflator2024</f>
        <v>0</v>
      </c>
      <c r="L651" s="261">
        <f>'CALCS | Totex'!L651 * Deflator2025</f>
        <v>0</v>
      </c>
    </row>
    <row r="652" spans="2:15" hidden="1" outlineLevel="2" x14ac:dyDescent="0.4">
      <c r="C652" s="220" t="s">
        <v>137</v>
      </c>
      <c r="D652" s="221" t="s">
        <v>170</v>
      </c>
      <c r="E652" s="261"/>
      <c r="F652" s="261"/>
      <c r="G652" s="261"/>
      <c r="H652" s="261">
        <f>'CALCS | Totex'!H652 * Deflator2021</f>
        <v>-0.83230709373864853</v>
      </c>
      <c r="I652" s="261">
        <f>'CALCS | Totex'!I652 * Deflator2022</f>
        <v>0</v>
      </c>
      <c r="J652" s="261">
        <f>'CALCS | Totex'!J652 * Deflator2023</f>
        <v>0</v>
      </c>
      <c r="K652" s="261">
        <f>'CALCS | Totex'!K652 * Deflator2024</f>
        <v>0</v>
      </c>
      <c r="L652" s="261">
        <f>'CALCS | Totex'!L652 * Deflator2025</f>
        <v>0</v>
      </c>
    </row>
    <row r="653" spans="2:15" hidden="1" outlineLevel="2" x14ac:dyDescent="0.4">
      <c r="C653" s="220" t="s">
        <v>139</v>
      </c>
      <c r="D653" s="221" t="s">
        <v>170</v>
      </c>
      <c r="E653" s="261"/>
      <c r="F653" s="261"/>
      <c r="G653" s="261"/>
      <c r="H653" s="261">
        <f>'CALCS | Totex'!H653 * Deflator2021</f>
        <v>42.338727258840677</v>
      </c>
      <c r="I653" s="261">
        <f>'CALCS | Totex'!I653 * Deflator2022</f>
        <v>0</v>
      </c>
      <c r="J653" s="261">
        <f>'CALCS | Totex'!J653 * Deflator2023</f>
        <v>0</v>
      </c>
      <c r="K653" s="261">
        <f>'CALCS | Totex'!K653 * Deflator2024</f>
        <v>0</v>
      </c>
      <c r="L653" s="261">
        <f>'CALCS | Totex'!L653 * Deflator2025</f>
        <v>0</v>
      </c>
    </row>
    <row r="654" spans="2:15" hidden="1" outlineLevel="2" x14ac:dyDescent="0.4">
      <c r="H654" s="261"/>
      <c r="I654" s="261"/>
      <c r="J654" s="261"/>
      <c r="K654" s="261"/>
      <c r="L654" s="261"/>
    </row>
    <row r="655" spans="2:15" hidden="1" outlineLevel="2" x14ac:dyDescent="0.4">
      <c r="B655" s="222"/>
      <c r="C655" s="222" t="s">
        <v>725</v>
      </c>
      <c r="D655" s="224" t="s">
        <v>170</v>
      </c>
      <c r="E655" s="263"/>
      <c r="F655" s="263"/>
      <c r="G655" s="263"/>
      <c r="H655" s="263">
        <f>SUM(H643:H653)</f>
        <v>-11.446738092035773</v>
      </c>
      <c r="I655" s="263">
        <f>SUM(I643:I653)</f>
        <v>0</v>
      </c>
      <c r="J655" s="263">
        <f>SUM(J643:J653)</f>
        <v>0</v>
      </c>
      <c r="K655" s="263">
        <f>SUM(K643:K653)</f>
        <v>0</v>
      </c>
      <c r="L655" s="263">
        <f>SUM(L643:L653)</f>
        <v>0</v>
      </c>
      <c r="M655" s="222"/>
      <c r="N655" s="222"/>
      <c r="O655" s="222"/>
    </row>
    <row r="656" spans="2:15" outlineLevel="1" collapsed="1" x14ac:dyDescent="0.4"/>
    <row r="657" spans="2:15" ht="14.25" outlineLevel="1" x14ac:dyDescent="0.4">
      <c r="B657" s="74" t="s">
        <v>1188</v>
      </c>
      <c r="C657" s="60"/>
      <c r="D657" s="226"/>
      <c r="E657" s="226"/>
      <c r="F657" s="226"/>
      <c r="G657" s="226"/>
      <c r="H657" s="266"/>
      <c r="I657" s="266"/>
      <c r="J657" s="266"/>
      <c r="K657" s="266"/>
      <c r="L657" s="266"/>
      <c r="M657" s="18"/>
      <c r="N657" s="18"/>
      <c r="O657" s="18"/>
    </row>
    <row r="658" spans="2:15" hidden="1" outlineLevel="2" x14ac:dyDescent="0.4">
      <c r="H658" s="261"/>
      <c r="I658" s="261"/>
      <c r="J658" s="261"/>
      <c r="K658" s="261"/>
      <c r="L658" s="261"/>
    </row>
    <row r="659" spans="2:15" hidden="1" outlineLevel="2" x14ac:dyDescent="0.4">
      <c r="C659" s="220" t="s">
        <v>117</v>
      </c>
      <c r="D659" s="221" t="s">
        <v>170</v>
      </c>
      <c r="E659" s="261"/>
      <c r="F659" s="261"/>
      <c r="G659" s="261"/>
      <c r="H659" s="261">
        <f t="shared" ref="H659:L669" si="45">H643+H627</f>
        <v>20.407140456732627</v>
      </c>
      <c r="I659" s="261">
        <f t="shared" si="45"/>
        <v>0</v>
      </c>
      <c r="J659" s="261">
        <f t="shared" si="45"/>
        <v>0</v>
      </c>
      <c r="K659" s="261">
        <f t="shared" si="45"/>
        <v>0</v>
      </c>
      <c r="L659" s="261">
        <f t="shared" si="45"/>
        <v>0</v>
      </c>
    </row>
    <row r="660" spans="2:15" hidden="1" outlineLevel="2" x14ac:dyDescent="0.4">
      <c r="C660" s="220" t="s">
        <v>119</v>
      </c>
      <c r="D660" s="221" t="s">
        <v>170</v>
      </c>
      <c r="E660" s="261"/>
      <c r="F660" s="261"/>
      <c r="G660" s="261"/>
      <c r="H660" s="261">
        <f t="shared" si="45"/>
        <v>8.6595429618880715</v>
      </c>
      <c r="I660" s="261">
        <f t="shared" si="45"/>
        <v>0</v>
      </c>
      <c r="J660" s="261">
        <f t="shared" si="45"/>
        <v>0</v>
      </c>
      <c r="K660" s="261">
        <f t="shared" si="45"/>
        <v>0</v>
      </c>
      <c r="L660" s="261">
        <f t="shared" si="45"/>
        <v>0</v>
      </c>
    </row>
    <row r="661" spans="2:15" hidden="1" outlineLevel="2" x14ac:dyDescent="0.4">
      <c r="C661" s="220" t="s">
        <v>122</v>
      </c>
      <c r="D661" s="221" t="s">
        <v>170</v>
      </c>
      <c r="E661" s="261"/>
      <c r="F661" s="261"/>
      <c r="G661" s="261"/>
      <c r="H661" s="261">
        <f t="shared" si="45"/>
        <v>0.45752493698923075</v>
      </c>
      <c r="I661" s="261">
        <f t="shared" si="45"/>
        <v>0</v>
      </c>
      <c r="J661" s="261">
        <f t="shared" si="45"/>
        <v>0</v>
      </c>
      <c r="K661" s="261">
        <f t="shared" si="45"/>
        <v>0</v>
      </c>
      <c r="L661" s="261">
        <f t="shared" si="45"/>
        <v>0</v>
      </c>
    </row>
    <row r="662" spans="2:15" hidden="1" outlineLevel="2" x14ac:dyDescent="0.4">
      <c r="C662" s="220" t="s">
        <v>124</v>
      </c>
      <c r="D662" s="221" t="s">
        <v>170</v>
      </c>
      <c r="E662" s="261"/>
      <c r="F662" s="261"/>
      <c r="G662" s="261"/>
      <c r="H662" s="261">
        <f t="shared" si="45"/>
        <v>-3.8311743679828894</v>
      </c>
      <c r="I662" s="261">
        <f t="shared" si="45"/>
        <v>0</v>
      </c>
      <c r="J662" s="261">
        <f t="shared" si="45"/>
        <v>0</v>
      </c>
      <c r="K662" s="261">
        <f t="shared" si="45"/>
        <v>0</v>
      </c>
      <c r="L662" s="261">
        <f t="shared" si="45"/>
        <v>0</v>
      </c>
    </row>
    <row r="663" spans="2:15" hidden="1" outlineLevel="2" x14ac:dyDescent="0.4">
      <c r="C663" s="220" t="s">
        <v>126</v>
      </c>
      <c r="D663" s="221" t="s">
        <v>170</v>
      </c>
      <c r="E663" s="261"/>
      <c r="F663" s="261"/>
      <c r="G663" s="261"/>
      <c r="H663" s="261">
        <f t="shared" si="45"/>
        <v>-27.696991812320121</v>
      </c>
      <c r="I663" s="261">
        <f t="shared" si="45"/>
        <v>0</v>
      </c>
      <c r="J663" s="261">
        <f t="shared" si="45"/>
        <v>0</v>
      </c>
      <c r="K663" s="261">
        <f t="shared" si="45"/>
        <v>0</v>
      </c>
      <c r="L663" s="261">
        <f t="shared" si="45"/>
        <v>0</v>
      </c>
    </row>
    <row r="664" spans="2:15" hidden="1" outlineLevel="2" x14ac:dyDescent="0.4">
      <c r="C664" s="220" t="s">
        <v>128</v>
      </c>
      <c r="D664" s="221" t="s">
        <v>170</v>
      </c>
      <c r="E664" s="261"/>
      <c r="F664" s="261"/>
      <c r="G664" s="261"/>
      <c r="H664" s="261">
        <f t="shared" si="45"/>
        <v>-28.481166119300383</v>
      </c>
      <c r="I664" s="261">
        <f t="shared" si="45"/>
        <v>0</v>
      </c>
      <c r="J664" s="261">
        <f t="shared" si="45"/>
        <v>0</v>
      </c>
      <c r="K664" s="261">
        <f t="shared" si="45"/>
        <v>0</v>
      </c>
      <c r="L664" s="261">
        <f t="shared" si="45"/>
        <v>0</v>
      </c>
    </row>
    <row r="665" spans="2:15" hidden="1" outlineLevel="2" x14ac:dyDescent="0.4">
      <c r="C665" s="220" t="s">
        <v>131</v>
      </c>
      <c r="D665" s="221" t="s">
        <v>170</v>
      </c>
      <c r="E665" s="261"/>
      <c r="F665" s="261"/>
      <c r="G665" s="261"/>
      <c r="H665" s="261">
        <f t="shared" si="45"/>
        <v>34.715540365080571</v>
      </c>
      <c r="I665" s="261">
        <f t="shared" si="45"/>
        <v>0</v>
      </c>
      <c r="J665" s="261">
        <f t="shared" si="45"/>
        <v>0</v>
      </c>
      <c r="K665" s="261">
        <f t="shared" si="45"/>
        <v>0</v>
      </c>
      <c r="L665" s="261">
        <f t="shared" si="45"/>
        <v>0</v>
      </c>
    </row>
    <row r="666" spans="2:15" hidden="1" outlineLevel="2" x14ac:dyDescent="0.4">
      <c r="C666" s="220" t="s">
        <v>133</v>
      </c>
      <c r="D666" s="221" t="s">
        <v>170</v>
      </c>
      <c r="E666" s="261"/>
      <c r="F666" s="261"/>
      <c r="G666" s="261"/>
      <c r="H666" s="261">
        <f t="shared" si="45"/>
        <v>-107.87272710608711</v>
      </c>
      <c r="I666" s="261">
        <f t="shared" si="45"/>
        <v>0</v>
      </c>
      <c r="J666" s="261">
        <f t="shared" si="45"/>
        <v>0</v>
      </c>
      <c r="K666" s="261">
        <f t="shared" si="45"/>
        <v>0</v>
      </c>
      <c r="L666" s="261">
        <f t="shared" si="45"/>
        <v>0</v>
      </c>
    </row>
    <row r="667" spans="2:15" hidden="1" outlineLevel="2" x14ac:dyDescent="0.4">
      <c r="C667" s="220" t="s">
        <v>244</v>
      </c>
      <c r="D667" s="221" t="s">
        <v>170</v>
      </c>
      <c r="E667" s="261"/>
      <c r="F667" s="261"/>
      <c r="G667" s="261"/>
      <c r="H667" s="261">
        <f t="shared" si="45"/>
        <v>116.80348246358069</v>
      </c>
      <c r="I667" s="261">
        <f t="shared" si="45"/>
        <v>0</v>
      </c>
      <c r="J667" s="261">
        <f t="shared" si="45"/>
        <v>0</v>
      </c>
      <c r="K667" s="261">
        <f t="shared" si="45"/>
        <v>0</v>
      </c>
      <c r="L667" s="261">
        <f t="shared" si="45"/>
        <v>0</v>
      </c>
    </row>
    <row r="668" spans="2:15" hidden="1" outlineLevel="2" x14ac:dyDescent="0.4">
      <c r="C668" s="220" t="s">
        <v>137</v>
      </c>
      <c r="D668" s="221" t="s">
        <v>170</v>
      </c>
      <c r="E668" s="261"/>
      <c r="F668" s="261"/>
      <c r="G668" s="261"/>
      <c r="H668" s="261">
        <f t="shared" si="45"/>
        <v>-35.653514244252619</v>
      </c>
      <c r="I668" s="261">
        <f t="shared" si="45"/>
        <v>0</v>
      </c>
      <c r="J668" s="261">
        <f t="shared" si="45"/>
        <v>0</v>
      </c>
      <c r="K668" s="261">
        <f t="shared" si="45"/>
        <v>0</v>
      </c>
      <c r="L668" s="261">
        <f t="shared" si="45"/>
        <v>0</v>
      </c>
    </row>
    <row r="669" spans="2:15" hidden="1" outlineLevel="2" x14ac:dyDescent="0.4">
      <c r="C669" s="220" t="s">
        <v>139</v>
      </c>
      <c r="D669" s="221" t="s">
        <v>170</v>
      </c>
      <c r="E669" s="261"/>
      <c r="F669" s="261"/>
      <c r="G669" s="261"/>
      <c r="H669" s="261">
        <f t="shared" si="45"/>
        <v>-129.86926525624369</v>
      </c>
      <c r="I669" s="261">
        <f t="shared" si="45"/>
        <v>0</v>
      </c>
      <c r="J669" s="261">
        <f t="shared" si="45"/>
        <v>0</v>
      </c>
      <c r="K669" s="261">
        <f t="shared" si="45"/>
        <v>0</v>
      </c>
      <c r="L669" s="261">
        <f t="shared" si="45"/>
        <v>0</v>
      </c>
    </row>
    <row r="670" spans="2:15" hidden="1" outlineLevel="2" x14ac:dyDescent="0.4">
      <c r="H670" s="261"/>
      <c r="I670" s="261"/>
      <c r="J670" s="261"/>
      <c r="K670" s="261"/>
      <c r="L670" s="261"/>
    </row>
    <row r="671" spans="2:15" hidden="1" outlineLevel="2" x14ac:dyDescent="0.4">
      <c r="B671" s="222"/>
      <c r="C671" s="222" t="s">
        <v>725</v>
      </c>
      <c r="D671" s="224" t="s">
        <v>170</v>
      </c>
      <c r="E671" s="263"/>
      <c r="F671" s="263"/>
      <c r="G671" s="263"/>
      <c r="H671" s="263">
        <f>SUM(H659:H669)</f>
        <v>-152.36160772191562</v>
      </c>
      <c r="I671" s="263">
        <f>SUM(I659:I669)</f>
        <v>0</v>
      </c>
      <c r="J671" s="263">
        <f>SUM(J659:J669)</f>
        <v>0</v>
      </c>
      <c r="K671" s="263">
        <f>SUM(K659:K669)</f>
        <v>0</v>
      </c>
      <c r="L671" s="263">
        <f>SUM(L659:L669)</f>
        <v>0</v>
      </c>
      <c r="M671" s="222"/>
      <c r="N671" s="222"/>
      <c r="O671" s="222"/>
    </row>
    <row r="672" spans="2:15" outlineLevel="1" collapsed="1" x14ac:dyDescent="0.4"/>
    <row r="673" spans="2:15" ht="15.75" x14ac:dyDescent="0.4">
      <c r="B673" s="55" t="s">
        <v>1156</v>
      </c>
      <c r="C673" s="75"/>
      <c r="D673" s="225"/>
      <c r="E673" s="225"/>
      <c r="F673" s="225"/>
      <c r="G673" s="225"/>
      <c r="H673" s="267"/>
      <c r="I673" s="267"/>
      <c r="J673" s="267"/>
      <c r="K673" s="267"/>
      <c r="L673" s="267"/>
      <c r="M673" s="225"/>
      <c r="N673" s="56"/>
      <c r="O673" s="56"/>
    </row>
    <row r="674" spans="2:15" x14ac:dyDescent="0.4">
      <c r="H674" s="268"/>
      <c r="I674" s="268"/>
      <c r="J674" s="268"/>
      <c r="K674" s="268"/>
      <c r="L674" s="268"/>
    </row>
    <row r="675" spans="2:15" ht="14.25" outlineLevel="1" x14ac:dyDescent="0.4">
      <c r="B675" s="74" t="s">
        <v>1157</v>
      </c>
      <c r="C675" s="60"/>
      <c r="D675" s="226"/>
      <c r="E675" s="226"/>
      <c r="F675" s="226"/>
      <c r="G675" s="226"/>
      <c r="H675" s="269"/>
      <c r="I675" s="269"/>
      <c r="J675" s="269"/>
      <c r="K675" s="269"/>
      <c r="L675" s="269"/>
      <c r="M675" s="226"/>
      <c r="N675" s="18"/>
      <c r="O675" s="18"/>
    </row>
    <row r="676" spans="2:15" hidden="1" outlineLevel="2" x14ac:dyDescent="0.4">
      <c r="H676" s="268"/>
      <c r="I676" s="268"/>
      <c r="J676" s="268"/>
      <c r="K676" s="268"/>
      <c r="L676" s="268"/>
    </row>
    <row r="677" spans="2:15" hidden="1" outlineLevel="2" x14ac:dyDescent="0.4">
      <c r="C677" s="234" t="s">
        <v>117</v>
      </c>
      <c r="D677" s="236" t="s">
        <v>176</v>
      </c>
      <c r="E677" s="236"/>
      <c r="F677" s="236"/>
      <c r="G677" s="236"/>
      <c r="H677" s="270">
        <f>IFERROR((SUMIFS('INPUTS | Totex'!H$322:H$334,'INPUTS | Totex'!$C$322:$C$334,$C677) * Deflator2021)/SUMIFS(H$595:H$607,$C$595:$C$607,$C677),0)</f>
        <v>1.9919970016809504E-2</v>
      </c>
      <c r="I677" s="270">
        <f>IFERROR((SUMIFS('INPUTS | Totex'!I$322:I$334,'INPUTS | Totex'!$C$322:$C$334,$C677) * Deflator2022)/SUMIFS(I$595:I$607,$C$595:$C$607,$C677),0)</f>
        <v>0</v>
      </c>
      <c r="J677" s="270">
        <f>IFERROR((SUMIFS('INPUTS | Totex'!J$322:J$334,'INPUTS | Totex'!$C$322:$C$334,$C677) * Deflator2023)/SUMIFS(J$595:J$607,$C$595:$C$607,$C677),0)</f>
        <v>0</v>
      </c>
      <c r="K677" s="270">
        <f>IFERROR((SUMIFS('INPUTS | Totex'!K$322:K$334,'INPUTS | Totex'!$C$322:$C$334,$C677) * Deflator2024)/SUMIFS(K$595:K$607,$C$595:$C$607,$C677),0)</f>
        <v>0</v>
      </c>
      <c r="L677" s="270">
        <f>IFERROR((SUMIFS('INPUTS | Totex'!L$322:L$334,'INPUTS | Totex'!$C$322:$C$334,$C677) * Deflator2025)/SUMIFS(L$595:L$607,$C$595:$C$607,$C677),0)</f>
        <v>0</v>
      </c>
    </row>
    <row r="678" spans="2:15" hidden="1" outlineLevel="2" x14ac:dyDescent="0.4">
      <c r="C678" s="234" t="s">
        <v>119</v>
      </c>
      <c r="D678" s="236" t="s">
        <v>176</v>
      </c>
      <c r="E678" s="236"/>
      <c r="F678" s="236"/>
      <c r="G678" s="236"/>
      <c r="H678" s="270">
        <f>IFERROR((SUMIFS('INPUTS | Totex'!H$322:H$334,'INPUTS | Totex'!$C$322:$C$334,$C678) * Deflator2021)/SUMIFS(H$595:H$607,$C$595:$C$607,$C678),0)</f>
        <v>2.8925717808285551E-3</v>
      </c>
      <c r="I678" s="270">
        <f>IFERROR((SUMIFS('INPUTS | Totex'!I$322:I$334,'INPUTS | Totex'!$C$322:$C$334,$C678) * Deflator2022)/SUMIFS(I$595:I$607,$C$595:$C$607,$C678),0)</f>
        <v>0</v>
      </c>
      <c r="J678" s="270">
        <f>IFERROR((SUMIFS('INPUTS | Totex'!J$322:J$334,'INPUTS | Totex'!$C$322:$C$334,$C678) * Deflator2023)/SUMIFS(J$595:J$607,$C$595:$C$607,$C678),0)</f>
        <v>0</v>
      </c>
      <c r="K678" s="270">
        <f>IFERROR((SUMIFS('INPUTS | Totex'!K$322:K$334,'INPUTS | Totex'!$C$322:$C$334,$C678) * Deflator2024)/SUMIFS(K$595:K$607,$C$595:$C$607,$C678),0)</f>
        <v>0</v>
      </c>
      <c r="L678" s="270">
        <f>IFERROR((SUMIFS('INPUTS | Totex'!L$322:L$334,'INPUTS | Totex'!$C$322:$C$334,$C678) * Deflator2025)/SUMIFS(L$595:L$607,$C$595:$C$607,$C678),0)</f>
        <v>0</v>
      </c>
    </row>
    <row r="679" spans="2:15" hidden="1" outlineLevel="2" x14ac:dyDescent="0.4">
      <c r="C679" s="234" t="s">
        <v>122</v>
      </c>
      <c r="D679" s="236" t="s">
        <v>176</v>
      </c>
      <c r="E679" s="236"/>
      <c r="F679" s="236"/>
      <c r="G679" s="236"/>
      <c r="H679" s="270">
        <f>IFERROR((SUMIFS('INPUTS | Totex'!H$322:H$334,'INPUTS | Totex'!$C$322:$C$334,$C679) * Deflator2021)/SUMIFS(H$595:H$607,$C$595:$C$607,$C679),0)</f>
        <v>0.11920260374288037</v>
      </c>
      <c r="I679" s="270">
        <f>IFERROR((SUMIFS('INPUTS | Totex'!I$322:I$334,'INPUTS | Totex'!$C$322:$C$334,$C679) * Deflator2022)/SUMIFS(I$595:I$607,$C$595:$C$607,$C679),0)</f>
        <v>0</v>
      </c>
      <c r="J679" s="270">
        <f>IFERROR((SUMIFS('INPUTS | Totex'!J$322:J$334,'INPUTS | Totex'!$C$322:$C$334,$C679) * Deflator2023)/SUMIFS(J$595:J$607,$C$595:$C$607,$C679),0)</f>
        <v>0</v>
      </c>
      <c r="K679" s="270">
        <f>IFERROR((SUMIFS('INPUTS | Totex'!K$322:K$334,'INPUTS | Totex'!$C$322:$C$334,$C679) * Deflator2024)/SUMIFS(K$595:K$607,$C$595:$C$607,$C679),0)</f>
        <v>0</v>
      </c>
      <c r="L679" s="270">
        <f>IFERROR((SUMIFS('INPUTS | Totex'!L$322:L$334,'INPUTS | Totex'!$C$322:$C$334,$C679) * Deflator2025)/SUMIFS(L$595:L$607,$C$595:$C$607,$C679),0)</f>
        <v>0</v>
      </c>
    </row>
    <row r="680" spans="2:15" hidden="1" outlineLevel="2" x14ac:dyDescent="0.4">
      <c r="C680" s="234" t="s">
        <v>124</v>
      </c>
      <c r="D680" s="236" t="s">
        <v>176</v>
      </c>
      <c r="E680" s="236"/>
      <c r="F680" s="236"/>
      <c r="G680" s="236"/>
      <c r="H680" s="270">
        <f>IFERROR((SUMIFS('INPUTS | Totex'!H$322:H$334,'INPUTS | Totex'!$C$322:$C$334,$C680) * Deflator2021)/SUMIFS(H$595:H$607,$C$595:$C$607,$C680),0)</f>
        <v>1.0485610796358221E-17</v>
      </c>
      <c r="I680" s="270">
        <f>IFERROR((SUMIFS('INPUTS | Totex'!I$322:I$334,'INPUTS | Totex'!$C$322:$C$334,$C680) * Deflator2022)/SUMIFS(I$595:I$607,$C$595:$C$607,$C680),0)</f>
        <v>0</v>
      </c>
      <c r="J680" s="270">
        <f>IFERROR((SUMIFS('INPUTS | Totex'!J$322:J$334,'INPUTS | Totex'!$C$322:$C$334,$C680) * Deflator2023)/SUMIFS(J$595:J$607,$C$595:$C$607,$C680),0)</f>
        <v>0</v>
      </c>
      <c r="K680" s="270">
        <f>IFERROR((SUMIFS('INPUTS | Totex'!K$322:K$334,'INPUTS | Totex'!$C$322:$C$334,$C680) * Deflator2024)/SUMIFS(K$595:K$607,$C$595:$C$607,$C680),0)</f>
        <v>0</v>
      </c>
      <c r="L680" s="270">
        <f>IFERROR((SUMIFS('INPUTS | Totex'!L$322:L$334,'INPUTS | Totex'!$C$322:$C$334,$C680) * Deflator2025)/SUMIFS(L$595:L$607,$C$595:$C$607,$C680),0)</f>
        <v>0</v>
      </c>
    </row>
    <row r="681" spans="2:15" hidden="1" outlineLevel="2" x14ac:dyDescent="0.4">
      <c r="C681" s="234" t="s">
        <v>126</v>
      </c>
      <c r="D681" s="236" t="s">
        <v>176</v>
      </c>
      <c r="E681" s="236"/>
      <c r="F681" s="236"/>
      <c r="G681" s="236"/>
      <c r="H681" s="270">
        <f>IFERROR((SUMIFS('INPUTS | Totex'!H$322:H$334,'INPUTS | Totex'!$C$322:$C$334,$C681) * Deflator2021)/SUMIFS(H$595:H$607,$C$595:$C$607,$C681),0)</f>
        <v>-0.12882505428763769</v>
      </c>
      <c r="I681" s="270">
        <f>IFERROR((SUMIFS('INPUTS | Totex'!I$322:I$334,'INPUTS | Totex'!$C$322:$C$334,$C681) * Deflator2022)/SUMIFS(I$595:I$607,$C$595:$C$607,$C681),0)</f>
        <v>0</v>
      </c>
      <c r="J681" s="270">
        <f>IFERROR((SUMIFS('INPUTS | Totex'!J$322:J$334,'INPUTS | Totex'!$C$322:$C$334,$C681) * Deflator2023)/SUMIFS(J$595:J$607,$C$595:$C$607,$C681),0)</f>
        <v>0</v>
      </c>
      <c r="K681" s="270">
        <f>IFERROR((SUMIFS('INPUTS | Totex'!K$322:K$334,'INPUTS | Totex'!$C$322:$C$334,$C681) * Deflator2024)/SUMIFS(K$595:K$607,$C$595:$C$607,$C681),0)</f>
        <v>0</v>
      </c>
      <c r="L681" s="270">
        <f>IFERROR((SUMIFS('INPUTS | Totex'!L$322:L$334,'INPUTS | Totex'!$C$322:$C$334,$C681) * Deflator2025)/SUMIFS(L$595:L$607,$C$595:$C$607,$C681),0)</f>
        <v>0</v>
      </c>
    </row>
    <row r="682" spans="2:15" hidden="1" outlineLevel="2" x14ac:dyDescent="0.4">
      <c r="C682" s="234" t="s">
        <v>128</v>
      </c>
      <c r="D682" s="236" t="s">
        <v>176</v>
      </c>
      <c r="E682" s="236"/>
      <c r="F682" s="236"/>
      <c r="G682" s="236"/>
      <c r="H682" s="270">
        <f>IFERROR((SUMIFS('INPUTS | Totex'!H$322:H$334,'INPUTS | Totex'!$C$322:$C$334,$C682) * Deflator2021)/SUMIFS(H$595:H$607,$C$595:$C$607,$C682),0)</f>
        <v>-0.28172272183812441</v>
      </c>
      <c r="I682" s="270">
        <f>IFERROR((SUMIFS('INPUTS | Totex'!I$322:I$334,'INPUTS | Totex'!$C$322:$C$334,$C682) * Deflator2022)/SUMIFS(I$595:I$607,$C$595:$C$607,$C682),0)</f>
        <v>0</v>
      </c>
      <c r="J682" s="270">
        <f>IFERROR((SUMIFS('INPUTS | Totex'!J$322:J$334,'INPUTS | Totex'!$C$322:$C$334,$C682) * Deflator2023)/SUMIFS(J$595:J$607,$C$595:$C$607,$C682),0)</f>
        <v>0</v>
      </c>
      <c r="K682" s="270">
        <f>IFERROR((SUMIFS('INPUTS | Totex'!K$322:K$334,'INPUTS | Totex'!$C$322:$C$334,$C682) * Deflator2024)/SUMIFS(K$595:K$607,$C$595:$C$607,$C682),0)</f>
        <v>0</v>
      </c>
      <c r="L682" s="270">
        <f>IFERROR((SUMIFS('INPUTS | Totex'!L$322:L$334,'INPUTS | Totex'!$C$322:$C$334,$C682) * Deflator2025)/SUMIFS(L$595:L$607,$C$595:$C$607,$C682),0)</f>
        <v>0</v>
      </c>
    </row>
    <row r="683" spans="2:15" hidden="1" outlineLevel="2" x14ac:dyDescent="0.4">
      <c r="C683" s="234" t="s">
        <v>131</v>
      </c>
      <c r="D683" s="236" t="s">
        <v>176</v>
      </c>
      <c r="E683" s="236"/>
      <c r="F683" s="236"/>
      <c r="G683" s="236"/>
      <c r="H683" s="270">
        <f>IFERROR((SUMIFS('INPUTS | Totex'!H$322:H$334,'INPUTS | Totex'!$C$322:$C$334,$C683) * Deflator2021)/SUMIFS(H$595:H$607,$C$595:$C$607,$C683),0)</f>
        <v>0.12077904794496366</v>
      </c>
      <c r="I683" s="270">
        <f>IFERROR((SUMIFS('INPUTS | Totex'!I$322:I$334,'INPUTS | Totex'!$C$322:$C$334,$C683) * Deflator2022)/SUMIFS(I$595:I$607,$C$595:$C$607,$C683),0)</f>
        <v>0</v>
      </c>
      <c r="J683" s="270">
        <f>IFERROR((SUMIFS('INPUTS | Totex'!J$322:J$334,'INPUTS | Totex'!$C$322:$C$334,$C683) * Deflator2023)/SUMIFS(J$595:J$607,$C$595:$C$607,$C683),0)</f>
        <v>0</v>
      </c>
      <c r="K683" s="270">
        <f>IFERROR((SUMIFS('INPUTS | Totex'!K$322:K$334,'INPUTS | Totex'!$C$322:$C$334,$C683) * Deflator2024)/SUMIFS(K$595:K$607,$C$595:$C$607,$C683),0)</f>
        <v>0</v>
      </c>
      <c r="L683" s="270">
        <f>IFERROR((SUMIFS('INPUTS | Totex'!L$322:L$334,'INPUTS | Totex'!$C$322:$C$334,$C683) * Deflator2025)/SUMIFS(L$595:L$607,$C$595:$C$607,$C683),0)</f>
        <v>0</v>
      </c>
    </row>
    <row r="684" spans="2:15" hidden="1" outlineLevel="2" x14ac:dyDescent="0.4">
      <c r="C684" s="234" t="s">
        <v>133</v>
      </c>
      <c r="D684" s="236" t="s">
        <v>176</v>
      </c>
      <c r="E684" s="236"/>
      <c r="F684" s="236"/>
      <c r="G684" s="236"/>
      <c r="H684" s="270">
        <f>IFERROR((SUMIFS('INPUTS | Totex'!H$322:H$334,'INPUTS | Totex'!$C$322:$C$334,$C684) * Deflator2021)/SUMIFS(H$595:H$607,$C$595:$C$607,$C684),0)</f>
        <v>-1.3066071201196721E-6</v>
      </c>
      <c r="I684" s="270">
        <f>IFERROR((SUMIFS('INPUTS | Totex'!I$322:I$334,'INPUTS | Totex'!$C$322:$C$334,$C684) * Deflator2022)/SUMIFS(I$595:I$607,$C$595:$C$607,$C684),0)</f>
        <v>0</v>
      </c>
      <c r="J684" s="270">
        <f>IFERROR((SUMIFS('INPUTS | Totex'!J$322:J$334,'INPUTS | Totex'!$C$322:$C$334,$C684) * Deflator2023)/SUMIFS(J$595:J$607,$C$595:$C$607,$C684),0)</f>
        <v>0</v>
      </c>
      <c r="K684" s="270">
        <f>IFERROR((SUMIFS('INPUTS | Totex'!K$322:K$334,'INPUTS | Totex'!$C$322:$C$334,$C684) * Deflator2024)/SUMIFS(K$595:K$607,$C$595:$C$607,$C684),0)</f>
        <v>0</v>
      </c>
      <c r="L684" s="270">
        <f>IFERROR((SUMIFS('INPUTS | Totex'!L$322:L$334,'INPUTS | Totex'!$C$322:$C$334,$C684) * Deflator2025)/SUMIFS(L$595:L$607,$C$595:$C$607,$C684),0)</f>
        <v>0</v>
      </c>
    </row>
    <row r="685" spans="2:15" hidden="1" outlineLevel="2" x14ac:dyDescent="0.4">
      <c r="C685" s="220" t="s">
        <v>244</v>
      </c>
      <c r="D685" s="236" t="s">
        <v>176</v>
      </c>
      <c r="E685" s="236"/>
      <c r="F685" s="236"/>
      <c r="G685" s="236"/>
      <c r="H685" s="270">
        <f>IFERROR((SUMIFS('INPUTS | Totex'!H$322:H$334,'INPUTS | Totex'!$C$322:$C$334,$C685) * Deflator2021)/SUMIFS(H$595:H$607,$C$595:$C$607,$C685),0)</f>
        <v>5.3984514298965162E-2</v>
      </c>
      <c r="I685" s="270">
        <f>IFERROR((SUMIFS('INPUTS | Totex'!I$322:I$334,'INPUTS | Totex'!$C$322:$C$334,$C685) * Deflator2022)/SUMIFS(I$595:I$607,$C$595:$C$607,$C685),0)</f>
        <v>0</v>
      </c>
      <c r="J685" s="270">
        <f>IFERROR((SUMIFS('INPUTS | Totex'!J$322:J$334,'INPUTS | Totex'!$C$322:$C$334,$C685) * Deflator2023)/SUMIFS(J$595:J$607,$C$595:$C$607,$C685),0)</f>
        <v>0</v>
      </c>
      <c r="K685" s="270">
        <f>IFERROR((SUMIFS('INPUTS | Totex'!K$322:K$334,'INPUTS | Totex'!$C$322:$C$334,$C685) * Deflator2024)/SUMIFS(K$595:K$607,$C$595:$C$607,$C685),0)</f>
        <v>0</v>
      </c>
      <c r="L685" s="270">
        <f>IFERROR((SUMIFS('INPUTS | Totex'!L$322:L$334,'INPUTS | Totex'!$C$322:$C$334,$C685) * Deflator2025)/SUMIFS(L$595:L$607,$C$595:$C$607,$C685),0)</f>
        <v>0</v>
      </c>
    </row>
    <row r="686" spans="2:15" hidden="1" outlineLevel="2" x14ac:dyDescent="0.4">
      <c r="C686" s="234" t="s">
        <v>137</v>
      </c>
      <c r="D686" s="236" t="s">
        <v>176</v>
      </c>
      <c r="E686" s="236"/>
      <c r="F686" s="236"/>
      <c r="G686" s="236"/>
      <c r="H686" s="270">
        <f>IFERROR((SUMIFS('INPUTS | Totex'!H$322:H$334,'INPUTS | Totex'!$C$322:$C$334,$C686) * Deflator2021)/SUMIFS(H$595:H$607,$C$595:$C$607,$C686),0)</f>
        <v>-2.5707599878096103E-3</v>
      </c>
      <c r="I686" s="270">
        <f>IFERROR((SUMIFS('INPUTS | Totex'!I$322:I$334,'INPUTS | Totex'!$C$322:$C$334,$C686) * Deflator2022)/SUMIFS(I$595:I$607,$C$595:$C$607,$C686),0)</f>
        <v>0</v>
      </c>
      <c r="J686" s="270">
        <f>IFERROR((SUMIFS('INPUTS | Totex'!J$322:J$334,'INPUTS | Totex'!$C$322:$C$334,$C686) * Deflator2023)/SUMIFS(J$595:J$607,$C$595:$C$607,$C686),0)</f>
        <v>0</v>
      </c>
      <c r="K686" s="270">
        <f>IFERROR((SUMIFS('INPUTS | Totex'!K$322:K$334,'INPUTS | Totex'!$C$322:$C$334,$C686) * Deflator2024)/SUMIFS(K$595:K$607,$C$595:$C$607,$C686),0)</f>
        <v>0</v>
      </c>
      <c r="L686" s="270">
        <f>IFERROR((SUMIFS('INPUTS | Totex'!L$322:L$334,'INPUTS | Totex'!$C$322:$C$334,$C686) * Deflator2025)/SUMIFS(L$595:L$607,$C$595:$C$607,$C686),0)</f>
        <v>0</v>
      </c>
    </row>
    <row r="687" spans="2:15" hidden="1" outlineLevel="2" x14ac:dyDescent="0.4">
      <c r="C687" s="234" t="s">
        <v>139</v>
      </c>
      <c r="D687" s="236" t="s">
        <v>176</v>
      </c>
      <c r="E687" s="236"/>
      <c r="F687" s="236"/>
      <c r="G687" s="236"/>
      <c r="H687" s="270">
        <f>IFERROR((SUMIFS('INPUTS | Totex'!H$322:H$334,'INPUTS | Totex'!$C$322:$C$334,$C687) * Deflator2021)/SUMIFS(H$595:H$607,$C$595:$C$607,$C687),0)</f>
        <v>7.5198938320256675E-2</v>
      </c>
      <c r="I687" s="270">
        <f>IFERROR((SUMIFS('INPUTS | Totex'!I$322:I$334,'INPUTS | Totex'!$C$322:$C$334,$C687) * Deflator2022)/SUMIFS(I$595:I$607,$C$595:$C$607,$C687),0)</f>
        <v>0</v>
      </c>
      <c r="J687" s="270">
        <f>IFERROR((SUMIFS('INPUTS | Totex'!J$322:J$334,'INPUTS | Totex'!$C$322:$C$334,$C687) * Deflator2023)/SUMIFS(J$595:J$607,$C$595:$C$607,$C687),0)</f>
        <v>0</v>
      </c>
      <c r="K687" s="270">
        <f>IFERROR((SUMIFS('INPUTS | Totex'!K$322:K$334,'INPUTS | Totex'!$C$322:$C$334,$C687) * Deflator2024)/SUMIFS(K$595:K$607,$C$595:$C$607,$C687),0)</f>
        <v>0</v>
      </c>
      <c r="L687" s="270">
        <f>IFERROR((SUMIFS('INPUTS | Totex'!L$322:L$334,'INPUTS | Totex'!$C$322:$C$334,$C687) * Deflator2025)/SUMIFS(L$595:L$607,$C$595:$C$607,$C687),0)</f>
        <v>0</v>
      </c>
    </row>
    <row r="688" spans="2:15" hidden="1" outlineLevel="2" x14ac:dyDescent="0.4">
      <c r="C688" s="234"/>
      <c r="D688" s="236"/>
      <c r="E688" s="236"/>
      <c r="F688" s="236"/>
      <c r="G688" s="236"/>
      <c r="H688" s="270"/>
      <c r="I688" s="270"/>
      <c r="J688" s="270"/>
      <c r="K688" s="270"/>
      <c r="L688" s="270"/>
    </row>
    <row r="689" spans="2:15" hidden="1" outlineLevel="2" x14ac:dyDescent="0.4">
      <c r="B689" s="222"/>
      <c r="C689" s="222" t="s">
        <v>725</v>
      </c>
      <c r="D689" s="237" t="s">
        <v>176</v>
      </c>
      <c r="E689" s="271"/>
      <c r="F689" s="271"/>
      <c r="G689" s="271"/>
      <c r="H689" s="271">
        <f>IFERROR((SUMIFS('INPUTS | Totex'!H$322:H$334,'INPUTS | Totex'!$C$322:$C$334,$C689) * Deflator2021)/SUMIFS(H$595:H$607,$C$595:$C$607,$C689),0)</f>
        <v>-1.055736987922583E-3</v>
      </c>
      <c r="I689" s="271">
        <f>IFERROR((SUMIFS('INPUTS | Totex'!I$322:I$334,'INPUTS | Totex'!$C$322:$C$334,$C689) * Deflator2022)/SUMIFS(I$595:I$607,$C$595:$C$607,$C689),0)</f>
        <v>0</v>
      </c>
      <c r="J689" s="271">
        <f>IFERROR((SUMIFS('INPUTS | Totex'!J$322:J$334,'INPUTS | Totex'!$C$322:$C$334,$C689) * Deflator2023)/SUMIFS(J$595:J$607,$C$595:$C$607,$C689),0)</f>
        <v>0</v>
      </c>
      <c r="K689" s="271">
        <f>IFERROR((SUMIFS('INPUTS | Totex'!K$322:K$334,'INPUTS | Totex'!$C$322:$C$334,$C689) * Deflator2024)/SUMIFS(K$595:K$607,$C$595:$C$607,$C689),0)</f>
        <v>0</v>
      </c>
      <c r="L689" s="271">
        <f>IFERROR((SUMIFS('INPUTS | Totex'!L$322:L$334,'INPUTS | Totex'!$C$322:$C$334,$C689) * Deflator2025)/SUMIFS(L$595:L$607,$C$595:$C$607,$C689),0)</f>
        <v>0</v>
      </c>
      <c r="M689" s="222"/>
      <c r="N689" s="222"/>
      <c r="O689" s="222"/>
    </row>
    <row r="690" spans="2:15" outlineLevel="1" collapsed="1" x14ac:dyDescent="0.4">
      <c r="H690" s="268"/>
      <c r="I690" s="268"/>
      <c r="J690" s="268"/>
      <c r="K690" s="268"/>
      <c r="L690" s="268"/>
    </row>
    <row r="691" spans="2:15" ht="14.25" outlineLevel="1" x14ac:dyDescent="0.4">
      <c r="B691" s="74" t="s">
        <v>1158</v>
      </c>
      <c r="C691" s="60"/>
      <c r="D691" s="226"/>
      <c r="E691" s="226"/>
      <c r="F691" s="226"/>
      <c r="G691" s="226"/>
      <c r="H691" s="269"/>
      <c r="I691" s="269"/>
      <c r="J691" s="269"/>
      <c r="K691" s="269"/>
      <c r="L691" s="269"/>
      <c r="M691" s="18"/>
      <c r="N691" s="18"/>
      <c r="O691" s="18"/>
    </row>
    <row r="692" spans="2:15" hidden="1" outlineLevel="2" x14ac:dyDescent="0.4">
      <c r="H692" s="268"/>
      <c r="I692" s="268"/>
      <c r="J692" s="268"/>
      <c r="K692" s="268"/>
      <c r="L692" s="268"/>
    </row>
    <row r="693" spans="2:15" hidden="1" outlineLevel="2" x14ac:dyDescent="0.4">
      <c r="C693" s="234" t="s">
        <v>117</v>
      </c>
      <c r="D693" s="236" t="s">
        <v>176</v>
      </c>
      <c r="E693" s="236"/>
      <c r="F693" s="236"/>
      <c r="G693" s="236"/>
      <c r="H693" s="270">
        <f>IFERROR((SUMIFS('INPUTS | Totex'!H$338:H$350,'INPUTS | Totex'!$C$338:$C$350,$C693) * Deflator2021)/SUMIFS(H$595:H$607,$C$595:$C$607,$C693),0)</f>
        <v>-2.8077821640412667E-2</v>
      </c>
      <c r="I693" s="270">
        <f>IFERROR((SUMIFS('INPUTS | Totex'!I$338:I$350,'INPUTS | Totex'!$C$338:$C$350,$C693) * Deflator2022)/SUMIFS(I$595:I$607,$C$595:$C$607,$C693),0)</f>
        <v>0</v>
      </c>
      <c r="J693" s="270">
        <f>IFERROR((SUMIFS('INPUTS | Totex'!J$338:J$350,'INPUTS | Totex'!$C$338:$C$350,$C693) * Deflator2023)/SUMIFS(J$595:J$607,$C$595:$C$607,$C693),0)</f>
        <v>0</v>
      </c>
      <c r="K693" s="270">
        <f>IFERROR((SUMIFS('INPUTS | Totex'!K$338:K$350,'INPUTS | Totex'!$C$338:$C$350,$C693) * Deflator2024)/SUMIFS(K$595:K$607,$C$595:$C$607,$C693),0)</f>
        <v>0</v>
      </c>
      <c r="L693" s="270">
        <f>IFERROR((SUMIFS('INPUTS | Totex'!L$338:L$350,'INPUTS | Totex'!$C$338:$C$350,$C693) * Deflator2025)/SUMIFS(L$595:L$607,$C$595:$C$607,$C693),0)</f>
        <v>0</v>
      </c>
    </row>
    <row r="694" spans="2:15" hidden="1" outlineLevel="2" x14ac:dyDescent="0.4">
      <c r="C694" s="234" t="s">
        <v>119</v>
      </c>
      <c r="D694" s="236" t="s">
        <v>176</v>
      </c>
      <c r="E694" s="236"/>
      <c r="F694" s="236"/>
      <c r="G694" s="236"/>
      <c r="H694" s="270">
        <f>IFERROR((SUMIFS('INPUTS | Totex'!H$338:H$350,'INPUTS | Totex'!$C$338:$C$350,$C694) * Deflator2021)/SUMIFS(H$595:H$607,$C$595:$C$607,$C694),0)</f>
        <v>5.4911444626218074E-2</v>
      </c>
      <c r="I694" s="270">
        <f>IFERROR((SUMIFS('INPUTS | Totex'!I$338:I$350,'INPUTS | Totex'!$C$338:$C$350,$C694) * Deflator2022)/SUMIFS(I$595:I$607,$C$595:$C$607,$C694),0)</f>
        <v>0</v>
      </c>
      <c r="J694" s="270">
        <f>IFERROR((SUMIFS('INPUTS | Totex'!J$338:J$350,'INPUTS | Totex'!$C$338:$C$350,$C694) * Deflator2023)/SUMIFS(J$595:J$607,$C$595:$C$607,$C694),0)</f>
        <v>0</v>
      </c>
      <c r="K694" s="270">
        <f>IFERROR((SUMIFS('INPUTS | Totex'!K$338:K$350,'INPUTS | Totex'!$C$338:$C$350,$C694) * Deflator2024)/SUMIFS(K$595:K$607,$C$595:$C$607,$C694),0)</f>
        <v>0</v>
      </c>
      <c r="L694" s="270">
        <f>IFERROR((SUMIFS('INPUTS | Totex'!L$338:L$350,'INPUTS | Totex'!$C$338:$C$350,$C694) * Deflator2025)/SUMIFS(L$595:L$607,$C$595:$C$607,$C694),0)</f>
        <v>0</v>
      </c>
    </row>
    <row r="695" spans="2:15" hidden="1" outlineLevel="2" x14ac:dyDescent="0.4">
      <c r="C695" s="234" t="s">
        <v>122</v>
      </c>
      <c r="D695" s="236" t="s">
        <v>176</v>
      </c>
      <c r="E695" s="236"/>
      <c r="F695" s="236"/>
      <c r="G695" s="236"/>
      <c r="H695" s="270">
        <f>IFERROR((SUMIFS('INPUTS | Totex'!H$338:H$350,'INPUTS | Totex'!$C$338:$C$350,$C695) * Deflator2021)/SUMIFS(H$595:H$607,$C$595:$C$607,$C695),0)</f>
        <v>-2.1765663140764845E-2</v>
      </c>
      <c r="I695" s="270">
        <f>IFERROR((SUMIFS('INPUTS | Totex'!I$338:I$350,'INPUTS | Totex'!$C$338:$C$350,$C695) * Deflator2022)/SUMIFS(I$595:I$607,$C$595:$C$607,$C695),0)</f>
        <v>0</v>
      </c>
      <c r="J695" s="270">
        <f>IFERROR((SUMIFS('INPUTS | Totex'!J$338:J$350,'INPUTS | Totex'!$C$338:$C$350,$C695) * Deflator2023)/SUMIFS(J$595:J$607,$C$595:$C$607,$C695),0)</f>
        <v>0</v>
      </c>
      <c r="K695" s="270">
        <f>IFERROR((SUMIFS('INPUTS | Totex'!K$338:K$350,'INPUTS | Totex'!$C$338:$C$350,$C695) * Deflator2024)/SUMIFS(K$595:K$607,$C$595:$C$607,$C695),0)</f>
        <v>0</v>
      </c>
      <c r="L695" s="270">
        <f>IFERROR((SUMIFS('INPUTS | Totex'!L$338:L$350,'INPUTS | Totex'!$C$338:$C$350,$C695) * Deflator2025)/SUMIFS(L$595:L$607,$C$595:$C$607,$C695),0)</f>
        <v>0</v>
      </c>
    </row>
    <row r="696" spans="2:15" hidden="1" outlineLevel="2" x14ac:dyDescent="0.4">
      <c r="C696" s="234" t="s">
        <v>124</v>
      </c>
      <c r="D696" s="236" t="s">
        <v>176</v>
      </c>
      <c r="E696" s="236"/>
      <c r="F696" s="236"/>
      <c r="G696" s="236"/>
      <c r="H696" s="270">
        <f>IFERROR((SUMIFS('INPUTS | Totex'!H$338:H$350,'INPUTS | Totex'!$C$338:$C$350,$C696) * Deflator2021)/SUMIFS(H$595:H$607,$C$595:$C$607,$C696),0)</f>
        <v>-8.0633260334456835E-2</v>
      </c>
      <c r="I696" s="270">
        <f>IFERROR((SUMIFS('INPUTS | Totex'!I$338:I$350,'INPUTS | Totex'!$C$338:$C$350,$C696) * Deflator2022)/SUMIFS(I$595:I$607,$C$595:$C$607,$C696),0)</f>
        <v>0</v>
      </c>
      <c r="J696" s="270">
        <f>IFERROR((SUMIFS('INPUTS | Totex'!J$338:J$350,'INPUTS | Totex'!$C$338:$C$350,$C696) * Deflator2023)/SUMIFS(J$595:J$607,$C$595:$C$607,$C696),0)</f>
        <v>0</v>
      </c>
      <c r="K696" s="270">
        <f>IFERROR((SUMIFS('INPUTS | Totex'!K$338:K$350,'INPUTS | Totex'!$C$338:$C$350,$C696) * Deflator2024)/SUMIFS(K$595:K$607,$C$595:$C$607,$C696),0)</f>
        <v>0</v>
      </c>
      <c r="L696" s="270">
        <f>IFERROR((SUMIFS('INPUTS | Totex'!L$338:L$350,'INPUTS | Totex'!$C$338:$C$350,$C696) * Deflator2025)/SUMIFS(L$595:L$607,$C$595:$C$607,$C696),0)</f>
        <v>0</v>
      </c>
    </row>
    <row r="697" spans="2:15" hidden="1" outlineLevel="2" x14ac:dyDescent="0.4">
      <c r="C697" s="234" t="s">
        <v>126</v>
      </c>
      <c r="D697" s="236" t="s">
        <v>176</v>
      </c>
      <c r="E697" s="236"/>
      <c r="F697" s="236"/>
      <c r="G697" s="236"/>
      <c r="H697" s="270">
        <f>IFERROR((SUMIFS('INPUTS | Totex'!H$338:H$350,'INPUTS | Totex'!$C$338:$C$350,$C697) * Deflator2021)/SUMIFS(H$595:H$607,$C$595:$C$607,$C697),0)</f>
        <v>7.6674292827621426E-3</v>
      </c>
      <c r="I697" s="270">
        <f>IFERROR((SUMIFS('INPUTS | Totex'!I$338:I$350,'INPUTS | Totex'!$C$338:$C$350,$C697) * Deflator2022)/SUMIFS(I$595:I$607,$C$595:$C$607,$C697),0)</f>
        <v>0</v>
      </c>
      <c r="J697" s="270">
        <f>IFERROR((SUMIFS('INPUTS | Totex'!J$338:J$350,'INPUTS | Totex'!$C$338:$C$350,$C697) * Deflator2023)/SUMIFS(J$595:J$607,$C$595:$C$607,$C697),0)</f>
        <v>0</v>
      </c>
      <c r="K697" s="270">
        <f>IFERROR((SUMIFS('INPUTS | Totex'!K$338:K$350,'INPUTS | Totex'!$C$338:$C$350,$C697) * Deflator2024)/SUMIFS(K$595:K$607,$C$595:$C$607,$C697),0)</f>
        <v>0</v>
      </c>
      <c r="L697" s="270">
        <f>IFERROR((SUMIFS('INPUTS | Totex'!L$338:L$350,'INPUTS | Totex'!$C$338:$C$350,$C697) * Deflator2025)/SUMIFS(L$595:L$607,$C$595:$C$607,$C697),0)</f>
        <v>0</v>
      </c>
    </row>
    <row r="698" spans="2:15" hidden="1" outlineLevel="2" x14ac:dyDescent="0.4">
      <c r="C698" s="234" t="s">
        <v>128</v>
      </c>
      <c r="D698" s="236" t="s">
        <v>176</v>
      </c>
      <c r="E698" s="236"/>
      <c r="F698" s="236"/>
      <c r="G698" s="236"/>
      <c r="H698" s="270">
        <f>IFERROR((SUMIFS('INPUTS | Totex'!H$338:H$350,'INPUTS | Totex'!$C$338:$C$350,$C698) * Deflator2021)/SUMIFS(H$595:H$607,$C$595:$C$607,$C698),0)</f>
        <v>-7.397203306128813E-3</v>
      </c>
      <c r="I698" s="270">
        <f>IFERROR((SUMIFS('INPUTS | Totex'!I$338:I$350,'INPUTS | Totex'!$C$338:$C$350,$C698) * Deflator2022)/SUMIFS(I$595:I$607,$C$595:$C$607,$C698),0)</f>
        <v>0</v>
      </c>
      <c r="J698" s="270">
        <f>IFERROR((SUMIFS('INPUTS | Totex'!J$338:J$350,'INPUTS | Totex'!$C$338:$C$350,$C698) * Deflator2023)/SUMIFS(J$595:J$607,$C$595:$C$607,$C698),0)</f>
        <v>0</v>
      </c>
      <c r="K698" s="270">
        <f>IFERROR((SUMIFS('INPUTS | Totex'!K$338:K$350,'INPUTS | Totex'!$C$338:$C$350,$C698) * Deflator2024)/SUMIFS(K$595:K$607,$C$595:$C$607,$C698),0)</f>
        <v>0</v>
      </c>
      <c r="L698" s="270">
        <f>IFERROR((SUMIFS('INPUTS | Totex'!L$338:L$350,'INPUTS | Totex'!$C$338:$C$350,$C698) * Deflator2025)/SUMIFS(L$595:L$607,$C$595:$C$607,$C698),0)</f>
        <v>0</v>
      </c>
    </row>
    <row r="699" spans="2:15" hidden="1" outlineLevel="2" x14ac:dyDescent="0.4">
      <c r="C699" s="234" t="s">
        <v>131</v>
      </c>
      <c r="D699" s="236" t="s">
        <v>176</v>
      </c>
      <c r="E699" s="236"/>
      <c r="F699" s="236"/>
      <c r="G699" s="236"/>
      <c r="H699" s="270">
        <f>IFERROR((SUMIFS('INPUTS | Totex'!H$338:H$350,'INPUTS | Totex'!$C$338:$C$350,$C699) * Deflator2021)/SUMIFS(H$595:H$607,$C$595:$C$607,$C699),0)</f>
        <v>-9.7231614941077095E-4</v>
      </c>
      <c r="I699" s="270">
        <f>IFERROR((SUMIFS('INPUTS | Totex'!I$338:I$350,'INPUTS | Totex'!$C$338:$C$350,$C699) * Deflator2022)/SUMIFS(I$595:I$607,$C$595:$C$607,$C699),0)</f>
        <v>0</v>
      </c>
      <c r="J699" s="270">
        <f>IFERROR((SUMIFS('INPUTS | Totex'!J$338:J$350,'INPUTS | Totex'!$C$338:$C$350,$C699) * Deflator2023)/SUMIFS(J$595:J$607,$C$595:$C$607,$C699),0)</f>
        <v>0</v>
      </c>
      <c r="K699" s="270">
        <f>IFERROR((SUMIFS('INPUTS | Totex'!K$338:K$350,'INPUTS | Totex'!$C$338:$C$350,$C699) * Deflator2024)/SUMIFS(K$595:K$607,$C$595:$C$607,$C699),0)</f>
        <v>0</v>
      </c>
      <c r="L699" s="270">
        <f>IFERROR((SUMIFS('INPUTS | Totex'!L$338:L$350,'INPUTS | Totex'!$C$338:$C$350,$C699) * Deflator2025)/SUMIFS(L$595:L$607,$C$595:$C$607,$C699),0)</f>
        <v>0</v>
      </c>
    </row>
    <row r="700" spans="2:15" hidden="1" outlineLevel="2" x14ac:dyDescent="0.4">
      <c r="C700" s="234" t="s">
        <v>133</v>
      </c>
      <c r="D700" s="236" t="s">
        <v>176</v>
      </c>
      <c r="E700" s="236"/>
      <c r="F700" s="236"/>
      <c r="G700" s="236"/>
      <c r="H700" s="270">
        <f>IFERROR((SUMIFS('INPUTS | Totex'!H$338:H$350,'INPUTS | Totex'!$C$338:$C$350,$C700) * Deflator2021)/SUMIFS(H$595:H$607,$C$595:$C$607,$C700),0)</f>
        <v>0</v>
      </c>
      <c r="I700" s="270">
        <f>IFERROR((SUMIFS('INPUTS | Totex'!I$338:I$350,'INPUTS | Totex'!$C$338:$C$350,$C700) * Deflator2022)/SUMIFS(I$595:I$607,$C$595:$C$607,$C700),0)</f>
        <v>0</v>
      </c>
      <c r="J700" s="270">
        <f>IFERROR((SUMIFS('INPUTS | Totex'!J$338:J$350,'INPUTS | Totex'!$C$338:$C$350,$C700) * Deflator2023)/SUMIFS(J$595:J$607,$C$595:$C$607,$C700),0)</f>
        <v>0</v>
      </c>
      <c r="K700" s="270">
        <f>IFERROR((SUMIFS('INPUTS | Totex'!K$338:K$350,'INPUTS | Totex'!$C$338:$C$350,$C700) * Deflator2024)/SUMIFS(K$595:K$607,$C$595:$C$607,$C700),0)</f>
        <v>0</v>
      </c>
      <c r="L700" s="270">
        <f>IFERROR((SUMIFS('INPUTS | Totex'!L$338:L$350,'INPUTS | Totex'!$C$338:$C$350,$C700) * Deflator2025)/SUMIFS(L$595:L$607,$C$595:$C$607,$C700),0)</f>
        <v>0</v>
      </c>
    </row>
    <row r="701" spans="2:15" hidden="1" outlineLevel="2" x14ac:dyDescent="0.4">
      <c r="C701" s="220" t="s">
        <v>244</v>
      </c>
      <c r="D701" s="236" t="s">
        <v>176</v>
      </c>
      <c r="E701" s="236"/>
      <c r="F701" s="236"/>
      <c r="G701" s="236"/>
      <c r="H701" s="270">
        <f>IFERROR((SUMIFS('INPUTS | Totex'!H$338:H$350,'INPUTS | Totex'!$C$338:$C$350,$C701) * Deflator2021)/SUMIFS(H$595:H$607,$C$595:$C$607,$C701),0)</f>
        <v>2.2832205820352237E-4</v>
      </c>
      <c r="I701" s="270">
        <f>IFERROR((SUMIFS('INPUTS | Totex'!I$338:I$350,'INPUTS | Totex'!$C$338:$C$350,$C701) * Deflator2022)/SUMIFS(I$595:I$607,$C$595:$C$607,$C701),0)</f>
        <v>0</v>
      </c>
      <c r="J701" s="270">
        <f>IFERROR((SUMIFS('INPUTS | Totex'!J$338:J$350,'INPUTS | Totex'!$C$338:$C$350,$C701) * Deflator2023)/SUMIFS(J$595:J$607,$C$595:$C$607,$C701),0)</f>
        <v>0</v>
      </c>
      <c r="K701" s="270">
        <f>IFERROR((SUMIFS('INPUTS | Totex'!K$338:K$350,'INPUTS | Totex'!$C$338:$C$350,$C701) * Deflator2024)/SUMIFS(K$595:K$607,$C$595:$C$607,$C701),0)</f>
        <v>0</v>
      </c>
      <c r="L701" s="270">
        <f>IFERROR((SUMIFS('INPUTS | Totex'!L$338:L$350,'INPUTS | Totex'!$C$338:$C$350,$C701) * Deflator2025)/SUMIFS(L$595:L$607,$C$595:$C$607,$C701),0)</f>
        <v>0</v>
      </c>
    </row>
    <row r="702" spans="2:15" hidden="1" outlineLevel="2" x14ac:dyDescent="0.4">
      <c r="C702" s="234" t="s">
        <v>137</v>
      </c>
      <c r="D702" s="236" t="s">
        <v>176</v>
      </c>
      <c r="E702" s="236"/>
      <c r="F702" s="236"/>
      <c r="G702" s="236"/>
      <c r="H702" s="270">
        <f>IFERROR((SUMIFS('INPUTS | Totex'!H$338:H$350,'INPUTS | Totex'!$C$338:$C$350,$C702) * Deflator2021)/SUMIFS(H$595:H$607,$C$595:$C$607,$C702),0)</f>
        <v>-3.2352428444132808E-4</v>
      </c>
      <c r="I702" s="270">
        <f>IFERROR((SUMIFS('INPUTS | Totex'!I$338:I$350,'INPUTS | Totex'!$C$338:$C$350,$C702) * Deflator2022)/SUMIFS(I$595:I$607,$C$595:$C$607,$C702),0)</f>
        <v>0</v>
      </c>
      <c r="J702" s="270">
        <f>IFERROR((SUMIFS('INPUTS | Totex'!J$338:J$350,'INPUTS | Totex'!$C$338:$C$350,$C702) * Deflator2023)/SUMIFS(J$595:J$607,$C$595:$C$607,$C702),0)</f>
        <v>0</v>
      </c>
      <c r="K702" s="270">
        <f>IFERROR((SUMIFS('INPUTS | Totex'!K$338:K$350,'INPUTS | Totex'!$C$338:$C$350,$C702) * Deflator2024)/SUMIFS(K$595:K$607,$C$595:$C$607,$C702),0)</f>
        <v>0</v>
      </c>
      <c r="L702" s="270">
        <f>IFERROR((SUMIFS('INPUTS | Totex'!L$338:L$350,'INPUTS | Totex'!$C$338:$C$350,$C702) * Deflator2025)/SUMIFS(L$595:L$607,$C$595:$C$607,$C702),0)</f>
        <v>0</v>
      </c>
    </row>
    <row r="703" spans="2:15" hidden="1" outlineLevel="2" x14ac:dyDescent="0.4">
      <c r="C703" s="234" t="s">
        <v>139</v>
      </c>
      <c r="D703" s="236" t="s">
        <v>176</v>
      </c>
      <c r="E703" s="236"/>
      <c r="F703" s="236"/>
      <c r="G703" s="236"/>
      <c r="H703" s="270">
        <f>IFERROR((SUMIFS('INPUTS | Totex'!H$338:H$350,'INPUTS | Totex'!$C$338:$C$350,$C703) * Deflator2021)/SUMIFS(H$595:H$607,$C$595:$C$607,$C703),0)</f>
        <v>-3.579454605930937E-4</v>
      </c>
      <c r="I703" s="270">
        <f>IFERROR((SUMIFS('INPUTS | Totex'!I$338:I$350,'INPUTS | Totex'!$C$338:$C$350,$C703) * Deflator2022)/SUMIFS(I$595:I$607,$C$595:$C$607,$C703),0)</f>
        <v>0</v>
      </c>
      <c r="J703" s="270">
        <f>IFERROR((SUMIFS('INPUTS | Totex'!J$338:J$350,'INPUTS | Totex'!$C$338:$C$350,$C703) * Deflator2023)/SUMIFS(J$595:J$607,$C$595:$C$607,$C703),0)</f>
        <v>0</v>
      </c>
      <c r="K703" s="270">
        <f>IFERROR((SUMIFS('INPUTS | Totex'!K$338:K$350,'INPUTS | Totex'!$C$338:$C$350,$C703) * Deflator2024)/SUMIFS(K$595:K$607,$C$595:$C$607,$C703),0)</f>
        <v>0</v>
      </c>
      <c r="L703" s="270">
        <f>IFERROR((SUMIFS('INPUTS | Totex'!L$338:L$350,'INPUTS | Totex'!$C$338:$C$350,$C703) * Deflator2025)/SUMIFS(L$595:L$607,$C$595:$C$607,$C703),0)</f>
        <v>0</v>
      </c>
    </row>
    <row r="704" spans="2:15" hidden="1" outlineLevel="2" x14ac:dyDescent="0.4">
      <c r="C704" s="234"/>
      <c r="D704" s="236"/>
      <c r="E704" s="236"/>
      <c r="F704" s="236"/>
      <c r="G704" s="236"/>
      <c r="H704" s="270"/>
      <c r="I704" s="270"/>
      <c r="J704" s="270"/>
      <c r="K704" s="270"/>
      <c r="L704" s="270"/>
    </row>
    <row r="705" spans="2:15" hidden="1" outlineLevel="2" x14ac:dyDescent="0.4">
      <c r="B705" s="222"/>
      <c r="C705" s="222" t="s">
        <v>725</v>
      </c>
      <c r="D705" s="237" t="s">
        <v>176</v>
      </c>
      <c r="E705" s="271"/>
      <c r="F705" s="271"/>
      <c r="G705" s="271"/>
      <c r="H705" s="271">
        <f>IFERROR((SUMIFS('INPUTS | Totex'!H$338:H$350,'INPUTS | Totex'!$C$338:$C$350,$C705) * Deflator2021)/SUMIFS(H$595:H$607,$C$595:$C$607,$C705),0)</f>
        <v>-1.7792546534575544E-3</v>
      </c>
      <c r="I705" s="271">
        <f>IFERROR((SUMIFS('INPUTS | Totex'!I$338:I$350,'INPUTS | Totex'!$C$338:$C$350,$C705) * Deflator2022)/SUMIFS(I$595:I$607,$C$595:$C$607,$C705),0)</f>
        <v>0</v>
      </c>
      <c r="J705" s="271">
        <f>IFERROR((SUMIFS('INPUTS | Totex'!J$338:J$350,'INPUTS | Totex'!$C$338:$C$350,$C705) * Deflator2023)/SUMIFS(J$595:J$607,$C$595:$C$607,$C705),0)</f>
        <v>0</v>
      </c>
      <c r="K705" s="271">
        <f>IFERROR((SUMIFS('INPUTS | Totex'!K$338:K$350,'INPUTS | Totex'!$C$338:$C$350,$C705) * Deflator2024)/SUMIFS(K$595:K$607,$C$595:$C$607,$C705),0)</f>
        <v>0</v>
      </c>
      <c r="L705" s="271">
        <f>IFERROR((SUMIFS('INPUTS | Totex'!L$338:L$350,'INPUTS | Totex'!$C$338:$C$350,$C705) * Deflator2025)/SUMIFS(L$595:L$607,$C$595:$C$607,$C705),0)</f>
        <v>0</v>
      </c>
      <c r="M705" s="222"/>
      <c r="N705" s="222"/>
      <c r="O705" s="222"/>
    </row>
    <row r="706" spans="2:15" outlineLevel="1" collapsed="1" x14ac:dyDescent="0.4">
      <c r="H706" s="268"/>
      <c r="I706" s="268"/>
      <c r="J706" s="268"/>
      <c r="K706" s="268"/>
      <c r="L706" s="268"/>
    </row>
    <row r="707" spans="2:15" ht="14.25" outlineLevel="1" x14ac:dyDescent="0.4">
      <c r="B707" s="74" t="s">
        <v>1159</v>
      </c>
      <c r="C707" s="60"/>
      <c r="D707" s="226"/>
      <c r="E707" s="226"/>
      <c r="F707" s="226"/>
      <c r="G707" s="226"/>
      <c r="H707" s="269"/>
      <c r="I707" s="269"/>
      <c r="J707" s="269"/>
      <c r="K707" s="269"/>
      <c r="L707" s="269"/>
      <c r="M707" s="226"/>
      <c r="N707" s="18"/>
      <c r="O707" s="18"/>
    </row>
    <row r="708" spans="2:15" hidden="1" outlineLevel="2" x14ac:dyDescent="0.4">
      <c r="H708" s="268"/>
      <c r="I708" s="268"/>
      <c r="J708" s="268"/>
      <c r="K708" s="268"/>
      <c r="L708" s="268"/>
    </row>
    <row r="709" spans="2:15" hidden="1" outlineLevel="2" x14ac:dyDescent="0.4">
      <c r="C709" s="220" t="s">
        <v>133</v>
      </c>
      <c r="D709" s="221" t="s">
        <v>176</v>
      </c>
      <c r="H709" s="270">
        <f>IFERROR((SUMIFS('INPUTS | Totex'!H$356:H$359,'INPUTS | Totex'!$C$356:$C$359,$C709) * Deflator2021)/SUMIFS(H$595:H$607,$C$595:$C$607,$C709),0)</f>
        <v>-1.3066071202217953E-6</v>
      </c>
      <c r="I709" s="270">
        <f>IFERROR((SUMIFS('INPUTS | Totex'!I$356:I$359,'INPUTS | Totex'!$C$356:$C$359,$C709) * Deflator2022)/SUMIFS(I$595:I$607,$C$595:$C$607,$C709),0)</f>
        <v>0</v>
      </c>
      <c r="J709" s="270">
        <f>IFERROR((SUMIFS('INPUTS | Totex'!J$356:J$359,'INPUTS | Totex'!$C$356:$C$359,$C709) * Deflator2023)/SUMIFS(J$595:J$607,$C$595:$C$607,$C709),0)</f>
        <v>0</v>
      </c>
      <c r="K709" s="270">
        <f>IFERROR((SUMIFS('INPUTS | Totex'!K$356:K$359,'INPUTS | Totex'!$C$356:$C$359,$C709) * Deflator2024)/SUMIFS(K$595:K$607,$C$595:$C$607,$C709),0)</f>
        <v>0</v>
      </c>
      <c r="L709" s="270">
        <f>IFERROR((SUMIFS('INPUTS | Totex'!L$356:L$359,'INPUTS | Totex'!$C$356:$C$359,$C709) * Deflator2025)/SUMIFS(L$595:L$607,$C$595:$C$607,$C709),0)</f>
        <v>0</v>
      </c>
    </row>
    <row r="710" spans="2:15" hidden="1" outlineLevel="2" x14ac:dyDescent="0.4">
      <c r="H710" s="270"/>
      <c r="I710" s="270"/>
      <c r="J710" s="270"/>
      <c r="K710" s="270"/>
      <c r="L710" s="270"/>
    </row>
    <row r="711" spans="2:15" hidden="1" outlineLevel="2" x14ac:dyDescent="0.4">
      <c r="B711" s="222"/>
      <c r="C711" s="222" t="s">
        <v>725</v>
      </c>
      <c r="D711" s="224" t="s">
        <v>176</v>
      </c>
      <c r="E711" s="271"/>
      <c r="F711" s="271"/>
      <c r="G711" s="271"/>
      <c r="H711" s="271">
        <f>IFERROR((SUMIFS('INPUTS | Totex'!H$356:H$359,'INPUTS | Totex'!$C$356:$C$359,$C709) * Deflator2021)/SUMIFS(H$595:H$607,$C$595:$C$607,$C711),0)</f>
        <v>-2.3658408929474277E-7</v>
      </c>
      <c r="I711" s="271">
        <f>IFERROR((SUMIFS('INPUTS | Totex'!I$356:I$359,'INPUTS | Totex'!$C$356:$C$359,$C709) * Deflator2022)/SUMIFS(I$595:I$607,$C$595:$C$607,$C711),0)</f>
        <v>0</v>
      </c>
      <c r="J711" s="271">
        <f>IFERROR((SUMIFS('INPUTS | Totex'!J$356:J$359,'INPUTS | Totex'!$C$356:$C$359,$C709) * Deflator2023)/SUMIFS(J$595:J$607,$C$595:$C$607,$C711),0)</f>
        <v>0</v>
      </c>
      <c r="K711" s="271">
        <f>IFERROR((SUMIFS('INPUTS | Totex'!K$356:K$359,'INPUTS | Totex'!$C$356:$C$359,$C709) * Deflator2024)/SUMIFS(K$595:K$607,$C$595:$C$607,$C711),0)</f>
        <v>0</v>
      </c>
      <c r="L711" s="271">
        <f>IFERROR((SUMIFS('INPUTS | Totex'!L$356:L$359,'INPUTS | Totex'!$C$356:$C$359,$C709) * Deflator2025)/SUMIFS(L$595:L$607,$C$595:$C$607,$C711),0)</f>
        <v>0</v>
      </c>
      <c r="M711" s="222"/>
      <c r="N711" s="222"/>
      <c r="O711" s="222"/>
    </row>
    <row r="712" spans="2:15" outlineLevel="1" collapsed="1" x14ac:dyDescent="0.4">
      <c r="H712" s="271"/>
      <c r="I712" s="271"/>
      <c r="J712" s="271"/>
      <c r="K712" s="271"/>
      <c r="L712" s="271"/>
    </row>
    <row r="713" spans="2:15" ht="14.25" outlineLevel="1" x14ac:dyDescent="0.4">
      <c r="B713" s="74" t="s">
        <v>1160</v>
      </c>
      <c r="C713" s="60"/>
      <c r="D713" s="226"/>
      <c r="E713" s="226"/>
      <c r="F713" s="226"/>
      <c r="G713" s="226"/>
      <c r="H713" s="269"/>
      <c r="I713" s="269"/>
      <c r="J713" s="269"/>
      <c r="K713" s="269"/>
      <c r="L713" s="269"/>
      <c r="M713" s="226"/>
      <c r="N713" s="18"/>
      <c r="O713" s="18"/>
    </row>
    <row r="714" spans="2:15" hidden="1" outlineLevel="2" x14ac:dyDescent="0.4">
      <c r="H714" s="268"/>
      <c r="I714" s="268"/>
      <c r="J714" s="268"/>
      <c r="K714" s="268"/>
      <c r="L714" s="268"/>
    </row>
    <row r="715" spans="2:15" hidden="1" outlineLevel="2" x14ac:dyDescent="0.4">
      <c r="C715" s="220" t="s">
        <v>117</v>
      </c>
      <c r="D715" s="221" t="s">
        <v>176</v>
      </c>
      <c r="H715" s="270">
        <f>IFERROR(H643 / H595,0)</f>
        <v>-8.1578516236031663E-3</v>
      </c>
      <c r="I715" s="270">
        <f t="shared" ref="I715:L715" si="46">IFERROR(I643 / I595,0)</f>
        <v>0</v>
      </c>
      <c r="J715" s="270">
        <f t="shared" si="46"/>
        <v>0</v>
      </c>
      <c r="K715" s="270">
        <f t="shared" si="46"/>
        <v>0</v>
      </c>
      <c r="L715" s="270">
        <f t="shared" si="46"/>
        <v>0</v>
      </c>
    </row>
    <row r="716" spans="2:15" hidden="1" outlineLevel="2" x14ac:dyDescent="0.4">
      <c r="C716" s="220" t="s">
        <v>119</v>
      </c>
      <c r="D716" s="221" t="s">
        <v>176</v>
      </c>
      <c r="H716" s="270">
        <f t="shared" ref="H716:L725" si="47">IFERROR(H644 / H596,0)</f>
        <v>5.7804016407046632E-2</v>
      </c>
      <c r="I716" s="270">
        <f t="shared" si="47"/>
        <v>0</v>
      </c>
      <c r="J716" s="270">
        <f t="shared" si="47"/>
        <v>0</v>
      </c>
      <c r="K716" s="270">
        <f t="shared" si="47"/>
        <v>0</v>
      </c>
      <c r="L716" s="270">
        <f t="shared" si="47"/>
        <v>0</v>
      </c>
    </row>
    <row r="717" spans="2:15" hidden="1" outlineLevel="2" x14ac:dyDescent="0.4">
      <c r="C717" s="220" t="s">
        <v>122</v>
      </c>
      <c r="D717" s="221" t="s">
        <v>176</v>
      </c>
      <c r="H717" s="270">
        <f t="shared" si="47"/>
        <v>9.7436940602115524E-2</v>
      </c>
      <c r="I717" s="270">
        <f t="shared" si="47"/>
        <v>0</v>
      </c>
      <c r="J717" s="270">
        <f t="shared" si="47"/>
        <v>0</v>
      </c>
      <c r="K717" s="270">
        <f t="shared" si="47"/>
        <v>0</v>
      </c>
      <c r="L717" s="270">
        <f t="shared" si="47"/>
        <v>0</v>
      </c>
    </row>
    <row r="718" spans="2:15" hidden="1" outlineLevel="2" x14ac:dyDescent="0.4">
      <c r="C718" s="220" t="s">
        <v>124</v>
      </c>
      <c r="D718" s="221" t="s">
        <v>176</v>
      </c>
      <c r="H718" s="270">
        <f t="shared" si="47"/>
        <v>-8.0633260334456835E-2</v>
      </c>
      <c r="I718" s="270">
        <f t="shared" si="47"/>
        <v>0</v>
      </c>
      <c r="J718" s="270">
        <f t="shared" si="47"/>
        <v>0</v>
      </c>
      <c r="K718" s="270">
        <f t="shared" si="47"/>
        <v>0</v>
      </c>
      <c r="L718" s="270">
        <f t="shared" si="47"/>
        <v>0</v>
      </c>
    </row>
    <row r="719" spans="2:15" hidden="1" outlineLevel="2" x14ac:dyDescent="0.4">
      <c r="C719" s="220" t="s">
        <v>126</v>
      </c>
      <c r="D719" s="221" t="s">
        <v>176</v>
      </c>
      <c r="H719" s="270">
        <f t="shared" si="47"/>
        <v>-0.12115762500487555</v>
      </c>
      <c r="I719" s="270">
        <f t="shared" si="47"/>
        <v>0</v>
      </c>
      <c r="J719" s="270">
        <f t="shared" si="47"/>
        <v>0</v>
      </c>
      <c r="K719" s="270">
        <f t="shared" si="47"/>
        <v>0</v>
      </c>
      <c r="L719" s="270">
        <f t="shared" si="47"/>
        <v>0</v>
      </c>
    </row>
    <row r="720" spans="2:15" hidden="1" outlineLevel="2" x14ac:dyDescent="0.4">
      <c r="C720" s="220" t="s">
        <v>128</v>
      </c>
      <c r="D720" s="221" t="s">
        <v>176</v>
      </c>
      <c r="H720" s="270">
        <f t="shared" si="47"/>
        <v>-0.28911992514425322</v>
      </c>
      <c r="I720" s="270">
        <f t="shared" si="47"/>
        <v>0</v>
      </c>
      <c r="J720" s="270">
        <f t="shared" si="47"/>
        <v>0</v>
      </c>
      <c r="K720" s="270">
        <f t="shared" si="47"/>
        <v>0</v>
      </c>
      <c r="L720" s="270">
        <f t="shared" si="47"/>
        <v>0</v>
      </c>
    </row>
    <row r="721" spans="2:15" hidden="1" outlineLevel="2" x14ac:dyDescent="0.4">
      <c r="C721" s="220" t="s">
        <v>131</v>
      </c>
      <c r="D721" s="221" t="s">
        <v>176</v>
      </c>
      <c r="H721" s="270">
        <f t="shared" si="47"/>
        <v>0.11980673179555289</v>
      </c>
      <c r="I721" s="270">
        <f t="shared" si="47"/>
        <v>0</v>
      </c>
      <c r="J721" s="270">
        <f t="shared" si="47"/>
        <v>0</v>
      </c>
      <c r="K721" s="270">
        <f t="shared" si="47"/>
        <v>0</v>
      </c>
      <c r="L721" s="270">
        <f t="shared" si="47"/>
        <v>0</v>
      </c>
    </row>
    <row r="722" spans="2:15" hidden="1" outlineLevel="2" x14ac:dyDescent="0.4">
      <c r="C722" s="220" t="s">
        <v>133</v>
      </c>
      <c r="D722" s="221" t="s">
        <v>176</v>
      </c>
      <c r="H722" s="270">
        <f t="shared" si="47"/>
        <v>-2.613214240341468E-6</v>
      </c>
      <c r="I722" s="270">
        <f t="shared" si="47"/>
        <v>0</v>
      </c>
      <c r="J722" s="270">
        <f t="shared" si="47"/>
        <v>0</v>
      </c>
      <c r="K722" s="270">
        <f t="shared" si="47"/>
        <v>0</v>
      </c>
      <c r="L722" s="270">
        <f t="shared" si="47"/>
        <v>0</v>
      </c>
    </row>
    <row r="723" spans="2:15" hidden="1" outlineLevel="2" x14ac:dyDescent="0.4">
      <c r="C723" s="220" t="s">
        <v>244</v>
      </c>
      <c r="D723" s="221" t="s">
        <v>176</v>
      </c>
      <c r="H723" s="270">
        <f t="shared" si="47"/>
        <v>5.4212836357168677E-2</v>
      </c>
      <c r="I723" s="270">
        <f t="shared" si="47"/>
        <v>0</v>
      </c>
      <c r="J723" s="270">
        <f t="shared" si="47"/>
        <v>0</v>
      </c>
      <c r="K723" s="270">
        <f t="shared" si="47"/>
        <v>0</v>
      </c>
      <c r="L723" s="270">
        <f t="shared" si="47"/>
        <v>0</v>
      </c>
    </row>
    <row r="724" spans="2:15" hidden="1" outlineLevel="2" x14ac:dyDescent="0.4">
      <c r="C724" s="220" t="s">
        <v>137</v>
      </c>
      <c r="D724" s="221" t="s">
        <v>176</v>
      </c>
      <c r="H724" s="270">
        <f t="shared" si="47"/>
        <v>-2.8942842722509384E-3</v>
      </c>
      <c r="I724" s="270">
        <f t="shared" si="47"/>
        <v>0</v>
      </c>
      <c r="J724" s="270">
        <f t="shared" si="47"/>
        <v>0</v>
      </c>
      <c r="K724" s="270">
        <f t="shared" si="47"/>
        <v>0</v>
      </c>
      <c r="L724" s="270">
        <f t="shared" si="47"/>
        <v>0</v>
      </c>
    </row>
    <row r="725" spans="2:15" hidden="1" outlineLevel="2" x14ac:dyDescent="0.4">
      <c r="C725" s="220" t="s">
        <v>139</v>
      </c>
      <c r="D725" s="221" t="s">
        <v>176</v>
      </c>
      <c r="H725" s="270">
        <f t="shared" si="47"/>
        <v>7.4840992859663585E-2</v>
      </c>
      <c r="I725" s="270">
        <f t="shared" si="47"/>
        <v>0</v>
      </c>
      <c r="J725" s="270">
        <f t="shared" si="47"/>
        <v>0</v>
      </c>
      <c r="K725" s="270">
        <f t="shared" si="47"/>
        <v>0</v>
      </c>
      <c r="L725" s="270">
        <f t="shared" si="47"/>
        <v>0</v>
      </c>
    </row>
    <row r="726" spans="2:15" hidden="1" outlineLevel="2" x14ac:dyDescent="0.4">
      <c r="H726" s="270"/>
      <c r="I726" s="270"/>
      <c r="J726" s="270"/>
      <c r="K726" s="270"/>
      <c r="L726" s="270"/>
    </row>
    <row r="727" spans="2:15" hidden="1" outlineLevel="2" x14ac:dyDescent="0.4">
      <c r="B727" s="222"/>
      <c r="C727" s="222" t="s">
        <v>725</v>
      </c>
      <c r="D727" s="224" t="s">
        <v>176</v>
      </c>
      <c r="E727" s="271"/>
      <c r="F727" s="271"/>
      <c r="G727" s="271"/>
      <c r="H727" s="271">
        <f t="shared" ref="H727:L727" si="48">IFERROR(H655 / H607,0)</f>
        <v>-2.8352282254694352E-3</v>
      </c>
      <c r="I727" s="271">
        <f t="shared" si="48"/>
        <v>0</v>
      </c>
      <c r="J727" s="271">
        <f t="shared" si="48"/>
        <v>0</v>
      </c>
      <c r="K727" s="271">
        <f t="shared" si="48"/>
        <v>0</v>
      </c>
      <c r="L727" s="271">
        <f t="shared" si="48"/>
        <v>0</v>
      </c>
      <c r="M727" s="222"/>
      <c r="N727" s="222"/>
      <c r="O727" s="222"/>
    </row>
    <row r="728" spans="2:15" outlineLevel="1" collapsed="1" x14ac:dyDescent="0.4"/>
    <row r="729" spans="2:15" ht="15.75" x14ac:dyDescent="0.4">
      <c r="B729" s="55" t="s">
        <v>1161</v>
      </c>
      <c r="C729" s="75"/>
      <c r="D729" s="225"/>
      <c r="E729" s="225"/>
      <c r="F729" s="225"/>
      <c r="G729" s="225"/>
      <c r="H729" s="267"/>
      <c r="I729" s="267"/>
      <c r="J729" s="267"/>
      <c r="K729" s="267"/>
      <c r="L729" s="267"/>
      <c r="M729" s="225"/>
      <c r="N729" s="56"/>
      <c r="O729" s="56"/>
    </row>
    <row r="730" spans="2:15" x14ac:dyDescent="0.4">
      <c r="H730" s="221"/>
      <c r="I730" s="221"/>
      <c r="J730" s="221"/>
      <c r="K730" s="221"/>
      <c r="L730" s="221"/>
      <c r="M730" s="221"/>
    </row>
    <row r="731" spans="2:15" ht="14.25" outlineLevel="1" x14ac:dyDescent="0.4">
      <c r="B731" s="74" t="s">
        <v>1162</v>
      </c>
      <c r="C731" s="60"/>
      <c r="D731" s="226"/>
      <c r="E731" s="226"/>
      <c r="F731" s="226"/>
      <c r="G731" s="226"/>
      <c r="H731" s="269"/>
      <c r="I731" s="269"/>
      <c r="J731" s="269"/>
      <c r="K731" s="269"/>
      <c r="L731" s="269"/>
      <c r="M731" s="226"/>
      <c r="N731" s="18"/>
      <c r="O731" s="18"/>
    </row>
    <row r="732" spans="2:15" hidden="1" outlineLevel="2" x14ac:dyDescent="0.4">
      <c r="H732" s="268"/>
      <c r="I732" s="268"/>
      <c r="J732" s="268"/>
      <c r="K732" s="268"/>
      <c r="L732" s="268"/>
    </row>
    <row r="733" spans="2:15" hidden="1" outlineLevel="2" x14ac:dyDescent="0.4">
      <c r="C733" s="234" t="s">
        <v>117</v>
      </c>
      <c r="D733" s="236" t="s">
        <v>176</v>
      </c>
      <c r="E733" s="236"/>
      <c r="F733" s="236"/>
      <c r="G733" s="236"/>
      <c r="H733" s="270">
        <f>IFERROR((SUMIFS('INPUTS | Totex'!H$411:H$423,'INPUTS | Totex'!$C$411:$C$423,$C733) * Deflator2021)/SUMIFS(H$595:H$607,$C$595:$C$607,$C733),0)</f>
        <v>8.7247493732929657E-2</v>
      </c>
      <c r="I733" s="270">
        <f>IFERROR((SUMIFS('INPUTS | Totex'!I$411:I$423,'INPUTS | Totex'!$C$411:$C$423,$C733) * Deflator2022)/SUMIFS(I$595:I$607,$C$595:$C$607,$C733),0)</f>
        <v>0</v>
      </c>
      <c r="J733" s="270">
        <f>IFERROR((SUMIFS('INPUTS | Totex'!J$411:J$423,'INPUTS | Totex'!$C$411:$C$423,$C733) * Deflator2023)/SUMIFS(J$595:J$607,$C$595:$C$607,$C733),0)</f>
        <v>0</v>
      </c>
      <c r="K733" s="270">
        <f>IFERROR((SUMIFS('INPUTS | Totex'!K$411:K$423,'INPUTS | Totex'!$C$411:$C$423,$C733) * Deflator2024)/SUMIFS(K$595:K$607,$C$595:$C$607,$C733),0)</f>
        <v>0</v>
      </c>
      <c r="L733" s="270">
        <f>IFERROR((SUMIFS('INPUTS | Totex'!L$411:L$423,'INPUTS | Totex'!$C$411:$C$423,$C733) * Deflator2025)/SUMIFS(L$595:L$607,$C$595:$C$607,$C733),0)</f>
        <v>0</v>
      </c>
    </row>
    <row r="734" spans="2:15" hidden="1" outlineLevel="2" x14ac:dyDescent="0.4">
      <c r="C734" s="234" t="s">
        <v>119</v>
      </c>
      <c r="D734" s="236" t="s">
        <v>176</v>
      </c>
      <c r="E734" s="236"/>
      <c r="F734" s="236"/>
      <c r="G734" s="236"/>
      <c r="H734" s="270">
        <f>IFERROR((SUMIFS('INPUTS | Totex'!H$411:H$423,'INPUTS | Totex'!$C$411:$C$423,$C734) * Deflator2021)/SUMIFS(H$595:H$607,$C$595:$C$607,$C734),0)</f>
        <v>-2.4204119374472748E-2</v>
      </c>
      <c r="I734" s="270">
        <f>IFERROR((SUMIFS('INPUTS | Totex'!I$411:I$423,'INPUTS | Totex'!$C$411:$C$423,$C734) * Deflator2022)/SUMIFS(I$595:I$607,$C$595:$C$607,$C734),0)</f>
        <v>0</v>
      </c>
      <c r="J734" s="270">
        <f>IFERROR((SUMIFS('INPUTS | Totex'!J$411:J$423,'INPUTS | Totex'!$C$411:$C$423,$C734) * Deflator2023)/SUMIFS(J$595:J$607,$C$595:$C$607,$C734),0)</f>
        <v>0</v>
      </c>
      <c r="K734" s="270">
        <f>IFERROR((SUMIFS('INPUTS | Totex'!K$411:K$423,'INPUTS | Totex'!$C$411:$C$423,$C734) * Deflator2024)/SUMIFS(K$595:K$607,$C$595:$C$607,$C734),0)</f>
        <v>0</v>
      </c>
      <c r="L734" s="270">
        <f>IFERROR((SUMIFS('INPUTS | Totex'!L$411:L$423,'INPUTS | Totex'!$C$411:$C$423,$C734) * Deflator2025)/SUMIFS(L$595:L$607,$C$595:$C$607,$C734),0)</f>
        <v>0</v>
      </c>
    </row>
    <row r="735" spans="2:15" hidden="1" outlineLevel="2" x14ac:dyDescent="0.4">
      <c r="C735" s="234" t="s">
        <v>122</v>
      </c>
      <c r="D735" s="236" t="s">
        <v>176</v>
      </c>
      <c r="E735" s="236"/>
      <c r="F735" s="236"/>
      <c r="G735" s="236"/>
      <c r="H735" s="270">
        <f>IFERROR((SUMIFS('INPUTS | Totex'!H$411:H$423,'INPUTS | Totex'!$C$411:$C$423,$C735) * Deflator2021)/SUMIFS(H$595:H$607,$C$595:$C$607,$C735),0)</f>
        <v>0.11920260374288037</v>
      </c>
      <c r="I735" s="270">
        <f>IFERROR((SUMIFS('INPUTS | Totex'!I$411:I$423,'INPUTS | Totex'!$C$411:$C$423,$C735) * Deflator2022)/SUMIFS(I$595:I$607,$C$595:$C$607,$C735),0)</f>
        <v>0</v>
      </c>
      <c r="J735" s="270">
        <f>IFERROR((SUMIFS('INPUTS | Totex'!J$411:J$423,'INPUTS | Totex'!$C$411:$C$423,$C735) * Deflator2023)/SUMIFS(J$595:J$607,$C$595:$C$607,$C735),0)</f>
        <v>0</v>
      </c>
      <c r="K735" s="270">
        <f>IFERROR((SUMIFS('INPUTS | Totex'!K$411:K$423,'INPUTS | Totex'!$C$411:$C$423,$C735) * Deflator2024)/SUMIFS(K$595:K$607,$C$595:$C$607,$C735),0)</f>
        <v>0</v>
      </c>
      <c r="L735" s="270">
        <f>IFERROR((SUMIFS('INPUTS | Totex'!L$411:L$423,'INPUTS | Totex'!$C$411:$C$423,$C735) * Deflator2025)/SUMIFS(L$595:L$607,$C$595:$C$607,$C735),0)</f>
        <v>0</v>
      </c>
    </row>
    <row r="736" spans="2:15" hidden="1" outlineLevel="2" x14ac:dyDescent="0.4">
      <c r="C736" s="234" t="s">
        <v>124</v>
      </c>
      <c r="D736" s="236" t="s">
        <v>176</v>
      </c>
      <c r="E736" s="236"/>
      <c r="F736" s="236"/>
      <c r="G736" s="236"/>
      <c r="H736" s="270">
        <f>IFERROR((SUMIFS('INPUTS | Totex'!H$411:H$423,'INPUTS | Totex'!$C$411:$C$423,$C736) * Deflator2021)/SUMIFS(H$595:H$607,$C$595:$C$607,$C736),0)</f>
        <v>5.695683228163792E-2</v>
      </c>
      <c r="I736" s="270">
        <f>IFERROR((SUMIFS('INPUTS | Totex'!I$411:I$423,'INPUTS | Totex'!$C$411:$C$423,$C736) * Deflator2022)/SUMIFS(I$595:I$607,$C$595:$C$607,$C736),0)</f>
        <v>0</v>
      </c>
      <c r="J736" s="270">
        <f>IFERROR((SUMIFS('INPUTS | Totex'!J$411:J$423,'INPUTS | Totex'!$C$411:$C$423,$C736) * Deflator2023)/SUMIFS(J$595:J$607,$C$595:$C$607,$C736),0)</f>
        <v>0</v>
      </c>
      <c r="K736" s="270">
        <f>IFERROR((SUMIFS('INPUTS | Totex'!K$411:K$423,'INPUTS | Totex'!$C$411:$C$423,$C736) * Deflator2024)/SUMIFS(K$595:K$607,$C$595:$C$607,$C736),0)</f>
        <v>0</v>
      </c>
      <c r="L736" s="270">
        <f>IFERROR((SUMIFS('INPUTS | Totex'!L$411:L$423,'INPUTS | Totex'!$C$411:$C$423,$C736) * Deflator2025)/SUMIFS(L$595:L$607,$C$595:$C$607,$C736),0)</f>
        <v>0</v>
      </c>
    </row>
    <row r="737" spans="2:15" hidden="1" outlineLevel="2" x14ac:dyDescent="0.4">
      <c r="C737" s="234" t="s">
        <v>126</v>
      </c>
      <c r="D737" s="236" t="s">
        <v>176</v>
      </c>
      <c r="E737" s="236"/>
      <c r="F737" s="236"/>
      <c r="G737" s="236"/>
      <c r="H737" s="270">
        <f>IFERROR((SUMIFS('INPUTS | Totex'!H$411:H$423,'INPUTS | Totex'!$C$411:$C$423,$C737) * Deflator2021)/SUMIFS(H$595:H$607,$C$595:$C$607,$C737),0)</f>
        <v>-0.12267381208268782</v>
      </c>
      <c r="I737" s="270">
        <f>IFERROR((SUMIFS('INPUTS | Totex'!I$411:I$423,'INPUTS | Totex'!$C$411:$C$423,$C737) * Deflator2022)/SUMIFS(I$595:I$607,$C$595:$C$607,$C737),0)</f>
        <v>0</v>
      </c>
      <c r="J737" s="270">
        <f>IFERROR((SUMIFS('INPUTS | Totex'!J$411:J$423,'INPUTS | Totex'!$C$411:$C$423,$C737) * Deflator2023)/SUMIFS(J$595:J$607,$C$595:$C$607,$C737),0)</f>
        <v>0</v>
      </c>
      <c r="K737" s="270">
        <f>IFERROR((SUMIFS('INPUTS | Totex'!K$411:K$423,'INPUTS | Totex'!$C$411:$C$423,$C737) * Deflator2024)/SUMIFS(K$595:K$607,$C$595:$C$607,$C737),0)</f>
        <v>0</v>
      </c>
      <c r="L737" s="270">
        <f>IFERROR((SUMIFS('INPUTS | Totex'!L$411:L$423,'INPUTS | Totex'!$C$411:$C$423,$C737) * Deflator2025)/SUMIFS(L$595:L$607,$C$595:$C$607,$C737),0)</f>
        <v>0</v>
      </c>
    </row>
    <row r="738" spans="2:15" hidden="1" outlineLevel="2" x14ac:dyDescent="0.4">
      <c r="C738" s="234" t="s">
        <v>128</v>
      </c>
      <c r="D738" s="236" t="s">
        <v>176</v>
      </c>
      <c r="E738" s="236"/>
      <c r="F738" s="236"/>
      <c r="G738" s="236"/>
      <c r="H738" s="270">
        <f>IFERROR((SUMIFS('INPUTS | Totex'!H$411:H$423,'INPUTS | Totex'!$C$411:$C$423,$C738) * Deflator2021)/SUMIFS(H$595:H$607,$C$595:$C$607,$C738),0)</f>
        <v>-0.14760617559910585</v>
      </c>
      <c r="I738" s="270">
        <f>IFERROR((SUMIFS('INPUTS | Totex'!I$411:I$423,'INPUTS | Totex'!$C$411:$C$423,$C738) * Deflator2022)/SUMIFS(I$595:I$607,$C$595:$C$607,$C738),0)</f>
        <v>0</v>
      </c>
      <c r="J738" s="270">
        <f>IFERROR((SUMIFS('INPUTS | Totex'!J$411:J$423,'INPUTS | Totex'!$C$411:$C$423,$C738) * Deflator2023)/SUMIFS(J$595:J$607,$C$595:$C$607,$C738),0)</f>
        <v>0</v>
      </c>
      <c r="K738" s="270">
        <f>IFERROR((SUMIFS('INPUTS | Totex'!K$411:K$423,'INPUTS | Totex'!$C$411:$C$423,$C738) * Deflator2024)/SUMIFS(K$595:K$607,$C$595:$C$607,$C738),0)</f>
        <v>0</v>
      </c>
      <c r="L738" s="270">
        <f>IFERROR((SUMIFS('INPUTS | Totex'!L$411:L$423,'INPUTS | Totex'!$C$411:$C$423,$C738) * Deflator2025)/SUMIFS(L$595:L$607,$C$595:$C$607,$C738),0)</f>
        <v>0</v>
      </c>
    </row>
    <row r="739" spans="2:15" hidden="1" outlineLevel="2" x14ac:dyDescent="0.4">
      <c r="C739" s="234" t="s">
        <v>131</v>
      </c>
      <c r="D739" s="236" t="s">
        <v>176</v>
      </c>
      <c r="E739" s="236"/>
      <c r="F739" s="236"/>
      <c r="G739" s="236"/>
      <c r="H739" s="270">
        <f>IFERROR((SUMIFS('INPUTS | Totex'!H$411:H$423,'INPUTS | Totex'!$C$411:$C$423,$C739) * Deflator2021)/SUMIFS(H$595:H$607,$C$595:$C$607,$C739),0)</f>
        <v>0.1011045837373334</v>
      </c>
      <c r="I739" s="270">
        <f>IFERROR((SUMIFS('INPUTS | Totex'!I$411:I$423,'INPUTS | Totex'!$C$411:$C$423,$C739) * Deflator2022)/SUMIFS(I$595:I$607,$C$595:$C$607,$C739),0)</f>
        <v>0</v>
      </c>
      <c r="J739" s="270">
        <f>IFERROR((SUMIFS('INPUTS | Totex'!J$411:J$423,'INPUTS | Totex'!$C$411:$C$423,$C739) * Deflator2023)/SUMIFS(J$595:J$607,$C$595:$C$607,$C739),0)</f>
        <v>0</v>
      </c>
      <c r="K739" s="270">
        <f>IFERROR((SUMIFS('INPUTS | Totex'!K$411:K$423,'INPUTS | Totex'!$C$411:$C$423,$C739) * Deflator2024)/SUMIFS(K$595:K$607,$C$595:$C$607,$C739),0)</f>
        <v>0</v>
      </c>
      <c r="L739" s="270">
        <f>IFERROR((SUMIFS('INPUTS | Totex'!L$411:L$423,'INPUTS | Totex'!$C$411:$C$423,$C739) * Deflator2025)/SUMIFS(L$595:L$607,$C$595:$C$607,$C739),0)</f>
        <v>0</v>
      </c>
    </row>
    <row r="740" spans="2:15" hidden="1" outlineLevel="2" x14ac:dyDescent="0.4">
      <c r="C740" s="234" t="s">
        <v>133</v>
      </c>
      <c r="D740" s="236" t="s">
        <v>176</v>
      </c>
      <c r="E740" s="236"/>
      <c r="F740" s="236"/>
      <c r="G740" s="236"/>
      <c r="H740" s="270">
        <f>IFERROR((SUMIFS('INPUTS | Totex'!H$411:H$423,'INPUTS | Totex'!$C$411:$C$423,$C740) * Deflator2021)/SUMIFS(H$595:H$607,$C$595:$C$607,$C740),0)</f>
        <v>-0.14177732540135704</v>
      </c>
      <c r="I740" s="270">
        <f>IFERROR((SUMIFS('INPUTS | Totex'!I$411:I$423,'INPUTS | Totex'!$C$411:$C$423,$C740) * Deflator2022)/SUMIFS(I$595:I$607,$C$595:$C$607,$C740),0)</f>
        <v>0</v>
      </c>
      <c r="J740" s="270">
        <f>IFERROR((SUMIFS('INPUTS | Totex'!J$411:J$423,'INPUTS | Totex'!$C$411:$C$423,$C740) * Deflator2023)/SUMIFS(J$595:J$607,$C$595:$C$607,$C740),0)</f>
        <v>0</v>
      </c>
      <c r="K740" s="270">
        <f>IFERROR((SUMIFS('INPUTS | Totex'!K$411:K$423,'INPUTS | Totex'!$C$411:$C$423,$C740) * Deflator2024)/SUMIFS(K$595:K$607,$C$595:$C$607,$C740),0)</f>
        <v>0</v>
      </c>
      <c r="L740" s="270">
        <f>IFERROR((SUMIFS('INPUTS | Totex'!L$411:L$423,'INPUTS | Totex'!$C$411:$C$423,$C740) * Deflator2025)/SUMIFS(L$595:L$607,$C$595:$C$607,$C740),0)</f>
        <v>0</v>
      </c>
    </row>
    <row r="741" spans="2:15" hidden="1" outlineLevel="2" x14ac:dyDescent="0.4">
      <c r="C741" s="220" t="s">
        <v>244</v>
      </c>
      <c r="D741" s="236" t="s">
        <v>176</v>
      </c>
      <c r="E741" s="236"/>
      <c r="F741" s="236"/>
      <c r="G741" s="236"/>
      <c r="H741" s="270">
        <f>IFERROR((SUMIFS('INPUTS | Totex'!H$411:H$423,'INPUTS | Totex'!$C$411:$C$423,$C741) * Deflator2021)/SUMIFS(H$595:H$607,$C$595:$C$607,$C741),0)</f>
        <v>0.25682022898082696</v>
      </c>
      <c r="I741" s="270">
        <f>IFERROR((SUMIFS('INPUTS | Totex'!I$411:I$423,'INPUTS | Totex'!$C$411:$C$423,$C741) * Deflator2022)/SUMIFS(I$595:I$607,$C$595:$C$607,$C741),0)</f>
        <v>0</v>
      </c>
      <c r="J741" s="270">
        <f>IFERROR((SUMIFS('INPUTS | Totex'!J$411:J$423,'INPUTS | Totex'!$C$411:$C$423,$C741) * Deflator2023)/SUMIFS(J$595:J$607,$C$595:$C$607,$C741),0)</f>
        <v>0</v>
      </c>
      <c r="K741" s="270">
        <f>IFERROR((SUMIFS('INPUTS | Totex'!K$411:K$423,'INPUTS | Totex'!$C$411:$C$423,$C741) * Deflator2024)/SUMIFS(K$595:K$607,$C$595:$C$607,$C741),0)</f>
        <v>0</v>
      </c>
      <c r="L741" s="270">
        <f>IFERROR((SUMIFS('INPUTS | Totex'!L$411:L$423,'INPUTS | Totex'!$C$411:$C$423,$C741) * Deflator2025)/SUMIFS(L$595:L$607,$C$595:$C$607,$C741),0)</f>
        <v>0</v>
      </c>
    </row>
    <row r="742" spans="2:15" hidden="1" outlineLevel="2" x14ac:dyDescent="0.4">
      <c r="C742" s="234" t="s">
        <v>137</v>
      </c>
      <c r="D742" s="236" t="s">
        <v>176</v>
      </c>
      <c r="E742" s="236"/>
      <c r="F742" s="236"/>
      <c r="G742" s="236"/>
      <c r="H742" s="270">
        <f>IFERROR((SUMIFS('INPUTS | Totex'!H$411:H$423,'INPUTS | Totex'!$C$411:$C$423,$C742) * Deflator2021)/SUMIFS(H$595:H$607,$C$595:$C$607,$C742),0)</f>
        <v>-0.13918496547280176</v>
      </c>
      <c r="I742" s="270">
        <f>IFERROR((SUMIFS('INPUTS | Totex'!I$411:I$423,'INPUTS | Totex'!$C$411:$C$423,$C742) * Deflator2022)/SUMIFS(I$595:I$607,$C$595:$C$607,$C742),0)</f>
        <v>0</v>
      </c>
      <c r="J742" s="270">
        <f>IFERROR((SUMIFS('INPUTS | Totex'!J$411:J$423,'INPUTS | Totex'!$C$411:$C$423,$C742) * Deflator2023)/SUMIFS(J$595:J$607,$C$595:$C$607,$C742),0)</f>
        <v>0</v>
      </c>
      <c r="K742" s="270">
        <f>IFERROR((SUMIFS('INPUTS | Totex'!K$411:K$423,'INPUTS | Totex'!$C$411:$C$423,$C742) * Deflator2024)/SUMIFS(K$595:K$607,$C$595:$C$607,$C742),0)</f>
        <v>0</v>
      </c>
      <c r="L742" s="270">
        <f>IFERROR((SUMIFS('INPUTS | Totex'!L$411:L$423,'INPUTS | Totex'!$C$411:$C$423,$C742) * Deflator2025)/SUMIFS(L$595:L$607,$C$595:$C$607,$C742),0)</f>
        <v>0</v>
      </c>
    </row>
    <row r="743" spans="2:15" hidden="1" outlineLevel="2" x14ac:dyDescent="0.4">
      <c r="C743" s="234" t="s">
        <v>139</v>
      </c>
      <c r="D743" s="236" t="s">
        <v>176</v>
      </c>
      <c r="E743" s="236"/>
      <c r="F743" s="236"/>
      <c r="G743" s="236"/>
      <c r="H743" s="270">
        <f>IFERROR((SUMIFS('INPUTS | Totex'!H$411:H$423,'INPUTS | Totex'!$C$411:$C$423,$C743) * Deflator2021)/SUMIFS(H$595:H$607,$C$595:$C$607,$C743),0)</f>
        <v>-0.23152486454634635</v>
      </c>
      <c r="I743" s="270">
        <f>IFERROR((SUMIFS('INPUTS | Totex'!I$411:I$423,'INPUTS | Totex'!$C$411:$C$423,$C743) * Deflator2022)/SUMIFS(I$595:I$607,$C$595:$C$607,$C743),0)</f>
        <v>0</v>
      </c>
      <c r="J743" s="270">
        <f>IFERROR((SUMIFS('INPUTS | Totex'!J$411:J$423,'INPUTS | Totex'!$C$411:$C$423,$C743) * Deflator2023)/SUMIFS(J$595:J$607,$C$595:$C$607,$C743),0)</f>
        <v>0</v>
      </c>
      <c r="K743" s="270">
        <f>IFERROR((SUMIFS('INPUTS | Totex'!K$411:K$423,'INPUTS | Totex'!$C$411:$C$423,$C743) * Deflator2024)/SUMIFS(K$595:K$607,$C$595:$C$607,$C743),0)</f>
        <v>0</v>
      </c>
      <c r="L743" s="270">
        <f>IFERROR((SUMIFS('INPUTS | Totex'!L$411:L$423,'INPUTS | Totex'!$C$411:$C$423,$C743) * Deflator2025)/SUMIFS(L$595:L$607,$C$595:$C$607,$C743),0)</f>
        <v>0</v>
      </c>
    </row>
    <row r="744" spans="2:15" hidden="1" outlineLevel="2" x14ac:dyDescent="0.4">
      <c r="C744" s="234"/>
      <c r="D744" s="236"/>
      <c r="E744" s="236"/>
      <c r="F744" s="236"/>
      <c r="G744" s="236"/>
      <c r="H744" s="270"/>
      <c r="I744" s="270"/>
      <c r="J744" s="270"/>
      <c r="K744" s="270"/>
      <c r="L744" s="270"/>
    </row>
    <row r="745" spans="2:15" hidden="1" outlineLevel="2" x14ac:dyDescent="0.4">
      <c r="B745" s="222"/>
      <c r="C745" s="222" t="s">
        <v>725</v>
      </c>
      <c r="D745" s="237" t="s">
        <v>176</v>
      </c>
      <c r="E745" s="271"/>
      <c r="F745" s="271"/>
      <c r="G745" s="271"/>
      <c r="H745" s="271">
        <f>IFERROR((SUMIFS('INPUTS | Totex'!H$411:H$423,'INPUTS | Totex'!$C$411:$C$423,$C745) * Deflator2021)/SUMIFS(H$595:H$607,$C$595:$C$607,$C745),0)</f>
        <v>-4.257190031703758E-2</v>
      </c>
      <c r="I745" s="271">
        <f>IFERROR((SUMIFS('INPUTS | Totex'!I$411:I$423,'INPUTS | Totex'!$C$411:$C$423,$C745) * Deflator2022)/SUMIFS(I$595:I$607,$C$595:$C$607,$C745),0)</f>
        <v>0</v>
      </c>
      <c r="J745" s="271">
        <f>IFERROR((SUMIFS('INPUTS | Totex'!J$411:J$423,'INPUTS | Totex'!$C$411:$C$423,$C745) * Deflator2023)/SUMIFS(J$595:J$607,$C$595:$C$607,$C745),0)</f>
        <v>0</v>
      </c>
      <c r="K745" s="271">
        <f>IFERROR((SUMIFS('INPUTS | Totex'!K$411:K$423,'INPUTS | Totex'!$C$411:$C$423,$C745) * Deflator2024)/SUMIFS(K$595:K$607,$C$595:$C$607,$C745),0)</f>
        <v>0</v>
      </c>
      <c r="L745" s="271">
        <f>IFERROR((SUMIFS('INPUTS | Totex'!L$411:L$423,'INPUTS | Totex'!$C$411:$C$423,$C745) * Deflator2025)/SUMIFS(L$595:L$607,$C$595:$C$607,$C745),0)</f>
        <v>0</v>
      </c>
      <c r="M745" s="222"/>
      <c r="N745" s="222"/>
      <c r="O745" s="222"/>
    </row>
    <row r="746" spans="2:15" outlineLevel="1" collapsed="1" x14ac:dyDescent="0.4">
      <c r="H746" s="268"/>
      <c r="I746" s="268"/>
      <c r="J746" s="268"/>
      <c r="K746" s="268"/>
      <c r="L746" s="268"/>
    </row>
    <row r="747" spans="2:15" ht="14.25" outlineLevel="1" x14ac:dyDescent="0.4">
      <c r="B747" s="74" t="s">
        <v>1163</v>
      </c>
      <c r="C747" s="60"/>
      <c r="D747" s="226"/>
      <c r="E747" s="226"/>
      <c r="F747" s="226"/>
      <c r="G747" s="226"/>
      <c r="H747" s="269"/>
      <c r="I747" s="269"/>
      <c r="J747" s="269"/>
      <c r="K747" s="269"/>
      <c r="L747" s="269"/>
      <c r="M747" s="226"/>
      <c r="N747" s="18"/>
      <c r="O747" s="18"/>
    </row>
    <row r="748" spans="2:15" hidden="1" outlineLevel="2" x14ac:dyDescent="0.4">
      <c r="H748" s="268"/>
      <c r="I748" s="268"/>
      <c r="J748" s="268"/>
      <c r="K748" s="268"/>
      <c r="L748" s="268"/>
    </row>
    <row r="749" spans="2:15" hidden="1" outlineLevel="2" x14ac:dyDescent="0.4">
      <c r="C749" s="234" t="s">
        <v>117</v>
      </c>
      <c r="D749" s="236" t="s">
        <v>176</v>
      </c>
      <c r="E749" s="236"/>
      <c r="F749" s="236"/>
      <c r="G749" s="236"/>
      <c r="H749" s="270">
        <f>IFERROR((SUMIFS('INPUTS | Totex'!H$427:H$439,'INPUTS | Totex'!$C$427:$C$439,$C749) * Deflator2021)/SUMIFS(H$595:H$607,$C$595:$C$607,$C749),0)</f>
        <v>-3.9299075593099371E-2</v>
      </c>
      <c r="I749" s="270">
        <f>IFERROR((SUMIFS('INPUTS | Totex'!I$427:I$439,'INPUTS | Totex'!$C$427:$C$439,$C749) * Deflator2022)/SUMIFS(I$595:I$607,$C$595:$C$607,$C749),0)</f>
        <v>0</v>
      </c>
      <c r="J749" s="270">
        <f>IFERROR((SUMIFS('INPUTS | Totex'!J$427:J$439,'INPUTS | Totex'!$C$427:$C$439,$C749) * Deflator2023)/SUMIFS(J$595:J$607,$C$595:$C$607,$C749),0)</f>
        <v>0</v>
      </c>
      <c r="K749" s="270">
        <f>IFERROR((SUMIFS('INPUTS | Totex'!K$427:K$439,'INPUTS | Totex'!$C$427:$C$439,$C749) * Deflator2024)/SUMIFS(K$595:K$607,$C$595:$C$607,$C749),0)</f>
        <v>0</v>
      </c>
      <c r="L749" s="270">
        <f>IFERROR((SUMIFS('INPUTS | Totex'!L$427:L$439,'INPUTS | Totex'!$C$427:$C$439,$C749) * Deflator2025)/SUMIFS(L$595:L$607,$C$595:$C$607,$C749),0)</f>
        <v>0</v>
      </c>
    </row>
    <row r="750" spans="2:15" hidden="1" outlineLevel="2" x14ac:dyDescent="0.4">
      <c r="C750" s="234" t="s">
        <v>119</v>
      </c>
      <c r="D750" s="236" t="s">
        <v>176</v>
      </c>
      <c r="E750" s="236"/>
      <c r="F750" s="236"/>
      <c r="G750" s="236"/>
      <c r="H750" s="270">
        <f>IFERROR((SUMIFS('INPUTS | Totex'!H$427:H$439,'INPUTS | Totex'!$C$427:$C$439,$C750) * Deflator2021)/SUMIFS(H$595:H$607,$C$595:$C$607,$C750),0)</f>
        <v>5.4911444626218074E-2</v>
      </c>
      <c r="I750" s="270">
        <f>IFERROR((SUMIFS('INPUTS | Totex'!I$427:I$439,'INPUTS | Totex'!$C$427:$C$439,$C750) * Deflator2022)/SUMIFS(I$595:I$607,$C$595:$C$607,$C750),0)</f>
        <v>0</v>
      </c>
      <c r="J750" s="270">
        <f>IFERROR((SUMIFS('INPUTS | Totex'!J$427:J$439,'INPUTS | Totex'!$C$427:$C$439,$C750) * Deflator2023)/SUMIFS(J$595:J$607,$C$595:$C$607,$C750),0)</f>
        <v>0</v>
      </c>
      <c r="K750" s="270">
        <f>IFERROR((SUMIFS('INPUTS | Totex'!K$427:K$439,'INPUTS | Totex'!$C$427:$C$439,$C750) * Deflator2024)/SUMIFS(K$595:K$607,$C$595:$C$607,$C750),0)</f>
        <v>0</v>
      </c>
      <c r="L750" s="270">
        <f>IFERROR((SUMIFS('INPUTS | Totex'!L$427:L$439,'INPUTS | Totex'!$C$427:$C$439,$C750) * Deflator2025)/SUMIFS(L$595:L$607,$C$595:$C$607,$C750),0)</f>
        <v>0</v>
      </c>
    </row>
    <row r="751" spans="2:15" hidden="1" outlineLevel="2" x14ac:dyDescent="0.4">
      <c r="C751" s="234" t="s">
        <v>122</v>
      </c>
      <c r="D751" s="236" t="s">
        <v>176</v>
      </c>
      <c r="E751" s="236"/>
      <c r="F751" s="236"/>
      <c r="G751" s="236"/>
      <c r="H751" s="270">
        <f>IFERROR((SUMIFS('INPUTS | Totex'!H$427:H$439,'INPUTS | Totex'!$C$427:$C$439,$C751) * Deflator2021)/SUMIFS(H$595:H$607,$C$595:$C$607,$C751),0)</f>
        <v>-2.1765663140764845E-2</v>
      </c>
      <c r="I751" s="270">
        <f>IFERROR((SUMIFS('INPUTS | Totex'!I$427:I$439,'INPUTS | Totex'!$C$427:$C$439,$C751) * Deflator2022)/SUMIFS(I$595:I$607,$C$595:$C$607,$C751),0)</f>
        <v>0</v>
      </c>
      <c r="J751" s="270">
        <f>IFERROR((SUMIFS('INPUTS | Totex'!J$427:J$439,'INPUTS | Totex'!$C$427:$C$439,$C751) * Deflator2023)/SUMIFS(J$595:J$607,$C$595:$C$607,$C751),0)</f>
        <v>0</v>
      </c>
      <c r="K751" s="270">
        <f>IFERROR((SUMIFS('INPUTS | Totex'!K$427:K$439,'INPUTS | Totex'!$C$427:$C$439,$C751) * Deflator2024)/SUMIFS(K$595:K$607,$C$595:$C$607,$C751),0)</f>
        <v>0</v>
      </c>
      <c r="L751" s="270">
        <f>IFERROR((SUMIFS('INPUTS | Totex'!L$427:L$439,'INPUTS | Totex'!$C$427:$C$439,$C751) * Deflator2025)/SUMIFS(L$595:L$607,$C$595:$C$607,$C751),0)</f>
        <v>0</v>
      </c>
    </row>
    <row r="752" spans="2:15" hidden="1" outlineLevel="2" x14ac:dyDescent="0.4">
      <c r="C752" s="234" t="s">
        <v>124</v>
      </c>
      <c r="D752" s="236" t="s">
        <v>176</v>
      </c>
      <c r="E752" s="236"/>
      <c r="F752" s="236"/>
      <c r="G752" s="236"/>
      <c r="H752" s="270">
        <f>IFERROR((SUMIFS('INPUTS | Totex'!H$427:H$439,'INPUTS | Totex'!$C$427:$C$439,$C752) * Deflator2021)/SUMIFS(H$595:H$607,$C$595:$C$607,$C752),0)</f>
        <v>-8.0633260334456835E-2</v>
      </c>
      <c r="I752" s="270">
        <f>IFERROR((SUMIFS('INPUTS | Totex'!I$427:I$439,'INPUTS | Totex'!$C$427:$C$439,$C752) * Deflator2022)/SUMIFS(I$595:I$607,$C$595:$C$607,$C752),0)</f>
        <v>0</v>
      </c>
      <c r="J752" s="270">
        <f>IFERROR((SUMIFS('INPUTS | Totex'!J$427:J$439,'INPUTS | Totex'!$C$427:$C$439,$C752) * Deflator2023)/SUMIFS(J$595:J$607,$C$595:$C$607,$C752),0)</f>
        <v>0</v>
      </c>
      <c r="K752" s="270">
        <f>IFERROR((SUMIFS('INPUTS | Totex'!K$427:K$439,'INPUTS | Totex'!$C$427:$C$439,$C752) * Deflator2024)/SUMIFS(K$595:K$607,$C$595:$C$607,$C752),0)</f>
        <v>0</v>
      </c>
      <c r="L752" s="270">
        <f>IFERROR((SUMIFS('INPUTS | Totex'!L$427:L$439,'INPUTS | Totex'!$C$427:$C$439,$C752) * Deflator2025)/SUMIFS(L$595:L$607,$C$595:$C$607,$C752),0)</f>
        <v>0</v>
      </c>
    </row>
    <row r="753" spans="2:15" hidden="1" outlineLevel="2" x14ac:dyDescent="0.4">
      <c r="C753" s="234" t="s">
        <v>126</v>
      </c>
      <c r="D753" s="236" t="s">
        <v>176</v>
      </c>
      <c r="E753" s="236"/>
      <c r="F753" s="236"/>
      <c r="G753" s="236"/>
      <c r="H753" s="270">
        <f>IFERROR((SUMIFS('INPUTS | Totex'!H$427:H$439,'INPUTS | Totex'!$C$427:$C$439,$C753) * Deflator2021)/SUMIFS(H$595:H$607,$C$595:$C$607,$C753),0)</f>
        <v>7.3496066223795328E-2</v>
      </c>
      <c r="I753" s="270">
        <f>IFERROR((SUMIFS('INPUTS | Totex'!I$427:I$439,'INPUTS | Totex'!$C$427:$C$439,$C753) * Deflator2022)/SUMIFS(I$595:I$607,$C$595:$C$607,$C753),0)</f>
        <v>0</v>
      </c>
      <c r="J753" s="270">
        <f>IFERROR((SUMIFS('INPUTS | Totex'!J$427:J$439,'INPUTS | Totex'!$C$427:$C$439,$C753) * Deflator2023)/SUMIFS(J$595:J$607,$C$595:$C$607,$C753),0)</f>
        <v>0</v>
      </c>
      <c r="K753" s="270">
        <f>IFERROR((SUMIFS('INPUTS | Totex'!K$427:K$439,'INPUTS | Totex'!$C$427:$C$439,$C753) * Deflator2024)/SUMIFS(K$595:K$607,$C$595:$C$607,$C753),0)</f>
        <v>0</v>
      </c>
      <c r="L753" s="270">
        <f>IFERROR((SUMIFS('INPUTS | Totex'!L$427:L$439,'INPUTS | Totex'!$C$427:$C$439,$C753) * Deflator2025)/SUMIFS(L$595:L$607,$C$595:$C$607,$C753),0)</f>
        <v>0</v>
      </c>
    </row>
    <row r="754" spans="2:15" hidden="1" outlineLevel="2" x14ac:dyDescent="0.4">
      <c r="C754" s="234" t="s">
        <v>128</v>
      </c>
      <c r="D754" s="236" t="s">
        <v>176</v>
      </c>
      <c r="E754" s="236"/>
      <c r="F754" s="236"/>
      <c r="G754" s="236"/>
      <c r="H754" s="270">
        <f>IFERROR((SUMIFS('INPUTS | Totex'!H$427:H$439,'INPUTS | Totex'!$C$427:$C$439,$C754) * Deflator2021)/SUMIFS(H$595:H$607,$C$595:$C$607,$C754),0)</f>
        <v>-7.397203306128813E-3</v>
      </c>
      <c r="I754" s="270">
        <f>IFERROR((SUMIFS('INPUTS | Totex'!I$427:I$439,'INPUTS | Totex'!$C$427:$C$439,$C754) * Deflator2022)/SUMIFS(I$595:I$607,$C$595:$C$607,$C754),0)</f>
        <v>0</v>
      </c>
      <c r="J754" s="270">
        <f>IFERROR((SUMIFS('INPUTS | Totex'!J$427:J$439,'INPUTS | Totex'!$C$427:$C$439,$C754) * Deflator2023)/SUMIFS(J$595:J$607,$C$595:$C$607,$C754),0)</f>
        <v>0</v>
      </c>
      <c r="K754" s="270">
        <f>IFERROR((SUMIFS('INPUTS | Totex'!K$427:K$439,'INPUTS | Totex'!$C$427:$C$439,$C754) * Deflator2024)/SUMIFS(K$595:K$607,$C$595:$C$607,$C754),0)</f>
        <v>0</v>
      </c>
      <c r="L754" s="270">
        <f>IFERROR((SUMIFS('INPUTS | Totex'!L$427:L$439,'INPUTS | Totex'!$C$427:$C$439,$C754) * Deflator2025)/SUMIFS(L$595:L$607,$C$595:$C$607,$C754),0)</f>
        <v>0</v>
      </c>
    </row>
    <row r="755" spans="2:15" hidden="1" outlineLevel="2" x14ac:dyDescent="0.4">
      <c r="C755" s="234" t="s">
        <v>131</v>
      </c>
      <c r="D755" s="236" t="s">
        <v>176</v>
      </c>
      <c r="E755" s="236"/>
      <c r="F755" s="236"/>
      <c r="G755" s="236"/>
      <c r="H755" s="270">
        <f>IFERROR((SUMIFS('INPUTS | Totex'!H$427:H$439,'INPUTS | Totex'!$C$427:$C$439,$C755) * Deflator2021)/SUMIFS(H$595:H$607,$C$595:$C$607,$C755),0)</f>
        <v>-2.3927668369577914E-3</v>
      </c>
      <c r="I755" s="270">
        <f>IFERROR((SUMIFS('INPUTS | Totex'!I$427:I$439,'INPUTS | Totex'!$C$427:$C$439,$C755) * Deflator2022)/SUMIFS(I$595:I$607,$C$595:$C$607,$C755),0)</f>
        <v>0</v>
      </c>
      <c r="J755" s="270">
        <f>IFERROR((SUMIFS('INPUTS | Totex'!J$427:J$439,'INPUTS | Totex'!$C$427:$C$439,$C755) * Deflator2023)/SUMIFS(J$595:J$607,$C$595:$C$607,$C755),0)</f>
        <v>0</v>
      </c>
      <c r="K755" s="270">
        <f>IFERROR((SUMIFS('INPUTS | Totex'!K$427:K$439,'INPUTS | Totex'!$C$427:$C$439,$C755) * Deflator2024)/SUMIFS(K$595:K$607,$C$595:$C$607,$C755),0)</f>
        <v>0</v>
      </c>
      <c r="L755" s="270">
        <f>IFERROR((SUMIFS('INPUTS | Totex'!L$427:L$439,'INPUTS | Totex'!$C$427:$C$439,$C755) * Deflator2025)/SUMIFS(L$595:L$607,$C$595:$C$607,$C755),0)</f>
        <v>0</v>
      </c>
    </row>
    <row r="756" spans="2:15" hidden="1" outlineLevel="2" x14ac:dyDescent="0.4">
      <c r="C756" s="234" t="s">
        <v>133</v>
      </c>
      <c r="D756" s="236" t="s">
        <v>176</v>
      </c>
      <c r="E756" s="236"/>
      <c r="F756" s="236"/>
      <c r="G756" s="236"/>
      <c r="H756" s="270">
        <f>IFERROR((SUMIFS('INPUTS | Totex'!H$427:H$439,'INPUTS | Totex'!$C$427:$C$439,$C756) * Deflator2021)/SUMIFS(H$595:H$607,$C$595:$C$607,$C756),0)</f>
        <v>0</v>
      </c>
      <c r="I756" s="270">
        <f>IFERROR((SUMIFS('INPUTS | Totex'!I$427:I$439,'INPUTS | Totex'!$C$427:$C$439,$C756) * Deflator2022)/SUMIFS(I$595:I$607,$C$595:$C$607,$C756),0)</f>
        <v>0</v>
      </c>
      <c r="J756" s="270">
        <f>IFERROR((SUMIFS('INPUTS | Totex'!J$427:J$439,'INPUTS | Totex'!$C$427:$C$439,$C756) * Deflator2023)/SUMIFS(J$595:J$607,$C$595:$C$607,$C756),0)</f>
        <v>0</v>
      </c>
      <c r="K756" s="270">
        <f>IFERROR((SUMIFS('INPUTS | Totex'!K$427:K$439,'INPUTS | Totex'!$C$427:$C$439,$C756) * Deflator2024)/SUMIFS(K$595:K$607,$C$595:$C$607,$C756),0)</f>
        <v>0</v>
      </c>
      <c r="L756" s="270">
        <f>IFERROR((SUMIFS('INPUTS | Totex'!L$427:L$439,'INPUTS | Totex'!$C$427:$C$439,$C756) * Deflator2025)/SUMIFS(L$595:L$607,$C$595:$C$607,$C756),0)</f>
        <v>0</v>
      </c>
    </row>
    <row r="757" spans="2:15" hidden="1" outlineLevel="2" x14ac:dyDescent="0.4">
      <c r="C757" s="220" t="s">
        <v>244</v>
      </c>
      <c r="D757" s="236" t="s">
        <v>176</v>
      </c>
      <c r="E757" s="236"/>
      <c r="F757" s="236"/>
      <c r="G757" s="236"/>
      <c r="H757" s="270">
        <f>IFERROR((SUMIFS('INPUTS | Totex'!H$427:H$439,'INPUTS | Totex'!$C$427:$C$439,$C757) * Deflator2021)/SUMIFS(H$595:H$607,$C$595:$C$607,$C757),0)</f>
        <v>-1.3611737220911031E-2</v>
      </c>
      <c r="I757" s="270">
        <f>IFERROR((SUMIFS('INPUTS | Totex'!I$427:I$439,'INPUTS | Totex'!$C$427:$C$439,$C757) * Deflator2022)/SUMIFS(I$595:I$607,$C$595:$C$607,$C757),0)</f>
        <v>0</v>
      </c>
      <c r="J757" s="270">
        <f>IFERROR((SUMIFS('INPUTS | Totex'!J$427:J$439,'INPUTS | Totex'!$C$427:$C$439,$C757) * Deflator2023)/SUMIFS(J$595:J$607,$C$595:$C$607,$C757),0)</f>
        <v>0</v>
      </c>
      <c r="K757" s="270">
        <f>IFERROR((SUMIFS('INPUTS | Totex'!K$427:K$439,'INPUTS | Totex'!$C$427:$C$439,$C757) * Deflator2024)/SUMIFS(K$595:K$607,$C$595:$C$607,$C757),0)</f>
        <v>0</v>
      </c>
      <c r="L757" s="270">
        <f>IFERROR((SUMIFS('INPUTS | Totex'!L$427:L$439,'INPUTS | Totex'!$C$427:$C$439,$C757) * Deflator2025)/SUMIFS(L$595:L$607,$C$595:$C$607,$C757),0)</f>
        <v>0</v>
      </c>
    </row>
    <row r="758" spans="2:15" hidden="1" outlineLevel="2" x14ac:dyDescent="0.4">
      <c r="C758" s="234" t="s">
        <v>137</v>
      </c>
      <c r="D758" s="236" t="s">
        <v>176</v>
      </c>
      <c r="E758" s="236"/>
      <c r="F758" s="236"/>
      <c r="G758" s="236"/>
      <c r="H758" s="270">
        <f>IFERROR((SUMIFS('INPUTS | Totex'!H$427:H$439,'INPUTS | Totex'!$C$427:$C$439,$C758) * Deflator2021)/SUMIFS(H$595:H$607,$C$595:$C$607,$C758),0)</f>
        <v>1.5202596099871457E-2</v>
      </c>
      <c r="I758" s="270">
        <f>IFERROR((SUMIFS('INPUTS | Totex'!I$427:I$439,'INPUTS | Totex'!$C$427:$C$439,$C758) * Deflator2022)/SUMIFS(I$595:I$607,$C$595:$C$607,$C758),0)</f>
        <v>0</v>
      </c>
      <c r="J758" s="270">
        <f>IFERROR((SUMIFS('INPUTS | Totex'!J$427:J$439,'INPUTS | Totex'!$C$427:$C$439,$C758) * Deflator2023)/SUMIFS(J$595:J$607,$C$595:$C$607,$C758),0)</f>
        <v>0</v>
      </c>
      <c r="K758" s="270">
        <f>IFERROR((SUMIFS('INPUTS | Totex'!K$427:K$439,'INPUTS | Totex'!$C$427:$C$439,$C758) * Deflator2024)/SUMIFS(K$595:K$607,$C$595:$C$607,$C758),0)</f>
        <v>0</v>
      </c>
      <c r="L758" s="270">
        <f>IFERROR((SUMIFS('INPUTS | Totex'!L$427:L$439,'INPUTS | Totex'!$C$427:$C$439,$C758) * Deflator2025)/SUMIFS(L$595:L$607,$C$595:$C$607,$C758),0)</f>
        <v>0</v>
      </c>
    </row>
    <row r="759" spans="2:15" hidden="1" outlineLevel="2" x14ac:dyDescent="0.4">
      <c r="C759" s="234" t="s">
        <v>139</v>
      </c>
      <c r="D759" s="236" t="s">
        <v>176</v>
      </c>
      <c r="E759" s="236"/>
      <c r="F759" s="236"/>
      <c r="G759" s="236"/>
      <c r="H759" s="270">
        <f>IFERROR((SUMIFS('INPUTS | Totex'!H$427:H$439,'INPUTS | Totex'!$C$427:$C$439,$C759) * Deflator2021)/SUMIFS(H$595:H$607,$C$595:$C$607,$C759),0)</f>
        <v>1.9585695013583184E-3</v>
      </c>
      <c r="I759" s="270">
        <f>IFERROR((SUMIFS('INPUTS | Totex'!I$427:I$439,'INPUTS | Totex'!$C$427:$C$439,$C759) * Deflator2022)/SUMIFS(I$595:I$607,$C$595:$C$607,$C759),0)</f>
        <v>0</v>
      </c>
      <c r="J759" s="270">
        <f>IFERROR((SUMIFS('INPUTS | Totex'!J$427:J$439,'INPUTS | Totex'!$C$427:$C$439,$C759) * Deflator2023)/SUMIFS(J$595:J$607,$C$595:$C$607,$C759),0)</f>
        <v>0</v>
      </c>
      <c r="K759" s="270">
        <f>IFERROR((SUMIFS('INPUTS | Totex'!K$427:K$439,'INPUTS | Totex'!$C$427:$C$439,$C759) * Deflator2024)/SUMIFS(K$595:K$607,$C$595:$C$607,$C759),0)</f>
        <v>0</v>
      </c>
      <c r="L759" s="270">
        <f>IFERROR((SUMIFS('INPUTS | Totex'!L$427:L$439,'INPUTS | Totex'!$C$427:$C$439,$C759) * Deflator2025)/SUMIFS(L$595:L$607,$C$595:$C$607,$C759),0)</f>
        <v>0</v>
      </c>
    </row>
    <row r="760" spans="2:15" hidden="1" outlineLevel="2" x14ac:dyDescent="0.4">
      <c r="C760" s="234"/>
      <c r="D760" s="236"/>
      <c r="E760" s="236"/>
      <c r="F760" s="236"/>
      <c r="G760" s="236"/>
      <c r="H760" s="270"/>
      <c r="I760" s="270"/>
      <c r="J760" s="270"/>
      <c r="K760" s="270"/>
      <c r="L760" s="270"/>
    </row>
    <row r="761" spans="2:15" hidden="1" outlineLevel="2" x14ac:dyDescent="0.4">
      <c r="B761" s="222"/>
      <c r="C761" s="222" t="s">
        <v>725</v>
      </c>
      <c r="D761" s="237" t="s">
        <v>176</v>
      </c>
      <c r="E761" s="271"/>
      <c r="F761" s="271"/>
      <c r="G761" s="271"/>
      <c r="H761" s="271">
        <f>IFERROR((SUMIFS('INPUTS | Totex'!H$427:H$439,'INPUTS | Totex'!$C$427:$C$439,$C761) * Deflator2021)/SUMIFS(H$595:H$607,$C$595:$C$607,$C761),0)</f>
        <v>5.8812388209114001E-3</v>
      </c>
      <c r="I761" s="271">
        <f>IFERROR((SUMIFS('INPUTS | Totex'!I$427:I$439,'INPUTS | Totex'!$C$427:$C$439,$C761) * Deflator2022)/SUMIFS(I$595:I$607,$C$595:$C$607,$C761),0)</f>
        <v>0</v>
      </c>
      <c r="J761" s="271">
        <f>IFERROR((SUMIFS('INPUTS | Totex'!J$427:J$439,'INPUTS | Totex'!$C$427:$C$439,$C761) * Deflator2023)/SUMIFS(J$595:J$607,$C$595:$C$607,$C761),0)</f>
        <v>0</v>
      </c>
      <c r="K761" s="271">
        <f>IFERROR((SUMIFS('INPUTS | Totex'!K$427:K$439,'INPUTS | Totex'!$C$427:$C$439,$C761) * Deflator2024)/SUMIFS(K$595:K$607,$C$595:$C$607,$C761),0)</f>
        <v>0</v>
      </c>
      <c r="L761" s="271">
        <f>IFERROR((SUMIFS('INPUTS | Totex'!L$427:L$439,'INPUTS | Totex'!$C$427:$C$439,$C761) * Deflator2025)/SUMIFS(L$595:L$607,$C$595:$C$607,$C761),0)</f>
        <v>0</v>
      </c>
      <c r="M761" s="222"/>
      <c r="N761" s="222"/>
      <c r="O761" s="222"/>
    </row>
    <row r="762" spans="2:15" outlineLevel="1" collapsed="1" x14ac:dyDescent="0.4">
      <c r="H762" s="268"/>
      <c r="I762" s="268"/>
      <c r="J762" s="268"/>
      <c r="K762" s="268"/>
      <c r="L762" s="268"/>
    </row>
    <row r="763" spans="2:15" ht="14.25" outlineLevel="1" x14ac:dyDescent="0.4">
      <c r="B763" s="74" t="s">
        <v>1164</v>
      </c>
      <c r="C763" s="60"/>
      <c r="D763" s="226"/>
      <c r="E763" s="226"/>
      <c r="F763" s="226"/>
      <c r="G763" s="226"/>
      <c r="H763" s="269"/>
      <c r="I763" s="269"/>
      <c r="J763" s="269"/>
      <c r="K763" s="269"/>
      <c r="L763" s="269"/>
      <c r="M763" s="226"/>
      <c r="N763" s="226"/>
      <c r="O763" s="18"/>
    </row>
    <row r="764" spans="2:15" hidden="1" outlineLevel="2" x14ac:dyDescent="0.4">
      <c r="H764" s="268"/>
      <c r="I764" s="268"/>
      <c r="J764" s="268"/>
      <c r="K764" s="268"/>
      <c r="L764" s="268"/>
    </row>
    <row r="765" spans="2:15" hidden="1" outlineLevel="2" x14ac:dyDescent="0.4">
      <c r="C765" s="220" t="s">
        <v>133</v>
      </c>
      <c r="D765" s="221" t="s">
        <v>176</v>
      </c>
      <c r="H765" s="270">
        <f>IFERROR((SUMIFS('INPUTS | Totex'!H$445:H$448,'INPUTS | Totex'!$C$445:$C$448,$C765) * Deflator2021)/SUMIFS(H$595:H$607,$C$595:$C$607,$C765),0)</f>
        <v>-5.7856563283555954E-3</v>
      </c>
      <c r="I765" s="270">
        <f>IFERROR((SUMIFS('INPUTS | Totex'!I$445:I$448,'INPUTS | Totex'!$C$445:$C$448,$C765) * Deflator2022)/SUMIFS(I$595:I$607,$C$595:$C$607,$C765),0)</f>
        <v>0</v>
      </c>
      <c r="J765" s="270">
        <f>IFERROR((SUMIFS('INPUTS | Totex'!J$445:J$448,'INPUTS | Totex'!$C$445:$C$448,$C765) * Deflator2023)/SUMIFS(J$595:J$607,$C$595:$C$607,$C765),0)</f>
        <v>0</v>
      </c>
      <c r="K765" s="270">
        <f>IFERROR((SUMIFS('INPUTS | Totex'!K$445:K$448,'INPUTS | Totex'!$C$445:$C$448,$C765) * Deflator2024)/SUMIFS(K$595:K$607,$C$595:$C$607,$C765),0)</f>
        <v>0</v>
      </c>
      <c r="L765" s="270">
        <f>IFERROR((SUMIFS('INPUTS | Totex'!L$445:L$448,'INPUTS | Totex'!$C$445:$C$448,$C765) * Deflator2025)/SUMIFS(L$595:L$607,$C$595:$C$607,$C765),0)</f>
        <v>0</v>
      </c>
    </row>
    <row r="766" spans="2:15" hidden="1" outlineLevel="2" x14ac:dyDescent="0.4">
      <c r="H766" s="270"/>
      <c r="I766" s="270"/>
      <c r="J766" s="270"/>
      <c r="K766" s="270"/>
      <c r="L766" s="270"/>
    </row>
    <row r="767" spans="2:15" hidden="1" outlineLevel="2" x14ac:dyDescent="0.4">
      <c r="B767" s="222"/>
      <c r="C767" s="222" t="s">
        <v>725</v>
      </c>
      <c r="D767" s="224" t="s">
        <v>176</v>
      </c>
      <c r="E767" s="271"/>
      <c r="F767" s="271"/>
      <c r="G767" s="271"/>
      <c r="H767" s="271">
        <f>IFERROR((SUMIFS('INPUTS | Totex'!H$445:H$448,'INPUTS | Totex'!$C$445:$C$448,$C765) * Deflator2021)/SUMIFS(H$595:H$607,$C$595:$C$607,$C767),0)</f>
        <v>-1.0475943473995629E-3</v>
      </c>
      <c r="I767" s="271">
        <f>IFERROR((SUMIFS('INPUTS | Totex'!I$445:I$448,'INPUTS | Totex'!$C$445:$C$448,$C765) * Deflator2022)/SUMIFS(I$595:I$607,$C$595:$C$607,$C767),0)</f>
        <v>0</v>
      </c>
      <c r="J767" s="271">
        <f>IFERROR((SUMIFS('INPUTS | Totex'!J$445:J$448,'INPUTS | Totex'!$C$445:$C$448,$C765) * Deflator2023)/SUMIFS(J$595:J$607,$C$595:$C$607,$C767),0)</f>
        <v>0</v>
      </c>
      <c r="K767" s="271">
        <f>IFERROR((SUMIFS('INPUTS | Totex'!K$445:K$448,'INPUTS | Totex'!$C$445:$C$448,$C765) * Deflator2024)/SUMIFS(K$595:K$607,$C$595:$C$607,$C767),0)</f>
        <v>0</v>
      </c>
      <c r="L767" s="271">
        <f>IFERROR((SUMIFS('INPUTS | Totex'!L$445:L$448,'INPUTS | Totex'!$C$445:$C$448,$C765) * Deflator2025)/SUMIFS(L$595:L$607,$C$595:$C$607,$C767),0)</f>
        <v>0</v>
      </c>
      <c r="M767" s="222"/>
      <c r="N767" s="222"/>
      <c r="O767" s="222"/>
    </row>
    <row r="768" spans="2:15" outlineLevel="1" collapsed="1" x14ac:dyDescent="0.4">
      <c r="H768" s="271"/>
      <c r="I768" s="271"/>
      <c r="J768" s="271"/>
      <c r="K768" s="271"/>
      <c r="L768" s="271"/>
    </row>
    <row r="769" spans="2:15" ht="14.25" outlineLevel="1" x14ac:dyDescent="0.4">
      <c r="B769" s="74" t="s">
        <v>1165</v>
      </c>
      <c r="C769" s="60"/>
      <c r="D769" s="226"/>
      <c r="E769" s="226"/>
      <c r="F769" s="226"/>
      <c r="G769" s="226"/>
      <c r="H769" s="269"/>
      <c r="I769" s="269"/>
      <c r="J769" s="269"/>
      <c r="K769" s="269"/>
      <c r="L769" s="269"/>
      <c r="M769" s="226"/>
      <c r="N769" s="18"/>
      <c r="O769" s="18"/>
    </row>
    <row r="770" spans="2:15" hidden="1" outlineLevel="2" x14ac:dyDescent="0.4">
      <c r="H770" s="268"/>
      <c r="I770" s="268"/>
      <c r="J770" s="268"/>
      <c r="K770" s="268"/>
      <c r="L770" s="268"/>
    </row>
    <row r="771" spans="2:15" hidden="1" outlineLevel="2" x14ac:dyDescent="0.4">
      <c r="C771" s="220" t="s">
        <v>117</v>
      </c>
      <c r="D771" s="221" t="s">
        <v>176</v>
      </c>
      <c r="H771" s="270">
        <f>IFERROR(H659 / H595,0)</f>
        <v>4.7948418139830355E-2</v>
      </c>
      <c r="I771" s="270">
        <f t="shared" ref="I771:L771" si="49">IFERROR(I659 / I595,0)</f>
        <v>0</v>
      </c>
      <c r="J771" s="270">
        <f t="shared" si="49"/>
        <v>0</v>
      </c>
      <c r="K771" s="270">
        <f t="shared" si="49"/>
        <v>0</v>
      </c>
      <c r="L771" s="270">
        <f t="shared" si="49"/>
        <v>0</v>
      </c>
    </row>
    <row r="772" spans="2:15" hidden="1" outlineLevel="2" x14ac:dyDescent="0.4">
      <c r="C772" s="220" t="s">
        <v>119</v>
      </c>
      <c r="D772" s="221" t="s">
        <v>176</v>
      </c>
      <c r="H772" s="270">
        <f t="shared" ref="H772:L781" si="50">IFERROR(H660 / H596,0)</f>
        <v>3.0707325251745344E-2</v>
      </c>
      <c r="I772" s="270">
        <f t="shared" si="50"/>
        <v>0</v>
      </c>
      <c r="J772" s="270">
        <f t="shared" si="50"/>
        <v>0</v>
      </c>
      <c r="K772" s="270">
        <f t="shared" si="50"/>
        <v>0</v>
      </c>
      <c r="L772" s="270">
        <f t="shared" si="50"/>
        <v>0</v>
      </c>
    </row>
    <row r="773" spans="2:15" hidden="1" outlineLevel="2" x14ac:dyDescent="0.4">
      <c r="C773" s="220" t="s">
        <v>122</v>
      </c>
      <c r="D773" s="221" t="s">
        <v>176</v>
      </c>
      <c r="H773" s="270">
        <f t="shared" si="50"/>
        <v>9.7436940602115524E-2</v>
      </c>
      <c r="I773" s="270">
        <f t="shared" si="50"/>
        <v>0</v>
      </c>
      <c r="J773" s="270">
        <f t="shared" si="50"/>
        <v>0</v>
      </c>
      <c r="K773" s="270">
        <f t="shared" si="50"/>
        <v>0</v>
      </c>
      <c r="L773" s="270">
        <f t="shared" si="50"/>
        <v>0</v>
      </c>
    </row>
    <row r="774" spans="2:15" hidden="1" outlineLevel="2" x14ac:dyDescent="0.4">
      <c r="C774" s="220" t="s">
        <v>124</v>
      </c>
      <c r="D774" s="221" t="s">
        <v>176</v>
      </c>
      <c r="H774" s="270">
        <f t="shared" si="50"/>
        <v>-2.3676428052818908E-2</v>
      </c>
      <c r="I774" s="270">
        <f t="shared" si="50"/>
        <v>0</v>
      </c>
      <c r="J774" s="270">
        <f t="shared" si="50"/>
        <v>0</v>
      </c>
      <c r="K774" s="270">
        <f t="shared" si="50"/>
        <v>0</v>
      </c>
      <c r="L774" s="270">
        <f t="shared" si="50"/>
        <v>0</v>
      </c>
    </row>
    <row r="775" spans="2:15" hidden="1" outlineLevel="2" x14ac:dyDescent="0.4">
      <c r="C775" s="220" t="s">
        <v>126</v>
      </c>
      <c r="D775" s="221" t="s">
        <v>176</v>
      </c>
      <c r="H775" s="270">
        <f t="shared" si="50"/>
        <v>-4.9177745858892508E-2</v>
      </c>
      <c r="I775" s="270">
        <f t="shared" si="50"/>
        <v>0</v>
      </c>
      <c r="J775" s="270">
        <f t="shared" si="50"/>
        <v>0</v>
      </c>
      <c r="K775" s="270">
        <f t="shared" si="50"/>
        <v>0</v>
      </c>
      <c r="L775" s="270">
        <f t="shared" si="50"/>
        <v>0</v>
      </c>
    </row>
    <row r="776" spans="2:15" hidden="1" outlineLevel="2" x14ac:dyDescent="0.4">
      <c r="C776" s="220" t="s">
        <v>128</v>
      </c>
      <c r="D776" s="221" t="s">
        <v>176</v>
      </c>
      <c r="H776" s="270">
        <f t="shared" si="50"/>
        <v>-0.15500337890523469</v>
      </c>
      <c r="I776" s="270">
        <f t="shared" si="50"/>
        <v>0</v>
      </c>
      <c r="J776" s="270">
        <f t="shared" si="50"/>
        <v>0</v>
      </c>
      <c r="K776" s="270">
        <f t="shared" si="50"/>
        <v>0</v>
      </c>
      <c r="L776" s="270">
        <f t="shared" si="50"/>
        <v>0</v>
      </c>
    </row>
    <row r="777" spans="2:15" hidden="1" outlineLevel="2" x14ac:dyDescent="0.4">
      <c r="C777" s="220" t="s">
        <v>131</v>
      </c>
      <c r="D777" s="221" t="s">
        <v>176</v>
      </c>
      <c r="H777" s="270">
        <f t="shared" si="50"/>
        <v>9.8711816900375629E-2</v>
      </c>
      <c r="I777" s="270">
        <f t="shared" si="50"/>
        <v>0</v>
      </c>
      <c r="J777" s="270">
        <f t="shared" si="50"/>
        <v>0</v>
      </c>
      <c r="K777" s="270">
        <f t="shared" si="50"/>
        <v>0</v>
      </c>
      <c r="L777" s="270">
        <f t="shared" si="50"/>
        <v>0</v>
      </c>
    </row>
    <row r="778" spans="2:15" hidden="1" outlineLevel="2" x14ac:dyDescent="0.4">
      <c r="C778" s="220" t="s">
        <v>133</v>
      </c>
      <c r="D778" s="221" t="s">
        <v>176</v>
      </c>
      <c r="H778" s="270">
        <f t="shared" si="50"/>
        <v>-0.14756298172971255</v>
      </c>
      <c r="I778" s="270">
        <f t="shared" si="50"/>
        <v>0</v>
      </c>
      <c r="J778" s="270">
        <f t="shared" si="50"/>
        <v>0</v>
      </c>
      <c r="K778" s="270">
        <f t="shared" si="50"/>
        <v>0</v>
      </c>
      <c r="L778" s="270">
        <f t="shared" si="50"/>
        <v>0</v>
      </c>
    </row>
    <row r="779" spans="2:15" hidden="1" outlineLevel="2" x14ac:dyDescent="0.4">
      <c r="C779" s="220" t="s">
        <v>244</v>
      </c>
      <c r="D779" s="221" t="s">
        <v>176</v>
      </c>
      <c r="H779" s="270">
        <f t="shared" si="50"/>
        <v>0.24320849175991593</v>
      </c>
      <c r="I779" s="270">
        <f t="shared" si="50"/>
        <v>0</v>
      </c>
      <c r="J779" s="270">
        <f t="shared" si="50"/>
        <v>0</v>
      </c>
      <c r="K779" s="270">
        <f t="shared" si="50"/>
        <v>0</v>
      </c>
      <c r="L779" s="270">
        <f t="shared" si="50"/>
        <v>0</v>
      </c>
    </row>
    <row r="780" spans="2:15" hidden="1" outlineLevel="2" x14ac:dyDescent="0.4">
      <c r="C780" s="220" t="s">
        <v>137</v>
      </c>
      <c r="D780" s="221" t="s">
        <v>176</v>
      </c>
      <c r="H780" s="270">
        <f t="shared" si="50"/>
        <v>-0.1239823693729302</v>
      </c>
      <c r="I780" s="270">
        <f t="shared" si="50"/>
        <v>0</v>
      </c>
      <c r="J780" s="270">
        <f t="shared" si="50"/>
        <v>0</v>
      </c>
      <c r="K780" s="270">
        <f t="shared" si="50"/>
        <v>0</v>
      </c>
      <c r="L780" s="270">
        <f t="shared" si="50"/>
        <v>0</v>
      </c>
    </row>
    <row r="781" spans="2:15" hidden="1" outlineLevel="2" x14ac:dyDescent="0.4">
      <c r="C781" s="220" t="s">
        <v>139</v>
      </c>
      <c r="D781" s="221" t="s">
        <v>176</v>
      </c>
      <c r="H781" s="270">
        <f t="shared" si="50"/>
        <v>-0.22956629504498788</v>
      </c>
      <c r="I781" s="270">
        <f t="shared" si="50"/>
        <v>0</v>
      </c>
      <c r="J781" s="270">
        <f t="shared" si="50"/>
        <v>0</v>
      </c>
      <c r="K781" s="270">
        <f t="shared" si="50"/>
        <v>0</v>
      </c>
      <c r="L781" s="270">
        <f t="shared" si="50"/>
        <v>0</v>
      </c>
    </row>
    <row r="782" spans="2:15" hidden="1" outlineLevel="2" x14ac:dyDescent="0.4">
      <c r="H782" s="270"/>
      <c r="I782" s="270"/>
      <c r="J782" s="270"/>
      <c r="K782" s="270"/>
      <c r="L782" s="270"/>
    </row>
    <row r="783" spans="2:15" hidden="1" outlineLevel="2" x14ac:dyDescent="0.4">
      <c r="B783" s="222"/>
      <c r="C783" s="222" t="s">
        <v>725</v>
      </c>
      <c r="D783" s="224" t="s">
        <v>176</v>
      </c>
      <c r="E783" s="271"/>
      <c r="F783" s="271"/>
      <c r="G783" s="271"/>
      <c r="H783" s="271">
        <f t="shared" ref="H783:L783" si="51">IFERROR(H671 / H607,0)</f>
        <v>-3.7738255843525685E-2</v>
      </c>
      <c r="I783" s="271">
        <f t="shared" si="51"/>
        <v>0</v>
      </c>
      <c r="J783" s="271">
        <f t="shared" si="51"/>
        <v>0</v>
      </c>
      <c r="K783" s="271">
        <f t="shared" si="51"/>
        <v>0</v>
      </c>
      <c r="L783" s="271">
        <f t="shared" si="51"/>
        <v>0</v>
      </c>
      <c r="M783" s="222"/>
      <c r="N783" s="222"/>
      <c r="O783" s="222"/>
    </row>
    <row r="784" spans="2:15" outlineLevel="1" collapsed="1" x14ac:dyDescent="0.4"/>
    <row r="785" spans="2:15" ht="15.75" x14ac:dyDescent="0.4">
      <c r="B785" s="55" t="s">
        <v>1189</v>
      </c>
      <c r="C785" s="75"/>
      <c r="D785" s="225"/>
      <c r="E785" s="225"/>
      <c r="F785" s="225"/>
      <c r="G785" s="225"/>
      <c r="H785" s="267"/>
      <c r="I785" s="267"/>
      <c r="J785" s="267"/>
      <c r="K785" s="267"/>
      <c r="L785" s="267"/>
      <c r="M785" s="225"/>
      <c r="N785" s="56"/>
      <c r="O785" s="56"/>
    </row>
    <row r="786" spans="2:15" x14ac:dyDescent="0.4">
      <c r="H786" s="221"/>
      <c r="I786" s="221"/>
      <c r="J786" s="221"/>
      <c r="K786" s="221"/>
      <c r="L786" s="221"/>
      <c r="M786" s="221"/>
    </row>
    <row r="787" spans="2:15" ht="14.25" outlineLevel="1" x14ac:dyDescent="0.4">
      <c r="B787" s="74" t="s">
        <v>1190</v>
      </c>
      <c r="C787" s="60"/>
      <c r="D787" s="226"/>
      <c r="E787" s="226"/>
      <c r="F787" s="226"/>
      <c r="G787" s="226"/>
      <c r="H787" s="269"/>
      <c r="I787" s="269"/>
      <c r="J787" s="269"/>
      <c r="K787" s="269"/>
      <c r="L787" s="269"/>
      <c r="M787" s="226"/>
      <c r="N787" s="18"/>
      <c r="O787" s="18"/>
    </row>
    <row r="788" spans="2:15" hidden="1" outlineLevel="2" x14ac:dyDescent="0.4">
      <c r="H788" s="268"/>
      <c r="I788" s="268"/>
      <c r="J788" s="268"/>
      <c r="K788" s="268"/>
      <c r="L788" s="268"/>
    </row>
    <row r="789" spans="2:15" hidden="1" outlineLevel="2" x14ac:dyDescent="0.4">
      <c r="C789" s="234" t="s">
        <v>117</v>
      </c>
      <c r="D789" s="236" t="s">
        <v>1168</v>
      </c>
      <c r="E789" s="261"/>
      <c r="F789" s="261"/>
      <c r="G789" s="261"/>
      <c r="H789" s="261">
        <f>'CALCS | Totex'!H789 * Deflator2021</f>
        <v>25.597902630769379</v>
      </c>
      <c r="I789" s="261">
        <f>'CALCS | Totex'!I789 * Deflator2022</f>
        <v>0</v>
      </c>
      <c r="J789" s="261">
        <f>'CALCS | Totex'!J789 * Deflator2023</f>
        <v>0</v>
      </c>
      <c r="K789" s="261">
        <f>'CALCS | Totex'!K789 * Deflator2024</f>
        <v>0</v>
      </c>
      <c r="L789" s="261">
        <f>'CALCS | Totex'!L789 * Deflator2025</f>
        <v>0</v>
      </c>
    </row>
    <row r="790" spans="2:15" hidden="1" outlineLevel="2" x14ac:dyDescent="0.4">
      <c r="C790" s="234" t="s">
        <v>119</v>
      </c>
      <c r="D790" s="236" t="s">
        <v>1168</v>
      </c>
      <c r="E790" s="261"/>
      <c r="F790" s="261"/>
      <c r="G790" s="261"/>
      <c r="H790" s="261">
        <f>'CALCS | Totex'!H790 * Deflator2021</f>
        <v>26.818852223507324</v>
      </c>
      <c r="I790" s="261">
        <f>'CALCS | Totex'!I790 * Deflator2022</f>
        <v>0</v>
      </c>
      <c r="J790" s="261">
        <f>'CALCS | Totex'!J790 * Deflator2023</f>
        <v>0</v>
      </c>
      <c r="K790" s="261">
        <f>'CALCS | Totex'!K790 * Deflator2024</f>
        <v>0</v>
      </c>
      <c r="L790" s="261">
        <f>'CALCS | Totex'!L790 * Deflator2025</f>
        <v>0</v>
      </c>
    </row>
    <row r="791" spans="2:15" hidden="1" outlineLevel="2" x14ac:dyDescent="0.4">
      <c r="C791" s="234" t="s">
        <v>122</v>
      </c>
      <c r="D791" s="236" t="s">
        <v>1168</v>
      </c>
      <c r="E791" s="261"/>
      <c r="F791" s="261"/>
      <c r="G791" s="261"/>
      <c r="H791" s="261">
        <f>'CALCS | Totex'!H791 * Deflator2021</f>
        <v>28.360740525278377</v>
      </c>
      <c r="I791" s="261">
        <f>'CALCS | Totex'!I791 * Deflator2022</f>
        <v>0</v>
      </c>
      <c r="J791" s="261">
        <f>'CALCS | Totex'!J791 * Deflator2023</f>
        <v>0</v>
      </c>
      <c r="K791" s="261">
        <f>'CALCS | Totex'!K791 * Deflator2024</f>
        <v>0</v>
      </c>
      <c r="L791" s="261">
        <f>'CALCS | Totex'!L791 * Deflator2025</f>
        <v>0</v>
      </c>
    </row>
    <row r="792" spans="2:15" hidden="1" outlineLevel="2" x14ac:dyDescent="0.4">
      <c r="C792" s="234" t="s">
        <v>124</v>
      </c>
      <c r="D792" s="236" t="s">
        <v>1168</v>
      </c>
      <c r="E792" s="261"/>
      <c r="F792" s="261"/>
      <c r="G792" s="261"/>
      <c r="H792" s="261">
        <f>'CALCS | Totex'!H792 * Deflator2021</f>
        <v>23.922488343868789</v>
      </c>
      <c r="I792" s="261">
        <f>'CALCS | Totex'!I792 * Deflator2022</f>
        <v>0</v>
      </c>
      <c r="J792" s="261">
        <f>'CALCS | Totex'!J792 * Deflator2023</f>
        <v>0</v>
      </c>
      <c r="K792" s="261">
        <f>'CALCS | Totex'!K792 * Deflator2024</f>
        <v>0</v>
      </c>
      <c r="L792" s="261">
        <f>'CALCS | Totex'!L792 * Deflator2025</f>
        <v>0</v>
      </c>
    </row>
    <row r="793" spans="2:15" hidden="1" outlineLevel="2" x14ac:dyDescent="0.4">
      <c r="C793" s="234" t="s">
        <v>126</v>
      </c>
      <c r="D793" s="236" t="s">
        <v>1168</v>
      </c>
      <c r="E793" s="261"/>
      <c r="F793" s="261"/>
      <c r="G793" s="261"/>
      <c r="H793" s="261">
        <f>'CALCS | Totex'!H793 * Deflator2021</f>
        <v>22.335216058456169</v>
      </c>
      <c r="I793" s="261">
        <f>'CALCS | Totex'!I793 * Deflator2022</f>
        <v>0</v>
      </c>
      <c r="J793" s="261">
        <f>'CALCS | Totex'!J793 * Deflator2023</f>
        <v>0</v>
      </c>
      <c r="K793" s="261">
        <f>'CALCS | Totex'!K793 * Deflator2024</f>
        <v>0</v>
      </c>
      <c r="L793" s="261">
        <f>'CALCS | Totex'!L793 * Deflator2025</f>
        <v>0</v>
      </c>
    </row>
    <row r="794" spans="2:15" hidden="1" outlineLevel="2" x14ac:dyDescent="0.4">
      <c r="C794" s="234" t="s">
        <v>128</v>
      </c>
      <c r="D794" s="236" t="s">
        <v>1168</v>
      </c>
      <c r="E794" s="261"/>
      <c r="F794" s="261"/>
      <c r="G794" s="261"/>
      <c r="H794" s="261">
        <f>'CALCS | Totex'!H794 * Deflator2021</f>
        <v>27.489904819675424</v>
      </c>
      <c r="I794" s="261">
        <f>'CALCS | Totex'!I794 * Deflator2022</f>
        <v>0</v>
      </c>
      <c r="J794" s="261">
        <f>'CALCS | Totex'!J794 * Deflator2023</f>
        <v>0</v>
      </c>
      <c r="K794" s="261">
        <f>'CALCS | Totex'!K794 * Deflator2024</f>
        <v>0</v>
      </c>
      <c r="L794" s="261">
        <f>'CALCS | Totex'!L794 * Deflator2025</f>
        <v>0</v>
      </c>
    </row>
    <row r="795" spans="2:15" hidden="1" outlineLevel="2" x14ac:dyDescent="0.4">
      <c r="C795" s="234" t="s">
        <v>131</v>
      </c>
      <c r="D795" s="236" t="s">
        <v>1168</v>
      </c>
      <c r="E795" s="261"/>
      <c r="F795" s="261"/>
      <c r="G795" s="261"/>
      <c r="H795" s="261">
        <f>'CALCS | Totex'!H795 * Deflator2021</f>
        <v>24.60530854830359</v>
      </c>
      <c r="I795" s="261">
        <f>'CALCS | Totex'!I795 * Deflator2022</f>
        <v>0</v>
      </c>
      <c r="J795" s="261">
        <f>'CALCS | Totex'!J795 * Deflator2023</f>
        <v>0</v>
      </c>
      <c r="K795" s="261">
        <f>'CALCS | Totex'!K795 * Deflator2024</f>
        <v>0</v>
      </c>
      <c r="L795" s="261">
        <f>'CALCS | Totex'!L795 * Deflator2025</f>
        <v>0</v>
      </c>
    </row>
    <row r="796" spans="2:15" hidden="1" outlineLevel="2" x14ac:dyDescent="0.4">
      <c r="C796" s="234" t="s">
        <v>133</v>
      </c>
      <c r="D796" s="236" t="s">
        <v>1168</v>
      </c>
      <c r="E796" s="261"/>
      <c r="F796" s="261"/>
      <c r="G796" s="261"/>
      <c r="H796" s="261">
        <f>'CALCS | Totex'!H796 * Deflator2021</f>
        <v>24.622732002244739</v>
      </c>
      <c r="I796" s="261">
        <f>'CALCS | Totex'!I796 * Deflator2022</f>
        <v>0</v>
      </c>
      <c r="J796" s="261">
        <f>'CALCS | Totex'!J796 * Deflator2023</f>
        <v>0</v>
      </c>
      <c r="K796" s="261">
        <f>'CALCS | Totex'!K796 * Deflator2024</f>
        <v>0</v>
      </c>
      <c r="L796" s="261">
        <f>'CALCS | Totex'!L796 * Deflator2025</f>
        <v>0</v>
      </c>
    </row>
    <row r="797" spans="2:15" hidden="1" outlineLevel="2" x14ac:dyDescent="0.4">
      <c r="C797" s="220" t="s">
        <v>244</v>
      </c>
      <c r="D797" s="236" t="s">
        <v>1168</v>
      </c>
      <c r="E797" s="261"/>
      <c r="F797" s="261"/>
      <c r="G797" s="261"/>
      <c r="H797" s="261">
        <f>'CALCS | Totex'!H797 * Deflator2021</f>
        <v>29.351147111021621</v>
      </c>
      <c r="I797" s="261">
        <f>'CALCS | Totex'!I797 * Deflator2022</f>
        <v>0</v>
      </c>
      <c r="J797" s="261">
        <f>'CALCS | Totex'!J797 * Deflator2023</f>
        <v>0</v>
      </c>
      <c r="K797" s="261">
        <f>'CALCS | Totex'!K797 * Deflator2024</f>
        <v>0</v>
      </c>
      <c r="L797" s="261">
        <f>'CALCS | Totex'!L797 * Deflator2025</f>
        <v>0</v>
      </c>
    </row>
    <row r="798" spans="2:15" hidden="1" outlineLevel="2" x14ac:dyDescent="0.4">
      <c r="C798" s="234" t="s">
        <v>137</v>
      </c>
      <c r="D798" s="236" t="s">
        <v>1168</v>
      </c>
      <c r="E798" s="261"/>
      <c r="F798" s="261"/>
      <c r="G798" s="261"/>
      <c r="H798" s="261">
        <f>'CALCS | Totex'!H798 * Deflator2021</f>
        <v>21.129775861147589</v>
      </c>
      <c r="I798" s="261">
        <f>'CALCS | Totex'!I798 * Deflator2022</f>
        <v>0</v>
      </c>
      <c r="J798" s="261">
        <f>'CALCS | Totex'!J798 * Deflator2023</f>
        <v>0</v>
      </c>
      <c r="K798" s="261">
        <f>'CALCS | Totex'!K798 * Deflator2024</f>
        <v>0</v>
      </c>
      <c r="L798" s="261">
        <f>'CALCS | Totex'!L798 * Deflator2025</f>
        <v>0</v>
      </c>
    </row>
    <row r="799" spans="2:15" hidden="1" outlineLevel="2" x14ac:dyDescent="0.4">
      <c r="C799" s="234" t="s">
        <v>139</v>
      </c>
      <c r="D799" s="236" t="s">
        <v>1168</v>
      </c>
      <c r="E799" s="261"/>
      <c r="F799" s="261"/>
      <c r="G799" s="261"/>
      <c r="H799" s="261">
        <f>'CALCS | Totex'!H799 * Deflator2021</f>
        <v>26.890586630532603</v>
      </c>
      <c r="I799" s="261">
        <f>'CALCS | Totex'!I799 * Deflator2022</f>
        <v>0</v>
      </c>
      <c r="J799" s="261">
        <f>'CALCS | Totex'!J799 * Deflator2023</f>
        <v>0</v>
      </c>
      <c r="K799" s="261">
        <f>'CALCS | Totex'!K799 * Deflator2024</f>
        <v>0</v>
      </c>
      <c r="L799" s="261">
        <f>'CALCS | Totex'!L799 * Deflator2025</f>
        <v>0</v>
      </c>
    </row>
    <row r="800" spans="2:15" hidden="1" outlineLevel="2" x14ac:dyDescent="0.4">
      <c r="C800" s="234" t="s">
        <v>141</v>
      </c>
      <c r="D800" s="236" t="s">
        <v>1168</v>
      </c>
      <c r="E800" s="261"/>
      <c r="F800" s="261"/>
      <c r="G800" s="261"/>
      <c r="H800" s="261">
        <f>'CALCS | Totex'!H800 * Deflator2021</f>
        <v>18.323101062298459</v>
      </c>
      <c r="I800" s="261">
        <f>'CALCS | Totex'!I800 * Deflator2022</f>
        <v>0</v>
      </c>
      <c r="J800" s="261">
        <f>'CALCS | Totex'!J800 * Deflator2023</f>
        <v>0</v>
      </c>
      <c r="K800" s="261">
        <f>'CALCS | Totex'!K800 * Deflator2024</f>
        <v>0</v>
      </c>
      <c r="L800" s="261">
        <f>'CALCS | Totex'!L800 * Deflator2025</f>
        <v>0</v>
      </c>
    </row>
    <row r="801" spans="2:15" hidden="1" outlineLevel="2" x14ac:dyDescent="0.4">
      <c r="C801" s="234" t="s">
        <v>143</v>
      </c>
      <c r="D801" s="236" t="s">
        <v>1168</v>
      </c>
      <c r="E801" s="261"/>
      <c r="F801" s="261"/>
      <c r="G801" s="261"/>
      <c r="H801" s="261">
        <f>'CALCS | Totex'!H801 * Deflator2021</f>
        <v>18.532204398785154</v>
      </c>
      <c r="I801" s="261">
        <f>'CALCS | Totex'!I801 * Deflator2022</f>
        <v>0</v>
      </c>
      <c r="J801" s="261">
        <f>'CALCS | Totex'!J801 * Deflator2023</f>
        <v>0</v>
      </c>
      <c r="K801" s="261">
        <f>'CALCS | Totex'!K801 * Deflator2024</f>
        <v>0</v>
      </c>
      <c r="L801" s="261">
        <f>'CALCS | Totex'!L801 * Deflator2025</f>
        <v>0</v>
      </c>
    </row>
    <row r="802" spans="2:15" hidden="1" outlineLevel="2" x14ac:dyDescent="0.4">
      <c r="C802" s="234" t="s">
        <v>145</v>
      </c>
      <c r="D802" s="236" t="s">
        <v>1168</v>
      </c>
      <c r="E802" s="261"/>
      <c r="F802" s="261"/>
      <c r="G802" s="261"/>
      <c r="H802" s="261">
        <f>'CALCS | Totex'!H802 * Deflator2021</f>
        <v>13.193937143071125</v>
      </c>
      <c r="I802" s="261">
        <f>'CALCS | Totex'!I802 * Deflator2022</f>
        <v>0</v>
      </c>
      <c r="J802" s="261">
        <f>'CALCS | Totex'!J802 * Deflator2023</f>
        <v>0</v>
      </c>
      <c r="K802" s="261">
        <f>'CALCS | Totex'!K802 * Deflator2024</f>
        <v>0</v>
      </c>
      <c r="L802" s="261">
        <f>'CALCS | Totex'!L802 * Deflator2025</f>
        <v>0</v>
      </c>
    </row>
    <row r="803" spans="2:15" hidden="1" outlineLevel="2" x14ac:dyDescent="0.4">
      <c r="C803" s="234" t="s">
        <v>147</v>
      </c>
      <c r="D803" s="236" t="s">
        <v>1168</v>
      </c>
      <c r="E803" s="261"/>
      <c r="F803" s="261"/>
      <c r="G803" s="261"/>
      <c r="H803" s="261">
        <f>'CALCS | Totex'!H803 * Deflator2021</f>
        <v>18.788742372577808</v>
      </c>
      <c r="I803" s="261">
        <f>'CALCS | Totex'!I803 * Deflator2022</f>
        <v>0</v>
      </c>
      <c r="J803" s="261">
        <f>'CALCS | Totex'!J803 * Deflator2023</f>
        <v>0</v>
      </c>
      <c r="K803" s="261">
        <f>'CALCS | Totex'!K803 * Deflator2024</f>
        <v>0</v>
      </c>
      <c r="L803" s="261">
        <f>'CALCS | Totex'!L803 * Deflator2025</f>
        <v>0</v>
      </c>
    </row>
    <row r="804" spans="2:15" hidden="1" outlineLevel="2" x14ac:dyDescent="0.4">
      <c r="C804" s="234" t="s">
        <v>149</v>
      </c>
      <c r="D804" s="236" t="s">
        <v>1168</v>
      </c>
      <c r="E804" s="261"/>
      <c r="F804" s="261"/>
      <c r="G804" s="261"/>
      <c r="H804" s="261">
        <f>'CALCS | Totex'!H804 * Deflator2021</f>
        <v>16.741754808092221</v>
      </c>
      <c r="I804" s="261">
        <f>'CALCS | Totex'!I804 * Deflator2022</f>
        <v>0</v>
      </c>
      <c r="J804" s="261">
        <f>'CALCS | Totex'!J804 * Deflator2023</f>
        <v>0</v>
      </c>
      <c r="K804" s="261">
        <f>'CALCS | Totex'!K804 * Deflator2024</f>
        <v>0</v>
      </c>
      <c r="L804" s="261">
        <f>'CALCS | Totex'!L804 * Deflator2025</f>
        <v>0</v>
      </c>
    </row>
    <row r="805" spans="2:15" hidden="1" outlineLevel="2" x14ac:dyDescent="0.4">
      <c r="C805" s="234" t="s">
        <v>151</v>
      </c>
      <c r="D805" s="236" t="s">
        <v>1168</v>
      </c>
      <c r="E805" s="261"/>
      <c r="F805" s="261"/>
      <c r="G805" s="261"/>
      <c r="H805" s="261">
        <f>'CALCS | Totex'!H805 * Deflator2021</f>
        <v>17.988976958174963</v>
      </c>
      <c r="I805" s="261">
        <f>'CALCS | Totex'!I805 * Deflator2022</f>
        <v>0</v>
      </c>
      <c r="J805" s="261">
        <f>'CALCS | Totex'!J805 * Deflator2023</f>
        <v>0</v>
      </c>
      <c r="K805" s="261">
        <f>'CALCS | Totex'!K805 * Deflator2024</f>
        <v>0</v>
      </c>
      <c r="L805" s="261">
        <f>'CALCS | Totex'!L805 * Deflator2025</f>
        <v>0</v>
      </c>
    </row>
    <row r="806" spans="2:15" hidden="1" outlineLevel="2" x14ac:dyDescent="0.4">
      <c r="C806" s="234"/>
      <c r="D806" s="236"/>
      <c r="E806" s="236"/>
      <c r="F806" s="236"/>
      <c r="G806" s="236"/>
      <c r="H806" s="261"/>
      <c r="I806" s="261"/>
      <c r="J806" s="261"/>
      <c r="K806" s="261"/>
      <c r="L806" s="261"/>
    </row>
    <row r="807" spans="2:15" hidden="1" outlineLevel="2" x14ac:dyDescent="0.4">
      <c r="B807" s="222"/>
      <c r="C807" s="222" t="s">
        <v>725</v>
      </c>
      <c r="D807" s="237" t="s">
        <v>1168</v>
      </c>
      <c r="E807" s="263"/>
      <c r="F807" s="263"/>
      <c r="G807" s="263"/>
      <c r="H807" s="263">
        <f>'CALCS | Totex'!H807 * Deflator2021</f>
        <v>24.13434092663416</v>
      </c>
      <c r="I807" s="263">
        <f>'CALCS | Totex'!I807 * Deflator2022</f>
        <v>0</v>
      </c>
      <c r="J807" s="263">
        <f>'CALCS | Totex'!J807 * Deflator2023</f>
        <v>0</v>
      </c>
      <c r="K807" s="263">
        <f>'CALCS | Totex'!K807 * Deflator2024</f>
        <v>0</v>
      </c>
      <c r="L807" s="263">
        <f>'CALCS | Totex'!L807 * Deflator2025</f>
        <v>0</v>
      </c>
      <c r="M807" s="222"/>
      <c r="N807" s="222"/>
      <c r="O807" s="222"/>
    </row>
    <row r="808" spans="2:15" outlineLevel="1" collapsed="1" x14ac:dyDescent="0.4">
      <c r="H808" s="261"/>
      <c r="I808" s="261"/>
      <c r="J808" s="261"/>
      <c r="K808" s="261"/>
      <c r="L808" s="261"/>
    </row>
    <row r="809" spans="2:15" ht="14.25" outlineLevel="1" x14ac:dyDescent="0.4">
      <c r="B809" s="74" t="s">
        <v>1191</v>
      </c>
      <c r="C809" s="60"/>
      <c r="D809" s="226"/>
      <c r="E809" s="226"/>
      <c r="F809" s="226"/>
      <c r="G809" s="226"/>
      <c r="H809" s="266"/>
      <c r="I809" s="266"/>
      <c r="J809" s="266"/>
      <c r="K809" s="266"/>
      <c r="L809" s="266"/>
      <c r="M809" s="18"/>
      <c r="N809" s="18"/>
      <c r="O809" s="18"/>
    </row>
    <row r="810" spans="2:15" hidden="1" outlineLevel="2" x14ac:dyDescent="0.4">
      <c r="H810" s="261"/>
      <c r="I810" s="261"/>
      <c r="J810" s="261"/>
      <c r="K810" s="261"/>
      <c r="L810" s="261"/>
    </row>
    <row r="811" spans="2:15" hidden="1" outlineLevel="2" x14ac:dyDescent="0.4">
      <c r="C811" s="234" t="s">
        <v>117</v>
      </c>
      <c r="D811" s="236" t="s">
        <v>170</v>
      </c>
      <c r="E811" s="261"/>
      <c r="F811" s="261"/>
      <c r="G811" s="261"/>
      <c r="H811" s="261">
        <f>(H789 * 'INPUTS | Totex'!H476) / 1000</f>
        <v>73.866690118090176</v>
      </c>
      <c r="I811" s="261">
        <f>(I789 * 'INPUTS | Totex'!I476) / 1000</f>
        <v>0</v>
      </c>
      <c r="J811" s="261">
        <f>(J789 * 'INPUTS | Totex'!J476) / 1000</f>
        <v>0</v>
      </c>
      <c r="K811" s="261">
        <f>(K789 * 'INPUTS | Totex'!K476) / 1000</f>
        <v>0</v>
      </c>
      <c r="L811" s="261">
        <f>(L789 * 'INPUTS | Totex'!L476) / 1000</f>
        <v>0</v>
      </c>
      <c r="N811" s="442"/>
    </row>
    <row r="812" spans="2:15" hidden="1" outlineLevel="2" x14ac:dyDescent="0.4">
      <c r="C812" s="234" t="s">
        <v>119</v>
      </c>
      <c r="D812" s="236" t="s">
        <v>170</v>
      </c>
      <c r="E812" s="261"/>
      <c r="F812" s="261"/>
      <c r="G812" s="261"/>
      <c r="H812" s="261">
        <f>(H790 * 'INPUTS | Totex'!H477) / 1000</f>
        <v>38.248778852643909</v>
      </c>
      <c r="I812" s="261">
        <f>(I790 * 'INPUTS | Totex'!I477) / 1000</f>
        <v>0</v>
      </c>
      <c r="J812" s="261">
        <f>(J790 * 'INPUTS | Totex'!J477) / 1000</f>
        <v>0</v>
      </c>
      <c r="K812" s="261">
        <f>(K790 * 'INPUTS | Totex'!K477) / 1000</f>
        <v>0</v>
      </c>
      <c r="L812" s="261">
        <f>(L790 * 'INPUTS | Totex'!L477) / 1000</f>
        <v>0</v>
      </c>
      <c r="N812" s="442"/>
    </row>
    <row r="813" spans="2:15" hidden="1" outlineLevel="2" x14ac:dyDescent="0.4">
      <c r="C813" s="234" t="s">
        <v>122</v>
      </c>
      <c r="D813" s="236" t="s">
        <v>170</v>
      </c>
      <c r="E813" s="261"/>
      <c r="F813" s="261"/>
      <c r="G813" s="261"/>
      <c r="H813" s="261">
        <f>(H791 * 'INPUTS | Totex'!H478) / 1000</f>
        <v>2.6989498720881171</v>
      </c>
      <c r="I813" s="261">
        <f>(I791 * 'INPUTS | Totex'!I478) / 1000</f>
        <v>0</v>
      </c>
      <c r="J813" s="261">
        <f>(J791 * 'INPUTS | Totex'!J478) / 1000</f>
        <v>0</v>
      </c>
      <c r="K813" s="261">
        <f>(K791 * 'INPUTS | Totex'!K478) / 1000</f>
        <v>0</v>
      </c>
      <c r="L813" s="261">
        <f>(L791 * 'INPUTS | Totex'!L478) / 1000</f>
        <v>0</v>
      </c>
      <c r="N813" s="442"/>
    </row>
    <row r="814" spans="2:15" hidden="1" outlineLevel="2" x14ac:dyDescent="0.4">
      <c r="C814" s="234" t="s">
        <v>124</v>
      </c>
      <c r="D814" s="236" t="s">
        <v>170</v>
      </c>
      <c r="E814" s="261"/>
      <c r="F814" s="261"/>
      <c r="G814" s="261"/>
      <c r="H814" s="261">
        <f>(H792 * 'INPUTS | Totex'!H479) / 1000</f>
        <v>46.30707167957528</v>
      </c>
      <c r="I814" s="261">
        <f>(I792 * 'INPUTS | Totex'!I479) / 1000</f>
        <v>0</v>
      </c>
      <c r="J814" s="261">
        <f>(J792 * 'INPUTS | Totex'!J479) / 1000</f>
        <v>0</v>
      </c>
      <c r="K814" s="261">
        <f>(K792 * 'INPUTS | Totex'!K479) / 1000</f>
        <v>0</v>
      </c>
      <c r="L814" s="261">
        <f>(L792 * 'INPUTS | Totex'!L479) / 1000</f>
        <v>0</v>
      </c>
      <c r="N814" s="442"/>
    </row>
    <row r="815" spans="2:15" hidden="1" outlineLevel="2" x14ac:dyDescent="0.4">
      <c r="C815" s="234" t="s">
        <v>126</v>
      </c>
      <c r="D815" s="236" t="s">
        <v>170</v>
      </c>
      <c r="E815" s="261"/>
      <c r="F815" s="261"/>
      <c r="G815" s="261"/>
      <c r="H815" s="261">
        <f>(H793 * 'INPUTS | Totex'!H480) / 1000</f>
        <v>91.002425626845351</v>
      </c>
      <c r="I815" s="261">
        <f>(I793 * 'INPUTS | Totex'!I480) / 1000</f>
        <v>0</v>
      </c>
      <c r="J815" s="261">
        <f>(J793 * 'INPUTS | Totex'!J480) / 1000</f>
        <v>0</v>
      </c>
      <c r="K815" s="261">
        <f>(K793 * 'INPUTS | Totex'!K480) / 1000</f>
        <v>0</v>
      </c>
      <c r="L815" s="261">
        <f>(L793 * 'INPUTS | Totex'!L480) / 1000</f>
        <v>0</v>
      </c>
      <c r="N815" s="442"/>
    </row>
    <row r="816" spans="2:15" hidden="1" outlineLevel="2" x14ac:dyDescent="0.4">
      <c r="C816" s="234" t="s">
        <v>128</v>
      </c>
      <c r="D816" s="236" t="s">
        <v>170</v>
      </c>
      <c r="E816" s="261"/>
      <c r="F816" s="261"/>
      <c r="G816" s="261"/>
      <c r="H816" s="261">
        <f>(H794 * 'INPUTS | Totex'!H481) / 1000</f>
        <v>27.105046152199968</v>
      </c>
      <c r="I816" s="261">
        <f>(I794 * 'INPUTS | Totex'!I481) / 1000</f>
        <v>0</v>
      </c>
      <c r="J816" s="261">
        <f>(J794 * 'INPUTS | Totex'!J481) / 1000</f>
        <v>0</v>
      </c>
      <c r="K816" s="261">
        <f>(K794 * 'INPUTS | Totex'!K481) / 1000</f>
        <v>0</v>
      </c>
      <c r="L816" s="261">
        <f>(L794 * 'INPUTS | Totex'!L481) / 1000</f>
        <v>0</v>
      </c>
      <c r="N816" s="442"/>
    </row>
    <row r="817" spans="2:15" hidden="1" outlineLevel="2" x14ac:dyDescent="0.4">
      <c r="C817" s="234" t="s">
        <v>131</v>
      </c>
      <c r="D817" s="236" t="s">
        <v>170</v>
      </c>
      <c r="E817" s="261"/>
      <c r="F817" s="261"/>
      <c r="G817" s="261"/>
      <c r="H817" s="261">
        <f>(H795 * 'INPUTS | Totex'!H482) / 1000</f>
        <v>47.903238632201621</v>
      </c>
      <c r="I817" s="261">
        <f>(I795 * 'INPUTS | Totex'!I482) / 1000</f>
        <v>0</v>
      </c>
      <c r="J817" s="261">
        <f>(J795 * 'INPUTS | Totex'!J482) / 1000</f>
        <v>0</v>
      </c>
      <c r="K817" s="261">
        <f>(K795 * 'INPUTS | Totex'!K482) / 1000</f>
        <v>0</v>
      </c>
      <c r="L817" s="261">
        <f>(L795 * 'INPUTS | Totex'!L482) / 1000</f>
        <v>0</v>
      </c>
      <c r="N817" s="442"/>
    </row>
    <row r="818" spans="2:15" hidden="1" outlineLevel="2" x14ac:dyDescent="0.4">
      <c r="C818" s="234" t="s">
        <v>133</v>
      </c>
      <c r="D818" s="236" t="s">
        <v>170</v>
      </c>
      <c r="E818" s="261"/>
      <c r="F818" s="261"/>
      <c r="G818" s="261"/>
      <c r="H818" s="261">
        <f>(H796 * 'INPUTS | Totex'!H483) / 1000</f>
        <v>137.55730535827644</v>
      </c>
      <c r="I818" s="261">
        <f>(I796 * 'INPUTS | Totex'!I483) / 1000</f>
        <v>0</v>
      </c>
      <c r="J818" s="261">
        <f>(J796 * 'INPUTS | Totex'!J483) / 1000</f>
        <v>0</v>
      </c>
      <c r="K818" s="261">
        <f>(K796 * 'INPUTS | Totex'!K483) / 1000</f>
        <v>0</v>
      </c>
      <c r="L818" s="261">
        <f>(L796 * 'INPUTS | Totex'!L483) / 1000</f>
        <v>0</v>
      </c>
      <c r="N818" s="442"/>
    </row>
    <row r="819" spans="2:15" hidden="1" outlineLevel="2" x14ac:dyDescent="0.4">
      <c r="C819" s="220" t="s">
        <v>244</v>
      </c>
      <c r="D819" s="236" t="s">
        <v>170</v>
      </c>
      <c r="E819" s="261"/>
      <c r="F819" s="261"/>
      <c r="G819" s="261"/>
      <c r="H819" s="261">
        <f>(H797 * 'INPUTS | Totex'!H484) / 1000</f>
        <v>90.582703057489368</v>
      </c>
      <c r="I819" s="261">
        <f>(I797 * 'INPUTS | Totex'!I484) / 1000</f>
        <v>0</v>
      </c>
      <c r="J819" s="261">
        <f>(J797 * 'INPUTS | Totex'!J484) / 1000</f>
        <v>0</v>
      </c>
      <c r="K819" s="261">
        <f>(K797 * 'INPUTS | Totex'!K484) / 1000</f>
        <v>0</v>
      </c>
      <c r="L819" s="261">
        <f>(L797 * 'INPUTS | Totex'!L484) / 1000</f>
        <v>0</v>
      </c>
      <c r="N819" s="442"/>
    </row>
    <row r="820" spans="2:15" hidden="1" outlineLevel="2" x14ac:dyDescent="0.4">
      <c r="C820" s="234" t="s">
        <v>137</v>
      </c>
      <c r="D820" s="236" t="s">
        <v>170</v>
      </c>
      <c r="E820" s="261"/>
      <c r="F820" s="261"/>
      <c r="G820" s="261"/>
      <c r="H820" s="261">
        <f>(H798 * 'INPUTS | Totex'!H485) / 1000</f>
        <v>25.821135476494746</v>
      </c>
      <c r="I820" s="261">
        <f>(I798 * 'INPUTS | Totex'!I485) / 1000</f>
        <v>0</v>
      </c>
      <c r="J820" s="261">
        <f>(J798 * 'INPUTS | Totex'!J485) / 1000</f>
        <v>0</v>
      </c>
      <c r="K820" s="261">
        <f>(K798 * 'INPUTS | Totex'!K485) / 1000</f>
        <v>0</v>
      </c>
      <c r="L820" s="261">
        <f>(L798 * 'INPUTS | Totex'!L485) / 1000</f>
        <v>0</v>
      </c>
      <c r="N820" s="442"/>
    </row>
    <row r="821" spans="2:15" hidden="1" outlineLevel="2" x14ac:dyDescent="0.4">
      <c r="C821" s="234" t="s">
        <v>139</v>
      </c>
      <c r="D821" s="236" t="s">
        <v>170</v>
      </c>
      <c r="E821" s="261"/>
      <c r="F821" s="261"/>
      <c r="G821" s="261"/>
      <c r="H821" s="261">
        <f>(H799 * 'INPUTS | Totex'!H486) / 1000</f>
        <v>59.539120123328004</v>
      </c>
      <c r="I821" s="261">
        <f>(I799 * 'INPUTS | Totex'!I486) / 1000</f>
        <v>0</v>
      </c>
      <c r="J821" s="261">
        <f>(J799 * 'INPUTS | Totex'!J486) / 1000</f>
        <v>0</v>
      </c>
      <c r="K821" s="261">
        <f>(K799 * 'INPUTS | Totex'!K486) / 1000</f>
        <v>0</v>
      </c>
      <c r="L821" s="261">
        <f>(L799 * 'INPUTS | Totex'!L486) / 1000</f>
        <v>0</v>
      </c>
      <c r="N821" s="442"/>
    </row>
    <row r="822" spans="2:15" hidden="1" outlineLevel="2" x14ac:dyDescent="0.4">
      <c r="C822" s="234" t="s">
        <v>141</v>
      </c>
      <c r="D822" s="236" t="s">
        <v>170</v>
      </c>
      <c r="E822" s="261"/>
      <c r="F822" s="261"/>
      <c r="G822" s="261"/>
      <c r="H822" s="261">
        <f>(H800 * 'INPUTS | Totex'!H487) / 1000</f>
        <v>25.623995649874466</v>
      </c>
      <c r="I822" s="261">
        <f>(I800 * 'INPUTS | Totex'!I487) / 1000</f>
        <v>0</v>
      </c>
      <c r="J822" s="261">
        <f>(J800 * 'INPUTS | Totex'!J487) / 1000</f>
        <v>0</v>
      </c>
      <c r="K822" s="261">
        <f>(K800 * 'INPUTS | Totex'!K487) / 1000</f>
        <v>0</v>
      </c>
      <c r="L822" s="261">
        <f>(L800 * 'INPUTS | Totex'!L487) / 1000</f>
        <v>0</v>
      </c>
      <c r="N822" s="442"/>
    </row>
    <row r="823" spans="2:15" hidden="1" outlineLevel="2" x14ac:dyDescent="0.4">
      <c r="C823" s="234" t="s">
        <v>143</v>
      </c>
      <c r="D823" s="236" t="s">
        <v>170</v>
      </c>
      <c r="E823" s="261"/>
      <c r="F823" s="261"/>
      <c r="G823" s="261"/>
      <c r="H823" s="261">
        <f>(H801 * 'INPUTS | Totex'!H488) / 1000</f>
        <v>9.3245527720663457</v>
      </c>
      <c r="I823" s="261">
        <f>(I801 * 'INPUTS | Totex'!I488) / 1000</f>
        <v>0</v>
      </c>
      <c r="J823" s="261">
        <f>(J801 * 'INPUTS | Totex'!J488) / 1000</f>
        <v>0</v>
      </c>
      <c r="K823" s="261">
        <f>(K801 * 'INPUTS | Totex'!K488) / 1000</f>
        <v>0</v>
      </c>
      <c r="L823" s="261">
        <f>(L801 * 'INPUTS | Totex'!L488) / 1000</f>
        <v>0</v>
      </c>
      <c r="N823" s="442"/>
    </row>
    <row r="824" spans="2:15" hidden="1" outlineLevel="2" x14ac:dyDescent="0.4">
      <c r="C824" s="234" t="s">
        <v>145</v>
      </c>
      <c r="D824" s="236" t="s">
        <v>170</v>
      </c>
      <c r="E824" s="261"/>
      <c r="F824" s="261"/>
      <c r="G824" s="261"/>
      <c r="H824" s="261">
        <f>(H802 * 'INPUTS | Totex'!H489) / 1000</f>
        <v>3.9450663694011245</v>
      </c>
      <c r="I824" s="261">
        <f>(I802 * 'INPUTS | Totex'!I489) / 1000</f>
        <v>0</v>
      </c>
      <c r="J824" s="261">
        <f>(J802 * 'INPUTS | Totex'!J489) / 1000</f>
        <v>0</v>
      </c>
      <c r="K824" s="261">
        <f>(K802 * 'INPUTS | Totex'!K489) / 1000</f>
        <v>0</v>
      </c>
      <c r="L824" s="261">
        <f>(L802 * 'INPUTS | Totex'!L489) / 1000</f>
        <v>0</v>
      </c>
      <c r="N824" s="442"/>
    </row>
    <row r="825" spans="2:15" hidden="1" outlineLevel="2" x14ac:dyDescent="0.4">
      <c r="C825" s="234" t="s">
        <v>147</v>
      </c>
      <c r="D825" s="236" t="s">
        <v>170</v>
      </c>
      <c r="E825" s="261"/>
      <c r="F825" s="261"/>
      <c r="G825" s="261"/>
      <c r="H825" s="261">
        <f>(H803 * 'INPUTS | Totex'!H490) / 1000</f>
        <v>16.546287181668273</v>
      </c>
      <c r="I825" s="261">
        <f>(I803 * 'INPUTS | Totex'!I490) / 1000</f>
        <v>0</v>
      </c>
      <c r="J825" s="261">
        <f>(J803 * 'INPUTS | Totex'!J490) / 1000</f>
        <v>0</v>
      </c>
      <c r="K825" s="261">
        <f>(K803 * 'INPUTS | Totex'!K490) / 1000</f>
        <v>0</v>
      </c>
      <c r="L825" s="261">
        <f>(L803 * 'INPUTS | Totex'!L490) / 1000</f>
        <v>0</v>
      </c>
      <c r="N825" s="442"/>
    </row>
    <row r="826" spans="2:15" hidden="1" outlineLevel="2" x14ac:dyDescent="0.4">
      <c r="C826" s="234" t="s">
        <v>149</v>
      </c>
      <c r="D826" s="236" t="s">
        <v>170</v>
      </c>
      <c r="E826" s="261"/>
      <c r="F826" s="261"/>
      <c r="G826" s="261"/>
      <c r="H826" s="261">
        <f>(H804 * 'INPUTS | Totex'!H491) / 1000</f>
        <v>11.29110821171202</v>
      </c>
      <c r="I826" s="261">
        <f>(I804 * 'INPUTS | Totex'!I491) / 1000</f>
        <v>0</v>
      </c>
      <c r="J826" s="261">
        <f>(J804 * 'INPUTS | Totex'!J491) / 1000</f>
        <v>0</v>
      </c>
      <c r="K826" s="261">
        <f>(K804 * 'INPUTS | Totex'!K491) / 1000</f>
        <v>0</v>
      </c>
      <c r="L826" s="261">
        <f>(L804 * 'INPUTS | Totex'!L491) / 1000</f>
        <v>0</v>
      </c>
      <c r="N826" s="442"/>
    </row>
    <row r="827" spans="2:15" hidden="1" outlineLevel="2" x14ac:dyDescent="0.4">
      <c r="C827" s="234" t="s">
        <v>151</v>
      </c>
      <c r="D827" s="236" t="s">
        <v>170</v>
      </c>
      <c r="E827" s="261"/>
      <c r="F827" s="261"/>
      <c r="G827" s="261"/>
      <c r="H827" s="261">
        <f>(H805 * 'INPUTS | Totex'!H492) / 1000</f>
        <v>4.8656404986702055</v>
      </c>
      <c r="I827" s="261">
        <f>(I805 * 'INPUTS | Totex'!I492) / 1000</f>
        <v>0</v>
      </c>
      <c r="J827" s="261">
        <f>(J805 * 'INPUTS | Totex'!J492) / 1000</f>
        <v>0</v>
      </c>
      <c r="K827" s="261">
        <f>(K805 * 'INPUTS | Totex'!K492) / 1000</f>
        <v>0</v>
      </c>
      <c r="L827" s="261">
        <f>(L805 * 'INPUTS | Totex'!L492) / 1000</f>
        <v>0</v>
      </c>
      <c r="N827" s="442"/>
    </row>
    <row r="828" spans="2:15" hidden="1" outlineLevel="2" x14ac:dyDescent="0.4">
      <c r="C828" s="234"/>
      <c r="D828" s="236"/>
      <c r="E828" s="236"/>
      <c r="F828" s="236"/>
      <c r="G828" s="236"/>
      <c r="H828" s="261"/>
      <c r="I828" s="261"/>
      <c r="J828" s="261"/>
      <c r="K828" s="261"/>
      <c r="L828" s="261"/>
    </row>
    <row r="829" spans="2:15" hidden="1" outlineLevel="2" x14ac:dyDescent="0.4">
      <c r="B829" s="222"/>
      <c r="C829" s="222" t="s">
        <v>725</v>
      </c>
      <c r="D829" s="237" t="s">
        <v>170</v>
      </c>
      <c r="E829" s="263"/>
      <c r="F829" s="263"/>
      <c r="G829" s="263"/>
      <c r="H829" s="263">
        <f>(H807 * 'INPUTS | Totex'!H494) / 1000</f>
        <v>711.60274369284355</v>
      </c>
      <c r="I829" s="263">
        <f>(I807 * 'INPUTS | Totex'!I494) / 1000</f>
        <v>0</v>
      </c>
      <c r="J829" s="263">
        <f>(J807 * 'INPUTS | Totex'!J494) / 1000</f>
        <v>0</v>
      </c>
      <c r="K829" s="263">
        <f>(K807 * 'INPUTS | Totex'!K494) / 1000</f>
        <v>0</v>
      </c>
      <c r="L829" s="263">
        <f>(L807 * 'INPUTS | Totex'!L494) / 1000</f>
        <v>0</v>
      </c>
      <c r="M829" s="222"/>
      <c r="N829" s="222"/>
      <c r="O829" s="222"/>
    </row>
    <row r="830" spans="2:15" outlineLevel="1" collapsed="1" x14ac:dyDescent="0.4"/>
    <row r="831" spans="2:15" ht="14.25" outlineLevel="1" x14ac:dyDescent="0.4">
      <c r="B831" s="74" t="s">
        <v>1192</v>
      </c>
      <c r="C831" s="60"/>
      <c r="D831" s="226"/>
      <c r="E831" s="226"/>
      <c r="F831" s="226"/>
      <c r="G831" s="226"/>
      <c r="H831" s="266"/>
      <c r="I831" s="266"/>
      <c r="J831" s="266"/>
      <c r="K831" s="266"/>
      <c r="L831" s="266"/>
      <c r="M831" s="18"/>
      <c r="N831" s="18"/>
      <c r="O831" s="18"/>
    </row>
    <row r="832" spans="2:15" hidden="1" outlineLevel="2" x14ac:dyDescent="0.4">
      <c r="H832" s="261"/>
      <c r="I832" s="261"/>
      <c r="J832" s="261"/>
      <c r="K832" s="261"/>
      <c r="L832" s="261"/>
    </row>
    <row r="833" spans="3:12" hidden="1" outlineLevel="2" x14ac:dyDescent="0.4">
      <c r="C833" s="234" t="s">
        <v>117</v>
      </c>
      <c r="D833" s="236" t="s">
        <v>170</v>
      </c>
      <c r="E833" s="261"/>
      <c r="F833" s="261"/>
      <c r="G833" s="261"/>
      <c r="H833" s="261">
        <f>'INPUTS | Totex'!H454 * Deflator2021</f>
        <v>77.918693653097051</v>
      </c>
      <c r="I833" s="261">
        <f>'INPUTS | Totex'!I454 * Deflator2022</f>
        <v>0</v>
      </c>
      <c r="J833" s="261">
        <f>'INPUTS | Totex'!J454 * Deflator2023</f>
        <v>0</v>
      </c>
      <c r="K833" s="261">
        <f>'INPUTS | Totex'!K454 * Deflator2024</f>
        <v>0</v>
      </c>
      <c r="L833" s="261">
        <f>'INPUTS | Totex'!L454 * Deflator2025</f>
        <v>0</v>
      </c>
    </row>
    <row r="834" spans="3:12" hidden="1" outlineLevel="2" x14ac:dyDescent="0.4">
      <c r="C834" s="234" t="s">
        <v>119</v>
      </c>
      <c r="D834" s="236" t="s">
        <v>170</v>
      </c>
      <c r="E834" s="261"/>
      <c r="F834" s="261"/>
      <c r="G834" s="261"/>
      <c r="H834" s="261">
        <f>'INPUTS | Totex'!H455 * Deflator2021</f>
        <v>62.534775834415321</v>
      </c>
      <c r="I834" s="261">
        <f>'INPUTS | Totex'!I455 * Deflator2022</f>
        <v>0</v>
      </c>
      <c r="J834" s="261">
        <f>'INPUTS | Totex'!J455 * Deflator2023</f>
        <v>0</v>
      </c>
      <c r="K834" s="261">
        <f>'INPUTS | Totex'!K455 * Deflator2024</f>
        <v>0</v>
      </c>
      <c r="L834" s="261">
        <f>'INPUTS | Totex'!L455 * Deflator2025</f>
        <v>0</v>
      </c>
    </row>
    <row r="835" spans="3:12" hidden="1" outlineLevel="2" x14ac:dyDescent="0.4">
      <c r="C835" s="234" t="s">
        <v>122</v>
      </c>
      <c r="D835" s="236" t="s">
        <v>170</v>
      </c>
      <c r="E835" s="261"/>
      <c r="F835" s="261"/>
      <c r="G835" s="261"/>
      <c r="H835" s="261">
        <f>'INPUTS | Totex'!H456 * Deflator2021</f>
        <v>2.5139992362331012</v>
      </c>
      <c r="I835" s="261">
        <f>'INPUTS | Totex'!I456 * Deflator2022</f>
        <v>0</v>
      </c>
      <c r="J835" s="261">
        <f>'INPUTS | Totex'!J456 * Deflator2023</f>
        <v>0</v>
      </c>
      <c r="K835" s="261">
        <f>'INPUTS | Totex'!K456 * Deflator2024</f>
        <v>0</v>
      </c>
      <c r="L835" s="261">
        <f>'INPUTS | Totex'!L456 * Deflator2025</f>
        <v>0</v>
      </c>
    </row>
    <row r="836" spans="3:12" hidden="1" outlineLevel="2" x14ac:dyDescent="0.4">
      <c r="C836" s="234" t="s">
        <v>124</v>
      </c>
      <c r="D836" s="236" t="s">
        <v>170</v>
      </c>
      <c r="E836" s="261"/>
      <c r="F836" s="261"/>
      <c r="G836" s="261"/>
      <c r="H836" s="261">
        <f>'INPUTS | Totex'!H457 * Deflator2021</f>
        <v>60.994091652027784</v>
      </c>
      <c r="I836" s="261">
        <f>'INPUTS | Totex'!I457 * Deflator2022</f>
        <v>0</v>
      </c>
      <c r="J836" s="261">
        <f>'INPUTS | Totex'!J457 * Deflator2023</f>
        <v>0</v>
      </c>
      <c r="K836" s="261">
        <f>'INPUTS | Totex'!K457 * Deflator2024</f>
        <v>0</v>
      </c>
      <c r="L836" s="261">
        <f>'INPUTS | Totex'!L457 * Deflator2025</f>
        <v>0</v>
      </c>
    </row>
    <row r="837" spans="3:12" hidden="1" outlineLevel="2" x14ac:dyDescent="0.4">
      <c r="C837" s="234" t="s">
        <v>126</v>
      </c>
      <c r="D837" s="236" t="s">
        <v>170</v>
      </c>
      <c r="E837" s="261"/>
      <c r="F837" s="261"/>
      <c r="G837" s="261"/>
      <c r="H837" s="261">
        <f>'INPUTS | Totex'!H458 * Deflator2021</f>
        <v>111.15563568318946</v>
      </c>
      <c r="I837" s="261">
        <f>'INPUTS | Totex'!I458 * Deflator2022</f>
        <v>0</v>
      </c>
      <c r="J837" s="261">
        <f>'INPUTS | Totex'!J458 * Deflator2023</f>
        <v>0</v>
      </c>
      <c r="K837" s="261">
        <f>'INPUTS | Totex'!K458 * Deflator2024</f>
        <v>0</v>
      </c>
      <c r="L837" s="261">
        <f>'INPUTS | Totex'!L458 * Deflator2025</f>
        <v>0</v>
      </c>
    </row>
    <row r="838" spans="3:12" hidden="1" outlineLevel="2" x14ac:dyDescent="0.4">
      <c r="C838" s="234" t="s">
        <v>128</v>
      </c>
      <c r="D838" s="236" t="s">
        <v>170</v>
      </c>
      <c r="E838" s="261"/>
      <c r="F838" s="261"/>
      <c r="G838" s="261"/>
      <c r="H838" s="261">
        <f>'INPUTS | Totex'!H459 * Deflator2021</f>
        <v>24.884962804552043</v>
      </c>
      <c r="I838" s="261">
        <f>'INPUTS | Totex'!I459 * Deflator2022</f>
        <v>0</v>
      </c>
      <c r="J838" s="261">
        <f>'INPUTS | Totex'!J459 * Deflator2023</f>
        <v>0</v>
      </c>
      <c r="K838" s="261">
        <f>'INPUTS | Totex'!K459 * Deflator2024</f>
        <v>0</v>
      </c>
      <c r="L838" s="261">
        <f>'INPUTS | Totex'!L459 * Deflator2025</f>
        <v>0</v>
      </c>
    </row>
    <row r="839" spans="3:12" hidden="1" outlineLevel="2" x14ac:dyDescent="0.4">
      <c r="C839" s="234" t="s">
        <v>131</v>
      </c>
      <c r="D839" s="236" t="s">
        <v>170</v>
      </c>
      <c r="E839" s="261"/>
      <c r="F839" s="261"/>
      <c r="G839" s="261"/>
      <c r="H839" s="261">
        <f>'INPUTS | Totex'!H460 * Deflator2021</f>
        <v>75.49734560452147</v>
      </c>
      <c r="I839" s="261">
        <f>'INPUTS | Totex'!I460 * Deflator2022</f>
        <v>0</v>
      </c>
      <c r="J839" s="261">
        <f>'INPUTS | Totex'!J460 * Deflator2023</f>
        <v>0</v>
      </c>
      <c r="K839" s="261">
        <f>'INPUTS | Totex'!K460 * Deflator2024</f>
        <v>0</v>
      </c>
      <c r="L839" s="261">
        <f>'INPUTS | Totex'!L460 * Deflator2025</f>
        <v>0</v>
      </c>
    </row>
    <row r="840" spans="3:12" hidden="1" outlineLevel="2" x14ac:dyDescent="0.4">
      <c r="C840" s="234" t="s">
        <v>133</v>
      </c>
      <c r="D840" s="236" t="s">
        <v>170</v>
      </c>
      <c r="E840" s="261"/>
      <c r="F840" s="261"/>
      <c r="G840" s="261"/>
      <c r="H840" s="261">
        <f>'INPUTS | Totex'!H461 * Deflator2021</f>
        <v>204.49424903359187</v>
      </c>
      <c r="I840" s="261">
        <f>'INPUTS | Totex'!I461 * Deflator2022</f>
        <v>0</v>
      </c>
      <c r="J840" s="261">
        <f>'INPUTS | Totex'!J461 * Deflator2023</f>
        <v>0</v>
      </c>
      <c r="K840" s="261">
        <f>'INPUTS | Totex'!K461 * Deflator2024</f>
        <v>0</v>
      </c>
      <c r="L840" s="261">
        <f>'INPUTS | Totex'!L461 * Deflator2025</f>
        <v>0</v>
      </c>
    </row>
    <row r="841" spans="3:12" hidden="1" outlineLevel="2" x14ac:dyDescent="0.4">
      <c r="C841" s="220" t="s">
        <v>244</v>
      </c>
      <c r="D841" s="236" t="s">
        <v>170</v>
      </c>
      <c r="E841" s="261"/>
      <c r="F841" s="261"/>
      <c r="G841" s="261"/>
      <c r="H841" s="261">
        <f>'INPUTS | Totex'!H462 * Deflator2021</f>
        <v>102.90014521029887</v>
      </c>
      <c r="I841" s="261">
        <f>'INPUTS | Totex'!I462 * Deflator2022</f>
        <v>0</v>
      </c>
      <c r="J841" s="261">
        <f>'INPUTS | Totex'!J462 * Deflator2023</f>
        <v>0</v>
      </c>
      <c r="K841" s="261">
        <f>'INPUTS | Totex'!K462 * Deflator2024</f>
        <v>0</v>
      </c>
      <c r="L841" s="261">
        <f>'INPUTS | Totex'!L462 * Deflator2025</f>
        <v>0</v>
      </c>
    </row>
    <row r="842" spans="3:12" hidden="1" outlineLevel="2" x14ac:dyDescent="0.4">
      <c r="C842" s="234" t="s">
        <v>137</v>
      </c>
      <c r="D842" s="236" t="s">
        <v>170</v>
      </c>
      <c r="E842" s="261"/>
      <c r="F842" s="261"/>
      <c r="G842" s="261"/>
      <c r="H842" s="261">
        <f>'INPUTS | Totex'!H463 * Deflator2021</f>
        <v>33.715173390580745</v>
      </c>
      <c r="I842" s="261">
        <f>'INPUTS | Totex'!I463 * Deflator2022</f>
        <v>0</v>
      </c>
      <c r="J842" s="261">
        <f>'INPUTS | Totex'!J463 * Deflator2023</f>
        <v>0</v>
      </c>
      <c r="K842" s="261">
        <f>'INPUTS | Totex'!K463 * Deflator2024</f>
        <v>0</v>
      </c>
      <c r="L842" s="261">
        <f>'INPUTS | Totex'!L463 * Deflator2025</f>
        <v>0</v>
      </c>
    </row>
    <row r="843" spans="3:12" hidden="1" outlineLevel="2" x14ac:dyDescent="0.4">
      <c r="C843" s="234" t="s">
        <v>139</v>
      </c>
      <c r="D843" s="236" t="s">
        <v>170</v>
      </c>
      <c r="E843" s="261"/>
      <c r="F843" s="261"/>
      <c r="G843" s="261"/>
      <c r="H843" s="261">
        <f>'INPUTS | Totex'!H464 * Deflator2021</f>
        <v>73.420812800733202</v>
      </c>
      <c r="I843" s="261">
        <f>'INPUTS | Totex'!I464 * Deflator2022</f>
        <v>0</v>
      </c>
      <c r="J843" s="261">
        <f>'INPUTS | Totex'!J464 * Deflator2023</f>
        <v>0</v>
      </c>
      <c r="K843" s="261">
        <f>'INPUTS | Totex'!K464 * Deflator2024</f>
        <v>0</v>
      </c>
      <c r="L843" s="261">
        <f>'INPUTS | Totex'!L464 * Deflator2025</f>
        <v>0</v>
      </c>
    </row>
    <row r="844" spans="3:12" hidden="1" outlineLevel="2" x14ac:dyDescent="0.4">
      <c r="C844" s="234" t="s">
        <v>141</v>
      </c>
      <c r="D844" s="236" t="s">
        <v>170</v>
      </c>
      <c r="E844" s="261"/>
      <c r="F844" s="261"/>
      <c r="G844" s="261"/>
      <c r="H844" s="261">
        <f>'INPUTS | Totex'!H465 * Deflator2021</f>
        <v>28.510776292675466</v>
      </c>
      <c r="I844" s="261">
        <f>'INPUTS | Totex'!I465 * Deflator2022</f>
        <v>0</v>
      </c>
      <c r="J844" s="261">
        <f>'INPUTS | Totex'!J465 * Deflator2023</f>
        <v>0</v>
      </c>
      <c r="K844" s="261">
        <f>'INPUTS | Totex'!K465 * Deflator2024</f>
        <v>0</v>
      </c>
      <c r="L844" s="261">
        <f>'INPUTS | Totex'!L465 * Deflator2025</f>
        <v>0</v>
      </c>
    </row>
    <row r="845" spans="3:12" hidden="1" outlineLevel="2" x14ac:dyDescent="0.4">
      <c r="C845" s="234" t="s">
        <v>143</v>
      </c>
      <c r="D845" s="236" t="s">
        <v>170</v>
      </c>
      <c r="E845" s="261"/>
      <c r="F845" s="261"/>
      <c r="G845" s="261"/>
      <c r="H845" s="261">
        <f>'INPUTS | Totex'!H466 * Deflator2021</f>
        <v>12.093367906514928</v>
      </c>
      <c r="I845" s="261">
        <f>'INPUTS | Totex'!I466 * Deflator2022</f>
        <v>0</v>
      </c>
      <c r="J845" s="261">
        <f>'INPUTS | Totex'!J466 * Deflator2023</f>
        <v>0</v>
      </c>
      <c r="K845" s="261">
        <f>'INPUTS | Totex'!K466 * Deflator2024</f>
        <v>0</v>
      </c>
      <c r="L845" s="261">
        <f>'INPUTS | Totex'!L466 * Deflator2025</f>
        <v>0</v>
      </c>
    </row>
    <row r="846" spans="3:12" hidden="1" outlineLevel="2" x14ac:dyDescent="0.4">
      <c r="C846" s="234" t="s">
        <v>145</v>
      </c>
      <c r="D846" s="236" t="s">
        <v>170</v>
      </c>
      <c r="E846" s="261"/>
      <c r="F846" s="261"/>
      <c r="G846" s="261"/>
      <c r="H846" s="261">
        <f>'INPUTS | Totex'!H467 * Deflator2021</f>
        <v>4.3355024822424184</v>
      </c>
      <c r="I846" s="261">
        <f>'INPUTS | Totex'!I467 * Deflator2022</f>
        <v>0</v>
      </c>
      <c r="J846" s="261">
        <f>'INPUTS | Totex'!J467 * Deflator2023</f>
        <v>0</v>
      </c>
      <c r="K846" s="261">
        <f>'INPUTS | Totex'!K467 * Deflator2024</f>
        <v>0</v>
      </c>
      <c r="L846" s="261">
        <f>'INPUTS | Totex'!L467 * Deflator2025</f>
        <v>0</v>
      </c>
    </row>
    <row r="847" spans="3:12" hidden="1" outlineLevel="2" x14ac:dyDescent="0.4">
      <c r="C847" s="234" t="s">
        <v>147</v>
      </c>
      <c r="D847" s="236" t="s">
        <v>170</v>
      </c>
      <c r="E847" s="261"/>
      <c r="F847" s="261"/>
      <c r="G847" s="261"/>
      <c r="H847" s="261">
        <f>'INPUTS | Totex'!H468 * Deflator2021</f>
        <v>18.016357748415178</v>
      </c>
      <c r="I847" s="261">
        <f>'INPUTS | Totex'!I468 * Deflator2022</f>
        <v>0</v>
      </c>
      <c r="J847" s="261">
        <f>'INPUTS | Totex'!J468 * Deflator2023</f>
        <v>0</v>
      </c>
      <c r="K847" s="261">
        <f>'INPUTS | Totex'!K468 * Deflator2024</f>
        <v>0</v>
      </c>
      <c r="L847" s="261">
        <f>'INPUTS | Totex'!L468 * Deflator2025</f>
        <v>0</v>
      </c>
    </row>
    <row r="848" spans="3:12" hidden="1" outlineLevel="2" x14ac:dyDescent="0.4">
      <c r="C848" s="234" t="s">
        <v>149</v>
      </c>
      <c r="D848" s="236" t="s">
        <v>170</v>
      </c>
      <c r="E848" s="261"/>
      <c r="F848" s="261"/>
      <c r="G848" s="261"/>
      <c r="H848" s="261">
        <f>'INPUTS | Totex'!H469 * Deflator2021</f>
        <v>12.239508439624224</v>
      </c>
      <c r="I848" s="261">
        <f>'INPUTS | Totex'!I469 * Deflator2022</f>
        <v>0</v>
      </c>
      <c r="J848" s="261">
        <f>'INPUTS | Totex'!J469 * Deflator2023</f>
        <v>0</v>
      </c>
      <c r="K848" s="261">
        <f>'INPUTS | Totex'!K469 * Deflator2024</f>
        <v>0</v>
      </c>
      <c r="L848" s="261">
        <f>'INPUTS | Totex'!L469 * Deflator2025</f>
        <v>0</v>
      </c>
    </row>
    <row r="849" spans="1:15" hidden="1" outlineLevel="2" x14ac:dyDescent="0.4">
      <c r="C849" s="234" t="s">
        <v>151</v>
      </c>
      <c r="D849" s="236" t="s">
        <v>170</v>
      </c>
      <c r="E849" s="261"/>
      <c r="F849" s="261"/>
      <c r="G849" s="261"/>
      <c r="H849" s="261">
        <f>'INPUTS | Totex'!H470 * Deflator2021</f>
        <v>8.1123041683299739</v>
      </c>
      <c r="I849" s="261">
        <f>'INPUTS | Totex'!I470 * Deflator2022</f>
        <v>0</v>
      </c>
      <c r="J849" s="261">
        <f>'INPUTS | Totex'!J470 * Deflator2023</f>
        <v>0</v>
      </c>
      <c r="K849" s="261">
        <f>'INPUTS | Totex'!K470 * Deflator2024</f>
        <v>0</v>
      </c>
      <c r="L849" s="261">
        <f>'INPUTS | Totex'!L470 * Deflator2025</f>
        <v>0</v>
      </c>
    </row>
    <row r="850" spans="1:15" hidden="1" outlineLevel="2" x14ac:dyDescent="0.4">
      <c r="C850" s="234"/>
      <c r="D850" s="236"/>
      <c r="E850" s="236"/>
      <c r="F850" s="236"/>
      <c r="G850" s="236"/>
      <c r="H850" s="261"/>
      <c r="I850" s="261"/>
      <c r="J850" s="261"/>
      <c r="K850" s="261"/>
      <c r="L850" s="261"/>
    </row>
    <row r="851" spans="1:15" hidden="1" outlineLevel="2" x14ac:dyDescent="0.4">
      <c r="A851" s="222"/>
      <c r="B851" s="222"/>
      <c r="C851" s="222" t="s">
        <v>725</v>
      </c>
      <c r="D851" s="237" t="s">
        <v>170</v>
      </c>
      <c r="E851" s="263"/>
      <c r="F851" s="263"/>
      <c r="G851" s="263"/>
      <c r="H851" s="263">
        <f>'INPUTS | Totex'!H472 * Deflator2021</f>
        <v>913.33770194104295</v>
      </c>
      <c r="I851" s="263">
        <f>'INPUTS | Totex'!I472 * Deflator2022</f>
        <v>0</v>
      </c>
      <c r="J851" s="263">
        <f>'INPUTS | Totex'!J472 * Deflator2023</f>
        <v>0</v>
      </c>
      <c r="K851" s="263">
        <f>'INPUTS | Totex'!K472 * Deflator2024</f>
        <v>0</v>
      </c>
      <c r="L851" s="263">
        <f>'INPUTS | Totex'!L472 * Deflator2025</f>
        <v>0</v>
      </c>
      <c r="M851" s="222"/>
      <c r="N851" s="222"/>
      <c r="O851" s="222"/>
    </row>
    <row r="852" spans="1:15" outlineLevel="1" collapsed="1" x14ac:dyDescent="0.4">
      <c r="B852" s="222"/>
      <c r="C852" s="235"/>
      <c r="D852" s="237"/>
      <c r="E852" s="263"/>
      <c r="F852" s="263"/>
      <c r="G852" s="263"/>
      <c r="H852" s="263"/>
      <c r="I852" s="263"/>
      <c r="J852" s="263"/>
      <c r="K852" s="263"/>
      <c r="L852" s="263"/>
      <c r="M852" s="222"/>
      <c r="N852" s="222"/>
      <c r="O852" s="222"/>
    </row>
    <row r="853" spans="1:15" outlineLevel="1" x14ac:dyDescent="0.4">
      <c r="B853" s="60" t="s">
        <v>1193</v>
      </c>
      <c r="C853" s="60"/>
      <c r="D853" s="226"/>
      <c r="E853" s="226"/>
      <c r="F853" s="226"/>
      <c r="G853" s="226"/>
      <c r="H853" s="266"/>
      <c r="I853" s="266"/>
      <c r="J853" s="266"/>
      <c r="K853" s="266"/>
      <c r="L853" s="266"/>
      <c r="M853" s="18"/>
      <c r="N853" s="18"/>
      <c r="O853" s="18"/>
    </row>
    <row r="854" spans="1:15" hidden="1" outlineLevel="2" x14ac:dyDescent="0.4">
      <c r="H854" s="261"/>
      <c r="I854" s="261"/>
      <c r="J854" s="261"/>
      <c r="K854" s="261"/>
      <c r="L854" s="261"/>
    </row>
    <row r="855" spans="1:15" hidden="1" outlineLevel="2" x14ac:dyDescent="0.4">
      <c r="C855" s="234" t="s">
        <v>117</v>
      </c>
      <c r="D855" s="236" t="s">
        <v>170</v>
      </c>
      <c r="E855" s="236"/>
      <c r="F855" s="236"/>
      <c r="G855" s="236"/>
      <c r="H855" s="401">
        <f>'CALCS | Totex'!H833 * Deflator2021</f>
        <v>77.960720995952002</v>
      </c>
      <c r="I855" s="261">
        <f>'CALCS | Totex'!I833 * Deflator2022</f>
        <v>0</v>
      </c>
      <c r="J855" s="261">
        <f>'CALCS | Totex'!J833 * Deflator2023</f>
        <v>0</v>
      </c>
      <c r="K855" s="261">
        <f>'CALCS | Totex'!K833 * Deflator2024</f>
        <v>0</v>
      </c>
      <c r="L855" s="261">
        <f>'CALCS | Totex'!L833 * Deflator2025</f>
        <v>0</v>
      </c>
    </row>
    <row r="856" spans="1:15" hidden="1" outlineLevel="2" x14ac:dyDescent="0.4">
      <c r="C856" s="234" t="s">
        <v>119</v>
      </c>
      <c r="D856" s="236" t="s">
        <v>170</v>
      </c>
      <c r="E856" s="236"/>
      <c r="F856" s="236"/>
      <c r="G856" s="236"/>
      <c r="H856" s="261">
        <f>'CALCS | Totex'!H834 * Deflator2021</f>
        <v>60.563311387764443</v>
      </c>
      <c r="I856" s="261">
        <f>'CALCS | Totex'!I834 * Deflator2022</f>
        <v>0</v>
      </c>
      <c r="J856" s="261">
        <f>'CALCS | Totex'!J834 * Deflator2023</f>
        <v>0</v>
      </c>
      <c r="K856" s="261">
        <f>'CALCS | Totex'!K834 * Deflator2024</f>
        <v>0</v>
      </c>
      <c r="L856" s="261">
        <f>'CALCS | Totex'!L834 * Deflator2025</f>
        <v>0</v>
      </c>
    </row>
    <row r="857" spans="1:15" hidden="1" outlineLevel="2" x14ac:dyDescent="0.4">
      <c r="C857" s="234" t="s">
        <v>122</v>
      </c>
      <c r="D857" s="236" t="s">
        <v>170</v>
      </c>
      <c r="E857" s="236"/>
      <c r="F857" s="236"/>
      <c r="G857" s="236"/>
      <c r="H857" s="261">
        <f>'CALCS | Totex'!H835 * Deflator2021</f>
        <v>2.5139992362331012</v>
      </c>
      <c r="I857" s="261">
        <f>'CALCS | Totex'!I835 * Deflator2022</f>
        <v>0</v>
      </c>
      <c r="J857" s="261">
        <f>'CALCS | Totex'!J835 * Deflator2023</f>
        <v>0</v>
      </c>
      <c r="K857" s="261">
        <f>'CALCS | Totex'!K835 * Deflator2024</f>
        <v>0</v>
      </c>
      <c r="L857" s="261">
        <f>'CALCS | Totex'!L835 * Deflator2025</f>
        <v>0</v>
      </c>
    </row>
    <row r="858" spans="1:15" hidden="1" outlineLevel="2" x14ac:dyDescent="0.4">
      <c r="C858" s="234" t="s">
        <v>124</v>
      </c>
      <c r="D858" s="236" t="s">
        <v>170</v>
      </c>
      <c r="E858" s="236"/>
      <c r="F858" s="236"/>
      <c r="G858" s="236"/>
      <c r="H858" s="261">
        <f>'CALCS | Totex'!H836 * Deflator2021</f>
        <v>58.332996715802324</v>
      </c>
      <c r="I858" s="261">
        <f>'CALCS | Totex'!I836 * Deflator2022</f>
        <v>0</v>
      </c>
      <c r="J858" s="261">
        <f>'CALCS | Totex'!J836 * Deflator2023</f>
        <v>0</v>
      </c>
      <c r="K858" s="261">
        <f>'CALCS | Totex'!K836 * Deflator2024</f>
        <v>0</v>
      </c>
      <c r="L858" s="261">
        <f>'CALCS | Totex'!L836 * Deflator2025</f>
        <v>0</v>
      </c>
    </row>
    <row r="859" spans="1:15" hidden="1" outlineLevel="2" x14ac:dyDescent="0.4">
      <c r="C859" s="234" t="s">
        <v>126</v>
      </c>
      <c r="D859" s="236" t="s">
        <v>170</v>
      </c>
      <c r="E859" s="236"/>
      <c r="F859" s="236"/>
      <c r="G859" s="236"/>
      <c r="H859" s="261">
        <f>'CALCS | Totex'!H837 * Deflator2021</f>
        <v>110.34374383258228</v>
      </c>
      <c r="I859" s="261">
        <f>'CALCS | Totex'!I837 * Deflator2022</f>
        <v>0</v>
      </c>
      <c r="J859" s="261">
        <f>'CALCS | Totex'!J837 * Deflator2023</f>
        <v>0</v>
      </c>
      <c r="K859" s="261">
        <f>'CALCS | Totex'!K837 * Deflator2024</f>
        <v>0</v>
      </c>
      <c r="L859" s="261">
        <f>'CALCS | Totex'!L837 * Deflator2025</f>
        <v>0</v>
      </c>
    </row>
    <row r="860" spans="1:15" hidden="1" outlineLevel="2" x14ac:dyDescent="0.4">
      <c r="C860" s="234" t="s">
        <v>128</v>
      </c>
      <c r="D860" s="236" t="s">
        <v>170</v>
      </c>
      <c r="E860" s="236"/>
      <c r="F860" s="236"/>
      <c r="G860" s="236"/>
      <c r="H860" s="261">
        <f>'CALCS | Totex'!H838 * Deflator2021</f>
        <v>24.82765279156801</v>
      </c>
      <c r="I860" s="261">
        <f>'CALCS | Totex'!I838 * Deflator2022</f>
        <v>0</v>
      </c>
      <c r="J860" s="261">
        <f>'CALCS | Totex'!J838 * Deflator2023</f>
        <v>0</v>
      </c>
      <c r="K860" s="261">
        <f>'CALCS | Totex'!K838 * Deflator2024</f>
        <v>0</v>
      </c>
      <c r="L860" s="261">
        <f>'CALCS | Totex'!L838 * Deflator2025</f>
        <v>0</v>
      </c>
    </row>
    <row r="861" spans="1:15" hidden="1" outlineLevel="2" x14ac:dyDescent="0.4">
      <c r="C861" s="234" t="s">
        <v>131</v>
      </c>
      <c r="D861" s="236" t="s">
        <v>170</v>
      </c>
      <c r="E861" s="236"/>
      <c r="F861" s="236"/>
      <c r="G861" s="236"/>
      <c r="H861" s="261">
        <f>'CALCS | Totex'!H839 * Deflator2021</f>
        <v>73.196348583212369</v>
      </c>
      <c r="I861" s="261">
        <f>'CALCS | Totex'!I839 * Deflator2022</f>
        <v>0</v>
      </c>
      <c r="J861" s="261">
        <f>'CALCS | Totex'!J839 * Deflator2023</f>
        <v>0</v>
      </c>
      <c r="K861" s="261">
        <f>'CALCS | Totex'!K839 * Deflator2024</f>
        <v>0</v>
      </c>
      <c r="L861" s="261">
        <f>'CALCS | Totex'!L839 * Deflator2025</f>
        <v>0</v>
      </c>
    </row>
    <row r="862" spans="1:15" hidden="1" outlineLevel="2" x14ac:dyDescent="0.4">
      <c r="C862" s="234" t="s">
        <v>133</v>
      </c>
      <c r="D862" s="236" t="s">
        <v>170</v>
      </c>
      <c r="E862" s="236"/>
      <c r="F862" s="236"/>
      <c r="G862" s="236"/>
      <c r="H862" s="261">
        <f>'CALCS | Totex'!H840 * Deflator2021</f>
        <v>204.33569133100272</v>
      </c>
      <c r="I862" s="261">
        <f>'CALCS | Totex'!I840 * Deflator2022</f>
        <v>0</v>
      </c>
      <c r="J862" s="261">
        <f>'CALCS | Totex'!J840 * Deflator2023</f>
        <v>0</v>
      </c>
      <c r="K862" s="261">
        <f>'CALCS | Totex'!K840 * Deflator2024</f>
        <v>0</v>
      </c>
      <c r="L862" s="261">
        <f>'CALCS | Totex'!L840 * Deflator2025</f>
        <v>0</v>
      </c>
    </row>
    <row r="863" spans="1:15" hidden="1" outlineLevel="2" x14ac:dyDescent="0.4">
      <c r="C863" s="220" t="s">
        <v>244</v>
      </c>
      <c r="D863" s="236" t="s">
        <v>170</v>
      </c>
      <c r="E863" s="236"/>
      <c r="F863" s="236"/>
      <c r="G863" s="236"/>
      <c r="H863" s="261">
        <f>'CALCS | Totex'!H841 * Deflator2021</f>
        <v>102.55187974990325</v>
      </c>
      <c r="I863" s="261">
        <f>'CALCS | Totex'!I841 * Deflator2022</f>
        <v>0</v>
      </c>
      <c r="J863" s="261">
        <f>'CALCS | Totex'!J841 * Deflator2023</f>
        <v>0</v>
      </c>
      <c r="K863" s="261">
        <f>'CALCS | Totex'!K841 * Deflator2024</f>
        <v>0</v>
      </c>
      <c r="L863" s="261">
        <f>'CALCS | Totex'!L841 * Deflator2025</f>
        <v>0</v>
      </c>
    </row>
    <row r="864" spans="1:15" hidden="1" outlineLevel="2" x14ac:dyDescent="0.4">
      <c r="C864" s="234" t="s">
        <v>137</v>
      </c>
      <c r="D864" s="236" t="s">
        <v>170</v>
      </c>
      <c r="E864" s="236"/>
      <c r="F864" s="236"/>
      <c r="G864" s="236"/>
      <c r="H864" s="261">
        <f>'CALCS | Totex'!H842 * Deflator2021</f>
        <v>33.450592163971102</v>
      </c>
      <c r="I864" s="261">
        <f>'CALCS | Totex'!I842 * Deflator2022</f>
        <v>0</v>
      </c>
      <c r="J864" s="261">
        <f>'CALCS | Totex'!J842 * Deflator2023</f>
        <v>0</v>
      </c>
      <c r="K864" s="261">
        <f>'CALCS | Totex'!K842 * Deflator2024</f>
        <v>0</v>
      </c>
      <c r="L864" s="261">
        <f>'CALCS | Totex'!L842 * Deflator2025</f>
        <v>0</v>
      </c>
    </row>
    <row r="865" spans="1:15" hidden="1" outlineLevel="2" x14ac:dyDescent="0.4">
      <c r="C865" s="234" t="s">
        <v>139</v>
      </c>
      <c r="D865" s="236" t="s">
        <v>170</v>
      </c>
      <c r="E865" s="236"/>
      <c r="F865" s="236"/>
      <c r="G865" s="236"/>
      <c r="H865" s="261">
        <f>'CALCS | Totex'!H843 * Deflator2021</f>
        <v>72.840071335828284</v>
      </c>
      <c r="I865" s="261">
        <f>'CALCS | Totex'!I843 * Deflator2022</f>
        <v>0</v>
      </c>
      <c r="J865" s="261">
        <f>'CALCS | Totex'!J843 * Deflator2023</f>
        <v>0</v>
      </c>
      <c r="K865" s="261">
        <f>'CALCS | Totex'!K843 * Deflator2024</f>
        <v>0</v>
      </c>
      <c r="L865" s="261">
        <f>'CALCS | Totex'!L843 * Deflator2025</f>
        <v>0</v>
      </c>
    </row>
    <row r="866" spans="1:15" hidden="1" outlineLevel="2" x14ac:dyDescent="0.4">
      <c r="C866" s="234" t="s">
        <v>141</v>
      </c>
      <c r="D866" s="236" t="s">
        <v>170</v>
      </c>
      <c r="E866" s="236"/>
      <c r="F866" s="236"/>
      <c r="G866" s="236"/>
      <c r="H866" s="261">
        <f>'CALCS | Totex'!H844 * Deflator2021</f>
        <v>28.474479951118909</v>
      </c>
      <c r="I866" s="261">
        <f>'CALCS | Totex'!I844 * Deflator2022</f>
        <v>0</v>
      </c>
      <c r="J866" s="261">
        <f>'CALCS | Totex'!J844 * Deflator2023</f>
        <v>0</v>
      </c>
      <c r="K866" s="261">
        <f>'CALCS | Totex'!K844 * Deflator2024</f>
        <v>0</v>
      </c>
      <c r="L866" s="261">
        <f>'CALCS | Totex'!L844 * Deflator2025</f>
        <v>0</v>
      </c>
    </row>
    <row r="867" spans="1:15" hidden="1" outlineLevel="2" x14ac:dyDescent="0.4">
      <c r="C867" s="234" t="s">
        <v>143</v>
      </c>
      <c r="D867" s="236" t="s">
        <v>170</v>
      </c>
      <c r="E867" s="236"/>
      <c r="F867" s="236"/>
      <c r="G867" s="236"/>
      <c r="H867" s="261">
        <f>'CALCS | Totex'!H845 * Deflator2021</f>
        <v>12.092412739631861</v>
      </c>
      <c r="I867" s="261">
        <f>'CALCS | Totex'!I845 * Deflator2022</f>
        <v>0</v>
      </c>
      <c r="J867" s="261">
        <f>'CALCS | Totex'!J845 * Deflator2023</f>
        <v>0</v>
      </c>
      <c r="K867" s="261">
        <f>'CALCS | Totex'!K845 * Deflator2024</f>
        <v>0</v>
      </c>
      <c r="L867" s="261">
        <f>'CALCS | Totex'!L845 * Deflator2025</f>
        <v>0</v>
      </c>
    </row>
    <row r="868" spans="1:15" hidden="1" outlineLevel="2" x14ac:dyDescent="0.4">
      <c r="C868" s="234" t="s">
        <v>145</v>
      </c>
      <c r="D868" s="236" t="s">
        <v>170</v>
      </c>
      <c r="E868" s="236"/>
      <c r="F868" s="236"/>
      <c r="G868" s="236"/>
      <c r="H868" s="261">
        <f>'CALCS | Totex'!H846 * Deflator2021</f>
        <v>4.2676856335446409</v>
      </c>
      <c r="I868" s="261">
        <f>'CALCS | Totex'!I846 * Deflator2022</f>
        <v>0</v>
      </c>
      <c r="J868" s="261">
        <f>'CALCS | Totex'!J846 * Deflator2023</f>
        <v>0</v>
      </c>
      <c r="K868" s="261">
        <f>'CALCS | Totex'!K846 * Deflator2024</f>
        <v>0</v>
      </c>
      <c r="L868" s="261">
        <f>'CALCS | Totex'!L846 * Deflator2025</f>
        <v>0</v>
      </c>
    </row>
    <row r="869" spans="1:15" hidden="1" outlineLevel="2" x14ac:dyDescent="0.4">
      <c r="C869" s="234" t="s">
        <v>147</v>
      </c>
      <c r="D869" s="236" t="s">
        <v>170</v>
      </c>
      <c r="E869" s="236"/>
      <c r="F869" s="236"/>
      <c r="G869" s="236"/>
      <c r="H869" s="261">
        <f>'CALCS | Totex'!H847 * Deflator2021</f>
        <v>17.967644237378746</v>
      </c>
      <c r="I869" s="261">
        <f>'CALCS | Totex'!I847 * Deflator2022</f>
        <v>0</v>
      </c>
      <c r="J869" s="261">
        <f>'CALCS | Totex'!J847 * Deflator2023</f>
        <v>0</v>
      </c>
      <c r="K869" s="261">
        <f>'CALCS | Totex'!K847 * Deflator2024</f>
        <v>0</v>
      </c>
      <c r="L869" s="261">
        <f>'CALCS | Totex'!L847 * Deflator2025</f>
        <v>0</v>
      </c>
    </row>
    <row r="870" spans="1:15" hidden="1" outlineLevel="2" x14ac:dyDescent="0.4">
      <c r="C870" s="234" t="s">
        <v>149</v>
      </c>
      <c r="D870" s="236" t="s">
        <v>170</v>
      </c>
      <c r="E870" s="236"/>
      <c r="F870" s="236"/>
      <c r="G870" s="236"/>
      <c r="H870" s="261">
        <f>'CALCS | Totex'!H848 * Deflator2021</f>
        <v>12.184108760406321</v>
      </c>
      <c r="I870" s="261">
        <f>'CALCS | Totex'!I848 * Deflator2022</f>
        <v>0</v>
      </c>
      <c r="J870" s="261">
        <f>'CALCS | Totex'!J848 * Deflator2023</f>
        <v>0</v>
      </c>
      <c r="K870" s="261">
        <f>'CALCS | Totex'!K848 * Deflator2024</f>
        <v>0</v>
      </c>
      <c r="L870" s="261">
        <f>'CALCS | Totex'!L848 * Deflator2025</f>
        <v>0</v>
      </c>
    </row>
    <row r="871" spans="1:15" hidden="1" outlineLevel="2" x14ac:dyDescent="0.4">
      <c r="C871" s="234" t="s">
        <v>151</v>
      </c>
      <c r="D871" s="236" t="s">
        <v>170</v>
      </c>
      <c r="E871" s="236"/>
      <c r="F871" s="236"/>
      <c r="G871" s="236"/>
      <c r="H871" s="261">
        <f>'CALCS | Totex'!H849 * Deflator2021</f>
        <v>8.1110253144935722</v>
      </c>
      <c r="I871" s="261">
        <f>'CALCS | Totex'!I849 * Deflator2022</f>
        <v>0</v>
      </c>
      <c r="J871" s="261">
        <f>'CALCS | Totex'!J849 * Deflator2023</f>
        <v>0</v>
      </c>
      <c r="K871" s="261">
        <f>'CALCS | Totex'!K849 * Deflator2024</f>
        <v>0</v>
      </c>
      <c r="L871" s="261">
        <f>'CALCS | Totex'!L849 * Deflator2025</f>
        <v>0</v>
      </c>
    </row>
    <row r="872" spans="1:15" hidden="1" outlineLevel="2" x14ac:dyDescent="0.4">
      <c r="C872" s="234"/>
      <c r="D872" s="236"/>
      <c r="E872" s="236"/>
      <c r="F872" s="236"/>
      <c r="G872" s="236"/>
      <c r="H872" s="261"/>
      <c r="I872" s="261"/>
      <c r="J872" s="261"/>
      <c r="K872" s="261"/>
      <c r="L872" s="261"/>
    </row>
    <row r="873" spans="1:15" hidden="1" outlineLevel="2" x14ac:dyDescent="0.4">
      <c r="B873" s="222"/>
      <c r="C873" s="222" t="s">
        <v>725</v>
      </c>
      <c r="D873" s="237" t="s">
        <v>170</v>
      </c>
      <c r="E873" s="263"/>
      <c r="F873" s="263"/>
      <c r="G873" s="263"/>
      <c r="H873" s="263">
        <f>SUM(H855:H871)</f>
        <v>904.01436476039396</v>
      </c>
      <c r="I873" s="263">
        <f t="shared" ref="I873:L873" si="52">SUM(I855:I871)</f>
        <v>0</v>
      </c>
      <c r="J873" s="263">
        <f t="shared" si="52"/>
        <v>0</v>
      </c>
      <c r="K873" s="263">
        <f t="shared" si="52"/>
        <v>0</v>
      </c>
      <c r="L873" s="263">
        <f t="shared" si="52"/>
        <v>0</v>
      </c>
      <c r="M873" s="222"/>
      <c r="N873" s="222"/>
      <c r="O873" s="222"/>
    </row>
    <row r="874" spans="1:15" outlineLevel="1" collapsed="1" x14ac:dyDescent="0.4">
      <c r="B874" s="222"/>
      <c r="C874" s="235"/>
      <c r="D874" s="237"/>
      <c r="E874" s="263"/>
      <c r="F874" s="263"/>
      <c r="G874" s="263"/>
      <c r="H874" s="263"/>
      <c r="I874" s="263"/>
      <c r="J874" s="263"/>
      <c r="K874" s="263"/>
      <c r="L874" s="263"/>
      <c r="M874" s="222"/>
      <c r="N874" s="222"/>
      <c r="O874" s="222"/>
    </row>
    <row r="875" spans="1:15" x14ac:dyDescent="0.4">
      <c r="B875" s="222"/>
      <c r="C875" s="235"/>
      <c r="D875" s="237"/>
      <c r="E875" s="263"/>
      <c r="F875" s="263"/>
      <c r="G875" s="263"/>
      <c r="H875" s="263"/>
      <c r="I875" s="263"/>
      <c r="J875" s="263"/>
      <c r="K875" s="263"/>
      <c r="L875" s="263"/>
      <c r="M875" s="222"/>
      <c r="N875" s="222"/>
      <c r="O875" s="222"/>
    </row>
    <row r="876" spans="1:15" x14ac:dyDescent="0.4">
      <c r="A876" s="75"/>
      <c r="B876" s="75" t="s">
        <v>33</v>
      </c>
      <c r="C876" s="56"/>
      <c r="D876" s="56"/>
      <c r="E876" s="56"/>
      <c r="F876" s="56"/>
      <c r="G876" s="56"/>
      <c r="H876" s="259"/>
      <c r="I876" s="259"/>
      <c r="J876" s="259"/>
      <c r="K876" s="259"/>
      <c r="L876" s="259"/>
      <c r="M876" s="56"/>
      <c r="N876" s="56"/>
      <c r="O876" s="56"/>
    </row>
    <row r="877" spans="1:15" x14ac:dyDescent="0.4"/>
    <row r="878" spans="1:15" x14ac:dyDescent="0.4"/>
  </sheetData>
  <pageMargins left="0.70866141732283472" right="0.70866141732283472" top="0.74803149606299213" bottom="0.74803149606299213" header="0.31496062992125984" footer="0.31496062992125984"/>
  <pageSetup paperSize="9" scale="58" fitToHeight="0" orientation="landscape" r:id="rId1"/>
  <headerFooter>
    <oddHeader>&amp;L&amp;F&amp;C&amp;A&amp;ROFFICIAL</oddHeader>
    <oddFooter>&amp;LPrinted on &amp;D at &amp;T&amp;C&amp;P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EA4E2-9321-4A16-9826-C576ED913F05}">
  <sheetPr>
    <tabColor rgb="FFCCCCCE"/>
    <pageSetUpPr fitToPage="1"/>
  </sheetPr>
  <dimension ref="A1:H35"/>
  <sheetViews>
    <sheetView zoomScaleNormal="100" workbookViewId="0">
      <pane ySplit="8" topLeftCell="A9" activePane="bottomLeft" state="frozen"/>
      <selection activeCell="E12" sqref="E12"/>
      <selection pane="bottomLeft" activeCell="A9" sqref="A9"/>
    </sheetView>
  </sheetViews>
  <sheetFormatPr defaultColWidth="0" defaultRowHeight="13.15" zeroHeight="1" x14ac:dyDescent="0.4"/>
  <cols>
    <col min="1" max="1" width="2.59765625" style="220" customWidth="1"/>
    <col min="2" max="2" width="18.86328125" style="220" customWidth="1"/>
    <col min="3" max="3" width="64.265625" style="220" customWidth="1"/>
    <col min="4" max="6" width="9.59765625" style="220" customWidth="1"/>
    <col min="7" max="8" width="9" style="220" customWidth="1"/>
    <col min="9" max="16384" width="9" style="220" hidden="1"/>
  </cols>
  <sheetData>
    <row r="1" spans="2:7" x14ac:dyDescent="0.4"/>
    <row r="2" spans="2:7" ht="18" x14ac:dyDescent="0.55000000000000004">
      <c r="B2" s="512" t="s">
        <v>34</v>
      </c>
      <c r="C2" s="259"/>
      <c r="D2" s="259"/>
      <c r="E2" s="513"/>
      <c r="F2" s="259"/>
      <c r="G2" s="259"/>
    </row>
    <row r="3" spans="2:7" x14ac:dyDescent="0.4"/>
    <row r="4" spans="2:7" ht="15.75" x14ac:dyDescent="0.5">
      <c r="B4" s="743" t="s">
        <v>35</v>
      </c>
      <c r="D4" s="425"/>
    </row>
    <row r="5" spans="2:7" x14ac:dyDescent="0.4"/>
    <row r="6" spans="2:7" ht="15.75" x14ac:dyDescent="0.5">
      <c r="B6" s="742" t="s">
        <v>36</v>
      </c>
    </row>
    <row r="7" spans="2:7" x14ac:dyDescent="0.4"/>
    <row r="8" spans="2:7" ht="31.9" thickBot="1" x14ac:dyDescent="0.45">
      <c r="B8" s="740" t="s">
        <v>37</v>
      </c>
      <c r="C8" s="741" t="s">
        <v>38</v>
      </c>
      <c r="D8" s="740" t="s">
        <v>39</v>
      </c>
      <c r="E8" s="740" t="s">
        <v>1462</v>
      </c>
      <c r="F8" s="740" t="s">
        <v>1463</v>
      </c>
    </row>
    <row r="9" spans="2:7" ht="23.25" customHeight="1" thickTop="1" x14ac:dyDescent="0.4">
      <c r="B9" s="729" t="s">
        <v>40</v>
      </c>
      <c r="C9" s="730" t="s">
        <v>41</v>
      </c>
      <c r="D9" s="639"/>
      <c r="E9" s="640"/>
      <c r="F9" s="640"/>
    </row>
    <row r="10" spans="2:7" ht="23.25" customHeight="1" x14ac:dyDescent="0.4">
      <c r="B10" s="731" t="s">
        <v>42</v>
      </c>
      <c r="C10" s="732" t="s">
        <v>43</v>
      </c>
      <c r="D10" s="641"/>
      <c r="E10" s="637"/>
      <c r="F10" s="637"/>
    </row>
    <row r="11" spans="2:7" ht="23.25" customHeight="1" x14ac:dyDescent="0.4">
      <c r="B11" s="733" t="s">
        <v>44</v>
      </c>
      <c r="C11" s="734" t="s">
        <v>45</v>
      </c>
      <c r="D11" s="637"/>
      <c r="E11" s="637"/>
      <c r="F11" s="637"/>
    </row>
    <row r="12" spans="2:7" ht="23.25" customHeight="1" x14ac:dyDescent="0.4">
      <c r="B12" s="733" t="s">
        <v>46</v>
      </c>
      <c r="C12" s="734" t="s">
        <v>47</v>
      </c>
      <c r="D12" s="635"/>
      <c r="E12" s="636"/>
      <c r="F12" s="636"/>
    </row>
    <row r="13" spans="2:7" ht="23.25" customHeight="1" x14ac:dyDescent="0.4">
      <c r="B13" s="733" t="s">
        <v>48</v>
      </c>
      <c r="C13" s="735" t="s">
        <v>49</v>
      </c>
      <c r="D13" s="638"/>
      <c r="E13" s="515"/>
      <c r="F13" s="638"/>
    </row>
    <row r="14" spans="2:7" ht="23.25" customHeight="1" x14ac:dyDescent="0.4">
      <c r="B14" s="733" t="s">
        <v>50</v>
      </c>
      <c r="C14" s="734" t="s">
        <v>51</v>
      </c>
      <c r="D14" s="515"/>
      <c r="E14" s="515"/>
      <c r="F14" s="515"/>
    </row>
    <row r="15" spans="2:7" ht="23.25" customHeight="1" x14ac:dyDescent="0.4">
      <c r="B15" s="733" t="s">
        <v>52</v>
      </c>
      <c r="C15" s="734" t="s">
        <v>53</v>
      </c>
      <c r="D15" s="515"/>
      <c r="E15" s="515"/>
      <c r="F15" s="515"/>
    </row>
    <row r="16" spans="2:7" ht="23.25" customHeight="1" x14ac:dyDescent="0.4">
      <c r="B16" s="733" t="s">
        <v>54</v>
      </c>
      <c r="C16" s="734" t="s">
        <v>55</v>
      </c>
      <c r="D16" s="515"/>
      <c r="E16" s="515"/>
      <c r="F16" s="515"/>
    </row>
    <row r="17" spans="2:6" ht="23.25" customHeight="1" x14ac:dyDescent="0.4">
      <c r="B17" s="733" t="s">
        <v>56</v>
      </c>
      <c r="C17" s="734" t="s">
        <v>57</v>
      </c>
      <c r="D17" s="515"/>
      <c r="E17" s="515"/>
      <c r="F17" s="515"/>
    </row>
    <row r="18" spans="2:6" ht="23.25" customHeight="1" x14ac:dyDescent="0.4">
      <c r="B18" s="733" t="s">
        <v>58</v>
      </c>
      <c r="C18" s="734" t="s">
        <v>59</v>
      </c>
      <c r="D18" s="515"/>
      <c r="E18" s="515"/>
      <c r="F18" s="515"/>
    </row>
    <row r="19" spans="2:6" ht="23.25" customHeight="1" x14ac:dyDescent="0.4">
      <c r="B19" s="733" t="s">
        <v>60</v>
      </c>
      <c r="C19" s="734" t="s">
        <v>61</v>
      </c>
      <c r="D19" s="515"/>
      <c r="E19" s="515"/>
      <c r="F19" s="515"/>
    </row>
    <row r="20" spans="2:6" ht="23.25" customHeight="1" x14ac:dyDescent="0.4">
      <c r="B20" s="733" t="s">
        <v>62</v>
      </c>
      <c r="C20" s="734" t="s">
        <v>63</v>
      </c>
      <c r="D20" s="515"/>
      <c r="E20" s="515"/>
      <c r="F20" s="515"/>
    </row>
    <row r="21" spans="2:6" ht="23.25" customHeight="1" x14ac:dyDescent="0.4">
      <c r="B21" s="733" t="s">
        <v>64</v>
      </c>
      <c r="C21" s="734" t="s">
        <v>65</v>
      </c>
      <c r="D21" s="515"/>
      <c r="E21" s="515"/>
      <c r="F21" s="515"/>
    </row>
    <row r="22" spans="2:6" ht="23.25" customHeight="1" x14ac:dyDescent="0.4">
      <c r="B22" s="733" t="s">
        <v>66</v>
      </c>
      <c r="C22" s="734" t="s">
        <v>67</v>
      </c>
      <c r="D22" s="515"/>
      <c r="E22" s="515"/>
      <c r="F22" s="515"/>
    </row>
    <row r="23" spans="2:6" ht="23.25" customHeight="1" x14ac:dyDescent="0.4">
      <c r="B23" s="733" t="s">
        <v>68</v>
      </c>
      <c r="C23" s="734" t="s">
        <v>69</v>
      </c>
      <c r="D23" s="515"/>
      <c r="E23" s="515"/>
      <c r="F23" s="515"/>
    </row>
    <row r="24" spans="2:6" ht="23.25" customHeight="1" x14ac:dyDescent="0.4">
      <c r="B24" s="733" t="s">
        <v>70</v>
      </c>
      <c r="C24" s="734" t="s">
        <v>71</v>
      </c>
      <c r="D24" s="515"/>
      <c r="E24" s="515"/>
      <c r="F24" s="515"/>
    </row>
    <row r="25" spans="2:6" ht="23.25" customHeight="1" x14ac:dyDescent="0.4">
      <c r="B25" s="733" t="s">
        <v>72</v>
      </c>
      <c r="C25" s="734" t="s">
        <v>73</v>
      </c>
      <c r="D25" s="515"/>
      <c r="E25" s="515"/>
      <c r="F25" s="515"/>
    </row>
    <row r="26" spans="2:6" ht="23.25" customHeight="1" x14ac:dyDescent="0.4">
      <c r="B26" s="736" t="s">
        <v>74</v>
      </c>
      <c r="C26" s="737" t="s">
        <v>75</v>
      </c>
      <c r="D26" s="418"/>
      <c r="E26" s="418"/>
      <c r="F26" s="418"/>
    </row>
    <row r="27" spans="2:6" ht="23.25" customHeight="1" x14ac:dyDescent="0.7">
      <c r="B27" s="733" t="s">
        <v>76</v>
      </c>
      <c r="C27" s="734" t="s">
        <v>77</v>
      </c>
      <c r="D27" s="516"/>
      <c r="E27" s="515"/>
      <c r="F27" s="515"/>
    </row>
    <row r="28" spans="2:6" ht="23.25" customHeight="1" x14ac:dyDescent="0.4">
      <c r="B28" s="733" t="s">
        <v>78</v>
      </c>
      <c r="C28" s="734" t="s">
        <v>79</v>
      </c>
      <c r="D28" s="515"/>
      <c r="E28" s="515"/>
      <c r="F28" s="515"/>
    </row>
    <row r="29" spans="2:6" ht="23.25" customHeight="1" x14ac:dyDescent="0.4">
      <c r="B29" s="733" t="s">
        <v>80</v>
      </c>
      <c r="C29" s="734" t="s">
        <v>81</v>
      </c>
      <c r="D29" s="515"/>
      <c r="E29" s="515"/>
      <c r="F29" s="515"/>
    </row>
    <row r="30" spans="2:6" ht="23.25" customHeight="1" x14ac:dyDescent="0.4">
      <c r="B30" s="738" t="s">
        <v>82</v>
      </c>
      <c r="C30" s="739" t="s">
        <v>83</v>
      </c>
      <c r="D30" s="514"/>
      <c r="E30" s="514"/>
      <c r="F30" s="514"/>
    </row>
    <row r="31" spans="2:6" x14ac:dyDescent="0.4"/>
    <row r="32" spans="2:6" x14ac:dyDescent="0.4"/>
    <row r="33" spans="1:7" x14ac:dyDescent="0.4">
      <c r="A33" s="370"/>
      <c r="B33" s="370" t="s">
        <v>33</v>
      </c>
      <c r="C33" s="370"/>
      <c r="D33" s="370"/>
      <c r="E33" s="370"/>
      <c r="F33" s="370"/>
      <c r="G33" s="370"/>
    </row>
    <row r="34" spans="1:7" x14ac:dyDescent="0.4"/>
    <row r="35" spans="1:7" x14ac:dyDescent="0.4"/>
  </sheetData>
  <hyperlinks>
    <hyperlink ref="E2" location="SDRpage9" display="SDRpage9" xr:uid="{E7CD6D13-5307-491F-A28D-DE0BD2532D7B}"/>
    <hyperlink ref="B4" r:id="rId1" xr:uid="{460C9A94-9205-40D7-A801-2CFFB1725E94}"/>
  </hyperlinks>
  <pageMargins left="0.70866141732283472" right="0.70866141732283472" top="0.74803149606299213" bottom="0.74803149606299213" header="0.31496062992125984" footer="0.31496062992125984"/>
  <pageSetup paperSize="9" scale="80" orientation="landscape" r:id="rId2"/>
  <headerFooter>
    <oddHeader>&amp;L&amp;F&amp;C&amp;A&amp;ROFFICIAL</oddHeader>
    <oddFooter>&amp;LPrinted on &amp;D at &amp;T&amp;C&amp;P of &amp;N&amp;ROfwat</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3595"/>
    <pageSetUpPr fitToPage="1"/>
  </sheetPr>
  <dimension ref="A1"/>
  <sheetViews>
    <sheetView view="pageBreakPreview" topLeftCell="XFD1" zoomScaleNormal="100" zoomScaleSheetLayoutView="100" workbookViewId="0"/>
  </sheetViews>
  <sheetFormatPr defaultColWidth="0" defaultRowHeight="12.75" x14ac:dyDescent="0.35"/>
  <cols>
    <col min="1" max="16384" width="9" hidden="1"/>
  </cols>
  <sheetData/>
  <pageMargins left="0.70866141732283472" right="0.70866141732283472" top="0.74803149606299213" bottom="0.74803149606299213" header="0.31496062992125984" footer="0.31496062992125984"/>
  <pageSetup paperSize="9" fitToHeight="0" orientation="landscape" r:id="rId1"/>
  <headerFooter>
    <oddHeader>&amp;L&amp;F&amp;C&amp;A&amp;ROFFICIAL</oddHeader>
    <oddFooter>&amp;LPrinted on &amp;D at &amp;T&amp;C&amp;P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8C561"/>
    <pageSetUpPr fitToPage="1"/>
  </sheetPr>
  <dimension ref="A1:BC124"/>
  <sheetViews>
    <sheetView zoomScaleNormal="100" workbookViewId="0">
      <pane ySplit="1" topLeftCell="A2" activePane="bottomLeft" state="frozen"/>
      <selection activeCell="E12" sqref="E12"/>
      <selection pane="bottomLeft" activeCell="A2" sqref="A2"/>
    </sheetView>
  </sheetViews>
  <sheetFormatPr defaultColWidth="0" defaultRowHeight="13.15" zeroHeight="1" outlineLevelRow="1" x14ac:dyDescent="0.35"/>
  <cols>
    <col min="1" max="1" width="2.59765625" style="57" customWidth="1"/>
    <col min="2" max="2" width="9.73046875" style="57" customWidth="1"/>
    <col min="3" max="3" width="11" style="57" customWidth="1"/>
    <col min="4" max="4" width="10.59765625" style="57" customWidth="1"/>
    <col min="5" max="5" width="14.59765625" style="57" customWidth="1"/>
    <col min="6" max="6" width="13" style="57" customWidth="1"/>
    <col min="7" max="8" width="11.59765625" style="57" customWidth="1"/>
    <col min="9" max="9" width="12.59765625" style="57" customWidth="1"/>
    <col min="10" max="10" width="10.3984375" style="57" customWidth="1"/>
    <col min="11" max="12" width="12.59765625" style="57" customWidth="1"/>
    <col min="13" max="13" width="11.3984375" style="57" customWidth="1"/>
    <col min="14" max="14" width="9.59765625" style="57" customWidth="1"/>
    <col min="15" max="16" width="12.59765625" style="57" customWidth="1"/>
    <col min="17" max="17" width="9.59765625" style="57" customWidth="1"/>
    <col min="18" max="18" width="10.59765625" style="57" customWidth="1"/>
    <col min="19" max="19" width="13" style="57" customWidth="1"/>
    <col min="20" max="20" width="12.1328125" style="57" customWidth="1"/>
    <col min="21" max="21" width="10.3984375" style="57" bestFit="1" customWidth="1"/>
    <col min="22" max="22" width="10" style="57" customWidth="1"/>
    <col min="23" max="23" width="11.59765625" style="57" customWidth="1"/>
    <col min="24" max="24" width="9.59765625" style="57" customWidth="1"/>
    <col min="25" max="25" width="10.59765625" style="57" customWidth="1"/>
    <col min="26" max="26" width="9.59765625" style="57" customWidth="1"/>
    <col min="27" max="27" width="12.59765625" style="57" customWidth="1"/>
    <col min="28" max="28" width="10.59765625" style="57" customWidth="1"/>
    <col min="29" max="32" width="10.59765625" style="57" hidden="1" customWidth="1"/>
    <col min="33" max="35" width="9.59765625" style="57" hidden="1" customWidth="1"/>
    <col min="36" max="37" width="10.59765625" style="57" hidden="1" customWidth="1"/>
    <col min="38" max="38" width="9.59765625" style="57" hidden="1" customWidth="1"/>
    <col min="39" max="47" width="10.59765625" style="57" hidden="1" customWidth="1"/>
    <col min="48" max="48" width="6.59765625" style="57" hidden="1" customWidth="1"/>
    <col min="49" max="51" width="10.59765625" style="57" hidden="1" customWidth="1"/>
    <col min="52" max="52" width="6.59765625" style="57" hidden="1" customWidth="1"/>
    <col min="53" max="54" width="10.59765625" style="57" hidden="1" customWidth="1"/>
    <col min="55" max="55" width="0" style="57" hidden="1" customWidth="1"/>
    <col min="56" max="16384" width="9" style="57" hidden="1"/>
  </cols>
  <sheetData>
    <row r="1" spans="1:55" x14ac:dyDescent="0.35">
      <c r="A1" s="764" t="s">
        <v>210</v>
      </c>
      <c r="B1" s="764"/>
      <c r="C1" s="764"/>
    </row>
    <row r="2" spans="1:55" ht="17.649999999999999" customHeight="1" x14ac:dyDescent="0.35">
      <c r="B2" s="73" t="str">
        <f>"Outcomes - meeting performance commitment levels in "&amp;Year</f>
        <v>Outcomes - meeting performance commitment levels in 2020-21</v>
      </c>
      <c r="C2" s="55"/>
      <c r="D2" s="56"/>
      <c r="E2" s="56"/>
      <c r="F2" s="56"/>
      <c r="G2" s="56"/>
      <c r="H2" s="56"/>
      <c r="I2" s="56"/>
      <c r="J2" s="56"/>
      <c r="K2" s="56"/>
      <c r="L2" s="56"/>
      <c r="M2" s="56"/>
      <c r="N2" s="56"/>
      <c r="O2" s="56"/>
      <c r="P2" s="56"/>
      <c r="Q2" s="56"/>
      <c r="R2" s="56"/>
      <c r="S2" s="56"/>
      <c r="T2" s="56"/>
      <c r="U2" s="56"/>
      <c r="V2" s="56"/>
      <c r="W2" s="56"/>
      <c r="X2" s="56"/>
      <c r="Y2" s="56"/>
      <c r="Z2" s="56"/>
      <c r="AA2" s="56"/>
      <c r="AB2" s="133"/>
      <c r="AC2" s="133"/>
    </row>
    <row r="3" spans="1:55" x14ac:dyDescent="0.35"/>
    <row r="4" spans="1:55" ht="14.25" x14ac:dyDescent="0.35">
      <c r="B4" s="74" t="str">
        <f>"Outcome delivery incentive returns on regulated equity - total and by price control in "&amp;Year</f>
        <v>Outcome delivery incentive returns on regulated equity - total and by price control in 2020-21</v>
      </c>
      <c r="C4" s="60"/>
      <c r="D4" s="18"/>
      <c r="E4" s="18"/>
      <c r="F4" s="18"/>
      <c r="G4" s="18"/>
      <c r="H4" s="18"/>
      <c r="I4" s="18"/>
      <c r="J4" s="18"/>
      <c r="K4" s="18"/>
      <c r="L4" s="18"/>
      <c r="M4" s="18"/>
      <c r="N4" s="18"/>
      <c r="O4" s="18"/>
      <c r="P4" s="18"/>
      <c r="Q4" s="18"/>
      <c r="R4" s="18"/>
      <c r="S4" s="18"/>
      <c r="T4" s="18"/>
      <c r="U4" s="18"/>
      <c r="V4" s="18"/>
      <c r="W4" s="18"/>
      <c r="X4" s="18"/>
      <c r="Y4" s="18"/>
      <c r="Z4" s="18"/>
      <c r="AA4" s="18"/>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row>
    <row r="5" spans="1:55" outlineLevel="1" x14ac:dyDescent="0.35">
      <c r="B5" s="68"/>
      <c r="C5" s="68"/>
      <c r="E5" s="68"/>
      <c r="F5" s="68"/>
      <c r="G5" s="68"/>
      <c r="H5" s="67"/>
      <c r="I5" s="67"/>
      <c r="J5" s="67"/>
      <c r="K5" s="65"/>
      <c r="L5" s="65"/>
      <c r="M5" s="80"/>
      <c r="N5" s="80"/>
      <c r="O5" s="80"/>
      <c r="P5" s="80"/>
      <c r="Q5" s="72"/>
      <c r="R5" s="72"/>
      <c r="S5" s="72"/>
      <c r="T5" s="72"/>
      <c r="U5" s="72"/>
      <c r="V5" s="72"/>
      <c r="W5" s="72"/>
      <c r="X5" s="72"/>
    </row>
    <row r="6" spans="1:55" outlineLevel="1" x14ac:dyDescent="0.35">
      <c r="B6" s="127" t="s">
        <v>1194</v>
      </c>
      <c r="C6" s="68"/>
      <c r="E6" s="68"/>
      <c r="F6" s="68"/>
      <c r="G6" s="68"/>
      <c r="H6" s="67"/>
      <c r="J6" s="72"/>
      <c r="L6" s="127" t="s">
        <v>1195</v>
      </c>
      <c r="O6" s="68"/>
      <c r="P6" s="68"/>
      <c r="Q6" s="68"/>
      <c r="R6" s="67"/>
      <c r="S6" s="67"/>
      <c r="T6" s="67"/>
      <c r="U6" s="65"/>
    </row>
    <row r="7" spans="1:55" outlineLevel="1" x14ac:dyDescent="0.35">
      <c r="B7" s="68"/>
      <c r="C7" s="68"/>
      <c r="E7" s="68"/>
      <c r="F7" s="68"/>
      <c r="G7" s="68"/>
      <c r="H7" s="67"/>
      <c r="P7" s="72"/>
      <c r="U7" s="65"/>
      <c r="W7" s="127"/>
      <c r="AA7" s="72"/>
    </row>
    <row r="8" spans="1:55" ht="15.75" outlineLevel="1" x14ac:dyDescent="0.35">
      <c r="B8" s="122" t="str">
        <f>Year</f>
        <v>2020-21</v>
      </c>
      <c r="F8" s="555"/>
      <c r="G8" s="555"/>
      <c r="H8" s="67"/>
      <c r="L8" s="57" t="str">
        <f>Year</f>
        <v>2020-21</v>
      </c>
      <c r="M8" s="67"/>
      <c r="P8" s="72"/>
      <c r="U8" s="65"/>
      <c r="X8" s="555"/>
      <c r="Y8" s="555"/>
      <c r="Z8" s="555"/>
      <c r="AA8" s="72"/>
      <c r="AC8" s="80"/>
      <c r="AD8" s="80"/>
      <c r="AE8" s="80"/>
      <c r="AH8" s="65"/>
      <c r="AI8" s="65"/>
    </row>
    <row r="9" spans="1:55" outlineLevel="1" x14ac:dyDescent="0.35">
      <c r="B9" s="511"/>
      <c r="G9" s="165"/>
      <c r="H9" s="67"/>
      <c r="L9" s="511" t="s">
        <v>1196</v>
      </c>
      <c r="M9" s="67"/>
      <c r="N9" s="65"/>
      <c r="O9" s="65"/>
      <c r="P9" s="80"/>
      <c r="Q9" s="80"/>
      <c r="R9" s="80"/>
      <c r="U9" s="65"/>
      <c r="AA9" s="80"/>
      <c r="AB9" s="80"/>
      <c r="AC9" s="80"/>
      <c r="AD9" s="80"/>
      <c r="AE9" s="80"/>
      <c r="AG9" s="67"/>
      <c r="AH9" s="65"/>
      <c r="AI9" s="65"/>
      <c r="AW9" s="135"/>
    </row>
    <row r="10" spans="1:55" ht="42.75" outlineLevel="1" x14ac:dyDescent="0.35">
      <c r="B10" s="125"/>
      <c r="C10" s="91" t="s">
        <v>212</v>
      </c>
      <c r="D10" s="87" t="s">
        <v>1197</v>
      </c>
      <c r="E10" s="87" t="s">
        <v>1198</v>
      </c>
      <c r="F10" s="87" t="s">
        <v>1199</v>
      </c>
      <c r="G10" s="87" t="s">
        <v>1200</v>
      </c>
      <c r="H10" s="87" t="s">
        <v>1201</v>
      </c>
      <c r="I10" s="87" t="s">
        <v>1202</v>
      </c>
      <c r="J10" s="84" t="s">
        <v>1203</v>
      </c>
      <c r="L10" s="416" t="str">
        <f>Year &amp; " Rank"</f>
        <v>2020-21 Rank</v>
      </c>
      <c r="M10" s="91" t="s">
        <v>212</v>
      </c>
      <c r="N10" s="87" t="s">
        <v>1203</v>
      </c>
      <c r="O10" s="65"/>
      <c r="P10" s="80"/>
      <c r="Q10" s="80"/>
      <c r="S10" s="65"/>
      <c r="T10" s="65"/>
      <c r="U10" s="80"/>
      <c r="V10" s="80"/>
      <c r="AA10" s="65"/>
      <c r="AB10" s="65"/>
      <c r="AC10" s="558"/>
      <c r="AD10" s="151"/>
      <c r="AE10" s="151"/>
      <c r="AF10" s="151"/>
      <c r="AG10" s="558"/>
      <c r="AH10" s="151"/>
      <c r="AI10" s="151"/>
    </row>
    <row r="11" spans="1:55" ht="14.25" outlineLevel="1" x14ac:dyDescent="0.35">
      <c r="B11" s="126"/>
      <c r="C11" s="419" t="s">
        <v>117</v>
      </c>
      <c r="D11" s="248">
        <f>SUMIFS('CALCS | Outcomes'!$H$9:$H$71,'CALCS | Outcomes'!$C$9:$C$71,$C11)</f>
        <v>7.4714784200000022</v>
      </c>
      <c r="E11" s="253">
        <f>VLOOKUP($C11,'INPUTS | Outcomes'!$C$489:$L$509,MATCH($B$8,'INPUTS | Outcomes'!$C$2:$L$2,0),0) + VLOOKUP($C11,'INPUTS | Outcomes'!$C$645:$L$665,MATCH($B$8,'INPUTS | Outcomes'!$C$2:$L$2,0),0)</f>
        <v>-1.9074</v>
      </c>
      <c r="F11" s="248">
        <f>VLOOKUP($C11,'INPUTS | PCs'!$C$31:$L$49,MATCH($B$8,'INPUTS | PCs'!$C$2:$L$2,0),0) + VLOOKUP($C11,'INPUTS | PCs'!$C$53:$L$71,MATCH($B$8,'INPUTS | PCs'!$C$2:$L$2,0),0)</f>
        <v>1.1271030884078701</v>
      </c>
      <c r="G11" s="248">
        <f>VLOOKUP($C11,'INPUTS | PCs'!$C$77:$L$95,MATCH($B$8,'INPUTS | PCs'!$C$2:$L$2,0),0) + VLOOKUP($C11,'INPUTS | PCs'!$C$99:$L$117,MATCH($B$8,'INPUTS | PCs'!$C$2:$L$2,0),0)</f>
        <v>1.175491833006221</v>
      </c>
      <c r="H11" s="249">
        <f>D11 - E11 + F11 + G11</f>
        <v>11.681473341414094</v>
      </c>
      <c r="I11" s="547">
        <f>VLOOKUP($C11,RegEquity,MATCH($B$8,'INPUTS | Outcomes'!$C$2:$L$2),0)</f>
        <v>3022.6645174288801</v>
      </c>
      <c r="J11" s="199">
        <f t="shared" ref="J11:J27" si="0">IFERROR(H11/I11,0)</f>
        <v>3.864627805718418E-3</v>
      </c>
      <c r="L11" s="391">
        <v>1</v>
      </c>
      <c r="M11" s="417" t="s">
        <v>126</v>
      </c>
      <c r="N11" s="559">
        <f t="shared" ref="N11:N27" si="1">VLOOKUP($M11,$C$11:$J$29,8,0)</f>
        <v>1.7671005469008492E-2</v>
      </c>
      <c r="O11" s="151"/>
      <c r="P11" s="151"/>
      <c r="Q11" s="703"/>
      <c r="R11" s="67"/>
      <c r="S11" s="65"/>
      <c r="T11" s="65"/>
      <c r="U11" s="80"/>
      <c r="V11" s="80"/>
      <c r="W11" s="80"/>
      <c r="X11" s="80"/>
      <c r="Z11" s="67"/>
      <c r="AA11" s="65"/>
      <c r="AB11" s="65"/>
      <c r="AC11" s="186"/>
      <c r="AD11" s="78"/>
      <c r="AE11" s="80"/>
      <c r="AF11" s="112"/>
      <c r="AG11" s="186"/>
      <c r="AH11" s="78"/>
      <c r="AI11" s="80"/>
    </row>
    <row r="12" spans="1:55" ht="14.25" outlineLevel="1" x14ac:dyDescent="0.35">
      <c r="B12" s="671"/>
      <c r="C12" s="417" t="s">
        <v>119</v>
      </c>
      <c r="D12" s="248">
        <f>SUMIFS('CALCS | Outcomes'!$H$9:$H$71,'CALCS | Outcomes'!$C$9:$C$71,$C12)</f>
        <v>-7.3992415046876703</v>
      </c>
      <c r="E12" s="248">
        <f>VLOOKUP($C12,'INPUTS | Outcomes'!$C$489:$L$509,MATCH($B$8,'INPUTS | Outcomes'!$C$2:$L$2,0),0) + VLOOKUP($C12,'INPUTS | Outcomes'!$C$645:$L$665,MATCH($B$8,'INPUTS | Outcomes'!$C$2:$L$2,0),0)</f>
        <v>-1.3095000000000001</v>
      </c>
      <c r="F12" s="248">
        <f>VLOOKUP($C12,'INPUTS | PCs'!$C$31:$L$49,MATCH($B$8,'INPUTS | PCs'!$C$2:$L$2,0),0) + VLOOKUP($C12,'INPUTS | PCs'!$C$53:$L$71,MATCH($B$8,'INPUTS | PCs'!$C$2:$L$2,0),0)</f>
        <v>2.0144721315376102</v>
      </c>
      <c r="G12" s="248">
        <f>VLOOKUP($C12,'INPUTS | PCs'!$C$77:$L$95,MATCH($B$8,'INPUTS | PCs'!$C$2:$L$2,0),0) + VLOOKUP($C12,'INPUTS | PCs'!$C$99:$L$117,MATCH($B$8,'INPUTS | PCs'!$C$2:$L$2,0),0)</f>
        <v>-0.35400690409527602</v>
      </c>
      <c r="H12" s="249">
        <f t="shared" ref="H12:H27" si="2">D12 - E12 + F12 + G12</f>
        <v>-4.4292762772453367</v>
      </c>
      <c r="I12" s="110">
        <f>VLOOKUP($C12,RegEquity,MATCH($B$8,'INPUTS | Outcomes'!$C$2:$L$2),0)</f>
        <v>2275.6587671214547</v>
      </c>
      <c r="J12" s="199">
        <f t="shared" si="0"/>
        <v>-1.9463710206640752E-3</v>
      </c>
      <c r="L12" s="391">
        <f>L11+1</f>
        <v>2</v>
      </c>
      <c r="M12" s="417" t="s">
        <v>145</v>
      </c>
      <c r="N12" s="559">
        <f t="shared" si="1"/>
        <v>1.302787674289296E-2</v>
      </c>
      <c r="O12" s="427"/>
      <c r="P12" s="427"/>
      <c r="Q12" s="427"/>
      <c r="R12" s="90"/>
      <c r="S12" s="151"/>
      <c r="T12" s="558"/>
      <c r="U12" s="151"/>
      <c r="V12" s="558"/>
      <c r="W12" s="151"/>
      <c r="X12" s="151"/>
      <c r="Y12" s="151"/>
      <c r="Z12" s="558"/>
      <c r="AA12" s="151"/>
      <c r="AB12" s="151"/>
      <c r="AC12" s="186"/>
      <c r="AD12" s="78"/>
      <c r="AE12" s="80"/>
      <c r="AF12" s="112"/>
      <c r="AG12" s="186"/>
      <c r="AH12" s="78"/>
      <c r="AI12" s="80"/>
    </row>
    <row r="13" spans="1:55" outlineLevel="1" x14ac:dyDescent="0.35">
      <c r="B13" s="126"/>
      <c r="C13" s="417" t="s">
        <v>122</v>
      </c>
      <c r="D13" s="248">
        <f>SUMIFS('CALCS | Outcomes'!$H$9:$H$71,'CALCS | Outcomes'!$C$9:$C$71,$C13)</f>
        <v>-0.53246373998023411</v>
      </c>
      <c r="E13" s="248">
        <f>VLOOKUP($C13,'INPUTS | Outcomes'!$C$489:$L$509,MATCH($B$8,'INPUTS | Outcomes'!$C$2:$L$2,0),0) + VLOOKUP($C13,'INPUTS | Outcomes'!$C$645:$L$665,MATCH($B$8,'INPUTS | Outcomes'!$C$2:$L$2,0),0)</f>
        <v>-0.1008</v>
      </c>
      <c r="F13" s="248">
        <f>VLOOKUP($C13,'INPUTS | PCs'!$C$31:$L$49,MATCH($B$8,'INPUTS | PCs'!$C$2:$L$2,0),0) + VLOOKUP($C13,'INPUTS | PCs'!$C$53:$L$71,MATCH($B$8,'INPUTS | PCs'!$C$2:$L$2,0),0)</f>
        <v>-3.4694297695894598E-2</v>
      </c>
      <c r="G13" s="248">
        <f>VLOOKUP($C13,'INPUTS | PCs'!$C$77:$L$95,MATCH($B$8,'INPUTS | PCs'!$C$2:$L$2,0),0) + VLOOKUP($C13,'INPUTS | PCs'!$C$99:$L$117,MATCH($B$8,'INPUTS | PCs'!$C$2:$L$2,0),0)</f>
        <v>3.5000720358499389E-2</v>
      </c>
      <c r="H13" s="249">
        <f t="shared" si="2"/>
        <v>-0.43135731731762933</v>
      </c>
      <c r="I13" s="110">
        <f>VLOOKUP($C13,RegEquity,MATCH($B$8,'INPUTS | Outcomes'!$C$2:$L$2),0)</f>
        <v>29.254191001437086</v>
      </c>
      <c r="J13" s="199">
        <f t="shared" si="0"/>
        <v>-1.4745145996224585E-2</v>
      </c>
      <c r="L13" s="391">
        <f t="shared" ref="L13:L27" si="3">L12+1</f>
        <v>3</v>
      </c>
      <c r="M13" s="417" t="s">
        <v>149</v>
      </c>
      <c r="N13" s="559">
        <f t="shared" si="1"/>
        <v>5.4601117755633082E-3</v>
      </c>
      <c r="O13" s="427"/>
      <c r="P13" s="427"/>
      <c r="Q13" s="427"/>
      <c r="R13" s="68"/>
      <c r="S13" s="112"/>
      <c r="T13" s="186"/>
      <c r="U13" s="112"/>
      <c r="V13" s="186"/>
      <c r="W13" s="112"/>
      <c r="X13" s="80"/>
      <c r="Y13" s="112"/>
      <c r="Z13" s="186"/>
      <c r="AA13" s="78"/>
      <c r="AB13" s="80"/>
      <c r="AC13" s="186"/>
      <c r="AD13" s="78"/>
      <c r="AE13" s="80"/>
      <c r="AF13" s="112"/>
      <c r="AG13" s="186"/>
      <c r="AH13" s="78"/>
      <c r="AI13" s="80"/>
    </row>
    <row r="14" spans="1:55" outlineLevel="1" x14ac:dyDescent="0.35">
      <c r="B14" s="126"/>
      <c r="C14" s="417" t="s">
        <v>124</v>
      </c>
      <c r="D14" s="248">
        <f>SUMIFS('CALCS | Outcomes'!$H$9:$H$71,'CALCS | Outcomes'!$C$9:$C$71,$C14)</f>
        <v>1.8620779741773283</v>
      </c>
      <c r="E14" s="248">
        <f>VLOOKUP($C14,'INPUTS | Outcomes'!$C$489:$L$509,MATCH($B$8,'INPUTS | Outcomes'!$C$2:$L$2,0),0) + VLOOKUP($C14,'INPUTS | Outcomes'!$C$645:$L$665,MATCH($B$8,'INPUTS | Outcomes'!$C$2:$L$2,0),0)</f>
        <v>-1.3662000000000001</v>
      </c>
      <c r="F14" s="248">
        <f>VLOOKUP($C14,'INPUTS | PCs'!$C$31:$L$49,MATCH($B$8,'INPUTS | PCs'!$C$2:$L$2,0),0) + VLOOKUP($C14,'INPUTS | PCs'!$C$53:$L$71,MATCH($B$8,'INPUTS | PCs'!$C$2:$L$2,0),0)</f>
        <v>2.92686488227766</v>
      </c>
      <c r="G14" s="248">
        <f>VLOOKUP($C14,'INPUTS | PCs'!$C$77:$L$95,MATCH($B$8,'INPUTS | PCs'!$C$2:$L$2,0),0) + VLOOKUP($C14,'INPUTS | PCs'!$C$99:$L$117,MATCH($B$8,'INPUTS | PCs'!$C$2:$L$2,0),0)</f>
        <v>0.35396164416534753</v>
      </c>
      <c r="H14" s="249">
        <f t="shared" si="2"/>
        <v>6.5091045006203361</v>
      </c>
      <c r="I14" s="110">
        <f>VLOOKUP($C14,RegEquity,MATCH($B$8,'INPUTS | Outcomes'!$C$2:$L$2),0)</f>
        <v>1591.6909107840645</v>
      </c>
      <c r="J14" s="199">
        <f t="shared" si="0"/>
        <v>4.0894274488342472E-3</v>
      </c>
      <c r="L14" s="391">
        <f t="shared" si="3"/>
        <v>4</v>
      </c>
      <c r="M14" s="417" t="s">
        <v>244</v>
      </c>
      <c r="N14" s="559">
        <f t="shared" si="1"/>
        <v>4.5874936052076164E-3</v>
      </c>
      <c r="O14" s="427"/>
      <c r="P14" s="427"/>
      <c r="Q14" s="427"/>
      <c r="R14" s="68"/>
      <c r="S14" s="112"/>
      <c r="T14" s="186"/>
      <c r="U14" s="112"/>
      <c r="V14" s="186"/>
      <c r="W14" s="112"/>
      <c r="X14" s="80"/>
      <c r="Y14" s="112"/>
      <c r="Z14" s="186"/>
      <c r="AA14" s="78"/>
      <c r="AB14" s="80"/>
      <c r="AC14" s="186"/>
      <c r="AD14" s="78"/>
      <c r="AE14" s="80"/>
      <c r="AF14" s="112"/>
      <c r="AG14" s="186"/>
      <c r="AH14" s="78"/>
      <c r="AI14" s="80"/>
    </row>
    <row r="15" spans="1:55" outlineLevel="1" x14ac:dyDescent="0.35">
      <c r="B15" s="126"/>
      <c r="C15" s="417" t="s">
        <v>126</v>
      </c>
      <c r="D15" s="248">
        <f>SUMIFS('CALCS | Outcomes'!$H$9:$H$71,'CALCS | Outcomes'!$C$9:$C$71,$C15)</f>
        <v>57.400380633565511</v>
      </c>
      <c r="E15" s="248">
        <f>VLOOKUP($C15,'INPUTS | Outcomes'!$C$489:$L$509,MATCH($B$8,'INPUTS | Outcomes'!$C$2:$L$2,0),0) + VLOOKUP($C15,'INPUTS | Outcomes'!$C$645:$L$665,MATCH($B$8,'INPUTS | Outcomes'!$C$2:$L$2,0),0)</f>
        <v>-1.82</v>
      </c>
      <c r="F15" s="248">
        <f>VLOOKUP($C15,'INPUTS | PCs'!$C$31:$L$49,MATCH($B$8,'INPUTS | PCs'!$C$2:$L$2,0),0) + VLOOKUP($C15,'INPUTS | PCs'!$C$53:$L$71,MATCH($B$8,'INPUTS | PCs'!$C$2:$L$2,0),0)</f>
        <v>0</v>
      </c>
      <c r="G15" s="248">
        <f>VLOOKUP($C15,'INPUTS | PCs'!$C$77:$L$95,MATCH($B$8,'INPUTS | PCs'!$C$2:$L$2,0),0) + VLOOKUP($C15,'INPUTS | PCs'!$C$99:$L$117,MATCH($B$8,'INPUTS | PCs'!$C$2:$L$2,0),0)</f>
        <v>3.8808600000000002</v>
      </c>
      <c r="H15" s="249">
        <f t="shared" si="2"/>
        <v>63.10124063356551</v>
      </c>
      <c r="I15" s="110">
        <f>VLOOKUP($C15,RegEquity,MATCH($B$8,'INPUTS | Outcomes'!$C$2:$L$2),0)</f>
        <v>3570.8913533093983</v>
      </c>
      <c r="J15" s="199">
        <f t="shared" si="0"/>
        <v>1.7671005469008492E-2</v>
      </c>
      <c r="L15" s="391">
        <f t="shared" si="3"/>
        <v>5</v>
      </c>
      <c r="M15" s="417" t="s">
        <v>124</v>
      </c>
      <c r="N15" s="559">
        <f t="shared" si="1"/>
        <v>4.0894274488342472E-3</v>
      </c>
      <c r="O15" s="427"/>
      <c r="P15" s="427"/>
      <c r="Q15" s="427"/>
      <c r="R15" s="68"/>
      <c r="S15" s="112"/>
      <c r="T15" s="186"/>
      <c r="U15" s="112"/>
      <c r="V15" s="186"/>
      <c r="W15" s="112"/>
      <c r="X15" s="80"/>
      <c r="Y15" s="112"/>
      <c r="Z15" s="186"/>
      <c r="AA15" s="78"/>
      <c r="AB15" s="80"/>
      <c r="AC15" s="186"/>
      <c r="AD15" s="78"/>
      <c r="AE15" s="80"/>
      <c r="AF15" s="112"/>
      <c r="AG15" s="186"/>
      <c r="AH15" s="78"/>
      <c r="AI15" s="80"/>
    </row>
    <row r="16" spans="1:55" outlineLevel="1" x14ac:dyDescent="0.35">
      <c r="B16" s="126"/>
      <c r="C16" s="417" t="s">
        <v>128</v>
      </c>
      <c r="D16" s="248">
        <f>SUMIFS('CALCS | Outcomes'!$H$9:$H$71,'CALCS | Outcomes'!$C$9:$C$71,$C16)</f>
        <v>-10.997809568415235</v>
      </c>
      <c r="E16" s="248">
        <f>VLOOKUP($C16,'INPUTS | Outcomes'!$C$489:$L$509,MATCH($B$8,'INPUTS | Outcomes'!$C$2:$L$2,0),0) + VLOOKUP($C16,'INPUTS | Outcomes'!$C$645:$L$665,MATCH($B$8,'INPUTS | Outcomes'!$C$2:$L$2,0),0)</f>
        <v>-0.13950000000000001</v>
      </c>
      <c r="F16" s="248">
        <f>VLOOKUP($C16,'INPUTS | PCs'!$C$31:$L$49,MATCH($B$8,'INPUTS | PCs'!$C$2:$L$2,0),0) + VLOOKUP($C16,'INPUTS | PCs'!$C$53:$L$71,MATCH($B$8,'INPUTS | PCs'!$C$2:$L$2,0),0)</f>
        <v>-0.53615126667287905</v>
      </c>
      <c r="G16" s="248">
        <f>VLOOKUP($C16,'INPUTS | PCs'!$C$77:$L$95,MATCH($B$8,'INPUTS | PCs'!$C$2:$L$2,0),0) + VLOOKUP($C16,'INPUTS | PCs'!$C$99:$L$117,MATCH($B$8,'INPUTS | PCs'!$C$2:$L$2,0),0)</f>
        <v>0</v>
      </c>
      <c r="H16" s="249">
        <f t="shared" si="2"/>
        <v>-11.394460835088115</v>
      </c>
      <c r="I16" s="110">
        <f>VLOOKUP($C16,RegEquity,MATCH($B$8,'INPUTS | Outcomes'!$C$2:$L$2),0)</f>
        <v>1279.8121758746572</v>
      </c>
      <c r="J16" s="199">
        <f t="shared" si="0"/>
        <v>-8.9032289658448061E-3</v>
      </c>
      <c r="L16" s="391">
        <f t="shared" si="3"/>
        <v>6</v>
      </c>
      <c r="M16" s="417" t="s">
        <v>117</v>
      </c>
      <c r="N16" s="559">
        <f t="shared" si="1"/>
        <v>3.864627805718418E-3</v>
      </c>
      <c r="O16" s="427"/>
      <c r="P16" s="427"/>
      <c r="Q16" s="427"/>
      <c r="R16" s="68"/>
      <c r="S16" s="112"/>
      <c r="T16" s="186"/>
      <c r="U16" s="112"/>
      <c r="V16" s="186"/>
      <c r="W16" s="112"/>
      <c r="X16" s="80"/>
      <c r="Y16" s="112"/>
      <c r="Z16" s="186"/>
      <c r="AA16" s="78"/>
      <c r="AB16" s="80"/>
      <c r="AC16" s="186"/>
      <c r="AD16" s="78"/>
      <c r="AE16" s="80"/>
      <c r="AF16" s="112"/>
      <c r="AG16" s="186"/>
      <c r="AH16" s="78"/>
      <c r="AI16" s="80"/>
    </row>
    <row r="17" spans="2:35" outlineLevel="1" x14ac:dyDescent="0.35">
      <c r="B17" s="126"/>
      <c r="C17" s="417" t="s">
        <v>131</v>
      </c>
      <c r="D17" s="248">
        <f>SUMIFS('CALCS | Outcomes'!$H$9:$H$71,'CALCS | Outcomes'!$C$9:$C$71,$C17)</f>
        <v>-41.361220511259091</v>
      </c>
      <c r="E17" s="248">
        <f>VLOOKUP($C17,'INPUTS | Outcomes'!$C$489:$L$509,MATCH($B$8,'INPUTS | Outcomes'!$C$2:$L$2,0),0) + VLOOKUP($C17,'INPUTS | Outcomes'!$C$645:$L$665,MATCH($B$8,'INPUTS | Outcomes'!$C$2:$L$2,0),0)</f>
        <v>-0.90780000000000005</v>
      </c>
      <c r="F17" s="248">
        <f>VLOOKUP($C17,'INPUTS | PCs'!$C$31:$L$49,MATCH($B$8,'INPUTS | PCs'!$C$2:$L$2,0),0) + VLOOKUP($C17,'INPUTS | PCs'!$C$53:$L$71,MATCH($B$8,'INPUTS | PCs'!$C$2:$L$2,0),0)</f>
        <v>-4.9060940455154096</v>
      </c>
      <c r="G17" s="248">
        <f>VLOOKUP($C17,'INPUTS | PCs'!$C$77:$L$95,MATCH($B$8,'INPUTS | PCs'!$C$2:$L$2,0),0) + VLOOKUP($C17,'INPUTS | PCs'!$C$99:$L$117,MATCH($B$8,'INPUTS | PCs'!$C$2:$L$2,0),0)</f>
        <v>-1.033066162918957</v>
      </c>
      <c r="H17" s="249">
        <f t="shared" si="2"/>
        <v>-46.392580719693456</v>
      </c>
      <c r="I17" s="110">
        <f>VLOOKUP($C17,RegEquity,MATCH($B$8,'INPUTS | Outcomes'!$C$2:$L$2),0)</f>
        <v>1932.5614771588498</v>
      </c>
      <c r="J17" s="199">
        <f t="shared" si="0"/>
        <v>-2.4005746398245185E-2</v>
      </c>
      <c r="L17" s="391">
        <f t="shared" si="3"/>
        <v>7</v>
      </c>
      <c r="M17" s="417" t="s">
        <v>137</v>
      </c>
      <c r="N17" s="559">
        <f t="shared" si="1"/>
        <v>2.0320853271287896E-3</v>
      </c>
      <c r="O17" s="427"/>
      <c r="P17" s="427"/>
      <c r="Q17" s="427"/>
      <c r="R17" s="68"/>
      <c r="S17" s="112"/>
      <c r="T17" s="186"/>
      <c r="U17" s="112"/>
      <c r="V17" s="186"/>
      <c r="W17" s="112"/>
      <c r="X17" s="80"/>
      <c r="Y17" s="112"/>
      <c r="Z17" s="186"/>
      <c r="AA17" s="78"/>
      <c r="AB17" s="80"/>
      <c r="AC17" s="186"/>
      <c r="AD17" s="78"/>
      <c r="AE17" s="80"/>
      <c r="AF17" s="112"/>
      <c r="AG17" s="186"/>
      <c r="AH17" s="78"/>
      <c r="AI17" s="80"/>
    </row>
    <row r="18" spans="2:35" outlineLevel="1" x14ac:dyDescent="0.35">
      <c r="B18" s="126"/>
      <c r="C18" s="417" t="s">
        <v>133</v>
      </c>
      <c r="D18" s="248">
        <f>SUMIFS('CALCS | Outcomes'!$H$9:$H$71,'CALCS | Outcomes'!$C$9:$C$71,$C18)</f>
        <v>-31.870367872869402</v>
      </c>
      <c r="E18" s="248">
        <f>VLOOKUP($C18,'INPUTS | Outcomes'!$C$489:$L$509,MATCH($B$8,'INPUTS | Outcomes'!$C$2:$L$2,0),0) + VLOOKUP($C18,'INPUTS | Outcomes'!$C$645:$L$665,MATCH($B$8,'INPUTS | Outcomes'!$C$2:$L$2,0),0)</f>
        <v>-2.6448</v>
      </c>
      <c r="F18" s="248">
        <f>VLOOKUP($C18,'INPUTS | PCs'!$C$31:$L$49,MATCH($B$8,'INPUTS | PCs'!$C$2:$L$2,0),0) + VLOOKUP($C18,'INPUTS | PCs'!$C$53:$L$71,MATCH($B$8,'INPUTS | PCs'!$C$2:$L$2,0),0)</f>
        <v>-16.753440000000001</v>
      </c>
      <c r="G18" s="248">
        <f>VLOOKUP($C18,'INPUTS | PCs'!$C$77:$L$95,MATCH($B$8,'INPUTS | PCs'!$C$2:$L$2,0),0) + VLOOKUP($C18,'INPUTS | PCs'!$C$99:$L$117,MATCH($B$8,'INPUTS | PCs'!$C$2:$L$2,0),0)</f>
        <v>-1.8608467155038428</v>
      </c>
      <c r="H18" s="249">
        <f t="shared" si="2"/>
        <v>-47.839854588373242</v>
      </c>
      <c r="I18" s="110">
        <f>VLOOKUP($C18,RegEquity,MATCH($B$8,'INPUTS | Outcomes'!$C$2:$L$2),0)</f>
        <v>5635.5228271121823</v>
      </c>
      <c r="J18" s="199">
        <f t="shared" si="0"/>
        <v>-8.4889824876972202E-3</v>
      </c>
      <c r="L18" s="391">
        <f t="shared" si="3"/>
        <v>8</v>
      </c>
      <c r="M18" s="417" t="s">
        <v>139</v>
      </c>
      <c r="N18" s="559">
        <f t="shared" si="1"/>
        <v>-8.4197202552210675E-4</v>
      </c>
      <c r="O18" s="427"/>
      <c r="P18" s="427"/>
      <c r="Q18" s="427"/>
      <c r="R18" s="68"/>
      <c r="S18" s="112"/>
      <c r="T18" s="186"/>
      <c r="U18" s="112"/>
      <c r="V18" s="186"/>
      <c r="W18" s="112"/>
      <c r="X18" s="80"/>
      <c r="Y18" s="112"/>
      <c r="Z18" s="186"/>
      <c r="AA18" s="78"/>
      <c r="AB18" s="80"/>
      <c r="AC18" s="186"/>
      <c r="AD18" s="78"/>
      <c r="AE18" s="80"/>
      <c r="AF18" s="112"/>
      <c r="AG18" s="186"/>
      <c r="AH18" s="78"/>
      <c r="AI18" s="80"/>
    </row>
    <row r="19" spans="2:35" outlineLevel="1" x14ac:dyDescent="0.35">
      <c r="B19" s="126"/>
      <c r="C19" s="417" t="s">
        <v>244</v>
      </c>
      <c r="D19" s="248">
        <f>SUMIFS('CALCS | Outcomes'!$H$9:$H$71,'CALCS | Outcomes'!$C$9:$C$71,$C19)</f>
        <v>15.661655000000003</v>
      </c>
      <c r="E19" s="248">
        <f>VLOOKUP($C19,'INPUTS | Outcomes'!$C$489:$L$509,MATCH($B$8,'INPUTS | Outcomes'!$C$2:$L$2,0),0) + VLOOKUP($C19,'INPUTS | Outcomes'!$C$645:$L$665,MATCH($B$8,'INPUTS | Outcomes'!$C$2:$L$2,0),0)</f>
        <v>-1.7423999999999999</v>
      </c>
      <c r="F19" s="248">
        <f>VLOOKUP($C19,'INPUTS | PCs'!$C$31:$L$49,MATCH($B$8,'INPUTS | PCs'!$C$2:$L$2,0),0) + VLOOKUP($C19,'INPUTS | PCs'!$C$53:$L$71,MATCH($B$8,'INPUTS | PCs'!$C$2:$L$2,0),0)</f>
        <v>2.0761774880972399</v>
      </c>
      <c r="G19" s="248">
        <f>VLOOKUP($C19,'INPUTS | PCs'!$C$77:$L$95,MATCH($B$8,'INPUTS | PCs'!$C$2:$L$2,0),0) + VLOOKUP($C19,'INPUTS | PCs'!$C$99:$L$117,MATCH($B$8,'INPUTS | PCs'!$C$2:$L$2,0),0)</f>
        <v>1.0530324457309179</v>
      </c>
      <c r="H19" s="249">
        <f t="shared" si="2"/>
        <v>20.533264933828161</v>
      </c>
      <c r="I19" s="110">
        <f>VLOOKUP($C19,RegEquity,MATCH($B$8,'INPUTS | Outcomes'!$C$2:$L$2),0)</f>
        <v>4475.9223011274116</v>
      </c>
      <c r="J19" s="199">
        <f t="shared" si="0"/>
        <v>4.5874936052076164E-3</v>
      </c>
      <c r="L19" s="391">
        <f t="shared" si="3"/>
        <v>9</v>
      </c>
      <c r="M19" s="417" t="s">
        <v>119</v>
      </c>
      <c r="N19" s="559">
        <f t="shared" si="1"/>
        <v>-1.9463710206640752E-3</v>
      </c>
      <c r="O19" s="427"/>
      <c r="P19" s="427"/>
      <c r="Q19" s="427"/>
      <c r="R19" s="68"/>
      <c r="S19" s="112"/>
      <c r="T19" s="186"/>
      <c r="U19" s="112"/>
      <c r="V19" s="186"/>
      <c r="W19" s="112"/>
      <c r="X19" s="80"/>
      <c r="Y19" s="112"/>
      <c r="Z19" s="186"/>
      <c r="AA19" s="78"/>
      <c r="AB19" s="80"/>
      <c r="AC19" s="186"/>
      <c r="AD19" s="78"/>
      <c r="AE19" s="80"/>
      <c r="AF19" s="112"/>
      <c r="AG19" s="186"/>
      <c r="AH19" s="78"/>
      <c r="AI19" s="80"/>
    </row>
    <row r="20" spans="2:35" outlineLevel="1" x14ac:dyDescent="0.35">
      <c r="B20" s="126"/>
      <c r="C20" s="417" t="s">
        <v>137</v>
      </c>
      <c r="D20" s="248">
        <f>SUMIFS('CALCS | Outcomes'!$H$9:$H$71,'CALCS | Outcomes'!$C$9:$C$71,$C20)</f>
        <v>-0.89904233333333161</v>
      </c>
      <c r="E20" s="248">
        <f>VLOOKUP($C20,'INPUTS | Outcomes'!$C$489:$L$509,MATCH($B$8,'INPUTS | Outcomes'!$C$2:$L$2,0),0) + VLOOKUP($C20,'INPUTS | Outcomes'!$C$645:$L$665,MATCH($B$8,'INPUTS | Outcomes'!$C$2:$L$2,0),0)</f>
        <v>-0.70199999999999996</v>
      </c>
      <c r="F20" s="248">
        <f>VLOOKUP($C20,'INPUTS | PCs'!$C$31:$L$49,MATCH($B$8,'INPUTS | PCs'!$C$2:$L$2,0),0) + VLOOKUP($C20,'INPUTS | PCs'!$C$53:$L$71,MATCH($B$8,'INPUTS | PCs'!$C$2:$L$2,0),0)</f>
        <v>2.02214676278623</v>
      </c>
      <c r="G20" s="248">
        <f>VLOOKUP($C20,'INPUTS | PCs'!$C$77:$L$95,MATCH($B$8,'INPUTS | PCs'!$C$2:$L$2,0),0) + VLOOKUP($C20,'INPUTS | PCs'!$C$99:$L$117,MATCH($B$8,'INPUTS | PCs'!$C$2:$L$2,0),0)</f>
        <v>0.69773001332669993</v>
      </c>
      <c r="H20" s="249">
        <f t="shared" si="2"/>
        <v>2.5228344427795983</v>
      </c>
      <c r="I20" s="110">
        <f>VLOOKUP($C20,RegEquity,MATCH($B$8,'INPUTS | Outcomes'!$C$2:$L$2),0)</f>
        <v>1241.5002505550328</v>
      </c>
      <c r="J20" s="199">
        <f t="shared" si="0"/>
        <v>2.0320853271287896E-3</v>
      </c>
      <c r="L20" s="391">
        <f t="shared" si="3"/>
        <v>10</v>
      </c>
      <c r="M20" s="417" t="s">
        <v>143</v>
      </c>
      <c r="N20" s="559">
        <f t="shared" si="1"/>
        <v>-7.5433409113032056E-3</v>
      </c>
      <c r="O20" s="427"/>
      <c r="P20" s="427"/>
      <c r="Q20" s="427"/>
      <c r="R20" s="68"/>
      <c r="S20" s="112"/>
      <c r="T20" s="186"/>
      <c r="U20" s="112"/>
      <c r="V20" s="186"/>
      <c r="W20" s="112"/>
      <c r="X20" s="80"/>
      <c r="Y20" s="112"/>
      <c r="Z20" s="186"/>
      <c r="AA20" s="78"/>
      <c r="AB20" s="80"/>
      <c r="AC20" s="186"/>
      <c r="AD20" s="78"/>
      <c r="AE20" s="80"/>
      <c r="AF20" s="112"/>
      <c r="AG20" s="186"/>
      <c r="AH20" s="78"/>
      <c r="AI20" s="80"/>
    </row>
    <row r="21" spans="2:35" outlineLevel="1" x14ac:dyDescent="0.35">
      <c r="B21" s="126"/>
      <c r="C21" s="417" t="s">
        <v>139</v>
      </c>
      <c r="D21" s="248">
        <f>SUMIFS('CALCS | Outcomes'!$H$9:$H$71,'CALCS | Outcomes'!$C$9:$C$71,$C21)</f>
        <v>-1.445845748915048</v>
      </c>
      <c r="E21" s="248">
        <f>VLOOKUP($C21,'INPUTS | Outcomes'!$C$489:$L$509,MATCH($B$8,'INPUTS | Outcomes'!$C$2:$L$2,0),0) + VLOOKUP($C21,'INPUTS | Outcomes'!$C$645:$L$665,MATCH($B$8,'INPUTS | Outcomes'!$C$2:$L$2,0),0)</f>
        <v>-1.6428</v>
      </c>
      <c r="F21" s="248">
        <f>VLOOKUP($C21,'INPUTS | PCs'!$C$31:$L$49,MATCH($B$8,'INPUTS | PCs'!$C$2:$L$2,0),0) + VLOOKUP($C21,'INPUTS | PCs'!$C$53:$L$71,MATCH($B$8,'INPUTS | PCs'!$C$2:$L$2,0),0)</f>
        <v>0.46603199080290503</v>
      </c>
      <c r="G21" s="248">
        <f>VLOOKUP($C21,'INPUTS | PCs'!$C$77:$L$95,MATCH($B$8,'INPUTS | PCs'!$C$2:$L$2,0),0) + VLOOKUP($C21,'INPUTS | PCs'!$C$99:$L$117,MATCH($B$8,'INPUTS | PCs'!$C$2:$L$2,0),0)</f>
        <v>-2.8843483902148099</v>
      </c>
      <c r="H21" s="249">
        <f t="shared" si="2"/>
        <v>-2.221362148326953</v>
      </c>
      <c r="I21" s="110">
        <f>VLOOKUP($C21,RegEquity,MATCH($B$8,'INPUTS | Outcomes'!$C$2:$L$2),0)</f>
        <v>2638.2849797764798</v>
      </c>
      <c r="J21" s="199">
        <f t="shared" si="0"/>
        <v>-8.4197202552210675E-4</v>
      </c>
      <c r="L21" s="391">
        <f t="shared" si="3"/>
        <v>11</v>
      </c>
      <c r="M21" s="417" t="s">
        <v>133</v>
      </c>
      <c r="N21" s="559">
        <f t="shared" si="1"/>
        <v>-8.4889824876972202E-3</v>
      </c>
      <c r="O21" s="427"/>
      <c r="P21" s="427"/>
      <c r="Q21" s="427"/>
      <c r="R21" s="68"/>
      <c r="S21" s="112"/>
      <c r="T21" s="186"/>
      <c r="U21" s="112"/>
      <c r="V21" s="186"/>
      <c r="W21" s="112"/>
      <c r="X21" s="80"/>
      <c r="Y21" s="112"/>
      <c r="Z21" s="186"/>
      <c r="AA21" s="78"/>
      <c r="AB21" s="80"/>
      <c r="AC21" s="186"/>
      <c r="AD21" s="78"/>
      <c r="AE21" s="80"/>
      <c r="AF21" s="112"/>
      <c r="AG21" s="186"/>
      <c r="AH21" s="78"/>
      <c r="AI21" s="80"/>
    </row>
    <row r="22" spans="2:35" outlineLevel="1" x14ac:dyDescent="0.35">
      <c r="B22" s="126"/>
      <c r="C22" s="417" t="s">
        <v>141</v>
      </c>
      <c r="D22" s="248">
        <f>SUMIFS('CALCS | Outcomes'!$H$9:$H$71,'CALCS | Outcomes'!$C$9:$C$71,$C22)</f>
        <v>-5.4021505775242051</v>
      </c>
      <c r="E22" s="248">
        <f>VLOOKUP($C22,'INPUTS | Outcomes'!$C$489:$L$509,MATCH($B$8,'INPUTS | Outcomes'!$C$2:$L$2,0),0) + VLOOKUP($C22,'INPUTS | Outcomes'!$C$645:$L$665,MATCH($B$8,'INPUTS | Outcomes'!$C$2:$L$2,0),0)</f>
        <v>-2.6877</v>
      </c>
      <c r="F22" s="248">
        <f>VLOOKUP($C22,'INPUTS | PCs'!$C$31:$L$49,MATCH($B$8,'INPUTS | PCs'!$C$2:$L$2,0),0) + VLOOKUP($C22,'INPUTS | PCs'!$C$53:$L$71,MATCH($B$8,'INPUTS | PCs'!$C$2:$L$2,0),0)</f>
        <v>-1.5451707156046</v>
      </c>
      <c r="G22" s="248">
        <f>VLOOKUP($C22,'INPUTS | PCs'!$C$77:$L$95,MATCH($B$8,'INPUTS | PCs'!$C$2:$L$2,0),0) + VLOOKUP($C22,'INPUTS | PCs'!$C$99:$L$117,MATCH($B$8,'INPUTS | PCs'!$C$2:$L$2,0),0)</f>
        <v>-9.3779160096774894E-2</v>
      </c>
      <c r="H22" s="249">
        <f t="shared" si="2"/>
        <v>-4.3534004532255794</v>
      </c>
      <c r="I22" s="110">
        <f>VLOOKUP($C22,RegEquity,MATCH($B$8,'INPUTS | Outcomes'!$C$2:$L$2),0)</f>
        <v>480.69674167288838</v>
      </c>
      <c r="J22" s="199">
        <f t="shared" si="0"/>
        <v>-9.0564384482307268E-3</v>
      </c>
      <c r="L22" s="391">
        <f t="shared" si="3"/>
        <v>12</v>
      </c>
      <c r="M22" s="417" t="s">
        <v>128</v>
      </c>
      <c r="N22" s="559">
        <f t="shared" si="1"/>
        <v>-8.9032289658448061E-3</v>
      </c>
      <c r="O22" s="427"/>
      <c r="P22" s="427"/>
      <c r="Q22" s="427"/>
      <c r="R22" s="68"/>
      <c r="S22" s="112"/>
      <c r="T22" s="186"/>
      <c r="U22" s="112"/>
      <c r="V22" s="186"/>
      <c r="W22" s="112"/>
      <c r="X22" s="80"/>
      <c r="Y22" s="112"/>
      <c r="Z22" s="186"/>
      <c r="AA22" s="78"/>
      <c r="AB22" s="80"/>
      <c r="AC22" s="186"/>
      <c r="AD22" s="78"/>
      <c r="AE22" s="80"/>
      <c r="AF22" s="112"/>
      <c r="AG22" s="186"/>
      <c r="AH22" s="78"/>
      <c r="AI22" s="80"/>
    </row>
    <row r="23" spans="2:35" outlineLevel="1" x14ac:dyDescent="0.35">
      <c r="B23" s="126"/>
      <c r="C23" s="417" t="s">
        <v>143</v>
      </c>
      <c r="D23" s="248">
        <f>SUMIFS('CALCS | Outcomes'!$H$9:$H$71,'CALCS | Outcomes'!$C$9:$C$71,$C23)</f>
        <v>-1.9764959999999996</v>
      </c>
      <c r="E23" s="248">
        <f>VLOOKUP($C23,'INPUTS | Outcomes'!$C$489:$L$509,MATCH($B$8,'INPUTS | Outcomes'!$C$2:$L$2,0),0) + VLOOKUP($C23,'INPUTS | Outcomes'!$C$645:$L$665,MATCH($B$8,'INPUTS | Outcomes'!$C$2:$L$2,0),0)</f>
        <v>-0.17699999999999999</v>
      </c>
      <c r="F23" s="248">
        <f>VLOOKUP($C23,'INPUTS | PCs'!$C$31:$L$49,MATCH($B$8,'INPUTS | PCs'!$C$2:$L$2,0),0) + VLOOKUP($C23,'INPUTS | PCs'!$C$53:$L$71,MATCH($B$8,'INPUTS | PCs'!$C$2:$L$2,0),0)</f>
        <v>0.16236429537821501</v>
      </c>
      <c r="G23" s="248">
        <f>VLOOKUP($C23,'INPUTS | PCs'!$C$77:$L$95,MATCH($B$8,'INPUTS | PCs'!$C$2:$L$2,0),0) + VLOOKUP($C23,'INPUTS | PCs'!$C$99:$L$117,MATCH($B$8,'INPUTS | PCs'!$C$2:$L$2,0),0)</f>
        <v>5.5078036717814603E-2</v>
      </c>
      <c r="H23" s="249">
        <f t="shared" si="2"/>
        <v>-1.5820536679039701</v>
      </c>
      <c r="I23" s="110">
        <f>VLOOKUP($C23,RegEquity,MATCH($B$8,'INPUTS | Outcomes'!$C$2:$L$2),0)</f>
        <v>209.7285124066666</v>
      </c>
      <c r="J23" s="199">
        <f t="shared" si="0"/>
        <v>-7.5433409113032056E-3</v>
      </c>
      <c r="L23" s="391">
        <f t="shared" si="3"/>
        <v>13</v>
      </c>
      <c r="M23" s="417" t="s">
        <v>141</v>
      </c>
      <c r="N23" s="559">
        <f t="shared" si="1"/>
        <v>-9.0564384482307268E-3</v>
      </c>
      <c r="O23" s="427"/>
      <c r="P23" s="427"/>
      <c r="Q23" s="427"/>
      <c r="R23" s="68"/>
      <c r="S23" s="112"/>
      <c r="T23" s="186"/>
      <c r="U23" s="112"/>
      <c r="V23" s="186"/>
      <c r="W23" s="112"/>
      <c r="X23" s="80"/>
      <c r="Y23" s="112"/>
      <c r="Z23" s="186"/>
      <c r="AA23" s="78"/>
      <c r="AB23" s="80"/>
      <c r="AC23" s="186"/>
      <c r="AD23" s="78"/>
      <c r="AE23" s="80"/>
      <c r="AF23" s="112"/>
      <c r="AG23" s="186"/>
      <c r="AH23" s="78"/>
      <c r="AI23" s="80"/>
    </row>
    <row r="24" spans="2:35" outlineLevel="1" x14ac:dyDescent="0.35">
      <c r="B24" s="126"/>
      <c r="C24" s="417" t="s">
        <v>145</v>
      </c>
      <c r="D24" s="248">
        <f>SUMIFS('CALCS | Outcomes'!$H$9:$H$71,'CALCS | Outcomes'!$C$9:$C$71,$C24)</f>
        <v>9.0334297040742084E-2</v>
      </c>
      <c r="E24" s="248">
        <f>VLOOKUP($C24,'INPUTS | Outcomes'!$C$489:$L$509,MATCH($B$8,'INPUTS | Outcomes'!$C$2:$L$2,0),0) + VLOOKUP($C24,'INPUTS | Outcomes'!$C$645:$L$665,MATCH($B$8,'INPUTS | Outcomes'!$C$2:$L$2,0),0)</f>
        <v>-0.32340000000000002</v>
      </c>
      <c r="F24" s="248">
        <f>VLOOKUP($C24,'INPUTS | PCs'!$C$31:$L$49,MATCH($B$8,'INPUTS | PCs'!$C$2:$L$2,0),0) + VLOOKUP($C24,'INPUTS | PCs'!$C$53:$L$71,MATCH($B$8,'INPUTS | PCs'!$C$2:$L$2,0),0)</f>
        <v>0.28320877818907297</v>
      </c>
      <c r="G24" s="248">
        <f>VLOOKUP($C24,'INPUTS | PCs'!$C$77:$L$95,MATCH($B$8,'INPUTS | PCs'!$C$2:$L$2,0),0) + VLOOKUP($C24,'INPUTS | PCs'!$C$99:$L$117,MATCH($B$8,'INPUTS | PCs'!$C$2:$L$2,0),0)</f>
        <v>9.9113436051581696E-2</v>
      </c>
      <c r="H24" s="249">
        <f t="shared" si="2"/>
        <v>0.79605651128139687</v>
      </c>
      <c r="I24" s="110">
        <f>VLOOKUP($C24,RegEquity,MATCH($B$8,'INPUTS | Outcomes'!$C$2:$L$2),0)</f>
        <v>61.104086797233947</v>
      </c>
      <c r="J24" s="199">
        <f t="shared" si="0"/>
        <v>1.302787674289296E-2</v>
      </c>
      <c r="L24" s="391">
        <f t="shared" si="3"/>
        <v>14</v>
      </c>
      <c r="M24" s="417" t="s">
        <v>147</v>
      </c>
      <c r="N24" s="559">
        <f t="shared" si="1"/>
        <v>-1.0388052410834943E-2</v>
      </c>
      <c r="O24" s="427"/>
      <c r="P24" s="427"/>
      <c r="Q24" s="427"/>
      <c r="R24" s="68"/>
      <c r="S24" s="112"/>
      <c r="T24" s="186"/>
      <c r="U24" s="112"/>
      <c r="V24" s="186"/>
      <c r="W24" s="112"/>
      <c r="X24" s="80"/>
      <c r="Y24" s="112"/>
      <c r="Z24" s="186"/>
      <c r="AA24" s="78"/>
      <c r="AB24" s="80"/>
      <c r="AC24" s="186"/>
      <c r="AD24" s="78"/>
      <c r="AE24" s="80"/>
      <c r="AF24" s="112"/>
      <c r="AG24" s="186"/>
      <c r="AH24" s="78"/>
      <c r="AI24" s="80"/>
    </row>
    <row r="25" spans="2:35" outlineLevel="1" x14ac:dyDescent="0.35">
      <c r="B25" s="126"/>
      <c r="C25" s="417" t="s">
        <v>147</v>
      </c>
      <c r="D25" s="248">
        <f>SUMIFS('CALCS | Outcomes'!$H$9:$H$71,'CALCS | Outcomes'!$C$9:$C$71,$C25)</f>
        <v>-6.0489463000000008</v>
      </c>
      <c r="E25" s="248">
        <f>VLOOKUP($C25,'INPUTS | Outcomes'!$C$489:$L$509,MATCH($B$8,'INPUTS | Outcomes'!$C$2:$L$2,0),0) + VLOOKUP($C25,'INPUTS | Outcomes'!$C$645:$L$665,MATCH($B$8,'INPUTS | Outcomes'!$C$2:$L$2,0),0)</f>
        <v>-1.224</v>
      </c>
      <c r="F25" s="248">
        <f>VLOOKUP($C25,'INPUTS | PCs'!$C$31:$L$49,MATCH($B$8,'INPUTS | PCs'!$C$2:$L$2,0),0) + VLOOKUP($C25,'INPUTS | PCs'!$C$53:$L$71,MATCH($B$8,'INPUTS | PCs'!$C$2:$L$2,0),0)</f>
        <v>-0.40109712988646001</v>
      </c>
      <c r="G25" s="248">
        <f>VLOOKUP($C25,'INPUTS | PCs'!$C$77:$L$95,MATCH($B$8,'INPUTS | PCs'!$C$2:$L$2,0),0) + VLOOKUP($C25,'INPUTS | PCs'!$C$99:$L$117,MATCH($B$8,'INPUTS | PCs'!$C$2:$L$2,0),0)</f>
        <v>-0.23869022315261501</v>
      </c>
      <c r="H25" s="249">
        <f t="shared" si="2"/>
        <v>-5.4647336530390751</v>
      </c>
      <c r="I25" s="110">
        <f>VLOOKUP($C25,RegEquity,MATCH($B$8,'INPUTS | Outcomes'!$C$2:$L$2),0)</f>
        <v>526.05949959775432</v>
      </c>
      <c r="J25" s="199">
        <f t="shared" si="0"/>
        <v>-1.0388052410834943E-2</v>
      </c>
      <c r="L25" s="391">
        <f t="shared" si="3"/>
        <v>15</v>
      </c>
      <c r="M25" s="417" t="s">
        <v>151</v>
      </c>
      <c r="N25" s="559">
        <f t="shared" si="1"/>
        <v>-1.0966673708672997E-2</v>
      </c>
      <c r="O25" s="427"/>
      <c r="P25" s="427"/>
      <c r="Q25" s="427"/>
      <c r="R25" s="68"/>
      <c r="S25" s="112"/>
      <c r="T25" s="186"/>
      <c r="U25" s="112"/>
      <c r="V25" s="186"/>
      <c r="W25" s="112"/>
      <c r="X25" s="80"/>
      <c r="Y25" s="112"/>
      <c r="Z25" s="186"/>
      <c r="AA25" s="78"/>
      <c r="AB25" s="80"/>
      <c r="AC25" s="186"/>
      <c r="AD25" s="78"/>
      <c r="AE25" s="80"/>
      <c r="AF25" s="112"/>
      <c r="AG25" s="186"/>
      <c r="AH25" s="78"/>
      <c r="AI25" s="80"/>
    </row>
    <row r="26" spans="2:35" outlineLevel="1" x14ac:dyDescent="0.35">
      <c r="B26" s="126"/>
      <c r="C26" s="415" t="s">
        <v>149</v>
      </c>
      <c r="D26" s="248">
        <f>SUMIFS('CALCS | Outcomes'!$H$9:$H$71,'CALCS | Outcomes'!$C$9:$C$71,$C26)</f>
        <v>-0.51673032587992573</v>
      </c>
      <c r="E26" s="248">
        <f>VLOOKUP($C26,'INPUTS | Outcomes'!$C$489:$L$509,MATCH($B$8,'INPUTS | Outcomes'!$C$2:$L$2,0),0) + VLOOKUP($C26,'INPUTS | Outcomes'!$C$645:$L$665,MATCH($B$8,'INPUTS | Outcomes'!$C$2:$L$2,0),0)</f>
        <v>-1.4944999999999999</v>
      </c>
      <c r="F26" s="248">
        <f>VLOOKUP($C26,'INPUTS | PCs'!$C$31:$L$49,MATCH($B$8,'INPUTS | PCs'!$C$2:$L$2,0),0) + VLOOKUP($C26,'INPUTS | PCs'!$C$53:$L$71,MATCH($B$8,'INPUTS | PCs'!$C$2:$L$2,0),0)</f>
        <v>-8.0278278862457905E-2</v>
      </c>
      <c r="G26" s="248">
        <f>VLOOKUP($C26,'INPUTS | PCs'!$C$77:$L$95,MATCH($B$8,'INPUTS | PCs'!$C$2:$L$2,0),0) + VLOOKUP($C26,'INPUTS | PCs'!$C$99:$L$117,MATCH($B$8,'INPUTS | PCs'!$C$2:$L$2,0),0)</f>
        <v>-7.29307879636584E-2</v>
      </c>
      <c r="H26" s="249">
        <f t="shared" si="2"/>
        <v>0.82456060729395797</v>
      </c>
      <c r="I26" s="110">
        <f>VLOOKUP($C26,RegEquity,MATCH($B$8,'INPUTS | Outcomes'!$C$2:$L$2),0)</f>
        <v>151.01533470143838</v>
      </c>
      <c r="J26" s="199">
        <f t="shared" si="0"/>
        <v>5.4601117755633082E-3</v>
      </c>
      <c r="L26" s="391">
        <f t="shared" si="3"/>
        <v>16</v>
      </c>
      <c r="M26" s="417" t="s">
        <v>122</v>
      </c>
      <c r="N26" s="559">
        <f t="shared" si="1"/>
        <v>-1.4745145996224585E-2</v>
      </c>
      <c r="O26" s="427"/>
      <c r="P26" s="427"/>
      <c r="Q26" s="427"/>
      <c r="R26" s="68"/>
      <c r="S26" s="112"/>
      <c r="T26" s="186"/>
      <c r="U26" s="112"/>
      <c r="V26" s="186"/>
      <c r="W26" s="112"/>
      <c r="X26" s="80"/>
      <c r="Y26" s="112"/>
      <c r="Z26" s="186"/>
      <c r="AA26" s="78"/>
      <c r="AB26" s="80"/>
      <c r="AC26" s="186"/>
      <c r="AD26" s="78"/>
      <c r="AE26" s="80"/>
      <c r="AF26" s="112"/>
      <c r="AG26" s="186"/>
      <c r="AH26" s="78"/>
      <c r="AI26" s="80"/>
    </row>
    <row r="27" spans="2:35" outlineLevel="1" x14ac:dyDescent="0.35">
      <c r="B27" s="126"/>
      <c r="C27" s="415" t="s">
        <v>151</v>
      </c>
      <c r="D27" s="248">
        <f>SUMIFS('CALCS | Outcomes'!$H$9:$H$71,'CALCS | Outcomes'!$C$9:$C$71,$C27)</f>
        <v>-1.1596021721078364</v>
      </c>
      <c r="E27" s="248">
        <f>VLOOKUP($C27,'INPUTS | Outcomes'!$C$489:$L$509,MATCH($B$8,'INPUTS | Outcomes'!$C$2:$L$2,0),0) + VLOOKUP($C27,'INPUTS | Outcomes'!$C$645:$L$665,MATCH($B$8,'INPUTS | Outcomes'!$C$2:$L$2,0),0)</f>
        <v>-0.61599999999999999</v>
      </c>
      <c r="F27" s="248">
        <f>VLOOKUP($C27,'INPUTS | PCs'!$C$31:$L$49,MATCH($B$8,'INPUTS | PCs'!$C$2:$L$2,0),0) + VLOOKUP($C27,'INPUTS | PCs'!$C$53:$L$71,MATCH($B$8,'INPUTS | PCs'!$C$2:$L$2,0),0)</f>
        <v>-0.225885304304771</v>
      </c>
      <c r="G27" s="248">
        <f>VLOOKUP($C27,'INPUTS | PCs'!$C$77:$L$95,MATCH($B$8,'INPUTS | PCs'!$C$2:$L$2,0),0) + VLOOKUP($C27,'INPUTS | PCs'!$C$99:$L$117,MATCH($B$8,'INPUTS | PCs'!$C$2:$L$2,0),0)</f>
        <v>-0.34379999999999999</v>
      </c>
      <c r="H27" s="249">
        <f t="shared" si="2"/>
        <v>-1.1132874764126073</v>
      </c>
      <c r="I27" s="110">
        <f>VLOOKUP($C27,RegEquity,MATCH($B$8,'INPUTS | Outcomes'!$C$2:$L$2),0)</f>
        <v>101.51551017079714</v>
      </c>
      <c r="J27" s="199">
        <f t="shared" si="0"/>
        <v>-1.0966673708672997E-2</v>
      </c>
      <c r="L27" s="392">
        <f t="shared" si="3"/>
        <v>17</v>
      </c>
      <c r="M27" s="417" t="s">
        <v>131</v>
      </c>
      <c r="N27" s="559">
        <f t="shared" si="1"/>
        <v>-2.4005746398245185E-2</v>
      </c>
      <c r="O27" s="427"/>
      <c r="P27" s="427"/>
      <c r="Q27" s="427"/>
      <c r="R27" s="68"/>
      <c r="S27" s="112"/>
      <c r="T27" s="186"/>
      <c r="U27" s="112"/>
      <c r="V27" s="186"/>
      <c r="W27" s="112"/>
      <c r="X27" s="80"/>
      <c r="Y27" s="112"/>
      <c r="Z27" s="186"/>
      <c r="AA27" s="78"/>
      <c r="AB27" s="80"/>
      <c r="AC27" s="186"/>
      <c r="AD27" s="78"/>
      <c r="AE27" s="80"/>
      <c r="AF27" s="112"/>
      <c r="AG27" s="186"/>
      <c r="AH27" s="78"/>
      <c r="AI27" s="80"/>
    </row>
    <row r="28" spans="2:35" outlineLevel="1" x14ac:dyDescent="0.35">
      <c r="B28" s="68"/>
      <c r="C28" s="115"/>
      <c r="D28" s="395"/>
      <c r="E28" s="395"/>
      <c r="F28" s="395"/>
      <c r="G28" s="395"/>
      <c r="H28" s="395"/>
      <c r="I28" s="117"/>
      <c r="J28" s="553"/>
      <c r="L28" s="68"/>
      <c r="M28" s="115"/>
      <c r="N28" s="118"/>
      <c r="O28" s="427"/>
      <c r="P28" s="427"/>
      <c r="Q28" s="427"/>
      <c r="R28" s="68"/>
      <c r="S28" s="112"/>
      <c r="T28" s="186"/>
      <c r="U28" s="112"/>
      <c r="V28" s="186"/>
      <c r="W28" s="112"/>
      <c r="X28" s="80"/>
      <c r="Y28" s="112"/>
      <c r="Z28" s="186"/>
      <c r="AA28" s="78"/>
      <c r="AB28" s="80"/>
      <c r="AC28" s="186"/>
      <c r="AD28" s="78"/>
      <c r="AE28" s="80"/>
      <c r="AF28" s="112"/>
      <c r="AG28" s="186"/>
      <c r="AH28" s="78"/>
      <c r="AI28" s="80"/>
    </row>
    <row r="29" spans="2:35" outlineLevel="1" x14ac:dyDescent="0.35">
      <c r="B29" s="126"/>
      <c r="C29" s="415" t="s">
        <v>725</v>
      </c>
      <c r="D29" s="249">
        <f>SUM(D11:D27)</f>
        <v>-27.123990330188395</v>
      </c>
      <c r="E29" s="249">
        <f>SUM(E11:E27)</f>
        <v>-20.805799999999998</v>
      </c>
      <c r="F29" s="249">
        <f>SUM(F11:F27)</f>
        <v>-13.404441621065674</v>
      </c>
      <c r="G29" s="249">
        <f>SUM(G11:G27)</f>
        <v>0.46879978541114775</v>
      </c>
      <c r="H29" s="249">
        <f t="shared" ref="H29" si="4">SUM(H11:H27)</f>
        <v>-19.253832165842915</v>
      </c>
      <c r="I29" s="109">
        <f>SUM(I11:I27)</f>
        <v>29223.883436596625</v>
      </c>
      <c r="J29" s="199">
        <f>IFERROR(H29/I29,0)</f>
        <v>-6.5883893246479464E-4</v>
      </c>
      <c r="L29" s="126"/>
      <c r="M29" s="415" t="s">
        <v>725</v>
      </c>
      <c r="N29" s="559">
        <f>VLOOKUP($M29,$C$11:$J$29,8,0)</f>
        <v>-6.5883893246479464E-4</v>
      </c>
      <c r="O29" s="536"/>
      <c r="P29" s="536"/>
      <c r="Q29" s="536"/>
      <c r="R29" s="68"/>
      <c r="S29" s="112"/>
      <c r="T29" s="186"/>
      <c r="U29" s="112"/>
      <c r="V29" s="186"/>
      <c r="W29" s="112"/>
      <c r="X29" s="80"/>
      <c r="Y29" s="112"/>
      <c r="Z29" s="186"/>
      <c r="AA29" s="78"/>
      <c r="AB29" s="80"/>
      <c r="AC29" s="186"/>
      <c r="AD29" s="78"/>
      <c r="AE29" s="80"/>
      <c r="AF29" s="112"/>
      <c r="AG29" s="186"/>
      <c r="AH29" s="78"/>
      <c r="AI29" s="80"/>
    </row>
    <row r="30" spans="2:35" outlineLevel="1" x14ac:dyDescent="0.35">
      <c r="B30" s="68"/>
      <c r="C30" s="68"/>
      <c r="D30" s="71"/>
      <c r="E30" s="71"/>
      <c r="F30" s="78"/>
      <c r="G30" s="96"/>
      <c r="H30" s="67"/>
      <c r="I30" s="68"/>
      <c r="J30" s="68"/>
      <c r="K30" s="68"/>
      <c r="AC30" s="72"/>
      <c r="AD30" s="72"/>
      <c r="AE30" s="72"/>
    </row>
    <row r="31" spans="2:35" outlineLevel="1" x14ac:dyDescent="0.35">
      <c r="B31" s="68"/>
      <c r="C31" s="68"/>
      <c r="D31" s="71"/>
      <c r="E31" s="92"/>
      <c r="F31" s="93"/>
      <c r="G31" s="67"/>
      <c r="H31" s="67"/>
      <c r="I31" s="67"/>
      <c r="J31" s="68"/>
      <c r="K31" s="68"/>
      <c r="L31" s="92"/>
      <c r="M31" s="557"/>
      <c r="N31" s="81"/>
      <c r="AB31" s="72"/>
      <c r="AC31" s="72"/>
      <c r="AD31" s="72"/>
      <c r="AE31" s="72"/>
    </row>
    <row r="32" spans="2:35" outlineLevel="1" x14ac:dyDescent="0.35">
      <c r="B32" s="307"/>
      <c r="C32" s="108" t="s">
        <v>1204</v>
      </c>
      <c r="D32" s="307"/>
      <c r="E32" s="307"/>
      <c r="F32" s="307"/>
      <c r="G32" s="307"/>
      <c r="H32" s="67"/>
      <c r="I32" s="67"/>
      <c r="AB32" s="72"/>
      <c r="AC32" s="72"/>
      <c r="AD32" s="72"/>
      <c r="AE32" s="72"/>
    </row>
    <row r="33" spans="2:55" outlineLevel="1" x14ac:dyDescent="0.35">
      <c r="B33" s="556"/>
      <c r="C33" s="57" t="s">
        <v>1205</v>
      </c>
      <c r="D33" s="349"/>
      <c r="G33" s="68"/>
      <c r="H33" s="67"/>
      <c r="I33" s="67"/>
      <c r="T33" s="99"/>
      <c r="U33" s="99"/>
      <c r="AB33" s="72"/>
      <c r="AC33" s="72"/>
      <c r="AD33" s="72"/>
      <c r="AE33" s="72"/>
    </row>
    <row r="34" spans="2:55" outlineLevel="1" x14ac:dyDescent="0.35">
      <c r="C34" s="127" t="s">
        <v>1206</v>
      </c>
      <c r="D34" s="349"/>
      <c r="G34" s="68"/>
      <c r="H34" s="67"/>
      <c r="I34" s="67"/>
      <c r="K34" s="65"/>
      <c r="L34" s="65"/>
      <c r="M34" s="80"/>
      <c r="N34" s="80"/>
      <c r="O34" s="80"/>
      <c r="P34" s="80"/>
      <c r="Q34" s="72"/>
      <c r="R34" s="72"/>
      <c r="S34" s="72"/>
      <c r="T34" s="72"/>
      <c r="U34" s="72"/>
      <c r="V34" s="72"/>
      <c r="W34" s="72"/>
      <c r="X34" s="72"/>
    </row>
    <row r="35" spans="2:55" outlineLevel="1" x14ac:dyDescent="0.35">
      <c r="C35" s="57" t="s">
        <v>1207</v>
      </c>
      <c r="D35" s="349"/>
      <c r="G35" s="68"/>
      <c r="H35" s="67"/>
      <c r="I35" s="67"/>
      <c r="U35" s="72"/>
      <c r="V35" s="72"/>
      <c r="W35" s="72"/>
      <c r="X35" s="72"/>
    </row>
    <row r="36" spans="2:55" ht="13.5" outlineLevel="1" x14ac:dyDescent="0.35">
      <c r="C36" s="57" t="s">
        <v>1208</v>
      </c>
      <c r="G36" s="68"/>
      <c r="H36" s="67"/>
      <c r="I36" s="67"/>
      <c r="R36" s="72"/>
      <c r="S36" s="72"/>
      <c r="T36" s="72"/>
      <c r="U36" s="554"/>
      <c r="V36" s="72"/>
      <c r="W36" s="72"/>
      <c r="X36" s="72"/>
    </row>
    <row r="37" spans="2:55" outlineLevel="1" x14ac:dyDescent="0.35"/>
    <row r="38" spans="2:55" x14ac:dyDescent="0.35"/>
    <row r="39" spans="2:55" ht="14.25" x14ac:dyDescent="0.35">
      <c r="B39" s="74" t="str">
        <f>"Outcome delivery incentive returns on regulated equity - £m by key performance commitments in "&amp;Year</f>
        <v>Outcome delivery incentive returns on regulated equity - £m by key performance commitments in 2020-21</v>
      </c>
      <c r="C39" s="60"/>
      <c r="D39" s="18"/>
      <c r="E39" s="18"/>
      <c r="F39" s="18"/>
      <c r="G39" s="18"/>
      <c r="H39" s="18"/>
      <c r="I39" s="18"/>
      <c r="J39" s="18"/>
      <c r="K39" s="18"/>
      <c r="L39" s="18"/>
      <c r="M39" s="18"/>
      <c r="N39" s="18"/>
      <c r="O39" s="18"/>
      <c r="P39" s="18"/>
      <c r="Q39" s="18"/>
      <c r="R39" s="18"/>
      <c r="S39" s="18"/>
      <c r="T39" s="18"/>
      <c r="U39" s="18"/>
      <c r="V39" s="18"/>
      <c r="W39" s="18"/>
      <c r="X39" s="18"/>
      <c r="Y39" s="18"/>
      <c r="Z39" s="18"/>
      <c r="AA39" s="18"/>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71"/>
    </row>
    <row r="40" spans="2:55" outlineLevel="1" x14ac:dyDescent="0.35">
      <c r="B40" s="68"/>
      <c r="C40" s="68"/>
      <c r="E40" s="68"/>
      <c r="F40" s="68"/>
      <c r="G40" s="68"/>
      <c r="H40" s="68"/>
      <c r="I40" s="67"/>
      <c r="J40" s="67"/>
      <c r="K40" s="67"/>
      <c r="L40" s="67"/>
      <c r="M40" s="67"/>
      <c r="N40" s="65"/>
      <c r="O40" s="80"/>
      <c r="P40" s="80"/>
      <c r="Q40" s="80"/>
      <c r="R40" s="80"/>
      <c r="S40" s="72"/>
      <c r="T40" s="72"/>
      <c r="U40" s="72"/>
      <c r="V40" s="72"/>
      <c r="W40" s="72"/>
      <c r="X40" s="72"/>
      <c r="Y40" s="72"/>
      <c r="Z40" s="72"/>
      <c r="AA40" s="72"/>
      <c r="AB40" s="72"/>
      <c r="AC40" s="72"/>
    </row>
    <row r="41" spans="2:55" outlineLevel="1" x14ac:dyDescent="0.35">
      <c r="B41" s="127" t="s">
        <v>1209</v>
      </c>
      <c r="F41" s="72"/>
      <c r="N41" s="65"/>
      <c r="O41" s="80"/>
      <c r="P41" s="127"/>
      <c r="T41" s="72"/>
      <c r="AB41" s="65"/>
      <c r="AC41" s="72"/>
    </row>
    <row r="42" spans="2:55" outlineLevel="1" x14ac:dyDescent="0.35">
      <c r="F42" s="72"/>
      <c r="N42" s="65"/>
      <c r="O42" s="80"/>
      <c r="T42" s="72"/>
      <c r="AB42" s="65"/>
      <c r="AC42" s="72"/>
    </row>
    <row r="43" spans="2:55" ht="15.75" outlineLevel="1" x14ac:dyDescent="0.35">
      <c r="B43" s="57" t="str">
        <f>Year</f>
        <v>2020-21</v>
      </c>
      <c r="C43" s="67"/>
      <c r="F43" s="80"/>
      <c r="G43" s="80"/>
      <c r="H43" s="80"/>
      <c r="I43" s="80"/>
      <c r="J43" s="63"/>
      <c r="K43" s="63"/>
      <c r="L43" s="63"/>
      <c r="N43" s="65"/>
      <c r="O43" s="80"/>
      <c r="Q43" s="67"/>
      <c r="S43" s="137"/>
      <c r="T43" s="80"/>
      <c r="U43" s="80"/>
      <c r="V43" s="80"/>
      <c r="W43" s="80"/>
      <c r="X43" s="555"/>
      <c r="Y43" s="555"/>
      <c r="Z43" s="555"/>
      <c r="AB43" s="65"/>
      <c r="AC43" s="72"/>
    </row>
    <row r="44" spans="2:55" outlineLevel="1" x14ac:dyDescent="0.35">
      <c r="B44" s="511" t="s">
        <v>1196</v>
      </c>
      <c r="C44" s="67"/>
      <c r="D44" s="65"/>
      <c r="E44" s="65"/>
      <c r="F44" s="80"/>
      <c r="G44" s="80"/>
      <c r="H44" s="80"/>
      <c r="I44" s="80"/>
      <c r="N44" s="65"/>
      <c r="O44" s="80"/>
      <c r="P44" s="137"/>
      <c r="Q44" s="67"/>
      <c r="R44" s="65"/>
      <c r="S44" s="65"/>
      <c r="T44" s="80"/>
      <c r="U44" s="80"/>
      <c r="V44" s="80"/>
      <c r="W44" s="80"/>
      <c r="AB44" s="65"/>
      <c r="AC44" s="72"/>
    </row>
    <row r="45" spans="2:55" ht="42.75" outlineLevel="1" x14ac:dyDescent="0.35">
      <c r="B45" s="416" t="str">
        <f>Year &amp; " Rank"</f>
        <v>2020-21 Rank</v>
      </c>
      <c r="C45" s="91" t="s">
        <v>212</v>
      </c>
      <c r="D45" s="87" t="s">
        <v>1210</v>
      </c>
      <c r="E45" s="87" t="s">
        <v>217</v>
      </c>
      <c r="F45" s="87" t="s">
        <v>219</v>
      </c>
      <c r="G45" s="87" t="s">
        <v>1211</v>
      </c>
      <c r="H45" s="87" t="s">
        <v>1212</v>
      </c>
      <c r="I45" s="87" t="s">
        <v>267</v>
      </c>
      <c r="J45" s="87" t="s">
        <v>224</v>
      </c>
      <c r="K45" s="87" t="s">
        <v>1213</v>
      </c>
      <c r="L45" s="87" t="s">
        <v>98</v>
      </c>
      <c r="M45" s="87" t="s">
        <v>1214</v>
      </c>
      <c r="N45" s="561" t="s">
        <v>1215</v>
      </c>
      <c r="P45" s="420"/>
      <c r="Q45" s="390"/>
      <c r="R45" s="151"/>
      <c r="S45" s="151"/>
      <c r="T45" s="151"/>
      <c r="U45" s="151"/>
      <c r="V45" s="151"/>
      <c r="W45" s="151"/>
      <c r="X45" s="151"/>
      <c r="Y45" s="151"/>
      <c r="Z45" s="151"/>
      <c r="AA45" s="151"/>
      <c r="AB45" s="561"/>
      <c r="AC45" s="72"/>
    </row>
    <row r="46" spans="2:55" outlineLevel="1" x14ac:dyDescent="0.35">
      <c r="B46" s="391">
        <v>1</v>
      </c>
      <c r="C46" s="417" t="s">
        <v>126</v>
      </c>
      <c r="D46" s="248">
        <f>VLOOKUP($C46,'INPUTS | PCs'!$C$31:$L$49,MATCH($B$43,'INPUTS | PCs'!$C$2:$L$2,0),0) + VLOOKUP($C46,'INPUTS | PCs'!$C$53:$L$71,MATCH($B$43,'INPUTS | PCs'!$C$2:$L$2,0),0)</f>
        <v>0</v>
      </c>
      <c r="E46" s="248">
        <f>VLOOKUP($C46,'INPUTS | Outcomes'!$C$441:$L$463,MATCH($B$43,'INPUTS | Outcomes'!$C$2:$L$2,0),0)</f>
        <v>1.17</v>
      </c>
      <c r="F46" s="248">
        <f>VLOOKUP($C46,'INPUTS | Outcomes'!$C$467:$L$485,MATCH($B$43,'INPUTS | Outcomes'!$C$2:$L$2,0),0)</f>
        <v>-5.2491273464344896</v>
      </c>
      <c r="G46" s="248">
        <f>VLOOKUP($C46,'INPUTS | Outcomes'!$C$513:$L$531,MATCH($B$43,'INPUTS | Outcomes'!$C$2:$L$2,0),0)</f>
        <v>0</v>
      </c>
      <c r="H46" s="248">
        <f>VLOOKUP($C46,'INPUTS | Outcomes'!$C$535:$L$553,MATCH($B$43,'INPUTS | Outcomes'!$C$2:$L$2,0),0) + VLOOKUP($C46,'INPUTS | Outcomes'!$C$557:$L$575,MATCH($B$43,'INPUTS | Outcomes'!$C$2:$L$2,0),0)</f>
        <v>0.27750000000000002</v>
      </c>
      <c r="I46" s="248">
        <f>VLOOKUP($C46,'INPUTS | Outcomes'!$C$579:$L$591,MATCH($B$43,'INPUTS | Outcomes'!$C$2:$L$2,0),0)</f>
        <v>-4.0683600000000002</v>
      </c>
      <c r="J46" s="248">
        <f>VLOOKUP($C46,'INPUTS | Outcomes'!$C$595:$L$607,MATCH($B$43,'INPUTS | Outcomes'!$C$2:$L$2,0),0)</f>
        <v>2.3342700000000001</v>
      </c>
      <c r="K46" s="248">
        <f>VLOOKUP($C46,'INPUTS | Outcomes'!$C$611:$L$623,MATCH($B$43,'INPUTS | Outcomes'!$C$2:$L$2,0),0) + VLOOKUP($C46,'INPUTS | Outcomes'!$C$627:$L$639,MATCH($B$43,'INPUTS | Outcomes'!$C$2:$L$2,0),0)</f>
        <v>8.9699999999999905E-2</v>
      </c>
      <c r="L46" s="248">
        <f>(VLOOKUP($C46,'CALCS | Outcomes'!$C$219:$L$237,MATCH($B$43,'CALCS | Outcomes'!$C$2:$L$2,0),0) - VLOOKUP($C46,'INPUTS | Outcomes'!$C$489:$L$509,MATCH($B$43,'INPUTS | Outcomes'!$C$2:$L$2,0),0) - VLOOKUP($C46,'INPUTS | Outcomes'!$C$645:$L$665,MATCH($B$43,'INPUTS | Outcomes'!$C$2:$L$2,0),0) + VLOOKUP($C46,'INPUTS | PCs'!$C$77:$L$95,MATCH($B$43,'INPUTS | PCs'!$C$2:$L$2,0),0) + VLOOKUP($C46,'INPUTS | PCs'!$C$99:$L$117,MATCH($B$43,'INPUTS | PCs'!$C$2:$L$2,0),0) - SUM(E46:K46))</f>
        <v>68.547257979999998</v>
      </c>
      <c r="M46" s="249">
        <f t="shared" ref="M46:M62" si="5">SUM(D46:L46)</f>
        <v>63.10124063356551</v>
      </c>
      <c r="N46" s="560">
        <f>M46-VLOOKUP($C46,$C$11:$J$29,6,0)</f>
        <v>0</v>
      </c>
      <c r="O46" s="195"/>
      <c r="P46" s="68"/>
      <c r="Q46" s="68"/>
      <c r="R46" s="427"/>
      <c r="S46" s="427"/>
      <c r="T46" s="427"/>
      <c r="U46" s="427"/>
      <c r="V46" s="427"/>
      <c r="W46" s="427"/>
      <c r="X46" s="427"/>
      <c r="Y46" s="427"/>
      <c r="Z46" s="427"/>
      <c r="AA46" s="194"/>
      <c r="AB46" s="560"/>
      <c r="AC46" s="195"/>
    </row>
    <row r="47" spans="2:55" outlineLevel="1" x14ac:dyDescent="0.35">
      <c r="B47" s="391">
        <f>B46+1</f>
        <v>2</v>
      </c>
      <c r="C47" s="417" t="s">
        <v>244</v>
      </c>
      <c r="D47" s="248">
        <f>VLOOKUP($C47,'INPUTS | PCs'!$C$31:$L$49,MATCH($B$43,'INPUTS | PCs'!$C$2:$L$2,0),0) + VLOOKUP($C47,'INPUTS | PCs'!$C$53:$L$71,MATCH($B$43,'INPUTS | PCs'!$C$2:$L$2,0),0)</f>
        <v>2.0761774880972399</v>
      </c>
      <c r="E47" s="248">
        <f>VLOOKUP($C47,'INPUTS | Outcomes'!$C$441:$L$463,MATCH($B$43,'INPUTS | Outcomes'!$C$2:$L$2,0),0)</f>
        <v>0.68620000000000003</v>
      </c>
      <c r="F47" s="248">
        <f>VLOOKUP($C47,'INPUTS | Outcomes'!$C$467:$L$485,MATCH($B$43,'INPUTS | Outcomes'!$C$2:$L$2,0),0)</f>
        <v>1.6220000000000001</v>
      </c>
      <c r="G47" s="248">
        <f>VLOOKUP($C47,'INPUTS | Outcomes'!$C$513:$L$531,MATCH($B$43,'INPUTS | Outcomes'!$C$2:$L$2,0),0)</f>
        <v>-0.65249999999999997</v>
      </c>
      <c r="H47" s="248">
        <f>VLOOKUP($C47,'INPUTS | Outcomes'!$C$535:$L$553,MATCH($B$43,'INPUTS | Outcomes'!$C$2:$L$2,0),0) + VLOOKUP($C47,'INPUTS | Outcomes'!$C$557:$L$575,MATCH($B$43,'INPUTS | Outcomes'!$C$2:$L$2,0),0)</f>
        <v>1.7556000000000016</v>
      </c>
      <c r="I47" s="248">
        <f>VLOOKUP($C47,'INPUTS | Outcomes'!$C$579:$L$591,MATCH($B$43,'INPUTS | Outcomes'!$C$2:$L$2,0),0)</f>
        <v>-7.2235699999999996</v>
      </c>
      <c r="J47" s="248">
        <f>VLOOKUP($C47,'INPUTS | Outcomes'!$C$595:$L$607,MATCH($B$43,'INPUTS | Outcomes'!$C$2:$L$2,0),0)</f>
        <v>4.8639999999999999</v>
      </c>
      <c r="K47" s="248">
        <f>VLOOKUP($C47,'INPUTS | Outcomes'!$C$611:$L$623,MATCH($B$43,'INPUTS | Outcomes'!$C$2:$L$2,0),0) + VLOOKUP($C47,'INPUTS | Outcomes'!$C$627:$L$639,MATCH($B$43,'INPUTS | Outcomes'!$C$2:$L$2,0),0)</f>
        <v>0</v>
      </c>
      <c r="L47" s="248">
        <f>(VLOOKUP($C47,'CALCS | Outcomes'!$C$219:$L$237,MATCH($B$43,'CALCS | Outcomes'!$C$2:$L$2,0),0) - VLOOKUP($C47,'INPUTS | Outcomes'!$C$489:$L$509,MATCH($B$43,'INPUTS | Outcomes'!$C$2:$L$2,0),0) - VLOOKUP($C47,'INPUTS | Outcomes'!$C$645:$L$665,MATCH($B$43,'INPUTS | Outcomes'!$C$2:$L$2,0),0) + VLOOKUP($C47,'INPUTS | PCs'!$C$77:$L$95,MATCH($B$43,'INPUTS | PCs'!$C$2:$L$2,0),0) + VLOOKUP($C47,'INPUTS | PCs'!$C$99:$L$117,MATCH($B$43,'INPUTS | PCs'!$C$2:$L$2,0),0) - SUM(E47:K47))</f>
        <v>17.405357445730921</v>
      </c>
      <c r="M47" s="249">
        <f t="shared" si="5"/>
        <v>20.533264933828164</v>
      </c>
      <c r="N47" s="560">
        <f t="shared" ref="N47:N64" si="6">M47-VLOOKUP($C47,$C$11:$J$29,6,0)</f>
        <v>0</v>
      </c>
      <c r="O47" s="195"/>
      <c r="P47" s="68"/>
      <c r="Q47" s="68"/>
      <c r="R47" s="427"/>
      <c r="S47" s="427"/>
      <c r="T47" s="427"/>
      <c r="U47" s="427"/>
      <c r="V47" s="427"/>
      <c r="W47" s="427"/>
      <c r="X47" s="427"/>
      <c r="Y47" s="427"/>
      <c r="Z47" s="427"/>
      <c r="AA47" s="194"/>
      <c r="AB47" s="560"/>
      <c r="AC47" s="195"/>
    </row>
    <row r="48" spans="2:55" outlineLevel="1" x14ac:dyDescent="0.35">
      <c r="B48" s="391">
        <f t="shared" ref="B48:B62" si="7">B47+1</f>
        <v>3</v>
      </c>
      <c r="C48" s="417" t="s">
        <v>117</v>
      </c>
      <c r="D48" s="248">
        <f>VLOOKUP($C48,'INPUTS | PCs'!$C$31:$L$49,MATCH($B$43,'INPUTS | PCs'!$C$2:$L$2,0),0) + VLOOKUP($C48,'INPUTS | PCs'!$C$53:$L$71,MATCH($B$43,'INPUTS | PCs'!$C$2:$L$2,0),0)</f>
        <v>1.1271030884078701</v>
      </c>
      <c r="E48" s="248">
        <f>VLOOKUP($C48,'INPUTS | Outcomes'!$C$441:$L$463,MATCH($B$43,'INPUTS | Outcomes'!$C$2:$L$2,0),0)</f>
        <v>6.5699999999999995E-2</v>
      </c>
      <c r="F48" s="248">
        <f>VLOOKUP($C48,'INPUTS | Outcomes'!$C$467:$L$485,MATCH($B$43,'INPUTS | Outcomes'!$C$2:$L$2,0),0)</f>
        <v>1.0199400000000001</v>
      </c>
      <c r="G48" s="248">
        <f>VLOOKUP($C48,'INPUTS | Outcomes'!$C$513:$L$531,MATCH($B$43,'INPUTS | Outcomes'!$C$2:$L$2,0),0)</f>
        <v>0</v>
      </c>
      <c r="H48" s="248">
        <f>VLOOKUP($C48,'INPUTS | Outcomes'!$C$535:$L$553,MATCH($B$43,'INPUTS | Outcomes'!$C$2:$L$2,0),0) + VLOOKUP($C48,'INPUTS | Outcomes'!$C$557:$L$575,MATCH($B$43,'INPUTS | Outcomes'!$C$2:$L$2,0),0)</f>
        <v>0</v>
      </c>
      <c r="I48" s="248">
        <f>VLOOKUP($C48,'INPUTS | Outcomes'!$C$579:$L$591,MATCH($B$43,'INPUTS | Outcomes'!$C$2:$L$2,0),0)</f>
        <v>3.6280199999999998</v>
      </c>
      <c r="J48" s="248">
        <f>VLOOKUP($C48,'INPUTS | Outcomes'!$C$595:$L$607,MATCH($B$43,'INPUTS | Outcomes'!$C$2:$L$2,0),0)</f>
        <v>-1.3973</v>
      </c>
      <c r="K48" s="248">
        <f>VLOOKUP($C48,'INPUTS | Outcomes'!$C$611:$L$623,MATCH($B$43,'INPUTS | Outcomes'!$C$2:$L$2,0),0) + VLOOKUP($C48,'INPUTS | Outcomes'!$C$627:$L$639,MATCH($B$43,'INPUTS | Outcomes'!$C$2:$L$2,0),0)</f>
        <v>-1.12602</v>
      </c>
      <c r="L48" s="248">
        <f>(VLOOKUP($C48,'CALCS | Outcomes'!$C$219:$L$237,MATCH($B$43,'CALCS | Outcomes'!$C$2:$L$2,0),0) - VLOOKUP($C48,'INPUTS | Outcomes'!$C$489:$L$509,MATCH($B$43,'INPUTS | Outcomes'!$C$2:$L$2,0),0) - VLOOKUP($C48,'INPUTS | Outcomes'!$C$645:$L$665,MATCH($B$43,'INPUTS | Outcomes'!$C$2:$L$2,0),0) + VLOOKUP($C48,'INPUTS | PCs'!$C$77:$L$95,MATCH($B$43,'INPUTS | PCs'!$C$2:$L$2,0),0) + VLOOKUP($C48,'INPUTS | PCs'!$C$99:$L$117,MATCH($B$43,'INPUTS | PCs'!$C$2:$L$2,0),0) - SUM(E48:K48))</f>
        <v>8.3640302530062236</v>
      </c>
      <c r="M48" s="249">
        <f t="shared" si="5"/>
        <v>11.681473341414094</v>
      </c>
      <c r="N48" s="560">
        <f t="shared" si="6"/>
        <v>0</v>
      </c>
      <c r="O48" s="195"/>
      <c r="P48" s="68"/>
      <c r="Q48" s="68"/>
      <c r="R48" s="427"/>
      <c r="S48" s="427"/>
      <c r="T48" s="427"/>
      <c r="U48" s="427"/>
      <c r="V48" s="427"/>
      <c r="W48" s="427"/>
      <c r="X48" s="427"/>
      <c r="Y48" s="427"/>
      <c r="Z48" s="427"/>
      <c r="AA48" s="194"/>
      <c r="AB48" s="560"/>
      <c r="AC48" s="195"/>
    </row>
    <row r="49" spans="2:29" outlineLevel="1" x14ac:dyDescent="0.35">
      <c r="B49" s="391">
        <f t="shared" si="7"/>
        <v>4</v>
      </c>
      <c r="C49" s="417" t="s">
        <v>124</v>
      </c>
      <c r="D49" s="248">
        <f>VLOOKUP($C49,'INPUTS | PCs'!$C$31:$L$49,MATCH($B$43,'INPUTS | PCs'!$C$2:$L$2,0),0) + VLOOKUP($C49,'INPUTS | PCs'!$C$53:$L$71,MATCH($B$43,'INPUTS | PCs'!$C$2:$L$2,0),0)</f>
        <v>2.92686488227766</v>
      </c>
      <c r="E49" s="253">
        <f>VLOOKUP("NNE",'INPUTS | Outcomes'!$C$441:$L$463,MATCH($B$43,'INPUTS | Outcomes'!$C$2:$L$2,0),0) + VLOOKUP("ESK",'INPUTS | Outcomes'!$C$441:$L$463,MATCH($B$43,'INPUTS | Outcomes'!$C$2:$L$2,0),0)</f>
        <v>-0.5625</v>
      </c>
      <c r="F49" s="253">
        <f>VLOOKUP($C49,'INPUTS | Outcomes'!$C$467:$L$485,MATCH($B$43,'INPUTS | Outcomes'!$C$2:$L$2,0),0)</f>
        <v>2.4997549741773302</v>
      </c>
      <c r="G49" s="253">
        <f>VLOOKUP($C49,'INPUTS | Outcomes'!$C$513:$L$531,MATCH($B$43,'INPUTS | Outcomes'!$C$2:$L$2,0),0)</f>
        <v>-7.1233399999999998</v>
      </c>
      <c r="H49" s="253">
        <f>VLOOKUP($C49,'INPUTS | Outcomes'!$C$535:$L$553,MATCH($B$43,'INPUTS | Outcomes'!$C$2:$L$2,0),0) + VLOOKUP($C49,'INPUTS | Outcomes'!$C$557:$L$575,MATCH($B$43,'INPUTS | Outcomes'!$C$2:$L$2,0),0)</f>
        <v>1.4503999999999999</v>
      </c>
      <c r="I49" s="253">
        <f>VLOOKUP($C49,'INPUTS | Outcomes'!$C$579:$L$591,MATCH($B$43,'INPUTS | Outcomes'!$C$2:$L$2,0),0)</f>
        <v>-0.52983000000000002</v>
      </c>
      <c r="J49" s="253">
        <f>VLOOKUP($C49,'INPUTS | Outcomes'!$C$595:$L$607,MATCH($B$43,'INPUTS | Outcomes'!$C$2:$L$2,0),0)</f>
        <v>2.9601000000000002</v>
      </c>
      <c r="K49" s="253">
        <f>VLOOKUP($C49,'INPUTS | Outcomes'!$C$611:$L$623,MATCH($B$43,'INPUTS | Outcomes'!$C$2:$L$2,0),0) + VLOOKUP($C49,'INPUTS | Outcomes'!$C$627:$L$639,MATCH($B$43,'INPUTS | Outcomes'!$C$2:$L$2,0),0)</f>
        <v>0</v>
      </c>
      <c r="L49" s="253">
        <f>(VLOOKUP($C49,'CALCS | Outcomes'!$C$219:$L$237,MATCH($B$43,'CALCS | Outcomes'!$C$2:$L$2,0),0) - VLOOKUP($C49,'INPUTS | Outcomes'!$C$489:$L$509,MATCH($B$43,'INPUTS | Outcomes'!$C$2:$L$2,0),0) - VLOOKUP($C49,'INPUTS | Outcomes'!$C$645:$L$665,MATCH($B$43,'INPUTS | Outcomes'!$C$2:$L$2,0),0) + VLOOKUP($C49,'INPUTS | PCs'!$C$77:$L$95,MATCH($B$43,'INPUTS | PCs'!$C$2:$L$2,0),0) + VLOOKUP($C49,'INPUTS | PCs'!$C$99:$L$117,MATCH($B$43,'INPUTS | PCs'!$C$2:$L$2,0),0) - SUM(E49:K49))</f>
        <v>4.8876546441653446</v>
      </c>
      <c r="M49" s="249">
        <f t="shared" si="5"/>
        <v>6.5091045006203352</v>
      </c>
      <c r="N49" s="560">
        <f t="shared" si="6"/>
        <v>0</v>
      </c>
      <c r="O49" s="195"/>
      <c r="P49" s="68"/>
      <c r="Q49" s="68"/>
      <c r="R49" s="427"/>
      <c r="S49" s="427"/>
      <c r="T49" s="427"/>
      <c r="U49" s="427"/>
      <c r="V49" s="427"/>
      <c r="W49" s="427"/>
      <c r="X49" s="427"/>
      <c r="Y49" s="427"/>
      <c r="Z49" s="427"/>
      <c r="AA49" s="194"/>
      <c r="AB49" s="560"/>
      <c r="AC49" s="195"/>
    </row>
    <row r="50" spans="2:29" outlineLevel="1" x14ac:dyDescent="0.35">
      <c r="B50" s="391">
        <f t="shared" si="7"/>
        <v>5</v>
      </c>
      <c r="C50" s="417" t="s">
        <v>137</v>
      </c>
      <c r="D50" s="248">
        <f>VLOOKUP($C50,'INPUTS | PCs'!$C$31:$L$49,MATCH($B$43,'INPUTS | PCs'!$C$2:$L$2,0),0) + VLOOKUP($C50,'INPUTS | PCs'!$C$53:$L$71,MATCH($B$43,'INPUTS | PCs'!$C$2:$L$2,0),0)</f>
        <v>2.02214676278623</v>
      </c>
      <c r="E50" s="248">
        <f>VLOOKUP($C50,'INPUTS | Outcomes'!$C$441:$L$463,MATCH($B$43,'INPUTS | Outcomes'!$C$2:$L$2,0),0)</f>
        <v>0.57199999999999995</v>
      </c>
      <c r="F50" s="248">
        <f>VLOOKUP($C50,'INPUTS | Outcomes'!$C$467:$L$485,MATCH($B$43,'INPUTS | Outcomes'!$C$2:$L$2,0),0)</f>
        <v>0.270666666666667</v>
      </c>
      <c r="G50" s="248">
        <f>VLOOKUP($C50,'INPUTS | Outcomes'!$C$513:$L$531,MATCH($B$43,'INPUTS | Outcomes'!$C$2:$L$2,0),0)</f>
        <v>0</v>
      </c>
      <c r="H50" s="248">
        <f>VLOOKUP($C50,'INPUTS | Outcomes'!$C$535:$L$553,MATCH($B$43,'INPUTS | Outcomes'!$C$2:$L$2,0),0) + VLOOKUP($C50,'INPUTS | Outcomes'!$C$557:$L$575,MATCH($B$43,'INPUTS | Outcomes'!$C$2:$L$2,0),0)</f>
        <v>-0.74979999999999902</v>
      </c>
      <c r="I50" s="248">
        <f>VLOOKUP($C50,'INPUTS | Outcomes'!$C$579:$L$591,MATCH($B$43,'INPUTS | Outcomes'!$C$2:$L$2,0),0)</f>
        <v>1.5363</v>
      </c>
      <c r="J50" s="248">
        <f>VLOOKUP($C50,'INPUTS | Outcomes'!$C$595:$L$607,MATCH($B$43,'INPUTS | Outcomes'!$C$2:$L$2,0),0)</f>
        <v>-0.18090000000000001</v>
      </c>
      <c r="K50" s="248">
        <f>VLOOKUP($C50,'INPUTS | Outcomes'!$C$611:$L$623,MATCH($B$43,'INPUTS | Outcomes'!$C$2:$L$2,0),0) + VLOOKUP($C50,'INPUTS | Outcomes'!$C$627:$L$639,MATCH($B$43,'INPUTS | Outcomes'!$C$2:$L$2,0),0)</f>
        <v>0</v>
      </c>
      <c r="L50" s="248">
        <f>(VLOOKUP($C50,'CALCS | Outcomes'!$C$219:$L$237,MATCH($B$43,'CALCS | Outcomes'!$C$2:$L$2,0),0) - VLOOKUP($C50,'INPUTS | Outcomes'!$C$489:$L$509,MATCH($B$43,'INPUTS | Outcomes'!$C$2:$L$2,0),0) - VLOOKUP($C50,'INPUTS | Outcomes'!$C$645:$L$665,MATCH($B$43,'INPUTS | Outcomes'!$C$2:$L$2,0),0) + VLOOKUP($C50,'INPUTS | PCs'!$C$77:$L$95,MATCH($B$43,'INPUTS | PCs'!$C$2:$L$2,0),0) + VLOOKUP($C50,'INPUTS | PCs'!$C$99:$L$117,MATCH($B$43,'INPUTS | PCs'!$C$2:$L$2,0),0) - SUM(E50:K50))</f>
        <v>-0.94757898667329932</v>
      </c>
      <c r="M50" s="249">
        <f t="shared" si="5"/>
        <v>2.5228344427795992</v>
      </c>
      <c r="N50" s="560">
        <f t="shared" si="6"/>
        <v>0</v>
      </c>
      <c r="O50" s="195"/>
      <c r="P50" s="68"/>
      <c r="Q50" s="68"/>
      <c r="R50" s="427"/>
      <c r="S50" s="427"/>
      <c r="T50" s="427"/>
      <c r="U50" s="427"/>
      <c r="V50" s="427"/>
      <c r="W50" s="427"/>
      <c r="X50" s="427"/>
      <c r="Y50" s="427"/>
      <c r="Z50" s="427"/>
      <c r="AA50" s="194"/>
      <c r="AB50" s="560"/>
      <c r="AC50" s="195"/>
    </row>
    <row r="51" spans="2:29" outlineLevel="1" x14ac:dyDescent="0.35">
      <c r="B51" s="391">
        <f t="shared" si="7"/>
        <v>6</v>
      </c>
      <c r="C51" s="417" t="s">
        <v>149</v>
      </c>
      <c r="D51" s="248">
        <f>VLOOKUP($C51,'INPUTS | PCs'!$C$31:$L$49,MATCH($B$43,'INPUTS | PCs'!$C$2:$L$2,0),0) + VLOOKUP($C51,'INPUTS | PCs'!$C$53:$L$71,MATCH($B$43,'INPUTS | PCs'!$C$2:$L$2,0),0)</f>
        <v>-8.0278278862457905E-2</v>
      </c>
      <c r="E51" s="248">
        <f>VLOOKUP("SST",'INPUTS | Outcomes'!$C$441:$L$463,MATCH($B$43,'INPUTS | Outcomes'!$C$2:$L$2,0),0) + VLOOKUP("CAM",'INPUTS | Outcomes'!$C$441:$L$463,MATCH($B$43,'INPUTS | Outcomes'!$C$2:$L$2,0),0)</f>
        <v>0.25780000000000003</v>
      </c>
      <c r="F51" s="248">
        <f>VLOOKUP($C51,'INPUTS | Outcomes'!$C$467:$L$485,MATCH($B$43,'INPUTS | Outcomes'!$C$2:$L$2,0),0)</f>
        <v>0.38346267412007501</v>
      </c>
      <c r="G51" s="248">
        <f>VLOOKUP($C51,'INPUTS | Outcomes'!$C$513:$L$531,MATCH($B$43,'INPUTS | Outcomes'!$C$2:$L$2,0),0)</f>
        <v>0</v>
      </c>
      <c r="H51" s="248">
        <f>VLOOKUP($C51,'INPUTS | Outcomes'!$C$535:$L$553,MATCH($B$43,'INPUTS | Outcomes'!$C$2:$L$2,0),0) + VLOOKUP($C51,'INPUTS | Outcomes'!$C$557:$L$575,MATCH($B$43,'INPUTS | Outcomes'!$C$2:$L$2,0),0)</f>
        <v>0.23099999999999971</v>
      </c>
      <c r="I51" s="254"/>
      <c r="J51" s="254"/>
      <c r="K51" s="254"/>
      <c r="L51" s="248">
        <f>(VLOOKUP($C51,'CALCS | Outcomes'!$C$219:$L$237,MATCH($B$43,'CALCS | Outcomes'!$C$2:$L$2,0),0) - VLOOKUP($C51,'INPUTS | Outcomes'!$C$489:$L$509,MATCH($B$43,'INPUTS | Outcomes'!$C$2:$L$2,0),0) - VLOOKUP($C51,'INPUTS | Outcomes'!$C$645:$L$665,MATCH($B$43,'INPUTS | Outcomes'!$C$2:$L$2,0),0) + VLOOKUP($C51,'INPUTS | PCs'!$C$77:$L$95,MATCH($B$43,'INPUTS | PCs'!$C$2:$L$2,0),0) + VLOOKUP($C51,'INPUTS | PCs'!$C$99:$L$117,MATCH($B$43,'INPUTS | PCs'!$C$2:$L$2,0),0) - SUM(E51:K51))</f>
        <v>3.257621203634109E-2</v>
      </c>
      <c r="M51" s="249">
        <f t="shared" si="5"/>
        <v>0.82456060729395797</v>
      </c>
      <c r="N51" s="560">
        <f t="shared" si="6"/>
        <v>0</v>
      </c>
      <c r="O51" s="195"/>
      <c r="P51" s="68"/>
      <c r="Q51" s="68"/>
      <c r="R51" s="427"/>
      <c r="S51" s="427"/>
      <c r="T51" s="427"/>
      <c r="U51" s="427"/>
      <c r="V51" s="427"/>
      <c r="W51" s="427"/>
      <c r="X51" s="427"/>
      <c r="Y51" s="427"/>
      <c r="Z51" s="427"/>
      <c r="AA51" s="194"/>
      <c r="AB51" s="560"/>
      <c r="AC51" s="195"/>
    </row>
    <row r="52" spans="2:29" outlineLevel="1" x14ac:dyDescent="0.35">
      <c r="B52" s="391">
        <f t="shared" si="7"/>
        <v>7</v>
      </c>
      <c r="C52" s="417" t="s">
        <v>145</v>
      </c>
      <c r="D52" s="248">
        <f>VLOOKUP($C52,'INPUTS | PCs'!$C$31:$L$49,MATCH($B$43,'INPUTS | PCs'!$C$2:$L$2,0),0) + VLOOKUP($C52,'INPUTS | PCs'!$C$53:$L$71,MATCH($B$43,'INPUTS | PCs'!$C$2:$L$2,0),0)</f>
        <v>0.28320877818907297</v>
      </c>
      <c r="E52" s="248">
        <f>VLOOKUP($C52,'INPUTS | Outcomes'!$C$441:$L$463,MATCH($B$43,'INPUTS | Outcomes'!$C$2:$L$2,0),0)</f>
        <v>0.28139999999999998</v>
      </c>
      <c r="F52" s="248">
        <f>VLOOKUP($C52,'INPUTS | Outcomes'!$C$467:$L$485,MATCH($B$43,'INPUTS | Outcomes'!$C$2:$L$2,0),0)</f>
        <v>0.25433429704074201</v>
      </c>
      <c r="G52" s="248">
        <f>VLOOKUP($C52,'INPUTS | Outcomes'!$C$513:$L$531,MATCH($B$43,'INPUTS | Outcomes'!$C$2:$L$2,0),0)</f>
        <v>0</v>
      </c>
      <c r="H52" s="248">
        <f>VLOOKUP($C52,'INPUTS | Outcomes'!$C$535:$L$553,MATCH($B$43,'INPUTS | Outcomes'!$C$2:$L$2,0),0) + VLOOKUP($C52,'INPUTS | Outcomes'!$C$557:$L$575,MATCH($B$43,'INPUTS | Outcomes'!$C$2:$L$2,0),0)</f>
        <v>-5.2800000000000097E-2</v>
      </c>
      <c r="I52" s="254"/>
      <c r="J52" s="254"/>
      <c r="K52" s="254"/>
      <c r="L52" s="248">
        <f>(VLOOKUP($C52,'CALCS | Outcomes'!$C$219:$L$237,MATCH($B$43,'CALCS | Outcomes'!$C$2:$L$2,0),0) - VLOOKUP($C52,'INPUTS | Outcomes'!$C$489:$L$509,MATCH($B$43,'INPUTS | Outcomes'!$C$2:$L$2,0),0) - VLOOKUP($C52,'INPUTS | Outcomes'!$C$645:$L$665,MATCH($B$43,'INPUTS | Outcomes'!$C$2:$L$2,0),0) + VLOOKUP($C52,'INPUTS | PCs'!$C$77:$L$95,MATCH($B$43,'INPUTS | PCs'!$C$2:$L$2,0),0) + VLOOKUP($C52,'INPUTS | PCs'!$C$99:$L$117,MATCH($B$43,'INPUTS | PCs'!$C$2:$L$2,0),0) - SUM(E52:K52))</f>
        <v>2.9913436051581921E-2</v>
      </c>
      <c r="M52" s="249">
        <f t="shared" si="5"/>
        <v>0.79605651128139687</v>
      </c>
      <c r="N52" s="560">
        <f t="shared" si="6"/>
        <v>0</v>
      </c>
      <c r="O52" s="195"/>
      <c r="P52" s="68"/>
      <c r="Q52" s="68"/>
      <c r="R52" s="427"/>
      <c r="S52" s="427"/>
      <c r="T52" s="427"/>
      <c r="U52" s="427"/>
      <c r="V52" s="427"/>
      <c r="W52" s="427"/>
      <c r="X52" s="427"/>
      <c r="Y52" s="427"/>
      <c r="Z52" s="427"/>
      <c r="AA52" s="194"/>
      <c r="AB52" s="560"/>
      <c r="AC52" s="195"/>
    </row>
    <row r="53" spans="2:29" outlineLevel="1" x14ac:dyDescent="0.35">
      <c r="B53" s="391">
        <f t="shared" si="7"/>
        <v>8</v>
      </c>
      <c r="C53" s="417" t="s">
        <v>122</v>
      </c>
      <c r="D53" s="248">
        <f>VLOOKUP($C53,'INPUTS | PCs'!$C$31:$L$49,MATCH($B$43,'INPUTS | PCs'!$C$2:$L$2,0),0) + VLOOKUP($C53,'INPUTS | PCs'!$C$53:$L$71,MATCH($B$43,'INPUTS | PCs'!$C$2:$L$2,0),0)</f>
        <v>-3.4694297695894598E-2</v>
      </c>
      <c r="E53" s="248">
        <f>VLOOKUP($C53,'INPUTS | Outcomes'!$C$441:$L$463,MATCH($B$43,'INPUTS | Outcomes'!$C$2:$L$2,0),0)</f>
        <v>0</v>
      </c>
      <c r="F53" s="248">
        <f>VLOOKUP($C53,'INPUTS | Outcomes'!$C$467:$L$485,MATCH($B$43,'INPUTS | Outcomes'!$C$2:$L$2,0),0)</f>
        <v>-0.61750000000000005</v>
      </c>
      <c r="G53" s="248">
        <f>VLOOKUP($C53,'INPUTS | Outcomes'!$C$513:$L$531,MATCH($B$43,'INPUTS | Outcomes'!$C$2:$L$2,0),0)</f>
        <v>0</v>
      </c>
      <c r="H53" s="248">
        <f>VLOOKUP($C53,'INPUTS | Outcomes'!$C$535:$L$553,MATCH($B$43,'INPUTS | Outcomes'!$C$2:$L$2,0),0) + VLOOKUP($C53,'INPUTS | Outcomes'!$C$557:$L$575,MATCH($B$43,'INPUTS | Outcomes'!$C$2:$L$2,0),0)</f>
        <v>0</v>
      </c>
      <c r="I53" s="248">
        <f>VLOOKUP($C53,'INPUTS | Outcomes'!$C$579:$L$591,MATCH($B$43,'INPUTS | Outcomes'!$C$2:$L$2,0),0)</f>
        <v>-3.9550000000000002E-2</v>
      </c>
      <c r="J53" s="248">
        <f>VLOOKUP($C53,'INPUTS | Outcomes'!$C$595:$L$607,MATCH($B$43,'INPUTS | Outcomes'!$C$2:$L$2,0),0)</f>
        <v>0</v>
      </c>
      <c r="K53" s="248">
        <f>VLOOKUP($C53,'INPUTS | Outcomes'!$C$611:$L$623,MATCH($B$43,'INPUTS | Outcomes'!$C$2:$L$2,0),0) + VLOOKUP($C53,'INPUTS | Outcomes'!$C$627:$L$639,MATCH($B$43,'INPUTS | Outcomes'!$C$2:$L$2,0),0)</f>
        <v>-1.681264E-2</v>
      </c>
      <c r="L53" s="248">
        <f>(VLOOKUP($C53,'CALCS | Outcomes'!$C$219:$L$237,MATCH($B$43,'CALCS | Outcomes'!$C$2:$L$2,0),0) - VLOOKUP($C53,'INPUTS | Outcomes'!$C$489:$L$509,MATCH($B$43,'INPUTS | Outcomes'!$C$2:$L$2,0),0) - VLOOKUP($C53,'INPUTS | Outcomes'!$C$645:$L$665,MATCH($B$43,'INPUTS | Outcomes'!$C$2:$L$2,0),0) + VLOOKUP($C53,'INPUTS | PCs'!$C$77:$L$95,MATCH($B$43,'INPUTS | PCs'!$C$2:$L$2,0),0) + VLOOKUP($C53,'INPUTS | PCs'!$C$99:$L$117,MATCH($B$43,'INPUTS | PCs'!$C$2:$L$2,0),0) - SUM(E53:K53))</f>
        <v>0.27719962037826534</v>
      </c>
      <c r="M53" s="249">
        <f t="shared" si="5"/>
        <v>-0.43135731731762933</v>
      </c>
      <c r="N53" s="560">
        <f t="shared" si="6"/>
        <v>0</v>
      </c>
      <c r="O53" s="195"/>
      <c r="P53" s="68"/>
      <c r="Q53" s="68"/>
      <c r="R53" s="427"/>
      <c r="S53" s="427"/>
      <c r="T53" s="427"/>
      <c r="U53" s="427"/>
      <c r="V53" s="427"/>
      <c r="W53" s="427"/>
      <c r="X53" s="427"/>
      <c r="Y53" s="427"/>
      <c r="Z53" s="427"/>
      <c r="AA53" s="194"/>
      <c r="AB53" s="560"/>
      <c r="AC53" s="195"/>
    </row>
    <row r="54" spans="2:29" outlineLevel="1" x14ac:dyDescent="0.35">
      <c r="B54" s="391">
        <f t="shared" si="7"/>
        <v>9</v>
      </c>
      <c r="C54" s="417" t="s">
        <v>151</v>
      </c>
      <c r="D54" s="248">
        <f>VLOOKUP($C54,'INPUTS | PCs'!$C$31:$L$49,MATCH($B$43,'INPUTS | PCs'!$C$2:$L$2,0),0) + VLOOKUP($C54,'INPUTS | PCs'!$C$53:$L$71,MATCH($B$43,'INPUTS | PCs'!$C$2:$L$2,0),0)</f>
        <v>-0.225885304304771</v>
      </c>
      <c r="E54" s="248">
        <f>VLOOKUP($C54,'INPUTS | Outcomes'!$C$441:$L$463,MATCH($B$43,'INPUTS | Outcomes'!$C$2:$L$2,0),0)</f>
        <v>0</v>
      </c>
      <c r="F54" s="248">
        <f>VLOOKUP($C54,'INPUTS | Outcomes'!$C$467:$L$485,MATCH($B$43,'INPUTS | Outcomes'!$C$2:$L$2,0),0)</f>
        <v>-0.10558217210783646</v>
      </c>
      <c r="G54" s="248">
        <f>VLOOKUP($C54,'INPUTS | Outcomes'!$C$513:$L$531,MATCH($B$43,'INPUTS | Outcomes'!$C$2:$L$2,0),0)</f>
        <v>-2.8000000000000001E-2</v>
      </c>
      <c r="H54" s="248">
        <f>VLOOKUP($C54,'INPUTS | Outcomes'!$C$535:$L$553,MATCH($B$43,'INPUTS | Outcomes'!$C$2:$L$2,0),0) + VLOOKUP($C54,'INPUTS | Outcomes'!$C$557:$L$575,MATCH($B$43,'INPUTS | Outcomes'!$C$2:$L$2,0),0)</f>
        <v>0</v>
      </c>
      <c r="I54" s="254"/>
      <c r="J54" s="254"/>
      <c r="K54" s="254"/>
      <c r="L54" s="248">
        <f>(VLOOKUP($C54,'CALCS | Outcomes'!$C$219:$L$237,MATCH($B$43,'CALCS | Outcomes'!$C$2:$L$2,0),0) - VLOOKUP($C54,'INPUTS | Outcomes'!$C$489:$L$509,MATCH($B$43,'INPUTS | Outcomes'!$C$2:$L$2,0),0) - VLOOKUP($C54,'INPUTS | Outcomes'!$C$645:$L$665,MATCH($B$43,'INPUTS | Outcomes'!$C$2:$L$2,0),0) + VLOOKUP($C54,'INPUTS | PCs'!$C$77:$L$95,MATCH($B$43,'INPUTS | PCs'!$C$2:$L$2,0),0) + VLOOKUP($C54,'INPUTS | PCs'!$C$99:$L$117,MATCH($B$43,'INPUTS | PCs'!$C$2:$L$2,0),0) - SUM(E54:K54))</f>
        <v>-0.75381999999999993</v>
      </c>
      <c r="M54" s="249">
        <f t="shared" si="5"/>
        <v>-1.1132874764126073</v>
      </c>
      <c r="N54" s="560">
        <f t="shared" si="6"/>
        <v>0</v>
      </c>
      <c r="O54" s="195"/>
      <c r="P54" s="68"/>
      <c r="Q54" s="68"/>
      <c r="R54" s="427"/>
      <c r="S54" s="427"/>
      <c r="T54" s="427"/>
      <c r="U54" s="427"/>
      <c r="V54" s="427"/>
      <c r="W54" s="427"/>
      <c r="X54" s="427"/>
      <c r="Y54" s="427"/>
      <c r="Z54" s="427"/>
      <c r="AA54" s="194"/>
      <c r="AB54" s="560"/>
      <c r="AC54" s="195"/>
    </row>
    <row r="55" spans="2:29" outlineLevel="1" x14ac:dyDescent="0.35">
      <c r="B55" s="391">
        <f t="shared" si="7"/>
        <v>10</v>
      </c>
      <c r="C55" s="417" t="s">
        <v>143</v>
      </c>
      <c r="D55" s="248">
        <f>VLOOKUP($C55,'INPUTS | PCs'!$C$31:$L$49,MATCH($B$43,'INPUTS | PCs'!$C$2:$L$2,0),0) + VLOOKUP($C55,'INPUTS | PCs'!$C$53:$L$71,MATCH($B$43,'INPUTS | PCs'!$C$2:$L$2,0),0)</f>
        <v>0.16236429537821501</v>
      </c>
      <c r="E55" s="248">
        <f>VLOOKUP($C55,'INPUTS | Outcomes'!$C$441:$L$463,MATCH($B$43,'INPUTS | Outcomes'!$C$2:$L$2,0),0)</f>
        <v>4.9200000000000001E-2</v>
      </c>
      <c r="F55" s="248">
        <f>VLOOKUP($C55,'INPUTS | Outcomes'!$C$467:$L$485,MATCH($B$43,'INPUTS | Outcomes'!$C$2:$L$2,0),0)</f>
        <v>-1.54375</v>
      </c>
      <c r="G55" s="248">
        <f>VLOOKUP($C55,'INPUTS | Outcomes'!$C$513:$L$531,MATCH($B$43,'INPUTS | Outcomes'!$C$2:$L$2,0),0)</f>
        <v>-0.19481999999999999</v>
      </c>
      <c r="H55" s="248">
        <f>VLOOKUP($C55,'INPUTS | Outcomes'!$C$535:$L$553,MATCH($B$43,'INPUTS | Outcomes'!$C$2:$L$2,0),0) + VLOOKUP($C55,'INPUTS | Outcomes'!$C$557:$L$575,MATCH($B$43,'INPUTS | Outcomes'!$C$2:$L$2,0),0)</f>
        <v>-0.23199999999999932</v>
      </c>
      <c r="I55" s="254"/>
      <c r="J55" s="254"/>
      <c r="K55" s="254"/>
      <c r="L55" s="248">
        <f>(VLOOKUP($C55,'CALCS | Outcomes'!$C$219:$L$237,MATCH($B$43,'CALCS | Outcomes'!$C$2:$L$2,0),0) - VLOOKUP($C55,'INPUTS | Outcomes'!$C$489:$L$509,MATCH($B$43,'INPUTS | Outcomes'!$C$2:$L$2,0),0) - VLOOKUP($C55,'INPUTS | Outcomes'!$C$645:$L$665,MATCH($B$43,'INPUTS | Outcomes'!$C$2:$L$2,0),0) + VLOOKUP($C55,'INPUTS | PCs'!$C$77:$L$95,MATCH($B$43,'INPUTS | PCs'!$C$2:$L$2,0),0) + VLOOKUP($C55,'INPUTS | PCs'!$C$99:$L$117,MATCH($B$43,'INPUTS | PCs'!$C$2:$L$2,0),0) - SUM(E55:K55))</f>
        <v>0.17695203671781434</v>
      </c>
      <c r="M55" s="249">
        <f t="shared" si="5"/>
        <v>-1.5820536679039698</v>
      </c>
      <c r="N55" s="560">
        <f t="shared" si="6"/>
        <v>0</v>
      </c>
      <c r="O55" s="195"/>
      <c r="P55" s="68"/>
      <c r="Q55" s="68"/>
      <c r="R55" s="427"/>
      <c r="S55" s="427"/>
      <c r="T55" s="427"/>
      <c r="U55" s="427"/>
      <c r="V55" s="427"/>
      <c r="W55" s="427"/>
      <c r="X55" s="427"/>
      <c r="Y55" s="427"/>
      <c r="Z55" s="427"/>
      <c r="AA55" s="194"/>
      <c r="AB55" s="560"/>
      <c r="AC55" s="195"/>
    </row>
    <row r="56" spans="2:29" outlineLevel="1" x14ac:dyDescent="0.35">
      <c r="B56" s="391">
        <f t="shared" si="7"/>
        <v>11</v>
      </c>
      <c r="C56" s="417" t="s">
        <v>139</v>
      </c>
      <c r="D56" s="248">
        <f>VLOOKUP($C56,'INPUTS | PCs'!$C$31:$L$49,MATCH($B$43,'INPUTS | PCs'!$C$2:$L$2,0),0) + VLOOKUP($C56,'INPUTS | PCs'!$C$53:$L$71,MATCH($B$43,'INPUTS | PCs'!$C$2:$L$2,0),0)</f>
        <v>0.46603199080290503</v>
      </c>
      <c r="E56" s="248">
        <f>VLOOKUP($C56,'INPUTS | Outcomes'!$C$441:$L$463,MATCH($B$43,'INPUTS | Outcomes'!$C$2:$L$2,0),0)</f>
        <v>5.5599999999999997E-2</v>
      </c>
      <c r="F56" s="248">
        <f>VLOOKUP($C56,'INPUTS | Outcomes'!$C$467:$L$485,MATCH($B$43,'INPUTS | Outcomes'!$C$2:$L$2,0),0)</f>
        <v>-0.90871974891504803</v>
      </c>
      <c r="G56" s="248">
        <f>VLOOKUP($C56,'INPUTS | Outcomes'!$C$513:$L$531,MATCH($B$43,'INPUTS | Outcomes'!$C$2:$L$2,0),0)</f>
        <v>-0.41683999999999999</v>
      </c>
      <c r="H56" s="248">
        <f>VLOOKUP($C56,'INPUTS | Outcomes'!$C$535:$L$553,MATCH($B$43,'INPUTS | Outcomes'!$C$2:$L$2,0),0) + VLOOKUP($C56,'INPUTS | Outcomes'!$C$557:$L$575,MATCH($B$43,'INPUTS | Outcomes'!$C$2:$L$2,0),0)</f>
        <v>-3.2899000000000029</v>
      </c>
      <c r="I56" s="248">
        <f>VLOOKUP($C56,'INPUTS | Outcomes'!$C$579:$L$591,MATCH($B$43,'INPUTS | Outcomes'!$C$2:$L$2,0),0)</f>
        <v>-9.0254499999999993</v>
      </c>
      <c r="J56" s="248">
        <f>VLOOKUP($C56,'INPUTS | Outcomes'!$C$595:$L$607,MATCH($B$43,'INPUTS | Outcomes'!$C$2:$L$2,0),0)</f>
        <v>0.222360000000001</v>
      </c>
      <c r="K56" s="248">
        <f>VLOOKUP($C56,'INPUTS | Outcomes'!$C$611:$L$623,MATCH($B$43,'INPUTS | Outcomes'!$C$2:$L$2,0),0) + VLOOKUP($C56,'INPUTS | Outcomes'!$C$627:$L$639,MATCH($B$43,'INPUTS | Outcomes'!$C$2:$L$2,0),0)</f>
        <v>0</v>
      </c>
      <c r="L56" s="248">
        <f>(VLOOKUP($C56,'CALCS | Outcomes'!$C$219:$L$237,MATCH($B$43,'CALCS | Outcomes'!$C$2:$L$2,0),0) - VLOOKUP($C56,'INPUTS | Outcomes'!$C$489:$L$509,MATCH($B$43,'INPUTS | Outcomes'!$C$2:$L$2,0),0) - VLOOKUP($C56,'INPUTS | Outcomes'!$C$645:$L$665,MATCH($B$43,'INPUTS | Outcomes'!$C$2:$L$2,0),0) + VLOOKUP($C56,'INPUTS | PCs'!$C$77:$L$95,MATCH($B$43,'INPUTS | PCs'!$C$2:$L$2,0),0) + VLOOKUP($C56,'INPUTS | PCs'!$C$99:$L$117,MATCH($B$43,'INPUTS | PCs'!$C$2:$L$2,0),0) - SUM(E56:K56))</f>
        <v>10.675555609785192</v>
      </c>
      <c r="M56" s="249">
        <f t="shared" si="5"/>
        <v>-2.2213621483269499</v>
      </c>
      <c r="N56" s="560">
        <f t="shared" si="6"/>
        <v>0</v>
      </c>
      <c r="O56" s="195"/>
      <c r="P56" s="68"/>
      <c r="Q56" s="68"/>
      <c r="R56" s="427"/>
      <c r="S56" s="427"/>
      <c r="T56" s="427"/>
      <c r="U56" s="427"/>
      <c r="V56" s="427"/>
      <c r="W56" s="427"/>
      <c r="X56" s="427"/>
      <c r="Y56" s="427"/>
      <c r="Z56" s="427"/>
      <c r="AA56" s="194"/>
      <c r="AB56" s="560"/>
      <c r="AC56" s="195"/>
    </row>
    <row r="57" spans="2:29" outlineLevel="1" x14ac:dyDescent="0.35">
      <c r="B57" s="391">
        <f t="shared" si="7"/>
        <v>12</v>
      </c>
      <c r="C57" s="417" t="s">
        <v>141</v>
      </c>
      <c r="D57" s="248">
        <f>VLOOKUP($C57,'INPUTS | PCs'!$C$31:$L$49,MATCH($B$43,'INPUTS | PCs'!$C$2:$L$2,0),0) + VLOOKUP($C57,'INPUTS | PCs'!$C$53:$L$71,MATCH($B$43,'INPUTS | PCs'!$C$2:$L$2,0),0)</f>
        <v>-1.5451707156046</v>
      </c>
      <c r="E57" s="248">
        <f>VLOOKUP($C57,'INPUTS | Outcomes'!$C$441:$L$463,MATCH($B$43,'INPUTS | Outcomes'!$C$2:$L$2,0),0)</f>
        <v>-0.28799999999999998</v>
      </c>
      <c r="F57" s="248">
        <f>VLOOKUP($C57,'INPUTS | Outcomes'!$C$467:$L$485,MATCH($B$43,'INPUTS | Outcomes'!$C$2:$L$2,0),0)</f>
        <v>0.357033422475797</v>
      </c>
      <c r="G57" s="248">
        <f>VLOOKUP($C57,'INPUTS | Outcomes'!$C$513:$L$531,MATCH($B$43,'INPUTS | Outcomes'!$C$2:$L$2,0),0)</f>
        <v>0</v>
      </c>
      <c r="H57" s="248">
        <f>VLOOKUP($C57,'INPUTS | Outcomes'!$C$535:$L$553,MATCH($B$43,'INPUTS | Outcomes'!$C$2:$L$2,0),0) + VLOOKUP($C57,'INPUTS | Outcomes'!$C$557:$L$575,MATCH($B$43,'INPUTS | Outcomes'!$C$2:$L$2,0),0)</f>
        <v>-0.92660000000000198</v>
      </c>
      <c r="I57" s="254"/>
      <c r="J57" s="254"/>
      <c r="K57" s="254"/>
      <c r="L57" s="248">
        <f>(VLOOKUP($C57,'CALCS | Outcomes'!$C$219:$L$237,MATCH($B$43,'CALCS | Outcomes'!$C$2:$L$2,0),0) - VLOOKUP($C57,'INPUTS | Outcomes'!$C$489:$L$509,MATCH($B$43,'INPUTS | Outcomes'!$C$2:$L$2,0),0) - VLOOKUP($C57,'INPUTS | Outcomes'!$C$645:$L$665,MATCH($B$43,'INPUTS | Outcomes'!$C$2:$L$2,0),0) + VLOOKUP($C57,'INPUTS | PCs'!$C$77:$L$95,MATCH($B$43,'INPUTS | PCs'!$C$2:$L$2,0),0) + VLOOKUP($C57,'INPUTS | PCs'!$C$99:$L$117,MATCH($B$43,'INPUTS | PCs'!$C$2:$L$2,0),0) - SUM(E57:K57))</f>
        <v>-1.9506631600967743</v>
      </c>
      <c r="M57" s="249">
        <f t="shared" si="5"/>
        <v>-4.3534004532255794</v>
      </c>
      <c r="N57" s="560">
        <f t="shared" si="6"/>
        <v>0</v>
      </c>
      <c r="O57" s="195"/>
      <c r="P57" s="68"/>
      <c r="Q57" s="68"/>
      <c r="R57" s="427"/>
      <c r="S57" s="427"/>
      <c r="T57" s="427"/>
      <c r="U57" s="427"/>
      <c r="V57" s="427"/>
      <c r="W57" s="427"/>
      <c r="X57" s="427"/>
      <c r="Y57" s="427"/>
      <c r="Z57" s="427"/>
      <c r="AA57" s="194"/>
      <c r="AB57" s="560"/>
      <c r="AC57" s="195"/>
    </row>
    <row r="58" spans="2:29" outlineLevel="1" x14ac:dyDescent="0.35">
      <c r="B58" s="391">
        <f t="shared" si="7"/>
        <v>13</v>
      </c>
      <c r="C58" s="417" t="s">
        <v>119</v>
      </c>
      <c r="D58" s="248">
        <f>VLOOKUP($C58,'INPUTS | PCs'!$C$31:$L$49,MATCH($B$43,'INPUTS | PCs'!$C$2:$L$2,0),0) + VLOOKUP($C58,'INPUTS | PCs'!$C$53:$L$71,MATCH($B$43,'INPUTS | PCs'!$C$2:$L$2,0),0)</f>
        <v>2.0144721315376102</v>
      </c>
      <c r="E58" s="248">
        <f>VLOOKUP($C58,'INPUTS | Outcomes'!$C$441:$L$463,MATCH($B$43,'INPUTS | Outcomes'!$C$2:$L$2,0),0)</f>
        <v>0.1144</v>
      </c>
      <c r="F58" s="248">
        <f>VLOOKUP($C58,'INPUTS | Outcomes'!$C$467:$L$485,MATCH($B$43,'INPUTS | Outcomes'!$C$2:$L$2,0),0)</f>
        <v>-2.7961033046876702</v>
      </c>
      <c r="G58" s="248">
        <f>VLOOKUP($C58,'INPUTS | Outcomes'!$C$513:$L$531,MATCH($B$43,'INPUTS | Outcomes'!$C$2:$L$2,0),0)</f>
        <v>-1.0589599999999999</v>
      </c>
      <c r="H58" s="248">
        <f>VLOOKUP($C58,'INPUTS | Outcomes'!$C$535:$L$553,MATCH($B$43,'INPUTS | Outcomes'!$C$2:$L$2,0),0) + VLOOKUP($C58,'INPUTS | Outcomes'!$C$557:$L$575,MATCH($B$43,'INPUTS | Outcomes'!$C$2:$L$2,0),0)</f>
        <v>-0.132599999999998</v>
      </c>
      <c r="I58" s="248">
        <f>VLOOKUP($C58,'INPUTS | Outcomes'!$C$579:$L$591,MATCH($B$43,'INPUTS | Outcomes'!$C$2:$L$2,0),0)</f>
        <v>-1.58101</v>
      </c>
      <c r="J58" s="248">
        <f>VLOOKUP($C58,'INPUTS | Outcomes'!$C$595:$L$607,MATCH($B$43,'INPUTS | Outcomes'!$C$2:$L$2,0),0)</f>
        <v>0.54290000000000005</v>
      </c>
      <c r="K58" s="248">
        <f>VLOOKUP($C58,'INPUTS | Outcomes'!$C$611:$L$623,MATCH($B$43,'INPUTS | Outcomes'!$C$2:$L$2,0),0) + VLOOKUP($C58,'INPUTS | Outcomes'!$C$627:$L$639,MATCH($B$43,'INPUTS | Outcomes'!$C$2:$L$2,0),0)</f>
        <v>-6.8599999999999994E-2</v>
      </c>
      <c r="L58" s="248">
        <f>(VLOOKUP($C58,'CALCS | Outcomes'!$C$219:$L$237,MATCH($B$43,'CALCS | Outcomes'!$C$2:$L$2,0),0) - VLOOKUP($C58,'INPUTS | Outcomes'!$C$489:$L$509,MATCH($B$43,'INPUTS | Outcomes'!$C$2:$L$2,0),0) - VLOOKUP($C58,'INPUTS | Outcomes'!$C$645:$L$665,MATCH($B$43,'INPUTS | Outcomes'!$C$2:$L$2,0),0) + VLOOKUP($C58,'INPUTS | PCs'!$C$77:$L$95,MATCH($B$43,'INPUTS | PCs'!$C$2:$L$2,0),0) + VLOOKUP($C58,'INPUTS | PCs'!$C$99:$L$117,MATCH($B$43,'INPUTS | PCs'!$C$2:$L$2,0),0) - SUM(E58:K58))</f>
        <v>-1.4637751040952791</v>
      </c>
      <c r="M58" s="249">
        <f t="shared" si="5"/>
        <v>-4.4292762772453376</v>
      </c>
      <c r="N58" s="560">
        <f t="shared" si="6"/>
        <v>0</v>
      </c>
      <c r="O58" s="195"/>
      <c r="P58" s="68"/>
      <c r="Q58" s="68"/>
      <c r="R58" s="427"/>
      <c r="S58" s="427"/>
      <c r="T58" s="427"/>
      <c r="U58" s="427"/>
      <c r="V58" s="427"/>
      <c r="W58" s="427"/>
      <c r="X58" s="427"/>
      <c r="Y58" s="427"/>
      <c r="Z58" s="427"/>
      <c r="AA58" s="194"/>
      <c r="AB58" s="560"/>
      <c r="AC58" s="195"/>
    </row>
    <row r="59" spans="2:29" outlineLevel="1" x14ac:dyDescent="0.35">
      <c r="B59" s="391">
        <f t="shared" si="7"/>
        <v>14</v>
      </c>
      <c r="C59" s="417" t="s">
        <v>147</v>
      </c>
      <c r="D59" s="248">
        <f>VLOOKUP($C59,'INPUTS | PCs'!$C$31:$L$49,MATCH($B$43,'INPUTS | PCs'!$C$2:$L$2,0),0) + VLOOKUP($C59,'INPUTS | PCs'!$C$53:$L$71,MATCH($B$43,'INPUTS | PCs'!$C$2:$L$2,0),0)</f>
        <v>-0.40109712988646001</v>
      </c>
      <c r="E59" s="248">
        <f>VLOOKUP($C59,'INPUTS | Outcomes'!$C$441:$L$463,MATCH($B$43,'INPUTS | Outcomes'!$C$2:$L$2,0),0)</f>
        <v>0.30320000000000003</v>
      </c>
      <c r="F59" s="248">
        <f>VLOOKUP($C59,'INPUTS | Outcomes'!$C$467:$L$485,MATCH($B$43,'INPUTS | Outcomes'!$C$2:$L$2,0),0)</f>
        <v>-3.0874999999999999</v>
      </c>
      <c r="G59" s="248">
        <f>VLOOKUP($C59,'INPUTS | Outcomes'!$C$513:$L$531,MATCH($B$43,'INPUTS | Outcomes'!$C$2:$L$2,0),0)</f>
        <v>-0.13546</v>
      </c>
      <c r="H59" s="248">
        <f>VLOOKUP($C59,'INPUTS | Outcomes'!$C$535:$L$553,MATCH($B$43,'INPUTS | Outcomes'!$C$2:$L$2,0),0) + VLOOKUP($C59,'INPUTS | Outcomes'!$C$557:$L$575,MATCH($B$43,'INPUTS | Outcomes'!$C$2:$L$2,0),0)</f>
        <v>-1.0289999999999992</v>
      </c>
      <c r="I59" s="254"/>
      <c r="J59" s="254"/>
      <c r="K59" s="254"/>
      <c r="L59" s="248">
        <f>(VLOOKUP($C59,'CALCS | Outcomes'!$C$219:$L$237,MATCH($B$43,'CALCS | Outcomes'!$C$2:$L$2,0),0) - VLOOKUP($C59,'INPUTS | Outcomes'!$C$489:$L$509,MATCH($B$43,'INPUTS | Outcomes'!$C$2:$L$2,0),0) - VLOOKUP($C59,'INPUTS | Outcomes'!$C$645:$L$665,MATCH($B$43,'INPUTS | Outcomes'!$C$2:$L$2,0),0) + VLOOKUP($C59,'INPUTS | PCs'!$C$77:$L$95,MATCH($B$43,'INPUTS | PCs'!$C$2:$L$2,0),0) + VLOOKUP($C59,'INPUTS | PCs'!$C$99:$L$117,MATCH($B$43,'INPUTS | PCs'!$C$2:$L$2,0),0) - SUM(E59:K59))</f>
        <v>-1.114876523152617</v>
      </c>
      <c r="M59" s="249">
        <f t="shared" si="5"/>
        <v>-5.464733653039076</v>
      </c>
      <c r="N59" s="560">
        <f t="shared" si="6"/>
        <v>0</v>
      </c>
      <c r="O59" s="195"/>
      <c r="P59" s="68"/>
      <c r="Q59" s="68"/>
      <c r="R59" s="427"/>
      <c r="S59" s="427"/>
      <c r="T59" s="427"/>
      <c r="U59" s="427"/>
      <c r="V59" s="427"/>
      <c r="W59" s="427"/>
      <c r="X59" s="427"/>
      <c r="Y59" s="427"/>
      <c r="Z59" s="427"/>
      <c r="AA59" s="194"/>
      <c r="AB59" s="560"/>
      <c r="AC59" s="195"/>
    </row>
    <row r="60" spans="2:29" outlineLevel="1" x14ac:dyDescent="0.35">
      <c r="B60" s="391">
        <f t="shared" si="7"/>
        <v>15</v>
      </c>
      <c r="C60" s="417" t="s">
        <v>128</v>
      </c>
      <c r="D60" s="248">
        <f>VLOOKUP($C60,'INPUTS | PCs'!$C$31:$L$49,MATCH($B$43,'INPUTS | PCs'!$C$2:$L$2,0),0) + VLOOKUP($C60,'INPUTS | PCs'!$C$53:$L$71,MATCH($B$43,'INPUTS | PCs'!$C$2:$L$2,0),0)</f>
        <v>-0.53615126667287905</v>
      </c>
      <c r="E60" s="248">
        <f>VLOOKUP($C60,'INPUTS | Outcomes'!$C$441:$L$463,MATCH($B$43,'INPUTS | Outcomes'!$C$2:$L$2,0),0)</f>
        <v>-3.8744999999999998</v>
      </c>
      <c r="F60" s="248">
        <f>VLOOKUP($C60,'INPUTS | Outcomes'!$C$467:$L$485,MATCH($B$43,'INPUTS | Outcomes'!$C$2:$L$2,0),0)</f>
        <v>7.9120431584767295E-2</v>
      </c>
      <c r="G60" s="248">
        <f>VLOOKUP($C60,'INPUTS | Outcomes'!$C$513:$L$531,MATCH($B$43,'INPUTS | Outcomes'!$C$2:$L$2,0),0)</f>
        <v>-2.2200000000000001E-2</v>
      </c>
      <c r="H60" s="248">
        <f>VLOOKUP($C60,'INPUTS | Outcomes'!$C$535:$L$553,MATCH($B$43,'INPUTS | Outcomes'!$C$2:$L$2,0),0) + VLOOKUP($C60,'INPUTS | Outcomes'!$C$557:$L$575,MATCH($B$43,'INPUTS | Outcomes'!$C$2:$L$2,0),0)</f>
        <v>3.0000000000000001E-3</v>
      </c>
      <c r="I60" s="248">
        <f>VLOOKUP($C60,'INPUTS | Outcomes'!$C$579:$L$591,MATCH($B$43,'INPUTS | Outcomes'!$C$2:$L$2,0),0)</f>
        <v>1.1968000000000001</v>
      </c>
      <c r="J60" s="248">
        <f>VLOOKUP($C60,'INPUTS | Outcomes'!$C$595:$L$607,MATCH($B$43,'INPUTS | Outcomes'!$C$2:$L$2,0),0)</f>
        <v>-13.77585</v>
      </c>
      <c r="K60" s="248">
        <f>VLOOKUP($C60,'INPUTS | Outcomes'!$C$611:$L$623,MATCH($B$43,'INPUTS | Outcomes'!$C$2:$L$2,0),0) + VLOOKUP($C60,'INPUTS | Outcomes'!$C$627:$L$639,MATCH($B$43,'INPUTS | Outcomes'!$C$2:$L$2,0),0)</f>
        <v>0.29199999999999998</v>
      </c>
      <c r="L60" s="248">
        <f>(VLOOKUP($C60,'CALCS | Outcomes'!$C$219:$L$237,MATCH($B$43,'CALCS | Outcomes'!$C$2:$L$2,0),0) - VLOOKUP($C60,'INPUTS | Outcomes'!$C$489:$L$509,MATCH($B$43,'INPUTS | Outcomes'!$C$2:$L$2,0),0) - VLOOKUP($C60,'INPUTS | Outcomes'!$C$645:$L$665,MATCH($B$43,'INPUTS | Outcomes'!$C$2:$L$2,0),0) + VLOOKUP($C60,'INPUTS | PCs'!$C$77:$L$95,MATCH($B$43,'INPUTS | PCs'!$C$2:$L$2,0),0) + VLOOKUP($C60,'INPUTS | PCs'!$C$99:$L$117,MATCH($B$43,'INPUTS | PCs'!$C$2:$L$2,0),0) - SUM(E60:K60))</f>
        <v>5.2433199999999971</v>
      </c>
      <c r="M60" s="249">
        <f t="shared" si="5"/>
        <v>-11.394460835088111</v>
      </c>
      <c r="N60" s="560">
        <f t="shared" si="6"/>
        <v>0</v>
      </c>
      <c r="O60" s="195"/>
      <c r="P60" s="68"/>
      <c r="Q60" s="68"/>
      <c r="R60" s="427"/>
      <c r="S60" s="427"/>
      <c r="T60" s="427"/>
      <c r="U60" s="427"/>
      <c r="V60" s="427"/>
      <c r="W60" s="427"/>
      <c r="X60" s="427"/>
      <c r="Y60" s="427"/>
      <c r="Z60" s="427"/>
      <c r="AA60" s="194"/>
      <c r="AB60" s="560"/>
      <c r="AC60" s="195"/>
    </row>
    <row r="61" spans="2:29" outlineLevel="1" x14ac:dyDescent="0.35">
      <c r="B61" s="391">
        <f t="shared" si="7"/>
        <v>16</v>
      </c>
      <c r="C61" s="415" t="s">
        <v>131</v>
      </c>
      <c r="D61" s="248">
        <f>VLOOKUP($C61,'INPUTS | PCs'!$C$31:$L$49,MATCH($B$43,'INPUTS | PCs'!$C$2:$L$2,0),0) + VLOOKUP($C61,'INPUTS | PCs'!$C$53:$L$71,MATCH($B$43,'INPUTS | PCs'!$C$2:$L$2,0),0)</f>
        <v>-4.9060940455154096</v>
      </c>
      <c r="E61" s="248">
        <f>VLOOKUP($C61,'INPUTS | Outcomes'!$C$441:$L$463,MATCH($B$43,'INPUTS | Outcomes'!$C$2:$L$2,0),0)</f>
        <v>-0.39750000000000002</v>
      </c>
      <c r="F61" s="248">
        <f>VLOOKUP($C61,'INPUTS | Outcomes'!$C$467:$L$485,MATCH($B$43,'INPUTS | Outcomes'!$C$2:$L$2,0),0)</f>
        <v>-1.5170839612590901</v>
      </c>
      <c r="G61" s="248">
        <f>VLOOKUP($C61,'INPUTS | Outcomes'!$C$513:$L$531,MATCH($B$43,'INPUTS | Outcomes'!$C$2:$L$2,0),0)</f>
        <v>-1.6453600000000002</v>
      </c>
      <c r="H61" s="248">
        <f>VLOOKUP($C61,'INPUTS | Outcomes'!$C$535:$L$553,MATCH($B$43,'INPUTS | Outcomes'!$C$2:$L$2,0),0) + VLOOKUP($C61,'INPUTS | Outcomes'!$C$557:$L$575,MATCH($B$43,'INPUTS | Outcomes'!$C$2:$L$2,0),0)</f>
        <v>-1.7556</v>
      </c>
      <c r="I61" s="248">
        <f>VLOOKUP($C61,'INPUTS | Outcomes'!$C$579:$L$591,MATCH($B$43,'INPUTS | Outcomes'!$C$2:$L$2,0),0)</f>
        <v>-1.55596</v>
      </c>
      <c r="J61" s="248">
        <f>VLOOKUP($C61,'INPUTS | Outcomes'!$C$595:$L$607,MATCH($B$43,'INPUTS | Outcomes'!$C$2:$L$2,0),0)</f>
        <v>-7.7175000000000002</v>
      </c>
      <c r="K61" s="248">
        <f>VLOOKUP($C61,'INPUTS | Outcomes'!$C$611:$L$623,MATCH($B$43,'INPUTS | Outcomes'!$C$2:$L$2,0),0) + VLOOKUP($C61,'INPUTS | Outcomes'!$C$627:$L$639,MATCH($B$43,'INPUTS | Outcomes'!$C$2:$L$2,0),0)</f>
        <v>-23.436169999999997</v>
      </c>
      <c r="L61" s="248">
        <f>(VLOOKUP($C61,'CALCS | Outcomes'!$C$219:$L$237,MATCH($B$43,'CALCS | Outcomes'!$C$2:$L$2,0),0) - VLOOKUP($C61,'INPUTS | Outcomes'!$C$489:$L$509,MATCH($B$43,'INPUTS | Outcomes'!$C$2:$L$2,0),0) - VLOOKUP($C61,'INPUTS | Outcomes'!$C$645:$L$665,MATCH($B$43,'INPUTS | Outcomes'!$C$2:$L$2,0),0) + VLOOKUP($C61,'INPUTS | PCs'!$C$77:$L$95,MATCH($B$43,'INPUTS | PCs'!$C$2:$L$2,0),0) + VLOOKUP($C61,'INPUTS | PCs'!$C$99:$L$117,MATCH($B$43,'INPUTS | PCs'!$C$2:$L$2,0),0) - SUM(E61:K61))</f>
        <v>-3.4613127129189607</v>
      </c>
      <c r="M61" s="249">
        <f t="shared" si="5"/>
        <v>-46.392580719693463</v>
      </c>
      <c r="N61" s="560">
        <f t="shared" si="6"/>
        <v>0</v>
      </c>
      <c r="O61" s="195"/>
      <c r="P61" s="68"/>
      <c r="Q61" s="68"/>
      <c r="R61" s="427"/>
      <c r="S61" s="427"/>
      <c r="T61" s="427"/>
      <c r="U61" s="427"/>
      <c r="V61" s="427"/>
      <c r="W61" s="427"/>
      <c r="X61" s="427"/>
      <c r="Y61" s="427"/>
      <c r="Z61" s="427"/>
      <c r="AA61" s="194"/>
      <c r="AB61" s="560"/>
      <c r="AC61" s="195"/>
    </row>
    <row r="62" spans="2:29" outlineLevel="1" x14ac:dyDescent="0.35">
      <c r="B62" s="392">
        <f t="shared" si="7"/>
        <v>17</v>
      </c>
      <c r="C62" s="415" t="s">
        <v>133</v>
      </c>
      <c r="D62" s="248">
        <f>VLOOKUP($C62,'INPUTS | PCs'!$C$31:$L$49,MATCH($B$43,'INPUTS | PCs'!$C$2:$L$2,0),0) + VLOOKUP($C62,'INPUTS | PCs'!$C$53:$L$71,MATCH($B$43,'INPUTS | PCs'!$C$2:$L$2,0),0)</f>
        <v>-16.753440000000001</v>
      </c>
      <c r="E62" s="248">
        <f>VLOOKUP($C62,'INPUTS | Outcomes'!$C$441:$L$463,MATCH($B$43,'INPUTS | Outcomes'!$C$2:$L$2,0),0)</f>
        <v>2.6709000000000001</v>
      </c>
      <c r="F62" s="248">
        <f>VLOOKUP($C62,'INPUTS | Outcomes'!$C$467:$L$485,MATCH($B$43,'INPUTS | Outcomes'!$C$2:$L$2,0),0)</f>
        <v>-10.1222136728694</v>
      </c>
      <c r="G62" s="248">
        <f>VLOOKUP($C62,'INPUTS | Outcomes'!$C$513:$L$531,MATCH($B$43,'INPUTS | Outcomes'!$C$2:$L$2,0),0)</f>
        <v>-0.89837999999999996</v>
      </c>
      <c r="H62" s="248">
        <f>VLOOKUP($C62,'INPUTS | Outcomes'!$C$535:$L$553,MATCH($B$43,'INPUTS | Outcomes'!$C$2:$L$2,0),0) + VLOOKUP($C62,'INPUTS | Outcomes'!$C$557:$L$575,MATCH($B$43,'INPUTS | Outcomes'!$C$2:$L$2,0),0)</f>
        <v>-1.05820000000001</v>
      </c>
      <c r="I62" s="248">
        <f>VLOOKUP($C62,'INPUTS | Outcomes'!$C$579:$L$591,MATCH($B$43,'INPUTS | Outcomes'!$C$2:$L$2,0),0)</f>
        <v>-10.56006</v>
      </c>
      <c r="J62" s="248">
        <f>VLOOKUP($C62,'INPUTS | Outcomes'!$C$595:$L$607,MATCH($B$43,'INPUTS | Outcomes'!$C$2:$L$2,0),0)</f>
        <v>-2.73888</v>
      </c>
      <c r="K62" s="248">
        <f>VLOOKUP($C62,'INPUTS | Outcomes'!$C$611:$L$623,MATCH($B$43,'INPUTS | Outcomes'!$C$2:$L$2,0),0) + VLOOKUP($C62,'INPUTS | Outcomes'!$C$627:$L$639,MATCH($B$43,'INPUTS | Outcomes'!$C$2:$L$2,0),0)</f>
        <v>3.0200000000000001E-2</v>
      </c>
      <c r="L62" s="248">
        <f>(VLOOKUP($C62,'CALCS | Outcomes'!$C$219:$L$237,MATCH($B$43,'CALCS | Outcomes'!$C$2:$L$2,0),0) - VLOOKUP($C62,'INPUTS | Outcomes'!$C$489:$L$509,MATCH($B$43,'INPUTS | Outcomes'!$C$2:$L$2,0),0) - VLOOKUP($C62,'INPUTS | Outcomes'!$C$645:$L$665,MATCH($B$43,'INPUTS | Outcomes'!$C$2:$L$2,0),0) + VLOOKUP($C62,'INPUTS | PCs'!$C$77:$L$95,MATCH($B$43,'INPUTS | PCs'!$C$2:$L$2,0),0) + VLOOKUP($C62,'INPUTS | PCs'!$C$99:$L$117,MATCH($B$43,'INPUTS | PCs'!$C$2:$L$2,0),0) - SUM(E62:K62))</f>
        <v>-8.4097809155038377</v>
      </c>
      <c r="M62" s="249">
        <f t="shared" si="5"/>
        <v>-47.83985458837325</v>
      </c>
      <c r="N62" s="560">
        <f t="shared" si="6"/>
        <v>0</v>
      </c>
      <c r="O62" s="195"/>
      <c r="P62" s="68"/>
      <c r="Q62" s="68"/>
      <c r="R62" s="427"/>
      <c r="S62" s="427"/>
      <c r="T62" s="427"/>
      <c r="U62" s="427"/>
      <c r="V62" s="427"/>
      <c r="W62" s="427"/>
      <c r="X62" s="427"/>
      <c r="Y62" s="427"/>
      <c r="Z62" s="427"/>
      <c r="AA62" s="194"/>
      <c r="AB62" s="560"/>
      <c r="AC62" s="195"/>
    </row>
    <row r="63" spans="2:29" outlineLevel="1" x14ac:dyDescent="0.35">
      <c r="B63" s="68"/>
      <c r="C63" s="115"/>
      <c r="D63" s="395"/>
      <c r="E63" s="395"/>
      <c r="F63" s="395"/>
      <c r="G63" s="395"/>
      <c r="H63" s="395"/>
      <c r="I63" s="395"/>
      <c r="J63" s="395"/>
      <c r="K63" s="395"/>
      <c r="L63" s="395"/>
      <c r="M63" s="395"/>
      <c r="N63" s="560"/>
      <c r="O63" s="195"/>
      <c r="P63" s="68"/>
      <c r="Q63" s="68"/>
      <c r="R63" s="427"/>
      <c r="S63" s="427"/>
      <c r="T63" s="427"/>
      <c r="U63" s="427"/>
      <c r="V63" s="427"/>
      <c r="W63" s="427"/>
      <c r="X63" s="427"/>
      <c r="Y63" s="427"/>
      <c r="Z63" s="427"/>
      <c r="AA63" s="427"/>
      <c r="AB63" s="560"/>
      <c r="AC63" s="72"/>
    </row>
    <row r="64" spans="2:29" outlineLevel="1" x14ac:dyDescent="0.35">
      <c r="B64" s="126"/>
      <c r="C64" s="415" t="s">
        <v>725</v>
      </c>
      <c r="D64" s="249">
        <f>SUM(D46:D62)</f>
        <v>-13.404441621065674</v>
      </c>
      <c r="E64" s="249">
        <f>SUM(E46:E62)</f>
        <v>1.1039000000000003</v>
      </c>
      <c r="F64" s="249">
        <f>SUM(F46:F62)</f>
        <v>-19.461267740208157</v>
      </c>
      <c r="G64" s="249">
        <f t="shared" ref="G64:H64" si="8">SUM(G46:G62)</f>
        <v>-12.17586</v>
      </c>
      <c r="H64" s="249">
        <f t="shared" si="8"/>
        <v>-5.5090000000000092</v>
      </c>
      <c r="I64" s="249">
        <f>SUM(I46:I62)</f>
        <v>-28.222670000000001</v>
      </c>
      <c r="J64" s="249">
        <f>SUM(J46:J62)</f>
        <v>-14.886799999999999</v>
      </c>
      <c r="K64" s="249">
        <f>SUM(K46:K62)</f>
        <v>-24.235702639999996</v>
      </c>
      <c r="L64" s="249">
        <f>SUM(L46:L62)</f>
        <v>97.538009835430927</v>
      </c>
      <c r="M64" s="249">
        <f>SUM(D64:L64)</f>
        <v>-19.253832165842908</v>
      </c>
      <c r="N64" s="560">
        <f t="shared" si="6"/>
        <v>0</v>
      </c>
      <c r="O64" s="195"/>
      <c r="P64" s="68"/>
      <c r="Q64" s="68"/>
      <c r="R64" s="194"/>
      <c r="S64" s="194"/>
      <c r="T64" s="194"/>
      <c r="U64" s="194"/>
      <c r="V64" s="194"/>
      <c r="W64" s="194"/>
      <c r="X64" s="194"/>
      <c r="Y64" s="194"/>
      <c r="Z64" s="194"/>
      <c r="AA64" s="194"/>
      <c r="AB64" s="560"/>
      <c r="AC64" s="72"/>
    </row>
    <row r="65" spans="2:29" outlineLevel="1" x14ac:dyDescent="0.35">
      <c r="B65" s="68"/>
      <c r="C65" s="68"/>
      <c r="E65" s="68"/>
      <c r="F65" s="68"/>
      <c r="G65" s="68"/>
      <c r="H65" s="68"/>
      <c r="I65" s="67"/>
      <c r="J65" s="67"/>
      <c r="K65" s="67"/>
      <c r="L65" s="67"/>
      <c r="M65" s="67"/>
      <c r="N65" s="65"/>
      <c r="O65" s="80"/>
      <c r="P65" s="80"/>
      <c r="Q65" s="80"/>
      <c r="R65" s="80"/>
      <c r="S65" s="72"/>
      <c r="T65" s="72"/>
      <c r="U65" s="72"/>
      <c r="V65" s="72"/>
      <c r="W65" s="72"/>
      <c r="X65" s="72"/>
      <c r="Y65" s="72"/>
      <c r="Z65" s="72"/>
      <c r="AA65" s="72"/>
      <c r="AB65" s="72"/>
      <c r="AC65" s="72"/>
    </row>
    <row r="66" spans="2:29" outlineLevel="1" x14ac:dyDescent="0.35">
      <c r="B66" s="68"/>
      <c r="C66" s="108" t="s">
        <v>1204</v>
      </c>
      <c r="E66" s="68"/>
      <c r="F66" s="68"/>
      <c r="G66" s="68"/>
      <c r="H66" s="68"/>
      <c r="I66" s="67"/>
      <c r="J66" s="67"/>
      <c r="K66" s="67"/>
      <c r="L66" s="67"/>
      <c r="M66" s="67"/>
      <c r="N66" s="65"/>
      <c r="O66" s="80"/>
      <c r="P66" s="80"/>
      <c r="Q66" s="80"/>
      <c r="R66" s="80"/>
      <c r="S66" s="72"/>
      <c r="T66" s="72"/>
      <c r="U66" s="72"/>
      <c r="V66" s="72"/>
      <c r="W66" s="72"/>
      <c r="X66" s="72"/>
      <c r="Y66" s="72"/>
      <c r="Z66" s="72"/>
      <c r="AA66" s="72"/>
      <c r="AB66" s="72"/>
      <c r="AC66" s="72"/>
    </row>
    <row r="67" spans="2:29" outlineLevel="1" x14ac:dyDescent="0.35">
      <c r="B67" s="68"/>
      <c r="C67" s="57" t="s">
        <v>1216</v>
      </c>
      <c r="E67" s="68"/>
      <c r="F67" s="68"/>
      <c r="G67" s="68"/>
      <c r="H67" s="68"/>
      <c r="I67" s="67"/>
      <c r="J67" s="67"/>
      <c r="K67" s="67"/>
      <c r="L67" s="67"/>
      <c r="M67" s="67"/>
      <c r="N67" s="65"/>
      <c r="O67" s="80"/>
      <c r="P67" s="80"/>
      <c r="Q67" s="80"/>
      <c r="R67" s="80"/>
      <c r="S67" s="72"/>
      <c r="T67" s="72"/>
      <c r="U67" s="72"/>
      <c r="V67" s="72"/>
      <c r="W67" s="72"/>
      <c r="X67" s="72"/>
      <c r="Y67" s="72"/>
      <c r="Z67" s="72"/>
      <c r="AA67" s="72"/>
      <c r="AB67" s="72"/>
      <c r="AC67" s="72"/>
    </row>
    <row r="68" spans="2:29" outlineLevel="1" x14ac:dyDescent="0.35">
      <c r="B68" s="68"/>
      <c r="C68" s="57" t="s">
        <v>1217</v>
      </c>
      <c r="E68" s="68"/>
      <c r="F68" s="68"/>
      <c r="G68" s="68"/>
      <c r="H68" s="68"/>
      <c r="I68" s="67"/>
      <c r="J68" s="67"/>
      <c r="K68" s="67"/>
      <c r="L68" s="67"/>
      <c r="M68" s="67"/>
      <c r="N68" s="65"/>
      <c r="O68" s="80"/>
      <c r="P68" s="80"/>
      <c r="Q68" s="80"/>
      <c r="R68" s="80"/>
      <c r="S68" s="72"/>
      <c r="T68" s="72"/>
      <c r="U68" s="72"/>
      <c r="V68" s="72"/>
      <c r="W68" s="72"/>
      <c r="X68" s="72"/>
      <c r="Y68" s="72"/>
      <c r="Z68" s="72"/>
      <c r="AA68" s="72"/>
      <c r="AB68" s="72"/>
      <c r="AC68" s="72"/>
    </row>
    <row r="69" spans="2:29" x14ac:dyDescent="0.35"/>
    <row r="70" spans="2:29" ht="14.25" x14ac:dyDescent="0.35">
      <c r="B70" s="74" t="str">
        <f>"Outcome delivery incentive returns on regulated equity - % of RORE by key performance commitments in "&amp;Year</f>
        <v>Outcome delivery incentive returns on regulated equity - % of RORE by key performance commitments in 2020-21</v>
      </c>
      <c r="C70" s="60"/>
      <c r="D70" s="18"/>
      <c r="E70" s="18"/>
      <c r="F70" s="18"/>
      <c r="G70" s="18"/>
      <c r="H70" s="18"/>
      <c r="I70" s="18"/>
      <c r="J70" s="18"/>
      <c r="K70" s="18"/>
      <c r="L70" s="18"/>
      <c r="M70" s="18"/>
      <c r="N70" s="18"/>
      <c r="O70" s="18"/>
      <c r="P70" s="18"/>
      <c r="Q70" s="18"/>
      <c r="R70" s="18"/>
      <c r="S70" s="18"/>
      <c r="T70" s="18"/>
      <c r="U70" s="18"/>
      <c r="V70" s="18"/>
      <c r="W70" s="18"/>
      <c r="X70" s="18"/>
      <c r="Y70" s="18"/>
      <c r="Z70" s="18"/>
      <c r="AA70" s="18"/>
    </row>
    <row r="71" spans="2:29" outlineLevel="1" x14ac:dyDescent="0.35">
      <c r="B71" s="68"/>
      <c r="C71" s="68"/>
      <c r="E71" s="68"/>
      <c r="F71" s="68"/>
      <c r="G71" s="68"/>
      <c r="H71" s="68"/>
      <c r="I71" s="67"/>
      <c r="J71" s="67"/>
      <c r="K71" s="67"/>
      <c r="L71" s="67"/>
      <c r="M71" s="67"/>
      <c r="N71" s="65"/>
      <c r="O71" s="80"/>
      <c r="P71" s="80"/>
      <c r="Q71" s="80"/>
      <c r="R71" s="80"/>
      <c r="S71" s="72"/>
      <c r="T71" s="72"/>
      <c r="U71" s="72"/>
      <c r="V71" s="72"/>
      <c r="W71" s="72"/>
      <c r="X71" s="72"/>
      <c r="Y71" s="72"/>
      <c r="Z71" s="72"/>
      <c r="AA71" s="72"/>
    </row>
    <row r="72" spans="2:29" ht="15.75" outlineLevel="1" x14ac:dyDescent="0.35">
      <c r="B72" s="127" t="s">
        <v>1218</v>
      </c>
      <c r="F72" s="72"/>
      <c r="N72" s="65"/>
      <c r="O72" s="80"/>
      <c r="P72" s="127"/>
      <c r="T72" s="72"/>
      <c r="Y72" s="787" t="s">
        <v>1219</v>
      </c>
      <c r="Z72" s="787"/>
      <c r="AA72" s="787"/>
    </row>
    <row r="73" spans="2:29" outlineLevel="1" x14ac:dyDescent="0.35">
      <c r="F73" s="72"/>
      <c r="N73" s="65"/>
      <c r="O73" s="80"/>
      <c r="T73" s="72"/>
    </row>
    <row r="74" spans="2:29" outlineLevel="1" x14ac:dyDescent="0.35">
      <c r="B74" s="57" t="str">
        <f>Year</f>
        <v>2020-21</v>
      </c>
      <c r="C74" s="67"/>
      <c r="F74" s="80"/>
      <c r="G74" s="80"/>
      <c r="H74" s="80"/>
      <c r="I74" s="80"/>
      <c r="J74" s="63"/>
      <c r="K74" s="63"/>
      <c r="L74" s="63"/>
      <c r="N74" s="65"/>
      <c r="O74" s="80"/>
      <c r="Q74" s="67"/>
      <c r="S74" s="137"/>
      <c r="T74" s="80"/>
      <c r="U74" s="80"/>
      <c r="V74" s="80"/>
      <c r="W74" s="80"/>
    </row>
    <row r="75" spans="2:29" outlineLevel="1" x14ac:dyDescent="0.35">
      <c r="B75" s="511" t="s">
        <v>1196</v>
      </c>
      <c r="C75" s="67"/>
      <c r="D75" s="65"/>
      <c r="E75" s="65"/>
      <c r="F75" s="80"/>
      <c r="G75" s="80"/>
      <c r="H75" s="80"/>
      <c r="I75" s="80"/>
      <c r="N75" s="65"/>
      <c r="O75" s="80"/>
      <c r="P75" s="137"/>
      <c r="Q75" s="67"/>
      <c r="R75" s="65"/>
      <c r="S75" s="65"/>
      <c r="T75" s="80"/>
      <c r="U75" s="80"/>
      <c r="V75" s="80"/>
      <c r="W75" s="80"/>
    </row>
    <row r="76" spans="2:29" ht="42.75" outlineLevel="1" x14ac:dyDescent="0.35">
      <c r="B76" s="416" t="str">
        <f>Year &amp; " Rank"</f>
        <v>2020-21 Rank</v>
      </c>
      <c r="C76" s="91" t="s">
        <v>212</v>
      </c>
      <c r="D76" s="87" t="s">
        <v>1210</v>
      </c>
      <c r="E76" s="87" t="s">
        <v>217</v>
      </c>
      <c r="F76" s="87" t="s">
        <v>219</v>
      </c>
      <c r="G76" s="87" t="s">
        <v>1211</v>
      </c>
      <c r="H76" s="87" t="s">
        <v>1212</v>
      </c>
      <c r="I76" s="87" t="s">
        <v>267</v>
      </c>
      <c r="J76" s="87" t="s">
        <v>224</v>
      </c>
      <c r="K76" s="87" t="s">
        <v>1213</v>
      </c>
      <c r="L76" s="87" t="s">
        <v>98</v>
      </c>
      <c r="M76" s="87" t="s">
        <v>1214</v>
      </c>
      <c r="N76" s="561"/>
      <c r="Q76" s="390"/>
      <c r="R76" s="151"/>
      <c r="S76" s="151"/>
      <c r="T76" s="151"/>
      <c r="U76" s="673" t="s">
        <v>1220</v>
      </c>
      <c r="V76" s="151"/>
      <c r="W76" s="151"/>
      <c r="X76" s="151"/>
      <c r="Z76" s="420"/>
      <c r="AA76" s="151"/>
    </row>
    <row r="77" spans="2:29" outlineLevel="1" x14ac:dyDescent="0.35">
      <c r="B77" s="391">
        <v>1</v>
      </c>
      <c r="C77" s="417" t="s">
        <v>126</v>
      </c>
      <c r="D77" s="630">
        <f t="shared" ref="D77:D93" si="9">VLOOKUP($C77,$C$46:$M$64,2,0) / VLOOKUP($C77,$C$11:$J$29,7,0)</f>
        <v>0</v>
      </c>
      <c r="E77" s="630">
        <f t="shared" ref="E77:E93" si="10">VLOOKUP($C77,$C$46:$M$64,3,0) / VLOOKUP($C77,$C$11:$J$29,7,0)</f>
        <v>3.2764928535719182E-4</v>
      </c>
      <c r="F77" s="630">
        <f t="shared" ref="F77:F93" si="11">VLOOKUP($C77,$C$46:$M$64,4,0) / VLOOKUP($C77,$C$11:$J$29,7,0)</f>
        <v>-1.4699767724856011E-3</v>
      </c>
      <c r="G77" s="630">
        <f t="shared" ref="G77:G93" si="12">VLOOKUP($C77,$C$46:$M$64,5,0) / VLOOKUP($C77,$C$11:$J$29,7,0)</f>
        <v>0</v>
      </c>
      <c r="H77" s="630">
        <f t="shared" ref="H77:H93" si="13">VLOOKUP($C77,$C$46:$M$64,6,0) / VLOOKUP($C77,$C$11:$J$29,7,0)</f>
        <v>7.7711689475744227E-5</v>
      </c>
      <c r="I77" s="630">
        <f>VLOOKUP($C77,$C$46:$M$64,7,0) / VLOOKUP($C77,$C$11:$J$29,7,0)</f>
        <v>-1.1393121765605001E-3</v>
      </c>
      <c r="J77" s="630">
        <f>VLOOKUP($C77,$C$46:$M$64,8,0) / VLOOKUP($C77,$C$11:$J$29,7,0)</f>
        <v>6.5369392934250617E-4</v>
      </c>
      <c r="K77" s="630">
        <f>VLOOKUP($C77,$C$46:$M$64,9,0) / VLOOKUP($C77,$C$11:$J$29,7,0)</f>
        <v>2.5119778544051349E-5</v>
      </c>
      <c r="L77" s="630">
        <f t="shared" ref="L77:L93" si="14">VLOOKUP($C77,$C$46:$M$64,10,0) / VLOOKUP($C77,$C$11:$J$29,7,0)</f>
        <v>1.9196119735335099E-2</v>
      </c>
      <c r="M77" s="631">
        <f t="shared" ref="M77:M93" si="15">SUM(D77:L77)</f>
        <v>1.7671005469008492E-2</v>
      </c>
      <c r="N77" s="560"/>
      <c r="Q77" s="68"/>
      <c r="R77" s="427"/>
      <c r="S77" s="427"/>
      <c r="T77" s="427"/>
      <c r="U77" s="57">
        <v>18.5</v>
      </c>
      <c r="V77" s="427"/>
      <c r="X77" s="427"/>
      <c r="Y77" s="463"/>
      <c r="Z77" s="463"/>
      <c r="AA77" s="194"/>
    </row>
    <row r="78" spans="2:29" outlineLevel="1" x14ac:dyDescent="0.35">
      <c r="B78" s="391">
        <f>B77+1</f>
        <v>2</v>
      </c>
      <c r="C78" s="417" t="s">
        <v>145</v>
      </c>
      <c r="D78" s="630">
        <f t="shared" si="9"/>
        <v>4.6348582072564945E-3</v>
      </c>
      <c r="E78" s="630">
        <f t="shared" si="10"/>
        <v>4.6052566162029344E-3</v>
      </c>
      <c r="F78" s="630">
        <f t="shared" si="11"/>
        <v>4.1623123815714268E-3</v>
      </c>
      <c r="G78" s="630">
        <f t="shared" si="12"/>
        <v>0</v>
      </c>
      <c r="H78" s="630">
        <f t="shared" si="13"/>
        <v>-8.6409932244319607E-4</v>
      </c>
      <c r="I78" s="633"/>
      <c r="J78" s="633"/>
      <c r="K78" s="633"/>
      <c r="L78" s="630">
        <f t="shared" si="14"/>
        <v>4.8954886030529859E-4</v>
      </c>
      <c r="M78" s="631">
        <f t="shared" si="15"/>
        <v>1.302787674289296E-2</v>
      </c>
      <c r="N78" s="560"/>
      <c r="Q78" s="68"/>
      <c r="R78" s="427"/>
      <c r="S78" s="427"/>
      <c r="T78" s="427"/>
      <c r="U78" s="57">
        <f>U77-1</f>
        <v>17.5</v>
      </c>
      <c r="V78" s="427"/>
      <c r="X78" s="427"/>
      <c r="Y78" s="463"/>
      <c r="Z78" s="463"/>
      <c r="AA78" s="194"/>
    </row>
    <row r="79" spans="2:29" outlineLevel="1" x14ac:dyDescent="0.35">
      <c r="B79" s="391">
        <f t="shared" ref="B79:B93" si="16">B78+1</f>
        <v>3</v>
      </c>
      <c r="C79" s="417" t="s">
        <v>149</v>
      </c>
      <c r="D79" s="630">
        <f t="shared" si="9"/>
        <v>-5.3159024559439841E-4</v>
      </c>
      <c r="E79" s="630">
        <f t="shared" si="10"/>
        <v>1.7071114036841225E-3</v>
      </c>
      <c r="F79" s="630">
        <f t="shared" si="11"/>
        <v>2.5392300383149276E-3</v>
      </c>
      <c r="G79" s="630">
        <f t="shared" si="12"/>
        <v>0</v>
      </c>
      <c r="H79" s="630">
        <f t="shared" si="13"/>
        <v>1.5296459823546614E-3</v>
      </c>
      <c r="I79" s="633"/>
      <c r="J79" s="633"/>
      <c r="K79" s="633"/>
      <c r="L79" s="630">
        <f t="shared" si="14"/>
        <v>2.1571459680399472E-4</v>
      </c>
      <c r="M79" s="631">
        <f t="shared" si="15"/>
        <v>5.4601117755633082E-3</v>
      </c>
      <c r="N79" s="560"/>
      <c r="Q79" s="68"/>
      <c r="R79" s="427"/>
      <c r="S79" s="427"/>
      <c r="T79" s="427"/>
      <c r="U79" s="57">
        <f>U78-1</f>
        <v>16.5</v>
      </c>
      <c r="V79" s="427"/>
      <c r="X79" s="427"/>
      <c r="Y79" s="463"/>
      <c r="Z79" s="463"/>
      <c r="AA79" s="194"/>
    </row>
    <row r="80" spans="2:29" outlineLevel="1" x14ac:dyDescent="0.35">
      <c r="B80" s="391">
        <f t="shared" si="16"/>
        <v>4</v>
      </c>
      <c r="C80" s="417" t="s">
        <v>244</v>
      </c>
      <c r="D80" s="630">
        <f t="shared" si="9"/>
        <v>4.6385467584508441E-4</v>
      </c>
      <c r="E80" s="630">
        <f t="shared" si="10"/>
        <v>1.5330918497560994E-4</v>
      </c>
      <c r="F80" s="630">
        <f t="shared" si="11"/>
        <v>3.6238341304348486E-4</v>
      </c>
      <c r="G80" s="630">
        <f t="shared" si="12"/>
        <v>-1.4578001048759178E-4</v>
      </c>
      <c r="H80" s="630">
        <f t="shared" si="13"/>
        <v>3.9223200982684502E-4</v>
      </c>
      <c r="I80" s="630">
        <f t="shared" ref="I80:I85" si="17">VLOOKUP($C80,$C$46:$M$64,7,0) / VLOOKUP($C80,$C$11:$J$29,7,0)</f>
        <v>-1.6138729660656755E-3</v>
      </c>
      <c r="J80" s="630">
        <f t="shared" ref="J80:J85" si="18">VLOOKUP($C80,$C$46:$M$64,8,0) / VLOOKUP($C80,$C$11:$J$29,7,0)</f>
        <v>1.0867034038492666E-3</v>
      </c>
      <c r="K80" s="630">
        <f t="shared" ref="K80:K85" si="19">VLOOKUP($C80,$C$46:$M$64,9,0) / VLOOKUP($C80,$C$11:$J$29,7,0)</f>
        <v>0</v>
      </c>
      <c r="L80" s="630">
        <f t="shared" si="14"/>
        <v>3.8886638942205935E-3</v>
      </c>
      <c r="M80" s="631">
        <f t="shared" si="15"/>
        <v>4.5874936052076173E-3</v>
      </c>
      <c r="N80" s="560"/>
      <c r="Q80" s="68"/>
      <c r="R80" s="427"/>
      <c r="S80" s="427"/>
      <c r="T80" s="427"/>
      <c r="U80" s="57">
        <f t="shared" ref="U80:U93" si="20">U79-1</f>
        <v>15.5</v>
      </c>
      <c r="V80" s="427"/>
      <c r="X80" s="427"/>
      <c r="Y80" s="463"/>
      <c r="Z80" s="463"/>
      <c r="AA80" s="194"/>
    </row>
    <row r="81" spans="2:27" outlineLevel="1" x14ac:dyDescent="0.35">
      <c r="B81" s="391">
        <f t="shared" si="16"/>
        <v>5</v>
      </c>
      <c r="C81" s="417" t="s">
        <v>124</v>
      </c>
      <c r="D81" s="630">
        <f t="shared" si="9"/>
        <v>1.838839979827422E-3</v>
      </c>
      <c r="E81" s="632">
        <f t="shared" si="10"/>
        <v>-3.5339775843974214E-4</v>
      </c>
      <c r="F81" s="632">
        <f t="shared" si="11"/>
        <v>1.5705027635962026E-3</v>
      </c>
      <c r="G81" s="632">
        <f t="shared" si="12"/>
        <v>-4.4753286908518269E-3</v>
      </c>
      <c r="H81" s="632">
        <f t="shared" si="13"/>
        <v>9.1123219349511467E-4</v>
      </c>
      <c r="I81" s="632">
        <f t="shared" si="17"/>
        <v>-3.3287241662956197E-4</v>
      </c>
      <c r="J81" s="632">
        <f t="shared" si="18"/>
        <v>1.8597203640132991E-3</v>
      </c>
      <c r="K81" s="632">
        <f t="shared" si="19"/>
        <v>0</v>
      </c>
      <c r="L81" s="632">
        <f t="shared" si="14"/>
        <v>3.0707310138233393E-3</v>
      </c>
      <c r="M81" s="631">
        <f t="shared" si="15"/>
        <v>4.0894274488342463E-3</v>
      </c>
      <c r="N81" s="560"/>
      <c r="Q81" s="68"/>
      <c r="R81" s="427"/>
      <c r="S81" s="427"/>
      <c r="T81" s="427"/>
      <c r="U81" s="57">
        <f t="shared" si="20"/>
        <v>14.5</v>
      </c>
      <c r="V81" s="427"/>
      <c r="X81" s="427"/>
      <c r="Y81" s="463"/>
      <c r="Z81" s="463"/>
      <c r="AA81" s="194"/>
    </row>
    <row r="82" spans="2:27" outlineLevel="1" x14ac:dyDescent="0.35">
      <c r="B82" s="391">
        <f t="shared" si="16"/>
        <v>6</v>
      </c>
      <c r="C82" s="417" t="s">
        <v>117</v>
      </c>
      <c r="D82" s="630">
        <f t="shared" si="9"/>
        <v>3.728839511989903E-4</v>
      </c>
      <c r="E82" s="630">
        <f t="shared" si="10"/>
        <v>2.1735789605882335E-5</v>
      </c>
      <c r="F82" s="630">
        <f t="shared" si="11"/>
        <v>3.3743076484967475E-4</v>
      </c>
      <c r="G82" s="630">
        <f t="shared" si="12"/>
        <v>0</v>
      </c>
      <c r="H82" s="630">
        <f t="shared" si="13"/>
        <v>0</v>
      </c>
      <c r="I82" s="630">
        <f t="shared" si="17"/>
        <v>1.2002721370766092E-3</v>
      </c>
      <c r="J82" s="630">
        <f t="shared" si="18"/>
        <v>-4.6227425899999071E-4</v>
      </c>
      <c r="K82" s="630">
        <f t="shared" si="19"/>
        <v>-3.7252562879780258E-4</v>
      </c>
      <c r="L82" s="630">
        <f t="shared" si="14"/>
        <v>2.7671050507850547E-3</v>
      </c>
      <c r="M82" s="631">
        <f t="shared" si="15"/>
        <v>3.864627805718418E-3</v>
      </c>
      <c r="N82" s="560"/>
      <c r="Q82" s="68"/>
      <c r="R82" s="427"/>
      <c r="S82" s="427"/>
      <c r="T82" s="427"/>
      <c r="U82" s="57">
        <f t="shared" si="20"/>
        <v>13.5</v>
      </c>
      <c r="V82" s="427"/>
      <c r="X82" s="427"/>
      <c r="Y82" s="463"/>
      <c r="Z82" s="463"/>
      <c r="AA82" s="194"/>
    </row>
    <row r="83" spans="2:27" outlineLevel="1" x14ac:dyDescent="0.35">
      <c r="B83" s="391">
        <f t="shared" si="16"/>
        <v>7</v>
      </c>
      <c r="C83" s="417" t="s">
        <v>137</v>
      </c>
      <c r="D83" s="630">
        <f t="shared" si="9"/>
        <v>1.6287928752992168E-3</v>
      </c>
      <c r="E83" s="630">
        <f t="shared" si="10"/>
        <v>4.607328913097505E-4</v>
      </c>
      <c r="F83" s="630">
        <f t="shared" si="11"/>
        <v>2.1801579705333211E-4</v>
      </c>
      <c r="G83" s="630">
        <f t="shared" si="12"/>
        <v>0</v>
      </c>
      <c r="H83" s="630">
        <f t="shared" si="13"/>
        <v>-6.0394671661547286E-4</v>
      </c>
      <c r="I83" s="630">
        <f t="shared" si="17"/>
        <v>1.2374544421663806E-3</v>
      </c>
      <c r="J83" s="630">
        <f t="shared" si="18"/>
        <v>-1.4571080426212216E-4</v>
      </c>
      <c r="K83" s="630">
        <f t="shared" si="19"/>
        <v>0</v>
      </c>
      <c r="L83" s="630">
        <f t="shared" si="14"/>
        <v>-7.6325315782229503E-4</v>
      </c>
      <c r="M83" s="631">
        <f t="shared" si="15"/>
        <v>2.0320853271287901E-3</v>
      </c>
      <c r="N83" s="560"/>
      <c r="Q83" s="68"/>
      <c r="R83" s="427"/>
      <c r="S83" s="427"/>
      <c r="T83" s="427"/>
      <c r="U83" s="57">
        <f t="shared" si="20"/>
        <v>12.5</v>
      </c>
      <c r="V83" s="427"/>
      <c r="X83" s="427"/>
      <c r="Y83" s="463"/>
      <c r="Z83" s="463"/>
      <c r="AA83" s="194"/>
    </row>
    <row r="84" spans="2:27" outlineLevel="1" x14ac:dyDescent="0.35">
      <c r="B84" s="391">
        <f t="shared" si="16"/>
        <v>8</v>
      </c>
      <c r="C84" s="417" t="s">
        <v>139</v>
      </c>
      <c r="D84" s="630">
        <f t="shared" si="9"/>
        <v>1.7664202100047132E-4</v>
      </c>
      <c r="E84" s="630">
        <f t="shared" si="10"/>
        <v>2.1074296532101898E-5</v>
      </c>
      <c r="F84" s="630">
        <f t="shared" si="11"/>
        <v>-3.4443578153260624E-4</v>
      </c>
      <c r="G84" s="630">
        <f t="shared" si="12"/>
        <v>-1.5799657853311791E-4</v>
      </c>
      <c r="H84" s="630">
        <f t="shared" si="13"/>
        <v>-1.2469843194417645E-3</v>
      </c>
      <c r="I84" s="630">
        <f t="shared" si="17"/>
        <v>-3.4209534107132928E-3</v>
      </c>
      <c r="J84" s="630">
        <f t="shared" si="18"/>
        <v>8.4282024763996399E-5</v>
      </c>
      <c r="K84" s="630">
        <f t="shared" si="19"/>
        <v>0</v>
      </c>
      <c r="L84" s="630">
        <f t="shared" si="14"/>
        <v>4.0463997224021052E-3</v>
      </c>
      <c r="M84" s="631">
        <f t="shared" si="15"/>
        <v>-8.4197202552210686E-4</v>
      </c>
      <c r="N84" s="560"/>
      <c r="Q84" s="68"/>
      <c r="R84" s="427"/>
      <c r="S84" s="427"/>
      <c r="T84" s="427"/>
      <c r="U84" s="57">
        <f t="shared" si="20"/>
        <v>11.5</v>
      </c>
      <c r="V84" s="427"/>
      <c r="X84" s="427"/>
      <c r="Y84" s="463"/>
      <c r="Z84" s="463"/>
      <c r="AA84" s="194"/>
    </row>
    <row r="85" spans="2:27" outlineLevel="1" x14ac:dyDescent="0.35">
      <c r="B85" s="391">
        <f t="shared" si="16"/>
        <v>9</v>
      </c>
      <c r="C85" s="417" t="s">
        <v>119</v>
      </c>
      <c r="D85" s="630">
        <f t="shared" si="9"/>
        <v>8.8522592255154894E-4</v>
      </c>
      <c r="E85" s="630">
        <f t="shared" si="10"/>
        <v>5.0271157368952905E-5</v>
      </c>
      <c r="F85" s="630">
        <f t="shared" si="11"/>
        <v>-1.2287006053304471E-3</v>
      </c>
      <c r="G85" s="630">
        <f t="shared" si="12"/>
        <v>-4.6534217489009057E-4</v>
      </c>
      <c r="H85" s="630">
        <f t="shared" si="13"/>
        <v>-5.8268841495830894E-5</v>
      </c>
      <c r="I85" s="630">
        <f t="shared" si="17"/>
        <v>-6.9474827370531668E-4</v>
      </c>
      <c r="J85" s="630">
        <f t="shared" si="18"/>
        <v>2.3856828090563405E-4</v>
      </c>
      <c r="K85" s="630">
        <f t="shared" si="19"/>
        <v>-3.0145117093620356E-5</v>
      </c>
      <c r="L85" s="630">
        <f t="shared" si="14"/>
        <v>-6.432313689749055E-4</v>
      </c>
      <c r="M85" s="631">
        <f t="shared" si="15"/>
        <v>-1.9463710206640752E-3</v>
      </c>
      <c r="N85" s="560"/>
      <c r="Q85" s="68"/>
      <c r="R85" s="427"/>
      <c r="S85" s="427"/>
      <c r="T85" s="427"/>
      <c r="U85" s="57">
        <f t="shared" si="20"/>
        <v>10.5</v>
      </c>
      <c r="V85" s="427"/>
      <c r="X85" s="427"/>
      <c r="Y85" s="463"/>
      <c r="Z85" s="463"/>
      <c r="AA85" s="194"/>
    </row>
    <row r="86" spans="2:27" outlineLevel="1" x14ac:dyDescent="0.35">
      <c r="B86" s="391">
        <f t="shared" si="16"/>
        <v>10</v>
      </c>
      <c r="C86" s="417" t="s">
        <v>143</v>
      </c>
      <c r="D86" s="630">
        <f t="shared" si="9"/>
        <v>7.7416414923779328E-4</v>
      </c>
      <c r="E86" s="630">
        <f t="shared" si="10"/>
        <v>2.3458899047832131E-4</v>
      </c>
      <c r="F86" s="630">
        <f t="shared" si="11"/>
        <v>-7.3607063831485466E-3</v>
      </c>
      <c r="G86" s="630">
        <f t="shared" si="12"/>
        <v>-9.2891518546720636E-4</v>
      </c>
      <c r="H86" s="630">
        <f t="shared" si="13"/>
        <v>-1.1061919876213491E-3</v>
      </c>
      <c r="I86" s="633"/>
      <c r="J86" s="633"/>
      <c r="K86" s="633"/>
      <c r="L86" s="630">
        <f t="shared" si="14"/>
        <v>8.4371950521778269E-4</v>
      </c>
      <c r="M86" s="631">
        <f t="shared" si="15"/>
        <v>-7.5433409113032056E-3</v>
      </c>
      <c r="N86" s="560"/>
      <c r="Q86" s="68"/>
      <c r="R86" s="427"/>
      <c r="S86" s="427"/>
      <c r="T86" s="427"/>
      <c r="U86" s="57">
        <f t="shared" si="20"/>
        <v>9.5</v>
      </c>
      <c r="V86" s="427"/>
      <c r="X86" s="427"/>
      <c r="Y86" s="463"/>
      <c r="Z86" s="463"/>
      <c r="AA86" s="194"/>
    </row>
    <row r="87" spans="2:27" outlineLevel="1" x14ac:dyDescent="0.35">
      <c r="B87" s="391">
        <f t="shared" si="16"/>
        <v>11</v>
      </c>
      <c r="C87" s="417" t="s">
        <v>133</v>
      </c>
      <c r="D87" s="630">
        <f t="shared" si="9"/>
        <v>-2.9728279902265938E-3</v>
      </c>
      <c r="E87" s="630">
        <f t="shared" si="10"/>
        <v>4.7394005524215976E-4</v>
      </c>
      <c r="F87" s="630">
        <f t="shared" si="11"/>
        <v>-1.7961445607445686E-3</v>
      </c>
      <c r="G87" s="630">
        <f t="shared" si="12"/>
        <v>-1.594137806838337E-4</v>
      </c>
      <c r="H87" s="630">
        <f t="shared" si="13"/>
        <v>-1.8777317251011201E-4</v>
      </c>
      <c r="I87" s="630">
        <f>VLOOKUP($C87,$C$46:$M$64,7,0) / VLOOKUP($C87,$C$11:$J$29,7,0)</f>
        <v>-1.8738385636903371E-3</v>
      </c>
      <c r="J87" s="630">
        <f>VLOOKUP($C87,$C$46:$M$64,8,0) / VLOOKUP($C87,$C$11:$J$29,7,0)</f>
        <v>-4.860028224574662E-4</v>
      </c>
      <c r="K87" s="630">
        <f>VLOOKUP($C87,$C$46:$M$64,9,0) / VLOOKUP($C87,$C$11:$J$29,7,0)</f>
        <v>5.3588639291299657E-6</v>
      </c>
      <c r="L87" s="630">
        <f t="shared" si="14"/>
        <v>-1.4922805165555992E-3</v>
      </c>
      <c r="M87" s="631">
        <f t="shared" si="15"/>
        <v>-8.4889824876972202E-3</v>
      </c>
      <c r="N87" s="560"/>
      <c r="Q87" s="68"/>
      <c r="R87" s="427"/>
      <c r="S87" s="427"/>
      <c r="T87" s="427"/>
      <c r="U87" s="57">
        <f t="shared" si="20"/>
        <v>8.5</v>
      </c>
      <c r="V87" s="427"/>
      <c r="X87" s="427"/>
      <c r="Y87" s="463"/>
      <c r="Z87" s="463"/>
      <c r="AA87" s="194"/>
    </row>
    <row r="88" spans="2:27" outlineLevel="1" x14ac:dyDescent="0.35">
      <c r="B88" s="391">
        <f t="shared" si="16"/>
        <v>12</v>
      </c>
      <c r="C88" s="417" t="s">
        <v>128</v>
      </c>
      <c r="D88" s="630">
        <f t="shared" si="9"/>
        <v>-4.1892964981870033E-4</v>
      </c>
      <c r="E88" s="630">
        <f t="shared" si="10"/>
        <v>-3.0273973580162766E-3</v>
      </c>
      <c r="F88" s="630">
        <f t="shared" si="11"/>
        <v>6.1821908773992029E-5</v>
      </c>
      <c r="G88" s="630">
        <f t="shared" si="12"/>
        <v>-1.7346295353713085E-5</v>
      </c>
      <c r="H88" s="630">
        <f t="shared" si="13"/>
        <v>2.3440939667179846E-6</v>
      </c>
      <c r="I88" s="630">
        <f>VLOOKUP($C88,$C$46:$M$64,7,0) / VLOOKUP($C88,$C$11:$J$29,7,0)</f>
        <v>9.3513721978936135E-4</v>
      </c>
      <c r="J88" s="630">
        <f>VLOOKUP($C88,$C$46:$M$64,8,0) / VLOOKUP($C88,$C$11:$J$29,7,0)</f>
        <v>-1.0763962290470649E-2</v>
      </c>
      <c r="K88" s="630">
        <f>VLOOKUP($C88,$C$46:$M$64,9,0) / VLOOKUP($C88,$C$11:$J$29,7,0)</f>
        <v>2.2815847942721714E-4</v>
      </c>
      <c r="L88" s="630">
        <f t="shared" si="14"/>
        <v>4.096944925857245E-3</v>
      </c>
      <c r="M88" s="631">
        <f t="shared" si="15"/>
        <v>-8.9032289658448061E-3</v>
      </c>
      <c r="N88" s="560"/>
      <c r="Q88" s="68"/>
      <c r="R88" s="427"/>
      <c r="S88" s="427"/>
      <c r="T88" s="427"/>
      <c r="U88" s="57">
        <f t="shared" si="20"/>
        <v>7.5</v>
      </c>
      <c r="V88" s="427"/>
      <c r="X88" s="427"/>
      <c r="Y88" s="463"/>
      <c r="Z88" s="463"/>
      <c r="AA88" s="194"/>
    </row>
    <row r="89" spans="2:27" outlineLevel="1" x14ac:dyDescent="0.35">
      <c r="B89" s="391">
        <f t="shared" si="16"/>
        <v>13</v>
      </c>
      <c r="C89" s="417" t="s">
        <v>141</v>
      </c>
      <c r="D89" s="630">
        <f t="shared" si="9"/>
        <v>-3.214439753070098E-3</v>
      </c>
      <c r="E89" s="630">
        <f t="shared" si="10"/>
        <v>-5.9913033526651715E-4</v>
      </c>
      <c r="F89" s="630">
        <f t="shared" si="11"/>
        <v>7.4274150732387605E-4</v>
      </c>
      <c r="G89" s="630">
        <f t="shared" si="12"/>
        <v>0</v>
      </c>
      <c r="H89" s="630">
        <f t="shared" si="13"/>
        <v>-1.9276186411734582E-3</v>
      </c>
      <c r="I89" s="633"/>
      <c r="J89" s="633"/>
      <c r="K89" s="633"/>
      <c r="L89" s="630">
        <f t="shared" si="14"/>
        <v>-4.0579912260445281E-3</v>
      </c>
      <c r="M89" s="631">
        <f t="shared" si="15"/>
        <v>-9.0564384482307251E-3</v>
      </c>
      <c r="N89" s="560"/>
      <c r="Q89" s="68"/>
      <c r="R89" s="427"/>
      <c r="S89" s="427"/>
      <c r="T89" s="427"/>
      <c r="U89" s="57">
        <f t="shared" si="20"/>
        <v>6.5</v>
      </c>
      <c r="V89" s="427"/>
      <c r="X89" s="427"/>
      <c r="Y89" s="463"/>
      <c r="Z89" s="463"/>
      <c r="AA89" s="194"/>
    </row>
    <row r="90" spans="2:27" outlineLevel="1" x14ac:dyDescent="0.35">
      <c r="B90" s="391">
        <f t="shared" si="16"/>
        <v>14</v>
      </c>
      <c r="C90" s="417" t="s">
        <v>147</v>
      </c>
      <c r="D90" s="630">
        <f t="shared" si="9"/>
        <v>-7.6245582523108994E-4</v>
      </c>
      <c r="E90" s="630">
        <f t="shared" si="10"/>
        <v>5.7636065926352175E-4</v>
      </c>
      <c r="F90" s="630">
        <f t="shared" si="11"/>
        <v>-5.8691079666099051E-3</v>
      </c>
      <c r="G90" s="630">
        <f t="shared" si="12"/>
        <v>-2.5749938952452717E-4</v>
      </c>
      <c r="H90" s="630">
        <f t="shared" si="13"/>
        <v>-1.9560525012604331E-3</v>
      </c>
      <c r="I90" s="633"/>
      <c r="J90" s="633"/>
      <c r="K90" s="633"/>
      <c r="L90" s="630">
        <f t="shared" si="14"/>
        <v>-2.1192973874725107E-3</v>
      </c>
      <c r="M90" s="631">
        <f t="shared" si="15"/>
        <v>-1.0388052410834944E-2</v>
      </c>
      <c r="N90" s="560"/>
      <c r="Q90" s="68"/>
      <c r="R90" s="427"/>
      <c r="S90" s="427"/>
      <c r="T90" s="427"/>
      <c r="U90" s="57">
        <f t="shared" si="20"/>
        <v>5.5</v>
      </c>
      <c r="V90" s="427"/>
      <c r="X90" s="427"/>
      <c r="Y90" s="463"/>
      <c r="Z90" s="463"/>
      <c r="AA90" s="194"/>
    </row>
    <row r="91" spans="2:27" outlineLevel="1" x14ac:dyDescent="0.35">
      <c r="B91" s="391">
        <f t="shared" si="16"/>
        <v>15</v>
      </c>
      <c r="C91" s="417" t="s">
        <v>151</v>
      </c>
      <c r="D91" s="630">
        <f t="shared" si="9"/>
        <v>-2.2251309570796127E-3</v>
      </c>
      <c r="E91" s="630">
        <f t="shared" si="10"/>
        <v>0</v>
      </c>
      <c r="F91" s="630">
        <f t="shared" si="11"/>
        <v>-1.0400595133708856E-3</v>
      </c>
      <c r="G91" s="630">
        <f t="shared" si="12"/>
        <v>-2.7581992104350108E-4</v>
      </c>
      <c r="H91" s="630">
        <f t="shared" si="13"/>
        <v>0</v>
      </c>
      <c r="I91" s="633"/>
      <c r="J91" s="633"/>
      <c r="K91" s="633"/>
      <c r="L91" s="630">
        <f t="shared" si="14"/>
        <v>-7.4256633171789991E-3</v>
      </c>
      <c r="M91" s="631">
        <f t="shared" si="15"/>
        <v>-1.0966673708672998E-2</v>
      </c>
      <c r="N91" s="560"/>
      <c r="Q91" s="68"/>
      <c r="R91" s="427"/>
      <c r="S91" s="427"/>
      <c r="T91" s="427"/>
      <c r="U91" s="57">
        <f t="shared" si="20"/>
        <v>4.5</v>
      </c>
      <c r="V91" s="427"/>
      <c r="X91" s="427"/>
      <c r="Y91" s="463"/>
      <c r="Z91" s="463"/>
      <c r="AA91" s="194"/>
    </row>
    <row r="92" spans="2:27" outlineLevel="1" x14ac:dyDescent="0.35">
      <c r="B92" s="391">
        <f t="shared" si="16"/>
        <v>16</v>
      </c>
      <c r="C92" s="415" t="s">
        <v>122</v>
      </c>
      <c r="D92" s="630">
        <f t="shared" si="9"/>
        <v>-1.1859599089303228E-3</v>
      </c>
      <c r="E92" s="630">
        <f t="shared" si="10"/>
        <v>0</v>
      </c>
      <c r="F92" s="630">
        <f t="shared" si="11"/>
        <v>-2.1108086700113018E-2</v>
      </c>
      <c r="G92" s="630">
        <f t="shared" si="12"/>
        <v>0</v>
      </c>
      <c r="H92" s="630">
        <f t="shared" si="13"/>
        <v>0</v>
      </c>
      <c r="I92" s="630">
        <f>VLOOKUP($C92,$C$46:$M$64,7,0) / VLOOKUP($C92,$C$11:$J$29,7,0)</f>
        <v>-1.3519430428979267E-3</v>
      </c>
      <c r="J92" s="630">
        <f>VLOOKUP($C92,$C$46:$M$64,8,0) / VLOOKUP($C92,$C$11:$J$29,7,0)</f>
        <v>0</v>
      </c>
      <c r="K92" s="630">
        <f>VLOOKUP($C92,$C$46:$M$64,9,0) / VLOOKUP($C92,$C$11:$J$29,7,0)</f>
        <v>-5.7470876563204545E-4</v>
      </c>
      <c r="L92" s="630">
        <f t="shared" si="14"/>
        <v>9.4755524213487284E-3</v>
      </c>
      <c r="M92" s="631">
        <f t="shared" si="15"/>
        <v>-1.4745145996224583E-2</v>
      </c>
      <c r="N92" s="560"/>
      <c r="Q92" s="68"/>
      <c r="R92" s="427"/>
      <c r="S92" s="427"/>
      <c r="T92" s="427"/>
      <c r="U92" s="57">
        <f t="shared" si="20"/>
        <v>3.5</v>
      </c>
      <c r="V92" s="427"/>
      <c r="X92" s="427"/>
      <c r="Y92" s="463"/>
      <c r="Z92" s="463"/>
      <c r="AA92" s="194"/>
    </row>
    <row r="93" spans="2:27" outlineLevel="1" x14ac:dyDescent="0.35">
      <c r="B93" s="392">
        <f t="shared" si="16"/>
        <v>17</v>
      </c>
      <c r="C93" s="415" t="s">
        <v>131</v>
      </c>
      <c r="D93" s="630">
        <f t="shared" si="9"/>
        <v>-2.538648370828591E-3</v>
      </c>
      <c r="E93" s="630">
        <f t="shared" si="10"/>
        <v>-2.0568556534842223E-4</v>
      </c>
      <c r="F93" s="630">
        <f t="shared" si="11"/>
        <v>-7.8501200566691786E-4</v>
      </c>
      <c r="G93" s="630">
        <f t="shared" si="12"/>
        <v>-8.5138818063315732E-4</v>
      </c>
      <c r="H93" s="630">
        <f t="shared" si="13"/>
        <v>-9.0843164408978641E-4</v>
      </c>
      <c r="I93" s="630">
        <f>VLOOKUP($C93,$C$46:$M$64,7,0) / VLOOKUP($C93,$C$11:$J$29,7,0)</f>
        <v>-8.0512833272838001E-4</v>
      </c>
      <c r="J93" s="630">
        <f>VLOOKUP($C93,$C$46:$M$64,8,0) / VLOOKUP($C93,$C$11:$J$29,7,0)</f>
        <v>-3.9934046555382356E-3</v>
      </c>
      <c r="K93" s="630">
        <f>VLOOKUP($C93,$C$46:$M$64,9,0) / VLOOKUP($C93,$C$11:$J$29,7,0)</f>
        <v>-1.2126998430318822E-2</v>
      </c>
      <c r="L93" s="630">
        <f t="shared" si="14"/>
        <v>-1.7910492130928744E-3</v>
      </c>
      <c r="M93" s="631">
        <f t="shared" si="15"/>
        <v>-2.4005746398245188E-2</v>
      </c>
      <c r="N93" s="560"/>
      <c r="Q93" s="68"/>
      <c r="R93" s="427"/>
      <c r="S93" s="427"/>
      <c r="T93" s="427"/>
      <c r="U93" s="57">
        <f t="shared" si="20"/>
        <v>2.5</v>
      </c>
      <c r="V93" s="427"/>
      <c r="X93" s="427"/>
      <c r="Y93" s="463"/>
      <c r="Z93" s="463"/>
      <c r="AA93" s="194"/>
    </row>
    <row r="94" spans="2:27" outlineLevel="1" x14ac:dyDescent="0.35">
      <c r="B94" s="68"/>
      <c r="C94" s="115"/>
      <c r="D94" s="634"/>
      <c r="E94" s="634"/>
      <c r="F94" s="634"/>
      <c r="G94" s="634"/>
      <c r="H94" s="634"/>
      <c r="I94" s="634"/>
      <c r="J94" s="634"/>
      <c r="K94" s="634"/>
      <c r="L94" s="634"/>
      <c r="M94" s="634"/>
      <c r="N94" s="560"/>
      <c r="Q94" s="68"/>
      <c r="R94" s="427"/>
      <c r="S94" s="427"/>
      <c r="T94" s="427"/>
      <c r="V94" s="427"/>
      <c r="X94" s="427"/>
      <c r="Y94" s="195"/>
      <c r="Z94" s="463"/>
      <c r="AA94" s="427"/>
    </row>
    <row r="95" spans="2:27" outlineLevel="1" x14ac:dyDescent="0.35">
      <c r="B95" s="126"/>
      <c r="C95" s="415" t="s">
        <v>725</v>
      </c>
      <c r="D95" s="631">
        <f>VLOOKUP($C95,$C$46:$M$64,2,0) / VLOOKUP($C95,$C$11:$J$29,7,0)</f>
        <v>-4.5868105278162641E-4</v>
      </c>
      <c r="E95" s="631">
        <f>VLOOKUP($C95,$C$46:$M$64,3,0) / VLOOKUP($C95,$C$11:$J$29,7,0)</f>
        <v>3.7773898270399035E-5</v>
      </c>
      <c r="F95" s="631">
        <f>VLOOKUP($C95,$C$46:$M$64,4,0) / VLOOKUP($C95,$C$11:$J$29,7,0)</f>
        <v>-6.659370847283461E-4</v>
      </c>
      <c r="G95" s="631">
        <f>VLOOKUP($C95,$C$46:$M$64,5,0) / VLOOKUP($C95,$C$11:$J$29,7,0)</f>
        <v>-4.1664072560433071E-4</v>
      </c>
      <c r="H95" s="631">
        <f t="shared" ref="H95" si="21">VLOOKUP($C95,$C$46:$M$64,6,0) / VLOOKUP($C95,$C$11:$J$29,7,0)</f>
        <v>-1.8851019618772405E-4</v>
      </c>
      <c r="I95" s="631">
        <f t="shared" ref="I95" si="22">VLOOKUP($C95,$C$46:$M$64,7,0) / VLOOKUP($C95,$C$11:$J$29,7,0)</f>
        <v>-9.6573989084069436E-4</v>
      </c>
      <c r="J95" s="631">
        <f t="shared" ref="J95" si="23">VLOOKUP($C95,$C$46:$M$64,8,0) / VLOOKUP($C95,$C$11:$J$29,7,0)</f>
        <v>-5.0940526204527241E-4</v>
      </c>
      <c r="K95" s="631">
        <f t="shared" ref="K95" si="24">VLOOKUP($C95,$C$46:$M$64,9,0) / VLOOKUP($C95,$C$11:$J$29,7,0)</f>
        <v>-8.2931150107346766E-4</v>
      </c>
      <c r="L95" s="631">
        <f t="shared" ref="L95" si="25">VLOOKUP($C95,$C$46:$M$64,10,0) / VLOOKUP($C95,$C$11:$J$29,7,0)</f>
        <v>3.3376128825262684E-3</v>
      </c>
      <c r="M95" s="631">
        <f>SUM(D95:L95)</f>
        <v>-6.5883893246479475E-4</v>
      </c>
      <c r="N95" s="560"/>
      <c r="Q95" s="68"/>
      <c r="R95" s="194"/>
      <c r="S95" s="194"/>
      <c r="T95" s="194"/>
      <c r="U95" s="57">
        <f>U93-2</f>
        <v>0.5</v>
      </c>
      <c r="V95" s="194"/>
      <c r="X95" s="194"/>
      <c r="Y95" s="463"/>
      <c r="Z95" s="463"/>
      <c r="AA95" s="194"/>
    </row>
    <row r="96" spans="2:27" outlineLevel="1" x14ac:dyDescent="0.35">
      <c r="B96" s="68"/>
      <c r="C96" s="68"/>
      <c r="E96" s="68"/>
      <c r="F96" s="68"/>
      <c r="G96" s="68"/>
      <c r="H96" s="68"/>
      <c r="I96" s="67"/>
      <c r="J96" s="67"/>
      <c r="K96" s="67"/>
      <c r="L96" s="67"/>
      <c r="M96" s="67"/>
      <c r="N96" s="65"/>
      <c r="O96" s="80"/>
      <c r="P96" s="80"/>
      <c r="Q96" s="80"/>
      <c r="R96" s="80"/>
      <c r="S96" s="72"/>
      <c r="T96" s="72"/>
      <c r="U96" s="72"/>
      <c r="V96" s="72"/>
      <c r="W96" s="72"/>
      <c r="X96" s="72"/>
      <c r="Y96" s="72"/>
      <c r="Z96" s="72"/>
      <c r="AA96" s="72"/>
    </row>
    <row r="97" spans="1:55" outlineLevel="1" x14ac:dyDescent="0.35">
      <c r="B97" s="68"/>
      <c r="C97" s="108" t="s">
        <v>1204</v>
      </c>
      <c r="E97" s="68"/>
      <c r="F97" s="68"/>
      <c r="G97" s="68"/>
      <c r="H97" s="68"/>
      <c r="I97" s="67"/>
      <c r="J97" s="67"/>
      <c r="K97" s="67"/>
      <c r="L97" s="67"/>
      <c r="M97" s="67"/>
      <c r="N97" s="65"/>
      <c r="O97" s="80"/>
      <c r="P97" s="80"/>
      <c r="Q97" s="80"/>
      <c r="R97" s="80"/>
      <c r="S97" s="72"/>
      <c r="T97" s="72"/>
      <c r="U97" s="72"/>
      <c r="V97" s="72"/>
      <c r="W97" s="72"/>
      <c r="X97" s="72"/>
      <c r="Y97" s="72"/>
      <c r="Z97" s="72"/>
      <c r="AA97" s="72"/>
    </row>
    <row r="98" spans="1:55" outlineLevel="1" x14ac:dyDescent="0.35">
      <c r="B98" s="68"/>
      <c r="C98" s="57" t="s">
        <v>1216</v>
      </c>
      <c r="E98" s="68"/>
      <c r="F98" s="68"/>
      <c r="G98" s="68"/>
      <c r="H98" s="68"/>
      <c r="I98" s="67"/>
      <c r="J98" s="67"/>
      <c r="K98" s="67"/>
      <c r="L98" s="67"/>
      <c r="M98" s="67"/>
      <c r="N98" s="65"/>
      <c r="O98" s="80"/>
      <c r="P98" s="80"/>
      <c r="Q98" s="80"/>
      <c r="R98" s="80"/>
      <c r="S98" s="72"/>
      <c r="T98" s="72"/>
      <c r="U98" s="72"/>
      <c r="V98" s="72"/>
      <c r="W98" s="72"/>
      <c r="X98" s="72"/>
      <c r="Y98" s="72"/>
      <c r="Z98" s="72"/>
      <c r="AA98" s="72"/>
    </row>
    <row r="99" spans="1:55" outlineLevel="1" x14ac:dyDescent="0.35">
      <c r="B99" s="68"/>
      <c r="C99" s="57" t="s">
        <v>1217</v>
      </c>
      <c r="E99" s="68"/>
      <c r="F99" s="68"/>
      <c r="G99" s="68"/>
      <c r="H99" s="68"/>
      <c r="I99" s="67"/>
      <c r="J99" s="67"/>
      <c r="K99" s="67"/>
      <c r="L99" s="67"/>
      <c r="M99" s="67"/>
      <c r="N99" s="65"/>
      <c r="O99" s="80"/>
      <c r="P99" s="80"/>
      <c r="Q99" s="80"/>
      <c r="R99" s="80"/>
      <c r="S99" s="72"/>
      <c r="T99" s="72"/>
      <c r="U99" s="72"/>
      <c r="V99" s="72"/>
      <c r="W99" s="72"/>
      <c r="X99" s="72"/>
      <c r="Y99" s="72"/>
      <c r="Z99" s="72"/>
      <c r="AA99" s="72"/>
    </row>
    <row r="100" spans="1:55" x14ac:dyDescent="0.35">
      <c r="D100" s="672"/>
      <c r="E100" s="672"/>
      <c r="F100" s="672"/>
      <c r="G100" s="672"/>
      <c r="H100" s="672"/>
      <c r="I100" s="672"/>
      <c r="J100" s="672"/>
      <c r="K100" s="672"/>
      <c r="L100" s="672"/>
      <c r="M100" s="672"/>
    </row>
    <row r="101" spans="1:55" x14ac:dyDescent="0.35">
      <c r="D101" s="672"/>
      <c r="E101" s="672"/>
      <c r="F101" s="672"/>
      <c r="G101" s="672"/>
      <c r="H101" s="672"/>
      <c r="I101" s="672"/>
      <c r="J101" s="672"/>
      <c r="K101" s="672"/>
      <c r="L101" s="672"/>
      <c r="M101" s="672"/>
    </row>
    <row r="102" spans="1:55" x14ac:dyDescent="0.35">
      <c r="A102" s="56"/>
      <c r="B102" s="75" t="s">
        <v>33</v>
      </c>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row>
    <row r="103" spans="1:55" x14ac:dyDescent="0.35"/>
    <row r="104" spans="1:55" x14ac:dyDescent="0.35"/>
    <row r="105" spans="1:55" hidden="1" x14ac:dyDescent="0.35">
      <c r="T105" s="552"/>
    </row>
    <row r="106" spans="1:55" hidden="1" x14ac:dyDescent="0.35">
      <c r="T106" s="552"/>
      <c r="U106" s="195"/>
    </row>
    <row r="107" spans="1:55" hidden="1" x14ac:dyDescent="0.35">
      <c r="T107" s="552"/>
      <c r="U107" s="195"/>
    </row>
    <row r="108" spans="1:55" hidden="1" x14ac:dyDescent="0.35">
      <c r="T108" s="552"/>
      <c r="U108" s="195"/>
    </row>
    <row r="109" spans="1:55" hidden="1" x14ac:dyDescent="0.35">
      <c r="T109" s="552"/>
      <c r="U109" s="195"/>
    </row>
    <row r="110" spans="1:55" hidden="1" x14ac:dyDescent="0.35">
      <c r="T110" s="552"/>
      <c r="U110" s="195"/>
    </row>
    <row r="111" spans="1:55" hidden="1" x14ac:dyDescent="0.35">
      <c r="T111" s="552"/>
      <c r="U111" s="195"/>
    </row>
    <row r="112" spans="1:55" hidden="1" x14ac:dyDescent="0.35">
      <c r="T112" s="552"/>
      <c r="U112" s="195"/>
    </row>
    <row r="113" spans="20:21" hidden="1" x14ac:dyDescent="0.35">
      <c r="T113" s="552"/>
      <c r="U113" s="195"/>
    </row>
    <row r="114" spans="20:21" hidden="1" x14ac:dyDescent="0.35">
      <c r="T114" s="552"/>
      <c r="U114" s="195"/>
    </row>
    <row r="115" spans="20:21" hidden="1" x14ac:dyDescent="0.35">
      <c r="T115" s="552"/>
      <c r="U115" s="195"/>
    </row>
    <row r="116" spans="20:21" hidden="1" x14ac:dyDescent="0.35">
      <c r="T116" s="552"/>
      <c r="U116" s="195"/>
    </row>
    <row r="117" spans="20:21" hidden="1" x14ac:dyDescent="0.35">
      <c r="T117" s="552"/>
      <c r="U117" s="195"/>
    </row>
    <row r="118" spans="20:21" hidden="1" x14ac:dyDescent="0.35">
      <c r="T118" s="552"/>
      <c r="U118" s="195"/>
    </row>
    <row r="119" spans="20:21" hidden="1" x14ac:dyDescent="0.35">
      <c r="T119" s="552"/>
      <c r="U119" s="195"/>
    </row>
    <row r="120" spans="20:21" hidden="1" x14ac:dyDescent="0.35">
      <c r="T120" s="552"/>
      <c r="U120" s="195"/>
    </row>
    <row r="121" spans="20:21" hidden="1" x14ac:dyDescent="0.35">
      <c r="T121" s="552"/>
      <c r="U121" s="195"/>
    </row>
    <row r="122" spans="20:21" hidden="1" x14ac:dyDescent="0.35">
      <c r="T122" s="552"/>
      <c r="U122" s="195"/>
    </row>
    <row r="123" spans="20:21" hidden="1" x14ac:dyDescent="0.35">
      <c r="T123" s="552"/>
      <c r="U123" s="195"/>
    </row>
    <row r="124" spans="20:21" hidden="1" x14ac:dyDescent="0.35">
      <c r="T124" s="552"/>
      <c r="U124" s="195"/>
    </row>
  </sheetData>
  <sortState xmlns:xlrd2="http://schemas.microsoft.com/office/spreadsheetml/2017/richdata2" ref="W78:W95">
    <sortCondition descending="1" ref="W78:W95"/>
  </sortState>
  <mergeCells count="2">
    <mergeCell ref="Y72:AA72"/>
    <mergeCell ref="A1:C1"/>
  </mergeCells>
  <phoneticPr fontId="94" type="noConversion"/>
  <hyperlinks>
    <hyperlink ref="A1:B1" location="Back" display="Back to quick links" xr:uid="{6C96124A-47F9-486D-B584-0CA9E52A9F78}"/>
  </hyperlinks>
  <pageMargins left="0.70866141732283472" right="0.70866141732283472" top="0.74803149606299213" bottom="0.74803149606299213" header="0.31496062992125984" footer="0.31496062992125984"/>
  <pageSetup paperSize="9" scale="45" fitToHeight="0" orientation="landscape" r:id="rId1"/>
  <headerFooter>
    <oddHeader>&amp;L&amp;F&amp;C&amp;A&amp;ROFFICIAL</oddHeader>
    <oddFooter>&amp;LPrinted on &amp;D at &amp;T&amp;C&amp;P of &amp;N&amp;ROfwat</oddFooter>
  </headerFooter>
  <rowBreaks count="1" manualBreakCount="1">
    <brk id="68"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8C561"/>
    <pageSetUpPr fitToPage="1"/>
  </sheetPr>
  <dimension ref="A1:AH829"/>
  <sheetViews>
    <sheetView zoomScaleNormal="100" workbookViewId="0">
      <pane ySplit="1" topLeftCell="A2" activePane="bottomLeft" state="frozen"/>
      <selection activeCell="E12" sqref="E12"/>
      <selection pane="bottomLeft" activeCell="A2" sqref="A2"/>
    </sheetView>
  </sheetViews>
  <sheetFormatPr defaultColWidth="0" defaultRowHeight="13.15" zeroHeight="1" outlineLevelRow="2" x14ac:dyDescent="0.35"/>
  <cols>
    <col min="1" max="1" width="2.59765625" style="57" customWidth="1"/>
    <col min="2" max="2" width="9.73046875" style="57" customWidth="1"/>
    <col min="3" max="3" width="18" style="57" customWidth="1"/>
    <col min="4" max="4" width="11.59765625" style="57" customWidth="1"/>
    <col min="5" max="5" width="12.59765625" style="57" customWidth="1"/>
    <col min="6" max="6" width="15.86328125" style="57" customWidth="1"/>
    <col min="7" max="7" width="12.59765625" style="57" customWidth="1"/>
    <col min="8" max="8" width="11.59765625" style="57" customWidth="1"/>
    <col min="9" max="9" width="12.265625" style="57" customWidth="1"/>
    <col min="10" max="11" width="12.59765625" style="57" customWidth="1"/>
    <col min="12" max="12" width="15.265625" style="57" customWidth="1"/>
    <col min="13" max="14" width="13" style="57" customWidth="1"/>
    <col min="15" max="16" width="12.59765625" style="57" customWidth="1"/>
    <col min="17" max="17" width="11.59765625" style="57" customWidth="1"/>
    <col min="18" max="21" width="12.59765625" style="57" customWidth="1"/>
    <col min="22" max="22" width="11.59765625" style="57" customWidth="1"/>
    <col min="23" max="23" width="12.59765625" style="57" customWidth="1"/>
    <col min="24" max="24" width="14.59765625" style="57" customWidth="1"/>
    <col min="25" max="27" width="12.59765625" style="57" customWidth="1"/>
    <col min="28" max="28" width="11.59765625" style="57" customWidth="1"/>
    <col min="29" max="29" width="12.59765625" style="57" customWidth="1"/>
    <col min="30" max="30" width="14.59765625" style="57" customWidth="1"/>
    <col min="31" max="32" width="12.59765625" style="57" customWidth="1"/>
    <col min="33" max="33" width="14.59765625" style="57" customWidth="1"/>
    <col min="34" max="34" width="9" style="57" customWidth="1"/>
    <col min="35" max="16384" width="9" style="57" hidden="1"/>
  </cols>
  <sheetData>
    <row r="1" spans="1:33" x14ac:dyDescent="0.35">
      <c r="A1" s="764" t="s">
        <v>210</v>
      </c>
      <c r="B1" s="764"/>
      <c r="C1" s="764"/>
    </row>
    <row r="2" spans="1:33" ht="17.649999999999999" customHeight="1" x14ac:dyDescent="0.35">
      <c r="B2" s="73" t="str">
        <f>"C-Mex PCs in "&amp;Year</f>
        <v>C-Mex PCs in 2020-21</v>
      </c>
      <c r="C2" s="55"/>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row>
    <row r="3" spans="1:33" x14ac:dyDescent="0.35"/>
    <row r="4" spans="1:33" ht="14.25" outlineLevel="1" x14ac:dyDescent="0.35">
      <c r="B4" s="74" t="str">
        <f>"C-Mex performance in "&amp;Year</f>
        <v>C-Mex performance in 2020-21</v>
      </c>
      <c r="C4" s="60"/>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row>
    <row r="5" spans="1:33" outlineLevel="2" x14ac:dyDescent="0.35">
      <c r="B5" s="68"/>
      <c r="C5" s="68"/>
      <c r="E5" s="68"/>
      <c r="F5" s="68"/>
      <c r="G5" s="68"/>
      <c r="H5" s="67"/>
      <c r="I5" s="67"/>
      <c r="J5" s="67"/>
      <c r="K5" s="65"/>
      <c r="L5" s="65"/>
      <c r="M5" s="80"/>
      <c r="N5" s="80"/>
      <c r="O5" s="80"/>
      <c r="P5" s="80"/>
      <c r="X5" s="72"/>
    </row>
    <row r="6" spans="1:33" ht="15.75" outlineLevel="2" x14ac:dyDescent="0.35">
      <c r="B6" s="57" t="str">
        <f>Year</f>
        <v>2020-21</v>
      </c>
      <c r="F6" s="787" t="s">
        <v>1221</v>
      </c>
      <c r="G6" s="787"/>
      <c r="J6" s="57" t="s">
        <v>1222</v>
      </c>
    </row>
    <row r="7" spans="1:33" outlineLevel="2" x14ac:dyDescent="0.35">
      <c r="H7" s="165"/>
    </row>
    <row r="8" spans="1:33" ht="42.75" outlineLevel="2" x14ac:dyDescent="0.35">
      <c r="B8" s="125"/>
      <c r="C8" s="91" t="s">
        <v>212</v>
      </c>
      <c r="D8" s="87" t="s">
        <v>1223</v>
      </c>
      <c r="E8" s="87" t="s">
        <v>1224</v>
      </c>
      <c r="F8" s="87" t="s">
        <v>1225</v>
      </c>
      <c r="G8" s="416" t="s">
        <v>1226</v>
      </c>
      <c r="H8" s="307"/>
      <c r="J8" s="90"/>
      <c r="K8" s="87" t="s">
        <v>1227</v>
      </c>
      <c r="L8" s="87" t="s">
        <v>1228</v>
      </c>
      <c r="O8" s="390"/>
      <c r="P8" s="520"/>
      <c r="Q8" s="390"/>
      <c r="R8" s="390"/>
      <c r="V8" s="390"/>
      <c r="W8" s="390"/>
      <c r="X8" s="520"/>
      <c r="Y8" s="390"/>
      <c r="Z8" s="390"/>
      <c r="AA8" s="390"/>
      <c r="AB8" s="520"/>
      <c r="AC8" s="390"/>
      <c r="AD8" s="390"/>
    </row>
    <row r="9" spans="1:33" outlineLevel="2" x14ac:dyDescent="0.35">
      <c r="B9" s="126"/>
      <c r="C9" s="417" t="s">
        <v>117</v>
      </c>
      <c r="D9" s="153">
        <f>VLOOKUP($C9,'INPUTS | PCs'!$C$9:$L$27,MATCH($B$6,'INPUTS | PCs'!$C$2:$L$2,0),0)</f>
        <v>83.05</v>
      </c>
      <c r="E9" s="679">
        <f>VLOOKUP($C9,'INPUTS | PCs'!$C$31:$L$49,MATCH($B$6,'INPUTS | PCs'!$C$2:$L$2,0),0)</f>
        <v>1.1271030884078701</v>
      </c>
      <c r="F9" s="684">
        <f>VLOOKUP($C9,'INPUTS | PCs'!$C$53:$L$71,MATCH($B$6,'INPUTS | PCs'!$C$2:$L$2,0),0)</f>
        <v>0</v>
      </c>
      <c r="G9" s="668"/>
      <c r="H9" s="64"/>
      <c r="J9" s="124" t="s">
        <v>117</v>
      </c>
      <c r="K9" s="668">
        <f>VLOOKUP($J9,$C$9:$G$27,2,0)</f>
        <v>83.05</v>
      </c>
      <c r="L9" s="204">
        <f t="shared" ref="L9:L25" si="0">IF(AND(K9&gt;=K$29,$F9&gt;0),1,IF(K9&lt;K$29,3,2))</f>
        <v>2</v>
      </c>
      <c r="O9" s="186"/>
      <c r="P9" s="388"/>
      <c r="Q9" s="670"/>
      <c r="R9" s="80"/>
      <c r="V9" s="80"/>
      <c r="W9" s="186"/>
      <c r="X9" s="572"/>
      <c r="Y9" s="78"/>
      <c r="Z9" s="80"/>
      <c r="AA9" s="186"/>
      <c r="AB9" s="572"/>
      <c r="AC9" s="78"/>
      <c r="AD9" s="80"/>
    </row>
    <row r="10" spans="1:33" outlineLevel="2" x14ac:dyDescent="0.35">
      <c r="B10" s="126"/>
      <c r="C10" s="417" t="s">
        <v>119</v>
      </c>
      <c r="D10" s="153">
        <f>VLOOKUP($C10,'INPUTS | PCs'!$C$9:$L$27,MATCH($B$6,'INPUTS | PCs'!$C$2:$L$2,0),0)</f>
        <v>85.15</v>
      </c>
      <c r="E10" s="679">
        <f>VLOOKUP($C10,'INPUTS | PCs'!$C$31:$L$49,MATCH($B$6,'INPUTS | PCs'!$C$2:$L$2,0),0)</f>
        <v>2.0144721315376102</v>
      </c>
      <c r="F10" s="684">
        <f>VLOOKUP($C10,'INPUTS | PCs'!$C$53:$L$71,MATCH($B$6,'INPUTS | PCs'!$C$2:$L$2,0),0)</f>
        <v>0</v>
      </c>
      <c r="G10" s="668"/>
      <c r="H10" s="64"/>
      <c r="J10" s="124" t="s">
        <v>119</v>
      </c>
      <c r="K10" s="668">
        <f t="shared" ref="K10:K25" si="1">VLOOKUP($J10,$C$9:$G$27,2,0)</f>
        <v>85.15</v>
      </c>
      <c r="L10" s="204">
        <f t="shared" si="0"/>
        <v>2</v>
      </c>
      <c r="O10" s="186"/>
      <c r="P10" s="388"/>
      <c r="Q10" s="670"/>
      <c r="R10" s="80"/>
      <c r="V10" s="80"/>
      <c r="W10" s="186"/>
      <c r="X10" s="572"/>
      <c r="Y10" s="78"/>
      <c r="Z10" s="80"/>
      <c r="AA10" s="186"/>
      <c r="AB10" s="572"/>
      <c r="AC10" s="78"/>
      <c r="AD10" s="80"/>
    </row>
    <row r="11" spans="1:33" outlineLevel="2" x14ac:dyDescent="0.35">
      <c r="B11" s="126"/>
      <c r="C11" s="417" t="s">
        <v>122</v>
      </c>
      <c r="D11" s="153">
        <f>VLOOKUP($C11,'INPUTS | PCs'!$C$9:$L$27,MATCH($B$6,'INPUTS | PCs'!$C$2:$L$2,0),0)</f>
        <v>81.381769075967199</v>
      </c>
      <c r="E11" s="679">
        <f>VLOOKUP($C11,'INPUTS | PCs'!$C$31:$L$49,MATCH($B$6,'INPUTS | PCs'!$C$2:$L$2,0),0)</f>
        <v>-3.4694297695894598E-2</v>
      </c>
      <c r="F11" s="684">
        <f>VLOOKUP($C11,'INPUTS | PCs'!$C$53:$L$71,MATCH($B$6,'INPUTS | PCs'!$C$2:$L$2,0),0)</f>
        <v>0</v>
      </c>
      <c r="G11" s="668"/>
      <c r="H11" s="64"/>
      <c r="J11" s="124" t="s">
        <v>122</v>
      </c>
      <c r="K11" s="668">
        <f t="shared" si="1"/>
        <v>81.381769075967199</v>
      </c>
      <c r="L11" s="204">
        <f t="shared" si="0"/>
        <v>3</v>
      </c>
      <c r="O11" s="186"/>
      <c r="P11" s="388"/>
      <c r="Q11" s="670"/>
      <c r="R11" s="80"/>
      <c r="V11" s="80"/>
      <c r="W11" s="186"/>
      <c r="X11" s="572"/>
      <c r="Y11" s="78"/>
      <c r="Z11" s="80"/>
      <c r="AA11" s="186"/>
      <c r="AB11" s="572"/>
      <c r="AC11" s="78"/>
      <c r="AD11" s="80"/>
    </row>
    <row r="12" spans="1:33" outlineLevel="2" x14ac:dyDescent="0.35">
      <c r="B12" s="126"/>
      <c r="C12" s="417" t="s">
        <v>124</v>
      </c>
      <c r="D12" s="153">
        <f>VLOOKUP($C12,'INPUTS | PCs'!$C$9:$L$27,MATCH($B$6,'INPUTS | PCs'!$C$2:$L$2,0),0)</f>
        <v>85.76</v>
      </c>
      <c r="E12" s="679">
        <f>VLOOKUP($C12,'INPUTS | PCs'!$C$31:$L$49,MATCH($B$6,'INPUTS | PCs'!$C$2:$L$2,0),0)</f>
        <v>2.92686488227766</v>
      </c>
      <c r="F12" s="684">
        <f>VLOOKUP($C12,'INPUTS | PCs'!$C$53:$L$71,MATCH($B$6,'INPUTS | PCs'!$C$2:$L$2,0),0)</f>
        <v>0</v>
      </c>
      <c r="G12" s="668"/>
      <c r="H12" s="64"/>
      <c r="J12" s="124" t="s">
        <v>124</v>
      </c>
      <c r="K12" s="668">
        <f t="shared" si="1"/>
        <v>85.76</v>
      </c>
      <c r="L12" s="204">
        <f t="shared" si="0"/>
        <v>2</v>
      </c>
      <c r="O12" s="186"/>
      <c r="P12" s="388"/>
      <c r="Q12" s="670"/>
      <c r="R12" s="80"/>
      <c r="V12" s="80"/>
      <c r="W12" s="186"/>
      <c r="X12" s="572"/>
      <c r="Y12" s="78"/>
      <c r="Z12" s="80"/>
      <c r="AA12" s="186"/>
      <c r="AB12" s="572"/>
      <c r="AC12" s="78"/>
      <c r="AD12" s="80"/>
    </row>
    <row r="13" spans="1:33" outlineLevel="2" x14ac:dyDescent="0.35">
      <c r="B13" s="126"/>
      <c r="C13" s="417" t="s">
        <v>126</v>
      </c>
      <c r="D13" s="153">
        <f>VLOOKUP($C13,'INPUTS | PCs'!$C$9:$L$27,MATCH($B$6,'INPUTS | PCs'!$C$2:$L$2,0),0)</f>
        <v>82.346000000000004</v>
      </c>
      <c r="E13" s="679">
        <f>VLOOKUP($C13,'INPUTS | PCs'!$C$31:$L$49,MATCH($B$6,'INPUTS | PCs'!$C$2:$L$2,0),0)</f>
        <v>0</v>
      </c>
      <c r="F13" s="684">
        <f>VLOOKUP($C13,'INPUTS | PCs'!$C$53:$L$71,MATCH($B$6,'INPUTS | PCs'!$C$2:$L$2,0),0)</f>
        <v>0</v>
      </c>
      <c r="G13" s="668"/>
      <c r="H13" s="64"/>
      <c r="J13" s="124" t="s">
        <v>126</v>
      </c>
      <c r="K13" s="668">
        <f t="shared" si="1"/>
        <v>82.346000000000004</v>
      </c>
      <c r="L13" s="204">
        <f t="shared" si="0"/>
        <v>2</v>
      </c>
      <c r="O13" s="186"/>
      <c r="P13" s="388"/>
      <c r="Q13" s="670"/>
      <c r="R13" s="80"/>
      <c r="V13" s="80"/>
      <c r="W13" s="186"/>
      <c r="X13" s="572"/>
      <c r="Y13" s="78"/>
      <c r="Z13" s="80"/>
      <c r="AA13" s="186"/>
      <c r="AB13" s="572"/>
      <c r="AC13" s="78"/>
      <c r="AD13" s="80"/>
    </row>
    <row r="14" spans="1:33" outlineLevel="2" x14ac:dyDescent="0.35">
      <c r="B14" s="126"/>
      <c r="C14" s="417" t="s">
        <v>128</v>
      </c>
      <c r="D14" s="153">
        <f>VLOOKUP($C14,'INPUTS | PCs'!$C$9:$L$27,MATCH($B$6,'INPUTS | PCs'!$C$2:$L$2,0),0)</f>
        <v>80.954999999999998</v>
      </c>
      <c r="E14" s="679">
        <f>VLOOKUP($C14,'INPUTS | PCs'!$C$31:$L$49,MATCH($B$6,'INPUTS | PCs'!$C$2:$L$2,0),0)</f>
        <v>-0.53615126667287905</v>
      </c>
      <c r="F14" s="684">
        <f>VLOOKUP($C14,'INPUTS | PCs'!$C$53:$L$71,MATCH($B$6,'INPUTS | PCs'!$C$2:$L$2,0),0)</f>
        <v>0</v>
      </c>
      <c r="G14" s="668"/>
      <c r="H14" s="64"/>
      <c r="J14" s="124" t="s">
        <v>128</v>
      </c>
      <c r="K14" s="668">
        <f t="shared" si="1"/>
        <v>80.954999999999998</v>
      </c>
      <c r="L14" s="204">
        <f t="shared" si="0"/>
        <v>3</v>
      </c>
      <c r="O14" s="186"/>
      <c r="P14" s="388"/>
      <c r="Q14" s="670"/>
      <c r="R14" s="80"/>
      <c r="V14" s="80"/>
      <c r="W14" s="186"/>
      <c r="X14" s="572"/>
      <c r="Y14" s="78"/>
      <c r="Z14" s="80"/>
      <c r="AA14" s="186"/>
      <c r="AB14" s="572"/>
      <c r="AC14" s="78"/>
      <c r="AD14" s="80"/>
    </row>
    <row r="15" spans="1:33" outlineLevel="2" x14ac:dyDescent="0.35">
      <c r="B15" s="126"/>
      <c r="C15" s="417" t="s">
        <v>131</v>
      </c>
      <c r="D15" s="153">
        <f>VLOOKUP($C15,'INPUTS | PCs'!$C$9:$L$27,MATCH($B$6,'INPUTS | PCs'!$C$2:$L$2,0),0)</f>
        <v>74.644477005183504</v>
      </c>
      <c r="E15" s="679">
        <f>VLOOKUP($C15,'INPUTS | PCs'!$C$31:$L$49,MATCH($B$6,'INPUTS | PCs'!$C$2:$L$2,0),0)</f>
        <v>-4.9060940455154096</v>
      </c>
      <c r="F15" s="684">
        <f>VLOOKUP($C15,'INPUTS | PCs'!$C$53:$L$71,MATCH($B$6,'INPUTS | PCs'!$C$2:$L$2,0),0)</f>
        <v>0</v>
      </c>
      <c r="G15" s="668"/>
      <c r="H15" s="64"/>
      <c r="J15" s="124" t="s">
        <v>131</v>
      </c>
      <c r="K15" s="668">
        <f t="shared" si="1"/>
        <v>74.644477005183504</v>
      </c>
      <c r="L15" s="204">
        <f t="shared" si="0"/>
        <v>3</v>
      </c>
      <c r="O15" s="186"/>
      <c r="P15" s="388"/>
      <c r="Q15" s="670"/>
      <c r="R15" s="80"/>
      <c r="V15" s="80"/>
      <c r="W15" s="186"/>
      <c r="X15" s="572"/>
      <c r="Y15" s="78"/>
      <c r="Z15" s="80"/>
      <c r="AA15" s="186"/>
      <c r="AB15" s="572"/>
      <c r="AC15" s="78"/>
      <c r="AD15" s="80"/>
    </row>
    <row r="16" spans="1:33" outlineLevel="2" x14ac:dyDescent="0.35">
      <c r="B16" s="126"/>
      <c r="C16" s="417" t="s">
        <v>133</v>
      </c>
      <c r="D16" s="153">
        <f>VLOOKUP($C16,'INPUTS | PCs'!$C$9:$L$27,MATCH($B$6,'INPUTS | PCs'!$C$2:$L$2,0),0)</f>
        <v>72.915000000000006</v>
      </c>
      <c r="E16" s="679">
        <f>VLOOKUP($C16,'INPUTS | PCs'!$C$31:$L$49,MATCH($B$6,'INPUTS | PCs'!$C$2:$L$2,0),0)</f>
        <v>-16.753440000000001</v>
      </c>
      <c r="F16" s="684">
        <f>VLOOKUP($C16,'INPUTS | PCs'!$C$53:$L$71,MATCH($B$6,'INPUTS | PCs'!$C$2:$L$2,0),0)</f>
        <v>0</v>
      </c>
      <c r="G16" s="668"/>
      <c r="H16" s="64"/>
      <c r="J16" s="124" t="s">
        <v>133</v>
      </c>
      <c r="K16" s="668">
        <f t="shared" si="1"/>
        <v>72.915000000000006</v>
      </c>
      <c r="L16" s="204">
        <f t="shared" si="0"/>
        <v>3</v>
      </c>
      <c r="O16" s="186"/>
      <c r="P16" s="388"/>
      <c r="Q16" s="670"/>
      <c r="R16" s="80"/>
      <c r="V16" s="80"/>
      <c r="W16" s="186"/>
      <c r="X16" s="572"/>
      <c r="Y16" s="78"/>
      <c r="Z16" s="80"/>
      <c r="AA16" s="186"/>
      <c r="AB16" s="572"/>
      <c r="AC16" s="78"/>
      <c r="AD16" s="80"/>
    </row>
    <row r="17" spans="2:30" outlineLevel="2" x14ac:dyDescent="0.35">
      <c r="B17" s="126"/>
      <c r="C17" s="417" t="s">
        <v>244</v>
      </c>
      <c r="D17" s="153">
        <f>VLOOKUP($C17,'INPUTS | PCs'!$C$9:$L$27,MATCH($B$6,'INPUTS | PCs'!$C$2:$L$2,0),0)</f>
        <v>83.590875074612597</v>
      </c>
      <c r="E17" s="679">
        <f>VLOOKUP($C17,'INPUTS | PCs'!$C$31:$L$49,MATCH($B$6,'INPUTS | PCs'!$C$2:$L$2,0),0)</f>
        <v>2.0761774880972399</v>
      </c>
      <c r="F17" s="684">
        <f>VLOOKUP($C17,'INPUTS | PCs'!$C$53:$L$71,MATCH($B$6,'INPUTS | PCs'!$C$2:$L$2,0),0)</f>
        <v>0</v>
      </c>
      <c r="G17" s="668"/>
      <c r="H17" s="64"/>
      <c r="J17" s="124" t="s">
        <v>244</v>
      </c>
      <c r="K17" s="668">
        <f t="shared" si="1"/>
        <v>83.590875074612597</v>
      </c>
      <c r="L17" s="204">
        <f t="shared" si="0"/>
        <v>2</v>
      </c>
      <c r="O17" s="186"/>
      <c r="P17" s="388"/>
      <c r="Q17" s="670"/>
      <c r="R17" s="80"/>
      <c r="V17" s="80"/>
      <c r="W17" s="186"/>
      <c r="X17" s="572"/>
      <c r="Y17" s="78"/>
      <c r="Z17" s="80"/>
      <c r="AA17" s="186"/>
      <c r="AB17" s="572"/>
      <c r="AC17" s="78"/>
      <c r="AD17" s="80"/>
    </row>
    <row r="18" spans="2:30" outlineLevel="2" x14ac:dyDescent="0.35">
      <c r="B18" s="126"/>
      <c r="C18" s="417" t="s">
        <v>137</v>
      </c>
      <c r="D18" s="153">
        <f>VLOOKUP($C18,'INPUTS | PCs'!$C$9:$L$27,MATCH($B$6,'INPUTS | PCs'!$C$2:$L$2,0),0)</f>
        <v>86.088898801795494</v>
      </c>
      <c r="E18" s="679">
        <f>VLOOKUP($C18,'INPUTS | PCs'!$C$31:$L$49,MATCH($B$6,'INPUTS | PCs'!$C$2:$L$2,0),0)</f>
        <v>2.02214676278623</v>
      </c>
      <c r="F18" s="684">
        <f>VLOOKUP($C18,'INPUTS | PCs'!$C$53:$L$71,MATCH($B$6,'INPUTS | PCs'!$C$2:$L$2,0),0)</f>
        <v>0</v>
      </c>
      <c r="G18" s="668"/>
      <c r="H18" s="64"/>
      <c r="J18" s="124" t="s">
        <v>137</v>
      </c>
      <c r="K18" s="668">
        <f t="shared" si="1"/>
        <v>86.088898801795494</v>
      </c>
      <c r="L18" s="204">
        <f t="shared" si="0"/>
        <v>2</v>
      </c>
      <c r="O18" s="186"/>
      <c r="P18" s="388"/>
      <c r="Q18" s="670"/>
      <c r="R18" s="80"/>
      <c r="V18" s="80"/>
      <c r="W18" s="186"/>
      <c r="X18" s="572"/>
      <c r="Y18" s="78"/>
      <c r="Z18" s="80"/>
      <c r="AA18" s="186"/>
      <c r="AB18" s="572"/>
      <c r="AC18" s="78"/>
      <c r="AD18" s="80"/>
    </row>
    <row r="19" spans="2:30" outlineLevel="2" x14ac:dyDescent="0.35">
      <c r="B19" s="126"/>
      <c r="C19" s="417" t="s">
        <v>139</v>
      </c>
      <c r="D19" s="153">
        <f>VLOOKUP($C19,'INPUTS | PCs'!$C$9:$L$27,MATCH($B$6,'INPUTS | PCs'!$C$2:$L$2,0),0)</f>
        <v>82.782499999999999</v>
      </c>
      <c r="E19" s="679">
        <f>VLOOKUP($C19,'INPUTS | PCs'!$C$31:$L$49,MATCH($B$6,'INPUTS | PCs'!$C$2:$L$2,0),0)</f>
        <v>0.46603199080290503</v>
      </c>
      <c r="F19" s="684">
        <f>VLOOKUP($C19,'INPUTS | PCs'!$C$53:$L$71,MATCH($B$6,'INPUTS | PCs'!$C$2:$L$2,0),0)</f>
        <v>0</v>
      </c>
      <c r="G19" s="668"/>
      <c r="H19" s="64"/>
      <c r="J19" s="124" t="s">
        <v>139</v>
      </c>
      <c r="K19" s="668">
        <f t="shared" si="1"/>
        <v>82.782499999999999</v>
      </c>
      <c r="L19" s="204">
        <f t="shared" si="0"/>
        <v>2</v>
      </c>
      <c r="O19" s="186"/>
      <c r="P19" s="388"/>
      <c r="Q19" s="670"/>
      <c r="R19" s="80"/>
      <c r="V19" s="80"/>
      <c r="W19" s="186"/>
      <c r="X19" s="572"/>
      <c r="Y19" s="78"/>
      <c r="Z19" s="80"/>
      <c r="AA19" s="186"/>
      <c r="AB19" s="572"/>
      <c r="AC19" s="78"/>
      <c r="AD19" s="80"/>
    </row>
    <row r="20" spans="2:30" outlineLevel="2" x14ac:dyDescent="0.35">
      <c r="B20" s="126"/>
      <c r="C20" s="417" t="s">
        <v>141</v>
      </c>
      <c r="D20" s="153">
        <f>VLOOKUP($C20,'INPUTS | PCs'!$C$9:$L$27,MATCH($B$6,'INPUTS | PCs'!$C$2:$L$2,0),0)</f>
        <v>77.880363833661207</v>
      </c>
      <c r="E20" s="679">
        <f>VLOOKUP($C20,'INPUTS | PCs'!$C$31:$L$49,MATCH($B$6,'INPUTS | PCs'!$C$2:$L$2,0),0)</f>
        <v>-1.5451707156046</v>
      </c>
      <c r="F20" s="684">
        <f>VLOOKUP($C20,'INPUTS | PCs'!$C$53:$L$71,MATCH($B$6,'INPUTS | PCs'!$C$2:$L$2,0),0)</f>
        <v>0</v>
      </c>
      <c r="G20" s="668"/>
      <c r="H20" s="64"/>
      <c r="J20" s="124" t="s">
        <v>141</v>
      </c>
      <c r="K20" s="668">
        <f t="shared" si="1"/>
        <v>77.880363833661207</v>
      </c>
      <c r="L20" s="204">
        <f t="shared" si="0"/>
        <v>3</v>
      </c>
      <c r="O20" s="186"/>
      <c r="P20" s="388"/>
      <c r="Q20" s="670"/>
      <c r="R20" s="80"/>
      <c r="V20" s="80"/>
      <c r="W20" s="186"/>
      <c r="X20" s="572"/>
      <c r="Y20" s="78"/>
      <c r="Z20" s="80"/>
      <c r="AA20" s="186"/>
      <c r="AB20" s="572"/>
      <c r="AC20" s="78"/>
      <c r="AD20" s="80"/>
    </row>
    <row r="21" spans="2:30" outlineLevel="2" x14ac:dyDescent="0.35">
      <c r="B21" s="126"/>
      <c r="C21" s="417" t="s">
        <v>143</v>
      </c>
      <c r="D21" s="153">
        <f>VLOOKUP($C21,'INPUTS | PCs'!$C$9:$L$27,MATCH($B$6,'INPUTS | PCs'!$C$2:$L$2,0),0)</f>
        <v>83.305000000000007</v>
      </c>
      <c r="E21" s="679">
        <f>VLOOKUP($C21,'INPUTS | PCs'!$C$31:$L$49,MATCH($B$6,'INPUTS | PCs'!$C$2:$L$2,0),0)</f>
        <v>0.16236429537821501</v>
      </c>
      <c r="F21" s="684">
        <f>VLOOKUP($C21,'INPUTS | PCs'!$C$53:$L$71,MATCH($B$6,'INPUTS | PCs'!$C$2:$L$2,0),0)</f>
        <v>0</v>
      </c>
      <c r="G21" s="668"/>
      <c r="H21" s="64"/>
      <c r="J21" s="124" t="s">
        <v>143</v>
      </c>
      <c r="K21" s="668">
        <f t="shared" si="1"/>
        <v>83.305000000000007</v>
      </c>
      <c r="L21" s="204">
        <f t="shared" si="0"/>
        <v>2</v>
      </c>
      <c r="O21" s="186"/>
      <c r="P21" s="388"/>
      <c r="Q21" s="670"/>
      <c r="R21" s="80"/>
      <c r="V21" s="80"/>
      <c r="W21" s="186"/>
      <c r="X21" s="572"/>
      <c r="Y21" s="78"/>
      <c r="Z21" s="80"/>
      <c r="AA21" s="186"/>
      <c r="AB21" s="572"/>
      <c r="AC21" s="78"/>
      <c r="AD21" s="80"/>
    </row>
    <row r="22" spans="2:30" outlineLevel="2" x14ac:dyDescent="0.35">
      <c r="B22" s="126"/>
      <c r="C22" s="417" t="s">
        <v>145</v>
      </c>
      <c r="D22" s="153">
        <f>VLOOKUP($C22,'INPUTS | PCs'!$C$9:$L$27,MATCH($B$6,'INPUTS | PCs'!$C$2:$L$2,0),0)</f>
        <v>86.215000000000003</v>
      </c>
      <c r="E22" s="679">
        <f>VLOOKUP($C22,'INPUTS | PCs'!$C$31:$L$49,MATCH($B$6,'INPUTS | PCs'!$C$2:$L$2,0),0)</f>
        <v>0.28320877818907297</v>
      </c>
      <c r="F22" s="684">
        <f>VLOOKUP($C22,'INPUTS | PCs'!$C$53:$L$71,MATCH($B$6,'INPUTS | PCs'!$C$2:$L$2,0),0)</f>
        <v>0</v>
      </c>
      <c r="G22" s="668"/>
      <c r="H22" s="64"/>
      <c r="J22" s="124" t="s">
        <v>145</v>
      </c>
      <c r="K22" s="668">
        <f t="shared" si="1"/>
        <v>86.215000000000003</v>
      </c>
      <c r="L22" s="204">
        <f t="shared" si="0"/>
        <v>2</v>
      </c>
      <c r="O22" s="186"/>
      <c r="P22" s="388"/>
      <c r="Q22" s="670"/>
      <c r="R22" s="80"/>
      <c r="V22" s="80"/>
      <c r="W22" s="186"/>
      <c r="X22" s="572"/>
      <c r="Y22" s="78"/>
      <c r="Z22" s="80"/>
      <c r="AA22" s="186"/>
      <c r="AB22" s="572"/>
      <c r="AC22" s="78"/>
      <c r="AD22" s="80"/>
    </row>
    <row r="23" spans="2:30" outlineLevel="2" x14ac:dyDescent="0.35">
      <c r="B23" s="126"/>
      <c r="C23" s="417" t="s">
        <v>147</v>
      </c>
      <c r="D23" s="153">
        <f>VLOOKUP($C23,'INPUTS | PCs'!$C$9:$L$27,MATCH($B$6,'INPUTS | PCs'!$C$2:$L$2,0),0)</f>
        <v>80.7</v>
      </c>
      <c r="E23" s="679">
        <f>VLOOKUP($C23,'INPUTS | PCs'!$C$31:$L$49,MATCH($B$6,'INPUTS | PCs'!$C$2:$L$2,0),0)</f>
        <v>-0.40109712988646001</v>
      </c>
      <c r="F23" s="684">
        <f>VLOOKUP($C23,'INPUTS | PCs'!$C$53:$L$71,MATCH($B$6,'INPUTS | PCs'!$C$2:$L$2,0),0)</f>
        <v>0</v>
      </c>
      <c r="G23" s="668"/>
      <c r="H23" s="64"/>
      <c r="J23" s="124" t="s">
        <v>147</v>
      </c>
      <c r="K23" s="668">
        <f t="shared" si="1"/>
        <v>80.7</v>
      </c>
      <c r="L23" s="204">
        <f t="shared" si="0"/>
        <v>3</v>
      </c>
      <c r="O23" s="186"/>
      <c r="P23" s="388"/>
      <c r="Q23" s="670"/>
      <c r="R23" s="80"/>
      <c r="V23" s="80"/>
      <c r="W23" s="186"/>
      <c r="X23" s="572"/>
      <c r="Y23" s="78"/>
      <c r="Z23" s="80"/>
      <c r="AA23" s="186"/>
      <c r="AB23" s="572"/>
      <c r="AC23" s="78"/>
      <c r="AD23" s="80"/>
    </row>
    <row r="24" spans="2:30" outlineLevel="2" x14ac:dyDescent="0.35">
      <c r="B24" s="126"/>
      <c r="C24" s="415" t="s">
        <v>149</v>
      </c>
      <c r="D24" s="153">
        <f>VLOOKUP($C24,'INPUTS | PCs'!$C$9:$L$27,MATCH($B$6,'INPUTS | PCs'!$C$2:$L$2,0),0)</f>
        <v>81.89</v>
      </c>
      <c r="E24" s="679">
        <f>VLOOKUP($C24,'INPUTS | PCs'!$C$31:$L$49,MATCH($B$6,'INPUTS | PCs'!$C$2:$L$2,0),0)</f>
        <v>-8.0278278862457905E-2</v>
      </c>
      <c r="F24" s="684">
        <f>VLOOKUP($C24,'INPUTS | PCs'!$C$53:$L$71,MATCH($B$6,'INPUTS | PCs'!$C$2:$L$2,0),0)</f>
        <v>0</v>
      </c>
      <c r="G24" s="668"/>
      <c r="H24" s="64"/>
      <c r="J24" s="138" t="s">
        <v>149</v>
      </c>
      <c r="K24" s="668">
        <f t="shared" si="1"/>
        <v>81.89</v>
      </c>
      <c r="L24" s="204">
        <f t="shared" si="0"/>
        <v>3</v>
      </c>
      <c r="O24" s="186"/>
      <c r="P24" s="388"/>
      <c r="Q24" s="670"/>
      <c r="R24" s="80"/>
      <c r="V24" s="80"/>
      <c r="W24" s="186"/>
      <c r="X24" s="572"/>
      <c r="Y24" s="78"/>
      <c r="Z24" s="80"/>
      <c r="AA24" s="186"/>
      <c r="AB24" s="572"/>
      <c r="AC24" s="78"/>
      <c r="AD24" s="80"/>
    </row>
    <row r="25" spans="2:30" outlineLevel="2" x14ac:dyDescent="0.35">
      <c r="B25" s="126"/>
      <c r="C25" s="417" t="s">
        <v>151</v>
      </c>
      <c r="D25" s="154">
        <f>VLOOKUP($C25,'INPUTS | PCs'!$C$9:$L$27,MATCH($B$6,'INPUTS | PCs'!$C$2:$L$2,0),0)</f>
        <v>78.965000000000003</v>
      </c>
      <c r="E25" s="680">
        <f>VLOOKUP($C25,'INPUTS | PCs'!$C$31:$L$49,MATCH($B$6,'INPUTS | PCs'!$C$2:$L$2,0),0)</f>
        <v>-0.225885304304771</v>
      </c>
      <c r="F25" s="684">
        <f>VLOOKUP($C25,'INPUTS | PCs'!$C$53:$L$71,MATCH($B$6,'INPUTS | PCs'!$C$2:$L$2,0),0)</f>
        <v>0</v>
      </c>
      <c r="G25" s="668"/>
      <c r="H25" s="64"/>
      <c r="J25" s="124" t="s">
        <v>151</v>
      </c>
      <c r="K25" s="668">
        <f t="shared" si="1"/>
        <v>78.965000000000003</v>
      </c>
      <c r="L25" s="204">
        <f t="shared" si="0"/>
        <v>3</v>
      </c>
      <c r="O25" s="186"/>
      <c r="P25" s="388"/>
      <c r="Q25" s="670"/>
      <c r="R25" s="80"/>
      <c r="V25" s="80"/>
      <c r="W25" s="186"/>
      <c r="X25" s="572"/>
      <c r="Y25" s="78"/>
      <c r="Z25" s="80"/>
      <c r="AA25" s="186"/>
      <c r="AB25" s="572"/>
      <c r="AC25" s="78"/>
      <c r="AD25" s="80"/>
    </row>
    <row r="26" spans="2:30" outlineLevel="2" x14ac:dyDescent="0.35">
      <c r="B26" s="68"/>
      <c r="C26" s="115"/>
      <c r="D26" s="116"/>
      <c r="E26" s="681"/>
      <c r="F26" s="683"/>
      <c r="G26" s="592"/>
      <c r="H26" s="70"/>
      <c r="J26" s="301"/>
      <c r="K26" s="593"/>
      <c r="L26" s="594"/>
      <c r="O26" s="186"/>
      <c r="P26" s="388"/>
      <c r="Q26" s="670"/>
      <c r="R26" s="80"/>
      <c r="V26" s="80"/>
      <c r="W26" s="528"/>
      <c r="X26" s="572"/>
      <c r="Y26" s="78"/>
      <c r="Z26" s="80"/>
      <c r="AA26" s="528"/>
      <c r="AB26" s="572"/>
      <c r="AC26" s="78"/>
      <c r="AD26" s="80"/>
    </row>
    <row r="27" spans="2:30" outlineLevel="2" x14ac:dyDescent="0.35">
      <c r="B27" s="126"/>
      <c r="C27" s="418" t="s">
        <v>725</v>
      </c>
      <c r="D27" s="687" t="s">
        <v>242</v>
      </c>
      <c r="E27" s="682">
        <f>SUM(E9:E25)</f>
        <v>-13.404441621065674</v>
      </c>
      <c r="F27" s="684">
        <f>SUM(F9:F25)</f>
        <v>0</v>
      </c>
      <c r="G27" s="604" t="s">
        <v>242</v>
      </c>
      <c r="H27" s="70"/>
      <c r="J27" s="415" t="s">
        <v>725</v>
      </c>
      <c r="K27" s="604" t="s">
        <v>242</v>
      </c>
      <c r="L27" s="604" t="s">
        <v>242</v>
      </c>
      <c r="O27" s="528"/>
      <c r="P27" s="572"/>
      <c r="Q27" s="78"/>
      <c r="R27" s="80"/>
      <c r="V27" s="80"/>
      <c r="W27" s="186"/>
      <c r="X27" s="572"/>
      <c r="Y27" s="78"/>
      <c r="Z27" s="80"/>
      <c r="AA27" s="186"/>
      <c r="AB27" s="572"/>
      <c r="AC27" s="78"/>
      <c r="AD27" s="80"/>
    </row>
    <row r="28" spans="2:30" outlineLevel="2" x14ac:dyDescent="0.35">
      <c r="B28" s="68"/>
      <c r="C28" s="68"/>
      <c r="D28" s="71"/>
      <c r="E28" s="71"/>
      <c r="F28" s="96"/>
      <c r="G28" s="67"/>
      <c r="H28" s="67"/>
      <c r="J28" s="67"/>
      <c r="K28" s="131"/>
      <c r="L28" s="65"/>
      <c r="O28" s="129"/>
      <c r="P28" s="80"/>
      <c r="Q28" s="80"/>
      <c r="R28" s="80"/>
      <c r="V28" s="72"/>
      <c r="W28" s="130"/>
      <c r="X28" s="72"/>
      <c r="Y28" s="72"/>
      <c r="Z28" s="72"/>
      <c r="AA28" s="130"/>
    </row>
    <row r="29" spans="2:30" outlineLevel="2" x14ac:dyDescent="0.35">
      <c r="B29" s="68"/>
      <c r="C29" s="92" t="s">
        <v>1229</v>
      </c>
      <c r="D29" s="129">
        <f>IFERROR(MEDIAN(D9:D25),"-")</f>
        <v>82.346000000000004</v>
      </c>
      <c r="E29" s="92"/>
      <c r="G29" s="129"/>
      <c r="H29" s="67"/>
      <c r="J29" s="101" t="s">
        <v>1229</v>
      </c>
      <c r="K29" s="129">
        <f>IFERROR(MEDIAN(K9:K25),"-")</f>
        <v>82.346000000000004</v>
      </c>
      <c r="L29" s="81"/>
      <c r="O29" s="129"/>
      <c r="P29" s="81"/>
      <c r="Q29" s="80"/>
      <c r="R29" s="80"/>
      <c r="V29" s="72"/>
      <c r="W29" s="129"/>
      <c r="X29" s="81"/>
      <c r="Y29" s="72"/>
      <c r="Z29" s="72"/>
      <c r="AA29" s="129"/>
      <c r="AB29" s="81"/>
    </row>
    <row r="30" spans="2:30" outlineLevel="2" x14ac:dyDescent="0.35">
      <c r="B30" s="68"/>
      <c r="C30" s="68"/>
      <c r="D30" s="71"/>
      <c r="E30" s="92"/>
      <c r="F30" s="93"/>
      <c r="G30" s="67"/>
      <c r="H30" s="67"/>
      <c r="W30" s="72"/>
      <c r="X30" s="72"/>
      <c r="Y30" s="72"/>
      <c r="Z30" s="72"/>
    </row>
    <row r="31" spans="2:30" outlineLevel="2" x14ac:dyDescent="0.35">
      <c r="B31" s="815" t="s">
        <v>1230</v>
      </c>
      <c r="C31" s="816"/>
      <c r="D31" s="817"/>
      <c r="E31" s="568"/>
      <c r="F31" s="108" t="s">
        <v>1204</v>
      </c>
      <c r="G31" s="542"/>
      <c r="H31" s="67"/>
      <c r="J31" s="108" t="s">
        <v>1204</v>
      </c>
      <c r="W31" s="72"/>
      <c r="X31" s="72"/>
      <c r="Y31" s="72"/>
      <c r="Z31" s="72"/>
    </row>
    <row r="32" spans="2:30" ht="40.15" customHeight="1" outlineLevel="2" x14ac:dyDescent="0.35">
      <c r="B32" s="822" t="str">
        <f>'OUTPUTS | Summary'!$E$37</f>
        <v>Greater than or equal to the median &amp; achieved higher performance payment</v>
      </c>
      <c r="C32" s="822"/>
      <c r="D32" s="569">
        <v>1</v>
      </c>
      <c r="E32" s="567"/>
      <c r="F32" s="374" t="s">
        <v>1231</v>
      </c>
      <c r="G32" s="68"/>
      <c r="H32" s="67"/>
      <c r="N32" s="99"/>
      <c r="O32" s="99"/>
      <c r="V32" s="72"/>
      <c r="W32" s="72"/>
      <c r="X32" s="72"/>
      <c r="Y32" s="72"/>
    </row>
    <row r="33" spans="2:33" outlineLevel="2" x14ac:dyDescent="0.35">
      <c r="B33" s="821" t="str">
        <f>'OUTPUTS | Summary'!$H$37</f>
        <v>Greater than or equal to the median</v>
      </c>
      <c r="C33" s="821"/>
      <c r="D33" s="667">
        <v>2</v>
      </c>
      <c r="E33" s="567"/>
      <c r="G33" s="68"/>
      <c r="H33" s="67"/>
      <c r="I33" s="67"/>
      <c r="U33" s="72"/>
      <c r="V33" s="72"/>
      <c r="W33" s="72"/>
      <c r="X33" s="72"/>
      <c r="AD33" s="133"/>
      <c r="AE33" s="133"/>
      <c r="AF33" s="133"/>
      <c r="AG33" s="133"/>
    </row>
    <row r="34" spans="2:33" outlineLevel="2" x14ac:dyDescent="0.35">
      <c r="B34" s="821" t="str">
        <f>'OUTPUTS | Summary'!$K$37</f>
        <v>Less than the median</v>
      </c>
      <c r="C34" s="821"/>
      <c r="D34" s="570">
        <v>3</v>
      </c>
      <c r="E34" s="567"/>
      <c r="G34" s="68"/>
      <c r="H34" s="67"/>
      <c r="I34" s="67"/>
      <c r="U34" s="72"/>
      <c r="V34" s="72"/>
      <c r="W34" s="72"/>
      <c r="X34" s="72"/>
      <c r="AD34" s="133"/>
      <c r="AE34" s="133"/>
      <c r="AF34" s="133"/>
      <c r="AG34" s="133"/>
    </row>
    <row r="35" spans="2:33" outlineLevel="2" x14ac:dyDescent="0.35">
      <c r="B35" s="198"/>
      <c r="C35" s="198"/>
      <c r="D35" s="197"/>
      <c r="G35" s="68"/>
      <c r="H35" s="67"/>
      <c r="I35" s="67"/>
      <c r="U35" s="72"/>
      <c r="V35" s="72"/>
      <c r="W35" s="72"/>
      <c r="X35" s="72"/>
      <c r="AD35" s="133"/>
      <c r="AE35" s="133"/>
      <c r="AF35" s="133"/>
      <c r="AG35" s="133"/>
    </row>
    <row r="36" spans="2:33" outlineLevel="2" x14ac:dyDescent="0.35"/>
    <row r="37" spans="2:33" outlineLevel="1" x14ac:dyDescent="0.35"/>
    <row r="38" spans="2:33" ht="18" x14ac:dyDescent="0.35">
      <c r="B38" s="73" t="str">
        <f>"Leakage PCs in "&amp;Year</f>
        <v>Leakage PCs in 2020-21</v>
      </c>
      <c r="C38" s="55"/>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row>
    <row r="39" spans="2:33" x14ac:dyDescent="0.35"/>
    <row r="40" spans="2:33" ht="14.25" outlineLevel="1" x14ac:dyDescent="0.35">
      <c r="B40" s="74" t="str">
        <f>"Leakage performance in "&amp;Year</f>
        <v>Leakage performance in 2020-21</v>
      </c>
      <c r="C40" s="60"/>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row>
    <row r="41" spans="2:33" outlineLevel="2" x14ac:dyDescent="0.35"/>
    <row r="42" spans="2:33" outlineLevel="2" x14ac:dyDescent="0.35">
      <c r="B42" s="57" t="s">
        <v>1232</v>
      </c>
      <c r="I42" s="57" t="s">
        <v>1233</v>
      </c>
      <c r="P42" s="57" t="s">
        <v>1234</v>
      </c>
      <c r="X42" s="57" t="s">
        <v>1235</v>
      </c>
      <c r="AC42" s="57" t="s">
        <v>1236</v>
      </c>
    </row>
    <row r="43" spans="2:33" outlineLevel="2" x14ac:dyDescent="0.35"/>
    <row r="44" spans="2:33" ht="15.75" outlineLevel="2" x14ac:dyDescent="0.35">
      <c r="B44" s="57" t="str">
        <f>Year</f>
        <v>2020-21</v>
      </c>
      <c r="E44" s="787" t="s">
        <v>1237</v>
      </c>
      <c r="F44" s="787"/>
      <c r="H44" s="452"/>
      <c r="I44" s="122" t="str">
        <f>Year</f>
        <v>2020-21</v>
      </c>
      <c r="P44" s="57" t="str">
        <f>Year</f>
        <v>2020-21</v>
      </c>
    </row>
    <row r="45" spans="2:33" outlineLevel="2" x14ac:dyDescent="0.35">
      <c r="AC45" s="185">
        <v>1</v>
      </c>
      <c r="AD45" s="185">
        <f>AC45+1</f>
        <v>2</v>
      </c>
      <c r="AE45" s="185">
        <f>AD45+1</f>
        <v>3</v>
      </c>
      <c r="AF45" s="185">
        <f>AE45+1</f>
        <v>4</v>
      </c>
    </row>
    <row r="46" spans="2:33" ht="58.5" customHeight="1" outlineLevel="2" x14ac:dyDescent="0.35">
      <c r="B46" s="125"/>
      <c r="C46" s="91" t="s">
        <v>212</v>
      </c>
      <c r="D46" s="87" t="s">
        <v>1238</v>
      </c>
      <c r="E46" s="87" t="s">
        <v>1239</v>
      </c>
      <c r="F46" s="416" t="s">
        <v>1226</v>
      </c>
      <c r="G46" s="307"/>
      <c r="H46" s="90"/>
      <c r="I46" s="91" t="s">
        <v>212</v>
      </c>
      <c r="J46" s="136" t="s">
        <v>1240</v>
      </c>
      <c r="K46" s="136" t="s">
        <v>1241</v>
      </c>
      <c r="L46" s="87" t="s">
        <v>1242</v>
      </c>
      <c r="M46" s="136" t="s">
        <v>1243</v>
      </c>
      <c r="N46" s="121"/>
      <c r="O46" s="390"/>
      <c r="P46" s="91" t="s">
        <v>212</v>
      </c>
      <c r="Q46" s="87" t="s">
        <v>1244</v>
      </c>
      <c r="R46" s="87" t="s">
        <v>1245</v>
      </c>
      <c r="S46" s="87" t="s">
        <v>1246</v>
      </c>
      <c r="T46" s="87" t="s">
        <v>1247</v>
      </c>
      <c r="U46" s="87" t="s">
        <v>1248</v>
      </c>
      <c r="V46" s="87" t="s">
        <v>1249</v>
      </c>
      <c r="W46" s="87" t="s">
        <v>1250</v>
      </c>
      <c r="X46" s="87" t="s">
        <v>1245</v>
      </c>
      <c r="Y46" s="87" t="s">
        <v>1248</v>
      </c>
      <c r="Z46" s="87" t="s">
        <v>1251</v>
      </c>
      <c r="AA46" s="87" t="str">
        <f>"Normalised leakage category in "&amp;Year</f>
        <v>Normalised leakage category in 2020-21</v>
      </c>
      <c r="AB46" s="151"/>
      <c r="AC46" s="91" t="s">
        <v>212</v>
      </c>
      <c r="AD46" s="87" t="s">
        <v>1228</v>
      </c>
      <c r="AE46" s="87" t="s">
        <v>1252</v>
      </c>
      <c r="AF46" s="87" t="s">
        <v>1253</v>
      </c>
    </row>
    <row r="47" spans="2:33" outlineLevel="2" x14ac:dyDescent="0.35">
      <c r="B47" s="126"/>
      <c r="C47" s="417" t="s">
        <v>117</v>
      </c>
      <c r="D47" s="145">
        <f>VLOOKUP($C47,'CALCS | PCs'!$C$9:$L$31,MATCH($B$44,'CALCS | PCs'!$C$2:$L$2,0),0)</f>
        <v>191.4</v>
      </c>
      <c r="E47" s="145">
        <f>VLOOKUP($C47,'INPUTS | PCs'!$C$201:$L$223,MATCH($B$44,'INPUTS | PCs'!$C$2:$L$2,0),0)</f>
        <v>191.1</v>
      </c>
      <c r="F47" s="164"/>
      <c r="G47" s="64"/>
      <c r="H47" s="67"/>
      <c r="I47" s="417" t="s">
        <v>117</v>
      </c>
      <c r="J47" s="148">
        <f>VLOOKUP($I47,'INPUTS | PCs'!$C$149:$L$171,MATCH($I$44,'INPUTS | PCs'!$C$2:$L$2,0),0)</f>
        <v>194.1</v>
      </c>
      <c r="K47" s="213">
        <f>VLOOKUP($I47,'INPUTS | PCs'!$C$123:$L$145,MATCH("2024-25",'INPUTS | PCs'!$C$2:$L$2,0),0)</f>
        <v>16.399999999999999</v>
      </c>
      <c r="L47" s="134">
        <f>VLOOKUP($I47,'INPUTS | PCs'!$C$123:$L$145,MATCH($I$44,'INPUTS | PCs'!$C$2:$L$2,0),0)</f>
        <v>1.4</v>
      </c>
      <c r="M47" s="158">
        <f>VLOOKUP($I47,'INPUTS | PCs'!$C$227:$L$249,MATCH($I$44,'INPUTS | PCs'!$C$2:$L$2,0),0)</f>
        <v>1.5455950540958301</v>
      </c>
      <c r="N47" s="691"/>
      <c r="O47" s="67"/>
      <c r="P47" s="417" t="s">
        <v>117</v>
      </c>
      <c r="Q47" s="145">
        <f>VLOOKUP($P47,'CALCS | PCs'!$C$35:$L$57,MATCH($P$44,'CALCS | PCs'!$C$2:$L$2,0),0)</f>
        <v>4.9375964172759117</v>
      </c>
      <c r="R47" s="145">
        <f>VLOOKUP($P47,'CALCS | PCs'!$C$87:$L$109,MATCH($P$44,'CALCS | PCs'!$C$2:$L$2,0),0)</f>
        <v>4.9298572379384886</v>
      </c>
      <c r="S47" s="166" t="b">
        <f>R47&lt;=Q47</f>
        <v>1</v>
      </c>
      <c r="T47" s="145">
        <f>VLOOKUP($P47,'CALCS | PCs'!$C$61:$L$83,MATCH($P$44,'CALCS | PCs'!$C$2:$L$2,0),0)</f>
        <v>85.637353993680563</v>
      </c>
      <c r="U47" s="145">
        <f>VLOOKUP($P47,'CALCS | PCs'!$C$113:$L$135,MATCH($P$44,'CALCS | PCs'!$C$2:$L$2,0),0)</f>
        <v>85.503126166104252</v>
      </c>
      <c r="V47" s="166" t="b">
        <f>U47&lt;=T47</f>
        <v>1</v>
      </c>
      <c r="W47" s="166" t="str">
        <f>IF(AND(S47=TRUE,V47=TRUE),"Yes","No")</f>
        <v>Yes</v>
      </c>
      <c r="X47" s="109">
        <f t="shared" ref="X47:X65" si="2">IF(R47&lt;=R$69,1,IF(R47&gt;=R$70,3,2))</f>
        <v>1</v>
      </c>
      <c r="Y47" s="109">
        <f t="shared" ref="Y47:Y65" si="3">IF(U47&lt;=U$69,1,IF(U47&gt;=U$70,3,2))</f>
        <v>1</v>
      </c>
      <c r="Z47" s="160">
        <f>MEDIAN(X47:Y47)</f>
        <v>1</v>
      </c>
      <c r="AA47" s="162">
        <f>IF(OR(AND($W47="Yes",$Z47=1),AND($W47="Yes",$Z47=1.5)),1,IF($W47="No",3,2))</f>
        <v>1</v>
      </c>
      <c r="AB47" s="177"/>
      <c r="AC47" s="415" t="s">
        <v>117</v>
      </c>
      <c r="AD47" s="162">
        <f>IF(AND($W47="Yes",$AA47=1),1,IF($W47="No",3,2))</f>
        <v>1</v>
      </c>
      <c r="AE47" s="201">
        <f>$E47</f>
        <v>191.1</v>
      </c>
      <c r="AF47" s="83">
        <f t="shared" ref="AF47:AF65" si="4">IFERROR(IF(Year="2020-21",($E47-$J47)/$J47,"-"),"-")</f>
        <v>-1.5455950540958269E-2</v>
      </c>
    </row>
    <row r="48" spans="2:33" outlineLevel="2" x14ac:dyDescent="0.35">
      <c r="B48" s="126"/>
      <c r="C48" s="417" t="s">
        <v>119</v>
      </c>
      <c r="D48" s="145">
        <f>VLOOKUP($C48,'CALCS | PCs'!$C$9:$L$31,MATCH($B$44,'CALCS | PCs'!$C$2:$L$2,0),0)</f>
        <v>170.7</v>
      </c>
      <c r="E48" s="145">
        <f>VLOOKUP($C48,'INPUTS | PCs'!$C$201:$L$223,MATCH($B$44,'INPUTS | PCs'!$C$2:$L$2,0),0)</f>
        <v>169.9</v>
      </c>
      <c r="F48" s="164"/>
      <c r="G48" s="64"/>
      <c r="H48" s="67"/>
      <c r="I48" s="417" t="s">
        <v>119</v>
      </c>
      <c r="J48" s="148">
        <f>VLOOKUP($I48,'INPUTS | PCs'!$C$149:$L$171,MATCH($I$44,'INPUTS | PCs'!$C$2:$L$2,0),0)</f>
        <v>173.8</v>
      </c>
      <c r="K48" s="158">
        <f>VLOOKUP($I48,'INPUTS | PCs'!$C$123:$L$145,MATCH("2024-25",'INPUTS | PCs'!$C$2:$L$2,0),0)</f>
        <v>13.3</v>
      </c>
      <c r="L48" s="153">
        <f>VLOOKUP($I48,'INPUTS | PCs'!$C$123:$L$145,MATCH($I$44,'INPUTS | PCs'!$C$2:$L$2,0),0)</f>
        <v>1.8</v>
      </c>
      <c r="M48" s="175">
        <f>VLOOKUP($I48,'INPUTS | PCs'!$C$227:$L$249,MATCH($I$44,'INPUTS | PCs'!$C$2:$L$2,0),0)</f>
        <v>2.2439585730724998</v>
      </c>
      <c r="N48" s="121"/>
      <c r="O48" s="67"/>
      <c r="P48" s="417" t="s">
        <v>119</v>
      </c>
      <c r="Q48" s="145">
        <f>VLOOKUP($P48,'CALCS | PCs'!$C$35:$L$57,MATCH($P$44,'CALCS | PCs'!$C$2:$L$2,0),0)</f>
        <v>6.1453056992580271</v>
      </c>
      <c r="R48" s="145">
        <f>VLOOKUP($P48,'CALCS | PCs'!$C$87:$L$109,MATCH($P$44,'CALCS | PCs'!$C$2:$L$2,0),0)</f>
        <v>6.1165052038895071</v>
      </c>
      <c r="S48" s="166" t="b">
        <f t="shared" ref="S48:S67" si="5">R48&lt;=Q48</f>
        <v>1</v>
      </c>
      <c r="T48" s="145">
        <f>VLOOKUP($P48,'CALCS | PCs'!$C$61:$L$83,MATCH($P$44,'CALCS | PCs'!$C$2:$L$2,0),0)</f>
        <v>116.94392035481896</v>
      </c>
      <c r="U48" s="145">
        <f>VLOOKUP($P48,'CALCS | PCs'!$C$113:$L$135,MATCH($P$44,'CALCS | PCs'!$C$2:$L$2,0),0)</f>
        <v>116.39585277260539</v>
      </c>
      <c r="V48" s="166" t="b">
        <f t="shared" ref="V48:V65" si="6">U48&lt;=T48</f>
        <v>1</v>
      </c>
      <c r="W48" s="166" t="str">
        <f t="shared" ref="W48:W65" si="7">IF(AND(S48=TRUE,V48=TRUE),"Yes","No")</f>
        <v>Yes</v>
      </c>
      <c r="X48" s="109">
        <f t="shared" si="2"/>
        <v>2</v>
      </c>
      <c r="Y48" s="109">
        <f t="shared" si="3"/>
        <v>2</v>
      </c>
      <c r="Z48" s="160">
        <f t="shared" ref="Z48:Z65" si="8">MEDIAN(X48:Y48)</f>
        <v>2</v>
      </c>
      <c r="AA48" s="423">
        <f>IF(OR(AND($W48="Yes",$Z48=1),AND($W48="Yes",$Z48=1.5)),1,IF($W48="No",3,2))</f>
        <v>2</v>
      </c>
      <c r="AB48" s="177"/>
      <c r="AC48" s="415" t="s">
        <v>119</v>
      </c>
      <c r="AD48" s="423">
        <f>IF(AND($W48="Yes",$AA48=1),1,IF($W48="No",3,2))</f>
        <v>2</v>
      </c>
      <c r="AE48" s="178">
        <f t="shared" ref="AE48:AE67" si="9">$E48</f>
        <v>169.9</v>
      </c>
      <c r="AF48" s="83">
        <f t="shared" si="4"/>
        <v>-2.2439585730725003E-2</v>
      </c>
    </row>
    <row r="49" spans="2:32" outlineLevel="2" x14ac:dyDescent="0.35">
      <c r="B49" s="126"/>
      <c r="C49" s="417" t="s">
        <v>122</v>
      </c>
      <c r="D49" s="145">
        <f>VLOOKUP($C49,'CALCS | PCs'!$C$9:$L$31,MATCH($B$44,'CALCS | PCs'!$C$2:$L$2,0),0)</f>
        <v>15</v>
      </c>
      <c r="E49" s="145">
        <f>VLOOKUP($C49,'INPUTS | PCs'!$C$201:$L$223,MATCH($B$44,'INPUTS | PCs'!$C$2:$L$2,0),0)</f>
        <v>14.2</v>
      </c>
      <c r="F49" s="164"/>
      <c r="G49" s="64"/>
      <c r="H49" s="67"/>
      <c r="I49" s="417" t="s">
        <v>122</v>
      </c>
      <c r="J49" s="148">
        <f>VLOOKUP($I49,'INPUTS | PCs'!$C$149:$L$171,MATCH($I$44,'INPUTS | PCs'!$C$2:$L$2,0),0)</f>
        <v>15.2</v>
      </c>
      <c r="K49" s="158">
        <f>VLOOKUP($I49,'INPUTS | PCs'!$C$123:$L$145,MATCH("2024-25",'INPUTS | PCs'!$C$2:$L$2,0),0)</f>
        <v>12.4</v>
      </c>
      <c r="L49" s="153">
        <f>VLOOKUP($I49,'INPUTS | PCs'!$C$123:$L$145,MATCH($I$44,'INPUTS | PCs'!$C$2:$L$2,0),0)</f>
        <v>1.2</v>
      </c>
      <c r="M49" s="175">
        <f>VLOOKUP($I49,'INPUTS | PCs'!$C$227:$L$249,MATCH($I$44,'INPUTS | PCs'!$C$2:$L$2,0),0)</f>
        <v>6.5789473684210504</v>
      </c>
      <c r="N49" s="121"/>
      <c r="O49" s="67"/>
      <c r="P49" s="417" t="s">
        <v>122</v>
      </c>
      <c r="Q49" s="145">
        <f>VLOOKUP($P49,'CALCS | PCs'!$C$35:$L$57,MATCH($P$44,'CALCS | PCs'!$C$2:$L$2,0),0)</f>
        <v>5.7066768118698876</v>
      </c>
      <c r="R49" s="145">
        <f>VLOOKUP($P49,'CALCS | PCs'!$C$87:$L$109,MATCH($P$44,'CALCS | PCs'!$C$2:$L$2,0),0)</f>
        <v>5.4023207152368267</v>
      </c>
      <c r="S49" s="166" t="b">
        <f t="shared" si="5"/>
        <v>1</v>
      </c>
      <c r="T49" s="145">
        <f>VLOOKUP($P49,'CALCS | PCs'!$C$61:$L$83,MATCH($P$44,'CALCS | PCs'!$C$2:$L$2,0),0)</f>
        <v>141.78497835415999</v>
      </c>
      <c r="U49" s="145">
        <f>VLOOKUP($P49,'CALCS | PCs'!$C$113:$L$135,MATCH($P$44,'CALCS | PCs'!$C$2:$L$2,0),0)</f>
        <v>134.2231128419381</v>
      </c>
      <c r="V49" s="166" t="b">
        <f t="shared" si="6"/>
        <v>1</v>
      </c>
      <c r="W49" s="166" t="str">
        <f t="shared" si="7"/>
        <v>Yes</v>
      </c>
      <c r="X49" s="109">
        <f t="shared" si="2"/>
        <v>1</v>
      </c>
      <c r="Y49" s="109">
        <f t="shared" si="3"/>
        <v>3</v>
      </c>
      <c r="Z49" s="160">
        <f t="shared" si="8"/>
        <v>2</v>
      </c>
      <c r="AA49" s="423">
        <f>IF(OR(AND($W49="Yes",$Z49=1),AND($W49="Yes",$Z49=1.5)),1,IF($W49="No",3,2))</f>
        <v>2</v>
      </c>
      <c r="AB49" s="177"/>
      <c r="AC49" s="415" t="s">
        <v>122</v>
      </c>
      <c r="AD49" s="423">
        <f>IF(AND($W49="Yes",$AA49=1),1,IF($W49="No",3,2))</f>
        <v>2</v>
      </c>
      <c r="AE49" s="178">
        <f t="shared" si="9"/>
        <v>14.2</v>
      </c>
      <c r="AF49" s="83">
        <f t="shared" si="4"/>
        <v>-6.5789473684210523E-2</v>
      </c>
    </row>
    <row r="50" spans="2:32" outlineLevel="2" x14ac:dyDescent="0.35">
      <c r="B50" s="126"/>
      <c r="C50" s="417" t="s">
        <v>155</v>
      </c>
      <c r="D50" s="145">
        <f>VLOOKUP($C50,'CALCS | PCs'!$C$9:$L$31,MATCH($B$44,'CALCS | PCs'!$C$2:$L$2,0),0)</f>
        <v>133.5</v>
      </c>
      <c r="E50" s="145">
        <f>VLOOKUP($C50,'INPUTS | PCs'!$C$201:$L$223,MATCH($B$44,'INPUTS | PCs'!$C$2:$L$2,0),0)</f>
        <v>136.19999999999999</v>
      </c>
      <c r="F50" s="823"/>
      <c r="G50" s="577"/>
      <c r="H50" s="67"/>
      <c r="I50" s="417" t="s">
        <v>155</v>
      </c>
      <c r="J50" s="148">
        <f>VLOOKUP($I50,'INPUTS | PCs'!$C$149:$L$171,MATCH($I$44,'INPUTS | PCs'!$C$2:$L$2,0),0)</f>
        <v>134.80000000000001</v>
      </c>
      <c r="K50" s="158">
        <f>VLOOKUP($I50,'INPUTS | PCs'!$C$123:$L$145,MATCH("2024-25",'INPUTS | PCs'!$C$2:$L$2,0),0)</f>
        <v>12</v>
      </c>
      <c r="L50" s="153">
        <f>VLOOKUP($I50,'INPUTS | PCs'!$C$123:$L$145,MATCH($I$44,'INPUTS | PCs'!$C$2:$L$2,0),0)</f>
        <v>1</v>
      </c>
      <c r="M50" s="175">
        <f>VLOOKUP($I50,'INPUTS | PCs'!$C$227:$L$249,MATCH($I$44,'INPUTS | PCs'!$C$2:$L$2,0),0)</f>
        <v>-1.03857566765577</v>
      </c>
      <c r="N50" s="121"/>
      <c r="O50" s="67"/>
      <c r="P50" s="417" t="s">
        <v>155</v>
      </c>
      <c r="Q50" s="145">
        <f>VLOOKUP($P50,'CALCS | PCs'!$C$35:$L$57,MATCH($P$44,'CALCS | PCs'!$C$2:$L$2,0),0)</f>
        <v>7.670341919136785</v>
      </c>
      <c r="R50" s="145">
        <f>VLOOKUP($P50,'CALCS | PCs'!$C$87:$L$109,MATCH($P$44,'CALCS | PCs'!$C$2:$L$2,0),0)</f>
        <v>7.8254724298608993</v>
      </c>
      <c r="S50" s="166" t="b">
        <f t="shared" si="5"/>
        <v>0</v>
      </c>
      <c r="T50" s="145">
        <f>VLOOKUP($P50,'CALCS | PCs'!$C$61:$L$83,MATCH($P$44,'CALCS | PCs'!$C$2:$L$2,0),0)</f>
        <v>107.91602435749547</v>
      </c>
      <c r="U50" s="145">
        <f>VLOOKUP($P50,'CALCS | PCs'!$C$113:$L$135,MATCH($P$44,'CALCS | PCs'!$C$2:$L$2,0),0)</f>
        <v>110.09859563663582</v>
      </c>
      <c r="V50" s="166" t="b">
        <f t="shared" si="6"/>
        <v>0</v>
      </c>
      <c r="W50" s="166" t="str">
        <f t="shared" si="7"/>
        <v>No</v>
      </c>
      <c r="X50" s="109">
        <f t="shared" si="2"/>
        <v>2</v>
      </c>
      <c r="Y50" s="109">
        <f t="shared" si="3"/>
        <v>2</v>
      </c>
      <c r="Z50" s="832">
        <f>MEDIAN(X50:Y51)</f>
        <v>2</v>
      </c>
      <c r="AA50" s="828">
        <f>IF(OR(AND($W50="Yes",$W51="Yes",$Z50=1),AND($W50="Yes",$W51="Yes",$Z50=1.5)),1,IF(OR($W50="No",$W51="No",3),2))</f>
        <v>2</v>
      </c>
      <c r="AB50" s="177"/>
      <c r="AC50" s="415" t="s">
        <v>155</v>
      </c>
      <c r="AD50" s="827">
        <f>IF(AND($W50="Yes",$W51="Yes",$AA50=1),1,IF(OR($W50="No",$W51="No"),3,2))</f>
        <v>3</v>
      </c>
      <c r="AE50" s="178">
        <f t="shared" si="9"/>
        <v>136.19999999999999</v>
      </c>
      <c r="AF50" s="83">
        <f t="shared" si="4"/>
        <v>1.0385756676557695E-2</v>
      </c>
    </row>
    <row r="51" spans="2:32" outlineLevel="2" x14ac:dyDescent="0.35">
      <c r="B51" s="126"/>
      <c r="C51" s="417" t="s">
        <v>158</v>
      </c>
      <c r="D51" s="145">
        <f>VLOOKUP($C51,'CALCS | PCs'!$C$9:$L$31,MATCH($B$44,'CALCS | PCs'!$C$2:$L$2,0),0)</f>
        <v>64.400000000000006</v>
      </c>
      <c r="E51" s="145">
        <f>VLOOKUP($C51,'INPUTS | PCs'!$C$201:$L$223,MATCH($B$44,'INPUTS | PCs'!$C$2:$L$2,0),0)</f>
        <v>64.900000000000006</v>
      </c>
      <c r="F51" s="824"/>
      <c r="G51" s="577"/>
      <c r="H51" s="67"/>
      <c r="I51" s="417" t="s">
        <v>158</v>
      </c>
      <c r="J51" s="148">
        <f>VLOOKUP($I51,'INPUTS | PCs'!$C$149:$L$171,MATCH($I$44,'INPUTS | PCs'!$C$2:$L$2,0),0)</f>
        <v>65.2</v>
      </c>
      <c r="K51" s="158">
        <f>VLOOKUP($I51,'INPUTS | PCs'!$C$123:$L$145,MATCH("2024-25",'INPUTS | PCs'!$C$2:$L$2,0),0)</f>
        <v>14.1</v>
      </c>
      <c r="L51" s="153">
        <f>VLOOKUP($I51,'INPUTS | PCs'!$C$123:$L$145,MATCH($I$44,'INPUTS | PCs'!$C$2:$L$2,0),0)</f>
        <v>1.3</v>
      </c>
      <c r="M51" s="175">
        <f>VLOOKUP($I51,'INPUTS | PCs'!$C$227:$L$249,MATCH($I$44,'INPUTS | PCs'!$C$2:$L$2,0),0)</f>
        <v>0.46012269938650002</v>
      </c>
      <c r="N51" s="121"/>
      <c r="O51" s="67"/>
      <c r="P51" s="417" t="s">
        <v>158</v>
      </c>
      <c r="Q51" s="145">
        <f>VLOOKUP($P51,'CALCS | PCs'!$C$35:$L$57,MATCH($P$44,'CALCS | PCs'!$C$2:$L$2,0),0)</f>
        <v>7.2783987522744997</v>
      </c>
      <c r="R51" s="145">
        <f>VLOOKUP($P51,'CALCS | PCs'!$C$87:$L$109,MATCH($P$44,'CALCS | PCs'!$C$2:$L$2,0),0)</f>
        <v>7.3349080593573763</v>
      </c>
      <c r="S51" s="166" t="b">
        <f t="shared" ref="S51" si="10">R51&lt;=Q51</f>
        <v>0</v>
      </c>
      <c r="T51" s="145">
        <f>VLOOKUP($P51,'CALCS | PCs'!$C$61:$L$83,MATCH($P$44,'CALCS | PCs'!$C$2:$L$2,0),0)</f>
        <v>78.440734614532019</v>
      </c>
      <c r="U51" s="145">
        <f>VLOOKUP($P51,'CALCS | PCs'!$C$113:$L$135,MATCH($P$44,'CALCS | PCs'!$C$2:$L$2,0),0)</f>
        <v>79.049746529241105</v>
      </c>
      <c r="V51" s="166" t="b">
        <f t="shared" ref="V51" si="11">U51&lt;=T51</f>
        <v>0</v>
      </c>
      <c r="W51" s="166" t="str">
        <f t="shared" ref="W51" si="12">IF(AND(S51=TRUE,V51=TRUE),"Yes","No")</f>
        <v>No</v>
      </c>
      <c r="X51" s="109">
        <f t="shared" si="2"/>
        <v>2</v>
      </c>
      <c r="Y51" s="109">
        <f t="shared" si="3"/>
        <v>1</v>
      </c>
      <c r="Z51" s="833"/>
      <c r="AA51" s="829">
        <f t="shared" ref="AA51:AA62" si="13">IF(OR(AND($W51="Yes",$Z51=1),AND($W51="Yes",$Z51=1.5)),1,IF($W51="No",3,2))</f>
        <v>3</v>
      </c>
      <c r="AB51" s="177"/>
      <c r="AC51" s="415" t="s">
        <v>158</v>
      </c>
      <c r="AD51" s="827">
        <f t="shared" ref="AD51:AD62" si="14">IF(AND($W51="Yes",$AA51=1),1,IF($W51="No",3,2))</f>
        <v>3</v>
      </c>
      <c r="AE51" s="178">
        <f t="shared" si="9"/>
        <v>64.900000000000006</v>
      </c>
      <c r="AF51" s="83">
        <f t="shared" si="4"/>
        <v>-4.6012269938649868E-3</v>
      </c>
    </row>
    <row r="52" spans="2:32" outlineLevel="2" x14ac:dyDescent="0.35">
      <c r="B52" s="126"/>
      <c r="C52" s="417" t="s">
        <v>126</v>
      </c>
      <c r="D52" s="145">
        <f>VLOOKUP($C52,'CALCS | PCs'!$C$9:$L$31,MATCH($B$44,'CALCS | PCs'!$C$2:$L$2,0),0)</f>
        <v>418.2</v>
      </c>
      <c r="E52" s="145">
        <f>VLOOKUP($C52,'INPUTS | PCs'!$C$201:$L$223,MATCH($B$44,'INPUTS | PCs'!$C$2:$L$2,0),0)</f>
        <v>414.6</v>
      </c>
      <c r="F52" s="164"/>
      <c r="G52" s="64"/>
      <c r="H52" s="67"/>
      <c r="I52" s="417" t="s">
        <v>126</v>
      </c>
      <c r="J52" s="148">
        <f>VLOOKUP($I52,'INPUTS | PCs'!$C$149:$L$171,MATCH($I$44,'INPUTS | PCs'!$C$2:$L$2,0),0)</f>
        <v>424.1</v>
      </c>
      <c r="K52" s="158">
        <f>VLOOKUP($I52,'INPUTS | PCs'!$C$123:$L$145,MATCH("2024-25",'INPUTS | PCs'!$C$2:$L$2,0),0)</f>
        <v>14.3</v>
      </c>
      <c r="L52" s="153">
        <f>VLOOKUP($I52,'INPUTS | PCs'!$C$123:$L$145,MATCH($I$44,'INPUTS | PCs'!$C$2:$L$2,0),0)</f>
        <v>1.4</v>
      </c>
      <c r="M52" s="175">
        <f>VLOOKUP($I52,'INPUTS | PCs'!$C$227:$L$249,MATCH($I$44,'INPUTS | PCs'!$C$2:$L$2,0),0)</f>
        <v>2.24003772695119</v>
      </c>
      <c r="N52" s="121"/>
      <c r="O52" s="67"/>
      <c r="P52" s="417" t="s">
        <v>126</v>
      </c>
      <c r="Q52" s="145">
        <f>VLOOKUP($P52,'CALCS | PCs'!$C$35:$L$57,MATCH($P$44,'CALCS | PCs'!$C$2:$L$2,0),0)</f>
        <v>8.8313553237318914</v>
      </c>
      <c r="R52" s="145">
        <f>VLOOKUP($P52,'CALCS | PCs'!$C$87:$L$109,MATCH($P$44,'CALCS | PCs'!$C$2:$L$2,0),0)</f>
        <v>8.7553321789078016</v>
      </c>
      <c r="S52" s="166" t="b">
        <f t="shared" si="5"/>
        <v>1</v>
      </c>
      <c r="T52" s="145">
        <f>VLOOKUP($P52,'CALCS | PCs'!$C$61:$L$83,MATCH($P$44,'CALCS | PCs'!$C$2:$L$2,0),0)</f>
        <v>113.06033399028362</v>
      </c>
      <c r="U52" s="145">
        <f>VLOOKUP($P52,'CALCS | PCs'!$C$113:$L$135,MATCH($P$44,'CALCS | PCs'!$C$2:$L$2,0),0)</f>
        <v>112.08707430026683</v>
      </c>
      <c r="V52" s="166" t="b">
        <f t="shared" si="6"/>
        <v>1</v>
      </c>
      <c r="W52" s="166" t="str">
        <f t="shared" si="7"/>
        <v>Yes</v>
      </c>
      <c r="X52" s="109">
        <f t="shared" si="2"/>
        <v>2</v>
      </c>
      <c r="Y52" s="109">
        <f t="shared" si="3"/>
        <v>2</v>
      </c>
      <c r="Z52" s="160">
        <f t="shared" si="8"/>
        <v>2</v>
      </c>
      <c r="AA52" s="423">
        <f t="shared" si="13"/>
        <v>2</v>
      </c>
      <c r="AB52" s="177"/>
      <c r="AC52" s="415" t="s">
        <v>126</v>
      </c>
      <c r="AD52" s="423">
        <f t="shared" si="14"/>
        <v>2</v>
      </c>
      <c r="AE52" s="178">
        <f t="shared" si="9"/>
        <v>414.6</v>
      </c>
      <c r="AF52" s="83">
        <f t="shared" si="4"/>
        <v>-2.2400377269511905E-2</v>
      </c>
    </row>
    <row r="53" spans="2:32" outlineLevel="2" x14ac:dyDescent="0.35">
      <c r="B53" s="126"/>
      <c r="C53" s="417" t="s">
        <v>128</v>
      </c>
      <c r="D53" s="145">
        <f>VLOOKUP($C53,'CALCS | PCs'!$C$9:$L$31,MATCH($B$44,'CALCS | PCs'!$C$2:$L$2,0),0)</f>
        <v>120.5</v>
      </c>
      <c r="E53" s="145">
        <f>VLOOKUP($C53,'INPUTS | PCs'!$C$201:$L$223,MATCH($B$44,'INPUTS | PCs'!$C$2:$L$2,0),0)</f>
        <v>126.8</v>
      </c>
      <c r="F53" s="164"/>
      <c r="G53" s="64"/>
      <c r="H53" s="408"/>
      <c r="I53" s="417" t="s">
        <v>128</v>
      </c>
      <c r="J53" s="148">
        <f>VLOOKUP($I53,'INPUTS | PCs'!$C$149:$L$171,MATCH($I$44,'INPUTS | PCs'!$C$2:$L$2,0),0)</f>
        <v>124.2</v>
      </c>
      <c r="K53" s="158">
        <f>VLOOKUP($I53,'INPUTS | PCs'!$C$123:$L$145,MATCH("2024-25",'INPUTS | PCs'!$C$2:$L$2,0),0)</f>
        <v>15</v>
      </c>
      <c r="L53" s="153">
        <f>VLOOKUP($I53,'INPUTS | PCs'!$C$123:$L$145,MATCH($I$44,'INPUTS | PCs'!$C$2:$L$2,0),0)</f>
        <v>3</v>
      </c>
      <c r="M53" s="175">
        <f>VLOOKUP($I53,'INPUTS | PCs'!$C$227:$L$249,MATCH($I$44,'INPUTS | PCs'!$C$2:$L$2,0),0)</f>
        <v>-2.0933977455716501</v>
      </c>
      <c r="N53" s="121"/>
      <c r="O53" s="67"/>
      <c r="P53" s="417" t="s">
        <v>128</v>
      </c>
      <c r="Q53" s="145">
        <f>VLOOKUP($P53,'CALCS | PCs'!$C$35:$L$57,MATCH($P$44,'CALCS | PCs'!$C$2:$L$2,0),0)</f>
        <v>6.537291586532854</v>
      </c>
      <c r="R53" s="145">
        <f>VLOOKUP($P53,'CALCS | PCs'!$C$87:$L$109,MATCH($P$44,'CALCS | PCs'!$C$2:$L$2,0),0)</f>
        <v>6.8790752960362314</v>
      </c>
      <c r="S53" s="166" t="b">
        <f t="shared" si="5"/>
        <v>0</v>
      </c>
      <c r="T53" s="145">
        <f>VLOOKUP($P53,'CALCS | PCs'!$C$61:$L$83,MATCH($P$44,'CALCS | PCs'!$C$2:$L$2,0),0)</f>
        <v>112.1591710832249</v>
      </c>
      <c r="U53" s="145">
        <f>VLOOKUP($P53,'CALCS | PCs'!$C$113:$L$135,MATCH($P$44,'CALCS | PCs'!$C$2:$L$2,0),0)</f>
        <v>118.02309455064662</v>
      </c>
      <c r="V53" s="166" t="b">
        <f t="shared" si="6"/>
        <v>0</v>
      </c>
      <c r="W53" s="166" t="str">
        <f t="shared" si="7"/>
        <v>No</v>
      </c>
      <c r="X53" s="109">
        <f t="shared" si="2"/>
        <v>2</v>
      </c>
      <c r="Y53" s="109">
        <f t="shared" si="3"/>
        <v>2</v>
      </c>
      <c r="Z53" s="160">
        <f t="shared" si="8"/>
        <v>2</v>
      </c>
      <c r="AA53" s="423">
        <f t="shared" si="13"/>
        <v>3</v>
      </c>
      <c r="AB53" s="177"/>
      <c r="AC53" s="415" t="s">
        <v>128</v>
      </c>
      <c r="AD53" s="423">
        <f t="shared" si="14"/>
        <v>3</v>
      </c>
      <c r="AE53" s="178">
        <f t="shared" si="9"/>
        <v>126.8</v>
      </c>
      <c r="AF53" s="83">
        <f t="shared" si="4"/>
        <v>2.093397745571654E-2</v>
      </c>
    </row>
    <row r="54" spans="2:32" outlineLevel="2" x14ac:dyDescent="0.35">
      <c r="B54" s="126"/>
      <c r="C54" s="417" t="s">
        <v>131</v>
      </c>
      <c r="D54" s="145">
        <f>VLOOKUP($C54,'CALCS | PCs'!$C$9:$L$31,MATCH($B$44,'CALCS | PCs'!$C$2:$L$2,0),0)</f>
        <v>97</v>
      </c>
      <c r="E54" s="145">
        <f>VLOOKUP($C54,'INPUTS | PCs'!$C$201:$L$223,MATCH($B$44,'INPUTS | PCs'!$C$2:$L$2,0),0)</f>
        <v>98.5</v>
      </c>
      <c r="F54" s="164"/>
      <c r="G54" s="64"/>
      <c r="H54" s="576"/>
      <c r="I54" s="417" t="s">
        <v>131</v>
      </c>
      <c r="J54" s="148">
        <f>VLOOKUP($I54,'INPUTS | PCs'!$C$149:$L$171,MATCH($I$44,'INPUTS | PCs'!$C$2:$L$2,0),0)</f>
        <v>99.9</v>
      </c>
      <c r="K54" s="158">
        <f>VLOOKUP($I54,'INPUTS | PCs'!$C$123:$L$145,MATCH("2024-25",'INPUTS | PCs'!$C$2:$L$2,0),0)</f>
        <v>15</v>
      </c>
      <c r="L54" s="153">
        <f>VLOOKUP($I54,'INPUTS | PCs'!$C$123:$L$145,MATCH($I$44,'INPUTS | PCs'!$C$2:$L$2,0),0)</f>
        <v>2.9</v>
      </c>
      <c r="M54" s="175">
        <f>VLOOKUP($I54,'INPUTS | PCs'!$C$227:$L$249,MATCH($I$44,'INPUTS | PCs'!$C$2:$L$2,0),0)</f>
        <v>1.4014014014014</v>
      </c>
      <c r="N54" s="121"/>
      <c r="O54" s="67"/>
      <c r="P54" s="417" t="s">
        <v>131</v>
      </c>
      <c r="Q54" s="145">
        <f>VLOOKUP($P54,'CALCS | PCs'!$C$35:$L$57,MATCH($P$44,'CALCS | PCs'!$C$2:$L$2,0),0)</f>
        <v>6.9422079083914836</v>
      </c>
      <c r="R54" s="145">
        <f>VLOOKUP($P54,'CALCS | PCs'!$C$87:$L$109,MATCH($P$44,'CALCS | PCs'!$C$2:$L$2,0),0)</f>
        <v>7.0495616389336195</v>
      </c>
      <c r="S54" s="166" t="b">
        <f t="shared" si="5"/>
        <v>0</v>
      </c>
      <c r="T54" s="145">
        <f>VLOOKUP($P54,'CALCS | PCs'!$C$61:$L$83,MATCH($P$44,'CALCS | PCs'!$C$2:$L$2,0),0)</f>
        <v>85.476035427613695</v>
      </c>
      <c r="U54" s="145">
        <f>VLOOKUP($P54,'CALCS | PCs'!$C$113:$L$135,MATCH($P$44,'CALCS | PCs'!$C$2:$L$2,0),0)</f>
        <v>86.797829789896383</v>
      </c>
      <c r="V54" s="166" t="b">
        <f t="shared" si="6"/>
        <v>0</v>
      </c>
      <c r="W54" s="166" t="str">
        <f t="shared" si="7"/>
        <v>No</v>
      </c>
      <c r="X54" s="109">
        <f t="shared" si="2"/>
        <v>2</v>
      </c>
      <c r="Y54" s="109">
        <f t="shared" si="3"/>
        <v>1</v>
      </c>
      <c r="Z54" s="160">
        <f t="shared" si="8"/>
        <v>1.5</v>
      </c>
      <c r="AA54" s="423">
        <f t="shared" si="13"/>
        <v>3</v>
      </c>
      <c r="AB54" s="177"/>
      <c r="AC54" s="415" t="s">
        <v>131</v>
      </c>
      <c r="AD54" s="423">
        <f t="shared" si="14"/>
        <v>3</v>
      </c>
      <c r="AE54" s="178">
        <f t="shared" si="9"/>
        <v>98.5</v>
      </c>
      <c r="AF54" s="83">
        <f t="shared" si="4"/>
        <v>-1.4014014014014069E-2</v>
      </c>
    </row>
    <row r="55" spans="2:32" outlineLevel="2" x14ac:dyDescent="0.35">
      <c r="B55" s="126"/>
      <c r="C55" s="417" t="s">
        <v>133</v>
      </c>
      <c r="D55" s="145">
        <f>VLOOKUP($C55,'CALCS | PCs'!$C$9:$L$31,MATCH($B$44,'CALCS | PCs'!$C$2:$L$2,0),0)</f>
        <v>644.29999999999995</v>
      </c>
      <c r="E55" s="145">
        <f>VLOOKUP($C55,'INPUTS | PCs'!$C$201:$L$223,MATCH($B$44,'INPUTS | PCs'!$C$2:$L$2,0),0)</f>
        <v>635.6</v>
      </c>
      <c r="F55" s="164"/>
      <c r="G55" s="64"/>
      <c r="H55" s="67"/>
      <c r="I55" s="417" t="s">
        <v>133</v>
      </c>
      <c r="J55" s="148">
        <f>VLOOKUP($I55,'INPUTS | PCs'!$C$149:$L$171,MATCH($I$44,'INPUTS | PCs'!$C$2:$L$2,0),0)</f>
        <v>671.8</v>
      </c>
      <c r="K55" s="158">
        <f>VLOOKUP($I55,'INPUTS | PCs'!$C$123:$L$145,MATCH("2024-25",'INPUTS | PCs'!$C$2:$L$2,0),0)</f>
        <v>20.399999999999999</v>
      </c>
      <c r="L55" s="153">
        <f>VLOOKUP($I55,'INPUTS | PCs'!$C$123:$L$145,MATCH($I$44,'INPUTS | PCs'!$C$2:$L$2,0),0)</f>
        <v>4.0999999999999996</v>
      </c>
      <c r="M55" s="175">
        <f>VLOOKUP($I55,'INPUTS | PCs'!$C$227:$L$249,MATCH($I$44,'INPUTS | PCs'!$C$2:$L$2,0),0)</f>
        <v>5.3885084846680398</v>
      </c>
      <c r="N55" s="121"/>
      <c r="O55" s="67"/>
      <c r="P55" s="417" t="s">
        <v>133</v>
      </c>
      <c r="Q55" s="145">
        <f>VLOOKUP($P55,'CALCS | PCs'!$C$35:$L$57,MATCH($P$44,'CALCS | PCs'!$C$2:$L$2,0),0)</f>
        <v>20.292913385826772</v>
      </c>
      <c r="R55" s="145">
        <f>VLOOKUP($P55,'CALCS | PCs'!$C$87:$L$109,MATCH($P$44,'CALCS | PCs'!$C$2:$L$2,0),0)</f>
        <v>20.018897637795277</v>
      </c>
      <c r="S55" s="166" t="b">
        <f t="shared" si="5"/>
        <v>1</v>
      </c>
      <c r="T55" s="145">
        <f>VLOOKUP($P55,'CALCS | PCs'!$C$61:$L$83,MATCH($P$44,'CALCS | PCs'!$C$2:$L$2,0),0)</f>
        <v>162.87509555608585</v>
      </c>
      <c r="U55" s="145">
        <f>VLOOKUP($P55,'CALCS | PCs'!$C$113:$L$135,MATCH($P$44,'CALCS | PCs'!$C$2:$L$2,0),0)</f>
        <v>160.67578881801671</v>
      </c>
      <c r="V55" s="166" t="b">
        <f t="shared" si="6"/>
        <v>1</v>
      </c>
      <c r="W55" s="166" t="str">
        <f t="shared" si="7"/>
        <v>Yes</v>
      </c>
      <c r="X55" s="109">
        <f t="shared" si="2"/>
        <v>3</v>
      </c>
      <c r="Y55" s="109">
        <f t="shared" si="3"/>
        <v>3</v>
      </c>
      <c r="Z55" s="160">
        <f t="shared" si="8"/>
        <v>3</v>
      </c>
      <c r="AA55" s="423">
        <f t="shared" si="13"/>
        <v>2</v>
      </c>
      <c r="AB55" s="177"/>
      <c r="AC55" s="415" t="s">
        <v>133</v>
      </c>
      <c r="AD55" s="423">
        <f t="shared" si="14"/>
        <v>2</v>
      </c>
      <c r="AE55" s="178">
        <f t="shared" si="9"/>
        <v>635.6</v>
      </c>
      <c r="AF55" s="83">
        <f t="shared" si="4"/>
        <v>-5.3885084846680462E-2</v>
      </c>
    </row>
    <row r="56" spans="2:32" outlineLevel="2" x14ac:dyDescent="0.35">
      <c r="B56" s="126"/>
      <c r="C56" s="417" t="s">
        <v>244</v>
      </c>
      <c r="D56" s="145">
        <f>VLOOKUP($C56,'CALCS | PCs'!$C$9:$L$31,MATCH($B$44,'CALCS | PCs'!$C$2:$L$2,0),0)</f>
        <v>443.5</v>
      </c>
      <c r="E56" s="145">
        <f>VLOOKUP($C56,'INPUTS | PCs'!$C$201:$L$223,MATCH($B$44,'INPUTS | PCs'!$C$2:$L$2,0),0)</f>
        <v>438.8</v>
      </c>
      <c r="F56" s="164"/>
      <c r="G56" s="64"/>
      <c r="H56" s="67"/>
      <c r="I56" s="417" t="s">
        <v>244</v>
      </c>
      <c r="J56" s="148">
        <f>VLOOKUP($I56,'INPUTS | PCs'!$C$149:$L$171,MATCH($I$44,'INPUTS | PCs'!$C$2:$L$2,0),0)</f>
        <v>447.1</v>
      </c>
      <c r="K56" s="158">
        <f>VLOOKUP($I56,'INPUTS | PCs'!$C$123:$L$145,MATCH("2024-25",'INPUTS | PCs'!$C$2:$L$2,0),0)</f>
        <v>10.8</v>
      </c>
      <c r="L56" s="153">
        <f>VLOOKUP($I56,'INPUTS | PCs'!$C$123:$L$145,MATCH($I$44,'INPUTS | PCs'!$C$2:$L$2,0),0)</f>
        <v>0.8</v>
      </c>
      <c r="M56" s="175">
        <f>VLOOKUP($I56,'INPUTS | PCs'!$C$227:$L$249,MATCH($I$44,'INPUTS | PCs'!$C$2:$L$2,0),0)</f>
        <v>1.85640796242451</v>
      </c>
      <c r="N56" s="121"/>
      <c r="O56" s="67"/>
      <c r="P56" s="417" t="s">
        <v>244</v>
      </c>
      <c r="Q56" s="293">
        <f>VLOOKUP($P56,'CALCS | PCs'!$C$35:$L$57,MATCH($P$44,'CALCS | PCs'!$C$2:$L$2,0),0)</f>
        <v>10.42589119036878</v>
      </c>
      <c r="R56" s="145">
        <f>VLOOKUP($P56,'CALCS | PCs'!$C$87:$L$109,MATCH($P$44,'CALCS | PCs'!$C$2:$L$2,0),0)</f>
        <v>10.315402602782008</v>
      </c>
      <c r="S56" s="166" t="b">
        <f t="shared" si="5"/>
        <v>1</v>
      </c>
      <c r="T56" s="145">
        <f>VLOOKUP($P56,'CALCS | PCs'!$C$61:$L$83,MATCH($P$44,'CALCS | PCs'!$C$2:$L$2,0),0)</f>
        <v>130.22699137183784</v>
      </c>
      <c r="U56" s="145">
        <f>VLOOKUP($P56,'CALCS | PCs'!$C$113:$L$135,MATCH($P$44,'CALCS | PCs'!$C$2:$L$2,0),0)</f>
        <v>128.84690826147113</v>
      </c>
      <c r="V56" s="166" t="b">
        <f t="shared" si="6"/>
        <v>1</v>
      </c>
      <c r="W56" s="166" t="str">
        <f t="shared" si="7"/>
        <v>Yes</v>
      </c>
      <c r="X56" s="109">
        <f t="shared" si="2"/>
        <v>3</v>
      </c>
      <c r="Y56" s="109">
        <f t="shared" si="3"/>
        <v>3</v>
      </c>
      <c r="Z56" s="160">
        <f t="shared" si="8"/>
        <v>3</v>
      </c>
      <c r="AA56" s="423">
        <f t="shared" si="13"/>
        <v>2</v>
      </c>
      <c r="AB56" s="177"/>
      <c r="AC56" s="415" t="s">
        <v>244</v>
      </c>
      <c r="AD56" s="423">
        <f t="shared" si="14"/>
        <v>2</v>
      </c>
      <c r="AE56" s="178">
        <f t="shared" si="9"/>
        <v>438.8</v>
      </c>
      <c r="AF56" s="83">
        <f t="shared" si="4"/>
        <v>-1.856407962424516E-2</v>
      </c>
    </row>
    <row r="57" spans="2:32" outlineLevel="2" x14ac:dyDescent="0.35">
      <c r="B57" s="126"/>
      <c r="C57" s="417" t="s">
        <v>137</v>
      </c>
      <c r="D57" s="145">
        <f>VLOOKUP($C57,'CALCS | PCs'!$C$9:$L$31,MATCH($B$44,'CALCS | PCs'!$C$2:$L$2,0),0)</f>
        <v>72.099999999999994</v>
      </c>
      <c r="E57" s="145">
        <f>VLOOKUP($C57,'INPUTS | PCs'!$C$201:$L$223,MATCH($B$44,'INPUTS | PCs'!$C$2:$L$2,0),0)</f>
        <v>69.5</v>
      </c>
      <c r="F57" s="164"/>
      <c r="G57" s="64"/>
      <c r="H57" s="67"/>
      <c r="I57" s="417" t="s">
        <v>137</v>
      </c>
      <c r="J57" s="148">
        <f>VLOOKUP($I57,'INPUTS | PCs'!$C$149:$L$171,MATCH($I$44,'INPUTS | PCs'!$C$2:$L$2,0),0)</f>
        <v>73.3</v>
      </c>
      <c r="K57" s="158">
        <f>VLOOKUP($I57,'INPUTS | PCs'!$C$123:$L$145,MATCH("2024-25",'INPUTS | PCs'!$C$2:$L$2,0),0)</f>
        <v>12.8</v>
      </c>
      <c r="L57" s="153">
        <f>VLOOKUP($I57,'INPUTS | PCs'!$C$123:$L$145,MATCH($I$44,'INPUTS | PCs'!$C$2:$L$2,0),0)</f>
        <v>1.6</v>
      </c>
      <c r="M57" s="175">
        <f>VLOOKUP($I57,'INPUTS | PCs'!$C$227:$L$249,MATCH($I$44,'INPUTS | PCs'!$C$2:$L$2,0),0)</f>
        <v>5.1841746248294598</v>
      </c>
      <c r="N57" s="121"/>
      <c r="O57" s="67"/>
      <c r="P57" s="417" t="s">
        <v>137</v>
      </c>
      <c r="Q57" s="145">
        <f>VLOOKUP($P57,'CALCS | PCs'!$C$35:$L$57,MATCH($P$44,'CALCS | PCs'!$C$2:$L$2,0),0)</f>
        <v>5.9811688581027829</v>
      </c>
      <c r="R57" s="145">
        <f>VLOOKUP($P57,'CALCS | PCs'!$C$87:$L$109,MATCH($P$44,'CALCS | PCs'!$C$2:$L$2,0),0)</f>
        <v>5.7654817702932517</v>
      </c>
      <c r="S57" s="166" t="b">
        <f t="shared" si="5"/>
        <v>1</v>
      </c>
      <c r="T57" s="145">
        <f>VLOOKUP($P57,'CALCS | PCs'!$C$61:$L$83,MATCH($P$44,'CALCS | PCs'!$C$2:$L$2,0),0)</f>
        <v>114.86360544271874</v>
      </c>
      <c r="U57" s="145">
        <f>VLOOKUP($P57,'CALCS | PCs'!$C$113:$L$135,MATCH($P$44,'CALCS | PCs'!$C$2:$L$2,0),0)</f>
        <v>110.72150593993</v>
      </c>
      <c r="V57" s="166" t="b">
        <f t="shared" si="6"/>
        <v>1</v>
      </c>
      <c r="W57" s="166" t="str">
        <f t="shared" si="7"/>
        <v>Yes</v>
      </c>
      <c r="X57" s="109">
        <f t="shared" si="2"/>
        <v>1</v>
      </c>
      <c r="Y57" s="109">
        <f t="shared" si="3"/>
        <v>2</v>
      </c>
      <c r="Z57" s="160">
        <f t="shared" si="8"/>
        <v>1.5</v>
      </c>
      <c r="AA57" s="423">
        <f t="shared" si="13"/>
        <v>1</v>
      </c>
      <c r="AB57" s="177"/>
      <c r="AC57" s="415" t="s">
        <v>137</v>
      </c>
      <c r="AD57" s="423">
        <f t="shared" si="14"/>
        <v>1</v>
      </c>
      <c r="AE57" s="178">
        <f t="shared" si="9"/>
        <v>69.5</v>
      </c>
      <c r="AF57" s="83">
        <f t="shared" si="4"/>
        <v>-5.1841746248294643E-2</v>
      </c>
    </row>
    <row r="58" spans="2:32" outlineLevel="2" x14ac:dyDescent="0.35">
      <c r="B58" s="126"/>
      <c r="C58" s="417" t="s">
        <v>139</v>
      </c>
      <c r="D58" s="145">
        <f>VLOOKUP($C58,'CALCS | PCs'!$C$9:$L$31,MATCH($B$44,'CALCS | PCs'!$C$2:$L$2,0),0)</f>
        <v>304.60000000000002</v>
      </c>
      <c r="E58" s="145">
        <f>VLOOKUP($C58,'INPUTS | PCs'!$C$201:$L$223,MATCH($B$44,'INPUTS | PCs'!$C$2:$L$2,0),0)</f>
        <v>304.2</v>
      </c>
      <c r="F58" s="472"/>
      <c r="G58" s="64"/>
      <c r="H58" s="67"/>
      <c r="I58" s="417" t="s">
        <v>139</v>
      </c>
      <c r="J58" s="148">
        <f>VLOOKUP($I58,'INPUTS | PCs'!$C$149:$L$171,MATCH($I$44,'INPUTS | PCs'!$C$2:$L$2,0),0)</f>
        <v>315.3</v>
      </c>
      <c r="K58" s="158">
        <f>VLOOKUP($I58,'INPUTS | PCs'!$C$123:$L$145,MATCH("2024-25",'INPUTS | PCs'!$C$2:$L$2,0),0)</f>
        <v>15</v>
      </c>
      <c r="L58" s="153">
        <f>VLOOKUP($I58,'INPUTS | PCs'!$C$123:$L$145,MATCH($I$44,'INPUTS | PCs'!$C$2:$L$2,0),0)</f>
        <v>3.4</v>
      </c>
      <c r="M58" s="175">
        <f>VLOOKUP($I58,'INPUTS | PCs'!$C$227:$L$249,MATCH($I$44,'INPUTS | PCs'!$C$2:$L$2,0),0)</f>
        <v>3.52045670789725</v>
      </c>
      <c r="N58" s="121"/>
      <c r="O58" s="67"/>
      <c r="P58" s="417" t="s">
        <v>139</v>
      </c>
      <c r="Q58" s="145">
        <f>VLOOKUP($P58,'CALCS | PCs'!$C$35:$L$57,MATCH($P$44,'CALCS | PCs'!$C$2:$L$2,0),0)</f>
        <v>9.5151520831185721</v>
      </c>
      <c r="R58" s="145">
        <f>VLOOKUP($P58,'CALCS | PCs'!$C$87:$L$109,MATCH($P$44,'CALCS | PCs'!$C$2:$L$2,0),0)</f>
        <v>9.5026568078945157</v>
      </c>
      <c r="S58" s="166" t="b">
        <f t="shared" si="5"/>
        <v>1</v>
      </c>
      <c r="T58" s="145">
        <f>VLOOKUP($P58,'CALCS | PCs'!$C$61:$L$83,MATCH($P$44,'CALCS | PCs'!$C$2:$L$2,0),0)</f>
        <v>129.75107898714074</v>
      </c>
      <c r="U58" s="145">
        <f>VLOOKUP($P58,'CALCS | PCs'!$C$113:$L$135,MATCH($P$44,'CALCS | PCs'!$C$2:$L$2,0),0)</f>
        <v>129.58069017691469</v>
      </c>
      <c r="V58" s="166" t="b">
        <f t="shared" si="6"/>
        <v>1</v>
      </c>
      <c r="W58" s="166" t="str">
        <f t="shared" si="7"/>
        <v>Yes</v>
      </c>
      <c r="X58" s="109">
        <f t="shared" si="2"/>
        <v>3</v>
      </c>
      <c r="Y58" s="109">
        <f t="shared" si="3"/>
        <v>3</v>
      </c>
      <c r="Z58" s="160">
        <f t="shared" si="8"/>
        <v>3</v>
      </c>
      <c r="AA58" s="423">
        <f t="shared" si="13"/>
        <v>2</v>
      </c>
      <c r="AB58" s="177"/>
      <c r="AC58" s="415" t="s">
        <v>139</v>
      </c>
      <c r="AD58" s="423">
        <f t="shared" si="14"/>
        <v>2</v>
      </c>
      <c r="AE58" s="178">
        <f t="shared" si="9"/>
        <v>304.2</v>
      </c>
      <c r="AF58" s="83">
        <f t="shared" si="4"/>
        <v>-3.520456707897248E-2</v>
      </c>
    </row>
    <row r="59" spans="2:32" outlineLevel="2" x14ac:dyDescent="0.35">
      <c r="B59" s="126"/>
      <c r="C59" s="417" t="s">
        <v>141</v>
      </c>
      <c r="D59" s="145">
        <f>VLOOKUP($C59,'CALCS | PCs'!$C$9:$L$31,MATCH($B$44,'CALCS | PCs'!$C$2:$L$2,0),0)</f>
        <v>183.7</v>
      </c>
      <c r="E59" s="145">
        <f>VLOOKUP($C59,'INPUTS | PCs'!$C$201:$L$223,MATCH($B$44,'INPUTS | PCs'!$C$2:$L$2,0),0)</f>
        <v>185.5</v>
      </c>
      <c r="F59" s="164"/>
      <c r="G59" s="64"/>
      <c r="H59" s="67"/>
      <c r="I59" s="417" t="s">
        <v>141</v>
      </c>
      <c r="J59" s="148">
        <f>VLOOKUP($I59,'INPUTS | PCs'!$C$149:$L$171,MATCH($I$44,'INPUTS | PCs'!$C$2:$L$2,0),0)</f>
        <v>188.8</v>
      </c>
      <c r="K59" s="158">
        <f>VLOOKUP($I59,'INPUTS | PCs'!$C$123:$L$145,MATCH("2024-25",'INPUTS | PCs'!$C$2:$L$2,0),0)</f>
        <v>20</v>
      </c>
      <c r="L59" s="153">
        <f>VLOOKUP($I59,'INPUTS | PCs'!$C$123:$L$145,MATCH($I$44,'INPUTS | PCs'!$C$2:$L$2,0),0)</f>
        <v>2.7</v>
      </c>
      <c r="M59" s="175">
        <f>VLOOKUP($I59,'INPUTS | PCs'!$C$227:$L$249,MATCH($I$44,'INPUTS | PCs'!$C$2:$L$2,0),0)</f>
        <v>1.7478813559322099</v>
      </c>
      <c r="N59" s="121"/>
      <c r="O59" s="67"/>
      <c r="P59" s="417" t="s">
        <v>141</v>
      </c>
      <c r="Q59" s="145">
        <f>VLOOKUP($P59,'CALCS | PCs'!$C$35:$L$57,MATCH($P$44,'CALCS | PCs'!$C$2:$L$2,0),0)</f>
        <v>10.910559544809317</v>
      </c>
      <c r="R59" s="145">
        <f>VLOOKUP($P59,'CALCS | PCs'!$C$87:$L$109,MATCH($P$44,'CALCS | PCs'!$C$2:$L$2,0),0)</f>
        <v>11.017467586075821</v>
      </c>
      <c r="S59" s="166" t="b">
        <f t="shared" si="5"/>
        <v>0</v>
      </c>
      <c r="T59" s="145">
        <f>VLOOKUP($P59,'CALCS | PCs'!$C$61:$L$83,MATCH($P$44,'CALCS | PCs'!$C$2:$L$2,0),0)</f>
        <v>119.30097551440021</v>
      </c>
      <c r="U59" s="145">
        <f>VLOOKUP($P59,'CALCS | PCs'!$C$113:$L$135,MATCH($P$44,'CALCS | PCs'!$C$2:$L$2,0),0)</f>
        <v>120.4699562216725</v>
      </c>
      <c r="V59" s="166" t="b">
        <f t="shared" si="6"/>
        <v>0</v>
      </c>
      <c r="W59" s="166" t="str">
        <f t="shared" si="7"/>
        <v>No</v>
      </c>
      <c r="X59" s="109">
        <f t="shared" si="2"/>
        <v>3</v>
      </c>
      <c r="Y59" s="109">
        <f t="shared" si="3"/>
        <v>3</v>
      </c>
      <c r="Z59" s="160">
        <f t="shared" si="8"/>
        <v>3</v>
      </c>
      <c r="AA59" s="423">
        <f t="shared" si="13"/>
        <v>3</v>
      </c>
      <c r="AB59" s="177"/>
      <c r="AC59" s="415" t="s">
        <v>141</v>
      </c>
      <c r="AD59" s="423">
        <f t="shared" si="14"/>
        <v>3</v>
      </c>
      <c r="AE59" s="178">
        <f t="shared" si="9"/>
        <v>185.5</v>
      </c>
      <c r="AF59" s="83">
        <f t="shared" si="4"/>
        <v>-1.7478813559322091E-2</v>
      </c>
    </row>
    <row r="60" spans="2:32" outlineLevel="2" x14ac:dyDescent="0.35">
      <c r="B60" s="126"/>
      <c r="C60" s="417" t="s">
        <v>143</v>
      </c>
      <c r="D60" s="145">
        <f>VLOOKUP($C60,'CALCS | PCs'!$C$9:$L$31,MATCH($B$44,'CALCS | PCs'!$C$2:$L$2,0),0)</f>
        <v>38.200000000000003</v>
      </c>
      <c r="E60" s="145">
        <f>VLOOKUP($C60,'INPUTS | PCs'!$C$201:$L$223,MATCH($B$44,'INPUTS | PCs'!$C$2:$L$2,0),0)</f>
        <v>37.9</v>
      </c>
      <c r="F60" s="161"/>
      <c r="G60" s="64"/>
      <c r="H60" s="67"/>
      <c r="I60" s="417" t="s">
        <v>143</v>
      </c>
      <c r="J60" s="148">
        <f>VLOOKUP($I60,'INPUTS | PCs'!$C$149:$L$171,MATCH($I$44,'INPUTS | PCs'!$C$2:$L$2,0),0)</f>
        <v>40.700000000000003</v>
      </c>
      <c r="K60" s="158">
        <f>VLOOKUP($I60,'INPUTS | PCs'!$C$123:$L$145,MATCH("2024-25",'INPUTS | PCs'!$C$2:$L$2,0),0)</f>
        <v>21.2</v>
      </c>
      <c r="L60" s="153">
        <f>VLOOKUP($I60,'INPUTS | PCs'!$C$123:$L$145,MATCH($I$44,'INPUTS | PCs'!$C$2:$L$2,0),0)</f>
        <v>6.1</v>
      </c>
      <c r="M60" s="175">
        <f>VLOOKUP($I60,'INPUTS | PCs'!$C$227:$L$249,MATCH($I$44,'INPUTS | PCs'!$C$2:$L$2,0),0)</f>
        <v>6.8796068796068903</v>
      </c>
      <c r="N60" s="121"/>
      <c r="O60" s="67"/>
      <c r="P60" s="417" t="s">
        <v>143</v>
      </c>
      <c r="Q60" s="145">
        <f>VLOOKUP($P60,'CALCS | PCs'!$C$35:$L$57,MATCH($P$44,'CALCS | PCs'!$C$2:$L$2,0),0)</f>
        <v>5.5332647710647915</v>
      </c>
      <c r="R60" s="293">
        <f>VLOOKUP($P60,'CALCS | PCs'!$C$87:$L$109,MATCH($P$44,'CALCS | PCs'!$C$2:$L$2,0),0)</f>
        <v>5.4898098121297281</v>
      </c>
      <c r="S60" s="166" t="b">
        <f t="shared" si="5"/>
        <v>1</v>
      </c>
      <c r="T60" s="145">
        <f>VLOOKUP($P60,'CALCS | PCs'!$C$61:$L$83,MATCH($P$44,'CALCS | PCs'!$C$2:$L$2,0),0)</f>
        <v>69.691623687124746</v>
      </c>
      <c r="U60" s="293">
        <f>VLOOKUP($P60,'CALCS | PCs'!$C$113:$L$135,MATCH($P$44,'CALCS | PCs'!$C$2:$L$2,0),0)</f>
        <v>69.144307270733705</v>
      </c>
      <c r="V60" s="166" t="b">
        <f t="shared" si="6"/>
        <v>1</v>
      </c>
      <c r="W60" s="166" t="str">
        <f t="shared" si="7"/>
        <v>Yes</v>
      </c>
      <c r="X60" s="109">
        <f t="shared" si="2"/>
        <v>1</v>
      </c>
      <c r="Y60" s="109">
        <f t="shared" si="3"/>
        <v>1</v>
      </c>
      <c r="Z60" s="160">
        <f t="shared" si="8"/>
        <v>1</v>
      </c>
      <c r="AA60" s="423">
        <f t="shared" si="13"/>
        <v>1</v>
      </c>
      <c r="AB60" s="177"/>
      <c r="AC60" s="415" t="s">
        <v>143</v>
      </c>
      <c r="AD60" s="423">
        <f t="shared" si="14"/>
        <v>1</v>
      </c>
      <c r="AE60" s="178">
        <f t="shared" si="9"/>
        <v>37.9</v>
      </c>
      <c r="AF60" s="83">
        <f t="shared" si="4"/>
        <v>-6.8796068796068893E-2</v>
      </c>
    </row>
    <row r="61" spans="2:32" outlineLevel="2" x14ac:dyDescent="0.35">
      <c r="B61" s="126"/>
      <c r="C61" s="417" t="s">
        <v>145</v>
      </c>
      <c r="D61" s="145">
        <f>VLOOKUP($C61,'CALCS | PCs'!$C$9:$L$31,MATCH($B$44,'CALCS | PCs'!$C$2:$L$2,0),0)</f>
        <v>27.5</v>
      </c>
      <c r="E61" s="145">
        <f>VLOOKUP($C61,'INPUTS | PCs'!$C$201:$L$223,MATCH($B$44,'INPUTS | PCs'!$C$2:$L$2,0),0)</f>
        <v>25.4</v>
      </c>
      <c r="F61" s="164"/>
      <c r="G61" s="64"/>
      <c r="H61" s="67"/>
      <c r="I61" s="417" t="s">
        <v>145</v>
      </c>
      <c r="J61" s="148">
        <f>VLOOKUP($I61,'INPUTS | PCs'!$C$149:$L$171,MATCH($I$44,'INPUTS | PCs'!$C$2:$L$2,0),0)</f>
        <v>28.4</v>
      </c>
      <c r="K61" s="158">
        <f>VLOOKUP($I61,'INPUTS | PCs'!$C$123:$L$145,MATCH("2024-25",'INPUTS | PCs'!$C$2:$L$2,0),0)</f>
        <v>15.2</v>
      </c>
      <c r="L61" s="153">
        <f>VLOOKUP($I61,'INPUTS | PCs'!$C$123:$L$145,MATCH($I$44,'INPUTS | PCs'!$C$2:$L$2,0),0)</f>
        <v>3.1</v>
      </c>
      <c r="M61" s="175">
        <f>VLOOKUP($I61,'INPUTS | PCs'!$C$227:$L$249,MATCH($I$44,'INPUTS | PCs'!$C$2:$L$2,0),0)</f>
        <v>10.563380281690099</v>
      </c>
      <c r="N61" s="121"/>
      <c r="O61" s="67"/>
      <c r="P61" s="417" t="s">
        <v>145</v>
      </c>
      <c r="Q61" s="145">
        <f>VLOOKUP($P61,'CALCS | PCs'!$C$35:$L$57,MATCH($P$44,'CALCS | PCs'!$C$2:$L$2,0),0)</f>
        <v>8.1612060778727447</v>
      </c>
      <c r="R61" s="145">
        <f>VLOOKUP($P61,'CALCS | PCs'!$C$87:$L$109,MATCH($P$44,'CALCS | PCs'!$C$2:$L$2,0),0)</f>
        <v>7.5379867046533713</v>
      </c>
      <c r="S61" s="166" t="b">
        <f t="shared" si="5"/>
        <v>1</v>
      </c>
      <c r="T61" s="145">
        <f>VLOOKUP($P61,'CALCS | PCs'!$C$61:$L$83,MATCH($P$44,'CALCS | PCs'!$C$2:$L$2,0),0)</f>
        <v>85.169642442355638</v>
      </c>
      <c r="U61" s="145">
        <f>VLOOKUP($P61,'CALCS | PCs'!$C$113:$L$135,MATCH($P$44,'CALCS | PCs'!$C$2:$L$2,0),0)</f>
        <v>78.665778837666664</v>
      </c>
      <c r="V61" s="166" t="b">
        <f t="shared" si="6"/>
        <v>1</v>
      </c>
      <c r="W61" s="166" t="str">
        <f t="shared" si="7"/>
        <v>Yes</v>
      </c>
      <c r="X61" s="109">
        <f t="shared" si="2"/>
        <v>2</v>
      </c>
      <c r="Y61" s="109">
        <f t="shared" si="3"/>
        <v>1</v>
      </c>
      <c r="Z61" s="160">
        <f t="shared" si="8"/>
        <v>1.5</v>
      </c>
      <c r="AA61" s="423">
        <f t="shared" si="13"/>
        <v>1</v>
      </c>
      <c r="AB61" s="177"/>
      <c r="AC61" s="415" t="s">
        <v>145</v>
      </c>
      <c r="AD61" s="423">
        <f t="shared" si="14"/>
        <v>1</v>
      </c>
      <c r="AE61" s="178">
        <f t="shared" si="9"/>
        <v>25.4</v>
      </c>
      <c r="AF61" s="83">
        <f t="shared" si="4"/>
        <v>-0.10563380281690142</v>
      </c>
    </row>
    <row r="62" spans="2:32" outlineLevel="2" x14ac:dyDescent="0.35">
      <c r="B62" s="126"/>
      <c r="C62" s="417" t="s">
        <v>147</v>
      </c>
      <c r="D62" s="145">
        <f>VLOOKUP($C62,'CALCS | PCs'!$C$9:$L$31,MATCH($B$44,'CALCS | PCs'!$C$2:$L$2,0),0)</f>
        <v>94.9</v>
      </c>
      <c r="E62" s="145">
        <f>VLOOKUP($C62,'INPUTS | PCs'!$C$201:$L$223,MATCH($B$44,'INPUTS | PCs'!$C$2:$L$2,0),0)</f>
        <v>94.1</v>
      </c>
      <c r="F62" s="164"/>
      <c r="G62" s="64"/>
      <c r="H62" s="67"/>
      <c r="I62" s="417" t="s">
        <v>147</v>
      </c>
      <c r="J62" s="148">
        <f>VLOOKUP($I62,'INPUTS | PCs'!$C$149:$L$171,MATCH($I$44,'INPUTS | PCs'!$C$2:$L$2,0),0)</f>
        <v>95.1</v>
      </c>
      <c r="K62" s="158">
        <f>VLOOKUP($I62,'INPUTS | PCs'!$C$123:$L$145,MATCH("2024-25",'INPUTS | PCs'!$C$2:$L$2,0),0)</f>
        <v>9.6999999999999993</v>
      </c>
      <c r="L62" s="153">
        <f>VLOOKUP($I62,'INPUTS | PCs'!$C$123:$L$145,MATCH($I$44,'INPUTS | PCs'!$C$2:$L$2,0),0)</f>
        <v>0.2</v>
      </c>
      <c r="M62" s="175">
        <f>VLOOKUP($I62,'INPUTS | PCs'!$C$227:$L$249,MATCH($I$44,'INPUTS | PCs'!$C$2:$L$2,0),0)</f>
        <v>1.05152471083071</v>
      </c>
      <c r="N62" s="121"/>
      <c r="O62" s="67"/>
      <c r="P62" s="417" t="s">
        <v>147</v>
      </c>
      <c r="Q62" s="145">
        <f>VLOOKUP($P62,'CALCS | PCs'!$C$35:$L$57,MATCH($P$44,'CALCS | PCs'!$C$2:$L$2,0),0)</f>
        <v>6.3937728529614981</v>
      </c>
      <c r="R62" s="145">
        <f>VLOOKUP($P62,'CALCS | PCs'!$C$87:$L$109,MATCH($P$44,'CALCS | PCs'!$C$2:$L$2,0),0)</f>
        <v>6.3398738194275763</v>
      </c>
      <c r="S62" s="166" t="b">
        <f t="shared" si="5"/>
        <v>1</v>
      </c>
      <c r="T62" s="145">
        <f>VLOOKUP($P62,'CALCS | PCs'!$C$61:$L$83,MATCH($P$44,'CALCS | PCs'!$C$2:$L$2,0),0)</f>
        <v>98.854784509069844</v>
      </c>
      <c r="U62" s="145">
        <f>VLOOKUP($P62,'CALCS | PCs'!$C$113:$L$135,MATCH($P$44,'CALCS | PCs'!$C$2:$L$2,0),0)</f>
        <v>98.021445967370624</v>
      </c>
      <c r="V62" s="166" t="b">
        <f t="shared" si="6"/>
        <v>1</v>
      </c>
      <c r="W62" s="166" t="str">
        <f t="shared" si="7"/>
        <v>Yes</v>
      </c>
      <c r="X62" s="109">
        <f t="shared" si="2"/>
        <v>2</v>
      </c>
      <c r="Y62" s="109">
        <f t="shared" si="3"/>
        <v>2</v>
      </c>
      <c r="Z62" s="160">
        <f t="shared" si="8"/>
        <v>2</v>
      </c>
      <c r="AA62" s="423">
        <f t="shared" si="13"/>
        <v>2</v>
      </c>
      <c r="AB62" s="177"/>
      <c r="AC62" s="415" t="s">
        <v>147</v>
      </c>
      <c r="AD62" s="423">
        <f t="shared" si="14"/>
        <v>2</v>
      </c>
      <c r="AE62" s="178">
        <f t="shared" si="9"/>
        <v>94.1</v>
      </c>
      <c r="AF62" s="83">
        <f t="shared" si="4"/>
        <v>-1.0515247108307046E-2</v>
      </c>
    </row>
    <row r="63" spans="2:32" outlineLevel="2" x14ac:dyDescent="0.35">
      <c r="B63" s="126"/>
      <c r="C63" s="415" t="s">
        <v>161</v>
      </c>
      <c r="D63" s="145">
        <f>VLOOKUP($C63,'CALCS | PCs'!$C$9:$L$31,MATCH($B$44,'CALCS | PCs'!$C$2:$L$2,0),0)</f>
        <v>67.8</v>
      </c>
      <c r="E63" s="145">
        <f>VLOOKUP($C63,'INPUTS | PCs'!$C$201:$L$223,MATCH($B$44,'INPUTS | PCs'!$C$2:$L$2,0),0)</f>
        <v>66.7</v>
      </c>
      <c r="F63" s="823"/>
      <c r="G63" s="577"/>
      <c r="H63" s="67"/>
      <c r="I63" s="415" t="s">
        <v>161</v>
      </c>
      <c r="J63" s="148">
        <f>VLOOKUP($I63,'INPUTS | PCs'!$C$149:$L$171,MATCH($I$44,'INPUTS | PCs'!$C$2:$L$2,0),0)</f>
        <v>69</v>
      </c>
      <c r="K63" s="158">
        <f>VLOOKUP($I63,'INPUTS | PCs'!$C$123:$L$145,MATCH("2024-25",'INPUTS | PCs'!$C$2:$L$2,0),0)</f>
        <v>15</v>
      </c>
      <c r="L63" s="153">
        <f>VLOOKUP($I63,'INPUTS | PCs'!$C$123:$L$145,MATCH($I$44,'INPUTS | PCs'!$C$2:$L$2,0),0)</f>
        <v>1.8</v>
      </c>
      <c r="M63" s="175">
        <f>VLOOKUP($I63,'INPUTS | PCs'!$C$227:$L$249,MATCH($I$44,'INPUTS | PCs'!$C$2:$L$2,0),0)</f>
        <v>3.3333333333333299</v>
      </c>
      <c r="N63" s="121"/>
      <c r="O63" s="67"/>
      <c r="P63" s="415" t="s">
        <v>161</v>
      </c>
      <c r="Q63" s="145">
        <f>VLOOKUP($P63,'CALCS | PCs'!$C$35:$L$57,MATCH($P$44,'CALCS | PCs'!$C$2:$L$2,0),0)</f>
        <v>10.976557440746017</v>
      </c>
      <c r="R63" s="145">
        <f>VLOOKUP($P63,'CALCS | PCs'!$C$87:$L$109,MATCH($P$44,'CALCS | PCs'!$C$2:$L$2,0),0)</f>
        <v>10.798471700556922</v>
      </c>
      <c r="S63" s="166" t="b">
        <f t="shared" si="5"/>
        <v>1</v>
      </c>
      <c r="T63" s="145">
        <f>VLOOKUP($P63,'CALCS | PCs'!$C$61:$L$83,MATCH($P$44,'CALCS | PCs'!$C$2:$L$2,0),0)</f>
        <v>113.224562048062</v>
      </c>
      <c r="U63" s="145">
        <f>VLOOKUP($P63,'CALCS | PCs'!$C$113:$L$135,MATCH($P$44,'CALCS | PCs'!$C$2:$L$2,0),0)</f>
        <v>111.38758537766572</v>
      </c>
      <c r="V63" s="166" t="b">
        <f t="shared" si="6"/>
        <v>1</v>
      </c>
      <c r="W63" s="166" t="str">
        <f t="shared" si="7"/>
        <v>Yes</v>
      </c>
      <c r="X63" s="109">
        <f t="shared" si="2"/>
        <v>3</v>
      </c>
      <c r="Y63" s="109">
        <f t="shared" si="3"/>
        <v>2</v>
      </c>
      <c r="Z63" s="832">
        <f>MEDIAN(X63:Y64)</f>
        <v>2</v>
      </c>
      <c r="AA63" s="828">
        <f>IF(OR(AND($W63="Yes",$W64="Yes",$Z63=1),AND($W63="Yes",$W64="Yes",$Z63=1.5)),1,IF(OR($W63="No",$W64="No",3),2))</f>
        <v>2</v>
      </c>
      <c r="AB63" s="177"/>
      <c r="AC63" s="415" t="s">
        <v>161</v>
      </c>
      <c r="AD63" s="827">
        <f>IF(AND($W63="Yes",$W64="Yes",$AA63=1),1,IF(OR($W63="No",$W64="No"),3,2))</f>
        <v>2</v>
      </c>
      <c r="AE63" s="178">
        <f t="shared" si="9"/>
        <v>66.7</v>
      </c>
      <c r="AF63" s="83">
        <f t="shared" si="4"/>
        <v>-3.3333333333333291E-2</v>
      </c>
    </row>
    <row r="64" spans="2:32" outlineLevel="2" x14ac:dyDescent="0.35">
      <c r="B64" s="126"/>
      <c r="C64" s="417" t="s">
        <v>164</v>
      </c>
      <c r="D64" s="145">
        <f>VLOOKUP($C64,'CALCS | PCs'!$C$9:$L$31,MATCH($B$44,'CALCS | PCs'!$C$2:$L$2,0),0)</f>
        <v>14.1</v>
      </c>
      <c r="E64" s="145">
        <f>VLOOKUP($C64,'INPUTS | PCs'!$C$201:$L$223,MATCH($B$44,'INPUTS | PCs'!$C$2:$L$2,0),0)</f>
        <v>13.9</v>
      </c>
      <c r="F64" s="824"/>
      <c r="G64" s="577"/>
      <c r="H64" s="67"/>
      <c r="I64" s="417" t="s">
        <v>164</v>
      </c>
      <c r="J64" s="148">
        <f>VLOOKUP($I64,'INPUTS | PCs'!$C$149:$L$171,MATCH($I$44,'INPUTS | PCs'!$C$2:$L$2,0),0)</f>
        <v>14.5</v>
      </c>
      <c r="K64" s="158">
        <f>VLOOKUP($I64,'INPUTS | PCs'!$C$123:$L$145,MATCH("2024-25",'INPUTS | PCs'!$C$2:$L$2,0),0)</f>
        <v>13.8</v>
      </c>
      <c r="L64" s="154">
        <f>VLOOKUP($I64,'INPUTS | PCs'!$C$123:$L$145,MATCH($I$44,'INPUTS | PCs'!$C$2:$L$2,0),0)</f>
        <v>2.9</v>
      </c>
      <c r="M64" s="176">
        <f>VLOOKUP($I64,'INPUTS | PCs'!$C$227:$L$249,MATCH($I$44,'INPUTS | PCs'!$C$2:$L$2,0),0)</f>
        <v>4.1379310344827598</v>
      </c>
      <c r="N64" s="121"/>
      <c r="O64" s="67"/>
      <c r="P64" s="417" t="s">
        <v>164</v>
      </c>
      <c r="Q64" s="145">
        <f>VLOOKUP($P64,'CALCS | PCs'!$C$35:$L$57,MATCH($P$44,'CALCS | PCs'!$C$2:$L$2,0),0)</f>
        <v>5.7661636609005029</v>
      </c>
      <c r="R64" s="145">
        <f>VLOOKUP($P64,'CALCS | PCs'!$C$87:$L$109,MATCH($P$44,'CALCS | PCs'!$C$2:$L$2,0),0)</f>
        <v>5.6843741054267367</v>
      </c>
      <c r="S64" s="166" t="b">
        <f t="shared" ref="S64" si="15">R64&lt;=Q64</f>
        <v>1</v>
      </c>
      <c r="T64" s="293">
        <f>VLOOKUP($P64,'CALCS | PCs'!$C$61:$L$83,MATCH($P$44,'CALCS | PCs'!$C$2:$L$2,0),0)</f>
        <v>95.35402718604179</v>
      </c>
      <c r="U64" s="145">
        <f>VLOOKUP($P64,'CALCS | PCs'!$C$113:$L$135,MATCH($P$44,'CALCS | PCs'!$C$2:$L$2,0),0)</f>
        <v>94.001487793331975</v>
      </c>
      <c r="V64" s="166" t="b">
        <f t="shared" ref="V64" si="16">U64&lt;=T64</f>
        <v>1</v>
      </c>
      <c r="W64" s="166" t="str">
        <f t="shared" ref="W64" si="17">IF(AND(S64=TRUE,V64=TRUE),"Yes","No")</f>
        <v>Yes</v>
      </c>
      <c r="X64" s="109">
        <f t="shared" si="2"/>
        <v>1</v>
      </c>
      <c r="Y64" s="109">
        <f t="shared" si="3"/>
        <v>2</v>
      </c>
      <c r="Z64" s="833"/>
      <c r="AA64" s="829">
        <f>IF(OR(AND($W64="Yes",$Z64=1),AND($W64="Yes",$Z64=1.5)),1,IF($W64="No",3,2))</f>
        <v>2</v>
      </c>
      <c r="AB64" s="177"/>
      <c r="AC64" s="415" t="s">
        <v>164</v>
      </c>
      <c r="AD64" s="827">
        <f>IF(AND($W64="Yes",$AA64=1),1,IF($W64="No",3,2))</f>
        <v>2</v>
      </c>
      <c r="AE64" s="178">
        <f t="shared" si="9"/>
        <v>13.9</v>
      </c>
      <c r="AF64" s="83">
        <f t="shared" si="4"/>
        <v>-4.1379310344827565E-2</v>
      </c>
    </row>
    <row r="65" spans="2:33" outlineLevel="2" x14ac:dyDescent="0.35">
      <c r="B65" s="126"/>
      <c r="C65" s="417" t="s">
        <v>151</v>
      </c>
      <c r="D65" s="146">
        <f>VLOOKUP($C65,'CALCS | PCs'!$C$9:$L$31,MATCH($B$44,'CALCS | PCs'!$C$2:$L$2,0),0)</f>
        <v>24.9</v>
      </c>
      <c r="E65" s="146">
        <f>VLOOKUP($C65,'INPUTS | PCs'!$C$201:$L$223,MATCH($B$44,'INPUTS | PCs'!$C$2:$L$2,0),0)</f>
        <v>24.9</v>
      </c>
      <c r="F65" s="164"/>
      <c r="G65" s="64"/>
      <c r="H65" s="67"/>
      <c r="I65" s="417" t="s">
        <v>151</v>
      </c>
      <c r="J65" s="148">
        <f>VLOOKUP($I65,'INPUTS | PCs'!$C$149:$L$171,MATCH($I$44,'INPUTS | PCs'!$C$2:$L$2,0),0)</f>
        <v>25.2</v>
      </c>
      <c r="K65" s="158">
        <f>VLOOKUP($I65,'INPUTS | PCs'!$C$123:$L$145,MATCH("2024-25",'INPUTS | PCs'!$C$2:$L$2,0),0)</f>
        <v>12.4</v>
      </c>
      <c r="L65" s="154">
        <f>VLOOKUP($I65,'INPUTS | PCs'!$C$123:$L$145,MATCH($I$44,'INPUTS | PCs'!$C$2:$L$2,0),0)</f>
        <v>1.2</v>
      </c>
      <c r="M65" s="176">
        <f>VLOOKUP($I65,'INPUTS | PCs'!$C$227:$L$249,MATCH($I$44,'INPUTS | PCs'!$C$2:$L$2,0),0)</f>
        <v>1.1904761904762</v>
      </c>
      <c r="N65" s="121"/>
      <c r="O65" s="67"/>
      <c r="P65" s="417" t="s">
        <v>151</v>
      </c>
      <c r="Q65" s="146">
        <f>VLOOKUP($P65,'CALCS | PCs'!$C$35:$L$57,MATCH($P$44,'CALCS | PCs'!$C$2:$L$2,0),0)</f>
        <v>7.0654332898246412</v>
      </c>
      <c r="R65" s="146">
        <f>VLOOKUP($P65,'CALCS | PCs'!$C$87:$L$109,MATCH($P$44,'CALCS | PCs'!$C$2:$L$2,0),0)</f>
        <v>7.0654332898246412</v>
      </c>
      <c r="S65" s="167" t="b">
        <f t="shared" si="5"/>
        <v>1</v>
      </c>
      <c r="T65" s="677">
        <f>VLOOKUP($P65,'CALCS | PCs'!$C$61:$L$83,MATCH($P$44,'CALCS | PCs'!$C$2:$L$2,0),0)</f>
        <v>87.220910600318049</v>
      </c>
      <c r="U65" s="146">
        <f>VLOOKUP($P65,'CALCS | PCs'!$C$113:$L$135,MATCH($P$44,'CALCS | PCs'!$C$2:$L$2,0),0)</f>
        <v>87.220910600318049</v>
      </c>
      <c r="V65" s="167" t="b">
        <f t="shared" si="6"/>
        <v>1</v>
      </c>
      <c r="W65" s="167" t="str">
        <f t="shared" si="7"/>
        <v>Yes</v>
      </c>
      <c r="X65" s="150">
        <f t="shared" si="2"/>
        <v>2</v>
      </c>
      <c r="Y65" s="150">
        <f t="shared" si="3"/>
        <v>2</v>
      </c>
      <c r="Z65" s="422">
        <f t="shared" si="8"/>
        <v>2</v>
      </c>
      <c r="AA65" s="423">
        <f>IF(OR(AND($W65="Yes",$Z65=1),AND($W65="Yes",$Z65=1.5)),1,IF($W65="No",3,2))</f>
        <v>2</v>
      </c>
      <c r="AB65" s="177"/>
      <c r="AC65" s="415" t="s">
        <v>151</v>
      </c>
      <c r="AD65" s="423">
        <f>IF(AND($W65="Yes",$AA65=1),1,IF($W65="No",3,2))</f>
        <v>2</v>
      </c>
      <c r="AE65" s="178">
        <f t="shared" si="9"/>
        <v>24.9</v>
      </c>
      <c r="AF65" s="83">
        <f t="shared" si="4"/>
        <v>-1.1904761904761934E-2</v>
      </c>
    </row>
    <row r="66" spans="2:33" outlineLevel="2" x14ac:dyDescent="0.35">
      <c r="B66" s="68"/>
      <c r="C66" s="115"/>
      <c r="D66" s="292"/>
      <c r="E66" s="143"/>
      <c r="F66" s="592"/>
      <c r="G66" s="70"/>
      <c r="H66" s="67"/>
      <c r="I66" s="115"/>
      <c r="J66" s="144"/>
      <c r="K66" s="102"/>
      <c r="L66" s="155"/>
      <c r="M66" s="155"/>
      <c r="O66" s="101"/>
      <c r="P66" s="115"/>
      <c r="Q66" s="143"/>
      <c r="R66" s="143"/>
      <c r="S66" s="143"/>
      <c r="T66" s="143"/>
      <c r="U66" s="143"/>
      <c r="V66" s="143"/>
      <c r="W66" s="143"/>
      <c r="X66" s="143"/>
      <c r="Y66" s="143"/>
      <c r="Z66" s="143"/>
      <c r="AA66" s="102"/>
      <c r="AB66" s="149"/>
      <c r="AC66" s="115"/>
      <c r="AD66" s="592"/>
      <c r="AE66" s="102"/>
      <c r="AF66" s="102"/>
    </row>
    <row r="67" spans="2:33" outlineLevel="2" x14ac:dyDescent="0.35">
      <c r="B67" s="126"/>
      <c r="C67" s="418" t="s">
        <v>725</v>
      </c>
      <c r="D67" s="686" t="s">
        <v>242</v>
      </c>
      <c r="E67" s="145">
        <f>VLOOKUP($C67,'INPUTS | PCs'!$C$201:$L$223,MATCH($B$44,'INPUTS | PCs'!$C$2:$L$2,0),0)</f>
        <v>3112.7000000000003</v>
      </c>
      <c r="F67" s="604" t="s">
        <v>242</v>
      </c>
      <c r="G67" s="70"/>
      <c r="H67" s="67"/>
      <c r="I67" s="418" t="s">
        <v>725</v>
      </c>
      <c r="J67" s="305">
        <f>VLOOKUP($I67,'INPUTS | PCs'!$C$149:$L$171,MATCH($I$44,'INPUTS | PCs'!$C$2:$L$2,0),0)</f>
        <v>3200.5000000000005</v>
      </c>
      <c r="K67" s="304">
        <f>VLOOKUP($I67,'INPUTS | PCs'!$C$123:$L$145,MATCH("2024-25",'INPUTS | PCs'!$C$2:$L$2,0),0)</f>
        <v>15.425714732073134</v>
      </c>
      <c r="L67" s="156">
        <f>VLOOKUP($I67,'INPUTS | PCs'!$C$123:$L$145,MATCH($I$44,'INPUTS | PCs'!$C$2:$L$2,0),0)</f>
        <v>2.3183877519137859</v>
      </c>
      <c r="M67" s="473">
        <f>((E67 - J67) / J67) * -100</f>
        <v>2.7433213560381242</v>
      </c>
      <c r="N67" s="121"/>
      <c r="O67" s="67"/>
      <c r="P67" s="418" t="s">
        <v>725</v>
      </c>
      <c r="Q67" s="147">
        <f>VLOOKUP($P67,'CALCS | PCs'!$C$35:$L$57,MATCH($P$44,'CALCS | PCs'!$C$2:$L$2,0),0)</f>
        <v>8.9930373638243566</v>
      </c>
      <c r="R67" s="147">
        <f>VLOOKUP($P67,'CALCS | PCs'!$C$87:$L$109,MATCH($P$44,'CALCS | PCs'!$C$2:$L$2,0),0)</f>
        <v>8.9539159397294199</v>
      </c>
      <c r="S67" s="166" t="b">
        <f t="shared" si="5"/>
        <v>1</v>
      </c>
      <c r="T67" s="147">
        <f>VLOOKUP($P67,'CALCS | PCs'!$C$61:$L$83,MATCH($P$44,'CALCS | PCs'!$C$2:$L$2,0),0)</f>
        <v>117.9456518146872</v>
      </c>
      <c r="U67" s="147">
        <f>VLOOKUP($P67,'CALCS | PCs'!$C$113:$L$135,MATCH($P$44,'CALCS | PCs'!$C$2:$L$2,0),0)</f>
        <v>117.4325657817794</v>
      </c>
      <c r="V67" s="166" t="b">
        <f t="shared" ref="V67" si="18">U67&lt;=T67</f>
        <v>1</v>
      </c>
      <c r="W67" s="166" t="str">
        <f t="shared" ref="W67" si="19">IF(AND(S67=TRUE,V67=TRUE),"Yes","No")</f>
        <v>Yes</v>
      </c>
      <c r="X67" s="604" t="s">
        <v>242</v>
      </c>
      <c r="Y67" s="604" t="s">
        <v>242</v>
      </c>
      <c r="Z67" s="604" t="s">
        <v>242</v>
      </c>
      <c r="AA67" s="604" t="s">
        <v>242</v>
      </c>
      <c r="AB67" s="152"/>
      <c r="AC67" s="418" t="s">
        <v>725</v>
      </c>
      <c r="AD67" s="604" t="s">
        <v>242</v>
      </c>
      <c r="AE67" s="163">
        <f t="shared" si="9"/>
        <v>3112.7000000000003</v>
      </c>
      <c r="AF67" s="83">
        <f>IFERROR(IF(Year="2020-21",($E67-$J67)/$J67,"-"),"-")</f>
        <v>-2.7433213560381243E-2</v>
      </c>
    </row>
    <row r="68" spans="2:33" outlineLevel="2" x14ac:dyDescent="0.35">
      <c r="B68" s="68"/>
      <c r="C68" s="68"/>
      <c r="D68" s="71"/>
      <c r="E68" s="71"/>
      <c r="F68" s="96"/>
      <c r="G68" s="67"/>
      <c r="H68" s="67"/>
      <c r="I68" s="68"/>
      <c r="J68" s="65"/>
      <c r="K68" s="65"/>
      <c r="L68" s="71"/>
      <c r="M68" s="71"/>
      <c r="O68" s="71"/>
      <c r="P68" s="68"/>
      <c r="Q68" s="71"/>
      <c r="R68" s="71"/>
      <c r="S68" s="71"/>
      <c r="T68" s="71"/>
      <c r="U68" s="71"/>
      <c r="AB68" s="71"/>
      <c r="AC68" s="67"/>
      <c r="AD68" s="65"/>
      <c r="AE68" s="65"/>
      <c r="AF68" s="80"/>
    </row>
    <row r="69" spans="2:33" outlineLevel="2" x14ac:dyDescent="0.35">
      <c r="B69" s="68"/>
      <c r="C69" s="101" t="s">
        <v>1254</v>
      </c>
      <c r="D69" s="129">
        <f>_xlfn.QUARTILE.INC(D47:D65,1)</f>
        <v>51.300000000000004</v>
      </c>
      <c r="E69" s="129">
        <f>_xlfn.QUARTILE.INC(E47:E65,1)</f>
        <v>51.400000000000006</v>
      </c>
      <c r="F69" s="81"/>
      <c r="G69" s="67"/>
      <c r="H69" s="67"/>
      <c r="I69" s="101" t="s">
        <v>1254</v>
      </c>
      <c r="J69" s="129">
        <f>_xlfn.QUARTILE.INC(J47:J65,1)</f>
        <v>52.95</v>
      </c>
      <c r="K69" s="129">
        <f>_xlfn.QUARTILE.INC(K47:K65,1)</f>
        <v>12.600000000000001</v>
      </c>
      <c r="L69" s="129"/>
      <c r="M69" s="129"/>
      <c r="O69" s="149"/>
      <c r="P69" s="101" t="s">
        <v>1254</v>
      </c>
      <c r="Q69" s="129">
        <f>_xlfn.QUARTILE.INC(Q47:Q65,1)</f>
        <v>6.063237278680405</v>
      </c>
      <c r="R69" s="129">
        <f>_xlfn.QUARTILE.INC(R47:R65,1)</f>
        <v>5.9409934870913794</v>
      </c>
      <c r="S69" s="129"/>
      <c r="T69" s="129">
        <f>_xlfn.QUARTILE.INC(T47:T65,1)</f>
        <v>86.429132296999313</v>
      </c>
      <c r="U69" s="129">
        <f>_xlfn.QUARTILE.INC(U47:U65,1)</f>
        <v>87.009370195107209</v>
      </c>
      <c r="X69" s="65" t="s">
        <v>1255</v>
      </c>
      <c r="AB69" s="149"/>
      <c r="AC69" s="157"/>
      <c r="AD69" s="129"/>
      <c r="AE69" s="81"/>
      <c r="AF69" s="81"/>
    </row>
    <row r="70" spans="2:33" outlineLevel="2" x14ac:dyDescent="0.35">
      <c r="B70" s="68"/>
      <c r="C70" s="68" t="s">
        <v>1256</v>
      </c>
      <c r="D70" s="129">
        <f>_xlfn.QUARTILE.INC(D47:D65,3)</f>
        <v>187.55</v>
      </c>
      <c r="E70" s="129">
        <f>_xlfn.QUARTILE.INC(E47:E65,3)</f>
        <v>188.3</v>
      </c>
      <c r="F70" s="93"/>
      <c r="G70" s="67"/>
      <c r="H70" s="67"/>
      <c r="I70" s="68" t="s">
        <v>1256</v>
      </c>
      <c r="J70" s="129">
        <f>_xlfn.QUARTILE.INC(J47:J65,3)</f>
        <v>191.45</v>
      </c>
      <c r="K70" s="129">
        <f>_xlfn.QUARTILE.INC(K47:K65,3)</f>
        <v>15.1</v>
      </c>
      <c r="O70" s="149"/>
      <c r="P70" s="68" t="s">
        <v>1256</v>
      </c>
      <c r="Q70" s="129">
        <f>_xlfn.QUARTILE.INC(Q47:Q65,3)</f>
        <v>9.1732537034252317</v>
      </c>
      <c r="R70" s="129">
        <f>_xlfn.QUARTILE.INC(R47:R65,3)</f>
        <v>9.1289944934011586</v>
      </c>
      <c r="S70" s="129"/>
      <c r="T70" s="129">
        <f>_xlfn.QUARTILE.INC(T47:T65,3)</f>
        <v>118.12244793460958</v>
      </c>
      <c r="U70" s="129">
        <f>_xlfn.QUARTILE.INC(U47:U65,3)</f>
        <v>119.24652538615956</v>
      </c>
      <c r="V70" s="129"/>
      <c r="W70" s="129"/>
      <c r="X70" s="159" t="s">
        <v>1257</v>
      </c>
    </row>
    <row r="71" spans="2:33" outlineLevel="2" x14ac:dyDescent="0.35">
      <c r="H71" s="67"/>
      <c r="I71" s="67"/>
      <c r="X71" s="65" t="s">
        <v>1258</v>
      </c>
    </row>
    <row r="72" spans="2:33" outlineLevel="2" x14ac:dyDescent="0.35">
      <c r="B72" s="815" t="s">
        <v>1230</v>
      </c>
      <c r="C72" s="816"/>
      <c r="D72" s="816"/>
      <c r="E72" s="817"/>
      <c r="F72" s="542"/>
      <c r="G72" s="108" t="s">
        <v>1204</v>
      </c>
      <c r="H72" s="542"/>
      <c r="I72" s="67"/>
      <c r="P72" s="108" t="s">
        <v>1204</v>
      </c>
      <c r="Q72" s="108"/>
      <c r="R72" s="108"/>
      <c r="S72" s="108"/>
      <c r="T72" s="108"/>
      <c r="AC72" s="108" t="s">
        <v>1204</v>
      </c>
    </row>
    <row r="73" spans="2:33" outlineLevel="2" x14ac:dyDescent="0.35">
      <c r="B73" s="818" t="str">
        <f>'OUTPUTS | Summary'!$E$39</f>
        <v>Better than target &amp; top 25% on a normalised basis</v>
      </c>
      <c r="C73" s="819"/>
      <c r="D73" s="820"/>
      <c r="E73" s="105">
        <v>1</v>
      </c>
      <c r="G73" s="57" t="s">
        <v>1259</v>
      </c>
      <c r="H73" s="68"/>
      <c r="I73" s="67"/>
      <c r="K73" s="108"/>
      <c r="L73" s="108"/>
      <c r="M73" s="108"/>
      <c r="N73" s="108"/>
      <c r="O73" s="108"/>
      <c r="P73" s="108"/>
      <c r="Q73" s="108"/>
      <c r="R73" s="108"/>
      <c r="S73" s="108"/>
      <c r="T73" s="108"/>
    </row>
    <row r="74" spans="2:33" outlineLevel="2" x14ac:dyDescent="0.35">
      <c r="B74" s="812" t="str">
        <f>'OUTPUTS | Summary'!$H$39</f>
        <v>At or better than target</v>
      </c>
      <c r="C74" s="813"/>
      <c r="D74" s="814"/>
      <c r="E74" s="669">
        <v>2</v>
      </c>
      <c r="G74" s="57" t="s">
        <v>1260</v>
      </c>
      <c r="H74" s="68"/>
      <c r="I74" s="67"/>
      <c r="L74" s="108"/>
      <c r="N74" s="108"/>
      <c r="O74" s="108"/>
      <c r="P74" s="108"/>
      <c r="Q74" s="108"/>
      <c r="R74" s="108"/>
      <c r="S74" s="108"/>
      <c r="T74" s="108"/>
    </row>
    <row r="75" spans="2:33" outlineLevel="2" x14ac:dyDescent="0.35">
      <c r="B75" s="812" t="str">
        <f>'OUTPUTS | Summary'!$K$39</f>
        <v>Falls short of target</v>
      </c>
      <c r="C75" s="813"/>
      <c r="D75" s="814"/>
      <c r="E75" s="106">
        <v>3</v>
      </c>
      <c r="G75" s="57" t="s">
        <v>1261</v>
      </c>
      <c r="H75" s="68"/>
      <c r="I75" s="67"/>
      <c r="K75" s="108"/>
      <c r="L75" s="108"/>
      <c r="M75" s="108"/>
      <c r="N75" s="108"/>
      <c r="O75" s="108"/>
      <c r="P75" s="108"/>
      <c r="Q75" s="108"/>
      <c r="R75" s="108"/>
      <c r="S75" s="108"/>
      <c r="T75" s="108"/>
    </row>
    <row r="76" spans="2:33" ht="13.5" outlineLevel="2" x14ac:dyDescent="0.35">
      <c r="B76" s="198"/>
      <c r="C76" s="198"/>
      <c r="D76" s="198"/>
      <c r="E76" s="198"/>
      <c r="H76" s="68"/>
      <c r="I76" s="67"/>
      <c r="K76" s="108"/>
      <c r="L76" s="108"/>
      <c r="M76" s="108"/>
      <c r="N76" s="108"/>
      <c r="O76" s="108"/>
      <c r="P76" s="108"/>
      <c r="Q76" s="406"/>
      <c r="R76" s="108"/>
      <c r="S76" s="108"/>
      <c r="T76" s="108"/>
      <c r="U76" s="108"/>
      <c r="V76" s="108"/>
      <c r="W76" s="108"/>
    </row>
    <row r="77" spans="2:33" outlineLevel="2" x14ac:dyDescent="0.35">
      <c r="H77" s="67"/>
      <c r="I77" s="67"/>
      <c r="J77" s="108"/>
      <c r="K77" s="108"/>
      <c r="L77" s="108"/>
      <c r="M77" s="108"/>
      <c r="N77" s="108"/>
      <c r="O77" s="108"/>
      <c r="P77" s="108"/>
      <c r="Q77" s="108"/>
      <c r="R77" s="108"/>
      <c r="S77" s="108"/>
      <c r="T77" s="108"/>
      <c r="U77" s="108"/>
      <c r="V77" s="108"/>
      <c r="W77" s="108"/>
    </row>
    <row r="78" spans="2:33" outlineLevel="1" x14ac:dyDescent="0.35">
      <c r="H78" s="67"/>
      <c r="I78" s="67"/>
      <c r="J78" s="108"/>
      <c r="K78" s="108"/>
      <c r="L78" s="108"/>
      <c r="M78" s="108"/>
      <c r="N78" s="108"/>
      <c r="O78" s="108"/>
      <c r="P78" s="108"/>
      <c r="Q78" s="108"/>
      <c r="R78" s="108"/>
      <c r="S78" s="108"/>
      <c r="T78" s="108"/>
      <c r="U78" s="108"/>
      <c r="V78" s="108"/>
      <c r="W78" s="108"/>
    </row>
    <row r="79" spans="2:33" ht="14.25" outlineLevel="1" x14ac:dyDescent="0.35">
      <c r="B79" s="74" t="s">
        <v>1262</v>
      </c>
      <c r="C79" s="168"/>
      <c r="D79" s="168"/>
      <c r="E79" s="168"/>
      <c r="F79" s="168"/>
      <c r="G79" s="168"/>
      <c r="H79" s="169"/>
      <c r="I79" s="169"/>
      <c r="J79" s="170"/>
      <c r="K79" s="170"/>
      <c r="L79" s="170"/>
      <c r="M79" s="170"/>
      <c r="N79" s="170"/>
      <c r="O79" s="170"/>
      <c r="P79" s="170"/>
      <c r="Q79" s="170"/>
      <c r="R79" s="170"/>
      <c r="S79" s="170"/>
      <c r="T79" s="170"/>
      <c r="U79" s="170"/>
      <c r="V79" s="170"/>
      <c r="W79" s="170"/>
      <c r="X79" s="168"/>
      <c r="Y79" s="168"/>
      <c r="Z79" s="168"/>
      <c r="AA79" s="168"/>
      <c r="AB79" s="168"/>
      <c r="AC79" s="168"/>
      <c r="AD79" s="168"/>
      <c r="AE79" s="168"/>
      <c r="AF79" s="168"/>
      <c r="AG79" s="168"/>
    </row>
    <row r="80" spans="2:33" outlineLevel="2" x14ac:dyDescent="0.35">
      <c r="H80" s="67"/>
      <c r="I80" s="67"/>
      <c r="J80" s="108"/>
      <c r="K80" s="108"/>
      <c r="L80" s="108"/>
      <c r="M80" s="108"/>
      <c r="N80" s="108"/>
      <c r="O80" s="108"/>
      <c r="P80" s="108"/>
      <c r="Q80" s="108"/>
      <c r="R80" s="108"/>
      <c r="S80" s="108"/>
      <c r="T80" s="108"/>
      <c r="U80" s="108"/>
      <c r="V80" s="108"/>
      <c r="W80" s="108"/>
    </row>
    <row r="81" spans="2:33" outlineLevel="2" x14ac:dyDescent="0.35">
      <c r="B81" s="57" t="s">
        <v>1263</v>
      </c>
      <c r="H81" s="57" t="s">
        <v>1264</v>
      </c>
      <c r="I81" s="67"/>
      <c r="L81" s="108"/>
      <c r="M81" s="108"/>
      <c r="N81" s="108"/>
      <c r="O81" s="108"/>
      <c r="P81" s="108"/>
      <c r="Q81" s="108"/>
      <c r="R81" s="108"/>
      <c r="S81" s="108"/>
      <c r="T81" s="108"/>
      <c r="U81" s="108"/>
      <c r="V81" s="108"/>
      <c r="W81" s="108"/>
    </row>
    <row r="82" spans="2:33" outlineLevel="2" x14ac:dyDescent="0.35">
      <c r="H82" s="108"/>
      <c r="I82" s="67"/>
      <c r="K82" s="108"/>
      <c r="L82" s="108"/>
      <c r="M82" s="108"/>
      <c r="N82" s="108"/>
      <c r="O82" s="108"/>
      <c r="P82" s="108"/>
      <c r="Q82" s="108"/>
      <c r="R82" s="108"/>
      <c r="S82" s="108"/>
      <c r="T82" s="108"/>
      <c r="U82" s="108"/>
      <c r="V82" s="108"/>
      <c r="W82" s="108"/>
    </row>
    <row r="83" spans="2:33" outlineLevel="2" x14ac:dyDescent="0.35">
      <c r="B83" s="57" t="str">
        <f>Year</f>
        <v>2020-21</v>
      </c>
      <c r="AE83" s="99"/>
      <c r="AF83" s="99"/>
    </row>
    <row r="84" spans="2:33" ht="15.75" outlineLevel="2" x14ac:dyDescent="0.35">
      <c r="B84" s="511" t="s">
        <v>1265</v>
      </c>
      <c r="H84" s="390"/>
      <c r="I84" s="67"/>
      <c r="K84" s="390"/>
      <c r="L84" s="390"/>
      <c r="M84" s="390"/>
      <c r="N84" s="390"/>
      <c r="Q84" s="787" t="s">
        <v>1266</v>
      </c>
      <c r="R84" s="787"/>
      <c r="AA84" s="787" t="s">
        <v>1267</v>
      </c>
      <c r="AB84" s="787"/>
    </row>
    <row r="85" spans="2:33" ht="42.75" outlineLevel="2" x14ac:dyDescent="0.35">
      <c r="B85" s="416" t="str">
        <f>Year &amp; " Rank"</f>
        <v>2020-21 Rank</v>
      </c>
      <c r="C85" s="91" t="s">
        <v>212</v>
      </c>
      <c r="D85" s="87" t="s">
        <v>208</v>
      </c>
      <c r="E85" s="87" t="s">
        <v>1241</v>
      </c>
      <c r="H85" s="87" t="s">
        <v>1268</v>
      </c>
      <c r="K85" s="390"/>
      <c r="L85" s="390"/>
      <c r="M85" s="390"/>
      <c r="N85" s="390"/>
    </row>
    <row r="86" spans="2:33" outlineLevel="2" x14ac:dyDescent="0.35">
      <c r="B86" s="391">
        <v>1</v>
      </c>
      <c r="C86" s="417" t="s">
        <v>145</v>
      </c>
      <c r="D86" s="62">
        <f>VLOOKUP($C86,Leakage,4,0)</f>
        <v>-0.10563380281690142</v>
      </c>
      <c r="E86" s="83">
        <f>VLOOKUP($C86,$I$47:$M$67,3,0)/-100</f>
        <v>-0.152</v>
      </c>
      <c r="H86" s="103">
        <f>IFERROR((VLOOKUP($C86,'CALCS | PCs'!$C$139:$L$161,'CALCS | PCs'!H$3,0) / 100),"-")</f>
        <v>-3.3251231527093542E-2</v>
      </c>
      <c r="K86" s="78"/>
      <c r="L86" s="78"/>
      <c r="M86" s="78"/>
      <c r="N86" s="78"/>
      <c r="O86" s="67"/>
      <c r="P86" s="67"/>
      <c r="Q86" s="67"/>
      <c r="R86" s="67"/>
      <c r="S86" s="67"/>
      <c r="T86" s="67"/>
      <c r="U86" s="67"/>
      <c r="V86" s="67"/>
      <c r="W86" s="67"/>
      <c r="X86" s="65"/>
      <c r="Y86" s="65"/>
      <c r="Z86" s="65"/>
      <c r="AA86" s="65"/>
      <c r="AB86" s="65"/>
      <c r="AC86" s="65"/>
      <c r="AD86" s="65"/>
      <c r="AE86" s="80"/>
      <c r="AF86" s="80"/>
      <c r="AG86" s="72"/>
    </row>
    <row r="87" spans="2:33" outlineLevel="2" x14ac:dyDescent="0.35">
      <c r="B87" s="391">
        <f>B86+1</f>
        <v>2</v>
      </c>
      <c r="C87" s="417" t="s">
        <v>143</v>
      </c>
      <c r="D87" s="62">
        <f t="shared" ref="D87:D104" si="20">VLOOKUP($C87,Leakage,4,0)</f>
        <v>-6.8796068796068893E-2</v>
      </c>
      <c r="E87" s="83">
        <f t="shared" ref="E87:E104" si="21">VLOOKUP($C87,$I$47:$M$67,3,0)/-100</f>
        <v>-0.21199999999999999</v>
      </c>
      <c r="H87" s="83">
        <f>IFERROR((VLOOKUP($C87,'CALCS | PCs'!$C$139:$L$161,'CALCS | PCs'!H$3,0) / 100),"-")</f>
        <v>-4.0540540540540543E-2</v>
      </c>
      <c r="K87" s="78"/>
      <c r="L87" s="78"/>
      <c r="M87" s="78"/>
      <c r="N87" s="78"/>
      <c r="O87" s="67"/>
      <c r="P87" s="67"/>
      <c r="Q87" s="67"/>
      <c r="R87" s="67"/>
      <c r="S87" s="67"/>
      <c r="T87" s="67"/>
      <c r="U87" s="67"/>
      <c r="V87" s="67"/>
      <c r="W87" s="67"/>
      <c r="X87" s="65"/>
      <c r="Y87" s="65"/>
      <c r="Z87" s="65"/>
      <c r="AA87" s="65"/>
      <c r="AB87" s="65"/>
      <c r="AC87" s="65"/>
      <c r="AD87" s="65"/>
      <c r="AE87" s="80"/>
      <c r="AF87" s="80"/>
      <c r="AG87" s="72"/>
    </row>
    <row r="88" spans="2:33" outlineLevel="2" x14ac:dyDescent="0.35">
      <c r="B88" s="391">
        <f t="shared" ref="B88:B104" si="22">B87+1</f>
        <v>3</v>
      </c>
      <c r="C88" s="417" t="s">
        <v>122</v>
      </c>
      <c r="D88" s="62">
        <f t="shared" si="20"/>
        <v>-6.5789473684210523E-2</v>
      </c>
      <c r="E88" s="83">
        <f t="shared" si="21"/>
        <v>-0.124</v>
      </c>
      <c r="H88" s="83">
        <f>IFERROR((VLOOKUP($C88,'CALCS | PCs'!$C$139:$L$161,'CALCS | PCs'!H$3,0) / 100),"-")</f>
        <v>0.13076923076923072</v>
      </c>
      <c r="K88" s="78"/>
      <c r="L88" s="78"/>
      <c r="M88" s="78"/>
      <c r="N88" s="78"/>
      <c r="O88" s="67"/>
      <c r="P88" s="67"/>
      <c r="Q88" s="67"/>
      <c r="R88" s="67"/>
      <c r="S88" s="67"/>
      <c r="T88" s="67"/>
      <c r="U88" s="67"/>
      <c r="V88" s="67"/>
      <c r="W88" s="67"/>
      <c r="X88" s="65"/>
      <c r="Y88" s="65"/>
      <c r="Z88" s="65"/>
      <c r="AA88" s="65"/>
      <c r="AB88" s="65"/>
      <c r="AC88" s="65"/>
      <c r="AD88" s="65"/>
      <c r="AE88" s="80"/>
      <c r="AF88" s="80"/>
      <c r="AG88" s="72"/>
    </row>
    <row r="89" spans="2:33" outlineLevel="2" x14ac:dyDescent="0.35">
      <c r="B89" s="391">
        <f t="shared" si="22"/>
        <v>4</v>
      </c>
      <c r="C89" s="417" t="s">
        <v>133</v>
      </c>
      <c r="D89" s="62">
        <f t="shared" si="20"/>
        <v>-5.3885084846680462E-2</v>
      </c>
      <c r="E89" s="83">
        <f t="shared" si="21"/>
        <v>-0.20399999999999999</v>
      </c>
      <c r="H89" s="103">
        <f>IFERROR((VLOOKUP($C89,'CALCS | PCs'!$C$139:$L$161,'CALCS | PCs'!H$3,0) / 100),"-")</f>
        <v>-5.9048834982444932E-2</v>
      </c>
      <c r="K89" s="78"/>
      <c r="L89" s="78"/>
      <c r="M89" s="78"/>
      <c r="N89" s="78"/>
      <c r="O89" s="67"/>
      <c r="P89" s="67"/>
      <c r="Q89" s="67"/>
      <c r="R89" s="67"/>
      <c r="S89" s="67"/>
      <c r="T89" s="67"/>
      <c r="U89" s="67"/>
      <c r="V89" s="67"/>
      <c r="W89" s="67"/>
      <c r="X89" s="65"/>
      <c r="Y89" s="65"/>
      <c r="Z89" s="65"/>
      <c r="AA89" s="65"/>
      <c r="AB89" s="65"/>
      <c r="AC89" s="65"/>
      <c r="AD89" s="65"/>
      <c r="AE89" s="80"/>
      <c r="AF89" s="80"/>
      <c r="AG89" s="72"/>
    </row>
    <row r="90" spans="2:33" outlineLevel="2" x14ac:dyDescent="0.35">
      <c r="B90" s="391">
        <f t="shared" si="22"/>
        <v>5</v>
      </c>
      <c r="C90" s="417" t="s">
        <v>137</v>
      </c>
      <c r="D90" s="62">
        <f t="shared" si="20"/>
        <v>-5.1841746248294643E-2</v>
      </c>
      <c r="E90" s="83">
        <f t="shared" si="21"/>
        <v>-0.128</v>
      </c>
      <c r="H90" s="83">
        <f>IFERROR((VLOOKUP($C90,'CALCS | PCs'!$C$139:$L$161,'CALCS | PCs'!H$3,0) / 100),"-")</f>
        <v>-4.1237113402062021E-2</v>
      </c>
      <c r="K90" s="78"/>
      <c r="L90" s="78"/>
      <c r="M90" s="78"/>
      <c r="N90" s="78"/>
      <c r="O90" s="67"/>
      <c r="P90" s="67"/>
      <c r="Q90" s="67"/>
      <c r="R90" s="67"/>
      <c r="S90" s="67"/>
      <c r="T90" s="67"/>
      <c r="U90" s="67"/>
      <c r="V90" s="67"/>
      <c r="W90" s="67"/>
      <c r="X90" s="65"/>
      <c r="Y90" s="65"/>
      <c r="Z90" s="65"/>
      <c r="AA90" s="65"/>
      <c r="AB90" s="65"/>
      <c r="AC90" s="65"/>
      <c r="AD90" s="65"/>
      <c r="AE90" s="80"/>
      <c r="AF90" s="80"/>
      <c r="AG90" s="72"/>
    </row>
    <row r="91" spans="2:33" outlineLevel="2" x14ac:dyDescent="0.35">
      <c r="B91" s="391">
        <f t="shared" si="22"/>
        <v>6</v>
      </c>
      <c r="C91" s="417" t="s">
        <v>164</v>
      </c>
      <c r="D91" s="62">
        <f t="shared" si="20"/>
        <v>-4.1379310344827565E-2</v>
      </c>
      <c r="E91" s="83">
        <f t="shared" si="21"/>
        <v>-0.13800000000000001</v>
      </c>
      <c r="H91" s="83">
        <f>IFERROR((VLOOKUP($C91,'CALCS | PCs'!$C$139:$L$161,'CALCS | PCs'!H$3,0) / 100),"-")</f>
        <v>-0.12587412587412591</v>
      </c>
      <c r="K91" s="78"/>
      <c r="L91" s="78"/>
      <c r="M91" s="78"/>
      <c r="N91" s="78"/>
      <c r="O91" s="67"/>
      <c r="P91" s="67"/>
      <c r="Q91" s="67"/>
      <c r="R91" s="67"/>
      <c r="S91" s="67"/>
      <c r="T91" s="67"/>
      <c r="U91" s="67"/>
      <c r="V91" s="67"/>
      <c r="W91" s="67"/>
      <c r="X91" s="65"/>
      <c r="Y91" s="65"/>
      <c r="Z91" s="65"/>
      <c r="AA91" s="65"/>
      <c r="AB91" s="65"/>
      <c r="AC91" s="65"/>
      <c r="AD91" s="65"/>
      <c r="AE91" s="80"/>
      <c r="AF91" s="80"/>
      <c r="AG91" s="72"/>
    </row>
    <row r="92" spans="2:33" outlineLevel="2" x14ac:dyDescent="0.35">
      <c r="B92" s="391">
        <f t="shared" si="22"/>
        <v>7</v>
      </c>
      <c r="C92" s="417" t="s">
        <v>139</v>
      </c>
      <c r="D92" s="62">
        <f t="shared" si="20"/>
        <v>-3.520456707897248E-2</v>
      </c>
      <c r="E92" s="83">
        <f t="shared" si="21"/>
        <v>-0.15</v>
      </c>
      <c r="H92" s="83">
        <f>IFERROR((VLOOKUP($C92,'CALCS | PCs'!$C$139:$L$161,'CALCS | PCs'!H$3,0) / 100),"-")</f>
        <v>-2.9795781720790015E-2</v>
      </c>
      <c r="K92" s="78"/>
      <c r="L92" s="78"/>
      <c r="M92" s="78"/>
      <c r="N92" s="78"/>
      <c r="O92" s="67"/>
      <c r="P92" s="67"/>
      <c r="Q92" s="67"/>
      <c r="R92" s="67"/>
      <c r="S92" s="67"/>
      <c r="T92" s="67"/>
      <c r="U92" s="67"/>
      <c r="V92" s="67"/>
      <c r="W92" s="67"/>
      <c r="X92" s="65"/>
      <c r="Y92" s="65"/>
      <c r="Z92" s="65"/>
      <c r="AA92" s="65"/>
      <c r="AB92" s="65"/>
      <c r="AC92" s="65"/>
      <c r="AD92" s="65"/>
      <c r="AE92" s="80"/>
      <c r="AF92" s="80"/>
      <c r="AG92" s="72"/>
    </row>
    <row r="93" spans="2:33" outlineLevel="2" x14ac:dyDescent="0.35">
      <c r="B93" s="391">
        <f t="shared" si="22"/>
        <v>8</v>
      </c>
      <c r="C93" s="417" t="s">
        <v>161</v>
      </c>
      <c r="D93" s="62">
        <f t="shared" si="20"/>
        <v>-3.3333333333333291E-2</v>
      </c>
      <c r="E93" s="83">
        <f t="shared" si="21"/>
        <v>-0.15</v>
      </c>
      <c r="H93" s="83">
        <f>IFERROR((VLOOKUP($C93,'CALCS | PCs'!$C$139:$L$161,'CALCS | PCs'!H$3,0) / 100),"-")</f>
        <v>1.236476043276657E-2</v>
      </c>
      <c r="K93" s="78"/>
      <c r="L93" s="78"/>
      <c r="M93" s="78"/>
      <c r="N93" s="78"/>
      <c r="O93" s="67"/>
      <c r="P93" s="67"/>
      <c r="Q93" s="67"/>
      <c r="R93" s="67"/>
      <c r="S93" s="67"/>
      <c r="T93" s="67"/>
      <c r="U93" s="67"/>
      <c r="V93" s="67"/>
      <c r="W93" s="67"/>
      <c r="X93" s="65"/>
      <c r="Y93" s="65"/>
      <c r="Z93" s="65"/>
      <c r="AA93" s="65"/>
      <c r="AB93" s="65"/>
      <c r="AC93" s="65"/>
      <c r="AD93" s="65"/>
      <c r="AE93" s="80"/>
      <c r="AF93" s="80"/>
      <c r="AG93" s="72"/>
    </row>
    <row r="94" spans="2:33" outlineLevel="2" x14ac:dyDescent="0.35">
      <c r="B94" s="391">
        <f t="shared" si="22"/>
        <v>9</v>
      </c>
      <c r="C94" s="417" t="s">
        <v>119</v>
      </c>
      <c r="D94" s="62">
        <f t="shared" si="20"/>
        <v>-2.2439585730725003E-2</v>
      </c>
      <c r="E94" s="83">
        <f t="shared" si="21"/>
        <v>-0.13300000000000001</v>
      </c>
      <c r="H94" s="83">
        <f>IFERROR((VLOOKUP($C94,'CALCS | PCs'!$C$139:$L$161,'CALCS | PCs'!H$3,0) / 100),"-")</f>
        <v>-5.4881571346042754E-2</v>
      </c>
      <c r="K94" s="78"/>
      <c r="L94" s="78"/>
      <c r="M94" s="78"/>
      <c r="N94" s="78"/>
      <c r="O94" s="67"/>
      <c r="P94" s="67"/>
      <c r="Q94" s="67"/>
      <c r="R94" s="67"/>
      <c r="S94" s="67"/>
      <c r="T94" s="67"/>
      <c r="U94" s="67"/>
      <c r="V94" s="67"/>
      <c r="W94" s="67"/>
      <c r="X94" s="65"/>
      <c r="Y94" s="65"/>
      <c r="Z94" s="65"/>
      <c r="AA94" s="65"/>
      <c r="AB94" s="65"/>
      <c r="AC94" s="65"/>
      <c r="AD94" s="65"/>
      <c r="AE94" s="80"/>
      <c r="AF94" s="80"/>
      <c r="AG94" s="72"/>
    </row>
    <row r="95" spans="2:33" outlineLevel="2" x14ac:dyDescent="0.35">
      <c r="B95" s="391">
        <f t="shared" si="22"/>
        <v>10</v>
      </c>
      <c r="C95" s="417" t="s">
        <v>126</v>
      </c>
      <c r="D95" s="62">
        <f t="shared" si="20"/>
        <v>-2.2400377269511905E-2</v>
      </c>
      <c r="E95" s="83">
        <f t="shared" si="21"/>
        <v>-0.14300000000000002</v>
      </c>
      <c r="H95" s="83">
        <f>IFERROR((VLOOKUP($C95,'CALCS | PCs'!$C$139:$L$161,'CALCS | PCs'!H$3,0) / 100),"-")</f>
        <v>6.3307493540051676E-2</v>
      </c>
      <c r="K95" s="78"/>
      <c r="L95" s="78"/>
      <c r="M95" s="78"/>
      <c r="N95" s="78"/>
      <c r="O95" s="67"/>
      <c r="P95" s="67"/>
      <c r="Q95" s="67"/>
      <c r="R95" s="67"/>
      <c r="S95" s="67"/>
      <c r="T95" s="67"/>
      <c r="U95" s="67"/>
      <c r="V95" s="67"/>
      <c r="W95" s="67"/>
      <c r="X95" s="65"/>
      <c r="Y95" s="65"/>
      <c r="Z95" s="65"/>
      <c r="AA95" s="65"/>
      <c r="AB95" s="65"/>
      <c r="AC95" s="65"/>
      <c r="AD95" s="65"/>
      <c r="AE95" s="80"/>
      <c r="AF95" s="80"/>
      <c r="AG95" s="72"/>
    </row>
    <row r="96" spans="2:33" outlineLevel="2" x14ac:dyDescent="0.35">
      <c r="B96" s="391">
        <f t="shared" si="22"/>
        <v>11</v>
      </c>
      <c r="C96" s="417" t="s">
        <v>244</v>
      </c>
      <c r="D96" s="62">
        <f t="shared" si="20"/>
        <v>-1.856407962424516E-2</v>
      </c>
      <c r="E96" s="83">
        <f t="shared" si="21"/>
        <v>-0.10800000000000001</v>
      </c>
      <c r="H96" s="83">
        <f>IFERROR((VLOOKUP($C96,'CALCS | PCs'!$C$139:$L$161,'CALCS | PCs'!H$3,0) / 100),"-")</f>
        <v>-3.4333788085493457E-2</v>
      </c>
      <c r="K96" s="78"/>
      <c r="L96" s="78"/>
      <c r="M96" s="78"/>
      <c r="N96" s="78"/>
      <c r="O96" s="67"/>
      <c r="P96" s="67"/>
      <c r="Q96" s="67"/>
      <c r="R96" s="67"/>
      <c r="S96" s="67"/>
      <c r="T96" s="67"/>
      <c r="U96" s="67"/>
      <c r="V96" s="67"/>
      <c r="W96" s="67"/>
      <c r="X96" s="65"/>
      <c r="Y96" s="65"/>
      <c r="Z96" s="65"/>
      <c r="AA96" s="65"/>
      <c r="AB96" s="65"/>
      <c r="AC96" s="65"/>
      <c r="AD96" s="65"/>
      <c r="AE96" s="80"/>
      <c r="AF96" s="80"/>
      <c r="AG96" s="72"/>
    </row>
    <row r="97" spans="2:33" outlineLevel="2" x14ac:dyDescent="0.35">
      <c r="B97" s="391">
        <f t="shared" si="22"/>
        <v>12</v>
      </c>
      <c r="C97" s="417" t="s">
        <v>141</v>
      </c>
      <c r="D97" s="62">
        <f t="shared" si="20"/>
        <v>-1.7478813559322091E-2</v>
      </c>
      <c r="E97" s="83">
        <f t="shared" si="21"/>
        <v>-0.2</v>
      </c>
      <c r="H97" s="83">
        <f>IFERROR((VLOOKUP($C97,'CALCS | PCs'!$C$139:$L$161,'CALCS | PCs'!H$3,0) / 100),"-")</f>
        <v>-5.3561568194367692E-2</v>
      </c>
      <c r="K97" s="78"/>
      <c r="L97" s="78"/>
      <c r="M97" s="78"/>
      <c r="N97" s="78"/>
      <c r="O97" s="67"/>
      <c r="P97" s="67"/>
      <c r="Q97" s="67"/>
      <c r="R97" s="67"/>
      <c r="S97" s="67"/>
      <c r="T97" s="67"/>
      <c r="U97" s="67"/>
      <c r="V97" s="67"/>
      <c r="W97" s="67"/>
      <c r="X97" s="65"/>
      <c r="Y97" s="65"/>
      <c r="Z97" s="65"/>
      <c r="AA97" s="65"/>
      <c r="AB97" s="65"/>
      <c r="AC97" s="65"/>
      <c r="AD97" s="65"/>
      <c r="AE97" s="80"/>
      <c r="AF97" s="80"/>
      <c r="AG97" s="72"/>
    </row>
    <row r="98" spans="2:33" outlineLevel="2" x14ac:dyDescent="0.35">
      <c r="B98" s="391">
        <f t="shared" si="22"/>
        <v>13</v>
      </c>
      <c r="C98" s="417" t="s">
        <v>117</v>
      </c>
      <c r="D98" s="62">
        <f t="shared" si="20"/>
        <v>-1.5455950540958269E-2</v>
      </c>
      <c r="E98" s="83">
        <f t="shared" si="21"/>
        <v>-0.16399999999999998</v>
      </c>
      <c r="H98" s="83">
        <f>IFERROR((VLOOKUP($C98,'CALCS | PCs'!$C$139:$L$161,'CALCS | PCs'!H$3,0) / 100),"-")</f>
        <v>-4.5026178010471173E-2</v>
      </c>
      <c r="K98" s="78"/>
      <c r="L98" s="78"/>
      <c r="M98" s="78"/>
      <c r="N98" s="78"/>
      <c r="O98" s="67"/>
      <c r="P98" s="67"/>
      <c r="Q98" s="67"/>
      <c r="R98" s="67"/>
      <c r="S98" s="67"/>
      <c r="T98" s="67"/>
      <c r="U98" s="67"/>
      <c r="V98" s="67"/>
      <c r="W98" s="67"/>
      <c r="X98" s="65"/>
      <c r="Y98" s="65"/>
      <c r="Z98" s="65"/>
      <c r="AA98" s="65"/>
      <c r="AB98" s="65"/>
      <c r="AC98" s="65"/>
      <c r="AD98" s="65"/>
      <c r="AE98" s="80"/>
      <c r="AF98" s="80"/>
      <c r="AG98" s="72"/>
    </row>
    <row r="99" spans="2:33" outlineLevel="2" x14ac:dyDescent="0.35">
      <c r="B99" s="391">
        <f t="shared" si="22"/>
        <v>14</v>
      </c>
      <c r="C99" s="417" t="s">
        <v>131</v>
      </c>
      <c r="D99" s="62">
        <f t="shared" si="20"/>
        <v>-1.4014014014014069E-2</v>
      </c>
      <c r="E99" s="83">
        <f t="shared" si="21"/>
        <v>-0.15</v>
      </c>
      <c r="H99" s="83">
        <f>IFERROR((VLOOKUP($C99,'CALCS | PCs'!$C$139:$L$161,'CALCS | PCs'!H$3,0) / 100),"-")</f>
        <v>4.5696068012752521E-2</v>
      </c>
      <c r="K99" s="78"/>
      <c r="L99" s="78"/>
      <c r="M99" s="78"/>
      <c r="N99" s="78"/>
      <c r="O99" s="67"/>
      <c r="P99" s="67"/>
      <c r="Q99" s="67"/>
      <c r="R99" s="67"/>
      <c r="S99" s="67"/>
      <c r="T99" s="67"/>
      <c r="U99" s="67"/>
      <c r="V99" s="67"/>
      <c r="W99" s="67"/>
      <c r="X99" s="65"/>
      <c r="Y99" s="65"/>
      <c r="Z99" s="65"/>
      <c r="AA99" s="65"/>
      <c r="AB99" s="65"/>
      <c r="AC99" s="65"/>
      <c r="AD99" s="65"/>
      <c r="AE99" s="80"/>
      <c r="AF99" s="80"/>
      <c r="AG99" s="72"/>
    </row>
    <row r="100" spans="2:33" outlineLevel="2" x14ac:dyDescent="0.35">
      <c r="B100" s="391">
        <f t="shared" si="22"/>
        <v>15</v>
      </c>
      <c r="C100" s="417" t="s">
        <v>151</v>
      </c>
      <c r="D100" s="62">
        <f t="shared" si="20"/>
        <v>-1.1904761904761934E-2</v>
      </c>
      <c r="E100" s="83">
        <f t="shared" si="21"/>
        <v>-0.124</v>
      </c>
      <c r="H100" s="83">
        <f>IFERROR((VLOOKUP($C100,'CALCS | PCs'!$C$139:$L$161,'CALCS | PCs'!H$3,0) / 100),"-")</f>
        <v>8.0645161290322284E-3</v>
      </c>
      <c r="K100" s="78"/>
      <c r="L100" s="78"/>
      <c r="M100" s="78"/>
      <c r="N100" s="78"/>
      <c r="O100" s="67"/>
      <c r="P100" s="67"/>
      <c r="Q100" s="67"/>
      <c r="R100" s="67"/>
      <c r="S100" s="67"/>
      <c r="T100" s="67"/>
      <c r="U100" s="67"/>
      <c r="V100" s="67"/>
      <c r="W100" s="67"/>
      <c r="X100" s="65"/>
      <c r="Y100" s="65"/>
      <c r="Z100" s="65"/>
      <c r="AA100" s="65"/>
      <c r="AB100" s="65"/>
      <c r="AC100" s="65"/>
      <c r="AD100" s="65"/>
      <c r="AE100" s="80"/>
      <c r="AF100" s="80"/>
      <c r="AG100" s="72"/>
    </row>
    <row r="101" spans="2:33" outlineLevel="2" x14ac:dyDescent="0.35">
      <c r="B101" s="391">
        <f t="shared" si="22"/>
        <v>16</v>
      </c>
      <c r="C101" s="417" t="s">
        <v>147</v>
      </c>
      <c r="D101" s="62">
        <f t="shared" si="20"/>
        <v>-1.0515247108307046E-2</v>
      </c>
      <c r="E101" s="83">
        <f t="shared" si="21"/>
        <v>-9.6999999999999989E-2</v>
      </c>
      <c r="H101" s="83">
        <f>IFERROR((VLOOKUP($C101,'CALCS | PCs'!$C$139:$L$161,'CALCS | PCs'!H$3,0) / 100),"-")</f>
        <v>-1.9329005550050758E-2</v>
      </c>
      <c r="K101" s="78"/>
      <c r="L101" s="78"/>
      <c r="M101" s="78"/>
      <c r="N101" s="78"/>
      <c r="O101" s="67"/>
      <c r="P101" s="67"/>
      <c r="Q101" s="67"/>
      <c r="R101" s="67"/>
      <c r="S101" s="67"/>
      <c r="T101" s="67"/>
      <c r="U101" s="67"/>
      <c r="V101" s="67"/>
      <c r="W101" s="67"/>
      <c r="X101" s="65"/>
      <c r="Y101" s="65"/>
      <c r="Z101" s="65"/>
      <c r="AA101" s="65"/>
      <c r="AB101" s="65"/>
      <c r="AC101" s="65"/>
      <c r="AD101" s="65"/>
      <c r="AE101" s="80"/>
      <c r="AF101" s="80"/>
      <c r="AG101" s="72"/>
    </row>
    <row r="102" spans="2:33" outlineLevel="2" x14ac:dyDescent="0.35">
      <c r="B102" s="391">
        <f t="shared" si="22"/>
        <v>17</v>
      </c>
      <c r="C102" s="415" t="s">
        <v>158</v>
      </c>
      <c r="D102" s="62">
        <f t="shared" si="20"/>
        <v>-4.6012269938649868E-3</v>
      </c>
      <c r="E102" s="83">
        <f t="shared" si="21"/>
        <v>-0.14099999999999999</v>
      </c>
      <c r="H102" s="83">
        <f>IFERROR((VLOOKUP($C102,'CALCS | PCs'!$C$139:$L$161,'CALCS | PCs'!H$3,0) / 100),"-")</f>
        <v>3.2863849765258239E-2</v>
      </c>
      <c r="K102" s="78"/>
      <c r="L102" s="78"/>
      <c r="M102" s="78"/>
      <c r="N102" s="78"/>
      <c r="O102" s="67"/>
      <c r="P102" s="67"/>
      <c r="Q102" s="67"/>
      <c r="R102" s="67"/>
      <c r="S102" s="67"/>
      <c r="T102" s="67"/>
      <c r="U102" s="67"/>
      <c r="V102" s="67"/>
      <c r="W102" s="67"/>
      <c r="X102" s="65"/>
      <c r="Y102" s="65"/>
      <c r="Z102" s="65"/>
      <c r="AA102" s="65"/>
      <c r="AB102" s="65"/>
      <c r="AC102" s="65"/>
      <c r="AD102" s="65"/>
      <c r="AE102" s="80"/>
      <c r="AF102" s="80"/>
      <c r="AG102" s="72"/>
    </row>
    <row r="103" spans="2:33" outlineLevel="2" x14ac:dyDescent="0.35">
      <c r="B103" s="391">
        <f t="shared" si="22"/>
        <v>18</v>
      </c>
      <c r="C103" s="417" t="s">
        <v>155</v>
      </c>
      <c r="D103" s="62">
        <f t="shared" si="20"/>
        <v>1.0385756676557695E-2</v>
      </c>
      <c r="E103" s="83">
        <f t="shared" si="21"/>
        <v>-0.12</v>
      </c>
      <c r="H103" s="83">
        <f>IFERROR((VLOOKUP($C103,'CALCS | PCs'!$C$139:$L$161,'CALCS | PCs'!H$3,0) / 100),"-")</f>
        <v>4.7904191616766505E-2</v>
      </c>
      <c r="K103" s="78"/>
      <c r="L103" s="78"/>
      <c r="M103" s="78"/>
      <c r="N103" s="78"/>
      <c r="O103" s="67"/>
      <c r="P103" s="67"/>
      <c r="Q103" s="67"/>
      <c r="R103" s="67"/>
      <c r="S103" s="67"/>
      <c r="T103" s="67"/>
      <c r="U103" s="67"/>
      <c r="V103" s="67"/>
      <c r="W103" s="67"/>
      <c r="X103" s="65"/>
      <c r="Y103" s="65"/>
      <c r="Z103" s="65"/>
      <c r="AA103" s="65"/>
      <c r="AB103" s="65"/>
      <c r="AC103" s="65"/>
      <c r="AD103" s="65"/>
      <c r="AE103" s="80"/>
      <c r="AF103" s="80"/>
      <c r="AG103" s="72"/>
    </row>
    <row r="104" spans="2:33" outlineLevel="2" x14ac:dyDescent="0.35">
      <c r="B104" s="392">
        <f t="shared" si="22"/>
        <v>19</v>
      </c>
      <c r="C104" s="417" t="s">
        <v>128</v>
      </c>
      <c r="D104" s="61">
        <f t="shared" si="20"/>
        <v>2.093397745571654E-2</v>
      </c>
      <c r="E104" s="83">
        <f t="shared" si="21"/>
        <v>-0.15</v>
      </c>
      <c r="H104" s="83">
        <f>IFERROR((VLOOKUP($C104,'CALCS | PCs'!$C$139:$L$161,'CALCS | PCs'!H$3,0) / 100),"-")</f>
        <v>0.10121457489878542</v>
      </c>
      <c r="K104" s="78"/>
      <c r="L104" s="78"/>
      <c r="M104" s="78"/>
      <c r="N104" s="78"/>
      <c r="O104" s="67"/>
      <c r="P104" s="67"/>
      <c r="Q104" s="67"/>
      <c r="R104" s="67"/>
      <c r="S104" s="67"/>
      <c r="T104" s="67"/>
      <c r="U104" s="67"/>
      <c r="V104" s="67"/>
      <c r="W104" s="67"/>
      <c r="X104" s="65"/>
      <c r="Y104" s="65"/>
      <c r="Z104" s="65"/>
      <c r="AA104" s="65"/>
      <c r="AB104" s="65"/>
      <c r="AC104" s="65"/>
      <c r="AD104" s="65"/>
      <c r="AE104" s="80"/>
      <c r="AF104" s="80"/>
      <c r="AG104" s="72"/>
    </row>
    <row r="105" spans="2:33" outlineLevel="2" x14ac:dyDescent="0.35">
      <c r="B105" s="68"/>
      <c r="C105" s="115"/>
      <c r="D105" s="116"/>
      <c r="E105" s="116"/>
      <c r="H105" s="116"/>
      <c r="K105" s="101"/>
      <c r="L105" s="101"/>
      <c r="M105" s="101"/>
      <c r="N105" s="101"/>
      <c r="O105" s="67"/>
      <c r="P105" s="67"/>
      <c r="Q105" s="67"/>
      <c r="R105" s="67"/>
      <c r="S105" s="67"/>
      <c r="T105" s="67"/>
      <c r="U105" s="67"/>
      <c r="V105" s="67"/>
      <c r="W105" s="67"/>
      <c r="X105" s="65"/>
      <c r="Y105" s="65"/>
      <c r="Z105" s="65"/>
      <c r="AA105" s="65"/>
      <c r="AB105" s="65"/>
      <c r="AC105" s="65"/>
      <c r="AD105" s="65"/>
      <c r="AE105" s="80"/>
      <c r="AF105" s="80"/>
      <c r="AG105" s="72"/>
    </row>
    <row r="106" spans="2:33" outlineLevel="2" x14ac:dyDescent="0.35">
      <c r="B106" s="126"/>
      <c r="C106" s="418" t="s">
        <v>725</v>
      </c>
      <c r="D106" s="62">
        <f>VLOOKUP($C106,Leakage,4,0)</f>
        <v>-2.7433213560381243E-2</v>
      </c>
      <c r="E106" s="83">
        <f>VLOOKUP($C106,$I$47:$M$67,3,0)/-100</f>
        <v>-0.15425714732073134</v>
      </c>
      <c r="H106" s="83">
        <f>IFERROR((VLOOKUP($C106,'CALCS | PCs'!$C$139:$L$161,'CALCS | PCs'!H$3,0) / 100),"-")</f>
        <v>-1.4751778937319699E-2</v>
      </c>
      <c r="K106" s="78"/>
      <c r="L106" s="78"/>
      <c r="M106" s="78"/>
      <c r="N106" s="78"/>
      <c r="O106" s="67"/>
      <c r="P106" s="67"/>
      <c r="Q106" s="67"/>
      <c r="R106" s="67"/>
      <c r="S106" s="67"/>
      <c r="T106" s="67"/>
      <c r="U106" s="67"/>
      <c r="V106" s="67"/>
      <c r="W106" s="67"/>
      <c r="X106" s="65"/>
      <c r="Y106" s="65"/>
      <c r="Z106" s="65"/>
      <c r="AA106" s="65"/>
      <c r="AB106" s="65"/>
      <c r="AC106" s="65"/>
      <c r="AD106" s="65"/>
      <c r="AE106" s="80"/>
      <c r="AF106" s="80"/>
      <c r="AG106" s="72"/>
    </row>
    <row r="107" spans="2:33" outlineLevel="2" x14ac:dyDescent="0.35">
      <c r="B107" s="68"/>
      <c r="C107" s="68"/>
      <c r="D107" s="71"/>
      <c r="E107" s="71"/>
      <c r="F107" s="96"/>
      <c r="G107" s="67"/>
      <c r="H107" s="67"/>
      <c r="I107" s="67"/>
      <c r="J107" s="67"/>
      <c r="K107" s="67"/>
      <c r="L107" s="67"/>
      <c r="M107" s="67"/>
      <c r="N107" s="67"/>
      <c r="O107" s="67"/>
      <c r="P107" s="67"/>
      <c r="Q107" s="67"/>
      <c r="R107" s="67"/>
      <c r="S107" s="67"/>
      <c r="T107" s="67"/>
      <c r="U107" s="67"/>
      <c r="V107" s="67"/>
      <c r="W107" s="67"/>
      <c r="X107" s="65"/>
      <c r="Y107" s="65"/>
      <c r="Z107" s="65"/>
      <c r="AA107" s="65"/>
      <c r="AB107" s="65"/>
      <c r="AC107" s="65"/>
      <c r="AD107" s="65"/>
      <c r="AE107" s="80"/>
      <c r="AF107" s="80"/>
      <c r="AG107" s="72"/>
    </row>
    <row r="108" spans="2:33" outlineLevel="1" x14ac:dyDescent="0.35">
      <c r="B108" s="68"/>
      <c r="C108" s="68"/>
      <c r="D108" s="71"/>
      <c r="E108" s="92"/>
      <c r="F108" s="81"/>
      <c r="G108" s="67"/>
      <c r="H108" s="67"/>
      <c r="I108" s="67"/>
      <c r="J108" s="67"/>
      <c r="K108" s="67"/>
      <c r="L108" s="67"/>
      <c r="M108" s="67"/>
      <c r="N108" s="67"/>
      <c r="O108" s="67"/>
      <c r="P108" s="67"/>
      <c r="Q108" s="67"/>
      <c r="R108" s="67"/>
      <c r="S108" s="67"/>
      <c r="T108" s="67"/>
      <c r="U108" s="67"/>
      <c r="V108" s="67"/>
      <c r="W108" s="67"/>
      <c r="X108" s="65"/>
      <c r="Y108" s="65"/>
      <c r="Z108" s="65"/>
      <c r="AA108" s="65"/>
      <c r="AB108" s="65"/>
      <c r="AC108" s="65"/>
      <c r="AD108" s="65"/>
      <c r="AE108" s="80"/>
      <c r="AF108" s="80"/>
      <c r="AG108" s="72"/>
    </row>
    <row r="109" spans="2:33" ht="18" x14ac:dyDescent="0.35">
      <c r="B109" s="73" t="str">
        <f>"Household water use (per capita consumption) PCs in "&amp;Year</f>
        <v>Household water use (per capita consumption) PCs in 2020-21</v>
      </c>
      <c r="C109" s="55"/>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row>
    <row r="110" spans="2:33" x14ac:dyDescent="0.35">
      <c r="B110" s="68"/>
      <c r="C110" s="68"/>
      <c r="D110" s="71"/>
      <c r="E110" s="92"/>
      <c r="F110" s="81"/>
      <c r="G110" s="67"/>
      <c r="H110" s="67"/>
      <c r="I110" s="67"/>
      <c r="J110" s="67"/>
      <c r="K110" s="67"/>
      <c r="L110" s="67"/>
      <c r="M110" s="67"/>
      <c r="N110" s="67"/>
      <c r="O110" s="67"/>
      <c r="P110" s="67"/>
      <c r="Q110" s="67"/>
      <c r="R110" s="67"/>
      <c r="S110" s="67"/>
      <c r="T110" s="67"/>
      <c r="U110" s="67"/>
      <c r="V110" s="67"/>
      <c r="W110" s="67"/>
      <c r="X110" s="65"/>
      <c r="Y110" s="65"/>
      <c r="Z110" s="65"/>
      <c r="AA110" s="65"/>
      <c r="AB110" s="65"/>
      <c r="AC110" s="65"/>
      <c r="AD110" s="65"/>
      <c r="AE110" s="80"/>
      <c r="AF110" s="80"/>
      <c r="AG110" s="72"/>
    </row>
    <row r="111" spans="2:33" ht="14.25" outlineLevel="1" x14ac:dyDescent="0.35">
      <c r="B111" s="74" t="str">
        <f>"Per capita consumption (PCC) in "&amp;Year</f>
        <v>Per capita consumption (PCC) in 2020-21</v>
      </c>
      <c r="C111" s="60"/>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row>
    <row r="112" spans="2:33" outlineLevel="2" x14ac:dyDescent="0.35"/>
    <row r="113" spans="2:31" outlineLevel="2" x14ac:dyDescent="0.35">
      <c r="B113" s="57" t="s">
        <v>1232</v>
      </c>
      <c r="D113" s="137"/>
      <c r="I113" s="57" t="s">
        <v>1269</v>
      </c>
      <c r="Q113" s="57" t="s">
        <v>1270</v>
      </c>
      <c r="V113" s="57" t="s">
        <v>1271</v>
      </c>
    </row>
    <row r="114" spans="2:31" outlineLevel="2" x14ac:dyDescent="0.35"/>
    <row r="115" spans="2:31" ht="15.75" outlineLevel="2" x14ac:dyDescent="0.35">
      <c r="B115" s="57" t="str">
        <f>Year</f>
        <v>2020-21</v>
      </c>
      <c r="E115" s="787" t="s">
        <v>1272</v>
      </c>
      <c r="F115" s="787"/>
      <c r="H115" s="452"/>
      <c r="I115" s="57" t="str">
        <f>Year</f>
        <v>2020-21</v>
      </c>
      <c r="Q115" s="57" t="str">
        <f>Year</f>
        <v>2020-21</v>
      </c>
    </row>
    <row r="116" spans="2:31" outlineLevel="2" x14ac:dyDescent="0.35">
      <c r="V116" s="185">
        <v>1</v>
      </c>
      <c r="W116" s="185">
        <f>V116+1</f>
        <v>2</v>
      </c>
      <c r="X116" s="185">
        <f t="shared" ref="X116:Y116" si="23">W116+1</f>
        <v>3</v>
      </c>
      <c r="Y116" s="185">
        <f t="shared" si="23"/>
        <v>4</v>
      </c>
      <c r="Z116" s="185"/>
      <c r="AB116" s="185"/>
      <c r="AC116" s="185"/>
      <c r="AD116" s="185"/>
      <c r="AE116" s="185"/>
    </row>
    <row r="117" spans="2:31" ht="57" outlineLevel="2" x14ac:dyDescent="0.35">
      <c r="B117" s="125"/>
      <c r="C117" s="91" t="s">
        <v>212</v>
      </c>
      <c r="D117" s="87" t="s">
        <v>1273</v>
      </c>
      <c r="E117" s="87" t="s">
        <v>1274</v>
      </c>
      <c r="F117" s="416" t="s">
        <v>1226</v>
      </c>
      <c r="G117" s="307"/>
      <c r="H117" s="579"/>
      <c r="I117" s="91" t="s">
        <v>212</v>
      </c>
      <c r="J117" s="136" t="s">
        <v>1275</v>
      </c>
      <c r="K117" s="136" t="s">
        <v>1241</v>
      </c>
      <c r="L117" s="87" t="s">
        <v>1242</v>
      </c>
      <c r="M117" s="136" t="s">
        <v>1243</v>
      </c>
      <c r="N117" s="87" t="s">
        <v>1276</v>
      </c>
      <c r="O117" s="520"/>
      <c r="Q117" s="91" t="s">
        <v>212</v>
      </c>
      <c r="R117" s="87" t="s">
        <v>1277</v>
      </c>
      <c r="S117" s="87" t="str">
        <f>"Normalised PCC category in "&amp;Year</f>
        <v>Normalised PCC category in 2020-21</v>
      </c>
      <c r="V117" s="91" t="s">
        <v>212</v>
      </c>
      <c r="W117" s="87" t="s">
        <v>1278</v>
      </c>
      <c r="X117" s="87" t="s">
        <v>1253</v>
      </c>
      <c r="Y117" s="87" t="s">
        <v>1228</v>
      </c>
      <c r="Z117" s="151"/>
      <c r="AB117" s="151"/>
      <c r="AC117" s="151"/>
      <c r="AD117" s="151"/>
      <c r="AE117" s="151"/>
    </row>
    <row r="118" spans="2:31" outlineLevel="2" x14ac:dyDescent="0.35">
      <c r="B118" s="126"/>
      <c r="C118" s="417" t="s">
        <v>117</v>
      </c>
      <c r="D118" s="145">
        <f>VLOOKUP($C118,'CALCS | PCs'!$C$167:$L$187,MATCH($B$115,'CALCS | PCs'!$C$2:$L$2,0),0)</f>
        <v>133</v>
      </c>
      <c r="E118" s="145">
        <f>VLOOKUP($C118,'INPUTS | PCs'!$C$405:$L$425,MATCH($B$115,'INPUTS | PCs'!$C$2:$L$2,0),0)</f>
        <v>138.1</v>
      </c>
      <c r="F118" s="578"/>
      <c r="G118" s="70"/>
      <c r="H118" s="67"/>
      <c r="I118" s="417" t="s">
        <v>117</v>
      </c>
      <c r="J118" s="148">
        <f>VLOOKUP($I118,'INPUTS | PCs'!$C$357:$L$377,MATCH($I$115,'INPUTS | PCs'!$C$2:$L$2,0),0)</f>
        <v>134.1</v>
      </c>
      <c r="K118" s="158">
        <f>VLOOKUP($I118,'INPUTS | PCs'!$C$333:$L$353,MATCH("2024-25",'INPUTS | PCs'!$C$2:$L$2,0),0)</f>
        <v>5.6</v>
      </c>
      <c r="L118" s="134">
        <f>VLOOKUP($I118,'INPUTS | PCs'!$C$333:$L$353,MATCH($I$115,'INPUTS | PCs'!$C$2:$L$2,0),0)</f>
        <v>0.8</v>
      </c>
      <c r="M118" s="158">
        <f>VLOOKUP($I118,'INPUTS | PCs'!$C$429:$L$449,MATCH($I$115,'INPUTS | PCs'!$C$2:$L$2,0),0)</f>
        <v>-2.9828486204325202</v>
      </c>
      <c r="N118" s="354" t="str">
        <f>IF(M118 &gt;= L118,"Yes","No")</f>
        <v>No</v>
      </c>
      <c r="O118" s="573"/>
      <c r="Q118" s="417" t="s">
        <v>117</v>
      </c>
      <c r="R118" s="160">
        <f t="shared" ref="R118:R135" si="24">E118</f>
        <v>138.1</v>
      </c>
      <c r="S118" s="162">
        <f t="shared" ref="S118:S135" si="25">IF(R118&lt;=R$139,1,IF(R118&gt;=R$140,3,2))</f>
        <v>1</v>
      </c>
      <c r="V118" s="209" t="s">
        <v>117</v>
      </c>
      <c r="W118" s="201">
        <f t="shared" ref="W118:W137" si="26">$E118</f>
        <v>138.1</v>
      </c>
      <c r="X118" s="103">
        <f t="shared" ref="X118:X135" si="27">IFERROR(IF(Year="2020-21",($E118-$J118)/$J118,"-"),"-")</f>
        <v>2.9828486204325131E-2</v>
      </c>
      <c r="Y118" s="208">
        <f t="shared" ref="Y118:Y132" si="28">IF(AND($N118="Yes",$S118=1),1,IF($N118="No",3,2))</f>
        <v>3</v>
      </c>
      <c r="Z118" s="186"/>
      <c r="AB118" s="534"/>
      <c r="AC118" s="79"/>
      <c r="AD118" s="186"/>
      <c r="AE118" s="112"/>
    </row>
    <row r="119" spans="2:31" outlineLevel="2" x14ac:dyDescent="0.35">
      <c r="B119" s="126"/>
      <c r="C119" s="417" t="s">
        <v>119</v>
      </c>
      <c r="D119" s="145">
        <f>VLOOKUP($C119,'CALCS | PCs'!$C$167:$L$187,MATCH($B$115,'CALCS | PCs'!$C$2:$L$2,0),0)</f>
        <v>153.6</v>
      </c>
      <c r="E119" s="145">
        <f>VLOOKUP($C119,'INPUTS | PCs'!$C$405:$L$425,MATCH($B$115,'INPUTS | PCs'!$C$2:$L$2,0),0)</f>
        <v>163.30000000000001</v>
      </c>
      <c r="F119" s="578"/>
      <c r="G119" s="70"/>
      <c r="H119" s="67"/>
      <c r="I119" s="417" t="s">
        <v>119</v>
      </c>
      <c r="J119" s="148">
        <f>VLOOKUP($I119,'INPUTS | PCs'!$C$357:$L$377,MATCH($I$115,'INPUTS | PCs'!$C$2:$L$2,0),0)</f>
        <v>155.19999999999999</v>
      </c>
      <c r="K119" s="158">
        <f>VLOOKUP($I119,'INPUTS | PCs'!$C$333:$L$353,MATCH("2024-25",'INPUTS | PCs'!$C$2:$L$2,0),0)</f>
        <v>6.3</v>
      </c>
      <c r="L119" s="153">
        <f>VLOOKUP($I119,'INPUTS | PCs'!$C$333:$L$353,MATCH($I$115,'INPUTS | PCs'!$C$2:$L$2,0),0)</f>
        <v>1</v>
      </c>
      <c r="M119" s="175">
        <f>VLOOKUP($I119,'INPUTS | PCs'!$C$429:$L$449,MATCH($I$115,'INPUTS | PCs'!$C$2:$L$2,0),0)</f>
        <v>-5.2190721649484804</v>
      </c>
      <c r="N119" s="354" t="str">
        <f t="shared" ref="N119:N135" si="29">IF(M119 &gt;= L119,"Yes","No")</f>
        <v>No</v>
      </c>
      <c r="O119" s="573"/>
      <c r="Q119" s="417" t="s">
        <v>119</v>
      </c>
      <c r="R119" s="160">
        <f t="shared" si="24"/>
        <v>163.30000000000001</v>
      </c>
      <c r="S119" s="423">
        <f t="shared" si="25"/>
        <v>3</v>
      </c>
      <c r="V119" s="209" t="s">
        <v>119</v>
      </c>
      <c r="W119" s="163">
        <f t="shared" si="26"/>
        <v>163.30000000000001</v>
      </c>
      <c r="X119" s="103">
        <f t="shared" si="27"/>
        <v>5.2190721649484684E-2</v>
      </c>
      <c r="Y119" s="208">
        <f t="shared" si="28"/>
        <v>3</v>
      </c>
      <c r="Z119" s="186"/>
      <c r="AB119" s="534"/>
      <c r="AC119" s="79"/>
      <c r="AD119" s="186"/>
      <c r="AE119" s="112"/>
    </row>
    <row r="120" spans="2:31" outlineLevel="2" x14ac:dyDescent="0.35">
      <c r="B120" s="126"/>
      <c r="C120" s="417" t="s">
        <v>122</v>
      </c>
      <c r="D120" s="145">
        <f>VLOOKUP($C120,'CALCS | PCs'!$C$167:$L$187,MATCH($B$115,'CALCS | PCs'!$C$2:$L$2,0),0)</f>
        <v>132.30000000000001</v>
      </c>
      <c r="E120" s="145">
        <f>VLOOKUP($C120,'INPUTS | PCs'!$C$405:$L$425,MATCH($B$115,'INPUTS | PCs'!$C$2:$L$2,0),0)</f>
        <v>139.5</v>
      </c>
      <c r="F120" s="578"/>
      <c r="G120" s="70"/>
      <c r="H120" s="67"/>
      <c r="I120" s="417" t="s">
        <v>122</v>
      </c>
      <c r="J120" s="148">
        <f>VLOOKUP($I120,'INPUTS | PCs'!$C$357:$L$377,MATCH($I$115,'INPUTS | PCs'!$C$2:$L$2,0),0)</f>
        <v>133.5</v>
      </c>
      <c r="K120" s="158">
        <f>VLOOKUP($I120,'INPUTS | PCs'!$C$333:$L$353,MATCH("2024-25",'INPUTS | PCs'!$C$2:$L$2,0),0)</f>
        <v>4.2</v>
      </c>
      <c r="L120" s="153">
        <f>VLOOKUP($I120,'INPUTS | PCs'!$C$333:$L$353,MATCH($I$115,'INPUTS | PCs'!$C$2:$L$2,0),0)</f>
        <v>0.9</v>
      </c>
      <c r="M120" s="175">
        <f>VLOOKUP($I120,'INPUTS | PCs'!$C$429:$L$449,MATCH($I$115,'INPUTS | PCs'!$C$2:$L$2,0),0)</f>
        <v>-4.4943820224719202</v>
      </c>
      <c r="N120" s="354" t="str">
        <f t="shared" si="29"/>
        <v>No</v>
      </c>
      <c r="O120" s="573"/>
      <c r="Q120" s="417" t="s">
        <v>122</v>
      </c>
      <c r="R120" s="160">
        <f t="shared" si="24"/>
        <v>139.5</v>
      </c>
      <c r="S120" s="423">
        <f t="shared" si="25"/>
        <v>2</v>
      </c>
      <c r="V120" s="209" t="s">
        <v>122</v>
      </c>
      <c r="W120" s="163">
        <f t="shared" si="26"/>
        <v>139.5</v>
      </c>
      <c r="X120" s="103">
        <f t="shared" si="27"/>
        <v>4.49438202247191E-2</v>
      </c>
      <c r="Y120" s="208">
        <f t="shared" si="28"/>
        <v>3</v>
      </c>
      <c r="Z120" s="186"/>
      <c r="AB120" s="534"/>
      <c r="AC120" s="79"/>
      <c r="AD120" s="186"/>
      <c r="AE120" s="112"/>
    </row>
    <row r="121" spans="2:31" outlineLevel="2" x14ac:dyDescent="0.35">
      <c r="B121" s="126"/>
      <c r="C121" s="417" t="s">
        <v>124</v>
      </c>
      <c r="D121" s="145">
        <f>VLOOKUP($C121,'CALCS | PCs'!$C$167:$L$187,MATCH($B$115,'CALCS | PCs'!$C$2:$L$2,0),0)</f>
        <v>149.4</v>
      </c>
      <c r="E121" s="145">
        <f>VLOOKUP($C121,'INPUTS | PCs'!$C$405:$L$425,MATCH($B$115,'INPUTS | PCs'!$C$2:$L$2,0),0)</f>
        <v>156.30000000000001</v>
      </c>
      <c r="F121" s="578"/>
      <c r="G121" s="70"/>
      <c r="H121" s="67"/>
      <c r="I121" s="417" t="s">
        <v>124</v>
      </c>
      <c r="J121" s="148">
        <f>VLOOKUP($I121,'INPUTS | PCs'!$C$357:$L$377,MATCH($I$115,'INPUTS | PCs'!$C$2:$L$2,0),0)</f>
        <v>150.6</v>
      </c>
      <c r="K121" s="158">
        <f>VLOOKUP($I121,'INPUTS | PCs'!$C$333:$L$353,MATCH("2024-25",'INPUTS | PCs'!$C$2:$L$2,0),0)</f>
        <v>5.3</v>
      </c>
      <c r="L121" s="153">
        <f>VLOOKUP($I121,'INPUTS | PCs'!$C$333:$L$353,MATCH($I$115,'INPUTS | PCs'!$C$2:$L$2,0),0)</f>
        <v>0.8</v>
      </c>
      <c r="M121" s="175">
        <f>VLOOKUP($I121,'INPUTS | PCs'!$C$429:$L$449,MATCH($I$115,'INPUTS | PCs'!$C$2:$L$2,0),0)</f>
        <v>-3.78486055776894</v>
      </c>
      <c r="N121" s="354" t="str">
        <f t="shared" si="29"/>
        <v>No</v>
      </c>
      <c r="O121" s="573"/>
      <c r="Q121" s="417" t="s">
        <v>124</v>
      </c>
      <c r="R121" s="160">
        <f t="shared" si="24"/>
        <v>156.30000000000001</v>
      </c>
      <c r="S121" s="421">
        <f t="shared" si="25"/>
        <v>3</v>
      </c>
      <c r="V121" s="209" t="s">
        <v>124</v>
      </c>
      <c r="W121" s="163">
        <f t="shared" si="26"/>
        <v>156.30000000000001</v>
      </c>
      <c r="X121" s="103">
        <f t="shared" si="27"/>
        <v>3.7848605577689355E-2</v>
      </c>
      <c r="Y121" s="208">
        <f t="shared" si="28"/>
        <v>3</v>
      </c>
      <c r="Z121" s="186"/>
      <c r="AB121" s="534"/>
      <c r="AC121" s="79"/>
      <c r="AD121" s="186"/>
      <c r="AE121" s="112"/>
    </row>
    <row r="122" spans="2:31" outlineLevel="2" x14ac:dyDescent="0.35">
      <c r="B122" s="126"/>
      <c r="C122" s="417" t="s">
        <v>126</v>
      </c>
      <c r="D122" s="145">
        <f>VLOOKUP($C122,'CALCS | PCs'!$C$167:$L$187,MATCH($B$115,'CALCS | PCs'!$C$2:$L$2,0),0)</f>
        <v>128.19999999999999</v>
      </c>
      <c r="E122" s="145">
        <f>VLOOKUP($C122,'INPUTS | PCs'!$C$405:$L$425,MATCH($B$115,'INPUTS | PCs'!$C$2:$L$2,0),0)</f>
        <v>133.4</v>
      </c>
      <c r="F122" s="578"/>
      <c r="G122" s="70"/>
      <c r="H122" s="67"/>
      <c r="I122" s="417" t="s">
        <v>126</v>
      </c>
      <c r="J122" s="148">
        <f>VLOOKUP($I122,'INPUTS | PCs'!$C$357:$L$377,MATCH($I$115,'INPUTS | PCs'!$C$2:$L$2,0),0)</f>
        <v>129.1</v>
      </c>
      <c r="K122" s="158">
        <f>VLOOKUP($I122,'INPUTS | PCs'!$C$333:$L$353,MATCH("2024-25",'INPUTS | PCs'!$C$2:$L$2,0),0)</f>
        <v>3.5</v>
      </c>
      <c r="L122" s="153">
        <f>VLOOKUP($I122,'INPUTS | PCs'!$C$333:$L$353,MATCH($I$115,'INPUTS | PCs'!$C$2:$L$2,0),0)</f>
        <v>0.7</v>
      </c>
      <c r="M122" s="175">
        <f>VLOOKUP($I122,'INPUTS | PCs'!$C$429:$L$449,MATCH($I$115,'INPUTS | PCs'!$C$2:$L$2,0),0)</f>
        <v>-3.3307513555383501</v>
      </c>
      <c r="N122" s="354" t="str">
        <f t="shared" si="29"/>
        <v>No</v>
      </c>
      <c r="O122" s="573"/>
      <c r="Q122" s="417" t="s">
        <v>126</v>
      </c>
      <c r="R122" s="160">
        <f t="shared" si="24"/>
        <v>133.4</v>
      </c>
      <c r="S122" s="423">
        <f t="shared" si="25"/>
        <v>1</v>
      </c>
      <c r="V122" s="209" t="s">
        <v>126</v>
      </c>
      <c r="W122" s="163">
        <f t="shared" si="26"/>
        <v>133.4</v>
      </c>
      <c r="X122" s="103">
        <f t="shared" si="27"/>
        <v>3.3307513555383514E-2</v>
      </c>
      <c r="Y122" s="208">
        <f t="shared" si="28"/>
        <v>3</v>
      </c>
      <c r="Z122" s="186"/>
      <c r="AB122" s="534"/>
      <c r="AC122" s="79"/>
      <c r="AD122" s="186"/>
      <c r="AE122" s="112"/>
    </row>
    <row r="123" spans="2:31" outlineLevel="2" x14ac:dyDescent="0.35">
      <c r="B123" s="126"/>
      <c r="C123" s="417" t="s">
        <v>128</v>
      </c>
      <c r="D123" s="145">
        <f>VLOOKUP($C123,'CALCS | PCs'!$C$167:$L$187,MATCH($B$115,'CALCS | PCs'!$C$2:$L$2,0),0)</f>
        <v>144.4</v>
      </c>
      <c r="E123" s="145">
        <f>VLOOKUP($C123,'INPUTS | PCs'!$C$405:$L$425,MATCH($B$115,'INPUTS | PCs'!$C$2:$L$2,0),0)</f>
        <v>144.9</v>
      </c>
      <c r="F123" s="578"/>
      <c r="G123" s="70"/>
      <c r="H123" s="576"/>
      <c r="I123" s="417" t="s">
        <v>128</v>
      </c>
      <c r="J123" s="148">
        <f>VLOOKUP($I123,'INPUTS | PCs'!$C$357:$L$377,MATCH($I$115,'INPUTS | PCs'!$C$2:$L$2,0),0)</f>
        <v>146</v>
      </c>
      <c r="K123" s="158">
        <f>VLOOKUP($I123,'INPUTS | PCs'!$C$333:$L$353,MATCH("2024-25",'INPUTS | PCs'!$C$2:$L$2,0),0)</f>
        <v>6.2</v>
      </c>
      <c r="L123" s="153">
        <f>VLOOKUP($I123,'INPUTS | PCs'!$C$333:$L$353,MATCH($I$115,'INPUTS | PCs'!$C$2:$L$2,0),0)</f>
        <v>1.1000000000000001</v>
      </c>
      <c r="M123" s="175">
        <f>VLOOKUP($I123,'INPUTS | PCs'!$C$429:$L$449,MATCH($I$115,'INPUTS | PCs'!$C$2:$L$2,0),0)</f>
        <v>0.75342465753424104</v>
      </c>
      <c r="N123" s="354" t="str">
        <f t="shared" si="29"/>
        <v>No</v>
      </c>
      <c r="O123" s="573"/>
      <c r="Q123" s="417" t="s">
        <v>128</v>
      </c>
      <c r="R123" s="160">
        <f t="shared" si="24"/>
        <v>144.9</v>
      </c>
      <c r="S123" s="423">
        <f t="shared" si="25"/>
        <v>2</v>
      </c>
      <c r="V123" s="209" t="s">
        <v>128</v>
      </c>
      <c r="W123" s="163">
        <f t="shared" si="26"/>
        <v>144.9</v>
      </c>
      <c r="X123" s="103">
        <f t="shared" si="27"/>
        <v>-7.534246575342427E-3</v>
      </c>
      <c r="Y123" s="208">
        <f t="shared" si="28"/>
        <v>3</v>
      </c>
      <c r="Z123" s="186"/>
      <c r="AB123" s="534"/>
      <c r="AC123" s="79"/>
      <c r="AD123" s="186"/>
      <c r="AE123" s="112"/>
    </row>
    <row r="124" spans="2:31" outlineLevel="2" x14ac:dyDescent="0.35">
      <c r="B124" s="126"/>
      <c r="C124" s="417" t="s">
        <v>131</v>
      </c>
      <c r="D124" s="145">
        <f>VLOOKUP($C124,'CALCS | PCs'!$C$167:$L$187,MATCH($B$115,'CALCS | PCs'!$C$2:$L$2,0),0)</f>
        <v>126.6</v>
      </c>
      <c r="E124" s="145">
        <f>VLOOKUP($C124,'INPUTS | PCs'!$C$405:$L$425,MATCH($B$115,'INPUTS | PCs'!$C$2:$L$2,0),0)</f>
        <v>131.69999999999999</v>
      </c>
      <c r="F124" s="578"/>
      <c r="G124" s="70"/>
      <c r="H124" s="67"/>
      <c r="I124" s="417" t="s">
        <v>131</v>
      </c>
      <c r="J124" s="148">
        <f>VLOOKUP($I124,'INPUTS | PCs'!$C$357:$L$377,MATCH($I$115,'INPUTS | PCs'!$C$2:$L$2,0),0)</f>
        <v>127.9</v>
      </c>
      <c r="K124" s="158">
        <f>VLOOKUP($I124,'INPUTS | PCs'!$C$333:$L$353,MATCH("2024-25",'INPUTS | PCs'!$C$2:$L$2,0),0)</f>
        <v>7.2</v>
      </c>
      <c r="L124" s="153">
        <f>VLOOKUP($I124,'INPUTS | PCs'!$C$333:$L$353,MATCH($I$115,'INPUTS | PCs'!$C$2:$L$2,0),0)</f>
        <v>1</v>
      </c>
      <c r="M124" s="175">
        <f>VLOOKUP($I124,'INPUTS | PCs'!$C$429:$L$449,MATCH($I$115,'INPUTS | PCs'!$C$2:$L$2,0),0)</f>
        <v>-2.9710711493354101</v>
      </c>
      <c r="N124" s="354" t="str">
        <f t="shared" si="29"/>
        <v>No</v>
      </c>
      <c r="O124" s="573"/>
      <c r="Q124" s="417" t="s">
        <v>131</v>
      </c>
      <c r="R124" s="160">
        <f t="shared" si="24"/>
        <v>131.69999999999999</v>
      </c>
      <c r="S124" s="423">
        <f t="shared" si="25"/>
        <v>1</v>
      </c>
      <c r="V124" s="209" t="s">
        <v>131</v>
      </c>
      <c r="W124" s="163">
        <f t="shared" si="26"/>
        <v>131.69999999999999</v>
      </c>
      <c r="X124" s="103">
        <f t="shared" si="27"/>
        <v>2.9710711493354049E-2</v>
      </c>
      <c r="Y124" s="208">
        <f t="shared" si="28"/>
        <v>3</v>
      </c>
      <c r="Z124" s="186"/>
      <c r="AB124" s="534"/>
      <c r="AC124" s="79"/>
      <c r="AD124" s="186"/>
      <c r="AE124" s="112"/>
    </row>
    <row r="125" spans="2:31" outlineLevel="2" x14ac:dyDescent="0.35">
      <c r="B125" s="126"/>
      <c r="C125" s="417" t="s">
        <v>133</v>
      </c>
      <c r="D125" s="145">
        <f>VLOOKUP($C125,'CALCS | PCs'!$C$167:$L$187,MATCH($B$115,'CALCS | PCs'!$C$2:$L$2,0),0)</f>
        <v>144.19999999999999</v>
      </c>
      <c r="E125" s="145">
        <f>VLOOKUP($C125,'INPUTS | PCs'!$C$405:$L$425,MATCH($B$115,'INPUTS | PCs'!$C$2:$L$2,0),0)</f>
        <v>148</v>
      </c>
      <c r="F125" s="578"/>
      <c r="G125" s="70"/>
      <c r="H125" s="67"/>
      <c r="I125" s="417" t="s">
        <v>133</v>
      </c>
      <c r="J125" s="148">
        <f>VLOOKUP($I125,'INPUTS | PCs'!$C$357:$L$377,MATCH($I$115,'INPUTS | PCs'!$C$2:$L$2,0),0)</f>
        <v>145.80000000000001</v>
      </c>
      <c r="K125" s="158">
        <f>VLOOKUP($I125,'INPUTS | PCs'!$C$333:$L$353,MATCH("2024-25",'INPUTS | PCs'!$C$2:$L$2,0),0)</f>
        <v>6.3</v>
      </c>
      <c r="L125" s="153">
        <f>VLOOKUP($I125,'INPUTS | PCs'!$C$333:$L$353,MATCH($I$115,'INPUTS | PCs'!$C$2:$L$2,0),0)</f>
        <v>1.1000000000000001</v>
      </c>
      <c r="M125" s="175">
        <f>VLOOKUP($I125,'INPUTS | PCs'!$C$429:$L$449,MATCH($I$115,'INPUTS | PCs'!$C$2:$L$2,0),0)</f>
        <v>-1.50891632373114</v>
      </c>
      <c r="N125" s="354" t="str">
        <f t="shared" si="29"/>
        <v>No</v>
      </c>
      <c r="O125" s="573"/>
      <c r="Q125" s="417" t="s">
        <v>133</v>
      </c>
      <c r="R125" s="160">
        <f t="shared" si="24"/>
        <v>148</v>
      </c>
      <c r="S125" s="423">
        <f t="shared" si="25"/>
        <v>2</v>
      </c>
      <c r="V125" s="209" t="s">
        <v>133</v>
      </c>
      <c r="W125" s="163">
        <f t="shared" si="26"/>
        <v>148</v>
      </c>
      <c r="X125" s="103">
        <f t="shared" si="27"/>
        <v>1.5089163237311307E-2</v>
      </c>
      <c r="Y125" s="208">
        <f t="shared" si="28"/>
        <v>3</v>
      </c>
      <c r="Z125" s="186"/>
      <c r="AB125" s="534"/>
      <c r="AC125" s="79"/>
      <c r="AD125" s="186"/>
      <c r="AE125" s="112"/>
    </row>
    <row r="126" spans="2:31" outlineLevel="2" x14ac:dyDescent="0.35">
      <c r="B126" s="126"/>
      <c r="C126" s="417" t="s">
        <v>244</v>
      </c>
      <c r="D126" s="145">
        <f>VLOOKUP($C126,'CALCS | PCs'!$C$167:$L$187,MATCH($B$115,'CALCS | PCs'!$C$2:$L$2,0),0)</f>
        <v>142.1</v>
      </c>
      <c r="E126" s="145">
        <f>VLOOKUP($C126,'INPUTS | PCs'!$C$405:$L$425,MATCH($B$115,'INPUTS | PCs'!$C$2:$L$2,0),0)</f>
        <v>146.5</v>
      </c>
      <c r="F126" s="578"/>
      <c r="G126" s="70"/>
      <c r="H126" s="67"/>
      <c r="I126" s="417" t="s">
        <v>244</v>
      </c>
      <c r="J126" s="148">
        <f>VLOOKUP($I126,'INPUTS | PCs'!$C$357:$L$377,MATCH($I$115,'INPUTS | PCs'!$C$2:$L$2,0),0)</f>
        <v>144</v>
      </c>
      <c r="K126" s="158">
        <f>VLOOKUP($I126,'INPUTS | PCs'!$C$333:$L$353,MATCH("2024-25",'INPUTS | PCs'!$C$2:$L$2,0),0)</f>
        <v>6.3</v>
      </c>
      <c r="L126" s="153">
        <f>VLOOKUP($I126,'INPUTS | PCs'!$C$333:$L$353,MATCH($I$115,'INPUTS | PCs'!$C$2:$L$2,0),0)</f>
        <v>1.3</v>
      </c>
      <c r="M126" s="175">
        <f>VLOOKUP($I126,'INPUTS | PCs'!$C$429:$L$449,MATCH($I$115,'INPUTS | PCs'!$C$2:$L$2,0),0)</f>
        <v>-1.73611111111112</v>
      </c>
      <c r="N126" s="354" t="str">
        <f t="shared" si="29"/>
        <v>No</v>
      </c>
      <c r="O126" s="573"/>
      <c r="Q126" s="417" t="s">
        <v>244</v>
      </c>
      <c r="R126" s="160">
        <f t="shared" si="24"/>
        <v>146.5</v>
      </c>
      <c r="S126" s="423">
        <f t="shared" si="25"/>
        <v>2</v>
      </c>
      <c r="V126" s="209" t="s">
        <v>244</v>
      </c>
      <c r="W126" s="163">
        <f t="shared" si="26"/>
        <v>146.5</v>
      </c>
      <c r="X126" s="103">
        <f t="shared" si="27"/>
        <v>1.7361111111111112E-2</v>
      </c>
      <c r="Y126" s="208">
        <f t="shared" si="28"/>
        <v>3</v>
      </c>
      <c r="Z126" s="186"/>
      <c r="AB126" s="534"/>
      <c r="AC126" s="79"/>
      <c r="AD126" s="186"/>
      <c r="AE126" s="112"/>
    </row>
    <row r="127" spans="2:31" outlineLevel="2" x14ac:dyDescent="0.35">
      <c r="B127" s="126"/>
      <c r="C127" s="417" t="s">
        <v>137</v>
      </c>
      <c r="D127" s="145">
        <f>VLOOKUP($C127,'CALCS | PCs'!$C$167:$L$187,MATCH($B$115,'CALCS | PCs'!$C$2:$L$2,0),0)</f>
        <v>137.69999999999999</v>
      </c>
      <c r="E127" s="145">
        <f>VLOOKUP($C127,'INPUTS | PCs'!$C$405:$L$425,MATCH($B$115,'INPUTS | PCs'!$C$2:$L$2,0),0)</f>
        <v>143.1</v>
      </c>
      <c r="F127" s="578"/>
      <c r="G127" s="70"/>
      <c r="H127" s="67"/>
      <c r="I127" s="417" t="s">
        <v>137</v>
      </c>
      <c r="J127" s="148">
        <f>VLOOKUP($I127,'INPUTS | PCs'!$C$357:$L$377,MATCH($I$115,'INPUTS | PCs'!$C$2:$L$2,0),0)</f>
        <v>137.80000000000001</v>
      </c>
      <c r="K127" s="158">
        <f>VLOOKUP($I127,'INPUTS | PCs'!$C$333:$L$353,MATCH("2024-25",'INPUTS | PCs'!$C$2:$L$2,0),0)</f>
        <v>0.9</v>
      </c>
      <c r="L127" s="153">
        <f>VLOOKUP($I127,'INPUTS | PCs'!$C$333:$L$353,MATCH($I$115,'INPUTS | PCs'!$C$2:$L$2,0),0)</f>
        <v>0.1</v>
      </c>
      <c r="M127" s="175">
        <f>VLOOKUP($I127,'INPUTS | PCs'!$C$429:$L$449,MATCH($I$115,'INPUTS | PCs'!$C$2:$L$2,0),0)</f>
        <v>-3.8461538461538298</v>
      </c>
      <c r="N127" s="354" t="str">
        <f t="shared" si="29"/>
        <v>No</v>
      </c>
      <c r="O127" s="573"/>
      <c r="Q127" s="417" t="s">
        <v>137</v>
      </c>
      <c r="R127" s="160">
        <f t="shared" si="24"/>
        <v>143.1</v>
      </c>
      <c r="S127" s="423">
        <f t="shared" si="25"/>
        <v>2</v>
      </c>
      <c r="V127" s="209" t="s">
        <v>137</v>
      </c>
      <c r="W127" s="163">
        <f t="shared" si="26"/>
        <v>143.1</v>
      </c>
      <c r="X127" s="103">
        <f t="shared" si="27"/>
        <v>3.8461538461538332E-2</v>
      </c>
      <c r="Y127" s="208">
        <f t="shared" si="28"/>
        <v>3</v>
      </c>
      <c r="Z127" s="186"/>
      <c r="AB127" s="534"/>
      <c r="AC127" s="79"/>
      <c r="AD127" s="186"/>
      <c r="AE127" s="112"/>
    </row>
    <row r="128" spans="2:31" outlineLevel="2" x14ac:dyDescent="0.35">
      <c r="B128" s="126"/>
      <c r="C128" s="417" t="s">
        <v>139</v>
      </c>
      <c r="D128" s="145">
        <f>VLOOKUP($C128,'CALCS | PCs'!$C$167:$L$187,MATCH($B$115,'CALCS | PCs'!$C$2:$L$2,0),0)</f>
        <v>125.1</v>
      </c>
      <c r="E128" s="145">
        <f>VLOOKUP($C128,'INPUTS | PCs'!$C$405:$L$425,MATCH($B$115,'INPUTS | PCs'!$C$2:$L$2,0),0)</f>
        <v>132.5</v>
      </c>
      <c r="F128" s="578"/>
      <c r="G128" s="70"/>
      <c r="H128" s="67"/>
      <c r="I128" s="417" t="s">
        <v>139</v>
      </c>
      <c r="J128" s="148">
        <f>VLOOKUP($I128,'INPUTS | PCs'!$C$357:$L$377,MATCH($I$115,'INPUTS | PCs'!$C$2:$L$2,0),0)</f>
        <v>128.19999999999999</v>
      </c>
      <c r="K128" s="158">
        <f>VLOOKUP($I128,'INPUTS | PCs'!$C$333:$L$353,MATCH("2024-25",'INPUTS | PCs'!$C$2:$L$2,0),0)</f>
        <v>8.9</v>
      </c>
      <c r="L128" s="153">
        <f>VLOOKUP($I128,'INPUTS | PCs'!$C$333:$L$353,MATCH($I$115,'INPUTS | PCs'!$C$2:$L$2,0),0)</f>
        <v>2.4</v>
      </c>
      <c r="M128" s="175">
        <f>VLOOKUP($I128,'INPUTS | PCs'!$C$429:$L$449,MATCH($I$115,'INPUTS | PCs'!$C$2:$L$2,0),0)</f>
        <v>-3.3541341653666299</v>
      </c>
      <c r="N128" s="354" t="str">
        <f t="shared" si="29"/>
        <v>No</v>
      </c>
      <c r="O128" s="573"/>
      <c r="Q128" s="417" t="s">
        <v>139</v>
      </c>
      <c r="R128" s="160">
        <f t="shared" si="24"/>
        <v>132.5</v>
      </c>
      <c r="S128" s="423">
        <f t="shared" si="25"/>
        <v>1</v>
      </c>
      <c r="V128" s="209" t="s">
        <v>139</v>
      </c>
      <c r="W128" s="163">
        <f t="shared" si="26"/>
        <v>132.5</v>
      </c>
      <c r="X128" s="103">
        <f t="shared" si="27"/>
        <v>3.3541341653666241E-2</v>
      </c>
      <c r="Y128" s="208">
        <f t="shared" si="28"/>
        <v>3</v>
      </c>
      <c r="Z128" s="186"/>
      <c r="AB128" s="534"/>
      <c r="AC128" s="79"/>
      <c r="AD128" s="186"/>
      <c r="AE128" s="112"/>
    </row>
    <row r="129" spans="2:31" outlineLevel="2" x14ac:dyDescent="0.35">
      <c r="B129" s="126"/>
      <c r="C129" s="417" t="s">
        <v>141</v>
      </c>
      <c r="D129" s="145">
        <f>VLOOKUP($C129,'CALCS | PCs'!$C$167:$L$187,MATCH($B$115,'CALCS | PCs'!$C$2:$L$2,0),0)</f>
        <v>152.5</v>
      </c>
      <c r="E129" s="145">
        <f>VLOOKUP($C129,'INPUTS | PCs'!$C$405:$L$425,MATCH($B$115,'INPUTS | PCs'!$C$2:$L$2,0),0)</f>
        <v>161.80000000000001</v>
      </c>
      <c r="F129" s="578"/>
      <c r="G129" s="70"/>
      <c r="H129" s="67"/>
      <c r="I129" s="417" t="s">
        <v>141</v>
      </c>
      <c r="J129" s="148">
        <f>VLOOKUP($I129,'INPUTS | PCs'!$C$357:$L$377,MATCH($I$115,'INPUTS | PCs'!$C$2:$L$2,0),0)</f>
        <v>155.1</v>
      </c>
      <c r="K129" s="158">
        <f>VLOOKUP($I129,'INPUTS | PCs'!$C$333:$L$353,MATCH("2024-25",'INPUTS | PCs'!$C$2:$L$2,0),0)</f>
        <v>12.5</v>
      </c>
      <c r="L129" s="153">
        <f>VLOOKUP($I129,'INPUTS | PCs'!$C$333:$L$353,MATCH($I$115,'INPUTS | PCs'!$C$2:$L$2,0),0)</f>
        <v>1.7</v>
      </c>
      <c r="M129" s="175">
        <f>VLOOKUP($I129,'INPUTS | PCs'!$C$429:$L$449,MATCH($I$115,'INPUTS | PCs'!$C$2:$L$2,0),0)</f>
        <v>-4.3197936814958204</v>
      </c>
      <c r="N129" s="354" t="str">
        <f t="shared" si="29"/>
        <v>No</v>
      </c>
      <c r="O129" s="573"/>
      <c r="Q129" s="417" t="s">
        <v>141</v>
      </c>
      <c r="R129" s="160">
        <f t="shared" si="24"/>
        <v>161.80000000000001</v>
      </c>
      <c r="S129" s="423">
        <f t="shared" si="25"/>
        <v>3</v>
      </c>
      <c r="V129" s="209" t="s">
        <v>141</v>
      </c>
      <c r="W129" s="163">
        <f t="shared" si="26"/>
        <v>161.80000000000001</v>
      </c>
      <c r="X129" s="103">
        <f t="shared" si="27"/>
        <v>4.3197936814958204E-2</v>
      </c>
      <c r="Y129" s="208">
        <f t="shared" si="28"/>
        <v>3</v>
      </c>
      <c r="Z129" s="186"/>
      <c r="AB129" s="534"/>
      <c r="AC129" s="79"/>
      <c r="AD129" s="186"/>
      <c r="AE129" s="112"/>
    </row>
    <row r="130" spans="2:31" outlineLevel="2" x14ac:dyDescent="0.35">
      <c r="B130" s="126"/>
      <c r="C130" s="417" t="s">
        <v>143</v>
      </c>
      <c r="D130" s="145">
        <f>VLOOKUP($C130,'CALCS | PCs'!$C$167:$L$187,MATCH($B$115,'CALCS | PCs'!$C$2:$L$2,0),0)</f>
        <v>147</v>
      </c>
      <c r="E130" s="145">
        <f>VLOOKUP($C130,'INPUTS | PCs'!$C$405:$L$425,MATCH($B$115,'INPUTS | PCs'!$C$2:$L$2,0),0)</f>
        <v>152.9</v>
      </c>
      <c r="F130" s="578"/>
      <c r="G130" s="70"/>
      <c r="H130" s="67"/>
      <c r="I130" s="417" t="s">
        <v>143</v>
      </c>
      <c r="J130" s="148">
        <f>VLOOKUP($I130,'INPUTS | PCs'!$C$357:$L$377,MATCH($I$115,'INPUTS | PCs'!$C$2:$L$2,0),0)</f>
        <v>148.9</v>
      </c>
      <c r="K130" s="158">
        <f>VLOOKUP($I130,'INPUTS | PCs'!$C$333:$L$353,MATCH("2024-25",'INPUTS | PCs'!$C$2:$L$2,0),0)</f>
        <v>6.3</v>
      </c>
      <c r="L130" s="153">
        <f>VLOOKUP($I130,'INPUTS | PCs'!$C$333:$L$353,MATCH($I$115,'INPUTS | PCs'!$C$2:$L$2,0),0)</f>
        <v>1.3</v>
      </c>
      <c r="M130" s="175">
        <f>VLOOKUP($I130,'INPUTS | PCs'!$C$429:$L$449,MATCH($I$115,'INPUTS | PCs'!$C$2:$L$2,0),0)</f>
        <v>-2.6863666890530702</v>
      </c>
      <c r="N130" s="354" t="str">
        <f t="shared" si="29"/>
        <v>No</v>
      </c>
      <c r="O130" s="573"/>
      <c r="Q130" s="417" t="s">
        <v>143</v>
      </c>
      <c r="R130" s="160">
        <f t="shared" si="24"/>
        <v>152.9</v>
      </c>
      <c r="S130" s="423">
        <f t="shared" si="25"/>
        <v>2</v>
      </c>
      <c r="V130" s="209" t="s">
        <v>143</v>
      </c>
      <c r="W130" s="163">
        <f t="shared" si="26"/>
        <v>152.9</v>
      </c>
      <c r="X130" s="103">
        <f t="shared" si="27"/>
        <v>2.6863666890530557E-2</v>
      </c>
      <c r="Y130" s="208">
        <f t="shared" si="28"/>
        <v>3</v>
      </c>
      <c r="Z130" s="186"/>
      <c r="AB130" s="534"/>
      <c r="AC130" s="79"/>
      <c r="AD130" s="186"/>
      <c r="AE130" s="112"/>
    </row>
    <row r="131" spans="2:31" outlineLevel="2" x14ac:dyDescent="0.35">
      <c r="B131" s="126"/>
      <c r="C131" s="417" t="s">
        <v>145</v>
      </c>
      <c r="D131" s="145">
        <f>VLOOKUP($C131,'CALCS | PCs'!$C$167:$L$187,MATCH($B$115,'CALCS | PCs'!$C$2:$L$2,0),0)</f>
        <v>147.4</v>
      </c>
      <c r="E131" s="145">
        <f>VLOOKUP($C131,'INPUTS | PCs'!$C$405:$L$425,MATCH($B$115,'INPUTS | PCs'!$C$2:$L$2,0),0)</f>
        <v>157.19999999999999</v>
      </c>
      <c r="F131" s="578"/>
      <c r="G131" s="70"/>
      <c r="H131" s="67"/>
      <c r="I131" s="417" t="s">
        <v>145</v>
      </c>
      <c r="J131" s="148">
        <f>VLOOKUP($I131,'INPUTS | PCs'!$C$357:$L$377,MATCH($I$115,'INPUTS | PCs'!$C$2:$L$2,0),0)</f>
        <v>149.30000000000001</v>
      </c>
      <c r="K131" s="158">
        <f>VLOOKUP($I131,'INPUTS | PCs'!$C$333:$L$353,MATCH("2024-25",'INPUTS | PCs'!$C$2:$L$2,0),0)</f>
        <v>6.3</v>
      </c>
      <c r="L131" s="153">
        <f>VLOOKUP($I131,'INPUTS | PCs'!$C$333:$L$353,MATCH($I$115,'INPUTS | PCs'!$C$2:$L$2,0),0)</f>
        <v>1.3</v>
      </c>
      <c r="M131" s="175">
        <f>VLOOKUP($I131,'INPUTS | PCs'!$C$429:$L$449,MATCH($I$115,'INPUTS | PCs'!$C$2:$L$2,0),0)</f>
        <v>-5.2913596784996502</v>
      </c>
      <c r="N131" s="354" t="str">
        <f t="shared" si="29"/>
        <v>No</v>
      </c>
      <c r="O131" s="573"/>
      <c r="Q131" s="417" t="s">
        <v>145</v>
      </c>
      <c r="R131" s="160">
        <f t="shared" si="24"/>
        <v>157.19999999999999</v>
      </c>
      <c r="S131" s="423">
        <f t="shared" si="25"/>
        <v>3</v>
      </c>
      <c r="V131" s="209" t="s">
        <v>145</v>
      </c>
      <c r="W131" s="163">
        <f t="shared" si="26"/>
        <v>157.19999999999999</v>
      </c>
      <c r="X131" s="103">
        <f t="shared" si="27"/>
        <v>5.2913596784996492E-2</v>
      </c>
      <c r="Y131" s="208">
        <f t="shared" si="28"/>
        <v>3</v>
      </c>
      <c r="Z131" s="186"/>
      <c r="AB131" s="534"/>
      <c r="AC131" s="79"/>
      <c r="AD131" s="186"/>
      <c r="AE131" s="112"/>
    </row>
    <row r="132" spans="2:31" outlineLevel="2" x14ac:dyDescent="0.35">
      <c r="B132" s="126"/>
      <c r="C132" s="417" t="s">
        <v>147</v>
      </c>
      <c r="D132" s="145">
        <f>VLOOKUP($C132,'CALCS | PCs'!$C$167:$L$187,MATCH($B$115,'CALCS | PCs'!$C$2:$L$2,0),0)</f>
        <v>142.4</v>
      </c>
      <c r="E132" s="145">
        <f>VLOOKUP($C132,'INPUTS | PCs'!$C$405:$L$425,MATCH($B$115,'INPUTS | PCs'!$C$2:$L$2,0),0)</f>
        <v>151.4</v>
      </c>
      <c r="F132" s="578"/>
      <c r="G132" s="70"/>
      <c r="H132" s="67"/>
      <c r="I132" s="417" t="s">
        <v>147</v>
      </c>
      <c r="J132" s="148">
        <f>VLOOKUP($I132,'INPUTS | PCs'!$C$357:$L$377,MATCH($I$115,'INPUTS | PCs'!$C$2:$L$2,0),0)</f>
        <v>144</v>
      </c>
      <c r="K132" s="158">
        <f>VLOOKUP($I132,'INPUTS | PCs'!$C$333:$L$353,MATCH("2024-25",'INPUTS | PCs'!$C$2:$L$2,0),0)</f>
        <v>7.2</v>
      </c>
      <c r="L132" s="153">
        <f>VLOOKUP($I132,'INPUTS | PCs'!$C$333:$L$353,MATCH($I$115,'INPUTS | PCs'!$C$2:$L$2,0),0)</f>
        <v>1.1000000000000001</v>
      </c>
      <c r="M132" s="175">
        <f>VLOOKUP($I132,'INPUTS | PCs'!$C$429:$L$449,MATCH($I$115,'INPUTS | PCs'!$C$2:$L$2,0),0)</f>
        <v>-5.1388888888888902</v>
      </c>
      <c r="N132" s="354" t="str">
        <f t="shared" si="29"/>
        <v>No</v>
      </c>
      <c r="O132" s="573"/>
      <c r="Q132" s="417" t="s">
        <v>147</v>
      </c>
      <c r="R132" s="160">
        <f t="shared" si="24"/>
        <v>151.4</v>
      </c>
      <c r="S132" s="423">
        <f t="shared" si="25"/>
        <v>2</v>
      </c>
      <c r="V132" s="209" t="s">
        <v>147</v>
      </c>
      <c r="W132" s="163">
        <f t="shared" si="26"/>
        <v>151.4</v>
      </c>
      <c r="X132" s="103">
        <f t="shared" si="27"/>
        <v>5.1388888888888928E-2</v>
      </c>
      <c r="Y132" s="208">
        <f t="shared" si="28"/>
        <v>3</v>
      </c>
      <c r="Z132" s="186"/>
      <c r="AB132" s="534"/>
      <c r="AC132" s="79"/>
      <c r="AD132" s="186"/>
      <c r="AE132" s="112"/>
    </row>
    <row r="133" spans="2:31" outlineLevel="2" x14ac:dyDescent="0.35">
      <c r="B133" s="126"/>
      <c r="C133" s="415" t="s">
        <v>161</v>
      </c>
      <c r="D133" s="145">
        <f>VLOOKUP($C133,'CALCS | PCs'!$C$167:$L$187,MATCH($B$115,'CALCS | PCs'!$C$2:$L$2,0),0)</f>
        <v>129.69999999999999</v>
      </c>
      <c r="E133" s="145">
        <f>VLOOKUP($C133,'INPUTS | PCs'!$C$405:$L$425,MATCH($B$115,'INPUTS | PCs'!$C$2:$L$2,0),0)</f>
        <v>137.69999999999999</v>
      </c>
      <c r="F133" s="823"/>
      <c r="G133" s="72"/>
      <c r="H133" s="67"/>
      <c r="I133" s="415" t="s">
        <v>161</v>
      </c>
      <c r="J133" s="148">
        <f>VLOOKUP($I133,'INPUTS | PCs'!$C$357:$L$377,MATCH($I$115,'INPUTS | PCs'!$C$2:$L$2,0),0)</f>
        <v>130.19999999999999</v>
      </c>
      <c r="K133" s="158">
        <f>VLOOKUP($I133,'INPUTS | PCs'!$C$333:$L$353,MATCH("2024-25",'INPUTS | PCs'!$C$2:$L$2,0),0)</f>
        <v>1</v>
      </c>
      <c r="L133" s="153">
        <f>VLOOKUP($I133,'INPUTS | PCs'!$C$333:$L$353,MATCH($I$115,'INPUTS | PCs'!$C$2:$L$2,0),0)</f>
        <v>0.4</v>
      </c>
      <c r="M133" s="175">
        <f>VLOOKUP($I133,'INPUTS | PCs'!$C$429:$L$449,MATCH($I$115,'INPUTS | PCs'!$C$2:$L$2,0),0)</f>
        <v>-5.76036866359446</v>
      </c>
      <c r="N133" s="354" t="str">
        <f t="shared" si="29"/>
        <v>No</v>
      </c>
      <c r="O133" s="573"/>
      <c r="Q133" s="415" t="s">
        <v>161</v>
      </c>
      <c r="R133" s="160">
        <f t="shared" si="24"/>
        <v>137.69999999999999</v>
      </c>
      <c r="S133" s="421">
        <f t="shared" si="25"/>
        <v>1</v>
      </c>
      <c r="V133" s="209" t="s">
        <v>161</v>
      </c>
      <c r="W133" s="163">
        <f t="shared" si="26"/>
        <v>137.69999999999999</v>
      </c>
      <c r="X133" s="103">
        <f t="shared" si="27"/>
        <v>5.7603686635944708E-2</v>
      </c>
      <c r="Y133" s="830">
        <f>IF(AND($N133="Yes",$N134="Yes",$S133=1,$S134=1),1,IF(OR($N133="No",$N134="No"),3,2))</f>
        <v>3</v>
      </c>
      <c r="Z133" s="574"/>
      <c r="AB133" s="534"/>
      <c r="AC133" s="79"/>
      <c r="AD133" s="574"/>
      <c r="AE133" s="112"/>
    </row>
    <row r="134" spans="2:31" outlineLevel="2" x14ac:dyDescent="0.35">
      <c r="B134" s="126"/>
      <c r="C134" s="417" t="s">
        <v>164</v>
      </c>
      <c r="D134" s="145">
        <f>VLOOKUP($C134,'CALCS | PCs'!$C$167:$L$187,MATCH($B$115,'CALCS | PCs'!$C$2:$L$2,0),0)</f>
        <v>134.1</v>
      </c>
      <c r="E134" s="145">
        <f>VLOOKUP($C134,'INPUTS | PCs'!$C$405:$L$425,MATCH($B$115,'INPUTS | PCs'!$C$2:$L$2,0),0)</f>
        <v>139.80000000000001</v>
      </c>
      <c r="F134" s="824"/>
      <c r="G134" s="72"/>
      <c r="H134" s="67"/>
      <c r="I134" s="417" t="s">
        <v>164</v>
      </c>
      <c r="J134" s="148">
        <f>VLOOKUP($I134,'INPUTS | PCs'!$C$357:$L$377,MATCH($I$115,'INPUTS | PCs'!$C$2:$L$2,0),0)</f>
        <v>135.69999999999999</v>
      </c>
      <c r="K134" s="158">
        <f>VLOOKUP($I134,'INPUTS | PCs'!$C$333:$L$353,MATCH("2024-25",'INPUTS | PCs'!$C$2:$L$2,0),0)</f>
        <v>6.3</v>
      </c>
      <c r="L134" s="154">
        <f>VLOOKUP($I134,'INPUTS | PCs'!$C$333:$L$353,MATCH($I$115,'INPUTS | PCs'!$C$2:$L$2,0),0)</f>
        <v>1.2</v>
      </c>
      <c r="M134" s="176">
        <f>VLOOKUP($I134,'INPUTS | PCs'!$C$429:$L$449,MATCH($I$115,'INPUTS | PCs'!$C$2:$L$2,0),0)</f>
        <v>-3.0213706705969101</v>
      </c>
      <c r="N134" s="580" t="str">
        <f t="shared" si="29"/>
        <v>No</v>
      </c>
      <c r="O134" s="573"/>
      <c r="Q134" s="417" t="s">
        <v>164</v>
      </c>
      <c r="R134" s="160">
        <f t="shared" si="24"/>
        <v>139.80000000000001</v>
      </c>
      <c r="S134" s="421">
        <f t="shared" si="25"/>
        <v>2</v>
      </c>
      <c r="V134" s="209" t="s">
        <v>164</v>
      </c>
      <c r="W134" s="163">
        <f t="shared" si="26"/>
        <v>139.80000000000001</v>
      </c>
      <c r="X134" s="103">
        <f t="shared" si="27"/>
        <v>3.021370670596922E-2</v>
      </c>
      <c r="Y134" s="831">
        <f>IF(AND($X134="Yes",$AD134=1),1,IF($X134="No",3,2))</f>
        <v>2</v>
      </c>
      <c r="Z134" s="574"/>
      <c r="AB134" s="534"/>
      <c r="AC134" s="79"/>
      <c r="AD134" s="574"/>
      <c r="AE134" s="112"/>
    </row>
    <row r="135" spans="2:31" outlineLevel="2" x14ac:dyDescent="0.35">
      <c r="B135" s="126"/>
      <c r="C135" s="417" t="s">
        <v>151</v>
      </c>
      <c r="D135" s="146">
        <f>VLOOKUP($C135,'CALCS | PCs'!$C$167:$L$187,MATCH($B$115,'CALCS | PCs'!$C$2:$L$2,0),0)</f>
        <v>147.5</v>
      </c>
      <c r="E135" s="146">
        <f>VLOOKUP($C135,'INPUTS | PCs'!$C$405:$L$425,MATCH($B$115,'INPUTS | PCs'!$C$2:$L$2,0),0)</f>
        <v>154.5</v>
      </c>
      <c r="F135" s="578"/>
      <c r="G135" s="70"/>
      <c r="H135" s="67"/>
      <c r="I135" s="417" t="s">
        <v>151</v>
      </c>
      <c r="J135" s="148">
        <f>VLOOKUP($I135,'INPUTS | PCs'!$C$357:$L$377,MATCH($I$115,'INPUTS | PCs'!$C$2:$L$2,0),0)</f>
        <v>149</v>
      </c>
      <c r="K135" s="158">
        <f>VLOOKUP($I135,'INPUTS | PCs'!$C$333:$L$353,MATCH("2024-25",'INPUTS | PCs'!$C$2:$L$2,0),0)</f>
        <v>6.6</v>
      </c>
      <c r="L135" s="154">
        <f>VLOOKUP($I135,'INPUTS | PCs'!$C$333:$L$353,MATCH($I$115,'INPUTS | PCs'!$C$2:$L$2,0),0)</f>
        <v>1</v>
      </c>
      <c r="M135" s="176">
        <f>VLOOKUP($I135,'INPUTS | PCs'!$C$429:$L$449,MATCH($I$115,'INPUTS | PCs'!$C$2:$L$2,0),0)</f>
        <v>-3.69127516778522</v>
      </c>
      <c r="N135" s="354" t="str">
        <f t="shared" si="29"/>
        <v>No</v>
      </c>
      <c r="O135" s="573"/>
      <c r="Q135" s="415" t="s">
        <v>151</v>
      </c>
      <c r="R135" s="160">
        <f t="shared" si="24"/>
        <v>154.5</v>
      </c>
      <c r="S135" s="423">
        <f t="shared" si="25"/>
        <v>3</v>
      </c>
      <c r="V135" s="209" t="s">
        <v>151</v>
      </c>
      <c r="W135" s="163">
        <f t="shared" si="26"/>
        <v>154.5</v>
      </c>
      <c r="X135" s="103">
        <f t="shared" si="27"/>
        <v>3.6912751677852351E-2</v>
      </c>
      <c r="Y135" s="208">
        <f>IF(AND($N135="Yes",$S135=1),1,IF($N135="No",3,2))</f>
        <v>3</v>
      </c>
      <c r="Z135" s="186"/>
      <c r="AB135" s="534"/>
      <c r="AC135" s="79"/>
      <c r="AD135" s="186"/>
      <c r="AE135" s="112"/>
    </row>
    <row r="136" spans="2:31" outlineLevel="2" x14ac:dyDescent="0.35">
      <c r="B136" s="68"/>
      <c r="C136" s="115"/>
      <c r="D136" s="143"/>
      <c r="E136" s="143"/>
      <c r="F136" s="592"/>
      <c r="G136" s="70"/>
      <c r="H136" s="67"/>
      <c r="I136" s="115"/>
      <c r="J136" s="144"/>
      <c r="K136" s="102"/>
      <c r="L136" s="155"/>
      <c r="M136" s="155"/>
      <c r="N136" s="595"/>
      <c r="O136" s="68"/>
      <c r="R136" s="218"/>
      <c r="V136" s="301"/>
      <c r="W136" s="299"/>
      <c r="X136" s="297"/>
      <c r="Y136" s="300"/>
      <c r="Z136" s="80"/>
      <c r="AB136" s="575"/>
      <c r="AC136" s="79"/>
      <c r="AD136" s="80"/>
      <c r="AE136" s="80"/>
    </row>
    <row r="137" spans="2:31" outlineLevel="2" x14ac:dyDescent="0.35">
      <c r="B137" s="126"/>
      <c r="C137" s="418" t="s">
        <v>725</v>
      </c>
      <c r="D137" s="686" t="s">
        <v>242</v>
      </c>
      <c r="E137" s="321">
        <f>VLOOKUP($C137,'CALCS | PCs'!$C$215:$L$235,MATCH($B$115,'CALCS | PCs'!$C$2:$L$2,0),0) / (VLOOKUP($C137,'INPUTS | PCs'!$C$477:$L$497,MATCH($B$115,'INPUTS | PCs'!$C$2:$L$2,0),0) * 1000)</f>
        <v>145.13716248273968</v>
      </c>
      <c r="F137" s="604" t="s">
        <v>242</v>
      </c>
      <c r="G137" s="149"/>
      <c r="H137" s="67"/>
      <c r="I137" s="418" t="s">
        <v>725</v>
      </c>
      <c r="J137" s="322">
        <f>VLOOKUP($I137,'CALCS | PCs'!$C$239:$L$259,MATCH($I$115,'CALCS | PCs'!$C$2:$L$2,0),0) / (VLOOKUP($I137,'INPUTS | PCs'!$C$477:$L$497,MATCH($I$115,'INPUTS | PCs'!$C$2:$L$2,0),0) * 1000)</f>
        <v>140.94812166551483</v>
      </c>
      <c r="K137" s="303">
        <f>VLOOKUP($I137,'INPUTS | PCs'!$C$333:$L$353,MATCH("2024-25",'INPUTS | PCs'!$C$2:$L$2,0),0)</f>
        <v>6.2864304163311697</v>
      </c>
      <c r="L137" s="156">
        <f>VLOOKUP($I137,'INPUTS | PCs'!$C$333:$L$353,MATCH($I$115,'INPUTS | PCs'!$C$2:$L$2,0),0)</f>
        <v>1.1314097354676915</v>
      </c>
      <c r="M137" s="340">
        <f>((E137 - J137) / J137) * -100</f>
        <v>-2.9720444428240751</v>
      </c>
      <c r="N137" s="604" t="s">
        <v>242</v>
      </c>
      <c r="O137" s="573"/>
      <c r="Q137" s="415" t="s">
        <v>725</v>
      </c>
      <c r="R137" s="219">
        <f>E137</f>
        <v>145.13716248273968</v>
      </c>
      <c r="S137" s="604" t="s">
        <v>242</v>
      </c>
      <c r="V137" s="415" t="s">
        <v>725</v>
      </c>
      <c r="W137" s="163">
        <f t="shared" si="26"/>
        <v>145.13716248273968</v>
      </c>
      <c r="X137" s="103">
        <f>IFERROR(IF(Year="2020-21",($E137-$J137)/$J137,"-"),"-")</f>
        <v>2.9720444428240751E-2</v>
      </c>
      <c r="Y137" s="604" t="s">
        <v>242</v>
      </c>
      <c r="Z137" s="186"/>
      <c r="AB137" s="534"/>
      <c r="AC137" s="79"/>
      <c r="AD137" s="186"/>
      <c r="AE137" s="112"/>
    </row>
    <row r="138" spans="2:31" outlineLevel="2" x14ac:dyDescent="0.35">
      <c r="B138" s="68"/>
      <c r="C138" s="68"/>
      <c r="D138" s="71"/>
      <c r="E138" s="71"/>
      <c r="F138" s="96"/>
      <c r="G138" s="67"/>
      <c r="H138" s="67"/>
      <c r="I138" s="68"/>
      <c r="J138" s="65"/>
      <c r="K138" s="65"/>
      <c r="L138" s="71"/>
      <c r="M138" s="71"/>
      <c r="N138" s="71"/>
      <c r="V138" s="67"/>
      <c r="W138" s="65"/>
      <c r="X138" s="65"/>
      <c r="Y138" s="80"/>
      <c r="AB138" s="80"/>
      <c r="AC138" s="80"/>
      <c r="AD138" s="72"/>
      <c r="AE138" s="72"/>
    </row>
    <row r="139" spans="2:31" outlineLevel="2" x14ac:dyDescent="0.35">
      <c r="B139" s="68"/>
      <c r="C139" s="101" t="s">
        <v>1254</v>
      </c>
      <c r="D139" s="129">
        <f>IFERROR(_xlfn.QUARTILE.INC(D118:D135,1),"-")</f>
        <v>132.47500000000002</v>
      </c>
      <c r="E139" s="129">
        <f>IFERROR(_xlfn.QUARTILE.INC(E118:E135,1),"-")</f>
        <v>138.44999999999999</v>
      </c>
      <c r="F139" s="81"/>
      <c r="G139" s="67"/>
      <c r="H139" s="67"/>
      <c r="I139" s="101" t="s">
        <v>1254</v>
      </c>
      <c r="J139" s="129">
        <f>IFERROR(_xlfn.QUARTILE.INC(J118:J135,1),"-")</f>
        <v>133.65</v>
      </c>
      <c r="K139" s="129">
        <f>IFERROR(_xlfn.QUARTILE.INC(K118:K135,1),"-")</f>
        <v>5.375</v>
      </c>
      <c r="L139" s="129">
        <f>IFERROR(_xlfn.QUARTILE.INC(L118:L135,1),"-")</f>
        <v>0.82500000000000007</v>
      </c>
      <c r="M139" s="129">
        <f>IFERROR(_xlfn.QUARTILE.INC(M118:M135,1),"-")</f>
        <v>-4.450734937227895</v>
      </c>
      <c r="N139" s="149"/>
      <c r="Q139" s="101" t="s">
        <v>1254</v>
      </c>
      <c r="R139" s="129">
        <f>IFERROR(_xlfn.QUARTILE.INC(R118:R135,1),"-")</f>
        <v>138.44999999999999</v>
      </c>
      <c r="V139" s="101" t="s">
        <v>1254</v>
      </c>
      <c r="W139" s="129">
        <f>IFERROR(_xlfn.QUARTILE.INC(W118:W135,1),"-")</f>
        <v>138.44999999999999</v>
      </c>
      <c r="X139" s="81"/>
      <c r="Y139" s="81"/>
      <c r="Z139" s="81"/>
      <c r="AB139" s="129"/>
      <c r="AC139" s="80"/>
      <c r="AD139" s="81"/>
      <c r="AE139" s="81"/>
    </row>
    <row r="140" spans="2:31" outlineLevel="2" x14ac:dyDescent="0.35">
      <c r="B140" s="68"/>
      <c r="C140" s="68" t="s">
        <v>1256</v>
      </c>
      <c r="D140" s="129">
        <f>IFERROR(_xlfn.QUARTILE.INC(D118:D135,3),"-")</f>
        <v>147.30000000000001</v>
      </c>
      <c r="E140" s="129">
        <f>IFERROR(_xlfn.QUARTILE.INC(E118:E135,3),"-")</f>
        <v>154.1</v>
      </c>
      <c r="F140" s="93"/>
      <c r="G140" s="67"/>
      <c r="H140" s="67"/>
      <c r="I140" s="68" t="s">
        <v>1256</v>
      </c>
      <c r="J140" s="129">
        <f>IFERROR(_xlfn.QUARTILE.INC(J118:J135,3),"-")</f>
        <v>148.97499999999999</v>
      </c>
      <c r="K140" s="129">
        <f>IFERROR(_xlfn.QUARTILE.INC(K118:K135,3),"-")</f>
        <v>6.5249999999999995</v>
      </c>
      <c r="L140" s="129">
        <f>IFERROR(_xlfn.QUARTILE.INC(L118:L135,3),"-")</f>
        <v>1.2749999999999999</v>
      </c>
      <c r="M140" s="129">
        <f>IFERROR(_xlfn.QUARTILE.INC(M118:M135,3),"-")</f>
        <v>-2.9740155171096876</v>
      </c>
      <c r="N140" s="149"/>
      <c r="O140" s="149"/>
      <c r="Q140" s="68" t="s">
        <v>1256</v>
      </c>
      <c r="R140" s="129">
        <f>IFERROR(_xlfn.QUARTILE.INC(R118:R135,3),"-")</f>
        <v>154.1</v>
      </c>
      <c r="V140" s="68" t="s">
        <v>1256</v>
      </c>
      <c r="W140" s="129">
        <f>IFERROR(_xlfn.QUARTILE.INC(W118:W135,3),"-")</f>
        <v>154.1</v>
      </c>
      <c r="AB140" s="129"/>
    </row>
    <row r="141" spans="2:31" outlineLevel="2" x14ac:dyDescent="0.35">
      <c r="H141" s="67"/>
    </row>
    <row r="142" spans="2:31" outlineLevel="2" x14ac:dyDescent="0.35">
      <c r="B142" s="815" t="s">
        <v>1230</v>
      </c>
      <c r="C142" s="816"/>
      <c r="D142" s="816"/>
      <c r="E142" s="817"/>
      <c r="F142" s="542"/>
      <c r="G142" s="108" t="s">
        <v>1204</v>
      </c>
      <c r="H142" s="542"/>
      <c r="I142" s="67"/>
      <c r="Q142" s="65" t="s">
        <v>1255</v>
      </c>
      <c r="V142" s="108" t="s">
        <v>1204</v>
      </c>
      <c r="X142" s="108"/>
      <c r="Y142" s="108"/>
      <c r="AB142" s="108"/>
      <c r="AC142" s="108"/>
    </row>
    <row r="143" spans="2:31" ht="24" customHeight="1" outlineLevel="2" x14ac:dyDescent="0.35">
      <c r="B143" s="818" t="str">
        <f>'OUTPUTS | Summary'!$E$40</f>
        <v>Better than target &amp; top 25% on a normalised basis</v>
      </c>
      <c r="C143" s="819"/>
      <c r="D143" s="820"/>
      <c r="E143" s="105">
        <v>1</v>
      </c>
      <c r="G143" s="57" t="s">
        <v>1259</v>
      </c>
      <c r="H143" s="68"/>
      <c r="I143" s="67"/>
      <c r="K143" s="108"/>
      <c r="L143" s="108"/>
      <c r="M143" s="108"/>
      <c r="N143" s="108"/>
      <c r="O143" s="108"/>
      <c r="P143" s="108"/>
      <c r="Q143" s="159" t="s">
        <v>1257</v>
      </c>
      <c r="W143" s="108"/>
      <c r="X143" s="108"/>
      <c r="Y143" s="108"/>
      <c r="AB143" s="108"/>
      <c r="AC143" s="108"/>
      <c r="AE143" s="406"/>
    </row>
    <row r="144" spans="2:31" outlineLevel="2" x14ac:dyDescent="0.35">
      <c r="B144" s="812" t="str">
        <f>'OUTPUTS | Summary'!$H$40</f>
        <v>At or better than target</v>
      </c>
      <c r="C144" s="813"/>
      <c r="D144" s="814"/>
      <c r="E144" s="669">
        <v>2</v>
      </c>
      <c r="G144" s="57" t="s">
        <v>1260</v>
      </c>
      <c r="H144" s="68"/>
      <c r="I144" s="67"/>
      <c r="L144" s="108"/>
      <c r="N144" s="108"/>
      <c r="O144" s="108"/>
      <c r="P144" s="108"/>
      <c r="Q144" s="65" t="s">
        <v>1258</v>
      </c>
      <c r="R144" s="108"/>
      <c r="S144" s="108"/>
      <c r="T144" s="108"/>
      <c r="U144" s="108"/>
      <c r="Z144" s="72"/>
    </row>
    <row r="145" spans="2:33" outlineLevel="2" x14ac:dyDescent="0.35">
      <c r="B145" s="812" t="str">
        <f>'OUTPUTS | Summary'!$K$40</f>
        <v>Falls short of target</v>
      </c>
      <c r="C145" s="813"/>
      <c r="D145" s="814"/>
      <c r="E145" s="106">
        <v>3</v>
      </c>
      <c r="G145" s="57" t="s">
        <v>1279</v>
      </c>
      <c r="H145" s="68"/>
      <c r="I145" s="67"/>
      <c r="K145" s="108"/>
      <c r="L145" s="108"/>
      <c r="M145" s="108"/>
      <c r="N145" s="108"/>
      <c r="O145" s="108"/>
      <c r="P145" s="108"/>
      <c r="Q145" s="108"/>
      <c r="R145" s="108"/>
      <c r="S145" s="108"/>
      <c r="T145" s="108"/>
      <c r="U145" s="108"/>
      <c r="Z145" s="72"/>
    </row>
    <row r="146" spans="2:33" ht="13.5" outlineLevel="2" x14ac:dyDescent="0.35">
      <c r="B146" s="198"/>
      <c r="C146" s="198"/>
      <c r="D146" s="198"/>
      <c r="E146" s="198"/>
      <c r="H146" s="68"/>
      <c r="I146" s="67"/>
      <c r="K146" s="108"/>
      <c r="L146" s="108"/>
      <c r="M146" s="108"/>
      <c r="N146" s="108"/>
      <c r="O146" s="108"/>
      <c r="P146" s="108"/>
      <c r="Q146" s="406"/>
      <c r="R146" s="108"/>
      <c r="S146" s="108"/>
      <c r="T146" s="108"/>
      <c r="U146" s="108"/>
      <c r="V146" s="108"/>
      <c r="W146" s="108"/>
    </row>
    <row r="147" spans="2:33" outlineLevel="2" x14ac:dyDescent="0.35">
      <c r="H147" s="67"/>
      <c r="I147" s="67"/>
      <c r="J147" s="108"/>
      <c r="K147" s="108"/>
      <c r="L147" s="108"/>
      <c r="M147" s="108"/>
      <c r="N147" s="108"/>
      <c r="O147" s="108"/>
      <c r="P147" s="108"/>
      <c r="Q147" s="108"/>
      <c r="R147" s="108"/>
      <c r="S147" s="108"/>
      <c r="T147" s="108"/>
      <c r="U147" s="108"/>
      <c r="V147" s="108"/>
      <c r="W147" s="108"/>
    </row>
    <row r="148" spans="2:33" outlineLevel="1" x14ac:dyDescent="0.35">
      <c r="H148" s="67"/>
      <c r="I148" s="67"/>
      <c r="J148" s="108"/>
      <c r="K148" s="108"/>
      <c r="L148" s="108"/>
      <c r="M148" s="108"/>
      <c r="N148" s="108"/>
      <c r="O148" s="108"/>
      <c r="P148" s="108"/>
      <c r="Q148" s="108"/>
      <c r="R148" s="108"/>
      <c r="S148" s="108"/>
      <c r="T148" s="108"/>
      <c r="U148" s="108"/>
      <c r="V148" s="108"/>
      <c r="W148" s="108"/>
    </row>
    <row r="149" spans="2:33" ht="14.25" outlineLevel="1" x14ac:dyDescent="0.35">
      <c r="B149" s="74" t="s">
        <v>1280</v>
      </c>
      <c r="C149" s="168"/>
      <c r="D149" s="168"/>
      <c r="E149" s="168"/>
      <c r="F149" s="168"/>
      <c r="G149" s="168"/>
      <c r="H149" s="169"/>
      <c r="I149" s="169"/>
      <c r="J149" s="170"/>
      <c r="K149" s="170"/>
      <c r="L149" s="170"/>
      <c r="M149" s="170"/>
      <c r="N149" s="170"/>
      <c r="O149" s="170"/>
      <c r="P149" s="170"/>
      <c r="Q149" s="170"/>
      <c r="R149" s="170"/>
      <c r="S149" s="170"/>
      <c r="T149" s="170"/>
      <c r="U149" s="170"/>
      <c r="V149" s="170"/>
      <c r="W149" s="170"/>
      <c r="X149" s="168"/>
      <c r="Y149" s="168"/>
      <c r="Z149" s="168"/>
      <c r="AA149" s="168"/>
      <c r="AB149" s="168"/>
      <c r="AC149" s="168"/>
      <c r="AD149" s="168"/>
      <c r="AE149" s="168"/>
      <c r="AF149" s="168"/>
      <c r="AG149" s="168"/>
    </row>
    <row r="150" spans="2:33" outlineLevel="2" x14ac:dyDescent="0.35">
      <c r="H150" s="67"/>
      <c r="I150" s="67"/>
      <c r="J150" s="108"/>
      <c r="K150" s="108"/>
      <c r="L150" s="108"/>
      <c r="M150" s="108"/>
      <c r="N150" s="108"/>
      <c r="O150" s="108"/>
      <c r="P150" s="108"/>
      <c r="Q150" s="108"/>
      <c r="R150" s="108"/>
      <c r="S150" s="108"/>
      <c r="T150" s="108"/>
      <c r="U150" s="108"/>
      <c r="V150" s="108"/>
      <c r="W150" s="108"/>
    </row>
    <row r="151" spans="2:33" outlineLevel="2" x14ac:dyDescent="0.35">
      <c r="B151" s="57" t="s">
        <v>1281</v>
      </c>
      <c r="H151" s="57" t="s">
        <v>1282</v>
      </c>
      <c r="I151" s="67"/>
      <c r="L151" s="108"/>
      <c r="M151" s="108"/>
      <c r="N151" s="108"/>
      <c r="O151" s="108"/>
      <c r="P151" s="108"/>
      <c r="Q151" s="108"/>
      <c r="R151" s="108"/>
      <c r="S151" s="108"/>
      <c r="T151" s="108"/>
      <c r="U151" s="108"/>
      <c r="V151" s="108"/>
      <c r="W151" s="108"/>
    </row>
    <row r="152" spans="2:33" outlineLevel="2" x14ac:dyDescent="0.35">
      <c r="H152" s="67"/>
      <c r="I152" s="67"/>
      <c r="J152" s="108"/>
      <c r="K152" s="108"/>
      <c r="L152" s="108"/>
      <c r="M152" s="108"/>
      <c r="N152" s="108"/>
      <c r="O152" s="108"/>
      <c r="P152" s="108"/>
      <c r="Q152" s="108"/>
      <c r="R152" s="108"/>
      <c r="S152" s="108"/>
      <c r="T152" s="108"/>
      <c r="U152" s="108"/>
      <c r="V152" s="108"/>
      <c r="W152" s="108"/>
    </row>
    <row r="153" spans="2:33" outlineLevel="2" x14ac:dyDescent="0.35">
      <c r="B153" s="57" t="str">
        <f>Year</f>
        <v>2020-21</v>
      </c>
      <c r="H153" s="67"/>
      <c r="I153" s="165"/>
      <c r="N153" s="165"/>
      <c r="AE153" s="99"/>
      <c r="AF153" s="99"/>
    </row>
    <row r="154" spans="2:33" ht="15.75" outlineLevel="2" x14ac:dyDescent="0.35">
      <c r="B154" s="511" t="s">
        <v>1265</v>
      </c>
      <c r="H154" s="67"/>
      <c r="I154" s="67"/>
      <c r="J154" s="390"/>
      <c r="K154" s="390"/>
      <c r="L154" s="390"/>
      <c r="M154" s="390"/>
      <c r="N154" s="390"/>
      <c r="Q154" s="787" t="s">
        <v>1283</v>
      </c>
      <c r="R154" s="787"/>
      <c r="T154" s="390"/>
      <c r="U154" s="390"/>
      <c r="V154" s="390"/>
      <c r="W154" s="390"/>
      <c r="X154" s="390"/>
      <c r="AB154" s="787" t="s">
        <v>1284</v>
      </c>
      <c r="AC154" s="787"/>
    </row>
    <row r="155" spans="2:33" ht="42.75" outlineLevel="2" x14ac:dyDescent="0.35">
      <c r="B155" s="416" t="str">
        <f>Year &amp; " Rank"</f>
        <v>2020-21 Rank</v>
      </c>
      <c r="C155" s="91" t="s">
        <v>212</v>
      </c>
      <c r="D155" s="87" t="s">
        <v>208</v>
      </c>
      <c r="E155" s="87" t="s">
        <v>1285</v>
      </c>
      <c r="G155" s="390"/>
      <c r="H155" s="87" t="s">
        <v>1268</v>
      </c>
      <c r="K155" s="390"/>
      <c r="L155" s="390"/>
      <c r="M155" s="390"/>
      <c r="N155" s="390"/>
      <c r="U155" s="390"/>
      <c r="V155" s="390"/>
      <c r="W155" s="390"/>
      <c r="X155" s="390"/>
    </row>
    <row r="156" spans="2:33" outlineLevel="2" x14ac:dyDescent="0.35">
      <c r="B156" s="391">
        <v>1</v>
      </c>
      <c r="C156" s="417" t="s">
        <v>128</v>
      </c>
      <c r="D156" s="62">
        <f>VLOOKUP($C156,PCC,3,0)</f>
        <v>-7.534246575342427E-3</v>
      </c>
      <c r="E156" s="83">
        <f>VLOOKUP($C156,$I$118:$N$137,3,0)/-100</f>
        <v>-6.2E-2</v>
      </c>
      <c r="G156" s="66"/>
      <c r="H156" s="83">
        <f>IFERROR((VLOOKUP($C156,'CALCS | PCs'!$C$287:$L$307,'CALCS | PCs'!H$3,0) / 100),"-")</f>
        <v>-3.7220062672881978E-2</v>
      </c>
      <c r="K156" s="78"/>
      <c r="L156" s="78"/>
      <c r="M156" s="78"/>
      <c r="N156" s="78"/>
      <c r="O156" s="67"/>
      <c r="P156" s="67"/>
      <c r="Q156" s="67"/>
      <c r="R156" s="67"/>
      <c r="S156" s="67"/>
      <c r="U156" s="78"/>
      <c r="V156" s="78"/>
      <c r="W156" s="78"/>
      <c r="X156" s="78"/>
      <c r="Y156" s="67"/>
      <c r="Z156" s="67"/>
      <c r="AA156" s="67"/>
      <c r="AB156" s="67"/>
      <c r="AC156" s="65"/>
      <c r="AD156" s="65"/>
      <c r="AE156" s="80"/>
      <c r="AF156" s="80"/>
      <c r="AG156" s="72"/>
    </row>
    <row r="157" spans="2:33" outlineLevel="2" x14ac:dyDescent="0.35">
      <c r="B157" s="391">
        <f>B156+1</f>
        <v>2</v>
      </c>
      <c r="C157" s="417" t="s">
        <v>133</v>
      </c>
      <c r="D157" s="62">
        <f t="shared" ref="D157:D173" si="30">VLOOKUP($C157,PCC,3,0)</f>
        <v>1.5089163237311307E-2</v>
      </c>
      <c r="E157" s="83">
        <f t="shared" ref="E157:E173" si="31">VLOOKUP($C157,$I$118:$N$137,3,0)/-100</f>
        <v>-6.3E-2</v>
      </c>
      <c r="G157" s="66"/>
      <c r="H157" s="83">
        <f>IFERROR((VLOOKUP($C157,'CALCS | PCs'!$C$287:$L$307,'CALCS | PCs'!H$3,0) / 100),"-")</f>
        <v>5.5277688553001407E-2</v>
      </c>
      <c r="K157" s="78"/>
      <c r="L157" s="78"/>
      <c r="M157" s="78"/>
      <c r="N157" s="78"/>
      <c r="O157" s="67"/>
      <c r="P157" s="67"/>
      <c r="Q157" s="67"/>
      <c r="R157" s="67"/>
      <c r="S157" s="67"/>
      <c r="U157" s="78"/>
      <c r="V157" s="78"/>
      <c r="W157" s="78"/>
      <c r="X157" s="78"/>
      <c r="Y157" s="67"/>
      <c r="Z157" s="67"/>
      <c r="AA157" s="67"/>
      <c r="AB157" s="67"/>
      <c r="AC157" s="65"/>
      <c r="AD157" s="65"/>
      <c r="AE157" s="80"/>
      <c r="AF157" s="80"/>
      <c r="AG157" s="72"/>
    </row>
    <row r="158" spans="2:33" outlineLevel="2" x14ac:dyDescent="0.35">
      <c r="B158" s="391">
        <f t="shared" ref="B158:B173" si="32">B157+1</f>
        <v>3</v>
      </c>
      <c r="C158" s="417" t="s">
        <v>244</v>
      </c>
      <c r="D158" s="62">
        <f t="shared" si="30"/>
        <v>1.7361111111111112E-2</v>
      </c>
      <c r="E158" s="83">
        <f t="shared" si="31"/>
        <v>-6.3E-2</v>
      </c>
      <c r="G158" s="66"/>
      <c r="H158" s="83">
        <f>IFERROR((VLOOKUP($C158,'CALCS | PCs'!$C$287:$L$307,'CALCS | PCs'!H$3,0) / 100),"-")</f>
        <v>4.9705337989076365E-2</v>
      </c>
      <c r="K158" s="78"/>
      <c r="L158" s="78"/>
      <c r="M158" s="78"/>
      <c r="N158" s="78"/>
      <c r="O158" s="67"/>
      <c r="P158" s="67"/>
      <c r="Q158" s="67"/>
      <c r="R158" s="67"/>
      <c r="S158" s="67"/>
      <c r="U158" s="78"/>
      <c r="V158" s="78"/>
      <c r="W158" s="78"/>
      <c r="X158" s="78"/>
      <c r="Y158" s="67"/>
      <c r="Z158" s="67"/>
      <c r="AA158" s="67"/>
      <c r="AB158" s="67"/>
      <c r="AC158" s="65"/>
      <c r="AD158" s="65"/>
      <c r="AE158" s="80"/>
      <c r="AF158" s="80"/>
      <c r="AG158" s="72"/>
    </row>
    <row r="159" spans="2:33" outlineLevel="2" x14ac:dyDescent="0.35">
      <c r="B159" s="391">
        <f t="shared" si="32"/>
        <v>4</v>
      </c>
      <c r="C159" s="417" t="s">
        <v>143</v>
      </c>
      <c r="D159" s="62">
        <f t="shared" si="30"/>
        <v>2.6863666890530557E-2</v>
      </c>
      <c r="E159" s="83">
        <f t="shared" si="31"/>
        <v>-6.3E-2</v>
      </c>
      <c r="G159" s="66"/>
      <c r="H159" s="83">
        <f>IFERROR((VLOOKUP($C159,'CALCS | PCs'!$C$287:$L$307,'CALCS | PCs'!H$3,0) / 100),"-")</f>
        <v>0.10059511355748624</v>
      </c>
      <c r="K159" s="78"/>
      <c r="L159" s="78"/>
      <c r="M159" s="78"/>
      <c r="N159" s="78"/>
      <c r="O159" s="67"/>
      <c r="P159" s="67"/>
      <c r="Q159" s="67"/>
      <c r="R159" s="67"/>
      <c r="S159" s="67"/>
      <c r="U159" s="78"/>
      <c r="V159" s="78"/>
      <c r="W159" s="78"/>
      <c r="X159" s="78"/>
      <c r="Y159" s="67"/>
      <c r="Z159" s="67"/>
      <c r="AA159" s="67"/>
      <c r="AB159" s="67"/>
      <c r="AC159" s="65"/>
      <c r="AD159" s="65"/>
      <c r="AE159" s="80"/>
      <c r="AF159" s="80"/>
      <c r="AG159" s="72"/>
    </row>
    <row r="160" spans="2:33" outlineLevel="2" x14ac:dyDescent="0.35">
      <c r="B160" s="391">
        <f>B159+1</f>
        <v>5</v>
      </c>
      <c r="C160" s="417" t="s">
        <v>131</v>
      </c>
      <c r="D160" s="62">
        <f t="shared" si="30"/>
        <v>2.9710711493354049E-2</v>
      </c>
      <c r="E160" s="83">
        <f t="shared" si="31"/>
        <v>-7.2000000000000008E-2</v>
      </c>
      <c r="G160" s="66"/>
      <c r="H160" s="83">
        <f>IFERROR((VLOOKUP($C160,'CALCS | PCs'!$C$287:$L$307,'CALCS | PCs'!H$3,0) / 100),"-")</f>
        <v>7.3457153953871993E-2</v>
      </c>
      <c r="K160" s="78"/>
      <c r="L160" s="78"/>
      <c r="M160" s="78"/>
      <c r="N160" s="78"/>
      <c r="O160" s="67"/>
      <c r="P160" s="67"/>
      <c r="Q160" s="67"/>
      <c r="R160" s="67"/>
      <c r="S160" s="67"/>
      <c r="U160" s="78"/>
      <c r="V160" s="78"/>
      <c r="W160" s="78"/>
      <c r="X160" s="78"/>
      <c r="Y160" s="67"/>
      <c r="Z160" s="67"/>
      <c r="AA160" s="67"/>
      <c r="AB160" s="67"/>
      <c r="AC160" s="65"/>
      <c r="AD160" s="65"/>
      <c r="AE160" s="80"/>
      <c r="AF160" s="80"/>
      <c r="AG160" s="72"/>
    </row>
    <row r="161" spans="2:33" outlineLevel="2" x14ac:dyDescent="0.35">
      <c r="B161" s="391">
        <f t="shared" si="32"/>
        <v>6</v>
      </c>
      <c r="C161" s="417" t="s">
        <v>117</v>
      </c>
      <c r="D161" s="62">
        <f t="shared" si="30"/>
        <v>2.9828486204325131E-2</v>
      </c>
      <c r="E161" s="83">
        <f t="shared" si="31"/>
        <v>-5.5999999999999994E-2</v>
      </c>
      <c r="G161" s="66"/>
      <c r="H161" s="83">
        <f>IFERROR((VLOOKUP($C161,'CALCS | PCs'!$C$287:$L$307,'CALCS | PCs'!H$3,0) / 100),"-")</f>
        <v>0.10216158097200286</v>
      </c>
      <c r="K161" s="78"/>
      <c r="L161" s="78"/>
      <c r="M161" s="78"/>
      <c r="N161" s="78"/>
      <c r="O161" s="67"/>
      <c r="P161" s="67"/>
      <c r="Q161" s="67"/>
      <c r="R161" s="67"/>
      <c r="S161" s="67"/>
      <c r="U161" s="78"/>
      <c r="V161" s="78"/>
      <c r="W161" s="78"/>
      <c r="X161" s="78"/>
      <c r="Y161" s="67"/>
      <c r="Z161" s="67"/>
      <c r="AA161" s="67"/>
      <c r="AB161" s="67"/>
      <c r="AC161" s="65"/>
      <c r="AD161" s="65"/>
      <c r="AE161" s="80"/>
      <c r="AF161" s="80"/>
      <c r="AG161" s="72"/>
    </row>
    <row r="162" spans="2:33" outlineLevel="2" x14ac:dyDescent="0.35">
      <c r="B162" s="391">
        <f t="shared" si="32"/>
        <v>7</v>
      </c>
      <c r="C162" s="419" t="s">
        <v>164</v>
      </c>
      <c r="D162" s="62">
        <f t="shared" si="30"/>
        <v>3.021370670596922E-2</v>
      </c>
      <c r="E162" s="83">
        <f t="shared" si="31"/>
        <v>-6.3E-2</v>
      </c>
      <c r="G162" s="66"/>
      <c r="H162" s="83">
        <f>IFERROR((VLOOKUP($C162,'CALCS | PCs'!$C$287:$L$307,'CALCS | PCs'!H$3,0) / 100),"-")</f>
        <v>0.17598035367880677</v>
      </c>
      <c r="K162" s="78"/>
      <c r="L162" s="78"/>
      <c r="M162" s="78"/>
      <c r="N162" s="78"/>
      <c r="O162" s="67"/>
      <c r="P162" s="67"/>
      <c r="Q162" s="67"/>
      <c r="R162" s="67"/>
      <c r="S162" s="67"/>
      <c r="U162" s="78"/>
      <c r="V162" s="78"/>
      <c r="W162" s="78"/>
      <c r="X162" s="78"/>
      <c r="Y162" s="67"/>
      <c r="Z162" s="67"/>
      <c r="AA162" s="67"/>
      <c r="AB162" s="67"/>
      <c r="AC162" s="65"/>
      <c r="AD162" s="65"/>
      <c r="AE162" s="80"/>
      <c r="AF162" s="80"/>
      <c r="AG162" s="72"/>
    </row>
    <row r="163" spans="2:33" outlineLevel="2" x14ac:dyDescent="0.35">
      <c r="B163" s="391">
        <f t="shared" si="32"/>
        <v>8</v>
      </c>
      <c r="C163" s="417" t="s">
        <v>126</v>
      </c>
      <c r="D163" s="62">
        <f t="shared" si="30"/>
        <v>3.3307513555383514E-2</v>
      </c>
      <c r="E163" s="83">
        <f t="shared" si="31"/>
        <v>-3.5000000000000003E-2</v>
      </c>
      <c r="G163" s="66"/>
      <c r="H163" s="83">
        <f>IFERROR((VLOOKUP($C163,'CALCS | PCs'!$C$287:$L$307,'CALCS | PCs'!H$3,0) / 100),"-")</f>
        <v>0.10079889510799682</v>
      </c>
      <c r="K163" s="78"/>
      <c r="L163" s="78"/>
      <c r="M163" s="78"/>
      <c r="N163" s="78"/>
      <c r="O163" s="67"/>
      <c r="P163" s="67"/>
      <c r="Q163" s="67"/>
      <c r="R163" s="67"/>
      <c r="S163" s="67"/>
      <c r="U163" s="78"/>
      <c r="V163" s="78"/>
      <c r="W163" s="78"/>
      <c r="X163" s="78"/>
      <c r="Y163" s="67"/>
      <c r="Z163" s="67"/>
      <c r="AA163" s="67"/>
      <c r="AB163" s="67"/>
      <c r="AC163" s="65"/>
      <c r="AD163" s="65"/>
      <c r="AE163" s="80"/>
      <c r="AF163" s="80"/>
      <c r="AG163" s="72"/>
    </row>
    <row r="164" spans="2:33" outlineLevel="2" x14ac:dyDescent="0.35">
      <c r="B164" s="391">
        <f t="shared" si="32"/>
        <v>9</v>
      </c>
      <c r="C164" s="417" t="s">
        <v>139</v>
      </c>
      <c r="D164" s="62">
        <f t="shared" si="30"/>
        <v>3.3541341653666241E-2</v>
      </c>
      <c r="E164" s="83">
        <f t="shared" si="31"/>
        <v>-8.900000000000001E-2</v>
      </c>
      <c r="G164" s="66"/>
      <c r="H164" s="83">
        <f>IFERROR((VLOOKUP($C164,'CALCS | PCs'!$C$287:$L$307,'CALCS | PCs'!H$3,0) / 100),"-")</f>
        <v>0.10541724899895857</v>
      </c>
      <c r="K164" s="78"/>
      <c r="L164" s="78"/>
      <c r="M164" s="78"/>
      <c r="N164" s="78"/>
      <c r="O164" s="67"/>
      <c r="P164" s="67"/>
      <c r="Q164" s="67"/>
      <c r="R164" s="67"/>
      <c r="S164" s="67"/>
      <c r="U164" s="78"/>
      <c r="V164" s="78"/>
      <c r="W164" s="78"/>
      <c r="X164" s="78"/>
      <c r="Y164" s="67"/>
      <c r="Z164" s="67"/>
      <c r="AA164" s="67"/>
      <c r="AB164" s="67"/>
      <c r="AC164" s="65"/>
      <c r="AD164" s="65"/>
      <c r="AE164" s="80"/>
      <c r="AF164" s="80"/>
      <c r="AG164" s="72"/>
    </row>
    <row r="165" spans="2:33" outlineLevel="2" x14ac:dyDescent="0.35">
      <c r="B165" s="391">
        <f t="shared" si="32"/>
        <v>10</v>
      </c>
      <c r="C165" s="417" t="s">
        <v>151</v>
      </c>
      <c r="D165" s="62">
        <f t="shared" si="30"/>
        <v>3.6912751677852351E-2</v>
      </c>
      <c r="E165" s="83">
        <f t="shared" si="31"/>
        <v>-6.6000000000000003E-2</v>
      </c>
      <c r="G165" s="66"/>
      <c r="H165" s="83">
        <f>IFERROR((VLOOKUP($C165,'CALCS | PCs'!$C$287:$L$307,'CALCS | PCs'!H$3,0) / 100),"-")</f>
        <v>0.14051663657821348</v>
      </c>
      <c r="K165" s="78"/>
      <c r="L165" s="78"/>
      <c r="M165" s="78"/>
      <c r="N165" s="78"/>
      <c r="O165" s="67"/>
      <c r="P165" s="67"/>
      <c r="Q165" s="67"/>
      <c r="R165" s="67"/>
      <c r="S165" s="67"/>
      <c r="U165" s="78"/>
      <c r="V165" s="78"/>
      <c r="W165" s="78"/>
      <c r="X165" s="78"/>
      <c r="Y165" s="67"/>
      <c r="Z165" s="67"/>
      <c r="AA165" s="67"/>
      <c r="AB165" s="67"/>
      <c r="AC165" s="65"/>
      <c r="AD165" s="65"/>
      <c r="AE165" s="80"/>
      <c r="AF165" s="80"/>
      <c r="AG165" s="72"/>
    </row>
    <row r="166" spans="2:33" outlineLevel="2" x14ac:dyDescent="0.35">
      <c r="B166" s="391">
        <f t="shared" si="32"/>
        <v>11</v>
      </c>
      <c r="C166" s="417" t="s">
        <v>124</v>
      </c>
      <c r="D166" s="62">
        <f t="shared" si="30"/>
        <v>3.7848605577689355E-2</v>
      </c>
      <c r="E166" s="83">
        <f t="shared" si="31"/>
        <v>-5.2999999999999999E-2</v>
      </c>
      <c r="G166" s="66"/>
      <c r="H166" s="83">
        <f>IFERROR((VLOOKUP($C166,'CALCS | PCs'!$C$287:$L$307,'CALCS | PCs'!H$3,0) / 100),"-")</f>
        <v>0.10733348059825543</v>
      </c>
      <c r="K166" s="78"/>
      <c r="L166" s="78"/>
      <c r="M166" s="78"/>
      <c r="N166" s="78"/>
      <c r="O166" s="67"/>
      <c r="P166" s="67"/>
      <c r="Q166" s="67"/>
      <c r="R166" s="67"/>
      <c r="S166" s="67"/>
      <c r="U166" s="78"/>
      <c r="V166" s="78"/>
      <c r="W166" s="78"/>
      <c r="X166" s="78"/>
      <c r="Y166" s="67"/>
      <c r="Z166" s="67"/>
      <c r="AA166" s="67"/>
      <c r="AB166" s="67"/>
      <c r="AC166" s="65"/>
      <c r="AD166" s="65"/>
      <c r="AE166" s="80"/>
      <c r="AF166" s="80"/>
      <c r="AG166" s="72"/>
    </row>
    <row r="167" spans="2:33" outlineLevel="2" x14ac:dyDescent="0.35">
      <c r="B167" s="391">
        <f t="shared" si="32"/>
        <v>12</v>
      </c>
      <c r="C167" s="417" t="s">
        <v>137</v>
      </c>
      <c r="D167" s="62">
        <f t="shared" si="30"/>
        <v>3.8461538461538332E-2</v>
      </c>
      <c r="E167" s="83">
        <f t="shared" si="31"/>
        <v>-9.0000000000000011E-3</v>
      </c>
      <c r="G167" s="66"/>
      <c r="H167" s="83">
        <f>IFERROR((VLOOKUP($C167,'CALCS | PCs'!$C$287:$L$307,'CALCS | PCs'!H$3,0) / 100),"-")</f>
        <v>9.7613882863340551E-2</v>
      </c>
      <c r="K167" s="78"/>
      <c r="L167" s="78"/>
      <c r="M167" s="78"/>
      <c r="N167" s="78"/>
      <c r="O167" s="67"/>
      <c r="P167" s="67"/>
      <c r="Q167" s="67"/>
      <c r="R167" s="67"/>
      <c r="S167" s="67"/>
      <c r="U167" s="78"/>
      <c r="V167" s="78"/>
      <c r="W167" s="78"/>
      <c r="X167" s="78"/>
      <c r="Y167" s="67"/>
      <c r="Z167" s="67"/>
      <c r="AA167" s="67"/>
      <c r="AB167" s="67"/>
      <c r="AC167" s="65"/>
      <c r="AD167" s="65"/>
      <c r="AE167" s="80"/>
      <c r="AF167" s="80"/>
      <c r="AG167" s="72"/>
    </row>
    <row r="168" spans="2:33" outlineLevel="2" x14ac:dyDescent="0.35">
      <c r="B168" s="391">
        <f t="shared" si="32"/>
        <v>13</v>
      </c>
      <c r="C168" s="417" t="s">
        <v>141</v>
      </c>
      <c r="D168" s="62">
        <f t="shared" si="30"/>
        <v>4.3197936814958204E-2</v>
      </c>
      <c r="E168" s="83">
        <f t="shared" si="31"/>
        <v>-0.125</v>
      </c>
      <c r="G168" s="66"/>
      <c r="H168" s="83">
        <f>IFERROR((VLOOKUP($C168,'CALCS | PCs'!$C$287:$L$307,'CALCS | PCs'!H$3,0) / 100),"-")</f>
        <v>0.10723357775234903</v>
      </c>
      <c r="K168" s="78"/>
      <c r="L168" s="78"/>
      <c r="M168" s="78"/>
      <c r="N168" s="78"/>
      <c r="O168" s="67"/>
      <c r="P168" s="67"/>
      <c r="Q168" s="67"/>
      <c r="R168" s="67"/>
      <c r="S168" s="67"/>
      <c r="U168" s="78"/>
      <c r="V168" s="78"/>
      <c r="W168" s="78"/>
      <c r="X168" s="78"/>
      <c r="Y168" s="67"/>
      <c r="Z168" s="67"/>
      <c r="AA168" s="67"/>
      <c r="AB168" s="67"/>
      <c r="AC168" s="65"/>
      <c r="AD168" s="65"/>
      <c r="AE168" s="80"/>
      <c r="AF168" s="80"/>
      <c r="AG168" s="72"/>
    </row>
    <row r="169" spans="2:33" outlineLevel="2" x14ac:dyDescent="0.35">
      <c r="B169" s="391">
        <f t="shared" si="32"/>
        <v>14</v>
      </c>
      <c r="C169" s="417" t="s">
        <v>122</v>
      </c>
      <c r="D169" s="62">
        <f t="shared" si="30"/>
        <v>4.49438202247191E-2</v>
      </c>
      <c r="E169" s="83">
        <f t="shared" si="31"/>
        <v>-4.2000000000000003E-2</v>
      </c>
      <c r="G169" s="66"/>
      <c r="H169" s="83">
        <f>IFERROR((VLOOKUP($C169,'CALCS | PCs'!$C$287:$L$307,'CALCS | PCs'!H$3,0) / 100),"-")</f>
        <v>8.297003712222295E-2</v>
      </c>
      <c r="K169" s="78"/>
      <c r="L169" s="78"/>
      <c r="M169" s="78"/>
      <c r="N169" s="78"/>
      <c r="O169" s="67"/>
      <c r="P169" s="67"/>
      <c r="Q169" s="67"/>
      <c r="R169" s="67"/>
      <c r="S169" s="67"/>
      <c r="U169" s="78"/>
      <c r="V169" s="78"/>
      <c r="W169" s="78"/>
      <c r="X169" s="78"/>
      <c r="Y169" s="67"/>
      <c r="Z169" s="67"/>
      <c r="AA169" s="67"/>
      <c r="AB169" s="67"/>
      <c r="AC169" s="65"/>
      <c r="AD169" s="65"/>
      <c r="AE169" s="80"/>
      <c r="AF169" s="80"/>
      <c r="AG169" s="72"/>
    </row>
    <row r="170" spans="2:33" outlineLevel="2" x14ac:dyDescent="0.35">
      <c r="B170" s="391">
        <f t="shared" si="32"/>
        <v>15</v>
      </c>
      <c r="C170" s="417" t="s">
        <v>147</v>
      </c>
      <c r="D170" s="62">
        <f t="shared" si="30"/>
        <v>5.1388888888888928E-2</v>
      </c>
      <c r="E170" s="83">
        <f t="shared" si="31"/>
        <v>-7.2000000000000008E-2</v>
      </c>
      <c r="G170" s="66"/>
      <c r="H170" s="83">
        <f>IFERROR((VLOOKUP($C170,'CALCS | PCs'!$C$287:$L$307,'CALCS | PCs'!H$3,0) / 100),"-")</f>
        <v>0.15907858279526216</v>
      </c>
      <c r="K170" s="78"/>
      <c r="L170" s="78"/>
      <c r="M170" s="78"/>
      <c r="N170" s="78"/>
      <c r="O170" s="67"/>
      <c r="P170" s="67"/>
      <c r="Q170" s="67"/>
      <c r="R170" s="67"/>
      <c r="S170" s="67"/>
      <c r="U170" s="78"/>
      <c r="V170" s="78"/>
      <c r="W170" s="78"/>
      <c r="X170" s="78"/>
      <c r="Y170" s="67"/>
      <c r="Z170" s="67"/>
      <c r="AA170" s="67"/>
      <c r="AB170" s="67"/>
      <c r="AC170" s="65"/>
      <c r="AD170" s="65"/>
      <c r="AE170" s="80"/>
      <c r="AF170" s="80"/>
      <c r="AG170" s="72"/>
    </row>
    <row r="171" spans="2:33" outlineLevel="2" x14ac:dyDescent="0.35">
      <c r="B171" s="391">
        <f t="shared" si="32"/>
        <v>16</v>
      </c>
      <c r="C171" s="415" t="s">
        <v>119</v>
      </c>
      <c r="D171" s="62">
        <f t="shared" si="30"/>
        <v>5.2190721649484684E-2</v>
      </c>
      <c r="E171" s="83">
        <f t="shared" si="31"/>
        <v>-6.3E-2</v>
      </c>
      <c r="G171" s="66"/>
      <c r="H171" s="83">
        <f>IFERROR((VLOOKUP($C171,'CALCS | PCs'!$C$287:$L$307,'CALCS | PCs'!H$3,0) / 100),"-")</f>
        <v>0.12446090380899676</v>
      </c>
      <c r="K171" s="78"/>
      <c r="L171" s="78"/>
      <c r="M171" s="78"/>
      <c r="N171" s="78"/>
      <c r="O171" s="67"/>
      <c r="P171" s="67"/>
      <c r="Q171" s="67"/>
      <c r="R171" s="67"/>
      <c r="S171" s="67"/>
      <c r="U171" s="78"/>
      <c r="V171" s="78"/>
      <c r="W171" s="78"/>
      <c r="X171" s="78"/>
      <c r="Y171" s="67"/>
      <c r="Z171" s="67"/>
      <c r="AA171" s="67"/>
      <c r="AB171" s="67"/>
      <c r="AC171" s="65"/>
      <c r="AD171" s="65"/>
      <c r="AE171" s="80"/>
      <c r="AF171" s="80"/>
      <c r="AG171" s="72"/>
    </row>
    <row r="172" spans="2:33" outlineLevel="2" x14ac:dyDescent="0.35">
      <c r="B172" s="391">
        <f t="shared" si="32"/>
        <v>17</v>
      </c>
      <c r="C172" s="417" t="s">
        <v>145</v>
      </c>
      <c r="D172" s="62">
        <f t="shared" si="30"/>
        <v>5.2913596784996492E-2</v>
      </c>
      <c r="E172" s="83">
        <f t="shared" si="31"/>
        <v>-6.3E-2</v>
      </c>
      <c r="G172" s="66"/>
      <c r="H172" s="83">
        <f>IFERROR((VLOOKUP($C172,'CALCS | PCs'!$C$287:$L$307,'CALCS | PCs'!H$3,0) / 100),"-")</f>
        <v>0.13770074888234826</v>
      </c>
      <c r="K172" s="78"/>
      <c r="L172" s="78"/>
      <c r="M172" s="78"/>
      <c r="N172" s="78"/>
      <c r="O172" s="67"/>
      <c r="P172" s="67"/>
      <c r="Q172" s="67"/>
      <c r="R172" s="67"/>
      <c r="S172" s="67"/>
      <c r="U172" s="78"/>
      <c r="V172" s="78"/>
      <c r="W172" s="78"/>
      <c r="X172" s="78"/>
      <c r="Y172" s="67"/>
      <c r="Z172" s="67"/>
      <c r="AA172" s="67"/>
      <c r="AB172" s="67"/>
      <c r="AC172" s="65"/>
      <c r="AD172" s="65"/>
      <c r="AE172" s="80"/>
      <c r="AF172" s="80"/>
      <c r="AG172" s="72"/>
    </row>
    <row r="173" spans="2:33" outlineLevel="2" x14ac:dyDescent="0.35">
      <c r="B173" s="392">
        <f t="shared" si="32"/>
        <v>18</v>
      </c>
      <c r="C173" s="417" t="s">
        <v>161</v>
      </c>
      <c r="D173" s="62">
        <f t="shared" si="30"/>
        <v>5.7603686635944708E-2</v>
      </c>
      <c r="E173" s="114">
        <f t="shared" si="31"/>
        <v>-0.01</v>
      </c>
      <c r="G173" s="66"/>
      <c r="H173" s="83">
        <f>IFERROR((VLOOKUP($C173,'CALCS | PCs'!$C$287:$L$307,'CALCS | PCs'!H$3,0) / 100),"-")</f>
        <v>0.18049703311678333</v>
      </c>
      <c r="K173" s="78"/>
      <c r="L173" s="78"/>
      <c r="M173" s="78"/>
      <c r="N173" s="78"/>
      <c r="O173" s="67"/>
      <c r="P173" s="67"/>
      <c r="Q173" s="67"/>
      <c r="R173" s="67"/>
      <c r="S173" s="67"/>
      <c r="U173" s="78"/>
      <c r="V173" s="78"/>
      <c r="W173" s="78"/>
      <c r="X173" s="78"/>
      <c r="Y173" s="67"/>
      <c r="Z173" s="67"/>
      <c r="AA173" s="67"/>
      <c r="AB173" s="67"/>
      <c r="AC173" s="65"/>
      <c r="AD173" s="65"/>
      <c r="AE173" s="80"/>
      <c r="AF173" s="80"/>
      <c r="AG173" s="72"/>
    </row>
    <row r="174" spans="2:33" outlineLevel="2" x14ac:dyDescent="0.35">
      <c r="B174" s="68"/>
      <c r="C174" s="115"/>
      <c r="D174" s="341"/>
      <c r="E174" s="302"/>
      <c r="G174" s="587"/>
      <c r="H174" s="100"/>
      <c r="K174" s="78"/>
      <c r="L174" s="78"/>
      <c r="M174" s="78"/>
      <c r="N174" s="78"/>
      <c r="O174" s="67"/>
      <c r="P174" s="67"/>
      <c r="Q174" s="67"/>
      <c r="R174" s="67"/>
      <c r="S174" s="67"/>
      <c r="U174" s="78"/>
      <c r="V174" s="78"/>
      <c r="W174" s="78"/>
      <c r="X174" s="78"/>
      <c r="Y174" s="67"/>
      <c r="Z174" s="67"/>
      <c r="AA174" s="67"/>
      <c r="AB174" s="67"/>
      <c r="AC174" s="65"/>
      <c r="AD174" s="65"/>
      <c r="AE174" s="80"/>
      <c r="AF174" s="80"/>
      <c r="AG174" s="72"/>
    </row>
    <row r="175" spans="2:33" outlineLevel="2" x14ac:dyDescent="0.35">
      <c r="B175" s="126"/>
      <c r="C175" s="418" t="s">
        <v>725</v>
      </c>
      <c r="D175" s="62">
        <f>VLOOKUP($C175,PCC,3,0)</f>
        <v>2.9720444428240751E-2</v>
      </c>
      <c r="E175" s="83">
        <f>VLOOKUP($C175,$I$118:$N$137,3,0)/-100</f>
        <v>-6.2864304163311693E-2</v>
      </c>
      <c r="G175" s="66"/>
      <c r="H175" s="83">
        <f>IFERROR((VLOOKUP($C175,'CALCS | PCs'!$C$287:$L$307,'CALCS | PCs'!H$3,0) / 100),"-")</f>
        <v>8.8146987193049725E-2</v>
      </c>
      <c r="K175" s="78"/>
      <c r="L175" s="78"/>
      <c r="M175" s="78"/>
      <c r="N175" s="78"/>
      <c r="O175" s="67"/>
      <c r="P175" s="67"/>
      <c r="Q175" s="67"/>
      <c r="R175" s="67"/>
      <c r="S175" s="67"/>
      <c r="U175" s="78"/>
      <c r="V175" s="78"/>
      <c r="W175" s="78"/>
      <c r="X175" s="78"/>
      <c r="Y175" s="67"/>
      <c r="Z175" s="67"/>
      <c r="AA175" s="67"/>
      <c r="AB175" s="67"/>
      <c r="AC175" s="65"/>
      <c r="AD175" s="65"/>
      <c r="AE175" s="80"/>
      <c r="AF175" s="80"/>
      <c r="AG175" s="72"/>
    </row>
    <row r="176" spans="2:33" outlineLevel="2" x14ac:dyDescent="0.35">
      <c r="B176" s="68"/>
      <c r="C176" s="68"/>
      <c r="D176" s="71"/>
      <c r="E176" s="71"/>
      <c r="F176" s="96"/>
      <c r="G176" s="67"/>
      <c r="H176" s="67"/>
      <c r="I176" s="67"/>
      <c r="O176" s="67"/>
      <c r="P176" s="67"/>
      <c r="Q176" s="67"/>
      <c r="R176" s="67"/>
      <c r="S176" s="67"/>
      <c r="Y176" s="67"/>
      <c r="Z176" s="67"/>
      <c r="AA176" s="67"/>
      <c r="AB176" s="67"/>
      <c r="AC176" s="65"/>
      <c r="AD176" s="65"/>
      <c r="AE176" s="80"/>
      <c r="AF176" s="80"/>
      <c r="AG176" s="72"/>
    </row>
    <row r="177" spans="2:33" outlineLevel="1" x14ac:dyDescent="0.35">
      <c r="B177" s="68"/>
      <c r="C177" s="68"/>
      <c r="D177" s="71"/>
      <c r="E177" s="71"/>
      <c r="F177" s="96"/>
      <c r="G177" s="67"/>
      <c r="H177" s="67"/>
      <c r="I177" s="67"/>
      <c r="J177" s="67"/>
      <c r="K177" s="67"/>
      <c r="L177" s="67"/>
      <c r="M177" s="67"/>
      <c r="N177" s="67"/>
      <c r="O177" s="67"/>
      <c r="P177" s="67"/>
      <c r="Q177" s="67"/>
      <c r="R177" s="67"/>
      <c r="S177" s="67"/>
      <c r="T177" s="67"/>
      <c r="U177" s="67"/>
      <c r="V177" s="67"/>
      <c r="W177" s="67"/>
      <c r="X177" s="65"/>
      <c r="Y177" s="65"/>
      <c r="Z177" s="65"/>
      <c r="AA177" s="65"/>
      <c r="AB177" s="65"/>
      <c r="AC177" s="65"/>
      <c r="AD177" s="65"/>
      <c r="AE177" s="80"/>
      <c r="AF177" s="80"/>
      <c r="AG177" s="72"/>
    </row>
    <row r="178" spans="2:33" ht="18" x14ac:dyDescent="0.35">
      <c r="B178" s="73" t="str">
        <f>"Water supply interruptions PCs in "&amp;Year</f>
        <v>Water supply interruptions PCs in 2020-21</v>
      </c>
      <c r="C178" s="55"/>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row>
    <row r="179" spans="2:33" x14ac:dyDescent="0.35">
      <c r="B179" s="68"/>
      <c r="C179" s="68"/>
      <c r="D179" s="71"/>
      <c r="E179" s="92"/>
      <c r="F179" s="81"/>
      <c r="G179" s="67"/>
      <c r="H179" s="67"/>
      <c r="I179" s="67"/>
      <c r="J179" s="67"/>
      <c r="K179" s="67"/>
      <c r="L179" s="67"/>
      <c r="M179" s="67"/>
      <c r="N179" s="67"/>
      <c r="O179" s="67"/>
      <c r="P179" s="67"/>
      <c r="Q179" s="67"/>
      <c r="R179" s="67"/>
      <c r="S179" s="67"/>
      <c r="T179" s="67"/>
      <c r="U179" s="67"/>
      <c r="V179" s="67"/>
      <c r="W179" s="67"/>
      <c r="X179" s="65"/>
      <c r="Y179" s="65"/>
      <c r="Z179" s="65"/>
      <c r="AA179" s="65"/>
      <c r="AB179" s="65"/>
      <c r="AC179" s="65"/>
      <c r="AD179" s="65"/>
      <c r="AE179" s="80"/>
      <c r="AF179" s="80"/>
      <c r="AG179" s="72"/>
    </row>
    <row r="180" spans="2:33" ht="14.25" outlineLevel="1" x14ac:dyDescent="0.35">
      <c r="B180" s="74" t="str">
        <f>"Water supply interruptions (greater than or equal to 3 hours) in "&amp;Year</f>
        <v>Water supply interruptions (greater than or equal to 3 hours) in 2020-21</v>
      </c>
      <c r="C180" s="60"/>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row>
    <row r="181" spans="2:33" outlineLevel="2" x14ac:dyDescent="0.35">
      <c r="B181" s="68"/>
      <c r="C181" s="68"/>
      <c r="E181" s="68"/>
      <c r="F181" s="68"/>
      <c r="G181" s="68"/>
      <c r="H181" s="67"/>
      <c r="I181" s="67"/>
      <c r="J181" s="67"/>
      <c r="K181" s="67"/>
      <c r="L181" s="67"/>
      <c r="M181" s="67"/>
      <c r="N181" s="67"/>
      <c r="O181" s="67"/>
      <c r="P181" s="67"/>
      <c r="Q181" s="67"/>
      <c r="R181" s="67"/>
      <c r="S181" s="67"/>
      <c r="T181" s="67"/>
      <c r="U181" s="67"/>
      <c r="V181" s="67"/>
      <c r="W181" s="67"/>
      <c r="X181" s="65"/>
      <c r="Y181" s="65"/>
      <c r="Z181" s="65"/>
      <c r="AA181" s="65"/>
      <c r="AB181" s="65"/>
      <c r="AC181" s="65"/>
      <c r="AD181" s="65"/>
      <c r="AE181" s="80"/>
      <c r="AF181" s="80"/>
      <c r="AG181" s="72"/>
    </row>
    <row r="182" spans="2:33" outlineLevel="2" x14ac:dyDescent="0.35">
      <c r="B182" s="57" t="s">
        <v>1232</v>
      </c>
      <c r="I182" s="57" t="s">
        <v>1286</v>
      </c>
      <c r="N182" s="57" t="s">
        <v>1287</v>
      </c>
    </row>
    <row r="183" spans="2:33" outlineLevel="2" x14ac:dyDescent="0.35"/>
    <row r="184" spans="2:33" ht="15.75" outlineLevel="2" x14ac:dyDescent="0.35">
      <c r="B184" s="57" t="str">
        <f>Year</f>
        <v>2020-21</v>
      </c>
      <c r="E184" s="787" t="s">
        <v>1288</v>
      </c>
      <c r="F184" s="787"/>
      <c r="H184" s="452"/>
      <c r="I184" s="57" t="str">
        <f>Year</f>
        <v>2020-21</v>
      </c>
    </row>
    <row r="185" spans="2:33" outlineLevel="2" x14ac:dyDescent="0.35">
      <c r="N185" s="185">
        <v>1</v>
      </c>
      <c r="O185" s="185">
        <f>N185+1</f>
        <v>2</v>
      </c>
      <c r="P185" s="185">
        <f t="shared" ref="P185:Q185" si="33">O185+1</f>
        <v>3</v>
      </c>
      <c r="Q185" s="185">
        <f t="shared" si="33"/>
        <v>4</v>
      </c>
      <c r="R185" s="185"/>
      <c r="S185" s="185"/>
      <c r="T185" s="185"/>
      <c r="U185" s="185"/>
      <c r="V185" s="185"/>
      <c r="W185" s="185"/>
      <c r="Z185" s="185"/>
    </row>
    <row r="186" spans="2:33" ht="67.900000000000006" customHeight="1" outlineLevel="2" x14ac:dyDescent="0.35">
      <c r="B186" s="125"/>
      <c r="C186" s="91" t="s">
        <v>212</v>
      </c>
      <c r="D186" s="87" t="s">
        <v>1289</v>
      </c>
      <c r="E186" s="87" t="s">
        <v>1290</v>
      </c>
      <c r="F186" s="416" t="s">
        <v>1226</v>
      </c>
      <c r="G186" s="307"/>
      <c r="H186" s="579"/>
      <c r="I186" s="91" t="s">
        <v>212</v>
      </c>
      <c r="J186" s="136" t="s">
        <v>1291</v>
      </c>
      <c r="K186" s="87" t="s">
        <v>1292</v>
      </c>
      <c r="L186" s="520"/>
      <c r="N186" s="211" t="s">
        <v>212</v>
      </c>
      <c r="O186" s="139" t="s">
        <v>1293</v>
      </c>
      <c r="P186" s="139" t="s">
        <v>1294</v>
      </c>
      <c r="Q186" s="139" t="s">
        <v>1228</v>
      </c>
      <c r="R186" s="151"/>
      <c r="S186" s="151"/>
      <c r="T186" s="151"/>
      <c r="U186" s="151"/>
      <c r="V186" s="151"/>
      <c r="W186" s="151"/>
      <c r="Z186" s="151"/>
      <c r="AE186" s="307"/>
    </row>
    <row r="187" spans="2:33" outlineLevel="2" x14ac:dyDescent="0.35">
      <c r="B187" s="126"/>
      <c r="C187" s="417" t="s">
        <v>117</v>
      </c>
      <c r="D187" s="171">
        <f>VLOOKUP($C187,'INPUTS | PCs'!$C$527:$L$545,MATCH($B$184,'INPUTS | PCs'!$C$2:$L$2,0),0)</f>
        <v>4.5138888888888893E-3</v>
      </c>
      <c r="E187" s="171">
        <f>VLOOKUP($C187,'INPUTS | PCs'!$C$549:$L$567,MATCH($B$184,'INPUTS | PCs'!$C$2:$L$2,0),0)</f>
        <v>3.4951248453024301E-3</v>
      </c>
      <c r="F187" s="578"/>
      <c r="G187" s="70"/>
      <c r="H187" s="67"/>
      <c r="I187" s="417" t="s">
        <v>117</v>
      </c>
      <c r="J187" s="173">
        <f>VLOOKUP($I187,'INPUTS | PCs'!$C$527:$L$545,MATCH("2024-25",'INPUTS | PCs'!$C$2:$L$2,0),0)</f>
        <v>3.472222222222222E-3</v>
      </c>
      <c r="K187" s="354" t="str">
        <f t="shared" ref="K187:K203" si="34">IF(E187 &lt;= D187,"Yes","No")</f>
        <v>Yes</v>
      </c>
      <c r="L187" s="149"/>
      <c r="N187" s="209" t="s">
        <v>117</v>
      </c>
      <c r="O187" s="205">
        <f>$E187</f>
        <v>3.4951248453024301E-3</v>
      </c>
      <c r="P187" s="206">
        <f>($E187-$D187)/$D187</f>
        <v>-0.22569541888684633</v>
      </c>
      <c r="Q187" s="208">
        <f>IF(O187&lt;=$D187,2,IF(O187&gt;$D187,3,1))</f>
        <v>2</v>
      </c>
      <c r="R187" s="582"/>
      <c r="S187" s="79"/>
      <c r="T187" s="186"/>
      <c r="U187" s="112"/>
      <c r="V187" s="80"/>
      <c r="W187" s="582"/>
      <c r="Z187" s="79"/>
      <c r="AE187" s="149"/>
    </row>
    <row r="188" spans="2:33" outlineLevel="2" x14ac:dyDescent="0.35">
      <c r="B188" s="126"/>
      <c r="C188" s="417" t="s">
        <v>119</v>
      </c>
      <c r="D188" s="171">
        <f>VLOOKUP($C188,'INPUTS | PCs'!$C$527:$L$545,MATCH($B$184,'INPUTS | PCs'!$C$2:$L$2,0),0)</f>
        <v>4.5138888888888893E-3</v>
      </c>
      <c r="E188" s="171">
        <f>VLOOKUP($C188,'INPUTS | PCs'!$C$549:$L$567,MATCH($B$184,'INPUTS | PCs'!$C$2:$L$2,0),0)</f>
        <v>7.69706660369725E-3</v>
      </c>
      <c r="F188" s="578"/>
      <c r="G188" s="70"/>
      <c r="H188" s="67"/>
      <c r="I188" s="417" t="s">
        <v>119</v>
      </c>
      <c r="J188" s="173">
        <f>VLOOKUP($I188,'INPUTS | PCs'!$C$527:$L$545,MATCH("2024-25",'INPUTS | PCs'!$C$2:$L$2,0),0)</f>
        <v>3.472222222222222E-3</v>
      </c>
      <c r="K188" s="109" t="str">
        <f t="shared" si="34"/>
        <v>No</v>
      </c>
      <c r="L188" s="149"/>
      <c r="N188" s="209" t="s">
        <v>119</v>
      </c>
      <c r="O188" s="205">
        <f t="shared" ref="O188:O205" si="35">$E188</f>
        <v>7.69706660369725E-3</v>
      </c>
      <c r="P188" s="206">
        <f t="shared" ref="P188:P203" si="36">($E188-$D188)/$D188</f>
        <v>0.70519629374215986</v>
      </c>
      <c r="Q188" s="208">
        <f>IF(O188&lt;=$D188,2,IF(O188&gt;$D188,3,1))</f>
        <v>3</v>
      </c>
      <c r="R188" s="582"/>
      <c r="S188" s="79"/>
      <c r="T188" s="186"/>
      <c r="U188" s="112"/>
      <c r="V188" s="80"/>
      <c r="W188" s="582"/>
      <c r="Z188" s="79"/>
      <c r="AE188" s="149"/>
    </row>
    <row r="189" spans="2:33" outlineLevel="2" x14ac:dyDescent="0.35">
      <c r="B189" s="126"/>
      <c r="C189" s="417" t="s">
        <v>122</v>
      </c>
      <c r="D189" s="171">
        <f>VLOOKUP($C189,'INPUTS | PCs'!$C$527:$L$545,MATCH($B$184,'INPUTS | PCs'!$C$2:$L$2,0),0)</f>
        <v>4.5138888888888893E-3</v>
      </c>
      <c r="E189" s="171">
        <f>VLOOKUP($C189,'INPUTS | PCs'!$C$549:$L$567,MATCH($B$184,'INPUTS | PCs'!$C$2:$L$2,0),0)</f>
        <v>4.75858547428651E-2</v>
      </c>
      <c r="F189" s="578"/>
      <c r="G189" s="70"/>
      <c r="H189" s="67"/>
      <c r="I189" s="417" t="s">
        <v>122</v>
      </c>
      <c r="J189" s="173">
        <f>VLOOKUP($I189,'INPUTS | PCs'!$C$527:$L$545,MATCH("2024-25",'INPUTS | PCs'!$C$2:$L$2,0),0)</f>
        <v>3.472222222222222E-3</v>
      </c>
      <c r="K189" s="109" t="str">
        <f t="shared" si="34"/>
        <v>No</v>
      </c>
      <c r="L189" s="149"/>
      <c r="N189" s="209" t="s">
        <v>122</v>
      </c>
      <c r="O189" s="205">
        <f t="shared" si="35"/>
        <v>4.75858547428651E-2</v>
      </c>
      <c r="P189" s="206">
        <f t="shared" si="36"/>
        <v>9.5420970507270368</v>
      </c>
      <c r="Q189" s="208">
        <f>IF(O189&lt;=$D189,2,IF(O189&gt;$D189,3,1))</f>
        <v>3</v>
      </c>
      <c r="R189" s="582"/>
      <c r="S189" s="79"/>
      <c r="T189" s="186"/>
      <c r="U189" s="112"/>
      <c r="V189" s="80"/>
      <c r="W189" s="582"/>
      <c r="Z189" s="79"/>
      <c r="AE189" s="149"/>
    </row>
    <row r="190" spans="2:33" outlineLevel="2" x14ac:dyDescent="0.35">
      <c r="B190" s="126"/>
      <c r="C190" s="417" t="s">
        <v>124</v>
      </c>
      <c r="D190" s="171">
        <f>VLOOKUP($C190,'INPUTS | PCs'!$C$527:$L$545,MATCH($B$184,'INPUTS | PCs'!$C$2:$L$2,0),0)</f>
        <v>4.5138888888888893E-3</v>
      </c>
      <c r="E190" s="171">
        <f>VLOOKUP($C190,'INPUTS | PCs'!$C$549:$L$567,MATCH($B$184,'INPUTS | PCs'!$C$2:$L$2,0),0)</f>
        <v>2.82523037304277E-3</v>
      </c>
      <c r="F190" s="578"/>
      <c r="G190" s="70"/>
      <c r="H190" s="67"/>
      <c r="I190" s="417" t="s">
        <v>124</v>
      </c>
      <c r="J190" s="173">
        <f>VLOOKUP($I190,'INPUTS | PCs'!$C$527:$L$545,MATCH("2024-25",'INPUTS | PCs'!$C$2:$L$2,0),0)</f>
        <v>3.472222222222222E-3</v>
      </c>
      <c r="K190" s="109" t="str">
        <f t="shared" si="34"/>
        <v>Yes</v>
      </c>
      <c r="L190" s="149"/>
      <c r="N190" s="209" t="s">
        <v>124</v>
      </c>
      <c r="O190" s="205">
        <f t="shared" si="35"/>
        <v>2.82523037304277E-3</v>
      </c>
      <c r="P190" s="206">
        <f t="shared" si="36"/>
        <v>-0.37410280966437098</v>
      </c>
      <c r="Q190" s="208">
        <v>1</v>
      </c>
      <c r="R190" s="582"/>
      <c r="S190" s="79"/>
      <c r="T190" s="186"/>
      <c r="U190" s="112"/>
      <c r="V190" s="80"/>
      <c r="W190" s="582"/>
      <c r="Z190" s="79"/>
      <c r="AE190" s="149"/>
    </row>
    <row r="191" spans="2:33" outlineLevel="2" x14ac:dyDescent="0.35">
      <c r="B191" s="126"/>
      <c r="C191" s="417" t="s">
        <v>126</v>
      </c>
      <c r="D191" s="171">
        <f>VLOOKUP($C191,'INPUTS | PCs'!$C$527:$L$545,MATCH($B$184,'INPUTS | PCs'!$C$2:$L$2,0),0)</f>
        <v>4.5138888888888893E-3</v>
      </c>
      <c r="E191" s="171">
        <f>VLOOKUP($C191,'INPUTS | PCs'!$C$549:$L$567,MATCH($B$184,'INPUTS | PCs'!$C$2:$L$2,0),0)</f>
        <v>7.8859770701218603E-3</v>
      </c>
      <c r="F191" s="578"/>
      <c r="G191" s="70"/>
      <c r="H191" s="67"/>
      <c r="I191" s="417" t="s">
        <v>126</v>
      </c>
      <c r="J191" s="173">
        <f>VLOOKUP($I191,'INPUTS | PCs'!$C$527:$L$545,MATCH("2024-25",'INPUTS | PCs'!$C$2:$L$2,0),0)</f>
        <v>3.472222222222222E-3</v>
      </c>
      <c r="K191" s="109" t="str">
        <f t="shared" si="34"/>
        <v>No</v>
      </c>
      <c r="L191" s="149"/>
      <c r="N191" s="209" t="s">
        <v>126</v>
      </c>
      <c r="O191" s="205">
        <f t="shared" si="35"/>
        <v>7.8859770701218603E-3</v>
      </c>
      <c r="P191" s="206">
        <f t="shared" si="36"/>
        <v>0.7470472278423812</v>
      </c>
      <c r="Q191" s="208">
        <f>IF(O191&lt;=$D191,2,IF(O191&gt;$D191,3,1))</f>
        <v>3</v>
      </c>
      <c r="R191" s="582"/>
      <c r="S191" s="79"/>
      <c r="T191" s="186"/>
      <c r="U191" s="112"/>
      <c r="V191" s="80"/>
      <c r="W191" s="582"/>
      <c r="Z191" s="79"/>
      <c r="AE191" s="149"/>
    </row>
    <row r="192" spans="2:33" outlineLevel="2" x14ac:dyDescent="0.35">
      <c r="B192" s="126"/>
      <c r="C192" s="417" t="s">
        <v>128</v>
      </c>
      <c r="D192" s="171">
        <f>VLOOKUP($C192,'INPUTS | PCs'!$C$527:$L$545,MATCH($B$184,'INPUTS | PCs'!$C$2:$L$2,0),0)</f>
        <v>4.5138888888888893E-3</v>
      </c>
      <c r="E192" s="171">
        <f>VLOOKUP($C192,'INPUTS | PCs'!$C$549:$L$567,MATCH($B$184,'INPUTS | PCs'!$C$2:$L$2,0),0)</f>
        <v>3.9166634089314104E-3</v>
      </c>
      <c r="F192" s="578"/>
      <c r="G192" s="70"/>
      <c r="H192" s="576"/>
      <c r="I192" s="417" t="s">
        <v>128</v>
      </c>
      <c r="J192" s="173">
        <f>VLOOKUP($I192,'INPUTS | PCs'!$C$527:$L$545,MATCH("2024-25",'INPUTS | PCs'!$C$2:$L$2,0),0)</f>
        <v>3.472222222222222E-3</v>
      </c>
      <c r="K192" s="109" t="str">
        <f t="shared" si="34"/>
        <v>Yes</v>
      </c>
      <c r="L192" s="149"/>
      <c r="N192" s="209" t="s">
        <v>128</v>
      </c>
      <c r="O192" s="205">
        <f t="shared" si="35"/>
        <v>3.9166634089314104E-3</v>
      </c>
      <c r="P192" s="206">
        <f t="shared" si="36"/>
        <v>-0.13230841402134919</v>
      </c>
      <c r="Q192" s="208">
        <f>IF(O192&lt;=$D192,2,IF(O192&gt;$D192,3,1))</f>
        <v>2</v>
      </c>
      <c r="R192" s="582"/>
      <c r="S192" s="79"/>
      <c r="T192" s="186"/>
      <c r="U192" s="112"/>
      <c r="V192" s="80"/>
      <c r="W192" s="582"/>
      <c r="Z192" s="79"/>
      <c r="AE192" s="149"/>
    </row>
    <row r="193" spans="2:32" outlineLevel="2" x14ac:dyDescent="0.35">
      <c r="B193" s="126"/>
      <c r="C193" s="417" t="s">
        <v>131</v>
      </c>
      <c r="D193" s="171">
        <f>VLOOKUP($C193,'INPUTS | PCs'!$C$527:$L$545,MATCH($B$184,'INPUTS | PCs'!$C$2:$L$2,0),0)</f>
        <v>4.5138888888888893E-3</v>
      </c>
      <c r="E193" s="171">
        <f>VLOOKUP($C193,'INPUTS | PCs'!$C$549:$L$567,MATCH($B$184,'INPUTS | PCs'!$C$2:$L$2,0),0)</f>
        <v>8.83163695713538E-3</v>
      </c>
      <c r="F193" s="578"/>
      <c r="G193" s="70"/>
      <c r="H193" s="67"/>
      <c r="I193" s="417" t="s">
        <v>131</v>
      </c>
      <c r="J193" s="173">
        <f>VLOOKUP($I193,'INPUTS | PCs'!$C$527:$L$545,MATCH("2024-25",'INPUTS | PCs'!$C$2:$L$2,0),0)</f>
        <v>3.472222222222222E-3</v>
      </c>
      <c r="K193" s="109" t="str">
        <f t="shared" si="34"/>
        <v>No</v>
      </c>
      <c r="L193" s="149"/>
      <c r="N193" s="209" t="s">
        <v>131</v>
      </c>
      <c r="O193" s="205">
        <f t="shared" si="35"/>
        <v>8.83163695713538E-3</v>
      </c>
      <c r="P193" s="206">
        <f t="shared" si="36"/>
        <v>0.95654726434999171</v>
      </c>
      <c r="Q193" s="208">
        <f>IF(O193&lt;=$D193,2,IF(O193&gt;$D193,3,1))</f>
        <v>3</v>
      </c>
      <c r="R193" s="582"/>
      <c r="S193" s="79"/>
      <c r="T193" s="186"/>
      <c r="U193" s="112"/>
      <c r="V193" s="80"/>
      <c r="W193" s="582"/>
      <c r="Z193" s="79"/>
      <c r="AE193" s="149"/>
    </row>
    <row r="194" spans="2:32" outlineLevel="2" x14ac:dyDescent="0.35">
      <c r="B194" s="126"/>
      <c r="C194" s="417" t="s">
        <v>133</v>
      </c>
      <c r="D194" s="171">
        <f>VLOOKUP($C194,'INPUTS | PCs'!$C$527:$L$545,MATCH($B$184,'INPUTS | PCs'!$C$2:$L$2,0),0)</f>
        <v>4.5138888888888893E-3</v>
      </c>
      <c r="E194" s="171">
        <f>VLOOKUP($C194,'INPUTS | PCs'!$C$549:$L$567,MATCH($B$184,'INPUTS | PCs'!$C$2:$L$2,0),0)</f>
        <v>9.4816027055699796E-3</v>
      </c>
      <c r="F194" s="578"/>
      <c r="G194" s="70"/>
      <c r="H194" s="67"/>
      <c r="I194" s="417" t="s">
        <v>133</v>
      </c>
      <c r="J194" s="173">
        <f>VLOOKUP($I194,'INPUTS | PCs'!$C$527:$L$545,MATCH("2024-25",'INPUTS | PCs'!$C$2:$L$2,0),0)</f>
        <v>3.472222222222222E-3</v>
      </c>
      <c r="K194" s="109" t="str">
        <f t="shared" si="34"/>
        <v>No</v>
      </c>
      <c r="L194" s="149"/>
      <c r="N194" s="209" t="s">
        <v>133</v>
      </c>
      <c r="O194" s="205">
        <f t="shared" si="35"/>
        <v>9.4816027055699796E-3</v>
      </c>
      <c r="P194" s="206">
        <f t="shared" si="36"/>
        <v>1.1005396763108877</v>
      </c>
      <c r="Q194" s="208">
        <f>IF(O194&lt;=$D194,2,IF(O194&gt;$D194,3,1))</f>
        <v>3</v>
      </c>
      <c r="R194" s="582"/>
      <c r="S194" s="79"/>
      <c r="T194" s="186"/>
      <c r="U194" s="112"/>
      <c r="V194" s="80"/>
      <c r="W194" s="582"/>
      <c r="Z194" s="79"/>
      <c r="AE194" s="149"/>
    </row>
    <row r="195" spans="2:32" outlineLevel="2" x14ac:dyDescent="0.35">
      <c r="B195" s="126"/>
      <c r="C195" s="417" t="s">
        <v>244</v>
      </c>
      <c r="D195" s="171">
        <f>VLOOKUP($C195,'INPUTS | PCs'!$C$527:$L$545,MATCH($B$184,'INPUTS | PCs'!$C$2:$L$2,0),0)</f>
        <v>4.5138888888888893E-3</v>
      </c>
      <c r="E195" s="171">
        <f>VLOOKUP($C195,'INPUTS | PCs'!$C$549:$L$567,MATCH($B$184,'INPUTS | PCs'!$C$2:$L$2,0),0)</f>
        <v>3.3047562332775039E-3</v>
      </c>
      <c r="F195" s="578"/>
      <c r="G195" s="70"/>
      <c r="H195" s="67"/>
      <c r="I195" s="417" t="s">
        <v>244</v>
      </c>
      <c r="J195" s="173">
        <f>VLOOKUP($I195,'INPUTS | PCs'!$C$527:$L$545,MATCH("2024-25",'INPUTS | PCs'!$C$2:$L$2,0),0)</f>
        <v>3.472222222222222E-3</v>
      </c>
      <c r="K195" s="109" t="str">
        <f t="shared" si="34"/>
        <v>Yes</v>
      </c>
      <c r="L195" s="149"/>
      <c r="N195" s="209" t="s">
        <v>244</v>
      </c>
      <c r="O195" s="205">
        <f t="shared" si="35"/>
        <v>3.3047562332775039E-3</v>
      </c>
      <c r="P195" s="206">
        <f t="shared" si="36"/>
        <v>-0.26786938832006074</v>
      </c>
      <c r="Q195" s="208">
        <v>1</v>
      </c>
      <c r="R195" s="582"/>
      <c r="S195" s="79"/>
      <c r="T195" s="186"/>
      <c r="U195" s="112"/>
      <c r="V195" s="80"/>
      <c r="W195" s="582"/>
      <c r="Z195" s="79"/>
      <c r="AE195" s="149"/>
    </row>
    <row r="196" spans="2:32" outlineLevel="2" x14ac:dyDescent="0.35">
      <c r="B196" s="126"/>
      <c r="C196" s="417" t="s">
        <v>137</v>
      </c>
      <c r="D196" s="171">
        <f>VLOOKUP($C196,'INPUTS | PCs'!$C$527:$L$545,MATCH($B$184,'INPUTS | PCs'!$C$2:$L$2,0),0)</f>
        <v>4.5138888888888893E-3</v>
      </c>
      <c r="E196" s="171">
        <f>VLOOKUP($C196,'INPUTS | PCs'!$C$549:$L$567,MATCH($B$184,'INPUTS | PCs'!$C$2:$L$2,0),0)</f>
        <v>3.1712962962963001E-3</v>
      </c>
      <c r="F196" s="578"/>
      <c r="G196" s="70"/>
      <c r="H196" s="67"/>
      <c r="I196" s="417" t="s">
        <v>137</v>
      </c>
      <c r="J196" s="173">
        <f>VLOOKUP($I196,'INPUTS | PCs'!$C$527:$L$545,MATCH("2024-25",'INPUTS | PCs'!$C$2:$L$2,0),0)</f>
        <v>3.472222222222222E-3</v>
      </c>
      <c r="K196" s="109" t="str">
        <f t="shared" si="34"/>
        <v>Yes</v>
      </c>
      <c r="L196" s="149"/>
      <c r="N196" s="209" t="s">
        <v>137</v>
      </c>
      <c r="O196" s="205">
        <f t="shared" si="35"/>
        <v>3.1712962962963001E-3</v>
      </c>
      <c r="P196" s="206">
        <f t="shared" si="36"/>
        <v>-0.29743589743589666</v>
      </c>
      <c r="Q196" s="208">
        <v>1</v>
      </c>
      <c r="R196" s="582"/>
      <c r="S196" s="79"/>
      <c r="T196" s="186"/>
      <c r="U196" s="112"/>
      <c r="V196" s="80"/>
      <c r="W196" s="582"/>
      <c r="Z196" s="79"/>
      <c r="AE196" s="149"/>
    </row>
    <row r="197" spans="2:32" outlineLevel="2" x14ac:dyDescent="0.35">
      <c r="B197" s="126"/>
      <c r="C197" s="417" t="s">
        <v>139</v>
      </c>
      <c r="D197" s="171">
        <f>VLOOKUP($C197,'INPUTS | PCs'!$C$527:$L$545,MATCH($B$184,'INPUTS | PCs'!$C$2:$L$2,0),0)</f>
        <v>4.5138888888888893E-3</v>
      </c>
      <c r="E197" s="171">
        <f>VLOOKUP($C197,'INPUTS | PCs'!$C$549:$L$567,MATCH($B$184,'INPUTS | PCs'!$C$2:$L$2,0),0)</f>
        <v>5.0277776357870998E-3</v>
      </c>
      <c r="F197" s="578"/>
      <c r="G197" s="70"/>
      <c r="H197" s="67"/>
      <c r="I197" s="417" t="s">
        <v>139</v>
      </c>
      <c r="J197" s="173">
        <f>VLOOKUP($I197,'INPUTS | PCs'!$C$527:$L$545,MATCH("2024-25",'INPUTS | PCs'!$C$2:$L$2,0),0)</f>
        <v>3.472222222222222E-3</v>
      </c>
      <c r="K197" s="109" t="str">
        <f t="shared" si="34"/>
        <v>No</v>
      </c>
      <c r="L197" s="149"/>
      <c r="N197" s="209" t="s">
        <v>139</v>
      </c>
      <c r="O197" s="205">
        <f t="shared" si="35"/>
        <v>5.0277776357870998E-3</v>
      </c>
      <c r="P197" s="206">
        <f t="shared" si="36"/>
        <v>0.11384612238975739</v>
      </c>
      <c r="Q197" s="208">
        <f>IF(O197&lt;=$D197,2,IF(O197&gt;$D197,3,1))</f>
        <v>3</v>
      </c>
      <c r="R197" s="582"/>
      <c r="S197" s="79"/>
      <c r="T197" s="186"/>
      <c r="U197" s="112"/>
      <c r="V197" s="80"/>
      <c r="W197" s="582"/>
      <c r="Z197" s="79"/>
      <c r="AE197" s="149"/>
    </row>
    <row r="198" spans="2:32" outlineLevel="2" x14ac:dyDescent="0.35">
      <c r="B198" s="126"/>
      <c r="C198" s="417" t="s">
        <v>141</v>
      </c>
      <c r="D198" s="171">
        <f>VLOOKUP($C198,'INPUTS | PCs'!$C$527:$L$545,MATCH($B$184,'INPUTS | PCs'!$C$2:$L$2,0),0)</f>
        <v>4.5138888888888893E-3</v>
      </c>
      <c r="E198" s="171">
        <f>VLOOKUP($C198,'INPUTS | PCs'!$C$549:$L$567,MATCH($B$184,'INPUTS | PCs'!$C$2:$L$2,0),0)</f>
        <v>4.0416224570425999E-3</v>
      </c>
      <c r="F198" s="578"/>
      <c r="G198" s="70"/>
      <c r="H198" s="67"/>
      <c r="I198" s="417" t="s">
        <v>141</v>
      </c>
      <c r="J198" s="173">
        <f>VLOOKUP($I198,'INPUTS | PCs'!$C$527:$L$545,MATCH("2024-25",'INPUTS | PCs'!$C$2:$L$2,0),0)</f>
        <v>3.472222222222222E-3</v>
      </c>
      <c r="K198" s="109" t="str">
        <f t="shared" si="34"/>
        <v>Yes</v>
      </c>
      <c r="L198" s="149"/>
      <c r="N198" s="209" t="s">
        <v>141</v>
      </c>
      <c r="O198" s="205">
        <f t="shared" si="35"/>
        <v>4.0416224570425999E-3</v>
      </c>
      <c r="P198" s="206">
        <f t="shared" si="36"/>
        <v>-0.10462517874748566</v>
      </c>
      <c r="Q198" s="208">
        <f>IF(O198&lt;=$D198,2,IF(O198&gt;$D198,3,1))</f>
        <v>2</v>
      </c>
      <c r="R198" s="582"/>
      <c r="S198" s="79"/>
      <c r="T198" s="186"/>
      <c r="U198" s="112"/>
      <c r="V198" s="80"/>
      <c r="W198" s="582"/>
      <c r="Z198" s="79"/>
      <c r="AE198" s="149"/>
    </row>
    <row r="199" spans="2:32" outlineLevel="2" x14ac:dyDescent="0.35">
      <c r="B199" s="126"/>
      <c r="C199" s="417" t="s">
        <v>143</v>
      </c>
      <c r="D199" s="171">
        <f>VLOOKUP($C199,'INPUTS | PCs'!$C$527:$L$545,MATCH($B$184,'INPUTS | PCs'!$C$2:$L$2,0),0)</f>
        <v>4.5138888888888893E-3</v>
      </c>
      <c r="E199" s="171">
        <f>VLOOKUP($C199,'INPUTS | PCs'!$C$549:$L$567,MATCH($B$184,'INPUTS | PCs'!$C$2:$L$2,0),0)</f>
        <v>2.1031681961092001E-2</v>
      </c>
      <c r="F199" s="578"/>
      <c r="G199" s="70"/>
      <c r="H199" s="67"/>
      <c r="I199" s="417" t="s">
        <v>143</v>
      </c>
      <c r="J199" s="173">
        <f>VLOOKUP($I199,'INPUTS | PCs'!$C$527:$L$545,MATCH("2024-25",'INPUTS | PCs'!$C$2:$L$2,0),0)</f>
        <v>3.472222222222222E-3</v>
      </c>
      <c r="K199" s="109" t="str">
        <f t="shared" si="34"/>
        <v>No</v>
      </c>
      <c r="L199" s="149"/>
      <c r="N199" s="209" t="s">
        <v>143</v>
      </c>
      <c r="O199" s="205">
        <f t="shared" si="35"/>
        <v>2.1031681961092001E-2</v>
      </c>
      <c r="P199" s="206">
        <f t="shared" si="36"/>
        <v>3.6593264652265352</v>
      </c>
      <c r="Q199" s="208">
        <f>IF(O199&lt;=$D199,2,IF(O199&gt;$D199,3,1))</f>
        <v>3</v>
      </c>
      <c r="R199" s="582"/>
      <c r="S199" s="79"/>
      <c r="T199" s="186"/>
      <c r="U199" s="112"/>
      <c r="V199" s="80"/>
      <c r="W199" s="582"/>
      <c r="Z199" s="79"/>
      <c r="AE199" s="149"/>
    </row>
    <row r="200" spans="2:32" outlineLevel="2" x14ac:dyDescent="0.35">
      <c r="B200" s="126"/>
      <c r="C200" s="417" t="s">
        <v>145</v>
      </c>
      <c r="D200" s="171">
        <f>VLOOKUP($C200,'INPUTS | PCs'!$C$527:$L$545,MATCH($B$184,'INPUTS | PCs'!$C$2:$L$2,0),0)</f>
        <v>4.5138888888888893E-3</v>
      </c>
      <c r="E200" s="171">
        <f>VLOOKUP($C200,'INPUTS | PCs'!$C$549:$L$567,MATCH($B$184,'INPUTS | PCs'!$C$2:$L$2,0),0)</f>
        <v>1.9541636771261898E-3</v>
      </c>
      <c r="F200" s="578"/>
      <c r="G200" s="70"/>
      <c r="H200" s="67"/>
      <c r="I200" s="417" t="s">
        <v>145</v>
      </c>
      <c r="J200" s="173">
        <f>VLOOKUP($I200,'INPUTS | PCs'!$C$527:$L$545,MATCH("2024-25",'INPUTS | PCs'!$C$2:$L$2,0),0)</f>
        <v>3.472222222222222E-3</v>
      </c>
      <c r="K200" s="109" t="str">
        <f t="shared" si="34"/>
        <v>Yes</v>
      </c>
      <c r="L200" s="149"/>
      <c r="N200" s="209" t="s">
        <v>145</v>
      </c>
      <c r="O200" s="205">
        <f t="shared" si="35"/>
        <v>1.9541636771261898E-3</v>
      </c>
      <c r="P200" s="206">
        <f t="shared" si="36"/>
        <v>-0.5670775853751211</v>
      </c>
      <c r="Q200" s="208">
        <v>1</v>
      </c>
      <c r="R200" s="582"/>
      <c r="S200" s="79"/>
      <c r="T200" s="186"/>
      <c r="U200" s="112"/>
      <c r="V200" s="80"/>
      <c r="W200" s="582"/>
      <c r="Z200" s="79"/>
      <c r="AE200" s="149"/>
    </row>
    <row r="201" spans="2:32" outlineLevel="2" x14ac:dyDescent="0.35">
      <c r="B201" s="126"/>
      <c r="C201" s="417" t="s">
        <v>147</v>
      </c>
      <c r="D201" s="171">
        <f>VLOOKUP($C201,'INPUTS | PCs'!$C$527:$L$545,MATCH($B$184,'INPUTS | PCs'!$C$2:$L$2,0),0)</f>
        <v>4.5138888888888893E-3</v>
      </c>
      <c r="E201" s="171">
        <f>VLOOKUP($C201,'INPUTS | PCs'!$C$549:$L$567,MATCH($B$184,'INPUTS | PCs'!$C$2:$L$2,0),0)</f>
        <v>2.18432420583442E-2</v>
      </c>
      <c r="F201" s="578"/>
      <c r="G201" s="70"/>
      <c r="H201" s="67"/>
      <c r="I201" s="417" t="s">
        <v>147</v>
      </c>
      <c r="J201" s="173">
        <f>VLOOKUP($I201,'INPUTS | PCs'!$C$527:$L$545,MATCH("2024-25",'INPUTS | PCs'!$C$2:$L$2,0),0)</f>
        <v>3.472222222222222E-3</v>
      </c>
      <c r="K201" s="109" t="str">
        <f t="shared" si="34"/>
        <v>No</v>
      </c>
      <c r="L201" s="149"/>
      <c r="N201" s="209" t="s">
        <v>147</v>
      </c>
      <c r="O201" s="205">
        <f t="shared" si="35"/>
        <v>2.18432420583442E-2</v>
      </c>
      <c r="P201" s="206">
        <f t="shared" si="36"/>
        <v>3.8391182406177915</v>
      </c>
      <c r="Q201" s="208">
        <f>IF(O201&lt;=$D201,2,IF(O201&gt;$D201,3,1))</f>
        <v>3</v>
      </c>
      <c r="R201" s="582"/>
      <c r="S201" s="79"/>
      <c r="T201" s="186"/>
      <c r="U201" s="112"/>
      <c r="V201" s="80"/>
      <c r="W201" s="582"/>
      <c r="Z201" s="79"/>
      <c r="AE201" s="149"/>
    </row>
    <row r="202" spans="2:32" outlineLevel="2" x14ac:dyDescent="0.35">
      <c r="B202" s="126"/>
      <c r="C202" s="415" t="s">
        <v>149</v>
      </c>
      <c r="D202" s="171">
        <f>VLOOKUP($C202,'INPUTS | PCs'!$C$527:$L$545,MATCH($B$184,'INPUTS | PCs'!$C$2:$L$2,0),0)</f>
        <v>4.5138888888888893E-3</v>
      </c>
      <c r="E202" s="171">
        <f>VLOOKUP($C202,'INPUTS | PCs'!$C$549:$L$567,MATCH($B$184,'INPUTS | PCs'!$C$2:$L$2,0),0)</f>
        <v>3.1621451137899201E-3</v>
      </c>
      <c r="F202" s="578"/>
      <c r="G202" s="70"/>
      <c r="H202" s="67"/>
      <c r="I202" s="415" t="s">
        <v>149</v>
      </c>
      <c r="J202" s="173">
        <f>VLOOKUP($I202,'INPUTS | PCs'!$C$527:$L$545,MATCH("2024-25",'INPUTS | PCs'!$C$2:$L$2,0),0)</f>
        <v>3.472222222222222E-3</v>
      </c>
      <c r="K202" s="109" t="str">
        <f t="shared" si="34"/>
        <v>Yes</v>
      </c>
      <c r="L202" s="149"/>
      <c r="N202" s="209" t="s">
        <v>149</v>
      </c>
      <c r="O202" s="205">
        <f t="shared" si="35"/>
        <v>3.1621451137899201E-3</v>
      </c>
      <c r="P202" s="206">
        <f t="shared" si="36"/>
        <v>-0.2994632363296178</v>
      </c>
      <c r="Q202" s="208">
        <v>1</v>
      </c>
      <c r="R202" s="582"/>
      <c r="S202" s="79"/>
      <c r="T202" s="186"/>
      <c r="U202" s="112"/>
      <c r="V202" s="80"/>
      <c r="W202" s="582"/>
      <c r="Z202" s="79"/>
      <c r="AE202" s="149"/>
    </row>
    <row r="203" spans="2:32" outlineLevel="2" x14ac:dyDescent="0.35">
      <c r="B203" s="126"/>
      <c r="C203" s="417" t="s">
        <v>151</v>
      </c>
      <c r="D203" s="172">
        <f>VLOOKUP($C203,'INPUTS | PCs'!$C$527:$L$545,MATCH($B$184,'INPUTS | PCs'!$C$2:$L$2,0),0)</f>
        <v>4.5138888888888893E-3</v>
      </c>
      <c r="E203" s="172">
        <f>VLOOKUP($C203,'INPUTS | PCs'!$C$549:$L$567,MATCH($B$184,'INPUTS | PCs'!$C$2:$L$2,0),0)</f>
        <v>5.1198471769274365E-3</v>
      </c>
      <c r="F203" s="578"/>
      <c r="G203" s="70"/>
      <c r="H203" s="67"/>
      <c r="I203" s="417" t="s">
        <v>151</v>
      </c>
      <c r="J203" s="173">
        <f>VLOOKUP($I203,'INPUTS | PCs'!$C$527:$L$545,MATCH("2024-25",'INPUTS | PCs'!$C$2:$L$2,0),0)</f>
        <v>3.472222222222222E-3</v>
      </c>
      <c r="K203" s="109" t="str">
        <f t="shared" si="34"/>
        <v>No</v>
      </c>
      <c r="L203" s="149"/>
      <c r="N203" s="209" t="s">
        <v>151</v>
      </c>
      <c r="O203" s="205">
        <f t="shared" si="35"/>
        <v>5.1198471769274365E-3</v>
      </c>
      <c r="P203" s="206">
        <f t="shared" si="36"/>
        <v>0.13424306688853968</v>
      </c>
      <c r="Q203" s="208">
        <f>IF(O203&lt;=$D203,2,IF(O203&gt;$D203,3,1))</f>
        <v>3</v>
      </c>
      <c r="R203" s="582"/>
      <c r="S203" s="79"/>
      <c r="T203" s="186"/>
      <c r="U203" s="112"/>
      <c r="V203" s="80"/>
      <c r="W203" s="582"/>
      <c r="Z203" s="79"/>
      <c r="AE203" s="149"/>
    </row>
    <row r="204" spans="2:32" outlineLevel="2" x14ac:dyDescent="0.35">
      <c r="B204" s="68"/>
      <c r="C204" s="115"/>
      <c r="D204" s="143"/>
      <c r="E204" s="143"/>
      <c r="F204" s="592"/>
      <c r="G204" s="70"/>
      <c r="H204" s="67"/>
      <c r="I204" s="115"/>
      <c r="J204" s="144"/>
      <c r="K204" s="597"/>
      <c r="L204" s="308"/>
      <c r="N204" s="210"/>
      <c r="O204" s="207"/>
      <c r="P204" s="207"/>
      <c r="Q204" s="299"/>
      <c r="R204" s="583"/>
      <c r="S204" s="142"/>
      <c r="T204" s="80"/>
      <c r="U204" s="80"/>
      <c r="V204" s="80"/>
      <c r="W204" s="583"/>
      <c r="Z204" s="142"/>
      <c r="AE204" s="149"/>
    </row>
    <row r="205" spans="2:32" outlineLevel="2" x14ac:dyDescent="0.35">
      <c r="B205" s="126"/>
      <c r="C205" s="418" t="s">
        <v>725</v>
      </c>
      <c r="D205" s="685" t="s">
        <v>242</v>
      </c>
      <c r="E205" s="324">
        <f>VLOOKUP($C205,'INPUTS | PCs'!$C$615:$L$633,MATCH($B$184,'INPUTS | PCs'!$C$2:$L$2,0),0) / (VLOOKUP($C205,'INPUTS | PCs'!$C$593:$L$611,MATCH($B$184,'INPUTS | PCs'!$C$2:$L$2,0),0) * 1000)</f>
        <v>6.7500571818516937E-3</v>
      </c>
      <c r="F205" s="604" t="s">
        <v>242</v>
      </c>
      <c r="G205" s="70"/>
      <c r="H205" s="67"/>
      <c r="I205" s="418" t="s">
        <v>725</v>
      </c>
      <c r="J205" s="342">
        <f>VLOOKUP($I205,'INPUTS | PCs'!$C$527:$L$545,MATCH("2024-25",'INPUTS | PCs'!$C$2:$L$2,0),0)</f>
        <v>3.472222222222222E-3</v>
      </c>
      <c r="K205" s="604" t="s">
        <v>242</v>
      </c>
      <c r="L205" s="149"/>
      <c r="N205" s="418" t="s">
        <v>725</v>
      </c>
      <c r="O205" s="200">
        <f t="shared" si="35"/>
        <v>6.7500571818516937E-3</v>
      </c>
      <c r="P205" s="604" t="s">
        <v>242</v>
      </c>
      <c r="Q205" s="604" t="s">
        <v>242</v>
      </c>
      <c r="R205" s="582"/>
      <c r="S205" s="79"/>
      <c r="T205" s="186"/>
      <c r="U205" s="112"/>
      <c r="V205" s="80"/>
      <c r="W205" s="582"/>
      <c r="Z205" s="79"/>
      <c r="AE205" s="149"/>
    </row>
    <row r="206" spans="2:32" outlineLevel="2" x14ac:dyDescent="0.35">
      <c r="B206" s="68"/>
      <c r="C206" s="68"/>
      <c r="D206" s="71"/>
      <c r="E206" s="71"/>
      <c r="F206" s="96"/>
      <c r="G206" s="67"/>
      <c r="H206" s="67"/>
      <c r="I206" s="68"/>
      <c r="J206" s="65"/>
      <c r="K206" s="71"/>
      <c r="L206" s="149"/>
      <c r="N206" s="67"/>
      <c r="O206" s="65"/>
      <c r="P206" s="65"/>
      <c r="Q206" s="65"/>
      <c r="R206" s="80"/>
      <c r="S206" s="80"/>
      <c r="T206" s="80"/>
      <c r="U206" s="80"/>
      <c r="W206" s="72"/>
      <c r="Z206" s="72"/>
      <c r="AE206" s="71"/>
    </row>
    <row r="207" spans="2:32" outlineLevel="2" x14ac:dyDescent="0.35">
      <c r="B207" s="68"/>
      <c r="C207" s="101" t="s">
        <v>1254</v>
      </c>
      <c r="D207" s="174">
        <f>IFERROR(_xlfn.QUARTILE.INC(D187:D203,1),"-")</f>
        <v>4.5138888888888893E-3</v>
      </c>
      <c r="E207" s="174">
        <f>IFERROR(_xlfn.QUARTILE.INC(E187:E203,1),"-")</f>
        <v>3.3047562332775039E-3</v>
      </c>
      <c r="F207" s="81"/>
      <c r="G207" s="407"/>
      <c r="H207" s="67"/>
      <c r="I207" s="101" t="s">
        <v>1254</v>
      </c>
      <c r="J207" s="174">
        <f>IFERROR(_xlfn.QUARTILE.INC(J187:J203,1),"-")</f>
        <v>3.472222222222222E-3</v>
      </c>
      <c r="K207" s="149"/>
      <c r="L207" s="149"/>
      <c r="N207" s="101" t="s">
        <v>1254</v>
      </c>
      <c r="O207" s="174">
        <f>IFERROR(_xlfn.QUARTILE.INC(O187:O203,1),"-")</f>
        <v>3.3047562332775039E-3</v>
      </c>
      <c r="P207" s="81"/>
      <c r="Q207" s="81"/>
      <c r="R207" s="174"/>
      <c r="S207" s="81"/>
      <c r="T207" s="81"/>
      <c r="U207" s="81"/>
      <c r="V207" s="81"/>
      <c r="W207" s="174"/>
      <c r="Z207" s="81"/>
      <c r="AE207" s="129"/>
    </row>
    <row r="208" spans="2:32" outlineLevel="2" x14ac:dyDescent="0.35">
      <c r="B208" s="68"/>
      <c r="C208" s="68" t="s">
        <v>1256</v>
      </c>
      <c r="D208" s="174">
        <f>IFERROR(_xlfn.QUARTILE.INC(D187:D203,3),"-")</f>
        <v>4.5138888888888893E-3</v>
      </c>
      <c r="E208" s="174">
        <f>IFERROR(_xlfn.QUARTILE.INC(E187:E203,3),"-")</f>
        <v>8.83163695713538E-3</v>
      </c>
      <c r="F208" s="323"/>
      <c r="G208" s="67"/>
      <c r="H208" s="67"/>
      <c r="I208" s="68" t="s">
        <v>1256</v>
      </c>
      <c r="J208" s="174">
        <f>IFERROR(_xlfn.QUARTILE.INC(J187:J203,3),"-")</f>
        <v>3.472222222222222E-3</v>
      </c>
      <c r="N208" s="68" t="s">
        <v>1256</v>
      </c>
      <c r="O208" s="174">
        <f>IFERROR(_xlfn.QUARTILE.INC(O187:O203,3),"-")</f>
        <v>8.83163695713538E-3</v>
      </c>
      <c r="R208" s="174"/>
      <c r="W208" s="174"/>
      <c r="Z208" s="72"/>
      <c r="AF208" s="149"/>
    </row>
    <row r="209" spans="2:33" outlineLevel="2" x14ac:dyDescent="0.35">
      <c r="H209" s="67"/>
      <c r="W209" s="72"/>
      <c r="Z209" s="72"/>
    </row>
    <row r="210" spans="2:33" outlineLevel="2" x14ac:dyDescent="0.35">
      <c r="B210" s="815" t="s">
        <v>1230</v>
      </c>
      <c r="C210" s="816"/>
      <c r="D210" s="816"/>
      <c r="E210" s="817"/>
      <c r="F210" s="542"/>
      <c r="G210" s="108" t="s">
        <v>1204</v>
      </c>
      <c r="H210" s="542"/>
      <c r="N210" s="108" t="s">
        <v>1204</v>
      </c>
      <c r="R210" s="108"/>
      <c r="S210" s="108"/>
      <c r="T210" s="108"/>
      <c r="U210" s="108"/>
    </row>
    <row r="211" spans="2:33" outlineLevel="2" x14ac:dyDescent="0.35">
      <c r="B211" s="818" t="str">
        <f>'OUTPUTS | Summary'!$E$41</f>
        <v>Top 25% &amp; less than or equal to target</v>
      </c>
      <c r="C211" s="819"/>
      <c r="D211" s="820"/>
      <c r="E211" s="105">
        <v>1</v>
      </c>
      <c r="H211" s="68"/>
      <c r="I211" s="108"/>
      <c r="J211" s="108"/>
      <c r="K211" s="108"/>
      <c r="L211" s="108"/>
      <c r="N211" s="57" t="s">
        <v>1295</v>
      </c>
      <c r="O211" s="108"/>
      <c r="P211" s="108"/>
      <c r="Q211" s="108"/>
      <c r="R211" s="108"/>
      <c r="S211" s="108"/>
      <c r="T211" s="108"/>
      <c r="U211" s="108"/>
      <c r="AE211" s="108"/>
      <c r="AF211" s="108"/>
    </row>
    <row r="212" spans="2:33" outlineLevel="2" x14ac:dyDescent="0.35">
      <c r="B212" s="812" t="str">
        <f>'OUTPUTS | Summary'!$H$41</f>
        <v>Less than or equal to target</v>
      </c>
      <c r="C212" s="813"/>
      <c r="D212" s="814"/>
      <c r="E212" s="669">
        <v>2</v>
      </c>
      <c r="H212" s="68"/>
      <c r="I212" s="108"/>
      <c r="J212" s="108"/>
      <c r="K212" s="108"/>
      <c r="L212" s="108"/>
      <c r="N212" s="108"/>
      <c r="O212" s="108"/>
      <c r="P212" s="108"/>
      <c r="Q212" s="108"/>
      <c r="R212" s="108"/>
      <c r="S212" s="108"/>
      <c r="T212" s="108"/>
      <c r="U212" s="108"/>
      <c r="AE212" s="108"/>
      <c r="AF212" s="108"/>
    </row>
    <row r="213" spans="2:33" outlineLevel="2" x14ac:dyDescent="0.35">
      <c r="B213" s="812" t="str">
        <f>'OUTPUTS | Summary'!$K$41</f>
        <v>Greater than target</v>
      </c>
      <c r="C213" s="813"/>
      <c r="D213" s="814"/>
      <c r="E213" s="106">
        <v>3</v>
      </c>
      <c r="H213" s="68"/>
      <c r="I213" s="67"/>
      <c r="AA213" s="108"/>
      <c r="AB213" s="108"/>
      <c r="AC213" s="108"/>
      <c r="AD213" s="108"/>
      <c r="AE213" s="108"/>
      <c r="AF213" s="108"/>
      <c r="AG213" s="108"/>
    </row>
    <row r="214" spans="2:33" outlineLevel="2" x14ac:dyDescent="0.35">
      <c r="B214" s="198"/>
      <c r="C214" s="198"/>
      <c r="D214" s="198"/>
      <c r="E214" s="198"/>
      <c r="H214" s="68"/>
      <c r="I214" s="67"/>
      <c r="J214" s="108"/>
      <c r="K214" s="108"/>
      <c r="L214" s="108"/>
      <c r="M214" s="108"/>
      <c r="N214" s="108"/>
      <c r="O214" s="108"/>
      <c r="P214" s="108"/>
      <c r="Q214" s="108"/>
      <c r="R214" s="108"/>
      <c r="S214" s="108"/>
      <c r="T214" s="108"/>
      <c r="U214" s="108"/>
      <c r="V214" s="108"/>
      <c r="W214" s="108"/>
    </row>
    <row r="215" spans="2:33" outlineLevel="2" x14ac:dyDescent="0.35">
      <c r="H215" s="67"/>
      <c r="I215" s="67"/>
      <c r="J215" s="108"/>
      <c r="K215" s="108"/>
      <c r="L215" s="108"/>
      <c r="M215" s="108"/>
      <c r="N215" s="108"/>
      <c r="O215" s="108"/>
      <c r="P215" s="108"/>
      <c r="Q215" s="108"/>
      <c r="R215" s="108"/>
      <c r="S215" s="108"/>
      <c r="T215" s="108"/>
      <c r="U215" s="108"/>
      <c r="V215" s="108"/>
      <c r="W215" s="108"/>
    </row>
    <row r="216" spans="2:33" outlineLevel="1" x14ac:dyDescent="0.35">
      <c r="H216" s="67"/>
      <c r="I216" s="67"/>
      <c r="J216" s="108"/>
      <c r="K216" s="108"/>
      <c r="L216" s="108"/>
      <c r="M216" s="108"/>
      <c r="N216" s="108"/>
      <c r="O216" s="108"/>
      <c r="P216" s="108"/>
      <c r="Q216" s="108"/>
      <c r="R216" s="108"/>
      <c r="S216" s="108"/>
      <c r="T216" s="108"/>
      <c r="U216" s="108"/>
      <c r="V216" s="108"/>
      <c r="W216" s="108"/>
    </row>
    <row r="217" spans="2:33" ht="14.25" outlineLevel="1" x14ac:dyDescent="0.35">
      <c r="B217" s="74" t="s">
        <v>1296</v>
      </c>
      <c r="C217" s="168"/>
      <c r="D217" s="168"/>
      <c r="E217" s="168"/>
      <c r="F217" s="168"/>
      <c r="G217" s="168"/>
      <c r="H217" s="169"/>
      <c r="I217" s="169"/>
      <c r="J217" s="170"/>
      <c r="K217" s="170"/>
      <c r="L217" s="170"/>
      <c r="M217" s="170"/>
      <c r="N217" s="170"/>
      <c r="O217" s="170"/>
      <c r="P217" s="170"/>
      <c r="Q217" s="170"/>
      <c r="R217" s="170"/>
      <c r="S217" s="170"/>
      <c r="T217" s="170"/>
      <c r="U217" s="170"/>
      <c r="V217" s="170"/>
      <c r="W217" s="170"/>
      <c r="X217" s="168"/>
      <c r="Y217" s="168"/>
      <c r="Z217" s="168"/>
      <c r="AA217" s="168"/>
      <c r="AB217" s="168"/>
      <c r="AC217" s="168"/>
      <c r="AD217" s="168"/>
      <c r="AE217" s="168"/>
      <c r="AF217" s="168"/>
      <c r="AG217" s="168"/>
    </row>
    <row r="218" spans="2:33" outlineLevel="2" x14ac:dyDescent="0.35">
      <c r="H218" s="67"/>
      <c r="I218" s="67"/>
      <c r="J218" s="108"/>
      <c r="K218" s="108"/>
      <c r="L218" s="108"/>
      <c r="M218" s="108"/>
      <c r="N218" s="108"/>
      <c r="O218" s="108"/>
      <c r="P218" s="108"/>
      <c r="Q218" s="108"/>
      <c r="R218" s="108"/>
      <c r="S218" s="108"/>
      <c r="T218" s="108"/>
      <c r="U218" s="108"/>
      <c r="V218" s="108"/>
      <c r="W218" s="108"/>
    </row>
    <row r="219" spans="2:33" outlineLevel="2" x14ac:dyDescent="0.35">
      <c r="B219" s="57" t="s">
        <v>1297</v>
      </c>
      <c r="H219" s="67"/>
      <c r="I219" s="67"/>
      <c r="L219" s="108"/>
      <c r="M219" s="108"/>
      <c r="N219" s="108"/>
      <c r="O219" s="108"/>
      <c r="P219" s="108"/>
      <c r="Q219" s="108"/>
      <c r="R219" s="108"/>
      <c r="S219" s="108"/>
      <c r="T219" s="108"/>
      <c r="U219" s="108"/>
      <c r="V219" s="108"/>
      <c r="W219" s="108"/>
    </row>
    <row r="220" spans="2:33" outlineLevel="2" x14ac:dyDescent="0.35">
      <c r="H220" s="67"/>
      <c r="I220" s="67"/>
      <c r="J220" s="108"/>
      <c r="K220" s="108"/>
      <c r="L220" s="108"/>
      <c r="M220" s="108"/>
      <c r="N220" s="108"/>
      <c r="O220" s="108"/>
      <c r="P220" s="108"/>
      <c r="Q220" s="108"/>
      <c r="R220" s="108"/>
      <c r="S220" s="108"/>
      <c r="T220" s="108"/>
      <c r="U220" s="108"/>
      <c r="V220" s="108"/>
      <c r="W220" s="108"/>
    </row>
    <row r="221" spans="2:33" outlineLevel="2" x14ac:dyDescent="0.35">
      <c r="B221" s="57" t="str">
        <f>Year</f>
        <v>2020-21</v>
      </c>
      <c r="H221" s="67"/>
      <c r="AE221" s="99"/>
      <c r="AF221" s="99"/>
    </row>
    <row r="222" spans="2:33" ht="15.75" outlineLevel="2" x14ac:dyDescent="0.35">
      <c r="B222" s="511" t="s">
        <v>1298</v>
      </c>
      <c r="H222" s="67"/>
      <c r="I222" s="67"/>
      <c r="O222" s="787" t="s">
        <v>1299</v>
      </c>
      <c r="P222" s="787"/>
    </row>
    <row r="223" spans="2:33" ht="28.5" outlineLevel="2" x14ac:dyDescent="0.35">
      <c r="B223" s="416" t="str">
        <f>Year &amp; " Rank"</f>
        <v>2020-21 Rank</v>
      </c>
      <c r="C223" s="91" t="s">
        <v>212</v>
      </c>
      <c r="D223" s="87" t="s">
        <v>208</v>
      </c>
      <c r="E223" s="87" t="s">
        <v>1300</v>
      </c>
      <c r="F223" s="389"/>
      <c r="G223" s="390"/>
      <c r="H223" s="390"/>
    </row>
    <row r="224" spans="2:33" outlineLevel="2" x14ac:dyDescent="0.35">
      <c r="B224" s="391">
        <v>1</v>
      </c>
      <c r="C224" s="417" t="s">
        <v>145</v>
      </c>
      <c r="D224" s="343">
        <f t="shared" ref="D224:D240" si="37">VLOOKUP($C224,SupplyInterruptions,2,0)</f>
        <v>1.9541636771261898E-3</v>
      </c>
      <c r="E224" s="343">
        <f t="shared" ref="E224:E240" si="38">VLOOKUP($C224,$I$187:$K$205,2,0)</f>
        <v>3.472222222222222E-3</v>
      </c>
      <c r="F224" s="586"/>
      <c r="G224" s="583"/>
      <c r="H224" s="583"/>
      <c r="J224" s="67"/>
      <c r="K224" s="67"/>
      <c r="L224" s="67"/>
      <c r="M224" s="67"/>
      <c r="N224" s="67"/>
      <c r="O224" s="67"/>
      <c r="P224" s="67"/>
      <c r="Q224" s="67"/>
      <c r="R224" s="67"/>
      <c r="S224" s="67"/>
      <c r="T224" s="67"/>
      <c r="U224" s="182"/>
      <c r="V224" s="65"/>
      <c r="W224" s="182"/>
      <c r="X224" s="65"/>
      <c r="AB224" s="65"/>
      <c r="AC224" s="65"/>
      <c r="AD224" s="65"/>
      <c r="AE224" s="80"/>
      <c r="AF224" s="80"/>
      <c r="AG224" s="72"/>
    </row>
    <row r="225" spans="2:33" outlineLevel="2" x14ac:dyDescent="0.35">
      <c r="B225" s="391">
        <f>B224+1</f>
        <v>2</v>
      </c>
      <c r="C225" s="417" t="s">
        <v>124</v>
      </c>
      <c r="D225" s="343">
        <f t="shared" si="37"/>
        <v>2.82523037304277E-3</v>
      </c>
      <c r="E225" s="343">
        <f t="shared" si="38"/>
        <v>3.472222222222222E-3</v>
      </c>
      <c r="F225" s="586"/>
      <c r="G225" s="583"/>
      <c r="H225" s="583"/>
      <c r="J225" s="67"/>
      <c r="K225" s="67"/>
      <c r="L225" s="67"/>
      <c r="M225" s="67"/>
      <c r="N225" s="67"/>
      <c r="O225" s="67"/>
      <c r="P225" s="67"/>
      <c r="Q225" s="67"/>
      <c r="R225" s="67"/>
      <c r="S225" s="67"/>
      <c r="T225" s="67"/>
      <c r="V225" s="183"/>
      <c r="W225" s="393"/>
      <c r="X225" s="65"/>
      <c r="AB225" s="65"/>
      <c r="AC225" s="65"/>
      <c r="AD225" s="65"/>
      <c r="AE225" s="80"/>
      <c r="AF225" s="80"/>
      <c r="AG225" s="72"/>
    </row>
    <row r="226" spans="2:33" outlineLevel="2" x14ac:dyDescent="0.35">
      <c r="B226" s="391">
        <f t="shared" ref="B226:B240" si="39">B225+1</f>
        <v>3</v>
      </c>
      <c r="C226" s="417" t="s">
        <v>149</v>
      </c>
      <c r="D226" s="343">
        <f t="shared" si="37"/>
        <v>3.1621451137899201E-3</v>
      </c>
      <c r="E226" s="343">
        <f t="shared" si="38"/>
        <v>3.472222222222222E-3</v>
      </c>
      <c r="F226" s="586"/>
      <c r="G226" s="583"/>
      <c r="H226" s="583"/>
      <c r="J226" s="67"/>
      <c r="K226" s="67"/>
      <c r="L226" s="67"/>
      <c r="M226" s="67"/>
      <c r="N226" s="67"/>
      <c r="O226" s="67"/>
      <c r="P226" s="67"/>
      <c r="Q226" s="67"/>
      <c r="R226" s="67"/>
      <c r="S226" s="67"/>
      <c r="T226" s="67"/>
      <c r="V226" s="183"/>
      <c r="W226" s="393"/>
      <c r="X226" s="65"/>
      <c r="AB226" s="65"/>
      <c r="AC226" s="65"/>
      <c r="AD226" s="65"/>
      <c r="AE226" s="80"/>
      <c r="AF226" s="80"/>
      <c r="AG226" s="72"/>
    </row>
    <row r="227" spans="2:33" outlineLevel="2" x14ac:dyDescent="0.35">
      <c r="B227" s="391">
        <f t="shared" si="39"/>
        <v>4</v>
      </c>
      <c r="C227" s="417" t="s">
        <v>137</v>
      </c>
      <c r="D227" s="343">
        <f t="shared" si="37"/>
        <v>3.1712962962963001E-3</v>
      </c>
      <c r="E227" s="343">
        <f t="shared" si="38"/>
        <v>3.472222222222222E-3</v>
      </c>
      <c r="F227" s="586"/>
      <c r="G227" s="583"/>
      <c r="H227" s="583"/>
      <c r="J227" s="67"/>
      <c r="K227" s="67"/>
      <c r="L227" s="67"/>
      <c r="M227" s="67"/>
      <c r="N227" s="67"/>
      <c r="O227" s="67"/>
      <c r="P227" s="67"/>
      <c r="Q227" s="67"/>
      <c r="R227" s="67"/>
      <c r="S227" s="67"/>
      <c r="T227" s="67"/>
      <c r="V227" s="183"/>
      <c r="W227" s="393"/>
      <c r="X227" s="65"/>
      <c r="AB227" s="65"/>
      <c r="AC227" s="65"/>
      <c r="AD227" s="65"/>
      <c r="AE227" s="80"/>
      <c r="AF227" s="80"/>
      <c r="AG227" s="72"/>
    </row>
    <row r="228" spans="2:33" outlineLevel="2" x14ac:dyDescent="0.35">
      <c r="B228" s="391">
        <f t="shared" si="39"/>
        <v>5</v>
      </c>
      <c r="C228" s="417" t="s">
        <v>244</v>
      </c>
      <c r="D228" s="343">
        <f t="shared" si="37"/>
        <v>3.3047562332775039E-3</v>
      </c>
      <c r="E228" s="343">
        <f t="shared" si="38"/>
        <v>3.472222222222222E-3</v>
      </c>
      <c r="F228" s="586"/>
      <c r="G228" s="583"/>
      <c r="H228" s="583"/>
      <c r="J228" s="67"/>
      <c r="K228" s="67"/>
      <c r="L228" s="67"/>
      <c r="M228" s="67"/>
      <c r="N228" s="67"/>
      <c r="O228" s="67"/>
      <c r="P228" s="67"/>
      <c r="Q228" s="67"/>
      <c r="R228" s="67"/>
      <c r="S228" s="67"/>
      <c r="T228" s="67"/>
      <c r="U228" s="65"/>
      <c r="V228" s="183"/>
      <c r="W228" s="393"/>
      <c r="X228" s="65"/>
      <c r="AB228" s="65"/>
      <c r="AC228" s="65"/>
      <c r="AD228" s="65"/>
      <c r="AE228" s="80"/>
      <c r="AF228" s="80"/>
      <c r="AG228" s="72"/>
    </row>
    <row r="229" spans="2:33" outlineLevel="2" x14ac:dyDescent="0.35">
      <c r="B229" s="391">
        <f t="shared" si="39"/>
        <v>6</v>
      </c>
      <c r="C229" s="417" t="s">
        <v>117</v>
      </c>
      <c r="D229" s="343">
        <f t="shared" si="37"/>
        <v>3.4951248453024301E-3</v>
      </c>
      <c r="E229" s="343">
        <f t="shared" si="38"/>
        <v>3.472222222222222E-3</v>
      </c>
      <c r="F229" s="586"/>
      <c r="G229" s="583"/>
      <c r="H229" s="583"/>
      <c r="J229" s="67"/>
      <c r="K229" s="67"/>
      <c r="L229" s="67"/>
      <c r="M229" s="67"/>
      <c r="N229" s="67"/>
      <c r="O229" s="67"/>
      <c r="P229" s="67"/>
      <c r="Q229" s="67"/>
      <c r="R229" s="67"/>
      <c r="S229" s="67"/>
      <c r="T229" s="67"/>
      <c r="U229" s="65"/>
      <c r="V229" s="183"/>
      <c r="W229" s="393"/>
      <c r="X229" s="65"/>
      <c r="Y229" s="65"/>
      <c r="Z229" s="65"/>
      <c r="AA229" s="65"/>
      <c r="AB229" s="65"/>
      <c r="AC229" s="65"/>
      <c r="AD229" s="65"/>
      <c r="AE229" s="80"/>
      <c r="AF229" s="80"/>
      <c r="AG229" s="72"/>
    </row>
    <row r="230" spans="2:33" outlineLevel="2" x14ac:dyDescent="0.35">
      <c r="B230" s="391">
        <f t="shared" si="39"/>
        <v>7</v>
      </c>
      <c r="C230" s="417" t="s">
        <v>128</v>
      </c>
      <c r="D230" s="343">
        <f t="shared" si="37"/>
        <v>3.9166634089314104E-3</v>
      </c>
      <c r="E230" s="343">
        <f t="shared" si="38"/>
        <v>3.472222222222222E-3</v>
      </c>
      <c r="F230" s="586"/>
      <c r="G230" s="583"/>
      <c r="H230" s="583"/>
      <c r="J230" s="67"/>
      <c r="K230" s="67"/>
      <c r="L230" s="67"/>
      <c r="M230" s="67"/>
      <c r="N230" s="67"/>
      <c r="O230" s="67"/>
      <c r="P230" s="67"/>
      <c r="Q230" s="67"/>
      <c r="R230" s="67"/>
      <c r="S230" s="67"/>
      <c r="T230" s="67"/>
      <c r="V230" s="183"/>
      <c r="W230" s="393"/>
      <c r="X230" s="65"/>
      <c r="Y230" s="65"/>
      <c r="Z230" s="65"/>
      <c r="AA230" s="65"/>
      <c r="AB230" s="65"/>
      <c r="AC230" s="65"/>
      <c r="AD230" s="65"/>
      <c r="AE230" s="80"/>
      <c r="AF230" s="80"/>
      <c r="AG230" s="72"/>
    </row>
    <row r="231" spans="2:33" outlineLevel="2" x14ac:dyDescent="0.35">
      <c r="B231" s="391">
        <f t="shared" si="39"/>
        <v>8</v>
      </c>
      <c r="C231" s="417" t="s">
        <v>141</v>
      </c>
      <c r="D231" s="343">
        <f t="shared" si="37"/>
        <v>4.0416224570425999E-3</v>
      </c>
      <c r="E231" s="343">
        <f t="shared" si="38"/>
        <v>3.472222222222222E-3</v>
      </c>
      <c r="F231" s="586"/>
      <c r="G231" s="583"/>
      <c r="H231" s="583"/>
      <c r="J231" s="67"/>
      <c r="K231" s="67"/>
      <c r="L231" s="67"/>
      <c r="M231" s="67"/>
      <c r="N231" s="67"/>
      <c r="O231" s="67"/>
      <c r="P231" s="67"/>
      <c r="Q231" s="67"/>
      <c r="R231" s="67"/>
      <c r="S231" s="67"/>
      <c r="T231" s="67"/>
      <c r="U231" s="65"/>
      <c r="V231" s="183"/>
      <c r="W231" s="393"/>
      <c r="X231" s="65"/>
      <c r="Y231" s="65"/>
      <c r="Z231" s="65"/>
      <c r="AA231" s="65"/>
      <c r="AB231" s="65"/>
      <c r="AC231" s="65"/>
      <c r="AD231" s="65"/>
      <c r="AE231" s="80"/>
      <c r="AF231" s="80"/>
      <c r="AG231" s="72"/>
    </row>
    <row r="232" spans="2:33" outlineLevel="2" x14ac:dyDescent="0.35">
      <c r="B232" s="391">
        <f t="shared" si="39"/>
        <v>9</v>
      </c>
      <c r="C232" s="417" t="s">
        <v>139</v>
      </c>
      <c r="D232" s="343">
        <f t="shared" si="37"/>
        <v>5.0277776357870998E-3</v>
      </c>
      <c r="E232" s="343">
        <f t="shared" si="38"/>
        <v>3.472222222222222E-3</v>
      </c>
      <c r="F232" s="586"/>
      <c r="G232" s="583"/>
      <c r="H232" s="583"/>
      <c r="J232" s="67"/>
      <c r="K232" s="67"/>
      <c r="L232" s="67"/>
      <c r="M232" s="67"/>
      <c r="N232" s="67"/>
      <c r="O232" s="67"/>
      <c r="P232" s="67"/>
      <c r="Q232" s="67"/>
      <c r="R232" s="67"/>
      <c r="S232" s="67"/>
      <c r="T232" s="67"/>
      <c r="U232" s="65"/>
      <c r="V232" s="183"/>
      <c r="W232" s="393"/>
      <c r="X232" s="65"/>
      <c r="Y232" s="65"/>
      <c r="Z232" s="65"/>
      <c r="AA232" s="65"/>
      <c r="AB232" s="65"/>
      <c r="AC232" s="65"/>
      <c r="AD232" s="65"/>
      <c r="AE232" s="80"/>
      <c r="AF232" s="80"/>
      <c r="AG232" s="72"/>
    </row>
    <row r="233" spans="2:33" outlineLevel="2" x14ac:dyDescent="0.35">
      <c r="B233" s="391">
        <f t="shared" si="39"/>
        <v>10</v>
      </c>
      <c r="C233" s="417" t="s">
        <v>151</v>
      </c>
      <c r="D233" s="343">
        <f t="shared" si="37"/>
        <v>5.1198471769274365E-3</v>
      </c>
      <c r="E233" s="343">
        <f t="shared" si="38"/>
        <v>3.472222222222222E-3</v>
      </c>
      <c r="F233" s="586"/>
      <c r="G233" s="583"/>
      <c r="H233" s="583"/>
      <c r="J233" s="67"/>
      <c r="K233" s="67"/>
      <c r="L233" s="67"/>
      <c r="M233" s="67"/>
      <c r="N233" s="67"/>
      <c r="O233" s="67"/>
      <c r="P233" s="67"/>
      <c r="Q233" s="67"/>
      <c r="R233" s="67"/>
      <c r="S233" s="67"/>
      <c r="T233" s="67"/>
      <c r="U233" s="65"/>
      <c r="V233" s="183"/>
      <c r="W233" s="393"/>
      <c r="X233" s="65"/>
      <c r="Y233" s="65"/>
      <c r="Z233" s="65"/>
      <c r="AA233" s="65"/>
      <c r="AB233" s="65"/>
      <c r="AC233" s="65"/>
      <c r="AD233" s="65"/>
      <c r="AE233" s="80"/>
      <c r="AF233" s="80"/>
      <c r="AG233" s="72"/>
    </row>
    <row r="234" spans="2:33" outlineLevel="2" x14ac:dyDescent="0.35">
      <c r="B234" s="391">
        <f t="shared" si="39"/>
        <v>11</v>
      </c>
      <c r="C234" s="417" t="s">
        <v>119</v>
      </c>
      <c r="D234" s="343">
        <f t="shared" si="37"/>
        <v>7.69706660369725E-3</v>
      </c>
      <c r="E234" s="343">
        <f t="shared" si="38"/>
        <v>3.472222222222222E-3</v>
      </c>
      <c r="F234" s="586"/>
      <c r="G234" s="583"/>
      <c r="H234" s="583"/>
      <c r="J234" s="67"/>
      <c r="K234" s="67"/>
      <c r="L234" s="67"/>
      <c r="M234" s="67"/>
      <c r="N234" s="67"/>
      <c r="O234" s="67"/>
      <c r="P234" s="67"/>
      <c r="Q234" s="67"/>
      <c r="R234" s="67"/>
      <c r="S234" s="67"/>
      <c r="T234" s="67"/>
      <c r="U234" s="65"/>
      <c r="V234" s="183"/>
      <c r="W234" s="393"/>
      <c r="X234" s="65"/>
      <c r="Y234" s="65"/>
      <c r="Z234" s="65"/>
      <c r="AA234" s="65"/>
      <c r="AB234" s="65"/>
      <c r="AC234" s="65"/>
      <c r="AD234" s="65"/>
      <c r="AE234" s="80"/>
      <c r="AF234" s="80"/>
      <c r="AG234" s="72"/>
    </row>
    <row r="235" spans="2:33" outlineLevel="2" x14ac:dyDescent="0.35">
      <c r="B235" s="391">
        <f t="shared" si="39"/>
        <v>12</v>
      </c>
      <c r="C235" s="417" t="s">
        <v>126</v>
      </c>
      <c r="D235" s="343">
        <f t="shared" si="37"/>
        <v>7.8859770701218603E-3</v>
      </c>
      <c r="E235" s="343">
        <f t="shared" si="38"/>
        <v>3.472222222222222E-3</v>
      </c>
      <c r="F235" s="586"/>
      <c r="G235" s="583"/>
      <c r="H235" s="583"/>
      <c r="J235" s="67"/>
      <c r="K235" s="67"/>
      <c r="L235" s="67"/>
      <c r="M235" s="67"/>
      <c r="N235" s="67"/>
      <c r="O235" s="67"/>
      <c r="P235" s="67"/>
      <c r="Q235" s="67"/>
      <c r="R235" s="67"/>
      <c r="S235" s="67"/>
      <c r="T235" s="67"/>
      <c r="U235" s="65"/>
      <c r="V235" s="183"/>
      <c r="W235" s="393"/>
      <c r="X235" s="65"/>
      <c r="Y235" s="65"/>
      <c r="Z235" s="65"/>
      <c r="AA235" s="65"/>
      <c r="AB235" s="65"/>
      <c r="AC235" s="65"/>
      <c r="AD235" s="65"/>
      <c r="AE235" s="80"/>
      <c r="AF235" s="80"/>
      <c r="AG235" s="72"/>
    </row>
    <row r="236" spans="2:33" outlineLevel="2" x14ac:dyDescent="0.35">
      <c r="B236" s="391">
        <f t="shared" si="39"/>
        <v>13</v>
      </c>
      <c r="C236" s="417" t="s">
        <v>131</v>
      </c>
      <c r="D236" s="343">
        <f t="shared" si="37"/>
        <v>8.83163695713538E-3</v>
      </c>
      <c r="E236" s="343">
        <f t="shared" si="38"/>
        <v>3.472222222222222E-3</v>
      </c>
      <c r="F236" s="586"/>
      <c r="G236" s="583"/>
      <c r="H236" s="583"/>
      <c r="J236" s="67"/>
      <c r="K236" s="67"/>
      <c r="L236" s="67"/>
      <c r="M236" s="67"/>
      <c r="N236" s="67"/>
      <c r="O236" s="67"/>
      <c r="P236" s="67"/>
      <c r="Q236" s="67"/>
      <c r="R236" s="67"/>
      <c r="S236" s="67"/>
      <c r="T236" s="67"/>
      <c r="U236" s="67"/>
      <c r="V236" s="67"/>
      <c r="W236" s="67"/>
      <c r="X236" s="65"/>
      <c r="Y236" s="65"/>
      <c r="Z236" s="65"/>
      <c r="AA236" s="65"/>
      <c r="AB236" s="65"/>
      <c r="AC236" s="65"/>
      <c r="AD236" s="65"/>
      <c r="AE236" s="80"/>
      <c r="AF236" s="80"/>
      <c r="AG236" s="72"/>
    </row>
    <row r="237" spans="2:33" outlineLevel="2" x14ac:dyDescent="0.35">
      <c r="B237" s="391">
        <f t="shared" si="39"/>
        <v>14</v>
      </c>
      <c r="C237" s="417" t="s">
        <v>133</v>
      </c>
      <c r="D237" s="343">
        <f t="shared" si="37"/>
        <v>9.4816027055699796E-3</v>
      </c>
      <c r="E237" s="343">
        <f t="shared" si="38"/>
        <v>3.472222222222222E-3</v>
      </c>
      <c r="F237" s="586"/>
      <c r="G237" s="583"/>
      <c r="H237" s="583"/>
      <c r="J237" s="67"/>
      <c r="K237" s="67"/>
      <c r="L237" s="67"/>
      <c r="M237" s="67"/>
      <c r="N237" s="67"/>
      <c r="O237" s="67"/>
      <c r="P237" s="67"/>
      <c r="Q237" s="67"/>
      <c r="R237" s="67"/>
      <c r="S237" s="67"/>
      <c r="T237" s="67"/>
      <c r="U237" s="67"/>
      <c r="V237" s="67"/>
      <c r="W237" s="67"/>
      <c r="X237" s="65"/>
      <c r="Y237" s="65"/>
      <c r="Z237" s="65"/>
      <c r="AA237" s="65"/>
      <c r="AB237" s="65"/>
      <c r="AC237" s="65"/>
      <c r="AD237" s="65"/>
      <c r="AE237" s="80"/>
      <c r="AF237" s="80"/>
      <c r="AG237" s="72"/>
    </row>
    <row r="238" spans="2:33" outlineLevel="2" x14ac:dyDescent="0.35">
      <c r="B238" s="391">
        <f t="shared" si="39"/>
        <v>15</v>
      </c>
      <c r="C238" s="417" t="s">
        <v>143</v>
      </c>
      <c r="D238" s="343">
        <f t="shared" si="37"/>
        <v>2.1031681961092001E-2</v>
      </c>
      <c r="E238" s="343">
        <f t="shared" si="38"/>
        <v>3.472222222222222E-3</v>
      </c>
      <c r="F238" s="586"/>
      <c r="G238" s="583"/>
      <c r="H238" s="583"/>
      <c r="J238" s="67"/>
      <c r="K238" s="67"/>
      <c r="L238" s="67"/>
      <c r="M238" s="67"/>
      <c r="N238" s="67"/>
      <c r="O238" s="67"/>
      <c r="P238" s="67"/>
      <c r="Q238" s="67"/>
      <c r="R238" s="67"/>
      <c r="S238" s="67"/>
      <c r="T238" s="67"/>
      <c r="U238" s="67"/>
      <c r="V238" s="67"/>
      <c r="W238" s="67"/>
      <c r="X238" s="65"/>
      <c r="Y238" s="65"/>
      <c r="Z238" s="65"/>
      <c r="AA238" s="65"/>
      <c r="AB238" s="65"/>
      <c r="AC238" s="65"/>
      <c r="AD238" s="65"/>
      <c r="AE238" s="80"/>
      <c r="AF238" s="80"/>
      <c r="AG238" s="72"/>
    </row>
    <row r="239" spans="2:33" outlineLevel="2" x14ac:dyDescent="0.35">
      <c r="B239" s="391">
        <f t="shared" si="39"/>
        <v>16</v>
      </c>
      <c r="C239" s="415" t="s">
        <v>147</v>
      </c>
      <c r="D239" s="343">
        <f t="shared" si="37"/>
        <v>2.18432420583442E-2</v>
      </c>
      <c r="E239" s="343">
        <f t="shared" si="38"/>
        <v>3.472222222222222E-3</v>
      </c>
      <c r="F239" s="586"/>
      <c r="G239" s="583"/>
      <c r="H239" s="583"/>
      <c r="J239" s="67"/>
      <c r="K239" s="67"/>
      <c r="L239" s="67"/>
      <c r="M239" s="67"/>
      <c r="N239" s="67"/>
      <c r="O239" s="67"/>
      <c r="P239" s="67"/>
      <c r="Q239" s="67"/>
      <c r="R239" s="67"/>
      <c r="S239" s="67"/>
      <c r="T239" s="67"/>
      <c r="U239" s="67"/>
      <c r="V239" s="67"/>
      <c r="W239" s="67"/>
      <c r="X239" s="65"/>
      <c r="Y239" s="65"/>
      <c r="Z239" s="65"/>
      <c r="AA239" s="65"/>
      <c r="AB239" s="65"/>
      <c r="AC239" s="65"/>
      <c r="AD239" s="65"/>
      <c r="AE239" s="80"/>
      <c r="AF239" s="80"/>
      <c r="AG239" s="72"/>
    </row>
    <row r="240" spans="2:33" outlineLevel="2" x14ac:dyDescent="0.35">
      <c r="B240" s="392">
        <f t="shared" si="39"/>
        <v>17</v>
      </c>
      <c r="C240" s="417" t="s">
        <v>122</v>
      </c>
      <c r="D240" s="344">
        <f t="shared" si="37"/>
        <v>4.75858547428651E-2</v>
      </c>
      <c r="E240" s="344">
        <f t="shared" si="38"/>
        <v>3.472222222222222E-3</v>
      </c>
      <c r="F240" s="586"/>
      <c r="G240" s="583"/>
      <c r="H240" s="583"/>
      <c r="J240" s="67"/>
      <c r="K240" s="67"/>
      <c r="L240" s="67"/>
      <c r="M240" s="67"/>
      <c r="N240" s="67"/>
      <c r="O240" s="67"/>
      <c r="P240" s="67"/>
      <c r="Q240" s="67"/>
      <c r="R240" s="67"/>
      <c r="S240" s="67"/>
      <c r="T240" s="67"/>
      <c r="U240" s="67"/>
      <c r="V240" s="67"/>
      <c r="W240" s="67"/>
      <c r="X240" s="65"/>
      <c r="Y240" s="65"/>
      <c r="Z240" s="65"/>
      <c r="AA240" s="65"/>
      <c r="AB240" s="65"/>
      <c r="AC240" s="65"/>
      <c r="AD240" s="65"/>
      <c r="AE240" s="80"/>
      <c r="AF240" s="80"/>
      <c r="AG240" s="72"/>
    </row>
    <row r="241" spans="2:33" outlineLevel="2" x14ac:dyDescent="0.35">
      <c r="B241" s="68"/>
      <c r="C241" s="115"/>
      <c r="D241" s="345"/>
      <c r="E241" s="345"/>
      <c r="F241" s="407"/>
      <c r="G241" s="407"/>
      <c r="H241" s="407"/>
      <c r="J241" s="67"/>
      <c r="K241" s="67"/>
      <c r="L241" s="67"/>
      <c r="M241" s="67"/>
      <c r="N241" s="67"/>
      <c r="O241" s="67"/>
      <c r="P241" s="67"/>
      <c r="Q241" s="67"/>
      <c r="R241" s="67"/>
      <c r="S241" s="67"/>
      <c r="T241" s="67"/>
      <c r="U241" s="67"/>
      <c r="V241" s="67"/>
      <c r="W241" s="67"/>
      <c r="X241" s="65"/>
      <c r="Y241" s="65"/>
      <c r="Z241" s="65"/>
      <c r="AA241" s="65"/>
      <c r="AB241" s="65"/>
      <c r="AC241" s="65"/>
      <c r="AD241" s="65"/>
      <c r="AE241" s="80"/>
      <c r="AF241" s="80"/>
      <c r="AG241" s="72"/>
    </row>
    <row r="242" spans="2:33" outlineLevel="2" x14ac:dyDescent="0.35">
      <c r="B242" s="126"/>
      <c r="C242" s="418" t="s">
        <v>725</v>
      </c>
      <c r="D242" s="343">
        <f t="shared" ref="D242" si="40">VLOOKUP($C242,SupplyInterruptions,2,0)</f>
        <v>6.7500571818516937E-3</v>
      </c>
      <c r="E242" s="343">
        <f>VLOOKUP($C242,$I$187:$K$205,2,0)</f>
        <v>3.472222222222222E-3</v>
      </c>
      <c r="F242" s="586"/>
      <c r="G242" s="583"/>
      <c r="H242" s="583"/>
      <c r="J242" s="67"/>
      <c r="K242" s="67"/>
      <c r="L242" s="67"/>
      <c r="M242" s="67"/>
      <c r="N242" s="67"/>
      <c r="O242" s="67"/>
      <c r="P242" s="67"/>
      <c r="Q242" s="67"/>
      <c r="R242" s="67"/>
      <c r="S242" s="67"/>
      <c r="T242" s="67"/>
      <c r="U242" s="67"/>
      <c r="V242" s="67"/>
      <c r="W242" s="67"/>
      <c r="X242" s="65"/>
      <c r="Y242" s="65"/>
      <c r="Z242" s="65"/>
      <c r="AA242" s="65"/>
      <c r="AB242" s="65"/>
      <c r="AC242" s="65"/>
      <c r="AD242" s="65"/>
      <c r="AE242" s="80"/>
      <c r="AF242" s="80"/>
      <c r="AG242" s="72"/>
    </row>
    <row r="243" spans="2:33" outlineLevel="2" x14ac:dyDescent="0.35">
      <c r="B243" s="68"/>
      <c r="C243" s="68"/>
      <c r="E243" s="68"/>
      <c r="F243" s="68"/>
      <c r="G243" s="68"/>
      <c r="H243" s="67"/>
      <c r="I243" s="67"/>
      <c r="J243" s="67"/>
      <c r="K243" s="67"/>
      <c r="L243" s="67"/>
      <c r="M243" s="67"/>
      <c r="N243" s="67"/>
      <c r="O243" s="67"/>
      <c r="P243" s="67"/>
      <c r="Q243" s="67"/>
      <c r="R243" s="67"/>
      <c r="S243" s="67"/>
      <c r="T243" s="67"/>
      <c r="U243" s="67"/>
      <c r="V243" s="67"/>
      <c r="W243" s="67"/>
      <c r="X243" s="65"/>
      <c r="Y243" s="65"/>
      <c r="Z243" s="65"/>
      <c r="AA243" s="65"/>
      <c r="AB243" s="65"/>
      <c r="AC243" s="65"/>
      <c r="AD243" s="65"/>
      <c r="AE243" s="80"/>
      <c r="AF243" s="80"/>
      <c r="AG243" s="72"/>
    </row>
    <row r="244" spans="2:33" outlineLevel="1" x14ac:dyDescent="0.35">
      <c r="B244" s="68"/>
      <c r="C244" s="68"/>
      <c r="E244" s="68"/>
      <c r="F244" s="68"/>
      <c r="G244" s="68"/>
      <c r="H244" s="67"/>
      <c r="I244" s="67"/>
      <c r="J244" s="67"/>
      <c r="K244" s="67"/>
      <c r="L244" s="67"/>
      <c r="M244" s="67"/>
      <c r="N244" s="67"/>
      <c r="O244" s="67"/>
      <c r="P244" s="67"/>
      <c r="Q244" s="67"/>
      <c r="R244" s="67"/>
      <c r="S244" s="67"/>
      <c r="T244" s="67"/>
      <c r="U244" s="67"/>
      <c r="V244" s="67"/>
      <c r="W244" s="67"/>
      <c r="X244" s="65"/>
      <c r="Y244" s="65"/>
      <c r="Z244" s="65"/>
      <c r="AA244" s="65"/>
      <c r="AB244" s="65"/>
      <c r="AC244" s="65"/>
      <c r="AD244" s="65"/>
      <c r="AE244" s="80"/>
      <c r="AF244" s="80"/>
      <c r="AG244" s="72"/>
    </row>
    <row r="245" spans="2:33" ht="18" x14ac:dyDescent="0.35">
      <c r="B245" s="73" t="str">
        <f>"Water quality compliance PCs in "&amp;Year</f>
        <v>Water quality compliance PCs in 2020-21</v>
      </c>
      <c r="C245" s="55"/>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row>
    <row r="246" spans="2:33" x14ac:dyDescent="0.35">
      <c r="B246" s="68"/>
      <c r="C246" s="68"/>
      <c r="E246" s="68"/>
      <c r="F246" s="68"/>
      <c r="G246" s="68"/>
      <c r="H246" s="67"/>
      <c r="I246" s="67"/>
      <c r="J246" s="67"/>
      <c r="K246" s="181"/>
      <c r="L246" s="67"/>
      <c r="M246" s="67"/>
      <c r="N246" s="67"/>
      <c r="O246" s="67"/>
      <c r="P246" s="67"/>
      <c r="Q246" s="67"/>
      <c r="R246" s="67"/>
      <c r="S246" s="67"/>
      <c r="T246" s="67"/>
      <c r="U246" s="67"/>
      <c r="V246" s="67"/>
      <c r="W246" s="67"/>
      <c r="X246" s="65"/>
      <c r="Y246" s="65"/>
      <c r="Z246" s="65"/>
      <c r="AA246" s="65"/>
      <c r="AB246" s="65"/>
      <c r="AC246" s="65"/>
      <c r="AD246" s="65"/>
      <c r="AE246" s="80"/>
      <c r="AF246" s="80"/>
      <c r="AG246" s="72"/>
    </row>
    <row r="247" spans="2:33" ht="14.25" outlineLevel="1" x14ac:dyDescent="0.35">
      <c r="B247" s="74" t="str">
        <f>"Water quality compliance performance in "&amp;Year</f>
        <v>Water quality compliance performance in 2020-21</v>
      </c>
      <c r="C247" s="168"/>
      <c r="D247" s="168"/>
      <c r="E247" s="168"/>
      <c r="F247" s="168"/>
      <c r="G247" s="168"/>
      <c r="H247" s="169"/>
      <c r="I247" s="169"/>
      <c r="J247" s="170"/>
      <c r="K247" s="170"/>
      <c r="L247" s="170"/>
      <c r="M247" s="170"/>
      <c r="N247" s="170"/>
      <c r="O247" s="170"/>
      <c r="P247" s="170"/>
      <c r="Q247" s="170"/>
      <c r="R247" s="170"/>
      <c r="S247" s="170"/>
      <c r="T247" s="170"/>
      <c r="U247" s="170"/>
      <c r="V247" s="170"/>
      <c r="W247" s="170"/>
      <c r="X247" s="168"/>
      <c r="Y247" s="168"/>
      <c r="Z247" s="168"/>
      <c r="AA247" s="168"/>
      <c r="AB247" s="168"/>
      <c r="AC247" s="168"/>
      <c r="AD247" s="168"/>
      <c r="AE247" s="168"/>
      <c r="AF247" s="168"/>
      <c r="AG247" s="168"/>
    </row>
    <row r="248" spans="2:33" ht="13.15" customHeight="1" outlineLevel="2" x14ac:dyDescent="0.35"/>
    <row r="249" spans="2:33" ht="13.15" customHeight="1" outlineLevel="2" x14ac:dyDescent="0.35">
      <c r="B249" s="57" t="s">
        <v>1232</v>
      </c>
      <c r="I249" s="57" t="s">
        <v>1301</v>
      </c>
      <c r="N249" s="57" t="s">
        <v>1302</v>
      </c>
    </row>
    <row r="250" spans="2:33" ht="13.15" customHeight="1" outlineLevel="2" x14ac:dyDescent="0.35"/>
    <row r="251" spans="2:33" ht="13.15" customHeight="1" outlineLevel="2" x14ac:dyDescent="0.35">
      <c r="B251" s="57" t="str">
        <f>Year</f>
        <v>2020-21</v>
      </c>
      <c r="E251" s="787" t="s">
        <v>1303</v>
      </c>
      <c r="F251" s="787"/>
      <c r="H251" s="452"/>
      <c r="I251" s="57" t="str">
        <f>Year</f>
        <v>2020-21</v>
      </c>
    </row>
    <row r="252" spans="2:33" ht="13.15" customHeight="1" outlineLevel="2" x14ac:dyDescent="0.35">
      <c r="N252" s="185">
        <v>1</v>
      </c>
      <c r="O252" s="185">
        <f>N252+1</f>
        <v>2</v>
      </c>
      <c r="P252" s="185">
        <f t="shared" ref="P252" si="41">O252+1</f>
        <v>3</v>
      </c>
      <c r="Q252" s="185"/>
      <c r="U252" s="185"/>
      <c r="V252" s="185"/>
      <c r="W252" s="185"/>
    </row>
    <row r="253" spans="2:33" ht="85.5" customHeight="1" outlineLevel="2" x14ac:dyDescent="0.35">
      <c r="B253" s="125"/>
      <c r="C253" s="91" t="s">
        <v>212</v>
      </c>
      <c r="D253" s="87" t="s">
        <v>1304</v>
      </c>
      <c r="E253" s="87" t="s">
        <v>1305</v>
      </c>
      <c r="F253" s="416" t="s">
        <v>1226</v>
      </c>
      <c r="G253" s="307"/>
      <c r="H253" s="390"/>
      <c r="I253" s="91" t="s">
        <v>212</v>
      </c>
      <c r="J253" s="87" t="s">
        <v>1306</v>
      </c>
      <c r="K253" s="87" t="s">
        <v>1307</v>
      </c>
      <c r="N253" s="91" t="s">
        <v>212</v>
      </c>
      <c r="O253" s="87" t="s">
        <v>1308</v>
      </c>
      <c r="P253" s="87" t="s">
        <v>1228</v>
      </c>
      <c r="Q253" s="390"/>
      <c r="U253" s="390"/>
      <c r="V253" s="390"/>
      <c r="W253" s="390"/>
      <c r="AA253" s="520"/>
      <c r="AB253" s="520"/>
    </row>
    <row r="254" spans="2:33" ht="13.15" customHeight="1" outlineLevel="2" x14ac:dyDescent="0.35">
      <c r="B254" s="126"/>
      <c r="C254" s="419" t="s">
        <v>117</v>
      </c>
      <c r="D254" s="128">
        <f>VLOOKUP($C254,'INPUTS | PCs'!$C$683:$L$701,MATCH($B$251,'INPUTS | PCs'!$C$2:$L$2,0),0)</f>
        <v>2</v>
      </c>
      <c r="E254" s="128">
        <f>VLOOKUP($C254,'INPUTS | PCs'!$C$705:$L$723,MATCH($B$251,'INPUTS | PCs'!$C$2:$L$2,0),0)</f>
        <v>1.98</v>
      </c>
      <c r="F254" s="578"/>
      <c r="G254" s="70"/>
      <c r="H254" s="427"/>
      <c r="I254" s="417" t="s">
        <v>117</v>
      </c>
      <c r="J254" s="314">
        <f>VLOOKUP($I254,'INPUTS | PCs'!$C$683:$L$701,MATCH($I$251,'INPUTS | PCs'!$C$2:$L$2,0),0)</f>
        <v>2</v>
      </c>
      <c r="K254" s="354" t="str">
        <f t="shared" ref="K254:K270" si="42">IF(E254 &lt;= D254,"Yes","No")</f>
        <v>Yes</v>
      </c>
      <c r="N254" s="209" t="s">
        <v>117</v>
      </c>
      <c r="O254" s="202">
        <f>$E254</f>
        <v>1.98</v>
      </c>
      <c r="P254" s="208">
        <f t="shared" ref="P254:P270" si="43">IF(O254&lt;=$J254,1,2)</f>
        <v>1</v>
      </c>
      <c r="Q254" s="575"/>
      <c r="U254" s="186"/>
      <c r="V254" s="80"/>
      <c r="W254" s="575"/>
      <c r="AA254" s="149"/>
      <c r="AB254" s="495"/>
      <c r="AC254" s="427"/>
    </row>
    <row r="255" spans="2:33" ht="13.15" customHeight="1" outlineLevel="2" x14ac:dyDescent="0.35">
      <c r="B255" s="126"/>
      <c r="C255" s="417" t="s">
        <v>119</v>
      </c>
      <c r="D255" s="128">
        <f>VLOOKUP($C255,'INPUTS | PCs'!$C$683:$L$701,MATCH($B$251,'INPUTS | PCs'!$C$2:$L$2,0),0)</f>
        <v>2</v>
      </c>
      <c r="E255" s="128">
        <f>VLOOKUP($C255,'INPUTS | PCs'!$C$705:$L$723,MATCH($B$251,'INPUTS | PCs'!$C$2:$L$2,0),0)</f>
        <v>4.17</v>
      </c>
      <c r="F255" s="578"/>
      <c r="G255" s="70"/>
      <c r="H255" s="427"/>
      <c r="I255" s="417" t="s">
        <v>119</v>
      </c>
      <c r="J255" s="314">
        <f>VLOOKUP($I255,'INPUTS | PCs'!$C$683:$L$701,MATCH($I$251,'INPUTS | PCs'!$C$2:$L$2,0),0)</f>
        <v>2</v>
      </c>
      <c r="K255" s="354" t="str">
        <f t="shared" si="42"/>
        <v>No</v>
      </c>
      <c r="N255" s="209" t="s">
        <v>119</v>
      </c>
      <c r="O255" s="202">
        <f t="shared" ref="O255:O272" si="44">$E255</f>
        <v>4.17</v>
      </c>
      <c r="P255" s="208">
        <f t="shared" si="43"/>
        <v>2</v>
      </c>
      <c r="Q255" s="575"/>
      <c r="U255" s="186"/>
      <c r="V255" s="80"/>
      <c r="W255" s="575"/>
      <c r="AA255" s="149"/>
      <c r="AB255" s="495"/>
      <c r="AC255" s="427"/>
    </row>
    <row r="256" spans="2:33" ht="13.15" customHeight="1" outlineLevel="2" x14ac:dyDescent="0.35">
      <c r="B256" s="126"/>
      <c r="C256" s="417" t="s">
        <v>122</v>
      </c>
      <c r="D256" s="128">
        <f>VLOOKUP($C256,'INPUTS | PCs'!$C$683:$L$701,MATCH($B$251,'INPUTS | PCs'!$C$2:$L$2,0),0)</f>
        <v>2</v>
      </c>
      <c r="E256" s="128">
        <f>VLOOKUP($C256,'INPUTS | PCs'!$C$705:$L$723,MATCH($B$251,'INPUTS | PCs'!$C$2:$L$2,0),0)</f>
        <v>0.08</v>
      </c>
      <c r="F256" s="578"/>
      <c r="G256" s="70"/>
      <c r="H256" s="427"/>
      <c r="I256" s="417" t="s">
        <v>122</v>
      </c>
      <c r="J256" s="314">
        <f>VLOOKUP($I256,'INPUTS | PCs'!$C$683:$L$701,MATCH($I$251,'INPUTS | PCs'!$C$2:$L$2,0),0)</f>
        <v>2</v>
      </c>
      <c r="K256" s="354" t="str">
        <f t="shared" si="42"/>
        <v>Yes</v>
      </c>
      <c r="N256" s="209" t="s">
        <v>122</v>
      </c>
      <c r="O256" s="202">
        <f t="shared" si="44"/>
        <v>0.08</v>
      </c>
      <c r="P256" s="208">
        <f t="shared" si="43"/>
        <v>1</v>
      </c>
      <c r="Q256" s="575"/>
      <c r="U256" s="186"/>
      <c r="V256" s="80"/>
      <c r="W256" s="575"/>
      <c r="AA256" s="149"/>
      <c r="AB256" s="495"/>
      <c r="AC256" s="427"/>
    </row>
    <row r="257" spans="2:29" ht="13.15" customHeight="1" outlineLevel="2" x14ac:dyDescent="0.35">
      <c r="B257" s="126"/>
      <c r="C257" s="417" t="s">
        <v>124</v>
      </c>
      <c r="D257" s="128">
        <f>VLOOKUP($C257,'INPUTS | PCs'!$C$683:$L$701,MATCH($B$251,'INPUTS | PCs'!$C$2:$L$2,0),0)</f>
        <v>2</v>
      </c>
      <c r="E257" s="128">
        <f>VLOOKUP($C257,'INPUTS | PCs'!$C$705:$L$723,MATCH($B$251,'INPUTS | PCs'!$C$2:$L$2,0),0)</f>
        <v>7.11</v>
      </c>
      <c r="F257" s="578"/>
      <c r="G257" s="70"/>
      <c r="H257" s="427"/>
      <c r="I257" s="417" t="s">
        <v>124</v>
      </c>
      <c r="J257" s="314">
        <f>VLOOKUP($I257,'INPUTS | PCs'!$C$683:$L$701,MATCH($I$251,'INPUTS | PCs'!$C$2:$L$2,0),0)</f>
        <v>2</v>
      </c>
      <c r="K257" s="354" t="str">
        <f t="shared" si="42"/>
        <v>No</v>
      </c>
      <c r="N257" s="209" t="s">
        <v>124</v>
      </c>
      <c r="O257" s="202">
        <f t="shared" si="44"/>
        <v>7.11</v>
      </c>
      <c r="P257" s="208">
        <f t="shared" si="43"/>
        <v>2</v>
      </c>
      <c r="Q257" s="575"/>
      <c r="U257" s="186"/>
      <c r="V257" s="80"/>
      <c r="W257" s="575"/>
      <c r="AA257" s="149"/>
      <c r="AB257" s="495"/>
      <c r="AC257" s="427"/>
    </row>
    <row r="258" spans="2:29" ht="13.15" customHeight="1" outlineLevel="2" x14ac:dyDescent="0.35">
      <c r="B258" s="126"/>
      <c r="C258" s="417" t="s">
        <v>126</v>
      </c>
      <c r="D258" s="128">
        <f>VLOOKUP($C258,'INPUTS | PCs'!$C$683:$L$701,MATCH($B$251,'INPUTS | PCs'!$C$2:$L$2,0),0)</f>
        <v>2</v>
      </c>
      <c r="E258" s="128">
        <f>VLOOKUP($C258,'INPUTS | PCs'!$C$705:$L$723,MATCH($B$251,'INPUTS | PCs'!$C$2:$L$2,0),0)</f>
        <v>1.53</v>
      </c>
      <c r="F258" s="578"/>
      <c r="G258" s="70"/>
      <c r="H258" s="427"/>
      <c r="I258" s="417" t="s">
        <v>126</v>
      </c>
      <c r="J258" s="314">
        <f>VLOOKUP($I258,'INPUTS | PCs'!$C$683:$L$701,MATCH($I$251,'INPUTS | PCs'!$C$2:$L$2,0),0)</f>
        <v>2</v>
      </c>
      <c r="K258" s="354" t="str">
        <f t="shared" si="42"/>
        <v>Yes</v>
      </c>
      <c r="N258" s="209" t="s">
        <v>126</v>
      </c>
      <c r="O258" s="202">
        <f t="shared" si="44"/>
        <v>1.53</v>
      </c>
      <c r="P258" s="208">
        <f t="shared" si="43"/>
        <v>1</v>
      </c>
      <c r="Q258" s="575"/>
      <c r="U258" s="186"/>
      <c r="V258" s="80"/>
      <c r="W258" s="575"/>
      <c r="AA258" s="149"/>
      <c r="AB258" s="495"/>
      <c r="AC258" s="427"/>
    </row>
    <row r="259" spans="2:29" ht="13.15" customHeight="1" outlineLevel="2" x14ac:dyDescent="0.35">
      <c r="B259" s="126"/>
      <c r="C259" s="417" t="s">
        <v>128</v>
      </c>
      <c r="D259" s="128">
        <f>VLOOKUP($C259,'INPUTS | PCs'!$C$683:$L$701,MATCH($B$251,'INPUTS | PCs'!$C$2:$L$2,0),0)</f>
        <v>2</v>
      </c>
      <c r="E259" s="128">
        <f>VLOOKUP($C259,'INPUTS | PCs'!$C$705:$L$723,MATCH($B$251,'INPUTS | PCs'!$C$2:$L$2,0),0)</f>
        <v>2.06</v>
      </c>
      <c r="F259" s="578"/>
      <c r="G259" s="70"/>
      <c r="H259" s="427"/>
      <c r="I259" s="417" t="s">
        <v>128</v>
      </c>
      <c r="J259" s="314">
        <f>VLOOKUP($I259,'INPUTS | PCs'!$C$683:$L$701,MATCH($I$251,'INPUTS | PCs'!$C$2:$L$2,0),0)</f>
        <v>2</v>
      </c>
      <c r="K259" s="354" t="str">
        <f t="shared" si="42"/>
        <v>No</v>
      </c>
      <c r="N259" s="209" t="s">
        <v>128</v>
      </c>
      <c r="O259" s="202">
        <f t="shared" si="44"/>
        <v>2.06</v>
      </c>
      <c r="P259" s="208">
        <f t="shared" si="43"/>
        <v>2</v>
      </c>
      <c r="Q259" s="575"/>
      <c r="U259" s="186"/>
      <c r="V259" s="80"/>
      <c r="W259" s="575"/>
      <c r="AA259" s="149"/>
      <c r="AB259" s="495"/>
      <c r="AC259" s="427"/>
    </row>
    <row r="260" spans="2:29" ht="13.15" customHeight="1" outlineLevel="2" x14ac:dyDescent="0.35">
      <c r="B260" s="126"/>
      <c r="C260" s="417" t="s">
        <v>131</v>
      </c>
      <c r="D260" s="128">
        <f>VLOOKUP($C260,'INPUTS | PCs'!$C$683:$L$701,MATCH($B$251,'INPUTS | PCs'!$C$2:$L$2,0),0)</f>
        <v>2</v>
      </c>
      <c r="E260" s="128">
        <f>VLOOKUP($C260,'INPUTS | PCs'!$C$705:$L$723,MATCH($B$251,'INPUTS | PCs'!$C$2:$L$2,0),0)</f>
        <v>4.62</v>
      </c>
      <c r="F260" s="578"/>
      <c r="G260" s="70"/>
      <c r="H260" s="427"/>
      <c r="I260" s="417" t="s">
        <v>131</v>
      </c>
      <c r="J260" s="314">
        <f>VLOOKUP($I260,'INPUTS | PCs'!$C$683:$L$701,MATCH($I$251,'INPUTS | PCs'!$C$2:$L$2,0),0)</f>
        <v>2</v>
      </c>
      <c r="K260" s="354" t="str">
        <f t="shared" si="42"/>
        <v>No</v>
      </c>
      <c r="N260" s="209" t="s">
        <v>131</v>
      </c>
      <c r="O260" s="202">
        <f t="shared" si="44"/>
        <v>4.62</v>
      </c>
      <c r="P260" s="208">
        <f t="shared" si="43"/>
        <v>2</v>
      </c>
      <c r="Q260" s="575"/>
      <c r="U260" s="186"/>
      <c r="V260" s="80"/>
      <c r="W260" s="575"/>
      <c r="AA260" s="149"/>
      <c r="AB260" s="495"/>
      <c r="AC260" s="427"/>
    </row>
    <row r="261" spans="2:29" ht="13.15" customHeight="1" outlineLevel="2" x14ac:dyDescent="0.35">
      <c r="B261" s="126"/>
      <c r="C261" s="417" t="s">
        <v>133</v>
      </c>
      <c r="D261" s="128">
        <f>VLOOKUP($C261,'INPUTS | PCs'!$C$683:$L$701,MATCH($B$251,'INPUTS | PCs'!$C$2:$L$2,0),0)</f>
        <v>2</v>
      </c>
      <c r="E261" s="128">
        <f>VLOOKUP($C261,'INPUTS | PCs'!$C$705:$L$723,MATCH($B$251,'INPUTS | PCs'!$C$2:$L$2,0),0)</f>
        <v>2.42</v>
      </c>
      <c r="F261" s="578"/>
      <c r="G261" s="70"/>
      <c r="H261" s="427"/>
      <c r="I261" s="417" t="s">
        <v>133</v>
      </c>
      <c r="J261" s="314">
        <f>VLOOKUP($I261,'INPUTS | PCs'!$C$683:$L$701,MATCH($I$251,'INPUTS | PCs'!$C$2:$L$2,0),0)</f>
        <v>2</v>
      </c>
      <c r="K261" s="354" t="str">
        <f t="shared" si="42"/>
        <v>No</v>
      </c>
      <c r="N261" s="209" t="s">
        <v>133</v>
      </c>
      <c r="O261" s="202">
        <f t="shared" si="44"/>
        <v>2.42</v>
      </c>
      <c r="P261" s="208">
        <f t="shared" si="43"/>
        <v>2</v>
      </c>
      <c r="Q261" s="575"/>
      <c r="U261" s="186"/>
      <c r="V261" s="80"/>
      <c r="W261" s="575"/>
      <c r="AA261" s="149"/>
      <c r="AB261" s="495"/>
      <c r="AC261" s="427"/>
    </row>
    <row r="262" spans="2:29" ht="13.15" customHeight="1" outlineLevel="2" x14ac:dyDescent="0.35">
      <c r="B262" s="126"/>
      <c r="C262" s="417" t="s">
        <v>244</v>
      </c>
      <c r="D262" s="128">
        <f>VLOOKUP($C262,'INPUTS | PCs'!$C$683:$L$701,MATCH($B$251,'INPUTS | PCs'!$C$2:$L$2,0),0)</f>
        <v>2</v>
      </c>
      <c r="E262" s="128">
        <f>VLOOKUP($C262,'INPUTS | PCs'!$C$705:$L$723,MATCH($B$251,'INPUTS | PCs'!$C$2:$L$2,0),0)</f>
        <v>2.58</v>
      </c>
      <c r="F262" s="578"/>
      <c r="G262" s="70"/>
      <c r="H262" s="427"/>
      <c r="I262" s="417" t="s">
        <v>244</v>
      </c>
      <c r="J262" s="314">
        <f>VLOOKUP($I262,'INPUTS | PCs'!$C$683:$L$701,MATCH($I$251,'INPUTS | PCs'!$C$2:$L$2,0),0)</f>
        <v>2</v>
      </c>
      <c r="K262" s="354" t="str">
        <f t="shared" si="42"/>
        <v>No</v>
      </c>
      <c r="N262" s="209" t="s">
        <v>244</v>
      </c>
      <c r="O262" s="202">
        <f t="shared" si="44"/>
        <v>2.58</v>
      </c>
      <c r="P262" s="208">
        <f t="shared" si="43"/>
        <v>2</v>
      </c>
      <c r="Q262" s="575"/>
      <c r="U262" s="186"/>
      <c r="V262" s="80"/>
      <c r="W262" s="575"/>
      <c r="AA262" s="149"/>
      <c r="AB262" s="495"/>
      <c r="AC262" s="427"/>
    </row>
    <row r="263" spans="2:29" ht="13.15" customHeight="1" outlineLevel="2" x14ac:dyDescent="0.35">
      <c r="B263" s="126"/>
      <c r="C263" s="417" t="s">
        <v>137</v>
      </c>
      <c r="D263" s="128">
        <f>VLOOKUP($C263,'INPUTS | PCs'!$C$683:$L$701,MATCH($B$251,'INPUTS | PCs'!$C$2:$L$2,0),0)</f>
        <v>2</v>
      </c>
      <c r="E263" s="128">
        <f>VLOOKUP($C263,'INPUTS | PCs'!$C$705:$L$723,MATCH($B$251,'INPUTS | PCs'!$C$2:$L$2,0),0)</f>
        <v>1.61</v>
      </c>
      <c r="F263" s="578"/>
      <c r="G263" s="70"/>
      <c r="H263" s="427"/>
      <c r="I263" s="417" t="s">
        <v>137</v>
      </c>
      <c r="J263" s="314">
        <f>VLOOKUP($I263,'INPUTS | PCs'!$C$683:$L$701,MATCH($I$251,'INPUTS | PCs'!$C$2:$L$2,0),0)</f>
        <v>2</v>
      </c>
      <c r="K263" s="354" t="str">
        <f t="shared" si="42"/>
        <v>Yes</v>
      </c>
      <c r="N263" s="209" t="s">
        <v>137</v>
      </c>
      <c r="O263" s="202">
        <f t="shared" si="44"/>
        <v>1.61</v>
      </c>
      <c r="P263" s="208">
        <f t="shared" si="43"/>
        <v>1</v>
      </c>
      <c r="Q263" s="575"/>
      <c r="U263" s="186"/>
      <c r="V263" s="80"/>
      <c r="W263" s="575"/>
      <c r="AA263" s="149"/>
      <c r="AB263" s="495"/>
      <c r="AC263" s="427"/>
    </row>
    <row r="264" spans="2:29" ht="13.15" customHeight="1" outlineLevel="2" x14ac:dyDescent="0.35">
      <c r="B264" s="126"/>
      <c r="C264" s="417" t="s">
        <v>139</v>
      </c>
      <c r="D264" s="128">
        <f>VLOOKUP($C264,'INPUTS | PCs'!$C$683:$L$701,MATCH($B$251,'INPUTS | PCs'!$C$2:$L$2,0),0)</f>
        <v>2</v>
      </c>
      <c r="E264" s="128">
        <f>VLOOKUP($C264,'INPUTS | PCs'!$C$705:$L$723,MATCH($B$251,'INPUTS | PCs'!$C$2:$L$2,0),0)</f>
        <v>2.34</v>
      </c>
      <c r="F264" s="578"/>
      <c r="G264" s="70"/>
      <c r="H264" s="427"/>
      <c r="I264" s="417" t="s">
        <v>139</v>
      </c>
      <c r="J264" s="314">
        <f>VLOOKUP($I264,'INPUTS | PCs'!$C$683:$L$701,MATCH($I$251,'INPUTS | PCs'!$C$2:$L$2,0),0)</f>
        <v>2</v>
      </c>
      <c r="K264" s="354" t="str">
        <f t="shared" si="42"/>
        <v>No</v>
      </c>
      <c r="N264" s="209" t="s">
        <v>139</v>
      </c>
      <c r="O264" s="202">
        <f t="shared" si="44"/>
        <v>2.34</v>
      </c>
      <c r="P264" s="208">
        <f t="shared" si="43"/>
        <v>2</v>
      </c>
      <c r="Q264" s="575"/>
      <c r="U264" s="186"/>
      <c r="V264" s="80"/>
      <c r="W264" s="575"/>
      <c r="AA264" s="149"/>
      <c r="AB264" s="495"/>
      <c r="AC264" s="427"/>
    </row>
    <row r="265" spans="2:29" ht="13.15" customHeight="1" outlineLevel="2" x14ac:dyDescent="0.35">
      <c r="B265" s="126"/>
      <c r="C265" s="417" t="s">
        <v>141</v>
      </c>
      <c r="D265" s="128">
        <f>VLOOKUP($C265,'INPUTS | PCs'!$C$683:$L$701,MATCH($B$251,'INPUTS | PCs'!$C$2:$L$2,0),0)</f>
        <v>2</v>
      </c>
      <c r="E265" s="128">
        <f>VLOOKUP($C265,'INPUTS | PCs'!$C$705:$L$723,MATCH($B$251,'INPUTS | PCs'!$C$2:$L$2,0),0)</f>
        <v>1.31</v>
      </c>
      <c r="F265" s="578"/>
      <c r="G265" s="70"/>
      <c r="H265" s="427"/>
      <c r="I265" s="417" t="s">
        <v>141</v>
      </c>
      <c r="J265" s="314">
        <f>VLOOKUP($I265,'INPUTS | PCs'!$C$683:$L$701,MATCH($I$251,'INPUTS | PCs'!$C$2:$L$2,0),0)</f>
        <v>2</v>
      </c>
      <c r="K265" s="354" t="str">
        <f t="shared" si="42"/>
        <v>Yes</v>
      </c>
      <c r="N265" s="209" t="s">
        <v>141</v>
      </c>
      <c r="O265" s="202">
        <f t="shared" si="44"/>
        <v>1.31</v>
      </c>
      <c r="P265" s="208">
        <f t="shared" si="43"/>
        <v>1</v>
      </c>
      <c r="Q265" s="575"/>
      <c r="U265" s="186"/>
      <c r="V265" s="80"/>
      <c r="W265" s="575"/>
      <c r="AA265" s="149"/>
      <c r="AB265" s="495"/>
      <c r="AC265" s="427"/>
    </row>
    <row r="266" spans="2:29" ht="13.15" customHeight="1" outlineLevel="2" x14ac:dyDescent="0.35">
      <c r="B266" s="126"/>
      <c r="C266" s="417" t="s">
        <v>143</v>
      </c>
      <c r="D266" s="128">
        <f>VLOOKUP($C266,'INPUTS | PCs'!$C$683:$L$701,MATCH($B$251,'INPUTS | PCs'!$C$2:$L$2,0),0)</f>
        <v>2</v>
      </c>
      <c r="E266" s="128">
        <f>VLOOKUP($C266,'INPUTS | PCs'!$C$705:$L$723,MATCH($B$251,'INPUTS | PCs'!$C$2:$L$2,0),0)</f>
        <v>3.02</v>
      </c>
      <c r="F266" s="578"/>
      <c r="G266" s="70"/>
      <c r="H266" s="427"/>
      <c r="I266" s="417" t="s">
        <v>143</v>
      </c>
      <c r="J266" s="314">
        <f>VLOOKUP($I266,'INPUTS | PCs'!$C$683:$L$701,MATCH($I$251,'INPUTS | PCs'!$C$2:$L$2,0),0)</f>
        <v>2</v>
      </c>
      <c r="K266" s="354" t="str">
        <f t="shared" si="42"/>
        <v>No</v>
      </c>
      <c r="N266" s="209" t="s">
        <v>143</v>
      </c>
      <c r="O266" s="202">
        <f t="shared" si="44"/>
        <v>3.02</v>
      </c>
      <c r="P266" s="208">
        <f t="shared" si="43"/>
        <v>2</v>
      </c>
      <c r="Q266" s="575"/>
      <c r="U266" s="186"/>
      <c r="V266" s="80"/>
      <c r="W266" s="575"/>
      <c r="AA266" s="149"/>
      <c r="AB266" s="495"/>
      <c r="AC266" s="427"/>
    </row>
    <row r="267" spans="2:29" ht="13.15" customHeight="1" outlineLevel="2" x14ac:dyDescent="0.35">
      <c r="B267" s="126"/>
      <c r="C267" s="417" t="s">
        <v>145</v>
      </c>
      <c r="D267" s="128">
        <f>VLOOKUP($C267,'INPUTS | PCs'!$C$683:$L$701,MATCH($B$251,'INPUTS | PCs'!$C$2:$L$2,0),0)</f>
        <v>2</v>
      </c>
      <c r="E267" s="128">
        <f>VLOOKUP($C267,'INPUTS | PCs'!$C$705:$L$723,MATCH($B$251,'INPUTS | PCs'!$C$2:$L$2,0),0)</f>
        <v>0.56999999999999995</v>
      </c>
      <c r="F267" s="578"/>
      <c r="G267" s="70"/>
      <c r="H267" s="427"/>
      <c r="I267" s="417" t="s">
        <v>145</v>
      </c>
      <c r="J267" s="314">
        <f>VLOOKUP($I267,'INPUTS | PCs'!$C$683:$L$701,MATCH($I$251,'INPUTS | PCs'!$C$2:$L$2,0),0)</f>
        <v>2</v>
      </c>
      <c r="K267" s="354" t="str">
        <f t="shared" si="42"/>
        <v>Yes</v>
      </c>
      <c r="N267" s="209" t="s">
        <v>145</v>
      </c>
      <c r="O267" s="202">
        <f t="shared" si="44"/>
        <v>0.56999999999999995</v>
      </c>
      <c r="P267" s="208">
        <f t="shared" si="43"/>
        <v>1</v>
      </c>
      <c r="Q267" s="575"/>
      <c r="U267" s="186"/>
      <c r="V267" s="80"/>
      <c r="W267" s="575"/>
      <c r="AA267" s="149"/>
      <c r="AB267" s="495"/>
      <c r="AC267" s="427"/>
    </row>
    <row r="268" spans="2:29" ht="13.15" customHeight="1" outlineLevel="2" x14ac:dyDescent="0.35">
      <c r="B268" s="126"/>
      <c r="C268" s="417" t="s">
        <v>147</v>
      </c>
      <c r="D268" s="128">
        <f>VLOOKUP($C268,'INPUTS | PCs'!$C$683:$L$701,MATCH($B$251,'INPUTS | PCs'!$C$2:$L$2,0),0)</f>
        <v>2</v>
      </c>
      <c r="E268" s="128">
        <f>VLOOKUP($C268,'INPUTS | PCs'!$C$705:$L$723,MATCH($B$251,'INPUTS | PCs'!$C$2:$L$2,0),0)</f>
        <v>2.2599999999999998</v>
      </c>
      <c r="F268" s="578"/>
      <c r="G268" s="70"/>
      <c r="H268" s="427"/>
      <c r="I268" s="417" t="s">
        <v>147</v>
      </c>
      <c r="J268" s="314">
        <f>VLOOKUP($I268,'INPUTS | PCs'!$C$683:$L$701,MATCH($I$251,'INPUTS | PCs'!$C$2:$L$2,0),0)</f>
        <v>2</v>
      </c>
      <c r="K268" s="354" t="str">
        <f t="shared" si="42"/>
        <v>No</v>
      </c>
      <c r="N268" s="209" t="s">
        <v>147</v>
      </c>
      <c r="O268" s="202">
        <f t="shared" si="44"/>
        <v>2.2599999999999998</v>
      </c>
      <c r="P268" s="208">
        <f t="shared" si="43"/>
        <v>2</v>
      </c>
      <c r="Q268" s="575"/>
      <c r="U268" s="186"/>
      <c r="V268" s="80"/>
      <c r="W268" s="575"/>
      <c r="AA268" s="149"/>
      <c r="AB268" s="495"/>
      <c r="AC268" s="427"/>
    </row>
    <row r="269" spans="2:29" ht="13.15" customHeight="1" outlineLevel="2" x14ac:dyDescent="0.35">
      <c r="B269" s="126"/>
      <c r="C269" s="415" t="s">
        <v>149</v>
      </c>
      <c r="D269" s="128">
        <f>VLOOKUP($C269,'INPUTS | PCs'!$C$683:$L$701,MATCH($B$251,'INPUTS | PCs'!$C$2:$L$2,0),0)</f>
        <v>2</v>
      </c>
      <c r="E269" s="128">
        <f>VLOOKUP($C269,'INPUTS | PCs'!$C$705:$L$723,MATCH($B$251,'INPUTS | PCs'!$C$2:$L$2,0),0)</f>
        <v>1.0900000000000001</v>
      </c>
      <c r="F269" s="578"/>
      <c r="G269" s="70"/>
      <c r="H269" s="427"/>
      <c r="I269" s="415" t="s">
        <v>149</v>
      </c>
      <c r="J269" s="314">
        <f>VLOOKUP($I269,'INPUTS | PCs'!$C$683:$L$701,MATCH($I$251,'INPUTS | PCs'!$C$2:$L$2,0),0)</f>
        <v>2</v>
      </c>
      <c r="K269" s="354" t="str">
        <f t="shared" si="42"/>
        <v>Yes</v>
      </c>
      <c r="N269" s="209" t="s">
        <v>149</v>
      </c>
      <c r="O269" s="202">
        <f t="shared" si="44"/>
        <v>1.0900000000000001</v>
      </c>
      <c r="P269" s="208">
        <f t="shared" si="43"/>
        <v>1</v>
      </c>
      <c r="Q269" s="575"/>
      <c r="U269" s="186"/>
      <c r="V269" s="80"/>
      <c r="W269" s="575"/>
      <c r="AA269" s="149"/>
      <c r="AB269" s="496"/>
      <c r="AC269" s="427"/>
    </row>
    <row r="270" spans="2:29" ht="13.15" customHeight="1" outlineLevel="2" x14ac:dyDescent="0.35">
      <c r="B270" s="126"/>
      <c r="C270" s="417" t="s">
        <v>151</v>
      </c>
      <c r="D270" s="187">
        <f>VLOOKUP($C270,'INPUTS | PCs'!$C$683:$L$701,MATCH($B$251,'INPUTS | PCs'!$C$2:$L$2,0),0)</f>
        <v>2</v>
      </c>
      <c r="E270" s="128">
        <f>VLOOKUP($C270,'INPUTS | PCs'!$C$705:$L$723,MATCH($B$251,'INPUTS | PCs'!$C$2:$L$2,0),0)</f>
        <v>2.16</v>
      </c>
      <c r="F270" s="578"/>
      <c r="G270" s="70"/>
      <c r="H270" s="427"/>
      <c r="I270" s="417" t="s">
        <v>151</v>
      </c>
      <c r="J270" s="315">
        <f>VLOOKUP($I270,'INPUTS | PCs'!$C$683:$L$701,MATCH($I$251,'INPUTS | PCs'!$C$2:$L$2,0),0)</f>
        <v>2</v>
      </c>
      <c r="K270" s="354" t="str">
        <f t="shared" si="42"/>
        <v>No</v>
      </c>
      <c r="N270" s="209" t="s">
        <v>151</v>
      </c>
      <c r="O270" s="202">
        <f t="shared" si="44"/>
        <v>2.16</v>
      </c>
      <c r="P270" s="208">
        <f t="shared" si="43"/>
        <v>2</v>
      </c>
      <c r="Q270" s="575"/>
      <c r="U270" s="186"/>
      <c r="V270" s="80"/>
      <c r="W270" s="575"/>
      <c r="AA270" s="149"/>
      <c r="AB270" s="495"/>
      <c r="AC270" s="427"/>
    </row>
    <row r="271" spans="2:29" ht="13.15" customHeight="1" outlineLevel="2" x14ac:dyDescent="0.35">
      <c r="B271" s="68"/>
      <c r="C271" s="115"/>
      <c r="D271" s="188"/>
      <c r="E271" s="426"/>
      <c r="F271" s="592"/>
      <c r="G271" s="70"/>
      <c r="H271" s="67"/>
      <c r="I271" s="115"/>
      <c r="J271" s="316"/>
      <c r="K271" s="595"/>
      <c r="N271" s="210"/>
      <c r="O271" s="212"/>
      <c r="P271" s="299"/>
      <c r="Q271" s="388"/>
      <c r="U271" s="80"/>
      <c r="V271" s="80"/>
      <c r="W271" s="388"/>
      <c r="AA271" s="308"/>
      <c r="AB271" s="497"/>
      <c r="AC271" s="427"/>
    </row>
    <row r="272" spans="2:29" ht="13.15" customHeight="1" outlineLevel="2" x14ac:dyDescent="0.35">
      <c r="B272" s="126"/>
      <c r="C272" s="418" t="s">
        <v>725</v>
      </c>
      <c r="D272" s="686" t="s">
        <v>242</v>
      </c>
      <c r="E272" s="339">
        <f>VLOOKUP($C272,'INPUTS | PCs'!$C$705:$L$723,MATCH($B$251,'INPUTS | PCs'!$C$2:$L$2,0),0)</f>
        <v>2.62</v>
      </c>
      <c r="F272" s="604" t="s">
        <v>242</v>
      </c>
      <c r="G272" s="70"/>
      <c r="H272" s="427"/>
      <c r="I272" s="418" t="s">
        <v>725</v>
      </c>
      <c r="J272" s="356">
        <f>VLOOKUP($I272,'INPUTS | PCs'!$C$683:$L$701,MATCH($I$251,'INPUTS | PCs'!$C$2:$L$2,0),0)</f>
        <v>2</v>
      </c>
      <c r="K272" s="604" t="s">
        <v>242</v>
      </c>
      <c r="N272" s="418" t="s">
        <v>725</v>
      </c>
      <c r="O272" s="202">
        <f t="shared" si="44"/>
        <v>2.62</v>
      </c>
      <c r="P272" s="604" t="s">
        <v>242</v>
      </c>
      <c r="Q272" s="575"/>
      <c r="U272" s="186"/>
      <c r="V272" s="80"/>
      <c r="W272" s="575"/>
      <c r="AA272" s="149"/>
      <c r="AB272" s="495"/>
      <c r="AC272" s="427"/>
    </row>
    <row r="273" spans="2:33" ht="13.15" customHeight="1" outlineLevel="2" x14ac:dyDescent="0.35">
      <c r="B273" s="68"/>
      <c r="C273" s="68"/>
      <c r="D273" s="189"/>
      <c r="E273" s="189"/>
      <c r="F273" s="96"/>
      <c r="G273" s="67"/>
      <c r="H273" s="67"/>
      <c r="I273" s="68"/>
      <c r="J273" s="317"/>
      <c r="K273" s="71"/>
      <c r="N273" s="67"/>
      <c r="O273" s="193"/>
      <c r="P273" s="65"/>
      <c r="Q273" s="194"/>
      <c r="U273" s="80"/>
      <c r="W273" s="195"/>
      <c r="AB273" s="71"/>
    </row>
    <row r="274" spans="2:33" ht="13.15" customHeight="1" outlineLevel="2" x14ac:dyDescent="0.35">
      <c r="B274" s="68"/>
      <c r="C274" s="101" t="s">
        <v>1254</v>
      </c>
      <c r="D274" s="190">
        <f>IFERROR(_xlfn.QUARTILE.INC(D254:D270,1),"-")</f>
        <v>2</v>
      </c>
      <c r="E274" s="190">
        <f>IFERROR(_xlfn.QUARTILE.INC(E254:E270,1),"-")</f>
        <v>1.53</v>
      </c>
      <c r="F274" s="81"/>
      <c r="G274" s="67"/>
      <c r="H274" s="67"/>
      <c r="I274" s="101" t="s">
        <v>1254</v>
      </c>
      <c r="J274" s="318">
        <f>IFERROR(_xlfn.QUARTILE.INC(J254:J270,1),"-")</f>
        <v>2</v>
      </c>
      <c r="K274" s="149"/>
      <c r="N274" s="157" t="s">
        <v>1254</v>
      </c>
      <c r="O274" s="190">
        <f>IFERROR(_xlfn.QUARTILE.INC(O254:O270,1),"-")</f>
        <v>1.53</v>
      </c>
      <c r="P274" s="81"/>
      <c r="Q274" s="190"/>
      <c r="U274" s="81"/>
      <c r="V274" s="81"/>
      <c r="W274" s="190"/>
      <c r="AB274" s="129"/>
    </row>
    <row r="275" spans="2:33" ht="13.15" customHeight="1" outlineLevel="2" x14ac:dyDescent="0.35">
      <c r="B275" s="68"/>
      <c r="C275" s="68" t="s">
        <v>1256</v>
      </c>
      <c r="D275" s="190">
        <f>IFERROR(_xlfn.QUARTILE.INC(D254:D270,3),"-")</f>
        <v>2</v>
      </c>
      <c r="E275" s="190">
        <f>IFERROR(_xlfn.QUARTILE.INC(E254:E270,3),"-")</f>
        <v>2.58</v>
      </c>
      <c r="F275" s="536"/>
      <c r="G275" s="67"/>
      <c r="H275" s="67"/>
      <c r="I275" s="68" t="s">
        <v>1256</v>
      </c>
      <c r="J275" s="318">
        <f>IFERROR(_xlfn.QUARTILE.INC(J254:J270,3),"-")</f>
        <v>2</v>
      </c>
      <c r="N275" s="63" t="s">
        <v>1256</v>
      </c>
      <c r="O275" s="190">
        <f>IFERROR(_xlfn.QUARTILE.INC(O254:O270,3),"-")</f>
        <v>2.58</v>
      </c>
      <c r="Q275" s="190"/>
      <c r="W275" s="190"/>
      <c r="AC275" s="149"/>
    </row>
    <row r="276" spans="2:33" ht="13.15" customHeight="1" outlineLevel="2" x14ac:dyDescent="0.35">
      <c r="H276" s="67"/>
    </row>
    <row r="277" spans="2:33" ht="13.15" customHeight="1" outlineLevel="2" x14ac:dyDescent="0.35">
      <c r="B277" s="815" t="s">
        <v>1230</v>
      </c>
      <c r="C277" s="816"/>
      <c r="D277" s="816"/>
      <c r="E277" s="817"/>
      <c r="F277" s="307"/>
      <c r="G277" s="108" t="s">
        <v>1204</v>
      </c>
      <c r="H277" s="307"/>
      <c r="I277" s="67"/>
      <c r="N277" s="108" t="s">
        <v>1204</v>
      </c>
      <c r="U277" s="108"/>
      <c r="V277" s="108"/>
      <c r="W277" s="108"/>
    </row>
    <row r="278" spans="2:33" ht="13.15" customHeight="1" outlineLevel="2" x14ac:dyDescent="0.35">
      <c r="B278" s="812" t="str">
        <f>'OUTPUTS | Summary'!$H$44</f>
        <v>Less than or equal to deadband</v>
      </c>
      <c r="C278" s="813"/>
      <c r="D278" s="814"/>
      <c r="E278" s="669">
        <v>1</v>
      </c>
      <c r="G278" s="57" t="s">
        <v>1309</v>
      </c>
      <c r="H278" s="68"/>
      <c r="I278" s="67"/>
      <c r="L278" s="108"/>
      <c r="M278" s="108"/>
      <c r="N278" s="108"/>
      <c r="O278" s="108"/>
      <c r="Q278" s="108"/>
      <c r="R278" s="108"/>
      <c r="S278" s="108"/>
      <c r="T278" s="108"/>
      <c r="U278" s="108"/>
      <c r="V278" s="108"/>
      <c r="W278" s="108"/>
    </row>
    <row r="279" spans="2:33" ht="13.15" customHeight="1" outlineLevel="2" x14ac:dyDescent="0.35">
      <c r="B279" s="812" t="str">
        <f>'OUTPUTS | Summary'!$K$44</f>
        <v>Greater than deadband</v>
      </c>
      <c r="C279" s="813"/>
      <c r="D279" s="814"/>
      <c r="E279" s="106">
        <v>2</v>
      </c>
      <c r="G279" s="57" t="s">
        <v>1310</v>
      </c>
      <c r="H279" s="68"/>
      <c r="I279" s="67"/>
      <c r="L279" s="108"/>
      <c r="M279" s="108"/>
      <c r="N279" s="108"/>
      <c r="O279" s="108"/>
      <c r="P279" s="108"/>
      <c r="Q279" s="108"/>
      <c r="R279" s="108"/>
      <c r="S279" s="108"/>
      <c r="T279" s="108"/>
      <c r="U279" s="108"/>
      <c r="V279" s="108"/>
      <c r="W279" s="108"/>
    </row>
    <row r="280" spans="2:33" ht="13.15" customHeight="1" outlineLevel="2" x14ac:dyDescent="0.35">
      <c r="B280" s="198"/>
      <c r="C280" s="198"/>
      <c r="D280" s="198"/>
      <c r="E280" s="197"/>
      <c r="G280" s="57" t="s">
        <v>1311</v>
      </c>
      <c r="I280" s="67"/>
      <c r="K280" s="108"/>
      <c r="L280" s="108"/>
      <c r="M280" s="108"/>
      <c r="N280" s="108"/>
      <c r="O280" s="108"/>
      <c r="P280" s="108"/>
      <c r="Q280" s="108"/>
      <c r="R280" s="108"/>
      <c r="S280" s="108"/>
      <c r="T280" s="108"/>
      <c r="U280" s="108"/>
      <c r="V280" s="108"/>
      <c r="W280" s="108"/>
    </row>
    <row r="281" spans="2:33" outlineLevel="1" x14ac:dyDescent="0.35">
      <c r="E281" s="349"/>
      <c r="I281" s="67"/>
      <c r="K281" s="108"/>
      <c r="L281" s="108"/>
      <c r="M281" s="108"/>
      <c r="N281" s="108"/>
      <c r="O281" s="108"/>
      <c r="P281" s="108"/>
      <c r="Q281" s="108"/>
      <c r="R281" s="108"/>
      <c r="S281" s="108"/>
      <c r="T281" s="108"/>
      <c r="U281" s="108"/>
      <c r="V281" s="108"/>
      <c r="W281" s="108"/>
    </row>
    <row r="282" spans="2:33" ht="18" x14ac:dyDescent="0.35">
      <c r="B282" s="73" t="str">
        <f>"Mains repairs PCs in "&amp;Year</f>
        <v>Mains repairs PCs in 2020-21</v>
      </c>
      <c r="C282" s="55"/>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row>
    <row r="283" spans="2:33" x14ac:dyDescent="0.35">
      <c r="E283" s="349"/>
      <c r="I283" s="67"/>
      <c r="J283" s="108"/>
      <c r="K283" s="108"/>
      <c r="L283" s="108"/>
      <c r="M283" s="108"/>
      <c r="N283" s="108"/>
      <c r="O283" s="108"/>
      <c r="P283" s="108"/>
      <c r="Q283" s="108"/>
      <c r="R283" s="108"/>
      <c r="S283" s="108"/>
      <c r="T283" s="108"/>
      <c r="U283" s="108"/>
      <c r="V283" s="108"/>
      <c r="W283" s="108"/>
    </row>
    <row r="284" spans="2:33" ht="14.25" outlineLevel="1" x14ac:dyDescent="0.35">
      <c r="B284" s="74" t="str">
        <f>"Mains repairs performance in "&amp;Year</f>
        <v>Mains repairs performance in 2020-21</v>
      </c>
      <c r="C284" s="168"/>
      <c r="D284" s="168"/>
      <c r="E284" s="168"/>
      <c r="F284" s="168"/>
      <c r="G284" s="168"/>
      <c r="H284" s="169"/>
      <c r="I284" s="169"/>
      <c r="J284" s="170"/>
      <c r="K284" s="170"/>
      <c r="L284" s="170"/>
      <c r="M284" s="170"/>
      <c r="N284" s="170"/>
      <c r="O284" s="170"/>
      <c r="P284" s="170"/>
      <c r="Q284" s="170"/>
      <c r="R284" s="170"/>
      <c r="S284" s="170"/>
      <c r="T284" s="170"/>
      <c r="U284" s="170"/>
      <c r="V284" s="170"/>
      <c r="W284" s="170"/>
      <c r="X284" s="168"/>
      <c r="Y284" s="168"/>
      <c r="Z284" s="168"/>
      <c r="AA284" s="168"/>
      <c r="AB284" s="168"/>
      <c r="AC284" s="168"/>
      <c r="AD284" s="168"/>
      <c r="AE284" s="168"/>
      <c r="AF284" s="168"/>
      <c r="AG284" s="168"/>
    </row>
    <row r="285" spans="2:33" outlineLevel="2" x14ac:dyDescent="0.35"/>
    <row r="286" spans="2:33" outlineLevel="2" x14ac:dyDescent="0.35">
      <c r="B286" s="57" t="s">
        <v>1232</v>
      </c>
      <c r="E286" s="137"/>
      <c r="I286" s="57" t="s">
        <v>1312</v>
      </c>
      <c r="N286" s="57" t="s">
        <v>1313</v>
      </c>
    </row>
    <row r="287" spans="2:33" outlineLevel="2" x14ac:dyDescent="0.35"/>
    <row r="288" spans="2:33" outlineLevel="2" x14ac:dyDescent="0.35">
      <c r="B288" s="57" t="str">
        <f>Year</f>
        <v>2020-21</v>
      </c>
      <c r="E288" s="165"/>
      <c r="H288" s="135"/>
      <c r="I288" s="57" t="str">
        <f>Year</f>
        <v>2020-21</v>
      </c>
    </row>
    <row r="289" spans="2:33" outlineLevel="2" x14ac:dyDescent="0.35">
      <c r="N289" s="185">
        <v>1</v>
      </c>
      <c r="O289" s="185">
        <f>N289+1</f>
        <v>2</v>
      </c>
      <c r="P289" s="185">
        <f t="shared" ref="P289" si="45">O289+1</f>
        <v>3</v>
      </c>
      <c r="Q289" s="185">
        <f t="shared" ref="Q289" si="46">P289+1</f>
        <v>4</v>
      </c>
      <c r="U289" s="185"/>
      <c r="V289" s="185"/>
      <c r="AG289" s="185"/>
    </row>
    <row r="290" spans="2:33" ht="71.25" outlineLevel="2" x14ac:dyDescent="0.35">
      <c r="B290" s="125"/>
      <c r="C290" s="91" t="s">
        <v>212</v>
      </c>
      <c r="D290" s="87" t="s">
        <v>1314</v>
      </c>
      <c r="E290" s="87" t="s">
        <v>1315</v>
      </c>
      <c r="F290" s="416" t="s">
        <v>1226</v>
      </c>
      <c r="G290" s="307"/>
      <c r="H290" s="90"/>
      <c r="I290" s="91" t="s">
        <v>212</v>
      </c>
      <c r="J290" s="136" t="s">
        <v>1316</v>
      </c>
      <c r="K290" s="87" t="s">
        <v>1317</v>
      </c>
      <c r="N290" s="91" t="s">
        <v>212</v>
      </c>
      <c r="O290" s="87" t="s">
        <v>1318</v>
      </c>
      <c r="P290" s="87" t="s">
        <v>1294</v>
      </c>
      <c r="Q290" s="87" t="s">
        <v>1228</v>
      </c>
      <c r="U290" s="151"/>
      <c r="V290" s="151"/>
      <c r="Z290" s="520"/>
      <c r="AA290" s="307"/>
      <c r="AG290" s="151"/>
    </row>
    <row r="291" spans="2:33" outlineLevel="2" x14ac:dyDescent="0.35">
      <c r="B291" s="126"/>
      <c r="C291" s="417" t="s">
        <v>117</v>
      </c>
      <c r="D291" s="153">
        <f>VLOOKUP($C291,'INPUTS | PCs'!$C$751:$L$769,MATCH($B$288,'INPUTS | PCs'!$C$2:$L$2,0),0)</f>
        <v>140.1</v>
      </c>
      <c r="E291" s="153">
        <f>VLOOKUP($C291,'INPUTS | PCs'!$C$773:$L$791,MATCH($B$288,'INPUTS | PCs'!$C$2:$L$2,0),0)</f>
        <v>130.56005646509615</v>
      </c>
      <c r="F291" s="578"/>
      <c r="G291" s="70"/>
      <c r="H291" s="67"/>
      <c r="I291" s="417" t="s">
        <v>117</v>
      </c>
      <c r="J291" s="158">
        <f>VLOOKUP($I291,'INPUTS | PCs'!$C$751:$L$769,MATCH("2024-25",'INPUTS | PCs'!$C$2:$L$2,0),0)</f>
        <v>132.30000000000001</v>
      </c>
      <c r="K291" s="354" t="str">
        <f t="shared" ref="K291:K307" si="47">IF(E291 &lt;= D291,"Yes","No")</f>
        <v>Yes</v>
      </c>
      <c r="N291" s="415" t="s">
        <v>117</v>
      </c>
      <c r="O291" s="134">
        <f>$E291</f>
        <v>130.56005646509615</v>
      </c>
      <c r="P291" s="120">
        <f>($E291-$D291)/$D291</f>
        <v>-6.8093815381183739E-2</v>
      </c>
      <c r="Q291" s="423">
        <f t="shared" ref="Q291:Q307" si="48">IF(O291&lt;=$D291,1,2)</f>
        <v>1</v>
      </c>
      <c r="U291" s="79"/>
      <c r="V291" s="186"/>
      <c r="Z291" s="149"/>
      <c r="AA291" s="149"/>
      <c r="AG291" s="534"/>
    </row>
    <row r="292" spans="2:33" outlineLevel="2" x14ac:dyDescent="0.35">
      <c r="B292" s="126"/>
      <c r="C292" s="417" t="s">
        <v>119</v>
      </c>
      <c r="D292" s="153">
        <f>VLOOKUP($C292,'INPUTS | PCs'!$C$751:$L$769,MATCH($B$288,'INPUTS | PCs'!$C$2:$L$2,0),0)</f>
        <v>138.9</v>
      </c>
      <c r="E292" s="153">
        <f>VLOOKUP($C292,'INPUTS | PCs'!$C$773:$L$791,MATCH($B$288,'INPUTS | PCs'!$C$2:$L$2,0),0)</f>
        <v>140.18641120627299</v>
      </c>
      <c r="F292" s="578"/>
      <c r="G292" s="70"/>
      <c r="H292" s="67"/>
      <c r="I292" s="417" t="s">
        <v>119</v>
      </c>
      <c r="J292" s="158">
        <f>VLOOKUP($I292,'INPUTS | PCs'!$C$751:$L$769,MATCH("2024-25",'INPUTS | PCs'!$C$2:$L$2,0),0)</f>
        <v>131.19999999999999</v>
      </c>
      <c r="K292" s="354" t="str">
        <f t="shared" si="47"/>
        <v>No</v>
      </c>
      <c r="N292" s="415" t="s">
        <v>119</v>
      </c>
      <c r="O292" s="134">
        <f t="shared" ref="O292:O309" si="49">$E292</f>
        <v>140.18641120627299</v>
      </c>
      <c r="P292" s="120">
        <f t="shared" ref="P292:P307" si="50">($E292-$D292)/$D292</f>
        <v>9.2614197715837811E-3</v>
      </c>
      <c r="Q292" s="423">
        <f t="shared" si="48"/>
        <v>2</v>
      </c>
      <c r="U292" s="79"/>
      <c r="V292" s="186"/>
      <c r="Z292" s="149"/>
      <c r="AA292" s="149"/>
      <c r="AG292" s="534"/>
    </row>
    <row r="293" spans="2:33" outlineLevel="2" x14ac:dyDescent="0.35">
      <c r="B293" s="126"/>
      <c r="C293" s="417" t="s">
        <v>122</v>
      </c>
      <c r="D293" s="153">
        <f>VLOOKUP($C293,'INPUTS | PCs'!$C$751:$L$769,MATCH($B$288,'INPUTS | PCs'!$C$2:$L$2,0),0)</f>
        <v>121</v>
      </c>
      <c r="E293" s="153">
        <f>VLOOKUP($C293,'INPUTS | PCs'!$C$773:$L$791,MATCH($B$288,'INPUTS | PCs'!$C$2:$L$2,0),0)</f>
        <v>108.046414304737</v>
      </c>
      <c r="F293" s="578"/>
      <c r="G293" s="70"/>
      <c r="H293" s="67"/>
      <c r="I293" s="417" t="s">
        <v>122</v>
      </c>
      <c r="J293" s="158">
        <f>VLOOKUP($I293,'INPUTS | PCs'!$C$751:$L$769,MATCH("2024-25",'INPUTS | PCs'!$C$2:$L$2,0),0)</f>
        <v>112.5</v>
      </c>
      <c r="K293" s="354" t="str">
        <f t="shared" si="47"/>
        <v>Yes</v>
      </c>
      <c r="N293" s="415" t="s">
        <v>122</v>
      </c>
      <c r="O293" s="134">
        <f t="shared" si="49"/>
        <v>108.046414304737</v>
      </c>
      <c r="P293" s="120">
        <f t="shared" si="50"/>
        <v>-0.10705442723357853</v>
      </c>
      <c r="Q293" s="423">
        <f t="shared" si="48"/>
        <v>1</v>
      </c>
      <c r="U293" s="79"/>
      <c r="V293" s="186"/>
      <c r="Z293" s="149"/>
      <c r="AA293" s="149"/>
      <c r="AG293" s="534"/>
    </row>
    <row r="294" spans="2:33" outlineLevel="2" x14ac:dyDescent="0.35">
      <c r="B294" s="126"/>
      <c r="C294" s="417" t="s">
        <v>124</v>
      </c>
      <c r="D294" s="153">
        <f>VLOOKUP($C294,'INPUTS | PCs'!$C$751:$L$769,MATCH($B$288,'INPUTS | PCs'!$C$2:$L$2,0),0)</f>
        <v>141.9</v>
      </c>
      <c r="E294" s="153">
        <f>VLOOKUP($C294,'INPUTS | PCs'!$C$773:$L$791,MATCH($B$288,'INPUTS | PCs'!$C$2:$L$2,0),0)</f>
        <v>127.034068746953</v>
      </c>
      <c r="F294" s="578"/>
      <c r="G294" s="70"/>
      <c r="H294" s="67"/>
      <c r="I294" s="417" t="s">
        <v>124</v>
      </c>
      <c r="J294" s="158">
        <f>VLOOKUP($I294,'INPUTS | PCs'!$C$751:$L$769,MATCH("2024-25",'INPUTS | PCs'!$C$2:$L$2,0),0)</f>
        <v>123.4</v>
      </c>
      <c r="K294" s="354" t="str">
        <f t="shared" si="47"/>
        <v>Yes</v>
      </c>
      <c r="N294" s="415" t="s">
        <v>124</v>
      </c>
      <c r="O294" s="134">
        <f t="shared" si="49"/>
        <v>127.034068746953</v>
      </c>
      <c r="P294" s="120">
        <f t="shared" si="50"/>
        <v>-0.10476343377763925</v>
      </c>
      <c r="Q294" s="423">
        <f t="shared" si="48"/>
        <v>1</v>
      </c>
      <c r="U294" s="79"/>
      <c r="V294" s="186"/>
      <c r="Z294" s="149"/>
      <c r="AA294" s="149"/>
      <c r="AG294" s="534"/>
    </row>
    <row r="295" spans="2:33" outlineLevel="2" x14ac:dyDescent="0.35">
      <c r="B295" s="126"/>
      <c r="C295" s="417" t="s">
        <v>126</v>
      </c>
      <c r="D295" s="153">
        <f>VLOOKUP($C295,'INPUTS | PCs'!$C$751:$L$769,MATCH($B$288,'INPUTS | PCs'!$C$2:$L$2,0),0)</f>
        <v>123.5</v>
      </c>
      <c r="E295" s="153">
        <f>VLOOKUP($C295,'INPUTS | PCs'!$C$773:$L$791,MATCH($B$288,'INPUTS | PCs'!$C$2:$L$2,0),0)</f>
        <v>121.996029902437</v>
      </c>
      <c r="F295" s="578"/>
      <c r="G295" s="70"/>
      <c r="H295" s="67"/>
      <c r="I295" s="417" t="s">
        <v>126</v>
      </c>
      <c r="J295" s="158">
        <f>VLOOKUP($I295,'INPUTS | PCs'!$C$751:$L$769,MATCH("2024-25",'INPUTS | PCs'!$C$2:$L$2,0),0)</f>
        <v>116.7</v>
      </c>
      <c r="K295" s="354" t="str">
        <f t="shared" si="47"/>
        <v>Yes</v>
      </c>
      <c r="N295" s="415" t="s">
        <v>126</v>
      </c>
      <c r="O295" s="134">
        <f t="shared" si="49"/>
        <v>121.996029902437</v>
      </c>
      <c r="P295" s="120">
        <f t="shared" si="50"/>
        <v>-1.2177895526825898E-2</v>
      </c>
      <c r="Q295" s="423">
        <f t="shared" si="48"/>
        <v>1</v>
      </c>
      <c r="U295" s="79"/>
      <c r="V295" s="186"/>
      <c r="Z295" s="149"/>
      <c r="AA295" s="149"/>
      <c r="AG295" s="534"/>
    </row>
    <row r="296" spans="2:33" outlineLevel="2" x14ac:dyDescent="0.35">
      <c r="B296" s="126"/>
      <c r="C296" s="417" t="s">
        <v>128</v>
      </c>
      <c r="D296" s="153">
        <f>VLOOKUP($C296,'INPUTS | PCs'!$C$751:$L$769,MATCH($B$288,'INPUTS | PCs'!$C$2:$L$2,0),0)</f>
        <v>152.30000000000001</v>
      </c>
      <c r="E296" s="153">
        <f>VLOOKUP($C296,'INPUTS | PCs'!$C$773:$L$791,MATCH($B$288,'INPUTS | PCs'!$C$2:$L$2,0),0)</f>
        <v>151.79536812546826</v>
      </c>
      <c r="F296" s="578"/>
      <c r="G296" s="70"/>
      <c r="H296" s="67"/>
      <c r="I296" s="417" t="s">
        <v>128</v>
      </c>
      <c r="J296" s="158">
        <f>VLOOKUP($I296,'INPUTS | PCs'!$C$751:$L$769,MATCH("2024-25",'INPUTS | PCs'!$C$2:$L$2,0),0)</f>
        <v>131.6</v>
      </c>
      <c r="K296" s="354" t="str">
        <f t="shared" si="47"/>
        <v>Yes</v>
      </c>
      <c r="N296" s="415" t="s">
        <v>128</v>
      </c>
      <c r="O296" s="134">
        <f t="shared" si="49"/>
        <v>151.79536812546826</v>
      </c>
      <c r="P296" s="120">
        <f t="shared" si="50"/>
        <v>-3.3134069240430301E-3</v>
      </c>
      <c r="Q296" s="423">
        <f t="shared" si="48"/>
        <v>1</v>
      </c>
      <c r="U296" s="79"/>
      <c r="V296" s="186"/>
      <c r="Z296" s="149"/>
      <c r="AA296" s="149"/>
      <c r="AG296" s="534"/>
    </row>
    <row r="297" spans="2:33" outlineLevel="2" x14ac:dyDescent="0.35">
      <c r="B297" s="126"/>
      <c r="C297" s="417" t="s">
        <v>131</v>
      </c>
      <c r="D297" s="153">
        <f>VLOOKUP($C297,'INPUTS | PCs'!$C$751:$L$769,MATCH($B$288,'INPUTS | PCs'!$C$2:$L$2,0),0)</f>
        <v>129.1</v>
      </c>
      <c r="E297" s="153">
        <f>VLOOKUP($C297,'INPUTS | PCs'!$C$773:$L$791,MATCH($B$288,'INPUTS | PCs'!$C$2:$L$2,0),0)</f>
        <v>150.00894614421199</v>
      </c>
      <c r="F297" s="578"/>
      <c r="G297" s="70"/>
      <c r="H297" s="67"/>
      <c r="I297" s="417" t="s">
        <v>131</v>
      </c>
      <c r="J297" s="158">
        <f>VLOOKUP($I297,'INPUTS | PCs'!$C$751:$L$769,MATCH("2024-25",'INPUTS | PCs'!$C$2:$L$2,0),0)</f>
        <v>87.3</v>
      </c>
      <c r="K297" s="354" t="str">
        <f t="shared" si="47"/>
        <v>No</v>
      </c>
      <c r="N297" s="415" t="s">
        <v>131</v>
      </c>
      <c r="O297" s="134">
        <f t="shared" si="49"/>
        <v>150.00894614421199</v>
      </c>
      <c r="P297" s="120">
        <f t="shared" si="50"/>
        <v>0.16195930398305186</v>
      </c>
      <c r="Q297" s="423">
        <f t="shared" si="48"/>
        <v>2</v>
      </c>
      <c r="U297" s="79"/>
      <c r="V297" s="186"/>
      <c r="Z297" s="149"/>
      <c r="AA297" s="149"/>
      <c r="AG297" s="534"/>
    </row>
    <row r="298" spans="2:33" outlineLevel="2" x14ac:dyDescent="0.35">
      <c r="B298" s="126"/>
      <c r="C298" s="417" t="s">
        <v>133</v>
      </c>
      <c r="D298" s="153">
        <f>VLOOKUP($C298,'INPUTS | PCs'!$C$751:$L$769,MATCH($B$288,'INPUTS | PCs'!$C$2:$L$2,0),0)</f>
        <v>265.89999999999998</v>
      </c>
      <c r="E298" s="153">
        <f>VLOOKUP($C298,'INPUTS | PCs'!$C$773:$L$791,MATCH($B$288,'INPUTS | PCs'!$C$2:$L$2,0),0)</f>
        <v>269.574803149606</v>
      </c>
      <c r="F298" s="578"/>
      <c r="G298" s="70"/>
      <c r="H298" s="67"/>
      <c r="I298" s="417" t="s">
        <v>133</v>
      </c>
      <c r="J298" s="158">
        <f>VLOOKUP($I298,'INPUTS | PCs'!$C$751:$L$769,MATCH("2024-25",'INPUTS | PCs'!$C$2:$L$2,0),0)</f>
        <v>251.1</v>
      </c>
      <c r="K298" s="354" t="str">
        <f t="shared" si="47"/>
        <v>No</v>
      </c>
      <c r="N298" s="415" t="s">
        <v>133</v>
      </c>
      <c r="O298" s="134">
        <f t="shared" si="49"/>
        <v>269.574803149606</v>
      </c>
      <c r="P298" s="120">
        <f t="shared" si="50"/>
        <v>1.3820245015441974E-2</v>
      </c>
      <c r="Q298" s="423">
        <f t="shared" si="48"/>
        <v>2</v>
      </c>
      <c r="U298" s="79"/>
      <c r="V298" s="186"/>
      <c r="Z298" s="149"/>
      <c r="AA298" s="149"/>
      <c r="AG298" s="534"/>
    </row>
    <row r="299" spans="2:33" outlineLevel="2" x14ac:dyDescent="0.35">
      <c r="B299" s="126"/>
      <c r="C299" s="417" t="s">
        <v>244</v>
      </c>
      <c r="D299" s="153">
        <f>VLOOKUP($C299,'INPUTS | PCs'!$C$751:$L$769,MATCH($B$288,'INPUTS | PCs'!$C$2:$L$2,0),0)</f>
        <v>119.9</v>
      </c>
      <c r="E299" s="153">
        <f>VLOOKUP($C299,'INPUTS | PCs'!$C$773:$L$791,MATCH($B$288,'INPUTS | PCs'!$C$2:$L$2,0),0)</f>
        <v>106.63324112629714</v>
      </c>
      <c r="F299" s="578"/>
      <c r="G299" s="70"/>
      <c r="H299" s="67"/>
      <c r="I299" s="417" t="s">
        <v>244</v>
      </c>
      <c r="J299" s="158">
        <f>VLOOKUP($I299,'INPUTS | PCs'!$C$751:$L$769,MATCH("2024-25",'INPUTS | PCs'!$C$2:$L$2,0),0)</f>
        <v>113.3</v>
      </c>
      <c r="K299" s="354" t="str">
        <f t="shared" si="47"/>
        <v>Yes</v>
      </c>
      <c r="N299" s="415" t="s">
        <v>244</v>
      </c>
      <c r="O299" s="134">
        <f t="shared" si="49"/>
        <v>106.63324112629714</v>
      </c>
      <c r="P299" s="120">
        <f t="shared" si="50"/>
        <v>-0.11064853105673786</v>
      </c>
      <c r="Q299" s="423">
        <f t="shared" si="48"/>
        <v>1</v>
      </c>
      <c r="U299" s="79"/>
      <c r="V299" s="186"/>
      <c r="Z299" s="149"/>
      <c r="AA299" s="149"/>
      <c r="AG299" s="534"/>
    </row>
    <row r="300" spans="2:33" outlineLevel="2" x14ac:dyDescent="0.35">
      <c r="B300" s="126"/>
      <c r="C300" s="417" t="s">
        <v>137</v>
      </c>
      <c r="D300" s="153">
        <f>VLOOKUP($C300,'INPUTS | PCs'!$C$751:$L$769,MATCH($B$288,'INPUTS | PCs'!$C$2:$L$2,0),0)</f>
        <v>161.4</v>
      </c>
      <c r="E300" s="153">
        <f>VLOOKUP($C300,'INPUTS | PCs'!$C$773:$L$791,MATCH($B$288,'INPUTS | PCs'!$C$2:$L$2,0),0)</f>
        <v>177.69297772616</v>
      </c>
      <c r="F300" s="578"/>
      <c r="G300" s="70"/>
      <c r="H300" s="67"/>
      <c r="I300" s="417" t="s">
        <v>137</v>
      </c>
      <c r="J300" s="158">
        <f>VLOOKUP($I300,'INPUTS | PCs'!$C$751:$L$769,MATCH("2024-25",'INPUTS | PCs'!$C$2:$L$2,0),0)</f>
        <v>152.4</v>
      </c>
      <c r="K300" s="354" t="str">
        <f t="shared" si="47"/>
        <v>No</v>
      </c>
      <c r="N300" s="415" t="s">
        <v>137</v>
      </c>
      <c r="O300" s="134">
        <f t="shared" si="49"/>
        <v>177.69297772616</v>
      </c>
      <c r="P300" s="120">
        <f t="shared" si="50"/>
        <v>0.1009478173863692</v>
      </c>
      <c r="Q300" s="423">
        <f t="shared" si="48"/>
        <v>2</v>
      </c>
      <c r="U300" s="79"/>
      <c r="V300" s="186"/>
      <c r="Z300" s="149"/>
      <c r="AA300" s="149"/>
      <c r="AG300" s="534"/>
    </row>
    <row r="301" spans="2:33" outlineLevel="2" x14ac:dyDescent="0.35">
      <c r="B301" s="126"/>
      <c r="C301" s="417" t="s">
        <v>139</v>
      </c>
      <c r="D301" s="153">
        <f>VLOOKUP($C301,'INPUTS | PCs'!$C$751:$L$769,MATCH($B$288,'INPUTS | PCs'!$C$2:$L$2,0),0)</f>
        <v>186.1</v>
      </c>
      <c r="E301" s="153">
        <f>VLOOKUP($C301,'INPUTS | PCs'!$C$773:$L$791,MATCH($B$288,'INPUTS | PCs'!$C$2:$L$2,0),0)</f>
        <v>215.7628389353992</v>
      </c>
      <c r="F301" s="578"/>
      <c r="G301" s="70"/>
      <c r="H301" s="67"/>
      <c r="I301" s="417" t="s">
        <v>139</v>
      </c>
      <c r="J301" s="158">
        <f>VLOOKUP($I301,'INPUTS | PCs'!$C$751:$L$769,MATCH("2024-25",'INPUTS | PCs'!$C$2:$L$2,0),0)</f>
        <v>175.8</v>
      </c>
      <c r="K301" s="354" t="str">
        <f t="shared" si="47"/>
        <v>No</v>
      </c>
      <c r="N301" s="415" t="s">
        <v>139</v>
      </c>
      <c r="O301" s="134">
        <f t="shared" si="49"/>
        <v>215.7628389353992</v>
      </c>
      <c r="P301" s="120">
        <f t="shared" si="50"/>
        <v>0.15939193409671795</v>
      </c>
      <c r="Q301" s="423">
        <f t="shared" si="48"/>
        <v>2</v>
      </c>
      <c r="U301" s="79"/>
      <c r="V301" s="186"/>
      <c r="Z301" s="149"/>
      <c r="AA301" s="149"/>
      <c r="AG301" s="534"/>
    </row>
    <row r="302" spans="2:33" outlineLevel="2" x14ac:dyDescent="0.35">
      <c r="B302" s="68"/>
      <c r="C302" s="417" t="s">
        <v>141</v>
      </c>
      <c r="D302" s="153">
        <f>VLOOKUP($C302,'INPUTS | PCs'!$C$751:$L$769,MATCH($B$288,'INPUTS | PCs'!$C$2:$L$2,0),0)</f>
        <v>150.69999999999999</v>
      </c>
      <c r="E302" s="153">
        <f>VLOOKUP($C302,'INPUTS | PCs'!$C$773:$L$791,MATCH($B$288,'INPUTS | PCs'!$C$2:$L$2,0),0)</f>
        <v>158.8775110813352</v>
      </c>
      <c r="F302" s="578"/>
      <c r="G302" s="70"/>
      <c r="H302" s="67"/>
      <c r="I302" s="417" t="s">
        <v>141</v>
      </c>
      <c r="J302" s="158">
        <f>VLOOKUP($I302,'INPUTS | PCs'!$C$751:$L$769,MATCH("2024-25",'INPUTS | PCs'!$C$2:$L$2,0),0)</f>
        <v>142.30000000000001</v>
      </c>
      <c r="K302" s="354" t="str">
        <f t="shared" si="47"/>
        <v>No</v>
      </c>
      <c r="N302" s="415" t="s">
        <v>141</v>
      </c>
      <c r="O302" s="134">
        <f t="shared" si="49"/>
        <v>158.8775110813352</v>
      </c>
      <c r="P302" s="120">
        <f t="shared" si="50"/>
        <v>5.4263510825051174E-2</v>
      </c>
      <c r="Q302" s="423">
        <f t="shared" si="48"/>
        <v>2</v>
      </c>
      <c r="U302" s="79"/>
      <c r="V302" s="186"/>
      <c r="Z302" s="149"/>
      <c r="AA302" s="149"/>
      <c r="AG302" s="534"/>
    </row>
    <row r="303" spans="2:33" outlineLevel="2" x14ac:dyDescent="0.35">
      <c r="B303" s="68"/>
      <c r="C303" s="417" t="s">
        <v>143</v>
      </c>
      <c r="D303" s="153">
        <f>VLOOKUP($C303,'INPUTS | PCs'!$C$751:$L$769,MATCH($B$288,'INPUTS | PCs'!$C$2:$L$2,0),0)</f>
        <v>138.4</v>
      </c>
      <c r="E303" s="153">
        <f>VLOOKUP($C303,'INPUTS | PCs'!$C$773:$L$791,MATCH($B$288,'INPUTS | PCs'!$C$2:$L$2,0),0)</f>
        <v>154.19999999999999</v>
      </c>
      <c r="F303" s="578"/>
      <c r="G303" s="70"/>
      <c r="H303" s="67"/>
      <c r="I303" s="417" t="s">
        <v>143</v>
      </c>
      <c r="J303" s="158">
        <f>VLOOKUP($I303,'INPUTS | PCs'!$C$751:$L$769,MATCH("2024-25",'INPUTS | PCs'!$C$2:$L$2,0),0)</f>
        <v>130.69999999999999</v>
      </c>
      <c r="K303" s="354" t="str">
        <f t="shared" si="47"/>
        <v>No</v>
      </c>
      <c r="N303" s="415" t="s">
        <v>143</v>
      </c>
      <c r="O303" s="134">
        <f t="shared" si="49"/>
        <v>154.19999999999999</v>
      </c>
      <c r="P303" s="120">
        <f t="shared" si="50"/>
        <v>0.11416184971098253</v>
      </c>
      <c r="Q303" s="423">
        <f t="shared" si="48"/>
        <v>2</v>
      </c>
      <c r="U303" s="79"/>
      <c r="V303" s="186"/>
      <c r="Z303" s="149"/>
      <c r="AA303" s="149"/>
      <c r="AG303" s="534"/>
    </row>
    <row r="304" spans="2:33" outlineLevel="2" x14ac:dyDescent="0.35">
      <c r="B304" s="68"/>
      <c r="C304" s="417" t="s">
        <v>145</v>
      </c>
      <c r="D304" s="153">
        <f>VLOOKUP($C304,'INPUTS | PCs'!$C$751:$L$769,MATCH($B$288,'INPUTS | PCs'!$C$2:$L$2,0),0)</f>
        <v>73.8</v>
      </c>
      <c r="E304" s="153">
        <f>VLOOKUP($C304,'INPUTS | PCs'!$C$773:$L$791,MATCH($B$288,'INPUTS | PCs'!$C$2:$L$2,0),0)</f>
        <v>75.974108261323593</v>
      </c>
      <c r="F304" s="578"/>
      <c r="G304" s="70"/>
      <c r="H304" s="67"/>
      <c r="I304" s="417" t="s">
        <v>145</v>
      </c>
      <c r="J304" s="158">
        <f>VLOOKUP($I304,'INPUTS | PCs'!$C$751:$L$769,MATCH("2024-25",'INPUTS | PCs'!$C$2:$L$2,0),0)</f>
        <v>68.599999999999994</v>
      </c>
      <c r="K304" s="354" t="str">
        <f t="shared" si="47"/>
        <v>No</v>
      </c>
      <c r="N304" s="415" t="s">
        <v>145</v>
      </c>
      <c r="O304" s="134">
        <f t="shared" si="49"/>
        <v>75.974108261323593</v>
      </c>
      <c r="P304" s="120">
        <f t="shared" si="50"/>
        <v>2.9459461535550083E-2</v>
      </c>
      <c r="Q304" s="423">
        <f t="shared" si="48"/>
        <v>2</v>
      </c>
      <c r="U304" s="79"/>
      <c r="V304" s="186"/>
      <c r="Z304" s="149"/>
      <c r="AA304" s="149"/>
      <c r="AG304" s="534"/>
    </row>
    <row r="305" spans="2:33" outlineLevel="2" x14ac:dyDescent="0.35">
      <c r="B305" s="68"/>
      <c r="C305" s="417" t="s">
        <v>147</v>
      </c>
      <c r="D305" s="153">
        <f>VLOOKUP($C305,'INPUTS | PCs'!$C$751:$L$769,MATCH($B$288,'INPUTS | PCs'!$C$2:$L$2,0),0)</f>
        <v>173.9</v>
      </c>
      <c r="E305" s="153">
        <f>VLOOKUP($C305,'INPUTS | PCs'!$C$773:$L$791,MATCH($B$288,'INPUTS | PCs'!$C$2:$L$2,0),0)</f>
        <v>188.57924357680963</v>
      </c>
      <c r="F305" s="578"/>
      <c r="G305" s="70"/>
      <c r="H305" s="67"/>
      <c r="I305" s="417" t="s">
        <v>147</v>
      </c>
      <c r="J305" s="158">
        <f>VLOOKUP($I305,'INPUTS | PCs'!$C$751:$L$769,MATCH("2024-25",'INPUTS | PCs'!$C$2:$L$2,0),0)</f>
        <v>164.3</v>
      </c>
      <c r="K305" s="354" t="str">
        <f t="shared" si="47"/>
        <v>No</v>
      </c>
      <c r="N305" s="415" t="s">
        <v>147</v>
      </c>
      <c r="O305" s="134">
        <f t="shared" si="49"/>
        <v>188.57924357680963</v>
      </c>
      <c r="P305" s="120">
        <f t="shared" si="50"/>
        <v>8.441198146526524E-2</v>
      </c>
      <c r="Q305" s="423">
        <f t="shared" si="48"/>
        <v>2</v>
      </c>
      <c r="U305" s="79"/>
      <c r="V305" s="186"/>
      <c r="Z305" s="149"/>
      <c r="AA305" s="149"/>
      <c r="AG305" s="534"/>
    </row>
    <row r="306" spans="2:33" outlineLevel="2" x14ac:dyDescent="0.35">
      <c r="B306" s="68"/>
      <c r="C306" s="417" t="s">
        <v>149</v>
      </c>
      <c r="D306" s="153">
        <f>VLOOKUP($C306,'INPUTS | PCs'!$C$751:$L$769,MATCH($B$288,'INPUTS | PCs'!$C$2:$L$2,0),0)</f>
        <v>129.6</v>
      </c>
      <c r="E306" s="153">
        <f>VLOOKUP($C306,'INPUTS | PCs'!$C$773:$L$791,MATCH($B$288,'INPUTS | PCs'!$C$2:$L$2,0),0)</f>
        <v>130.014729590239</v>
      </c>
      <c r="F306" s="578"/>
      <c r="G306" s="70"/>
      <c r="H306" s="67"/>
      <c r="I306" s="417" t="s">
        <v>149</v>
      </c>
      <c r="J306" s="158">
        <f>VLOOKUP($I306,'INPUTS | PCs'!$C$751:$L$769,MATCH("2024-25",'INPUTS | PCs'!$C$2:$L$2,0),0)</f>
        <v>122.4</v>
      </c>
      <c r="K306" s="354" t="str">
        <f t="shared" si="47"/>
        <v>No</v>
      </c>
      <c r="N306" s="415" t="s">
        <v>149</v>
      </c>
      <c r="O306" s="134">
        <f t="shared" si="49"/>
        <v>130.014729590239</v>
      </c>
      <c r="P306" s="120">
        <f t="shared" si="50"/>
        <v>3.2000739987577591E-3</v>
      </c>
      <c r="Q306" s="423">
        <f t="shared" si="48"/>
        <v>2</v>
      </c>
      <c r="U306" s="79"/>
      <c r="V306" s="186"/>
      <c r="Z306" s="149"/>
      <c r="AA306" s="149"/>
      <c r="AG306" s="534"/>
    </row>
    <row r="307" spans="2:33" outlineLevel="2" x14ac:dyDescent="0.35">
      <c r="B307" s="68"/>
      <c r="C307" s="417" t="s">
        <v>151</v>
      </c>
      <c r="D307" s="153">
        <f>VLOOKUP($C307,'INPUTS | PCs'!$C$751:$L$769,MATCH($B$288,'INPUTS | PCs'!$C$2:$L$2,0),0)</f>
        <v>66.5</v>
      </c>
      <c r="E307" s="153">
        <f>VLOOKUP($C307,'INPUTS | PCs'!$C$773:$L$791,MATCH($B$288,'INPUTS | PCs'!$C$2:$L$2,0),0)</f>
        <v>64.695533738153301</v>
      </c>
      <c r="F307" s="578"/>
      <c r="G307" s="70"/>
      <c r="H307" s="67"/>
      <c r="I307" s="417" t="s">
        <v>151</v>
      </c>
      <c r="J307" s="158">
        <f>VLOOKUP($I307,'INPUTS | PCs'!$C$751:$L$769,MATCH("2024-25",'INPUTS | PCs'!$C$2:$L$2,0),0)</f>
        <v>59</v>
      </c>
      <c r="K307" s="354" t="str">
        <f t="shared" si="47"/>
        <v>Yes</v>
      </c>
      <c r="N307" s="415" t="s">
        <v>151</v>
      </c>
      <c r="O307" s="134">
        <f t="shared" si="49"/>
        <v>64.695533738153301</v>
      </c>
      <c r="P307" s="120">
        <f t="shared" si="50"/>
        <v>-2.7134831005213515E-2</v>
      </c>
      <c r="Q307" s="423">
        <f t="shared" si="48"/>
        <v>1</v>
      </c>
      <c r="U307" s="79"/>
      <c r="V307" s="186"/>
      <c r="Z307" s="149"/>
      <c r="AA307" s="149"/>
      <c r="AG307" s="534"/>
    </row>
    <row r="308" spans="2:33" outlineLevel="2" x14ac:dyDescent="0.35">
      <c r="B308" s="68"/>
      <c r="C308" s="115"/>
      <c r="D308" s="155"/>
      <c r="E308" s="188"/>
      <c r="F308" s="592"/>
      <c r="G308" s="70"/>
      <c r="H308" s="67"/>
      <c r="I308" s="115"/>
      <c r="J308" s="132"/>
      <c r="K308" s="595"/>
      <c r="N308" s="115"/>
      <c r="O308" s="132"/>
      <c r="P308" s="102"/>
      <c r="Q308" s="592"/>
      <c r="U308" s="142"/>
      <c r="V308" s="80"/>
      <c r="Z308" s="308"/>
      <c r="AA308" s="129"/>
      <c r="AG308" s="528"/>
    </row>
    <row r="309" spans="2:33" outlineLevel="2" x14ac:dyDescent="0.35">
      <c r="B309" s="126"/>
      <c r="C309" s="418" t="s">
        <v>725</v>
      </c>
      <c r="D309" s="686" t="s">
        <v>242</v>
      </c>
      <c r="E309" s="394">
        <f>(VLOOKUP($C309,'INPUTS | PCs'!$C$817:$L$835,MATCH($B$288,'INPUTS | PCs'!$C$2:$L$2,0),0)/VLOOKUP($C309,'INPUTS | PCs'!$C$883:$L$901,MATCH($B$288,'INPUTS | PCs'!$C$2:$L$2,0),0))*1000</f>
        <v>153.98882901840693</v>
      </c>
      <c r="F309" s="604" t="s">
        <v>242</v>
      </c>
      <c r="G309" s="70"/>
      <c r="H309" s="67"/>
      <c r="I309" s="418" t="s">
        <v>725</v>
      </c>
      <c r="J309" s="304">
        <f>VLOOKUP($I309,'INPUTS | PCs'!$C$751:$L$769,MATCH("2024-25",'INPUTS | PCs'!$C$2:$L$2,0),0)</f>
        <v>140.86015744624436</v>
      </c>
      <c r="K309" s="604" t="s">
        <v>242</v>
      </c>
      <c r="N309" s="418" t="s">
        <v>725</v>
      </c>
      <c r="O309" s="163">
        <f t="shared" si="49"/>
        <v>153.98882901840693</v>
      </c>
      <c r="P309" s="604" t="s">
        <v>242</v>
      </c>
      <c r="Q309" s="604" t="s">
        <v>242</v>
      </c>
      <c r="U309" s="79"/>
      <c r="V309" s="80"/>
      <c r="Z309" s="149"/>
      <c r="AA309" s="308"/>
      <c r="AG309" s="534"/>
    </row>
    <row r="310" spans="2:33" outlineLevel="2" x14ac:dyDescent="0.35">
      <c r="B310" s="68"/>
      <c r="C310" s="68"/>
      <c r="D310" s="350"/>
      <c r="E310" s="189"/>
      <c r="F310" s="96"/>
      <c r="G310" s="67"/>
      <c r="H310" s="67"/>
      <c r="I310" s="68"/>
      <c r="J310" s="131"/>
      <c r="K310" s="71"/>
      <c r="N310" s="67"/>
      <c r="O310" s="131"/>
      <c r="P310" s="65"/>
      <c r="Q310" s="65"/>
      <c r="U310" s="80"/>
      <c r="V310" s="80"/>
      <c r="AA310" s="71"/>
      <c r="AG310" s="129"/>
    </row>
    <row r="311" spans="2:33" outlineLevel="2" x14ac:dyDescent="0.35">
      <c r="B311" s="68"/>
      <c r="C311" s="101" t="s">
        <v>1254</v>
      </c>
      <c r="D311" s="129">
        <f>IFERROR(_xlfn.QUARTILE.INC(D291:D307,1),"-")</f>
        <v>123.5</v>
      </c>
      <c r="E311" s="129">
        <f>IFERROR(_xlfn.QUARTILE.INC(E291:E307,1),"-")</f>
        <v>121.996029902437</v>
      </c>
      <c r="F311" s="81"/>
      <c r="G311" s="67"/>
      <c r="H311" s="67"/>
      <c r="I311" s="101" t="s">
        <v>1254</v>
      </c>
      <c r="J311" s="129">
        <f>IFERROR(_xlfn.QUARTILE.INC(J291:J307,1),"-")</f>
        <v>113.3</v>
      </c>
      <c r="K311" s="149"/>
      <c r="N311" s="101" t="s">
        <v>1254</v>
      </c>
      <c r="O311" s="129">
        <f>IFERROR(_xlfn.QUARTILE.INC(O291:O307,1),"-")</f>
        <v>121.996029902437</v>
      </c>
      <c r="P311" s="81"/>
      <c r="Q311" s="81"/>
      <c r="U311" s="81"/>
      <c r="V311" s="81"/>
      <c r="AA311" s="129"/>
      <c r="AG311" s="129"/>
    </row>
    <row r="312" spans="2:33" outlineLevel="2" x14ac:dyDescent="0.35">
      <c r="B312" s="68"/>
      <c r="C312" s="68" t="s">
        <v>1256</v>
      </c>
      <c r="D312" s="129">
        <f>IFERROR(_xlfn.QUARTILE.INC(D291:D307,3),"-")</f>
        <v>152.30000000000001</v>
      </c>
      <c r="E312" s="129">
        <f>IFERROR(_xlfn.QUARTILE.INC(E291:E307,3),"-")</f>
        <v>158.8775110813352</v>
      </c>
      <c r="F312" s="93"/>
      <c r="G312" s="67"/>
      <c r="H312" s="67"/>
      <c r="I312" s="68" t="s">
        <v>1256</v>
      </c>
      <c r="J312" s="129">
        <f>IFERROR(_xlfn.QUARTILE.INC(J291:J307,3),"-")</f>
        <v>142.30000000000001</v>
      </c>
      <c r="N312" s="68" t="s">
        <v>1256</v>
      </c>
      <c r="O312" s="129">
        <f>IFERROR(_xlfn.QUARTILE.INC(O291:O307,3),"-")</f>
        <v>158.8775110813352</v>
      </c>
      <c r="AB312" s="149"/>
      <c r="AG312" s="129"/>
    </row>
    <row r="313" spans="2:33" outlineLevel="2" x14ac:dyDescent="0.35">
      <c r="H313" s="67"/>
      <c r="I313" s="67"/>
      <c r="Y313" s="72"/>
      <c r="Z313" s="72"/>
    </row>
    <row r="314" spans="2:33" outlineLevel="2" x14ac:dyDescent="0.35">
      <c r="B314" s="815" t="s">
        <v>1230</v>
      </c>
      <c r="C314" s="816"/>
      <c r="D314" s="816"/>
      <c r="E314" s="817"/>
      <c r="F314" s="307"/>
      <c r="G314" s="108" t="s">
        <v>1204</v>
      </c>
      <c r="H314" s="307"/>
      <c r="I314" s="67"/>
      <c r="P314" s="108" t="s">
        <v>1204</v>
      </c>
      <c r="T314" s="108"/>
      <c r="U314" s="108"/>
      <c r="V314" s="108"/>
      <c r="W314" s="108"/>
    </row>
    <row r="315" spans="2:33" outlineLevel="2" x14ac:dyDescent="0.35">
      <c r="B315" s="812" t="str">
        <f>'OUTPUTS | Summary'!$H$42</f>
        <v>Less than or equal to target</v>
      </c>
      <c r="C315" s="813"/>
      <c r="D315" s="814"/>
      <c r="E315" s="669">
        <v>1</v>
      </c>
      <c r="G315" s="57" t="s">
        <v>1319</v>
      </c>
      <c r="H315" s="68"/>
      <c r="I315" s="67"/>
      <c r="K315" s="108"/>
      <c r="L315" s="108"/>
      <c r="M315" s="108"/>
      <c r="N315" s="108"/>
      <c r="O315" s="108"/>
      <c r="Q315" s="108"/>
      <c r="R315" s="108"/>
      <c r="S315" s="108"/>
      <c r="T315" s="108"/>
      <c r="U315" s="108"/>
      <c r="V315" s="108"/>
      <c r="W315" s="108"/>
    </row>
    <row r="316" spans="2:33" outlineLevel="2" x14ac:dyDescent="0.35">
      <c r="B316" s="812" t="str">
        <f>'OUTPUTS | Summary'!$K$42</f>
        <v>Greater than target</v>
      </c>
      <c r="C316" s="813"/>
      <c r="D316" s="814"/>
      <c r="E316" s="106">
        <v>2</v>
      </c>
      <c r="H316" s="68"/>
      <c r="I316" s="67"/>
      <c r="J316" s="108"/>
      <c r="K316" s="108"/>
      <c r="L316" s="108"/>
      <c r="M316" s="108"/>
      <c r="N316" s="108"/>
      <c r="O316" s="108"/>
      <c r="Q316" s="108"/>
      <c r="R316" s="108"/>
      <c r="S316" s="108"/>
      <c r="T316" s="108"/>
      <c r="U316" s="108"/>
      <c r="V316" s="108"/>
      <c r="W316" s="108"/>
    </row>
    <row r="317" spans="2:33" outlineLevel="2" x14ac:dyDescent="0.35">
      <c r="I317" s="67"/>
      <c r="J317" s="108"/>
      <c r="K317" s="108"/>
      <c r="L317" s="108"/>
      <c r="M317" s="108"/>
      <c r="N317" s="108"/>
      <c r="O317" s="108"/>
      <c r="P317" s="108"/>
      <c r="Q317" s="108"/>
      <c r="R317" s="108"/>
      <c r="S317" s="108"/>
      <c r="T317" s="108"/>
      <c r="U317" s="108"/>
      <c r="V317" s="108"/>
      <c r="W317" s="108"/>
    </row>
    <row r="318" spans="2:33" outlineLevel="1" x14ac:dyDescent="0.35">
      <c r="H318" s="67"/>
      <c r="I318" s="67"/>
      <c r="J318" s="108"/>
      <c r="K318" s="108"/>
      <c r="L318" s="108"/>
      <c r="M318" s="108"/>
      <c r="N318" s="108"/>
      <c r="O318" s="108"/>
      <c r="P318" s="108"/>
      <c r="Q318" s="108"/>
      <c r="R318" s="108"/>
      <c r="S318" s="108"/>
      <c r="T318" s="108"/>
      <c r="U318" s="108"/>
      <c r="V318" s="108"/>
      <c r="W318" s="108"/>
    </row>
    <row r="319" spans="2:33" ht="14.25" outlineLevel="1" x14ac:dyDescent="0.35">
      <c r="B319" s="74" t="s">
        <v>1320</v>
      </c>
      <c r="C319" s="168"/>
      <c r="D319" s="168"/>
      <c r="E319" s="168"/>
      <c r="F319" s="168"/>
      <c r="G319" s="168"/>
      <c r="H319" s="169"/>
      <c r="I319" s="169"/>
      <c r="J319" s="170"/>
      <c r="K319" s="170"/>
      <c r="L319" s="170"/>
      <c r="M319" s="170"/>
      <c r="N319" s="170"/>
      <c r="O319" s="170"/>
      <c r="P319" s="170"/>
      <c r="Q319" s="170"/>
      <c r="R319" s="170"/>
      <c r="S319" s="170"/>
      <c r="T319" s="170"/>
      <c r="U319" s="170"/>
      <c r="V319" s="170"/>
      <c r="W319" s="170"/>
      <c r="X319" s="168"/>
      <c r="Y319" s="168"/>
      <c r="Z319" s="168"/>
      <c r="AA319" s="168"/>
      <c r="AB319" s="168"/>
      <c r="AC319" s="168"/>
      <c r="AD319" s="168"/>
      <c r="AE319" s="168"/>
      <c r="AF319" s="168"/>
      <c r="AG319" s="168"/>
    </row>
    <row r="320" spans="2:33" outlineLevel="2" x14ac:dyDescent="0.35">
      <c r="H320" s="67"/>
      <c r="I320" s="67"/>
      <c r="J320" s="108"/>
      <c r="K320" s="108"/>
      <c r="L320" s="108"/>
      <c r="M320" s="108"/>
      <c r="N320" s="108"/>
      <c r="O320" s="108"/>
      <c r="P320" s="108"/>
      <c r="Q320" s="108"/>
      <c r="R320" s="108"/>
      <c r="S320" s="108"/>
      <c r="T320" s="108"/>
      <c r="U320" s="108"/>
      <c r="V320" s="108"/>
      <c r="W320" s="108"/>
    </row>
    <row r="321" spans="2:33" outlineLevel="2" x14ac:dyDescent="0.35">
      <c r="B321" s="57" t="s">
        <v>1321</v>
      </c>
      <c r="H321" s="67"/>
      <c r="I321" s="67"/>
      <c r="L321" s="108"/>
      <c r="M321" s="108"/>
      <c r="N321" s="108"/>
      <c r="O321" s="108"/>
      <c r="P321" s="108"/>
      <c r="Q321" s="108"/>
      <c r="R321" s="108"/>
      <c r="S321" s="108"/>
      <c r="T321" s="108"/>
      <c r="U321" s="108"/>
      <c r="V321" s="108"/>
      <c r="W321" s="108"/>
    </row>
    <row r="322" spans="2:33" outlineLevel="2" x14ac:dyDescent="0.35">
      <c r="H322" s="67"/>
      <c r="I322" s="67"/>
      <c r="J322" s="108"/>
      <c r="K322" s="108"/>
      <c r="L322" s="108"/>
      <c r="M322" s="108"/>
      <c r="N322" s="108"/>
      <c r="O322" s="108"/>
      <c r="P322" s="108"/>
      <c r="Q322" s="108"/>
      <c r="R322" s="108"/>
      <c r="S322" s="108"/>
      <c r="T322" s="108"/>
      <c r="U322" s="108"/>
      <c r="V322" s="108"/>
      <c r="W322" s="108"/>
    </row>
    <row r="323" spans="2:33" outlineLevel="2" x14ac:dyDescent="0.35">
      <c r="B323" s="57" t="str">
        <f>Year</f>
        <v>2020-21</v>
      </c>
      <c r="H323" s="67"/>
      <c r="S323" s="135"/>
      <c r="AE323" s="99"/>
      <c r="AF323" s="99"/>
    </row>
    <row r="324" spans="2:33" outlineLevel="2" x14ac:dyDescent="0.35">
      <c r="B324" s="511" t="s">
        <v>1322</v>
      </c>
      <c r="H324" s="67"/>
      <c r="I324" s="67"/>
    </row>
    <row r="325" spans="2:33" ht="28.5" outlineLevel="2" x14ac:dyDescent="0.35">
      <c r="B325" s="416" t="str">
        <f>Year &amp; " Rank"</f>
        <v>2020-21 Rank</v>
      </c>
      <c r="C325" s="91" t="s">
        <v>212</v>
      </c>
      <c r="D325" s="87" t="s">
        <v>208</v>
      </c>
      <c r="E325" s="87" t="s">
        <v>1323</v>
      </c>
      <c r="F325" s="389"/>
      <c r="G325" s="390"/>
      <c r="H325" s="390"/>
    </row>
    <row r="326" spans="2:33" outlineLevel="2" x14ac:dyDescent="0.35">
      <c r="B326" s="391">
        <v>1</v>
      </c>
      <c r="C326" s="417" t="s">
        <v>151</v>
      </c>
      <c r="D326" s="134">
        <f t="shared" ref="D326:D342" si="51">VLOOKUP($C326,Mainsrepairs,2,0)</f>
        <v>64.695533738153301</v>
      </c>
      <c r="E326" s="134">
        <f t="shared" ref="E326:E342" si="52">VLOOKUP($C326,$I$291:$K$309,2,0)</f>
        <v>59</v>
      </c>
      <c r="F326" s="585"/>
      <c r="G326" s="528"/>
      <c r="H326" s="528"/>
      <c r="J326" s="67"/>
      <c r="K326" s="67"/>
      <c r="L326" s="67"/>
      <c r="M326" s="67"/>
      <c r="N326" s="67"/>
      <c r="O326" s="67"/>
      <c r="P326" s="67"/>
      <c r="Q326" s="67"/>
      <c r="R326" s="67"/>
      <c r="S326" s="67"/>
      <c r="T326" s="67"/>
      <c r="U326" s="182"/>
      <c r="V326" s="65"/>
      <c r="W326" s="182"/>
      <c r="X326" s="65"/>
      <c r="AB326" s="65"/>
      <c r="AC326" s="65"/>
      <c r="AD326" s="65"/>
      <c r="AE326" s="80"/>
      <c r="AF326" s="80"/>
      <c r="AG326" s="72"/>
    </row>
    <row r="327" spans="2:33" outlineLevel="2" x14ac:dyDescent="0.35">
      <c r="B327" s="391">
        <f>B326+1</f>
        <v>2</v>
      </c>
      <c r="C327" s="417" t="s">
        <v>145</v>
      </c>
      <c r="D327" s="134">
        <f t="shared" si="51"/>
        <v>75.974108261323593</v>
      </c>
      <c r="E327" s="134">
        <f t="shared" si="52"/>
        <v>68.599999999999994</v>
      </c>
      <c r="F327" s="585"/>
      <c r="G327" s="528"/>
      <c r="H327" s="528"/>
      <c r="J327" s="67"/>
      <c r="K327" s="67"/>
      <c r="L327" s="67"/>
      <c r="M327" s="67"/>
      <c r="N327" s="67"/>
      <c r="O327" s="67"/>
      <c r="P327" s="67"/>
      <c r="Q327" s="67"/>
      <c r="R327" s="67"/>
      <c r="S327" s="67"/>
      <c r="T327" s="67"/>
      <c r="U327" s="65"/>
      <c r="V327" s="183"/>
      <c r="W327" s="184"/>
      <c r="X327" s="65"/>
      <c r="AB327" s="65"/>
      <c r="AC327" s="65"/>
      <c r="AD327" s="65"/>
      <c r="AE327" s="80"/>
      <c r="AF327" s="80"/>
      <c r="AG327" s="72"/>
    </row>
    <row r="328" spans="2:33" outlineLevel="2" x14ac:dyDescent="0.35">
      <c r="B328" s="391">
        <f t="shared" ref="B328:B342" si="53">B327+1</f>
        <v>3</v>
      </c>
      <c r="C328" s="417" t="s">
        <v>244</v>
      </c>
      <c r="D328" s="134">
        <f t="shared" si="51"/>
        <v>106.63324112629714</v>
      </c>
      <c r="E328" s="134">
        <f t="shared" si="52"/>
        <v>113.3</v>
      </c>
      <c r="F328" s="585"/>
      <c r="G328" s="528"/>
      <c r="H328" s="528"/>
      <c r="J328" s="67"/>
      <c r="K328" s="67"/>
      <c r="L328" s="67"/>
      <c r="M328" s="67"/>
      <c r="N328" s="67"/>
      <c r="O328" s="67"/>
      <c r="P328" s="67"/>
      <c r="Q328" s="67"/>
      <c r="R328" s="67"/>
      <c r="S328" s="67"/>
      <c r="T328" s="67"/>
      <c r="U328" s="65"/>
      <c r="V328" s="183"/>
      <c r="W328" s="184"/>
      <c r="X328" s="65"/>
      <c r="AB328" s="65"/>
      <c r="AC328" s="65"/>
      <c r="AD328" s="65"/>
      <c r="AE328" s="80"/>
      <c r="AF328" s="80"/>
      <c r="AG328" s="72"/>
    </row>
    <row r="329" spans="2:33" outlineLevel="2" x14ac:dyDescent="0.35">
      <c r="B329" s="391">
        <f t="shared" si="53"/>
        <v>4</v>
      </c>
      <c r="C329" s="417" t="s">
        <v>122</v>
      </c>
      <c r="D329" s="134">
        <f t="shared" si="51"/>
        <v>108.046414304737</v>
      </c>
      <c r="E329" s="134">
        <f t="shared" si="52"/>
        <v>112.5</v>
      </c>
      <c r="F329" s="585"/>
      <c r="G329" s="528"/>
      <c r="H329" s="528"/>
      <c r="J329" s="67"/>
      <c r="K329" s="67"/>
      <c r="L329" s="67"/>
      <c r="M329" s="67"/>
      <c r="N329" s="67"/>
      <c r="O329" s="67"/>
      <c r="P329" s="67"/>
      <c r="Q329" s="67"/>
      <c r="R329" s="67"/>
      <c r="S329" s="67"/>
      <c r="T329" s="67"/>
      <c r="U329" s="65"/>
      <c r="V329" s="183"/>
      <c r="W329" s="184"/>
      <c r="X329" s="65"/>
      <c r="AB329" s="65"/>
      <c r="AC329" s="65"/>
      <c r="AD329" s="65"/>
      <c r="AE329" s="80"/>
      <c r="AF329" s="80"/>
      <c r="AG329" s="72"/>
    </row>
    <row r="330" spans="2:33" outlineLevel="2" x14ac:dyDescent="0.35">
      <c r="B330" s="391">
        <f t="shared" si="53"/>
        <v>5</v>
      </c>
      <c r="C330" s="417" t="s">
        <v>126</v>
      </c>
      <c r="D330" s="134">
        <f t="shared" si="51"/>
        <v>121.996029902437</v>
      </c>
      <c r="E330" s="134">
        <f t="shared" si="52"/>
        <v>116.7</v>
      </c>
      <c r="F330" s="585"/>
      <c r="G330" s="528"/>
      <c r="H330" s="528"/>
      <c r="J330" s="67"/>
      <c r="K330" s="67"/>
      <c r="L330" s="67"/>
      <c r="M330" s="67"/>
      <c r="N330" s="67"/>
      <c r="O330" s="67"/>
      <c r="P330" s="67"/>
      <c r="Q330" s="67"/>
      <c r="R330" s="67"/>
      <c r="S330" s="67"/>
      <c r="T330" s="67"/>
      <c r="U330" s="65"/>
      <c r="V330" s="183"/>
      <c r="W330" s="184"/>
      <c r="X330" s="65"/>
      <c r="AB330" s="65"/>
      <c r="AC330" s="65"/>
      <c r="AD330" s="65"/>
      <c r="AE330" s="80"/>
      <c r="AF330" s="80"/>
      <c r="AG330" s="72"/>
    </row>
    <row r="331" spans="2:33" outlineLevel="2" x14ac:dyDescent="0.35">
      <c r="B331" s="391">
        <f t="shared" si="53"/>
        <v>6</v>
      </c>
      <c r="C331" s="417" t="s">
        <v>124</v>
      </c>
      <c r="D331" s="134">
        <f t="shared" si="51"/>
        <v>127.034068746953</v>
      </c>
      <c r="E331" s="134">
        <f t="shared" si="52"/>
        <v>123.4</v>
      </c>
      <c r="F331" s="585"/>
      <c r="G331" s="528"/>
      <c r="H331" s="528"/>
      <c r="J331" s="67"/>
      <c r="K331" s="67"/>
      <c r="L331" s="67"/>
      <c r="M331" s="67"/>
      <c r="N331" s="67"/>
      <c r="O331" s="67"/>
      <c r="P331" s="67"/>
      <c r="Q331" s="67"/>
      <c r="R331" s="67"/>
      <c r="S331" s="67"/>
      <c r="T331" s="67"/>
      <c r="U331" s="67"/>
      <c r="V331" s="67"/>
      <c r="W331" s="67"/>
      <c r="X331" s="65"/>
      <c r="Y331" s="65"/>
      <c r="Z331" s="65"/>
      <c r="AA331" s="65"/>
      <c r="AB331" s="65"/>
      <c r="AC331" s="65"/>
      <c r="AD331" s="65"/>
      <c r="AE331" s="80"/>
      <c r="AF331" s="80"/>
      <c r="AG331" s="72"/>
    </row>
    <row r="332" spans="2:33" outlineLevel="2" x14ac:dyDescent="0.35">
      <c r="B332" s="391">
        <f t="shared" si="53"/>
        <v>7</v>
      </c>
      <c r="C332" s="417" t="s">
        <v>149</v>
      </c>
      <c r="D332" s="134">
        <f t="shared" si="51"/>
        <v>130.014729590239</v>
      </c>
      <c r="E332" s="134">
        <f t="shared" si="52"/>
        <v>122.4</v>
      </c>
      <c r="F332" s="585"/>
      <c r="G332" s="528"/>
      <c r="H332" s="528"/>
      <c r="J332" s="67"/>
      <c r="K332" s="67"/>
      <c r="L332" s="67"/>
      <c r="M332" s="67"/>
      <c r="N332" s="67"/>
      <c r="O332" s="67"/>
      <c r="P332" s="67"/>
      <c r="Q332" s="67"/>
      <c r="R332" s="67"/>
      <c r="S332" s="67"/>
      <c r="T332" s="67"/>
      <c r="U332" s="67"/>
      <c r="V332" s="67"/>
      <c r="W332" s="67"/>
      <c r="X332" s="65"/>
      <c r="Y332" s="65"/>
      <c r="Z332" s="65"/>
      <c r="AA332" s="65"/>
      <c r="AB332" s="65"/>
      <c r="AC332" s="65"/>
      <c r="AD332" s="65"/>
      <c r="AE332" s="80"/>
      <c r="AF332" s="80"/>
      <c r="AG332" s="72"/>
    </row>
    <row r="333" spans="2:33" outlineLevel="2" x14ac:dyDescent="0.35">
      <c r="B333" s="391">
        <f t="shared" si="53"/>
        <v>8</v>
      </c>
      <c r="C333" s="417" t="s">
        <v>117</v>
      </c>
      <c r="D333" s="134">
        <f t="shared" si="51"/>
        <v>130.56005646509615</v>
      </c>
      <c r="E333" s="134">
        <f t="shared" si="52"/>
        <v>132.30000000000001</v>
      </c>
      <c r="F333" s="585"/>
      <c r="G333" s="528"/>
      <c r="H333" s="528"/>
      <c r="J333" s="67"/>
      <c r="K333" s="67"/>
      <c r="L333" s="67"/>
      <c r="M333" s="67"/>
      <c r="N333" s="67"/>
      <c r="O333" s="67"/>
      <c r="P333" s="67"/>
      <c r="Q333" s="67"/>
      <c r="R333" s="67"/>
      <c r="S333" s="67"/>
      <c r="T333" s="67"/>
      <c r="U333" s="67"/>
      <c r="V333" s="67"/>
      <c r="W333" s="67"/>
      <c r="X333" s="65"/>
      <c r="Y333" s="65"/>
      <c r="Z333" s="65"/>
      <c r="AA333" s="65"/>
      <c r="AB333" s="65"/>
      <c r="AC333" s="65"/>
      <c r="AD333" s="65"/>
      <c r="AE333" s="80"/>
      <c r="AF333" s="80"/>
      <c r="AG333" s="72"/>
    </row>
    <row r="334" spans="2:33" outlineLevel="2" x14ac:dyDescent="0.35">
      <c r="B334" s="391">
        <f t="shared" si="53"/>
        <v>9</v>
      </c>
      <c r="C334" s="417" t="s">
        <v>119</v>
      </c>
      <c r="D334" s="134">
        <f t="shared" si="51"/>
        <v>140.18641120627299</v>
      </c>
      <c r="E334" s="134">
        <f t="shared" si="52"/>
        <v>131.19999999999999</v>
      </c>
      <c r="F334" s="585"/>
      <c r="G334" s="528"/>
      <c r="H334" s="528"/>
      <c r="J334" s="67"/>
      <c r="K334" s="67"/>
      <c r="L334" s="67"/>
      <c r="M334" s="67"/>
      <c r="N334" s="67"/>
      <c r="O334" s="67"/>
      <c r="P334" s="67"/>
      <c r="Q334" s="67"/>
      <c r="R334" s="67"/>
      <c r="S334" s="67"/>
      <c r="T334" s="67"/>
      <c r="U334" s="67"/>
      <c r="V334" s="67"/>
      <c r="W334" s="67"/>
      <c r="X334" s="65"/>
      <c r="Y334" s="65"/>
      <c r="Z334" s="65"/>
      <c r="AA334" s="65"/>
      <c r="AB334" s="65"/>
      <c r="AC334" s="65"/>
      <c r="AD334" s="65"/>
      <c r="AE334" s="80"/>
      <c r="AF334" s="80"/>
      <c r="AG334" s="72"/>
    </row>
    <row r="335" spans="2:33" outlineLevel="2" x14ac:dyDescent="0.35">
      <c r="B335" s="391">
        <f t="shared" si="53"/>
        <v>10</v>
      </c>
      <c r="C335" s="417" t="s">
        <v>131</v>
      </c>
      <c r="D335" s="134">
        <f t="shared" si="51"/>
        <v>150.00894614421199</v>
      </c>
      <c r="E335" s="134">
        <f t="shared" si="52"/>
        <v>87.3</v>
      </c>
      <c r="F335" s="585"/>
      <c r="G335" s="528"/>
      <c r="H335" s="528"/>
      <c r="J335" s="67"/>
      <c r="K335" s="67"/>
      <c r="L335" s="67"/>
      <c r="M335" s="67"/>
      <c r="N335" s="67"/>
      <c r="O335" s="67"/>
      <c r="P335" s="67"/>
      <c r="Q335" s="67"/>
      <c r="R335" s="67"/>
      <c r="S335" s="67"/>
      <c r="T335" s="67"/>
      <c r="U335" s="67"/>
      <c r="V335" s="67"/>
      <c r="W335" s="67"/>
      <c r="X335" s="65"/>
      <c r="Y335" s="65"/>
      <c r="Z335" s="65"/>
      <c r="AA335" s="65"/>
      <c r="AB335" s="65"/>
      <c r="AC335" s="65"/>
      <c r="AD335" s="65"/>
      <c r="AE335" s="80"/>
      <c r="AF335" s="80"/>
      <c r="AG335" s="72"/>
    </row>
    <row r="336" spans="2:33" outlineLevel="2" x14ac:dyDescent="0.35">
      <c r="B336" s="392">
        <f t="shared" si="53"/>
        <v>11</v>
      </c>
      <c r="C336" s="417" t="s">
        <v>128</v>
      </c>
      <c r="D336" s="134">
        <f t="shared" si="51"/>
        <v>151.79536812546826</v>
      </c>
      <c r="E336" s="134">
        <f t="shared" si="52"/>
        <v>131.6</v>
      </c>
      <c r="F336" s="585"/>
      <c r="G336" s="528"/>
      <c r="H336" s="528"/>
      <c r="J336" s="67"/>
      <c r="K336" s="67"/>
      <c r="L336" s="67"/>
      <c r="M336" s="67"/>
      <c r="N336" s="67"/>
      <c r="O336" s="67"/>
      <c r="P336" s="67"/>
      <c r="Q336" s="67"/>
      <c r="R336" s="67"/>
      <c r="S336" s="67"/>
      <c r="T336" s="67"/>
      <c r="U336" s="67"/>
      <c r="V336" s="67"/>
      <c r="W336" s="67"/>
      <c r="X336" s="65"/>
      <c r="Y336" s="65"/>
      <c r="Z336" s="65"/>
      <c r="AA336" s="65"/>
      <c r="AB336" s="65"/>
      <c r="AC336" s="65"/>
      <c r="AD336" s="65"/>
      <c r="AE336" s="80"/>
      <c r="AF336" s="80"/>
      <c r="AG336" s="72"/>
    </row>
    <row r="337" spans="2:33" outlineLevel="2" x14ac:dyDescent="0.35">
      <c r="B337" s="392">
        <f t="shared" si="53"/>
        <v>12</v>
      </c>
      <c r="C337" s="417" t="s">
        <v>143</v>
      </c>
      <c r="D337" s="134">
        <f t="shared" si="51"/>
        <v>154.19999999999999</v>
      </c>
      <c r="E337" s="134">
        <f t="shared" si="52"/>
        <v>130.69999999999999</v>
      </c>
      <c r="F337" s="585"/>
      <c r="G337" s="528"/>
      <c r="H337" s="528"/>
      <c r="J337" s="67"/>
      <c r="K337" s="67"/>
      <c r="L337" s="67"/>
      <c r="M337" s="67"/>
      <c r="N337" s="67"/>
      <c r="O337" s="67"/>
      <c r="P337" s="67"/>
      <c r="Q337" s="67"/>
      <c r="R337" s="67"/>
      <c r="S337" s="67"/>
      <c r="T337" s="67"/>
      <c r="U337" s="67"/>
      <c r="V337" s="67"/>
      <c r="W337" s="67"/>
      <c r="X337" s="65"/>
      <c r="Y337" s="65"/>
      <c r="Z337" s="65"/>
      <c r="AA337" s="65"/>
      <c r="AB337" s="65"/>
      <c r="AC337" s="65"/>
      <c r="AD337" s="65"/>
      <c r="AE337" s="80"/>
      <c r="AF337" s="80"/>
      <c r="AG337" s="72"/>
    </row>
    <row r="338" spans="2:33" outlineLevel="2" x14ac:dyDescent="0.35">
      <c r="B338" s="392">
        <f t="shared" si="53"/>
        <v>13</v>
      </c>
      <c r="C338" s="417" t="s">
        <v>141</v>
      </c>
      <c r="D338" s="134">
        <f t="shared" si="51"/>
        <v>158.8775110813352</v>
      </c>
      <c r="E338" s="134">
        <f t="shared" si="52"/>
        <v>142.30000000000001</v>
      </c>
      <c r="F338" s="585"/>
      <c r="G338" s="528"/>
      <c r="H338" s="528"/>
      <c r="J338" s="67"/>
      <c r="K338" s="67"/>
      <c r="L338" s="67"/>
      <c r="M338" s="67"/>
      <c r="N338" s="67"/>
      <c r="O338" s="67"/>
      <c r="P338" s="67"/>
      <c r="Q338" s="67"/>
      <c r="R338" s="67"/>
      <c r="S338" s="67"/>
      <c r="T338" s="67"/>
      <c r="U338" s="67"/>
      <c r="V338" s="67"/>
      <c r="W338" s="67"/>
      <c r="X338" s="65"/>
      <c r="Y338" s="65"/>
      <c r="Z338" s="65"/>
      <c r="AA338" s="65"/>
      <c r="AB338" s="65"/>
      <c r="AC338" s="65"/>
      <c r="AD338" s="65"/>
      <c r="AE338" s="80"/>
      <c r="AF338" s="80"/>
      <c r="AG338" s="72"/>
    </row>
    <row r="339" spans="2:33" outlineLevel="2" x14ac:dyDescent="0.35">
      <c r="B339" s="392">
        <f t="shared" si="53"/>
        <v>14</v>
      </c>
      <c r="C339" s="417" t="s">
        <v>137</v>
      </c>
      <c r="D339" s="134">
        <f t="shared" si="51"/>
        <v>177.69297772616</v>
      </c>
      <c r="E339" s="134">
        <f t="shared" si="52"/>
        <v>152.4</v>
      </c>
      <c r="F339" s="585"/>
      <c r="G339" s="528"/>
      <c r="H339" s="528"/>
      <c r="J339" s="67"/>
      <c r="K339" s="67"/>
      <c r="L339" s="67"/>
      <c r="M339" s="67"/>
      <c r="N339" s="67"/>
      <c r="O339" s="67"/>
      <c r="P339" s="67"/>
      <c r="Q339" s="67"/>
      <c r="R339" s="67"/>
      <c r="S339" s="67"/>
      <c r="T339" s="67"/>
      <c r="U339" s="67"/>
      <c r="V339" s="67"/>
      <c r="W339" s="67"/>
      <c r="X339" s="65"/>
      <c r="Y339" s="65"/>
      <c r="Z339" s="65"/>
      <c r="AA339" s="65"/>
      <c r="AB339" s="65"/>
      <c r="AC339" s="65"/>
      <c r="AD339" s="65"/>
      <c r="AE339" s="80"/>
      <c r="AF339" s="80"/>
      <c r="AG339" s="72"/>
    </row>
    <row r="340" spans="2:33" outlineLevel="2" x14ac:dyDescent="0.35">
      <c r="B340" s="392">
        <f t="shared" si="53"/>
        <v>15</v>
      </c>
      <c r="C340" s="417" t="s">
        <v>147</v>
      </c>
      <c r="D340" s="134">
        <f t="shared" si="51"/>
        <v>188.57924357680963</v>
      </c>
      <c r="E340" s="134">
        <f t="shared" si="52"/>
        <v>164.3</v>
      </c>
      <c r="F340" s="585"/>
      <c r="G340" s="528"/>
      <c r="H340" s="528"/>
      <c r="J340" s="67"/>
      <c r="K340" s="67"/>
      <c r="L340" s="67"/>
      <c r="M340" s="67"/>
      <c r="N340" s="67"/>
      <c r="O340" s="67"/>
      <c r="P340" s="67"/>
      <c r="Q340" s="67"/>
      <c r="R340" s="67"/>
      <c r="S340" s="67"/>
      <c r="T340" s="67"/>
      <c r="U340" s="67"/>
      <c r="V340" s="67"/>
      <c r="W340" s="67"/>
      <c r="X340" s="65"/>
      <c r="Y340" s="65"/>
      <c r="Z340" s="65"/>
      <c r="AA340" s="65"/>
      <c r="AB340" s="65"/>
      <c r="AC340" s="65"/>
      <c r="AD340" s="65"/>
      <c r="AE340" s="80"/>
      <c r="AF340" s="80"/>
      <c r="AG340" s="72"/>
    </row>
    <row r="341" spans="2:33" outlineLevel="2" x14ac:dyDescent="0.35">
      <c r="B341" s="392">
        <f t="shared" si="53"/>
        <v>16</v>
      </c>
      <c r="C341" s="417" t="s">
        <v>139</v>
      </c>
      <c r="D341" s="134">
        <f t="shared" si="51"/>
        <v>215.7628389353992</v>
      </c>
      <c r="E341" s="134">
        <f t="shared" si="52"/>
        <v>175.8</v>
      </c>
      <c r="F341" s="585"/>
      <c r="G341" s="528"/>
      <c r="H341" s="528"/>
      <c r="J341" s="67"/>
      <c r="K341" s="67"/>
      <c r="L341" s="67"/>
      <c r="M341" s="67"/>
      <c r="N341" s="67"/>
      <c r="O341" s="67"/>
      <c r="P341" s="67"/>
      <c r="Q341" s="67"/>
      <c r="R341" s="67"/>
      <c r="S341" s="67"/>
      <c r="T341" s="67"/>
      <c r="U341" s="67"/>
      <c r="V341" s="67"/>
      <c r="W341" s="67"/>
      <c r="X341" s="65"/>
      <c r="Y341" s="65"/>
      <c r="Z341" s="65"/>
      <c r="AA341" s="65"/>
      <c r="AB341" s="65"/>
      <c r="AC341" s="65"/>
      <c r="AD341" s="65"/>
      <c r="AE341" s="80"/>
      <c r="AF341" s="80"/>
      <c r="AG341" s="72"/>
    </row>
    <row r="342" spans="2:33" outlineLevel="2" x14ac:dyDescent="0.35">
      <c r="B342" s="392">
        <f t="shared" si="53"/>
        <v>17</v>
      </c>
      <c r="C342" s="417" t="s">
        <v>133</v>
      </c>
      <c r="D342" s="134">
        <f t="shared" si="51"/>
        <v>269.574803149606</v>
      </c>
      <c r="E342" s="134">
        <f t="shared" si="52"/>
        <v>251.1</v>
      </c>
      <c r="F342" s="585"/>
      <c r="G342" s="528"/>
      <c r="H342" s="528"/>
      <c r="J342" s="67"/>
      <c r="K342" s="67"/>
      <c r="L342" s="67"/>
      <c r="M342" s="67"/>
      <c r="N342" s="67"/>
      <c r="O342" s="67"/>
      <c r="P342" s="67"/>
      <c r="Q342" s="67"/>
      <c r="R342" s="67"/>
      <c r="S342" s="67"/>
      <c r="T342" s="67"/>
      <c r="U342" s="67"/>
      <c r="V342" s="67"/>
      <c r="W342" s="67"/>
      <c r="X342" s="65"/>
      <c r="Y342" s="65"/>
      <c r="Z342" s="65"/>
      <c r="AA342" s="65"/>
      <c r="AB342" s="65"/>
      <c r="AC342" s="65"/>
      <c r="AD342" s="65"/>
      <c r="AE342" s="80"/>
      <c r="AF342" s="80"/>
      <c r="AG342" s="72"/>
    </row>
    <row r="343" spans="2:33" outlineLevel="2" x14ac:dyDescent="0.35">
      <c r="B343" s="68"/>
      <c r="C343" s="115"/>
      <c r="D343" s="351"/>
      <c r="E343" s="351"/>
      <c r="F343" s="532"/>
      <c r="G343" s="532"/>
      <c r="H343" s="532"/>
      <c r="J343" s="67"/>
      <c r="K343" s="67"/>
      <c r="L343" s="67"/>
      <c r="M343" s="67"/>
      <c r="N343" s="67"/>
      <c r="O343" s="67"/>
      <c r="P343" s="67"/>
      <c r="Q343" s="67"/>
      <c r="R343" s="67"/>
      <c r="S343" s="67"/>
      <c r="T343" s="67"/>
      <c r="U343" s="67"/>
      <c r="V343" s="67"/>
      <c r="W343" s="67"/>
      <c r="X343" s="65"/>
      <c r="Y343" s="65"/>
      <c r="Z343" s="65"/>
      <c r="AA343" s="65"/>
      <c r="AB343" s="65"/>
      <c r="AC343" s="65"/>
      <c r="AD343" s="65"/>
      <c r="AE343" s="80"/>
      <c r="AF343" s="80"/>
      <c r="AG343" s="72"/>
    </row>
    <row r="344" spans="2:33" outlineLevel="2" x14ac:dyDescent="0.35">
      <c r="B344" s="126"/>
      <c r="C344" s="418" t="s">
        <v>725</v>
      </c>
      <c r="D344" s="134">
        <f>VLOOKUP($C344,Mainsrepairs,2,0)</f>
        <v>153.98882901840693</v>
      </c>
      <c r="E344" s="134">
        <f>VLOOKUP($C344,$I$291:$K$309,2,0)</f>
        <v>140.86015744624436</v>
      </c>
      <c r="F344" s="585"/>
      <c r="G344" s="528"/>
      <c r="H344" s="528"/>
      <c r="J344" s="67"/>
      <c r="K344" s="67"/>
      <c r="L344" s="67"/>
      <c r="M344" s="67"/>
      <c r="N344" s="67"/>
      <c r="O344" s="67"/>
      <c r="P344" s="67"/>
      <c r="Q344" s="67"/>
      <c r="R344" s="67"/>
      <c r="S344" s="67"/>
      <c r="T344" s="67"/>
      <c r="U344" s="67"/>
      <c r="V344" s="67"/>
      <c r="W344" s="67"/>
      <c r="X344" s="65"/>
      <c r="Y344" s="65"/>
      <c r="Z344" s="65"/>
      <c r="AA344" s="65"/>
      <c r="AB344" s="65"/>
      <c r="AC344" s="65"/>
      <c r="AD344" s="65"/>
      <c r="AE344" s="80"/>
      <c r="AF344" s="80"/>
      <c r="AG344" s="72"/>
    </row>
    <row r="345" spans="2:33" outlineLevel="2" x14ac:dyDescent="0.35"/>
    <row r="346" spans="2:33" outlineLevel="1" x14ac:dyDescent="0.35">
      <c r="E346" s="349"/>
      <c r="I346" s="67"/>
      <c r="J346" s="108"/>
      <c r="K346" s="108"/>
      <c r="L346" s="108"/>
      <c r="M346" s="108"/>
      <c r="N346" s="108"/>
      <c r="O346" s="108"/>
      <c r="P346" s="108"/>
      <c r="Q346" s="108"/>
      <c r="R346" s="108"/>
      <c r="S346" s="108"/>
      <c r="T346" s="108"/>
      <c r="U346" s="108"/>
      <c r="V346" s="108"/>
      <c r="W346" s="108"/>
    </row>
    <row r="347" spans="2:33" ht="18" x14ac:dyDescent="0.35">
      <c r="B347" s="73" t="str">
        <f>"Unplanned outage PCs in "&amp;Year</f>
        <v>Unplanned outage PCs in 2020-21</v>
      </c>
      <c r="C347" s="55"/>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row>
    <row r="348" spans="2:33" x14ac:dyDescent="0.35">
      <c r="E348" s="349"/>
      <c r="I348" s="67"/>
      <c r="J348" s="108"/>
      <c r="K348" s="108"/>
      <c r="L348" s="108"/>
      <c r="M348" s="108"/>
      <c r="N348" s="108"/>
      <c r="O348" s="108"/>
      <c r="P348" s="108"/>
      <c r="Q348" s="108"/>
      <c r="R348" s="108"/>
      <c r="S348" s="108"/>
      <c r="T348" s="108"/>
      <c r="U348" s="108"/>
      <c r="V348" s="108"/>
      <c r="W348" s="108"/>
    </row>
    <row r="349" spans="2:33" ht="14.25" outlineLevel="1" x14ac:dyDescent="0.35">
      <c r="B349" s="74" t="str">
        <f>"Unplanned outage in "&amp;Year</f>
        <v>Unplanned outage in 2020-21</v>
      </c>
      <c r="C349" s="168"/>
      <c r="D349" s="168"/>
      <c r="E349" s="168"/>
      <c r="F349" s="168"/>
      <c r="G349" s="168"/>
      <c r="H349" s="169"/>
      <c r="I349" s="169"/>
      <c r="J349" s="170"/>
      <c r="K349" s="170"/>
      <c r="L349" s="170"/>
      <c r="M349" s="170"/>
      <c r="N349" s="170"/>
      <c r="O349" s="170"/>
      <c r="P349" s="170"/>
      <c r="Q349" s="170"/>
      <c r="R349" s="170"/>
      <c r="S349" s="170"/>
      <c r="T349" s="170"/>
      <c r="U349" s="170"/>
      <c r="V349" s="170"/>
      <c r="W349" s="170"/>
      <c r="X349" s="168"/>
      <c r="Y349" s="168"/>
      <c r="Z349" s="168"/>
      <c r="AA349" s="168"/>
      <c r="AB349" s="168"/>
      <c r="AC349" s="168"/>
      <c r="AD349" s="168"/>
      <c r="AE349" s="168"/>
      <c r="AF349" s="168"/>
      <c r="AG349" s="168"/>
    </row>
    <row r="350" spans="2:33" outlineLevel="2" x14ac:dyDescent="0.35"/>
    <row r="351" spans="2:33" outlineLevel="2" x14ac:dyDescent="0.35">
      <c r="B351" s="57" t="s">
        <v>1232</v>
      </c>
      <c r="I351" s="57" t="s">
        <v>1324</v>
      </c>
      <c r="N351" s="57" t="s">
        <v>1325</v>
      </c>
    </row>
    <row r="352" spans="2:33" outlineLevel="2" x14ac:dyDescent="0.35"/>
    <row r="353" spans="2:33" outlineLevel="2" x14ac:dyDescent="0.35">
      <c r="B353" s="57" t="str">
        <f>Year</f>
        <v>2020-21</v>
      </c>
      <c r="E353" s="165"/>
      <c r="H353" s="135"/>
      <c r="I353" s="57" t="str">
        <f>Year</f>
        <v>2020-21</v>
      </c>
    </row>
    <row r="354" spans="2:33" outlineLevel="2" x14ac:dyDescent="0.35">
      <c r="N354" s="185">
        <v>1</v>
      </c>
      <c r="O354" s="185">
        <f>N354+1</f>
        <v>2</v>
      </c>
      <c r="P354" s="185">
        <f t="shared" ref="P354" si="54">O354+1</f>
        <v>3</v>
      </c>
      <c r="Q354" s="185">
        <f t="shared" ref="Q354" si="55">P354+1</f>
        <v>4</v>
      </c>
      <c r="U354" s="185"/>
      <c r="AF354" s="185"/>
      <c r="AG354" s="185"/>
    </row>
    <row r="355" spans="2:33" ht="85.5" outlineLevel="2" x14ac:dyDescent="0.35">
      <c r="B355" s="125"/>
      <c r="C355" s="91" t="s">
        <v>212</v>
      </c>
      <c r="D355" s="87" t="s">
        <v>1326</v>
      </c>
      <c r="E355" s="87" t="s">
        <v>1327</v>
      </c>
      <c r="F355" s="416" t="s">
        <v>1226</v>
      </c>
      <c r="G355" s="307"/>
      <c r="H355" s="579"/>
      <c r="I355" s="91" t="s">
        <v>212</v>
      </c>
      <c r="J355" s="136" t="s">
        <v>1328</v>
      </c>
      <c r="K355" s="87" t="s">
        <v>1329</v>
      </c>
      <c r="L355" s="520"/>
      <c r="N355" s="91" t="s">
        <v>212</v>
      </c>
      <c r="O355" s="87" t="s">
        <v>1330</v>
      </c>
      <c r="P355" s="87" t="s">
        <v>1294</v>
      </c>
      <c r="Q355" s="87" t="s">
        <v>1228</v>
      </c>
      <c r="U355" s="151"/>
      <c r="Z355" s="307"/>
      <c r="AF355" s="151"/>
      <c r="AG355" s="151"/>
    </row>
    <row r="356" spans="2:33" outlineLevel="2" x14ac:dyDescent="0.35">
      <c r="B356" s="126"/>
      <c r="C356" s="417" t="s">
        <v>117</v>
      </c>
      <c r="D356" s="128">
        <f>VLOOKUP($C356,'INPUTS | PCs'!$C$907:$L$925,MATCH($B$353,'INPUTS | PCs'!$C$2:$L$2,0),0)</f>
        <v>2.34</v>
      </c>
      <c r="E356" s="128">
        <f>VLOOKUP($C356,'INPUTS | PCs'!$C$929:$L$947,MATCH($B$353,'INPUTS | PCs'!$C$2:$L$2,0),0)</f>
        <v>1.1389993420488</v>
      </c>
      <c r="F356" s="578"/>
      <c r="G356" s="70"/>
      <c r="H356" s="67"/>
      <c r="I356" s="417" t="s">
        <v>117</v>
      </c>
      <c r="J356" s="191">
        <f>VLOOKUP($C356,'INPUTS | PCs'!$C$907:$L$925,MATCH("2024-25",'INPUTS | PCs'!$C$2:$L$2,0),0)</f>
        <v>2.34</v>
      </c>
      <c r="K356" s="354" t="str">
        <f t="shared" ref="K356:K372" si="56">IF(E356 &lt;= D356,"Yes","No")</f>
        <v>Yes</v>
      </c>
      <c r="L356" s="149"/>
      <c r="N356" s="415" t="s">
        <v>117</v>
      </c>
      <c r="O356" s="203">
        <f>$E356</f>
        <v>1.1389993420488</v>
      </c>
      <c r="P356" s="120">
        <f>($E356-$D356)/$D356</f>
        <v>-0.51324814442358968</v>
      </c>
      <c r="Q356" s="423">
        <f t="shared" ref="Q356:Q372" si="57">IF(O356&lt;=$D356,1,2)</f>
        <v>1</v>
      </c>
      <c r="U356" s="79"/>
      <c r="Z356" s="149"/>
      <c r="AF356" s="575"/>
      <c r="AG356" s="186"/>
    </row>
    <row r="357" spans="2:33" outlineLevel="2" x14ac:dyDescent="0.35">
      <c r="B357" s="126"/>
      <c r="C357" s="417" t="s">
        <v>119</v>
      </c>
      <c r="D357" s="128">
        <f>VLOOKUP($C357,'INPUTS | PCs'!$C$907:$L$925,MATCH($B$353,'INPUTS | PCs'!$C$2:$L$2,0),0)</f>
        <v>2.34</v>
      </c>
      <c r="E357" s="128">
        <f>VLOOKUP($C357,'INPUTS | PCs'!$C$929:$L$947,MATCH($B$353,'INPUTS | PCs'!$C$2:$L$2,0),0)</f>
        <v>0.72657481664267598</v>
      </c>
      <c r="F357" s="578"/>
      <c r="G357" s="709"/>
      <c r="H357" s="67"/>
      <c r="I357" s="417" t="s">
        <v>119</v>
      </c>
      <c r="J357" s="191">
        <f>VLOOKUP($C357,'INPUTS | PCs'!$C$907:$L$925,MATCH("2024-25",'INPUTS | PCs'!$C$2:$L$2,0),0)</f>
        <v>2.34</v>
      </c>
      <c r="K357" s="354" t="str">
        <f t="shared" si="56"/>
        <v>Yes</v>
      </c>
      <c r="L357" s="149"/>
      <c r="N357" s="415" t="s">
        <v>119</v>
      </c>
      <c r="O357" s="203">
        <f t="shared" ref="O357:O374" si="58">$E357</f>
        <v>0.72657481664267598</v>
      </c>
      <c r="P357" s="120">
        <f t="shared" ref="P357:P372" si="59">($E357-$D357)/$D357</f>
        <v>-0.689497941605694</v>
      </c>
      <c r="Q357" s="423">
        <f t="shared" si="57"/>
        <v>1</v>
      </c>
      <c r="U357" s="79"/>
      <c r="Z357" s="149"/>
      <c r="AF357" s="575"/>
      <c r="AG357" s="186"/>
    </row>
    <row r="358" spans="2:33" outlineLevel="2" x14ac:dyDescent="0.35">
      <c r="B358" s="126"/>
      <c r="C358" s="417" t="s">
        <v>122</v>
      </c>
      <c r="D358" s="128">
        <f>VLOOKUP($C358,'INPUTS | PCs'!$C$907:$L$925,MATCH($B$353,'INPUTS | PCs'!$C$2:$L$2,0),0)</f>
        <v>2.34</v>
      </c>
      <c r="E358" s="128">
        <f>VLOOKUP($C358,'INPUTS | PCs'!$C$929:$L$947,MATCH($B$353,'INPUTS | PCs'!$C$2:$L$2,0),0)</f>
        <v>1.0303687635574801</v>
      </c>
      <c r="F358" s="578"/>
      <c r="G358" s="70"/>
      <c r="H358" s="67"/>
      <c r="I358" s="417" t="s">
        <v>122</v>
      </c>
      <c r="J358" s="191">
        <f>VLOOKUP($C358,'INPUTS | PCs'!$C$907:$L$925,MATCH("2024-25",'INPUTS | PCs'!$C$2:$L$2,0),0)</f>
        <v>2.34</v>
      </c>
      <c r="K358" s="354" t="str">
        <f t="shared" si="56"/>
        <v>Yes</v>
      </c>
      <c r="L358" s="149"/>
      <c r="N358" s="415" t="s">
        <v>122</v>
      </c>
      <c r="O358" s="203">
        <f t="shared" si="58"/>
        <v>1.0303687635574801</v>
      </c>
      <c r="P358" s="120">
        <f t="shared" si="59"/>
        <v>-0.55967146856517946</v>
      </c>
      <c r="Q358" s="423">
        <f t="shared" si="57"/>
        <v>1</v>
      </c>
      <c r="U358" s="79"/>
      <c r="Z358" s="149"/>
      <c r="AF358" s="575"/>
      <c r="AG358" s="186"/>
    </row>
    <row r="359" spans="2:33" outlineLevel="2" x14ac:dyDescent="0.35">
      <c r="B359" s="126"/>
      <c r="C359" s="417" t="s">
        <v>124</v>
      </c>
      <c r="D359" s="128">
        <f>VLOOKUP($C359,'INPUTS | PCs'!$C$907:$L$925,MATCH($B$353,'INPUTS | PCs'!$C$2:$L$2,0),0)</f>
        <v>6.37</v>
      </c>
      <c r="E359" s="128">
        <f>VLOOKUP($C359,'INPUTS | PCs'!$C$929:$L$947,MATCH($B$353,'INPUTS | PCs'!$C$2:$L$2,0),0)</f>
        <v>5.6878842062673698</v>
      </c>
      <c r="F359" s="578"/>
      <c r="G359" s="70"/>
      <c r="H359" s="67"/>
      <c r="I359" s="417" t="s">
        <v>124</v>
      </c>
      <c r="J359" s="191">
        <f>VLOOKUP($C359,'INPUTS | PCs'!$C$907:$L$925,MATCH("2024-25",'INPUTS | PCs'!$C$2:$L$2,0),0)</f>
        <v>2.34</v>
      </c>
      <c r="K359" s="354" t="str">
        <f t="shared" si="56"/>
        <v>Yes</v>
      </c>
      <c r="L359" s="149"/>
      <c r="N359" s="415" t="s">
        <v>124</v>
      </c>
      <c r="O359" s="203">
        <f t="shared" si="58"/>
        <v>5.6878842062673698</v>
      </c>
      <c r="P359" s="120">
        <f t="shared" si="59"/>
        <v>-0.10708254218722611</v>
      </c>
      <c r="Q359" s="423">
        <f t="shared" si="57"/>
        <v>1</v>
      </c>
      <c r="U359" s="79"/>
      <c r="Z359" s="149"/>
      <c r="AF359" s="575"/>
      <c r="AG359" s="186"/>
    </row>
    <row r="360" spans="2:33" outlineLevel="2" x14ac:dyDescent="0.35">
      <c r="B360" s="126"/>
      <c r="C360" s="417" t="s">
        <v>126</v>
      </c>
      <c r="D360" s="128">
        <f>VLOOKUP($C360,'INPUTS | PCs'!$C$907:$L$925,MATCH($B$353,'INPUTS | PCs'!$C$2:$L$2,0),0)</f>
        <v>2.34</v>
      </c>
      <c r="E360" s="128">
        <f>VLOOKUP($C360,'INPUTS | PCs'!$C$929:$L$947,MATCH($B$353,'INPUTS | PCs'!$C$2:$L$2,0),0)</f>
        <v>1.04986337394449</v>
      </c>
      <c r="F360" s="578"/>
      <c r="G360" s="70"/>
      <c r="H360" s="67"/>
      <c r="I360" s="417" t="s">
        <v>126</v>
      </c>
      <c r="J360" s="191">
        <f>VLOOKUP($C360,'INPUTS | PCs'!$C$907:$L$925,MATCH("2024-25",'INPUTS | PCs'!$C$2:$L$2,0),0)</f>
        <v>2.34</v>
      </c>
      <c r="K360" s="354" t="str">
        <f t="shared" si="56"/>
        <v>Yes</v>
      </c>
      <c r="L360" s="149"/>
      <c r="N360" s="415" t="s">
        <v>126</v>
      </c>
      <c r="O360" s="203">
        <f t="shared" si="58"/>
        <v>1.04986337394449</v>
      </c>
      <c r="P360" s="120">
        <f t="shared" si="59"/>
        <v>-0.5513404384852606</v>
      </c>
      <c r="Q360" s="423">
        <f t="shared" si="57"/>
        <v>1</v>
      </c>
      <c r="U360" s="79"/>
      <c r="Z360" s="149"/>
      <c r="AF360" s="575"/>
      <c r="AG360" s="186"/>
    </row>
    <row r="361" spans="2:33" outlineLevel="2" x14ac:dyDescent="0.35">
      <c r="B361" s="126"/>
      <c r="C361" s="417" t="s">
        <v>128</v>
      </c>
      <c r="D361" s="128">
        <f>VLOOKUP($C361,'INPUTS | PCs'!$C$907:$L$925,MATCH($B$353,'INPUTS | PCs'!$C$2:$L$2,0),0)</f>
        <v>2.34</v>
      </c>
      <c r="E361" s="128">
        <f>VLOOKUP($C361,'INPUTS | PCs'!$C$929:$L$947,MATCH($B$353,'INPUTS | PCs'!$C$2:$L$2,0),0)</f>
        <v>1.01013381837079</v>
      </c>
      <c r="F361" s="578"/>
      <c r="G361" s="70"/>
      <c r="H361" s="67"/>
      <c r="I361" s="417" t="s">
        <v>128</v>
      </c>
      <c r="J361" s="191">
        <f>VLOOKUP($C361,'INPUTS | PCs'!$C$907:$L$925,MATCH("2024-25",'INPUTS | PCs'!$C$2:$L$2,0),0)</f>
        <v>2.34</v>
      </c>
      <c r="K361" s="354" t="str">
        <f t="shared" si="56"/>
        <v>Yes</v>
      </c>
      <c r="L361" s="149"/>
      <c r="N361" s="415" t="s">
        <v>128</v>
      </c>
      <c r="O361" s="203">
        <f t="shared" si="58"/>
        <v>1.01013381837079</v>
      </c>
      <c r="P361" s="120">
        <f t="shared" si="59"/>
        <v>-0.56831888103812389</v>
      </c>
      <c r="Q361" s="423">
        <f t="shared" si="57"/>
        <v>1</v>
      </c>
      <c r="U361" s="79"/>
      <c r="Z361" s="149"/>
      <c r="AF361" s="575"/>
      <c r="AG361" s="186"/>
    </row>
    <row r="362" spans="2:33" outlineLevel="2" x14ac:dyDescent="0.35">
      <c r="B362" s="126"/>
      <c r="C362" s="417" t="s">
        <v>131</v>
      </c>
      <c r="D362" s="128">
        <f>VLOOKUP($C362,'INPUTS | PCs'!$C$907:$L$925,MATCH($B$353,'INPUTS | PCs'!$C$2:$L$2,0),0)</f>
        <v>9.44</v>
      </c>
      <c r="E362" s="128">
        <f>VLOOKUP($C362,'INPUTS | PCs'!$C$929:$L$947,MATCH($B$353,'INPUTS | PCs'!$C$2:$L$2,0),0)</f>
        <v>9.2093968827648496</v>
      </c>
      <c r="F362" s="578"/>
      <c r="G362" s="70"/>
      <c r="H362" s="67"/>
      <c r="I362" s="417" t="s">
        <v>131</v>
      </c>
      <c r="J362" s="191">
        <f>VLOOKUP($C362,'INPUTS | PCs'!$C$907:$L$925,MATCH("2024-25",'INPUTS | PCs'!$C$2:$L$2,0),0)</f>
        <v>3.25</v>
      </c>
      <c r="K362" s="354" t="str">
        <f t="shared" si="56"/>
        <v>Yes</v>
      </c>
      <c r="L362" s="149"/>
      <c r="N362" s="415" t="s">
        <v>131</v>
      </c>
      <c r="O362" s="203">
        <f t="shared" si="58"/>
        <v>9.2093968827648496</v>
      </c>
      <c r="P362" s="120">
        <f t="shared" si="59"/>
        <v>-2.4428296317282831E-2</v>
      </c>
      <c r="Q362" s="423">
        <f t="shared" si="57"/>
        <v>1</v>
      </c>
      <c r="U362" s="79"/>
      <c r="Z362" s="149"/>
      <c r="AF362" s="575"/>
      <c r="AG362" s="186"/>
    </row>
    <row r="363" spans="2:33" outlineLevel="2" x14ac:dyDescent="0.35">
      <c r="B363" s="126"/>
      <c r="C363" s="417" t="s">
        <v>133</v>
      </c>
      <c r="D363" s="128">
        <f>VLOOKUP($C363,'INPUTS | PCs'!$C$907:$L$925,MATCH($B$353,'INPUTS | PCs'!$C$2:$L$2,0),0)</f>
        <v>6</v>
      </c>
      <c r="E363" s="128">
        <f>VLOOKUP($C363,'INPUTS | PCs'!$C$929:$L$947,MATCH($B$353,'INPUTS | PCs'!$C$2:$L$2,0),0)</f>
        <v>1.7642261012412499</v>
      </c>
      <c r="F363" s="578"/>
      <c r="G363" s="70"/>
      <c r="H363" s="67"/>
      <c r="I363" s="417" t="s">
        <v>133</v>
      </c>
      <c r="J363" s="191">
        <f>VLOOKUP($C363,'INPUTS | PCs'!$C$907:$L$925,MATCH("2024-25",'INPUTS | PCs'!$C$2:$L$2,0),0)</f>
        <v>2.34</v>
      </c>
      <c r="K363" s="354" t="str">
        <f t="shared" si="56"/>
        <v>Yes</v>
      </c>
      <c r="L363" s="149"/>
      <c r="N363" s="415" t="s">
        <v>133</v>
      </c>
      <c r="O363" s="203">
        <f t="shared" si="58"/>
        <v>1.7642261012412499</v>
      </c>
      <c r="P363" s="120">
        <f t="shared" si="59"/>
        <v>-0.70596231645979168</v>
      </c>
      <c r="Q363" s="423">
        <f t="shared" si="57"/>
        <v>1</v>
      </c>
      <c r="U363" s="79"/>
      <c r="Z363" s="149"/>
      <c r="AF363" s="575"/>
      <c r="AG363" s="186"/>
    </row>
    <row r="364" spans="2:33" outlineLevel="2" x14ac:dyDescent="0.35">
      <c r="B364" s="126"/>
      <c r="C364" s="417" t="s">
        <v>244</v>
      </c>
      <c r="D364" s="128">
        <f>VLOOKUP($C364,'INPUTS | PCs'!$C$907:$L$925,MATCH($B$353,'INPUTS | PCs'!$C$2:$L$2,0),0)</f>
        <v>3.56</v>
      </c>
      <c r="E364" s="128">
        <f>VLOOKUP($C364,'INPUTS | PCs'!$C$929:$L$947,MATCH($B$353,'INPUTS | PCs'!$C$2:$L$2,0),0)</f>
        <v>1.88457216152131</v>
      </c>
      <c r="F364" s="578"/>
      <c r="G364" s="70"/>
      <c r="H364" s="67"/>
      <c r="I364" s="417" t="s">
        <v>244</v>
      </c>
      <c r="J364" s="191">
        <f>VLOOKUP($C364,'INPUTS | PCs'!$C$907:$L$925,MATCH("2024-25",'INPUTS | PCs'!$C$2:$L$2,0),0)</f>
        <v>2.34</v>
      </c>
      <c r="K364" s="354" t="str">
        <f t="shared" si="56"/>
        <v>Yes</v>
      </c>
      <c r="L364" s="149"/>
      <c r="N364" s="415" t="s">
        <v>244</v>
      </c>
      <c r="O364" s="203">
        <f t="shared" si="58"/>
        <v>1.88457216152131</v>
      </c>
      <c r="P364" s="120">
        <f t="shared" si="59"/>
        <v>-0.47062579732547472</v>
      </c>
      <c r="Q364" s="423">
        <f t="shared" si="57"/>
        <v>1</v>
      </c>
      <c r="U364" s="79"/>
      <c r="Z364" s="149"/>
      <c r="AF364" s="575"/>
      <c r="AG364" s="186"/>
    </row>
    <row r="365" spans="2:33" outlineLevel="2" x14ac:dyDescent="0.35">
      <c r="B365" s="126"/>
      <c r="C365" s="417" t="s">
        <v>137</v>
      </c>
      <c r="D365" s="128">
        <f>VLOOKUP($C365,'INPUTS | PCs'!$C$907:$L$925,MATCH($B$353,'INPUTS | PCs'!$C$2:$L$2,0),0)</f>
        <v>2.34</v>
      </c>
      <c r="E365" s="128">
        <f>VLOOKUP($C365,'INPUTS | PCs'!$C$929:$L$947,MATCH($B$353,'INPUTS | PCs'!$C$2:$L$2,0),0)</f>
        <v>0.57078806690808803</v>
      </c>
      <c r="F365" s="578"/>
      <c r="G365" s="70"/>
      <c r="H365" s="67"/>
      <c r="I365" s="417" t="s">
        <v>137</v>
      </c>
      <c r="J365" s="191">
        <f>VLOOKUP($C365,'INPUTS | PCs'!$C$907:$L$925,MATCH("2024-25",'INPUTS | PCs'!$C$2:$L$2,0),0)</f>
        <v>2.34</v>
      </c>
      <c r="K365" s="354" t="str">
        <f t="shared" si="56"/>
        <v>Yes</v>
      </c>
      <c r="L365" s="149"/>
      <c r="N365" s="415" t="s">
        <v>137</v>
      </c>
      <c r="O365" s="203">
        <f t="shared" si="58"/>
        <v>0.57078806690808803</v>
      </c>
      <c r="P365" s="120">
        <f t="shared" si="59"/>
        <v>-0.75607347568030425</v>
      </c>
      <c r="Q365" s="423">
        <f t="shared" si="57"/>
        <v>1</v>
      </c>
      <c r="U365" s="79"/>
      <c r="Z365" s="149"/>
      <c r="AF365" s="575"/>
      <c r="AG365" s="186"/>
    </row>
    <row r="366" spans="2:33" outlineLevel="2" x14ac:dyDescent="0.35">
      <c r="B366" s="126"/>
      <c r="C366" s="417" t="s">
        <v>139</v>
      </c>
      <c r="D366" s="128">
        <f>VLOOKUP($C366,'INPUTS | PCs'!$C$907:$L$925,MATCH($B$353,'INPUTS | PCs'!$C$2:$L$2,0),0)</f>
        <v>5.12</v>
      </c>
      <c r="E366" s="128">
        <f>VLOOKUP($C366,'INPUTS | PCs'!$C$929:$L$947,MATCH($B$353,'INPUTS | PCs'!$C$2:$L$2,0),0)</f>
        <v>3.8668529429630101</v>
      </c>
      <c r="F366" s="578"/>
      <c r="G366" s="70"/>
      <c r="H366" s="67"/>
      <c r="I366" s="417" t="s">
        <v>139</v>
      </c>
      <c r="J366" s="191">
        <f>VLOOKUP($C366,'INPUTS | PCs'!$C$907:$L$925,MATCH("2024-25",'INPUTS | PCs'!$C$2:$L$2,0),0)</f>
        <v>2.34</v>
      </c>
      <c r="K366" s="354" t="str">
        <f t="shared" si="56"/>
        <v>Yes</v>
      </c>
      <c r="L366" s="149"/>
      <c r="N366" s="415" t="s">
        <v>139</v>
      </c>
      <c r="O366" s="203">
        <f t="shared" si="58"/>
        <v>3.8668529429630101</v>
      </c>
      <c r="P366" s="120">
        <f t="shared" si="59"/>
        <v>-0.24475528457753712</v>
      </c>
      <c r="Q366" s="423">
        <f t="shared" si="57"/>
        <v>1</v>
      </c>
      <c r="U366" s="79"/>
      <c r="Z366" s="149"/>
      <c r="AF366" s="575"/>
      <c r="AG366" s="186"/>
    </row>
    <row r="367" spans="2:33" outlineLevel="2" x14ac:dyDescent="0.35">
      <c r="B367" s="68"/>
      <c r="C367" s="417" t="s">
        <v>141</v>
      </c>
      <c r="D367" s="128">
        <f>VLOOKUP($C367,'INPUTS | PCs'!$C$907:$L$925,MATCH($B$353,'INPUTS | PCs'!$C$2:$L$2,0),0)</f>
        <v>2.34</v>
      </c>
      <c r="E367" s="128">
        <f>VLOOKUP($C367,'INPUTS | PCs'!$C$929:$L$947,MATCH($B$353,'INPUTS | PCs'!$C$2:$L$2,0),0)</f>
        <v>1.6510167847271799</v>
      </c>
      <c r="F367" s="578"/>
      <c r="G367" s="70"/>
      <c r="H367" s="67"/>
      <c r="I367" s="417" t="s">
        <v>141</v>
      </c>
      <c r="J367" s="191">
        <f>VLOOKUP($C367,'INPUTS | PCs'!$C$907:$L$925,MATCH("2024-25",'INPUTS | PCs'!$C$2:$L$2,0),0)</f>
        <v>2.34</v>
      </c>
      <c r="K367" s="354" t="str">
        <f t="shared" si="56"/>
        <v>Yes</v>
      </c>
      <c r="L367" s="149"/>
      <c r="N367" s="415" t="s">
        <v>141</v>
      </c>
      <c r="O367" s="203">
        <f t="shared" si="58"/>
        <v>1.6510167847271799</v>
      </c>
      <c r="P367" s="120">
        <f t="shared" si="59"/>
        <v>-0.29443727148411108</v>
      </c>
      <c r="Q367" s="423">
        <f t="shared" si="57"/>
        <v>1</v>
      </c>
      <c r="U367" s="79"/>
      <c r="Z367" s="149"/>
      <c r="AF367" s="575"/>
      <c r="AG367" s="186"/>
    </row>
    <row r="368" spans="2:33" outlineLevel="2" x14ac:dyDescent="0.35">
      <c r="B368" s="68"/>
      <c r="C368" s="417" t="s">
        <v>143</v>
      </c>
      <c r="D368" s="128">
        <f>VLOOKUP($C368,'INPUTS | PCs'!$C$907:$L$925,MATCH($B$353,'INPUTS | PCs'!$C$2:$L$2,0),0)</f>
        <v>2.34</v>
      </c>
      <c r="E368" s="128">
        <f>VLOOKUP($C368,'INPUTS | PCs'!$C$929:$L$947,MATCH($B$353,'INPUTS | PCs'!$C$2:$L$2,0),0)</f>
        <v>0.200185356811863</v>
      </c>
      <c r="F368" s="578"/>
      <c r="G368" s="70"/>
      <c r="H368" s="67"/>
      <c r="I368" s="417" t="s">
        <v>143</v>
      </c>
      <c r="J368" s="191">
        <f>VLOOKUP($C368,'INPUTS | PCs'!$C$907:$L$925,MATCH("2024-25",'INPUTS | PCs'!$C$2:$L$2,0),0)</f>
        <v>2.34</v>
      </c>
      <c r="K368" s="354" t="str">
        <f t="shared" si="56"/>
        <v>Yes</v>
      </c>
      <c r="L368" s="149"/>
      <c r="N368" s="415" t="s">
        <v>143</v>
      </c>
      <c r="O368" s="203">
        <f t="shared" si="58"/>
        <v>0.200185356811863</v>
      </c>
      <c r="P368" s="120">
        <f t="shared" si="59"/>
        <v>-0.91445070221715252</v>
      </c>
      <c r="Q368" s="423">
        <f t="shared" si="57"/>
        <v>1</v>
      </c>
      <c r="U368" s="79"/>
      <c r="Z368" s="149"/>
      <c r="AF368" s="575"/>
      <c r="AG368" s="186"/>
    </row>
    <row r="369" spans="2:33" outlineLevel="2" x14ac:dyDescent="0.35">
      <c r="B369" s="68"/>
      <c r="C369" s="417" t="s">
        <v>145</v>
      </c>
      <c r="D369" s="128">
        <f>VLOOKUP($C369,'INPUTS | PCs'!$C$907:$L$925,MATCH($B$353,'INPUTS | PCs'!$C$2:$L$2,0),0)</f>
        <v>2.34</v>
      </c>
      <c r="E369" s="128">
        <f>VLOOKUP($C369,'INPUTS | PCs'!$C$929:$L$947,MATCH($B$353,'INPUTS | PCs'!$C$2:$L$2,0),0)</f>
        <v>1.2519989079137299</v>
      </c>
      <c r="F369" s="578"/>
      <c r="G369" s="70"/>
      <c r="H369" s="67"/>
      <c r="I369" s="417" t="s">
        <v>145</v>
      </c>
      <c r="J369" s="191">
        <f>VLOOKUP($C369,'INPUTS | PCs'!$C$907:$L$925,MATCH("2024-25",'INPUTS | PCs'!$C$2:$L$2,0),0)</f>
        <v>2.34</v>
      </c>
      <c r="K369" s="354" t="str">
        <f t="shared" si="56"/>
        <v>Yes</v>
      </c>
      <c r="L369" s="149"/>
      <c r="N369" s="415" t="s">
        <v>145</v>
      </c>
      <c r="O369" s="203">
        <f t="shared" si="58"/>
        <v>1.2519989079137299</v>
      </c>
      <c r="P369" s="120">
        <f t="shared" si="59"/>
        <v>-0.46495773166079912</v>
      </c>
      <c r="Q369" s="423">
        <f t="shared" si="57"/>
        <v>1</v>
      </c>
      <c r="U369" s="79"/>
      <c r="Z369" s="149"/>
      <c r="AF369" s="575"/>
      <c r="AG369" s="186"/>
    </row>
    <row r="370" spans="2:33" outlineLevel="2" x14ac:dyDescent="0.35">
      <c r="B370" s="68"/>
      <c r="C370" s="417" t="s">
        <v>147</v>
      </c>
      <c r="D370" s="128">
        <f>VLOOKUP($C370,'INPUTS | PCs'!$C$907:$L$925,MATCH($B$353,'INPUTS | PCs'!$C$2:$L$2,0),0)</f>
        <v>4.2300000000000004</v>
      </c>
      <c r="E370" s="128">
        <f>VLOOKUP($C370,'INPUTS | PCs'!$C$929:$L$947,MATCH($B$353,'INPUTS | PCs'!$C$2:$L$2,0),0)</f>
        <v>3.0934675033865</v>
      </c>
      <c r="F370" s="578"/>
      <c r="G370" s="70"/>
      <c r="H370" s="67"/>
      <c r="I370" s="417" t="s">
        <v>147</v>
      </c>
      <c r="J370" s="191">
        <f>VLOOKUP($C370,'INPUTS | PCs'!$C$907:$L$925,MATCH("2024-25",'INPUTS | PCs'!$C$2:$L$2,0),0)</f>
        <v>2.34</v>
      </c>
      <c r="K370" s="354" t="str">
        <f t="shared" si="56"/>
        <v>Yes</v>
      </c>
      <c r="L370" s="149"/>
      <c r="N370" s="415" t="s">
        <v>147</v>
      </c>
      <c r="O370" s="203">
        <f t="shared" si="58"/>
        <v>3.0934675033865</v>
      </c>
      <c r="P370" s="120">
        <f t="shared" si="59"/>
        <v>-0.26868380534598119</v>
      </c>
      <c r="Q370" s="423">
        <f t="shared" si="57"/>
        <v>1</v>
      </c>
      <c r="U370" s="79"/>
      <c r="Z370" s="149"/>
      <c r="AF370" s="575"/>
      <c r="AG370" s="186"/>
    </row>
    <row r="371" spans="2:33" outlineLevel="2" x14ac:dyDescent="0.35">
      <c r="B371" s="68"/>
      <c r="C371" s="417" t="s">
        <v>149</v>
      </c>
      <c r="D371" s="128">
        <f>VLOOKUP($C371,'INPUTS | PCs'!$C$907:$L$925,MATCH($B$353,'INPUTS | PCs'!$C$2:$L$2,0),0)</f>
        <v>2.34</v>
      </c>
      <c r="E371" s="128">
        <f>VLOOKUP($C371,'INPUTS | PCs'!$C$929:$L$947,MATCH($B$353,'INPUTS | PCs'!$C$2:$L$2,0),0)</f>
        <v>0.56732798649219096</v>
      </c>
      <c r="F371" s="578"/>
      <c r="G371" s="70"/>
      <c r="H371" s="67"/>
      <c r="I371" s="417" t="s">
        <v>149</v>
      </c>
      <c r="J371" s="191">
        <f>VLOOKUP($C371,'INPUTS | PCs'!$C$907:$L$925,MATCH("2024-25",'INPUTS | PCs'!$C$2:$L$2,0),0)</f>
        <v>2.34</v>
      </c>
      <c r="K371" s="354" t="str">
        <f t="shared" si="56"/>
        <v>Yes</v>
      </c>
      <c r="L371" s="149"/>
      <c r="N371" s="415" t="s">
        <v>149</v>
      </c>
      <c r="O371" s="203">
        <f t="shared" si="58"/>
        <v>0.56732798649219096</v>
      </c>
      <c r="P371" s="120">
        <f t="shared" si="59"/>
        <v>-0.75755214252470471</v>
      </c>
      <c r="Q371" s="423">
        <f t="shared" si="57"/>
        <v>1</v>
      </c>
      <c r="U371" s="79"/>
      <c r="Z371" s="149"/>
      <c r="AF371" s="575"/>
      <c r="AG371" s="186"/>
    </row>
    <row r="372" spans="2:33" outlineLevel="2" x14ac:dyDescent="0.35">
      <c r="B372" s="68"/>
      <c r="C372" s="417" t="s">
        <v>151</v>
      </c>
      <c r="D372" s="128">
        <f>VLOOKUP($C372,'INPUTS | PCs'!$C$907:$L$925,MATCH($B$353,'INPUTS | PCs'!$C$2:$L$2,0),0)</f>
        <v>2.34</v>
      </c>
      <c r="E372" s="128">
        <f>VLOOKUP($C372,'INPUTS | PCs'!$C$929:$L$947,MATCH($B$353,'INPUTS | PCs'!$C$2:$L$2,0),0)</f>
        <v>0.95277547638773796</v>
      </c>
      <c r="F372" s="578"/>
      <c r="G372" s="70"/>
      <c r="H372" s="67"/>
      <c r="I372" s="417" t="s">
        <v>151</v>
      </c>
      <c r="J372" s="191">
        <f>VLOOKUP($C372,'INPUTS | PCs'!$C$907:$L$925,MATCH("2024-25",'INPUTS | PCs'!$C$2:$L$2,0),0)</f>
        <v>2.34</v>
      </c>
      <c r="K372" s="354" t="str">
        <f t="shared" si="56"/>
        <v>Yes</v>
      </c>
      <c r="L372" s="149"/>
      <c r="N372" s="415" t="s">
        <v>151</v>
      </c>
      <c r="O372" s="203">
        <f t="shared" si="58"/>
        <v>0.95277547638773796</v>
      </c>
      <c r="P372" s="120">
        <f t="shared" si="59"/>
        <v>-0.59283099299669306</v>
      </c>
      <c r="Q372" s="423">
        <f t="shared" si="57"/>
        <v>1</v>
      </c>
      <c r="U372" s="79"/>
      <c r="Z372" s="149"/>
      <c r="AF372" s="575"/>
      <c r="AG372" s="186"/>
    </row>
    <row r="373" spans="2:33" outlineLevel="2" x14ac:dyDescent="0.35">
      <c r="B373" s="68"/>
      <c r="C373" s="115"/>
      <c r="D373" s="188"/>
      <c r="E373" s="188"/>
      <c r="F373" s="592"/>
      <c r="G373" s="70"/>
      <c r="H373" s="67"/>
      <c r="I373" s="115"/>
      <c r="J373" s="132"/>
      <c r="K373" s="595"/>
      <c r="L373" s="308"/>
      <c r="N373" s="115"/>
      <c r="O373" s="192"/>
      <c r="P373" s="102"/>
      <c r="Q373" s="592"/>
      <c r="U373" s="142"/>
      <c r="Z373" s="129"/>
      <c r="AF373" s="388"/>
      <c r="AG373" s="142"/>
    </row>
    <row r="374" spans="2:33" outlineLevel="2" x14ac:dyDescent="0.35">
      <c r="B374" s="126"/>
      <c r="C374" s="418" t="s">
        <v>725</v>
      </c>
      <c r="D374" s="686" t="s">
        <v>242</v>
      </c>
      <c r="E374" s="325">
        <f>(VLOOKUP($C374,'INPUTS | PCs'!$C$995:$L$1013,MATCH($B$353,'INPUTS | PCs'!$C$2:$L$2,0),0)/VLOOKUP($C374,'INPUTS | PCs'!$C$973:$L$991,MATCH($B$353,'INPUTS | PCs'!$C$2:$L$2,0),0))*100</f>
        <v>2.2135202746611307</v>
      </c>
      <c r="F374" s="604" t="s">
        <v>242</v>
      </c>
      <c r="G374" s="70"/>
      <c r="H374" s="67"/>
      <c r="I374" s="418" t="s">
        <v>725</v>
      </c>
      <c r="J374" s="338">
        <f>VLOOKUP($C374,'INPUTS | PCs'!$C$907:$L$925,MATCH("2024-25",'INPUTS | PCs'!$C$2:$L$2,0),0)</f>
        <v>2.3770683949921501</v>
      </c>
      <c r="K374" s="604" t="s">
        <v>242</v>
      </c>
      <c r="L374" s="149"/>
      <c r="N374" s="418" t="s">
        <v>725</v>
      </c>
      <c r="O374" s="202">
        <f t="shared" si="58"/>
        <v>2.2135202746611307</v>
      </c>
      <c r="P374" s="604" t="s">
        <v>242</v>
      </c>
      <c r="Q374" s="604" t="s">
        <v>242</v>
      </c>
      <c r="U374" s="79"/>
      <c r="Z374" s="308"/>
      <c r="AF374" s="575"/>
      <c r="AG374" s="186"/>
    </row>
    <row r="375" spans="2:33" outlineLevel="2" x14ac:dyDescent="0.35">
      <c r="B375" s="68"/>
      <c r="C375" s="68"/>
      <c r="D375" s="350"/>
      <c r="E375" s="189"/>
      <c r="F375" s="96"/>
      <c r="G375" s="67"/>
      <c r="H375" s="67"/>
      <c r="I375" s="68"/>
      <c r="J375" s="131"/>
      <c r="K375" s="71"/>
      <c r="N375" s="67"/>
      <c r="O375" s="193"/>
      <c r="P375" s="65"/>
      <c r="Q375" s="65"/>
      <c r="U375" s="80"/>
      <c r="Z375" s="71"/>
      <c r="AF375" s="190"/>
    </row>
    <row r="376" spans="2:33" outlineLevel="2" x14ac:dyDescent="0.35">
      <c r="B376" s="68"/>
      <c r="C376" s="101" t="s">
        <v>1254</v>
      </c>
      <c r="D376" s="190">
        <f>IFERROR(_xlfn.QUARTILE.INC(D356:D372,1),"-")</f>
        <v>2.34</v>
      </c>
      <c r="E376" s="190">
        <f>IFERROR(_xlfn.QUARTILE.INC(E356:E372,1),"-")</f>
        <v>0.95277547638773796</v>
      </c>
      <c r="F376" s="81"/>
      <c r="G376" s="67"/>
      <c r="H376" s="67"/>
      <c r="I376" s="101" t="s">
        <v>1254</v>
      </c>
      <c r="J376" s="190">
        <f>IFERROR(_xlfn.QUARTILE.INC(J356:J372,1),"-")</f>
        <v>2.34</v>
      </c>
      <c r="K376" s="149"/>
      <c r="N376" s="101" t="s">
        <v>1254</v>
      </c>
      <c r="O376" s="190">
        <f>IFERROR(_xlfn.QUARTILE.INC(O356:O372,1),"-")</f>
        <v>0.95277547638773796</v>
      </c>
      <c r="P376" s="81"/>
      <c r="Q376" s="81"/>
      <c r="U376" s="81"/>
      <c r="Z376" s="129"/>
      <c r="AF376" s="190"/>
      <c r="AG376" s="81"/>
    </row>
    <row r="377" spans="2:33" outlineLevel="2" x14ac:dyDescent="0.35">
      <c r="B377" s="68"/>
      <c r="C377" s="68" t="s">
        <v>1256</v>
      </c>
      <c r="D377" s="190">
        <f>IFERROR(_xlfn.QUARTILE.INC(D356:D372,3),"-")</f>
        <v>4.2300000000000004</v>
      </c>
      <c r="E377" s="190">
        <f>IFERROR(_xlfn.QUARTILE.INC(E356:E372,3),"-")</f>
        <v>1.88457216152131</v>
      </c>
      <c r="F377" s="93"/>
      <c r="G377" s="67"/>
      <c r="H377" s="67"/>
      <c r="I377" s="68" t="s">
        <v>1256</v>
      </c>
      <c r="J377" s="190">
        <f>IFERROR(_xlfn.QUARTILE.INC(J356:J372,3),"-")</f>
        <v>2.34</v>
      </c>
      <c r="N377" s="68" t="s">
        <v>1256</v>
      </c>
      <c r="O377" s="190">
        <f>IFERROR(_xlfn.QUARTILE.INC(O356:O372,3),"-")</f>
        <v>1.88457216152131</v>
      </c>
      <c r="AA377" s="149"/>
      <c r="AF377" s="190"/>
    </row>
    <row r="378" spans="2:33" outlineLevel="2" x14ac:dyDescent="0.35">
      <c r="H378" s="67"/>
      <c r="I378" s="67"/>
    </row>
    <row r="379" spans="2:33" outlineLevel="2" x14ac:dyDescent="0.35">
      <c r="B379" s="815" t="s">
        <v>1230</v>
      </c>
      <c r="C379" s="816"/>
      <c r="D379" s="816"/>
      <c r="E379" s="817"/>
      <c r="F379" s="307"/>
      <c r="G379" s="108" t="s">
        <v>1204</v>
      </c>
      <c r="H379" s="307"/>
      <c r="I379" s="67"/>
      <c r="N379" s="108" t="s">
        <v>1204</v>
      </c>
      <c r="U379" s="108"/>
      <c r="AF379" s="108"/>
    </row>
    <row r="380" spans="2:33" outlineLevel="2" x14ac:dyDescent="0.35">
      <c r="B380" s="812" t="str">
        <f>'OUTPUTS | Summary'!$H$43</f>
        <v>Less than or equal to target</v>
      </c>
      <c r="C380" s="813"/>
      <c r="D380" s="814"/>
      <c r="E380" s="669">
        <v>1</v>
      </c>
      <c r="G380" s="57" t="s">
        <v>1331</v>
      </c>
      <c r="H380" s="68"/>
      <c r="I380" s="67"/>
      <c r="K380" s="108"/>
      <c r="L380" s="108"/>
      <c r="M380" s="108"/>
      <c r="N380" s="108"/>
      <c r="O380" s="108"/>
      <c r="Q380" s="108"/>
      <c r="R380" s="108"/>
      <c r="S380" s="108"/>
      <c r="T380" s="108"/>
      <c r="U380" s="108"/>
      <c r="V380" s="108"/>
      <c r="W380" s="108"/>
    </row>
    <row r="381" spans="2:33" outlineLevel="2" x14ac:dyDescent="0.35">
      <c r="B381" s="812" t="str">
        <f>'OUTPUTS | Summary'!$K$43</f>
        <v>Greater than target</v>
      </c>
      <c r="C381" s="813"/>
      <c r="D381" s="814"/>
      <c r="E381" s="106">
        <v>2</v>
      </c>
      <c r="H381" s="68"/>
      <c r="I381" s="67"/>
      <c r="K381" s="108"/>
      <c r="L381" s="108"/>
      <c r="M381" s="108"/>
      <c r="N381" s="108"/>
      <c r="O381" s="108"/>
      <c r="Q381" s="108"/>
      <c r="R381" s="108"/>
      <c r="S381" s="108"/>
      <c r="T381" s="108"/>
      <c r="U381" s="108"/>
      <c r="V381" s="108"/>
      <c r="W381" s="108"/>
    </row>
    <row r="382" spans="2:33" outlineLevel="2" x14ac:dyDescent="0.35">
      <c r="H382" s="67"/>
      <c r="I382" s="67"/>
      <c r="J382" s="108"/>
      <c r="K382" s="108"/>
      <c r="L382" s="108"/>
      <c r="M382" s="108"/>
      <c r="N382" s="108"/>
      <c r="O382" s="108"/>
      <c r="P382" s="108"/>
      <c r="Q382" s="108"/>
      <c r="R382" s="108"/>
      <c r="S382" s="108"/>
      <c r="T382" s="108"/>
      <c r="U382" s="108"/>
      <c r="V382" s="108"/>
      <c r="W382" s="108"/>
    </row>
    <row r="383" spans="2:33" outlineLevel="1" x14ac:dyDescent="0.35">
      <c r="H383" s="67"/>
      <c r="I383" s="67"/>
      <c r="J383" s="108"/>
      <c r="K383" s="108"/>
      <c r="L383" s="108"/>
      <c r="M383" s="108"/>
      <c r="N383" s="108"/>
      <c r="O383" s="108"/>
      <c r="P383" s="108"/>
      <c r="Q383" s="108"/>
      <c r="R383" s="108"/>
      <c r="S383" s="108"/>
      <c r="T383" s="108"/>
      <c r="U383" s="108"/>
      <c r="V383" s="108"/>
      <c r="W383" s="108"/>
    </row>
    <row r="384" spans="2:33" ht="14.25" outlineLevel="1" x14ac:dyDescent="0.35">
      <c r="B384" s="74" t="s">
        <v>1332</v>
      </c>
      <c r="C384" s="168"/>
      <c r="D384" s="168"/>
      <c r="E384" s="168"/>
      <c r="F384" s="168"/>
      <c r="G384" s="168"/>
      <c r="H384" s="169"/>
      <c r="I384" s="169"/>
      <c r="J384" s="170"/>
      <c r="K384" s="170"/>
      <c r="L384" s="170"/>
      <c r="M384" s="170"/>
      <c r="N384" s="170"/>
      <c r="O384" s="170"/>
      <c r="P384" s="170"/>
      <c r="Q384" s="170"/>
      <c r="R384" s="170"/>
      <c r="S384" s="170"/>
      <c r="T384" s="170"/>
      <c r="U384" s="170"/>
      <c r="V384" s="170"/>
      <c r="W384" s="170"/>
      <c r="X384" s="168"/>
      <c r="Y384" s="168"/>
      <c r="Z384" s="168"/>
      <c r="AA384" s="168"/>
      <c r="AB384" s="168"/>
      <c r="AC384" s="168"/>
      <c r="AD384" s="168"/>
      <c r="AE384" s="168"/>
      <c r="AF384" s="168"/>
      <c r="AG384" s="168"/>
    </row>
    <row r="385" spans="2:33" outlineLevel="2" x14ac:dyDescent="0.35">
      <c r="H385" s="67"/>
      <c r="I385" s="67"/>
      <c r="J385" s="108"/>
      <c r="K385" s="108"/>
      <c r="L385" s="108"/>
      <c r="M385" s="108"/>
      <c r="N385" s="108"/>
      <c r="O385" s="108"/>
      <c r="P385" s="108"/>
      <c r="Q385" s="108"/>
      <c r="R385" s="108"/>
      <c r="S385" s="108"/>
      <c r="T385" s="108"/>
      <c r="U385" s="108"/>
      <c r="V385" s="108"/>
      <c r="W385" s="108"/>
    </row>
    <row r="386" spans="2:33" outlineLevel="2" x14ac:dyDescent="0.35">
      <c r="B386" s="57" t="s">
        <v>1333</v>
      </c>
      <c r="H386" s="67"/>
      <c r="I386" s="67"/>
      <c r="L386" s="108"/>
      <c r="M386" s="108"/>
      <c r="N386" s="108"/>
      <c r="O386" s="108"/>
      <c r="P386" s="108"/>
      <c r="Q386" s="108"/>
      <c r="R386" s="108"/>
      <c r="S386" s="108"/>
      <c r="T386" s="108"/>
      <c r="U386" s="108"/>
      <c r="V386" s="108"/>
      <c r="W386" s="108"/>
    </row>
    <row r="387" spans="2:33" outlineLevel="2" x14ac:dyDescent="0.35">
      <c r="H387" s="67"/>
      <c r="I387" s="67"/>
      <c r="J387" s="108"/>
      <c r="K387" s="108"/>
      <c r="L387" s="108"/>
      <c r="M387" s="108"/>
      <c r="N387" s="108"/>
      <c r="O387" s="108"/>
      <c r="P387" s="108"/>
      <c r="Q387" s="108"/>
      <c r="R387" s="108"/>
      <c r="S387" s="108"/>
      <c r="T387" s="108"/>
      <c r="U387" s="108"/>
      <c r="V387" s="108"/>
      <c r="W387" s="108"/>
    </row>
    <row r="388" spans="2:33" outlineLevel="2" x14ac:dyDescent="0.35">
      <c r="B388" s="57" t="str">
        <f>Year</f>
        <v>2020-21</v>
      </c>
      <c r="H388" s="67"/>
      <c r="S388" s="135"/>
      <c r="AE388" s="99"/>
      <c r="AF388" s="99"/>
    </row>
    <row r="389" spans="2:33" outlineLevel="2" x14ac:dyDescent="0.35">
      <c r="B389" s="511" t="s">
        <v>1334</v>
      </c>
      <c r="H389" s="67"/>
      <c r="I389" s="67"/>
    </row>
    <row r="390" spans="2:33" ht="28.5" outlineLevel="2" x14ac:dyDescent="0.35">
      <c r="B390" s="416" t="str">
        <f>Year &amp; " Rank"</f>
        <v>2020-21 Rank</v>
      </c>
      <c r="C390" s="91" t="s">
        <v>212</v>
      </c>
      <c r="D390" s="87" t="s">
        <v>208</v>
      </c>
      <c r="E390" s="87" t="s">
        <v>1323</v>
      </c>
      <c r="F390" s="389"/>
      <c r="G390" s="390"/>
      <c r="H390" s="390"/>
    </row>
    <row r="391" spans="2:33" outlineLevel="2" x14ac:dyDescent="0.35">
      <c r="B391" s="391">
        <v>1</v>
      </c>
      <c r="C391" s="417" t="s">
        <v>143</v>
      </c>
      <c r="D391" s="203">
        <f t="shared" ref="D391:D407" si="60">VLOOKUP($C391,Unplannedoutage,2,0)</f>
        <v>0.200185356811863</v>
      </c>
      <c r="E391" s="203">
        <f t="shared" ref="E391:E407" si="61">VLOOKUP($C391,$I$356:$K$374,2,0)</f>
        <v>2.34</v>
      </c>
      <c r="F391" s="584"/>
      <c r="G391" s="388"/>
      <c r="H391" s="388"/>
      <c r="J391" s="67"/>
      <c r="K391" s="67"/>
      <c r="L391" s="67"/>
      <c r="M391" s="67"/>
      <c r="N391" s="67"/>
      <c r="O391" s="67"/>
      <c r="P391" s="67"/>
      <c r="Q391" s="67"/>
      <c r="R391" s="67"/>
      <c r="S391" s="67"/>
      <c r="T391" s="67"/>
      <c r="U391" s="182"/>
      <c r="V391" s="65"/>
      <c r="W391" s="182"/>
      <c r="X391" s="65"/>
      <c r="AB391" s="65"/>
      <c r="AC391" s="65"/>
      <c r="AD391" s="65"/>
      <c r="AE391" s="80"/>
      <c r="AF391" s="80"/>
      <c r="AG391" s="72"/>
    </row>
    <row r="392" spans="2:33" outlineLevel="2" x14ac:dyDescent="0.35">
      <c r="B392" s="391">
        <f>B391+1</f>
        <v>2</v>
      </c>
      <c r="C392" s="417" t="s">
        <v>149</v>
      </c>
      <c r="D392" s="203">
        <f t="shared" si="60"/>
        <v>0.56732798649219096</v>
      </c>
      <c r="E392" s="203">
        <f t="shared" si="61"/>
        <v>2.34</v>
      </c>
      <c r="F392" s="584"/>
      <c r="G392" s="388"/>
      <c r="H392" s="388"/>
      <c r="J392" s="67"/>
      <c r="K392" s="67"/>
      <c r="L392" s="67"/>
      <c r="M392" s="67"/>
      <c r="N392" s="67"/>
      <c r="O392" s="67"/>
      <c r="P392" s="67"/>
      <c r="Q392" s="67"/>
      <c r="R392" s="67"/>
      <c r="S392" s="67"/>
      <c r="T392" s="67"/>
      <c r="U392" s="65"/>
      <c r="V392" s="183"/>
      <c r="W392" s="184"/>
      <c r="X392" s="65"/>
      <c r="AB392" s="65"/>
      <c r="AC392" s="65"/>
      <c r="AD392" s="65"/>
      <c r="AE392" s="80"/>
      <c r="AF392" s="80"/>
      <c r="AG392" s="72"/>
    </row>
    <row r="393" spans="2:33" outlineLevel="2" x14ac:dyDescent="0.35">
      <c r="B393" s="391">
        <f t="shared" ref="B393:B407" si="62">B392+1</f>
        <v>3</v>
      </c>
      <c r="C393" s="417" t="s">
        <v>137</v>
      </c>
      <c r="D393" s="203">
        <f t="shared" si="60"/>
        <v>0.57078806690808803</v>
      </c>
      <c r="E393" s="203">
        <f t="shared" si="61"/>
        <v>2.34</v>
      </c>
      <c r="F393" s="584"/>
      <c r="G393" s="388"/>
      <c r="H393" s="388"/>
      <c r="J393" s="67"/>
      <c r="K393" s="67"/>
      <c r="L393" s="67"/>
      <c r="M393" s="67"/>
      <c r="N393" s="67"/>
      <c r="O393" s="67"/>
      <c r="P393" s="67"/>
      <c r="Q393" s="67"/>
      <c r="R393" s="67"/>
      <c r="S393" s="67"/>
      <c r="T393" s="67"/>
      <c r="U393" s="65"/>
      <c r="V393" s="183"/>
      <c r="W393" s="184"/>
      <c r="X393" s="65"/>
      <c r="AB393" s="65"/>
      <c r="AC393" s="65"/>
      <c r="AD393" s="65"/>
      <c r="AE393" s="80"/>
      <c r="AF393" s="80"/>
      <c r="AG393" s="72"/>
    </row>
    <row r="394" spans="2:33" outlineLevel="2" x14ac:dyDescent="0.35">
      <c r="B394" s="391">
        <f t="shared" si="62"/>
        <v>4</v>
      </c>
      <c r="C394" s="417" t="s">
        <v>119</v>
      </c>
      <c r="D394" s="203">
        <f t="shared" si="60"/>
        <v>0.72657481664267598</v>
      </c>
      <c r="E394" s="203">
        <f t="shared" si="61"/>
        <v>2.34</v>
      </c>
      <c r="F394" s="584"/>
      <c r="G394" s="388"/>
      <c r="H394" s="388"/>
      <c r="J394" s="67"/>
      <c r="K394" s="67"/>
      <c r="L394" s="67"/>
      <c r="M394" s="67"/>
      <c r="N394" s="67"/>
      <c r="O394" s="67"/>
      <c r="P394" s="67"/>
      <c r="Q394" s="67"/>
      <c r="R394" s="67"/>
      <c r="S394" s="67"/>
      <c r="T394" s="67"/>
      <c r="U394" s="65"/>
      <c r="V394" s="183"/>
      <c r="W394" s="184"/>
      <c r="X394" s="65"/>
      <c r="AB394" s="65"/>
      <c r="AC394" s="65"/>
      <c r="AD394" s="65"/>
      <c r="AE394" s="80"/>
      <c r="AF394" s="80"/>
      <c r="AG394" s="72"/>
    </row>
    <row r="395" spans="2:33" outlineLevel="2" x14ac:dyDescent="0.35">
      <c r="B395" s="391">
        <f t="shared" si="62"/>
        <v>5</v>
      </c>
      <c r="C395" s="417" t="s">
        <v>151</v>
      </c>
      <c r="D395" s="203">
        <f t="shared" si="60"/>
        <v>0.95277547638773796</v>
      </c>
      <c r="E395" s="203">
        <f t="shared" si="61"/>
        <v>2.34</v>
      </c>
      <c r="F395" s="584"/>
      <c r="G395" s="388"/>
      <c r="H395" s="388"/>
      <c r="J395" s="67"/>
      <c r="K395" s="67"/>
      <c r="L395" s="67"/>
      <c r="M395" s="67"/>
      <c r="N395" s="67"/>
      <c r="O395" s="67"/>
      <c r="P395" s="67"/>
      <c r="Q395" s="67"/>
      <c r="R395" s="67"/>
      <c r="S395" s="67"/>
      <c r="T395" s="67"/>
      <c r="U395" s="65"/>
      <c r="V395" s="183"/>
      <c r="W395" s="184"/>
      <c r="X395" s="65"/>
      <c r="AB395" s="65"/>
      <c r="AC395" s="65"/>
      <c r="AD395" s="65"/>
      <c r="AE395" s="80"/>
      <c r="AF395" s="80"/>
      <c r="AG395" s="72"/>
    </row>
    <row r="396" spans="2:33" outlineLevel="2" x14ac:dyDescent="0.35">
      <c r="B396" s="391">
        <f t="shared" si="62"/>
        <v>6</v>
      </c>
      <c r="C396" s="417" t="s">
        <v>128</v>
      </c>
      <c r="D396" s="203">
        <f t="shared" si="60"/>
        <v>1.01013381837079</v>
      </c>
      <c r="E396" s="203">
        <f t="shared" si="61"/>
        <v>2.34</v>
      </c>
      <c r="F396" s="584"/>
      <c r="G396" s="388"/>
      <c r="H396" s="388"/>
      <c r="J396" s="67"/>
      <c r="K396" s="67"/>
      <c r="L396" s="67"/>
      <c r="M396" s="67"/>
      <c r="N396" s="67"/>
      <c r="O396" s="67"/>
      <c r="P396" s="67"/>
      <c r="Q396" s="67"/>
      <c r="R396" s="67"/>
      <c r="S396" s="67"/>
      <c r="T396" s="67"/>
      <c r="U396" s="67"/>
      <c r="V396" s="67"/>
      <c r="W396" s="67"/>
      <c r="X396" s="65"/>
      <c r="Y396" s="65"/>
      <c r="Z396" s="65"/>
      <c r="AA396" s="65"/>
      <c r="AB396" s="65"/>
      <c r="AC396" s="65"/>
      <c r="AD396" s="65"/>
      <c r="AE396" s="80"/>
      <c r="AF396" s="80"/>
      <c r="AG396" s="72"/>
    </row>
    <row r="397" spans="2:33" outlineLevel="2" x14ac:dyDescent="0.35">
      <c r="B397" s="391">
        <f t="shared" si="62"/>
        <v>7</v>
      </c>
      <c r="C397" s="417" t="s">
        <v>122</v>
      </c>
      <c r="D397" s="203">
        <f t="shared" si="60"/>
        <v>1.0303687635574801</v>
      </c>
      <c r="E397" s="203">
        <f t="shared" si="61"/>
        <v>2.34</v>
      </c>
      <c r="F397" s="584"/>
      <c r="G397" s="388"/>
      <c r="H397" s="388"/>
      <c r="J397" s="67"/>
      <c r="K397" s="67"/>
      <c r="L397" s="67"/>
      <c r="M397" s="67"/>
      <c r="N397" s="67"/>
      <c r="O397" s="67"/>
      <c r="P397" s="67"/>
      <c r="Q397" s="67"/>
      <c r="R397" s="67"/>
      <c r="S397" s="67"/>
      <c r="T397" s="67"/>
      <c r="U397" s="67"/>
      <c r="V397" s="67"/>
      <c r="W397" s="67"/>
      <c r="X397" s="65"/>
      <c r="Y397" s="65"/>
      <c r="Z397" s="65"/>
      <c r="AA397" s="65"/>
      <c r="AB397" s="65"/>
      <c r="AC397" s="65"/>
      <c r="AD397" s="65"/>
      <c r="AE397" s="80"/>
      <c r="AF397" s="80"/>
      <c r="AG397" s="72"/>
    </row>
    <row r="398" spans="2:33" outlineLevel="2" x14ac:dyDescent="0.35">
      <c r="B398" s="391">
        <f t="shared" si="62"/>
        <v>8</v>
      </c>
      <c r="C398" s="417" t="s">
        <v>126</v>
      </c>
      <c r="D398" s="203">
        <f t="shared" si="60"/>
        <v>1.04986337394449</v>
      </c>
      <c r="E398" s="203">
        <f t="shared" si="61"/>
        <v>2.34</v>
      </c>
      <c r="F398" s="584"/>
      <c r="G398" s="388"/>
      <c r="H398" s="388"/>
      <c r="J398" s="67"/>
      <c r="K398" s="67"/>
      <c r="L398" s="67"/>
      <c r="M398" s="67"/>
      <c r="N398" s="67"/>
      <c r="O398" s="67"/>
      <c r="P398" s="67"/>
      <c r="Q398" s="67"/>
      <c r="R398" s="67"/>
      <c r="S398" s="67"/>
      <c r="T398" s="67"/>
      <c r="U398" s="67"/>
      <c r="V398" s="67"/>
      <c r="W398" s="67"/>
      <c r="X398" s="65"/>
      <c r="Y398" s="65"/>
      <c r="Z398" s="65"/>
      <c r="AA398" s="65"/>
      <c r="AB398" s="65"/>
      <c r="AC398" s="65"/>
      <c r="AD398" s="65"/>
      <c r="AE398" s="80"/>
      <c r="AF398" s="80"/>
      <c r="AG398" s="72"/>
    </row>
    <row r="399" spans="2:33" outlineLevel="2" x14ac:dyDescent="0.35">
      <c r="B399" s="391">
        <f t="shared" si="62"/>
        <v>9</v>
      </c>
      <c r="C399" s="417" t="s">
        <v>117</v>
      </c>
      <c r="D399" s="203">
        <f t="shared" si="60"/>
        <v>1.1389993420488</v>
      </c>
      <c r="E399" s="203">
        <f t="shared" si="61"/>
        <v>2.34</v>
      </c>
      <c r="F399" s="584"/>
      <c r="G399" s="388"/>
      <c r="H399" s="388"/>
      <c r="J399" s="67"/>
      <c r="K399" s="67"/>
      <c r="L399" s="67"/>
      <c r="M399" s="67"/>
      <c r="N399" s="67"/>
      <c r="O399" s="67"/>
      <c r="P399" s="67"/>
      <c r="Q399" s="67"/>
      <c r="R399" s="67"/>
      <c r="S399" s="67"/>
      <c r="T399" s="67"/>
      <c r="U399" s="67"/>
      <c r="V399" s="67"/>
      <c r="W399" s="67"/>
      <c r="X399" s="65"/>
      <c r="Y399" s="65"/>
      <c r="Z399" s="65"/>
      <c r="AA399" s="65"/>
      <c r="AB399" s="65"/>
      <c r="AC399" s="65"/>
      <c r="AD399" s="65"/>
      <c r="AE399" s="80"/>
      <c r="AF399" s="80"/>
      <c r="AG399" s="72"/>
    </row>
    <row r="400" spans="2:33" outlineLevel="2" x14ac:dyDescent="0.35">
      <c r="B400" s="391">
        <f t="shared" si="62"/>
        <v>10</v>
      </c>
      <c r="C400" s="417" t="s">
        <v>145</v>
      </c>
      <c r="D400" s="203">
        <f t="shared" si="60"/>
        <v>1.2519989079137299</v>
      </c>
      <c r="E400" s="203">
        <f t="shared" si="61"/>
        <v>2.34</v>
      </c>
      <c r="F400" s="584"/>
      <c r="G400" s="388"/>
      <c r="H400" s="388"/>
      <c r="J400" s="67"/>
      <c r="K400" s="67"/>
      <c r="L400" s="67"/>
      <c r="M400" s="67"/>
      <c r="N400" s="67"/>
      <c r="O400" s="67"/>
      <c r="P400" s="67"/>
      <c r="Q400" s="67"/>
      <c r="R400" s="67"/>
      <c r="S400" s="67"/>
      <c r="T400" s="67"/>
      <c r="U400" s="67"/>
      <c r="V400" s="67"/>
      <c r="W400" s="67"/>
      <c r="X400" s="65"/>
      <c r="Y400" s="65"/>
      <c r="Z400" s="65"/>
      <c r="AA400" s="65"/>
      <c r="AB400" s="65"/>
      <c r="AC400" s="65"/>
      <c r="AD400" s="65"/>
      <c r="AE400" s="80"/>
      <c r="AF400" s="80"/>
      <c r="AG400" s="72"/>
    </row>
    <row r="401" spans="2:33" outlineLevel="2" x14ac:dyDescent="0.35">
      <c r="B401" s="392">
        <f t="shared" si="62"/>
        <v>11</v>
      </c>
      <c r="C401" s="417" t="s">
        <v>141</v>
      </c>
      <c r="D401" s="203">
        <f t="shared" si="60"/>
        <v>1.6510167847271799</v>
      </c>
      <c r="E401" s="203">
        <f t="shared" si="61"/>
        <v>2.34</v>
      </c>
      <c r="F401" s="584"/>
      <c r="G401" s="388"/>
      <c r="H401" s="388"/>
      <c r="J401" s="67"/>
      <c r="K401" s="67"/>
      <c r="L401" s="67"/>
      <c r="M401" s="67"/>
      <c r="N401" s="67"/>
      <c r="O401" s="67"/>
      <c r="P401" s="67"/>
      <c r="Q401" s="67"/>
      <c r="R401" s="67"/>
      <c r="S401" s="67"/>
      <c r="T401" s="67"/>
      <c r="U401" s="67"/>
      <c r="V401" s="67"/>
      <c r="W401" s="67"/>
      <c r="X401" s="65"/>
      <c r="Y401" s="65"/>
      <c r="Z401" s="65"/>
      <c r="AA401" s="65"/>
      <c r="AB401" s="65"/>
      <c r="AC401" s="65"/>
      <c r="AD401" s="65"/>
      <c r="AE401" s="80"/>
      <c r="AF401" s="80"/>
      <c r="AG401" s="72"/>
    </row>
    <row r="402" spans="2:33" outlineLevel="2" x14ac:dyDescent="0.35">
      <c r="B402" s="392">
        <f t="shared" si="62"/>
        <v>12</v>
      </c>
      <c r="C402" s="417" t="s">
        <v>133</v>
      </c>
      <c r="D402" s="203">
        <f t="shared" si="60"/>
        <v>1.7642261012412499</v>
      </c>
      <c r="E402" s="203">
        <f t="shared" si="61"/>
        <v>2.34</v>
      </c>
      <c r="F402" s="584"/>
      <c r="G402" s="388"/>
      <c r="H402" s="388"/>
      <c r="J402" s="67"/>
      <c r="K402" s="67"/>
      <c r="L402" s="67"/>
      <c r="M402" s="67"/>
      <c r="N402" s="67"/>
      <c r="O402" s="67"/>
      <c r="P402" s="67"/>
      <c r="Q402" s="67"/>
      <c r="R402" s="67"/>
      <c r="S402" s="67"/>
      <c r="T402" s="67"/>
      <c r="U402" s="67"/>
      <c r="V402" s="67"/>
      <c r="W402" s="67"/>
      <c r="X402" s="65"/>
      <c r="Y402" s="65"/>
      <c r="Z402" s="65"/>
      <c r="AA402" s="65"/>
      <c r="AB402" s="65"/>
      <c r="AC402" s="65"/>
      <c r="AD402" s="65"/>
      <c r="AE402" s="80"/>
      <c r="AF402" s="80"/>
      <c r="AG402" s="72"/>
    </row>
    <row r="403" spans="2:33" outlineLevel="2" x14ac:dyDescent="0.35">
      <c r="B403" s="392">
        <f t="shared" si="62"/>
        <v>13</v>
      </c>
      <c r="C403" s="417" t="s">
        <v>244</v>
      </c>
      <c r="D403" s="203">
        <f t="shared" si="60"/>
        <v>1.88457216152131</v>
      </c>
      <c r="E403" s="203">
        <f t="shared" si="61"/>
        <v>2.34</v>
      </c>
      <c r="F403" s="584"/>
      <c r="G403" s="388"/>
      <c r="H403" s="388"/>
      <c r="J403" s="67"/>
      <c r="K403" s="67"/>
      <c r="L403" s="67"/>
      <c r="M403" s="67"/>
      <c r="N403" s="67"/>
      <c r="O403" s="67"/>
      <c r="P403" s="67"/>
      <c r="Q403" s="67"/>
      <c r="R403" s="67"/>
      <c r="S403" s="67"/>
      <c r="T403" s="67"/>
      <c r="U403" s="67"/>
      <c r="V403" s="67"/>
      <c r="W403" s="67"/>
      <c r="X403" s="65"/>
      <c r="Y403" s="65"/>
      <c r="Z403" s="65"/>
      <c r="AA403" s="65"/>
      <c r="AB403" s="65"/>
      <c r="AC403" s="65"/>
      <c r="AD403" s="65"/>
      <c r="AE403" s="80"/>
      <c r="AF403" s="80"/>
      <c r="AG403" s="72"/>
    </row>
    <row r="404" spans="2:33" outlineLevel="2" x14ac:dyDescent="0.35">
      <c r="B404" s="392">
        <f t="shared" si="62"/>
        <v>14</v>
      </c>
      <c r="C404" s="417" t="s">
        <v>147</v>
      </c>
      <c r="D404" s="203">
        <f t="shared" si="60"/>
        <v>3.0934675033865</v>
      </c>
      <c r="E404" s="203">
        <f t="shared" si="61"/>
        <v>2.34</v>
      </c>
      <c r="F404" s="584"/>
      <c r="G404" s="388"/>
      <c r="H404" s="388"/>
      <c r="J404" s="67"/>
      <c r="K404" s="67"/>
      <c r="L404" s="67"/>
      <c r="M404" s="67"/>
      <c r="N404" s="67"/>
      <c r="O404" s="67"/>
      <c r="P404" s="67"/>
      <c r="Q404" s="67"/>
      <c r="R404" s="67"/>
      <c r="S404" s="67"/>
      <c r="T404" s="67"/>
      <c r="U404" s="67"/>
      <c r="V404" s="67"/>
      <c r="W404" s="67"/>
      <c r="X404" s="65"/>
      <c r="Y404" s="65"/>
      <c r="Z404" s="65"/>
      <c r="AA404" s="65"/>
      <c r="AB404" s="65"/>
      <c r="AC404" s="65"/>
      <c r="AD404" s="65"/>
      <c r="AE404" s="80"/>
      <c r="AF404" s="80"/>
      <c r="AG404" s="72"/>
    </row>
    <row r="405" spans="2:33" outlineLevel="2" x14ac:dyDescent="0.35">
      <c r="B405" s="392">
        <f t="shared" si="62"/>
        <v>15</v>
      </c>
      <c r="C405" s="417" t="s">
        <v>139</v>
      </c>
      <c r="D405" s="203">
        <f t="shared" si="60"/>
        <v>3.8668529429630101</v>
      </c>
      <c r="E405" s="203">
        <f t="shared" si="61"/>
        <v>2.34</v>
      </c>
      <c r="F405" s="584"/>
      <c r="G405" s="388"/>
      <c r="H405" s="388"/>
      <c r="J405" s="67"/>
      <c r="K405" s="67"/>
      <c r="L405" s="67"/>
      <c r="M405" s="67"/>
      <c r="N405" s="67"/>
      <c r="O405" s="67"/>
      <c r="P405" s="67"/>
      <c r="Q405" s="67"/>
      <c r="R405" s="67"/>
      <c r="S405" s="67"/>
      <c r="T405" s="67"/>
      <c r="U405" s="67"/>
      <c r="V405" s="67"/>
      <c r="W405" s="67"/>
      <c r="X405" s="65"/>
      <c r="Y405" s="65"/>
      <c r="Z405" s="65"/>
      <c r="AA405" s="65"/>
      <c r="AB405" s="65"/>
      <c r="AC405" s="65"/>
      <c r="AD405" s="65"/>
      <c r="AE405" s="80"/>
      <c r="AF405" s="80"/>
      <c r="AG405" s="72"/>
    </row>
    <row r="406" spans="2:33" outlineLevel="2" x14ac:dyDescent="0.35">
      <c r="B406" s="392">
        <f t="shared" si="62"/>
        <v>16</v>
      </c>
      <c r="C406" s="417" t="s">
        <v>124</v>
      </c>
      <c r="D406" s="203">
        <f t="shared" si="60"/>
        <v>5.6878842062673698</v>
      </c>
      <c r="E406" s="203">
        <f t="shared" si="61"/>
        <v>2.34</v>
      </c>
      <c r="F406" s="584"/>
      <c r="G406" s="388"/>
      <c r="H406" s="388"/>
      <c r="J406" s="67"/>
      <c r="K406" s="67"/>
      <c r="L406" s="67"/>
      <c r="M406" s="67"/>
      <c r="N406" s="67"/>
      <c r="O406" s="67"/>
      <c r="P406" s="67"/>
      <c r="Q406" s="67"/>
      <c r="R406" s="67"/>
      <c r="S406" s="67"/>
      <c r="T406" s="67"/>
      <c r="U406" s="67"/>
      <c r="V406" s="67"/>
      <c r="W406" s="67"/>
      <c r="X406" s="65"/>
      <c r="Y406" s="65"/>
      <c r="Z406" s="65"/>
      <c r="AA406" s="65"/>
      <c r="AB406" s="65"/>
      <c r="AC406" s="65"/>
      <c r="AD406" s="65"/>
      <c r="AE406" s="80"/>
      <c r="AF406" s="80"/>
      <c r="AG406" s="72"/>
    </row>
    <row r="407" spans="2:33" outlineLevel="2" x14ac:dyDescent="0.35">
      <c r="B407" s="392">
        <f t="shared" si="62"/>
        <v>17</v>
      </c>
      <c r="C407" s="417" t="s">
        <v>131</v>
      </c>
      <c r="D407" s="203">
        <f t="shared" si="60"/>
        <v>9.2093968827648496</v>
      </c>
      <c r="E407" s="203">
        <f t="shared" si="61"/>
        <v>3.25</v>
      </c>
      <c r="F407" s="584"/>
      <c r="G407" s="388"/>
      <c r="H407" s="388"/>
      <c r="J407" s="67"/>
      <c r="K407" s="67"/>
      <c r="L407" s="67"/>
      <c r="M407" s="67"/>
      <c r="N407" s="67"/>
      <c r="O407" s="67"/>
      <c r="P407" s="67"/>
      <c r="Q407" s="67"/>
      <c r="R407" s="67"/>
      <c r="S407" s="67"/>
      <c r="T407" s="67"/>
      <c r="U407" s="67"/>
      <c r="V407" s="67"/>
      <c r="W407" s="67"/>
      <c r="X407" s="65"/>
      <c r="Y407" s="65"/>
      <c r="Z407" s="65"/>
      <c r="AA407" s="65"/>
      <c r="AB407" s="65"/>
      <c r="AC407" s="65"/>
      <c r="AD407" s="65"/>
      <c r="AE407" s="80"/>
      <c r="AF407" s="80"/>
      <c r="AG407" s="72"/>
    </row>
    <row r="408" spans="2:33" outlineLevel="2" x14ac:dyDescent="0.35">
      <c r="B408" s="68"/>
      <c r="C408" s="115"/>
      <c r="D408" s="118"/>
      <c r="E408" s="118"/>
      <c r="F408" s="536"/>
      <c r="G408" s="536"/>
      <c r="H408" s="536"/>
      <c r="J408" s="67"/>
      <c r="K408" s="67"/>
      <c r="L408" s="67"/>
      <c r="M408" s="67"/>
      <c r="N408" s="67"/>
      <c r="O408" s="67"/>
      <c r="P408" s="67"/>
      <c r="Q408" s="67"/>
      <c r="R408" s="67"/>
      <c r="S408" s="67"/>
      <c r="T408" s="67"/>
      <c r="U408" s="67"/>
      <c r="V408" s="67"/>
      <c r="W408" s="67"/>
      <c r="X408" s="65"/>
      <c r="Y408" s="65"/>
      <c r="Z408" s="65"/>
      <c r="AA408" s="65"/>
      <c r="AB408" s="65"/>
      <c r="AC408" s="65"/>
      <c r="AD408" s="65"/>
      <c r="AE408" s="80"/>
      <c r="AF408" s="80"/>
      <c r="AG408" s="72"/>
    </row>
    <row r="409" spans="2:33" outlineLevel="2" x14ac:dyDescent="0.35">
      <c r="B409" s="126"/>
      <c r="C409" s="418" t="s">
        <v>725</v>
      </c>
      <c r="D409" s="203">
        <f>VLOOKUP($C409,Unplannedoutage,2,0)</f>
        <v>2.2135202746611307</v>
      </c>
      <c r="E409" s="203">
        <f>VLOOKUP($C409,$I$356:$K$374,2,0)</f>
        <v>2.3770683949921501</v>
      </c>
      <c r="F409" s="584"/>
      <c r="G409" s="388"/>
      <c r="H409" s="388"/>
      <c r="J409" s="67"/>
      <c r="K409" s="67"/>
      <c r="L409" s="67"/>
      <c r="M409" s="67"/>
      <c r="N409" s="67"/>
      <c r="O409" s="67"/>
      <c r="P409" s="67"/>
      <c r="Q409" s="67"/>
      <c r="R409" s="67"/>
      <c r="S409" s="67"/>
      <c r="T409" s="67"/>
      <c r="U409" s="67"/>
      <c r="V409" s="67"/>
      <c r="W409" s="67"/>
      <c r="X409" s="65"/>
      <c r="Y409" s="65"/>
      <c r="Z409" s="65"/>
      <c r="AA409" s="65"/>
      <c r="AB409" s="65"/>
      <c r="AC409" s="65"/>
      <c r="AD409" s="65"/>
      <c r="AE409" s="80"/>
      <c r="AF409" s="80"/>
      <c r="AG409" s="72"/>
    </row>
    <row r="410" spans="2:33" outlineLevel="2" x14ac:dyDescent="0.35">
      <c r="E410" s="349"/>
      <c r="I410" s="67"/>
      <c r="J410" s="108"/>
      <c r="K410" s="108"/>
      <c r="L410" s="108"/>
      <c r="M410" s="108"/>
      <c r="N410" s="108"/>
      <c r="O410" s="108"/>
      <c r="P410" s="108"/>
      <c r="Q410" s="108"/>
      <c r="R410" s="108"/>
      <c r="S410" s="108"/>
      <c r="T410" s="108"/>
      <c r="U410" s="108"/>
      <c r="V410" s="108"/>
      <c r="W410" s="108"/>
    </row>
    <row r="411" spans="2:33" outlineLevel="1" x14ac:dyDescent="0.35">
      <c r="H411" s="68"/>
      <c r="I411" s="67"/>
      <c r="J411" s="108"/>
      <c r="K411" s="108"/>
      <c r="L411" s="108"/>
      <c r="M411" s="108"/>
      <c r="N411" s="108"/>
      <c r="O411" s="108"/>
      <c r="P411" s="108"/>
      <c r="Q411" s="108"/>
      <c r="R411" s="108"/>
      <c r="S411" s="108"/>
      <c r="T411" s="108"/>
      <c r="U411" s="108"/>
      <c r="V411" s="108"/>
      <c r="W411" s="108"/>
    </row>
    <row r="412" spans="2:33" ht="18" x14ac:dyDescent="0.35">
      <c r="B412" s="73" t="str">
        <f>"Internal sewer flooding PCs in "&amp;Year</f>
        <v>Internal sewer flooding PCs in 2020-21</v>
      </c>
      <c r="C412" s="55"/>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row>
    <row r="413" spans="2:33" x14ac:dyDescent="0.35">
      <c r="H413" s="68"/>
      <c r="I413" s="67"/>
      <c r="J413" s="108"/>
      <c r="K413" s="108"/>
      <c r="L413" s="108"/>
      <c r="M413" s="108"/>
      <c r="N413" s="108"/>
      <c r="O413" s="108"/>
      <c r="P413" s="108"/>
      <c r="Q413" s="108"/>
      <c r="R413" s="108"/>
      <c r="S413" s="108"/>
      <c r="T413" s="108"/>
      <c r="U413" s="108"/>
      <c r="V413" s="108"/>
      <c r="W413" s="108"/>
    </row>
    <row r="414" spans="2:33" ht="14.25" outlineLevel="1" x14ac:dyDescent="0.35">
      <c r="B414" s="74" t="str">
        <f>"Internal sewer flooding performance in "&amp;Year</f>
        <v>Internal sewer flooding performance in 2020-21</v>
      </c>
      <c r="C414" s="168"/>
      <c r="D414" s="168"/>
      <c r="E414" s="168"/>
      <c r="F414" s="168"/>
      <c r="G414" s="168"/>
      <c r="H414" s="169"/>
      <c r="I414" s="169"/>
      <c r="J414" s="170"/>
      <c r="K414" s="170"/>
      <c r="L414" s="170"/>
      <c r="M414" s="170"/>
      <c r="N414" s="170"/>
      <c r="O414" s="170"/>
      <c r="P414" s="170"/>
      <c r="Q414" s="170"/>
      <c r="R414" s="170"/>
      <c r="S414" s="170"/>
      <c r="T414" s="170"/>
      <c r="U414" s="170"/>
      <c r="V414" s="170"/>
      <c r="W414" s="170"/>
      <c r="X414" s="168"/>
      <c r="Y414" s="168"/>
      <c r="Z414" s="168"/>
      <c r="AA414" s="168"/>
      <c r="AB414" s="168"/>
      <c r="AC414" s="168"/>
      <c r="AD414" s="168"/>
      <c r="AE414" s="168"/>
      <c r="AF414" s="168"/>
      <c r="AG414" s="168"/>
    </row>
    <row r="415" spans="2:33" outlineLevel="2" x14ac:dyDescent="0.35"/>
    <row r="416" spans="2:33" outlineLevel="2" x14ac:dyDescent="0.35">
      <c r="B416" s="57" t="s">
        <v>1232</v>
      </c>
      <c r="I416" s="57" t="s">
        <v>1335</v>
      </c>
      <c r="N416" s="57" t="s">
        <v>1336</v>
      </c>
    </row>
    <row r="417" spans="2:28" outlineLevel="2" x14ac:dyDescent="0.35"/>
    <row r="418" spans="2:28" ht="15.75" outlineLevel="2" x14ac:dyDescent="0.35">
      <c r="B418" s="57" t="str">
        <f>Year</f>
        <v>2020-21</v>
      </c>
      <c r="E418" s="787" t="s">
        <v>1337</v>
      </c>
      <c r="F418" s="787"/>
      <c r="H418" s="452"/>
      <c r="I418" s="57" t="str">
        <f>Year</f>
        <v>2020-21</v>
      </c>
    </row>
    <row r="419" spans="2:28" outlineLevel="2" x14ac:dyDescent="0.35">
      <c r="N419" s="185">
        <v>1</v>
      </c>
      <c r="O419" s="185">
        <f>N419+1</f>
        <v>2</v>
      </c>
      <c r="P419" s="185">
        <f t="shared" ref="P419:Q419" si="63">O419+1</f>
        <v>3</v>
      </c>
      <c r="Q419" s="185">
        <f t="shared" si="63"/>
        <v>4</v>
      </c>
      <c r="R419" s="185"/>
      <c r="V419" s="185"/>
      <c r="W419" s="185"/>
    </row>
    <row r="420" spans="2:28" ht="71.25" outlineLevel="2" x14ac:dyDescent="0.35">
      <c r="B420" s="125"/>
      <c r="C420" s="91" t="s">
        <v>212</v>
      </c>
      <c r="D420" s="87" t="s">
        <v>1338</v>
      </c>
      <c r="E420" s="87" t="s">
        <v>1339</v>
      </c>
      <c r="F420" s="416" t="s">
        <v>1226</v>
      </c>
      <c r="G420" s="307"/>
      <c r="H420" s="90"/>
      <c r="I420" s="91" t="s">
        <v>212</v>
      </c>
      <c r="J420" s="136" t="s">
        <v>1340</v>
      </c>
      <c r="K420" s="87" t="s">
        <v>1341</v>
      </c>
      <c r="L420" s="520"/>
      <c r="N420" s="91" t="s">
        <v>212</v>
      </c>
      <c r="O420" s="87" t="s">
        <v>1342</v>
      </c>
      <c r="P420" s="87" t="s">
        <v>1294</v>
      </c>
      <c r="Q420" s="87" t="s">
        <v>1228</v>
      </c>
      <c r="R420" s="151"/>
      <c r="V420" s="151"/>
      <c r="W420" s="151"/>
      <c r="AB420" s="307"/>
    </row>
    <row r="421" spans="2:28" outlineLevel="2" x14ac:dyDescent="0.35">
      <c r="B421" s="126"/>
      <c r="C421" s="417" t="s">
        <v>117</v>
      </c>
      <c r="D421" s="128">
        <f>VLOOKUP($C421,'INPUTS | PCs'!$C$1019:$L$1031,MATCH($B$418,'INPUTS | PCs'!$C$2:$L$2,0),0)</f>
        <v>1.68</v>
      </c>
      <c r="E421" s="128">
        <f>VLOOKUP($C421,'INPUTS | PCs'!$C$1035:$L$1047,MATCH($B$418,'INPUTS | PCs'!$C$2:$L$2,0),0)</f>
        <v>1.3322259497280999</v>
      </c>
      <c r="F421" s="578"/>
      <c r="G421" s="70"/>
      <c r="H421" s="67"/>
      <c r="I421" s="417" t="s">
        <v>117</v>
      </c>
      <c r="J421" s="191">
        <f>VLOOKUP($I421,'INPUTS | PCs'!$C$1019:$L$1031,MATCH("2024-25",'INPUTS | PCs'!$C$2:$L$2,0),0)</f>
        <v>1.34</v>
      </c>
      <c r="K421" s="354" t="str">
        <f t="shared" ref="K421:K431" si="64">IF(E421 &lt;= D421,"Yes","No")</f>
        <v>Yes</v>
      </c>
      <c r="L421" s="149"/>
      <c r="N421" s="209" t="s">
        <v>117</v>
      </c>
      <c r="O421" s="590">
        <f>$E421</f>
        <v>1.3322259497280999</v>
      </c>
      <c r="P421" s="206">
        <f>($E421-$D421)/$D421</f>
        <v>-0.20700836325708336</v>
      </c>
      <c r="Q421" s="208">
        <v>1</v>
      </c>
      <c r="R421" s="575"/>
      <c r="V421" s="186"/>
      <c r="W421" s="112"/>
      <c r="AB421" s="149"/>
    </row>
    <row r="422" spans="2:28" outlineLevel="2" x14ac:dyDescent="0.35">
      <c r="B422" s="126"/>
      <c r="C422" s="417" t="s">
        <v>119</v>
      </c>
      <c r="D422" s="128">
        <f>VLOOKUP($C422,'INPUTS | PCs'!$C$1019:$L$1031,MATCH($B$418,'INPUTS | PCs'!$C$2:$L$2,0),0)</f>
        <v>1.68</v>
      </c>
      <c r="E422" s="128">
        <f>VLOOKUP($C422,'INPUTS | PCs'!$C$1035:$L$1047,MATCH($B$418,'INPUTS | PCs'!$C$2:$L$2,0),0)</f>
        <v>2.0490204393181202</v>
      </c>
      <c r="F422" s="578"/>
      <c r="G422" s="70"/>
      <c r="H422" s="67"/>
      <c r="I422" s="417" t="s">
        <v>119</v>
      </c>
      <c r="J422" s="191">
        <f>VLOOKUP($I422,'INPUTS | PCs'!$C$1019:$L$1031,MATCH("2024-25",'INPUTS | PCs'!$C$2:$L$2,0),0)</f>
        <v>1.34</v>
      </c>
      <c r="K422" s="354" t="str">
        <f t="shared" si="64"/>
        <v>No</v>
      </c>
      <c r="L422" s="149"/>
      <c r="N422" s="209" t="s">
        <v>119</v>
      </c>
      <c r="O422" s="590">
        <f t="shared" ref="O422:O433" si="65">$E422</f>
        <v>2.0490204393181202</v>
      </c>
      <c r="P422" s="206">
        <f t="shared" ref="P422:P431" si="66">($E422-$D422)/$D422</f>
        <v>0.21965502340364301</v>
      </c>
      <c r="Q422" s="208">
        <f>IF(O422&lt;=$D422,2,IF(O422&gt;$D422,3,1))</f>
        <v>3</v>
      </c>
      <c r="R422" s="575"/>
      <c r="V422" s="186"/>
      <c r="W422" s="112"/>
      <c r="AB422" s="149"/>
    </row>
    <row r="423" spans="2:28" outlineLevel="2" x14ac:dyDescent="0.35">
      <c r="B423" s="126"/>
      <c r="C423" s="417" t="s">
        <v>122</v>
      </c>
      <c r="D423" s="128">
        <f>VLOOKUP($C423,'INPUTS | PCs'!$C$1019:$L$1031,MATCH($B$418,'INPUTS | PCs'!$C$2:$L$2,0),0)</f>
        <v>1.68</v>
      </c>
      <c r="E423" s="128">
        <f>VLOOKUP($C423,'INPUTS | PCs'!$C$1035:$L$1047,MATCH($B$418,'INPUTS | PCs'!$C$2:$L$2,0),0)</f>
        <v>2.8103044496487102</v>
      </c>
      <c r="F423" s="578"/>
      <c r="G423" s="70"/>
      <c r="H423" s="67"/>
      <c r="I423" s="417" t="s">
        <v>122</v>
      </c>
      <c r="J423" s="191">
        <f>VLOOKUP($I423,'INPUTS | PCs'!$C$1019:$L$1031,MATCH("2024-25",'INPUTS | PCs'!$C$2:$L$2,0),0)</f>
        <v>1.34</v>
      </c>
      <c r="K423" s="354" t="str">
        <f t="shared" si="64"/>
        <v>No</v>
      </c>
      <c r="L423" s="149"/>
      <c r="N423" s="209" t="s">
        <v>122</v>
      </c>
      <c r="O423" s="590">
        <f t="shared" si="65"/>
        <v>2.8103044496487102</v>
      </c>
      <c r="P423" s="206">
        <f t="shared" si="66"/>
        <v>0.67280026764804179</v>
      </c>
      <c r="Q423" s="208">
        <f>IF(O423&lt;=$D423,2,IF(O423&gt;$D423,3,1))</f>
        <v>3</v>
      </c>
      <c r="R423" s="575"/>
      <c r="V423" s="186"/>
      <c r="W423" s="112"/>
      <c r="AB423" s="149"/>
    </row>
    <row r="424" spans="2:28" outlineLevel="2" x14ac:dyDescent="0.35">
      <c r="B424" s="126"/>
      <c r="C424" s="417" t="s">
        <v>124</v>
      </c>
      <c r="D424" s="128">
        <f>VLOOKUP($C424,'INPUTS | PCs'!$C$1019:$L$1031,MATCH($B$418,'INPUTS | PCs'!$C$2:$L$2,0),0)</f>
        <v>1.68</v>
      </c>
      <c r="E424" s="128">
        <f>VLOOKUP($C424,'INPUTS | PCs'!$C$1035:$L$1047,MATCH($B$418,'INPUTS | PCs'!$C$2:$L$2,0),0)</f>
        <v>1.8919201826788501</v>
      </c>
      <c r="F424" s="578"/>
      <c r="G424" s="70"/>
      <c r="H424" s="67"/>
      <c r="I424" s="417" t="s">
        <v>124</v>
      </c>
      <c r="J424" s="191">
        <f>VLOOKUP($I424,'INPUTS | PCs'!$C$1019:$L$1031,MATCH("2024-25",'INPUTS | PCs'!$C$2:$L$2,0),0)</f>
        <v>1.34</v>
      </c>
      <c r="K424" s="354" t="str">
        <f t="shared" si="64"/>
        <v>No</v>
      </c>
      <c r="L424" s="149"/>
      <c r="N424" s="209" t="s">
        <v>124</v>
      </c>
      <c r="O424" s="590">
        <f t="shared" si="65"/>
        <v>1.8919201826788501</v>
      </c>
      <c r="P424" s="206">
        <f t="shared" si="66"/>
        <v>0.12614296588026797</v>
      </c>
      <c r="Q424" s="208">
        <f>IF(O424&lt;=$D424,2,IF(O424&gt;$D424,3,1))</f>
        <v>3</v>
      </c>
      <c r="R424" s="575"/>
      <c r="V424" s="186"/>
      <c r="W424" s="112"/>
      <c r="AB424" s="149"/>
    </row>
    <row r="425" spans="2:28" outlineLevel="2" x14ac:dyDescent="0.35">
      <c r="B425" s="126"/>
      <c r="C425" s="417" t="s">
        <v>126</v>
      </c>
      <c r="D425" s="128">
        <f>VLOOKUP($C425,'INPUTS | PCs'!$C$1019:$L$1031,MATCH($B$418,'INPUTS | PCs'!$C$2:$L$2,0),0)</f>
        <v>1.68</v>
      </c>
      <c r="E425" s="128">
        <f>VLOOKUP($C425,'INPUTS | PCs'!$C$1035:$L$1047,MATCH($B$418,'INPUTS | PCs'!$C$2:$L$2,0),0)</f>
        <v>1.8616213863064901</v>
      </c>
      <c r="F425" s="578"/>
      <c r="G425" s="70"/>
      <c r="H425" s="67"/>
      <c r="I425" s="417" t="s">
        <v>126</v>
      </c>
      <c r="J425" s="191">
        <f>VLOOKUP($I425,'INPUTS | PCs'!$C$1019:$L$1031,MATCH("2024-25",'INPUTS | PCs'!$C$2:$L$2,0),0)</f>
        <v>1.34</v>
      </c>
      <c r="K425" s="354" t="str">
        <f t="shared" si="64"/>
        <v>No</v>
      </c>
      <c r="L425" s="149"/>
      <c r="N425" s="209" t="s">
        <v>126</v>
      </c>
      <c r="O425" s="590">
        <f t="shared" si="65"/>
        <v>1.8616213863064901</v>
      </c>
      <c r="P425" s="206">
        <f t="shared" si="66"/>
        <v>0.10810796803957748</v>
      </c>
      <c r="Q425" s="208">
        <f>IF(O425&lt;=$D425,2,IF(O425&gt;$D425,3,1))</f>
        <v>3</v>
      </c>
      <c r="R425" s="575"/>
      <c r="V425" s="186"/>
      <c r="W425" s="112"/>
      <c r="AB425" s="149"/>
    </row>
    <row r="426" spans="2:28" outlineLevel="2" x14ac:dyDescent="0.35">
      <c r="B426" s="126"/>
      <c r="C426" s="417" t="s">
        <v>128</v>
      </c>
      <c r="D426" s="128">
        <f>VLOOKUP($C426,'INPUTS | PCs'!$C$1019:$L$1031,MATCH($B$418,'INPUTS | PCs'!$C$2:$L$2,0),0)</f>
        <v>1.68</v>
      </c>
      <c r="E426" s="128">
        <f>VLOOKUP($C426,'INPUTS | PCs'!$C$1035:$L$1047,MATCH($B$418,'INPUTS | PCs'!$C$2:$L$2,0),0)</f>
        <v>1.33783525514429</v>
      </c>
      <c r="F426" s="578"/>
      <c r="G426" s="70"/>
      <c r="H426" s="576"/>
      <c r="I426" s="417" t="s">
        <v>128</v>
      </c>
      <c r="J426" s="191">
        <f>VLOOKUP($I426,'INPUTS | PCs'!$C$1019:$L$1031,MATCH("2024-25",'INPUTS | PCs'!$C$2:$L$2,0),0)</f>
        <v>1.34</v>
      </c>
      <c r="K426" s="354" t="str">
        <f t="shared" si="64"/>
        <v>Yes</v>
      </c>
      <c r="L426" s="149"/>
      <c r="N426" s="209" t="s">
        <v>128</v>
      </c>
      <c r="O426" s="590">
        <f t="shared" si="65"/>
        <v>1.33783525514429</v>
      </c>
      <c r="P426" s="206">
        <f t="shared" si="66"/>
        <v>-0.20366949098554163</v>
      </c>
      <c r="Q426" s="208">
        <v>1</v>
      </c>
      <c r="R426" s="575"/>
      <c r="V426" s="186"/>
      <c r="W426" s="112"/>
      <c r="AB426" s="149"/>
    </row>
    <row r="427" spans="2:28" outlineLevel="2" x14ac:dyDescent="0.35">
      <c r="B427" s="126"/>
      <c r="C427" s="417" t="s">
        <v>131</v>
      </c>
      <c r="D427" s="128">
        <f>VLOOKUP($C427,'INPUTS | PCs'!$C$1019:$L$1031,MATCH($B$418,'INPUTS | PCs'!$C$2:$L$2,0),0)</f>
        <v>1.68</v>
      </c>
      <c r="E427" s="128">
        <f>VLOOKUP($C427,'INPUTS | PCs'!$C$1035:$L$1047,MATCH($B$418,'INPUTS | PCs'!$C$2:$L$2,0),0)</f>
        <v>1.9555371557035499</v>
      </c>
      <c r="F427" s="578"/>
      <c r="G427" s="70"/>
      <c r="H427" s="67"/>
      <c r="I427" s="417" t="s">
        <v>131</v>
      </c>
      <c r="J427" s="191">
        <f>VLOOKUP($I427,'INPUTS | PCs'!$C$1019:$L$1031,MATCH("2024-25",'INPUTS | PCs'!$C$2:$L$2,0),0)</f>
        <v>1.34</v>
      </c>
      <c r="K427" s="354" t="str">
        <f t="shared" si="64"/>
        <v>No</v>
      </c>
      <c r="L427" s="149"/>
      <c r="N427" s="209" t="s">
        <v>131</v>
      </c>
      <c r="O427" s="590">
        <f t="shared" si="65"/>
        <v>1.9555371557035499</v>
      </c>
      <c r="P427" s="206">
        <f t="shared" si="66"/>
        <v>0.16401021172830357</v>
      </c>
      <c r="Q427" s="208">
        <f>IF(O427&lt;=$D427,2,IF(O427&gt;$D427,3,1))</f>
        <v>3</v>
      </c>
      <c r="R427" s="575"/>
      <c r="V427" s="186"/>
      <c r="W427" s="112"/>
      <c r="AB427" s="149"/>
    </row>
    <row r="428" spans="2:28" outlineLevel="2" x14ac:dyDescent="0.35">
      <c r="B428" s="126"/>
      <c r="C428" s="417" t="s">
        <v>133</v>
      </c>
      <c r="D428" s="128">
        <f>VLOOKUP($C428,'INPUTS | PCs'!$C$1019:$L$1031,MATCH($B$418,'INPUTS | PCs'!$C$2:$L$2,0),0)</f>
        <v>1.68</v>
      </c>
      <c r="E428" s="128">
        <f>VLOOKUP($C428,'INPUTS | PCs'!$C$1035:$L$1047,MATCH($B$418,'INPUTS | PCs'!$C$2:$L$2,0),0)</f>
        <v>2.3055022334552899</v>
      </c>
      <c r="F428" s="578"/>
      <c r="G428" s="70"/>
      <c r="H428" s="67"/>
      <c r="I428" s="417" t="s">
        <v>133</v>
      </c>
      <c r="J428" s="191">
        <f>VLOOKUP($I428,'INPUTS | PCs'!$C$1019:$L$1031,MATCH("2024-25",'INPUTS | PCs'!$C$2:$L$2,0),0)</f>
        <v>1.34</v>
      </c>
      <c r="K428" s="354" t="str">
        <f t="shared" si="64"/>
        <v>No</v>
      </c>
      <c r="L428" s="149"/>
      <c r="N428" s="209" t="s">
        <v>133</v>
      </c>
      <c r="O428" s="590">
        <f t="shared" si="65"/>
        <v>2.3055022334552899</v>
      </c>
      <c r="P428" s="206">
        <f t="shared" si="66"/>
        <v>0.3723227580091012</v>
      </c>
      <c r="Q428" s="208">
        <f>IF(O428&lt;=$D428,2,IF(O428&gt;$D428,3,1))</f>
        <v>3</v>
      </c>
      <c r="R428" s="575"/>
      <c r="V428" s="186"/>
      <c r="W428" s="112"/>
      <c r="AB428" s="149"/>
    </row>
    <row r="429" spans="2:28" outlineLevel="2" x14ac:dyDescent="0.35">
      <c r="B429" s="126"/>
      <c r="C429" s="417" t="s">
        <v>244</v>
      </c>
      <c r="D429" s="128">
        <f>VLOOKUP($C429,'INPUTS | PCs'!$C$1019:$L$1031,MATCH($B$418,'INPUTS | PCs'!$C$2:$L$2,0),0)</f>
        <v>1.68</v>
      </c>
      <c r="E429" s="128">
        <f>VLOOKUP($C429,'INPUTS | PCs'!$C$1035:$L$1047,MATCH($B$418,'INPUTS | PCs'!$C$2:$L$2,0),0)</f>
        <v>4.46547181170114</v>
      </c>
      <c r="F429" s="578"/>
      <c r="G429" s="70"/>
      <c r="H429" s="67"/>
      <c r="I429" s="417" t="s">
        <v>244</v>
      </c>
      <c r="J429" s="191">
        <f>VLOOKUP($I429,'INPUTS | PCs'!$C$1019:$L$1031,MATCH("2024-25",'INPUTS | PCs'!$C$2:$L$2,0),0)</f>
        <v>1.34</v>
      </c>
      <c r="K429" s="354" t="str">
        <f t="shared" si="64"/>
        <v>No</v>
      </c>
      <c r="L429" s="149"/>
      <c r="N429" s="209" t="s">
        <v>244</v>
      </c>
      <c r="O429" s="590">
        <f t="shared" si="65"/>
        <v>4.46547181170114</v>
      </c>
      <c r="P429" s="206">
        <f t="shared" si="66"/>
        <v>1.658018935536393</v>
      </c>
      <c r="Q429" s="208">
        <f>IF(O429&lt;=$D429,2,IF(O429&gt;$D429,3,1))</f>
        <v>3</v>
      </c>
      <c r="R429" s="575"/>
      <c r="V429" s="186"/>
      <c r="W429" s="112"/>
      <c r="AB429" s="149"/>
    </row>
    <row r="430" spans="2:28" outlineLevel="2" x14ac:dyDescent="0.35">
      <c r="B430" s="126"/>
      <c r="C430" s="417" t="s">
        <v>137</v>
      </c>
      <c r="D430" s="128">
        <f>VLOOKUP($C430,'INPUTS | PCs'!$C$1019:$L$1031,MATCH($B$418,'INPUTS | PCs'!$C$2:$L$2,0),0)</f>
        <v>1.68</v>
      </c>
      <c r="E430" s="128">
        <f>VLOOKUP($C430,'INPUTS | PCs'!$C$1035:$L$1047,MATCH($B$418,'INPUTS | PCs'!$C$2:$L$2,0),0)</f>
        <v>1.4067187416031499</v>
      </c>
      <c r="F430" s="578"/>
      <c r="G430" s="70"/>
      <c r="H430" s="67"/>
      <c r="I430" s="417" t="s">
        <v>137</v>
      </c>
      <c r="J430" s="191">
        <f>VLOOKUP($I430,'INPUTS | PCs'!$C$1019:$L$1031,MATCH("2024-25",'INPUTS | PCs'!$C$2:$L$2,0),0)</f>
        <v>1.34</v>
      </c>
      <c r="K430" s="354" t="str">
        <f t="shared" si="64"/>
        <v>Yes</v>
      </c>
      <c r="L430" s="149"/>
      <c r="N430" s="209" t="s">
        <v>137</v>
      </c>
      <c r="O430" s="590">
        <f t="shared" si="65"/>
        <v>1.4067187416031499</v>
      </c>
      <c r="P430" s="206">
        <f t="shared" si="66"/>
        <v>-0.16266741571241072</v>
      </c>
      <c r="Q430" s="208">
        <v>1</v>
      </c>
      <c r="R430" s="575"/>
      <c r="V430" s="186"/>
      <c r="W430" s="112"/>
      <c r="AB430" s="149"/>
    </row>
    <row r="431" spans="2:28" outlineLevel="2" x14ac:dyDescent="0.35">
      <c r="B431" s="126"/>
      <c r="C431" s="417" t="s">
        <v>139</v>
      </c>
      <c r="D431" s="128">
        <f>VLOOKUP($C431,'INPUTS | PCs'!$C$1019:$L$1031,MATCH($B$418,'INPUTS | PCs'!$C$2:$L$2,0),0)</f>
        <v>1.68</v>
      </c>
      <c r="E431" s="128">
        <f>VLOOKUP($C431,'INPUTS | PCs'!$C$1035:$L$1047,MATCH($B$418,'INPUTS | PCs'!$C$2:$L$2,0),0)</f>
        <v>3.3408610060114001</v>
      </c>
      <c r="F431" s="578"/>
      <c r="G431" s="70"/>
      <c r="H431" s="67"/>
      <c r="I431" s="417" t="s">
        <v>139</v>
      </c>
      <c r="J431" s="191">
        <f>VLOOKUP($I431,'INPUTS | PCs'!$C$1019:$L$1031,MATCH("2024-25",'INPUTS | PCs'!$C$2:$L$2,0),0)</f>
        <v>1.34</v>
      </c>
      <c r="K431" s="354" t="str">
        <f t="shared" si="64"/>
        <v>No</v>
      </c>
      <c r="L431" s="149"/>
      <c r="N431" s="209" t="s">
        <v>139</v>
      </c>
      <c r="O431" s="590">
        <f t="shared" si="65"/>
        <v>3.3408610060114001</v>
      </c>
      <c r="P431" s="206">
        <f t="shared" si="66"/>
        <v>0.98860774167345256</v>
      </c>
      <c r="Q431" s="208">
        <f>IF(O431&lt;=$D431,2,IF(O431&gt;$D431,3,1))</f>
        <v>3</v>
      </c>
      <c r="R431" s="575"/>
      <c r="V431" s="186"/>
      <c r="W431" s="112"/>
      <c r="AB431" s="149"/>
    </row>
    <row r="432" spans="2:28" outlineLevel="2" x14ac:dyDescent="0.35">
      <c r="B432" s="68"/>
      <c r="C432" s="115"/>
      <c r="D432" s="188"/>
      <c r="E432" s="188"/>
      <c r="F432" s="592"/>
      <c r="G432" s="70"/>
      <c r="H432" s="67"/>
      <c r="I432" s="115"/>
      <c r="J432" s="192"/>
      <c r="K432" s="595"/>
      <c r="N432" s="210"/>
      <c r="O432" s="212"/>
      <c r="P432" s="207"/>
      <c r="Q432" s="299"/>
      <c r="R432" s="388"/>
      <c r="V432" s="80"/>
      <c r="W432" s="112"/>
      <c r="AB432" s="129"/>
    </row>
    <row r="433" spans="2:33" outlineLevel="2" x14ac:dyDescent="0.35">
      <c r="B433" s="126"/>
      <c r="C433" s="418" t="s">
        <v>725</v>
      </c>
      <c r="D433" s="686" t="s">
        <v>242</v>
      </c>
      <c r="E433" s="325">
        <f>VLOOKUP($C433,'INPUTS | PCs'!$C$1083:$L$1095,MATCH($B$418,'INPUTS | PCs'!$C$2:$L$2,0),0) / (VLOOKUP($C433,'INPUTS | PCs'!$C$1067:$L$1079,MATCH($B$418,'INPUTS | PCs'!$C$2:$L$2,0),0) * 1000) * 10000</f>
        <v>2.3704482809961798</v>
      </c>
      <c r="F433" s="604" t="s">
        <v>242</v>
      </c>
      <c r="G433" s="70"/>
      <c r="H433" s="67"/>
      <c r="I433" s="418" t="s">
        <v>725</v>
      </c>
      <c r="J433" s="338">
        <f>VLOOKUP($I433,'INPUTS | PCs'!$C$1019:$L$1031,MATCH("2024-25",'INPUTS | PCs'!$C$2:$L$2,0),0)</f>
        <v>1.34</v>
      </c>
      <c r="K433" s="604" t="s">
        <v>242</v>
      </c>
      <c r="L433" s="149"/>
      <c r="N433" s="562" t="s">
        <v>725</v>
      </c>
      <c r="O433" s="202">
        <f t="shared" si="65"/>
        <v>2.3704482809961798</v>
      </c>
      <c r="P433" s="604" t="s">
        <v>242</v>
      </c>
      <c r="Q433" s="604" t="s">
        <v>242</v>
      </c>
      <c r="R433" s="575"/>
      <c r="V433" s="186"/>
      <c r="W433" s="112"/>
      <c r="AB433" s="308"/>
    </row>
    <row r="434" spans="2:33" outlineLevel="2" x14ac:dyDescent="0.35">
      <c r="B434" s="68"/>
      <c r="C434" s="68"/>
      <c r="D434" s="189"/>
      <c r="E434" s="189"/>
      <c r="F434" s="96"/>
      <c r="G434" s="67"/>
      <c r="H434" s="67"/>
      <c r="I434" s="68"/>
      <c r="J434" s="193"/>
      <c r="K434" s="71"/>
      <c r="N434" s="67"/>
      <c r="O434" s="193"/>
      <c r="P434" s="65"/>
      <c r="Q434" s="65"/>
      <c r="R434" s="190"/>
      <c r="V434" s="80"/>
      <c r="W434" s="80"/>
      <c r="AB434" s="71"/>
    </row>
    <row r="435" spans="2:33" outlineLevel="2" x14ac:dyDescent="0.35">
      <c r="B435" s="68"/>
      <c r="C435" s="101" t="s">
        <v>1254</v>
      </c>
      <c r="D435" s="190">
        <f>IFERROR(_xlfn.QUARTILE.INC(D421:D431,1),"-")</f>
        <v>1.68</v>
      </c>
      <c r="E435" s="190">
        <f>IFERROR(_xlfn.QUARTILE.INC(E421:E431,1),"-")</f>
        <v>1.63417006395482</v>
      </c>
      <c r="F435" s="81"/>
      <c r="G435" s="67"/>
      <c r="H435" s="67"/>
      <c r="I435" s="101" t="s">
        <v>1254</v>
      </c>
      <c r="J435" s="190">
        <f>IFERROR(_xlfn.QUARTILE.INC(J421:J431,1),"-")</f>
        <v>1.34</v>
      </c>
      <c r="K435" s="149"/>
      <c r="N435" s="101" t="s">
        <v>1254</v>
      </c>
      <c r="O435" s="190">
        <f>IFERROR(_xlfn.QUARTILE.INC(O421:O431,1),"-")</f>
        <v>1.63417006395482</v>
      </c>
      <c r="P435" s="81"/>
      <c r="Q435" s="81"/>
      <c r="R435" s="190"/>
      <c r="V435" s="81"/>
      <c r="W435" s="81"/>
      <c r="AB435" s="129"/>
    </row>
    <row r="436" spans="2:33" outlineLevel="2" x14ac:dyDescent="0.35">
      <c r="B436" s="68"/>
      <c r="C436" s="68" t="s">
        <v>1256</v>
      </c>
      <c r="D436" s="190">
        <f>IFERROR(_xlfn.QUARTILE.INC(D421:D431,3),"-")</f>
        <v>1.68</v>
      </c>
      <c r="E436" s="190">
        <f>IFERROR(_xlfn.QUARTILE.INC(E421:E431,3),"-")</f>
        <v>2.5579033415520001</v>
      </c>
      <c r="F436" s="93"/>
      <c r="G436" s="67"/>
      <c r="H436" s="67"/>
      <c r="I436" s="68" t="s">
        <v>1256</v>
      </c>
      <c r="J436" s="190">
        <f>IFERROR(_xlfn.QUARTILE.INC(J421:J431,3),"-")</f>
        <v>1.34</v>
      </c>
      <c r="N436" s="68" t="s">
        <v>1256</v>
      </c>
      <c r="O436" s="190">
        <f>IFERROR(_xlfn.QUARTILE.INC(O421:O431,3),"-")</f>
        <v>2.5579033415520001</v>
      </c>
      <c r="R436" s="190"/>
      <c r="AC436" s="149"/>
    </row>
    <row r="437" spans="2:33" outlineLevel="2" x14ac:dyDescent="0.35">
      <c r="H437" s="67"/>
      <c r="I437" s="67"/>
    </row>
    <row r="438" spans="2:33" outlineLevel="2" x14ac:dyDescent="0.35">
      <c r="B438" s="815" t="s">
        <v>1230</v>
      </c>
      <c r="C438" s="816"/>
      <c r="D438" s="816"/>
      <c r="E438" s="817"/>
      <c r="F438" s="307"/>
      <c r="G438" s="108" t="s">
        <v>1204</v>
      </c>
      <c r="H438" s="307"/>
      <c r="I438" s="67"/>
      <c r="N438" s="108" t="s">
        <v>1204</v>
      </c>
      <c r="R438" s="108"/>
      <c r="V438" s="108"/>
      <c r="W438" s="108"/>
    </row>
    <row r="439" spans="2:33" outlineLevel="2" x14ac:dyDescent="0.35">
      <c r="B439" s="818" t="str">
        <f>'OUTPUTS | Summary'!$E$45</f>
        <v>Top 25% &amp; less than or equal to target</v>
      </c>
      <c r="C439" s="819"/>
      <c r="D439" s="820"/>
      <c r="E439" s="105">
        <v>1</v>
      </c>
      <c r="H439" s="68"/>
      <c r="I439" s="67"/>
      <c r="N439" s="57" t="s">
        <v>1343</v>
      </c>
      <c r="O439" s="108"/>
      <c r="P439" s="108"/>
      <c r="Q439" s="108"/>
      <c r="R439" s="108"/>
      <c r="V439" s="108"/>
      <c r="W439" s="108"/>
      <c r="Y439" s="108"/>
      <c r="Z439" s="108"/>
      <c r="AA439" s="108"/>
      <c r="AB439" s="108"/>
      <c r="AC439" s="108"/>
    </row>
    <row r="440" spans="2:33" ht="13.5" outlineLevel="2" x14ac:dyDescent="0.35">
      <c r="B440" s="812" t="str">
        <f>'OUTPUTS | Summary'!$H$45</f>
        <v>Less than or equal to target</v>
      </c>
      <c r="C440" s="813"/>
      <c r="D440" s="814"/>
      <c r="E440" s="669">
        <v>2</v>
      </c>
      <c r="H440" s="68"/>
      <c r="I440" s="67"/>
      <c r="J440" s="406"/>
      <c r="K440" s="108"/>
      <c r="L440" s="108"/>
      <c r="M440" s="108"/>
      <c r="N440" s="108"/>
      <c r="O440" s="108"/>
      <c r="Q440" s="108"/>
      <c r="R440" s="108"/>
      <c r="S440" s="108"/>
      <c r="T440" s="108"/>
      <c r="U440" s="108"/>
      <c r="V440" s="108"/>
      <c r="W440" s="108"/>
    </row>
    <row r="441" spans="2:33" outlineLevel="2" x14ac:dyDescent="0.35">
      <c r="B441" s="812" t="str">
        <f>'OUTPUTS | Summary'!$K$45</f>
        <v>Greater than target</v>
      </c>
      <c r="C441" s="813"/>
      <c r="D441" s="814"/>
      <c r="E441" s="106">
        <v>3</v>
      </c>
      <c r="H441" s="68"/>
      <c r="I441" s="67"/>
      <c r="J441" s="108"/>
      <c r="K441" s="108"/>
      <c r="L441" s="108"/>
      <c r="M441" s="108"/>
      <c r="N441" s="108"/>
      <c r="O441" s="108"/>
      <c r="P441" s="108"/>
      <c r="Q441" s="108"/>
      <c r="R441" s="108"/>
      <c r="S441" s="108"/>
      <c r="T441" s="108"/>
      <c r="U441" s="108"/>
      <c r="V441" s="108"/>
      <c r="W441" s="108"/>
    </row>
    <row r="442" spans="2:33" outlineLevel="2" x14ac:dyDescent="0.35">
      <c r="B442" s="198"/>
      <c r="C442" s="198"/>
      <c r="D442" s="198"/>
      <c r="E442" s="198"/>
      <c r="H442" s="68"/>
      <c r="I442" s="67"/>
      <c r="J442" s="108"/>
      <c r="K442" s="108"/>
      <c r="L442" s="108"/>
      <c r="M442" s="108"/>
      <c r="N442" s="108"/>
      <c r="O442" s="108"/>
      <c r="P442" s="108"/>
      <c r="Q442" s="108"/>
      <c r="R442" s="108"/>
      <c r="S442" s="108"/>
      <c r="T442" s="108"/>
      <c r="U442" s="108"/>
      <c r="V442" s="108"/>
      <c r="W442" s="108"/>
    </row>
    <row r="443" spans="2:33" outlineLevel="2" x14ac:dyDescent="0.35">
      <c r="H443" s="67"/>
      <c r="I443" s="67"/>
      <c r="J443" s="108"/>
      <c r="K443" s="108"/>
      <c r="L443" s="108"/>
      <c r="M443" s="108"/>
      <c r="N443" s="108"/>
      <c r="O443" s="108"/>
      <c r="P443" s="108"/>
      <c r="Q443" s="108"/>
      <c r="R443" s="108"/>
      <c r="S443" s="108"/>
      <c r="T443" s="108"/>
      <c r="U443" s="108"/>
      <c r="V443" s="108"/>
      <c r="W443" s="108"/>
    </row>
    <row r="444" spans="2:33" outlineLevel="1" x14ac:dyDescent="0.35">
      <c r="H444" s="67"/>
      <c r="I444" s="67"/>
      <c r="J444" s="108"/>
      <c r="K444" s="108"/>
      <c r="L444" s="108"/>
      <c r="M444" s="108"/>
      <c r="N444" s="108"/>
      <c r="O444" s="108"/>
      <c r="P444" s="108"/>
      <c r="Q444" s="108"/>
      <c r="R444" s="108"/>
      <c r="S444" s="108"/>
      <c r="T444" s="108"/>
      <c r="U444" s="108"/>
      <c r="V444" s="108"/>
      <c r="W444" s="108"/>
    </row>
    <row r="445" spans="2:33" ht="14.25" outlineLevel="1" x14ac:dyDescent="0.35">
      <c r="B445" s="74" t="s">
        <v>1344</v>
      </c>
      <c r="C445" s="168"/>
      <c r="D445" s="168"/>
      <c r="E445" s="168"/>
      <c r="F445" s="168"/>
      <c r="G445" s="168"/>
      <c r="H445" s="169"/>
      <c r="I445" s="169"/>
      <c r="J445" s="170"/>
      <c r="K445" s="170"/>
      <c r="L445" s="170"/>
      <c r="M445" s="170"/>
      <c r="N445" s="170"/>
      <c r="O445" s="170"/>
      <c r="P445" s="170"/>
      <c r="Q445" s="170"/>
      <c r="R445" s="170"/>
      <c r="S445" s="170"/>
      <c r="T445" s="170"/>
      <c r="U445" s="170"/>
      <c r="V445" s="170"/>
      <c r="W445" s="170"/>
      <c r="X445" s="168"/>
      <c r="Y445" s="168"/>
      <c r="Z445" s="168"/>
      <c r="AA445" s="168"/>
      <c r="AB445" s="168"/>
      <c r="AC445" s="168"/>
      <c r="AD445" s="168"/>
      <c r="AE445" s="168"/>
      <c r="AF445" s="168"/>
      <c r="AG445" s="168"/>
    </row>
    <row r="446" spans="2:33" outlineLevel="2" x14ac:dyDescent="0.35">
      <c r="H446" s="67"/>
      <c r="I446" s="67"/>
      <c r="J446" s="108"/>
      <c r="K446" s="108"/>
      <c r="L446" s="108"/>
      <c r="M446" s="108"/>
      <c r="N446" s="108"/>
      <c r="O446" s="108"/>
      <c r="P446" s="108"/>
      <c r="Q446" s="108"/>
      <c r="R446" s="108"/>
      <c r="S446" s="108"/>
      <c r="T446" s="108"/>
      <c r="U446" s="108"/>
      <c r="V446" s="108"/>
      <c r="W446" s="108"/>
    </row>
    <row r="447" spans="2:33" outlineLevel="2" x14ac:dyDescent="0.35">
      <c r="B447" s="57" t="s">
        <v>1345</v>
      </c>
      <c r="H447" s="67"/>
      <c r="I447" s="67"/>
      <c r="L447" s="108"/>
      <c r="M447" s="108"/>
      <c r="N447" s="108"/>
      <c r="O447" s="108"/>
      <c r="P447" s="108"/>
      <c r="Q447" s="108"/>
      <c r="R447" s="108"/>
      <c r="S447" s="108"/>
      <c r="T447" s="108"/>
      <c r="U447" s="108"/>
      <c r="V447" s="108"/>
      <c r="W447" s="108"/>
    </row>
    <row r="448" spans="2:33" ht="15.75" outlineLevel="2" x14ac:dyDescent="0.35">
      <c r="H448" s="67"/>
      <c r="I448" s="67"/>
      <c r="J448" s="108"/>
      <c r="K448" s="108"/>
      <c r="L448" s="108"/>
      <c r="M448" s="108"/>
      <c r="N448" s="787" t="s">
        <v>1346</v>
      </c>
      <c r="O448" s="787"/>
      <c r="P448" s="108"/>
      <c r="S448" s="108"/>
      <c r="T448" s="108"/>
      <c r="U448" s="108"/>
      <c r="V448" s="108"/>
      <c r="W448" s="108"/>
    </row>
    <row r="449" spans="2:33" ht="14.25" outlineLevel="2" x14ac:dyDescent="0.35">
      <c r="B449" s="57" t="str">
        <f>Year</f>
        <v>2020-21</v>
      </c>
      <c r="H449" s="67"/>
      <c r="S449" s="452"/>
      <c r="AE449" s="99"/>
      <c r="AF449" s="99"/>
    </row>
    <row r="450" spans="2:33" outlineLevel="2" x14ac:dyDescent="0.35">
      <c r="B450" s="511" t="s">
        <v>1347</v>
      </c>
      <c r="H450" s="67"/>
      <c r="I450" s="67"/>
    </row>
    <row r="451" spans="2:33" ht="28.5" outlineLevel="2" x14ac:dyDescent="0.35">
      <c r="B451" s="416" t="str">
        <f>Year &amp; " Rank"</f>
        <v>2020-21 Rank</v>
      </c>
      <c r="C451" s="91" t="s">
        <v>212</v>
      </c>
      <c r="D451" s="87" t="s">
        <v>208</v>
      </c>
      <c r="E451" s="87" t="s">
        <v>1300</v>
      </c>
      <c r="F451" s="389"/>
      <c r="G451" s="390"/>
      <c r="H451" s="390"/>
    </row>
    <row r="452" spans="2:33" outlineLevel="2" x14ac:dyDescent="0.35">
      <c r="B452" s="391">
        <v>1</v>
      </c>
      <c r="C452" s="417" t="s">
        <v>117</v>
      </c>
      <c r="D452" s="203">
        <f t="shared" ref="D452:D462" si="67">VLOOKUP($C452,Intsewerflooding,2,0)</f>
        <v>1.3322259497280999</v>
      </c>
      <c r="E452" s="203">
        <f t="shared" ref="E452:E462" si="68">VLOOKUP($C452,$I$421:$K$433,2,0)</f>
        <v>1.34</v>
      </c>
      <c r="F452" s="584"/>
      <c r="G452" s="388"/>
      <c r="H452" s="388"/>
      <c r="J452" s="67"/>
      <c r="K452" s="67"/>
      <c r="L452" s="67"/>
      <c r="M452" s="67"/>
      <c r="N452" s="67"/>
      <c r="O452" s="67"/>
      <c r="P452" s="67"/>
      <c r="Q452" s="67"/>
      <c r="R452" s="67"/>
      <c r="S452" s="67"/>
      <c r="T452" s="67"/>
      <c r="U452" s="182"/>
      <c r="V452" s="65"/>
      <c r="W452" s="182"/>
      <c r="X452" s="65"/>
      <c r="AB452" s="65"/>
      <c r="AC452" s="65"/>
      <c r="AD452" s="65"/>
      <c r="AE452" s="80"/>
      <c r="AF452" s="80"/>
      <c r="AG452" s="72"/>
    </row>
    <row r="453" spans="2:33" outlineLevel="2" x14ac:dyDescent="0.35">
      <c r="B453" s="391">
        <f>B452+1</f>
        <v>2</v>
      </c>
      <c r="C453" s="417" t="s">
        <v>128</v>
      </c>
      <c r="D453" s="203">
        <f t="shared" si="67"/>
        <v>1.33783525514429</v>
      </c>
      <c r="E453" s="203">
        <f t="shared" si="68"/>
        <v>1.34</v>
      </c>
      <c r="F453" s="584"/>
      <c r="G453" s="388"/>
      <c r="H453" s="388"/>
      <c r="J453" s="67"/>
      <c r="K453" s="67"/>
      <c r="L453" s="67"/>
      <c r="M453" s="67"/>
      <c r="N453" s="67"/>
      <c r="O453" s="67"/>
      <c r="P453" s="67"/>
      <c r="Q453" s="67"/>
      <c r="R453" s="67"/>
      <c r="S453" s="67"/>
      <c r="T453" s="67"/>
      <c r="U453" s="65"/>
      <c r="V453" s="183"/>
      <c r="W453" s="184"/>
      <c r="X453" s="65"/>
      <c r="AB453" s="65"/>
      <c r="AC453" s="65"/>
      <c r="AD453" s="65"/>
      <c r="AE453" s="80"/>
      <c r="AF453" s="80"/>
      <c r="AG453" s="72"/>
    </row>
    <row r="454" spans="2:33" outlineLevel="2" x14ac:dyDescent="0.35">
      <c r="B454" s="391">
        <f t="shared" ref="B454:B462" si="69">B453+1</f>
        <v>3</v>
      </c>
      <c r="C454" s="417" t="s">
        <v>137</v>
      </c>
      <c r="D454" s="203">
        <f t="shared" si="67"/>
        <v>1.4067187416031499</v>
      </c>
      <c r="E454" s="203">
        <f t="shared" si="68"/>
        <v>1.34</v>
      </c>
      <c r="F454" s="584"/>
      <c r="G454" s="388"/>
      <c r="H454" s="388"/>
      <c r="J454" s="67"/>
      <c r="K454" s="67"/>
      <c r="L454" s="67"/>
      <c r="M454" s="67"/>
      <c r="N454" s="67"/>
      <c r="O454" s="67"/>
      <c r="P454" s="67"/>
      <c r="Q454" s="67"/>
      <c r="R454" s="67"/>
      <c r="S454" s="67"/>
      <c r="T454" s="67"/>
      <c r="U454" s="65"/>
      <c r="V454" s="183"/>
      <c r="W454" s="184"/>
      <c r="X454" s="65"/>
      <c r="AB454" s="65"/>
      <c r="AC454" s="65"/>
      <c r="AD454" s="65"/>
      <c r="AE454" s="80"/>
      <c r="AF454" s="80"/>
      <c r="AG454" s="72"/>
    </row>
    <row r="455" spans="2:33" outlineLevel="2" x14ac:dyDescent="0.35">
      <c r="B455" s="391">
        <f t="shared" si="69"/>
        <v>4</v>
      </c>
      <c r="C455" s="417" t="s">
        <v>126</v>
      </c>
      <c r="D455" s="203">
        <f t="shared" si="67"/>
        <v>1.8616213863064901</v>
      </c>
      <c r="E455" s="203">
        <f t="shared" si="68"/>
        <v>1.34</v>
      </c>
      <c r="F455" s="584"/>
      <c r="G455" s="388"/>
      <c r="H455" s="388"/>
      <c r="J455" s="67"/>
      <c r="K455" s="67"/>
      <c r="L455" s="67"/>
      <c r="M455" s="67"/>
      <c r="N455" s="67"/>
      <c r="O455" s="67"/>
      <c r="P455" s="67"/>
      <c r="Q455" s="67"/>
      <c r="R455" s="67"/>
      <c r="S455" s="67"/>
      <c r="T455" s="67"/>
      <c r="U455" s="65"/>
      <c r="V455" s="183"/>
      <c r="W455" s="184"/>
      <c r="X455" s="65"/>
      <c r="AB455" s="65"/>
      <c r="AC455" s="65"/>
      <c r="AD455" s="65"/>
      <c r="AE455" s="80"/>
      <c r="AF455" s="80"/>
      <c r="AG455" s="72"/>
    </row>
    <row r="456" spans="2:33" outlineLevel="2" x14ac:dyDescent="0.35">
      <c r="B456" s="391">
        <f t="shared" si="69"/>
        <v>5</v>
      </c>
      <c r="C456" s="417" t="s">
        <v>124</v>
      </c>
      <c r="D456" s="203">
        <f t="shared" si="67"/>
        <v>1.8919201826788501</v>
      </c>
      <c r="E456" s="203">
        <f t="shared" si="68"/>
        <v>1.34</v>
      </c>
      <c r="F456" s="584"/>
      <c r="G456" s="388"/>
      <c r="H456" s="388"/>
      <c r="J456" s="67"/>
      <c r="K456" s="67"/>
      <c r="L456" s="67"/>
      <c r="M456" s="67"/>
      <c r="N456" s="67"/>
      <c r="O456" s="67"/>
      <c r="P456" s="67"/>
      <c r="Q456" s="67"/>
      <c r="R456" s="67"/>
      <c r="S456" s="67"/>
      <c r="T456" s="67"/>
      <c r="U456" s="65"/>
      <c r="V456" s="183"/>
      <c r="W456" s="184"/>
      <c r="X456" s="65"/>
      <c r="AB456" s="65"/>
      <c r="AC456" s="65"/>
      <c r="AD456" s="65"/>
      <c r="AE456" s="80"/>
      <c r="AF456" s="80"/>
      <c r="AG456" s="72"/>
    </row>
    <row r="457" spans="2:33" outlineLevel="2" x14ac:dyDescent="0.35">
      <c r="B457" s="391">
        <f t="shared" si="69"/>
        <v>6</v>
      </c>
      <c r="C457" s="417" t="s">
        <v>131</v>
      </c>
      <c r="D457" s="203">
        <f t="shared" si="67"/>
        <v>1.9555371557035499</v>
      </c>
      <c r="E457" s="203">
        <f t="shared" si="68"/>
        <v>1.34</v>
      </c>
      <c r="F457" s="584"/>
      <c r="G457" s="388"/>
      <c r="H457" s="388"/>
      <c r="J457" s="67"/>
      <c r="K457" s="67"/>
      <c r="L457" s="67"/>
      <c r="M457" s="67"/>
      <c r="N457" s="67"/>
      <c r="O457" s="67"/>
      <c r="P457" s="67"/>
      <c r="Q457" s="67"/>
      <c r="R457" s="67"/>
      <c r="S457" s="67"/>
      <c r="T457" s="67"/>
      <c r="U457" s="67"/>
      <c r="V457" s="67"/>
      <c r="W457" s="67"/>
      <c r="X457" s="65"/>
      <c r="Y457" s="65"/>
      <c r="Z457" s="65"/>
      <c r="AA457" s="65"/>
      <c r="AB457" s="65"/>
      <c r="AC457" s="65"/>
      <c r="AD457" s="65"/>
      <c r="AE457" s="80"/>
      <c r="AF457" s="80"/>
      <c r="AG457" s="72"/>
    </row>
    <row r="458" spans="2:33" outlineLevel="2" x14ac:dyDescent="0.35">
      <c r="B458" s="391">
        <f t="shared" si="69"/>
        <v>7</v>
      </c>
      <c r="C458" s="417" t="s">
        <v>119</v>
      </c>
      <c r="D458" s="203">
        <f t="shared" si="67"/>
        <v>2.0490204393181202</v>
      </c>
      <c r="E458" s="203">
        <f t="shared" si="68"/>
        <v>1.34</v>
      </c>
      <c r="F458" s="584"/>
      <c r="G458" s="388"/>
      <c r="H458" s="388"/>
      <c r="J458" s="67"/>
      <c r="K458" s="67"/>
      <c r="L458" s="67"/>
      <c r="M458" s="67"/>
      <c r="N458" s="67"/>
      <c r="O458" s="67"/>
      <c r="P458" s="67"/>
      <c r="Q458" s="67"/>
      <c r="R458" s="67"/>
      <c r="S458" s="67"/>
      <c r="T458" s="67"/>
      <c r="U458" s="67"/>
      <c r="V458" s="67"/>
      <c r="W458" s="67"/>
      <c r="X458" s="65"/>
      <c r="Y458" s="65"/>
      <c r="Z458" s="65"/>
      <c r="AA458" s="65"/>
      <c r="AB458" s="65"/>
      <c r="AC458" s="65"/>
      <c r="AD458" s="65"/>
      <c r="AE458" s="80"/>
      <c r="AF458" s="80"/>
      <c r="AG458" s="72"/>
    </row>
    <row r="459" spans="2:33" outlineLevel="2" x14ac:dyDescent="0.35">
      <c r="B459" s="391">
        <f t="shared" si="69"/>
        <v>8</v>
      </c>
      <c r="C459" s="417" t="s">
        <v>133</v>
      </c>
      <c r="D459" s="203">
        <f t="shared" si="67"/>
        <v>2.3055022334552899</v>
      </c>
      <c r="E459" s="203">
        <f t="shared" si="68"/>
        <v>1.34</v>
      </c>
      <c r="F459" s="584"/>
      <c r="G459" s="388"/>
      <c r="H459" s="388"/>
      <c r="J459" s="67"/>
      <c r="K459" s="67"/>
      <c r="L459" s="67"/>
      <c r="M459" s="67"/>
      <c r="N459" s="67"/>
      <c r="O459" s="67"/>
      <c r="P459" s="67"/>
      <c r="Q459" s="67"/>
      <c r="R459" s="67"/>
      <c r="S459" s="67"/>
      <c r="T459" s="67"/>
      <c r="U459" s="67"/>
      <c r="V459" s="67"/>
      <c r="W459" s="67"/>
      <c r="X459" s="65"/>
      <c r="Y459" s="65"/>
      <c r="Z459" s="65"/>
      <c r="AA459" s="65"/>
      <c r="AB459" s="65"/>
      <c r="AC459" s="65"/>
      <c r="AD459" s="65"/>
      <c r="AE459" s="80"/>
      <c r="AF459" s="80"/>
      <c r="AG459" s="72"/>
    </row>
    <row r="460" spans="2:33" outlineLevel="2" x14ac:dyDescent="0.35">
      <c r="B460" s="391">
        <f t="shared" si="69"/>
        <v>9</v>
      </c>
      <c r="C460" s="417" t="s">
        <v>122</v>
      </c>
      <c r="D460" s="203">
        <f t="shared" si="67"/>
        <v>2.8103044496487102</v>
      </c>
      <c r="E460" s="203">
        <f t="shared" si="68"/>
        <v>1.34</v>
      </c>
      <c r="F460" s="584"/>
      <c r="G460" s="388"/>
      <c r="H460" s="388"/>
      <c r="J460" s="67"/>
      <c r="K460" s="67"/>
      <c r="L460" s="67"/>
      <c r="M460" s="67"/>
      <c r="N460" s="67"/>
      <c r="O460" s="67"/>
      <c r="P460" s="67"/>
      <c r="Q460" s="67"/>
      <c r="R460" s="67"/>
      <c r="S460" s="67"/>
      <c r="T460" s="67"/>
      <c r="U460" s="67"/>
      <c r="V460" s="67"/>
      <c r="W460" s="67"/>
      <c r="X460" s="65"/>
      <c r="Y460" s="65"/>
      <c r="Z460" s="65"/>
      <c r="AA460" s="65"/>
      <c r="AB460" s="65"/>
      <c r="AC460" s="65"/>
      <c r="AD460" s="65"/>
      <c r="AE460" s="80"/>
      <c r="AF460" s="80"/>
      <c r="AG460" s="72"/>
    </row>
    <row r="461" spans="2:33" outlineLevel="2" x14ac:dyDescent="0.35">
      <c r="B461" s="391">
        <f t="shared" si="69"/>
        <v>10</v>
      </c>
      <c r="C461" s="417" t="s">
        <v>139</v>
      </c>
      <c r="D461" s="203">
        <f t="shared" si="67"/>
        <v>3.3408610060114001</v>
      </c>
      <c r="E461" s="203">
        <f t="shared" si="68"/>
        <v>1.34</v>
      </c>
      <c r="F461" s="584"/>
      <c r="G461" s="388"/>
      <c r="H461" s="388"/>
      <c r="J461" s="67"/>
      <c r="K461" s="67"/>
      <c r="L461" s="67"/>
      <c r="M461" s="67"/>
      <c r="N461" s="67"/>
      <c r="O461" s="67"/>
      <c r="P461" s="67"/>
      <c r="Q461" s="67"/>
      <c r="R461" s="67"/>
      <c r="S461" s="67"/>
      <c r="T461" s="67"/>
      <c r="U461" s="67"/>
      <c r="V461" s="67"/>
      <c r="W461" s="67"/>
      <c r="X461" s="65"/>
      <c r="Y461" s="65"/>
      <c r="Z461" s="65"/>
      <c r="AA461" s="65"/>
      <c r="AB461" s="65"/>
      <c r="AC461" s="65"/>
      <c r="AD461" s="65"/>
      <c r="AE461" s="80"/>
      <c r="AF461" s="80"/>
      <c r="AG461" s="72"/>
    </row>
    <row r="462" spans="2:33" outlineLevel="2" x14ac:dyDescent="0.35">
      <c r="B462" s="392">
        <f t="shared" si="69"/>
        <v>11</v>
      </c>
      <c r="C462" s="417" t="s">
        <v>244</v>
      </c>
      <c r="D462" s="203">
        <f t="shared" si="67"/>
        <v>4.46547181170114</v>
      </c>
      <c r="E462" s="203">
        <f t="shared" si="68"/>
        <v>1.34</v>
      </c>
      <c r="F462" s="584"/>
      <c r="G462" s="388"/>
      <c r="H462" s="388"/>
      <c r="J462" s="67"/>
      <c r="K462" s="67"/>
      <c r="L462" s="67"/>
      <c r="M462" s="67"/>
      <c r="N462" s="67"/>
      <c r="O462" s="67"/>
      <c r="P462" s="67"/>
      <c r="Q462" s="67"/>
      <c r="R462" s="67"/>
      <c r="S462" s="67"/>
      <c r="T462" s="67"/>
      <c r="U462" s="67"/>
      <c r="V462" s="67"/>
      <c r="W462" s="67"/>
      <c r="X462" s="65"/>
      <c r="Y462" s="65"/>
      <c r="Z462" s="65"/>
      <c r="AA462" s="65"/>
      <c r="AB462" s="65"/>
      <c r="AC462" s="65"/>
      <c r="AD462" s="65"/>
      <c r="AE462" s="80"/>
      <c r="AF462" s="80"/>
      <c r="AG462" s="72"/>
    </row>
    <row r="463" spans="2:33" outlineLevel="2" x14ac:dyDescent="0.35">
      <c r="B463" s="68"/>
      <c r="C463" s="115"/>
      <c r="D463" s="118"/>
      <c r="E463" s="118"/>
      <c r="F463" s="536"/>
      <c r="G463" s="536"/>
      <c r="H463" s="536"/>
      <c r="J463" s="67"/>
      <c r="K463" s="67"/>
      <c r="L463" s="67"/>
      <c r="M463" s="67"/>
      <c r="N463" s="67"/>
      <c r="O463" s="67"/>
      <c r="P463" s="67"/>
      <c r="Q463" s="67"/>
      <c r="R463" s="67"/>
      <c r="S463" s="67"/>
      <c r="T463" s="67"/>
      <c r="U463" s="67"/>
      <c r="V463" s="67"/>
      <c r="W463" s="67"/>
      <c r="X463" s="65"/>
      <c r="Y463" s="65"/>
      <c r="Z463" s="65"/>
      <c r="AA463" s="65"/>
      <c r="AB463" s="65"/>
      <c r="AC463" s="65"/>
      <c r="AD463" s="65"/>
      <c r="AE463" s="80"/>
      <c r="AF463" s="80"/>
      <c r="AG463" s="72"/>
    </row>
    <row r="464" spans="2:33" outlineLevel="2" x14ac:dyDescent="0.35">
      <c r="B464" s="126"/>
      <c r="C464" s="418" t="s">
        <v>725</v>
      </c>
      <c r="D464" s="203">
        <f>VLOOKUP($C464,Intsewerflooding,2,0)</f>
        <v>2.3704482809961798</v>
      </c>
      <c r="E464" s="203">
        <f>VLOOKUP($C464,$I$421:$K$433,2,0)</f>
        <v>1.34</v>
      </c>
      <c r="F464" s="584"/>
      <c r="G464" s="388"/>
      <c r="H464" s="388"/>
      <c r="J464" s="67"/>
      <c r="K464" s="67"/>
      <c r="L464" s="67"/>
      <c r="M464" s="67"/>
      <c r="N464" s="67"/>
      <c r="O464" s="67"/>
      <c r="P464" s="67"/>
      <c r="Q464" s="67"/>
      <c r="R464" s="67"/>
      <c r="S464" s="67"/>
      <c r="T464" s="67"/>
      <c r="U464" s="67"/>
      <c r="V464" s="67"/>
      <c r="W464" s="67"/>
      <c r="X464" s="65"/>
      <c r="Y464" s="65"/>
      <c r="Z464" s="65"/>
      <c r="AA464" s="65"/>
      <c r="AB464" s="65"/>
      <c r="AC464" s="65"/>
      <c r="AD464" s="65"/>
      <c r="AE464" s="80"/>
      <c r="AF464" s="80"/>
      <c r="AG464" s="72"/>
    </row>
    <row r="465" spans="2:33" outlineLevel="2" x14ac:dyDescent="0.35"/>
    <row r="466" spans="2:33" outlineLevel="1" x14ac:dyDescent="0.35"/>
    <row r="467" spans="2:33" ht="18" x14ac:dyDescent="0.35">
      <c r="B467" s="73" t="str">
        <f>"Pollution incidents PCs in "&amp;Year</f>
        <v>Pollution incidents PCs in 2020-21</v>
      </c>
      <c r="C467" s="55"/>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row>
    <row r="468" spans="2:33" x14ac:dyDescent="0.35"/>
    <row r="469" spans="2:33" ht="14.25" outlineLevel="1" x14ac:dyDescent="0.35">
      <c r="B469" s="74" t="str">
        <f>"Pollution incidents performance in "&amp;Year</f>
        <v>Pollution incidents performance in 2020-21</v>
      </c>
      <c r="C469" s="168"/>
      <c r="D469" s="168"/>
      <c r="E469" s="168"/>
      <c r="F469" s="168"/>
      <c r="G469" s="168"/>
      <c r="H469" s="169"/>
      <c r="I469" s="169"/>
      <c r="J469" s="170"/>
      <c r="K469" s="170"/>
      <c r="L469" s="170"/>
      <c r="M469" s="170"/>
      <c r="N469" s="170"/>
      <c r="O469" s="170"/>
      <c r="P469" s="170"/>
      <c r="Q469" s="170"/>
      <c r="R469" s="170"/>
      <c r="S469" s="170"/>
      <c r="T469" s="170"/>
      <c r="U469" s="170"/>
      <c r="V469" s="170"/>
      <c r="W469" s="170"/>
      <c r="X469" s="168"/>
      <c r="Y469" s="168"/>
      <c r="Z469" s="168"/>
      <c r="AA469" s="168"/>
      <c r="AB469" s="168"/>
      <c r="AC469" s="168"/>
      <c r="AD469" s="168"/>
      <c r="AE469" s="168"/>
      <c r="AF469" s="168"/>
      <c r="AG469" s="168"/>
    </row>
    <row r="470" spans="2:33" outlineLevel="2" x14ac:dyDescent="0.35"/>
    <row r="471" spans="2:33" outlineLevel="2" x14ac:dyDescent="0.35">
      <c r="B471" s="57" t="s">
        <v>1232</v>
      </c>
      <c r="I471" s="57" t="s">
        <v>1348</v>
      </c>
      <c r="N471" s="57" t="s">
        <v>1349</v>
      </c>
    </row>
    <row r="472" spans="2:33" outlineLevel="2" x14ac:dyDescent="0.35"/>
    <row r="473" spans="2:33" ht="15.75" outlineLevel="2" x14ac:dyDescent="0.35">
      <c r="B473" s="57" t="str">
        <f>Year</f>
        <v>2020-21</v>
      </c>
      <c r="E473" s="787" t="s">
        <v>1350</v>
      </c>
      <c r="F473" s="787"/>
      <c r="H473" s="452"/>
      <c r="I473" s="57" t="str">
        <f>Year</f>
        <v>2020-21</v>
      </c>
    </row>
    <row r="474" spans="2:33" outlineLevel="2" x14ac:dyDescent="0.35">
      <c r="N474" s="185">
        <v>1</v>
      </c>
      <c r="O474" s="185">
        <f>N474+1</f>
        <v>2</v>
      </c>
      <c r="P474" s="185">
        <f t="shared" ref="P474:Q474" si="70">O474+1</f>
        <v>3</v>
      </c>
      <c r="Q474" s="185">
        <f t="shared" si="70"/>
        <v>4</v>
      </c>
      <c r="U474" s="185"/>
      <c r="V474" s="185"/>
      <c r="AG474" s="185"/>
    </row>
    <row r="475" spans="2:33" ht="71.25" outlineLevel="2" x14ac:dyDescent="0.35">
      <c r="B475" s="125"/>
      <c r="C475" s="91" t="s">
        <v>212</v>
      </c>
      <c r="D475" s="87" t="s">
        <v>1351</v>
      </c>
      <c r="E475" s="87" t="s">
        <v>1352</v>
      </c>
      <c r="F475" s="416" t="s">
        <v>1226</v>
      </c>
      <c r="G475" s="85"/>
      <c r="H475" s="90"/>
      <c r="I475" s="91" t="s">
        <v>212</v>
      </c>
      <c r="J475" s="136" t="s">
        <v>1353</v>
      </c>
      <c r="K475" s="87" t="s">
        <v>1354</v>
      </c>
      <c r="N475" s="91" t="s">
        <v>212</v>
      </c>
      <c r="O475" s="87" t="s">
        <v>1355</v>
      </c>
      <c r="P475" s="87" t="s">
        <v>1294</v>
      </c>
      <c r="Q475" s="87" t="s">
        <v>1228</v>
      </c>
      <c r="U475" s="390"/>
      <c r="V475" s="390"/>
      <c r="Z475" s="520"/>
      <c r="AA475" s="307"/>
      <c r="AG475" s="390"/>
    </row>
    <row r="476" spans="2:33" outlineLevel="2" x14ac:dyDescent="0.35">
      <c r="B476" s="126"/>
      <c r="C476" s="417" t="s">
        <v>117</v>
      </c>
      <c r="D476" s="128">
        <f>VLOOKUP($C476,'INPUTS | PCs'!$C$1101:$L$1113,MATCH($B$473,'INPUTS | PCs'!$C$2:$L$2,0),0)</f>
        <v>24.51</v>
      </c>
      <c r="E476" s="128">
        <f>VLOOKUP($C476,'INPUTS | PCs'!$C$1117:$L$1129,MATCH($B$473,'INPUTS | PCs'!$C$2:$L$2,0),0)</f>
        <v>27.649769585253502</v>
      </c>
      <c r="F476" s="578"/>
      <c r="G476" s="70"/>
      <c r="H476" s="67"/>
      <c r="I476" s="417" t="s">
        <v>117</v>
      </c>
      <c r="J476" s="191">
        <f>VLOOKUP($I476,'INPUTS | PCs'!$C$1101:$L$1113,MATCH("2024-25",'INPUTS | PCs'!$C$2:$L$2,0),0)</f>
        <v>19.5</v>
      </c>
      <c r="K476" s="354" t="str">
        <f t="shared" ref="K476:K486" si="71">IF(E476 &lt;= D476,"Yes","No")</f>
        <v>No</v>
      </c>
      <c r="N476" s="415" t="s">
        <v>117</v>
      </c>
      <c r="O476" s="196">
        <f>$E476</f>
        <v>27.649769585253502</v>
      </c>
      <c r="P476" s="120">
        <f>($E476-$D476)/$D476</f>
        <v>0.12810157426574867</v>
      </c>
      <c r="Q476" s="423">
        <f>IF(O476&lt;=$D476,2,IF(O476&gt;$D476,3,1))</f>
        <v>3</v>
      </c>
      <c r="U476" s="79"/>
      <c r="V476" s="186"/>
      <c r="Z476" s="149"/>
      <c r="AA476" s="313"/>
      <c r="AG476" s="575"/>
    </row>
    <row r="477" spans="2:33" outlineLevel="2" x14ac:dyDescent="0.35">
      <c r="B477" s="126"/>
      <c r="C477" s="417" t="s">
        <v>119</v>
      </c>
      <c r="D477" s="128">
        <f>VLOOKUP($C477,'INPUTS | PCs'!$C$1101:$L$1113,MATCH($B$473,'INPUTS | PCs'!$C$2:$L$2,0),0)</f>
        <v>24.51</v>
      </c>
      <c r="E477" s="128">
        <f>VLOOKUP($C477,'INPUTS | PCs'!$C$1117:$L$1129,MATCH($B$473,'INPUTS | PCs'!$C$2:$L$2,0),0)</f>
        <v>21.4598255344054</v>
      </c>
      <c r="F477" s="578"/>
      <c r="G477" s="70"/>
      <c r="H477" s="67"/>
      <c r="I477" s="417" t="s">
        <v>119</v>
      </c>
      <c r="J477" s="191">
        <f>VLOOKUP($I477,'INPUTS | PCs'!$C$1101:$L$1113,MATCH("2024-25",'INPUTS | PCs'!$C$2:$L$2,0),0)</f>
        <v>19.5</v>
      </c>
      <c r="K477" s="354" t="str">
        <f t="shared" si="71"/>
        <v>Yes</v>
      </c>
      <c r="N477" s="415" t="s">
        <v>119</v>
      </c>
      <c r="O477" s="196">
        <f t="shared" ref="O477:O488" si="72">$E477</f>
        <v>21.4598255344054</v>
      </c>
      <c r="P477" s="120">
        <f t="shared" ref="P477:P486" si="73">($E477-$D477)/$D477</f>
        <v>-0.12444612262727871</v>
      </c>
      <c r="Q477" s="423">
        <f>IF(O477&lt;=$D477,2,IF(O477&gt;$D477,3,1))</f>
        <v>2</v>
      </c>
      <c r="U477" s="79"/>
      <c r="V477" s="186"/>
      <c r="Z477" s="149"/>
      <c r="AA477" s="149"/>
      <c r="AG477" s="575"/>
    </row>
    <row r="478" spans="2:33" outlineLevel="2" x14ac:dyDescent="0.35">
      <c r="B478" s="126"/>
      <c r="C478" s="417" t="s">
        <v>122</v>
      </c>
      <c r="D478" s="128">
        <f>VLOOKUP($C478,'INPUTS | PCs'!$C$1101:$L$1113,MATCH($B$473,'INPUTS | PCs'!$C$2:$L$2,0),0)</f>
        <v>138</v>
      </c>
      <c r="E478" s="128">
        <f>VLOOKUP($C478,'INPUTS | PCs'!$C$1117:$L$1129,MATCH($B$473,'INPUTS | PCs'!$C$2:$L$2,0),0)</f>
        <v>98.814229249011902</v>
      </c>
      <c r="F478" s="578"/>
      <c r="G478" s="70"/>
      <c r="H478" s="67"/>
      <c r="I478" s="417" t="s">
        <v>122</v>
      </c>
      <c r="J478" s="191">
        <f>VLOOKUP($I478,'INPUTS | PCs'!$C$1101:$L$1113,MATCH("2024-25",'INPUTS | PCs'!$C$2:$L$2,0),0)</f>
        <v>97</v>
      </c>
      <c r="K478" s="354" t="str">
        <f t="shared" si="71"/>
        <v>Yes</v>
      </c>
      <c r="N478" s="415" t="s">
        <v>122</v>
      </c>
      <c r="O478" s="196">
        <f t="shared" si="72"/>
        <v>98.814229249011902</v>
      </c>
      <c r="P478" s="120">
        <f t="shared" si="73"/>
        <v>-0.28395486051440649</v>
      </c>
      <c r="Q478" s="423">
        <f>IF(O478&lt;=$D478,2,IF(O478&gt;$D478,3,1))</f>
        <v>2</v>
      </c>
      <c r="U478" s="79"/>
      <c r="V478" s="186"/>
      <c r="Z478" s="149"/>
      <c r="AA478" s="149"/>
      <c r="AG478" s="575"/>
    </row>
    <row r="479" spans="2:33" outlineLevel="2" x14ac:dyDescent="0.35">
      <c r="B479" s="126"/>
      <c r="C479" s="417" t="s">
        <v>124</v>
      </c>
      <c r="D479" s="128">
        <f>VLOOKUP($C479,'INPUTS | PCs'!$C$1101:$L$1113,MATCH($B$473,'INPUTS | PCs'!$C$2:$L$2,0),0)</f>
        <v>24.51</v>
      </c>
      <c r="E479" s="128">
        <f>VLOOKUP($C479,'INPUTS | PCs'!$C$1117:$L$1129,MATCH($B$473,'INPUTS | PCs'!$C$2:$L$2,0),0)</f>
        <v>14.613523286479399</v>
      </c>
      <c r="F479" s="578"/>
      <c r="G479" s="70"/>
      <c r="H479" s="67"/>
      <c r="I479" s="417" t="s">
        <v>124</v>
      </c>
      <c r="J479" s="191">
        <f>VLOOKUP($I479,'INPUTS | PCs'!$C$1101:$L$1113,MATCH("2024-25",'INPUTS | PCs'!$C$2:$L$2,0),0)</f>
        <v>19.5</v>
      </c>
      <c r="K479" s="354" t="str">
        <f t="shared" si="71"/>
        <v>Yes</v>
      </c>
      <c r="N479" s="415" t="s">
        <v>124</v>
      </c>
      <c r="O479" s="196">
        <f t="shared" si="72"/>
        <v>14.613523286479399</v>
      </c>
      <c r="P479" s="120">
        <f t="shared" si="73"/>
        <v>-0.40377301972748275</v>
      </c>
      <c r="Q479" s="423">
        <v>1</v>
      </c>
      <c r="U479" s="79"/>
      <c r="V479" s="186"/>
      <c r="Z479" s="149"/>
      <c r="AA479" s="149"/>
      <c r="AG479" s="575"/>
    </row>
    <row r="480" spans="2:33" outlineLevel="2" x14ac:dyDescent="0.35">
      <c r="B480" s="126"/>
      <c r="C480" s="417" t="s">
        <v>126</v>
      </c>
      <c r="D480" s="128">
        <f>VLOOKUP($C480,'INPUTS | PCs'!$C$1101:$L$1113,MATCH($B$473,'INPUTS | PCs'!$C$2:$L$2,0),0)</f>
        <v>24.51</v>
      </c>
      <c r="E480" s="128">
        <f>VLOOKUP($C480,'INPUTS | PCs'!$C$1117:$L$1129,MATCH($B$473,'INPUTS | PCs'!$C$2:$L$2,0),0)</f>
        <v>20.597768936396299</v>
      </c>
      <c r="F480" s="578"/>
      <c r="G480" s="70"/>
      <c r="H480" s="67"/>
      <c r="I480" s="417" t="s">
        <v>126</v>
      </c>
      <c r="J480" s="191">
        <f>VLOOKUP($I480,'INPUTS | PCs'!$C$1101:$L$1113,MATCH("2024-25",'INPUTS | PCs'!$C$2:$L$2,0),0)</f>
        <v>19.5</v>
      </c>
      <c r="K480" s="354" t="str">
        <f t="shared" si="71"/>
        <v>Yes</v>
      </c>
      <c r="N480" s="415" t="s">
        <v>126</v>
      </c>
      <c r="O480" s="202">
        <f t="shared" si="72"/>
        <v>20.597768936396299</v>
      </c>
      <c r="P480" s="120">
        <f t="shared" si="73"/>
        <v>-0.15961775045302742</v>
      </c>
      <c r="Q480" s="423">
        <v>1</v>
      </c>
      <c r="U480" s="79"/>
      <c r="V480" s="186"/>
      <c r="Z480" s="149"/>
      <c r="AA480" s="149"/>
      <c r="AG480" s="575"/>
    </row>
    <row r="481" spans="2:33" outlineLevel="2" x14ac:dyDescent="0.35">
      <c r="B481" s="126"/>
      <c r="C481" s="417" t="s">
        <v>128</v>
      </c>
      <c r="D481" s="128">
        <f>VLOOKUP($C481,'INPUTS | PCs'!$C$1101:$L$1113,MATCH($B$473,'INPUTS | PCs'!$C$2:$L$2,0),0)</f>
        <v>24.51</v>
      </c>
      <c r="E481" s="128">
        <f>VLOOKUP($C481,'INPUTS | PCs'!$C$1117:$L$1129,MATCH($B$473,'INPUTS | PCs'!$C$2:$L$2,0),0)</f>
        <v>144.29551721926501</v>
      </c>
      <c r="F481" s="578"/>
      <c r="G481" s="70"/>
      <c r="H481" s="576"/>
      <c r="I481" s="417" t="s">
        <v>128</v>
      </c>
      <c r="J481" s="191">
        <f>VLOOKUP($I481,'INPUTS | PCs'!$C$1101:$L$1113,MATCH("2024-25",'INPUTS | PCs'!$C$2:$L$2,0),0)</f>
        <v>19.5</v>
      </c>
      <c r="K481" s="354" t="str">
        <f t="shared" si="71"/>
        <v>No</v>
      </c>
      <c r="N481" s="415" t="s">
        <v>128</v>
      </c>
      <c r="O481" s="196">
        <f t="shared" si="72"/>
        <v>144.29551721926501</v>
      </c>
      <c r="P481" s="120">
        <f t="shared" si="73"/>
        <v>4.887210004865973</v>
      </c>
      <c r="Q481" s="423">
        <f>IF(O481&lt;=$D481,2,IF(O481&gt;$D481,3,1))</f>
        <v>3</v>
      </c>
      <c r="U481" s="79"/>
      <c r="V481" s="186"/>
      <c r="Z481" s="149"/>
      <c r="AA481" s="149"/>
      <c r="AG481" s="575"/>
    </row>
    <row r="482" spans="2:33" outlineLevel="2" x14ac:dyDescent="0.35">
      <c r="B482" s="126"/>
      <c r="C482" s="417" t="s">
        <v>131</v>
      </c>
      <c r="D482" s="128">
        <f>VLOOKUP($C482,'INPUTS | PCs'!$C$1101:$L$1113,MATCH($B$473,'INPUTS | PCs'!$C$2:$L$2,0),0)</f>
        <v>24.51</v>
      </c>
      <c r="E482" s="128">
        <f>VLOOKUP($C482,'INPUTS | PCs'!$C$1117:$L$1129,MATCH($B$473,'INPUTS | PCs'!$C$2:$L$2,0),0)</f>
        <v>101.515151515152</v>
      </c>
      <c r="F482" s="578"/>
      <c r="G482" s="70"/>
      <c r="H482" s="67"/>
      <c r="I482" s="417" t="s">
        <v>131</v>
      </c>
      <c r="J482" s="191">
        <f>VLOOKUP($I482,'INPUTS | PCs'!$C$1101:$L$1113,MATCH("2024-25",'INPUTS | PCs'!$C$2:$L$2,0),0)</f>
        <v>19.5</v>
      </c>
      <c r="K482" s="354" t="str">
        <f t="shared" si="71"/>
        <v>No</v>
      </c>
      <c r="N482" s="415" t="s">
        <v>131</v>
      </c>
      <c r="O482" s="196">
        <f t="shared" si="72"/>
        <v>101.515151515152</v>
      </c>
      <c r="P482" s="120">
        <f t="shared" si="73"/>
        <v>3.1417850475378208</v>
      </c>
      <c r="Q482" s="423">
        <f>IF(O482&lt;=$D482,2,IF(O482&gt;$D482,3,1))</f>
        <v>3</v>
      </c>
      <c r="U482" s="79"/>
      <c r="V482" s="186"/>
      <c r="Z482" s="149"/>
      <c r="AA482" s="149"/>
      <c r="AG482" s="575"/>
    </row>
    <row r="483" spans="2:33" outlineLevel="2" x14ac:dyDescent="0.35">
      <c r="B483" s="126"/>
      <c r="C483" s="417" t="s">
        <v>133</v>
      </c>
      <c r="D483" s="128">
        <f>VLOOKUP($C483,'INPUTS | PCs'!$C$1101:$L$1113,MATCH($B$473,'INPUTS | PCs'!$C$2:$L$2,0),0)</f>
        <v>24.51</v>
      </c>
      <c r="E483" s="128">
        <f>VLOOKUP($C483,'INPUTS | PCs'!$C$1117:$L$1129,MATCH($B$473,'INPUTS | PCs'!$C$2:$L$2,0),0)</f>
        <v>26.672817247812901</v>
      </c>
      <c r="F483" s="578"/>
      <c r="G483" s="70"/>
      <c r="H483" s="67"/>
      <c r="I483" s="417" t="s">
        <v>133</v>
      </c>
      <c r="J483" s="191">
        <f>VLOOKUP($I483,'INPUTS | PCs'!$C$1101:$L$1113,MATCH("2024-25",'INPUTS | PCs'!$C$2:$L$2,0),0)</f>
        <v>19.5</v>
      </c>
      <c r="K483" s="354" t="str">
        <f t="shared" si="71"/>
        <v>No</v>
      </c>
      <c r="N483" s="415" t="s">
        <v>133</v>
      </c>
      <c r="O483" s="196">
        <f t="shared" si="72"/>
        <v>26.672817247812901</v>
      </c>
      <c r="P483" s="120">
        <f t="shared" si="73"/>
        <v>8.8242237772864107E-2</v>
      </c>
      <c r="Q483" s="423">
        <f>IF(O483&lt;=$D483,2,IF(O483&gt;$D483,3,1))</f>
        <v>3</v>
      </c>
      <c r="U483" s="79"/>
      <c r="V483" s="186"/>
      <c r="Z483" s="149"/>
      <c r="AA483" s="149"/>
      <c r="AG483" s="575"/>
    </row>
    <row r="484" spans="2:33" outlineLevel="2" x14ac:dyDescent="0.35">
      <c r="B484" s="126"/>
      <c r="C484" s="417" t="s">
        <v>244</v>
      </c>
      <c r="D484" s="128">
        <f>VLOOKUP($C484,'INPUTS | PCs'!$C$1101:$L$1113,MATCH($B$473,'INPUTS | PCs'!$C$2:$L$2,0),0)</f>
        <v>24.5</v>
      </c>
      <c r="E484" s="128">
        <f>VLOOKUP($C484,'INPUTS | PCs'!$C$1117:$L$1129,MATCH($B$473,'INPUTS | PCs'!$C$2:$L$2,0),0)</f>
        <v>18.096876042816401</v>
      </c>
      <c r="F484" s="578"/>
      <c r="G484" s="70"/>
      <c r="H484" s="67"/>
      <c r="I484" s="417" t="s">
        <v>244</v>
      </c>
      <c r="J484" s="191">
        <f>VLOOKUP($I484,'INPUTS | PCs'!$C$1101:$L$1113,MATCH("2024-25",'INPUTS | PCs'!$C$2:$L$2,0),0)</f>
        <v>19.5</v>
      </c>
      <c r="K484" s="354" t="str">
        <f t="shared" si="71"/>
        <v>Yes</v>
      </c>
      <c r="N484" s="415" t="s">
        <v>244</v>
      </c>
      <c r="O484" s="196">
        <f t="shared" si="72"/>
        <v>18.096876042816401</v>
      </c>
      <c r="P484" s="120">
        <f t="shared" si="73"/>
        <v>-0.2613519982523918</v>
      </c>
      <c r="Q484" s="423">
        <v>1</v>
      </c>
      <c r="U484" s="79"/>
      <c r="V484" s="186"/>
      <c r="Z484" s="149"/>
      <c r="AA484" s="149"/>
      <c r="AG484" s="575"/>
    </row>
    <row r="485" spans="2:33" outlineLevel="2" x14ac:dyDescent="0.35">
      <c r="B485" s="126"/>
      <c r="C485" s="417" t="s">
        <v>137</v>
      </c>
      <c r="D485" s="128">
        <f>VLOOKUP($C485,'INPUTS | PCs'!$C$1101:$L$1113,MATCH($B$473,'INPUTS | PCs'!$C$2:$L$2,0),0)</f>
        <v>24.51</v>
      </c>
      <c r="E485" s="128">
        <f>VLOOKUP($C485,'INPUTS | PCs'!$C$1117:$L$1129,MATCH($B$473,'INPUTS | PCs'!$C$2:$L$2,0),0)</f>
        <v>25.1801684466441</v>
      </c>
      <c r="F485" s="578"/>
      <c r="G485" s="70"/>
      <c r="H485" s="67"/>
      <c r="I485" s="417" t="s">
        <v>137</v>
      </c>
      <c r="J485" s="191">
        <f>VLOOKUP($I485,'INPUTS | PCs'!$C$1101:$L$1113,MATCH("2024-25",'INPUTS | PCs'!$C$2:$L$2,0),0)</f>
        <v>19.5</v>
      </c>
      <c r="K485" s="354" t="str">
        <f t="shared" si="71"/>
        <v>No</v>
      </c>
      <c r="N485" s="415" t="s">
        <v>137</v>
      </c>
      <c r="O485" s="196">
        <f t="shared" si="72"/>
        <v>25.1801684466441</v>
      </c>
      <c r="P485" s="120">
        <f t="shared" si="73"/>
        <v>2.7342653881848145E-2</v>
      </c>
      <c r="Q485" s="423">
        <f>IF(O485&lt;=$D485,2,IF(O485&gt;$D485,3,1))</f>
        <v>3</v>
      </c>
      <c r="U485" s="79"/>
      <c r="V485" s="186"/>
      <c r="Z485" s="149"/>
      <c r="AA485" s="149"/>
      <c r="AG485" s="575"/>
    </row>
    <row r="486" spans="2:33" outlineLevel="2" x14ac:dyDescent="0.35">
      <c r="B486" s="126"/>
      <c r="C486" s="417" t="s">
        <v>139</v>
      </c>
      <c r="D486" s="128">
        <f>VLOOKUP($C486,'INPUTS | PCs'!$C$1101:$L$1113,MATCH($B$473,'INPUTS | PCs'!$C$2:$L$2,0),0)</f>
        <v>24.51</v>
      </c>
      <c r="E486" s="128">
        <f>VLOOKUP($C486,'INPUTS | PCs'!$C$1117:$L$1129,MATCH($B$473,'INPUTS | PCs'!$C$2:$L$2,0),0)</f>
        <v>23.9955924895715</v>
      </c>
      <c r="F486" s="578"/>
      <c r="G486" s="70"/>
      <c r="H486" s="67"/>
      <c r="I486" s="415" t="s">
        <v>139</v>
      </c>
      <c r="J486" s="191">
        <f>VLOOKUP($I486,'INPUTS | PCs'!$C$1101:$L$1113,MATCH("2024-25",'INPUTS | PCs'!$C$2:$L$2,0),0)</f>
        <v>19.5</v>
      </c>
      <c r="K486" s="354" t="str">
        <f t="shared" si="71"/>
        <v>Yes</v>
      </c>
      <c r="N486" s="415" t="s">
        <v>139</v>
      </c>
      <c r="O486" s="196">
        <f t="shared" si="72"/>
        <v>23.9955924895715</v>
      </c>
      <c r="P486" s="120">
        <f t="shared" si="73"/>
        <v>-2.0987658524214668E-2</v>
      </c>
      <c r="Q486" s="423">
        <f>IF(O486&lt;=$D486,2,IF(O486&gt;$D486,3,1))</f>
        <v>2</v>
      </c>
      <c r="U486" s="79"/>
      <c r="V486" s="186"/>
      <c r="Z486" s="149"/>
      <c r="AA486" s="149"/>
      <c r="AG486" s="575"/>
    </row>
    <row r="487" spans="2:33" outlineLevel="2" x14ac:dyDescent="0.35">
      <c r="B487" s="68"/>
      <c r="C487" s="115"/>
      <c r="D487" s="188"/>
      <c r="E487" s="188"/>
      <c r="F487" s="592"/>
      <c r="G487" s="70"/>
      <c r="H487" s="67"/>
      <c r="I487" s="115"/>
      <c r="J487" s="192"/>
      <c r="K487" s="595"/>
      <c r="N487" s="115"/>
      <c r="O487" s="192"/>
      <c r="P487" s="102"/>
      <c r="Q487" s="592"/>
      <c r="U487" s="142"/>
      <c r="V487" s="80"/>
      <c r="AA487" s="129"/>
      <c r="AG487" s="388"/>
    </row>
    <row r="488" spans="2:33" outlineLevel="2" x14ac:dyDescent="0.35">
      <c r="B488" s="126"/>
      <c r="C488" s="418" t="s">
        <v>725</v>
      </c>
      <c r="D488" s="686" t="s">
        <v>242</v>
      </c>
      <c r="E488" s="325">
        <f>VLOOKUP($C488,'INPUTS | PCs'!$C$1165:$L$1177,MATCH($B$473,'INPUTS | PCs'!$C$2:$L$2,0),0) / VLOOKUP($C488,'INPUTS | PCs'!$C$1149:$L$1161,MATCH($B$473,'INPUTS | PCs'!$C$2:$L$2,0),0) * 10000</f>
        <v>31.905235237192876</v>
      </c>
      <c r="F488" s="604" t="s">
        <v>242</v>
      </c>
      <c r="G488" s="70"/>
      <c r="H488" s="67"/>
      <c r="I488" s="415" t="s">
        <v>725</v>
      </c>
      <c r="J488" s="338">
        <f>VLOOKUP($I488,'INPUTS | PCs'!$C$1101:$L$1113,MATCH("2024-25",'INPUTS | PCs'!$C$2:$L$2,0),0)</f>
        <v>19.569625141893521</v>
      </c>
      <c r="K488" s="604" t="s">
        <v>242</v>
      </c>
      <c r="N488" s="418" t="s">
        <v>725</v>
      </c>
      <c r="O488" s="202">
        <f t="shared" si="72"/>
        <v>31.905235237192876</v>
      </c>
      <c r="P488" s="604" t="s">
        <v>242</v>
      </c>
      <c r="Q488" s="604" t="s">
        <v>242</v>
      </c>
      <c r="U488" s="79"/>
      <c r="V488" s="186"/>
      <c r="Z488" s="149"/>
      <c r="AA488" s="308"/>
      <c r="AG488" s="575"/>
    </row>
    <row r="489" spans="2:33" outlineLevel="2" x14ac:dyDescent="0.35">
      <c r="B489" s="68"/>
      <c r="C489" s="68"/>
      <c r="D489" s="189"/>
      <c r="E489" s="189"/>
      <c r="F489" s="96"/>
      <c r="G489" s="67"/>
      <c r="H489" s="67"/>
      <c r="I489" s="68"/>
      <c r="J489" s="193"/>
      <c r="K489" s="71"/>
      <c r="N489" s="67"/>
      <c r="O489" s="193"/>
      <c r="P489" s="65"/>
      <c r="Q489" s="65"/>
      <c r="U489" s="80"/>
      <c r="V489" s="80"/>
      <c r="AA489" s="71"/>
      <c r="AG489" s="190"/>
    </row>
    <row r="490" spans="2:33" outlineLevel="2" x14ac:dyDescent="0.35">
      <c r="B490" s="68"/>
      <c r="C490" s="101" t="s">
        <v>1254</v>
      </c>
      <c r="D490" s="190">
        <f>IFERROR(_xlfn.QUARTILE.INC(D476:D486,1),"-")</f>
        <v>24.51</v>
      </c>
      <c r="E490" s="190">
        <f>IFERROR(_xlfn.QUARTILE.INC(E476:E486,1),"-")</f>
        <v>21.028797235400852</v>
      </c>
      <c r="F490" s="81"/>
      <c r="G490" s="67"/>
      <c r="H490" s="67"/>
      <c r="I490" s="101" t="s">
        <v>1254</v>
      </c>
      <c r="J490" s="190">
        <f>IFERROR(_xlfn.QUARTILE.INC(J476:J486,1),"-")</f>
        <v>19.5</v>
      </c>
      <c r="K490" s="149"/>
      <c r="N490" s="101" t="s">
        <v>1254</v>
      </c>
      <c r="O490" s="190">
        <f>IFERROR(_xlfn.QUARTILE.INC(O476:O486,1),"-")</f>
        <v>21.028797235400852</v>
      </c>
      <c r="P490" s="81"/>
      <c r="Q490" s="81"/>
      <c r="U490" s="81"/>
      <c r="V490" s="81"/>
      <c r="AA490" s="129"/>
      <c r="AG490" s="190"/>
    </row>
    <row r="491" spans="2:33" outlineLevel="2" x14ac:dyDescent="0.35">
      <c r="B491" s="68"/>
      <c r="C491" s="68" t="s">
        <v>1256</v>
      </c>
      <c r="D491" s="190">
        <f>IFERROR(_xlfn.QUARTILE.INC(D476:D486,3),"-")</f>
        <v>24.51</v>
      </c>
      <c r="E491" s="190">
        <f>IFERROR(_xlfn.QUARTILE.INC(E476:E486,3),"-")</f>
        <v>63.231999417132705</v>
      </c>
      <c r="F491" s="93"/>
      <c r="G491" s="67"/>
      <c r="H491" s="67"/>
      <c r="I491" s="68" t="s">
        <v>1256</v>
      </c>
      <c r="J491" s="190">
        <f>IFERROR(_xlfn.QUARTILE.INC(J476:J486,3),"-")</f>
        <v>19.5</v>
      </c>
      <c r="N491" s="68" t="s">
        <v>1256</v>
      </c>
      <c r="O491" s="190">
        <f>IFERROR(_xlfn.QUARTILE.INC(O476:O486,3),"-")</f>
        <v>63.231999417132705</v>
      </c>
      <c r="AB491" s="149"/>
      <c r="AG491" s="190"/>
    </row>
    <row r="492" spans="2:33" outlineLevel="2" x14ac:dyDescent="0.35">
      <c r="H492" s="67"/>
      <c r="I492" s="67"/>
    </row>
    <row r="493" spans="2:33" outlineLevel="2" x14ac:dyDescent="0.35">
      <c r="B493" s="815" t="s">
        <v>1230</v>
      </c>
      <c r="C493" s="816"/>
      <c r="D493" s="816"/>
      <c r="E493" s="817"/>
      <c r="F493" s="307"/>
      <c r="G493" s="108" t="s">
        <v>1204</v>
      </c>
      <c r="H493" s="307"/>
      <c r="I493" s="67"/>
      <c r="N493" s="108" t="s">
        <v>1204</v>
      </c>
      <c r="U493" s="108"/>
      <c r="V493" s="108"/>
      <c r="AG493" s="108"/>
    </row>
    <row r="494" spans="2:33" outlineLevel="2" x14ac:dyDescent="0.35">
      <c r="B494" s="818" t="str">
        <f>'OUTPUTS | Summary'!$E$46</f>
        <v>Top 25% &amp; less than or equal to target</v>
      </c>
      <c r="C494" s="819"/>
      <c r="D494" s="820"/>
      <c r="E494" s="105">
        <v>1</v>
      </c>
      <c r="G494" s="57" t="s">
        <v>1356</v>
      </c>
      <c r="H494" s="68"/>
      <c r="I494" s="67"/>
      <c r="N494" s="57" t="s">
        <v>1357</v>
      </c>
      <c r="O494" s="108"/>
      <c r="P494" s="108"/>
      <c r="Q494" s="108"/>
      <c r="U494" s="108"/>
      <c r="V494" s="108"/>
      <c r="X494" s="108"/>
      <c r="Y494" s="108"/>
      <c r="Z494" s="108"/>
      <c r="AA494" s="108"/>
      <c r="AB494" s="108"/>
      <c r="AG494" s="108"/>
    </row>
    <row r="495" spans="2:33" outlineLevel="2" x14ac:dyDescent="0.35">
      <c r="B495" s="812" t="str">
        <f>'OUTPUTS | Summary'!$H$46</f>
        <v>Less than or equal to target</v>
      </c>
      <c r="C495" s="813"/>
      <c r="D495" s="814"/>
      <c r="E495" s="669">
        <v>2</v>
      </c>
      <c r="H495" s="68"/>
      <c r="I495" s="67"/>
      <c r="J495" s="108"/>
      <c r="K495" s="108"/>
      <c r="L495" s="108"/>
      <c r="M495" s="108"/>
      <c r="N495" s="108"/>
      <c r="O495" s="108"/>
      <c r="P495" s="108"/>
      <c r="Q495" s="108"/>
      <c r="R495" s="108"/>
      <c r="S495" s="108"/>
      <c r="T495" s="108"/>
      <c r="U495" s="108"/>
      <c r="V495" s="108"/>
      <c r="W495" s="108"/>
    </row>
    <row r="496" spans="2:33" ht="14.25" outlineLevel="2" x14ac:dyDescent="0.35">
      <c r="B496" s="812" t="str">
        <f>'OUTPUTS | Summary'!$K$46</f>
        <v>Greater than target</v>
      </c>
      <c r="C496" s="813"/>
      <c r="D496" s="814"/>
      <c r="E496" s="106">
        <v>3</v>
      </c>
      <c r="H496" s="68"/>
      <c r="I496" s="67"/>
      <c r="K496" s="108"/>
      <c r="L496" s="108"/>
      <c r="M496" s="108"/>
      <c r="N496" s="108"/>
      <c r="O496" s="108"/>
      <c r="P496" s="409"/>
      <c r="Q496" s="108"/>
      <c r="R496" s="108"/>
      <c r="S496" s="108"/>
      <c r="T496" s="108"/>
      <c r="U496" s="108"/>
      <c r="V496" s="108"/>
      <c r="W496" s="108"/>
    </row>
    <row r="497" spans="2:33" ht="14.25" outlineLevel="2" x14ac:dyDescent="0.35">
      <c r="B497" s="198"/>
      <c r="C497" s="198"/>
      <c r="D497" s="198"/>
      <c r="E497" s="198"/>
      <c r="H497" s="68"/>
      <c r="I497" s="67"/>
      <c r="K497" s="108"/>
      <c r="L497" s="108"/>
      <c r="M497" s="108"/>
      <c r="N497" s="108"/>
      <c r="O497" s="108"/>
      <c r="P497" s="410"/>
      <c r="Q497" s="108"/>
      <c r="R497" s="108"/>
      <c r="S497" s="108"/>
      <c r="T497" s="108"/>
      <c r="U497" s="108"/>
      <c r="V497" s="108"/>
      <c r="W497" s="108"/>
    </row>
    <row r="498" spans="2:33" outlineLevel="2" x14ac:dyDescent="0.35">
      <c r="H498" s="67"/>
      <c r="I498" s="67"/>
      <c r="J498" s="108"/>
      <c r="K498" s="108"/>
      <c r="L498" s="108"/>
      <c r="M498" s="108"/>
      <c r="N498" s="108"/>
      <c r="O498" s="108"/>
      <c r="P498" s="108"/>
      <c r="Q498" s="108"/>
      <c r="R498" s="108"/>
      <c r="S498" s="108"/>
      <c r="T498" s="108"/>
      <c r="U498" s="108"/>
      <c r="V498" s="108"/>
      <c r="W498" s="108"/>
    </row>
    <row r="499" spans="2:33" outlineLevel="1" x14ac:dyDescent="0.35">
      <c r="H499" s="67"/>
      <c r="I499" s="67"/>
      <c r="J499" s="108"/>
      <c r="K499" s="108"/>
      <c r="L499" s="108"/>
      <c r="M499" s="108"/>
      <c r="N499" s="108"/>
      <c r="O499" s="108"/>
      <c r="P499" s="108"/>
      <c r="Q499" s="108"/>
      <c r="R499" s="108"/>
      <c r="S499" s="108"/>
      <c r="T499" s="108"/>
      <c r="U499" s="108"/>
      <c r="V499" s="108"/>
      <c r="W499" s="108"/>
    </row>
    <row r="500" spans="2:33" ht="14.25" outlineLevel="1" x14ac:dyDescent="0.35">
      <c r="B500" s="74" t="s">
        <v>1358</v>
      </c>
      <c r="C500" s="168"/>
      <c r="D500" s="168"/>
      <c r="E500" s="168"/>
      <c r="F500" s="168"/>
      <c r="G500" s="168"/>
      <c r="H500" s="169"/>
      <c r="I500" s="169"/>
      <c r="J500" s="170"/>
      <c r="K500" s="170"/>
      <c r="L500" s="170"/>
      <c r="M500" s="170"/>
      <c r="N500" s="170"/>
      <c r="O500" s="170"/>
      <c r="P500" s="170"/>
      <c r="Q500" s="170"/>
      <c r="R500" s="170"/>
      <c r="S500" s="170"/>
      <c r="T500" s="170"/>
      <c r="U500" s="170"/>
      <c r="V500" s="170"/>
      <c r="W500" s="170"/>
      <c r="X500" s="168"/>
      <c r="Y500" s="168"/>
      <c r="Z500" s="168"/>
      <c r="AA500" s="168"/>
      <c r="AB500" s="168"/>
      <c r="AC500" s="168"/>
      <c r="AD500" s="168"/>
      <c r="AE500" s="168"/>
      <c r="AF500" s="168"/>
      <c r="AG500" s="168"/>
    </row>
    <row r="501" spans="2:33" outlineLevel="2" x14ac:dyDescent="0.35">
      <c r="H501" s="67"/>
      <c r="I501" s="67"/>
      <c r="J501" s="108"/>
      <c r="K501" s="108"/>
      <c r="L501" s="108"/>
      <c r="M501" s="108"/>
      <c r="N501" s="108"/>
      <c r="O501" s="108"/>
      <c r="P501" s="108"/>
      <c r="Q501" s="108"/>
      <c r="R501" s="108"/>
      <c r="S501" s="108"/>
      <c r="T501" s="108"/>
      <c r="U501" s="108"/>
      <c r="V501" s="108"/>
      <c r="W501" s="108"/>
    </row>
    <row r="502" spans="2:33" outlineLevel="2" x14ac:dyDescent="0.35">
      <c r="B502" s="57" t="s">
        <v>1359</v>
      </c>
      <c r="H502" s="67"/>
      <c r="I502" s="67"/>
      <c r="L502" s="108"/>
      <c r="M502" s="108"/>
      <c r="N502" s="108"/>
      <c r="O502" s="108"/>
      <c r="P502" s="108"/>
      <c r="Q502" s="108"/>
      <c r="R502" s="108"/>
      <c r="S502" s="108"/>
      <c r="T502" s="108"/>
      <c r="U502" s="108"/>
      <c r="V502" s="108"/>
      <c r="W502" s="108"/>
    </row>
    <row r="503" spans="2:33" ht="15.75" outlineLevel="2" x14ac:dyDescent="0.35">
      <c r="H503" s="67"/>
      <c r="I503" s="67"/>
      <c r="J503" s="108"/>
      <c r="K503" s="108"/>
      <c r="L503" s="108"/>
      <c r="M503" s="787" t="s">
        <v>1360</v>
      </c>
      <c r="N503" s="787"/>
      <c r="O503" s="108"/>
      <c r="P503" s="108"/>
      <c r="S503" s="108"/>
      <c r="T503" s="108"/>
      <c r="U503" s="108"/>
      <c r="V503" s="108"/>
      <c r="W503" s="108"/>
    </row>
    <row r="504" spans="2:33" ht="14.25" outlineLevel="2" x14ac:dyDescent="0.35">
      <c r="B504" s="57" t="str">
        <f>Year</f>
        <v>2020-21</v>
      </c>
      <c r="H504" s="67"/>
      <c r="S504" s="452"/>
      <c r="AE504" s="99"/>
      <c r="AF504" s="99"/>
    </row>
    <row r="505" spans="2:33" outlineLevel="2" x14ac:dyDescent="0.35">
      <c r="B505" s="511" t="s">
        <v>1361</v>
      </c>
      <c r="H505" s="67"/>
      <c r="I505" s="67"/>
    </row>
    <row r="506" spans="2:33" ht="28.5" outlineLevel="2" x14ac:dyDescent="0.35">
      <c r="B506" s="416" t="str">
        <f>Year &amp; " Rank"</f>
        <v>2020-21 Rank</v>
      </c>
      <c r="C506" s="91" t="s">
        <v>212</v>
      </c>
      <c r="D506" s="87" t="s">
        <v>208</v>
      </c>
      <c r="E506" s="87" t="s">
        <v>1323</v>
      </c>
      <c r="F506" s="389"/>
      <c r="G506" s="390"/>
      <c r="H506" s="390"/>
    </row>
    <row r="507" spans="2:33" outlineLevel="2" x14ac:dyDescent="0.35">
      <c r="B507" s="391">
        <v>1</v>
      </c>
      <c r="C507" s="417" t="s">
        <v>124</v>
      </c>
      <c r="D507" s="203">
        <f t="shared" ref="D507:D517" si="74">VLOOKUP($C507,Pollutionincidents,2,0)</f>
        <v>14.613523286479399</v>
      </c>
      <c r="E507" s="203">
        <f t="shared" ref="E507:E517" si="75">VLOOKUP($C507,$I$476:$K$488,2,0)</f>
        <v>19.5</v>
      </c>
      <c r="F507" s="584"/>
      <c r="G507" s="388"/>
      <c r="H507" s="388"/>
      <c r="J507" s="67"/>
      <c r="K507" s="67"/>
      <c r="L507" s="67"/>
      <c r="M507" s="67"/>
      <c r="N507" s="67"/>
      <c r="O507" s="67"/>
      <c r="P507" s="67"/>
      <c r="Q507" s="67"/>
      <c r="R507" s="67"/>
      <c r="S507" s="67"/>
      <c r="T507" s="67"/>
      <c r="U507" s="182"/>
      <c r="V507" s="65"/>
      <c r="W507" s="182"/>
      <c r="X507" s="65"/>
      <c r="AB507" s="65"/>
      <c r="AC507" s="65"/>
      <c r="AD507" s="65"/>
      <c r="AE507" s="80"/>
      <c r="AF507" s="80"/>
      <c r="AG507" s="72"/>
    </row>
    <row r="508" spans="2:33" outlineLevel="2" x14ac:dyDescent="0.35">
      <c r="B508" s="391">
        <f>B507+1</f>
        <v>2</v>
      </c>
      <c r="C508" s="417" t="s">
        <v>244</v>
      </c>
      <c r="D508" s="203">
        <f t="shared" si="74"/>
        <v>18.096876042816401</v>
      </c>
      <c r="E508" s="203">
        <f t="shared" si="75"/>
        <v>19.5</v>
      </c>
      <c r="F508" s="584"/>
      <c r="G508" s="388"/>
      <c r="H508" s="388"/>
      <c r="J508" s="67"/>
      <c r="K508" s="67"/>
      <c r="L508" s="67"/>
      <c r="M508" s="67"/>
      <c r="N508" s="67"/>
      <c r="O508" s="67"/>
      <c r="P508" s="67"/>
      <c r="Q508" s="67"/>
      <c r="R508" s="67"/>
      <c r="S508" s="67"/>
      <c r="T508" s="67"/>
      <c r="U508" s="65"/>
      <c r="V508" s="183"/>
      <c r="W508" s="184"/>
      <c r="X508" s="65"/>
      <c r="AB508" s="65"/>
      <c r="AC508" s="65"/>
      <c r="AD508" s="65"/>
      <c r="AE508" s="80"/>
      <c r="AF508" s="80"/>
      <c r="AG508" s="72"/>
    </row>
    <row r="509" spans="2:33" outlineLevel="2" x14ac:dyDescent="0.35">
      <c r="B509" s="391">
        <f t="shared" ref="B509:B517" si="76">B508+1</f>
        <v>3</v>
      </c>
      <c r="C509" s="417" t="s">
        <v>126</v>
      </c>
      <c r="D509" s="203">
        <f t="shared" si="74"/>
        <v>20.597768936396299</v>
      </c>
      <c r="E509" s="203">
        <f t="shared" si="75"/>
        <v>19.5</v>
      </c>
      <c r="F509" s="584"/>
      <c r="G509" s="388"/>
      <c r="H509" s="388"/>
      <c r="J509" s="67"/>
      <c r="K509" s="67"/>
      <c r="L509" s="67"/>
      <c r="M509" s="67"/>
      <c r="N509" s="67"/>
      <c r="O509" s="67"/>
      <c r="P509" s="67"/>
      <c r="Q509" s="67"/>
      <c r="R509" s="67"/>
      <c r="S509" s="67"/>
      <c r="T509" s="67"/>
      <c r="U509" s="65"/>
      <c r="V509" s="183"/>
      <c r="W509" s="184"/>
      <c r="X509" s="65"/>
      <c r="AB509" s="65"/>
      <c r="AC509" s="65"/>
      <c r="AD509" s="65"/>
      <c r="AE509" s="80"/>
      <c r="AF509" s="80"/>
      <c r="AG509" s="72"/>
    </row>
    <row r="510" spans="2:33" outlineLevel="2" x14ac:dyDescent="0.35">
      <c r="B510" s="391">
        <f t="shared" si="76"/>
        <v>4</v>
      </c>
      <c r="C510" s="417" t="s">
        <v>119</v>
      </c>
      <c r="D510" s="203">
        <f t="shared" si="74"/>
        <v>21.4598255344054</v>
      </c>
      <c r="E510" s="203">
        <f t="shared" si="75"/>
        <v>19.5</v>
      </c>
      <c r="F510" s="584"/>
      <c r="G510" s="388"/>
      <c r="H510" s="388"/>
      <c r="J510" s="67"/>
      <c r="K510" s="67"/>
      <c r="L510" s="67"/>
      <c r="M510" s="67"/>
      <c r="N510" s="67"/>
      <c r="O510" s="67"/>
      <c r="P510" s="67"/>
      <c r="Q510" s="67"/>
      <c r="R510" s="67"/>
      <c r="S510" s="67"/>
      <c r="T510" s="67"/>
      <c r="U510" s="65"/>
      <c r="V510" s="183"/>
      <c r="W510" s="184"/>
      <c r="X510" s="65"/>
      <c r="AB510" s="65"/>
      <c r="AC510" s="65"/>
      <c r="AD510" s="65"/>
      <c r="AE510" s="80"/>
      <c r="AF510" s="80"/>
      <c r="AG510" s="72"/>
    </row>
    <row r="511" spans="2:33" outlineLevel="2" x14ac:dyDescent="0.35">
      <c r="B511" s="391">
        <f t="shared" si="76"/>
        <v>5</v>
      </c>
      <c r="C511" s="417" t="s">
        <v>139</v>
      </c>
      <c r="D511" s="203">
        <f t="shared" si="74"/>
        <v>23.9955924895715</v>
      </c>
      <c r="E511" s="203">
        <f t="shared" si="75"/>
        <v>19.5</v>
      </c>
      <c r="F511" s="584"/>
      <c r="G511" s="388"/>
      <c r="H511" s="388"/>
      <c r="J511" s="67"/>
      <c r="K511" s="67"/>
      <c r="L511" s="67"/>
      <c r="M511" s="67"/>
      <c r="N511" s="67"/>
      <c r="O511" s="67"/>
      <c r="P511" s="67"/>
      <c r="Q511" s="67"/>
      <c r="R511" s="67"/>
      <c r="S511" s="67"/>
      <c r="T511" s="67"/>
      <c r="U511" s="65"/>
      <c r="V511" s="183"/>
      <c r="W511" s="184"/>
      <c r="X511" s="65"/>
      <c r="AB511" s="65"/>
      <c r="AC511" s="65"/>
      <c r="AD511" s="65"/>
      <c r="AE511" s="80"/>
      <c r="AF511" s="80"/>
      <c r="AG511" s="72"/>
    </row>
    <row r="512" spans="2:33" outlineLevel="2" x14ac:dyDescent="0.35">
      <c r="B512" s="391">
        <f t="shared" si="76"/>
        <v>6</v>
      </c>
      <c r="C512" s="417" t="s">
        <v>137</v>
      </c>
      <c r="D512" s="203">
        <f t="shared" si="74"/>
        <v>25.1801684466441</v>
      </c>
      <c r="E512" s="203">
        <f t="shared" si="75"/>
        <v>19.5</v>
      </c>
      <c r="F512" s="584"/>
      <c r="G512" s="388"/>
      <c r="H512" s="388"/>
      <c r="J512" s="67"/>
      <c r="K512" s="67"/>
      <c r="L512" s="67"/>
      <c r="M512" s="67"/>
      <c r="N512" s="67"/>
      <c r="O512" s="67"/>
      <c r="P512" s="67"/>
      <c r="Q512" s="67"/>
      <c r="R512" s="67"/>
      <c r="S512" s="67"/>
      <c r="T512" s="67"/>
      <c r="U512" s="67"/>
      <c r="V512" s="67"/>
      <c r="W512" s="67"/>
      <c r="X512" s="65"/>
      <c r="Y512" s="65"/>
      <c r="Z512" s="65"/>
      <c r="AA512" s="65"/>
      <c r="AB512" s="65"/>
      <c r="AC512" s="65"/>
      <c r="AD512" s="65"/>
      <c r="AE512" s="80"/>
      <c r="AF512" s="80"/>
      <c r="AG512" s="72"/>
    </row>
    <row r="513" spans="2:33" outlineLevel="2" x14ac:dyDescent="0.35">
      <c r="B513" s="391">
        <f t="shared" si="76"/>
        <v>7</v>
      </c>
      <c r="C513" s="417" t="s">
        <v>133</v>
      </c>
      <c r="D513" s="203">
        <f t="shared" si="74"/>
        <v>26.672817247812901</v>
      </c>
      <c r="E513" s="203">
        <f t="shared" si="75"/>
        <v>19.5</v>
      </c>
      <c r="F513" s="584"/>
      <c r="G513" s="388"/>
      <c r="H513" s="388"/>
      <c r="J513" s="67"/>
      <c r="K513" s="67"/>
      <c r="L513" s="67"/>
      <c r="M513" s="67"/>
      <c r="N513" s="67"/>
      <c r="O513" s="67"/>
      <c r="P513" s="67"/>
      <c r="Q513" s="67"/>
      <c r="R513" s="67"/>
      <c r="S513" s="67"/>
      <c r="T513" s="67"/>
      <c r="U513" s="67"/>
      <c r="V513" s="67"/>
      <c r="W513" s="67"/>
      <c r="X513" s="65"/>
      <c r="Y513" s="65"/>
      <c r="Z513" s="65"/>
      <c r="AA513" s="65"/>
      <c r="AB513" s="65"/>
      <c r="AC513" s="65"/>
      <c r="AD513" s="65"/>
      <c r="AE513" s="80"/>
      <c r="AF513" s="80"/>
      <c r="AG513" s="72"/>
    </row>
    <row r="514" spans="2:33" outlineLevel="2" x14ac:dyDescent="0.35">
      <c r="B514" s="391">
        <f t="shared" si="76"/>
        <v>8</v>
      </c>
      <c r="C514" s="417" t="s">
        <v>117</v>
      </c>
      <c r="D514" s="203">
        <f t="shared" si="74"/>
        <v>27.649769585253502</v>
      </c>
      <c r="E514" s="203">
        <f t="shared" si="75"/>
        <v>19.5</v>
      </c>
      <c r="F514" s="584"/>
      <c r="G514" s="388"/>
      <c r="H514" s="388"/>
      <c r="J514" s="67"/>
      <c r="K514" s="67"/>
      <c r="L514" s="67"/>
      <c r="M514" s="67"/>
      <c r="N514" s="67"/>
      <c r="O514" s="67"/>
      <c r="P514" s="67"/>
      <c r="Q514" s="67"/>
      <c r="R514" s="67"/>
      <c r="S514" s="67"/>
      <c r="T514" s="67"/>
      <c r="U514" s="67"/>
      <c r="V514" s="67"/>
      <c r="W514" s="67"/>
      <c r="X514" s="65"/>
      <c r="Y514" s="65"/>
      <c r="Z514" s="65"/>
      <c r="AA514" s="65"/>
      <c r="AB514" s="65"/>
      <c r="AC514" s="65"/>
      <c r="AD514" s="65"/>
      <c r="AE514" s="80"/>
      <c r="AF514" s="80"/>
      <c r="AG514" s="72"/>
    </row>
    <row r="515" spans="2:33" outlineLevel="2" x14ac:dyDescent="0.35">
      <c r="B515" s="391">
        <f t="shared" si="76"/>
        <v>9</v>
      </c>
      <c r="C515" s="417" t="s">
        <v>122</v>
      </c>
      <c r="D515" s="203">
        <f t="shared" si="74"/>
        <v>98.814229249011902</v>
      </c>
      <c r="E515" s="203">
        <f t="shared" si="75"/>
        <v>97</v>
      </c>
      <c r="F515" s="584"/>
      <c r="G515" s="388"/>
      <c r="H515" s="388"/>
      <c r="J515" s="67"/>
      <c r="K515" s="67"/>
      <c r="L515" s="67"/>
      <c r="M515" s="67"/>
      <c r="N515" s="67"/>
      <c r="O515" s="67"/>
      <c r="P515" s="67"/>
      <c r="Q515" s="67"/>
      <c r="R515" s="67"/>
      <c r="S515" s="67"/>
      <c r="T515" s="67"/>
      <c r="U515" s="67"/>
      <c r="V515" s="67"/>
      <c r="W515" s="67"/>
      <c r="X515" s="65"/>
      <c r="Y515" s="65"/>
      <c r="Z515" s="65"/>
      <c r="AA515" s="65"/>
      <c r="AB515" s="65"/>
      <c r="AC515" s="65"/>
      <c r="AD515" s="65"/>
      <c r="AE515" s="80"/>
      <c r="AF515" s="80"/>
      <c r="AG515" s="72"/>
    </row>
    <row r="516" spans="2:33" outlineLevel="2" x14ac:dyDescent="0.35">
      <c r="B516" s="391">
        <f t="shared" si="76"/>
        <v>10</v>
      </c>
      <c r="C516" s="417" t="s">
        <v>131</v>
      </c>
      <c r="D516" s="203">
        <f t="shared" si="74"/>
        <v>101.515151515152</v>
      </c>
      <c r="E516" s="203">
        <f t="shared" si="75"/>
        <v>19.5</v>
      </c>
      <c r="F516" s="584"/>
      <c r="G516" s="388"/>
      <c r="H516" s="388"/>
      <c r="J516" s="67"/>
      <c r="K516" s="67"/>
      <c r="L516" s="67"/>
      <c r="M516" s="67"/>
      <c r="N516" s="67"/>
      <c r="O516" s="67"/>
      <c r="P516" s="67"/>
      <c r="Q516" s="67"/>
      <c r="R516" s="67"/>
      <c r="S516" s="67"/>
      <c r="T516" s="67"/>
      <c r="U516" s="67"/>
      <c r="V516" s="67"/>
      <c r="W516" s="67"/>
      <c r="X516" s="65"/>
      <c r="Y516" s="65"/>
      <c r="Z516" s="65"/>
      <c r="AA516" s="65"/>
      <c r="AB516" s="65"/>
      <c r="AC516" s="65"/>
      <c r="AD516" s="65"/>
      <c r="AE516" s="80"/>
      <c r="AF516" s="80"/>
      <c r="AG516" s="72"/>
    </row>
    <row r="517" spans="2:33" outlineLevel="2" x14ac:dyDescent="0.35">
      <c r="B517" s="392">
        <f t="shared" si="76"/>
        <v>11</v>
      </c>
      <c r="C517" s="417" t="s">
        <v>128</v>
      </c>
      <c r="D517" s="203">
        <f t="shared" si="74"/>
        <v>144.29551721926501</v>
      </c>
      <c r="E517" s="203">
        <f t="shared" si="75"/>
        <v>19.5</v>
      </c>
      <c r="F517" s="584"/>
      <c r="G517" s="388"/>
      <c r="H517" s="388"/>
      <c r="J517" s="67"/>
      <c r="K517" s="67"/>
      <c r="L517" s="67"/>
      <c r="M517" s="67"/>
      <c r="N517" s="67"/>
      <c r="O517" s="67"/>
      <c r="P517" s="67"/>
      <c r="Q517" s="67"/>
      <c r="R517" s="67"/>
      <c r="S517" s="67"/>
      <c r="T517" s="67"/>
      <c r="U517" s="67"/>
      <c r="V517" s="67"/>
      <c r="W517" s="67"/>
      <c r="X517" s="65"/>
      <c r="Y517" s="65"/>
      <c r="Z517" s="65"/>
      <c r="AA517" s="65"/>
      <c r="AB517" s="65"/>
      <c r="AC517" s="65"/>
      <c r="AD517" s="65"/>
      <c r="AE517" s="80"/>
      <c r="AF517" s="80"/>
      <c r="AG517" s="72"/>
    </row>
    <row r="518" spans="2:33" outlineLevel="2" x14ac:dyDescent="0.35">
      <c r="B518" s="68"/>
      <c r="C518" s="115"/>
      <c r="D518" s="118"/>
      <c r="E518" s="118"/>
      <c r="F518" s="536"/>
      <c r="G518" s="536"/>
      <c r="H518" s="536"/>
      <c r="J518" s="67"/>
      <c r="K518" s="67"/>
      <c r="L518" s="67"/>
      <c r="M518" s="67"/>
      <c r="N518" s="67"/>
      <c r="O518" s="67"/>
      <c r="P518" s="67"/>
      <c r="Q518" s="67"/>
      <c r="R518" s="67"/>
      <c r="S518" s="67"/>
      <c r="T518" s="67"/>
      <c r="U518" s="67"/>
      <c r="V518" s="67"/>
      <c r="W518" s="67"/>
      <c r="X518" s="65"/>
      <c r="Y518" s="65"/>
      <c r="Z518" s="65"/>
      <c r="AA518" s="65"/>
      <c r="AB518" s="65"/>
      <c r="AC518" s="65"/>
      <c r="AD518" s="65"/>
      <c r="AE518" s="80"/>
      <c r="AF518" s="80"/>
      <c r="AG518" s="72"/>
    </row>
    <row r="519" spans="2:33" outlineLevel="2" x14ac:dyDescent="0.35">
      <c r="B519" s="126"/>
      <c r="C519" s="418" t="s">
        <v>725</v>
      </c>
      <c r="D519" s="203">
        <f>VLOOKUP($C519,Pollutionincidents,2,0)</f>
        <v>31.905235237192876</v>
      </c>
      <c r="E519" s="203">
        <f>VLOOKUP($C519,$I$476:$K$488,2,0)</f>
        <v>19.569625141893521</v>
      </c>
      <c r="F519" s="584"/>
      <c r="G519" s="388"/>
      <c r="H519" s="388"/>
      <c r="J519" s="67"/>
      <c r="K519" s="67"/>
      <c r="L519" s="67"/>
      <c r="M519" s="67"/>
      <c r="N519" s="67"/>
      <c r="O519" s="67"/>
      <c r="P519" s="67"/>
      <c r="Q519" s="67"/>
      <c r="R519" s="67"/>
      <c r="S519" s="67"/>
      <c r="T519" s="67"/>
      <c r="U519" s="67"/>
      <c r="V519" s="67"/>
      <c r="W519" s="67"/>
      <c r="X519" s="65"/>
      <c r="Y519" s="65"/>
      <c r="Z519" s="65"/>
      <c r="AA519" s="65"/>
      <c r="AB519" s="65"/>
      <c r="AC519" s="65"/>
      <c r="AD519" s="65"/>
      <c r="AE519" s="80"/>
      <c r="AF519" s="80"/>
      <c r="AG519" s="72"/>
    </row>
    <row r="520" spans="2:33" outlineLevel="2" x14ac:dyDescent="0.35"/>
    <row r="521" spans="2:33" outlineLevel="1" x14ac:dyDescent="0.35"/>
    <row r="522" spans="2:33" ht="18" x14ac:dyDescent="0.35">
      <c r="B522" s="73" t="str">
        <f>"Sewer collapses PCs in "&amp;Year</f>
        <v>Sewer collapses PCs in 2020-21</v>
      </c>
      <c r="C522" s="55"/>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row>
    <row r="523" spans="2:33" x14ac:dyDescent="0.35"/>
    <row r="524" spans="2:33" ht="14.25" outlineLevel="1" x14ac:dyDescent="0.35">
      <c r="B524" s="74" t="str">
        <f>"Sewer collapses performance in "&amp;Year</f>
        <v>Sewer collapses performance in 2020-21</v>
      </c>
      <c r="C524" s="168"/>
      <c r="D524" s="168"/>
      <c r="E524" s="168"/>
      <c r="F524" s="168"/>
      <c r="G524" s="168"/>
      <c r="H524" s="169"/>
      <c r="I524" s="169"/>
      <c r="J524" s="170"/>
      <c r="K524" s="170"/>
      <c r="L524" s="170"/>
      <c r="M524" s="170"/>
      <c r="N524" s="170"/>
      <c r="O524" s="170"/>
      <c r="P524" s="170"/>
      <c r="Q524" s="170"/>
      <c r="R524" s="170"/>
      <c r="S524" s="170"/>
      <c r="T524" s="170"/>
      <c r="U524" s="170"/>
      <c r="V524" s="170"/>
      <c r="W524" s="170"/>
      <c r="X524" s="168"/>
      <c r="Y524" s="168"/>
      <c r="Z524" s="168"/>
      <c r="AA524" s="168"/>
      <c r="AB524" s="168"/>
      <c r="AC524" s="168"/>
      <c r="AD524" s="168"/>
      <c r="AE524" s="168"/>
      <c r="AF524" s="168"/>
      <c r="AG524" s="168"/>
    </row>
    <row r="525" spans="2:33" outlineLevel="2" x14ac:dyDescent="0.35"/>
    <row r="526" spans="2:33" outlineLevel="2" x14ac:dyDescent="0.35">
      <c r="B526" s="57" t="s">
        <v>1232</v>
      </c>
      <c r="E526" s="137"/>
      <c r="I526" s="57" t="s">
        <v>1362</v>
      </c>
      <c r="N526" s="57" t="s">
        <v>1363</v>
      </c>
    </row>
    <row r="527" spans="2:33" outlineLevel="2" x14ac:dyDescent="0.35"/>
    <row r="528" spans="2:33" outlineLevel="2" x14ac:dyDescent="0.35">
      <c r="B528" s="57" t="str">
        <f>Year</f>
        <v>2020-21</v>
      </c>
      <c r="E528" s="165"/>
      <c r="H528" s="135"/>
      <c r="I528" s="57" t="str">
        <f>Year</f>
        <v>2020-21</v>
      </c>
    </row>
    <row r="529" spans="2:28" outlineLevel="2" x14ac:dyDescent="0.35">
      <c r="N529" s="185">
        <v>1</v>
      </c>
      <c r="O529" s="185">
        <f>N529+1</f>
        <v>2</v>
      </c>
      <c r="P529" s="185">
        <f t="shared" ref="P529" si="77">O529+1</f>
        <v>3</v>
      </c>
      <c r="Q529" s="185">
        <f t="shared" ref="Q529" si="78">P529+1</f>
        <v>4</v>
      </c>
      <c r="U529" s="185"/>
      <c r="V529" s="185"/>
      <c r="W529" s="185"/>
    </row>
    <row r="530" spans="2:28" ht="71.25" outlineLevel="2" x14ac:dyDescent="0.35">
      <c r="B530" s="125"/>
      <c r="C530" s="91" t="s">
        <v>212</v>
      </c>
      <c r="D530" s="87" t="s">
        <v>1364</v>
      </c>
      <c r="E530" s="87" t="s">
        <v>1365</v>
      </c>
      <c r="F530" s="416" t="s">
        <v>1226</v>
      </c>
      <c r="G530" s="307"/>
      <c r="H530" s="579"/>
      <c r="I530" s="91" t="s">
        <v>212</v>
      </c>
      <c r="J530" s="136" t="s">
        <v>1366</v>
      </c>
      <c r="K530" s="87" t="s">
        <v>1367</v>
      </c>
      <c r="N530" s="91" t="s">
        <v>212</v>
      </c>
      <c r="O530" s="87" t="s">
        <v>1368</v>
      </c>
      <c r="P530" s="87" t="s">
        <v>1294</v>
      </c>
      <c r="Q530" s="87" t="s">
        <v>1228</v>
      </c>
      <c r="U530" s="390"/>
      <c r="V530" s="390"/>
      <c r="W530" s="390"/>
      <c r="AA530" s="520"/>
      <c r="AB530" s="307"/>
    </row>
    <row r="531" spans="2:28" outlineLevel="2" x14ac:dyDescent="0.35">
      <c r="B531" s="126"/>
      <c r="C531" s="417" t="s">
        <v>117</v>
      </c>
      <c r="D531" s="128">
        <f>VLOOKUP($C531,'INPUTS | PCs'!$C$1183:$L$1195,MATCH($B$528,'INPUTS | PCs'!$C$2:$L$2,0),0)</f>
        <v>5.6</v>
      </c>
      <c r="E531" s="128">
        <f>VLOOKUP($C531,'INPUTS | PCs'!$C$1199:$L$1211,MATCH($B$528,'INPUTS | PCs'!$C$2:$L$2,0),0)</f>
        <v>6.0905926964833004</v>
      </c>
      <c r="F531" s="578"/>
      <c r="G531" s="70"/>
      <c r="H531" s="67"/>
      <c r="I531" s="417" t="s">
        <v>117</v>
      </c>
      <c r="J531" s="191">
        <f>VLOOKUP($I531,'INPUTS | PCs'!$C$1183:$L$1195,MATCH("2024-25",'INPUTS | PCs'!$C$2:$L$2,0),0)</f>
        <v>5.5</v>
      </c>
      <c r="K531" s="354" t="str">
        <f t="shared" ref="K531:K541" si="79">IF(E531 &lt;= D531,"Yes","No")</f>
        <v>No</v>
      </c>
      <c r="N531" s="415" t="s">
        <v>117</v>
      </c>
      <c r="O531" s="196">
        <f t="shared" ref="O531:O541" si="80">$E531</f>
        <v>6.0905926964833004</v>
      </c>
      <c r="P531" s="120">
        <f t="shared" ref="P531:P541" si="81">($E531-$D531)/$D531</f>
        <v>8.7605838657732277E-2</v>
      </c>
      <c r="Q531" s="423">
        <f t="shared" ref="Q531:Q541" si="82">IF(O531&lt;=$D531,1,2)</f>
        <v>2</v>
      </c>
      <c r="U531" s="79"/>
      <c r="V531" s="186"/>
      <c r="W531" s="112"/>
      <c r="AA531" s="149"/>
      <c r="AB531" s="313"/>
    </row>
    <row r="532" spans="2:28" outlineLevel="2" x14ac:dyDescent="0.35">
      <c r="B532" s="126"/>
      <c r="C532" s="417" t="s">
        <v>119</v>
      </c>
      <c r="D532" s="128">
        <f>VLOOKUP($C532,'INPUTS | PCs'!$C$1183:$L$1195,MATCH($B$528,'INPUTS | PCs'!$C$2:$L$2,0),0)</f>
        <v>7.2</v>
      </c>
      <c r="E532" s="128">
        <f>VLOOKUP($C532,'INPUTS | PCs'!$C$1199:$L$1211,MATCH($B$528,'INPUTS | PCs'!$C$2:$L$2,0),0)</f>
        <v>7.6939807514545198</v>
      </c>
      <c r="F532" s="578"/>
      <c r="G532" s="70"/>
      <c r="H532" s="67"/>
      <c r="I532" s="417" t="s">
        <v>119</v>
      </c>
      <c r="J532" s="191">
        <f>VLOOKUP($I532,'INPUTS | PCs'!$C$1183:$L$1195,MATCH("2024-25",'INPUTS | PCs'!$C$2:$L$2,0),0)</f>
        <v>7.2</v>
      </c>
      <c r="K532" s="354" t="str">
        <f t="shared" si="79"/>
        <v>No</v>
      </c>
      <c r="N532" s="415" t="s">
        <v>119</v>
      </c>
      <c r="O532" s="196">
        <f t="shared" si="80"/>
        <v>7.6939807514545198</v>
      </c>
      <c r="P532" s="120">
        <f t="shared" si="81"/>
        <v>6.8608437702016606E-2</v>
      </c>
      <c r="Q532" s="423">
        <f t="shared" si="82"/>
        <v>2</v>
      </c>
      <c r="U532" s="79"/>
      <c r="V532" s="186"/>
      <c r="W532" s="112"/>
      <c r="AA532" s="149"/>
      <c r="AB532" s="149"/>
    </row>
    <row r="533" spans="2:28" outlineLevel="2" x14ac:dyDescent="0.35">
      <c r="B533" s="126"/>
      <c r="C533" s="417" t="s">
        <v>122</v>
      </c>
      <c r="D533" s="128">
        <f>VLOOKUP($C533,'INPUTS | PCs'!$C$1183:$L$1195,MATCH($B$528,'INPUTS | PCs'!$C$2:$L$2,0),0)</f>
        <v>5.37</v>
      </c>
      <c r="E533" s="128">
        <f>VLOOKUP($C533,'INPUTS | PCs'!$C$1199:$L$1211,MATCH($B$528,'INPUTS | PCs'!$C$2:$L$2,0),0)</f>
        <v>16.326530612244898</v>
      </c>
      <c r="F533" s="578"/>
      <c r="G533" s="70"/>
      <c r="H533" s="67"/>
      <c r="I533" s="417" t="s">
        <v>122</v>
      </c>
      <c r="J533" s="191">
        <f>VLOOKUP($I533,'INPUTS | PCs'!$C$1183:$L$1195,MATCH("2024-25",'INPUTS | PCs'!$C$2:$L$2,0),0)</f>
        <v>5.37</v>
      </c>
      <c r="K533" s="354" t="str">
        <f t="shared" si="79"/>
        <v>No</v>
      </c>
      <c r="N533" s="415" t="s">
        <v>122</v>
      </c>
      <c r="O533" s="196">
        <f t="shared" si="80"/>
        <v>16.326530612244898</v>
      </c>
      <c r="P533" s="120">
        <f t="shared" si="81"/>
        <v>2.0403222741610607</v>
      </c>
      <c r="Q533" s="423">
        <f t="shared" si="82"/>
        <v>2</v>
      </c>
      <c r="U533" s="79"/>
      <c r="V533" s="186"/>
      <c r="W533" s="112"/>
      <c r="AA533" s="149"/>
      <c r="AB533" s="149"/>
    </row>
    <row r="534" spans="2:28" outlineLevel="2" x14ac:dyDescent="0.35">
      <c r="B534" s="126"/>
      <c r="C534" s="417" t="s">
        <v>124</v>
      </c>
      <c r="D534" s="128">
        <f>VLOOKUP($C534,'INPUTS | PCs'!$C$1183:$L$1195,MATCH($B$528,'INPUTS | PCs'!$C$2:$L$2,0),0)</f>
        <v>10.69</v>
      </c>
      <c r="E534" s="128">
        <f>VLOOKUP($C534,'INPUTS | PCs'!$C$1199:$L$1211,MATCH($B$528,'INPUTS | PCs'!$C$2:$L$2,0),0)</f>
        <v>9.8175787728026496</v>
      </c>
      <c r="F534" s="578"/>
      <c r="G534" s="70"/>
      <c r="H534" s="67"/>
      <c r="I534" s="417" t="s">
        <v>124</v>
      </c>
      <c r="J534" s="191">
        <f>VLOOKUP($I534,'INPUTS | PCs'!$C$1183:$L$1195,MATCH("2024-25",'INPUTS | PCs'!$C$2:$L$2,0),0)</f>
        <v>8.1300000000000008</v>
      </c>
      <c r="K534" s="354" t="str">
        <f t="shared" si="79"/>
        <v>Yes</v>
      </c>
      <c r="N534" s="415" t="s">
        <v>124</v>
      </c>
      <c r="O534" s="196">
        <f t="shared" si="80"/>
        <v>9.8175787728026496</v>
      </c>
      <c r="P534" s="120">
        <f t="shared" si="81"/>
        <v>-8.1610966061492041E-2</v>
      </c>
      <c r="Q534" s="423">
        <f t="shared" si="82"/>
        <v>1</v>
      </c>
      <c r="U534" s="79"/>
      <c r="V534" s="186"/>
      <c r="W534" s="112"/>
      <c r="AA534" s="149"/>
      <c r="AB534" s="149"/>
    </row>
    <row r="535" spans="2:28" outlineLevel="2" x14ac:dyDescent="0.35">
      <c r="B535" s="126"/>
      <c r="C535" s="417" t="s">
        <v>126</v>
      </c>
      <c r="D535" s="128">
        <f>VLOOKUP($C535,'INPUTS | PCs'!$C$1183:$L$1195,MATCH($B$528,'INPUTS | PCs'!$C$2:$L$2,0),0)</f>
        <v>8</v>
      </c>
      <c r="E535" s="128">
        <f>VLOOKUP($C535,'INPUTS | PCs'!$C$1199:$L$1211,MATCH($B$528,'INPUTS | PCs'!$C$2:$L$2,0),0)</f>
        <v>7.7378440093936298</v>
      </c>
      <c r="F535" s="578"/>
      <c r="G535" s="70"/>
      <c r="H535" s="67"/>
      <c r="I535" s="417" t="s">
        <v>126</v>
      </c>
      <c r="J535" s="191">
        <f>VLOOKUP($I535,'INPUTS | PCs'!$C$1183:$L$1195,MATCH("2024-25",'INPUTS | PCs'!$C$2:$L$2,0),0)</f>
        <v>8</v>
      </c>
      <c r="K535" s="354" t="str">
        <f t="shared" si="79"/>
        <v>Yes</v>
      </c>
      <c r="N535" s="415" t="s">
        <v>126</v>
      </c>
      <c r="O535" s="202">
        <f t="shared" si="80"/>
        <v>7.7378440093936298</v>
      </c>
      <c r="P535" s="120">
        <f t="shared" si="81"/>
        <v>-3.2769498825796273E-2</v>
      </c>
      <c r="Q535" s="423">
        <f t="shared" si="82"/>
        <v>1</v>
      </c>
      <c r="U535" s="79"/>
      <c r="V535" s="186"/>
      <c r="W535" s="112"/>
      <c r="AA535" s="149"/>
      <c r="AB535" s="149"/>
    </row>
    <row r="536" spans="2:28" outlineLevel="2" x14ac:dyDescent="0.35">
      <c r="B536" s="126"/>
      <c r="C536" s="417" t="s">
        <v>128</v>
      </c>
      <c r="D536" s="128">
        <f>VLOOKUP($C536,'INPUTS | PCs'!$C$1183:$L$1195,MATCH($B$528,'INPUTS | PCs'!$C$2:$L$2,0),0)</f>
        <v>17.059999999999999</v>
      </c>
      <c r="E536" s="128">
        <f>VLOOKUP($C536,'INPUTS | PCs'!$C$1199:$L$1211,MATCH($B$528,'INPUTS | PCs'!$C$2:$L$2,0),0)</f>
        <v>9.76480470390592</v>
      </c>
      <c r="F536" s="578"/>
      <c r="G536" s="70"/>
      <c r="H536" s="67"/>
      <c r="I536" s="417" t="s">
        <v>128</v>
      </c>
      <c r="J536" s="191">
        <f>VLOOKUP($I536,'INPUTS | PCs'!$C$1183:$L$1195,MATCH("2024-25",'INPUTS | PCs'!$C$2:$L$2,0),0)</f>
        <v>13.99</v>
      </c>
      <c r="K536" s="354" t="str">
        <f t="shared" si="79"/>
        <v>Yes</v>
      </c>
      <c r="N536" s="415" t="s">
        <v>128</v>
      </c>
      <c r="O536" s="196">
        <f t="shared" si="80"/>
        <v>9.76480470390592</v>
      </c>
      <c r="P536" s="120">
        <f t="shared" si="81"/>
        <v>-0.4276198883994185</v>
      </c>
      <c r="Q536" s="423">
        <f t="shared" si="82"/>
        <v>1</v>
      </c>
      <c r="U536" s="79"/>
      <c r="V536" s="186"/>
      <c r="W536" s="112"/>
      <c r="AA536" s="149"/>
      <c r="AB536" s="149"/>
    </row>
    <row r="537" spans="2:28" outlineLevel="2" x14ac:dyDescent="0.35">
      <c r="B537" s="126"/>
      <c r="C537" s="417" t="s">
        <v>131</v>
      </c>
      <c r="D537" s="128">
        <f>VLOOKUP($C537,'INPUTS | PCs'!$C$1183:$L$1195,MATCH($B$528,'INPUTS | PCs'!$C$2:$L$2,0),0)</f>
        <v>5.72</v>
      </c>
      <c r="E537" s="128">
        <f>VLOOKUP($C537,'INPUTS | PCs'!$C$1199:$L$1211,MATCH($B$528,'INPUTS | PCs'!$C$2:$L$2,0),0)</f>
        <v>7.9076189280783202</v>
      </c>
      <c r="F537" s="578"/>
      <c r="G537" s="70"/>
      <c r="H537" s="67"/>
      <c r="I537" s="417" t="s">
        <v>131</v>
      </c>
      <c r="J537" s="191">
        <f>VLOOKUP($I537,'INPUTS | PCs'!$C$1183:$L$1195,MATCH("2024-25",'INPUTS | PCs'!$C$2:$L$2,0),0)</f>
        <v>5.48</v>
      </c>
      <c r="K537" s="354" t="str">
        <f t="shared" si="79"/>
        <v>No</v>
      </c>
      <c r="N537" s="415" t="s">
        <v>131</v>
      </c>
      <c r="O537" s="196">
        <f t="shared" si="80"/>
        <v>7.9076189280783202</v>
      </c>
      <c r="P537" s="120">
        <f t="shared" si="81"/>
        <v>0.38245086155215396</v>
      </c>
      <c r="Q537" s="423">
        <f t="shared" si="82"/>
        <v>2</v>
      </c>
      <c r="U537" s="79"/>
      <c r="V537" s="186"/>
      <c r="W537" s="112"/>
      <c r="AA537" s="149"/>
      <c r="AB537" s="149"/>
    </row>
    <row r="538" spans="2:28" outlineLevel="2" x14ac:dyDescent="0.35">
      <c r="B538" s="126"/>
      <c r="C538" s="417" t="s">
        <v>133</v>
      </c>
      <c r="D538" s="128">
        <f>VLOOKUP($C538,'INPUTS | PCs'!$C$1183:$L$1195,MATCH($B$528,'INPUTS | PCs'!$C$2:$L$2,0),0)</f>
        <v>4</v>
      </c>
      <c r="E538" s="128">
        <f>VLOOKUP($C538,'INPUTS | PCs'!$C$1199:$L$1211,MATCH($B$528,'INPUTS | PCs'!$C$2:$L$2,0),0)</f>
        <v>3.9643599463044401</v>
      </c>
      <c r="F538" s="578"/>
      <c r="G538" s="70"/>
      <c r="H538" s="67"/>
      <c r="I538" s="417" t="s">
        <v>133</v>
      </c>
      <c r="J538" s="191">
        <f>VLOOKUP($I538,'INPUTS | PCs'!$C$1183:$L$1195,MATCH("2024-25",'INPUTS | PCs'!$C$2:$L$2,0),0)</f>
        <v>4</v>
      </c>
      <c r="K538" s="354" t="str">
        <f t="shared" si="79"/>
        <v>Yes</v>
      </c>
      <c r="N538" s="415" t="s">
        <v>133</v>
      </c>
      <c r="O538" s="196">
        <f t="shared" si="80"/>
        <v>3.9643599463044401</v>
      </c>
      <c r="P538" s="120">
        <f t="shared" si="81"/>
        <v>-8.9100134238899731E-3</v>
      </c>
      <c r="Q538" s="423">
        <f t="shared" si="82"/>
        <v>1</v>
      </c>
      <c r="U538" s="79"/>
      <c r="V538" s="186"/>
      <c r="W538" s="112"/>
      <c r="AA538" s="149"/>
      <c r="AB538" s="149"/>
    </row>
    <row r="539" spans="2:28" outlineLevel="2" x14ac:dyDescent="0.35">
      <c r="B539" s="126"/>
      <c r="C539" s="417" t="s">
        <v>244</v>
      </c>
      <c r="D539" s="128">
        <f>VLOOKUP($C539,'INPUTS | PCs'!$C$1183:$L$1195,MATCH($B$528,'INPUTS | PCs'!$C$2:$L$2,0),0)</f>
        <v>15.51</v>
      </c>
      <c r="E539" s="128">
        <f>VLOOKUP($C539,'INPUTS | PCs'!$C$1199:$L$1211,MATCH($B$528,'INPUTS | PCs'!$C$2:$L$2,0),0)</f>
        <v>14.6094253541775</v>
      </c>
      <c r="F539" s="578"/>
      <c r="G539" s="70"/>
      <c r="H539" s="67"/>
      <c r="I539" s="417" t="s">
        <v>244</v>
      </c>
      <c r="J539" s="191">
        <f>VLOOKUP($I539,'INPUTS | PCs'!$C$1183:$L$1195,MATCH("2024-25",'INPUTS | PCs'!$C$2:$L$2,0),0)</f>
        <v>13.07</v>
      </c>
      <c r="K539" s="354" t="str">
        <f t="shared" si="79"/>
        <v>Yes</v>
      </c>
      <c r="N539" s="415" t="s">
        <v>244</v>
      </c>
      <c r="O539" s="196">
        <f t="shared" si="80"/>
        <v>14.6094253541775</v>
      </c>
      <c r="P539" s="120">
        <f t="shared" si="81"/>
        <v>-5.8064129324468097E-2</v>
      </c>
      <c r="Q539" s="423">
        <f t="shared" si="82"/>
        <v>1</v>
      </c>
      <c r="U539" s="79"/>
      <c r="V539" s="186"/>
      <c r="W539" s="112"/>
      <c r="AA539" s="149"/>
      <c r="AB539" s="149"/>
    </row>
    <row r="540" spans="2:28" outlineLevel="2" x14ac:dyDescent="0.35">
      <c r="B540" s="126"/>
      <c r="C540" s="417" t="s">
        <v>137</v>
      </c>
      <c r="D540" s="128">
        <f>VLOOKUP($C540,'INPUTS | PCs'!$C$1183:$L$1195,MATCH($B$528,'INPUTS | PCs'!$C$2:$L$2,0),0)</f>
        <v>6.33</v>
      </c>
      <c r="E540" s="128">
        <f>VLOOKUP($C540,'INPUTS | PCs'!$C$1199:$L$1211,MATCH($B$528,'INPUTS | PCs'!$C$2:$L$2,0),0)</f>
        <v>6.1202800914724502</v>
      </c>
      <c r="F540" s="578"/>
      <c r="G540" s="70"/>
      <c r="H540" s="67"/>
      <c r="I540" s="417" t="s">
        <v>137</v>
      </c>
      <c r="J540" s="191">
        <f>VLOOKUP($I540,'INPUTS | PCs'!$C$1183:$L$1195,MATCH("2024-25",'INPUTS | PCs'!$C$2:$L$2,0),0)</f>
        <v>6.33</v>
      </c>
      <c r="K540" s="354" t="str">
        <f t="shared" si="79"/>
        <v>Yes</v>
      </c>
      <c r="N540" s="415" t="s">
        <v>137</v>
      </c>
      <c r="O540" s="196">
        <f t="shared" si="80"/>
        <v>6.1202800914724502</v>
      </c>
      <c r="P540" s="120">
        <f t="shared" si="81"/>
        <v>-3.3131107192345945E-2</v>
      </c>
      <c r="Q540" s="423">
        <f t="shared" si="82"/>
        <v>1</v>
      </c>
      <c r="U540" s="79"/>
      <c r="V540" s="186"/>
      <c r="W540" s="112"/>
      <c r="AA540" s="149"/>
      <c r="AB540" s="149"/>
    </row>
    <row r="541" spans="2:28" outlineLevel="2" x14ac:dyDescent="0.35">
      <c r="B541" s="126"/>
      <c r="C541" s="417" t="s">
        <v>139</v>
      </c>
      <c r="D541" s="128">
        <f>VLOOKUP($C541,'INPUTS | PCs'!$C$1183:$L$1195,MATCH($B$528,'INPUTS | PCs'!$C$2:$L$2,0),0)</f>
        <v>18.260000000000002</v>
      </c>
      <c r="E541" s="128">
        <f>VLOOKUP($C541,'INPUTS | PCs'!$C$1199:$L$1211,MATCH($B$528,'INPUTS | PCs'!$C$2:$L$2,0),0)</f>
        <v>15.6730236908921</v>
      </c>
      <c r="F541" s="578"/>
      <c r="G541" s="70"/>
      <c r="H541" s="67"/>
      <c r="I541" s="417" t="s">
        <v>139</v>
      </c>
      <c r="J541" s="191">
        <f>VLOOKUP($I541,'INPUTS | PCs'!$C$1183:$L$1195,MATCH("2024-25",'INPUTS | PCs'!$C$2:$L$2,0),0)</f>
        <v>15.39</v>
      </c>
      <c r="K541" s="354" t="str">
        <f t="shared" si="79"/>
        <v>Yes</v>
      </c>
      <c r="N541" s="415" t="s">
        <v>139</v>
      </c>
      <c r="O541" s="196">
        <f t="shared" si="80"/>
        <v>15.6730236908921</v>
      </c>
      <c r="P541" s="120">
        <f t="shared" si="81"/>
        <v>-0.1416744966652739</v>
      </c>
      <c r="Q541" s="423">
        <f t="shared" si="82"/>
        <v>1</v>
      </c>
      <c r="U541" s="79"/>
      <c r="V541" s="186"/>
      <c r="W541" s="112"/>
      <c r="AA541" s="149"/>
      <c r="AB541" s="149"/>
    </row>
    <row r="542" spans="2:28" outlineLevel="2" x14ac:dyDescent="0.35">
      <c r="B542" s="68"/>
      <c r="C542" s="115"/>
      <c r="D542" s="188"/>
      <c r="E542" s="188"/>
      <c r="F542" s="592"/>
      <c r="G542" s="70"/>
      <c r="H542" s="67"/>
      <c r="I542" s="115"/>
      <c r="J542" s="192"/>
      <c r="K542" s="595"/>
      <c r="N542" s="115"/>
      <c r="O542" s="192"/>
      <c r="P542" s="102"/>
      <c r="Q542" s="592"/>
      <c r="U542" s="142"/>
      <c r="V542" s="80"/>
      <c r="W542" s="112"/>
      <c r="AB542" s="129"/>
    </row>
    <row r="543" spans="2:28" outlineLevel="2" x14ac:dyDescent="0.35">
      <c r="B543" s="126"/>
      <c r="C543" s="418" t="s">
        <v>725</v>
      </c>
      <c r="D543" s="686" t="s">
        <v>242</v>
      </c>
      <c r="E543" s="325">
        <f>VLOOKUP($C543,'INPUTS | PCs'!$C$1247:$L$1259,MATCH($B$528,'INPUTS | PCs'!$C$2:$L$2,0),0) / VLOOKUP($C543,'INPUTS | PCs'!$C$1231:$L$1243,MATCH($B$528,'INPUTS | PCs'!$C$2:$L$2,0),0) * 1000</f>
        <v>8.5682649735943084</v>
      </c>
      <c r="F543" s="604" t="s">
        <v>242</v>
      </c>
      <c r="G543" s="70"/>
      <c r="H543" s="67"/>
      <c r="I543" s="418" t="s">
        <v>725</v>
      </c>
      <c r="J543" s="353">
        <f>VLOOKUP($I543,'CALCS | PCs'!$C$379:$L$391,MATCH("2024-25",'CALCS | PCs'!$C$2:$L$2,0),0) / VLOOKUP($I543,'INPUTS | PCs'!$C$1231:$L$1243,MATCH($I$528,'INPUTS | PCs'!$C$2:$L$2,0),0) * 1000</f>
        <v>8.1529675188205193</v>
      </c>
      <c r="K543" s="604" t="s">
        <v>242</v>
      </c>
      <c r="N543" s="418" t="s">
        <v>725</v>
      </c>
      <c r="O543" s="202">
        <f>$E543</f>
        <v>8.5682649735943084</v>
      </c>
      <c r="P543" s="604" t="s">
        <v>242</v>
      </c>
      <c r="Q543" s="604" t="s">
        <v>242</v>
      </c>
      <c r="U543" s="79"/>
      <c r="V543" s="186"/>
      <c r="W543" s="112"/>
      <c r="AA543" s="149"/>
      <c r="AB543" s="308"/>
    </row>
    <row r="544" spans="2:28" outlineLevel="2" x14ac:dyDescent="0.35">
      <c r="B544" s="68"/>
      <c r="C544" s="68"/>
      <c r="D544" s="189"/>
      <c r="E544" s="189"/>
      <c r="F544" s="96"/>
      <c r="G544" s="67"/>
      <c r="H544" s="67"/>
      <c r="I544" s="68"/>
      <c r="J544" s="193"/>
      <c r="K544" s="71"/>
      <c r="N544" s="67"/>
      <c r="AB544" s="71"/>
    </row>
    <row r="545" spans="2:33" outlineLevel="2" x14ac:dyDescent="0.35">
      <c r="B545" s="68"/>
      <c r="C545" s="101" t="s">
        <v>1254</v>
      </c>
      <c r="D545" s="190">
        <f>IFERROR(_xlfn.QUARTILE.INC(D531:D541,1),"-")</f>
        <v>5.66</v>
      </c>
      <c r="E545" s="190">
        <f>IFERROR(_xlfn.QUARTILE.INC(E531:E541,1),"-")</f>
        <v>6.907130421463485</v>
      </c>
      <c r="F545" s="81"/>
      <c r="G545" s="67"/>
      <c r="H545" s="67"/>
      <c r="I545" s="101" t="s">
        <v>1254</v>
      </c>
      <c r="J545" s="190">
        <f>IFERROR(_xlfn.QUARTILE.INC(J531:J541,1),"-")</f>
        <v>5.49</v>
      </c>
      <c r="K545" s="149"/>
      <c r="N545" s="101" t="s">
        <v>1254</v>
      </c>
      <c r="O545" s="190">
        <f>IFERROR(_xlfn.QUARTILE.INC(O531:O541,1),"-")</f>
        <v>6.907130421463485</v>
      </c>
      <c r="P545" s="81"/>
      <c r="Q545" s="81"/>
      <c r="U545" s="81"/>
      <c r="V545" s="81"/>
      <c r="W545" s="81"/>
      <c r="AB545" s="129"/>
    </row>
    <row r="546" spans="2:33" outlineLevel="2" x14ac:dyDescent="0.35">
      <c r="B546" s="68"/>
      <c r="C546" s="68" t="s">
        <v>1256</v>
      </c>
      <c r="D546" s="190">
        <f>IFERROR(_xlfn.QUARTILE.INC(D531:D541,3),"-")</f>
        <v>13.1</v>
      </c>
      <c r="E546" s="190">
        <f>IFERROR(_xlfn.QUARTILE.INC(E531:E541,3),"-")</f>
        <v>12.213502063490075</v>
      </c>
      <c r="F546" s="93"/>
      <c r="G546" s="67"/>
      <c r="H546" s="67"/>
      <c r="I546" s="68" t="s">
        <v>1256</v>
      </c>
      <c r="J546" s="190">
        <f>IFERROR(_xlfn.QUARTILE.INC(J531:J541,3),"-")</f>
        <v>10.600000000000001</v>
      </c>
      <c r="N546" s="68" t="s">
        <v>1256</v>
      </c>
      <c r="O546" s="190">
        <f>IFERROR(_xlfn.QUARTILE.INC(O531:O541,3),"-")</f>
        <v>12.213502063490075</v>
      </c>
      <c r="AC546" s="149"/>
    </row>
    <row r="547" spans="2:33" outlineLevel="2" x14ac:dyDescent="0.35">
      <c r="H547" s="67"/>
      <c r="I547" s="67"/>
    </row>
    <row r="548" spans="2:33" outlineLevel="2" x14ac:dyDescent="0.35">
      <c r="B548" s="815" t="s">
        <v>1230</v>
      </c>
      <c r="C548" s="816"/>
      <c r="D548" s="816"/>
      <c r="E548" s="817"/>
      <c r="F548" s="307"/>
      <c r="G548" s="108" t="s">
        <v>1204</v>
      </c>
      <c r="H548" s="307"/>
      <c r="I548" s="67"/>
      <c r="N548" s="108" t="s">
        <v>1204</v>
      </c>
      <c r="U548" s="108"/>
      <c r="V548" s="108"/>
      <c r="W548" s="108"/>
    </row>
    <row r="549" spans="2:33" ht="13.15" customHeight="1" outlineLevel="2" x14ac:dyDescent="0.35">
      <c r="B549" s="812" t="str">
        <f>'OUTPUTS | Summary'!$H$47</f>
        <v>Less than or equal to target</v>
      </c>
      <c r="C549" s="813"/>
      <c r="D549" s="814"/>
      <c r="E549" s="669">
        <v>1</v>
      </c>
      <c r="G549" s="57" t="s">
        <v>1356</v>
      </c>
      <c r="H549" s="68"/>
      <c r="I549" s="67"/>
      <c r="K549" s="108"/>
      <c r="L549" s="108"/>
      <c r="M549" s="108"/>
      <c r="N549" s="108"/>
      <c r="O549" s="108"/>
      <c r="Q549" s="108"/>
      <c r="R549" s="108"/>
      <c r="S549" s="108"/>
      <c r="T549" s="108"/>
      <c r="U549" s="108"/>
      <c r="V549" s="108"/>
      <c r="W549" s="108"/>
    </row>
    <row r="550" spans="2:33" outlineLevel="2" x14ac:dyDescent="0.35">
      <c r="B550" s="812" t="str">
        <f>'OUTPUTS | Summary'!$K$47</f>
        <v>Greater than target</v>
      </c>
      <c r="C550" s="813"/>
      <c r="D550" s="814"/>
      <c r="E550" s="106">
        <v>2</v>
      </c>
      <c r="H550" s="68"/>
      <c r="I550" s="67"/>
      <c r="J550" s="108"/>
      <c r="K550" s="108"/>
      <c r="L550" s="108"/>
      <c r="M550" s="108"/>
      <c r="N550" s="108"/>
      <c r="O550" s="108"/>
      <c r="P550" s="108"/>
      <c r="Q550" s="108"/>
      <c r="R550" s="108"/>
      <c r="S550" s="108"/>
      <c r="T550" s="108"/>
      <c r="U550" s="108"/>
      <c r="V550" s="108"/>
      <c r="W550" s="108"/>
    </row>
    <row r="551" spans="2:33" outlineLevel="2" x14ac:dyDescent="0.35">
      <c r="H551" s="67"/>
      <c r="I551" s="67"/>
      <c r="J551" s="108"/>
      <c r="K551" s="108"/>
      <c r="L551" s="108"/>
      <c r="M551" s="108"/>
      <c r="N551" s="108"/>
      <c r="O551" s="108"/>
      <c r="P551" s="108"/>
      <c r="Q551" s="108"/>
      <c r="R551" s="108"/>
      <c r="S551" s="108"/>
      <c r="T551" s="108"/>
      <c r="U551" s="108"/>
      <c r="V551" s="108"/>
      <c r="W551" s="108"/>
    </row>
    <row r="552" spans="2:33" outlineLevel="1" x14ac:dyDescent="0.35">
      <c r="H552" s="67"/>
      <c r="I552" s="67"/>
      <c r="J552" s="108"/>
      <c r="K552" s="108"/>
      <c r="L552" s="108"/>
      <c r="M552" s="108"/>
      <c r="N552" s="108"/>
      <c r="O552" s="108"/>
      <c r="P552" s="108"/>
      <c r="Q552" s="108"/>
      <c r="R552" s="108"/>
      <c r="S552" s="108"/>
      <c r="T552" s="108"/>
      <c r="U552" s="108"/>
      <c r="V552" s="108"/>
      <c r="W552" s="108"/>
    </row>
    <row r="553" spans="2:33" ht="14.25" outlineLevel="1" x14ac:dyDescent="0.35">
      <c r="B553" s="74" t="s">
        <v>1369</v>
      </c>
      <c r="C553" s="168"/>
      <c r="D553" s="168"/>
      <c r="E553" s="168"/>
      <c r="F553" s="168"/>
      <c r="G553" s="168"/>
      <c r="H553" s="169"/>
      <c r="I553" s="169"/>
      <c r="J553" s="170"/>
      <c r="K553" s="170"/>
      <c r="L553" s="170"/>
      <c r="M553" s="170"/>
      <c r="N553" s="170"/>
      <c r="O553" s="170"/>
      <c r="P553" s="170"/>
      <c r="Q553" s="170"/>
      <c r="R553" s="170"/>
      <c r="S553" s="170"/>
      <c r="T553" s="170"/>
      <c r="U553" s="170"/>
      <c r="V553" s="170"/>
      <c r="W553" s="170"/>
      <c r="X553" s="168"/>
      <c r="Y553" s="168"/>
      <c r="Z553" s="168"/>
      <c r="AA553" s="168"/>
      <c r="AB553" s="168"/>
      <c r="AC553" s="168"/>
      <c r="AD553" s="168"/>
      <c r="AE553" s="168"/>
      <c r="AF553" s="168"/>
      <c r="AG553" s="168"/>
    </row>
    <row r="554" spans="2:33" outlineLevel="2" x14ac:dyDescent="0.35">
      <c r="H554" s="67"/>
      <c r="I554" s="67"/>
      <c r="J554" s="108"/>
      <c r="K554" s="108"/>
      <c r="L554" s="108"/>
      <c r="M554" s="108"/>
      <c r="N554" s="108"/>
      <c r="O554" s="108"/>
      <c r="P554" s="108"/>
      <c r="Q554" s="108"/>
      <c r="R554" s="108"/>
      <c r="S554" s="108"/>
      <c r="T554" s="108"/>
      <c r="U554" s="108"/>
      <c r="V554" s="108"/>
      <c r="W554" s="108"/>
    </row>
    <row r="555" spans="2:33" outlineLevel="2" x14ac:dyDescent="0.35">
      <c r="B555" s="57" t="s">
        <v>1370</v>
      </c>
      <c r="H555" s="67"/>
      <c r="I555" s="67"/>
      <c r="L555" s="108"/>
      <c r="M555" s="108"/>
      <c r="N555" s="108"/>
      <c r="O555" s="108"/>
      <c r="P555" s="108"/>
      <c r="Q555" s="108"/>
      <c r="R555" s="108"/>
      <c r="S555" s="108"/>
      <c r="T555" s="108"/>
      <c r="U555" s="108"/>
      <c r="V555" s="108"/>
      <c r="W555" s="108"/>
    </row>
    <row r="556" spans="2:33" outlineLevel="2" x14ac:dyDescent="0.35">
      <c r="H556" s="67"/>
      <c r="I556" s="67"/>
      <c r="J556" s="108"/>
      <c r="K556" s="108"/>
      <c r="L556" s="108"/>
      <c r="M556" s="108"/>
      <c r="N556" s="108"/>
      <c r="O556" s="108"/>
      <c r="P556" s="108"/>
      <c r="Q556" s="108"/>
      <c r="R556" s="108"/>
      <c r="S556" s="108"/>
      <c r="T556" s="108"/>
      <c r="U556" s="108"/>
      <c r="V556" s="108"/>
      <c r="W556" s="108"/>
    </row>
    <row r="557" spans="2:33" outlineLevel="2" x14ac:dyDescent="0.35">
      <c r="B557" s="57" t="str">
        <f>Year</f>
        <v>2020-21</v>
      </c>
      <c r="H557" s="67"/>
      <c r="S557" s="135"/>
      <c r="AE557" s="99"/>
      <c r="AF557" s="99"/>
    </row>
    <row r="558" spans="2:33" outlineLevel="2" x14ac:dyDescent="0.35">
      <c r="B558" s="511" t="s">
        <v>1371</v>
      </c>
      <c r="H558" s="67"/>
      <c r="I558" s="67"/>
    </row>
    <row r="559" spans="2:33" ht="28.5" outlineLevel="2" x14ac:dyDescent="0.35">
      <c r="B559" s="416" t="str">
        <f>Year &amp; " Rank"</f>
        <v>2020-21 Rank</v>
      </c>
      <c r="C559" s="91" t="s">
        <v>212</v>
      </c>
      <c r="D559" s="87" t="s">
        <v>208</v>
      </c>
      <c r="E559" s="87" t="s">
        <v>1323</v>
      </c>
      <c r="F559" s="390"/>
      <c r="G559" s="390"/>
      <c r="H559" s="390"/>
    </row>
    <row r="560" spans="2:33" outlineLevel="2" x14ac:dyDescent="0.35">
      <c r="B560" s="391">
        <v>1</v>
      </c>
      <c r="C560" s="417" t="s">
        <v>133</v>
      </c>
      <c r="D560" s="203">
        <f t="shared" ref="D560:D570" si="83">VLOOKUP($C560,Sewercollapses,2,0)</f>
        <v>3.9643599463044401</v>
      </c>
      <c r="E560" s="203">
        <f t="shared" ref="E560:E570" si="84">VLOOKUP($C560,$I$531:$K$543,2,0)</f>
        <v>4</v>
      </c>
      <c r="F560" s="388"/>
      <c r="G560" s="388"/>
      <c r="H560" s="388"/>
      <c r="J560" s="67"/>
      <c r="K560" s="67"/>
      <c r="L560" s="67"/>
      <c r="M560" s="67"/>
      <c r="N560" s="67"/>
      <c r="O560" s="67"/>
      <c r="P560" s="67"/>
      <c r="Q560" s="67"/>
      <c r="R560" s="67"/>
      <c r="S560" s="67"/>
      <c r="T560" s="67"/>
      <c r="U560" s="182"/>
      <c r="V560" s="65"/>
      <c r="W560" s="182"/>
      <c r="X560" s="65"/>
      <c r="AB560" s="65"/>
      <c r="AC560" s="65"/>
      <c r="AD560" s="65"/>
      <c r="AE560" s="80"/>
      <c r="AF560" s="80"/>
      <c r="AG560" s="72"/>
    </row>
    <row r="561" spans="2:33" outlineLevel="2" x14ac:dyDescent="0.35">
      <c r="B561" s="391">
        <f>B560+1</f>
        <v>2</v>
      </c>
      <c r="C561" s="417" t="s">
        <v>117</v>
      </c>
      <c r="D561" s="203">
        <f t="shared" si="83"/>
        <v>6.0905926964833004</v>
      </c>
      <c r="E561" s="203">
        <f t="shared" si="84"/>
        <v>5.5</v>
      </c>
      <c r="F561" s="388"/>
      <c r="G561" s="388"/>
      <c r="H561" s="388"/>
      <c r="J561" s="67"/>
      <c r="K561" s="67"/>
      <c r="L561" s="67"/>
      <c r="M561" s="67"/>
      <c r="N561" s="67"/>
      <c r="O561" s="67"/>
      <c r="P561" s="67"/>
      <c r="Q561" s="67"/>
      <c r="R561" s="67"/>
      <c r="S561" s="67"/>
      <c r="T561" s="67"/>
      <c r="U561" s="65"/>
      <c r="V561" s="183"/>
      <c r="W561" s="184"/>
      <c r="X561" s="65"/>
      <c r="AB561" s="65"/>
      <c r="AC561" s="65"/>
      <c r="AD561" s="65"/>
      <c r="AE561" s="80"/>
      <c r="AF561" s="80"/>
      <c r="AG561" s="72"/>
    </row>
    <row r="562" spans="2:33" outlineLevel="2" x14ac:dyDescent="0.35">
      <c r="B562" s="391">
        <f t="shared" ref="B562:B570" si="85">B561+1</f>
        <v>3</v>
      </c>
      <c r="C562" s="417" t="s">
        <v>137</v>
      </c>
      <c r="D562" s="203">
        <f t="shared" si="83"/>
        <v>6.1202800914724502</v>
      </c>
      <c r="E562" s="203">
        <f t="shared" si="84"/>
        <v>6.33</v>
      </c>
      <c r="F562" s="388"/>
      <c r="G562" s="388"/>
      <c r="H562" s="388"/>
      <c r="J562" s="67"/>
      <c r="K562" s="67"/>
      <c r="L562" s="67"/>
      <c r="M562" s="67"/>
      <c r="N562" s="67"/>
      <c r="O562" s="67"/>
      <c r="P562" s="67"/>
      <c r="Q562" s="67"/>
      <c r="R562" s="67"/>
      <c r="S562" s="67"/>
      <c r="T562" s="67"/>
      <c r="U562" s="65"/>
      <c r="V562" s="183"/>
      <c r="W562" s="184"/>
      <c r="X562" s="65"/>
      <c r="AB562" s="65"/>
      <c r="AC562" s="65"/>
      <c r="AD562" s="65"/>
      <c r="AE562" s="80"/>
      <c r="AF562" s="80"/>
      <c r="AG562" s="72"/>
    </row>
    <row r="563" spans="2:33" outlineLevel="2" x14ac:dyDescent="0.35">
      <c r="B563" s="391">
        <f t="shared" si="85"/>
        <v>4</v>
      </c>
      <c r="C563" s="417" t="s">
        <v>119</v>
      </c>
      <c r="D563" s="203">
        <f t="shared" si="83"/>
        <v>7.6939807514545198</v>
      </c>
      <c r="E563" s="203">
        <f t="shared" si="84"/>
        <v>7.2</v>
      </c>
      <c r="F563" s="388"/>
      <c r="G563" s="388"/>
      <c r="H563" s="388"/>
      <c r="J563" s="67"/>
      <c r="K563" s="67"/>
      <c r="L563" s="67"/>
      <c r="M563" s="67"/>
      <c r="N563" s="67"/>
      <c r="O563" s="67"/>
      <c r="P563" s="67"/>
      <c r="Q563" s="67"/>
      <c r="R563" s="67"/>
      <c r="S563" s="67"/>
      <c r="T563" s="67"/>
      <c r="U563" s="65"/>
      <c r="V563" s="183"/>
      <c r="W563" s="184"/>
      <c r="X563" s="65"/>
      <c r="AB563" s="65"/>
      <c r="AC563" s="65"/>
      <c r="AD563" s="65"/>
      <c r="AE563" s="80"/>
      <c r="AF563" s="80"/>
      <c r="AG563" s="72"/>
    </row>
    <row r="564" spans="2:33" outlineLevel="2" x14ac:dyDescent="0.35">
      <c r="B564" s="391">
        <f t="shared" si="85"/>
        <v>5</v>
      </c>
      <c r="C564" s="417" t="s">
        <v>126</v>
      </c>
      <c r="D564" s="203">
        <f t="shared" si="83"/>
        <v>7.7378440093936298</v>
      </c>
      <c r="E564" s="203">
        <f t="shared" si="84"/>
        <v>8</v>
      </c>
      <c r="F564" s="388"/>
      <c r="G564" s="388"/>
      <c r="H564" s="388"/>
      <c r="J564" s="67"/>
      <c r="K564" s="67"/>
      <c r="L564" s="67"/>
      <c r="M564" s="67"/>
      <c r="N564" s="67"/>
      <c r="O564" s="67"/>
      <c r="P564" s="67"/>
      <c r="Q564" s="67"/>
      <c r="R564" s="67"/>
      <c r="S564" s="67"/>
      <c r="T564" s="67"/>
      <c r="U564" s="65"/>
      <c r="V564" s="183"/>
      <c r="W564" s="184"/>
      <c r="X564" s="65"/>
      <c r="AB564" s="65"/>
      <c r="AC564" s="65"/>
      <c r="AD564" s="65"/>
      <c r="AE564" s="80"/>
      <c r="AF564" s="80"/>
      <c r="AG564" s="72"/>
    </row>
    <row r="565" spans="2:33" outlineLevel="2" x14ac:dyDescent="0.35">
      <c r="B565" s="391">
        <f t="shared" si="85"/>
        <v>6</v>
      </c>
      <c r="C565" s="417" t="s">
        <v>131</v>
      </c>
      <c r="D565" s="203">
        <f t="shared" si="83"/>
        <v>7.9076189280783202</v>
      </c>
      <c r="E565" s="203">
        <f t="shared" si="84"/>
        <v>5.48</v>
      </c>
      <c r="F565" s="388"/>
      <c r="G565" s="388"/>
      <c r="H565" s="388"/>
      <c r="J565" s="67"/>
      <c r="K565" s="67"/>
      <c r="L565" s="67"/>
      <c r="M565" s="67"/>
      <c r="N565" s="67"/>
      <c r="O565" s="67"/>
      <c r="P565" s="67"/>
      <c r="Q565" s="67"/>
      <c r="R565" s="67"/>
      <c r="S565" s="67"/>
      <c r="T565" s="67"/>
      <c r="U565" s="67"/>
      <c r="V565" s="67"/>
      <c r="W565" s="67"/>
      <c r="X565" s="65"/>
      <c r="Y565" s="65"/>
      <c r="Z565" s="65"/>
      <c r="AA565" s="65"/>
      <c r="AB565" s="65"/>
      <c r="AC565" s="65"/>
      <c r="AD565" s="65"/>
      <c r="AE565" s="80"/>
      <c r="AF565" s="80"/>
      <c r="AG565" s="72"/>
    </row>
    <row r="566" spans="2:33" outlineLevel="2" x14ac:dyDescent="0.35">
      <c r="B566" s="391">
        <f t="shared" si="85"/>
        <v>7</v>
      </c>
      <c r="C566" s="417" t="s">
        <v>128</v>
      </c>
      <c r="D566" s="203">
        <f t="shared" si="83"/>
        <v>9.76480470390592</v>
      </c>
      <c r="E566" s="203">
        <f t="shared" si="84"/>
        <v>13.99</v>
      </c>
      <c r="F566" s="388"/>
      <c r="G566" s="388"/>
      <c r="H566" s="388"/>
      <c r="J566" s="67"/>
      <c r="K566" s="67"/>
      <c r="L566" s="67"/>
      <c r="M566" s="67"/>
      <c r="N566" s="67"/>
      <c r="O566" s="67"/>
      <c r="P566" s="67"/>
      <c r="Q566" s="67"/>
      <c r="R566" s="67"/>
      <c r="S566" s="67"/>
      <c r="T566" s="67"/>
      <c r="U566" s="67"/>
      <c r="V566" s="67"/>
      <c r="W566" s="67"/>
      <c r="X566" s="65"/>
      <c r="Y566" s="65"/>
      <c r="Z566" s="65"/>
      <c r="AA566" s="65"/>
      <c r="AB566" s="65"/>
      <c r="AC566" s="65"/>
      <c r="AD566" s="65"/>
      <c r="AE566" s="80"/>
      <c r="AF566" s="80"/>
      <c r="AG566" s="72"/>
    </row>
    <row r="567" spans="2:33" outlineLevel="2" x14ac:dyDescent="0.35">
      <c r="B567" s="391">
        <f t="shared" si="85"/>
        <v>8</v>
      </c>
      <c r="C567" s="417" t="s">
        <v>124</v>
      </c>
      <c r="D567" s="203">
        <f t="shared" si="83"/>
        <v>9.8175787728026496</v>
      </c>
      <c r="E567" s="203">
        <f t="shared" si="84"/>
        <v>8.1300000000000008</v>
      </c>
      <c r="F567" s="388"/>
      <c r="G567" s="388"/>
      <c r="H567" s="388"/>
      <c r="J567" s="67"/>
      <c r="K567" s="67"/>
      <c r="L567" s="67"/>
      <c r="M567" s="67"/>
      <c r="N567" s="67"/>
      <c r="O567" s="67"/>
      <c r="P567" s="67"/>
      <c r="Q567" s="67"/>
      <c r="R567" s="67"/>
      <c r="S567" s="67"/>
      <c r="T567" s="67"/>
      <c r="U567" s="67"/>
      <c r="V567" s="67"/>
      <c r="W567" s="67"/>
      <c r="X567" s="65"/>
      <c r="Y567" s="65"/>
      <c r="Z567" s="65"/>
      <c r="AA567" s="65"/>
      <c r="AB567" s="65"/>
      <c r="AC567" s="65"/>
      <c r="AD567" s="65"/>
      <c r="AE567" s="80"/>
      <c r="AF567" s="80"/>
      <c r="AG567" s="72"/>
    </row>
    <row r="568" spans="2:33" outlineLevel="2" x14ac:dyDescent="0.35">
      <c r="B568" s="391">
        <f t="shared" si="85"/>
        <v>9</v>
      </c>
      <c r="C568" s="417" t="s">
        <v>244</v>
      </c>
      <c r="D568" s="203">
        <f t="shared" si="83"/>
        <v>14.6094253541775</v>
      </c>
      <c r="E568" s="203">
        <f t="shared" si="84"/>
        <v>13.07</v>
      </c>
      <c r="F568" s="388"/>
      <c r="G568" s="388"/>
      <c r="H568" s="388"/>
      <c r="J568" s="67"/>
      <c r="K568" s="67"/>
      <c r="L568" s="67"/>
      <c r="M568" s="67"/>
      <c r="N568" s="67"/>
      <c r="O568" s="67"/>
      <c r="P568" s="67"/>
      <c r="Q568" s="67"/>
      <c r="R568" s="67"/>
      <c r="S568" s="67"/>
      <c r="T568" s="67"/>
      <c r="U568" s="67"/>
      <c r="V568" s="67"/>
      <c r="W568" s="67"/>
      <c r="X568" s="65"/>
      <c r="Y568" s="65"/>
      <c r="Z568" s="65"/>
      <c r="AA568" s="65"/>
      <c r="AB568" s="65"/>
      <c r="AC568" s="65"/>
      <c r="AD568" s="65"/>
      <c r="AE568" s="80"/>
      <c r="AF568" s="80"/>
      <c r="AG568" s="72"/>
    </row>
    <row r="569" spans="2:33" outlineLevel="2" x14ac:dyDescent="0.35">
      <c r="B569" s="391">
        <f t="shared" si="85"/>
        <v>10</v>
      </c>
      <c r="C569" s="417" t="s">
        <v>139</v>
      </c>
      <c r="D569" s="203">
        <f t="shared" si="83"/>
        <v>15.6730236908921</v>
      </c>
      <c r="E569" s="203">
        <f t="shared" si="84"/>
        <v>15.39</v>
      </c>
      <c r="F569" s="388"/>
      <c r="G569" s="388"/>
      <c r="H569" s="388"/>
      <c r="J569" s="67"/>
      <c r="K569" s="67"/>
      <c r="L569" s="67"/>
      <c r="M569" s="67"/>
      <c r="N569" s="67"/>
      <c r="O569" s="67"/>
      <c r="P569" s="67"/>
      <c r="Q569" s="67"/>
      <c r="R569" s="67"/>
      <c r="S569" s="67"/>
      <c r="T569" s="67"/>
      <c r="U569" s="67"/>
      <c r="V569" s="67"/>
      <c r="W569" s="67"/>
      <c r="X569" s="65"/>
      <c r="Y569" s="65"/>
      <c r="Z569" s="65"/>
      <c r="AA569" s="65"/>
      <c r="AB569" s="65"/>
      <c r="AC569" s="65"/>
      <c r="AD569" s="65"/>
      <c r="AE569" s="80"/>
      <c r="AF569" s="80"/>
      <c r="AG569" s="72"/>
    </row>
    <row r="570" spans="2:33" outlineLevel="2" x14ac:dyDescent="0.35">
      <c r="B570" s="392">
        <f t="shared" si="85"/>
        <v>11</v>
      </c>
      <c r="C570" s="417" t="s">
        <v>122</v>
      </c>
      <c r="D570" s="203">
        <f t="shared" si="83"/>
        <v>16.326530612244898</v>
      </c>
      <c r="E570" s="203">
        <f t="shared" si="84"/>
        <v>5.37</v>
      </c>
      <c r="F570" s="388"/>
      <c r="G570" s="388"/>
      <c r="H570" s="388"/>
      <c r="J570" s="67"/>
      <c r="K570" s="67"/>
      <c r="L570" s="67"/>
      <c r="M570" s="67"/>
      <c r="N570" s="67"/>
      <c r="O570" s="67"/>
      <c r="P570" s="67"/>
      <c r="Q570" s="67"/>
      <c r="R570" s="67"/>
      <c r="S570" s="67"/>
      <c r="T570" s="67"/>
      <c r="U570" s="67"/>
      <c r="V570" s="67"/>
      <c r="W570" s="67"/>
      <c r="X570" s="65"/>
      <c r="Y570" s="65"/>
      <c r="Z570" s="65"/>
      <c r="AA570" s="65"/>
      <c r="AB570" s="65"/>
      <c r="AC570" s="65"/>
      <c r="AD570" s="65"/>
      <c r="AE570" s="80"/>
      <c r="AF570" s="80"/>
      <c r="AG570" s="72"/>
    </row>
    <row r="571" spans="2:33" outlineLevel="2" x14ac:dyDescent="0.35">
      <c r="B571" s="68"/>
      <c r="C571" s="115"/>
      <c r="D571" s="118"/>
      <c r="E571" s="118"/>
      <c r="F571" s="536"/>
      <c r="G571" s="536"/>
      <c r="H571" s="536"/>
      <c r="J571" s="67"/>
      <c r="K571" s="67"/>
      <c r="L571" s="67"/>
      <c r="M571" s="67"/>
      <c r="N571" s="67"/>
      <c r="O571" s="67"/>
      <c r="P571" s="67"/>
      <c r="Q571" s="67"/>
      <c r="R571" s="67"/>
      <c r="S571" s="67"/>
      <c r="T571" s="67"/>
      <c r="U571" s="67"/>
      <c r="V571" s="67"/>
      <c r="W571" s="67"/>
      <c r="X571" s="65"/>
      <c r="Y571" s="65"/>
      <c r="Z571" s="65"/>
      <c r="AA571" s="65"/>
      <c r="AB571" s="65"/>
      <c r="AC571" s="65"/>
      <c r="AD571" s="65"/>
      <c r="AE571" s="80"/>
      <c r="AF571" s="80"/>
      <c r="AG571" s="72"/>
    </row>
    <row r="572" spans="2:33" outlineLevel="2" x14ac:dyDescent="0.35">
      <c r="B572" s="126"/>
      <c r="C572" s="418" t="s">
        <v>725</v>
      </c>
      <c r="D572" s="203">
        <f>VLOOKUP($C572,Sewercollapses,2,0)</f>
        <v>8.5682649735943084</v>
      </c>
      <c r="E572" s="203">
        <f>VLOOKUP($C572,$I$531:$K$543,2,0)</f>
        <v>8.1529675188205193</v>
      </c>
      <c r="F572" s="388"/>
      <c r="G572" s="388"/>
      <c r="H572" s="388"/>
      <c r="J572" s="67"/>
      <c r="K572" s="67"/>
      <c r="L572" s="67"/>
      <c r="M572" s="67"/>
      <c r="N572" s="67"/>
      <c r="O572" s="67"/>
      <c r="P572" s="67"/>
      <c r="Q572" s="67"/>
      <c r="R572" s="67"/>
      <c r="S572" s="67"/>
      <c r="T572" s="67"/>
      <c r="U572" s="67"/>
      <c r="V572" s="67"/>
      <c r="W572" s="67"/>
      <c r="X572" s="65"/>
      <c r="Y572" s="65"/>
      <c r="Z572" s="65"/>
      <c r="AA572" s="65"/>
      <c r="AB572" s="65"/>
      <c r="AC572" s="65"/>
      <c r="AD572" s="65"/>
      <c r="AE572" s="80"/>
      <c r="AF572" s="80"/>
      <c r="AG572" s="72"/>
    </row>
    <row r="573" spans="2:33" outlineLevel="2" x14ac:dyDescent="0.35"/>
    <row r="574" spans="2:33" outlineLevel="1" x14ac:dyDescent="0.35"/>
    <row r="575" spans="2:33" ht="18" x14ac:dyDescent="0.35">
      <c r="B575" s="73" t="str">
        <f>"Treatment works compliance PCs in "&amp;Year</f>
        <v>Treatment works compliance PCs in 2020-21</v>
      </c>
      <c r="C575" s="55"/>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row>
    <row r="576" spans="2:33" x14ac:dyDescent="0.35"/>
    <row r="577" spans="2:33" ht="14.25" outlineLevel="1" x14ac:dyDescent="0.35">
      <c r="B577" s="74" t="str">
        <f>"Treatment works compliance performance in "&amp;Year</f>
        <v>Treatment works compliance performance in 2020-21</v>
      </c>
      <c r="C577" s="168"/>
      <c r="D577" s="168"/>
      <c r="E577" s="168"/>
      <c r="F577" s="168"/>
      <c r="G577" s="168"/>
      <c r="H577" s="169"/>
      <c r="I577" s="169"/>
      <c r="J577" s="170"/>
      <c r="K577" s="170"/>
      <c r="L577" s="170"/>
      <c r="M577" s="170"/>
      <c r="N577" s="170"/>
      <c r="O577" s="170"/>
      <c r="P577" s="170"/>
      <c r="Q577" s="170"/>
      <c r="R577" s="170"/>
      <c r="S577" s="170"/>
      <c r="T577" s="170"/>
      <c r="U577" s="170"/>
      <c r="V577" s="170"/>
      <c r="W577" s="170"/>
      <c r="X577" s="168"/>
      <c r="Y577" s="168"/>
      <c r="Z577" s="168"/>
      <c r="AA577" s="168"/>
      <c r="AB577" s="168"/>
      <c r="AC577" s="168"/>
      <c r="AD577" s="168"/>
      <c r="AE577" s="168"/>
      <c r="AF577" s="168"/>
      <c r="AG577" s="168"/>
    </row>
    <row r="578" spans="2:33" outlineLevel="2" x14ac:dyDescent="0.35"/>
    <row r="579" spans="2:33" outlineLevel="2" x14ac:dyDescent="0.35">
      <c r="B579" s="57" t="s">
        <v>1232</v>
      </c>
      <c r="I579" s="57" t="s">
        <v>1372</v>
      </c>
      <c r="O579" s="57" t="s">
        <v>1373</v>
      </c>
    </row>
    <row r="580" spans="2:33" outlineLevel="2" x14ac:dyDescent="0.35"/>
    <row r="581" spans="2:33" outlineLevel="2" x14ac:dyDescent="0.35">
      <c r="B581" s="57" t="str">
        <f>Year</f>
        <v>2020-21</v>
      </c>
      <c r="E581" s="165"/>
      <c r="H581" s="135"/>
      <c r="I581" s="57" t="str">
        <f>Year</f>
        <v>2020-21</v>
      </c>
    </row>
    <row r="582" spans="2:33" outlineLevel="2" x14ac:dyDescent="0.35">
      <c r="O582" s="185">
        <v>1</v>
      </c>
      <c r="P582" s="185">
        <f>O582+1</f>
        <v>2</v>
      </c>
      <c r="Q582" s="185">
        <f t="shared" ref="Q582" si="86">P582+1</f>
        <v>3</v>
      </c>
      <c r="R582" s="185"/>
      <c r="S582" s="185"/>
      <c r="T582" s="185"/>
      <c r="U582" s="185"/>
      <c r="AG582" s="185"/>
    </row>
    <row r="583" spans="2:33" ht="85.5" outlineLevel="2" x14ac:dyDescent="0.35">
      <c r="B583" s="125"/>
      <c r="C583" s="91" t="s">
        <v>212</v>
      </c>
      <c r="D583" s="87" t="s">
        <v>1374</v>
      </c>
      <c r="E583" s="87" t="s">
        <v>1375</v>
      </c>
      <c r="F583" s="416" t="s">
        <v>1226</v>
      </c>
      <c r="G583" s="82"/>
      <c r="H583" s="579"/>
      <c r="I583" s="91" t="s">
        <v>212</v>
      </c>
      <c r="J583" s="136" t="s">
        <v>1376</v>
      </c>
      <c r="K583" s="87" t="s">
        <v>1377</v>
      </c>
      <c r="L583" s="87" t="s">
        <v>1378</v>
      </c>
      <c r="M583" s="520"/>
      <c r="O583" s="211" t="s">
        <v>212</v>
      </c>
      <c r="P583" s="139" t="s">
        <v>1379</v>
      </c>
      <c r="Q583" s="139" t="s">
        <v>1228</v>
      </c>
      <c r="R583" s="581"/>
      <c r="S583" s="581"/>
      <c r="T583" s="581"/>
      <c r="U583" s="581"/>
      <c r="V583" s="122"/>
      <c r="W583" s="122"/>
      <c r="X583" s="122"/>
      <c r="Y583" s="122"/>
      <c r="Z583" s="122"/>
      <c r="AA583" s="122"/>
      <c r="AB583" s="122"/>
      <c r="AC583" s="122"/>
      <c r="AD583" s="122"/>
      <c r="AE583" s="122"/>
      <c r="AF583" s="122"/>
      <c r="AG583" s="581"/>
    </row>
    <row r="584" spans="2:33" outlineLevel="2" x14ac:dyDescent="0.35">
      <c r="B584" s="126"/>
      <c r="C584" s="417" t="s">
        <v>117</v>
      </c>
      <c r="D584" s="128">
        <f>VLOOKUP($C584,'INPUTS | PCs'!$C$1281:$L$1293,MATCH($B$581,'INPUTS | PCs'!$C$2:$L$2,0),0)</f>
        <v>99</v>
      </c>
      <c r="E584" s="128">
        <f>VLOOKUP($C584,'INPUTS | PCs'!$C$1297:$L$1309,MATCH($B$581,'INPUTS | PCs'!$C$2:$L$2,0),0)</f>
        <v>99.29</v>
      </c>
      <c r="F584" s="578"/>
      <c r="G584" s="307"/>
      <c r="H584" s="67"/>
      <c r="I584" s="417" t="s">
        <v>117</v>
      </c>
      <c r="J584" s="191">
        <f>VLOOKUP($I584,'INPUTS | PCs'!$C$1281:$L$1293,MATCH("2024-25",'INPUTS | PCs'!$C$2:$L$2,0),0)</f>
        <v>99</v>
      </c>
      <c r="K584" s="128">
        <f>VLOOKUP($I584,'INPUTS | PCs'!$C$1265:$L$1277,MATCH("2024-25",'INPUTS | PCs'!$C$2:$L$2,0),0)</f>
        <v>100</v>
      </c>
      <c r="L584" s="354" t="str">
        <f t="shared" ref="L584:L594" si="87">IF(E584 &gt;= D584,"Yes","No")</f>
        <v>Yes</v>
      </c>
      <c r="M584" s="149"/>
      <c r="O584" s="209" t="s">
        <v>117</v>
      </c>
      <c r="P584" s="202">
        <f>$E584</f>
        <v>99.29</v>
      </c>
      <c r="Q584" s="208">
        <f t="shared" ref="Q584:Q594" si="88">IF(P584&gt;=$J584,1,2)</f>
        <v>1</v>
      </c>
      <c r="R584" s="575"/>
      <c r="S584" s="186"/>
      <c r="T584" s="112"/>
      <c r="U584" s="186"/>
      <c r="AG584" s="80"/>
    </row>
    <row r="585" spans="2:33" outlineLevel="2" x14ac:dyDescent="0.35">
      <c r="B585" s="126"/>
      <c r="C585" s="417" t="s">
        <v>119</v>
      </c>
      <c r="D585" s="128">
        <f>VLOOKUP($C585,'INPUTS | PCs'!$C$1281:$L$1293,MATCH($B$581,'INPUTS | PCs'!$C$2:$L$2,0),0)</f>
        <v>99</v>
      </c>
      <c r="E585" s="128">
        <f>VLOOKUP($C585,'INPUTS | PCs'!$C$1297:$L$1309,MATCH($B$581,'INPUTS | PCs'!$C$2:$L$2,0),0)</f>
        <v>99.66</v>
      </c>
      <c r="F585" s="578"/>
      <c r="G585" s="307"/>
      <c r="H585" s="67"/>
      <c r="I585" s="417" t="s">
        <v>119</v>
      </c>
      <c r="J585" s="191">
        <f>VLOOKUP($I585,'INPUTS | PCs'!$C$1281:$L$1293,MATCH("2024-25",'INPUTS | PCs'!$C$2:$L$2,0),0)</f>
        <v>99</v>
      </c>
      <c r="K585" s="128">
        <f>VLOOKUP($I585,'INPUTS | PCs'!$C$1265:$L$1277,MATCH("2024-25",'INPUTS | PCs'!$C$2:$L$2,0),0)</f>
        <v>100</v>
      </c>
      <c r="L585" s="354" t="str">
        <f t="shared" si="87"/>
        <v>Yes</v>
      </c>
      <c r="M585" s="149"/>
      <c r="O585" s="209" t="s">
        <v>119</v>
      </c>
      <c r="P585" s="202">
        <f t="shared" ref="P585:P594" si="89">$E585</f>
        <v>99.66</v>
      </c>
      <c r="Q585" s="208">
        <f t="shared" si="88"/>
        <v>1</v>
      </c>
      <c r="R585" s="575"/>
      <c r="S585" s="186"/>
      <c r="T585" s="112"/>
      <c r="U585" s="186"/>
      <c r="AG585" s="80"/>
    </row>
    <row r="586" spans="2:33" outlineLevel="2" x14ac:dyDescent="0.35">
      <c r="B586" s="126"/>
      <c r="C586" s="417" t="s">
        <v>122</v>
      </c>
      <c r="D586" s="128">
        <f>VLOOKUP($C586,'INPUTS | PCs'!$C$1281:$L$1293,MATCH($B$581,'INPUTS | PCs'!$C$2:$L$2,0),0)</f>
        <v>97.9</v>
      </c>
      <c r="E586" s="128">
        <f>VLOOKUP($C586,'INPUTS | PCs'!$C$1297:$L$1309,MATCH($B$581,'INPUTS | PCs'!$C$2:$L$2,0),0)</f>
        <v>100</v>
      </c>
      <c r="F586" s="578"/>
      <c r="G586" s="307"/>
      <c r="H586" s="67"/>
      <c r="I586" s="417" t="s">
        <v>122</v>
      </c>
      <c r="J586" s="191">
        <f>VLOOKUP($I586,'INPUTS | PCs'!$C$1281:$L$1293,MATCH("2024-25",'INPUTS | PCs'!$C$2:$L$2,0),0)</f>
        <v>97.9</v>
      </c>
      <c r="K586" s="128">
        <f>VLOOKUP($I586,'INPUTS | PCs'!$C$1265:$L$1277,MATCH("2024-25",'INPUTS | PCs'!$C$2:$L$2,0),0)</f>
        <v>100</v>
      </c>
      <c r="L586" s="354" t="str">
        <f t="shared" si="87"/>
        <v>Yes</v>
      </c>
      <c r="M586" s="149"/>
      <c r="O586" s="209" t="s">
        <v>122</v>
      </c>
      <c r="P586" s="202">
        <f t="shared" si="89"/>
        <v>100</v>
      </c>
      <c r="Q586" s="208">
        <f t="shared" si="88"/>
        <v>1</v>
      </c>
      <c r="R586" s="575"/>
      <c r="S586" s="186"/>
      <c r="T586" s="112"/>
      <c r="U586" s="186"/>
      <c r="AG586" s="80"/>
    </row>
    <row r="587" spans="2:33" outlineLevel="2" x14ac:dyDescent="0.35">
      <c r="B587" s="126"/>
      <c r="C587" s="417" t="s">
        <v>124</v>
      </c>
      <c r="D587" s="128">
        <f>VLOOKUP($C587,'INPUTS | PCs'!$C$1281:$L$1293,MATCH($B$581,'INPUTS | PCs'!$C$2:$L$2,0),0)</f>
        <v>99</v>
      </c>
      <c r="E587" s="128">
        <f>VLOOKUP($C587,'INPUTS | PCs'!$C$1297:$L$1309,MATCH($B$581,'INPUTS | PCs'!$C$2:$L$2,0),0)</f>
        <v>99.51</v>
      </c>
      <c r="F587" s="578"/>
      <c r="G587" s="307"/>
      <c r="H587" s="67"/>
      <c r="I587" s="417" t="s">
        <v>124</v>
      </c>
      <c r="J587" s="191">
        <f>VLOOKUP($I587,'INPUTS | PCs'!$C$1281:$L$1293,MATCH("2024-25",'INPUTS | PCs'!$C$2:$L$2,0),0)</f>
        <v>99</v>
      </c>
      <c r="K587" s="128">
        <f>VLOOKUP($I587,'INPUTS | PCs'!$C$1265:$L$1277,MATCH("2024-25",'INPUTS | PCs'!$C$2:$L$2,0),0)</f>
        <v>100</v>
      </c>
      <c r="L587" s="354" t="str">
        <f t="shared" si="87"/>
        <v>Yes</v>
      </c>
      <c r="M587" s="149"/>
      <c r="O587" s="209" t="s">
        <v>124</v>
      </c>
      <c r="P587" s="202">
        <f t="shared" si="89"/>
        <v>99.51</v>
      </c>
      <c r="Q587" s="208">
        <f t="shared" si="88"/>
        <v>1</v>
      </c>
      <c r="R587" s="575"/>
      <c r="S587" s="186"/>
      <c r="T587" s="112"/>
      <c r="U587" s="186"/>
      <c r="AG587" s="80"/>
    </row>
    <row r="588" spans="2:33" outlineLevel="2" x14ac:dyDescent="0.35">
      <c r="B588" s="126"/>
      <c r="C588" s="417" t="s">
        <v>126</v>
      </c>
      <c r="D588" s="128">
        <f>VLOOKUP($C588,'INPUTS | PCs'!$C$1281:$L$1293,MATCH($B$581,'INPUTS | PCs'!$C$2:$L$2,0),0)</f>
        <v>99</v>
      </c>
      <c r="E588" s="128">
        <f>VLOOKUP($C588,'INPUTS | PCs'!$C$1297:$L$1309,MATCH($B$581,'INPUTS | PCs'!$C$2:$L$2,0),0)</f>
        <v>99.6</v>
      </c>
      <c r="F588" s="578"/>
      <c r="G588" s="307"/>
      <c r="H588" s="67"/>
      <c r="I588" s="417" t="s">
        <v>126</v>
      </c>
      <c r="J588" s="191">
        <f>VLOOKUP($I588,'INPUTS | PCs'!$C$1281:$L$1293,MATCH("2024-25",'INPUTS | PCs'!$C$2:$L$2,0),0)</f>
        <v>99</v>
      </c>
      <c r="K588" s="128">
        <f>VLOOKUP($I588,'INPUTS | PCs'!$C$1265:$L$1277,MATCH("2024-25",'INPUTS | PCs'!$C$2:$L$2,0),0)</f>
        <v>100</v>
      </c>
      <c r="L588" s="354" t="str">
        <f t="shared" si="87"/>
        <v>Yes</v>
      </c>
      <c r="M588" s="149"/>
      <c r="O588" s="209" t="s">
        <v>126</v>
      </c>
      <c r="P588" s="202">
        <f t="shared" si="89"/>
        <v>99.6</v>
      </c>
      <c r="Q588" s="208">
        <f t="shared" si="88"/>
        <v>1</v>
      </c>
      <c r="R588" s="575"/>
      <c r="S588" s="186"/>
      <c r="T588" s="112"/>
      <c r="U588" s="186"/>
      <c r="AG588" s="80"/>
    </row>
    <row r="589" spans="2:33" outlineLevel="2" x14ac:dyDescent="0.35">
      <c r="B589" s="126"/>
      <c r="C589" s="417" t="s">
        <v>128</v>
      </c>
      <c r="D589" s="128">
        <f>VLOOKUP($C589,'INPUTS | PCs'!$C$1281:$L$1293,MATCH($B$581,'INPUTS | PCs'!$C$2:$L$2,0),0)</f>
        <v>99</v>
      </c>
      <c r="E589" s="128">
        <f>VLOOKUP($C589,'INPUTS | PCs'!$C$1297:$L$1309,MATCH($B$581,'INPUTS | PCs'!$C$2:$L$2,0),0)</f>
        <v>99.04</v>
      </c>
      <c r="F589" s="578"/>
      <c r="G589" s="307"/>
      <c r="H589" s="67"/>
      <c r="I589" s="417" t="s">
        <v>128</v>
      </c>
      <c r="J589" s="191">
        <f>VLOOKUP($I589,'INPUTS | PCs'!$C$1281:$L$1293,MATCH("2024-25",'INPUTS | PCs'!$C$2:$L$2,0),0)</f>
        <v>99</v>
      </c>
      <c r="K589" s="128">
        <f>VLOOKUP($I589,'INPUTS | PCs'!$C$1265:$L$1277,MATCH("2024-25",'INPUTS | PCs'!$C$2:$L$2,0),0)</f>
        <v>100</v>
      </c>
      <c r="L589" s="354" t="str">
        <f t="shared" si="87"/>
        <v>Yes</v>
      </c>
      <c r="M589" s="149"/>
      <c r="O589" s="209" t="s">
        <v>128</v>
      </c>
      <c r="P589" s="202">
        <f t="shared" si="89"/>
        <v>99.04</v>
      </c>
      <c r="Q589" s="208">
        <f t="shared" si="88"/>
        <v>1</v>
      </c>
      <c r="R589" s="575"/>
      <c r="S589" s="186"/>
      <c r="T589" s="112"/>
      <c r="U589" s="186"/>
      <c r="AG589" s="80"/>
    </row>
    <row r="590" spans="2:33" outlineLevel="2" x14ac:dyDescent="0.35">
      <c r="B590" s="126"/>
      <c r="C590" s="417" t="s">
        <v>131</v>
      </c>
      <c r="D590" s="128">
        <f>VLOOKUP($C590,'INPUTS | PCs'!$C$1281:$L$1293,MATCH($B$581,'INPUTS | PCs'!$C$2:$L$2,0),0)</f>
        <v>99</v>
      </c>
      <c r="E590" s="128">
        <f>VLOOKUP($C590,'INPUTS | PCs'!$C$1297:$L$1309,MATCH($B$581,'INPUTS | PCs'!$C$2:$L$2,0),0)</f>
        <v>97.058000000000007</v>
      </c>
      <c r="F590" s="578"/>
      <c r="G590" s="307"/>
      <c r="H590" s="67"/>
      <c r="I590" s="417" t="s">
        <v>131</v>
      </c>
      <c r="J590" s="191">
        <f>VLOOKUP($I590,'INPUTS | PCs'!$C$1281:$L$1293,MATCH("2024-25",'INPUTS | PCs'!$C$2:$L$2,0),0)</f>
        <v>99</v>
      </c>
      <c r="K590" s="128">
        <f>VLOOKUP($I590,'INPUTS | PCs'!$C$1265:$L$1277,MATCH("2024-25",'INPUTS | PCs'!$C$2:$L$2,0),0)</f>
        <v>100</v>
      </c>
      <c r="L590" s="354" t="str">
        <f t="shared" si="87"/>
        <v>No</v>
      </c>
      <c r="M590" s="149"/>
      <c r="O590" s="209" t="s">
        <v>131</v>
      </c>
      <c r="P590" s="202">
        <f t="shared" si="89"/>
        <v>97.058000000000007</v>
      </c>
      <c r="Q590" s="208">
        <f t="shared" si="88"/>
        <v>2</v>
      </c>
      <c r="R590" s="575"/>
      <c r="S590" s="186"/>
      <c r="T590" s="112"/>
      <c r="U590" s="186"/>
      <c r="AG590" s="80"/>
    </row>
    <row r="591" spans="2:33" outlineLevel="2" x14ac:dyDescent="0.35">
      <c r="B591" s="126"/>
      <c r="C591" s="417" t="s">
        <v>133</v>
      </c>
      <c r="D591" s="128">
        <f>VLOOKUP($C591,'INPUTS | PCs'!$C$1281:$L$1293,MATCH($B$581,'INPUTS | PCs'!$C$2:$L$2,0),0)</f>
        <v>99</v>
      </c>
      <c r="E591" s="128">
        <f>VLOOKUP($C591,'INPUTS | PCs'!$C$1297:$L$1309,MATCH($B$581,'INPUTS | PCs'!$C$2:$L$2,0),0)</f>
        <v>99.74</v>
      </c>
      <c r="F591" s="578"/>
      <c r="G591" s="307"/>
      <c r="H591" s="67"/>
      <c r="I591" s="417" t="s">
        <v>133</v>
      </c>
      <c r="J591" s="191">
        <f>VLOOKUP($I591,'INPUTS | PCs'!$C$1281:$L$1293,MATCH("2024-25",'INPUTS | PCs'!$C$2:$L$2,0),0)</f>
        <v>99</v>
      </c>
      <c r="K591" s="128">
        <f>VLOOKUP($I591,'INPUTS | PCs'!$C$1265:$L$1277,MATCH("2024-25",'INPUTS | PCs'!$C$2:$L$2,0),0)</f>
        <v>100</v>
      </c>
      <c r="L591" s="354" t="str">
        <f t="shared" si="87"/>
        <v>Yes</v>
      </c>
      <c r="M591" s="149"/>
      <c r="O591" s="209" t="s">
        <v>133</v>
      </c>
      <c r="P591" s="202">
        <f t="shared" si="89"/>
        <v>99.74</v>
      </c>
      <c r="Q591" s="208">
        <f t="shared" si="88"/>
        <v>1</v>
      </c>
      <c r="R591" s="575"/>
      <c r="S591" s="186"/>
      <c r="T591" s="112"/>
      <c r="U591" s="186"/>
      <c r="AG591" s="80"/>
    </row>
    <row r="592" spans="2:33" outlineLevel="2" x14ac:dyDescent="0.35">
      <c r="B592" s="126"/>
      <c r="C592" s="417" t="s">
        <v>244</v>
      </c>
      <c r="D592" s="128">
        <f>VLOOKUP($C592,'INPUTS | PCs'!$C$1281:$L$1293,MATCH($B$581,'INPUTS | PCs'!$C$2:$L$2,0),0)</f>
        <v>99</v>
      </c>
      <c r="E592" s="128">
        <f>VLOOKUP($C592,'INPUTS | PCs'!$C$1297:$L$1309,MATCH($B$581,'INPUTS | PCs'!$C$2:$L$2,0),0)</f>
        <v>99.75</v>
      </c>
      <c r="F592" s="578"/>
      <c r="G592" s="307"/>
      <c r="H592" s="67"/>
      <c r="I592" s="417" t="s">
        <v>244</v>
      </c>
      <c r="J592" s="191">
        <f>VLOOKUP($I592,'INPUTS | PCs'!$C$1281:$L$1293,MATCH("2024-25",'INPUTS | PCs'!$C$2:$L$2,0),0)</f>
        <v>99</v>
      </c>
      <c r="K592" s="128">
        <f>VLOOKUP($I592,'INPUTS | PCs'!$C$1265:$L$1277,MATCH("2024-25",'INPUTS | PCs'!$C$2:$L$2,0),0)</f>
        <v>100</v>
      </c>
      <c r="L592" s="354" t="str">
        <f t="shared" si="87"/>
        <v>Yes</v>
      </c>
      <c r="M592" s="149"/>
      <c r="O592" s="209" t="s">
        <v>244</v>
      </c>
      <c r="P592" s="202">
        <f t="shared" si="89"/>
        <v>99.75</v>
      </c>
      <c r="Q592" s="208">
        <f t="shared" si="88"/>
        <v>1</v>
      </c>
      <c r="R592" s="575"/>
      <c r="S592" s="186"/>
      <c r="T592" s="112"/>
      <c r="U592" s="186"/>
      <c r="AG592" s="80"/>
    </row>
    <row r="593" spans="2:33" outlineLevel="2" x14ac:dyDescent="0.35">
      <c r="B593" s="126"/>
      <c r="C593" s="417" t="s">
        <v>137</v>
      </c>
      <c r="D593" s="128">
        <f>VLOOKUP($C593,'INPUTS | PCs'!$C$1281:$L$1293,MATCH($B$581,'INPUTS | PCs'!$C$2:$L$2,0),0)</f>
        <v>99</v>
      </c>
      <c r="E593" s="128">
        <f>VLOOKUP($C593,'INPUTS | PCs'!$C$1297:$L$1309,MATCH($B$581,'INPUTS | PCs'!$C$2:$L$2,0),0)</f>
        <v>99.08</v>
      </c>
      <c r="F593" s="578"/>
      <c r="G593" s="307"/>
      <c r="H593" s="67"/>
      <c r="I593" s="417" t="s">
        <v>137</v>
      </c>
      <c r="J593" s="191">
        <f>VLOOKUP($I593,'INPUTS | PCs'!$C$1281:$L$1293,MATCH("2024-25",'INPUTS | PCs'!$C$2:$L$2,0),0)</f>
        <v>99</v>
      </c>
      <c r="K593" s="128">
        <f>VLOOKUP($I593,'INPUTS | PCs'!$C$1265:$L$1277,MATCH("2024-25",'INPUTS | PCs'!$C$2:$L$2,0),0)</f>
        <v>100</v>
      </c>
      <c r="L593" s="354" t="str">
        <f t="shared" si="87"/>
        <v>Yes</v>
      </c>
      <c r="M593" s="149"/>
      <c r="O593" s="209" t="s">
        <v>137</v>
      </c>
      <c r="P593" s="202">
        <f t="shared" si="89"/>
        <v>99.08</v>
      </c>
      <c r="Q593" s="208">
        <f t="shared" si="88"/>
        <v>1</v>
      </c>
      <c r="R593" s="575"/>
      <c r="S593" s="186"/>
      <c r="T593" s="112"/>
      <c r="U593" s="186"/>
      <c r="AG593" s="80"/>
    </row>
    <row r="594" spans="2:33" outlineLevel="2" x14ac:dyDescent="0.35">
      <c r="B594" s="126"/>
      <c r="C594" s="417" t="s">
        <v>139</v>
      </c>
      <c r="D594" s="128">
        <f>VLOOKUP($C594,'INPUTS | PCs'!$C$1281:$L$1293,MATCH($B$581,'INPUTS | PCs'!$C$2:$L$2,0),0)</f>
        <v>99</v>
      </c>
      <c r="E594" s="128">
        <f>VLOOKUP($C594,'INPUTS | PCs'!$C$1297:$L$1309,MATCH($B$581,'INPUTS | PCs'!$C$2:$L$2,0),0)</f>
        <v>99.04</v>
      </c>
      <c r="F594" s="578"/>
      <c r="G594" s="307"/>
      <c r="H594" s="67"/>
      <c r="I594" s="417" t="s">
        <v>139</v>
      </c>
      <c r="J594" s="191">
        <f>VLOOKUP($I594,'INPUTS | PCs'!$C$1281:$L$1293,MATCH("2024-25",'INPUTS | PCs'!$C$2:$L$2,0),0)</f>
        <v>99</v>
      </c>
      <c r="K594" s="128">
        <f>VLOOKUP($I594,'INPUTS | PCs'!$C$1265:$L$1277,MATCH("2024-25",'INPUTS | PCs'!$C$2:$L$2,0),0)</f>
        <v>100</v>
      </c>
      <c r="L594" s="354" t="str">
        <f t="shared" si="87"/>
        <v>Yes</v>
      </c>
      <c r="M594" s="149"/>
      <c r="O594" s="209" t="s">
        <v>139</v>
      </c>
      <c r="P594" s="202">
        <f t="shared" si="89"/>
        <v>99.04</v>
      </c>
      <c r="Q594" s="208">
        <f t="shared" si="88"/>
        <v>1</v>
      </c>
      <c r="R594" s="575"/>
      <c r="S594" s="186"/>
      <c r="T594" s="112"/>
      <c r="U594" s="186"/>
      <c r="AG594" s="80"/>
    </row>
    <row r="595" spans="2:33" outlineLevel="2" x14ac:dyDescent="0.35">
      <c r="B595" s="68"/>
      <c r="C595" s="115"/>
      <c r="D595" s="188"/>
      <c r="E595" s="188"/>
      <c r="F595" s="592"/>
      <c r="G595" s="307"/>
      <c r="H595" s="67"/>
      <c r="I595" s="115"/>
      <c r="J595" s="192"/>
      <c r="K595" s="188"/>
      <c r="L595" s="595"/>
      <c r="O595" s="210"/>
      <c r="P595" s="212"/>
      <c r="Q595" s="299"/>
      <c r="R595" s="142"/>
      <c r="S595" s="533"/>
      <c r="T595" s="388"/>
      <c r="U595" s="142"/>
      <c r="AG595" s="80"/>
    </row>
    <row r="596" spans="2:33" outlineLevel="2" x14ac:dyDescent="0.35">
      <c r="B596" s="126"/>
      <c r="C596" s="418" t="s">
        <v>725</v>
      </c>
      <c r="D596" s="686" t="s">
        <v>242</v>
      </c>
      <c r="E596" s="325">
        <f>VLOOKUP($C596,'CALCS | PCs'!$C$397:$L$409,MATCH($B$581,'CALCS | PCs'!$C$2:$L$2,0),0) / VLOOKUP($C596,'INPUTS | PCs'!$C$1329:$L$1341,MATCH($B$581,'INPUTS | PCs'!$C$2:$L$2,0),0) * 100</f>
        <v>99.268121669626979</v>
      </c>
      <c r="F596" s="604" t="s">
        <v>242</v>
      </c>
      <c r="G596" s="307"/>
      <c r="H596" s="67"/>
      <c r="I596" s="418" t="s">
        <v>725</v>
      </c>
      <c r="J596" s="352">
        <v>99</v>
      </c>
      <c r="K596" s="357">
        <f>VLOOKUP($I596,'INPUTS | PCs'!$C$1265:$L$1277,MATCH("2024-25",'INPUTS | PCs'!$C$2:$L$2,0),0)</f>
        <v>100</v>
      </c>
      <c r="L596" s="604" t="s">
        <v>242</v>
      </c>
      <c r="M596" s="149"/>
      <c r="O596" s="562" t="s">
        <v>725</v>
      </c>
      <c r="P596" s="202">
        <f t="shared" ref="P596" si="90">$E596</f>
        <v>99.268121669626979</v>
      </c>
      <c r="Q596" s="604" t="s">
        <v>242</v>
      </c>
      <c r="R596" s="186"/>
      <c r="S596" s="533"/>
      <c r="T596" s="575"/>
      <c r="U596" s="79"/>
      <c r="AG596" s="80"/>
    </row>
    <row r="597" spans="2:33" outlineLevel="2" x14ac:dyDescent="0.35">
      <c r="B597" s="68"/>
      <c r="C597" s="68"/>
      <c r="D597" s="189"/>
      <c r="E597" s="189"/>
      <c r="F597" s="96"/>
      <c r="G597" s="67"/>
      <c r="H597" s="67"/>
      <c r="I597" s="68"/>
      <c r="J597" s="193"/>
      <c r="K597" s="189"/>
      <c r="O597" s="67"/>
      <c r="P597" s="193"/>
      <c r="Q597" s="65"/>
      <c r="R597" s="65"/>
      <c r="S597" s="80"/>
      <c r="T597" s="190"/>
      <c r="U597" s="80"/>
    </row>
    <row r="598" spans="2:33" outlineLevel="2" x14ac:dyDescent="0.35">
      <c r="B598" s="68"/>
      <c r="C598" s="101" t="s">
        <v>1254</v>
      </c>
      <c r="D598" s="190">
        <f>IFERROR(_xlfn.QUARTILE.INC(D584:D594,1),"-")</f>
        <v>99</v>
      </c>
      <c r="E598" s="190">
        <f>IFERROR(_xlfn.QUARTILE.INC(E584:E594,1),"-")</f>
        <v>99.06</v>
      </c>
      <c r="F598" s="81"/>
      <c r="G598" s="67"/>
      <c r="H598" s="67"/>
      <c r="I598" s="101" t="s">
        <v>1254</v>
      </c>
      <c r="J598" s="190">
        <f>IFERROR(_xlfn.QUARTILE.INC(J584:J594,1),"-")</f>
        <v>99</v>
      </c>
      <c r="K598" s="190">
        <f>IFERROR(_xlfn.QUARTILE.INC(K584:K594,1),"-")</f>
        <v>100</v>
      </c>
      <c r="M598" s="129"/>
      <c r="O598" s="101" t="s">
        <v>1254</v>
      </c>
      <c r="P598" s="190">
        <f>IFERROR(_xlfn.QUARTILE.INC(P584:P594,1),"-")</f>
        <v>99.06</v>
      </c>
      <c r="Q598" s="81"/>
      <c r="R598" s="190"/>
      <c r="S598" s="81"/>
      <c r="T598" s="190"/>
      <c r="U598" s="81"/>
      <c r="AG598" s="81"/>
    </row>
    <row r="599" spans="2:33" outlineLevel="2" x14ac:dyDescent="0.35">
      <c r="B599" s="68"/>
      <c r="C599" s="68" t="s">
        <v>1256</v>
      </c>
      <c r="D599" s="190">
        <f>IFERROR(_xlfn.QUARTILE.INC(D584:D594,3),"-")</f>
        <v>99</v>
      </c>
      <c r="E599" s="190">
        <f>IFERROR(_xlfn.QUARTILE.INC(E584:E594,3),"-")</f>
        <v>99.699999999999989</v>
      </c>
      <c r="F599" s="93"/>
      <c r="G599" s="67"/>
      <c r="H599" s="67"/>
      <c r="I599" s="68" t="s">
        <v>1256</v>
      </c>
      <c r="J599" s="190">
        <f>IFERROR(_xlfn.QUARTILE.INC(J584:J594,3),"-")</f>
        <v>99</v>
      </c>
      <c r="K599" s="190">
        <f>IFERROR(_xlfn.QUARTILE.INC(K584:K594,3),"-")</f>
        <v>100</v>
      </c>
      <c r="O599" s="68" t="s">
        <v>1256</v>
      </c>
      <c r="P599" s="190">
        <f>IFERROR(_xlfn.QUARTILE.INC(P584:P594,3),"-")</f>
        <v>99.699999999999989</v>
      </c>
      <c r="R599" s="190"/>
      <c r="T599" s="190"/>
      <c r="AA599" s="149"/>
    </row>
    <row r="600" spans="2:33" outlineLevel="2" x14ac:dyDescent="0.35">
      <c r="H600" s="67"/>
      <c r="I600" s="67"/>
    </row>
    <row r="601" spans="2:33" outlineLevel="2" x14ac:dyDescent="0.35">
      <c r="B601" s="815" t="s">
        <v>1230</v>
      </c>
      <c r="C601" s="816"/>
      <c r="D601" s="816"/>
      <c r="E601" s="817"/>
      <c r="F601" s="307"/>
      <c r="G601" s="108" t="s">
        <v>1204</v>
      </c>
      <c r="H601" s="307"/>
      <c r="I601" s="67"/>
      <c r="O601" s="108" t="s">
        <v>1204</v>
      </c>
      <c r="T601" s="108"/>
      <c r="U601" s="108"/>
    </row>
    <row r="602" spans="2:33" ht="13.15" customHeight="1" outlineLevel="2" x14ac:dyDescent="0.35">
      <c r="B602" s="812" t="str">
        <f>'OUTPUTS | Summary'!$H$48</f>
        <v>Greater than or equal to deadband</v>
      </c>
      <c r="C602" s="813"/>
      <c r="D602" s="814"/>
      <c r="E602" s="669">
        <v>1</v>
      </c>
      <c r="H602" s="68"/>
      <c r="I602" s="67"/>
      <c r="J602" s="108"/>
      <c r="K602" s="108"/>
      <c r="L602" s="108"/>
      <c r="M602" s="108"/>
      <c r="N602" s="108"/>
      <c r="O602" s="108"/>
      <c r="Q602" s="108"/>
      <c r="R602" s="108"/>
      <c r="S602" s="108"/>
      <c r="T602" s="108"/>
      <c r="U602" s="108"/>
      <c r="V602" s="108"/>
      <c r="W602" s="108"/>
    </row>
    <row r="603" spans="2:33" outlineLevel="2" x14ac:dyDescent="0.35">
      <c r="B603" s="812" t="str">
        <f>'OUTPUTS | Summary'!$K$48</f>
        <v>Less than deadband</v>
      </c>
      <c r="C603" s="813"/>
      <c r="D603" s="814"/>
      <c r="E603" s="106">
        <v>2</v>
      </c>
      <c r="H603" s="68"/>
      <c r="I603" s="67"/>
      <c r="J603" s="108"/>
      <c r="K603" s="108"/>
      <c r="L603" s="108"/>
      <c r="M603" s="108"/>
      <c r="N603" s="108"/>
      <c r="O603" s="108"/>
      <c r="P603" s="108"/>
      <c r="Q603" s="108"/>
      <c r="R603" s="108"/>
      <c r="S603" s="108"/>
      <c r="T603" s="108"/>
      <c r="U603" s="108"/>
      <c r="V603" s="108"/>
      <c r="W603" s="108"/>
    </row>
    <row r="604" spans="2:33" outlineLevel="2" x14ac:dyDescent="0.35">
      <c r="H604" s="67"/>
      <c r="I604" s="67"/>
      <c r="J604" s="108"/>
      <c r="K604" s="108"/>
      <c r="L604" s="108"/>
      <c r="M604" s="108"/>
      <c r="N604" s="108"/>
      <c r="O604" s="108"/>
      <c r="P604" s="108"/>
      <c r="Q604" s="108"/>
      <c r="R604" s="108"/>
      <c r="S604" s="108"/>
      <c r="T604" s="108"/>
      <c r="U604" s="108"/>
      <c r="V604" s="108"/>
      <c r="W604" s="108"/>
    </row>
    <row r="605" spans="2:33" outlineLevel="1" x14ac:dyDescent="0.35">
      <c r="H605" s="67"/>
      <c r="I605" s="67"/>
      <c r="J605" s="108"/>
      <c r="K605" s="108"/>
      <c r="L605" s="108"/>
      <c r="M605" s="108"/>
      <c r="N605" s="108"/>
      <c r="O605" s="108"/>
      <c r="P605" s="108"/>
      <c r="Q605" s="108"/>
      <c r="R605" s="108"/>
      <c r="S605" s="108"/>
      <c r="T605" s="108"/>
      <c r="U605" s="108"/>
      <c r="V605" s="108"/>
      <c r="W605" s="108"/>
    </row>
    <row r="606" spans="2:33" ht="14.25" outlineLevel="1" x14ac:dyDescent="0.35">
      <c r="B606" s="74" t="s">
        <v>1380</v>
      </c>
      <c r="C606" s="168"/>
      <c r="D606" s="168"/>
      <c r="E606" s="168"/>
      <c r="F606" s="168"/>
      <c r="G606" s="168"/>
      <c r="H606" s="169"/>
      <c r="I606" s="169"/>
      <c r="J606" s="170"/>
      <c r="K606" s="170"/>
      <c r="L606" s="170"/>
      <c r="M606" s="170"/>
      <c r="N606" s="170"/>
      <c r="O606" s="170"/>
      <c r="P606" s="170"/>
      <c r="Q606" s="170"/>
      <c r="R606" s="170"/>
      <c r="S606" s="170"/>
      <c r="T606" s="170"/>
      <c r="U606" s="170"/>
      <c r="V606" s="170"/>
      <c r="W606" s="170"/>
      <c r="X606" s="168"/>
      <c r="Y606" s="168"/>
      <c r="Z606" s="168"/>
      <c r="AA606" s="168"/>
      <c r="AB606" s="168"/>
      <c r="AC606" s="168"/>
      <c r="AD606" s="168"/>
      <c r="AE606" s="168"/>
      <c r="AF606" s="168"/>
      <c r="AG606" s="168"/>
    </row>
    <row r="607" spans="2:33" outlineLevel="2" x14ac:dyDescent="0.35">
      <c r="H607" s="67"/>
      <c r="I607" s="67"/>
      <c r="J607" s="108"/>
      <c r="K607" s="108"/>
      <c r="L607" s="108"/>
      <c r="M607" s="108"/>
      <c r="N607" s="108"/>
      <c r="O607" s="108"/>
      <c r="P607" s="108"/>
      <c r="Q607" s="108"/>
      <c r="R607" s="108"/>
      <c r="S607" s="108"/>
      <c r="T607" s="108"/>
      <c r="U607" s="108"/>
      <c r="V607" s="108"/>
      <c r="W607" s="108"/>
    </row>
    <row r="608" spans="2:33" outlineLevel="2" x14ac:dyDescent="0.35">
      <c r="B608" s="57" t="s">
        <v>1381</v>
      </c>
      <c r="H608" s="67"/>
      <c r="I608" s="67"/>
      <c r="L608" s="108"/>
      <c r="M608" s="108"/>
      <c r="N608" s="108"/>
      <c r="O608" s="108"/>
      <c r="P608" s="108"/>
      <c r="Q608" s="108"/>
      <c r="R608" s="108"/>
      <c r="S608" s="108"/>
      <c r="T608" s="108"/>
      <c r="U608" s="108"/>
      <c r="V608" s="108"/>
      <c r="W608" s="108"/>
    </row>
    <row r="609" spans="2:33" outlineLevel="2" x14ac:dyDescent="0.35">
      <c r="H609" s="67"/>
      <c r="I609" s="67"/>
      <c r="J609" s="108"/>
      <c r="K609" s="108"/>
      <c r="L609" s="108"/>
      <c r="M609" s="108"/>
      <c r="N609" s="108"/>
      <c r="O609" s="108"/>
      <c r="P609" s="108"/>
      <c r="Q609" s="108"/>
      <c r="R609" s="108"/>
      <c r="S609" s="108"/>
      <c r="T609" s="108"/>
      <c r="U609" s="108"/>
      <c r="V609" s="108"/>
      <c r="W609" s="108"/>
    </row>
    <row r="610" spans="2:33" outlineLevel="2" x14ac:dyDescent="0.35">
      <c r="B610" s="57" t="str">
        <f>Year</f>
        <v>2020-21</v>
      </c>
      <c r="H610" s="67"/>
      <c r="S610" s="135"/>
      <c r="AE610" s="99"/>
      <c r="AF610" s="99"/>
    </row>
    <row r="611" spans="2:33" outlineLevel="2" x14ac:dyDescent="0.35">
      <c r="B611" s="511" t="s">
        <v>1382</v>
      </c>
      <c r="H611" s="67"/>
      <c r="I611" s="67"/>
    </row>
    <row r="612" spans="2:33" ht="28.5" outlineLevel="2" x14ac:dyDescent="0.35">
      <c r="B612" s="416" t="str">
        <f>Year &amp; " Rank"</f>
        <v>2020-21 Rank</v>
      </c>
      <c r="C612" s="91" t="s">
        <v>212</v>
      </c>
      <c r="D612" s="87" t="s">
        <v>208</v>
      </c>
      <c r="E612" s="87" t="s">
        <v>1323</v>
      </c>
      <c r="F612" s="390"/>
      <c r="G612" s="390"/>
      <c r="H612" s="390"/>
    </row>
    <row r="613" spans="2:33" outlineLevel="2" x14ac:dyDescent="0.35">
      <c r="B613" s="391">
        <v>1</v>
      </c>
      <c r="C613" s="417" t="s">
        <v>122</v>
      </c>
      <c r="D613" s="203">
        <f t="shared" ref="D613:D623" si="91">VLOOKUP($C613,TWcompliance,2,0)</f>
        <v>100</v>
      </c>
      <c r="E613" s="203">
        <f t="shared" ref="E613:E623" si="92">VLOOKUP($C613,$I$584:$L$596,2,0)</f>
        <v>97.9</v>
      </c>
      <c r="F613" s="388"/>
      <c r="G613" s="388"/>
      <c r="H613" s="388"/>
      <c r="J613" s="67"/>
      <c r="K613" s="67"/>
      <c r="L613" s="67"/>
      <c r="M613" s="67"/>
      <c r="N613" s="67"/>
      <c r="O613" s="67"/>
      <c r="P613" s="67"/>
      <c r="Q613" s="67"/>
      <c r="R613" s="67"/>
      <c r="S613" s="67"/>
      <c r="T613" s="67"/>
      <c r="U613" s="182"/>
      <c r="V613" s="65"/>
      <c r="W613" s="182"/>
      <c r="X613" s="65"/>
      <c r="AB613" s="65"/>
      <c r="AC613" s="65"/>
      <c r="AD613" s="65"/>
      <c r="AE613" s="80"/>
      <c r="AF613" s="80"/>
      <c r="AG613" s="72"/>
    </row>
    <row r="614" spans="2:33" outlineLevel="2" x14ac:dyDescent="0.35">
      <c r="B614" s="391">
        <f>B613+1</f>
        <v>2</v>
      </c>
      <c r="C614" s="417" t="s">
        <v>244</v>
      </c>
      <c r="D614" s="203">
        <f t="shared" si="91"/>
        <v>99.75</v>
      </c>
      <c r="E614" s="203">
        <f t="shared" si="92"/>
        <v>99</v>
      </c>
      <c r="F614" s="388"/>
      <c r="G614" s="388"/>
      <c r="H614" s="388"/>
      <c r="J614" s="67"/>
      <c r="K614" s="67"/>
      <c r="L614" s="67"/>
      <c r="M614" s="67"/>
      <c r="N614" s="67"/>
      <c r="O614" s="67"/>
      <c r="P614" s="67"/>
      <c r="Q614" s="67"/>
      <c r="R614" s="67"/>
      <c r="S614" s="67"/>
      <c r="T614" s="67"/>
      <c r="U614" s="65"/>
      <c r="V614" s="183"/>
      <c r="W614" s="184"/>
      <c r="X614" s="65"/>
      <c r="AB614" s="65"/>
      <c r="AC614" s="65"/>
      <c r="AD614" s="65"/>
      <c r="AE614" s="80"/>
      <c r="AF614" s="80"/>
      <c r="AG614" s="72"/>
    </row>
    <row r="615" spans="2:33" outlineLevel="2" x14ac:dyDescent="0.35">
      <c r="B615" s="391">
        <f t="shared" ref="B615:B623" si="93">B614+1</f>
        <v>3</v>
      </c>
      <c r="C615" s="417" t="s">
        <v>133</v>
      </c>
      <c r="D615" s="203">
        <f t="shared" si="91"/>
        <v>99.74</v>
      </c>
      <c r="E615" s="203">
        <f t="shared" si="92"/>
        <v>99</v>
      </c>
      <c r="F615" s="388"/>
      <c r="G615" s="388"/>
      <c r="H615" s="388"/>
      <c r="J615" s="67"/>
      <c r="K615" s="67"/>
      <c r="L615" s="67"/>
      <c r="M615" s="67"/>
      <c r="N615" s="67"/>
      <c r="O615" s="67"/>
      <c r="P615" s="67"/>
      <c r="Q615" s="67"/>
      <c r="R615" s="67"/>
      <c r="S615" s="67"/>
      <c r="T615" s="67"/>
      <c r="U615" s="65"/>
      <c r="V615" s="183"/>
      <c r="W615" s="184"/>
      <c r="X615" s="65"/>
      <c r="AB615" s="65"/>
      <c r="AC615" s="65"/>
      <c r="AD615" s="65"/>
      <c r="AE615" s="80"/>
      <c r="AF615" s="80"/>
      <c r="AG615" s="72"/>
    </row>
    <row r="616" spans="2:33" outlineLevel="2" x14ac:dyDescent="0.35">
      <c r="B616" s="391">
        <f t="shared" si="93"/>
        <v>4</v>
      </c>
      <c r="C616" s="417" t="s">
        <v>119</v>
      </c>
      <c r="D616" s="203">
        <f t="shared" si="91"/>
        <v>99.66</v>
      </c>
      <c r="E616" s="203">
        <f t="shared" si="92"/>
        <v>99</v>
      </c>
      <c r="F616" s="388"/>
      <c r="G616" s="388"/>
      <c r="H616" s="388"/>
      <c r="J616" s="67"/>
      <c r="K616" s="67"/>
      <c r="L616" s="67"/>
      <c r="M616" s="67"/>
      <c r="N616" s="67"/>
      <c r="O616" s="67"/>
      <c r="P616" s="67"/>
      <c r="Q616" s="67"/>
      <c r="R616" s="67"/>
      <c r="S616" s="67"/>
      <c r="T616" s="67"/>
      <c r="U616" s="65"/>
      <c r="V616" s="183"/>
      <c r="W616" s="184"/>
      <c r="X616" s="65"/>
      <c r="AB616" s="65"/>
      <c r="AC616" s="65"/>
      <c r="AD616" s="65"/>
      <c r="AE616" s="80"/>
      <c r="AF616" s="80"/>
      <c r="AG616" s="72"/>
    </row>
    <row r="617" spans="2:33" outlineLevel="2" x14ac:dyDescent="0.35">
      <c r="B617" s="391">
        <f t="shared" si="93"/>
        <v>5</v>
      </c>
      <c r="C617" s="417" t="s">
        <v>126</v>
      </c>
      <c r="D617" s="203">
        <f t="shared" si="91"/>
        <v>99.6</v>
      </c>
      <c r="E617" s="203">
        <f t="shared" si="92"/>
        <v>99</v>
      </c>
      <c r="F617" s="388"/>
      <c r="G617" s="388"/>
      <c r="H617" s="388"/>
      <c r="J617" s="67"/>
      <c r="K617" s="67"/>
      <c r="L617" s="67"/>
      <c r="M617" s="67"/>
      <c r="N617" s="67"/>
      <c r="O617" s="67"/>
      <c r="P617" s="67"/>
      <c r="Q617" s="67"/>
      <c r="R617" s="67"/>
      <c r="S617" s="67"/>
      <c r="T617" s="67"/>
      <c r="U617" s="65"/>
      <c r="V617" s="183"/>
      <c r="W617" s="184"/>
      <c r="X617" s="65"/>
      <c r="AB617" s="65"/>
      <c r="AC617" s="65"/>
      <c r="AD617" s="65"/>
      <c r="AE617" s="80"/>
      <c r="AF617" s="80"/>
      <c r="AG617" s="72"/>
    </row>
    <row r="618" spans="2:33" outlineLevel="2" x14ac:dyDescent="0.35">
      <c r="B618" s="391">
        <f t="shared" si="93"/>
        <v>6</v>
      </c>
      <c r="C618" s="417" t="s">
        <v>124</v>
      </c>
      <c r="D618" s="203">
        <f t="shared" si="91"/>
        <v>99.51</v>
      </c>
      <c r="E618" s="203">
        <f t="shared" si="92"/>
        <v>99</v>
      </c>
      <c r="F618" s="388"/>
      <c r="G618" s="388"/>
      <c r="H618" s="388"/>
      <c r="J618" s="67"/>
      <c r="K618" s="67"/>
      <c r="L618" s="67"/>
      <c r="M618" s="67"/>
      <c r="N618" s="67"/>
      <c r="O618" s="67"/>
      <c r="P618" s="67"/>
      <c r="Q618" s="67"/>
      <c r="R618" s="67"/>
      <c r="S618" s="67"/>
      <c r="T618" s="67"/>
      <c r="U618" s="67"/>
      <c r="V618" s="67"/>
      <c r="W618" s="67"/>
      <c r="X618" s="65"/>
      <c r="Y618" s="65"/>
      <c r="Z618" s="65"/>
      <c r="AA618" s="65"/>
      <c r="AB618" s="65"/>
      <c r="AC618" s="65"/>
      <c r="AD618" s="65"/>
      <c r="AE618" s="80"/>
      <c r="AF618" s="80"/>
      <c r="AG618" s="72"/>
    </row>
    <row r="619" spans="2:33" outlineLevel="2" x14ac:dyDescent="0.35">
      <c r="B619" s="391">
        <f t="shared" si="93"/>
        <v>7</v>
      </c>
      <c r="C619" s="417" t="s">
        <v>117</v>
      </c>
      <c r="D619" s="203">
        <f t="shared" si="91"/>
        <v>99.29</v>
      </c>
      <c r="E619" s="203">
        <f t="shared" si="92"/>
        <v>99</v>
      </c>
      <c r="F619" s="388"/>
      <c r="G619" s="388"/>
      <c r="H619" s="388"/>
      <c r="J619" s="67"/>
      <c r="K619" s="67"/>
      <c r="L619" s="67"/>
      <c r="M619" s="67"/>
      <c r="N619" s="67"/>
      <c r="O619" s="67"/>
      <c r="P619" s="67"/>
      <c r="Q619" s="67"/>
      <c r="R619" s="67"/>
      <c r="S619" s="67"/>
      <c r="T619" s="67"/>
      <c r="U619" s="67"/>
      <c r="V619" s="67"/>
      <c r="W619" s="67"/>
      <c r="X619" s="65"/>
      <c r="Y619" s="65"/>
      <c r="Z619" s="65"/>
      <c r="AA619" s="65"/>
      <c r="AB619" s="65"/>
      <c r="AC619" s="65"/>
      <c r="AD619" s="65"/>
      <c r="AE619" s="80"/>
      <c r="AF619" s="80"/>
      <c r="AG619" s="72"/>
    </row>
    <row r="620" spans="2:33" outlineLevel="2" x14ac:dyDescent="0.35">
      <c r="B620" s="391">
        <f t="shared" si="93"/>
        <v>8</v>
      </c>
      <c r="C620" s="417" t="s">
        <v>137</v>
      </c>
      <c r="D620" s="203">
        <f t="shared" si="91"/>
        <v>99.08</v>
      </c>
      <c r="E620" s="203">
        <f t="shared" si="92"/>
        <v>99</v>
      </c>
      <c r="F620" s="388"/>
      <c r="G620" s="388"/>
      <c r="H620" s="388"/>
      <c r="J620" s="67"/>
      <c r="K620" s="67"/>
      <c r="L620" s="67"/>
      <c r="M620" s="67"/>
      <c r="N620" s="67"/>
      <c r="O620" s="67"/>
      <c r="P620" s="67"/>
      <c r="Q620" s="67"/>
      <c r="R620" s="67"/>
      <c r="S620" s="67"/>
      <c r="T620" s="67"/>
      <c r="U620" s="67"/>
      <c r="V620" s="67"/>
      <c r="W620" s="67"/>
      <c r="X620" s="65"/>
      <c r="Y620" s="65"/>
      <c r="Z620" s="65"/>
      <c r="AA620" s="65"/>
      <c r="AB620" s="65"/>
      <c r="AC620" s="65"/>
      <c r="AD620" s="65"/>
      <c r="AE620" s="80"/>
      <c r="AF620" s="80"/>
      <c r="AG620" s="72"/>
    </row>
    <row r="621" spans="2:33" outlineLevel="2" x14ac:dyDescent="0.35">
      <c r="B621" s="391">
        <f t="shared" si="93"/>
        <v>9</v>
      </c>
      <c r="C621" s="417" t="s">
        <v>128</v>
      </c>
      <c r="D621" s="203">
        <f t="shared" si="91"/>
        <v>99.04</v>
      </c>
      <c r="E621" s="203">
        <f t="shared" si="92"/>
        <v>99</v>
      </c>
      <c r="F621" s="388"/>
      <c r="G621" s="388"/>
      <c r="H621" s="388"/>
      <c r="J621" s="67"/>
      <c r="K621" s="67"/>
      <c r="L621" s="67"/>
      <c r="M621" s="67"/>
      <c r="N621" s="67"/>
      <c r="O621" s="67"/>
      <c r="P621" s="67"/>
      <c r="Q621" s="67"/>
      <c r="R621" s="67"/>
      <c r="S621" s="67"/>
      <c r="T621" s="67"/>
      <c r="U621" s="67"/>
      <c r="V621" s="67"/>
      <c r="W621" s="67"/>
      <c r="X621" s="65"/>
      <c r="Y621" s="65"/>
      <c r="Z621" s="65"/>
      <c r="AA621" s="65"/>
      <c r="AB621" s="65"/>
      <c r="AC621" s="65"/>
      <c r="AD621" s="65"/>
      <c r="AE621" s="80"/>
      <c r="AF621" s="80"/>
      <c r="AG621" s="72"/>
    </row>
    <row r="622" spans="2:33" outlineLevel="2" x14ac:dyDescent="0.35">
      <c r="B622" s="391">
        <f t="shared" si="93"/>
        <v>10</v>
      </c>
      <c r="C622" s="417" t="s">
        <v>139</v>
      </c>
      <c r="D622" s="203">
        <f t="shared" si="91"/>
        <v>99.04</v>
      </c>
      <c r="E622" s="203">
        <f t="shared" si="92"/>
        <v>99</v>
      </c>
      <c r="F622" s="388"/>
      <c r="G622" s="388"/>
      <c r="H622" s="388"/>
      <c r="J622" s="67"/>
      <c r="K622" s="67"/>
      <c r="L622" s="67"/>
      <c r="M622" s="67"/>
      <c r="N622" s="67"/>
      <c r="O622" s="67"/>
      <c r="P622" s="67"/>
      <c r="Q622" s="67"/>
      <c r="R622" s="67"/>
      <c r="S622" s="67"/>
      <c r="T622" s="67"/>
      <c r="U622" s="67"/>
      <c r="V622" s="67"/>
      <c r="W622" s="67"/>
      <c r="X622" s="65"/>
      <c r="Y622" s="65"/>
      <c r="Z622" s="65"/>
      <c r="AA622" s="65"/>
      <c r="AB622" s="65"/>
      <c r="AC622" s="65"/>
      <c r="AD622" s="65"/>
      <c r="AE622" s="80"/>
      <c r="AF622" s="80"/>
      <c r="AG622" s="72"/>
    </row>
    <row r="623" spans="2:33" outlineLevel="2" x14ac:dyDescent="0.35">
      <c r="B623" s="392">
        <f t="shared" si="93"/>
        <v>11</v>
      </c>
      <c r="C623" s="417" t="s">
        <v>131</v>
      </c>
      <c r="D623" s="203">
        <f t="shared" si="91"/>
        <v>97.058000000000007</v>
      </c>
      <c r="E623" s="203">
        <f t="shared" si="92"/>
        <v>99</v>
      </c>
      <c r="F623" s="388"/>
      <c r="G623" s="388"/>
      <c r="H623" s="388"/>
      <c r="J623" s="67"/>
      <c r="K623" s="67"/>
      <c r="L623" s="67"/>
      <c r="M623" s="67"/>
      <c r="N623" s="67"/>
      <c r="O623" s="67"/>
      <c r="P623" s="67"/>
      <c r="Q623" s="67"/>
      <c r="R623" s="67"/>
      <c r="S623" s="67"/>
      <c r="T623" s="67"/>
      <c r="U623" s="67"/>
      <c r="V623" s="67"/>
      <c r="W623" s="67"/>
      <c r="X623" s="65"/>
      <c r="Y623" s="65"/>
      <c r="Z623" s="65"/>
      <c r="AA623" s="65"/>
      <c r="AB623" s="65"/>
      <c r="AC623" s="65"/>
      <c r="AD623" s="65"/>
      <c r="AE623" s="80"/>
      <c r="AF623" s="80"/>
      <c r="AG623" s="72"/>
    </row>
    <row r="624" spans="2:33" outlineLevel="2" x14ac:dyDescent="0.35">
      <c r="B624" s="68"/>
      <c r="C624" s="115"/>
      <c r="D624" s="118"/>
      <c r="E624" s="118"/>
      <c r="F624" s="536"/>
      <c r="G624" s="536"/>
      <c r="H624" s="536"/>
      <c r="J624" s="67"/>
      <c r="K624" s="67"/>
      <c r="L624" s="67"/>
      <c r="M624" s="67"/>
      <c r="N624" s="67"/>
      <c r="O624" s="67"/>
      <c r="P624" s="67"/>
      <c r="Q624" s="67"/>
      <c r="R624" s="67"/>
      <c r="S624" s="67"/>
      <c r="T624" s="67"/>
      <c r="U624" s="67"/>
      <c r="V624" s="67"/>
      <c r="W624" s="67"/>
      <c r="X624" s="65"/>
      <c r="Y624" s="65"/>
      <c r="Z624" s="65"/>
      <c r="AA624" s="65"/>
      <c r="AB624" s="65"/>
      <c r="AC624" s="65"/>
      <c r="AD624" s="65"/>
      <c r="AE624" s="80"/>
      <c r="AF624" s="80"/>
      <c r="AG624" s="72"/>
    </row>
    <row r="625" spans="2:33" outlineLevel="2" x14ac:dyDescent="0.35">
      <c r="B625" s="126"/>
      <c r="C625" s="418" t="s">
        <v>725</v>
      </c>
      <c r="D625" s="203">
        <f>VLOOKUP($C625,TWcompliance,2,0)</f>
        <v>99.268121669626979</v>
      </c>
      <c r="E625" s="203">
        <f>VLOOKUP($C625,$I$584:$L$596,2,0)</f>
        <v>99</v>
      </c>
      <c r="F625" s="388"/>
      <c r="G625" s="388"/>
      <c r="H625" s="388"/>
      <c r="J625" s="67"/>
      <c r="K625" s="67"/>
      <c r="L625" s="67"/>
      <c r="M625" s="67"/>
      <c r="N625" s="67"/>
      <c r="O625" s="67"/>
      <c r="P625" s="67"/>
      <c r="Q625" s="67"/>
      <c r="R625" s="67"/>
      <c r="S625" s="67"/>
      <c r="T625" s="67"/>
      <c r="U625" s="67"/>
      <c r="V625" s="67"/>
      <c r="W625" s="67"/>
      <c r="X625" s="65"/>
      <c r="Y625" s="65"/>
      <c r="Z625" s="65"/>
      <c r="AA625" s="65"/>
      <c r="AB625" s="65"/>
      <c r="AC625" s="65"/>
      <c r="AD625" s="65"/>
      <c r="AE625" s="80"/>
      <c r="AF625" s="80"/>
      <c r="AG625" s="72"/>
    </row>
    <row r="626" spans="2:33" outlineLevel="2" x14ac:dyDescent="0.35"/>
    <row r="627" spans="2:33" outlineLevel="1" x14ac:dyDescent="0.35"/>
    <row r="628" spans="2:33" ht="18" x14ac:dyDescent="0.35">
      <c r="B628" s="73" t="str">
        <f>"Asset health performance in "&amp;Year</f>
        <v>Asset health performance in 2020-21</v>
      </c>
      <c r="C628" s="55"/>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row>
    <row r="629" spans="2:33" x14ac:dyDescent="0.35">
      <c r="E629" s="349"/>
      <c r="I629" s="67"/>
      <c r="J629" s="108"/>
      <c r="K629" s="108"/>
      <c r="L629" s="108"/>
      <c r="M629" s="108"/>
      <c r="N629" s="108"/>
      <c r="O629" s="108"/>
      <c r="P629" s="108"/>
      <c r="Q629" s="108"/>
      <c r="R629" s="108"/>
      <c r="S629" s="108"/>
      <c r="T629" s="108"/>
      <c r="U629" s="108"/>
      <c r="V629" s="108"/>
      <c r="W629" s="108"/>
    </row>
    <row r="630" spans="2:33" ht="14.25" outlineLevel="1" x14ac:dyDescent="0.35">
      <c r="B630" s="74" t="str">
        <f>"Water asset health performance in "&amp;Year</f>
        <v>Water asset health performance in 2020-21</v>
      </c>
      <c r="C630" s="168"/>
      <c r="D630" s="168"/>
      <c r="E630" s="168"/>
      <c r="F630" s="168"/>
      <c r="G630" s="168"/>
      <c r="H630" s="169"/>
      <c r="I630" s="169"/>
      <c r="J630" s="170"/>
      <c r="K630" s="170"/>
      <c r="L630" s="170"/>
      <c r="M630" s="170"/>
      <c r="N630" s="170"/>
      <c r="O630" s="170"/>
      <c r="P630" s="170"/>
      <c r="Q630" s="170"/>
      <c r="R630" s="170"/>
      <c r="S630" s="170"/>
      <c r="T630" s="170"/>
      <c r="U630" s="170"/>
      <c r="V630" s="170"/>
      <c r="W630" s="170"/>
      <c r="X630" s="168"/>
      <c r="Y630" s="168"/>
      <c r="Z630" s="168"/>
      <c r="AA630" s="168"/>
      <c r="AB630" s="168"/>
      <c r="AC630" s="168"/>
      <c r="AD630" s="168"/>
      <c r="AE630" s="168"/>
      <c r="AF630" s="168"/>
      <c r="AG630" s="168"/>
    </row>
    <row r="631" spans="2:33" ht="15.75" outlineLevel="2" x14ac:dyDescent="0.35">
      <c r="H631" s="68"/>
      <c r="I631" s="67"/>
      <c r="J631" s="108"/>
      <c r="K631" s="108"/>
      <c r="L631" s="108"/>
      <c r="M631" s="108"/>
      <c r="N631" s="108"/>
      <c r="O631" s="108"/>
      <c r="P631" s="108"/>
      <c r="Q631" s="108"/>
      <c r="R631" s="108"/>
      <c r="S631" s="108"/>
      <c r="T631" s="787" t="s">
        <v>1383</v>
      </c>
      <c r="U631" s="787"/>
      <c r="V631" s="108"/>
      <c r="W631" s="108"/>
    </row>
    <row r="632" spans="2:33" ht="20.25" customHeight="1" outlineLevel="2" x14ac:dyDescent="0.35">
      <c r="B632" s="95"/>
      <c r="C632" s="377"/>
      <c r="D632" s="493" t="s">
        <v>117</v>
      </c>
      <c r="E632" s="493" t="s">
        <v>119</v>
      </c>
      <c r="F632" s="493" t="s">
        <v>122</v>
      </c>
      <c r="G632" s="493" t="s">
        <v>124</v>
      </c>
      <c r="H632" s="493" t="s">
        <v>126</v>
      </c>
      <c r="I632" s="493" t="s">
        <v>128</v>
      </c>
      <c r="J632" s="493" t="s">
        <v>131</v>
      </c>
      <c r="K632" s="493" t="s">
        <v>133</v>
      </c>
      <c r="L632" s="493" t="s">
        <v>244</v>
      </c>
      <c r="M632" s="493" t="s">
        <v>137</v>
      </c>
      <c r="N632" s="493" t="s">
        <v>139</v>
      </c>
      <c r="O632" s="493" t="s">
        <v>141</v>
      </c>
      <c r="P632" s="493" t="s">
        <v>143</v>
      </c>
      <c r="Q632" s="493" t="s">
        <v>145</v>
      </c>
      <c r="R632" s="493" t="s">
        <v>147</v>
      </c>
      <c r="S632" s="493" t="s">
        <v>149</v>
      </c>
      <c r="T632" s="493" t="s">
        <v>151</v>
      </c>
      <c r="U632" s="493" t="s">
        <v>725</v>
      </c>
      <c r="V632" s="108"/>
      <c r="W632" s="108"/>
    </row>
    <row r="633" spans="2:33" ht="18" customHeight="1" outlineLevel="2" x14ac:dyDescent="0.35">
      <c r="B633" s="476" t="s">
        <v>1384</v>
      </c>
      <c r="C633" s="477"/>
      <c r="D633" s="477"/>
      <c r="E633" s="477"/>
      <c r="F633" s="477"/>
      <c r="G633" s="477"/>
      <c r="H633" s="477"/>
      <c r="I633" s="477"/>
      <c r="J633" s="477"/>
      <c r="K633" s="477"/>
      <c r="L633" s="477"/>
      <c r="M633" s="477"/>
      <c r="N633" s="477"/>
      <c r="O633" s="477"/>
      <c r="P633" s="477"/>
      <c r="Q633" s="477"/>
      <c r="R633" s="477"/>
      <c r="S633" s="477"/>
      <c r="T633" s="477"/>
      <c r="U633" s="478"/>
      <c r="V633" s="108"/>
      <c r="W633" s="108"/>
    </row>
    <row r="634" spans="2:33" ht="14.25" outlineLevel="2" x14ac:dyDescent="0.35">
      <c r="B634" s="479" t="s">
        <v>1385</v>
      </c>
      <c r="C634" s="480"/>
      <c r="D634" s="153">
        <f>VLOOKUP(D$632,$C$291:$G$309,2,0)</f>
        <v>140.1</v>
      </c>
      <c r="E634" s="153">
        <f t="shared" ref="E634:U634" si="94">VLOOKUP(E$632,$C$291:$G$309,2,0)</f>
        <v>138.9</v>
      </c>
      <c r="F634" s="153">
        <f t="shared" si="94"/>
        <v>121</v>
      </c>
      <c r="G634" s="153">
        <f t="shared" si="94"/>
        <v>141.9</v>
      </c>
      <c r="H634" s="153">
        <f t="shared" si="94"/>
        <v>123.5</v>
      </c>
      <c r="I634" s="153">
        <f t="shared" si="94"/>
        <v>152.30000000000001</v>
      </c>
      <c r="J634" s="153">
        <f t="shared" si="94"/>
        <v>129.1</v>
      </c>
      <c r="K634" s="153">
        <f t="shared" si="94"/>
        <v>265.89999999999998</v>
      </c>
      <c r="L634" s="153">
        <f t="shared" si="94"/>
        <v>119.9</v>
      </c>
      <c r="M634" s="153">
        <f t="shared" si="94"/>
        <v>161.4</v>
      </c>
      <c r="N634" s="153">
        <f t="shared" si="94"/>
        <v>186.1</v>
      </c>
      <c r="O634" s="153">
        <f t="shared" si="94"/>
        <v>150.69999999999999</v>
      </c>
      <c r="P634" s="153">
        <f t="shared" si="94"/>
        <v>138.4</v>
      </c>
      <c r="Q634" s="153">
        <f t="shared" si="94"/>
        <v>73.8</v>
      </c>
      <c r="R634" s="153">
        <f t="shared" si="94"/>
        <v>173.9</v>
      </c>
      <c r="S634" s="153">
        <f t="shared" si="94"/>
        <v>129.6</v>
      </c>
      <c r="T634" s="153">
        <f t="shared" si="94"/>
        <v>66.5</v>
      </c>
      <c r="U634" s="688" t="str">
        <f t="shared" si="94"/>
        <v>-</v>
      </c>
      <c r="V634" s="108"/>
      <c r="W634" s="108"/>
    </row>
    <row r="635" spans="2:33" ht="14.25" outlineLevel="2" x14ac:dyDescent="0.35">
      <c r="B635" s="479" t="s">
        <v>1386</v>
      </c>
      <c r="C635" s="480"/>
      <c r="D635" s="153">
        <f>VLOOKUP(D$632,$C$291:$G$309,3,0)</f>
        <v>130.56005646509615</v>
      </c>
      <c r="E635" s="153">
        <f t="shared" ref="E635:U635" si="95">VLOOKUP(E$632,$C$291:$G$309,3,0)</f>
        <v>140.18641120627299</v>
      </c>
      <c r="F635" s="153">
        <f t="shared" si="95"/>
        <v>108.046414304737</v>
      </c>
      <c r="G635" s="153">
        <f t="shared" si="95"/>
        <v>127.034068746953</v>
      </c>
      <c r="H635" s="153">
        <f t="shared" si="95"/>
        <v>121.996029902437</v>
      </c>
      <c r="I635" s="153">
        <f t="shared" si="95"/>
        <v>151.79536812546826</v>
      </c>
      <c r="J635" s="153">
        <f t="shared" si="95"/>
        <v>150.00894614421199</v>
      </c>
      <c r="K635" s="153">
        <f t="shared" si="95"/>
        <v>269.574803149606</v>
      </c>
      <c r="L635" s="153">
        <f t="shared" si="95"/>
        <v>106.63324112629714</v>
      </c>
      <c r="M635" s="153">
        <f t="shared" si="95"/>
        <v>177.69297772616</v>
      </c>
      <c r="N635" s="153">
        <f t="shared" si="95"/>
        <v>215.7628389353992</v>
      </c>
      <c r="O635" s="153">
        <f t="shared" si="95"/>
        <v>158.8775110813352</v>
      </c>
      <c r="P635" s="153">
        <f t="shared" si="95"/>
        <v>154.19999999999999</v>
      </c>
      <c r="Q635" s="153">
        <f t="shared" si="95"/>
        <v>75.974108261323593</v>
      </c>
      <c r="R635" s="153">
        <f t="shared" si="95"/>
        <v>188.57924357680963</v>
      </c>
      <c r="S635" s="153">
        <f t="shared" si="95"/>
        <v>130.014729590239</v>
      </c>
      <c r="T635" s="153">
        <f t="shared" si="95"/>
        <v>64.695533738153301</v>
      </c>
      <c r="U635" s="153">
        <f t="shared" si="95"/>
        <v>153.98882901840693</v>
      </c>
      <c r="V635" s="108"/>
      <c r="W635" s="108"/>
    </row>
    <row r="636" spans="2:33" ht="14.25" outlineLevel="2" x14ac:dyDescent="0.35">
      <c r="B636" s="475" t="s">
        <v>1226</v>
      </c>
      <c r="C636" s="474"/>
      <c r="D636" s="489">
        <f>IF(D635&lt;=D634,1,2)</f>
        <v>1</v>
      </c>
      <c r="E636" s="489">
        <f t="shared" ref="E636:T636" si="96">IF(E635&lt;=E634,1,2)</f>
        <v>2</v>
      </c>
      <c r="F636" s="489">
        <f t="shared" si="96"/>
        <v>1</v>
      </c>
      <c r="G636" s="489">
        <f t="shared" si="96"/>
        <v>1</v>
      </c>
      <c r="H636" s="489">
        <f t="shared" si="96"/>
        <v>1</v>
      </c>
      <c r="I636" s="489">
        <f t="shared" si="96"/>
        <v>1</v>
      </c>
      <c r="J636" s="489">
        <f t="shared" si="96"/>
        <v>2</v>
      </c>
      <c r="K636" s="489">
        <f t="shared" si="96"/>
        <v>2</v>
      </c>
      <c r="L636" s="489">
        <f t="shared" si="96"/>
        <v>1</v>
      </c>
      <c r="M636" s="489">
        <f t="shared" si="96"/>
        <v>2</v>
      </c>
      <c r="N636" s="489">
        <f t="shared" si="96"/>
        <v>2</v>
      </c>
      <c r="O636" s="489">
        <f t="shared" si="96"/>
        <v>2</v>
      </c>
      <c r="P636" s="489">
        <f t="shared" si="96"/>
        <v>2</v>
      </c>
      <c r="Q636" s="489">
        <f t="shared" si="96"/>
        <v>2</v>
      </c>
      <c r="R636" s="489">
        <f t="shared" si="96"/>
        <v>2</v>
      </c>
      <c r="S636" s="489">
        <f t="shared" si="96"/>
        <v>2</v>
      </c>
      <c r="T636" s="489">
        <f t="shared" si="96"/>
        <v>1</v>
      </c>
      <c r="U636" s="605" t="s">
        <v>242</v>
      </c>
      <c r="V636" s="108"/>
      <c r="W636" s="108"/>
    </row>
    <row r="637" spans="2:33" ht="18" customHeight="1" outlineLevel="2" x14ac:dyDescent="0.35">
      <c r="B637" s="476" t="s">
        <v>1387</v>
      </c>
      <c r="C637" s="477"/>
      <c r="D637" s="488"/>
      <c r="E637" s="486"/>
      <c r="F637" s="486"/>
      <c r="G637" s="486"/>
      <c r="H637" s="486"/>
      <c r="I637" s="486"/>
      <c r="J637" s="486"/>
      <c r="K637" s="486"/>
      <c r="L637" s="486"/>
      <c r="M637" s="486"/>
      <c r="N637" s="486"/>
      <c r="O637" s="486"/>
      <c r="P637" s="486"/>
      <c r="Q637" s="486"/>
      <c r="R637" s="486"/>
      <c r="S637" s="486"/>
      <c r="T637" s="486"/>
      <c r="U637" s="487"/>
      <c r="V637" s="108"/>
      <c r="W637" s="108"/>
    </row>
    <row r="638" spans="2:33" ht="14.25" outlineLevel="2" x14ac:dyDescent="0.35">
      <c r="B638" s="479" t="s">
        <v>1385</v>
      </c>
      <c r="C638" s="480"/>
      <c r="D638" s="128">
        <f>VLOOKUP(D$632,$C$356:$G$374,2,0)</f>
        <v>2.34</v>
      </c>
      <c r="E638" s="128">
        <f t="shared" ref="E638:U638" si="97">VLOOKUP(E$632,$C$356:$G$374,2,0)</f>
        <v>2.34</v>
      </c>
      <c r="F638" s="128">
        <f t="shared" si="97"/>
        <v>2.34</v>
      </c>
      <c r="G638" s="128">
        <f t="shared" si="97"/>
        <v>6.37</v>
      </c>
      <c r="H638" s="128">
        <f t="shared" si="97"/>
        <v>2.34</v>
      </c>
      <c r="I638" s="128">
        <f t="shared" si="97"/>
        <v>2.34</v>
      </c>
      <c r="J638" s="128">
        <f t="shared" si="97"/>
        <v>9.44</v>
      </c>
      <c r="K638" s="128">
        <f t="shared" si="97"/>
        <v>6</v>
      </c>
      <c r="L638" s="128">
        <f t="shared" si="97"/>
        <v>3.56</v>
      </c>
      <c r="M638" s="128">
        <f t="shared" si="97"/>
        <v>2.34</v>
      </c>
      <c r="N638" s="128">
        <f t="shared" si="97"/>
        <v>5.12</v>
      </c>
      <c r="O638" s="128">
        <f t="shared" si="97"/>
        <v>2.34</v>
      </c>
      <c r="P638" s="128">
        <f t="shared" si="97"/>
        <v>2.34</v>
      </c>
      <c r="Q638" s="128">
        <f t="shared" si="97"/>
        <v>2.34</v>
      </c>
      <c r="R638" s="128">
        <f t="shared" si="97"/>
        <v>4.2300000000000004</v>
      </c>
      <c r="S638" s="128">
        <f t="shared" si="97"/>
        <v>2.34</v>
      </c>
      <c r="T638" s="128">
        <f t="shared" si="97"/>
        <v>2.34</v>
      </c>
      <c r="U638" s="711" t="str">
        <f t="shared" si="97"/>
        <v>-</v>
      </c>
      <c r="V638" s="108"/>
      <c r="W638" s="108"/>
    </row>
    <row r="639" spans="2:33" ht="14.25" outlineLevel="2" x14ac:dyDescent="0.35">
      <c r="B639" s="479" t="s">
        <v>1386</v>
      </c>
      <c r="C639" s="480"/>
      <c r="D639" s="128">
        <f>VLOOKUP(D$632,$C$356:$G$374,3,0)</f>
        <v>1.1389993420488</v>
      </c>
      <c r="E639" s="128">
        <f t="shared" ref="E639:U639" si="98">VLOOKUP(E$632,$C$356:$G$374,3,0)</f>
        <v>0.72657481664267598</v>
      </c>
      <c r="F639" s="128">
        <f t="shared" si="98"/>
        <v>1.0303687635574801</v>
      </c>
      <c r="G639" s="128">
        <f t="shared" si="98"/>
        <v>5.6878842062673698</v>
      </c>
      <c r="H639" s="128">
        <f t="shared" si="98"/>
        <v>1.04986337394449</v>
      </c>
      <c r="I639" s="128">
        <f t="shared" si="98"/>
        <v>1.01013381837079</v>
      </c>
      <c r="J639" s="128">
        <f t="shared" si="98"/>
        <v>9.2093968827648496</v>
      </c>
      <c r="K639" s="128">
        <f t="shared" si="98"/>
        <v>1.7642261012412499</v>
      </c>
      <c r="L639" s="128">
        <f t="shared" si="98"/>
        <v>1.88457216152131</v>
      </c>
      <c r="M639" s="128">
        <f t="shared" si="98"/>
        <v>0.57078806690808803</v>
      </c>
      <c r="N639" s="128">
        <f t="shared" si="98"/>
        <v>3.8668529429630101</v>
      </c>
      <c r="O639" s="128">
        <f t="shared" si="98"/>
        <v>1.6510167847271799</v>
      </c>
      <c r="P639" s="128">
        <f t="shared" si="98"/>
        <v>0.200185356811863</v>
      </c>
      <c r="Q639" s="128">
        <f t="shared" si="98"/>
        <v>1.2519989079137299</v>
      </c>
      <c r="R639" s="128">
        <f t="shared" si="98"/>
        <v>3.0934675033865</v>
      </c>
      <c r="S639" s="128">
        <f t="shared" si="98"/>
        <v>0.56732798649219096</v>
      </c>
      <c r="T639" s="128">
        <f t="shared" si="98"/>
        <v>0.95277547638773796</v>
      </c>
      <c r="U639" s="128">
        <f t="shared" si="98"/>
        <v>2.2135202746611307</v>
      </c>
      <c r="V639" s="108"/>
      <c r="W639" s="108"/>
    </row>
    <row r="640" spans="2:33" ht="14.25" outlineLevel="2" x14ac:dyDescent="0.35">
      <c r="B640" s="475" t="s">
        <v>1226</v>
      </c>
      <c r="C640" s="474"/>
      <c r="D640" s="489">
        <f>IF(D639&lt;=D638,1,2)</f>
        <v>1</v>
      </c>
      <c r="E640" s="489">
        <f t="shared" ref="E640" si="99">IF(E639&lt;=E638,1,2)</f>
        <v>1</v>
      </c>
      <c r="F640" s="489">
        <f t="shared" ref="F640" si="100">IF(F639&lt;=F638,1,2)</f>
        <v>1</v>
      </c>
      <c r="G640" s="489">
        <f t="shared" ref="G640" si="101">IF(G639&lt;=G638,1,2)</f>
        <v>1</v>
      </c>
      <c r="H640" s="489">
        <f t="shared" ref="H640" si="102">IF(H639&lt;=H638,1,2)</f>
        <v>1</v>
      </c>
      <c r="I640" s="489">
        <f t="shared" ref="I640" si="103">IF(I639&lt;=I638,1,2)</f>
        <v>1</v>
      </c>
      <c r="J640" s="489">
        <f t="shared" ref="J640" si="104">IF(J639&lt;=J638,1,2)</f>
        <v>1</v>
      </c>
      <c r="K640" s="489">
        <f t="shared" ref="K640" si="105">IF(K639&lt;=K638,1,2)</f>
        <v>1</v>
      </c>
      <c r="L640" s="489">
        <f t="shared" ref="L640" si="106">IF(L639&lt;=L638,1,2)</f>
        <v>1</v>
      </c>
      <c r="M640" s="489">
        <f t="shared" ref="M640" si="107">IF(M639&lt;=M638,1,2)</f>
        <v>1</v>
      </c>
      <c r="N640" s="489">
        <f t="shared" ref="N640" si="108">IF(N639&lt;=N638,1,2)</f>
        <v>1</v>
      </c>
      <c r="O640" s="489">
        <f t="shared" ref="O640" si="109">IF(O639&lt;=O638,1,2)</f>
        <v>1</v>
      </c>
      <c r="P640" s="489">
        <f t="shared" ref="P640" si="110">IF(P639&lt;=P638,1,2)</f>
        <v>1</v>
      </c>
      <c r="Q640" s="489">
        <f t="shared" ref="Q640" si="111">IF(Q639&lt;=Q638,1,2)</f>
        <v>1</v>
      </c>
      <c r="R640" s="489">
        <f t="shared" ref="R640" si="112">IF(R639&lt;=R638,1,2)</f>
        <v>1</v>
      </c>
      <c r="S640" s="489">
        <f t="shared" ref="S640" si="113">IF(S639&lt;=S638,1,2)</f>
        <v>1</v>
      </c>
      <c r="T640" s="489">
        <f t="shared" ref="T640" si="114">IF(T639&lt;=T638,1,2)</f>
        <v>1</v>
      </c>
      <c r="U640" s="605" t="s">
        <v>242</v>
      </c>
      <c r="V640" s="108"/>
      <c r="W640" s="108"/>
    </row>
    <row r="641" spans="2:33" outlineLevel="2" x14ac:dyDescent="0.35">
      <c r="H641" s="68"/>
      <c r="I641" s="67"/>
      <c r="J641" s="108"/>
      <c r="K641" s="108"/>
      <c r="L641" s="108"/>
      <c r="M641" s="108"/>
      <c r="N641" s="108"/>
      <c r="O641" s="108"/>
      <c r="P641" s="108"/>
      <c r="Q641" s="108"/>
      <c r="R641" s="108"/>
      <c r="S641" s="108"/>
      <c r="T641" s="108"/>
      <c r="U641" s="108"/>
      <c r="V641" s="108"/>
      <c r="W641" s="108"/>
    </row>
    <row r="642" spans="2:33" outlineLevel="1" x14ac:dyDescent="0.35">
      <c r="H642" s="68"/>
      <c r="I642" s="67"/>
      <c r="J642" s="108"/>
      <c r="K642" s="108"/>
      <c r="L642" s="108"/>
      <c r="M642" s="108"/>
      <c r="N642" s="108"/>
      <c r="O642" s="108"/>
      <c r="P642" s="108"/>
      <c r="Q642" s="108"/>
      <c r="R642" s="108"/>
      <c r="S642" s="108"/>
      <c r="T642" s="108"/>
      <c r="U642" s="108"/>
      <c r="V642" s="108"/>
      <c r="W642" s="108"/>
    </row>
    <row r="643" spans="2:33" ht="14.25" outlineLevel="1" x14ac:dyDescent="0.35">
      <c r="B643" s="74" t="str">
        <f>"Wastewater asset health performance in "&amp;Year</f>
        <v>Wastewater asset health performance in 2020-21</v>
      </c>
      <c r="C643" s="168"/>
      <c r="D643" s="168"/>
      <c r="E643" s="168"/>
      <c r="F643" s="168"/>
      <c r="G643" s="168"/>
      <c r="H643" s="169"/>
      <c r="I643" s="169"/>
      <c r="J643" s="170"/>
      <c r="K643" s="170"/>
      <c r="L643" s="170"/>
      <c r="M643" s="170"/>
      <c r="N643" s="170"/>
      <c r="O643" s="170"/>
      <c r="P643" s="170"/>
      <c r="Q643" s="170"/>
      <c r="R643" s="170"/>
      <c r="S643" s="170"/>
      <c r="T643" s="170"/>
      <c r="U643" s="170"/>
      <c r="V643" s="170"/>
      <c r="W643" s="170"/>
      <c r="X643" s="170"/>
      <c r="Y643" s="170"/>
      <c r="Z643" s="170"/>
      <c r="AA643" s="170"/>
      <c r="AB643" s="170"/>
      <c r="AC643" s="170"/>
      <c r="AD643" s="170"/>
      <c r="AE643" s="170"/>
      <c r="AF643" s="170"/>
      <c r="AG643" s="170"/>
    </row>
    <row r="644" spans="2:33" ht="15.75" outlineLevel="2" x14ac:dyDescent="0.35">
      <c r="H644" s="68"/>
      <c r="I644" s="67"/>
      <c r="J644" s="108"/>
      <c r="K644" s="108"/>
      <c r="L644" s="108"/>
      <c r="M644" s="108"/>
      <c r="N644" s="787" t="s">
        <v>1388</v>
      </c>
      <c r="O644" s="787"/>
      <c r="P644" s="108"/>
      <c r="Q644" s="108"/>
      <c r="R644" s="108"/>
      <c r="S644" s="108"/>
      <c r="T644" s="108"/>
      <c r="U644" s="108"/>
      <c r="V644" s="108"/>
      <c r="W644" s="108"/>
    </row>
    <row r="645" spans="2:33" ht="20.25" customHeight="1" outlineLevel="2" x14ac:dyDescent="0.35">
      <c r="B645" s="95"/>
      <c r="C645" s="377"/>
      <c r="D645" s="493" t="s">
        <v>117</v>
      </c>
      <c r="E645" s="493" t="s">
        <v>119</v>
      </c>
      <c r="F645" s="493" t="s">
        <v>122</v>
      </c>
      <c r="G645" s="493" t="s">
        <v>124</v>
      </c>
      <c r="H645" s="493" t="s">
        <v>126</v>
      </c>
      <c r="I645" s="493" t="s">
        <v>128</v>
      </c>
      <c r="J645" s="493" t="s">
        <v>131</v>
      </c>
      <c r="K645" s="493" t="s">
        <v>133</v>
      </c>
      <c r="L645" s="493" t="s">
        <v>244</v>
      </c>
      <c r="M645" s="493" t="s">
        <v>137</v>
      </c>
      <c r="N645" s="493" t="s">
        <v>139</v>
      </c>
      <c r="O645" s="494" t="s">
        <v>725</v>
      </c>
      <c r="P645" s="481"/>
      <c r="Q645" s="482"/>
      <c r="R645" s="482"/>
      <c r="S645" s="482"/>
      <c r="T645" s="482"/>
      <c r="U645" s="482"/>
      <c r="V645" s="108"/>
      <c r="W645" s="108"/>
    </row>
    <row r="646" spans="2:33" ht="18" customHeight="1" outlineLevel="2" x14ac:dyDescent="0.35">
      <c r="B646" s="476" t="s">
        <v>1389</v>
      </c>
      <c r="C646" s="477"/>
      <c r="D646" s="477"/>
      <c r="E646" s="477"/>
      <c r="F646" s="477"/>
      <c r="G646" s="477"/>
      <c r="H646" s="477"/>
      <c r="I646" s="477"/>
      <c r="J646" s="477"/>
      <c r="K646" s="477"/>
      <c r="L646" s="477"/>
      <c r="M646" s="477"/>
      <c r="N646" s="477"/>
      <c r="O646" s="477"/>
      <c r="P646" s="483"/>
      <c r="Q646" s="484"/>
      <c r="R646" s="484"/>
      <c r="S646" s="484"/>
      <c r="T646" s="484"/>
      <c r="U646" s="484"/>
      <c r="V646" s="108"/>
      <c r="W646" s="108"/>
    </row>
    <row r="647" spans="2:33" ht="14.25" outlineLevel="2" x14ac:dyDescent="0.35">
      <c r="B647" s="479" t="s">
        <v>1385</v>
      </c>
      <c r="C647" s="480"/>
      <c r="D647" s="128">
        <f>VLOOKUP(D$645,$C$531:$G$543,2,0)</f>
        <v>5.6</v>
      </c>
      <c r="E647" s="128">
        <f>VLOOKUP(E$645,$C$531:$G$543,2,0)</f>
        <v>7.2</v>
      </c>
      <c r="F647" s="128">
        <f t="shared" ref="F647:O647" si="115">VLOOKUP(F$645,$C$531:$G$543,2,0)</f>
        <v>5.37</v>
      </c>
      <c r="G647" s="128">
        <f t="shared" si="115"/>
        <v>10.69</v>
      </c>
      <c r="H647" s="128">
        <f t="shared" si="115"/>
        <v>8</v>
      </c>
      <c r="I647" s="128">
        <f t="shared" si="115"/>
        <v>17.059999999999999</v>
      </c>
      <c r="J647" s="128">
        <f t="shared" si="115"/>
        <v>5.72</v>
      </c>
      <c r="K647" s="128">
        <f t="shared" si="115"/>
        <v>4</v>
      </c>
      <c r="L647" s="128">
        <f t="shared" si="115"/>
        <v>15.51</v>
      </c>
      <c r="M647" s="128">
        <f t="shared" si="115"/>
        <v>6.33</v>
      </c>
      <c r="N647" s="128">
        <f t="shared" si="115"/>
        <v>18.260000000000002</v>
      </c>
      <c r="O647" s="689" t="str">
        <f t="shared" si="115"/>
        <v>-</v>
      </c>
      <c r="P647" s="485"/>
      <c r="Q647" s="108"/>
      <c r="R647" s="108"/>
      <c r="S647" s="108"/>
      <c r="T647" s="108"/>
      <c r="U647" s="108"/>
      <c r="V647" s="108"/>
      <c r="W647" s="108"/>
    </row>
    <row r="648" spans="2:33" ht="14.25" outlineLevel="2" x14ac:dyDescent="0.35">
      <c r="B648" s="479" t="s">
        <v>1386</v>
      </c>
      <c r="C648" s="480"/>
      <c r="D648" s="128">
        <f>VLOOKUP(D$645,$C$531:$G$543,3,0)</f>
        <v>6.0905926964833004</v>
      </c>
      <c r="E648" s="128">
        <f t="shared" ref="E648:O648" si="116">VLOOKUP(E$645,$C$531:$G$543,3,0)</f>
        <v>7.6939807514545198</v>
      </c>
      <c r="F648" s="128">
        <f t="shared" si="116"/>
        <v>16.326530612244898</v>
      </c>
      <c r="G648" s="128">
        <f t="shared" si="116"/>
        <v>9.8175787728026496</v>
      </c>
      <c r="H648" s="128">
        <f t="shared" si="116"/>
        <v>7.7378440093936298</v>
      </c>
      <c r="I648" s="128">
        <f t="shared" si="116"/>
        <v>9.76480470390592</v>
      </c>
      <c r="J648" s="128">
        <f t="shared" si="116"/>
        <v>7.9076189280783202</v>
      </c>
      <c r="K648" s="128">
        <f t="shared" si="116"/>
        <v>3.9643599463044401</v>
      </c>
      <c r="L648" s="128">
        <f t="shared" si="116"/>
        <v>14.6094253541775</v>
      </c>
      <c r="M648" s="128">
        <f t="shared" si="116"/>
        <v>6.1202800914724502</v>
      </c>
      <c r="N648" s="128">
        <f t="shared" si="116"/>
        <v>15.6730236908921</v>
      </c>
      <c r="O648" s="491">
        <f t="shared" si="116"/>
        <v>8.5682649735943084</v>
      </c>
      <c r="P648" s="485"/>
      <c r="Q648" s="108"/>
      <c r="R648" s="108"/>
      <c r="S648" s="108"/>
      <c r="T648" s="108"/>
      <c r="U648" s="108"/>
      <c r="V648" s="108"/>
      <c r="W648" s="108"/>
    </row>
    <row r="649" spans="2:33" ht="14.25" outlineLevel="2" x14ac:dyDescent="0.35">
      <c r="B649" s="475" t="s">
        <v>1226</v>
      </c>
      <c r="C649" s="474"/>
      <c r="D649" s="489">
        <f>IF(D648&lt;=D647,1,2)</f>
        <v>2</v>
      </c>
      <c r="E649" s="489">
        <f t="shared" ref="E649:N649" si="117">IF(E648&lt;=E647,1,2)</f>
        <v>2</v>
      </c>
      <c r="F649" s="489">
        <f t="shared" si="117"/>
        <v>2</v>
      </c>
      <c r="G649" s="489">
        <f t="shared" si="117"/>
        <v>1</v>
      </c>
      <c r="H649" s="489">
        <f t="shared" si="117"/>
        <v>1</v>
      </c>
      <c r="I649" s="489">
        <f t="shared" si="117"/>
        <v>1</v>
      </c>
      <c r="J649" s="489">
        <f t="shared" si="117"/>
        <v>2</v>
      </c>
      <c r="K649" s="489">
        <f t="shared" si="117"/>
        <v>1</v>
      </c>
      <c r="L649" s="489">
        <f t="shared" si="117"/>
        <v>1</v>
      </c>
      <c r="M649" s="489">
        <f t="shared" si="117"/>
        <v>1</v>
      </c>
      <c r="N649" s="489">
        <f t="shared" si="117"/>
        <v>1</v>
      </c>
      <c r="O649" s="605" t="s">
        <v>242</v>
      </c>
      <c r="P649" s="485"/>
      <c r="Q649" s="108"/>
      <c r="R649" s="108"/>
      <c r="S649" s="108"/>
      <c r="T649" s="108"/>
      <c r="U649" s="108"/>
      <c r="V649" s="108"/>
      <c r="W649" s="108"/>
    </row>
    <row r="650" spans="2:33" ht="18" customHeight="1" outlineLevel="2" x14ac:dyDescent="0.35">
      <c r="B650" s="476" t="s">
        <v>1390</v>
      </c>
      <c r="C650" s="477"/>
      <c r="D650" s="490"/>
      <c r="E650" s="492"/>
      <c r="F650" s="492"/>
      <c r="G650" s="492"/>
      <c r="H650" s="492"/>
      <c r="I650" s="492"/>
      <c r="J650" s="492"/>
      <c r="K650" s="492"/>
      <c r="L650" s="492"/>
      <c r="M650" s="492"/>
      <c r="N650" s="492"/>
      <c r="O650" s="492"/>
      <c r="P650" s="483"/>
      <c r="Q650" s="484"/>
      <c r="R650" s="484"/>
      <c r="S650" s="484"/>
      <c r="T650" s="484"/>
      <c r="U650" s="484"/>
      <c r="V650" s="108"/>
      <c r="W650" s="108"/>
    </row>
    <row r="651" spans="2:33" ht="14.25" outlineLevel="2" x14ac:dyDescent="0.35">
      <c r="B651" s="479" t="s">
        <v>1385</v>
      </c>
      <c r="C651" s="480"/>
      <c r="D651" s="128">
        <f>VLOOKUP(D$645,$C$584:$G$596,2,0)</f>
        <v>99</v>
      </c>
      <c r="E651" s="128">
        <f t="shared" ref="E651:O651" si="118">VLOOKUP(E$645,$C$584:$G$596,2,0)</f>
        <v>99</v>
      </c>
      <c r="F651" s="128">
        <f t="shared" si="118"/>
        <v>97.9</v>
      </c>
      <c r="G651" s="128">
        <f t="shared" si="118"/>
        <v>99</v>
      </c>
      <c r="H651" s="128">
        <f t="shared" si="118"/>
        <v>99</v>
      </c>
      <c r="I651" s="128">
        <f t="shared" si="118"/>
        <v>99</v>
      </c>
      <c r="J651" s="128">
        <f t="shared" si="118"/>
        <v>99</v>
      </c>
      <c r="K651" s="128">
        <f t="shared" si="118"/>
        <v>99</v>
      </c>
      <c r="L651" s="128">
        <f t="shared" si="118"/>
        <v>99</v>
      </c>
      <c r="M651" s="128">
        <f t="shared" si="118"/>
        <v>99</v>
      </c>
      <c r="N651" s="128">
        <f t="shared" si="118"/>
        <v>99</v>
      </c>
      <c r="O651" s="689" t="str">
        <f t="shared" si="118"/>
        <v>-</v>
      </c>
      <c r="P651" s="485"/>
      <c r="Q651" s="108"/>
      <c r="R651" s="108"/>
      <c r="S651" s="108"/>
      <c r="T651" s="108"/>
      <c r="U651" s="108"/>
      <c r="V651" s="108"/>
      <c r="W651" s="108"/>
    </row>
    <row r="652" spans="2:33" ht="14.25" outlineLevel="2" x14ac:dyDescent="0.35">
      <c r="B652" s="479" t="s">
        <v>1386</v>
      </c>
      <c r="C652" s="480"/>
      <c r="D652" s="128">
        <f>VLOOKUP(D$645,$C$584:$G$596,3,0)</f>
        <v>99.29</v>
      </c>
      <c r="E652" s="128">
        <f t="shared" ref="E652:O652" si="119">VLOOKUP(E$645,$C$584:$G$596,3,0)</f>
        <v>99.66</v>
      </c>
      <c r="F652" s="128">
        <f t="shared" si="119"/>
        <v>100</v>
      </c>
      <c r="G652" s="128">
        <f t="shared" si="119"/>
        <v>99.51</v>
      </c>
      <c r="H652" s="128">
        <f t="shared" si="119"/>
        <v>99.6</v>
      </c>
      <c r="I652" s="128">
        <f t="shared" si="119"/>
        <v>99.04</v>
      </c>
      <c r="J652" s="128">
        <f t="shared" si="119"/>
        <v>97.058000000000007</v>
      </c>
      <c r="K652" s="128">
        <f t="shared" si="119"/>
        <v>99.74</v>
      </c>
      <c r="L652" s="128">
        <f t="shared" si="119"/>
        <v>99.75</v>
      </c>
      <c r="M652" s="128">
        <f t="shared" si="119"/>
        <v>99.08</v>
      </c>
      <c r="N652" s="128">
        <f t="shared" si="119"/>
        <v>99.04</v>
      </c>
      <c r="O652" s="491">
        <f t="shared" si="119"/>
        <v>99.268121669626979</v>
      </c>
      <c r="P652" s="485"/>
      <c r="Q652" s="108"/>
      <c r="R652" s="108"/>
      <c r="S652" s="108"/>
      <c r="T652" s="108"/>
      <c r="U652" s="108"/>
      <c r="V652" s="108"/>
      <c r="W652" s="108"/>
    </row>
    <row r="653" spans="2:33" ht="14.25" outlineLevel="2" x14ac:dyDescent="0.35">
      <c r="B653" s="475" t="s">
        <v>1226</v>
      </c>
      <c r="C653" s="474"/>
      <c r="D653" s="489">
        <f>IF(D652&gt;=D651,1,2)</f>
        <v>1</v>
      </c>
      <c r="E653" s="489">
        <f t="shared" ref="E653:N653" si="120">IF(E652&gt;=E651,1,2)</f>
        <v>1</v>
      </c>
      <c r="F653" s="489">
        <f t="shared" si="120"/>
        <v>1</v>
      </c>
      <c r="G653" s="489">
        <f t="shared" si="120"/>
        <v>1</v>
      </c>
      <c r="H653" s="489">
        <f t="shared" si="120"/>
        <v>1</v>
      </c>
      <c r="I653" s="489">
        <f t="shared" si="120"/>
        <v>1</v>
      </c>
      <c r="J653" s="489">
        <f t="shared" si="120"/>
        <v>2</v>
      </c>
      <c r="K653" s="489">
        <f t="shared" si="120"/>
        <v>1</v>
      </c>
      <c r="L653" s="489">
        <f t="shared" si="120"/>
        <v>1</v>
      </c>
      <c r="M653" s="489">
        <f t="shared" si="120"/>
        <v>1</v>
      </c>
      <c r="N653" s="489">
        <f t="shared" si="120"/>
        <v>1</v>
      </c>
      <c r="O653" s="605" t="s">
        <v>242</v>
      </c>
      <c r="P653" s="485"/>
      <c r="Q653" s="108"/>
      <c r="R653" s="108"/>
      <c r="S653" s="108"/>
      <c r="T653" s="108"/>
      <c r="U653" s="108"/>
      <c r="V653" s="108"/>
      <c r="W653" s="108"/>
    </row>
    <row r="654" spans="2:33" outlineLevel="2" x14ac:dyDescent="0.35"/>
    <row r="655" spans="2:33" outlineLevel="1" x14ac:dyDescent="0.35"/>
    <row r="656" spans="2:33" ht="18" x14ac:dyDescent="0.35">
      <c r="B656" s="73" t="str">
        <f>"Priority services register PCs in "&amp;Year</f>
        <v>Priority services register PCs in 2020-21</v>
      </c>
      <c r="C656" s="55"/>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row>
    <row r="657" spans="2:33" x14ac:dyDescent="0.35"/>
    <row r="658" spans="2:33" ht="14.25" outlineLevel="1" x14ac:dyDescent="0.35">
      <c r="B658" s="74" t="str">
        <f>"Priority services register actual reach performance in "&amp;Year</f>
        <v>Priority services register actual reach performance in 2020-21</v>
      </c>
      <c r="C658" s="168"/>
      <c r="D658" s="168"/>
      <c r="E658" s="168"/>
      <c r="F658" s="168"/>
      <c r="G658" s="168"/>
      <c r="H658" s="169"/>
      <c r="I658" s="169"/>
      <c r="J658" s="170"/>
      <c r="K658" s="170"/>
      <c r="L658" s="170"/>
      <c r="M658" s="170"/>
      <c r="N658" s="170"/>
      <c r="O658" s="170"/>
      <c r="P658" s="170"/>
      <c r="Q658" s="170"/>
      <c r="R658" s="170"/>
      <c r="S658" s="170"/>
      <c r="T658" s="170"/>
      <c r="U658" s="170"/>
      <c r="V658" s="170"/>
      <c r="W658" s="170"/>
      <c r="X658" s="168"/>
      <c r="Y658" s="168"/>
      <c r="Z658" s="168"/>
      <c r="AA658" s="168"/>
      <c r="AB658" s="168"/>
      <c r="AC658" s="168"/>
      <c r="AD658" s="168"/>
      <c r="AE658" s="168"/>
      <c r="AF658" s="168"/>
      <c r="AG658" s="168"/>
    </row>
    <row r="659" spans="2:33" outlineLevel="2" x14ac:dyDescent="0.35"/>
    <row r="660" spans="2:33" outlineLevel="2" x14ac:dyDescent="0.35">
      <c r="B660" s="57" t="s">
        <v>1232</v>
      </c>
      <c r="E660" s="137"/>
      <c r="I660" s="57" t="s">
        <v>1391</v>
      </c>
      <c r="N660" s="57" t="s">
        <v>1392</v>
      </c>
    </row>
    <row r="661" spans="2:33" outlineLevel="2" x14ac:dyDescent="0.35"/>
    <row r="662" spans="2:33" ht="15.75" outlineLevel="2" x14ac:dyDescent="0.35">
      <c r="B662" s="57" t="str">
        <f>Year</f>
        <v>2020-21</v>
      </c>
      <c r="F662" s="787" t="s">
        <v>1393</v>
      </c>
      <c r="G662" s="787"/>
      <c r="H662" s="135"/>
      <c r="I662" s="57" t="str">
        <f>Year</f>
        <v>2020-21</v>
      </c>
    </row>
    <row r="663" spans="2:33" outlineLevel="2" x14ac:dyDescent="0.35">
      <c r="N663" s="185">
        <v>1</v>
      </c>
      <c r="O663" s="185">
        <f>N663+1</f>
        <v>2</v>
      </c>
      <c r="P663" s="185">
        <f t="shared" ref="P663" si="121">O663+1</f>
        <v>3</v>
      </c>
      <c r="Q663" s="185">
        <f t="shared" ref="Q663" si="122">P663+1</f>
        <v>4</v>
      </c>
      <c r="R663" s="185"/>
      <c r="S663" s="185"/>
      <c r="W663" s="185"/>
      <c r="X663" s="185"/>
      <c r="Y663" s="185"/>
      <c r="Z663" s="185"/>
      <c r="AA663" s="185"/>
    </row>
    <row r="664" spans="2:33" ht="71.25" outlineLevel="2" x14ac:dyDescent="0.35">
      <c r="B664" s="125"/>
      <c r="C664" s="91" t="s">
        <v>212</v>
      </c>
      <c r="D664" s="87" t="s">
        <v>1394</v>
      </c>
      <c r="E664" s="87" t="s">
        <v>1395</v>
      </c>
      <c r="F664" s="416" t="s">
        <v>1396</v>
      </c>
      <c r="G664" s="416" t="str">
        <f>G797</f>
        <v>Overall categorisation of PSR performance</v>
      </c>
      <c r="H664" s="390"/>
      <c r="I664" s="91" t="s">
        <v>212</v>
      </c>
      <c r="J664" s="527" t="s">
        <v>1397</v>
      </c>
      <c r="K664" s="87" t="s">
        <v>1398</v>
      </c>
      <c r="L664" s="520"/>
      <c r="N664" s="91" t="s">
        <v>212</v>
      </c>
      <c r="O664" s="87" t="s">
        <v>1399</v>
      </c>
      <c r="P664" s="87" t="s">
        <v>1294</v>
      </c>
      <c r="Q664" s="87" t="s">
        <v>1228</v>
      </c>
      <c r="R664" s="151"/>
      <c r="S664" s="151"/>
      <c r="W664" s="151"/>
      <c r="X664" s="151"/>
      <c r="Y664" s="151"/>
      <c r="Z664" s="151"/>
      <c r="AA664" s="151"/>
    </row>
    <row r="665" spans="2:33" outlineLevel="2" x14ac:dyDescent="0.35">
      <c r="B665" s="126"/>
      <c r="C665" s="417" t="s">
        <v>117</v>
      </c>
      <c r="D665" s="522">
        <f>VLOOKUP($C665,'INPUTS | PCs'!$C$1347:$L$1365,MATCH($B$662,'INPUTS | PCs'!$C$2:$L$2,0),0) * 1</f>
        <v>1.8</v>
      </c>
      <c r="E665" s="153">
        <f>VLOOKUP($C665,'INPUTS | PCs'!$C$1369:$L$1387,MATCH($B$662,'INPUTS | PCs'!$C$2:$L$2,0),0)</f>
        <v>6.0391219517235299</v>
      </c>
      <c r="F665" s="578"/>
      <c r="G665" s="578"/>
      <c r="H665" s="588"/>
      <c r="I665" s="94" t="s">
        <v>117</v>
      </c>
      <c r="J665" s="529">
        <f>VLOOKUP($I665,'INPUTS | PCs'!$C$1347:$L$1365,MATCH("2024-25",'INPUTS | PCs'!$C$2:$L$2,0),0) * 1</f>
        <v>12.8</v>
      </c>
      <c r="K665" s="354" t="str">
        <f t="shared" ref="K665:K681" si="123">IF(E665&gt;=D665,"Yes","No")</f>
        <v>Yes</v>
      </c>
      <c r="L665" s="149"/>
      <c r="N665" s="415" t="s">
        <v>117</v>
      </c>
      <c r="O665" s="134">
        <f>$E665</f>
        <v>6.0391219517235299</v>
      </c>
      <c r="P665" s="120">
        <f>($E665-$D665)/$D665</f>
        <v>2.3550677509575166</v>
      </c>
      <c r="Q665" s="423">
        <f t="shared" ref="Q665:Q681" si="124">IF(O665&gt;=$D665,1,2)</f>
        <v>1</v>
      </c>
      <c r="R665" s="534"/>
      <c r="S665" s="79"/>
      <c r="W665" s="112"/>
      <c r="X665" s="186"/>
      <c r="Y665" s="534"/>
      <c r="Z665" s="79"/>
      <c r="AA665" s="186"/>
    </row>
    <row r="666" spans="2:33" outlineLevel="2" x14ac:dyDescent="0.35">
      <c r="B666" s="126"/>
      <c r="C666" s="417" t="s">
        <v>119</v>
      </c>
      <c r="D666" s="522">
        <f>VLOOKUP($C666,'INPUTS | PCs'!$C$1347:$L$1365,MATCH($B$662,'INPUTS | PCs'!$C$2:$L$2,0),0) * 1</f>
        <v>4.3</v>
      </c>
      <c r="E666" s="153">
        <f>VLOOKUP($C666,'INPUTS | PCs'!$C$1369:$L$1387,MATCH($B$662,'INPUTS | PCs'!$C$2:$L$2,0),0)</f>
        <v>5.5170068504196497</v>
      </c>
      <c r="F666" s="578"/>
      <c r="G666" s="578"/>
      <c r="H666" s="588"/>
      <c r="I666" s="94" t="s">
        <v>119</v>
      </c>
      <c r="J666" s="529">
        <f>VLOOKUP($I666,'INPUTS | PCs'!$C$1347:$L$1365,MATCH("2024-25",'INPUTS | PCs'!$C$2:$L$2,0),0) * 1</f>
        <v>7</v>
      </c>
      <c r="K666" s="354" t="str">
        <f t="shared" si="123"/>
        <v>Yes</v>
      </c>
      <c r="L666" s="149"/>
      <c r="N666" s="415" t="s">
        <v>119</v>
      </c>
      <c r="O666" s="134">
        <f t="shared" ref="O666:O683" si="125">$E666</f>
        <v>5.5170068504196497</v>
      </c>
      <c r="P666" s="120">
        <f t="shared" ref="P666:P681" si="126">($E666-$D666)/$D666</f>
        <v>0.28302484893480229</v>
      </c>
      <c r="Q666" s="423">
        <f t="shared" si="124"/>
        <v>1</v>
      </c>
      <c r="R666" s="534"/>
      <c r="S666" s="79"/>
      <c r="W666" s="112"/>
      <c r="X666" s="186"/>
      <c r="Y666" s="534"/>
      <c r="Z666" s="79"/>
      <c r="AA666" s="186"/>
    </row>
    <row r="667" spans="2:33" outlineLevel="2" x14ac:dyDescent="0.35">
      <c r="B667" s="126"/>
      <c r="C667" s="417" t="s">
        <v>122</v>
      </c>
      <c r="D667" s="522">
        <f>VLOOKUP($C667,'INPUTS | PCs'!$C$1347:$L$1365,MATCH($B$662,'INPUTS | PCs'!$C$2:$L$2,0),0) * 1</f>
        <v>1</v>
      </c>
      <c r="E667" s="153">
        <f>VLOOKUP($C667,'INPUTS | PCs'!$C$1369:$L$1387,MATCH($B$662,'INPUTS | PCs'!$C$2:$L$2,0),0)</f>
        <v>2.1665481617800801</v>
      </c>
      <c r="F667" s="578"/>
      <c r="G667" s="578"/>
      <c r="H667" s="588"/>
      <c r="I667" s="94" t="s">
        <v>122</v>
      </c>
      <c r="J667" s="529">
        <f>VLOOKUP($I667,'INPUTS | PCs'!$C$1347:$L$1365,MATCH("2024-25",'INPUTS | PCs'!$C$2:$L$2,0),0) * 1</f>
        <v>7</v>
      </c>
      <c r="K667" s="354" t="str">
        <f t="shared" si="123"/>
        <v>Yes</v>
      </c>
      <c r="L667" s="149"/>
      <c r="N667" s="415" t="s">
        <v>122</v>
      </c>
      <c r="O667" s="134">
        <f t="shared" si="125"/>
        <v>2.1665481617800801</v>
      </c>
      <c r="P667" s="120">
        <f t="shared" si="126"/>
        <v>1.1665481617800801</v>
      </c>
      <c r="Q667" s="423">
        <f t="shared" si="124"/>
        <v>1</v>
      </c>
      <c r="R667" s="534"/>
      <c r="S667" s="79"/>
      <c r="W667" s="112"/>
      <c r="X667" s="186"/>
      <c r="Y667" s="534"/>
      <c r="Z667" s="79"/>
      <c r="AA667" s="186"/>
    </row>
    <row r="668" spans="2:33" outlineLevel="2" x14ac:dyDescent="0.35">
      <c r="B668" s="126"/>
      <c r="C668" s="417" t="s">
        <v>124</v>
      </c>
      <c r="D668" s="522">
        <f>VLOOKUP($C668,'INPUTS | PCs'!$C$1347:$L$1365,MATCH($B$662,'INPUTS | PCs'!$C$2:$L$2,0),0) * 1</f>
        <v>7.6</v>
      </c>
      <c r="E668" s="153">
        <f>VLOOKUP($C668,'INPUTS | PCs'!$C$1369:$L$1387,MATCH($B$662,'INPUTS | PCs'!$C$2:$L$2,0),0)</f>
        <v>2.3070117230701199</v>
      </c>
      <c r="F668" s="578"/>
      <c r="G668" s="578"/>
      <c r="H668" s="588"/>
      <c r="I668" s="94" t="s">
        <v>124</v>
      </c>
      <c r="J668" s="529">
        <f>VLOOKUP($I668,'INPUTS | PCs'!$C$1347:$L$1365,MATCH("2024-25",'INPUTS | PCs'!$C$2:$L$2,0),0) * 1</f>
        <v>10</v>
      </c>
      <c r="K668" s="354" t="str">
        <f t="shared" si="123"/>
        <v>No</v>
      </c>
      <c r="L668" s="149"/>
      <c r="N668" s="415" t="s">
        <v>124</v>
      </c>
      <c r="O668" s="134">
        <f t="shared" si="125"/>
        <v>2.3070117230701199</v>
      </c>
      <c r="P668" s="120">
        <f t="shared" si="126"/>
        <v>-0.69644582591182624</v>
      </c>
      <c r="Q668" s="423">
        <f t="shared" si="124"/>
        <v>2</v>
      </c>
      <c r="R668" s="534"/>
      <c r="S668" s="79"/>
      <c r="W668" s="112"/>
      <c r="X668" s="186"/>
      <c r="Y668" s="534"/>
      <c r="Z668" s="79"/>
      <c r="AA668" s="186"/>
    </row>
    <row r="669" spans="2:33" outlineLevel="2" x14ac:dyDescent="0.35">
      <c r="B669" s="126"/>
      <c r="C669" s="417" t="s">
        <v>126</v>
      </c>
      <c r="D669" s="522">
        <f>VLOOKUP($C669,'INPUTS | PCs'!$C$1347:$L$1365,MATCH($B$662,'INPUTS | PCs'!$C$2:$L$2,0),0) * 1</f>
        <v>2.1</v>
      </c>
      <c r="E669" s="153">
        <f>VLOOKUP($C669,'INPUTS | PCs'!$C$1369:$L$1387,MATCH($B$662,'INPUTS | PCs'!$C$2:$L$2,0),0)</f>
        <v>2.5717820265922402</v>
      </c>
      <c r="F669" s="578"/>
      <c r="G669" s="578"/>
      <c r="H669" s="588"/>
      <c r="I669" s="94" t="s">
        <v>126</v>
      </c>
      <c r="J669" s="529">
        <f>VLOOKUP($I669,'INPUTS | PCs'!$C$1347:$L$1365,MATCH("2024-25",'INPUTS | PCs'!$C$2:$L$2,0),0) * 1</f>
        <v>9.6999999999999993</v>
      </c>
      <c r="K669" s="354" t="str">
        <f t="shared" si="123"/>
        <v>Yes</v>
      </c>
      <c r="L669" s="149"/>
      <c r="N669" s="415" t="s">
        <v>126</v>
      </c>
      <c r="O669" s="134">
        <f t="shared" si="125"/>
        <v>2.5717820265922402</v>
      </c>
      <c r="P669" s="120">
        <f t="shared" si="126"/>
        <v>0.22465810790106672</v>
      </c>
      <c r="Q669" s="423">
        <f t="shared" si="124"/>
        <v>1</v>
      </c>
      <c r="R669" s="534"/>
      <c r="S669" s="79"/>
      <c r="W669" s="112"/>
      <c r="X669" s="186"/>
      <c r="Y669" s="534"/>
      <c r="Z669" s="79"/>
      <c r="AA669" s="186"/>
    </row>
    <row r="670" spans="2:33" outlineLevel="2" x14ac:dyDescent="0.35">
      <c r="B670" s="126"/>
      <c r="C670" s="417" t="s">
        <v>128</v>
      </c>
      <c r="D670" s="522">
        <f>VLOOKUP($C670,'INPUTS | PCs'!$C$1347:$L$1365,MATCH($B$662,'INPUTS | PCs'!$C$2:$L$2,0),0) * 1</f>
        <v>2.5</v>
      </c>
      <c r="E670" s="153">
        <f>VLOOKUP($C670,'INPUTS | PCs'!$C$1369:$L$1387,MATCH($B$662,'INPUTS | PCs'!$C$2:$L$2,0),0)</f>
        <v>4.5594539939332606</v>
      </c>
      <c r="F670" s="578"/>
      <c r="G670" s="578"/>
      <c r="H670" s="588"/>
      <c r="I670" s="94" t="s">
        <v>128</v>
      </c>
      <c r="J670" s="529">
        <f>VLOOKUP($I670,'INPUTS | PCs'!$C$1347:$L$1365,MATCH("2024-25",'INPUTS | PCs'!$C$2:$L$2,0),0) * 1</f>
        <v>7</v>
      </c>
      <c r="K670" s="354" t="str">
        <f t="shared" si="123"/>
        <v>Yes</v>
      </c>
      <c r="L670" s="149"/>
      <c r="N670" s="415" t="s">
        <v>128</v>
      </c>
      <c r="O670" s="134">
        <f t="shared" si="125"/>
        <v>4.5594539939332606</v>
      </c>
      <c r="P670" s="120">
        <f t="shared" si="126"/>
        <v>0.82378159757330427</v>
      </c>
      <c r="Q670" s="423">
        <f t="shared" si="124"/>
        <v>1</v>
      </c>
      <c r="R670" s="534"/>
      <c r="S670" s="79"/>
      <c r="W670" s="112"/>
      <c r="X670" s="186"/>
      <c r="Y670" s="534"/>
      <c r="Z670" s="79"/>
      <c r="AA670" s="186"/>
    </row>
    <row r="671" spans="2:33" outlineLevel="2" x14ac:dyDescent="0.35">
      <c r="B671" s="126"/>
      <c r="C671" s="417" t="s">
        <v>131</v>
      </c>
      <c r="D671" s="522">
        <f>VLOOKUP($C671,'INPUTS | PCs'!$C$1347:$L$1365,MATCH($B$662,'INPUTS | PCs'!$C$2:$L$2,0),0) * 1</f>
        <v>2</v>
      </c>
      <c r="E671" s="153">
        <f>VLOOKUP($C671,'INPUTS | PCs'!$C$1369:$L$1387,MATCH($B$662,'INPUTS | PCs'!$C$2:$L$2,0),0)</f>
        <v>1.8622123333943201</v>
      </c>
      <c r="F671" s="578"/>
      <c r="G671" s="578"/>
      <c r="H671" s="588"/>
      <c r="I671" s="94" t="s">
        <v>131</v>
      </c>
      <c r="J671" s="529">
        <f>VLOOKUP($I671,'INPUTS | PCs'!$C$1347:$L$1365,MATCH("2024-25",'INPUTS | PCs'!$C$2:$L$2,0),0) * 1</f>
        <v>7</v>
      </c>
      <c r="K671" s="354" t="str">
        <f t="shared" si="123"/>
        <v>No</v>
      </c>
      <c r="L671" s="149"/>
      <c r="N671" s="415" t="s">
        <v>131</v>
      </c>
      <c r="O671" s="134">
        <f t="shared" si="125"/>
        <v>1.8622123333943201</v>
      </c>
      <c r="P671" s="120">
        <f t="shared" si="126"/>
        <v>-6.8893833302839935E-2</v>
      </c>
      <c r="Q671" s="423">
        <f t="shared" si="124"/>
        <v>2</v>
      </c>
      <c r="R671" s="534"/>
      <c r="S671" s="79"/>
      <c r="W671" s="112"/>
      <c r="X671" s="186"/>
      <c r="Y671" s="534"/>
      <c r="Z671" s="79"/>
      <c r="AA671" s="186"/>
    </row>
    <row r="672" spans="2:33" outlineLevel="2" x14ac:dyDescent="0.35">
      <c r="B672" s="126"/>
      <c r="C672" s="417" t="s">
        <v>133</v>
      </c>
      <c r="D672" s="522">
        <f>VLOOKUP($C672,'INPUTS | PCs'!$C$1347:$L$1365,MATCH($B$662,'INPUTS | PCs'!$C$2:$L$2,0),0) * 1</f>
        <v>3</v>
      </c>
      <c r="E672" s="153">
        <f>VLOOKUP($C672,'INPUTS | PCs'!$C$1369:$L$1387,MATCH($B$662,'INPUTS | PCs'!$C$2:$L$2,0),0)</f>
        <v>3.5104910531615499</v>
      </c>
      <c r="F672" s="578"/>
      <c r="G672" s="578"/>
      <c r="H672" s="588"/>
      <c r="I672" s="94" t="s">
        <v>133</v>
      </c>
      <c r="J672" s="529">
        <f>VLOOKUP($I672,'INPUTS | PCs'!$C$1347:$L$1365,MATCH("2024-25",'INPUTS | PCs'!$C$2:$L$2,0),0) * 1</f>
        <v>7</v>
      </c>
      <c r="K672" s="354" t="str">
        <f t="shared" si="123"/>
        <v>Yes</v>
      </c>
      <c r="L672" s="149"/>
      <c r="N672" s="415" t="s">
        <v>133</v>
      </c>
      <c r="O672" s="134">
        <f t="shared" si="125"/>
        <v>3.5104910531615499</v>
      </c>
      <c r="P672" s="120">
        <f t="shared" si="126"/>
        <v>0.17016368438718329</v>
      </c>
      <c r="Q672" s="423">
        <f t="shared" si="124"/>
        <v>1</v>
      </c>
      <c r="R672" s="534"/>
      <c r="S672" s="79"/>
      <c r="W672" s="112"/>
      <c r="X672" s="186"/>
      <c r="Y672" s="534"/>
      <c r="Z672" s="79"/>
      <c r="AA672" s="186"/>
    </row>
    <row r="673" spans="2:27" outlineLevel="2" x14ac:dyDescent="0.35">
      <c r="B673" s="126"/>
      <c r="C673" s="417" t="s">
        <v>244</v>
      </c>
      <c r="D673" s="522">
        <f>VLOOKUP($C673,'INPUTS | PCs'!$C$1347:$L$1365,MATCH($B$662,'INPUTS | PCs'!$C$2:$L$2,0),0) * 1</f>
        <v>4</v>
      </c>
      <c r="E673" s="153">
        <f>VLOOKUP($C673,'INPUTS | PCs'!$C$1369:$L$1387,MATCH($B$662,'INPUTS | PCs'!$C$2:$L$2,0),0)</f>
        <v>4.06804376389172</v>
      </c>
      <c r="F673" s="578"/>
      <c r="G673" s="578"/>
      <c r="H673" s="588"/>
      <c r="I673" s="94" t="s">
        <v>244</v>
      </c>
      <c r="J673" s="529">
        <f>VLOOKUP($I673,'INPUTS | PCs'!$C$1347:$L$1365,MATCH("2024-25",'INPUTS | PCs'!$C$2:$L$2,0),0) * 1</f>
        <v>7</v>
      </c>
      <c r="K673" s="354" t="str">
        <f t="shared" si="123"/>
        <v>Yes</v>
      </c>
      <c r="L673" s="149"/>
      <c r="N673" s="415" t="s">
        <v>244</v>
      </c>
      <c r="O673" s="134">
        <f t="shared" si="125"/>
        <v>4.06804376389172</v>
      </c>
      <c r="P673" s="120">
        <f t="shared" si="126"/>
        <v>1.7010940972929989E-2</v>
      </c>
      <c r="Q673" s="423">
        <f t="shared" si="124"/>
        <v>1</v>
      </c>
      <c r="R673" s="534"/>
      <c r="S673" s="79"/>
      <c r="W673" s="112"/>
      <c r="X673" s="186"/>
      <c r="Y673" s="534"/>
      <c r="Z673" s="79"/>
      <c r="AA673" s="186"/>
    </row>
    <row r="674" spans="2:27" outlineLevel="2" x14ac:dyDescent="0.35">
      <c r="B674" s="126"/>
      <c r="C674" s="417" t="s">
        <v>137</v>
      </c>
      <c r="D674" s="522">
        <f>VLOOKUP($C674,'INPUTS | PCs'!$C$1347:$L$1365,MATCH($B$662,'INPUTS | PCs'!$C$2:$L$2,0),0) * 1</f>
        <v>2.8</v>
      </c>
      <c r="E674" s="153">
        <f>VLOOKUP($C674,'INPUTS | PCs'!$C$1369:$L$1387,MATCH($B$662,'INPUTS | PCs'!$C$2:$L$2,0),0)</f>
        <v>2.51546344803582</v>
      </c>
      <c r="F674" s="578"/>
      <c r="G674" s="578"/>
      <c r="H674" s="588"/>
      <c r="I674" s="94" t="s">
        <v>137</v>
      </c>
      <c r="J674" s="529">
        <f>VLOOKUP($I674,'INPUTS | PCs'!$C$1347:$L$1365,MATCH("2024-25",'INPUTS | PCs'!$C$2:$L$2,0),0) * 1</f>
        <v>7</v>
      </c>
      <c r="K674" s="354" t="str">
        <f t="shared" si="123"/>
        <v>No</v>
      </c>
      <c r="L674" s="149"/>
      <c r="N674" s="415" t="s">
        <v>137</v>
      </c>
      <c r="O674" s="134">
        <f t="shared" si="125"/>
        <v>2.51546344803582</v>
      </c>
      <c r="P674" s="120">
        <f t="shared" si="126"/>
        <v>-0.10162019713006423</v>
      </c>
      <c r="Q674" s="423">
        <f t="shared" si="124"/>
        <v>2</v>
      </c>
      <c r="R674" s="534"/>
      <c r="S674" s="79"/>
      <c r="W674" s="112"/>
      <c r="X674" s="186"/>
      <c r="Y674" s="534"/>
      <c r="Z674" s="79"/>
      <c r="AA674" s="186"/>
    </row>
    <row r="675" spans="2:27" outlineLevel="2" x14ac:dyDescent="0.35">
      <c r="B675" s="126"/>
      <c r="C675" s="417" t="s">
        <v>139</v>
      </c>
      <c r="D675" s="522">
        <f>VLOOKUP($C675,'INPUTS | PCs'!$C$1347:$L$1365,MATCH($B$662,'INPUTS | PCs'!$C$2:$L$2,0),0) * 1</f>
        <v>4</v>
      </c>
      <c r="E675" s="153">
        <f>VLOOKUP($C675,'INPUTS | PCs'!$C$1369:$L$1387,MATCH($B$662,'INPUTS | PCs'!$C$2:$L$2,0),0)</f>
        <v>3.4579512325890516</v>
      </c>
      <c r="F675" s="578"/>
      <c r="G675" s="578"/>
      <c r="H675" s="588"/>
      <c r="I675" s="94" t="s">
        <v>139</v>
      </c>
      <c r="J675" s="529">
        <f>VLOOKUP($I675,'INPUTS | PCs'!$C$1347:$L$1365,MATCH("2024-25",'INPUTS | PCs'!$C$2:$L$2,0),0) * 1</f>
        <v>10</v>
      </c>
      <c r="K675" s="354" t="str">
        <f t="shared" si="123"/>
        <v>No</v>
      </c>
      <c r="L675" s="149"/>
      <c r="N675" s="415" t="s">
        <v>139</v>
      </c>
      <c r="O675" s="134">
        <f t="shared" si="125"/>
        <v>3.4579512325890516</v>
      </c>
      <c r="P675" s="120">
        <f t="shared" si="126"/>
        <v>-0.13551219185273711</v>
      </c>
      <c r="Q675" s="423">
        <f t="shared" si="124"/>
        <v>2</v>
      </c>
      <c r="R675" s="534"/>
      <c r="S675" s="79"/>
      <c r="W675" s="112"/>
      <c r="X675" s="186"/>
      <c r="Y675" s="534"/>
      <c r="Z675" s="79"/>
      <c r="AA675" s="186"/>
    </row>
    <row r="676" spans="2:27" outlineLevel="2" x14ac:dyDescent="0.35">
      <c r="B676" s="68"/>
      <c r="C676" s="417" t="s">
        <v>141</v>
      </c>
      <c r="D676" s="522">
        <f>VLOOKUP($C676,'INPUTS | PCs'!$C$1347:$L$1365,MATCH($B$662,'INPUTS | PCs'!$C$2:$L$2,0),0) * 1</f>
        <v>2.6</v>
      </c>
      <c r="E676" s="153">
        <f>VLOOKUP($C676,'INPUTS | PCs'!$C$1369:$L$1387,MATCH($B$662,'INPUTS | PCs'!$C$2:$L$2,0),0)</f>
        <v>4.7279934662656098</v>
      </c>
      <c r="F676" s="578"/>
      <c r="G676" s="578"/>
      <c r="H676" s="588"/>
      <c r="I676" s="94" t="s">
        <v>141</v>
      </c>
      <c r="J676" s="529">
        <f>VLOOKUP($I676,'INPUTS | PCs'!$C$1347:$L$1365,MATCH("2024-25",'INPUTS | PCs'!$C$2:$L$2,0),0) * 1</f>
        <v>7.2</v>
      </c>
      <c r="K676" s="354" t="str">
        <f t="shared" si="123"/>
        <v>Yes</v>
      </c>
      <c r="L676" s="149"/>
      <c r="N676" s="415" t="s">
        <v>141</v>
      </c>
      <c r="O676" s="134">
        <f t="shared" si="125"/>
        <v>4.7279934662656098</v>
      </c>
      <c r="P676" s="120">
        <f t="shared" si="126"/>
        <v>0.81845902548677296</v>
      </c>
      <c r="Q676" s="423">
        <f t="shared" si="124"/>
        <v>1</v>
      </c>
      <c r="R676" s="534"/>
      <c r="S676" s="79"/>
      <c r="W676" s="112"/>
      <c r="X676" s="186"/>
      <c r="Y676" s="534"/>
      <c r="Z676" s="79"/>
      <c r="AA676" s="186"/>
    </row>
    <row r="677" spans="2:27" outlineLevel="2" x14ac:dyDescent="0.35">
      <c r="B677" s="68"/>
      <c r="C677" s="417" t="s">
        <v>143</v>
      </c>
      <c r="D677" s="522">
        <f>VLOOKUP($C677,'INPUTS | PCs'!$C$1347:$L$1365,MATCH($B$662,'INPUTS | PCs'!$C$2:$L$2,0),0) * 1</f>
        <v>3.1</v>
      </c>
      <c r="E677" s="153">
        <f>VLOOKUP($C677,'INPUTS | PCs'!$C$1369:$L$1387,MATCH($B$662,'INPUTS | PCs'!$C$2:$L$2,0),0)</f>
        <v>2.6489097896640001</v>
      </c>
      <c r="F677" s="578"/>
      <c r="G677" s="578"/>
      <c r="H677" s="588"/>
      <c r="I677" s="94" t="s">
        <v>143</v>
      </c>
      <c r="J677" s="529">
        <f>VLOOKUP($I677,'INPUTS | PCs'!$C$1347:$L$1365,MATCH("2024-25",'INPUTS | PCs'!$C$2:$L$2,0),0) * 1</f>
        <v>7</v>
      </c>
      <c r="K677" s="354" t="str">
        <f t="shared" si="123"/>
        <v>No</v>
      </c>
      <c r="L677" s="149"/>
      <c r="N677" s="415" t="s">
        <v>143</v>
      </c>
      <c r="O677" s="134">
        <f t="shared" si="125"/>
        <v>2.6489097896640001</v>
      </c>
      <c r="P677" s="120">
        <f t="shared" si="126"/>
        <v>-0.14551297107612901</v>
      </c>
      <c r="Q677" s="423">
        <f t="shared" si="124"/>
        <v>2</v>
      </c>
      <c r="R677" s="534"/>
      <c r="S677" s="79"/>
      <c r="W677" s="112"/>
      <c r="X677" s="186"/>
      <c r="Y677" s="534"/>
      <c r="Z677" s="79"/>
      <c r="AA677" s="186"/>
    </row>
    <row r="678" spans="2:27" outlineLevel="2" x14ac:dyDescent="0.35">
      <c r="B678" s="68"/>
      <c r="C678" s="417" t="s">
        <v>145</v>
      </c>
      <c r="D678" s="522">
        <f>VLOOKUP($C678,'INPUTS | PCs'!$C$1347:$L$1365,MATCH($B$662,'INPUTS | PCs'!$C$2:$L$2,0),0) * 1</f>
        <v>2</v>
      </c>
      <c r="E678" s="153">
        <f>VLOOKUP($C678,'INPUTS | PCs'!$C$1369:$L$1387,MATCH($B$662,'INPUTS | PCs'!$C$2:$L$2,0),0)</f>
        <v>10.5698161539077</v>
      </c>
      <c r="F678" s="578"/>
      <c r="G678" s="578"/>
      <c r="H678" s="588"/>
      <c r="I678" s="94" t="s">
        <v>145</v>
      </c>
      <c r="J678" s="529">
        <f>VLOOKUP($I678,'INPUTS | PCs'!$C$1347:$L$1365,MATCH("2024-25",'INPUTS | PCs'!$C$2:$L$2,0),0) * 1</f>
        <v>9</v>
      </c>
      <c r="K678" s="354" t="str">
        <f t="shared" si="123"/>
        <v>Yes</v>
      </c>
      <c r="L678" s="149"/>
      <c r="N678" s="415" t="s">
        <v>145</v>
      </c>
      <c r="O678" s="134">
        <f t="shared" si="125"/>
        <v>10.5698161539077</v>
      </c>
      <c r="P678" s="120">
        <f t="shared" si="126"/>
        <v>4.2849080769538501</v>
      </c>
      <c r="Q678" s="423">
        <f t="shared" si="124"/>
        <v>1</v>
      </c>
      <c r="R678" s="534"/>
      <c r="S678" s="79"/>
      <c r="W678" s="112"/>
      <c r="X678" s="186"/>
      <c r="Y678" s="534"/>
      <c r="Z678" s="79"/>
      <c r="AA678" s="186"/>
    </row>
    <row r="679" spans="2:27" outlineLevel="2" x14ac:dyDescent="0.35">
      <c r="B679" s="68"/>
      <c r="C679" s="417" t="s">
        <v>147</v>
      </c>
      <c r="D679" s="522">
        <f>VLOOKUP($C679,'INPUTS | PCs'!$C$1347:$L$1365,MATCH($B$662,'INPUTS | PCs'!$C$2:$L$2,0),0) * 1</f>
        <v>3.2</v>
      </c>
      <c r="E679" s="153">
        <f>VLOOKUP($C679,'INPUTS | PCs'!$C$1369:$L$1387,MATCH($B$662,'INPUTS | PCs'!$C$2:$L$2,0),0)</f>
        <v>3.2928593088941001</v>
      </c>
      <c r="F679" s="578"/>
      <c r="G679" s="578"/>
      <c r="H679" s="588"/>
      <c r="I679" s="94" t="s">
        <v>147</v>
      </c>
      <c r="J679" s="529">
        <f>VLOOKUP($I679,'INPUTS | PCs'!$C$1347:$L$1365,MATCH("2024-25",'INPUTS | PCs'!$C$2:$L$2,0),0) * 1</f>
        <v>10.8</v>
      </c>
      <c r="K679" s="354" t="str">
        <f t="shared" si="123"/>
        <v>Yes</v>
      </c>
      <c r="L679" s="149"/>
      <c r="N679" s="415" t="s">
        <v>147</v>
      </c>
      <c r="O679" s="134">
        <f t="shared" si="125"/>
        <v>3.2928593088941001</v>
      </c>
      <c r="P679" s="120">
        <f t="shared" si="126"/>
        <v>2.9018534029406212E-2</v>
      </c>
      <c r="Q679" s="423">
        <f t="shared" si="124"/>
        <v>1</v>
      </c>
      <c r="R679" s="534"/>
      <c r="S679" s="79"/>
      <c r="W679" s="112"/>
      <c r="X679" s="186"/>
      <c r="Y679" s="534"/>
      <c r="Z679" s="79"/>
      <c r="AA679" s="186"/>
    </row>
    <row r="680" spans="2:27" outlineLevel="2" x14ac:dyDescent="0.35">
      <c r="B680" s="68"/>
      <c r="C680" s="417" t="s">
        <v>149</v>
      </c>
      <c r="D680" s="522">
        <f>VLOOKUP($C680,'INPUTS | PCs'!$C$1347:$L$1365,MATCH($B$662,'INPUTS | PCs'!$C$2:$L$2,0),0) * 1</f>
        <v>6.1</v>
      </c>
      <c r="E680" s="153">
        <f>VLOOKUP($C680,'INPUTS | PCs'!$C$1369:$L$1387,MATCH($B$662,'INPUTS | PCs'!$C$2:$L$2,0),0)</f>
        <v>5.81266796562557</v>
      </c>
      <c r="F680" s="578"/>
      <c r="G680" s="578"/>
      <c r="H680" s="588"/>
      <c r="I680" s="94" t="s">
        <v>149</v>
      </c>
      <c r="J680" s="529">
        <f>VLOOKUP($I680,'INPUTS | PCs'!$C$1347:$L$1365,MATCH("2024-25",'INPUTS | PCs'!$C$2:$L$2,0),0) * 1</f>
        <v>8</v>
      </c>
      <c r="K680" s="354" t="str">
        <f t="shared" si="123"/>
        <v>No</v>
      </c>
      <c r="L680" s="149"/>
      <c r="N680" s="415" t="s">
        <v>149</v>
      </c>
      <c r="O680" s="134">
        <f t="shared" si="125"/>
        <v>5.81266796562557</v>
      </c>
      <c r="P680" s="120">
        <f t="shared" si="126"/>
        <v>-4.7103612192529454E-2</v>
      </c>
      <c r="Q680" s="423">
        <f t="shared" si="124"/>
        <v>2</v>
      </c>
      <c r="R680" s="534"/>
      <c r="S680" s="79"/>
      <c r="W680" s="112"/>
      <c r="X680" s="186"/>
      <c r="Y680" s="534"/>
      <c r="Z680" s="79"/>
      <c r="AA680" s="186"/>
    </row>
    <row r="681" spans="2:27" outlineLevel="2" x14ac:dyDescent="0.35">
      <c r="B681" s="68"/>
      <c r="C681" s="417" t="s">
        <v>151</v>
      </c>
      <c r="D681" s="522">
        <f>VLOOKUP($C681,'INPUTS | PCs'!$C$1347:$L$1365,MATCH($B$662,'INPUTS | PCs'!$C$2:$L$2,0),0) * 1</f>
        <v>3.5</v>
      </c>
      <c r="E681" s="153">
        <f>VLOOKUP($C681,'INPUTS | PCs'!$C$1369:$L$1387,MATCH($B$662,'INPUTS | PCs'!$C$2:$L$2,0),0)</f>
        <v>4.5200701973557003</v>
      </c>
      <c r="F681" s="578"/>
      <c r="G681" s="578"/>
      <c r="H681" s="588"/>
      <c r="I681" s="94" t="s">
        <v>151</v>
      </c>
      <c r="J681" s="529">
        <f>VLOOKUP($I681,'INPUTS | PCs'!$C$1347:$L$1365,MATCH("2024-25",'INPUTS | PCs'!$C$2:$L$2,0),0) * 1</f>
        <v>7</v>
      </c>
      <c r="K681" s="354" t="str">
        <f t="shared" si="123"/>
        <v>Yes</v>
      </c>
      <c r="L681" s="149"/>
      <c r="N681" s="415" t="s">
        <v>151</v>
      </c>
      <c r="O681" s="134">
        <f t="shared" si="125"/>
        <v>4.5200701973557003</v>
      </c>
      <c r="P681" s="120">
        <f t="shared" si="126"/>
        <v>0.29144862781591435</v>
      </c>
      <c r="Q681" s="423">
        <f t="shared" si="124"/>
        <v>1</v>
      </c>
      <c r="R681" s="534"/>
      <c r="S681" s="79"/>
      <c r="W681" s="112"/>
      <c r="X681" s="186"/>
      <c r="Y681" s="534"/>
      <c r="Z681" s="79"/>
      <c r="AA681" s="186"/>
    </row>
    <row r="682" spans="2:27" outlineLevel="2" x14ac:dyDescent="0.35">
      <c r="B682" s="68"/>
      <c r="C682" s="115"/>
      <c r="D682" s="155"/>
      <c r="E682" s="188"/>
      <c r="F682" s="592"/>
      <c r="G682" s="592"/>
      <c r="H682" s="588"/>
      <c r="I682" s="115"/>
      <c r="J682" s="528"/>
      <c r="K682" s="595"/>
      <c r="L682" s="308"/>
      <c r="N682" s="115"/>
      <c r="O682" s="132"/>
      <c r="P682" s="102"/>
      <c r="Q682" s="592"/>
      <c r="R682" s="528"/>
      <c r="S682" s="142"/>
      <c r="W682" s="112"/>
      <c r="X682" s="142"/>
      <c r="Y682" s="528"/>
      <c r="Z682" s="142"/>
      <c r="AA682" s="80"/>
    </row>
    <row r="683" spans="2:27" outlineLevel="2" x14ac:dyDescent="0.35">
      <c r="B683" s="126"/>
      <c r="C683" s="418" t="s">
        <v>725</v>
      </c>
      <c r="D683" s="686" t="s">
        <v>242</v>
      </c>
      <c r="E683" s="598">
        <f>VLOOKUP($C683,'INPUTS | PCs'!$C$1369:$L$1387,MATCH($B$662,'INPUTS | PCs'!$C$2:$L$2,0),0)</f>
        <v>3.7510576866212926</v>
      </c>
      <c r="F683" s="604" t="s">
        <v>242</v>
      </c>
      <c r="G683" s="604" t="s">
        <v>242</v>
      </c>
      <c r="H683" s="588"/>
      <c r="I683" s="526" t="s">
        <v>725</v>
      </c>
      <c r="J683" s="599">
        <f>(VLOOKUP($I683,'CALCS | PCs'!$C$415:$L$433,MATCH("2024-25",'CALCS | PCs'!$C$2:$L$2,0),0) / (VLOOKUP($I683,'INPUTS | PCs'!$C$1413:$L$1431,MATCH($I$662,'INPUTS | PCs'!$C$2:$L$2,0),0) * 1000)) * 100</f>
        <v>8.5272896426701337</v>
      </c>
      <c r="K683" s="604" t="s">
        <v>242</v>
      </c>
      <c r="L683" s="149"/>
      <c r="N683" s="418" t="s">
        <v>725</v>
      </c>
      <c r="O683" s="163">
        <f t="shared" si="125"/>
        <v>3.7510576866212926</v>
      </c>
      <c r="P683" s="604" t="s">
        <v>242</v>
      </c>
      <c r="Q683" s="604" t="s">
        <v>242</v>
      </c>
      <c r="R683" s="534"/>
      <c r="S683" s="79"/>
      <c r="W683" s="112"/>
      <c r="X683" s="186"/>
      <c r="Y683" s="534"/>
      <c r="Z683" s="79"/>
      <c r="AA683" s="80"/>
    </row>
    <row r="684" spans="2:27" outlineLevel="2" x14ac:dyDescent="0.35">
      <c r="B684" s="68"/>
      <c r="C684" s="68"/>
      <c r="D684" s="350"/>
      <c r="E684" s="189"/>
      <c r="F684" s="525"/>
      <c r="G684" s="189"/>
      <c r="H684" s="350"/>
      <c r="I684" s="68"/>
      <c r="J684" s="131"/>
      <c r="K684" s="71"/>
      <c r="N684" s="67"/>
      <c r="O684" s="131"/>
      <c r="P684" s="65"/>
      <c r="Q684" s="65"/>
      <c r="R684" s="129"/>
      <c r="S684" s="80"/>
      <c r="W684" s="80"/>
      <c r="Y684" s="130"/>
      <c r="Z684" s="72"/>
      <c r="AA684" s="72"/>
    </row>
    <row r="685" spans="2:27" outlineLevel="2" x14ac:dyDescent="0.35">
      <c r="B685" s="68"/>
      <c r="C685" s="101" t="s">
        <v>1254</v>
      </c>
      <c r="D685" s="523">
        <f>IFERROR(_xlfn.QUARTILE.INC(D665:D681,1),"-")</f>
        <v>2.1</v>
      </c>
      <c r="E685" s="129">
        <f>IFERROR(_xlfn.QUARTILE.INC(E665:E681,1),"-")</f>
        <v>2.5717820265922402</v>
      </c>
      <c r="F685" s="298"/>
      <c r="G685" s="129"/>
      <c r="H685" s="523"/>
      <c r="I685" s="101" t="s">
        <v>1254</v>
      </c>
      <c r="J685" s="129">
        <f>IFERROR(_xlfn.QUARTILE.INC(J665:J681,1),"-")</f>
        <v>7</v>
      </c>
      <c r="K685" s="149"/>
      <c r="N685" s="101" t="s">
        <v>1254</v>
      </c>
      <c r="O685" s="129">
        <f>IFERROR(_xlfn.QUARTILE.INC(O665:O681,1),"-")</f>
        <v>2.5717820265922402</v>
      </c>
      <c r="P685" s="81"/>
      <c r="Q685" s="81"/>
      <c r="R685" s="129"/>
      <c r="S685" s="81"/>
      <c r="W685" s="81"/>
      <c r="X685" s="81"/>
      <c r="Y685" s="129"/>
      <c r="Z685" s="81"/>
      <c r="AA685" s="81"/>
    </row>
    <row r="686" spans="2:27" outlineLevel="2" x14ac:dyDescent="0.35">
      <c r="B686" s="68"/>
      <c r="C686" s="68" t="s">
        <v>1256</v>
      </c>
      <c r="D686" s="129">
        <f>IFERROR(_xlfn.QUARTILE.INC(D665:D681,3),"-")</f>
        <v>4</v>
      </c>
      <c r="E686" s="129">
        <f>IFERROR(_xlfn.QUARTILE.INC(E665:E681,3),"-")</f>
        <v>4.7279934662656098</v>
      </c>
      <c r="F686" s="80"/>
      <c r="G686" s="129"/>
      <c r="H686" s="129"/>
      <c r="I686" s="68" t="s">
        <v>1256</v>
      </c>
      <c r="J686" s="129">
        <f>IFERROR(_xlfn.QUARTILE.INC(J665:J681,3),"-")</f>
        <v>9.6999999999999993</v>
      </c>
      <c r="N686" s="68" t="s">
        <v>1256</v>
      </c>
      <c r="O686" s="129">
        <f>IFERROR(_xlfn.QUARTILE.INC(O665:O681,3),"-")</f>
        <v>4.7279934662656098</v>
      </c>
      <c r="R686" s="129"/>
      <c r="Y686" s="129"/>
      <c r="Z686" s="72"/>
      <c r="AA686" s="72"/>
    </row>
    <row r="687" spans="2:27" outlineLevel="2" x14ac:dyDescent="0.35">
      <c r="H687" s="67"/>
      <c r="I687" s="67"/>
      <c r="Y687" s="72"/>
      <c r="Z687" s="72"/>
    </row>
    <row r="688" spans="2:27" outlineLevel="2" x14ac:dyDescent="0.35">
      <c r="B688" s="815" t="s">
        <v>1230</v>
      </c>
      <c r="C688" s="816"/>
      <c r="D688" s="816"/>
      <c r="E688" s="817"/>
      <c r="F688" s="307"/>
      <c r="G688" s="108" t="s">
        <v>1204</v>
      </c>
      <c r="H688" s="307"/>
      <c r="I688" s="67"/>
      <c r="N688" s="108" t="s">
        <v>1204</v>
      </c>
      <c r="R688" s="108"/>
      <c r="S688" s="108"/>
      <c r="W688" s="108"/>
    </row>
    <row r="689" spans="2:33" outlineLevel="2" x14ac:dyDescent="0.35">
      <c r="B689" s="812" t="str">
        <f>'OUTPUTS | Summary'!$H$38</f>
        <v>Greater than or equal to target</v>
      </c>
      <c r="C689" s="813"/>
      <c r="D689" s="814"/>
      <c r="E689" s="669">
        <v>1</v>
      </c>
      <c r="G689" s="57" t="s">
        <v>1400</v>
      </c>
      <c r="H689" s="68"/>
      <c r="I689" s="67"/>
      <c r="K689" s="108"/>
      <c r="L689" s="108"/>
      <c r="M689" s="108"/>
      <c r="N689" s="108"/>
      <c r="AD689" s="72"/>
    </row>
    <row r="690" spans="2:33" outlineLevel="2" x14ac:dyDescent="0.35">
      <c r="B690" s="812" t="str">
        <f>'OUTPUTS | Summary'!$K$38</f>
        <v>Less than target</v>
      </c>
      <c r="C690" s="813"/>
      <c r="D690" s="814"/>
      <c r="E690" s="106">
        <v>2</v>
      </c>
      <c r="H690" s="68"/>
      <c r="I690" s="67"/>
      <c r="J690" s="108"/>
      <c r="K690" s="108"/>
      <c r="L690" s="108"/>
      <c r="M690" s="108"/>
      <c r="N690" s="108"/>
      <c r="O690" s="108"/>
      <c r="AD690" s="72"/>
    </row>
    <row r="691" spans="2:33" outlineLevel="2" x14ac:dyDescent="0.35">
      <c r="B691" s="68"/>
      <c r="C691" s="68"/>
      <c r="D691" s="68"/>
      <c r="E691" s="349"/>
      <c r="F691" s="68"/>
      <c r="G691" s="68"/>
      <c r="H691" s="68"/>
      <c r="I691" s="67"/>
      <c r="J691" s="108"/>
      <c r="K691" s="108"/>
      <c r="L691" s="108"/>
      <c r="M691" s="108"/>
      <c r="N691" s="108"/>
      <c r="O691" s="108"/>
      <c r="P691" s="108"/>
      <c r="Q691" s="108"/>
      <c r="R691" s="108"/>
      <c r="V691" s="108"/>
    </row>
    <row r="692" spans="2:33" outlineLevel="2" x14ac:dyDescent="0.35">
      <c r="B692" s="68"/>
      <c r="C692" s="68"/>
      <c r="D692" s="68"/>
      <c r="E692" s="349"/>
      <c r="F692" s="68"/>
      <c r="G692" s="68"/>
      <c r="H692" s="68"/>
      <c r="I692" s="67"/>
      <c r="J692" s="108"/>
      <c r="K692" s="108"/>
      <c r="L692" s="108"/>
      <c r="M692" s="108"/>
      <c r="N692" s="108"/>
      <c r="O692" s="108"/>
      <c r="P692" s="108"/>
      <c r="Q692" s="108"/>
      <c r="R692" s="108"/>
      <c r="V692" s="108"/>
    </row>
    <row r="693" spans="2:33" ht="14.25" outlineLevel="2" x14ac:dyDescent="0.35">
      <c r="B693" s="74" t="s">
        <v>1401</v>
      </c>
      <c r="C693" s="168"/>
      <c r="D693" s="168"/>
      <c r="E693" s="168"/>
      <c r="F693" s="168"/>
      <c r="G693" s="168"/>
      <c r="H693" s="169"/>
      <c r="I693" s="169"/>
      <c r="J693" s="170"/>
      <c r="K693" s="170"/>
      <c r="L693" s="170"/>
      <c r="M693" s="170"/>
      <c r="N693" s="170"/>
      <c r="O693" s="170"/>
      <c r="P693" s="170"/>
      <c r="Q693" s="170"/>
      <c r="R693" s="170"/>
      <c r="S693" s="170"/>
      <c r="T693" s="170"/>
      <c r="U693" s="170"/>
      <c r="V693" s="170"/>
      <c r="W693" s="170"/>
      <c r="X693" s="170"/>
      <c r="Y693" s="170"/>
      <c r="Z693" s="170"/>
      <c r="AA693" s="170"/>
      <c r="AB693" s="170"/>
      <c r="AC693" s="170"/>
      <c r="AD693" s="170"/>
      <c r="AE693" s="170"/>
      <c r="AF693" s="170"/>
      <c r="AG693" s="170"/>
    </row>
    <row r="694" spans="2:33" outlineLevel="2" x14ac:dyDescent="0.35">
      <c r="H694" s="67"/>
      <c r="I694" s="67"/>
      <c r="J694" s="108"/>
      <c r="K694" s="108"/>
      <c r="L694" s="108"/>
      <c r="M694" s="108"/>
      <c r="N694" s="108"/>
      <c r="O694" s="108"/>
      <c r="P694" s="108"/>
      <c r="Q694" s="108"/>
      <c r="R694" s="108"/>
      <c r="S694" s="108"/>
      <c r="T694" s="108"/>
      <c r="V694" s="108"/>
    </row>
    <row r="695" spans="2:33" outlineLevel="2" x14ac:dyDescent="0.35">
      <c r="B695" s="57" t="s">
        <v>1402</v>
      </c>
      <c r="H695" s="67"/>
      <c r="I695" s="67"/>
      <c r="L695" s="108"/>
      <c r="M695" s="108"/>
      <c r="N695" s="108"/>
      <c r="O695" s="108"/>
      <c r="P695" s="108"/>
      <c r="Q695" s="108"/>
      <c r="R695" s="108"/>
      <c r="S695" s="108"/>
      <c r="T695" s="108"/>
      <c r="V695" s="108"/>
    </row>
    <row r="696" spans="2:33" outlineLevel="2" x14ac:dyDescent="0.35">
      <c r="H696" s="67"/>
      <c r="I696" s="67"/>
      <c r="J696" s="108"/>
      <c r="K696" s="108"/>
      <c r="L696" s="108"/>
      <c r="M696" s="108"/>
      <c r="N696" s="108"/>
      <c r="O696" s="108"/>
      <c r="P696" s="108"/>
      <c r="Q696" s="108"/>
      <c r="R696" s="108"/>
      <c r="S696" s="108"/>
      <c r="T696" s="108"/>
      <c r="V696" s="108"/>
    </row>
    <row r="697" spans="2:33" outlineLevel="2" x14ac:dyDescent="0.35">
      <c r="B697" s="57" t="str">
        <f>Year</f>
        <v>2020-21</v>
      </c>
      <c r="H697" s="67"/>
      <c r="S697" s="135"/>
      <c r="V697" s="108"/>
    </row>
    <row r="698" spans="2:33" ht="15.75" outlineLevel="2" x14ac:dyDescent="0.35">
      <c r="B698" s="511" t="s">
        <v>1403</v>
      </c>
      <c r="H698" s="67"/>
      <c r="I698" s="67"/>
      <c r="N698" s="787" t="s">
        <v>1404</v>
      </c>
      <c r="O698" s="787"/>
      <c r="V698" s="108"/>
    </row>
    <row r="699" spans="2:33" ht="28.5" outlineLevel="2" x14ac:dyDescent="0.35">
      <c r="B699" s="416" t="str">
        <f>Year &amp; " Rank"</f>
        <v>2020-21 Rank</v>
      </c>
      <c r="C699" s="91" t="s">
        <v>212</v>
      </c>
      <c r="D699" s="87" t="s">
        <v>208</v>
      </c>
      <c r="E699" s="87" t="s">
        <v>1323</v>
      </c>
      <c r="F699" s="390"/>
      <c r="G699" s="390"/>
      <c r="H699" s="390"/>
      <c r="V699" s="108"/>
    </row>
    <row r="700" spans="2:33" outlineLevel="2" x14ac:dyDescent="0.35">
      <c r="B700" s="391">
        <v>1</v>
      </c>
      <c r="C700" s="417" t="s">
        <v>145</v>
      </c>
      <c r="D700" s="134">
        <f t="shared" ref="D700:D716" si="127">VLOOKUP($C700,PSRreach,2,0)</f>
        <v>10.5698161539077</v>
      </c>
      <c r="E700" s="134">
        <f t="shared" ref="E700:E716" si="128">VLOOKUP($C700,$I$665:$K$683,2,0)</f>
        <v>9</v>
      </c>
      <c r="F700" s="528"/>
      <c r="G700" s="528"/>
      <c r="H700" s="528"/>
      <c r="J700" s="67"/>
      <c r="K700" s="67"/>
      <c r="L700" s="67"/>
      <c r="M700" s="67"/>
      <c r="N700" s="67"/>
      <c r="O700" s="67"/>
      <c r="P700" s="67"/>
      <c r="Q700" s="67"/>
      <c r="R700" s="67"/>
      <c r="S700" s="67"/>
      <c r="T700" s="67"/>
      <c r="V700" s="108"/>
    </row>
    <row r="701" spans="2:33" outlineLevel="2" x14ac:dyDescent="0.35">
      <c r="B701" s="391">
        <f>B700+1</f>
        <v>2</v>
      </c>
      <c r="C701" s="417" t="s">
        <v>117</v>
      </c>
      <c r="D701" s="134">
        <f t="shared" si="127"/>
        <v>6.0391219517235299</v>
      </c>
      <c r="E701" s="134">
        <f t="shared" si="128"/>
        <v>12.8</v>
      </c>
      <c r="F701" s="528"/>
      <c r="G701" s="528"/>
      <c r="H701" s="528"/>
      <c r="J701" s="67"/>
      <c r="K701" s="67"/>
      <c r="L701" s="67"/>
      <c r="M701" s="67"/>
      <c r="N701" s="67"/>
      <c r="O701" s="67"/>
      <c r="P701" s="67"/>
      <c r="Q701" s="67"/>
      <c r="R701" s="67"/>
      <c r="S701" s="67"/>
      <c r="T701" s="67"/>
      <c r="V701" s="108"/>
    </row>
    <row r="702" spans="2:33" outlineLevel="2" x14ac:dyDescent="0.35">
      <c r="B702" s="391">
        <f t="shared" ref="B702:B716" si="129">B701+1</f>
        <v>3</v>
      </c>
      <c r="C702" s="417" t="s">
        <v>149</v>
      </c>
      <c r="D702" s="134">
        <f t="shared" si="127"/>
        <v>5.81266796562557</v>
      </c>
      <c r="E702" s="134">
        <f t="shared" si="128"/>
        <v>8</v>
      </c>
      <c r="F702" s="528"/>
      <c r="G702" s="528"/>
      <c r="H702" s="528"/>
      <c r="J702" s="67"/>
      <c r="K702" s="67"/>
      <c r="L702" s="67"/>
      <c r="M702" s="67"/>
      <c r="N702" s="67"/>
      <c r="O702" s="67"/>
      <c r="P702" s="67"/>
      <c r="Q702" s="67"/>
      <c r="R702" s="67"/>
      <c r="S702" s="67"/>
      <c r="T702" s="67"/>
      <c r="V702" s="108"/>
    </row>
    <row r="703" spans="2:33" outlineLevel="2" x14ac:dyDescent="0.35">
      <c r="B703" s="391">
        <f t="shared" si="129"/>
        <v>4</v>
      </c>
      <c r="C703" s="417" t="s">
        <v>119</v>
      </c>
      <c r="D703" s="134">
        <f t="shared" si="127"/>
        <v>5.5170068504196497</v>
      </c>
      <c r="E703" s="134">
        <f t="shared" si="128"/>
        <v>7</v>
      </c>
      <c r="F703" s="528"/>
      <c r="G703" s="528"/>
      <c r="H703" s="528"/>
      <c r="J703" s="67"/>
      <c r="K703" s="67"/>
      <c r="L703" s="67"/>
      <c r="M703" s="67"/>
      <c r="N703" s="67"/>
      <c r="O703" s="67"/>
      <c r="P703" s="67"/>
      <c r="Q703" s="67"/>
      <c r="R703" s="67"/>
      <c r="S703" s="67"/>
      <c r="T703" s="67"/>
      <c r="V703" s="108"/>
    </row>
    <row r="704" spans="2:33" outlineLevel="2" x14ac:dyDescent="0.35">
      <c r="B704" s="391">
        <f t="shared" si="129"/>
        <v>5</v>
      </c>
      <c r="C704" s="417" t="s">
        <v>141</v>
      </c>
      <c r="D704" s="134">
        <f t="shared" si="127"/>
        <v>4.7279934662656098</v>
      </c>
      <c r="E704" s="134">
        <f t="shared" si="128"/>
        <v>7.2</v>
      </c>
      <c r="F704" s="528"/>
      <c r="G704" s="528"/>
      <c r="H704" s="528"/>
      <c r="J704" s="67"/>
      <c r="K704" s="67"/>
      <c r="L704" s="67"/>
      <c r="M704" s="67"/>
      <c r="N704" s="67"/>
      <c r="O704" s="67"/>
      <c r="P704" s="67"/>
      <c r="Q704" s="67"/>
      <c r="R704" s="67"/>
      <c r="S704" s="67"/>
      <c r="T704" s="67"/>
      <c r="V704" s="108"/>
    </row>
    <row r="705" spans="2:22" outlineLevel="2" x14ac:dyDescent="0.35">
      <c r="B705" s="391">
        <f t="shared" si="129"/>
        <v>6</v>
      </c>
      <c r="C705" s="417" t="s">
        <v>128</v>
      </c>
      <c r="D705" s="134">
        <f t="shared" si="127"/>
        <v>4.5594539939332606</v>
      </c>
      <c r="E705" s="134">
        <f t="shared" si="128"/>
        <v>7</v>
      </c>
      <c r="F705" s="528"/>
      <c r="G705" s="528"/>
      <c r="H705" s="528"/>
      <c r="J705" s="67"/>
      <c r="K705" s="67"/>
      <c r="L705" s="67"/>
      <c r="M705" s="67"/>
      <c r="N705" s="67"/>
      <c r="O705" s="67"/>
      <c r="P705" s="67"/>
      <c r="Q705" s="67"/>
      <c r="R705" s="67"/>
      <c r="S705" s="67"/>
      <c r="T705" s="67"/>
      <c r="V705" s="108"/>
    </row>
    <row r="706" spans="2:22" outlineLevel="2" x14ac:dyDescent="0.35">
      <c r="B706" s="391">
        <f t="shared" si="129"/>
        <v>7</v>
      </c>
      <c r="C706" s="417" t="s">
        <v>151</v>
      </c>
      <c r="D706" s="134">
        <f t="shared" si="127"/>
        <v>4.5200701973557003</v>
      </c>
      <c r="E706" s="134">
        <f t="shared" si="128"/>
        <v>7</v>
      </c>
      <c r="F706" s="528"/>
      <c r="G706" s="528"/>
      <c r="H706" s="528"/>
      <c r="J706" s="67"/>
      <c r="K706" s="67"/>
      <c r="L706" s="67"/>
      <c r="M706" s="67"/>
      <c r="N706" s="67"/>
      <c r="O706" s="67"/>
      <c r="P706" s="67"/>
      <c r="Q706" s="67"/>
      <c r="R706" s="67"/>
      <c r="S706" s="67"/>
      <c r="T706" s="67"/>
      <c r="V706" s="108"/>
    </row>
    <row r="707" spans="2:22" outlineLevel="2" x14ac:dyDescent="0.35">
      <c r="B707" s="391">
        <f t="shared" si="129"/>
        <v>8</v>
      </c>
      <c r="C707" s="417" t="s">
        <v>244</v>
      </c>
      <c r="D707" s="134">
        <f t="shared" si="127"/>
        <v>4.06804376389172</v>
      </c>
      <c r="E707" s="134">
        <f t="shared" si="128"/>
        <v>7</v>
      </c>
      <c r="F707" s="528"/>
      <c r="G707" s="528"/>
      <c r="H707" s="528"/>
      <c r="J707" s="67"/>
      <c r="K707" s="67"/>
      <c r="L707" s="67"/>
      <c r="M707" s="67"/>
      <c r="N707" s="67"/>
      <c r="O707" s="67"/>
      <c r="P707" s="67"/>
      <c r="Q707" s="67"/>
      <c r="R707" s="67"/>
      <c r="S707" s="67"/>
      <c r="T707" s="67"/>
      <c r="V707" s="108"/>
    </row>
    <row r="708" spans="2:22" outlineLevel="2" x14ac:dyDescent="0.35">
      <c r="B708" s="391">
        <f t="shared" si="129"/>
        <v>9</v>
      </c>
      <c r="C708" s="417" t="s">
        <v>133</v>
      </c>
      <c r="D708" s="134">
        <f t="shared" si="127"/>
        <v>3.5104910531615499</v>
      </c>
      <c r="E708" s="134">
        <f t="shared" si="128"/>
        <v>7</v>
      </c>
      <c r="F708" s="528"/>
      <c r="G708" s="528"/>
      <c r="H708" s="528"/>
      <c r="J708" s="67"/>
      <c r="K708" s="67"/>
      <c r="L708" s="67"/>
      <c r="M708" s="67"/>
      <c r="N708" s="67"/>
      <c r="O708" s="67"/>
      <c r="P708" s="67"/>
      <c r="Q708" s="67"/>
      <c r="R708" s="67"/>
      <c r="S708" s="67"/>
      <c r="T708" s="67"/>
      <c r="V708" s="108"/>
    </row>
    <row r="709" spans="2:22" outlineLevel="2" x14ac:dyDescent="0.35">
      <c r="B709" s="391">
        <f t="shared" si="129"/>
        <v>10</v>
      </c>
      <c r="C709" s="417" t="s">
        <v>139</v>
      </c>
      <c r="D709" s="134">
        <f t="shared" si="127"/>
        <v>3.4579512325890516</v>
      </c>
      <c r="E709" s="134">
        <f t="shared" si="128"/>
        <v>10</v>
      </c>
      <c r="F709" s="528"/>
      <c r="G709" s="528"/>
      <c r="H709" s="528"/>
      <c r="J709" s="67"/>
      <c r="K709" s="67"/>
      <c r="L709" s="67"/>
      <c r="M709" s="67"/>
      <c r="N709" s="67"/>
      <c r="O709" s="67"/>
      <c r="P709" s="67"/>
      <c r="Q709" s="67"/>
      <c r="R709" s="67"/>
      <c r="S709" s="67"/>
      <c r="T709" s="67"/>
      <c r="V709" s="108"/>
    </row>
    <row r="710" spans="2:22" outlineLevel="2" x14ac:dyDescent="0.35">
      <c r="B710" s="392">
        <f t="shared" si="129"/>
        <v>11</v>
      </c>
      <c r="C710" s="417" t="s">
        <v>147</v>
      </c>
      <c r="D710" s="134">
        <f t="shared" si="127"/>
        <v>3.2928593088941001</v>
      </c>
      <c r="E710" s="134">
        <f t="shared" si="128"/>
        <v>10.8</v>
      </c>
      <c r="F710" s="528"/>
      <c r="G710" s="528"/>
      <c r="H710" s="528"/>
      <c r="J710" s="67"/>
      <c r="K710" s="67"/>
      <c r="L710" s="67"/>
      <c r="M710" s="67"/>
      <c r="N710" s="67"/>
      <c r="O710" s="67"/>
      <c r="P710" s="67"/>
      <c r="Q710" s="67"/>
      <c r="R710" s="67"/>
      <c r="S710" s="67"/>
      <c r="T710" s="67"/>
      <c r="V710" s="108"/>
    </row>
    <row r="711" spans="2:22" outlineLevel="2" x14ac:dyDescent="0.35">
      <c r="B711" s="392">
        <f t="shared" si="129"/>
        <v>12</v>
      </c>
      <c r="C711" s="417" t="s">
        <v>143</v>
      </c>
      <c r="D711" s="134">
        <f t="shared" si="127"/>
        <v>2.6489097896640001</v>
      </c>
      <c r="E711" s="134">
        <f t="shared" si="128"/>
        <v>7</v>
      </c>
      <c r="F711" s="528"/>
      <c r="G711" s="528"/>
      <c r="H711" s="528"/>
      <c r="J711" s="67"/>
      <c r="K711" s="67"/>
      <c r="L711" s="67"/>
      <c r="M711" s="67"/>
      <c r="N711" s="67"/>
      <c r="O711" s="67"/>
      <c r="P711" s="67"/>
      <c r="Q711" s="67"/>
      <c r="R711" s="67"/>
      <c r="S711" s="67"/>
      <c r="T711" s="67"/>
      <c r="V711" s="108"/>
    </row>
    <row r="712" spans="2:22" outlineLevel="2" x14ac:dyDescent="0.35">
      <c r="B712" s="392">
        <f t="shared" si="129"/>
        <v>13</v>
      </c>
      <c r="C712" s="417" t="s">
        <v>126</v>
      </c>
      <c r="D712" s="134">
        <f t="shared" si="127"/>
        <v>2.5717820265922402</v>
      </c>
      <c r="E712" s="134">
        <f t="shared" si="128"/>
        <v>9.6999999999999993</v>
      </c>
      <c r="F712" s="528"/>
      <c r="G712" s="528"/>
      <c r="H712" s="528"/>
      <c r="J712" s="67"/>
      <c r="K712" s="67"/>
      <c r="L712" s="67"/>
      <c r="M712" s="67"/>
      <c r="N712" s="67"/>
      <c r="O712" s="67"/>
      <c r="P712" s="67"/>
      <c r="Q712" s="67"/>
      <c r="R712" s="67"/>
      <c r="S712" s="67"/>
      <c r="T712" s="67"/>
      <c r="V712" s="108"/>
    </row>
    <row r="713" spans="2:22" outlineLevel="2" x14ac:dyDescent="0.35">
      <c r="B713" s="392">
        <f t="shared" si="129"/>
        <v>14</v>
      </c>
      <c r="C713" s="417" t="s">
        <v>137</v>
      </c>
      <c r="D713" s="134">
        <f t="shared" si="127"/>
        <v>2.51546344803582</v>
      </c>
      <c r="E713" s="134">
        <f t="shared" si="128"/>
        <v>7</v>
      </c>
      <c r="F713" s="528"/>
      <c r="G713" s="528"/>
      <c r="H713" s="528"/>
      <c r="J713" s="67"/>
      <c r="K713" s="67"/>
      <c r="L713" s="67"/>
      <c r="M713" s="67"/>
      <c r="N713" s="67"/>
      <c r="O713" s="67"/>
      <c r="P713" s="67"/>
      <c r="Q713" s="67"/>
      <c r="R713" s="67"/>
      <c r="S713" s="67"/>
      <c r="T713" s="67"/>
      <c r="V713" s="108"/>
    </row>
    <row r="714" spans="2:22" outlineLevel="2" x14ac:dyDescent="0.35">
      <c r="B714" s="392">
        <f t="shared" si="129"/>
        <v>15</v>
      </c>
      <c r="C714" s="417" t="s">
        <v>124</v>
      </c>
      <c r="D714" s="134">
        <f t="shared" si="127"/>
        <v>2.3070117230701199</v>
      </c>
      <c r="E714" s="134">
        <f t="shared" si="128"/>
        <v>10</v>
      </c>
      <c r="F714" s="528"/>
      <c r="G714" s="528"/>
      <c r="H714" s="528"/>
      <c r="J714" s="67"/>
      <c r="K714" s="67"/>
      <c r="L714" s="67"/>
      <c r="M714" s="67"/>
      <c r="N714" s="67"/>
      <c r="O714" s="67"/>
      <c r="P714" s="67"/>
      <c r="Q714" s="67"/>
      <c r="R714" s="67"/>
      <c r="S714" s="67"/>
      <c r="T714" s="67"/>
      <c r="V714" s="108"/>
    </row>
    <row r="715" spans="2:22" outlineLevel="2" x14ac:dyDescent="0.35">
      <c r="B715" s="392">
        <f t="shared" si="129"/>
        <v>16</v>
      </c>
      <c r="C715" s="417" t="s">
        <v>122</v>
      </c>
      <c r="D715" s="134">
        <f t="shared" si="127"/>
        <v>2.1665481617800801</v>
      </c>
      <c r="E715" s="134">
        <f t="shared" si="128"/>
        <v>7</v>
      </c>
      <c r="F715" s="528"/>
      <c r="G715" s="528"/>
      <c r="H715" s="528"/>
      <c r="J715" s="67"/>
      <c r="K715" s="67"/>
      <c r="L715" s="67"/>
      <c r="M715" s="67"/>
      <c r="N715" s="67"/>
      <c r="O715" s="67"/>
      <c r="P715" s="67"/>
      <c r="Q715" s="67"/>
      <c r="R715" s="67"/>
      <c r="S715" s="67"/>
      <c r="T715" s="67"/>
      <c r="V715" s="108"/>
    </row>
    <row r="716" spans="2:22" outlineLevel="2" x14ac:dyDescent="0.35">
      <c r="B716" s="392">
        <f t="shared" si="129"/>
        <v>17</v>
      </c>
      <c r="C716" s="417" t="s">
        <v>131</v>
      </c>
      <c r="D716" s="134">
        <f t="shared" si="127"/>
        <v>1.8622123333943201</v>
      </c>
      <c r="E716" s="134">
        <f t="shared" si="128"/>
        <v>7</v>
      </c>
      <c r="F716" s="528"/>
      <c r="G716" s="528"/>
      <c r="H716" s="528"/>
      <c r="J716" s="67"/>
      <c r="K716" s="67"/>
      <c r="L716" s="67"/>
      <c r="M716" s="67"/>
      <c r="N716" s="67"/>
      <c r="O716" s="67"/>
      <c r="P716" s="67"/>
      <c r="Q716" s="67"/>
      <c r="R716" s="67"/>
      <c r="S716" s="67"/>
      <c r="T716" s="67"/>
      <c r="V716" s="108"/>
    </row>
    <row r="717" spans="2:22" outlineLevel="2" x14ac:dyDescent="0.35">
      <c r="B717" s="68"/>
      <c r="C717" s="115"/>
      <c r="D717" s="351"/>
      <c r="E717" s="351"/>
      <c r="F717" s="532"/>
      <c r="G717" s="532"/>
      <c r="H717" s="532"/>
      <c r="J717" s="67"/>
      <c r="K717" s="67"/>
      <c r="L717" s="67"/>
      <c r="M717" s="67"/>
      <c r="N717" s="67"/>
      <c r="O717" s="67"/>
      <c r="P717" s="67"/>
      <c r="Q717" s="67"/>
      <c r="R717" s="67"/>
      <c r="S717" s="67"/>
      <c r="T717" s="67"/>
      <c r="V717" s="108"/>
    </row>
    <row r="718" spans="2:22" outlineLevel="2" x14ac:dyDescent="0.35">
      <c r="B718" s="126"/>
      <c r="C718" s="418" t="s">
        <v>725</v>
      </c>
      <c r="D718" s="134">
        <f>VLOOKUP($C718,PSRreach,2,0)</f>
        <v>3.7510576866212926</v>
      </c>
      <c r="E718" s="134">
        <f>VLOOKUP($C718,$I$665:$K$683,2,0)</f>
        <v>8.5272896426701337</v>
      </c>
      <c r="F718" s="528"/>
      <c r="G718" s="528"/>
      <c r="H718" s="528"/>
      <c r="J718" s="67"/>
      <c r="K718" s="67"/>
      <c r="L718" s="67"/>
      <c r="M718" s="67"/>
      <c r="N718" s="67"/>
      <c r="O718" s="67"/>
      <c r="P718" s="67"/>
      <c r="Q718" s="67"/>
      <c r="R718" s="67"/>
      <c r="S718" s="67"/>
      <c r="T718" s="67"/>
      <c r="V718" s="108"/>
    </row>
    <row r="719" spans="2:22" outlineLevel="2" x14ac:dyDescent="0.35">
      <c r="B719" s="68"/>
      <c r="C719" s="68"/>
      <c r="D719" s="68"/>
      <c r="E719" s="349"/>
      <c r="F719" s="68"/>
      <c r="G719" s="68"/>
      <c r="H719" s="68"/>
      <c r="I719" s="67"/>
      <c r="J719" s="108"/>
      <c r="K719" s="108"/>
      <c r="L719" s="108"/>
      <c r="M719" s="108"/>
      <c r="N719" s="108"/>
      <c r="O719" s="108"/>
      <c r="P719" s="108"/>
      <c r="Q719" s="108"/>
      <c r="R719" s="108"/>
      <c r="V719" s="108"/>
    </row>
    <row r="720" spans="2:22" outlineLevel="1" x14ac:dyDescent="0.35">
      <c r="B720" s="68"/>
      <c r="C720" s="68"/>
      <c r="D720" s="68"/>
      <c r="E720" s="349"/>
      <c r="F720" s="68"/>
      <c r="G720" s="68"/>
      <c r="H720" s="68"/>
      <c r="I720" s="67"/>
      <c r="J720" s="108"/>
      <c r="K720" s="108"/>
      <c r="L720" s="108"/>
      <c r="M720" s="108"/>
      <c r="N720" s="108"/>
      <c r="O720" s="108"/>
      <c r="P720" s="108"/>
      <c r="Q720" s="108"/>
      <c r="R720" s="108"/>
      <c r="V720" s="108"/>
    </row>
    <row r="721" spans="2:33" ht="14.25" outlineLevel="1" x14ac:dyDescent="0.35">
      <c r="B721" s="74" t="str">
        <f>"Priority services register attempted contacts performance in "&amp;Year</f>
        <v>Priority services register attempted contacts performance in 2020-21</v>
      </c>
      <c r="C721" s="168"/>
      <c r="D721" s="168"/>
      <c r="E721" s="168"/>
      <c r="F721" s="168"/>
      <c r="G721" s="168"/>
      <c r="H721" s="169"/>
      <c r="I721" s="169"/>
      <c r="J721" s="170"/>
      <c r="K721" s="170"/>
      <c r="L721" s="170"/>
      <c r="M721" s="170"/>
      <c r="N721" s="170"/>
      <c r="O721" s="170"/>
      <c r="P721" s="170"/>
      <c r="Q721" s="170"/>
      <c r="R721" s="170"/>
      <c r="S721" s="170"/>
      <c r="T721" s="170"/>
      <c r="U721" s="170"/>
      <c r="V721" s="170"/>
      <c r="W721" s="170"/>
      <c r="X721" s="168"/>
      <c r="Y721" s="168"/>
      <c r="Z721" s="168"/>
      <c r="AA721" s="168"/>
      <c r="AB721" s="168"/>
      <c r="AC721" s="168"/>
      <c r="AD721" s="168"/>
      <c r="AE721" s="168"/>
      <c r="AF721" s="168"/>
      <c r="AG721" s="168"/>
    </row>
    <row r="722" spans="2:33" outlineLevel="2" x14ac:dyDescent="0.35">
      <c r="B722" s="68"/>
      <c r="C722" s="68"/>
      <c r="D722" s="68"/>
      <c r="E722" s="349"/>
      <c r="F722" s="68"/>
      <c r="G722" s="68"/>
      <c r="H722" s="68"/>
      <c r="I722" s="67"/>
      <c r="J722" s="108"/>
      <c r="K722" s="108"/>
      <c r="L722" s="108"/>
      <c r="M722" s="108"/>
      <c r="N722" s="108"/>
      <c r="O722" s="108"/>
      <c r="P722" s="108"/>
      <c r="Q722" s="108"/>
      <c r="R722" s="108"/>
      <c r="V722" s="108"/>
    </row>
    <row r="723" spans="2:33" outlineLevel="2" x14ac:dyDescent="0.35">
      <c r="B723" s="57" t="s">
        <v>1232</v>
      </c>
      <c r="E723" s="137"/>
      <c r="I723" s="57" t="s">
        <v>1405</v>
      </c>
      <c r="N723" s="57" t="s">
        <v>1406</v>
      </c>
    </row>
    <row r="724" spans="2:33" outlineLevel="2" x14ac:dyDescent="0.35"/>
    <row r="725" spans="2:33" outlineLevel="2" x14ac:dyDescent="0.35">
      <c r="B725" s="57" t="str">
        <f>Year</f>
        <v>2020-21</v>
      </c>
      <c r="E725" s="165"/>
      <c r="H725" s="135"/>
      <c r="I725" s="57" t="str">
        <f>Year</f>
        <v>2020-21</v>
      </c>
    </row>
    <row r="726" spans="2:33" outlineLevel="2" x14ac:dyDescent="0.35">
      <c r="N726" s="185">
        <v>1</v>
      </c>
      <c r="O726" s="185">
        <f>N726+1</f>
        <v>2</v>
      </c>
      <c r="P726" s="185">
        <f t="shared" ref="P726" si="130">O726+1</f>
        <v>3</v>
      </c>
      <c r="Q726" s="185">
        <f t="shared" ref="Q726" si="131">P726+1</f>
        <v>4</v>
      </c>
      <c r="R726" s="185"/>
      <c r="S726" s="185"/>
      <c r="T726" s="185"/>
      <c r="U726" s="185"/>
      <c r="V726" s="185"/>
      <c r="W726" s="185"/>
    </row>
    <row r="727" spans="2:33" ht="99.75" outlineLevel="2" x14ac:dyDescent="0.35">
      <c r="B727" s="125"/>
      <c r="C727" s="91" t="s">
        <v>212</v>
      </c>
      <c r="D727" s="87" t="s">
        <v>1407</v>
      </c>
      <c r="E727" s="87" t="s">
        <v>1408</v>
      </c>
      <c r="F727" s="416" t="s">
        <v>1226</v>
      </c>
      <c r="G727" s="307"/>
      <c r="H727" s="390"/>
      <c r="I727" s="91" t="s">
        <v>212</v>
      </c>
      <c r="J727" s="527" t="s">
        <v>1409</v>
      </c>
      <c r="K727" s="87" t="s">
        <v>1410</v>
      </c>
      <c r="L727" s="520"/>
      <c r="N727" s="91" t="s">
        <v>212</v>
      </c>
      <c r="O727" s="87" t="s">
        <v>1411</v>
      </c>
      <c r="P727" s="87" t="s">
        <v>1294</v>
      </c>
      <c r="Q727" s="87" t="s">
        <v>1228</v>
      </c>
      <c r="R727" s="151"/>
      <c r="S727" s="151"/>
      <c r="T727" s="151"/>
      <c r="U727" s="151"/>
      <c r="V727" s="151"/>
      <c r="W727" s="151"/>
    </row>
    <row r="728" spans="2:33" outlineLevel="2" x14ac:dyDescent="0.35">
      <c r="B728" s="126"/>
      <c r="C728" s="417" t="s">
        <v>117</v>
      </c>
      <c r="D728" s="524">
        <f>VLOOKUP($C728,'INPUTS | PCs'!$C$1457:$L$1475,MATCH($B$662,'INPUTS | PCs'!$C$2:$L$2,0),0) * 1</f>
        <v>45</v>
      </c>
      <c r="E728" s="153">
        <f>VLOOKUP($C728,'INPUTS | PCs'!$C$1479:$L$1497,MATCH($B$662,'INPUTS | PCs'!$C$2:$L$2,0),0)</f>
        <v>50.007466029565499</v>
      </c>
      <c r="F728" s="578"/>
      <c r="G728" s="70"/>
      <c r="H728" s="532"/>
      <c r="I728" s="94" t="s">
        <v>117</v>
      </c>
      <c r="J728" s="530">
        <f>VLOOKUP($I728,'INPUTS | PCs'!$C$1457:$L$1475,MATCH("2024-25",'INPUTS | PCs'!$C$2:$L$2,0),0) * 1</f>
        <v>90</v>
      </c>
      <c r="K728" s="354" t="str">
        <f t="shared" ref="K728:K744" si="132">IF(E728&gt;=D728,"Yes","No")</f>
        <v>Yes</v>
      </c>
      <c r="L728" s="149"/>
      <c r="N728" s="415" t="s">
        <v>117</v>
      </c>
      <c r="O728" s="134">
        <f>$E728</f>
        <v>50.007466029565499</v>
      </c>
      <c r="P728" s="120">
        <f>($E728-$D728)/$D728</f>
        <v>0.11127702287923331</v>
      </c>
      <c r="Q728" s="423">
        <f t="shared" ref="Q728:Q744" si="133">IF(O728&gt;=$D728,1,2)</f>
        <v>1</v>
      </c>
      <c r="R728" s="534"/>
      <c r="S728" s="79"/>
      <c r="T728" s="186"/>
      <c r="U728" s="112"/>
      <c r="V728" s="186"/>
      <c r="W728" s="112"/>
    </row>
    <row r="729" spans="2:33" outlineLevel="2" x14ac:dyDescent="0.35">
      <c r="B729" s="126"/>
      <c r="C729" s="417" t="s">
        <v>119</v>
      </c>
      <c r="D729" s="524">
        <f>VLOOKUP($C729,'INPUTS | PCs'!$C$1457:$L$1475,MATCH($B$662,'INPUTS | PCs'!$C$2:$L$2,0),0) * 1</f>
        <v>45</v>
      </c>
      <c r="E729" s="153">
        <f>VLOOKUP($C729,'INPUTS | PCs'!$C$1479:$L$1497,MATCH($B$662,'INPUTS | PCs'!$C$2:$L$2,0),0)</f>
        <v>62.793453102612098</v>
      </c>
      <c r="F729" s="578"/>
      <c r="G729" s="70"/>
      <c r="H729" s="532"/>
      <c r="I729" s="94" t="s">
        <v>119</v>
      </c>
      <c r="J729" s="530">
        <f>VLOOKUP($I729,'INPUTS | PCs'!$C$1457:$L$1475,MATCH("2024-25",'INPUTS | PCs'!$C$2:$L$2,0),0) * 1</f>
        <v>90</v>
      </c>
      <c r="K729" s="354" t="str">
        <f t="shared" si="132"/>
        <v>Yes</v>
      </c>
      <c r="L729" s="149"/>
      <c r="N729" s="415" t="s">
        <v>119</v>
      </c>
      <c r="O729" s="134">
        <f t="shared" ref="O729:O746" si="134">$E729</f>
        <v>62.793453102612098</v>
      </c>
      <c r="P729" s="120">
        <f t="shared" ref="P729:P744" si="135">($E729-$D729)/$D729</f>
        <v>0.39541006894693553</v>
      </c>
      <c r="Q729" s="423">
        <f t="shared" si="133"/>
        <v>1</v>
      </c>
      <c r="R729" s="534"/>
      <c r="S729" s="79"/>
      <c r="T729" s="186"/>
      <c r="U729" s="112"/>
      <c r="V729" s="186"/>
      <c r="W729" s="112"/>
    </row>
    <row r="730" spans="2:33" outlineLevel="2" x14ac:dyDescent="0.35">
      <c r="B730" s="126"/>
      <c r="C730" s="417" t="s">
        <v>122</v>
      </c>
      <c r="D730" s="524">
        <f>VLOOKUP($C730,'INPUTS | PCs'!$C$1457:$L$1475,MATCH($B$662,'INPUTS | PCs'!$C$2:$L$2,0),0) * 1</f>
        <v>45</v>
      </c>
      <c r="E730" s="153">
        <f>VLOOKUP($C730,'INPUTS | PCs'!$C$1479:$L$1497,MATCH($B$662,'INPUTS | PCs'!$C$2:$L$2,0),0)</f>
        <v>72.121212121212096</v>
      </c>
      <c r="F730" s="578"/>
      <c r="G730" s="70"/>
      <c r="H730" s="532"/>
      <c r="I730" s="94" t="s">
        <v>122</v>
      </c>
      <c r="J730" s="530">
        <f>VLOOKUP($I730,'INPUTS | PCs'!$C$1457:$L$1475,MATCH("2024-25",'INPUTS | PCs'!$C$2:$L$2,0),0) * 1</f>
        <v>90</v>
      </c>
      <c r="K730" s="354" t="str">
        <f t="shared" si="132"/>
        <v>Yes</v>
      </c>
      <c r="L730" s="149"/>
      <c r="N730" s="415" t="s">
        <v>122</v>
      </c>
      <c r="O730" s="134">
        <f t="shared" si="134"/>
        <v>72.121212121212096</v>
      </c>
      <c r="P730" s="120">
        <f t="shared" si="135"/>
        <v>0.60269360269360217</v>
      </c>
      <c r="Q730" s="423">
        <f t="shared" si="133"/>
        <v>1</v>
      </c>
      <c r="R730" s="534"/>
      <c r="S730" s="79"/>
      <c r="T730" s="186"/>
      <c r="U730" s="112"/>
      <c r="V730" s="186"/>
      <c r="W730" s="112"/>
    </row>
    <row r="731" spans="2:33" outlineLevel="2" x14ac:dyDescent="0.35">
      <c r="B731" s="126"/>
      <c r="C731" s="417" t="s">
        <v>124</v>
      </c>
      <c r="D731" s="524">
        <f>VLOOKUP($C731,'INPUTS | PCs'!$C$1457:$L$1475,MATCH($B$662,'INPUTS | PCs'!$C$2:$L$2,0),0) * 1</f>
        <v>45</v>
      </c>
      <c r="E731" s="153">
        <f>VLOOKUP($C731,'INPUTS | PCs'!$C$1479:$L$1497,MATCH($B$662,'INPUTS | PCs'!$C$2:$L$2,0),0)</f>
        <v>57.293941048034903</v>
      </c>
      <c r="F731" s="578"/>
      <c r="G731" s="70"/>
      <c r="H731" s="532"/>
      <c r="I731" s="94" t="s">
        <v>124</v>
      </c>
      <c r="J731" s="530">
        <f>VLOOKUP($I731,'INPUTS | PCs'!$C$1457:$L$1475,MATCH("2024-25",'INPUTS | PCs'!$C$2:$L$2,0),0) * 1</f>
        <v>90</v>
      </c>
      <c r="K731" s="354" t="str">
        <f t="shared" si="132"/>
        <v>Yes</v>
      </c>
      <c r="L731" s="149"/>
      <c r="N731" s="415" t="s">
        <v>124</v>
      </c>
      <c r="O731" s="134">
        <f t="shared" si="134"/>
        <v>57.293941048034903</v>
      </c>
      <c r="P731" s="120">
        <f t="shared" si="135"/>
        <v>0.27319868995633118</v>
      </c>
      <c r="Q731" s="423">
        <f t="shared" si="133"/>
        <v>1</v>
      </c>
      <c r="R731" s="534"/>
      <c r="S731" s="79"/>
      <c r="T731" s="186"/>
      <c r="U731" s="112"/>
      <c r="V731" s="186"/>
      <c r="W731" s="112"/>
    </row>
    <row r="732" spans="2:33" outlineLevel="2" x14ac:dyDescent="0.35">
      <c r="B732" s="126"/>
      <c r="C732" s="417" t="s">
        <v>126</v>
      </c>
      <c r="D732" s="524">
        <f>VLOOKUP($C732,'INPUTS | PCs'!$C$1457:$L$1475,MATCH($B$662,'INPUTS | PCs'!$C$2:$L$2,0),0) * 1</f>
        <v>45</v>
      </c>
      <c r="E732" s="153">
        <f>VLOOKUP($C732,'INPUTS | PCs'!$C$1479:$L$1497,MATCH($B$662,'INPUTS | PCs'!$C$2:$L$2,0),0)</f>
        <v>48.365135093878799</v>
      </c>
      <c r="F732" s="578"/>
      <c r="G732" s="70"/>
      <c r="H732" s="532"/>
      <c r="I732" s="94" t="s">
        <v>126</v>
      </c>
      <c r="J732" s="530">
        <f>VLOOKUP($I732,'INPUTS | PCs'!$C$1457:$L$1475,MATCH("2024-25",'INPUTS | PCs'!$C$2:$L$2,0),0) * 1</f>
        <v>90</v>
      </c>
      <c r="K732" s="354" t="str">
        <f t="shared" si="132"/>
        <v>Yes</v>
      </c>
      <c r="L732" s="149"/>
      <c r="N732" s="415" t="s">
        <v>126</v>
      </c>
      <c r="O732" s="134">
        <f t="shared" si="134"/>
        <v>48.365135093878799</v>
      </c>
      <c r="P732" s="120">
        <f t="shared" si="135"/>
        <v>7.4780779863973301E-2</v>
      </c>
      <c r="Q732" s="423">
        <f t="shared" si="133"/>
        <v>1</v>
      </c>
      <c r="R732" s="534"/>
      <c r="S732" s="79"/>
      <c r="T732" s="186"/>
      <c r="U732" s="112"/>
      <c r="V732" s="186"/>
      <c r="W732" s="112"/>
    </row>
    <row r="733" spans="2:33" outlineLevel="2" x14ac:dyDescent="0.35">
      <c r="B733" s="126"/>
      <c r="C733" s="417" t="s">
        <v>128</v>
      </c>
      <c r="D733" s="524">
        <f>VLOOKUP($C733,'INPUTS | PCs'!$C$1457:$L$1475,MATCH($B$662,'INPUTS | PCs'!$C$2:$L$2,0),0) * 1</f>
        <v>45</v>
      </c>
      <c r="E733" s="153">
        <f>VLOOKUP($C733,'INPUTS | PCs'!$C$1479:$L$1497,MATCH($B$662,'INPUTS | PCs'!$C$2:$L$2,0),0)</f>
        <v>51.195529525549397</v>
      </c>
      <c r="F733" s="578"/>
      <c r="G733" s="70"/>
      <c r="H733" s="532"/>
      <c r="I733" s="94" t="s">
        <v>128</v>
      </c>
      <c r="J733" s="530">
        <f>VLOOKUP($I733,'INPUTS | PCs'!$C$1457:$L$1475,MATCH("2024-25",'INPUTS | PCs'!$C$2:$L$2,0),0) * 1</f>
        <v>90</v>
      </c>
      <c r="K733" s="354" t="str">
        <f t="shared" si="132"/>
        <v>Yes</v>
      </c>
      <c r="L733" s="149"/>
      <c r="N733" s="415" t="s">
        <v>128</v>
      </c>
      <c r="O733" s="134">
        <f t="shared" si="134"/>
        <v>51.195529525549397</v>
      </c>
      <c r="P733" s="120">
        <f t="shared" si="135"/>
        <v>0.13767843390109771</v>
      </c>
      <c r="Q733" s="423">
        <f t="shared" si="133"/>
        <v>1</v>
      </c>
      <c r="R733" s="534"/>
      <c r="S733" s="79"/>
      <c r="T733" s="186"/>
      <c r="U733" s="112"/>
      <c r="V733" s="186"/>
      <c r="W733" s="112"/>
    </row>
    <row r="734" spans="2:33" outlineLevel="2" x14ac:dyDescent="0.35">
      <c r="B734" s="126"/>
      <c r="C734" s="417" t="s">
        <v>131</v>
      </c>
      <c r="D734" s="524">
        <f>VLOOKUP($C734,'INPUTS | PCs'!$C$1457:$L$1475,MATCH($B$662,'INPUTS | PCs'!$C$2:$L$2,0),0) * 1</f>
        <v>45</v>
      </c>
      <c r="E734" s="153">
        <f>VLOOKUP($C734,'INPUTS | PCs'!$C$1479:$L$1497,MATCH($B$662,'INPUTS | PCs'!$C$2:$L$2,0),0)</f>
        <v>51.8119490695397</v>
      </c>
      <c r="F734" s="578"/>
      <c r="G734" s="70"/>
      <c r="H734" s="532"/>
      <c r="I734" s="94" t="s">
        <v>131</v>
      </c>
      <c r="J734" s="530">
        <f>VLOOKUP($I734,'INPUTS | PCs'!$C$1457:$L$1475,MATCH("2024-25",'INPUTS | PCs'!$C$2:$L$2,0),0) * 1</f>
        <v>90</v>
      </c>
      <c r="K734" s="354" t="str">
        <f t="shared" si="132"/>
        <v>Yes</v>
      </c>
      <c r="L734" s="149"/>
      <c r="N734" s="415" t="s">
        <v>131</v>
      </c>
      <c r="O734" s="134">
        <f t="shared" si="134"/>
        <v>51.8119490695397</v>
      </c>
      <c r="P734" s="120">
        <f t="shared" si="135"/>
        <v>0.15137664598977113</v>
      </c>
      <c r="Q734" s="423">
        <f t="shared" si="133"/>
        <v>1</v>
      </c>
      <c r="R734" s="534"/>
      <c r="S734" s="79"/>
      <c r="T734" s="186"/>
      <c r="U734" s="112"/>
      <c r="V734" s="186"/>
      <c r="W734" s="112"/>
    </row>
    <row r="735" spans="2:33" outlineLevel="2" x14ac:dyDescent="0.35">
      <c r="B735" s="126"/>
      <c r="C735" s="417" t="s">
        <v>133</v>
      </c>
      <c r="D735" s="524">
        <f>VLOOKUP($C735,'INPUTS | PCs'!$C$1457:$L$1475,MATCH($B$662,'INPUTS | PCs'!$C$2:$L$2,0),0) * 1</f>
        <v>45</v>
      </c>
      <c r="E735" s="153">
        <f>VLOOKUP($C735,'INPUTS | PCs'!$C$1479:$L$1497,MATCH($B$662,'INPUTS | PCs'!$C$2:$L$2,0),0)</f>
        <v>56.7723727193938</v>
      </c>
      <c r="F735" s="578"/>
      <c r="G735" s="70"/>
      <c r="H735" s="532"/>
      <c r="I735" s="94" t="s">
        <v>133</v>
      </c>
      <c r="J735" s="530">
        <f>VLOOKUP($I735,'INPUTS | PCs'!$C$1457:$L$1475,MATCH("2024-25",'INPUTS | PCs'!$C$2:$L$2,0),0) * 1</f>
        <v>90</v>
      </c>
      <c r="K735" s="354" t="str">
        <f t="shared" si="132"/>
        <v>Yes</v>
      </c>
      <c r="L735" s="149"/>
      <c r="N735" s="415" t="s">
        <v>133</v>
      </c>
      <c r="O735" s="134">
        <f t="shared" si="134"/>
        <v>56.7723727193938</v>
      </c>
      <c r="P735" s="120">
        <f t="shared" si="135"/>
        <v>0.26160828265319558</v>
      </c>
      <c r="Q735" s="423">
        <f t="shared" si="133"/>
        <v>1</v>
      </c>
      <c r="R735" s="534"/>
      <c r="S735" s="79"/>
      <c r="T735" s="186"/>
      <c r="U735" s="112"/>
      <c r="V735" s="186"/>
      <c r="W735" s="112"/>
    </row>
    <row r="736" spans="2:33" outlineLevel="2" x14ac:dyDescent="0.35">
      <c r="B736" s="126"/>
      <c r="C736" s="417" t="s">
        <v>244</v>
      </c>
      <c r="D736" s="524">
        <f>VLOOKUP($C736,'INPUTS | PCs'!$C$1457:$L$1475,MATCH($B$662,'INPUTS | PCs'!$C$2:$L$2,0),0) * 1</f>
        <v>45</v>
      </c>
      <c r="E736" s="153">
        <f>VLOOKUP($C736,'INPUTS | PCs'!$C$1479:$L$1497,MATCH($B$662,'INPUTS | PCs'!$C$2:$L$2,0),0)</f>
        <v>47.599337748344396</v>
      </c>
      <c r="F736" s="578"/>
      <c r="G736" s="70"/>
      <c r="H736" s="532"/>
      <c r="I736" s="94" t="s">
        <v>244</v>
      </c>
      <c r="J736" s="530">
        <f>VLOOKUP($I736,'INPUTS | PCs'!$C$1457:$L$1475,MATCH("2024-25",'INPUTS | PCs'!$C$2:$L$2,0),0) * 1</f>
        <v>90</v>
      </c>
      <c r="K736" s="354" t="str">
        <f t="shared" si="132"/>
        <v>Yes</v>
      </c>
      <c r="L736" s="149"/>
      <c r="N736" s="415" t="s">
        <v>244</v>
      </c>
      <c r="O736" s="134">
        <f t="shared" si="134"/>
        <v>47.599337748344396</v>
      </c>
      <c r="P736" s="120">
        <f t="shared" si="135"/>
        <v>5.7763061074319923E-2</v>
      </c>
      <c r="Q736" s="423">
        <f t="shared" si="133"/>
        <v>1</v>
      </c>
      <c r="R736" s="534"/>
      <c r="S736" s="79"/>
      <c r="T736" s="186"/>
      <c r="U736" s="112"/>
      <c r="V736" s="186"/>
      <c r="W736" s="112"/>
    </row>
    <row r="737" spans="2:30" outlineLevel="2" x14ac:dyDescent="0.35">
      <c r="B737" s="126"/>
      <c r="C737" s="417" t="s">
        <v>137</v>
      </c>
      <c r="D737" s="524">
        <f>VLOOKUP($C737,'INPUTS | PCs'!$C$1457:$L$1475,MATCH($B$662,'INPUTS | PCs'!$C$2:$L$2,0),0) * 1</f>
        <v>45</v>
      </c>
      <c r="E737" s="153">
        <f>VLOOKUP($C737,'INPUTS | PCs'!$C$1479:$L$1497,MATCH($B$662,'INPUTS | PCs'!$C$2:$L$2,0),0)</f>
        <v>49.364337715962201</v>
      </c>
      <c r="F737" s="578"/>
      <c r="G737" s="70"/>
      <c r="H737" s="532"/>
      <c r="I737" s="94" t="s">
        <v>137</v>
      </c>
      <c r="J737" s="530">
        <f>VLOOKUP($I737,'INPUTS | PCs'!$C$1457:$L$1475,MATCH("2024-25",'INPUTS | PCs'!$C$2:$L$2,0),0) * 1</f>
        <v>90</v>
      </c>
      <c r="K737" s="354" t="str">
        <f t="shared" si="132"/>
        <v>Yes</v>
      </c>
      <c r="L737" s="149"/>
      <c r="N737" s="415" t="s">
        <v>137</v>
      </c>
      <c r="O737" s="134">
        <f t="shared" si="134"/>
        <v>49.364337715962201</v>
      </c>
      <c r="P737" s="120">
        <f t="shared" si="135"/>
        <v>9.6985282576937795E-2</v>
      </c>
      <c r="Q737" s="423">
        <f t="shared" si="133"/>
        <v>1</v>
      </c>
      <c r="R737" s="534"/>
      <c r="S737" s="79"/>
      <c r="T737" s="186"/>
      <c r="U737" s="112"/>
      <c r="V737" s="186"/>
      <c r="W737" s="112"/>
    </row>
    <row r="738" spans="2:30" outlineLevel="2" x14ac:dyDescent="0.35">
      <c r="B738" s="126"/>
      <c r="C738" s="417" t="s">
        <v>139</v>
      </c>
      <c r="D738" s="524">
        <f>VLOOKUP($C738,'INPUTS | PCs'!$C$1457:$L$1475,MATCH($B$662,'INPUTS | PCs'!$C$2:$L$2,0),0) * 1</f>
        <v>45</v>
      </c>
      <c r="E738" s="153">
        <f>VLOOKUP($C738,'INPUTS | PCs'!$C$1479:$L$1497,MATCH($B$662,'INPUTS | PCs'!$C$2:$L$2,0),0)</f>
        <v>46.3473779933313</v>
      </c>
      <c r="F738" s="578"/>
      <c r="G738" s="70"/>
      <c r="H738" s="532"/>
      <c r="I738" s="94" t="s">
        <v>139</v>
      </c>
      <c r="J738" s="530">
        <f>VLOOKUP($I738,'INPUTS | PCs'!$C$1457:$L$1475,MATCH("2024-25",'INPUTS | PCs'!$C$2:$L$2,0),0) * 1</f>
        <v>90</v>
      </c>
      <c r="K738" s="354" t="str">
        <f t="shared" si="132"/>
        <v>Yes</v>
      </c>
      <c r="L738" s="149"/>
      <c r="N738" s="415" t="s">
        <v>139</v>
      </c>
      <c r="O738" s="134">
        <f t="shared" si="134"/>
        <v>46.3473779933313</v>
      </c>
      <c r="P738" s="120">
        <f t="shared" si="135"/>
        <v>2.9941733185139992E-2</v>
      </c>
      <c r="Q738" s="423">
        <f t="shared" si="133"/>
        <v>1</v>
      </c>
      <c r="R738" s="534"/>
      <c r="S738" s="79"/>
      <c r="T738" s="186"/>
      <c r="U738" s="112"/>
      <c r="V738" s="186"/>
      <c r="W738" s="112"/>
    </row>
    <row r="739" spans="2:30" outlineLevel="2" x14ac:dyDescent="0.35">
      <c r="B739" s="68"/>
      <c r="C739" s="417" t="s">
        <v>141</v>
      </c>
      <c r="D739" s="524">
        <f>VLOOKUP($C739,'INPUTS | PCs'!$C$1457:$L$1475,MATCH($B$662,'INPUTS | PCs'!$C$2:$L$2,0),0) * 1</f>
        <v>45</v>
      </c>
      <c r="E739" s="153">
        <f>VLOOKUP($C739,'INPUTS | PCs'!$C$1479:$L$1497,MATCH($B$662,'INPUTS | PCs'!$C$2:$L$2,0),0)</f>
        <v>62.320808812434002</v>
      </c>
      <c r="F739" s="578"/>
      <c r="G739" s="70"/>
      <c r="H739" s="532"/>
      <c r="I739" s="94" t="s">
        <v>141</v>
      </c>
      <c r="J739" s="530">
        <f>VLOOKUP($I739,'INPUTS | PCs'!$C$1457:$L$1475,MATCH("2024-25",'INPUTS | PCs'!$C$2:$L$2,0),0) * 1</f>
        <v>90</v>
      </c>
      <c r="K739" s="354" t="str">
        <f t="shared" si="132"/>
        <v>Yes</v>
      </c>
      <c r="L739" s="149"/>
      <c r="N739" s="415" t="s">
        <v>141</v>
      </c>
      <c r="O739" s="134">
        <f t="shared" si="134"/>
        <v>62.320808812434002</v>
      </c>
      <c r="P739" s="120">
        <f t="shared" si="135"/>
        <v>0.3849068624985334</v>
      </c>
      <c r="Q739" s="423">
        <f t="shared" si="133"/>
        <v>1</v>
      </c>
      <c r="R739" s="534"/>
      <c r="S739" s="79"/>
      <c r="T739" s="186"/>
      <c r="U739" s="112"/>
      <c r="V739" s="186"/>
      <c r="W739" s="112"/>
    </row>
    <row r="740" spans="2:30" outlineLevel="2" x14ac:dyDescent="0.35">
      <c r="B740" s="68"/>
      <c r="C740" s="417" t="s">
        <v>143</v>
      </c>
      <c r="D740" s="524">
        <f>VLOOKUP($C740,'INPUTS | PCs'!$C$1457:$L$1475,MATCH($B$662,'INPUTS | PCs'!$C$2:$L$2,0),0) * 1</f>
        <v>45</v>
      </c>
      <c r="E740" s="153">
        <f>VLOOKUP($C740,'INPUTS | PCs'!$C$1479:$L$1497,MATCH($B$662,'INPUTS | PCs'!$C$2:$L$2,0),0)</f>
        <v>48.571428571428598</v>
      </c>
      <c r="F740" s="578"/>
      <c r="G740" s="70"/>
      <c r="H740" s="532"/>
      <c r="I740" s="94" t="s">
        <v>143</v>
      </c>
      <c r="J740" s="530">
        <f>VLOOKUP($I740,'INPUTS | PCs'!$C$1457:$L$1475,MATCH("2024-25",'INPUTS | PCs'!$C$2:$L$2,0),0) * 1</f>
        <v>90</v>
      </c>
      <c r="K740" s="354" t="str">
        <f t="shared" si="132"/>
        <v>Yes</v>
      </c>
      <c r="L740" s="149"/>
      <c r="N740" s="415" t="s">
        <v>143</v>
      </c>
      <c r="O740" s="134">
        <f t="shared" si="134"/>
        <v>48.571428571428598</v>
      </c>
      <c r="P740" s="120">
        <f t="shared" si="135"/>
        <v>7.9365079365079957E-2</v>
      </c>
      <c r="Q740" s="423">
        <f t="shared" si="133"/>
        <v>1</v>
      </c>
      <c r="R740" s="534"/>
      <c r="S740" s="79"/>
      <c r="T740" s="186"/>
      <c r="U740" s="112"/>
      <c r="V740" s="186"/>
      <c r="W740" s="112"/>
    </row>
    <row r="741" spans="2:30" outlineLevel="2" x14ac:dyDescent="0.35">
      <c r="B741" s="68"/>
      <c r="C741" s="417" t="s">
        <v>145</v>
      </c>
      <c r="D741" s="524">
        <f>VLOOKUP($C741,'INPUTS | PCs'!$C$1457:$L$1475,MATCH($B$662,'INPUTS | PCs'!$C$2:$L$2,0),0) * 1</f>
        <v>45</v>
      </c>
      <c r="E741" s="153">
        <f>VLOOKUP($C741,'INPUTS | PCs'!$C$1479:$L$1497,MATCH($B$662,'INPUTS | PCs'!$C$2:$L$2,0),0)</f>
        <v>80.190930787589494</v>
      </c>
      <c r="F741" s="578"/>
      <c r="G741" s="70"/>
      <c r="H741" s="532"/>
      <c r="I741" s="94" t="s">
        <v>145</v>
      </c>
      <c r="J741" s="530">
        <f>VLOOKUP($I741,'INPUTS | PCs'!$C$1457:$L$1475,MATCH("2024-25",'INPUTS | PCs'!$C$2:$L$2,0),0) * 1</f>
        <v>90</v>
      </c>
      <c r="K741" s="354" t="str">
        <f t="shared" si="132"/>
        <v>Yes</v>
      </c>
      <c r="L741" s="149"/>
      <c r="N741" s="415" t="s">
        <v>145</v>
      </c>
      <c r="O741" s="134">
        <f t="shared" si="134"/>
        <v>80.190930787589494</v>
      </c>
      <c r="P741" s="120">
        <f t="shared" si="135"/>
        <v>0.78202068416865544</v>
      </c>
      <c r="Q741" s="423">
        <f t="shared" si="133"/>
        <v>1</v>
      </c>
      <c r="R741" s="534"/>
      <c r="S741" s="79"/>
      <c r="T741" s="186"/>
      <c r="U741" s="112"/>
      <c r="V741" s="186"/>
      <c r="W741" s="112"/>
    </row>
    <row r="742" spans="2:30" outlineLevel="2" x14ac:dyDescent="0.35">
      <c r="B742" s="68"/>
      <c r="C742" s="417" t="s">
        <v>147</v>
      </c>
      <c r="D742" s="524">
        <f>VLOOKUP($C742,'INPUTS | PCs'!$C$1457:$L$1475,MATCH($B$662,'INPUTS | PCs'!$C$2:$L$2,0),0) * 1</f>
        <v>45</v>
      </c>
      <c r="E742" s="153">
        <f>VLOOKUP($C742,'INPUTS | PCs'!$C$1479:$L$1497,MATCH($B$662,'INPUTS | PCs'!$C$2:$L$2,0),0)</f>
        <v>75.655483507189203</v>
      </c>
      <c r="F742" s="578"/>
      <c r="G742" s="70"/>
      <c r="H742" s="532"/>
      <c r="I742" s="94" t="s">
        <v>147</v>
      </c>
      <c r="J742" s="530">
        <f>VLOOKUP($I742,'INPUTS | PCs'!$C$1457:$L$1475,MATCH("2024-25",'INPUTS | PCs'!$C$2:$L$2,0),0) * 1</f>
        <v>90</v>
      </c>
      <c r="K742" s="354" t="str">
        <f t="shared" si="132"/>
        <v>Yes</v>
      </c>
      <c r="L742" s="149"/>
      <c r="N742" s="415" t="s">
        <v>147</v>
      </c>
      <c r="O742" s="134">
        <f t="shared" si="134"/>
        <v>75.655483507189203</v>
      </c>
      <c r="P742" s="120">
        <f t="shared" si="135"/>
        <v>0.68123296682642676</v>
      </c>
      <c r="Q742" s="423">
        <f t="shared" si="133"/>
        <v>1</v>
      </c>
      <c r="R742" s="534"/>
      <c r="S742" s="79"/>
      <c r="T742" s="186"/>
      <c r="U742" s="112"/>
      <c r="V742" s="186"/>
      <c r="W742" s="112"/>
    </row>
    <row r="743" spans="2:30" outlineLevel="2" x14ac:dyDescent="0.35">
      <c r="B743" s="68"/>
      <c r="C743" s="417" t="s">
        <v>149</v>
      </c>
      <c r="D743" s="524">
        <f>VLOOKUP($C743,'INPUTS | PCs'!$C$1457:$L$1475,MATCH($B$662,'INPUTS | PCs'!$C$2:$L$2,0),0) * 1</f>
        <v>45</v>
      </c>
      <c r="E743" s="153">
        <f>VLOOKUP($C743,'INPUTS | PCs'!$C$1479:$L$1497,MATCH($B$662,'INPUTS | PCs'!$C$2:$L$2,0),0)</f>
        <v>53.573615606683603</v>
      </c>
      <c r="F743" s="578"/>
      <c r="G743" s="70"/>
      <c r="H743" s="532"/>
      <c r="I743" s="94" t="s">
        <v>149</v>
      </c>
      <c r="J743" s="530">
        <f>VLOOKUP($I743,'INPUTS | PCs'!$C$1457:$L$1475,MATCH("2024-25",'INPUTS | PCs'!$C$2:$L$2,0),0) * 1</f>
        <v>90</v>
      </c>
      <c r="K743" s="354" t="str">
        <f t="shared" si="132"/>
        <v>Yes</v>
      </c>
      <c r="L743" s="149"/>
      <c r="N743" s="415" t="s">
        <v>149</v>
      </c>
      <c r="O743" s="134">
        <f t="shared" si="134"/>
        <v>53.573615606683603</v>
      </c>
      <c r="P743" s="120">
        <f t="shared" si="135"/>
        <v>0.19052479125963562</v>
      </c>
      <c r="Q743" s="423">
        <f t="shared" si="133"/>
        <v>1</v>
      </c>
      <c r="R743" s="534"/>
      <c r="S743" s="79"/>
      <c r="T743" s="186"/>
      <c r="U743" s="112"/>
      <c r="V743" s="186"/>
      <c r="W743" s="112"/>
    </row>
    <row r="744" spans="2:30" outlineLevel="2" x14ac:dyDescent="0.35">
      <c r="B744" s="68"/>
      <c r="C744" s="417" t="s">
        <v>151</v>
      </c>
      <c r="D744" s="524">
        <f>VLOOKUP($C744,'INPUTS | PCs'!$C$1457:$L$1475,MATCH($B$662,'INPUTS | PCs'!$C$2:$L$2,0),0) * 1</f>
        <v>45</v>
      </c>
      <c r="E744" s="153">
        <f>VLOOKUP($C744,'INPUTS | PCs'!$C$1479:$L$1497,MATCH($B$662,'INPUTS | PCs'!$C$2:$L$2,0),0)</f>
        <v>100</v>
      </c>
      <c r="F744" s="578"/>
      <c r="G744" s="70"/>
      <c r="H744" s="532"/>
      <c r="I744" s="94" t="s">
        <v>151</v>
      </c>
      <c r="J744" s="530">
        <f>VLOOKUP($I744,'INPUTS | PCs'!$C$1457:$L$1475,MATCH("2024-25",'INPUTS | PCs'!$C$2:$L$2,0),0) * 1</f>
        <v>90</v>
      </c>
      <c r="K744" s="354" t="str">
        <f t="shared" si="132"/>
        <v>Yes</v>
      </c>
      <c r="L744" s="149"/>
      <c r="N744" s="415" t="s">
        <v>151</v>
      </c>
      <c r="O744" s="134">
        <f t="shared" si="134"/>
        <v>100</v>
      </c>
      <c r="P744" s="120">
        <f t="shared" si="135"/>
        <v>1.2222222222222223</v>
      </c>
      <c r="Q744" s="423">
        <f t="shared" si="133"/>
        <v>1</v>
      </c>
      <c r="R744" s="534"/>
      <c r="S744" s="79"/>
      <c r="T744" s="186"/>
      <c r="U744" s="112"/>
      <c r="V744" s="186"/>
      <c r="W744" s="112"/>
    </row>
    <row r="745" spans="2:30" outlineLevel="2" x14ac:dyDescent="0.35">
      <c r="B745" s="68"/>
      <c r="C745" s="115"/>
      <c r="D745" s="97"/>
      <c r="E745" s="188"/>
      <c r="F745" s="592"/>
      <c r="G745" s="70"/>
      <c r="H745" s="129"/>
      <c r="I745" s="115"/>
      <c r="K745" s="595"/>
      <c r="L745" s="308"/>
      <c r="N745" s="115"/>
      <c r="O745" s="132"/>
      <c r="P745" s="102"/>
      <c r="Q745" s="592"/>
      <c r="R745" s="528"/>
      <c r="S745" s="142"/>
      <c r="T745" s="80"/>
      <c r="U745" s="112"/>
      <c r="V745" s="80"/>
      <c r="W745" s="112"/>
    </row>
    <row r="746" spans="2:30" outlineLevel="2" x14ac:dyDescent="0.35">
      <c r="B746" s="126"/>
      <c r="C746" s="418" t="s">
        <v>725</v>
      </c>
      <c r="D746" s="686" t="s">
        <v>242</v>
      </c>
      <c r="E746" s="598">
        <f>VLOOKUP($C746,'INPUTS | PCs'!$C$1479:$L$1497,MATCH($B$662,'INPUTS | PCs'!$C$2:$L$2,0),0)</f>
        <v>54.914471409804335</v>
      </c>
      <c r="F746" s="604" t="s">
        <v>242</v>
      </c>
      <c r="G746" s="70"/>
      <c r="H746" s="532"/>
      <c r="I746" s="526" t="s">
        <v>725</v>
      </c>
      <c r="J746" s="601">
        <f>(VLOOKUP($I746,'CALCS | PCs'!$C$437:$L$455,MATCH("2024-25",'CALCS | PCs'!$C$2:$L$2,0),0) / VLOOKUP($I746,'INPUTS | PCs'!$C$1523:$L$1541,MATCH($I$725,'INPUTS | PCs'!$C$2:$L$2,0),0)) * 100</f>
        <v>90</v>
      </c>
      <c r="K746" s="604" t="s">
        <v>242</v>
      </c>
      <c r="L746" s="149"/>
      <c r="N746" s="418" t="s">
        <v>725</v>
      </c>
      <c r="O746" s="163">
        <f t="shared" si="134"/>
        <v>54.914471409804335</v>
      </c>
      <c r="P746" s="604" t="s">
        <v>242</v>
      </c>
      <c r="Q746" s="604" t="s">
        <v>242</v>
      </c>
      <c r="R746" s="534"/>
      <c r="S746" s="79"/>
      <c r="T746" s="80"/>
      <c r="U746" s="112"/>
      <c r="V746" s="80"/>
      <c r="W746" s="112"/>
    </row>
    <row r="747" spans="2:30" outlineLevel="2" x14ac:dyDescent="0.35">
      <c r="B747" s="68"/>
      <c r="C747" s="68"/>
      <c r="D747" s="525"/>
      <c r="E747" s="189"/>
      <c r="H747" s="350"/>
      <c r="I747" s="68"/>
      <c r="J747" s="131"/>
      <c r="K747" s="71"/>
      <c r="N747" s="67"/>
      <c r="O747" s="131"/>
      <c r="P747" s="65"/>
      <c r="Q747" s="65"/>
      <c r="R747" s="129"/>
      <c r="U747" s="80"/>
      <c r="V747" s="80"/>
      <c r="W747" s="80"/>
    </row>
    <row r="748" spans="2:30" outlineLevel="2" x14ac:dyDescent="0.35">
      <c r="B748" s="68"/>
      <c r="C748" s="101" t="s">
        <v>1254</v>
      </c>
      <c r="D748" s="298">
        <f>IFERROR(_xlfn.QUARTILE.INC(D728:D744,1),"-")</f>
        <v>45</v>
      </c>
      <c r="E748" s="129">
        <f>IFERROR(_xlfn.QUARTILE.INC(E728:E744,1),"-")</f>
        <v>49.364337715962201</v>
      </c>
      <c r="H748" s="523"/>
      <c r="I748" s="101" t="s">
        <v>1254</v>
      </c>
      <c r="J748" s="129" t="str">
        <f>IFERROR(_xlfn.QUARTILE.INC(#REF!,1),"-")</f>
        <v>-</v>
      </c>
      <c r="K748" s="149"/>
      <c r="N748" s="101" t="s">
        <v>1254</v>
      </c>
      <c r="O748" s="129">
        <f>IFERROR(_xlfn.QUARTILE.INC(O728:O744,1),"-")</f>
        <v>49.364337715962201</v>
      </c>
      <c r="P748" s="81"/>
      <c r="Q748" s="81"/>
      <c r="R748" s="129"/>
      <c r="S748" s="81"/>
      <c r="T748" s="81"/>
      <c r="U748" s="81"/>
      <c r="V748" s="81"/>
      <c r="W748" s="81"/>
    </row>
    <row r="749" spans="2:30" outlineLevel="2" x14ac:dyDescent="0.35">
      <c r="B749" s="68"/>
      <c r="C749" s="68" t="s">
        <v>1256</v>
      </c>
      <c r="D749" s="80">
        <f>IFERROR(_xlfn.QUARTILE.INC(D728:D744,3),"-")</f>
        <v>45</v>
      </c>
      <c r="E749" s="129">
        <f>IFERROR(_xlfn.QUARTILE.INC(E728:E744,3),"-")</f>
        <v>62.793453102612098</v>
      </c>
      <c r="H749" s="129"/>
      <c r="I749" s="68" t="s">
        <v>1256</v>
      </c>
      <c r="J749" s="129" t="str">
        <f>IFERROR(_xlfn.QUARTILE.INC(#REF!,3),"-")</f>
        <v>-</v>
      </c>
      <c r="N749" s="68" t="s">
        <v>1256</v>
      </c>
      <c r="O749" s="129">
        <f>IFERROR(_xlfn.QUARTILE.INC(O728:O744,3),"-")</f>
        <v>62.793453102612098</v>
      </c>
      <c r="R749" s="129"/>
    </row>
    <row r="750" spans="2:30" outlineLevel="2" x14ac:dyDescent="0.35">
      <c r="H750" s="67"/>
      <c r="I750" s="67"/>
    </row>
    <row r="751" spans="2:30" outlineLevel="2" x14ac:dyDescent="0.35">
      <c r="B751" s="815" t="s">
        <v>1230</v>
      </c>
      <c r="C751" s="816"/>
      <c r="D751" s="816"/>
      <c r="E751" s="817"/>
      <c r="F751" s="307"/>
      <c r="G751" s="108" t="s">
        <v>1204</v>
      </c>
      <c r="H751" s="307"/>
      <c r="I751" s="67"/>
      <c r="N751" s="108" t="s">
        <v>1204</v>
      </c>
      <c r="R751" s="108"/>
      <c r="V751" s="108"/>
      <c r="W751" s="108"/>
    </row>
    <row r="752" spans="2:30" outlineLevel="2" x14ac:dyDescent="0.35">
      <c r="B752" s="812" t="str">
        <f>'OUTPUTS | Summary'!$H$38</f>
        <v>Greater than or equal to target</v>
      </c>
      <c r="C752" s="813"/>
      <c r="D752" s="814"/>
      <c r="E752" s="669">
        <v>1</v>
      </c>
      <c r="F752" s="307"/>
      <c r="G752" s="57" t="s">
        <v>1412</v>
      </c>
      <c r="H752" s="307"/>
      <c r="I752" s="67"/>
      <c r="K752" s="108"/>
      <c r="L752" s="108"/>
      <c r="M752" s="108"/>
      <c r="AD752" s="72"/>
    </row>
    <row r="753" spans="2:33" outlineLevel="2" x14ac:dyDescent="0.35">
      <c r="B753" s="812" t="str">
        <f>'OUTPUTS | Summary'!$K$38</f>
        <v>Less than target</v>
      </c>
      <c r="C753" s="813"/>
      <c r="D753" s="814"/>
      <c r="E753" s="106">
        <v>2</v>
      </c>
      <c r="F753" s="307"/>
      <c r="G753" s="57" t="s">
        <v>1413</v>
      </c>
      <c r="H753" s="307"/>
      <c r="I753" s="67"/>
      <c r="K753" s="108"/>
      <c r="L753" s="108"/>
      <c r="M753" s="108"/>
      <c r="N753" s="108"/>
      <c r="O753" s="108"/>
      <c r="AD753" s="72"/>
    </row>
    <row r="754" spans="2:33" outlineLevel="2" x14ac:dyDescent="0.35">
      <c r="B754" s="68"/>
      <c r="C754" s="68"/>
      <c r="D754" s="68"/>
      <c r="E754" s="349"/>
      <c r="F754" s="68"/>
      <c r="G754" s="68"/>
      <c r="H754" s="68"/>
      <c r="I754" s="67"/>
      <c r="J754" s="108"/>
      <c r="K754" s="108"/>
      <c r="L754" s="108"/>
      <c r="M754" s="108"/>
      <c r="N754" s="108"/>
      <c r="O754" s="108"/>
      <c r="P754" s="108"/>
      <c r="Q754" s="108"/>
      <c r="R754" s="108"/>
      <c r="V754" s="108"/>
      <c r="Y754" s="459"/>
    </row>
    <row r="755" spans="2:33" outlineLevel="1" x14ac:dyDescent="0.35">
      <c r="B755" s="68"/>
      <c r="C755" s="68"/>
      <c r="D755" s="68"/>
      <c r="E755" s="349"/>
      <c r="F755" s="68"/>
      <c r="G755" s="68"/>
      <c r="H755" s="68"/>
      <c r="I755" s="67"/>
      <c r="J755" s="108"/>
      <c r="K755" s="108"/>
      <c r="L755" s="108"/>
      <c r="M755" s="108"/>
      <c r="N755" s="108"/>
      <c r="O755" s="108"/>
      <c r="P755" s="108"/>
      <c r="Q755" s="108"/>
      <c r="R755" s="108"/>
      <c r="V755" s="108"/>
      <c r="Y755" s="459"/>
    </row>
    <row r="756" spans="2:33" ht="14.25" outlineLevel="1" x14ac:dyDescent="0.35">
      <c r="B756" s="74" t="str">
        <f>"Priority services register actual contacts performance in "&amp;Year</f>
        <v>Priority services register actual contacts performance in 2020-21</v>
      </c>
      <c r="C756" s="168"/>
      <c r="D756" s="168"/>
      <c r="E756" s="168"/>
      <c r="F756" s="168"/>
      <c r="G756" s="168"/>
      <c r="H756" s="169"/>
      <c r="I756" s="169"/>
      <c r="J756" s="170"/>
      <c r="K756" s="170"/>
      <c r="L756" s="170"/>
      <c r="M756" s="170"/>
      <c r="N756" s="170"/>
      <c r="O756" s="170"/>
      <c r="P756" s="170"/>
      <c r="Q756" s="170"/>
      <c r="R756" s="170"/>
      <c r="S756" s="170"/>
      <c r="T756" s="170"/>
      <c r="U756" s="170"/>
      <c r="V756" s="170"/>
      <c r="W756" s="170"/>
      <c r="X756" s="168"/>
      <c r="Y756" s="168"/>
      <c r="Z756" s="168"/>
      <c r="AA756" s="168"/>
      <c r="AB756" s="168"/>
      <c r="AC756" s="168"/>
      <c r="AD756" s="168"/>
      <c r="AE756" s="168"/>
      <c r="AF756" s="168"/>
      <c r="AG756" s="168"/>
    </row>
    <row r="757" spans="2:33" outlineLevel="2" x14ac:dyDescent="0.35">
      <c r="B757" s="68"/>
      <c r="C757" s="68"/>
      <c r="D757" s="68"/>
      <c r="E757" s="349"/>
      <c r="F757" s="68"/>
      <c r="G757" s="68"/>
      <c r="H757" s="68"/>
      <c r="I757" s="67"/>
      <c r="J757" s="108"/>
      <c r="K757" s="108"/>
      <c r="L757" s="108"/>
      <c r="M757" s="108"/>
      <c r="N757" s="108"/>
      <c r="O757" s="108"/>
      <c r="P757" s="108"/>
      <c r="Q757" s="108"/>
      <c r="R757" s="108"/>
      <c r="V757" s="108"/>
      <c r="Y757" s="459"/>
    </row>
    <row r="758" spans="2:33" outlineLevel="2" x14ac:dyDescent="0.35">
      <c r="B758" s="57" t="s">
        <v>1232</v>
      </c>
      <c r="E758" s="137"/>
      <c r="I758" s="57" t="s">
        <v>1414</v>
      </c>
      <c r="N758" s="57" t="s">
        <v>1415</v>
      </c>
    </row>
    <row r="759" spans="2:33" outlineLevel="2" x14ac:dyDescent="0.35"/>
    <row r="760" spans="2:33" outlineLevel="2" x14ac:dyDescent="0.35">
      <c r="B760" s="57" t="str">
        <f>Year</f>
        <v>2020-21</v>
      </c>
      <c r="E760" s="165"/>
      <c r="H760" s="135"/>
      <c r="I760" s="57" t="str">
        <f>Year</f>
        <v>2020-21</v>
      </c>
    </row>
    <row r="761" spans="2:33" outlineLevel="2" x14ac:dyDescent="0.35">
      <c r="N761" s="185">
        <v>1</v>
      </c>
      <c r="O761" s="185">
        <f>N761+1</f>
        <v>2</v>
      </c>
      <c r="P761" s="185">
        <f t="shared" ref="P761" si="136">O761+1</f>
        <v>3</v>
      </c>
      <c r="Q761" s="185">
        <f t="shared" ref="Q761" si="137">P761+1</f>
        <v>4</v>
      </c>
      <c r="R761" s="185"/>
      <c r="W761" s="185"/>
      <c r="X761" s="185"/>
    </row>
    <row r="762" spans="2:33" ht="71.25" customHeight="1" outlineLevel="2" x14ac:dyDescent="0.35">
      <c r="B762" s="125"/>
      <c r="C762" s="91" t="s">
        <v>212</v>
      </c>
      <c r="D762" s="87" t="s">
        <v>1416</v>
      </c>
      <c r="E762" s="87" t="s">
        <v>1417</v>
      </c>
      <c r="F762" s="416" t="s">
        <v>1226</v>
      </c>
      <c r="G762" s="307"/>
      <c r="I762" s="91" t="s">
        <v>212</v>
      </c>
      <c r="J762" s="531" t="s">
        <v>1418</v>
      </c>
      <c r="K762" s="87" t="s">
        <v>1419</v>
      </c>
      <c r="L762" s="520"/>
      <c r="N762" s="91" t="s">
        <v>212</v>
      </c>
      <c r="O762" s="87" t="s">
        <v>1420</v>
      </c>
      <c r="P762" s="87" t="s">
        <v>1294</v>
      </c>
      <c r="Q762" s="87" t="s">
        <v>1228</v>
      </c>
      <c r="R762" s="151"/>
      <c r="W762" s="151"/>
      <c r="X762" s="151"/>
      <c r="AC762" s="390"/>
    </row>
    <row r="763" spans="2:33" outlineLevel="2" x14ac:dyDescent="0.35">
      <c r="B763" s="126"/>
      <c r="C763" s="417" t="s">
        <v>117</v>
      </c>
      <c r="D763" s="522">
        <f>VLOOKUP($C763,'INPUTS | PCs'!$C$1567:$L$1585,MATCH($B$662,'INPUTS | PCs'!$C$2:$L$2,0),0) * 1</f>
        <v>17.5</v>
      </c>
      <c r="E763" s="153">
        <f>VLOOKUP($C763,'INPUTS | PCs'!$C$1589:$L$1607,MATCH($B$662,'INPUTS | PCs'!$C$2:$L$2,0),0)</f>
        <v>38.768602857000602</v>
      </c>
      <c r="F763" s="578"/>
      <c r="G763" s="70"/>
      <c r="I763" s="94" t="s">
        <v>117</v>
      </c>
      <c r="J763" s="529">
        <f>VLOOKUP($I763,'INPUTS | PCs'!$C$1567:$L$1585,MATCH("2024-25",'INPUTS | PCs'!$C$2:$L$2,0),0) * 1</f>
        <v>35</v>
      </c>
      <c r="K763" s="354" t="str">
        <f t="shared" ref="K763:K779" si="138">IF(E763&gt;=D763,"Yes","No")</f>
        <v>Yes</v>
      </c>
      <c r="L763" s="149"/>
      <c r="N763" s="415" t="s">
        <v>117</v>
      </c>
      <c r="O763" s="134">
        <f>$E763</f>
        <v>38.768602857000602</v>
      </c>
      <c r="P763" s="120">
        <f>($E763-$D763)/$D763</f>
        <v>1.2153487346857486</v>
      </c>
      <c r="Q763" s="423">
        <f t="shared" ref="Q763:Q779" si="139">IF(O763&gt;=$D763,1,2)</f>
        <v>1</v>
      </c>
      <c r="R763" s="534"/>
      <c r="W763" s="112"/>
      <c r="X763" s="186"/>
      <c r="AC763" s="67"/>
    </row>
    <row r="764" spans="2:33" outlineLevel="2" x14ac:dyDescent="0.35">
      <c r="B764" s="126"/>
      <c r="C764" s="417" t="s">
        <v>119</v>
      </c>
      <c r="D764" s="522">
        <f>VLOOKUP($C764,'INPUTS | PCs'!$C$1567:$L$1585,MATCH($B$662,'INPUTS | PCs'!$C$2:$L$2,0),0) * 1</f>
        <v>17.5</v>
      </c>
      <c r="E764" s="153">
        <f>VLOOKUP($C764,'INPUTS | PCs'!$C$1589:$L$1607,MATCH($B$662,'INPUTS | PCs'!$C$2:$L$2,0),0)</f>
        <v>27.1216797090268</v>
      </c>
      <c r="F764" s="578"/>
      <c r="G764" s="70"/>
      <c r="I764" s="94" t="s">
        <v>119</v>
      </c>
      <c r="J764" s="529">
        <f>VLOOKUP($I764,'INPUTS | PCs'!$C$1567:$L$1585,MATCH("2024-25",'INPUTS | PCs'!$C$2:$L$2,0),0) * 1</f>
        <v>35</v>
      </c>
      <c r="K764" s="354" t="str">
        <f t="shared" si="138"/>
        <v>Yes</v>
      </c>
      <c r="L764" s="149"/>
      <c r="N764" s="415" t="s">
        <v>119</v>
      </c>
      <c r="O764" s="134">
        <f t="shared" ref="O764:O781" si="140">$E764</f>
        <v>27.1216797090268</v>
      </c>
      <c r="P764" s="120">
        <f t="shared" ref="P764:P779" si="141">($E764-$D764)/$D764</f>
        <v>0.54981026908724573</v>
      </c>
      <c r="Q764" s="423">
        <f t="shared" si="139"/>
        <v>1</v>
      </c>
      <c r="R764" s="534"/>
      <c r="W764" s="112"/>
      <c r="X764" s="186"/>
      <c r="AC764" s="67"/>
    </row>
    <row r="765" spans="2:33" outlineLevel="2" x14ac:dyDescent="0.35">
      <c r="B765" s="126"/>
      <c r="C765" s="417" t="s">
        <v>122</v>
      </c>
      <c r="D765" s="522">
        <f>VLOOKUP($C765,'INPUTS | PCs'!$C$1567:$L$1585,MATCH($B$662,'INPUTS | PCs'!$C$2:$L$2,0),0) * 1</f>
        <v>17.5</v>
      </c>
      <c r="E765" s="153">
        <f>VLOOKUP($C765,'INPUTS | PCs'!$C$1589:$L$1607,MATCH($B$662,'INPUTS | PCs'!$C$2:$L$2,0),0)</f>
        <v>34.343434343434303</v>
      </c>
      <c r="F765" s="578"/>
      <c r="G765" s="70"/>
      <c r="I765" s="94" t="s">
        <v>122</v>
      </c>
      <c r="J765" s="529">
        <f>VLOOKUP($I765,'INPUTS | PCs'!$C$1567:$L$1585,MATCH("2024-25",'INPUTS | PCs'!$C$2:$L$2,0),0) * 1</f>
        <v>35</v>
      </c>
      <c r="K765" s="354" t="str">
        <f t="shared" si="138"/>
        <v>Yes</v>
      </c>
      <c r="L765" s="149"/>
      <c r="N765" s="415" t="s">
        <v>122</v>
      </c>
      <c r="O765" s="134">
        <f t="shared" si="140"/>
        <v>34.343434343434303</v>
      </c>
      <c r="P765" s="120">
        <f t="shared" si="141"/>
        <v>0.96248196248196016</v>
      </c>
      <c r="Q765" s="423">
        <f t="shared" si="139"/>
        <v>1</v>
      </c>
      <c r="R765" s="534"/>
      <c r="W765" s="112"/>
      <c r="X765" s="186"/>
      <c r="AC765" s="67"/>
    </row>
    <row r="766" spans="2:33" outlineLevel="2" x14ac:dyDescent="0.35">
      <c r="B766" s="126"/>
      <c r="C766" s="417" t="s">
        <v>124</v>
      </c>
      <c r="D766" s="522">
        <f>VLOOKUP($C766,'INPUTS | PCs'!$C$1567:$L$1585,MATCH($B$662,'INPUTS | PCs'!$C$2:$L$2,0),0) * 1</f>
        <v>17.5</v>
      </c>
      <c r="E766" s="153">
        <f>VLOOKUP($C766,'INPUTS | PCs'!$C$1589:$L$1607,MATCH($B$662,'INPUTS | PCs'!$C$2:$L$2,0),0)</f>
        <v>40.010917030567697</v>
      </c>
      <c r="F766" s="578"/>
      <c r="G766" s="70"/>
      <c r="I766" s="94" t="s">
        <v>124</v>
      </c>
      <c r="J766" s="529">
        <f>VLOOKUP($I766,'INPUTS | PCs'!$C$1567:$L$1585,MATCH("2024-25",'INPUTS | PCs'!$C$2:$L$2,0),0) * 1</f>
        <v>35</v>
      </c>
      <c r="K766" s="354" t="str">
        <f t="shared" si="138"/>
        <v>Yes</v>
      </c>
      <c r="L766" s="149"/>
      <c r="N766" s="415" t="s">
        <v>124</v>
      </c>
      <c r="O766" s="134">
        <f t="shared" si="140"/>
        <v>40.010917030567697</v>
      </c>
      <c r="P766" s="120">
        <f t="shared" si="141"/>
        <v>1.2863381160324399</v>
      </c>
      <c r="Q766" s="423">
        <f t="shared" si="139"/>
        <v>1</v>
      </c>
      <c r="R766" s="534"/>
      <c r="W766" s="112"/>
      <c r="X766" s="186"/>
      <c r="AC766" s="67"/>
    </row>
    <row r="767" spans="2:33" outlineLevel="2" x14ac:dyDescent="0.35">
      <c r="B767" s="126"/>
      <c r="C767" s="417" t="s">
        <v>126</v>
      </c>
      <c r="D767" s="522">
        <f>VLOOKUP($C767,'INPUTS | PCs'!$C$1567:$L$1585,MATCH($B$662,'INPUTS | PCs'!$C$2:$L$2,0),0) * 1</f>
        <v>17.5</v>
      </c>
      <c r="E767" s="153">
        <f>VLOOKUP($C767,'INPUTS | PCs'!$C$1589:$L$1607,MATCH($B$662,'INPUTS | PCs'!$C$2:$L$2,0),0)</f>
        <v>24.411540222866702</v>
      </c>
      <c r="F767" s="578"/>
      <c r="G767" s="70"/>
      <c r="I767" s="94" t="s">
        <v>126</v>
      </c>
      <c r="J767" s="529">
        <f>VLOOKUP($I767,'INPUTS | PCs'!$C$1567:$L$1585,MATCH("2024-25",'INPUTS | PCs'!$C$2:$L$2,0),0) * 1</f>
        <v>35</v>
      </c>
      <c r="K767" s="354" t="str">
        <f t="shared" si="138"/>
        <v>Yes</v>
      </c>
      <c r="L767" s="149"/>
      <c r="N767" s="415" t="s">
        <v>126</v>
      </c>
      <c r="O767" s="134">
        <f t="shared" si="140"/>
        <v>24.411540222866702</v>
      </c>
      <c r="P767" s="120">
        <f t="shared" si="141"/>
        <v>0.39494515559238297</v>
      </c>
      <c r="Q767" s="423">
        <f t="shared" si="139"/>
        <v>1</v>
      </c>
      <c r="R767" s="534"/>
      <c r="W767" s="112"/>
      <c r="X767" s="186"/>
      <c r="AC767" s="67"/>
    </row>
    <row r="768" spans="2:33" outlineLevel="2" x14ac:dyDescent="0.35">
      <c r="B768" s="126"/>
      <c r="C768" s="417" t="s">
        <v>128</v>
      </c>
      <c r="D768" s="522">
        <f>VLOOKUP($C768,'INPUTS | PCs'!$C$1567:$L$1585,MATCH($B$662,'INPUTS | PCs'!$C$2:$L$2,0),0) * 1</f>
        <v>17.5</v>
      </c>
      <c r="E768" s="153">
        <f>VLOOKUP($C768,'INPUTS | PCs'!$C$1589:$L$1607,MATCH($B$662,'INPUTS | PCs'!$C$2:$L$2,0),0)</f>
        <v>39.079039277846398</v>
      </c>
      <c r="F768" s="578"/>
      <c r="G768" s="70"/>
      <c r="I768" s="94" t="s">
        <v>128</v>
      </c>
      <c r="J768" s="529">
        <f>VLOOKUP($I768,'INPUTS | PCs'!$C$1567:$L$1585,MATCH("2024-25",'INPUTS | PCs'!$C$2:$L$2,0),0) * 1</f>
        <v>35</v>
      </c>
      <c r="K768" s="354" t="str">
        <f t="shared" si="138"/>
        <v>Yes</v>
      </c>
      <c r="L768" s="149"/>
      <c r="N768" s="415" t="s">
        <v>128</v>
      </c>
      <c r="O768" s="134">
        <f t="shared" si="140"/>
        <v>39.079039277846398</v>
      </c>
      <c r="P768" s="120">
        <f t="shared" si="141"/>
        <v>1.2330879587340799</v>
      </c>
      <c r="Q768" s="423">
        <f t="shared" si="139"/>
        <v>1</v>
      </c>
      <c r="R768" s="534"/>
      <c r="W768" s="112"/>
      <c r="X768" s="186"/>
      <c r="AC768" s="67"/>
    </row>
    <row r="769" spans="2:29" outlineLevel="2" x14ac:dyDescent="0.35">
      <c r="B769" s="126"/>
      <c r="C769" s="417" t="s">
        <v>131</v>
      </c>
      <c r="D769" s="522">
        <f>VLOOKUP($C769,'INPUTS | PCs'!$C$1567:$L$1585,MATCH($B$662,'INPUTS | PCs'!$C$2:$L$2,0),0) * 1</f>
        <v>17.5</v>
      </c>
      <c r="E769" s="153">
        <f>VLOOKUP($C769,'INPUTS | PCs'!$C$1589:$L$1607,MATCH($B$662,'INPUTS | PCs'!$C$2:$L$2,0),0)</f>
        <v>19.769833496572002</v>
      </c>
      <c r="F769" s="578"/>
      <c r="G769" s="70"/>
      <c r="I769" s="94" t="s">
        <v>131</v>
      </c>
      <c r="J769" s="529">
        <f>VLOOKUP($I769,'INPUTS | PCs'!$C$1567:$L$1585,MATCH("2024-25",'INPUTS | PCs'!$C$2:$L$2,0),0) * 1</f>
        <v>35</v>
      </c>
      <c r="K769" s="354" t="str">
        <f t="shared" si="138"/>
        <v>Yes</v>
      </c>
      <c r="L769" s="149"/>
      <c r="N769" s="415" t="s">
        <v>131</v>
      </c>
      <c r="O769" s="134">
        <f t="shared" si="140"/>
        <v>19.769833496572002</v>
      </c>
      <c r="P769" s="120">
        <f t="shared" si="141"/>
        <v>0.12970477123268581</v>
      </c>
      <c r="Q769" s="423">
        <f t="shared" si="139"/>
        <v>1</v>
      </c>
      <c r="R769" s="534"/>
      <c r="W769" s="112"/>
      <c r="X769" s="186"/>
      <c r="AC769" s="67"/>
    </row>
    <row r="770" spans="2:29" outlineLevel="2" x14ac:dyDescent="0.35">
      <c r="B770" s="126"/>
      <c r="C770" s="417" t="s">
        <v>133</v>
      </c>
      <c r="D770" s="522">
        <f>VLOOKUP($C770,'INPUTS | PCs'!$C$1567:$L$1585,MATCH($B$662,'INPUTS | PCs'!$C$2:$L$2,0),0) * 1</f>
        <v>17.5</v>
      </c>
      <c r="E770" s="153">
        <f>VLOOKUP($C770,'INPUTS | PCs'!$C$1589:$L$1607,MATCH($B$662,'INPUTS | PCs'!$C$2:$L$2,0),0)</f>
        <v>18.289295317673702</v>
      </c>
      <c r="F770" s="578"/>
      <c r="G770" s="70"/>
      <c r="I770" s="94" t="s">
        <v>133</v>
      </c>
      <c r="J770" s="529">
        <f>VLOOKUP($I770,'INPUTS | PCs'!$C$1567:$L$1585,MATCH("2024-25",'INPUTS | PCs'!$C$2:$L$2,0),0) * 1</f>
        <v>35</v>
      </c>
      <c r="K770" s="354" t="str">
        <f t="shared" si="138"/>
        <v>Yes</v>
      </c>
      <c r="L770" s="149"/>
      <c r="N770" s="415" t="s">
        <v>133</v>
      </c>
      <c r="O770" s="134">
        <f t="shared" si="140"/>
        <v>18.289295317673702</v>
      </c>
      <c r="P770" s="120">
        <f t="shared" si="141"/>
        <v>4.510258958135438E-2</v>
      </c>
      <c r="Q770" s="423">
        <f t="shared" si="139"/>
        <v>1</v>
      </c>
      <c r="R770" s="534"/>
      <c r="W770" s="112"/>
      <c r="X770" s="186"/>
      <c r="AC770" s="67"/>
    </row>
    <row r="771" spans="2:29" outlineLevel="2" x14ac:dyDescent="0.35">
      <c r="B771" s="126"/>
      <c r="C771" s="417" t="s">
        <v>244</v>
      </c>
      <c r="D771" s="522">
        <f>VLOOKUP($C771,'INPUTS | PCs'!$C$1567:$L$1585,MATCH($B$662,'INPUTS | PCs'!$C$2:$L$2,0),0) * 1</f>
        <v>17.5</v>
      </c>
      <c r="E771" s="153">
        <f>VLOOKUP($C771,'INPUTS | PCs'!$C$1589:$L$1607,MATCH($B$662,'INPUTS | PCs'!$C$2:$L$2,0),0)</f>
        <v>33.927152317880797</v>
      </c>
      <c r="F771" s="578"/>
      <c r="G771" s="70"/>
      <c r="I771" s="94" t="s">
        <v>244</v>
      </c>
      <c r="J771" s="529">
        <f>VLOOKUP($I771,'INPUTS | PCs'!$C$1567:$L$1585,MATCH("2024-25",'INPUTS | PCs'!$C$2:$L$2,0),0) * 1</f>
        <v>35</v>
      </c>
      <c r="K771" s="354" t="str">
        <f t="shared" si="138"/>
        <v>Yes</v>
      </c>
      <c r="L771" s="149"/>
      <c r="N771" s="415" t="s">
        <v>244</v>
      </c>
      <c r="O771" s="134">
        <f t="shared" si="140"/>
        <v>33.927152317880797</v>
      </c>
      <c r="P771" s="120">
        <f t="shared" si="141"/>
        <v>0.93869441816461696</v>
      </c>
      <c r="Q771" s="423">
        <f t="shared" si="139"/>
        <v>1</v>
      </c>
      <c r="R771" s="534"/>
      <c r="W771" s="112"/>
      <c r="X771" s="186"/>
      <c r="AC771" s="67"/>
    </row>
    <row r="772" spans="2:29" outlineLevel="2" x14ac:dyDescent="0.35">
      <c r="B772" s="126"/>
      <c r="C772" s="417" t="s">
        <v>137</v>
      </c>
      <c r="D772" s="522">
        <f>VLOOKUP($C772,'INPUTS | PCs'!$C$1567:$L$1585,MATCH($B$662,'INPUTS | PCs'!$C$2:$L$2,0),0) * 1</f>
        <v>17.5</v>
      </c>
      <c r="E772" s="153">
        <f>VLOOKUP($C772,'INPUTS | PCs'!$C$1589:$L$1607,MATCH($B$662,'INPUTS | PCs'!$C$2:$L$2,0),0)</f>
        <v>35.705748125611201</v>
      </c>
      <c r="F772" s="578"/>
      <c r="G772" s="70"/>
      <c r="I772" s="94" t="s">
        <v>137</v>
      </c>
      <c r="J772" s="529">
        <f>VLOOKUP($I772,'INPUTS | PCs'!$C$1567:$L$1585,MATCH("2024-25",'INPUTS | PCs'!$C$2:$L$2,0),0) * 1</f>
        <v>35</v>
      </c>
      <c r="K772" s="354" t="str">
        <f t="shared" si="138"/>
        <v>Yes</v>
      </c>
      <c r="L772" s="149"/>
      <c r="N772" s="415" t="s">
        <v>137</v>
      </c>
      <c r="O772" s="134">
        <f t="shared" si="140"/>
        <v>35.705748125611201</v>
      </c>
      <c r="P772" s="120">
        <f t="shared" si="141"/>
        <v>1.0403284643206401</v>
      </c>
      <c r="Q772" s="423">
        <f t="shared" si="139"/>
        <v>1</v>
      </c>
      <c r="R772" s="534"/>
      <c r="W772" s="112"/>
      <c r="X772" s="186"/>
      <c r="AC772" s="67"/>
    </row>
    <row r="773" spans="2:29" outlineLevel="2" x14ac:dyDescent="0.35">
      <c r="B773" s="126"/>
      <c r="C773" s="417" t="s">
        <v>139</v>
      </c>
      <c r="D773" s="522">
        <f>VLOOKUP($C773,'INPUTS | PCs'!$C$1567:$L$1585,MATCH($B$662,'INPUTS | PCs'!$C$2:$L$2,0),0) * 1</f>
        <v>17.5</v>
      </c>
      <c r="E773" s="153">
        <f>VLOOKUP($C773,'INPUTS | PCs'!$C$1589:$L$1607,MATCH($B$662,'INPUTS | PCs'!$C$2:$L$2,0),0)</f>
        <v>17.303944918373499</v>
      </c>
      <c r="F773" s="578"/>
      <c r="G773" s="70"/>
      <c r="I773" s="94" t="s">
        <v>139</v>
      </c>
      <c r="J773" s="529">
        <f>VLOOKUP($I773,'INPUTS | PCs'!$C$1567:$L$1585,MATCH("2024-25",'INPUTS | PCs'!$C$2:$L$2,0),0) * 1</f>
        <v>35</v>
      </c>
      <c r="K773" s="354" t="str">
        <f t="shared" si="138"/>
        <v>No</v>
      </c>
      <c r="L773" s="149"/>
      <c r="N773" s="415" t="s">
        <v>139</v>
      </c>
      <c r="O773" s="134">
        <f t="shared" si="140"/>
        <v>17.303944918373499</v>
      </c>
      <c r="P773" s="120">
        <f t="shared" si="141"/>
        <v>-1.1203147521514316E-2</v>
      </c>
      <c r="Q773" s="423">
        <f t="shared" si="139"/>
        <v>2</v>
      </c>
      <c r="R773" s="534"/>
      <c r="W773" s="112"/>
      <c r="X773" s="186"/>
      <c r="AC773" s="67"/>
    </row>
    <row r="774" spans="2:29" outlineLevel="2" x14ac:dyDescent="0.35">
      <c r="B774" s="68"/>
      <c r="C774" s="417" t="s">
        <v>141</v>
      </c>
      <c r="D774" s="522">
        <f>VLOOKUP($C774,'INPUTS | PCs'!$C$1567:$L$1585,MATCH($B$662,'INPUTS | PCs'!$C$2:$L$2,0),0) * 1</f>
        <v>17.5</v>
      </c>
      <c r="E774" s="153">
        <f>VLOOKUP($C774,'INPUTS | PCs'!$C$1589:$L$1607,MATCH($B$662,'INPUTS | PCs'!$C$2:$L$2,0),0)</f>
        <v>24.872994316181298</v>
      </c>
      <c r="F774" s="578"/>
      <c r="G774" s="70"/>
      <c r="I774" s="94" t="s">
        <v>141</v>
      </c>
      <c r="J774" s="529">
        <f>VLOOKUP($I774,'INPUTS | PCs'!$C$1567:$L$1585,MATCH("2024-25",'INPUTS | PCs'!$C$2:$L$2,0),0) * 1</f>
        <v>35</v>
      </c>
      <c r="K774" s="354" t="str">
        <f t="shared" si="138"/>
        <v>Yes</v>
      </c>
      <c r="L774" s="149"/>
      <c r="N774" s="415" t="s">
        <v>141</v>
      </c>
      <c r="O774" s="134">
        <f t="shared" si="140"/>
        <v>24.872994316181298</v>
      </c>
      <c r="P774" s="120">
        <f t="shared" si="141"/>
        <v>0.42131396092464563</v>
      </c>
      <c r="Q774" s="423">
        <f t="shared" si="139"/>
        <v>1</v>
      </c>
      <c r="R774" s="534"/>
      <c r="W774" s="112"/>
      <c r="X774" s="186"/>
      <c r="AC774" s="67"/>
    </row>
    <row r="775" spans="2:29" outlineLevel="2" x14ac:dyDescent="0.35">
      <c r="B775" s="68"/>
      <c r="C775" s="417" t="s">
        <v>143</v>
      </c>
      <c r="D775" s="522">
        <f>VLOOKUP($C775,'INPUTS | PCs'!$C$1567:$L$1585,MATCH($B$662,'INPUTS | PCs'!$C$2:$L$2,0),0) * 1</f>
        <v>17.5</v>
      </c>
      <c r="E775" s="153">
        <f>VLOOKUP($C775,'INPUTS | PCs'!$C$1589:$L$1607,MATCH($B$662,'INPUTS | PCs'!$C$2:$L$2,0),0)</f>
        <v>35.492610837438399</v>
      </c>
      <c r="F775" s="578"/>
      <c r="G775" s="70"/>
      <c r="I775" s="94" t="s">
        <v>143</v>
      </c>
      <c r="J775" s="529">
        <f>VLOOKUP($I775,'INPUTS | PCs'!$C$1567:$L$1585,MATCH("2024-25",'INPUTS | PCs'!$C$2:$L$2,0),0) * 1</f>
        <v>35</v>
      </c>
      <c r="K775" s="354" t="str">
        <f t="shared" si="138"/>
        <v>Yes</v>
      </c>
      <c r="L775" s="149"/>
      <c r="N775" s="415" t="s">
        <v>143</v>
      </c>
      <c r="O775" s="134">
        <f t="shared" si="140"/>
        <v>35.492610837438399</v>
      </c>
      <c r="P775" s="120">
        <f t="shared" si="141"/>
        <v>1.0281491907107656</v>
      </c>
      <c r="Q775" s="423">
        <f t="shared" si="139"/>
        <v>1</v>
      </c>
      <c r="R775" s="534"/>
      <c r="W775" s="112"/>
      <c r="X775" s="186"/>
      <c r="AC775" s="67"/>
    </row>
    <row r="776" spans="2:29" outlineLevel="2" x14ac:dyDescent="0.35">
      <c r="B776" s="68"/>
      <c r="C776" s="417" t="s">
        <v>145</v>
      </c>
      <c r="D776" s="522">
        <f>VLOOKUP($C776,'INPUTS | PCs'!$C$1567:$L$1585,MATCH($B$662,'INPUTS | PCs'!$C$2:$L$2,0),0) * 1</f>
        <v>17.5</v>
      </c>
      <c r="E776" s="153">
        <f>VLOOKUP($C776,'INPUTS | PCs'!$C$1589:$L$1607,MATCH($B$662,'INPUTS | PCs'!$C$2:$L$2,0),0)</f>
        <v>19.3317422434368</v>
      </c>
      <c r="F776" s="578"/>
      <c r="G776" s="70"/>
      <c r="I776" s="94" t="s">
        <v>145</v>
      </c>
      <c r="J776" s="529">
        <f>VLOOKUP($I776,'INPUTS | PCs'!$C$1567:$L$1585,MATCH("2024-25",'INPUTS | PCs'!$C$2:$L$2,0),0) * 1</f>
        <v>35</v>
      </c>
      <c r="K776" s="354" t="str">
        <f t="shared" si="138"/>
        <v>Yes</v>
      </c>
      <c r="L776" s="149"/>
      <c r="N776" s="415" t="s">
        <v>145</v>
      </c>
      <c r="O776" s="134">
        <f t="shared" si="140"/>
        <v>19.3317422434368</v>
      </c>
      <c r="P776" s="120">
        <f t="shared" si="141"/>
        <v>0.10467098533924571</v>
      </c>
      <c r="Q776" s="423">
        <f t="shared" si="139"/>
        <v>1</v>
      </c>
      <c r="R776" s="534"/>
      <c r="W776" s="112"/>
      <c r="X776" s="186"/>
      <c r="AC776" s="67"/>
    </row>
    <row r="777" spans="2:29" outlineLevel="2" x14ac:dyDescent="0.35">
      <c r="B777" s="68"/>
      <c r="C777" s="417" t="s">
        <v>147</v>
      </c>
      <c r="D777" s="522">
        <f>VLOOKUP($C777,'INPUTS | PCs'!$C$1567:$L$1585,MATCH($B$662,'INPUTS | PCs'!$C$2:$L$2,0),0) * 1</f>
        <v>17.5</v>
      </c>
      <c r="E777" s="153">
        <f>VLOOKUP($C777,'INPUTS | PCs'!$C$1589:$L$1607,MATCH($B$662,'INPUTS | PCs'!$C$2:$L$2,0),0)</f>
        <v>57.851705666760601</v>
      </c>
      <c r="F777" s="578"/>
      <c r="G777" s="70"/>
      <c r="I777" s="94" t="s">
        <v>147</v>
      </c>
      <c r="J777" s="529">
        <f>VLOOKUP($I777,'INPUTS | PCs'!$C$1567:$L$1585,MATCH("2024-25",'INPUTS | PCs'!$C$2:$L$2,0),0) * 1</f>
        <v>35</v>
      </c>
      <c r="K777" s="354" t="str">
        <f t="shared" si="138"/>
        <v>Yes</v>
      </c>
      <c r="L777" s="149"/>
      <c r="N777" s="415" t="s">
        <v>147</v>
      </c>
      <c r="O777" s="134">
        <f t="shared" si="140"/>
        <v>57.851705666760601</v>
      </c>
      <c r="P777" s="120">
        <f t="shared" si="141"/>
        <v>2.3058117523863202</v>
      </c>
      <c r="Q777" s="423">
        <f t="shared" si="139"/>
        <v>1</v>
      </c>
      <c r="R777" s="534"/>
      <c r="W777" s="112"/>
      <c r="X777" s="186"/>
      <c r="AC777" s="67"/>
    </row>
    <row r="778" spans="2:29" outlineLevel="2" x14ac:dyDescent="0.35">
      <c r="B778" s="68"/>
      <c r="C778" s="417" t="s">
        <v>149</v>
      </c>
      <c r="D778" s="522">
        <f>VLOOKUP($C778,'INPUTS | PCs'!$C$1567:$L$1585,MATCH($B$662,'INPUTS | PCs'!$C$2:$L$2,0),0) * 1</f>
        <v>17.5</v>
      </c>
      <c r="E778" s="153">
        <f>VLOOKUP($C778,'INPUTS | PCs'!$C$1589:$L$1607,MATCH($B$662,'INPUTS | PCs'!$C$2:$L$2,0),0)</f>
        <v>21.511678768261699</v>
      </c>
      <c r="F778" s="578"/>
      <c r="G778" s="70"/>
      <c r="I778" s="94" t="s">
        <v>149</v>
      </c>
      <c r="J778" s="529">
        <f>VLOOKUP($I778,'INPUTS | PCs'!$C$1567:$L$1585,MATCH("2024-25",'INPUTS | PCs'!$C$2:$L$2,0),0) * 1</f>
        <v>35</v>
      </c>
      <c r="K778" s="354" t="str">
        <f t="shared" si="138"/>
        <v>Yes</v>
      </c>
      <c r="L778" s="149"/>
      <c r="N778" s="415" t="s">
        <v>149</v>
      </c>
      <c r="O778" s="134">
        <f t="shared" si="140"/>
        <v>21.511678768261699</v>
      </c>
      <c r="P778" s="120">
        <f t="shared" si="141"/>
        <v>0.2292387867578114</v>
      </c>
      <c r="Q778" s="423">
        <f t="shared" si="139"/>
        <v>1</v>
      </c>
      <c r="R778" s="534"/>
      <c r="W778" s="112"/>
      <c r="X778" s="186"/>
      <c r="AC778" s="67"/>
    </row>
    <row r="779" spans="2:29" outlineLevel="2" x14ac:dyDescent="0.35">
      <c r="B779" s="68"/>
      <c r="C779" s="417" t="s">
        <v>151</v>
      </c>
      <c r="D779" s="522">
        <f>VLOOKUP($C779,'INPUTS | PCs'!$C$1567:$L$1585,MATCH($B$662,'INPUTS | PCs'!$C$2:$L$2,0),0) * 1</f>
        <v>17.5</v>
      </c>
      <c r="E779" s="153">
        <f>VLOOKUP($C779,'INPUTS | PCs'!$C$1589:$L$1607,MATCH($B$662,'INPUTS | PCs'!$C$2:$L$2,0),0)</f>
        <v>0</v>
      </c>
      <c r="F779" s="578"/>
      <c r="G779" s="70"/>
      <c r="I779" s="94" t="s">
        <v>151</v>
      </c>
      <c r="J779" s="529">
        <f>VLOOKUP($I779,'INPUTS | PCs'!$C$1567:$L$1585,MATCH("2024-25",'INPUTS | PCs'!$C$2:$L$2,0),0) * 1</f>
        <v>35</v>
      </c>
      <c r="K779" s="354" t="str">
        <f t="shared" si="138"/>
        <v>No</v>
      </c>
      <c r="L779" s="149"/>
      <c r="N779" s="415" t="s">
        <v>151</v>
      </c>
      <c r="O779" s="134">
        <f t="shared" si="140"/>
        <v>0</v>
      </c>
      <c r="P779" s="120">
        <f t="shared" si="141"/>
        <v>-1</v>
      </c>
      <c r="Q779" s="423">
        <f t="shared" si="139"/>
        <v>2</v>
      </c>
      <c r="R779" s="534"/>
      <c r="W779" s="112"/>
      <c r="X779" s="186"/>
      <c r="AC779" s="67"/>
    </row>
    <row r="780" spans="2:29" outlineLevel="2" x14ac:dyDescent="0.35">
      <c r="B780" s="68"/>
      <c r="C780" s="115"/>
      <c r="D780" s="155"/>
      <c r="E780" s="188"/>
      <c r="F780" s="592"/>
      <c r="G780" s="70"/>
      <c r="I780" s="115"/>
      <c r="K780" s="595"/>
      <c r="L780" s="308"/>
      <c r="N780" s="115"/>
      <c r="O780" s="132"/>
      <c r="P780" s="102"/>
      <c r="Q780" s="592"/>
      <c r="R780" s="528"/>
      <c r="W780" s="112"/>
      <c r="X780" s="142"/>
      <c r="AC780" s="101"/>
    </row>
    <row r="781" spans="2:29" outlineLevel="2" x14ac:dyDescent="0.35">
      <c r="B781" s="126"/>
      <c r="C781" s="418" t="s">
        <v>725</v>
      </c>
      <c r="D781" s="686" t="s">
        <v>242</v>
      </c>
      <c r="E781" s="521">
        <f>VLOOKUP($C781,'INPUTS | PCs'!$C$1589:$L$1607,MATCH($B$662,'INPUTS | PCs'!$C$2:$L$2,0),0)</f>
        <v>26.551061328908247</v>
      </c>
      <c r="F781" s="604" t="s">
        <v>242</v>
      </c>
      <c r="G781" s="70"/>
      <c r="I781" s="526" t="s">
        <v>725</v>
      </c>
      <c r="J781" s="535">
        <f>(VLOOKUP($I781,'CALCS | PCs'!$C$459:$L$477,MATCH("2024-25",'CALCS | PCs'!$C$2:$L$2,0),0) / VLOOKUP($I781,'INPUTS | PCs'!$C$1523:$L$1541,MATCH($I$760,'INPUTS | PCs'!$C$2:$L$2,0),0)) * 100</f>
        <v>35</v>
      </c>
      <c r="K781" s="604" t="s">
        <v>242</v>
      </c>
      <c r="L781" s="149"/>
      <c r="N781" s="418" t="s">
        <v>725</v>
      </c>
      <c r="O781" s="163">
        <f t="shared" si="140"/>
        <v>26.551061328908247</v>
      </c>
      <c r="P781" s="604" t="s">
        <v>242</v>
      </c>
      <c r="Q781" s="604" t="s">
        <v>242</v>
      </c>
      <c r="R781" s="534"/>
      <c r="W781" s="112"/>
      <c r="X781" s="186"/>
      <c r="AC781" s="101"/>
    </row>
    <row r="782" spans="2:29" outlineLevel="2" x14ac:dyDescent="0.35">
      <c r="B782" s="68"/>
      <c r="C782" s="68"/>
      <c r="D782" s="350"/>
      <c r="E782" s="189"/>
      <c r="F782" s="525"/>
      <c r="G782" s="189"/>
      <c r="I782" s="68"/>
      <c r="J782" s="131"/>
      <c r="K782" s="71"/>
      <c r="N782" s="67"/>
      <c r="O782" s="131"/>
      <c r="P782" s="65"/>
      <c r="Q782" s="65"/>
      <c r="R782" s="129"/>
      <c r="W782" s="80"/>
    </row>
    <row r="783" spans="2:29" outlineLevel="2" x14ac:dyDescent="0.35">
      <c r="B783" s="68"/>
      <c r="C783" s="101" t="s">
        <v>1254</v>
      </c>
      <c r="D783" s="523">
        <f>IFERROR(_xlfn.QUARTILE.INC(D763:D779,1),"-")</f>
        <v>17.5</v>
      </c>
      <c r="E783" s="129">
        <f>IFERROR(_xlfn.QUARTILE.INC(E763:E779,1),"-")</f>
        <v>19.769833496572002</v>
      </c>
      <c r="F783" s="298"/>
      <c r="G783" s="129"/>
      <c r="I783" s="101" t="s">
        <v>1254</v>
      </c>
      <c r="J783" s="129" t="str">
        <f>IFERROR(_xlfn.QUARTILE.INC(#REF!,1),"-")</f>
        <v>-</v>
      </c>
      <c r="K783" s="149"/>
      <c r="N783" s="101" t="s">
        <v>1254</v>
      </c>
      <c r="O783" s="129">
        <f>IFERROR(_xlfn.QUARTILE.INC(O763:O779,1),"-")</f>
        <v>19.769833496572002</v>
      </c>
      <c r="P783" s="81"/>
      <c r="Q783" s="81"/>
      <c r="R783" s="129"/>
      <c r="W783" s="81"/>
      <c r="X783" s="81"/>
    </row>
    <row r="784" spans="2:29" outlineLevel="2" x14ac:dyDescent="0.35">
      <c r="B784" s="68"/>
      <c r="C784" s="68" t="s">
        <v>1256</v>
      </c>
      <c r="D784" s="129">
        <f>IFERROR(_xlfn.QUARTILE.INC(D763:D779,3),"-")</f>
        <v>17.5</v>
      </c>
      <c r="E784" s="129">
        <f>IFERROR(_xlfn.QUARTILE.INC(E763:E779,3),"-")</f>
        <v>35.705748125611201</v>
      </c>
      <c r="F784" s="80"/>
      <c r="G784" s="129"/>
      <c r="I784" s="68" t="s">
        <v>1256</v>
      </c>
      <c r="J784" s="129" t="str">
        <f>IFERROR(_xlfn.QUARTILE.INC(#REF!,3),"-")</f>
        <v>-</v>
      </c>
      <c r="N784" s="68" t="s">
        <v>1256</v>
      </c>
      <c r="O784" s="129">
        <f>IFERROR(_xlfn.QUARTILE.INC(O763:O779,3),"-")</f>
        <v>35.705748125611201</v>
      </c>
      <c r="R784" s="129"/>
    </row>
    <row r="785" spans="2:33" outlineLevel="2" x14ac:dyDescent="0.35">
      <c r="H785" s="67"/>
      <c r="I785" s="67"/>
    </row>
    <row r="786" spans="2:33" outlineLevel="2" x14ac:dyDescent="0.35">
      <c r="B786" s="815" t="s">
        <v>1230</v>
      </c>
      <c r="C786" s="816"/>
      <c r="D786" s="816"/>
      <c r="E786" s="817"/>
      <c r="F786" s="307"/>
      <c r="G786" s="108" t="s">
        <v>1204</v>
      </c>
      <c r="H786" s="307"/>
      <c r="I786" s="67"/>
      <c r="N786" s="108" t="s">
        <v>1204</v>
      </c>
      <c r="R786" s="108"/>
      <c r="W786" s="108"/>
    </row>
    <row r="787" spans="2:33" outlineLevel="2" x14ac:dyDescent="0.35">
      <c r="B787" s="812" t="str">
        <f>'OUTPUTS | Summary'!$H$38</f>
        <v>Greater than or equal to target</v>
      </c>
      <c r="C787" s="813"/>
      <c r="D787" s="814"/>
      <c r="E787" s="669">
        <v>1</v>
      </c>
      <c r="G787" s="57" t="s">
        <v>1412</v>
      </c>
      <c r="H787" s="68"/>
      <c r="I787" s="67"/>
      <c r="K787" s="108"/>
      <c r="L787" s="108"/>
      <c r="M787" s="108"/>
      <c r="N787" s="108"/>
      <c r="AD787" s="72"/>
    </row>
    <row r="788" spans="2:33" outlineLevel="2" x14ac:dyDescent="0.35">
      <c r="B788" s="812" t="str">
        <f>'OUTPUTS | Summary'!$K$38</f>
        <v>Less than target</v>
      </c>
      <c r="C788" s="813"/>
      <c r="D788" s="814"/>
      <c r="E788" s="106">
        <v>2</v>
      </c>
      <c r="G788" s="57" t="s">
        <v>1413</v>
      </c>
      <c r="H788" s="68"/>
      <c r="I788" s="67"/>
      <c r="K788" s="108"/>
      <c r="L788" s="108"/>
      <c r="M788" s="108"/>
      <c r="N788" s="108"/>
      <c r="O788" s="108"/>
      <c r="AD788" s="72"/>
    </row>
    <row r="789" spans="2:33" outlineLevel="2" x14ac:dyDescent="0.35">
      <c r="B789" s="68"/>
      <c r="C789" s="68"/>
      <c r="D789" s="68"/>
      <c r="E789" s="349"/>
      <c r="F789" s="68"/>
      <c r="G789" s="68"/>
      <c r="H789" s="68"/>
      <c r="I789" s="67"/>
      <c r="J789" s="108"/>
      <c r="K789" s="108"/>
      <c r="L789" s="108"/>
      <c r="M789" s="108"/>
      <c r="N789" s="108"/>
      <c r="O789" s="108"/>
      <c r="P789" s="108"/>
      <c r="Q789" s="108"/>
      <c r="R789" s="108"/>
      <c r="V789" s="108"/>
    </row>
    <row r="790" spans="2:33" outlineLevel="1" x14ac:dyDescent="0.35">
      <c r="B790" s="68"/>
      <c r="C790" s="68"/>
      <c r="D790" s="68"/>
      <c r="E790" s="349"/>
      <c r="F790" s="68"/>
      <c r="G790" s="68"/>
      <c r="H790" s="68"/>
      <c r="I790" s="67"/>
      <c r="J790" s="108"/>
      <c r="K790" s="108"/>
      <c r="L790" s="108"/>
      <c r="M790" s="108"/>
      <c r="N790" s="108"/>
      <c r="O790" s="108"/>
      <c r="P790" s="108"/>
      <c r="Q790" s="108"/>
      <c r="R790" s="108"/>
      <c r="V790" s="108"/>
    </row>
    <row r="791" spans="2:33" ht="14.25" outlineLevel="1" x14ac:dyDescent="0.35">
      <c r="B791" s="74" t="str">
        <f>"Overall priority services register performance categorisation in "&amp;Year</f>
        <v>Overall priority services register performance categorisation in 2020-21</v>
      </c>
      <c r="C791" s="168"/>
      <c r="D791" s="168"/>
      <c r="E791" s="168"/>
      <c r="F791" s="168"/>
      <c r="G791" s="168"/>
      <c r="H791" s="169"/>
      <c r="I791" s="169"/>
      <c r="J791" s="170"/>
      <c r="K791" s="170"/>
      <c r="L791" s="170"/>
      <c r="M791" s="170"/>
      <c r="N791" s="170"/>
      <c r="O791" s="170"/>
      <c r="P791" s="170"/>
      <c r="Q791" s="170"/>
      <c r="R791" s="170"/>
      <c r="S791" s="168"/>
      <c r="T791" s="168"/>
      <c r="U791" s="168"/>
      <c r="V791" s="170"/>
      <c r="W791" s="168"/>
      <c r="X791" s="168"/>
      <c r="Y791" s="168"/>
      <c r="Z791" s="168"/>
      <c r="AA791" s="168"/>
      <c r="AB791" s="168"/>
      <c r="AC791" s="168"/>
      <c r="AD791" s="168"/>
      <c r="AE791" s="168"/>
      <c r="AF791" s="168"/>
      <c r="AG791" s="168"/>
    </row>
    <row r="792" spans="2:33" outlineLevel="2" x14ac:dyDescent="0.35">
      <c r="B792" s="68"/>
      <c r="C792" s="68"/>
      <c r="D792" s="68"/>
      <c r="E792" s="349"/>
      <c r="F792" s="68"/>
      <c r="G792" s="68"/>
      <c r="H792" s="68"/>
      <c r="I792" s="67"/>
      <c r="J792" s="108"/>
      <c r="K792" s="108"/>
      <c r="L792" s="108"/>
      <c r="M792" s="108"/>
      <c r="N792" s="108"/>
      <c r="O792" s="108"/>
      <c r="P792" s="108"/>
      <c r="Q792" s="108"/>
      <c r="R792" s="108"/>
      <c r="V792" s="108"/>
    </row>
    <row r="793" spans="2:33" outlineLevel="2" x14ac:dyDescent="0.35">
      <c r="B793" s="57" t="s">
        <v>1232</v>
      </c>
      <c r="E793" s="137"/>
      <c r="I793" s="67"/>
      <c r="J793" s="57" t="s">
        <v>1421</v>
      </c>
      <c r="M793" s="108"/>
      <c r="N793" s="108"/>
      <c r="O793" s="108"/>
    </row>
    <row r="794" spans="2:33" outlineLevel="2" x14ac:dyDescent="0.35">
      <c r="I794" s="67"/>
      <c r="M794" s="108"/>
      <c r="N794" s="108"/>
      <c r="O794" s="108"/>
    </row>
    <row r="795" spans="2:33" ht="15.75" outlineLevel="2" x14ac:dyDescent="0.35">
      <c r="B795" s="57" t="str">
        <f>Year</f>
        <v>2020-21</v>
      </c>
      <c r="E795" s="555"/>
      <c r="F795" s="555"/>
      <c r="G795" s="555"/>
      <c r="H795" s="135"/>
      <c r="I795" s="67"/>
      <c r="M795" s="108"/>
      <c r="N795" s="108"/>
      <c r="O795" s="108"/>
    </row>
    <row r="796" spans="2:33" outlineLevel="2" x14ac:dyDescent="0.35">
      <c r="E796" s="165"/>
      <c r="H796" s="135"/>
      <c r="I796" s="67"/>
      <c r="M796" s="108"/>
      <c r="N796" s="108"/>
      <c r="O796" s="108"/>
    </row>
    <row r="797" spans="2:33" ht="39.4" customHeight="1" outlineLevel="2" x14ac:dyDescent="0.35">
      <c r="D797" s="416" t="s">
        <v>1422</v>
      </c>
      <c r="E797" s="416" t="s">
        <v>1423</v>
      </c>
      <c r="F797" s="416" t="s">
        <v>1424</v>
      </c>
      <c r="G797" s="825" t="s">
        <v>1425</v>
      </c>
      <c r="H797" s="307"/>
      <c r="I797" s="67"/>
      <c r="J797" s="185">
        <v>1</v>
      </c>
      <c r="K797" s="185">
        <f>J797+1</f>
        <v>2</v>
      </c>
      <c r="L797" s="185">
        <f t="shared" ref="L797" si="142">K797+1</f>
        <v>3</v>
      </c>
      <c r="M797" s="108"/>
      <c r="N797" s="108"/>
      <c r="O797" s="108"/>
      <c r="S797" s="185"/>
      <c r="T797" s="185"/>
      <c r="U797" s="185"/>
      <c r="V797" s="185"/>
      <c r="W797" s="185"/>
      <c r="X797" s="185"/>
      <c r="Y797" s="185"/>
      <c r="Z797" s="185"/>
      <c r="AA797" s="185"/>
      <c r="AB797" s="185"/>
      <c r="AC797" s="185"/>
      <c r="AD797" s="185"/>
      <c r="AE797" s="185"/>
      <c r="AF797" s="185"/>
      <c r="AG797" s="185"/>
    </row>
    <row r="798" spans="2:33" ht="56.25" customHeight="1" outlineLevel="2" x14ac:dyDescent="0.35">
      <c r="B798" s="125"/>
      <c r="C798" s="91" t="s">
        <v>212</v>
      </c>
      <c r="D798" s="87" t="str">
        <f>Year&amp;" category"</f>
        <v>2020-21 category</v>
      </c>
      <c r="E798" s="87" t="str">
        <f>Year&amp;" category"</f>
        <v>2020-21 category</v>
      </c>
      <c r="F798" s="87" t="str">
        <f>Year&amp;" category"</f>
        <v>2020-21 category</v>
      </c>
      <c r="G798" s="826"/>
      <c r="H798" s="307"/>
      <c r="I798" s="67"/>
      <c r="J798" s="91" t="s">
        <v>212</v>
      </c>
      <c r="K798" s="87" t="s">
        <v>1426</v>
      </c>
      <c r="L798" s="87" t="s">
        <v>1228</v>
      </c>
      <c r="M798" s="108"/>
      <c r="N798" s="108"/>
      <c r="O798" s="108"/>
      <c r="S798" s="151"/>
      <c r="T798" s="151"/>
      <c r="U798" s="151"/>
      <c r="V798" s="151"/>
      <c r="W798" s="151"/>
      <c r="X798" s="151"/>
      <c r="Y798" s="151"/>
      <c r="Z798" s="151"/>
      <c r="AA798" s="151"/>
      <c r="AB798" s="151"/>
      <c r="AC798" s="151"/>
      <c r="AD798" s="151"/>
      <c r="AE798" s="151"/>
      <c r="AF798" s="151"/>
      <c r="AG798" s="151"/>
    </row>
    <row r="799" spans="2:33" outlineLevel="2" x14ac:dyDescent="0.35">
      <c r="B799" s="126"/>
      <c r="C799" s="417" t="s">
        <v>117</v>
      </c>
      <c r="D799" s="423">
        <f t="shared" ref="D799:D815" si="143">VLOOKUP($C799,PSRreach,MATCH(D$798,$N$664:$Q$664,0),0)</f>
        <v>1</v>
      </c>
      <c r="E799" s="423">
        <f t="shared" ref="E799:E815" si="144">VLOOKUP($C799,PSRattempted,MATCH(E$798,$N$727:$Q$727,0),0)</f>
        <v>1</v>
      </c>
      <c r="F799" s="423">
        <f t="shared" ref="F799:F815" si="145">VLOOKUP($C799,PSRactual,MATCH(F$798,$N$762:$Q$762,0),0)</f>
        <v>1</v>
      </c>
      <c r="G799" s="578">
        <f t="shared" ref="G799:G815" si="146">SUM(D799:F799)</f>
        <v>3</v>
      </c>
      <c r="H799" s="70"/>
      <c r="I799" s="67"/>
      <c r="J799" s="415" t="s">
        <v>117</v>
      </c>
      <c r="K799" s="164">
        <f t="shared" ref="K799:K815" si="147">SUM($D799:$F799)</f>
        <v>3</v>
      </c>
      <c r="L799" s="423">
        <f>IF(K799=3,1,2)</f>
        <v>1</v>
      </c>
      <c r="M799" s="108"/>
      <c r="N799" s="108"/>
      <c r="O799" s="108"/>
      <c r="S799" s="537"/>
      <c r="T799" s="186"/>
      <c r="U799" s="186"/>
      <c r="V799" s="537"/>
      <c r="W799" s="186"/>
      <c r="X799" s="186"/>
      <c r="Y799" s="537"/>
      <c r="Z799" s="186"/>
      <c r="AA799" s="186"/>
      <c r="AB799" s="537"/>
      <c r="AC799" s="186"/>
      <c r="AD799" s="186"/>
      <c r="AE799" s="79"/>
      <c r="AF799" s="533"/>
      <c r="AG799" s="186"/>
    </row>
    <row r="800" spans="2:33" outlineLevel="2" x14ac:dyDescent="0.35">
      <c r="B800" s="126"/>
      <c r="C800" s="417" t="s">
        <v>119</v>
      </c>
      <c r="D800" s="423">
        <f t="shared" si="143"/>
        <v>1</v>
      </c>
      <c r="E800" s="423">
        <f t="shared" si="144"/>
        <v>1</v>
      </c>
      <c r="F800" s="423">
        <f t="shared" si="145"/>
        <v>1</v>
      </c>
      <c r="G800" s="578">
        <f t="shared" si="146"/>
        <v>3</v>
      </c>
      <c r="H800" s="70"/>
      <c r="I800" s="67"/>
      <c r="J800" s="415" t="s">
        <v>119</v>
      </c>
      <c r="K800" s="164">
        <f t="shared" si="147"/>
        <v>3</v>
      </c>
      <c r="L800" s="423">
        <f t="shared" ref="L800:L815" si="148">IF(K800=3,1,2)</f>
        <v>1</v>
      </c>
      <c r="M800" s="108"/>
      <c r="N800" s="108"/>
      <c r="O800" s="108"/>
      <c r="S800" s="537"/>
      <c r="T800" s="186"/>
      <c r="U800" s="186"/>
      <c r="V800" s="537"/>
      <c r="W800" s="186"/>
      <c r="X800" s="186"/>
      <c r="Y800" s="537"/>
      <c r="Z800" s="186"/>
      <c r="AA800" s="186"/>
      <c r="AB800" s="537"/>
      <c r="AC800" s="186"/>
      <c r="AD800" s="186"/>
      <c r="AE800" s="79"/>
      <c r="AF800" s="533"/>
      <c r="AG800" s="186"/>
    </row>
    <row r="801" spans="2:33" outlineLevel="2" x14ac:dyDescent="0.35">
      <c r="B801" s="126"/>
      <c r="C801" s="417" t="s">
        <v>122</v>
      </c>
      <c r="D801" s="423">
        <f t="shared" si="143"/>
        <v>1</v>
      </c>
      <c r="E801" s="423">
        <f t="shared" si="144"/>
        <v>1</v>
      </c>
      <c r="F801" s="423">
        <f t="shared" si="145"/>
        <v>1</v>
      </c>
      <c r="G801" s="578">
        <f t="shared" si="146"/>
        <v>3</v>
      </c>
      <c r="H801" s="70"/>
      <c r="I801" s="67"/>
      <c r="J801" s="415" t="s">
        <v>122</v>
      </c>
      <c r="K801" s="164">
        <f t="shared" si="147"/>
        <v>3</v>
      </c>
      <c r="L801" s="423">
        <f t="shared" si="148"/>
        <v>1</v>
      </c>
      <c r="M801" s="108"/>
      <c r="N801" s="108"/>
      <c r="O801" s="108"/>
      <c r="S801" s="537"/>
      <c r="T801" s="186"/>
      <c r="U801" s="186"/>
      <c r="V801" s="537"/>
      <c r="W801" s="186"/>
      <c r="X801" s="186"/>
      <c r="Y801" s="537"/>
      <c r="Z801" s="186"/>
      <c r="AA801" s="186"/>
      <c r="AB801" s="537"/>
      <c r="AC801" s="186"/>
      <c r="AD801" s="186"/>
      <c r="AE801" s="79"/>
      <c r="AF801" s="533"/>
      <c r="AG801" s="186"/>
    </row>
    <row r="802" spans="2:33" outlineLevel="2" x14ac:dyDescent="0.35">
      <c r="B802" s="126"/>
      <c r="C802" s="417" t="s">
        <v>124</v>
      </c>
      <c r="D802" s="423">
        <f t="shared" si="143"/>
        <v>2</v>
      </c>
      <c r="E802" s="423">
        <f t="shared" si="144"/>
        <v>1</v>
      </c>
      <c r="F802" s="423">
        <f t="shared" si="145"/>
        <v>1</v>
      </c>
      <c r="G802" s="578">
        <f t="shared" si="146"/>
        <v>4</v>
      </c>
      <c r="H802" s="70"/>
      <c r="I802" s="67"/>
      <c r="J802" s="415" t="s">
        <v>124</v>
      </c>
      <c r="K802" s="164">
        <f t="shared" si="147"/>
        <v>4</v>
      </c>
      <c r="L802" s="423">
        <f t="shared" si="148"/>
        <v>2</v>
      </c>
      <c r="M802" s="108"/>
      <c r="N802" s="108"/>
      <c r="O802" s="108"/>
      <c r="S802" s="537"/>
      <c r="T802" s="186"/>
      <c r="U802" s="186"/>
      <c r="V802" s="537"/>
      <c r="W802" s="186"/>
      <c r="X802" s="186"/>
      <c r="Y802" s="537"/>
      <c r="Z802" s="186"/>
      <c r="AA802" s="186"/>
      <c r="AB802" s="537"/>
      <c r="AC802" s="186"/>
      <c r="AD802" s="186"/>
      <c r="AE802" s="79"/>
      <c r="AF802" s="533"/>
      <c r="AG802" s="186"/>
    </row>
    <row r="803" spans="2:33" outlineLevel="2" x14ac:dyDescent="0.35">
      <c r="B803" s="126"/>
      <c r="C803" s="417" t="s">
        <v>126</v>
      </c>
      <c r="D803" s="423">
        <f t="shared" si="143"/>
        <v>1</v>
      </c>
      <c r="E803" s="423">
        <f t="shared" si="144"/>
        <v>1</v>
      </c>
      <c r="F803" s="423">
        <f t="shared" si="145"/>
        <v>1</v>
      </c>
      <c r="G803" s="578">
        <f t="shared" si="146"/>
        <v>3</v>
      </c>
      <c r="H803" s="70"/>
      <c r="I803" s="67"/>
      <c r="J803" s="415" t="s">
        <v>126</v>
      </c>
      <c r="K803" s="164">
        <f t="shared" si="147"/>
        <v>3</v>
      </c>
      <c r="L803" s="423">
        <f t="shared" si="148"/>
        <v>1</v>
      </c>
      <c r="M803" s="108"/>
      <c r="N803" s="108"/>
      <c r="O803" s="108"/>
      <c r="S803" s="537"/>
      <c r="T803" s="186"/>
      <c r="U803" s="186"/>
      <c r="V803" s="537"/>
      <c r="W803" s="186"/>
      <c r="X803" s="186"/>
      <c r="Y803" s="537"/>
      <c r="Z803" s="186"/>
      <c r="AA803" s="186"/>
      <c r="AB803" s="537"/>
      <c r="AC803" s="186"/>
      <c r="AD803" s="186"/>
      <c r="AE803" s="79"/>
      <c r="AF803" s="533"/>
      <c r="AG803" s="186"/>
    </row>
    <row r="804" spans="2:33" outlineLevel="2" x14ac:dyDescent="0.35">
      <c r="B804" s="126"/>
      <c r="C804" s="417" t="s">
        <v>128</v>
      </c>
      <c r="D804" s="423">
        <f t="shared" si="143"/>
        <v>1</v>
      </c>
      <c r="E804" s="423">
        <f t="shared" si="144"/>
        <v>1</v>
      </c>
      <c r="F804" s="423">
        <f t="shared" si="145"/>
        <v>1</v>
      </c>
      <c r="G804" s="578">
        <f t="shared" si="146"/>
        <v>3</v>
      </c>
      <c r="H804" s="70"/>
      <c r="I804" s="67"/>
      <c r="J804" s="415" t="s">
        <v>128</v>
      </c>
      <c r="K804" s="164">
        <f t="shared" si="147"/>
        <v>3</v>
      </c>
      <c r="L804" s="423">
        <f t="shared" si="148"/>
        <v>1</v>
      </c>
      <c r="M804" s="108"/>
      <c r="N804" s="108"/>
      <c r="O804" s="108"/>
      <c r="S804" s="537"/>
      <c r="T804" s="186"/>
      <c r="U804" s="186"/>
      <c r="V804" s="537"/>
      <c r="W804" s="186"/>
      <c r="X804" s="186"/>
      <c r="Y804" s="537"/>
      <c r="Z804" s="186"/>
      <c r="AA804" s="186"/>
      <c r="AB804" s="537"/>
      <c r="AC804" s="186"/>
      <c r="AD804" s="186"/>
      <c r="AE804" s="79"/>
      <c r="AF804" s="533"/>
      <c r="AG804" s="186"/>
    </row>
    <row r="805" spans="2:33" outlineLevel="2" x14ac:dyDescent="0.35">
      <c r="B805" s="126"/>
      <c r="C805" s="417" t="s">
        <v>131</v>
      </c>
      <c r="D805" s="423">
        <f t="shared" si="143"/>
        <v>2</v>
      </c>
      <c r="E805" s="423">
        <f t="shared" si="144"/>
        <v>1</v>
      </c>
      <c r="F805" s="423">
        <f t="shared" si="145"/>
        <v>1</v>
      </c>
      <c r="G805" s="578">
        <f t="shared" si="146"/>
        <v>4</v>
      </c>
      <c r="H805" s="70"/>
      <c r="I805" s="67"/>
      <c r="J805" s="415" t="s">
        <v>131</v>
      </c>
      <c r="K805" s="164">
        <f t="shared" si="147"/>
        <v>4</v>
      </c>
      <c r="L805" s="423">
        <f t="shared" si="148"/>
        <v>2</v>
      </c>
      <c r="M805" s="108"/>
      <c r="N805" s="108"/>
      <c r="O805" s="108"/>
      <c r="S805" s="537"/>
      <c r="T805" s="186"/>
      <c r="U805" s="186"/>
      <c r="V805" s="537"/>
      <c r="W805" s="186"/>
      <c r="X805" s="186"/>
      <c r="Y805" s="537"/>
      <c r="Z805" s="186"/>
      <c r="AA805" s="186"/>
      <c r="AB805" s="537"/>
      <c r="AC805" s="186"/>
      <c r="AD805" s="186"/>
      <c r="AE805" s="79"/>
      <c r="AF805" s="533"/>
      <c r="AG805" s="186"/>
    </row>
    <row r="806" spans="2:33" outlineLevel="2" x14ac:dyDescent="0.35">
      <c r="B806" s="126"/>
      <c r="C806" s="417" t="s">
        <v>133</v>
      </c>
      <c r="D806" s="423">
        <f t="shared" si="143"/>
        <v>1</v>
      </c>
      <c r="E806" s="423">
        <f t="shared" si="144"/>
        <v>1</v>
      </c>
      <c r="F806" s="423">
        <f t="shared" si="145"/>
        <v>1</v>
      </c>
      <c r="G806" s="578">
        <f t="shared" si="146"/>
        <v>3</v>
      </c>
      <c r="H806" s="70"/>
      <c r="I806" s="67"/>
      <c r="J806" s="415" t="s">
        <v>133</v>
      </c>
      <c r="K806" s="164">
        <f t="shared" si="147"/>
        <v>3</v>
      </c>
      <c r="L806" s="423">
        <f t="shared" si="148"/>
        <v>1</v>
      </c>
      <c r="M806" s="108"/>
      <c r="N806" s="108"/>
      <c r="O806" s="108"/>
      <c r="S806" s="537"/>
      <c r="T806" s="186"/>
      <c r="U806" s="186"/>
      <c r="V806" s="537"/>
      <c r="W806" s="186"/>
      <c r="X806" s="186"/>
      <c r="Y806" s="537"/>
      <c r="Z806" s="186"/>
      <c r="AA806" s="186"/>
      <c r="AB806" s="537"/>
      <c r="AC806" s="186"/>
      <c r="AD806" s="186"/>
      <c r="AE806" s="79"/>
      <c r="AF806" s="533"/>
      <c r="AG806" s="186"/>
    </row>
    <row r="807" spans="2:33" outlineLevel="2" x14ac:dyDescent="0.35">
      <c r="B807" s="126"/>
      <c r="C807" s="417" t="s">
        <v>244</v>
      </c>
      <c r="D807" s="423">
        <f t="shared" si="143"/>
        <v>1</v>
      </c>
      <c r="E807" s="423">
        <f t="shared" si="144"/>
        <v>1</v>
      </c>
      <c r="F807" s="423">
        <f t="shared" si="145"/>
        <v>1</v>
      </c>
      <c r="G807" s="578">
        <f t="shared" si="146"/>
        <v>3</v>
      </c>
      <c r="H807" s="70"/>
      <c r="I807" s="67"/>
      <c r="J807" s="415" t="s">
        <v>244</v>
      </c>
      <c r="K807" s="164">
        <f t="shared" si="147"/>
        <v>3</v>
      </c>
      <c r="L807" s="423">
        <f t="shared" si="148"/>
        <v>1</v>
      </c>
      <c r="M807" s="108"/>
      <c r="N807" s="108"/>
      <c r="O807" s="108"/>
      <c r="S807" s="537"/>
      <c r="T807" s="186"/>
      <c r="U807" s="186"/>
      <c r="V807" s="537"/>
      <c r="W807" s="186"/>
      <c r="X807" s="186"/>
      <c r="Y807" s="537"/>
      <c r="Z807" s="186"/>
      <c r="AA807" s="186"/>
      <c r="AB807" s="537"/>
      <c r="AC807" s="186"/>
      <c r="AD807" s="186"/>
      <c r="AE807" s="79"/>
      <c r="AF807" s="533"/>
      <c r="AG807" s="186"/>
    </row>
    <row r="808" spans="2:33" outlineLevel="2" x14ac:dyDescent="0.35">
      <c r="B808" s="126"/>
      <c r="C808" s="417" t="s">
        <v>137</v>
      </c>
      <c r="D808" s="423">
        <f t="shared" si="143"/>
        <v>2</v>
      </c>
      <c r="E808" s="423">
        <f t="shared" si="144"/>
        <v>1</v>
      </c>
      <c r="F808" s="423">
        <f t="shared" si="145"/>
        <v>1</v>
      </c>
      <c r="G808" s="578">
        <f t="shared" si="146"/>
        <v>4</v>
      </c>
      <c r="H808" s="70"/>
      <c r="I808" s="67"/>
      <c r="J808" s="415" t="s">
        <v>137</v>
      </c>
      <c r="K808" s="164">
        <f t="shared" si="147"/>
        <v>4</v>
      </c>
      <c r="L808" s="423">
        <f t="shared" si="148"/>
        <v>2</v>
      </c>
      <c r="M808" s="108"/>
      <c r="N808" s="108"/>
      <c r="O808" s="108"/>
      <c r="S808" s="537"/>
      <c r="T808" s="186"/>
      <c r="U808" s="186"/>
      <c r="V808" s="537"/>
      <c r="W808" s="186"/>
      <c r="X808" s="186"/>
      <c r="Y808" s="537"/>
      <c r="Z808" s="186"/>
      <c r="AA808" s="186"/>
      <c r="AB808" s="537"/>
      <c r="AC808" s="186"/>
      <c r="AD808" s="186"/>
      <c r="AE808" s="79"/>
      <c r="AF808" s="533"/>
      <c r="AG808" s="186"/>
    </row>
    <row r="809" spans="2:33" outlineLevel="2" x14ac:dyDescent="0.35">
      <c r="B809" s="126"/>
      <c r="C809" s="417" t="s">
        <v>139</v>
      </c>
      <c r="D809" s="423">
        <f t="shared" si="143"/>
        <v>2</v>
      </c>
      <c r="E809" s="423">
        <f t="shared" si="144"/>
        <v>1</v>
      </c>
      <c r="F809" s="423">
        <f t="shared" si="145"/>
        <v>2</v>
      </c>
      <c r="G809" s="578">
        <f t="shared" si="146"/>
        <v>5</v>
      </c>
      <c r="H809" s="70"/>
      <c r="I809" s="67"/>
      <c r="J809" s="415" t="s">
        <v>139</v>
      </c>
      <c r="K809" s="164">
        <f t="shared" si="147"/>
        <v>5</v>
      </c>
      <c r="L809" s="423">
        <f t="shared" si="148"/>
        <v>2</v>
      </c>
      <c r="M809" s="108"/>
      <c r="N809" s="108"/>
      <c r="O809" s="108"/>
      <c r="S809" s="537"/>
      <c r="T809" s="186"/>
      <c r="U809" s="186"/>
      <c r="V809" s="537"/>
      <c r="W809" s="186"/>
      <c r="X809" s="186"/>
      <c r="Y809" s="537"/>
      <c r="Z809" s="186"/>
      <c r="AA809" s="186"/>
      <c r="AB809" s="537"/>
      <c r="AC809" s="186"/>
      <c r="AD809" s="186"/>
      <c r="AE809" s="79"/>
      <c r="AF809" s="533"/>
      <c r="AG809" s="186"/>
    </row>
    <row r="810" spans="2:33" outlineLevel="2" x14ac:dyDescent="0.35">
      <c r="B810" s="68"/>
      <c r="C810" s="417" t="s">
        <v>141</v>
      </c>
      <c r="D810" s="423">
        <f t="shared" si="143"/>
        <v>1</v>
      </c>
      <c r="E810" s="423">
        <f t="shared" si="144"/>
        <v>1</v>
      </c>
      <c r="F810" s="423">
        <f t="shared" si="145"/>
        <v>1</v>
      </c>
      <c r="G810" s="578">
        <f t="shared" si="146"/>
        <v>3</v>
      </c>
      <c r="H810" s="70"/>
      <c r="I810" s="67"/>
      <c r="J810" s="415" t="s">
        <v>141</v>
      </c>
      <c r="K810" s="164">
        <f t="shared" si="147"/>
        <v>3</v>
      </c>
      <c r="L810" s="423">
        <f t="shared" si="148"/>
        <v>1</v>
      </c>
      <c r="M810" s="108"/>
      <c r="N810" s="108"/>
      <c r="O810" s="108"/>
      <c r="S810" s="537"/>
      <c r="T810" s="186"/>
      <c r="U810" s="186"/>
      <c r="V810" s="537"/>
      <c r="W810" s="186"/>
      <c r="X810" s="186"/>
      <c r="Y810" s="537"/>
      <c r="Z810" s="186"/>
      <c r="AA810" s="186"/>
      <c r="AB810" s="537"/>
      <c r="AC810" s="186"/>
      <c r="AD810" s="186"/>
      <c r="AE810" s="79"/>
      <c r="AF810" s="533"/>
      <c r="AG810" s="186"/>
    </row>
    <row r="811" spans="2:33" outlineLevel="2" x14ac:dyDescent="0.35">
      <c r="B811" s="68"/>
      <c r="C811" s="417" t="s">
        <v>143</v>
      </c>
      <c r="D811" s="423">
        <f t="shared" si="143"/>
        <v>2</v>
      </c>
      <c r="E811" s="423">
        <f t="shared" si="144"/>
        <v>1</v>
      </c>
      <c r="F811" s="423">
        <f t="shared" si="145"/>
        <v>1</v>
      </c>
      <c r="G811" s="578">
        <f t="shared" si="146"/>
        <v>4</v>
      </c>
      <c r="H811" s="70"/>
      <c r="I811" s="67"/>
      <c r="J811" s="415" t="s">
        <v>143</v>
      </c>
      <c r="K811" s="164">
        <f t="shared" si="147"/>
        <v>4</v>
      </c>
      <c r="L811" s="423">
        <f t="shared" si="148"/>
        <v>2</v>
      </c>
      <c r="M811" s="108"/>
      <c r="N811" s="108"/>
      <c r="O811" s="108"/>
      <c r="S811" s="537"/>
      <c r="T811" s="186"/>
      <c r="U811" s="186"/>
      <c r="V811" s="537"/>
      <c r="W811" s="186"/>
      <c r="X811" s="186"/>
      <c r="Y811" s="537"/>
      <c r="Z811" s="186"/>
      <c r="AA811" s="186"/>
      <c r="AB811" s="537"/>
      <c r="AC811" s="186"/>
      <c r="AD811" s="186"/>
      <c r="AE811" s="79"/>
      <c r="AF811" s="533"/>
      <c r="AG811" s="186"/>
    </row>
    <row r="812" spans="2:33" outlineLevel="2" x14ac:dyDescent="0.35">
      <c r="B812" s="68"/>
      <c r="C812" s="417" t="s">
        <v>145</v>
      </c>
      <c r="D812" s="423">
        <f t="shared" si="143"/>
        <v>1</v>
      </c>
      <c r="E812" s="423">
        <f t="shared" si="144"/>
        <v>1</v>
      </c>
      <c r="F812" s="423">
        <f t="shared" si="145"/>
        <v>1</v>
      </c>
      <c r="G812" s="578">
        <f t="shared" si="146"/>
        <v>3</v>
      </c>
      <c r="H812" s="70"/>
      <c r="I812" s="67"/>
      <c r="J812" s="415" t="s">
        <v>145</v>
      </c>
      <c r="K812" s="164">
        <f t="shared" si="147"/>
        <v>3</v>
      </c>
      <c r="L812" s="423">
        <f t="shared" si="148"/>
        <v>1</v>
      </c>
      <c r="M812" s="108"/>
      <c r="N812" s="108"/>
      <c r="O812" s="108"/>
      <c r="S812" s="537"/>
      <c r="T812" s="186"/>
      <c r="U812" s="186"/>
      <c r="V812" s="537"/>
      <c r="W812" s="186"/>
      <c r="X812" s="186"/>
      <c r="Y812" s="537"/>
      <c r="Z812" s="186"/>
      <c r="AA812" s="186"/>
      <c r="AB812" s="537"/>
      <c r="AC812" s="186"/>
      <c r="AD812" s="186"/>
      <c r="AE812" s="79"/>
      <c r="AF812" s="533"/>
      <c r="AG812" s="186"/>
    </row>
    <row r="813" spans="2:33" outlineLevel="2" x14ac:dyDescent="0.35">
      <c r="B813" s="68"/>
      <c r="C813" s="417" t="s">
        <v>147</v>
      </c>
      <c r="D813" s="423">
        <f t="shared" si="143"/>
        <v>1</v>
      </c>
      <c r="E813" s="423">
        <f t="shared" si="144"/>
        <v>1</v>
      </c>
      <c r="F813" s="423">
        <f t="shared" si="145"/>
        <v>1</v>
      </c>
      <c r="G813" s="578">
        <f t="shared" si="146"/>
        <v>3</v>
      </c>
      <c r="H813" s="70"/>
      <c r="I813" s="67"/>
      <c r="J813" s="415" t="s">
        <v>147</v>
      </c>
      <c r="K813" s="164">
        <f t="shared" si="147"/>
        <v>3</v>
      </c>
      <c r="L813" s="423">
        <f t="shared" si="148"/>
        <v>1</v>
      </c>
      <c r="M813" s="108"/>
      <c r="N813" s="108"/>
      <c r="O813" s="108"/>
      <c r="S813" s="537"/>
      <c r="T813" s="186"/>
      <c r="U813" s="186"/>
      <c r="V813" s="537"/>
      <c r="W813" s="186"/>
      <c r="X813" s="186"/>
      <c r="Y813" s="537"/>
      <c r="Z813" s="186"/>
      <c r="AA813" s="186"/>
      <c r="AB813" s="537"/>
      <c r="AC813" s="186"/>
      <c r="AD813" s="186"/>
      <c r="AE813" s="79"/>
      <c r="AF813" s="533"/>
      <c r="AG813" s="186"/>
    </row>
    <row r="814" spans="2:33" outlineLevel="2" x14ac:dyDescent="0.35">
      <c r="B814" s="68"/>
      <c r="C814" s="417" t="s">
        <v>149</v>
      </c>
      <c r="D814" s="423">
        <f t="shared" si="143"/>
        <v>2</v>
      </c>
      <c r="E814" s="423">
        <f t="shared" si="144"/>
        <v>1</v>
      </c>
      <c r="F814" s="423">
        <f t="shared" si="145"/>
        <v>1</v>
      </c>
      <c r="G814" s="578">
        <f t="shared" si="146"/>
        <v>4</v>
      </c>
      <c r="H814" s="70"/>
      <c r="I814" s="67"/>
      <c r="J814" s="415" t="s">
        <v>149</v>
      </c>
      <c r="K814" s="164">
        <f t="shared" si="147"/>
        <v>4</v>
      </c>
      <c r="L814" s="423">
        <f t="shared" si="148"/>
        <v>2</v>
      </c>
      <c r="M814" s="108"/>
      <c r="N814" s="108"/>
      <c r="O814" s="108"/>
      <c r="S814" s="537"/>
      <c r="T814" s="186"/>
      <c r="U814" s="186"/>
      <c r="V814" s="537"/>
      <c r="W814" s="186"/>
      <c r="X814" s="186"/>
      <c r="Y814" s="537"/>
      <c r="Z814" s="186"/>
      <c r="AA814" s="186"/>
      <c r="AB814" s="537"/>
      <c r="AC814" s="186"/>
      <c r="AD814" s="186"/>
      <c r="AE814" s="79"/>
      <c r="AF814" s="533"/>
      <c r="AG814" s="186"/>
    </row>
    <row r="815" spans="2:33" outlineLevel="2" x14ac:dyDescent="0.35">
      <c r="B815" s="68"/>
      <c r="C815" s="417" t="s">
        <v>151</v>
      </c>
      <c r="D815" s="423">
        <f t="shared" si="143"/>
        <v>1</v>
      </c>
      <c r="E815" s="423">
        <f t="shared" si="144"/>
        <v>1</v>
      </c>
      <c r="F815" s="423">
        <f t="shared" si="145"/>
        <v>2</v>
      </c>
      <c r="G815" s="578">
        <f t="shared" si="146"/>
        <v>4</v>
      </c>
      <c r="H815" s="70"/>
      <c r="I815" s="67"/>
      <c r="J815" s="415" t="s">
        <v>151</v>
      </c>
      <c r="K815" s="164">
        <f t="shared" si="147"/>
        <v>4</v>
      </c>
      <c r="L815" s="423">
        <f t="shared" si="148"/>
        <v>2</v>
      </c>
      <c r="M815" s="108"/>
      <c r="N815" s="108"/>
      <c r="O815" s="108"/>
      <c r="S815" s="537"/>
      <c r="T815" s="186"/>
      <c r="U815" s="186"/>
      <c r="V815" s="537"/>
      <c r="W815" s="186"/>
      <c r="X815" s="186"/>
      <c r="Y815" s="537"/>
      <c r="Z815" s="186"/>
      <c r="AA815" s="186"/>
      <c r="AB815" s="537"/>
      <c r="AC815" s="186"/>
      <c r="AD815" s="186"/>
      <c r="AE815" s="79"/>
      <c r="AF815" s="533"/>
      <c r="AG815" s="186"/>
    </row>
    <row r="816" spans="2:33" outlineLevel="2" x14ac:dyDescent="0.35">
      <c r="B816" s="68"/>
      <c r="C816" s="115"/>
      <c r="D816" s="592"/>
      <c r="E816" s="592"/>
      <c r="F816" s="592"/>
      <c r="G816" s="602"/>
      <c r="H816" s="70"/>
      <c r="I816" s="67"/>
      <c r="J816" s="115"/>
      <c r="K816" s="592"/>
      <c r="L816" s="592"/>
      <c r="M816" s="108"/>
      <c r="N816" s="108"/>
      <c r="O816" s="108"/>
      <c r="S816" s="142"/>
      <c r="T816" s="80"/>
      <c r="U816" s="142"/>
      <c r="V816" s="142"/>
      <c r="W816" s="80"/>
      <c r="X816" s="142"/>
      <c r="Y816" s="142"/>
      <c r="Z816" s="80"/>
      <c r="AA816" s="142"/>
      <c r="AB816" s="142"/>
      <c r="AC816" s="80"/>
      <c r="AD816" s="142"/>
      <c r="AE816" s="142"/>
      <c r="AF816" s="533"/>
      <c r="AG816" s="142"/>
    </row>
    <row r="817" spans="1:33" outlineLevel="2" x14ac:dyDescent="0.35">
      <c r="B817" s="126"/>
      <c r="C817" s="526" t="s">
        <v>725</v>
      </c>
      <c r="D817" s="604" t="s">
        <v>242</v>
      </c>
      <c r="E817" s="604" t="s">
        <v>242</v>
      </c>
      <c r="F817" s="604" t="s">
        <v>242</v>
      </c>
      <c r="G817" s="604" t="s">
        <v>242</v>
      </c>
      <c r="H817" s="70"/>
      <c r="I817" s="67"/>
      <c r="J817" s="418" t="s">
        <v>725</v>
      </c>
      <c r="K817" s="604" t="s">
        <v>242</v>
      </c>
      <c r="L817" s="604" t="s">
        <v>242</v>
      </c>
      <c r="M817" s="108"/>
      <c r="N817" s="108"/>
      <c r="O817" s="108"/>
      <c r="S817" s="537"/>
      <c r="T817" s="80"/>
      <c r="U817" s="186"/>
      <c r="V817" s="537"/>
      <c r="W817" s="80"/>
      <c r="X817" s="186"/>
      <c r="Y817" s="537"/>
      <c r="Z817" s="80"/>
      <c r="AA817" s="186"/>
      <c r="AB817" s="537"/>
      <c r="AC817" s="80"/>
      <c r="AD817" s="186"/>
      <c r="AE817" s="79"/>
      <c r="AF817" s="533"/>
      <c r="AG817" s="186"/>
    </row>
    <row r="818" spans="1:33" outlineLevel="2" x14ac:dyDescent="0.35">
      <c r="B818" s="68"/>
      <c r="C818" s="68"/>
      <c r="D818" s="350"/>
      <c r="E818" s="189"/>
      <c r="F818" s="525"/>
      <c r="G818" s="189"/>
      <c r="I818" s="67"/>
      <c r="J818" s="67"/>
      <c r="K818" s="131"/>
      <c r="L818" s="65"/>
      <c r="M818" s="108"/>
      <c r="N818" s="108"/>
      <c r="O818" s="108"/>
      <c r="S818" s="65"/>
      <c r="T818" s="129"/>
      <c r="U818" s="80"/>
      <c r="V818" s="80"/>
      <c r="W818" s="80"/>
      <c r="Y818" s="130"/>
      <c r="Z818" s="72"/>
      <c r="AA818" s="72"/>
      <c r="AB818" s="80"/>
      <c r="AD818" s="130"/>
      <c r="AE818" s="72"/>
      <c r="AF818" s="80"/>
    </row>
    <row r="819" spans="1:33" outlineLevel="2" x14ac:dyDescent="0.35">
      <c r="B819" s="68"/>
      <c r="C819" s="101" t="s">
        <v>1254</v>
      </c>
      <c r="D819" s="523"/>
      <c r="E819" s="129"/>
      <c r="F819" s="298"/>
      <c r="G819" s="129"/>
      <c r="I819" s="67"/>
      <c r="J819" s="101" t="s">
        <v>1254</v>
      </c>
      <c r="K819" s="129"/>
      <c r="L819" s="81"/>
      <c r="M819" s="108"/>
      <c r="N819" s="108"/>
      <c r="O819" s="108"/>
      <c r="S819" s="81"/>
      <c r="T819" s="129"/>
      <c r="U819" s="81"/>
      <c r="V819" s="81"/>
      <c r="W819" s="81"/>
      <c r="X819" s="81"/>
      <c r="Y819" s="129"/>
      <c r="Z819" s="81"/>
      <c r="AA819" s="81"/>
      <c r="AB819" s="81"/>
      <c r="AC819" s="81"/>
      <c r="AD819" s="129"/>
      <c r="AE819" s="81"/>
      <c r="AF819" s="81"/>
      <c r="AG819" s="81"/>
    </row>
    <row r="820" spans="1:33" outlineLevel="2" x14ac:dyDescent="0.35">
      <c r="B820" s="68"/>
      <c r="C820" s="68" t="s">
        <v>1256</v>
      </c>
      <c r="D820" s="129"/>
      <c r="E820" s="129"/>
      <c r="F820" s="80"/>
      <c r="G820" s="129"/>
      <c r="I820" s="67"/>
      <c r="J820" s="68" t="s">
        <v>1256</v>
      </c>
      <c r="K820" s="129"/>
      <c r="M820" s="108"/>
      <c r="N820" s="108"/>
      <c r="O820" s="108"/>
      <c r="T820" s="129"/>
      <c r="Y820" s="129"/>
      <c r="Z820" s="72"/>
      <c r="AA820" s="72"/>
      <c r="AD820" s="129"/>
    </row>
    <row r="821" spans="1:33" outlineLevel="2" x14ac:dyDescent="0.35">
      <c r="H821" s="67"/>
      <c r="Y821" s="72"/>
      <c r="Z821" s="72"/>
    </row>
    <row r="822" spans="1:33" outlineLevel="2" x14ac:dyDescent="0.35">
      <c r="B822" s="815" t="s">
        <v>1230</v>
      </c>
      <c r="C822" s="816"/>
      <c r="D822" s="816"/>
      <c r="E822" s="817"/>
      <c r="F822" s="307"/>
      <c r="G822" s="307"/>
      <c r="H822" s="307"/>
      <c r="J822" s="108" t="s">
        <v>1204</v>
      </c>
      <c r="T822" s="108"/>
      <c r="U822" s="108"/>
      <c r="V822" s="108"/>
      <c r="W822" s="108"/>
    </row>
    <row r="823" spans="1:33" outlineLevel="2" x14ac:dyDescent="0.35">
      <c r="B823" s="812" t="str">
        <f>'OUTPUTS | Summary'!$H$38</f>
        <v>Greater than or equal to target</v>
      </c>
      <c r="C823" s="813"/>
      <c r="D823" s="814"/>
      <c r="E823" s="669">
        <v>1</v>
      </c>
      <c r="H823" s="68"/>
    </row>
    <row r="824" spans="1:33" outlineLevel="2" x14ac:dyDescent="0.35">
      <c r="B824" s="812" t="str">
        <f>'OUTPUTS | Summary'!$K$38</f>
        <v>Less than target</v>
      </c>
      <c r="C824" s="813"/>
      <c r="D824" s="814"/>
      <c r="E824" s="106">
        <v>2</v>
      </c>
      <c r="H824" s="68"/>
    </row>
    <row r="825" spans="1:33" outlineLevel="2" x14ac:dyDescent="0.35"/>
    <row r="826" spans="1:33" outlineLevel="1" x14ac:dyDescent="0.35"/>
    <row r="827" spans="1:33" x14ac:dyDescent="0.35">
      <c r="A827" s="56"/>
      <c r="B827" s="75" t="s">
        <v>33</v>
      </c>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c r="AC827" s="56"/>
      <c r="AD827" s="56"/>
      <c r="AE827" s="56"/>
      <c r="AF827" s="56"/>
      <c r="AG827" s="56"/>
    </row>
    <row r="828" spans="1:33" x14ac:dyDescent="0.35"/>
    <row r="829" spans="1:33" x14ac:dyDescent="0.35"/>
  </sheetData>
  <sortState xmlns:xlrd2="http://schemas.microsoft.com/office/spreadsheetml/2017/richdata2" ref="C700:E716">
    <sortCondition descending="1" ref="D700:D716"/>
  </sortState>
  <mergeCells count="81">
    <mergeCell ref="B315:D315"/>
    <mergeCell ref="B550:D550"/>
    <mergeCell ref="E418:F418"/>
    <mergeCell ref="N698:O698"/>
    <mergeCell ref="B548:E548"/>
    <mergeCell ref="B601:E601"/>
    <mergeCell ref="B688:E688"/>
    <mergeCell ref="N448:O448"/>
    <mergeCell ref="M503:N503"/>
    <mergeCell ref="B689:D689"/>
    <mergeCell ref="B690:D690"/>
    <mergeCell ref="B602:D602"/>
    <mergeCell ref="B603:D603"/>
    <mergeCell ref="B549:D549"/>
    <mergeCell ref="B379:E379"/>
    <mergeCell ref="B438:E438"/>
    <mergeCell ref="E473:F473"/>
    <mergeCell ref="B316:D316"/>
    <mergeCell ref="B380:D380"/>
    <mergeCell ref="B439:D439"/>
    <mergeCell ref="B440:D440"/>
    <mergeCell ref="B381:D381"/>
    <mergeCell ref="AD50:AD51"/>
    <mergeCell ref="AD63:AD64"/>
    <mergeCell ref="AA63:AA64"/>
    <mergeCell ref="B278:D278"/>
    <mergeCell ref="B279:D279"/>
    <mergeCell ref="Y133:Y134"/>
    <mergeCell ref="AA50:AA51"/>
    <mergeCell ref="Z63:Z64"/>
    <mergeCell ref="Z50:Z51"/>
    <mergeCell ref="B143:D143"/>
    <mergeCell ref="F133:F134"/>
    <mergeCell ref="F50:F51"/>
    <mergeCell ref="B213:D213"/>
    <mergeCell ref="B212:D212"/>
    <mergeCell ref="B75:D75"/>
    <mergeCell ref="B211:D211"/>
    <mergeCell ref="F6:G6"/>
    <mergeCell ref="E44:F44"/>
    <mergeCell ref="Q84:R84"/>
    <mergeCell ref="E115:F115"/>
    <mergeCell ref="E251:F251"/>
    <mergeCell ref="B72:E72"/>
    <mergeCell ref="B142:E142"/>
    <mergeCell ref="B210:E210"/>
    <mergeCell ref="B145:D145"/>
    <mergeCell ref="B144:D144"/>
    <mergeCell ref="Q154:R154"/>
    <mergeCell ref="AA84:AB84"/>
    <mergeCell ref="AB154:AC154"/>
    <mergeCell ref="F63:F64"/>
    <mergeCell ref="B823:D823"/>
    <mergeCell ref="T631:U631"/>
    <mergeCell ref="N644:O644"/>
    <mergeCell ref="E184:F184"/>
    <mergeCell ref="O222:P222"/>
    <mergeCell ref="G797:G798"/>
    <mergeCell ref="B751:E751"/>
    <mergeCell ref="F662:G662"/>
    <mergeCell ref="B441:D441"/>
    <mergeCell ref="B496:D496"/>
    <mergeCell ref="B495:D495"/>
    <mergeCell ref="B494:D494"/>
    <mergeCell ref="B493:E493"/>
    <mergeCell ref="A1:C1"/>
    <mergeCell ref="B824:D824"/>
    <mergeCell ref="B822:E822"/>
    <mergeCell ref="B752:D752"/>
    <mergeCell ref="B753:D753"/>
    <mergeCell ref="B787:D787"/>
    <mergeCell ref="B788:D788"/>
    <mergeCell ref="B786:E786"/>
    <mergeCell ref="B31:D31"/>
    <mergeCell ref="B74:D74"/>
    <mergeCell ref="B73:D73"/>
    <mergeCell ref="B33:C33"/>
    <mergeCell ref="B32:C32"/>
    <mergeCell ref="B34:C34"/>
    <mergeCell ref="B277:E277"/>
    <mergeCell ref="B314:E314"/>
  </mergeCells>
  <phoneticPr fontId="94" type="noConversion"/>
  <conditionalFormatting sqref="W47:W50 W52:W63 W65">
    <cfRule type="cellIs" dxfId="136" priority="1389" operator="equal">
      <formula>"Yes"</formula>
    </cfRule>
  </conditionalFormatting>
  <conditionalFormatting sqref="S47:S50 S52:S63 S65">
    <cfRule type="cellIs" dxfId="135" priority="1388" operator="equal">
      <formula>TRUE</formula>
    </cfRule>
  </conditionalFormatting>
  <conditionalFormatting sqref="V47:V50 V52:V63 V65">
    <cfRule type="cellIs" dxfId="134" priority="1387" operator="equal">
      <formula>TRUE</formula>
    </cfRule>
  </conditionalFormatting>
  <conditionalFormatting sqref="Z65 Z47:Z50 Z52:Z63">
    <cfRule type="top10" dxfId="133" priority="1386" bottom="1" rank="4"/>
  </conditionalFormatting>
  <conditionalFormatting sqref="AA65 AA52:AA62 AA47:AA50">
    <cfRule type="cellIs" dxfId="132" priority="1381" operator="equal">
      <formula>2</formula>
    </cfRule>
    <cfRule type="cellIs" dxfId="131" priority="1382" operator="equal">
      <formula>3</formula>
    </cfRule>
    <cfRule type="top10" dxfId="130" priority="1383" bottom="1" rank="5"/>
  </conditionalFormatting>
  <conditionalFormatting sqref="W51">
    <cfRule type="cellIs" dxfId="129" priority="1319" operator="equal">
      <formula>"Yes"</formula>
    </cfRule>
  </conditionalFormatting>
  <conditionalFormatting sqref="S51">
    <cfRule type="cellIs" dxfId="128" priority="1318" operator="equal">
      <formula>TRUE</formula>
    </cfRule>
  </conditionalFormatting>
  <conditionalFormatting sqref="V51">
    <cfRule type="cellIs" dxfId="127" priority="1317" operator="equal">
      <formula>TRUE</formula>
    </cfRule>
  </conditionalFormatting>
  <conditionalFormatting sqref="W64">
    <cfRule type="cellIs" dxfId="126" priority="1312" operator="equal">
      <formula>"Yes"</formula>
    </cfRule>
  </conditionalFormatting>
  <conditionalFormatting sqref="S64">
    <cfRule type="cellIs" dxfId="125" priority="1311" operator="equal">
      <formula>TRUE</formula>
    </cfRule>
  </conditionalFormatting>
  <conditionalFormatting sqref="V64">
    <cfRule type="cellIs" dxfId="124" priority="1310" operator="equal">
      <formula>TRUE</formula>
    </cfRule>
  </conditionalFormatting>
  <conditionalFormatting sqref="AA63">
    <cfRule type="cellIs" dxfId="123" priority="1298" operator="equal">
      <formula>2</formula>
    </cfRule>
    <cfRule type="cellIs" dxfId="122" priority="1299" operator="equal">
      <formula>3</formula>
    </cfRule>
    <cfRule type="top10" dxfId="121" priority="1300" bottom="1" rank="5"/>
  </conditionalFormatting>
  <conditionalFormatting sqref="P187:P203">
    <cfRule type="top10" dxfId="120" priority="1265" bottom="1" rank="5"/>
  </conditionalFormatting>
  <conditionalFormatting sqref="Q187:Q203">
    <cfRule type="cellIs" dxfId="119" priority="1262" operator="equal">
      <formula>1</formula>
    </cfRule>
    <cfRule type="cellIs" dxfId="118" priority="1263" operator="equal">
      <formula>3</formula>
    </cfRule>
    <cfRule type="cellIs" dxfId="117" priority="1264" operator="equal">
      <formula>2</formula>
    </cfRule>
  </conditionalFormatting>
  <conditionalFormatting sqref="G421:G431">
    <cfRule type="notContainsBlanks" dxfId="116" priority="1031">
      <formula>LEN(TRIM(G421))&gt;0</formula>
    </cfRule>
  </conditionalFormatting>
  <conditionalFormatting sqref="P421:P431">
    <cfRule type="top10" dxfId="115" priority="1582" bottom="1" rank="3"/>
  </conditionalFormatting>
  <conditionalFormatting sqref="H9:H25">
    <cfRule type="notContainsBlanks" dxfId="114" priority="897">
      <formula>LEN(TRIM(H9))&gt;0</formula>
    </cfRule>
  </conditionalFormatting>
  <conditionalFormatting sqref="K9:K25">
    <cfRule type="expression" dxfId="113" priority="892">
      <formula>L9=3</formula>
    </cfRule>
    <cfRule type="expression" dxfId="112" priority="893">
      <formula>L9=1</formula>
    </cfRule>
  </conditionalFormatting>
  <conditionalFormatting sqref="S118:S133 S135">
    <cfRule type="cellIs" dxfId="111" priority="886" operator="equal">
      <formula>2</formula>
    </cfRule>
    <cfRule type="cellIs" dxfId="110" priority="887" operator="equal">
      <formula>3</formula>
    </cfRule>
    <cfRule type="top10" dxfId="109" priority="888" bottom="1" rank="5"/>
  </conditionalFormatting>
  <conditionalFormatting sqref="S134">
    <cfRule type="cellIs" dxfId="108" priority="874" operator="equal">
      <formula>2</formula>
    </cfRule>
    <cfRule type="cellIs" dxfId="107" priority="875" operator="equal">
      <formula>3</formula>
    </cfRule>
    <cfRule type="top10" dxfId="106" priority="876" bottom="1" rank="5"/>
  </conditionalFormatting>
  <conditionalFormatting sqref="Y118:Y135">
    <cfRule type="cellIs" dxfId="105" priority="1165" operator="equal">
      <formula>1</formula>
    </cfRule>
    <cfRule type="cellIs" dxfId="104" priority="1166" operator="equal">
      <formula>3</formula>
    </cfRule>
    <cfRule type="cellIs" dxfId="103" priority="1167" operator="equal">
      <formula>2</formula>
    </cfRule>
  </conditionalFormatting>
  <conditionalFormatting sqref="O476:O486">
    <cfRule type="top10" dxfId="102" priority="861" bottom="1" rank="3"/>
  </conditionalFormatting>
  <conditionalFormatting sqref="S67">
    <cfRule type="cellIs" dxfId="101" priority="860" operator="equal">
      <formula>TRUE</formula>
    </cfRule>
  </conditionalFormatting>
  <conditionalFormatting sqref="W67">
    <cfRule type="cellIs" dxfId="100" priority="859" operator="equal">
      <formula>"Yes"</formula>
    </cfRule>
  </conditionalFormatting>
  <conditionalFormatting sqref="V67">
    <cfRule type="cellIs" dxfId="99" priority="858" operator="equal">
      <formula>TRUE</formula>
    </cfRule>
  </conditionalFormatting>
  <conditionalFormatting sqref="Q291:Q308">
    <cfRule type="cellIs" dxfId="98" priority="754" operator="equal">
      <formula>2</formula>
    </cfRule>
    <cfRule type="cellIs" dxfId="97" priority="755" operator="equal">
      <formula>1</formula>
    </cfRule>
  </conditionalFormatting>
  <conditionalFormatting sqref="Q356:Q373">
    <cfRule type="cellIs" dxfId="96" priority="463" operator="equal">
      <formula>2</formula>
    </cfRule>
    <cfRule type="cellIs" dxfId="95" priority="464" operator="equal">
      <formula>1</formula>
    </cfRule>
  </conditionalFormatting>
  <conditionalFormatting sqref="D636:T636">
    <cfRule type="cellIs" dxfId="94" priority="437" operator="equal">
      <formula>2</formula>
    </cfRule>
    <cfRule type="cellIs" dxfId="93" priority="438" operator="equal">
      <formula>1</formula>
    </cfRule>
  </conditionalFormatting>
  <conditionalFormatting sqref="D640:T640">
    <cfRule type="cellIs" dxfId="92" priority="435" operator="equal">
      <formula>2</formula>
    </cfRule>
    <cfRule type="cellIs" dxfId="91" priority="436" operator="equal">
      <formula>1</formula>
    </cfRule>
  </conditionalFormatting>
  <conditionalFormatting sqref="Q531:Q542">
    <cfRule type="cellIs" dxfId="90" priority="656" operator="equal">
      <formula>2</formula>
    </cfRule>
    <cfRule type="cellIs" dxfId="89" priority="657" operator="equal">
      <formula>1</formula>
    </cfRule>
  </conditionalFormatting>
  <conditionalFormatting sqref="Q584:Q595">
    <cfRule type="cellIs" dxfId="88" priority="581" operator="equal">
      <formula>2</formula>
    </cfRule>
    <cfRule type="cellIs" dxfId="87" priority="582" operator="equal">
      <formula>1</formula>
    </cfRule>
  </conditionalFormatting>
  <conditionalFormatting sqref="D649">
    <cfRule type="cellIs" dxfId="86" priority="394" operator="equal">
      <formula>2</formula>
    </cfRule>
    <cfRule type="cellIs" dxfId="85" priority="395" operator="equal">
      <formula>1</formula>
    </cfRule>
  </conditionalFormatting>
  <conditionalFormatting sqref="D653">
    <cfRule type="cellIs" dxfId="84" priority="392" operator="equal">
      <formula>2</formula>
    </cfRule>
    <cfRule type="cellIs" dxfId="83" priority="393" operator="equal">
      <formula>1</formula>
    </cfRule>
  </conditionalFormatting>
  <conditionalFormatting sqref="E653:N653">
    <cfRule type="cellIs" dxfId="82" priority="390" operator="equal">
      <formula>2</formula>
    </cfRule>
    <cfRule type="cellIs" dxfId="81" priority="391" operator="equal">
      <formula>1</formula>
    </cfRule>
  </conditionalFormatting>
  <conditionalFormatting sqref="E649:N649">
    <cfRule type="cellIs" dxfId="80" priority="388" operator="equal">
      <formula>2</formula>
    </cfRule>
    <cfRule type="cellIs" dxfId="79" priority="389" operator="equal">
      <formula>1</formula>
    </cfRule>
  </conditionalFormatting>
  <conditionalFormatting sqref="AD47:AD65">
    <cfRule type="cellIs" dxfId="78" priority="1384" operator="equal">
      <formula>2</formula>
    </cfRule>
    <cfRule type="cellIs" dxfId="77" priority="1385" operator="equal">
      <formula>3</formula>
    </cfRule>
    <cfRule type="top10" dxfId="76" priority="1562" bottom="1" rank="5"/>
  </conditionalFormatting>
  <conditionalFormatting sqref="P254:P271">
    <cfRule type="cellIs" dxfId="75" priority="1100" operator="equal">
      <formula>2</formula>
    </cfRule>
    <cfRule type="cellIs" dxfId="74" priority="1101" operator="equal">
      <formula>1</formula>
    </cfRule>
  </conditionalFormatting>
  <conditionalFormatting sqref="U254:U272">
    <cfRule type="cellIs" dxfId="73" priority="1053" operator="equal">
      <formula>2</formula>
    </cfRule>
    <cfRule type="cellIs" dxfId="72" priority="1054" operator="equal">
      <formula>1</formula>
    </cfRule>
  </conditionalFormatting>
  <conditionalFormatting sqref="Q421:Q431">
    <cfRule type="cellIs" dxfId="71" priority="1027" operator="equal">
      <formula>1</formula>
    </cfRule>
    <cfRule type="cellIs" dxfId="70" priority="1028" operator="equal">
      <formula>3</formula>
    </cfRule>
    <cfRule type="cellIs" dxfId="69" priority="1029" operator="equal">
      <formula>2</formula>
    </cfRule>
  </conditionalFormatting>
  <conditionalFormatting sqref="Q476:Q486">
    <cfRule type="cellIs" dxfId="68" priority="963" operator="equal">
      <formula>1</formula>
    </cfRule>
    <cfRule type="cellIs" dxfId="67" priority="964" operator="equal">
      <formula>3</formula>
    </cfRule>
    <cfRule type="cellIs" dxfId="66" priority="965" operator="equal">
      <formula>2</formula>
    </cfRule>
  </conditionalFormatting>
  <conditionalFormatting sqref="H27">
    <cfRule type="notContainsBlanks" dxfId="65" priority="296">
      <formula>LEN(TRIM(H27))&gt;0</formula>
    </cfRule>
  </conditionalFormatting>
  <conditionalFormatting sqref="G433">
    <cfRule type="notContainsBlanks" dxfId="64" priority="290">
      <formula>LEN(TRIM(G433))&gt;0</formula>
    </cfRule>
  </conditionalFormatting>
  <conditionalFormatting sqref="Q665:Q682">
    <cfRule type="cellIs" dxfId="63" priority="277" operator="equal">
      <formula>2</formula>
    </cfRule>
    <cfRule type="cellIs" dxfId="62" priority="278" operator="equal">
      <formula>1</formula>
    </cfRule>
  </conditionalFormatting>
  <conditionalFormatting sqref="Q728:Q745">
    <cfRule type="cellIs" dxfId="61" priority="142" operator="equal">
      <formula>2</formula>
    </cfRule>
    <cfRule type="cellIs" dxfId="60" priority="143" operator="equal">
      <formula>1</formula>
    </cfRule>
  </conditionalFormatting>
  <conditionalFormatting sqref="Q763:Q780">
    <cfRule type="cellIs" dxfId="59" priority="117" operator="equal">
      <formula>2</formula>
    </cfRule>
    <cfRule type="cellIs" dxfId="58" priority="118" operator="equal">
      <formula>1</formula>
    </cfRule>
  </conditionalFormatting>
  <conditionalFormatting sqref="D799:D816">
    <cfRule type="cellIs" dxfId="57" priority="90" operator="equal">
      <formula>2</formula>
    </cfRule>
    <cfRule type="cellIs" dxfId="56" priority="91" operator="equal">
      <formula>1</formula>
    </cfRule>
  </conditionalFormatting>
  <conditionalFormatting sqref="E799:E816">
    <cfRule type="cellIs" dxfId="55" priority="88" operator="equal">
      <formula>2</formula>
    </cfRule>
    <cfRule type="cellIs" dxfId="54" priority="89" operator="equal">
      <formula>1</formula>
    </cfRule>
  </conditionalFormatting>
  <conditionalFormatting sqref="F799:F816">
    <cfRule type="cellIs" dxfId="53" priority="86" operator="equal">
      <formula>2</formula>
    </cfRule>
    <cfRule type="cellIs" dxfId="52" priority="87" operator="equal">
      <formula>1</formula>
    </cfRule>
  </conditionalFormatting>
  <conditionalFormatting sqref="L799:L816">
    <cfRule type="cellIs" dxfId="51" priority="79" operator="equal">
      <formula>2</formula>
    </cfRule>
    <cfRule type="cellIs" dxfId="50" priority="80" operator="equal">
      <formula>1</formula>
    </cfRule>
  </conditionalFormatting>
  <conditionalFormatting sqref="K799:K815">
    <cfRule type="cellIs" dxfId="49" priority="57" operator="notEqual">
      <formula>3</formula>
    </cfRule>
    <cfRule type="cellIs" dxfId="48" priority="58" operator="equal">
      <formula>3</formula>
    </cfRule>
  </conditionalFormatting>
  <conditionalFormatting sqref="F47:F65">
    <cfRule type="expression" dxfId="47" priority="1707">
      <formula>$AD47=3</formula>
    </cfRule>
    <cfRule type="expression" dxfId="46" priority="1708">
      <formula>$AD47=2</formula>
    </cfRule>
    <cfRule type="expression" dxfId="45" priority="1709">
      <formula>$AD47=1</formula>
    </cfRule>
  </conditionalFormatting>
  <conditionalFormatting sqref="F118:F136">
    <cfRule type="expression" dxfId="44" priority="1719">
      <formula>Y118=3</formula>
    </cfRule>
    <cfRule type="expression" dxfId="43" priority="1720">
      <formula>Y118=2</formula>
    </cfRule>
    <cfRule type="expression" dxfId="42" priority="1721">
      <formula>Y118=1</formula>
    </cfRule>
  </conditionalFormatting>
  <conditionalFormatting sqref="F187:F203 F476:F487">
    <cfRule type="expression" dxfId="41" priority="1725">
      <formula>$Q187=3</formula>
    </cfRule>
    <cfRule type="expression" dxfId="40" priority="1726">
      <formula>$Q187=2</formula>
    </cfRule>
    <cfRule type="expression" dxfId="39" priority="1727">
      <formula>$Q187=1</formula>
    </cfRule>
  </conditionalFormatting>
  <conditionalFormatting sqref="F254:F271">
    <cfRule type="expression" dxfId="38" priority="1730">
      <formula>$P254=2</formula>
    </cfRule>
    <cfRule type="expression" dxfId="37" priority="1731">
      <formula>$P254=1</formula>
    </cfRule>
  </conditionalFormatting>
  <conditionalFormatting sqref="F291:F308 F356:F373 F665:F682 F728:F745 F763:F780">
    <cfRule type="expression" dxfId="36" priority="1734">
      <formula>Q291=2</formula>
    </cfRule>
    <cfRule type="expression" dxfId="35" priority="1735">
      <formula>Q291=1</formula>
    </cfRule>
  </conditionalFormatting>
  <conditionalFormatting sqref="F421:F432">
    <cfRule type="expression" dxfId="34" priority="1739">
      <formula>Q421=3</formula>
    </cfRule>
    <cfRule type="expression" dxfId="33" priority="1740">
      <formula>Q421=2</formula>
    </cfRule>
    <cfRule type="expression" dxfId="32" priority="1741">
      <formula>Q421=1</formula>
    </cfRule>
  </conditionalFormatting>
  <conditionalFormatting sqref="F531:F542 F584:F595">
    <cfRule type="expression" dxfId="31" priority="1744">
      <formula>$Q531=2</formula>
    </cfRule>
    <cfRule type="expression" dxfId="30" priority="1745">
      <formula>$Q531=1</formula>
    </cfRule>
  </conditionalFormatting>
  <conditionalFormatting sqref="G799:G816">
    <cfRule type="expression" dxfId="29" priority="1746">
      <formula>$L799=2</formula>
    </cfRule>
    <cfRule type="expression" dxfId="28" priority="1747">
      <formula>$L799=1</formula>
    </cfRule>
  </conditionalFormatting>
  <conditionalFormatting sqref="G9:G25">
    <cfRule type="expression" dxfId="27" priority="7">
      <formula>$L9=3</formula>
    </cfRule>
    <cfRule type="expression" dxfId="26" priority="8">
      <formula>$L9=1</formula>
    </cfRule>
  </conditionalFormatting>
  <conditionalFormatting sqref="G665:G681">
    <cfRule type="expression" dxfId="25" priority="1">
      <formula>L799=2</formula>
    </cfRule>
    <cfRule type="expression" dxfId="24" priority="2">
      <formula>L799=1</formula>
    </cfRule>
  </conditionalFormatting>
  <hyperlinks>
    <hyperlink ref="A1:B1" location="Back" display="Back to quick links" xr:uid="{D68AFA77-C835-4107-AFB6-4ED493EC02EE}"/>
  </hyperlinks>
  <pageMargins left="0.70866141732283472" right="0.70866141732283472" top="0.74803149606299213" bottom="0.74803149606299213" header="0.31496062992125984" footer="0.31496062992125984"/>
  <pageSetup paperSize="9" scale="33" fitToHeight="0" orientation="landscape" r:id="rId1"/>
  <headerFooter>
    <oddHeader>&amp;L&amp;F&amp;C&amp;A&amp;ROFFICIAL</oddHeader>
    <oddFooter>&amp;LPrinted on &amp;D at &amp;T&amp;C&amp;P of &amp;N&amp;ROfwat</oddFooter>
  </headerFooter>
  <rowBreaks count="13" manualBreakCount="13">
    <brk id="108" min="1" max="31" man="1"/>
    <brk id="177" min="1" max="31" man="1"/>
    <brk id="244" min="1" max="31" man="1"/>
    <brk id="281" min="1" max="31" man="1"/>
    <brk id="345" min="1" max="31" man="1"/>
    <brk id="410" min="1" max="31" man="1"/>
    <brk id="465" min="1" max="31" man="1"/>
    <brk id="520" min="1" max="31" man="1"/>
    <brk id="573" min="1" max="31" man="1"/>
    <brk id="626" min="1" max="31" man="1"/>
    <brk id="654" min="1" max="31" man="1"/>
    <brk id="719" min="1" max="31" man="1"/>
    <brk id="789" min="1" max="31" man="1"/>
  </rowBreaks>
  <ignoredErrors>
    <ignoredError sqref="E665:E683" 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FB99E-893C-4483-8F5D-676A6EDB9A1B}">
  <sheetPr>
    <tabColor rgb="FF98C561"/>
    <pageSetUpPr fitToPage="1"/>
  </sheetPr>
  <dimension ref="A1:AT265"/>
  <sheetViews>
    <sheetView zoomScaleNormal="100" workbookViewId="0">
      <pane ySplit="1" topLeftCell="A2" activePane="bottomLeft" state="frozen"/>
      <selection activeCell="E12" sqref="E12"/>
      <selection pane="bottomLeft" activeCell="A2" sqref="A2"/>
    </sheetView>
  </sheetViews>
  <sheetFormatPr defaultColWidth="0" defaultRowHeight="13.15" zeroHeight="1" outlineLevelRow="2" x14ac:dyDescent="0.35"/>
  <cols>
    <col min="1" max="1" width="2.59765625" style="57" customWidth="1"/>
    <col min="2" max="4" width="12.59765625" style="57" customWidth="1"/>
    <col min="5" max="5" width="11.59765625" style="57" customWidth="1"/>
    <col min="6" max="6" width="14.59765625" style="57" customWidth="1"/>
    <col min="7" max="14" width="11.59765625" style="57" customWidth="1"/>
    <col min="15" max="15" width="14.59765625" style="57" customWidth="1"/>
    <col min="16" max="22" width="11.59765625" style="57" customWidth="1"/>
    <col min="23" max="23" width="9.59765625" style="57" customWidth="1"/>
    <col min="24" max="24" width="9" style="57" customWidth="1"/>
    <col min="25" max="25" width="9.59765625" style="57" customWidth="1"/>
    <col min="26" max="36" width="8.59765625" style="57" customWidth="1"/>
    <col min="37" max="44" width="8.59765625" style="57" hidden="1" customWidth="1"/>
    <col min="45" max="46" width="0" style="57" hidden="1" customWidth="1"/>
    <col min="47" max="16384" width="9" style="57" hidden="1"/>
  </cols>
  <sheetData>
    <row r="1" spans="1:45" x14ac:dyDescent="0.35">
      <c r="A1" s="764" t="s">
        <v>210</v>
      </c>
      <c r="B1" s="764"/>
    </row>
    <row r="2" spans="1:45" ht="18" x14ac:dyDescent="0.35">
      <c r="B2" s="73" t="str">
        <f>"Wholesale totex variances in "&amp;Year&amp;" - 2017-18 FYA CPIH deflated base year prices"</f>
        <v>Wholesale totex variances in 2020-21 - 2017-18 FYA CPIH deflated base year prices</v>
      </c>
      <c r="C2" s="55"/>
      <c r="D2" s="56"/>
      <c r="E2" s="56"/>
      <c r="F2" s="56"/>
      <c r="G2" s="56"/>
      <c r="H2" s="56"/>
      <c r="I2" s="56"/>
      <c r="J2" s="56"/>
      <c r="K2" s="56"/>
      <c r="L2" s="56"/>
      <c r="M2" s="56"/>
      <c r="N2" s="56"/>
      <c r="O2" s="56"/>
      <c r="P2" s="56"/>
      <c r="Q2" s="56"/>
      <c r="R2" s="56"/>
      <c r="S2" s="56"/>
      <c r="T2" s="56"/>
      <c r="U2" s="56"/>
      <c r="V2" s="56"/>
      <c r="W2" s="59"/>
      <c r="X2" s="59"/>
      <c r="Y2" s="59"/>
      <c r="Z2" s="59"/>
      <c r="AA2" s="59"/>
      <c r="AB2" s="59"/>
      <c r="AC2" s="59"/>
      <c r="AD2" s="59"/>
      <c r="AE2" s="59"/>
      <c r="AF2" s="59"/>
      <c r="AG2" s="59"/>
      <c r="AH2" s="59"/>
      <c r="AI2" s="59"/>
    </row>
    <row r="3" spans="1:45" x14ac:dyDescent="0.35"/>
    <row r="4" spans="1:45" ht="14.25" outlineLevel="1" x14ac:dyDescent="0.35">
      <c r="B4" s="74" t="s">
        <v>1427</v>
      </c>
      <c r="C4" s="60"/>
      <c r="D4" s="18"/>
      <c r="E4" s="18"/>
      <c r="F4" s="18"/>
      <c r="G4" s="18"/>
      <c r="H4" s="18"/>
      <c r="I4" s="18"/>
      <c r="J4" s="18"/>
      <c r="K4" s="18"/>
      <c r="L4" s="18"/>
      <c r="M4" s="18"/>
      <c r="N4" s="18"/>
      <c r="O4" s="18"/>
      <c r="P4" s="18"/>
      <c r="Q4" s="18"/>
      <c r="R4" s="18"/>
      <c r="S4" s="18"/>
      <c r="T4" s="18"/>
      <c r="U4" s="18"/>
      <c r="V4" s="18"/>
      <c r="W4" s="74"/>
      <c r="X4" s="18"/>
      <c r="Y4" s="18"/>
      <c r="Z4" s="18"/>
      <c r="AA4" s="18"/>
      <c r="AB4" s="18"/>
      <c r="AC4" s="18"/>
      <c r="AD4" s="18"/>
      <c r="AE4" s="18"/>
      <c r="AF4" s="18"/>
      <c r="AG4" s="18"/>
      <c r="AH4" s="18"/>
      <c r="AI4" s="18"/>
      <c r="AJ4" s="71"/>
      <c r="AK4" s="71"/>
      <c r="AL4" s="71"/>
      <c r="AM4" s="71"/>
      <c r="AN4" s="71"/>
      <c r="AO4" s="71"/>
      <c r="AP4" s="71"/>
      <c r="AQ4" s="71"/>
      <c r="AR4" s="71"/>
      <c r="AS4" s="71"/>
    </row>
    <row r="5" spans="1:45" outlineLevel="2" x14ac:dyDescent="0.35"/>
    <row r="6" spans="1:45" outlineLevel="2" x14ac:dyDescent="0.35">
      <c r="B6" s="122" t="str">
        <f>Year</f>
        <v>2020-21</v>
      </c>
      <c r="W6" s="57" t="s">
        <v>1428</v>
      </c>
    </row>
    <row r="7" spans="1:45" outlineLevel="2" x14ac:dyDescent="0.35"/>
    <row r="8" spans="1:45" ht="42.75" customHeight="1" outlineLevel="2" x14ac:dyDescent="0.35">
      <c r="B8" s="125"/>
      <c r="C8" s="84" t="s">
        <v>212</v>
      </c>
      <c r="D8" s="416" t="s">
        <v>1429</v>
      </c>
      <c r="E8" s="416" t="s">
        <v>1430</v>
      </c>
      <c r="F8" s="836" t="s">
        <v>1431</v>
      </c>
      <c r="G8" s="837"/>
      <c r="H8" s="851" t="s">
        <v>1226</v>
      </c>
      <c r="I8" s="851"/>
      <c r="K8" s="674" t="s">
        <v>1432</v>
      </c>
      <c r="L8" s="520"/>
      <c r="M8" s="420"/>
      <c r="N8" s="420"/>
      <c r="O8" s="85"/>
      <c r="P8" s="85"/>
      <c r="Q8" s="85"/>
      <c r="R8" s="85"/>
      <c r="W8" s="90"/>
      <c r="X8" s="140" t="s">
        <v>1433</v>
      </c>
      <c r="Y8" s="608" t="s">
        <v>1228</v>
      </c>
      <c r="Z8" s="390"/>
      <c r="AA8" s="482"/>
      <c r="AB8" s="390"/>
      <c r="AC8" s="390"/>
      <c r="AD8" s="390"/>
      <c r="AE8" s="482"/>
      <c r="AF8" s="390"/>
      <c r="AG8" s="390"/>
      <c r="AH8" s="390"/>
      <c r="AI8" s="482"/>
      <c r="AJ8" s="390"/>
      <c r="AK8" s="390"/>
      <c r="AL8" s="390"/>
      <c r="AM8" s="482"/>
      <c r="AN8" s="390"/>
      <c r="AO8" s="390"/>
    </row>
    <row r="9" spans="1:45" ht="15.75" outlineLevel="2" x14ac:dyDescent="0.35">
      <c r="C9" s="841" t="s">
        <v>117</v>
      </c>
      <c r="D9" s="852">
        <f>VLOOKUP($C9,'CALCS | Totex (2017.18 FYA)'!$C$9:$L$27,MATCH($B$6,'CALCS | Totex (2017.18 FYA)'!$C$2:$L$2,0),0)</f>
        <v>757.11876086458381</v>
      </c>
      <c r="E9" s="852">
        <f>VLOOKUP($C9,'CALCS | Totex (2017.18 FYA)'!$C$31:$L$49,MATCH($B$6,'CALCS | Totex (2017.18 FYA)'!$C$2:$L$2,0),0)</f>
        <v>806.66326708928409</v>
      </c>
      <c r="F9" s="538" t="s">
        <v>1434</v>
      </c>
      <c r="G9" s="123">
        <f>E9-D9</f>
        <v>49.544506224700285</v>
      </c>
      <c r="H9" s="550"/>
      <c r="I9" s="107"/>
      <c r="J9" s="692"/>
      <c r="K9" s="857">
        <v>16.8</v>
      </c>
      <c r="M9" s="455"/>
      <c r="N9" s="455"/>
      <c r="O9" s="65"/>
      <c r="P9" s="80"/>
      <c r="Q9" s="565"/>
      <c r="R9" s="70"/>
      <c r="S9" s="787" t="s">
        <v>1435</v>
      </c>
      <c r="T9" s="787"/>
      <c r="U9" s="787"/>
      <c r="W9" s="124" t="s">
        <v>117</v>
      </c>
      <c r="X9" s="659">
        <f>H11</f>
        <v>9.9286449607396271E-3</v>
      </c>
      <c r="Y9" s="423">
        <f t="shared" ref="Y9:Y25" si="0">IF(X9&lt;=0,1,2)</f>
        <v>2</v>
      </c>
      <c r="Z9" s="78"/>
      <c r="AA9" s="186"/>
      <c r="AB9" s="78"/>
      <c r="AC9" s="80"/>
      <c r="AD9" s="78"/>
      <c r="AE9" s="186"/>
      <c r="AF9" s="78"/>
      <c r="AG9" s="80"/>
      <c r="AH9" s="78"/>
      <c r="AI9" s="186"/>
      <c r="AJ9" s="78"/>
      <c r="AK9" s="80"/>
      <c r="AL9" s="78"/>
      <c r="AM9" s="186"/>
      <c r="AN9" s="78"/>
      <c r="AO9" s="80"/>
    </row>
    <row r="10" spans="1:45" outlineLevel="2" x14ac:dyDescent="0.35">
      <c r="C10" s="842"/>
      <c r="D10" s="839"/>
      <c r="E10" s="839"/>
      <c r="F10" s="538" t="s">
        <v>1436</v>
      </c>
      <c r="G10" s="539">
        <f>VLOOKUP($C9,'CALCS | Totex (2017.18 FYA)'!$C$53:$L$71,MATCH($B$6,'CALCS | Totex (2017.18 FYA)'!$C$2:$L$2,0),0)</f>
        <v>42.027342854960651</v>
      </c>
      <c r="H10" s="551"/>
      <c r="I10" s="107"/>
      <c r="J10" s="540"/>
      <c r="K10" s="853"/>
      <c r="M10" s="456"/>
      <c r="N10" s="456"/>
      <c r="O10" s="65"/>
      <c r="P10" s="69"/>
      <c r="Q10" s="566"/>
      <c r="R10" s="72"/>
      <c r="W10" s="124" t="s">
        <v>119</v>
      </c>
      <c r="X10" s="660">
        <f>H14</f>
        <v>6.5805908357308124E-2</v>
      </c>
      <c r="Y10" s="423">
        <f t="shared" si="0"/>
        <v>2</v>
      </c>
      <c r="Z10" s="78"/>
      <c r="AA10" s="186"/>
      <c r="AB10" s="78"/>
      <c r="AC10" s="80"/>
      <c r="AD10" s="78"/>
      <c r="AE10" s="186"/>
      <c r="AF10" s="78"/>
      <c r="AG10" s="80"/>
      <c r="AH10" s="78"/>
      <c r="AI10" s="186"/>
      <c r="AJ10" s="78"/>
      <c r="AK10" s="80"/>
      <c r="AL10" s="78"/>
      <c r="AM10" s="186"/>
      <c r="AN10" s="78"/>
      <c r="AO10" s="80"/>
    </row>
    <row r="11" spans="1:45" outlineLevel="2" x14ac:dyDescent="0.35">
      <c r="C11" s="843"/>
      <c r="D11" s="840"/>
      <c r="E11" s="840"/>
      <c r="F11" s="538" t="s">
        <v>1437</v>
      </c>
      <c r="G11" s="539">
        <f>VLOOKUP($C9,'CALCS | Totex (2017.18 FYA)'!$C$75:$L$93,MATCH($B$6,'CALCS | Totex (2017.18 FYA)'!$C$2:$L$2,0),0)</f>
        <v>7.5171633697395812</v>
      </c>
      <c r="H11" s="656">
        <f>IFERROR(G11/D9,"-")</f>
        <v>9.9286449607396271E-3</v>
      </c>
      <c r="I11" s="107"/>
      <c r="J11" s="692"/>
      <c r="K11" s="853"/>
      <c r="M11" s="456"/>
      <c r="N11" s="456"/>
      <c r="O11" s="65"/>
      <c r="P11" s="69"/>
      <c r="Q11" s="565"/>
      <c r="R11" s="70"/>
      <c r="W11" s="124" t="s">
        <v>122</v>
      </c>
      <c r="X11" s="660">
        <f>H17</f>
        <v>0.16902480368076939</v>
      </c>
      <c r="Y11" s="423">
        <f t="shared" si="0"/>
        <v>2</v>
      </c>
      <c r="Z11" s="78"/>
      <c r="AA11" s="186"/>
      <c r="AB11" s="78"/>
      <c r="AC11" s="80"/>
      <c r="AD11" s="78"/>
      <c r="AE11" s="186"/>
      <c r="AF11" s="78"/>
      <c r="AG11" s="80"/>
      <c r="AH11" s="78"/>
      <c r="AI11" s="186"/>
      <c r="AJ11" s="78"/>
      <c r="AK11" s="80"/>
      <c r="AL11" s="78"/>
      <c r="AM11" s="186"/>
      <c r="AN11" s="78"/>
      <c r="AO11" s="80"/>
    </row>
    <row r="12" spans="1:45" outlineLevel="2" x14ac:dyDescent="0.35">
      <c r="C12" s="841" t="s">
        <v>119</v>
      </c>
      <c r="D12" s="838">
        <f>VLOOKUP($C12,'CALCS | Totex (2017.18 FYA)'!$C$9:$L$27,MATCH($B$6,'CALCS | Totex (2017.18 FYA)'!$C$2:$L$2,0),0)</f>
        <v>544.48333002367667</v>
      </c>
      <c r="E12" s="838">
        <f>VLOOKUP($C12,'CALCS | Totex (2017.18 FYA)'!$C$31:$L$49,MATCH($B$6,'CALCS | Totex (2017.18 FYA)'!$C$2:$L$2,0),0)</f>
        <v>565.03088001222011</v>
      </c>
      <c r="F12" s="538" t="s">
        <v>1434</v>
      </c>
      <c r="G12" s="123">
        <f>E12-D12</f>
        <v>20.547549988543437</v>
      </c>
      <c r="H12" s="550"/>
      <c r="I12" s="107"/>
      <c r="J12" s="692"/>
      <c r="K12" s="853">
        <f>K9-1</f>
        <v>15.8</v>
      </c>
      <c r="M12" s="455"/>
      <c r="N12" s="455"/>
      <c r="O12" s="65"/>
      <c r="P12" s="80"/>
      <c r="Q12" s="565"/>
      <c r="R12" s="72"/>
      <c r="W12" s="124" t="s">
        <v>124</v>
      </c>
      <c r="X12" s="660">
        <f>H20</f>
        <v>-3.0804896309726739E-2</v>
      </c>
      <c r="Y12" s="423">
        <f t="shared" si="0"/>
        <v>1</v>
      </c>
      <c r="Z12" s="78"/>
      <c r="AA12" s="186"/>
      <c r="AB12" s="78"/>
      <c r="AC12" s="80"/>
      <c r="AD12" s="78"/>
      <c r="AE12" s="186"/>
      <c r="AF12" s="78"/>
      <c r="AG12" s="80"/>
      <c r="AH12" s="78"/>
      <c r="AI12" s="186"/>
      <c r="AJ12" s="78"/>
      <c r="AK12" s="80"/>
      <c r="AL12" s="78"/>
      <c r="AM12" s="186"/>
      <c r="AN12" s="78"/>
      <c r="AO12" s="80"/>
    </row>
    <row r="13" spans="1:45" outlineLevel="2" x14ac:dyDescent="0.35">
      <c r="C13" s="842"/>
      <c r="D13" s="839"/>
      <c r="E13" s="839"/>
      <c r="F13" s="538" t="s">
        <v>1436</v>
      </c>
      <c r="G13" s="524">
        <f>VLOOKUP($C12,'CALCS | Totex (2017.18 FYA)'!$C$53:$L$71,MATCH($B$6,'CALCS | Totex (2017.18 FYA)'!$C$2:$L$2,0),0)</f>
        <v>-15.282670129076601</v>
      </c>
      <c r="H13" s="551"/>
      <c r="I13" s="107"/>
      <c r="J13" s="540"/>
      <c r="K13" s="853"/>
      <c r="M13" s="456"/>
      <c r="N13" s="456"/>
      <c r="O13" s="65"/>
      <c r="P13" s="69"/>
      <c r="Q13" s="566"/>
      <c r="R13" s="72"/>
      <c r="W13" s="124" t="s">
        <v>126</v>
      </c>
      <c r="X13" s="660">
        <f>H23</f>
        <v>1.6128623026618938E-2</v>
      </c>
      <c r="Y13" s="423">
        <f t="shared" si="0"/>
        <v>2</v>
      </c>
      <c r="Z13" s="78"/>
      <c r="AA13" s="186"/>
      <c r="AB13" s="78"/>
      <c r="AC13" s="80"/>
      <c r="AD13" s="78"/>
      <c r="AE13" s="186"/>
      <c r="AF13" s="78"/>
      <c r="AG13" s="80"/>
      <c r="AH13" s="78"/>
      <c r="AI13" s="186"/>
      <c r="AJ13" s="78"/>
      <c r="AK13" s="80"/>
      <c r="AL13" s="78"/>
      <c r="AM13" s="186"/>
      <c r="AN13" s="78"/>
      <c r="AO13" s="80"/>
    </row>
    <row r="14" spans="1:45" outlineLevel="2" x14ac:dyDescent="0.35">
      <c r="C14" s="843"/>
      <c r="D14" s="840"/>
      <c r="E14" s="840"/>
      <c r="F14" s="538" t="s">
        <v>1437</v>
      </c>
      <c r="G14" s="524">
        <f>VLOOKUP($C12,'CALCS | Totex (2017.18 FYA)'!$C$75:$L$93,MATCH($B$6,'CALCS | Totex (2017.18 FYA)'!$C$2:$L$2,0),0)</f>
        <v>35.830220117620023</v>
      </c>
      <c r="H14" s="656">
        <f>IFERROR(G14/D12,"-")</f>
        <v>6.5805908357308124E-2</v>
      </c>
      <c r="I14" s="107"/>
      <c r="J14" s="692"/>
      <c r="K14" s="853"/>
      <c r="M14" s="456"/>
      <c r="N14" s="456"/>
      <c r="O14" s="65"/>
      <c r="P14" s="69"/>
      <c r="Q14" s="565"/>
      <c r="R14" s="70"/>
      <c r="W14" s="124" t="s">
        <v>128</v>
      </c>
      <c r="X14" s="660">
        <f>H26</f>
        <v>-0.19464180032625056</v>
      </c>
      <c r="Y14" s="423">
        <f t="shared" si="0"/>
        <v>1</v>
      </c>
      <c r="Z14" s="78"/>
      <c r="AA14" s="186"/>
      <c r="AB14" s="78"/>
      <c r="AC14" s="80"/>
      <c r="AD14" s="78"/>
      <c r="AE14" s="186"/>
      <c r="AF14" s="78"/>
      <c r="AG14" s="80"/>
      <c r="AH14" s="78"/>
      <c r="AI14" s="186"/>
      <c r="AJ14" s="78"/>
      <c r="AK14" s="80"/>
      <c r="AL14" s="78"/>
      <c r="AM14" s="186"/>
      <c r="AN14" s="78"/>
      <c r="AO14" s="80"/>
    </row>
    <row r="15" spans="1:45" outlineLevel="2" x14ac:dyDescent="0.35">
      <c r="C15" s="841" t="s">
        <v>122</v>
      </c>
      <c r="D15" s="838">
        <f>VLOOKUP($C15,'CALCS | Totex (2017.18 FYA)'!$C$9:$L$27,MATCH($B$6,'CALCS | Totex (2017.18 FYA)'!$C$2:$L$2,0),0)</f>
        <v>27.61100908882608</v>
      </c>
      <c r="E15" s="838">
        <f>VLOOKUP($C15,'CALCS | Totex (2017.18 FYA)'!$C$31:$L$49,MATCH($B$6,'CALCS | Totex (2017.18 FYA)'!$C$2:$L$2,0),0)</f>
        <v>35.016417933246764</v>
      </c>
      <c r="F15" s="538" t="s">
        <v>1434</v>
      </c>
      <c r="G15" s="123">
        <f>E15-D15</f>
        <v>7.405408844420684</v>
      </c>
      <c r="H15" s="550"/>
      <c r="I15" s="107"/>
      <c r="J15" s="692"/>
      <c r="K15" s="853">
        <f>K12-1</f>
        <v>14.8</v>
      </c>
      <c r="M15" s="455"/>
      <c r="N15" s="455"/>
      <c r="O15" s="65"/>
      <c r="P15" s="80"/>
      <c r="Q15" s="565"/>
      <c r="R15" s="72"/>
      <c r="W15" s="124" t="s">
        <v>131</v>
      </c>
      <c r="X15" s="660">
        <f>H29</f>
        <v>0.13806907925922873</v>
      </c>
      <c r="Y15" s="423">
        <f t="shared" si="0"/>
        <v>2</v>
      </c>
      <c r="Z15" s="78"/>
      <c r="AA15" s="186"/>
      <c r="AB15" s="78"/>
      <c r="AC15" s="80"/>
      <c r="AD15" s="78"/>
      <c r="AE15" s="186"/>
      <c r="AF15" s="78"/>
      <c r="AG15" s="80"/>
      <c r="AH15" s="78"/>
      <c r="AI15" s="186"/>
      <c r="AJ15" s="78"/>
      <c r="AK15" s="80"/>
      <c r="AL15" s="78"/>
      <c r="AM15" s="186"/>
      <c r="AN15" s="78"/>
      <c r="AO15" s="80"/>
    </row>
    <row r="16" spans="1:45" outlineLevel="2" x14ac:dyDescent="0.35">
      <c r="C16" s="842"/>
      <c r="D16" s="839"/>
      <c r="E16" s="839"/>
      <c r="F16" s="538" t="s">
        <v>1436</v>
      </c>
      <c r="G16" s="524">
        <f>VLOOKUP($C15,'CALCS | Totex (2017.18 FYA)'!$C$53:$L$71,MATCH($B$6,'CALCS | Totex (2017.18 FYA)'!$C$2:$L$2,0),0)</f>
        <v>2.7384634537539134</v>
      </c>
      <c r="H16" s="551"/>
      <c r="I16" s="107"/>
      <c r="J16" s="540"/>
      <c r="K16" s="853"/>
      <c r="M16" s="456"/>
      <c r="N16" s="456"/>
      <c r="O16" s="65"/>
      <c r="P16" s="69"/>
      <c r="Q16" s="566"/>
      <c r="R16" s="72"/>
      <c r="W16" s="124" t="s">
        <v>133</v>
      </c>
      <c r="X16" s="660">
        <f>H32</f>
        <v>-2.3752955015761976E-6</v>
      </c>
      <c r="Y16" s="423">
        <f t="shared" si="0"/>
        <v>1</v>
      </c>
      <c r="Z16" s="78"/>
      <c r="AA16" s="186"/>
      <c r="AB16" s="78"/>
      <c r="AC16" s="80"/>
      <c r="AD16" s="78"/>
      <c r="AE16" s="186"/>
      <c r="AF16" s="78"/>
      <c r="AG16" s="80"/>
      <c r="AH16" s="78"/>
      <c r="AI16" s="186"/>
      <c r="AJ16" s="78"/>
      <c r="AK16" s="80"/>
      <c r="AL16" s="78"/>
      <c r="AM16" s="186"/>
      <c r="AN16" s="78"/>
      <c r="AO16" s="80"/>
    </row>
    <row r="17" spans="3:41" outlineLevel="2" x14ac:dyDescent="0.35">
      <c r="C17" s="843"/>
      <c r="D17" s="840"/>
      <c r="E17" s="840"/>
      <c r="F17" s="538" t="s">
        <v>1437</v>
      </c>
      <c r="G17" s="524">
        <f>VLOOKUP($C15,'CALCS | Totex (2017.18 FYA)'!$C$75:$L$93,MATCH($B$6,'CALCS | Totex (2017.18 FYA)'!$C$2:$L$2,0),0)</f>
        <v>4.6669453906667675</v>
      </c>
      <c r="H17" s="656">
        <f>IFERROR(G17/D15,"-")</f>
        <v>0.16902480368076939</v>
      </c>
      <c r="I17" s="107"/>
      <c r="J17" s="692"/>
      <c r="K17" s="853"/>
      <c r="M17" s="456"/>
      <c r="N17" s="456"/>
      <c r="O17" s="65"/>
      <c r="P17" s="69"/>
      <c r="Q17" s="565"/>
      <c r="R17" s="70"/>
      <c r="W17" s="124" t="s">
        <v>244</v>
      </c>
      <c r="X17" s="660">
        <f>H35</f>
        <v>3.4794015604780494E-2</v>
      </c>
      <c r="Y17" s="423">
        <f t="shared" si="0"/>
        <v>2</v>
      </c>
      <c r="Z17" s="78"/>
      <c r="AA17" s="186"/>
      <c r="AB17" s="78"/>
      <c r="AC17" s="80"/>
      <c r="AD17" s="78"/>
      <c r="AE17" s="186"/>
      <c r="AF17" s="78"/>
      <c r="AG17" s="80"/>
      <c r="AH17" s="78"/>
      <c r="AI17" s="186"/>
      <c r="AJ17" s="78"/>
      <c r="AK17" s="80"/>
      <c r="AL17" s="78"/>
      <c r="AM17" s="186"/>
      <c r="AN17" s="78"/>
      <c r="AO17" s="80"/>
    </row>
    <row r="18" spans="3:41" outlineLevel="2" x14ac:dyDescent="0.35">
      <c r="C18" s="841" t="s">
        <v>124</v>
      </c>
      <c r="D18" s="838">
        <f>VLOOKUP($C18,'CALCS | Totex (2017.18 FYA)'!$C$9:$L$27,MATCH($B$6,'CALCS | Totex (2017.18 FYA)'!$C$2:$L$2,0),0)</f>
        <v>423.5553819598257</v>
      </c>
      <c r="E18" s="838">
        <f>VLOOKUP($C18,'CALCS | Totex (2017.18 FYA)'!$C$31:$L$49,MATCH($B$6,'CALCS | Totex (2017.18 FYA)'!$C$2:$L$2,0),0)</f>
        <v>408.3835111891849</v>
      </c>
      <c r="F18" s="538" t="s">
        <v>1434</v>
      </c>
      <c r="G18" s="123">
        <f>E18-D18</f>
        <v>-15.171870770640794</v>
      </c>
      <c r="H18" s="550"/>
      <c r="I18" s="107"/>
      <c r="J18" s="692"/>
      <c r="K18" s="853">
        <f>K15-1</f>
        <v>13.8</v>
      </c>
      <c r="M18" s="455"/>
      <c r="N18" s="455"/>
      <c r="O18" s="65"/>
      <c r="P18" s="80"/>
      <c r="Q18" s="565"/>
      <c r="R18" s="72"/>
      <c r="W18" s="124" t="s">
        <v>137</v>
      </c>
      <c r="X18" s="660">
        <f>H38</f>
        <v>-3.1809162282167907E-3</v>
      </c>
      <c r="Y18" s="423">
        <f t="shared" si="0"/>
        <v>1</v>
      </c>
      <c r="Z18" s="78"/>
      <c r="AA18" s="186"/>
      <c r="AB18" s="78"/>
      <c r="AC18" s="80"/>
      <c r="AD18" s="78"/>
      <c r="AE18" s="186"/>
      <c r="AF18" s="78"/>
      <c r="AG18" s="80"/>
      <c r="AH18" s="78"/>
      <c r="AI18" s="186"/>
      <c r="AJ18" s="78"/>
      <c r="AK18" s="80"/>
      <c r="AL18" s="78"/>
      <c r="AM18" s="186"/>
      <c r="AN18" s="78"/>
      <c r="AO18" s="80"/>
    </row>
    <row r="19" spans="3:41" outlineLevel="2" x14ac:dyDescent="0.35">
      <c r="C19" s="842"/>
      <c r="D19" s="839"/>
      <c r="E19" s="839"/>
      <c r="F19" s="538" t="s">
        <v>1436</v>
      </c>
      <c r="G19" s="524">
        <f>VLOOKUP($C18,'CALCS | Totex (2017.18 FYA)'!$C$53:$L$71,MATCH($B$6,'CALCS | Totex (2017.18 FYA)'!$C$2:$L$2,0),0)</f>
        <v>-2.1242911479416495</v>
      </c>
      <c r="H19" s="551"/>
      <c r="I19" s="107"/>
      <c r="J19" s="540"/>
      <c r="K19" s="853"/>
      <c r="M19" s="456"/>
      <c r="N19" s="456"/>
      <c r="O19" s="65"/>
      <c r="P19" s="69"/>
      <c r="Q19" s="566"/>
      <c r="R19" s="72"/>
      <c r="W19" s="124" t="s">
        <v>139</v>
      </c>
      <c r="X19" s="660">
        <f>H41</f>
        <v>6.5430692102350516E-2</v>
      </c>
      <c r="Y19" s="423">
        <f t="shared" si="0"/>
        <v>2</v>
      </c>
      <c r="Z19" s="78"/>
      <c r="AA19" s="186"/>
      <c r="AB19" s="78"/>
      <c r="AC19" s="80"/>
      <c r="AD19" s="78"/>
      <c r="AE19" s="186"/>
      <c r="AF19" s="78"/>
      <c r="AG19" s="80"/>
      <c r="AH19" s="78"/>
      <c r="AI19" s="186"/>
      <c r="AJ19" s="78"/>
      <c r="AK19" s="80"/>
      <c r="AL19" s="78"/>
      <c r="AM19" s="186"/>
      <c r="AN19" s="78"/>
      <c r="AO19" s="80"/>
    </row>
    <row r="20" spans="3:41" outlineLevel="2" x14ac:dyDescent="0.35">
      <c r="C20" s="843"/>
      <c r="D20" s="840"/>
      <c r="E20" s="840"/>
      <c r="F20" s="538" t="s">
        <v>1437</v>
      </c>
      <c r="G20" s="524">
        <f>VLOOKUP($C18,'CALCS | Totex (2017.18 FYA)'!$C$75:$L$93,MATCH($B$6,'CALCS | Totex (2017.18 FYA)'!$C$2:$L$2,0),0)</f>
        <v>-13.047579622699134</v>
      </c>
      <c r="H20" s="656">
        <f>IFERROR(G20/D18,"-")</f>
        <v>-3.0804896309726739E-2</v>
      </c>
      <c r="I20" s="107"/>
      <c r="J20" s="692"/>
      <c r="K20" s="853"/>
      <c r="M20" s="456"/>
      <c r="N20" s="456"/>
      <c r="O20" s="65"/>
      <c r="P20" s="69"/>
      <c r="Q20" s="565"/>
      <c r="R20" s="70"/>
      <c r="W20" s="124" t="s">
        <v>141</v>
      </c>
      <c r="X20" s="660">
        <f>H47</f>
        <v>2.5683957610975843E-2</v>
      </c>
      <c r="Y20" s="423">
        <f t="shared" si="0"/>
        <v>2</v>
      </c>
      <c r="Z20" s="78"/>
      <c r="AA20" s="186"/>
      <c r="AB20" s="78"/>
      <c r="AC20" s="80"/>
      <c r="AD20" s="78"/>
      <c r="AE20" s="186"/>
      <c r="AF20" s="78"/>
      <c r="AG20" s="80"/>
      <c r="AH20" s="78"/>
      <c r="AI20" s="186"/>
      <c r="AJ20" s="78"/>
      <c r="AK20" s="80"/>
      <c r="AL20" s="78"/>
      <c r="AM20" s="186"/>
      <c r="AN20" s="78"/>
      <c r="AO20" s="80"/>
    </row>
    <row r="21" spans="3:41" outlineLevel="2" x14ac:dyDescent="0.35">
      <c r="C21" s="841" t="s">
        <v>126</v>
      </c>
      <c r="D21" s="838">
        <f>VLOOKUP($C21,'CALCS | Totex (2017.18 FYA)'!$C$9:$L$27,MATCH($B$6,'CALCS | Totex (2017.18 FYA)'!$C$2:$L$2,0),0)</f>
        <v>1011.455822653326</v>
      </c>
      <c r="E21" s="838">
        <f>VLOOKUP($C21,'CALCS | Totex (2017.18 FYA)'!$C$31:$L$49,MATCH($B$6,'CALCS | Totex (2017.18 FYA)'!$C$2:$L$2,0),0)</f>
        <v>1068.3084051761214</v>
      </c>
      <c r="F21" s="538" t="s">
        <v>1434</v>
      </c>
      <c r="G21" s="123">
        <f>E21-D21</f>
        <v>56.852582522795387</v>
      </c>
      <c r="H21" s="550"/>
      <c r="I21" s="107"/>
      <c r="J21" s="692"/>
      <c r="K21" s="853">
        <f>K18-1</f>
        <v>12.8</v>
      </c>
      <c r="M21" s="455"/>
      <c r="N21" s="455"/>
      <c r="O21" s="65"/>
      <c r="P21" s="80"/>
      <c r="Q21" s="565"/>
      <c r="R21" s="72"/>
      <c r="W21" s="124" t="s">
        <v>143</v>
      </c>
      <c r="X21" s="660">
        <f>H50</f>
        <v>3.2992588806542177E-2</v>
      </c>
      <c r="Y21" s="423">
        <f t="shared" si="0"/>
        <v>2</v>
      </c>
      <c r="Z21" s="78"/>
      <c r="AA21" s="186"/>
      <c r="AB21" s="78"/>
      <c r="AC21" s="80"/>
      <c r="AD21" s="78"/>
      <c r="AE21" s="186"/>
      <c r="AF21" s="78"/>
      <c r="AG21" s="80"/>
      <c r="AH21" s="78"/>
      <c r="AI21" s="186"/>
      <c r="AJ21" s="78"/>
      <c r="AK21" s="80"/>
      <c r="AL21" s="78"/>
      <c r="AM21" s="186"/>
      <c r="AN21" s="78"/>
      <c r="AO21" s="80"/>
    </row>
    <row r="22" spans="3:41" outlineLevel="2" x14ac:dyDescent="0.35">
      <c r="C22" s="842"/>
      <c r="D22" s="839"/>
      <c r="E22" s="839"/>
      <c r="F22" s="538" t="s">
        <v>1436</v>
      </c>
      <c r="G22" s="524">
        <f>VLOOKUP($C21,'CALCS | Totex (2017.18 FYA)'!$C$53:$L$71,MATCH($B$6,'CALCS | Totex (2017.18 FYA)'!$C$2:$L$2,0),0)</f>
        <v>40.53919285114182</v>
      </c>
      <c r="H22" s="551"/>
      <c r="I22" s="107"/>
      <c r="J22" s="540"/>
      <c r="K22" s="853"/>
      <c r="M22" s="456"/>
      <c r="N22" s="456"/>
      <c r="O22" s="65"/>
      <c r="P22" s="69"/>
      <c r="Q22" s="566"/>
      <c r="R22" s="72"/>
      <c r="W22" s="124" t="s">
        <v>145</v>
      </c>
      <c r="X22" s="660">
        <f>H53</f>
        <v>-2.3121636167922476E-2</v>
      </c>
      <c r="Y22" s="423">
        <f t="shared" si="0"/>
        <v>1</v>
      </c>
      <c r="Z22" s="78"/>
      <c r="AA22" s="186"/>
      <c r="AB22" s="78"/>
      <c r="AC22" s="80"/>
      <c r="AD22" s="78"/>
      <c r="AE22" s="186"/>
      <c r="AF22" s="78"/>
      <c r="AG22" s="80"/>
      <c r="AH22" s="78"/>
      <c r="AI22" s="186"/>
      <c r="AJ22" s="78"/>
      <c r="AK22" s="80"/>
      <c r="AL22" s="78"/>
      <c r="AM22" s="186"/>
      <c r="AN22" s="78"/>
      <c r="AO22" s="80"/>
    </row>
    <row r="23" spans="3:41" outlineLevel="2" x14ac:dyDescent="0.35">
      <c r="C23" s="843"/>
      <c r="D23" s="840"/>
      <c r="E23" s="840"/>
      <c r="F23" s="538" t="s">
        <v>1437</v>
      </c>
      <c r="G23" s="524">
        <f>VLOOKUP($C21,'CALCS | Totex (2017.18 FYA)'!$C$75:$L$93,MATCH($B$6,'CALCS | Totex (2017.18 FYA)'!$C$2:$L$2,0),0)</f>
        <v>16.313389671654235</v>
      </c>
      <c r="H23" s="656">
        <f>IFERROR(G23/D21,"-")</f>
        <v>1.6128623026618938E-2</v>
      </c>
      <c r="I23" s="107"/>
      <c r="J23" s="692"/>
      <c r="K23" s="853"/>
      <c r="M23" s="456"/>
      <c r="N23" s="456"/>
      <c r="O23" s="65"/>
      <c r="P23" s="69"/>
      <c r="Q23" s="565"/>
      <c r="R23" s="70"/>
      <c r="W23" s="124" t="s">
        <v>147</v>
      </c>
      <c r="X23" s="660">
        <f>H56</f>
        <v>8.4750682835694452E-2</v>
      </c>
      <c r="Y23" s="423">
        <f t="shared" si="0"/>
        <v>2</v>
      </c>
      <c r="Z23" s="78"/>
      <c r="AA23" s="186"/>
      <c r="AB23" s="78"/>
      <c r="AC23" s="80"/>
      <c r="AD23" s="78"/>
      <c r="AE23" s="186"/>
      <c r="AF23" s="78"/>
      <c r="AG23" s="80"/>
      <c r="AH23" s="78"/>
      <c r="AI23" s="186"/>
      <c r="AJ23" s="78"/>
      <c r="AK23" s="80"/>
      <c r="AL23" s="78"/>
      <c r="AM23" s="186"/>
      <c r="AN23" s="78"/>
      <c r="AO23" s="80"/>
    </row>
    <row r="24" spans="3:41" outlineLevel="2" x14ac:dyDescent="0.35">
      <c r="C24" s="841" t="s">
        <v>128</v>
      </c>
      <c r="D24" s="838">
        <f>VLOOKUP($C24,'CALCS | Totex (2017.18 FYA)'!$C$9:$L$27,MATCH($B$6,'CALCS | Totex (2017.18 FYA)'!$C$2:$L$2,0),0)</f>
        <v>317.94926586725722</v>
      </c>
      <c r="E24" s="838">
        <f>VLOOKUP($C24,'CALCS | Totex (2017.18 FYA)'!$C$31:$L$49,MATCH($B$6,'CALCS | Totex (2017.18 FYA)'!$C$2:$L$2,0),0)</f>
        <v>297.13522431833798</v>
      </c>
      <c r="F24" s="538" t="s">
        <v>1434</v>
      </c>
      <c r="G24" s="123">
        <f>E24-D24</f>
        <v>-20.814041548919249</v>
      </c>
      <c r="H24" s="550"/>
      <c r="I24" s="107"/>
      <c r="J24" s="692"/>
      <c r="K24" s="853">
        <f>K21-1</f>
        <v>11.8</v>
      </c>
      <c r="M24" s="455"/>
      <c r="N24" s="455"/>
      <c r="O24" s="65"/>
      <c r="P24" s="80"/>
      <c r="Q24" s="565"/>
      <c r="R24" s="72"/>
      <c r="W24" s="138" t="s">
        <v>149</v>
      </c>
      <c r="X24" s="660">
        <f>H59</f>
        <v>-4.4564152791382724E-3</v>
      </c>
      <c r="Y24" s="423">
        <f t="shared" si="0"/>
        <v>1</v>
      </c>
      <c r="Z24" s="78"/>
      <c r="AA24" s="186"/>
      <c r="AB24" s="78"/>
      <c r="AC24" s="80"/>
      <c r="AD24" s="78"/>
      <c r="AE24" s="186"/>
      <c r="AF24" s="78"/>
      <c r="AG24" s="80"/>
      <c r="AH24" s="78"/>
      <c r="AI24" s="186"/>
      <c r="AJ24" s="78"/>
      <c r="AK24" s="80"/>
      <c r="AL24" s="78"/>
      <c r="AM24" s="186"/>
      <c r="AN24" s="78"/>
      <c r="AO24" s="80"/>
    </row>
    <row r="25" spans="3:41" outlineLevel="2" x14ac:dyDescent="0.35">
      <c r="C25" s="842"/>
      <c r="D25" s="839"/>
      <c r="E25" s="839"/>
      <c r="F25" s="538" t="s">
        <v>1436</v>
      </c>
      <c r="G25" s="524">
        <f>VLOOKUP($C24,'CALCS | Totex (2017.18 FYA)'!$C$53:$L$71,MATCH($B$6,'CALCS | Totex (2017.18 FYA)'!$C$2:$L$2,0),0)</f>
        <v>41.072175971893365</v>
      </c>
      <c r="H25" s="551"/>
      <c r="I25" s="107"/>
      <c r="J25" s="540"/>
      <c r="K25" s="853"/>
      <c r="M25" s="456"/>
      <c r="N25" s="456"/>
      <c r="O25" s="65"/>
      <c r="P25" s="69"/>
      <c r="Q25" s="566"/>
      <c r="R25" s="72"/>
      <c r="W25" s="124" t="s">
        <v>151</v>
      </c>
      <c r="X25" s="660">
        <f>H62</f>
        <v>7.1396019333705138E-2</v>
      </c>
      <c r="Y25" s="423">
        <f t="shared" si="0"/>
        <v>2</v>
      </c>
      <c r="Z25" s="78"/>
      <c r="AA25" s="186"/>
      <c r="AB25" s="78"/>
      <c r="AC25" s="80"/>
      <c r="AD25" s="78"/>
      <c r="AE25" s="186"/>
      <c r="AF25" s="78"/>
      <c r="AG25" s="80"/>
      <c r="AH25" s="78"/>
      <c r="AI25" s="186"/>
      <c r="AJ25" s="78"/>
      <c r="AK25" s="80"/>
      <c r="AL25" s="78"/>
      <c r="AM25" s="186"/>
      <c r="AN25" s="78"/>
      <c r="AO25" s="80"/>
    </row>
    <row r="26" spans="3:41" outlineLevel="2" x14ac:dyDescent="0.35">
      <c r="C26" s="843"/>
      <c r="D26" s="840"/>
      <c r="E26" s="840"/>
      <c r="F26" s="538" t="s">
        <v>1437</v>
      </c>
      <c r="G26" s="524">
        <f>VLOOKUP($C24,'CALCS | Totex (2017.18 FYA)'!$C$75:$L$93,MATCH($B$6,'CALCS | Totex (2017.18 FYA)'!$C$2:$L$2,0),0)</f>
        <v>-61.886217520812629</v>
      </c>
      <c r="H26" s="656">
        <f>IFERROR(G26/D24,"-")</f>
        <v>-0.19464180032625056</v>
      </c>
      <c r="I26" s="107"/>
      <c r="J26" s="692"/>
      <c r="K26" s="853"/>
      <c r="M26" s="456"/>
      <c r="N26" s="456"/>
      <c r="O26" s="65"/>
      <c r="P26" s="69"/>
      <c r="Q26" s="565"/>
      <c r="R26" s="70"/>
      <c r="W26" s="115"/>
      <c r="X26" s="98"/>
      <c r="Y26" s="179"/>
      <c r="Z26" s="78"/>
      <c r="AA26" s="186"/>
      <c r="AB26" s="78"/>
      <c r="AC26" s="80"/>
      <c r="AD26" s="78"/>
      <c r="AE26" s="186"/>
      <c r="AF26" s="78"/>
      <c r="AG26" s="80"/>
      <c r="AH26" s="78"/>
      <c r="AI26" s="186"/>
      <c r="AJ26" s="78"/>
      <c r="AK26" s="80"/>
      <c r="AL26" s="78"/>
      <c r="AM26" s="186"/>
      <c r="AN26" s="78"/>
      <c r="AO26" s="80"/>
    </row>
    <row r="27" spans="3:41" outlineLevel="2" x14ac:dyDescent="0.35">
      <c r="C27" s="841" t="s">
        <v>131</v>
      </c>
      <c r="D27" s="838">
        <f>VLOOKUP($C27,'CALCS | Totex (2017.18 FYA)'!$C$9:$L$27,MATCH($B$6,'CALCS | Totex (2017.18 FYA)'!$C$2:$L$2,0),0)</f>
        <v>533.97553914305354</v>
      </c>
      <c r="E27" s="838">
        <f>VLOOKUP($C27,'CALCS | Totex (2017.18 FYA)'!$C$31:$L$49,MATCH($B$6,'CALCS | Totex (2017.18 FYA)'!$C$2:$L$2,0),0)</f>
        <v>582.52094080806512</v>
      </c>
      <c r="F27" s="538" t="s">
        <v>1434</v>
      </c>
      <c r="G27" s="123">
        <f>E27-D27</f>
        <v>48.545401665011582</v>
      </c>
      <c r="H27" s="550"/>
      <c r="I27" s="107"/>
      <c r="J27" s="692"/>
      <c r="K27" s="853">
        <f>K24-1</f>
        <v>10.8</v>
      </c>
      <c r="M27" s="455"/>
      <c r="N27" s="455"/>
      <c r="O27" s="65"/>
      <c r="P27" s="80"/>
      <c r="Q27" s="565"/>
      <c r="R27" s="72"/>
      <c r="W27" s="526" t="s">
        <v>725</v>
      </c>
      <c r="X27" s="600">
        <f>H66</f>
        <v>2.1427706708373861E-2</v>
      </c>
      <c r="Y27" s="603"/>
      <c r="Z27" s="78"/>
      <c r="AA27" s="186"/>
      <c r="AB27" s="78"/>
      <c r="AC27" s="80"/>
      <c r="AD27" s="78"/>
      <c r="AE27" s="186"/>
      <c r="AF27" s="78"/>
      <c r="AG27" s="80"/>
      <c r="AH27" s="78"/>
      <c r="AI27" s="186"/>
      <c r="AJ27" s="78"/>
      <c r="AK27" s="80"/>
      <c r="AL27" s="78"/>
      <c r="AM27" s="186"/>
      <c r="AN27" s="78"/>
      <c r="AO27" s="80"/>
    </row>
    <row r="28" spans="3:41" outlineLevel="2" x14ac:dyDescent="0.35">
      <c r="C28" s="842"/>
      <c r="D28" s="839"/>
      <c r="E28" s="839"/>
      <c r="F28" s="538" t="s">
        <v>1436</v>
      </c>
      <c r="G28" s="524">
        <f>VLOOKUP($C27,'CALCS | Totex (2017.18 FYA)'!$C$53:$L$71,MATCH($B$6,'CALCS | Totex (2017.18 FYA)'!$C$2:$L$2,0),0)</f>
        <v>-25.180109371419835</v>
      </c>
      <c r="H28" s="551"/>
      <c r="I28" s="107"/>
      <c r="J28" s="540"/>
      <c r="K28" s="853"/>
      <c r="M28" s="456"/>
      <c r="N28" s="456"/>
      <c r="O28" s="65"/>
      <c r="P28" s="69"/>
      <c r="Q28" s="566"/>
      <c r="R28" s="72"/>
      <c r="W28" s="67"/>
      <c r="X28" s="119"/>
      <c r="Y28" s="65"/>
      <c r="Z28" s="80"/>
      <c r="AA28" s="80"/>
      <c r="AB28" s="80"/>
      <c r="AC28" s="80"/>
      <c r="AD28" s="72"/>
      <c r="AE28" s="72"/>
      <c r="AF28" s="72"/>
      <c r="AG28" s="72"/>
      <c r="AH28" s="72"/>
      <c r="AI28" s="72"/>
      <c r="AJ28" s="72"/>
      <c r="AK28" s="72"/>
    </row>
    <row r="29" spans="3:41" outlineLevel="2" x14ac:dyDescent="0.35">
      <c r="C29" s="843"/>
      <c r="D29" s="840"/>
      <c r="E29" s="840"/>
      <c r="F29" s="538" t="s">
        <v>1437</v>
      </c>
      <c r="G29" s="524">
        <f>VLOOKUP($C27,'CALCS | Totex (2017.18 FYA)'!$C$75:$L$93,MATCH($B$6,'CALCS | Totex (2017.18 FYA)'!$C$2:$L$2,0),0)</f>
        <v>73.725511036431655</v>
      </c>
      <c r="H29" s="656">
        <f>IFERROR(G29/D27,"-")</f>
        <v>0.13806907925922873</v>
      </c>
      <c r="I29" s="107"/>
      <c r="J29" s="692"/>
      <c r="K29" s="853"/>
      <c r="M29" s="456"/>
      <c r="N29" s="456"/>
      <c r="O29" s="65"/>
      <c r="P29" s="69"/>
      <c r="Q29" s="565"/>
      <c r="R29" s="70"/>
      <c r="W29" s="108" t="s">
        <v>1204</v>
      </c>
      <c r="X29" s="111"/>
      <c r="Y29" s="81"/>
      <c r="Z29" s="81"/>
      <c r="AA29" s="81"/>
      <c r="AB29" s="80"/>
      <c r="AC29" s="80"/>
      <c r="AD29" s="81"/>
      <c r="AE29" s="81"/>
      <c r="AF29" s="72"/>
      <c r="AG29" s="72"/>
      <c r="AH29" s="81"/>
      <c r="AI29" s="81"/>
      <c r="AJ29" s="72"/>
      <c r="AK29" s="72"/>
      <c r="AL29" s="81"/>
      <c r="AM29" s="81"/>
    </row>
    <row r="30" spans="3:41" outlineLevel="2" x14ac:dyDescent="0.35">
      <c r="C30" s="841" t="s">
        <v>133</v>
      </c>
      <c r="D30" s="838">
        <f>VLOOKUP($C30,'CALCS | Totex (2017.18 FYA)'!$C$9:$L$27,MATCH($B$6,'CALCS | Totex (2017.18 FYA)'!$C$2:$L$2,0),0)</f>
        <v>1608.5019862521954</v>
      </c>
      <c r="E30" s="838">
        <f>VLOOKUP($C30,'CALCS | Totex (2017.18 FYA)'!$C$31:$L$49,MATCH($B$6,'CALCS | Totex (2017.18 FYA)'!$C$2:$L$2,0),0)</f>
        <v>1459.6869858703117</v>
      </c>
      <c r="F30" s="538" t="s">
        <v>1434</v>
      </c>
      <c r="G30" s="123">
        <f>E30-D30</f>
        <v>-148.81500038188369</v>
      </c>
      <c r="H30" s="550"/>
      <c r="I30" s="107"/>
      <c r="J30" s="692"/>
      <c r="K30" s="853">
        <f>K27-1</f>
        <v>9.8000000000000007</v>
      </c>
      <c r="M30" s="455"/>
      <c r="N30" s="455"/>
      <c r="O30" s="65"/>
      <c r="P30" s="80"/>
      <c r="Q30" s="565"/>
      <c r="R30" s="72"/>
    </row>
    <row r="31" spans="3:41" outlineLevel="2" x14ac:dyDescent="0.35">
      <c r="C31" s="842"/>
      <c r="D31" s="839"/>
      <c r="E31" s="839"/>
      <c r="F31" s="538" t="s">
        <v>1436</v>
      </c>
      <c r="G31" s="524">
        <f>VLOOKUP($C30,'CALCS | Totex (2017.18 FYA)'!$C$53:$L$71,MATCH($B$6,'CALCS | Totex (2017.18 FYA)'!$C$2:$L$2,0),0)</f>
        <v>-148.81117971435114</v>
      </c>
      <c r="H31" s="551"/>
      <c r="I31" s="107"/>
      <c r="J31" s="540"/>
      <c r="K31" s="853"/>
      <c r="M31" s="456"/>
      <c r="N31" s="456"/>
      <c r="O31" s="65"/>
      <c r="P31" s="69"/>
      <c r="Q31" s="566"/>
      <c r="R31" s="72"/>
    </row>
    <row r="32" spans="3:41" outlineLevel="2" x14ac:dyDescent="0.35">
      <c r="C32" s="843"/>
      <c r="D32" s="840"/>
      <c r="E32" s="840"/>
      <c r="F32" s="538" t="s">
        <v>1437</v>
      </c>
      <c r="G32" s="524">
        <f>VLOOKUP($C30,'CALCS | Totex (2017.18 FYA)'!$C$75:$L$93,MATCH($B$6,'CALCS | Totex (2017.18 FYA)'!$C$2:$L$2,0),0)</f>
        <v>-3.8206675322212183E-3</v>
      </c>
      <c r="H32" s="656">
        <f>IFERROR(G32/D30,"-")</f>
        <v>-2.3752955015761976E-6</v>
      </c>
      <c r="I32" s="107"/>
      <c r="J32" s="692"/>
      <c r="K32" s="853"/>
      <c r="M32" s="456"/>
      <c r="N32" s="456"/>
      <c r="O32" s="65"/>
      <c r="P32" s="69"/>
      <c r="Q32" s="565"/>
      <c r="R32" s="70"/>
    </row>
    <row r="33" spans="3:24" outlineLevel="2" x14ac:dyDescent="0.35">
      <c r="C33" s="841" t="s">
        <v>244</v>
      </c>
      <c r="D33" s="838">
        <f>VLOOKUP($C33,'CALCS | Totex (2017.18 FYA)'!$C$9:$L$27,MATCH($B$6,'CALCS | Totex (2017.18 FYA)'!$C$2:$L$2,0),0)</f>
        <v>887.82658823188262</v>
      </c>
      <c r="E33" s="838">
        <f>VLOOKUP($C33,'CALCS | Totex (2017.18 FYA)'!$C$31:$L$49,MATCH($B$6,'CALCS | Totex (2017.18 FYA)'!$C$2:$L$2,0),0)</f>
        <v>1113.1166611436852</v>
      </c>
      <c r="F33" s="538" t="s">
        <v>1434</v>
      </c>
      <c r="G33" s="123">
        <f>E33-D33</f>
        <v>225.29007291180255</v>
      </c>
      <c r="H33" s="550"/>
      <c r="I33" s="107"/>
      <c r="J33" s="692"/>
      <c r="K33" s="853">
        <f>K30-1</f>
        <v>8.8000000000000007</v>
      </c>
      <c r="M33" s="455"/>
      <c r="N33" s="455"/>
      <c r="O33" s="65"/>
      <c r="P33" s="80"/>
      <c r="Q33" s="565"/>
      <c r="R33" s="72"/>
    </row>
    <row r="34" spans="3:24" outlineLevel="2" x14ac:dyDescent="0.35">
      <c r="C34" s="842"/>
      <c r="D34" s="839"/>
      <c r="E34" s="839"/>
      <c r="F34" s="538" t="s">
        <v>1436</v>
      </c>
      <c r="G34" s="524">
        <f>VLOOKUP($C33,'CALCS | Totex (2017.18 FYA)'!$C$53:$L$71,MATCH($B$6,'CALCS | Totex (2017.18 FYA)'!$C$2:$L$2,0),0)</f>
        <v>194.39902074652437</v>
      </c>
      <c r="H34" s="551"/>
      <c r="I34" s="107"/>
      <c r="J34" s="540"/>
      <c r="K34" s="853"/>
      <c r="M34" s="456"/>
      <c r="N34" s="456"/>
      <c r="O34" s="65"/>
      <c r="P34" s="69"/>
      <c r="Q34" s="566"/>
      <c r="R34" s="72"/>
      <c r="X34" s="541"/>
    </row>
    <row r="35" spans="3:24" outlineLevel="2" x14ac:dyDescent="0.35">
      <c r="C35" s="843"/>
      <c r="D35" s="840"/>
      <c r="E35" s="840"/>
      <c r="F35" s="538" t="s">
        <v>1437</v>
      </c>
      <c r="G35" s="524">
        <f>VLOOKUP($C33,'CALCS | Totex (2017.18 FYA)'!$C$75:$L$93,MATCH($B$6,'CALCS | Totex (2017.18 FYA)'!$C$2:$L$2,0),0)</f>
        <v>30.891052165279149</v>
      </c>
      <c r="H35" s="656">
        <f>IFERROR(G35/D33,"-")</f>
        <v>3.4794015604780494E-2</v>
      </c>
      <c r="I35" s="107"/>
      <c r="J35" s="692"/>
      <c r="K35" s="853"/>
      <c r="M35" s="456"/>
      <c r="N35" s="456"/>
      <c r="O35" s="65"/>
      <c r="P35" s="69"/>
      <c r="Q35" s="565"/>
      <c r="R35" s="70"/>
    </row>
    <row r="36" spans="3:24" outlineLevel="2" x14ac:dyDescent="0.35">
      <c r="C36" s="841" t="s">
        <v>137</v>
      </c>
      <c r="D36" s="838">
        <f>VLOOKUP($C36,'CALCS | Totex (2017.18 FYA)'!$C$9:$L$27,MATCH($B$6,'CALCS | Totex (2017.18 FYA)'!$C$2:$L$2,0),0)</f>
        <v>391.99380264263334</v>
      </c>
      <c r="E36" s="838">
        <f>VLOOKUP($C36,'CALCS | Totex (2017.18 FYA)'!$C$31:$L$49,MATCH($B$6,'CALCS | Totex (2017.18 FYA)'!$C$2:$L$2,0),0)</f>
        <v>375.31372336362932</v>
      </c>
      <c r="F36" s="538" t="s">
        <v>1434</v>
      </c>
      <c r="G36" s="123">
        <f>E36-D36</f>
        <v>-16.680079279004019</v>
      </c>
      <c r="H36" s="550"/>
      <c r="I36" s="107"/>
      <c r="J36" s="692"/>
      <c r="K36" s="853">
        <f>K33-1</f>
        <v>7.8000000000000007</v>
      </c>
      <c r="M36" s="455"/>
      <c r="N36" s="455"/>
      <c r="O36" s="65"/>
      <c r="P36" s="80"/>
      <c r="Q36" s="565"/>
      <c r="R36" s="72"/>
    </row>
    <row r="37" spans="3:24" outlineLevel="2" x14ac:dyDescent="0.35">
      <c r="C37" s="842"/>
      <c r="D37" s="839"/>
      <c r="E37" s="839"/>
      <c r="F37" s="538" t="s">
        <v>1436</v>
      </c>
      <c r="G37" s="524">
        <f>VLOOKUP($C36,'CALCS | Totex (2017.18 FYA)'!$C$53:$L$71,MATCH($B$6,'CALCS | Totex (2017.18 FYA)'!$C$2:$L$2,0),0)</f>
        <v>-15.433179830817643</v>
      </c>
      <c r="H37" s="551"/>
      <c r="I37" s="107"/>
      <c r="J37" s="540"/>
      <c r="K37" s="853"/>
      <c r="M37" s="456"/>
      <c r="N37" s="456"/>
      <c r="O37" s="65"/>
      <c r="P37" s="69"/>
      <c r="Q37" s="566"/>
      <c r="R37" s="72"/>
      <c r="V37" s="542"/>
      <c r="W37" s="542"/>
    </row>
    <row r="38" spans="3:24" outlineLevel="2" x14ac:dyDescent="0.35">
      <c r="C38" s="843"/>
      <c r="D38" s="840"/>
      <c r="E38" s="840"/>
      <c r="F38" s="538" t="s">
        <v>1437</v>
      </c>
      <c r="G38" s="524">
        <f>VLOOKUP($C36,'CALCS | Totex (2017.18 FYA)'!$C$75:$L$93,MATCH($B$6,'CALCS | Totex (2017.18 FYA)'!$C$2:$L$2,0),0)</f>
        <v>-1.2468994481863622</v>
      </c>
      <c r="H38" s="656">
        <f>IFERROR(G38/D36,"-")</f>
        <v>-3.1809162282167907E-3</v>
      </c>
      <c r="I38" s="107"/>
      <c r="J38" s="692"/>
      <c r="K38" s="853"/>
      <c r="M38" s="456"/>
      <c r="N38" s="456"/>
      <c r="O38" s="65"/>
      <c r="P38" s="69"/>
      <c r="Q38" s="565"/>
      <c r="R38" s="70"/>
      <c r="T38" s="542"/>
      <c r="U38" s="68"/>
      <c r="V38" s="68"/>
    </row>
    <row r="39" spans="3:24" outlineLevel="2" x14ac:dyDescent="0.35">
      <c r="C39" s="841" t="s">
        <v>139</v>
      </c>
      <c r="D39" s="838">
        <f>VLOOKUP($C39,'CALCS | Totex (2017.18 FYA)'!$C$9:$L$27,MATCH($B$6,'CALCS | Totex (2017.18 FYA)'!$C$2:$L$2,0),0)</f>
        <v>880.22448942182825</v>
      </c>
      <c r="E39" s="838">
        <f>VLOOKUP($C39,'CALCS | Totex (2017.18 FYA)'!$C$31:$L$49,MATCH($B$6,'CALCS | Totex (2017.18 FYA)'!$C$2:$L$2,0),0)</f>
        <v>776.67771312915283</v>
      </c>
      <c r="F39" s="538" t="s">
        <v>1434</v>
      </c>
      <c r="G39" s="123">
        <f>E39-D39</f>
        <v>-103.54677629267542</v>
      </c>
      <c r="H39" s="550"/>
      <c r="I39" s="107"/>
      <c r="J39" s="692"/>
      <c r="K39" s="853">
        <f>K36-1</f>
        <v>6.8000000000000007</v>
      </c>
      <c r="M39" s="455"/>
      <c r="N39" s="455"/>
      <c r="O39" s="65"/>
      <c r="P39" s="80"/>
      <c r="Q39" s="565"/>
      <c r="R39" s="72"/>
      <c r="U39" s="68"/>
      <c r="V39" s="68"/>
    </row>
    <row r="40" spans="3:24" outlineLevel="2" x14ac:dyDescent="0.35">
      <c r="C40" s="842"/>
      <c r="D40" s="839"/>
      <c r="E40" s="839"/>
      <c r="F40" s="538" t="s">
        <v>1436</v>
      </c>
      <c r="G40" s="524">
        <f>VLOOKUP($C39,'CALCS | Totex (2017.18 FYA)'!$C$53:$L$71,MATCH($B$6,'CALCS | Totex (2017.18 FYA)'!$C$2:$L$2,0),0)</f>
        <v>-161.1404738409837</v>
      </c>
      <c r="H40" s="551"/>
      <c r="I40" s="107"/>
      <c r="J40" s="540"/>
      <c r="K40" s="853"/>
      <c r="M40" s="456"/>
      <c r="N40" s="456"/>
      <c r="O40" s="65"/>
      <c r="P40" s="69"/>
      <c r="Q40" s="566"/>
      <c r="R40" s="72"/>
    </row>
    <row r="41" spans="3:24" outlineLevel="2" x14ac:dyDescent="0.35">
      <c r="C41" s="843"/>
      <c r="D41" s="840"/>
      <c r="E41" s="840"/>
      <c r="F41" s="538" t="s">
        <v>1437</v>
      </c>
      <c r="G41" s="524">
        <f>VLOOKUP($C39,'CALCS | Totex (2017.18 FYA)'!$C$75:$L$93,MATCH($B$6,'CALCS | Totex (2017.18 FYA)'!$C$2:$L$2,0),0)</f>
        <v>57.593697548308327</v>
      </c>
      <c r="H41" s="656">
        <f>IFERROR(G41/D39,"-")</f>
        <v>6.5430692102350516E-2</v>
      </c>
      <c r="I41" s="107"/>
      <c r="J41" s="692"/>
      <c r="K41" s="853"/>
      <c r="M41" s="456"/>
      <c r="N41" s="456"/>
      <c r="O41" s="65"/>
      <c r="P41" s="69"/>
      <c r="Q41" s="565"/>
      <c r="R41" s="70"/>
    </row>
    <row r="42" spans="3:24" outlineLevel="2" x14ac:dyDescent="0.35">
      <c r="C42" s="122"/>
      <c r="D42" s="122"/>
      <c r="E42" s="122"/>
      <c r="F42" s="122"/>
      <c r="G42" s="122"/>
      <c r="H42" s="122"/>
      <c r="I42" s="122"/>
      <c r="J42" s="540"/>
      <c r="K42" s="675"/>
    </row>
    <row r="43" spans="3:24" outlineLevel="2" x14ac:dyDescent="0.35">
      <c r="C43" s="122"/>
      <c r="D43" s="122"/>
      <c r="E43" s="122"/>
      <c r="F43" s="122"/>
      <c r="G43" s="122"/>
      <c r="H43" s="122"/>
      <c r="I43" s="122"/>
      <c r="J43" s="540"/>
      <c r="K43" s="675"/>
    </row>
    <row r="44" spans="3:24" ht="39.4" outlineLevel="2" x14ac:dyDescent="0.35">
      <c r="C44" s="543" t="s">
        <v>212</v>
      </c>
      <c r="D44" s="544" t="s">
        <v>1429</v>
      </c>
      <c r="E44" s="544" t="s">
        <v>1430</v>
      </c>
      <c r="F44" s="854" t="s">
        <v>1431</v>
      </c>
      <c r="G44" s="855"/>
      <c r="H44" s="856" t="s">
        <v>1226</v>
      </c>
      <c r="I44" s="856"/>
      <c r="J44" s="540"/>
      <c r="K44" s="676"/>
      <c r="L44" s="520"/>
      <c r="M44" s="420"/>
      <c r="N44" s="420"/>
      <c r="O44" s="85"/>
      <c r="P44" s="85"/>
      <c r="Q44" s="85"/>
      <c r="R44" s="85"/>
    </row>
    <row r="45" spans="3:24" outlineLevel="2" x14ac:dyDescent="0.35">
      <c r="C45" s="841" t="s">
        <v>141</v>
      </c>
      <c r="D45" s="838">
        <f>VLOOKUP($C45,'CALCS | Totex (2017.18 FYA)'!$C$9:$L$27,MATCH($B$6,'CALCS | Totex (2017.18 FYA)'!$C$2:$L$2,0),0)</f>
        <v>240.42688516856614</v>
      </c>
      <c r="E45" s="838">
        <f>VLOOKUP($C45,'CALCS | Totex (2017.18 FYA)'!$C$31:$L$49,MATCH($B$6,'CALCS | Totex (2017.18 FYA)'!$C$2:$L$2,0),0)</f>
        <v>222.86908882609021</v>
      </c>
      <c r="F45" s="538" t="s">
        <v>1434</v>
      </c>
      <c r="G45" s="123">
        <f>E45-D45</f>
        <v>-17.557796342475939</v>
      </c>
      <c r="H45" s="550"/>
      <c r="I45" s="107"/>
      <c r="J45" s="692"/>
      <c r="K45" s="853">
        <f>K39-1</f>
        <v>5.8000000000000007</v>
      </c>
      <c r="M45" s="455"/>
      <c r="N45" s="455"/>
      <c r="O45" s="65"/>
      <c r="P45" s="80"/>
      <c r="Q45" s="565"/>
      <c r="R45" s="72"/>
    </row>
    <row r="46" spans="3:24" outlineLevel="2" x14ac:dyDescent="0.35">
      <c r="C46" s="842"/>
      <c r="D46" s="839"/>
      <c r="E46" s="839"/>
      <c r="F46" s="538" t="s">
        <v>1436</v>
      </c>
      <c r="G46" s="524">
        <f>VLOOKUP($C45,'CALCS | Totex (2017.18 FYA)'!$C$53:$L$71,MATCH($B$6,'CALCS | Totex (2017.18 FYA)'!$C$2:$L$2,0),0)</f>
        <v>-23.732910269684684</v>
      </c>
      <c r="H46" s="551"/>
      <c r="I46" s="107"/>
      <c r="J46" s="540"/>
      <c r="K46" s="853"/>
      <c r="M46" s="456"/>
      <c r="N46" s="456"/>
      <c r="O46" s="65"/>
      <c r="P46" s="69"/>
      <c r="Q46" s="565"/>
      <c r="R46" s="72"/>
    </row>
    <row r="47" spans="3:24" outlineLevel="2" x14ac:dyDescent="0.35">
      <c r="C47" s="843"/>
      <c r="D47" s="840"/>
      <c r="E47" s="840"/>
      <c r="F47" s="538" t="s">
        <v>1437</v>
      </c>
      <c r="G47" s="524">
        <f>VLOOKUP($C45,'CALCS | Totex (2017.18 FYA)'!$C$75:$L$93,MATCH($B$6,'CALCS | Totex (2017.18 FYA)'!$C$2:$L$2,0),0)</f>
        <v>6.1751139272084092</v>
      </c>
      <c r="H47" s="656">
        <f>IFERROR(G47/D45,"-")</f>
        <v>2.5683957610975843E-2</v>
      </c>
      <c r="I47" s="107"/>
      <c r="J47" s="692"/>
      <c r="K47" s="853"/>
      <c r="M47" s="456"/>
      <c r="N47" s="456"/>
      <c r="O47" s="65"/>
      <c r="P47" s="69"/>
      <c r="Q47" s="565"/>
      <c r="R47" s="70"/>
    </row>
    <row r="48" spans="3:24" outlineLevel="2" x14ac:dyDescent="0.35">
      <c r="C48" s="841" t="s">
        <v>143</v>
      </c>
      <c r="D48" s="838">
        <f>VLOOKUP($C48,'CALCS | Totex (2017.18 FYA)'!$C$9:$L$27,MATCH($B$6,'CALCS | Totex (2017.18 FYA)'!$C$2:$L$2,0),0)</f>
        <v>74.751360268845929</v>
      </c>
      <c r="E48" s="838">
        <f>VLOOKUP($C48,'CALCS | Totex (2017.18 FYA)'!$C$31:$L$49,MATCH($B$6,'CALCS | Totex (2017.18 FYA)'!$C$2:$L$2,0),0)</f>
        <v>78.071520354387829</v>
      </c>
      <c r="F48" s="545" t="s">
        <v>1434</v>
      </c>
      <c r="G48" s="546">
        <f>E48-D48</f>
        <v>3.3201600855419002</v>
      </c>
      <c r="H48" s="550"/>
      <c r="I48" s="107"/>
      <c r="J48" s="692"/>
      <c r="K48" s="853">
        <f>K45-1</f>
        <v>4.8000000000000007</v>
      </c>
      <c r="M48" s="455"/>
      <c r="N48" s="455"/>
      <c r="O48" s="65"/>
      <c r="P48" s="80"/>
      <c r="Q48" s="565"/>
      <c r="R48" s="72"/>
    </row>
    <row r="49" spans="2:19" outlineLevel="2" x14ac:dyDescent="0.35">
      <c r="C49" s="842"/>
      <c r="D49" s="839"/>
      <c r="E49" s="839"/>
      <c r="F49" s="545" t="s">
        <v>1436</v>
      </c>
      <c r="G49" s="547">
        <f>VLOOKUP($C48,'CALCS | Totex (2017.18 FYA)'!$C$53:$L$71,MATCH($B$6,'CALCS | Totex (2017.18 FYA)'!$C$2:$L$2,0),0)</f>
        <v>0.85391919346215484</v>
      </c>
      <c r="H49" s="551"/>
      <c r="I49" s="107"/>
      <c r="J49" s="540"/>
      <c r="K49" s="853"/>
      <c r="M49" s="456"/>
      <c r="N49" s="456"/>
      <c r="O49" s="65"/>
      <c r="P49" s="69"/>
      <c r="Q49" s="566"/>
      <c r="R49" s="72"/>
    </row>
    <row r="50" spans="2:19" outlineLevel="2" x14ac:dyDescent="0.35">
      <c r="C50" s="843"/>
      <c r="D50" s="840"/>
      <c r="E50" s="840"/>
      <c r="F50" s="545" t="s">
        <v>1437</v>
      </c>
      <c r="G50" s="547">
        <f>VLOOKUP($C48,'CALCS | Totex (2017.18 FYA)'!$C$75:$L$93,MATCH($B$6,'CALCS | Totex (2017.18 FYA)'!$C$2:$L$2,0),0)</f>
        <v>2.4662408920797279</v>
      </c>
      <c r="H50" s="656">
        <f>IFERROR(G50/D48,"-")</f>
        <v>3.2992588806542177E-2</v>
      </c>
      <c r="I50" s="107"/>
      <c r="J50" s="692"/>
      <c r="K50" s="853"/>
      <c r="M50" s="456"/>
      <c r="N50" s="456"/>
      <c r="O50" s="65"/>
      <c r="P50" s="69"/>
      <c r="Q50" s="565"/>
      <c r="R50" s="70"/>
    </row>
    <row r="51" spans="2:19" outlineLevel="2" x14ac:dyDescent="0.35">
      <c r="C51" s="841" t="s">
        <v>145</v>
      </c>
      <c r="D51" s="838">
        <f>VLOOKUP($C51,'CALCS | Totex (2017.18 FYA)'!$C$9:$L$27,MATCH($B$6,'CALCS | Totex (2017.18 FYA)'!$C$2:$L$2,0),0)</f>
        <v>44.367501718475509</v>
      </c>
      <c r="E51" s="838">
        <f>VLOOKUP($C51,'CALCS | Totex (2017.18 FYA)'!$C$31:$L$49,MATCH($B$6,'CALCS | Totex (2017.18 FYA)'!$C$2:$L$2,0),0)</f>
        <v>39.63273947911096</v>
      </c>
      <c r="F51" s="538" t="s">
        <v>1434</v>
      </c>
      <c r="G51" s="123">
        <f>E51-D51</f>
        <v>-4.7347622393645494</v>
      </c>
      <c r="H51" s="550"/>
      <c r="I51" s="107"/>
      <c r="J51" s="692"/>
      <c r="K51" s="853">
        <f>K48-1</f>
        <v>3.8000000000000007</v>
      </c>
      <c r="M51" s="455"/>
      <c r="N51" s="455"/>
      <c r="O51" s="65"/>
      <c r="P51" s="80"/>
      <c r="Q51" s="565"/>
      <c r="R51" s="72"/>
    </row>
    <row r="52" spans="2:19" outlineLevel="2" x14ac:dyDescent="0.35">
      <c r="C52" s="842"/>
      <c r="D52" s="839"/>
      <c r="E52" s="839"/>
      <c r="F52" s="538" t="s">
        <v>1436</v>
      </c>
      <c r="G52" s="524">
        <f>VLOOKUP($C51,'CALCS | Totex (2017.18 FYA)'!$C$53:$L$71,MATCH($B$6,'CALCS | Totex (2017.18 FYA)'!$C$2:$L$2,0),0)</f>
        <v>-3.7089130069502776</v>
      </c>
      <c r="H52" s="551"/>
      <c r="I52" s="107"/>
      <c r="J52" s="540"/>
      <c r="K52" s="853"/>
      <c r="M52" s="456"/>
      <c r="N52" s="456"/>
      <c r="O52" s="65"/>
      <c r="P52" s="69"/>
      <c r="Q52" s="566"/>
      <c r="R52" s="72"/>
    </row>
    <row r="53" spans="2:19" outlineLevel="2" x14ac:dyDescent="0.35">
      <c r="C53" s="843"/>
      <c r="D53" s="840"/>
      <c r="E53" s="840"/>
      <c r="F53" s="538" t="s">
        <v>1437</v>
      </c>
      <c r="G53" s="524">
        <f>VLOOKUP($C51,'CALCS | Totex (2017.18 FYA)'!$C$75:$L$93,MATCH($B$6,'CALCS | Totex (2017.18 FYA)'!$C$2:$L$2,0),0)</f>
        <v>-1.0258492324142658</v>
      </c>
      <c r="H53" s="656">
        <f>IFERROR(G53/D51,"-")</f>
        <v>-2.3121636167922476E-2</v>
      </c>
      <c r="I53" s="107"/>
      <c r="J53" s="692"/>
      <c r="K53" s="853"/>
      <c r="M53" s="456"/>
      <c r="N53" s="456"/>
      <c r="O53" s="65"/>
      <c r="P53" s="69"/>
      <c r="Q53" s="565"/>
      <c r="R53" s="70"/>
    </row>
    <row r="54" spans="2:19" outlineLevel="2" x14ac:dyDescent="0.35">
      <c r="C54" s="841" t="s">
        <v>147</v>
      </c>
      <c r="D54" s="838">
        <f>VLOOKUP($C54,'CALCS | Totex (2017.18 FYA)'!$C$9:$L$27,MATCH($B$6,'CALCS | Totex (2017.18 FYA)'!$C$2:$L$2,0),0)</f>
        <v>128.80955036204273</v>
      </c>
      <c r="E54" s="838">
        <f>VLOOKUP($C54,'CALCS | Totex (2017.18 FYA)'!$C$31:$L$49,MATCH($B$6,'CALCS | Totex (2017.18 FYA)'!$C$2:$L$2,0),0)</f>
        <v>155.59734828380959</v>
      </c>
      <c r="F54" s="538" t="s">
        <v>1434</v>
      </c>
      <c r="G54" s="123">
        <f>E54-D54</f>
        <v>26.787797921766867</v>
      </c>
      <c r="H54" s="550"/>
      <c r="I54" s="107"/>
      <c r="J54" s="692"/>
      <c r="K54" s="853">
        <f>K51-1</f>
        <v>2.8000000000000007</v>
      </c>
      <c r="M54" s="455"/>
      <c r="N54" s="455"/>
      <c r="O54" s="65"/>
      <c r="P54" s="80"/>
      <c r="Q54" s="565"/>
      <c r="R54" s="72"/>
    </row>
    <row r="55" spans="2:19" outlineLevel="2" x14ac:dyDescent="0.35">
      <c r="C55" s="842"/>
      <c r="D55" s="839"/>
      <c r="E55" s="839"/>
      <c r="F55" s="538" t="s">
        <v>1436</v>
      </c>
      <c r="G55" s="524">
        <f>VLOOKUP($C54,'CALCS | Totex (2017.18 FYA)'!$C$53:$L$71,MATCH($B$6,'CALCS | Totex (2017.18 FYA)'!$C$2:$L$2,0),0)</f>
        <v>15.871100572825194</v>
      </c>
      <c r="H55" s="551"/>
      <c r="I55" s="107"/>
      <c r="J55" s="540"/>
      <c r="K55" s="853"/>
      <c r="M55" s="456"/>
      <c r="N55" s="456"/>
      <c r="O55" s="65"/>
      <c r="P55" s="69"/>
      <c r="Q55" s="566"/>
      <c r="R55" s="72"/>
    </row>
    <row r="56" spans="2:19" outlineLevel="2" x14ac:dyDescent="0.35">
      <c r="C56" s="843"/>
      <c r="D56" s="840"/>
      <c r="E56" s="840"/>
      <c r="F56" s="538" t="s">
        <v>1437</v>
      </c>
      <c r="G56" s="524">
        <f>VLOOKUP($C54,'CALCS | Totex (2017.18 FYA)'!$C$75:$L$93,MATCH($B$6,'CALCS | Totex (2017.18 FYA)'!$C$2:$L$2,0),0)</f>
        <v>10.916697348941895</v>
      </c>
      <c r="H56" s="656">
        <f>IFERROR(G56/D54,"-")</f>
        <v>8.4750682835694452E-2</v>
      </c>
      <c r="I56" s="107"/>
      <c r="J56" s="692"/>
      <c r="K56" s="853"/>
      <c r="M56" s="456"/>
      <c r="N56" s="456"/>
      <c r="O56" s="65"/>
      <c r="P56" s="69"/>
      <c r="Q56" s="565"/>
      <c r="R56" s="70"/>
    </row>
    <row r="57" spans="2:19" outlineLevel="2" x14ac:dyDescent="0.35">
      <c r="C57" s="841" t="s">
        <v>149</v>
      </c>
      <c r="D57" s="838">
        <f>VLOOKUP($C57,'CALCS | Totex (2017.18 FYA)'!$C$9:$L$27,MATCH($B$6,'CALCS | Totex (2017.18 FYA)'!$C$2:$L$2,0),0)</f>
        <v>97.522538761170054</v>
      </c>
      <c r="E57" s="838">
        <f>VLOOKUP($C57,'CALCS | Totex (2017.18 FYA)'!$C$31:$L$49,MATCH($B$6,'CALCS | Totex (2017.18 FYA)'!$C$2:$L$2,0),0)</f>
        <v>84.859891392347038</v>
      </c>
      <c r="F57" s="538" t="s">
        <v>1434</v>
      </c>
      <c r="G57" s="123">
        <f>E57-D57</f>
        <v>-12.662647368823016</v>
      </c>
      <c r="H57" s="550"/>
      <c r="I57" s="107"/>
      <c r="J57" s="692"/>
      <c r="K57" s="853">
        <f>K54-1</f>
        <v>1.8000000000000007</v>
      </c>
      <c r="M57" s="455"/>
      <c r="N57" s="455"/>
      <c r="O57" s="65"/>
      <c r="P57" s="80"/>
      <c r="Q57" s="565"/>
      <c r="R57" s="72"/>
    </row>
    <row r="58" spans="2:19" outlineLevel="2" x14ac:dyDescent="0.35">
      <c r="C58" s="842"/>
      <c r="D58" s="839"/>
      <c r="E58" s="839"/>
      <c r="F58" s="538" t="s">
        <v>1436</v>
      </c>
      <c r="G58" s="524">
        <f>VLOOKUP($C57,'CALCS | Totex (2017.18 FYA)'!$C$53:$L$71,MATCH($B$6,'CALCS | Totex (2017.18 FYA)'!$C$2:$L$2,0),0)</f>
        <v>-12.228046437027416</v>
      </c>
      <c r="H58" s="551"/>
      <c r="I58" s="107"/>
      <c r="J58" s="540"/>
      <c r="K58" s="853"/>
      <c r="M58" s="456"/>
      <c r="N58" s="456"/>
      <c r="O58" s="65"/>
      <c r="P58" s="69"/>
      <c r="Q58" s="566"/>
      <c r="R58" s="72"/>
      <c r="S58" s="542"/>
    </row>
    <row r="59" spans="2:19" outlineLevel="2" x14ac:dyDescent="0.35">
      <c r="C59" s="843"/>
      <c r="D59" s="840"/>
      <c r="E59" s="840"/>
      <c r="F59" s="538" t="s">
        <v>1437</v>
      </c>
      <c r="G59" s="524">
        <f>VLOOKUP($C57,'CALCS | Totex (2017.18 FYA)'!$C$75:$L$93,MATCH($B$6,'CALCS | Totex (2017.18 FYA)'!$C$2:$L$2,0),0)</f>
        <v>-0.43460093179563264</v>
      </c>
      <c r="H59" s="656">
        <f>IFERROR(G59/D57,"-")</f>
        <v>-4.4564152791382724E-3</v>
      </c>
      <c r="I59" s="107"/>
      <c r="J59" s="692"/>
      <c r="K59" s="853"/>
      <c r="M59" s="456"/>
      <c r="N59" s="456"/>
      <c r="O59" s="65"/>
      <c r="P59" s="69"/>
      <c r="Q59" s="565"/>
      <c r="R59" s="70"/>
      <c r="S59" s="68"/>
    </row>
    <row r="60" spans="2:19" outlineLevel="2" x14ac:dyDescent="0.35">
      <c r="C60" s="841" t="s">
        <v>151</v>
      </c>
      <c r="D60" s="838">
        <f>VLOOKUP($C60,'CALCS | Totex (2017.18 FYA)'!$C$9:$L$27,MATCH($B$6,'CALCS | Totex (2017.18 FYA)'!$C$2:$L$2,0),0)</f>
        <v>46.83075698819399</v>
      </c>
      <c r="E60" s="838">
        <f>VLOOKUP($C60,'CALCS | Totex (2017.18 FYA)'!$C$31:$L$49,MATCH($B$6,'CALCS | Totex (2017.18 FYA)'!$C$2:$L$2,0),0)</f>
        <v>50.399706003939066</v>
      </c>
      <c r="F60" s="548" t="s">
        <v>1434</v>
      </c>
      <c r="G60" s="546">
        <f>E60-D60</f>
        <v>3.5689490157450763</v>
      </c>
      <c r="H60" s="550"/>
      <c r="I60" s="107"/>
      <c r="J60" s="692"/>
      <c r="K60" s="853">
        <f>K57-1</f>
        <v>0.80000000000000071</v>
      </c>
      <c r="M60" s="455"/>
      <c r="N60" s="455"/>
      <c r="O60" s="65"/>
      <c r="P60" s="80"/>
      <c r="Q60" s="565"/>
      <c r="R60" s="72"/>
      <c r="S60" s="68"/>
    </row>
    <row r="61" spans="2:19" outlineLevel="2" x14ac:dyDescent="0.35">
      <c r="C61" s="842"/>
      <c r="D61" s="839"/>
      <c r="E61" s="839"/>
      <c r="F61" s="548" t="s">
        <v>1436</v>
      </c>
      <c r="G61" s="547">
        <f>VLOOKUP($C60,'CALCS | Totex (2017.18 FYA)'!$C$53:$L$71,MATCH($B$6,'CALCS | Totex (2017.18 FYA)'!$C$2:$L$2,0),0)</f>
        <v>0.22541938440387985</v>
      </c>
      <c r="H61" s="551"/>
      <c r="I61" s="107"/>
      <c r="J61" s="540"/>
      <c r="K61" s="853"/>
      <c r="M61" s="456"/>
      <c r="N61" s="456"/>
      <c r="O61" s="65"/>
      <c r="P61" s="69"/>
      <c r="Q61" s="566"/>
      <c r="R61" s="72"/>
      <c r="S61" s="68"/>
    </row>
    <row r="62" spans="2:19" outlineLevel="2" x14ac:dyDescent="0.35">
      <c r="C62" s="843"/>
      <c r="D62" s="840"/>
      <c r="E62" s="840"/>
      <c r="F62" s="548" t="s">
        <v>1437</v>
      </c>
      <c r="G62" s="547">
        <f>VLOOKUP($C60,'CALCS | Totex (2017.18 FYA)'!$C$75:$L$93,MATCH($B$6,'CALCS | Totex (2017.18 FYA)'!$C$2:$L$2,0),0)</f>
        <v>3.3435296313411453</v>
      </c>
      <c r="H62" s="656">
        <f>IFERROR(G62/D60,"-")</f>
        <v>7.1396019333705138E-2</v>
      </c>
      <c r="I62" s="107"/>
      <c r="J62" s="692"/>
      <c r="K62" s="853"/>
      <c r="M62" s="456"/>
      <c r="N62" s="456"/>
      <c r="O62" s="65"/>
      <c r="P62" s="69"/>
      <c r="Q62" s="565"/>
      <c r="R62" s="70"/>
    </row>
    <row r="63" spans="2:19" outlineLevel="2" x14ac:dyDescent="0.35">
      <c r="H63" s="549"/>
      <c r="J63" s="540"/>
      <c r="K63" s="133"/>
      <c r="P63" s="92"/>
      <c r="Q63" s="566"/>
    </row>
    <row r="64" spans="2:19" outlineLevel="2" x14ac:dyDescent="0.35">
      <c r="B64" s="844"/>
      <c r="C64" s="845" t="s">
        <v>725</v>
      </c>
      <c r="D64" s="848">
        <f>SUM(D9:D41,D45:D62)</f>
        <v>8017.4045694163824</v>
      </c>
      <c r="E64" s="848">
        <f>SUM(E9:E41,E45:E62)</f>
        <v>8119.2840243729224</v>
      </c>
      <c r="F64" s="538" t="s">
        <v>1434</v>
      </c>
      <c r="G64" s="123">
        <f>E64-D64</f>
        <v>101.87945495654003</v>
      </c>
      <c r="H64" s="563">
        <f>IFERROR(G64/D64,"-")</f>
        <v>1.2707286263833412E-2</v>
      </c>
      <c r="I64" s="107"/>
      <c r="J64" s="692"/>
      <c r="K64" s="133"/>
      <c r="M64" s="457"/>
      <c r="N64" s="457"/>
      <c r="O64" s="65"/>
      <c r="P64" s="80"/>
      <c r="Q64" s="565"/>
      <c r="R64" s="70"/>
    </row>
    <row r="65" spans="2:45" outlineLevel="2" x14ac:dyDescent="0.35">
      <c r="B65" s="844"/>
      <c r="C65" s="846"/>
      <c r="D65" s="849"/>
      <c r="E65" s="849"/>
      <c r="F65" s="538" t="s">
        <v>1436</v>
      </c>
      <c r="G65" s="524">
        <f>SUM(G10,G13,G16,G19,G22,G25,G28,G31,G34,G37,G40,G46,G49,G52,G55,G58,G61)</f>
        <v>-69.915138719287583</v>
      </c>
      <c r="H65" s="563">
        <f>IFERROR(G65/D64,"-")</f>
        <v>-8.7204204445400675E-3</v>
      </c>
      <c r="I65" s="107"/>
      <c r="J65" s="540"/>
      <c r="K65" s="133"/>
      <c r="M65" s="457"/>
      <c r="N65" s="457"/>
      <c r="O65" s="65"/>
      <c r="P65" s="80"/>
      <c r="Q65" s="566"/>
      <c r="R65" s="70"/>
    </row>
    <row r="66" spans="2:45" outlineLevel="2" x14ac:dyDescent="0.35">
      <c r="B66" s="844"/>
      <c r="C66" s="847"/>
      <c r="D66" s="850"/>
      <c r="E66" s="850"/>
      <c r="F66" s="538" t="s">
        <v>1437</v>
      </c>
      <c r="G66" s="524">
        <f>SUM(G11,G14,G17,G20,G23,G26,G29,G32,G35,G38,G41,G47,G50,G53,G56,G59,G62)</f>
        <v>171.79459367583067</v>
      </c>
      <c r="H66" s="563">
        <f>IFERROR(G66/D64,"-")</f>
        <v>2.1427706708373861E-2</v>
      </c>
      <c r="I66" s="107"/>
      <c r="J66" s="692"/>
      <c r="K66" s="133"/>
      <c r="M66" s="457"/>
      <c r="N66" s="457"/>
      <c r="O66" s="65"/>
      <c r="P66" s="80"/>
      <c r="Q66" s="565"/>
      <c r="R66" s="70"/>
    </row>
    <row r="67" spans="2:45" outlineLevel="2" x14ac:dyDescent="0.35"/>
    <row r="68" spans="2:45" outlineLevel="2" x14ac:dyDescent="0.35">
      <c r="B68" s="835" t="s">
        <v>1230</v>
      </c>
      <c r="C68" s="835"/>
      <c r="D68" s="835"/>
      <c r="E68" s="835"/>
      <c r="F68" s="568"/>
      <c r="G68" s="108" t="s">
        <v>1204</v>
      </c>
      <c r="H68" s="542"/>
    </row>
    <row r="69" spans="2:45" outlineLevel="2" x14ac:dyDescent="0.35">
      <c r="B69" s="821" t="str">
        <f>'OUTPUTS | Summary'!$H$52</f>
        <v>Expenditure at or below allowance</v>
      </c>
      <c r="C69" s="821"/>
      <c r="D69" s="821"/>
      <c r="E69" s="658">
        <v>1</v>
      </c>
      <c r="F69" s="567"/>
      <c r="G69" s="57" t="s">
        <v>1438</v>
      </c>
      <c r="H69" s="68"/>
    </row>
    <row r="70" spans="2:45" outlineLevel="2" x14ac:dyDescent="0.35">
      <c r="B70" s="821" t="str">
        <f>'OUTPUTS | Summary'!$K$52</f>
        <v>Expenditure greater than allowance</v>
      </c>
      <c r="C70" s="821"/>
      <c r="D70" s="821"/>
      <c r="E70" s="657">
        <v>2</v>
      </c>
      <c r="F70" s="567"/>
      <c r="H70" s="68"/>
    </row>
    <row r="71" spans="2:45" outlineLevel="2" x14ac:dyDescent="0.35">
      <c r="H71" s="68"/>
    </row>
    <row r="72" spans="2:45" outlineLevel="1" x14ac:dyDescent="0.35">
      <c r="B72" s="68"/>
      <c r="C72" s="65"/>
      <c r="D72" s="67"/>
      <c r="E72" s="66"/>
      <c r="F72" s="66"/>
      <c r="G72" s="66"/>
      <c r="H72" s="66"/>
      <c r="I72" s="66"/>
      <c r="J72" s="66"/>
      <c r="K72" s="66"/>
    </row>
    <row r="73" spans="2:45" ht="14.25" outlineLevel="1" x14ac:dyDescent="0.35">
      <c r="B73" s="74" t="s">
        <v>1439</v>
      </c>
      <c r="C73" s="60"/>
      <c r="D73" s="18"/>
      <c r="E73" s="18"/>
      <c r="F73" s="18"/>
      <c r="G73" s="18"/>
      <c r="H73" s="18"/>
      <c r="I73" s="18"/>
      <c r="J73" s="18"/>
      <c r="K73" s="18"/>
      <c r="L73" s="18"/>
      <c r="M73" s="18"/>
      <c r="N73" s="18"/>
      <c r="O73" s="18"/>
      <c r="P73" s="18"/>
      <c r="Q73" s="18"/>
      <c r="R73" s="18"/>
      <c r="S73" s="18"/>
      <c r="T73" s="18"/>
      <c r="U73" s="18"/>
      <c r="V73" s="18"/>
      <c r="W73" s="18"/>
      <c r="X73" s="18"/>
      <c r="Y73" s="18"/>
      <c r="Z73" s="74"/>
      <c r="AA73" s="18"/>
      <c r="AB73" s="18"/>
      <c r="AC73" s="18"/>
      <c r="AD73" s="18"/>
      <c r="AE73" s="18"/>
      <c r="AF73" s="18"/>
      <c r="AG73" s="18"/>
      <c r="AH73" s="18"/>
      <c r="AI73" s="18"/>
      <c r="AJ73" s="71"/>
      <c r="AK73" s="71"/>
      <c r="AL73" s="71"/>
      <c r="AM73" s="71"/>
      <c r="AN73" s="71"/>
      <c r="AO73" s="71"/>
      <c r="AP73" s="71"/>
      <c r="AQ73" s="71"/>
      <c r="AR73" s="71"/>
      <c r="AS73" s="71"/>
    </row>
    <row r="74" spans="2:45" ht="15.75" outlineLevel="2" x14ac:dyDescent="0.35">
      <c r="T74" s="787" t="s">
        <v>1440</v>
      </c>
      <c r="U74" s="787"/>
      <c r="V74" s="787"/>
    </row>
    <row r="75" spans="2:45" ht="14.25" outlineLevel="2" x14ac:dyDescent="0.35">
      <c r="B75" s="458" t="str">
        <f>Year</f>
        <v>2020-21</v>
      </c>
      <c r="V75" s="452"/>
      <c r="Z75" s="57" t="s">
        <v>1441</v>
      </c>
    </row>
    <row r="76" spans="2:45" outlineLevel="2" x14ac:dyDescent="0.35"/>
    <row r="77" spans="2:45" ht="46.15" customHeight="1" outlineLevel="2" x14ac:dyDescent="0.35">
      <c r="B77" s="834" t="s">
        <v>1442</v>
      </c>
      <c r="C77" s="834"/>
      <c r="D77" s="834"/>
      <c r="E77" s="503" t="s">
        <v>117</v>
      </c>
      <c r="F77" s="503" t="s">
        <v>119</v>
      </c>
      <c r="G77" s="503" t="s">
        <v>122</v>
      </c>
      <c r="H77" s="503" t="s">
        <v>124</v>
      </c>
      <c r="I77" s="503" t="s">
        <v>126</v>
      </c>
      <c r="J77" s="503" t="s">
        <v>128</v>
      </c>
      <c r="K77" s="503" t="s">
        <v>131</v>
      </c>
      <c r="L77" s="503" t="s">
        <v>133</v>
      </c>
      <c r="M77" s="503" t="s">
        <v>244</v>
      </c>
      <c r="N77" s="503" t="s">
        <v>137</v>
      </c>
      <c r="O77" s="503" t="s">
        <v>139</v>
      </c>
      <c r="P77" s="503" t="s">
        <v>141</v>
      </c>
      <c r="Q77" s="503" t="s">
        <v>143</v>
      </c>
      <c r="R77" s="503" t="s">
        <v>145</v>
      </c>
      <c r="S77" s="503" t="s">
        <v>147</v>
      </c>
      <c r="T77" s="503" t="s">
        <v>149</v>
      </c>
      <c r="U77" s="503" t="s">
        <v>151</v>
      </c>
      <c r="V77" s="503" t="s">
        <v>725</v>
      </c>
      <c r="Z77" s="90"/>
      <c r="AA77" s="140" t="s">
        <v>1433</v>
      </c>
      <c r="AB77" s="608" t="s">
        <v>1228</v>
      </c>
      <c r="AC77" s="390"/>
      <c r="AD77" s="482"/>
      <c r="AE77" s="390"/>
      <c r="AF77" s="390"/>
      <c r="AG77" s="390"/>
      <c r="AH77" s="482"/>
      <c r="AI77" s="390"/>
      <c r="AJ77" s="390"/>
      <c r="AK77" s="390"/>
      <c r="AL77" s="482"/>
      <c r="AM77" s="390"/>
      <c r="AN77" s="390"/>
      <c r="AO77" s="390"/>
      <c r="AP77" s="482"/>
      <c r="AQ77" s="390"/>
      <c r="AR77" s="390"/>
    </row>
    <row r="78" spans="2:45" outlineLevel="2" x14ac:dyDescent="0.35">
      <c r="B78" s="378" t="s">
        <v>1443</v>
      </c>
      <c r="C78" s="379"/>
      <c r="D78" s="381"/>
      <c r="E78" s="379"/>
      <c r="F78" s="379"/>
      <c r="G78" s="379"/>
      <c r="H78" s="379"/>
      <c r="I78" s="379"/>
      <c r="J78" s="379"/>
      <c r="K78" s="379"/>
      <c r="L78" s="379"/>
      <c r="M78" s="379"/>
      <c r="N78" s="379"/>
      <c r="O78" s="379"/>
      <c r="P78" s="379"/>
      <c r="Q78" s="379"/>
      <c r="R78" s="379"/>
      <c r="S78" s="379"/>
      <c r="T78" s="379"/>
      <c r="U78" s="379"/>
      <c r="V78" s="380"/>
      <c r="X78" s="463"/>
      <c r="Z78" s="124" t="s">
        <v>117</v>
      </c>
      <c r="AA78" s="659">
        <f>E87</f>
        <v>3.3099999999999997E-2</v>
      </c>
      <c r="AB78" s="423">
        <f t="shared" ref="AB78:AB94" si="1">IF(AA78&lt;=0,1,2)</f>
        <v>2</v>
      </c>
      <c r="AC78" s="607"/>
      <c r="AD78" s="186"/>
      <c r="AE78" s="78"/>
      <c r="AF78" s="80"/>
      <c r="AG78" s="607"/>
      <c r="AH78" s="186"/>
      <c r="AI78" s="78"/>
      <c r="AJ78" s="80"/>
      <c r="AK78" s="607"/>
      <c r="AL78" s="186"/>
      <c r="AM78" s="78"/>
      <c r="AN78" s="80"/>
      <c r="AO78" s="607"/>
      <c r="AP78" s="186"/>
      <c r="AQ78" s="78"/>
      <c r="AR78" s="80"/>
    </row>
    <row r="79" spans="2:45" outlineLevel="2" x14ac:dyDescent="0.35">
      <c r="B79" s="376" t="s">
        <v>1444</v>
      </c>
      <c r="C79" s="115"/>
      <c r="D79" s="377"/>
      <c r="E79" s="396">
        <f>VLOOKUP(E$77,'CALCS | Totex (2017.18 FYA)'!$C$335:$L$353,MATCH($B$75,'CALCS | Totex (2017.18 FYA)'!$C$2:$L$2,0),0)</f>
        <v>331.51263560681269</v>
      </c>
      <c r="F79" s="396">
        <f>VLOOKUP(F$77,'CALCS | Totex (2017.18 FYA)'!$C$335:$L$353,MATCH($B$75,'CALCS | Totex (2017.18 FYA)'!$C$2:$L$2,0),0)</f>
        <v>262.48081463377366</v>
      </c>
      <c r="G79" s="396">
        <f>VLOOKUP(G$77,'CALCS | Totex (2017.18 FYA)'!$C$335:$L$353,MATCH($B$75,'CALCS | Totex (2017.18 FYA)'!$C$2:$L$2,0),0)</f>
        <v>22.915408691667295</v>
      </c>
      <c r="H79" s="396">
        <f>VLOOKUP(H$77,'CALCS | Totex (2017.18 FYA)'!$C$335:$L$353,MATCH($B$75,'CALCS | Totex (2017.18 FYA)'!$C$2:$L$2,0),0)</f>
        <v>261.74151546627962</v>
      </c>
      <c r="I79" s="396">
        <f>VLOOKUP(I$77,'CALCS | Totex (2017.18 FYA)'!$C$335:$L$353,MATCH($B$75,'CALCS | Totex (2017.18 FYA)'!$C$2:$L$2,0),0)</f>
        <v>448.25408722217969</v>
      </c>
      <c r="J79" s="396">
        <f>VLOOKUP(J$77,'CALCS | Totex (2017.18 FYA)'!$C$335:$L$353,MATCH($B$75,'CALCS | Totex (2017.18 FYA)'!$C$2:$L$2,0),0)</f>
        <v>134.20381257160309</v>
      </c>
      <c r="K79" s="396">
        <f>VLOOKUP(K$77,'CALCS | Totex (2017.18 FYA)'!$C$335:$L$353,MATCH($B$75,'CALCS | Totex (2017.18 FYA)'!$C$2:$L$2,0),0)</f>
        <v>182.28977896585957</v>
      </c>
      <c r="L79" s="396">
        <f>VLOOKUP(L$77,'CALCS | Totex (2017.18 FYA)'!$C$335:$L$353,MATCH($B$75,'CALCS | Totex (2017.18 FYA)'!$C$2:$L$2,0),0)</f>
        <v>877.47360879859434</v>
      </c>
      <c r="M79" s="396">
        <f>VLOOKUP(M$77,'CALCS | Totex (2017.18 FYA)'!$C$335:$L$353,MATCH($B$75,'CALCS | Totex (2017.18 FYA)'!$C$2:$L$2,0),0)</f>
        <v>407.56588015231591</v>
      </c>
      <c r="N79" s="396">
        <f>VLOOKUP(N$77,'CALCS | Totex (2017.18 FYA)'!$C$335:$L$353,MATCH($B$75,'CALCS | Totex (2017.18 FYA)'!$C$2:$L$2,0),0)</f>
        <v>104.42457465821428</v>
      </c>
      <c r="O79" s="396">
        <f>VLOOKUP(O$77,'CALCS | Totex (2017.18 FYA)'!$C$335:$L$353,MATCH($B$75,'CALCS | Totex (2017.18 FYA)'!$C$2:$L$2,0),0)</f>
        <v>314.50875475444889</v>
      </c>
      <c r="P79" s="396">
        <f>VLOOKUP(P$77,'CALCS | Totex (2017.18 FYA)'!$C$335:$L$353,MATCH($B$75,'CALCS | Totex (2017.18 FYA)'!$C$2:$L$2,0),0)</f>
        <v>240.42688516856614</v>
      </c>
      <c r="Q79" s="396">
        <f>VLOOKUP(Q$77,'CALCS | Totex (2017.18 FYA)'!$C$335:$L$353,MATCH($B$75,'CALCS | Totex (2017.18 FYA)'!$C$2:$L$2,0),0)</f>
        <v>74.751360268845929</v>
      </c>
      <c r="R79" s="396">
        <f>VLOOKUP(R$77,'CALCS | Totex (2017.18 FYA)'!$C$335:$L$353,MATCH($B$75,'CALCS | Totex (2017.18 FYA)'!$C$2:$L$2,0),0)</f>
        <v>44.367501718475509</v>
      </c>
      <c r="S79" s="396">
        <f>VLOOKUP(S$77,'CALCS | Totex (2017.18 FYA)'!$C$335:$L$353,MATCH($B$75,'CALCS | Totex (2017.18 FYA)'!$C$2:$L$2,0),0)</f>
        <v>128.80955036204273</v>
      </c>
      <c r="T79" s="396">
        <f>VLOOKUP(T$77,'CALCS | Totex (2017.18 FYA)'!$C$335:$L$353,MATCH($B$75,'CALCS | Totex (2017.18 FYA)'!$C$2:$L$2,0),0)</f>
        <v>97.522538761170054</v>
      </c>
      <c r="U79" s="396">
        <f>VLOOKUP(U$77,'CALCS | Totex (2017.18 FYA)'!$C$335:$L$353,MATCH($B$75,'CALCS | Totex (2017.18 FYA)'!$C$2:$L$2,0),0)</f>
        <v>46.83075698819399</v>
      </c>
      <c r="V79" s="396">
        <f>VLOOKUP(V$77,'CALCS | Totex (2017.18 FYA)'!$C$335:$L$353,MATCH($B$75,'CALCS | Totex (2017.18 FYA)'!$C$2:$L$2,0),0)</f>
        <v>3980.079464789043</v>
      </c>
      <c r="X79" s="463"/>
      <c r="Z79" s="124" t="s">
        <v>119</v>
      </c>
      <c r="AA79" s="660">
        <f>F87</f>
        <v>7.4399999999999994E-2</v>
      </c>
      <c r="AB79" s="423">
        <f t="shared" si="1"/>
        <v>2</v>
      </c>
      <c r="AC79" s="112"/>
      <c r="AD79" s="186"/>
      <c r="AE79" s="78"/>
      <c r="AF79" s="80"/>
      <c r="AG79" s="112"/>
      <c r="AH79" s="186"/>
      <c r="AI79" s="78"/>
      <c r="AJ79" s="80"/>
      <c r="AK79" s="112"/>
      <c r="AL79" s="186"/>
      <c r="AM79" s="78"/>
      <c r="AN79" s="80"/>
      <c r="AO79" s="112"/>
      <c r="AP79" s="186"/>
      <c r="AQ79" s="78"/>
      <c r="AR79" s="80"/>
    </row>
    <row r="80" spans="2:45" outlineLevel="2" x14ac:dyDescent="0.35">
      <c r="B80" s="376" t="s">
        <v>1445</v>
      </c>
      <c r="C80" s="115"/>
      <c r="D80" s="377"/>
      <c r="E80" s="396">
        <f>VLOOKUP(E$77,'CALCS | Totex (2017.18 FYA)'!$C$357:$L$375,MATCH($B$75,'CALCS | Totex (2017.18 FYA)'!$C$2:$L$2,0),0)</f>
        <v>360.65000137478029</v>
      </c>
      <c r="F80" s="396">
        <f>VLOOKUP(F$77,'CALCS | Totex (2017.18 FYA)'!$C$357:$L$375,MATCH($B$75,'CALCS | Totex (2017.18 FYA)'!$C$2:$L$2,0),0)</f>
        <v>274.36882166042915</v>
      </c>
      <c r="G80" s="396">
        <f>VLOOKUP(G$77,'CALCS | Totex (2017.18 FYA)'!$C$357:$L$375,MATCH($B$75,'CALCS | Totex (2017.18 FYA)'!$C$2:$L$2,0),0)</f>
        <v>29.863292599098745</v>
      </c>
      <c r="H80" s="396">
        <f>VLOOKUP(H$77,'CALCS | Totex (2017.18 FYA)'!$C$357:$L$375,MATCH($B$75,'CALCS | Totex (2017.18 FYA)'!$C$2:$L$2,0),0)</f>
        <v>250.4008190636217</v>
      </c>
      <c r="I80" s="396">
        <f>VLOOKUP(I$77,'CALCS | Totex (2017.18 FYA)'!$C$357:$L$375,MATCH($B$75,'CALCS | Totex (2017.18 FYA)'!$C$2:$L$2,0),0)</f>
        <v>532.80366155729541</v>
      </c>
      <c r="J80" s="396">
        <f>VLOOKUP(J$77,'CALCS | Totex (2017.18 FYA)'!$C$357:$L$375,MATCH($B$75,'CALCS | Totex (2017.18 FYA)'!$C$2:$L$2,0),0)</f>
        <v>141.87093714198423</v>
      </c>
      <c r="K80" s="396">
        <f>VLOOKUP(K$77,'CALCS | Totex (2017.18 FYA)'!$C$357:$L$375,MATCH($B$75,'CALCS | Totex (2017.18 FYA)'!$C$2:$L$2,0),0)</f>
        <v>196.11964026579082</v>
      </c>
      <c r="L80" s="396">
        <f>VLOOKUP(L$77,'CALCS | Totex (2017.18 FYA)'!$C$357:$L$375,MATCH($B$75,'CALCS | Totex (2017.18 FYA)'!$C$2:$L$2,0),0)</f>
        <v>836.53133552279814</v>
      </c>
      <c r="M80" s="396">
        <f>VLOOKUP(M$77,'CALCS | Totex (2017.18 FYA)'!$C$357:$L$375,MATCH($B$75,'CALCS | Totex (2017.18 FYA)'!$C$2:$L$2,0),0)</f>
        <v>516.05247060053875</v>
      </c>
      <c r="N80" s="396">
        <f>VLOOKUP(N$77,'CALCS | Totex (2017.18 FYA)'!$C$357:$L$375,MATCH($B$75,'CALCS | Totex (2017.18 FYA)'!$C$2:$L$2,0),0)</f>
        <v>123.39800962346288</v>
      </c>
      <c r="O80" s="396">
        <f>VLOOKUP(O$77,'CALCS | Totex (2017.18 FYA)'!$C$357:$L$375,MATCH($B$75,'CALCS | Totex (2017.18 FYA)'!$C$2:$L$2,0),0)</f>
        <v>340.83124371801716</v>
      </c>
      <c r="P80" s="396">
        <f>VLOOKUP(P$77,'CALCS | Totex (2017.18 FYA)'!$C$357:$L$375,MATCH($B$75,'CALCS | Totex (2017.18 FYA)'!$C$2:$L$2,0),0)</f>
        <v>222.86908882609021</v>
      </c>
      <c r="Q80" s="396">
        <f>VLOOKUP(Q$77,'CALCS | Totex (2017.18 FYA)'!$C$357:$L$375,MATCH($B$75,'CALCS | Totex (2017.18 FYA)'!$C$2:$L$2,0),0)</f>
        <v>78.071520354387829</v>
      </c>
      <c r="R80" s="396">
        <f>VLOOKUP(R$77,'CALCS | Totex (2017.18 FYA)'!$C$357:$L$375,MATCH($B$75,'CALCS | Totex (2017.18 FYA)'!$C$2:$L$2,0),0)</f>
        <v>39.63273947911096</v>
      </c>
      <c r="S80" s="396">
        <f>VLOOKUP(S$77,'CALCS | Totex (2017.18 FYA)'!$C$357:$L$375,MATCH($B$75,'CALCS | Totex (2017.18 FYA)'!$C$2:$L$2,0),0)</f>
        <v>155.59734828380959</v>
      </c>
      <c r="T80" s="396">
        <f>VLOOKUP(T$77,'CALCS | Totex (2017.18 FYA)'!$C$357:$L$375,MATCH($B$75,'CALCS | Totex (2017.18 FYA)'!$C$2:$L$2,0),0)</f>
        <v>84.859891392347038</v>
      </c>
      <c r="U80" s="396">
        <f>VLOOKUP(U$77,'CALCS | Totex (2017.18 FYA)'!$C$357:$L$375,MATCH($B$75,'CALCS | Totex (2017.18 FYA)'!$C$2:$L$2,0),0)</f>
        <v>50.399706003939066</v>
      </c>
      <c r="V80" s="396">
        <f>VLOOKUP(V$77,'CALCS | Totex (2017.18 FYA)'!$C$357:$L$375,MATCH($B$75,'CALCS | Totex (2017.18 FYA)'!$C$2:$L$2,0),0)</f>
        <v>4234.320527467502</v>
      </c>
      <c r="X80" s="463"/>
      <c r="Z80" s="124" t="s">
        <v>122</v>
      </c>
      <c r="AA80" s="660">
        <f>G87</f>
        <v>0.1837</v>
      </c>
      <c r="AB80" s="423">
        <f t="shared" si="1"/>
        <v>2</v>
      </c>
      <c r="AC80" s="112"/>
      <c r="AD80" s="186"/>
      <c r="AE80" s="78"/>
      <c r="AF80" s="80"/>
      <c r="AG80" s="112"/>
      <c r="AH80" s="186"/>
      <c r="AI80" s="78"/>
      <c r="AJ80" s="80"/>
      <c r="AK80" s="112"/>
      <c r="AL80" s="186"/>
      <c r="AM80" s="78"/>
      <c r="AN80" s="80"/>
      <c r="AO80" s="112"/>
      <c r="AP80" s="186"/>
      <c r="AQ80" s="78"/>
      <c r="AR80" s="80"/>
    </row>
    <row r="81" spans="2:44" outlineLevel="2" x14ac:dyDescent="0.35">
      <c r="B81" s="378" t="s">
        <v>1431</v>
      </c>
      <c r="C81" s="115"/>
      <c r="D81" s="115"/>
      <c r="E81" s="397"/>
      <c r="F81" s="398"/>
      <c r="G81" s="398"/>
      <c r="H81" s="398"/>
      <c r="I81" s="398"/>
      <c r="J81" s="398"/>
      <c r="K81" s="398"/>
      <c r="L81" s="398"/>
      <c r="M81" s="398"/>
      <c r="N81" s="398"/>
      <c r="O81" s="398"/>
      <c r="P81" s="398"/>
      <c r="Q81" s="398"/>
      <c r="R81" s="398"/>
      <c r="S81" s="398"/>
      <c r="T81" s="398"/>
      <c r="U81" s="398"/>
      <c r="V81" s="399"/>
      <c r="X81" s="463"/>
      <c r="Z81" s="124" t="s">
        <v>124</v>
      </c>
      <c r="AA81" s="660">
        <f>H87</f>
        <v>0</v>
      </c>
      <c r="AB81" s="423">
        <f t="shared" si="1"/>
        <v>1</v>
      </c>
      <c r="AC81" s="112"/>
      <c r="AD81" s="186"/>
      <c r="AE81" s="78"/>
      <c r="AF81" s="80"/>
      <c r="AG81" s="112"/>
      <c r="AH81" s="186"/>
      <c r="AI81" s="78"/>
      <c r="AJ81" s="80"/>
      <c r="AK81" s="112"/>
      <c r="AL81" s="186"/>
      <c r="AM81" s="78"/>
      <c r="AN81" s="80"/>
      <c r="AO81" s="112"/>
      <c r="AP81" s="186"/>
      <c r="AQ81" s="78"/>
      <c r="AR81" s="80"/>
    </row>
    <row r="82" spans="2:44" outlineLevel="2" x14ac:dyDescent="0.35">
      <c r="B82" s="376" t="s">
        <v>1434</v>
      </c>
      <c r="C82" s="115"/>
      <c r="D82" s="377"/>
      <c r="E82" s="396">
        <f>E80-E79</f>
        <v>29.137365767967594</v>
      </c>
      <c r="F82" s="396">
        <f t="shared" ref="F82:U82" si="2">F80-F79</f>
        <v>11.888007026655487</v>
      </c>
      <c r="G82" s="396">
        <f t="shared" si="2"/>
        <v>6.94788390743145</v>
      </c>
      <c r="H82" s="396">
        <f t="shared" si="2"/>
        <v>-11.340696402657926</v>
      </c>
      <c r="I82" s="396">
        <f t="shared" si="2"/>
        <v>84.549574335115722</v>
      </c>
      <c r="J82" s="396">
        <f t="shared" si="2"/>
        <v>7.6671245703811337</v>
      </c>
      <c r="K82" s="396">
        <f t="shared" si="2"/>
        <v>13.829861299931252</v>
      </c>
      <c r="L82" s="396">
        <f t="shared" si="2"/>
        <v>-40.942273275796197</v>
      </c>
      <c r="M82" s="396">
        <f t="shared" si="2"/>
        <v>108.48659044822284</v>
      </c>
      <c r="N82" s="396">
        <f t="shared" si="2"/>
        <v>18.9734349652486</v>
      </c>
      <c r="O82" s="396">
        <f t="shared" si="2"/>
        <v>26.322488963568276</v>
      </c>
      <c r="P82" s="396">
        <f t="shared" si="2"/>
        <v>-17.557796342475939</v>
      </c>
      <c r="Q82" s="396">
        <f t="shared" si="2"/>
        <v>3.3201600855419002</v>
      </c>
      <c r="R82" s="396">
        <f t="shared" si="2"/>
        <v>-4.7347622393645494</v>
      </c>
      <c r="S82" s="396">
        <f t="shared" si="2"/>
        <v>26.787797921766867</v>
      </c>
      <c r="T82" s="396">
        <f t="shared" si="2"/>
        <v>-12.662647368823016</v>
      </c>
      <c r="U82" s="396">
        <f t="shared" si="2"/>
        <v>3.5689490157450763</v>
      </c>
      <c r="V82" s="396">
        <f t="shared" ref="V82" si="3">V80-V79</f>
        <v>254.241062678459</v>
      </c>
      <c r="X82" s="463"/>
      <c r="Z82" s="124" t="s">
        <v>126</v>
      </c>
      <c r="AA82" s="660">
        <f>I87</f>
        <v>0.18859999999999999</v>
      </c>
      <c r="AB82" s="423">
        <f t="shared" si="1"/>
        <v>2</v>
      </c>
      <c r="AC82" s="112"/>
      <c r="AD82" s="186"/>
      <c r="AE82" s="78"/>
      <c r="AF82" s="80"/>
      <c r="AG82" s="112"/>
      <c r="AH82" s="186"/>
      <c r="AI82" s="78"/>
      <c r="AJ82" s="80"/>
      <c r="AK82" s="112"/>
      <c r="AL82" s="186"/>
      <c r="AM82" s="78"/>
      <c r="AN82" s="80"/>
      <c r="AO82" s="112"/>
      <c r="AP82" s="186"/>
      <c r="AQ82" s="78"/>
      <c r="AR82" s="80"/>
    </row>
    <row r="83" spans="2:44" outlineLevel="2" x14ac:dyDescent="0.35">
      <c r="B83" s="376" t="s">
        <v>1446</v>
      </c>
      <c r="C83" s="379"/>
      <c r="D83" s="380"/>
      <c r="E83" s="396">
        <f>VLOOKUP(E$77,'CALCS | Totex (2017.18 FYA)'!$C$379:$L$397,MATCH($B$75,'CALCS | Totex (2017.18 FYA)'!$C$2:$L$2,0),0)</f>
        <v>18.148170778278462</v>
      </c>
      <c r="F83" s="396">
        <f>VLOOKUP(F$77,'CALCS | Totex (2017.18 FYA)'!$C$379:$L$397,MATCH($B$75,'CALCS | Totex (2017.18 FYA)'!$C$2:$L$2,0),0)</f>
        <v>-7.6413350645383007</v>
      </c>
      <c r="G83" s="396">
        <f>VLOOKUP(G$77,'CALCS | Totex (2017.18 FYA)'!$C$379:$L$397,MATCH($B$75,'CALCS | Totex (2017.18 FYA)'!$C$2:$L$2,0),0)</f>
        <v>2.7384634537539134</v>
      </c>
      <c r="H83" s="396">
        <f>VLOOKUP(H$77,'CALCS | Totex (2017.18 FYA)'!$C$379:$L$397,MATCH($B$75,'CALCS | Totex (2017.18 FYA)'!$C$2:$L$2,0),0)</f>
        <v>-11.340696402657906</v>
      </c>
      <c r="I83" s="396">
        <f>VLOOKUP(I$77,'CALCS | Totex (2017.18 FYA)'!$C$379:$L$397,MATCH($B$75,'CALCS | Totex (2017.18 FYA)'!$C$2:$L$2,0),0)</f>
        <v>0</v>
      </c>
      <c r="J83" s="396">
        <f>VLOOKUP(J$77,'CALCS | Totex (2017.18 FYA)'!$C$379:$L$397,MATCH($B$75,'CALCS | Totex (2017.18 FYA)'!$C$2:$L$2,0),0)</f>
        <v>16.428870388757346</v>
      </c>
      <c r="K83" s="396">
        <f>VLOOKUP(K$77,'CALCS | Totex (2017.18 FYA)'!$C$379:$L$397,MATCH($B$75,'CALCS | Totex (2017.18 FYA)'!$C$2:$L$2,0),0)</f>
        <v>-17.761328190636213</v>
      </c>
      <c r="L83" s="396">
        <f>VLOOKUP(L$77,'CALCS | Totex (2017.18 FYA)'!$C$379:$L$397,MATCH($B$75,'CALCS | Totex (2017.18 FYA)'!$C$2:$L$2,0),0)</f>
        <v>-40.940362942030085</v>
      </c>
      <c r="M83" s="396">
        <f>VLOOKUP(M$77,'CALCS | Totex (2017.18 FYA)'!$C$379:$L$397,MATCH($B$75,'CALCS | Totex (2017.18 FYA)'!$C$2:$L$2,0),0)</f>
        <v>103.6318334588392</v>
      </c>
      <c r="N83" s="396">
        <f>VLOOKUP(N$77,'CALCS | Totex (2017.18 FYA)'!$C$379:$L$397,MATCH($B$75,'CALCS | Totex (2017.18 FYA)'!$C$2:$L$2,0),0)</f>
        <v>19.388027319696324</v>
      </c>
      <c r="O83" s="396">
        <f>VLOOKUP(O$77,'CALCS | Totex (2017.18 FYA)'!$C$379:$L$397,MATCH($B$75,'CALCS | Totex (2017.18 FYA)'!$C$2:$L$2,0),0)</f>
        <v>11.067518674100661</v>
      </c>
      <c r="P83" s="396">
        <f>VLOOKUP(P$77,'CALCS | Totex (2017.18 FYA)'!$C$379:$L$397,MATCH($B$75,'CALCS | Totex (2017.18 FYA)'!$C$2:$L$2,0),0)</f>
        <v>-23.732910269684684</v>
      </c>
      <c r="Q83" s="396">
        <f>VLOOKUP(Q$77,'CALCS | Totex (2017.18 FYA)'!$C$379:$L$397,MATCH($B$75,'CALCS | Totex (2017.18 FYA)'!$C$2:$L$2,0),0)</f>
        <v>0.85391919346215484</v>
      </c>
      <c r="R83" s="396">
        <f>VLOOKUP(R$77,'CALCS | Totex (2017.18 FYA)'!$C$379:$L$397,MATCH($B$75,'CALCS | Totex (2017.18 FYA)'!$C$2:$L$2,0),0)</f>
        <v>-3.7089130069502776</v>
      </c>
      <c r="S83" s="396">
        <f>VLOOKUP(S$77,'CALCS | Totex (2017.18 FYA)'!$C$379:$L$397,MATCH($B$75,'CALCS | Totex (2017.18 FYA)'!$C$2:$L$2,0),0)</f>
        <v>15.871100572825194</v>
      </c>
      <c r="T83" s="396">
        <f>VLOOKUP(T$77,'CALCS | Totex (2017.18 FYA)'!$C$379:$L$397,MATCH($B$75,'CALCS | Totex (2017.18 FYA)'!$C$2:$L$2,0),0)</f>
        <v>-12.228046437027416</v>
      </c>
      <c r="U83" s="396">
        <f>VLOOKUP(U$77,'CALCS | Totex (2017.18 FYA)'!$C$379:$L$397,MATCH($B$75,'CALCS | Totex (2017.18 FYA)'!$C$2:$L$2,0),0)</f>
        <v>0.22541938440387985</v>
      </c>
      <c r="V83" s="396">
        <f>VLOOKUP(V$77,'CALCS | Totex (2017.18 FYA)'!$C$379:$L$397,MATCH($B$75,'CALCS | Totex (2017.18 FYA)'!$C$2:$L$2,0),0)</f>
        <v>70.999730910592248</v>
      </c>
      <c r="X83" s="463"/>
      <c r="Z83" s="124" t="s">
        <v>128</v>
      </c>
      <c r="AA83" s="660">
        <f>J87</f>
        <v>-6.5299999999999997E-2</v>
      </c>
      <c r="AB83" s="423">
        <f t="shared" si="1"/>
        <v>1</v>
      </c>
      <c r="AC83" s="112"/>
      <c r="AD83" s="186"/>
      <c r="AE83" s="78"/>
      <c r="AF83" s="80"/>
      <c r="AG83" s="112"/>
      <c r="AH83" s="186"/>
      <c r="AI83" s="78"/>
      <c r="AJ83" s="80"/>
      <c r="AK83" s="112"/>
      <c r="AL83" s="186"/>
      <c r="AM83" s="78"/>
      <c r="AN83" s="80"/>
      <c r="AO83" s="112"/>
      <c r="AP83" s="186"/>
      <c r="AQ83" s="78"/>
      <c r="AR83" s="80"/>
    </row>
    <row r="84" spans="2:44" outlineLevel="2" x14ac:dyDescent="0.35">
      <c r="B84" s="376" t="s">
        <v>1447</v>
      </c>
      <c r="C84" s="379"/>
      <c r="D84" s="380"/>
      <c r="E84" s="396">
        <f>VLOOKUP(E$77,'CALCS | Totex (2017.18 FYA)'!$C$401:$L$419,MATCH($B$75,'CALCS | Totex (2017.18 FYA)'!$C$2:$L$2,0),0)</f>
        <v>10.989194989689144</v>
      </c>
      <c r="F84" s="396">
        <f>VLOOKUP(F$77,'CALCS | Totex (2017.18 FYA)'!$C$401:$L$419,MATCH($B$75,'CALCS | Totex (2017.18 FYA)'!$C$2:$L$2,0),0)</f>
        <v>19.529342091193659</v>
      </c>
      <c r="G84" s="396">
        <f>VLOOKUP(G$77,'CALCS | Totex (2017.18 FYA)'!$C$401:$L$419,MATCH($B$75,'CALCS | Totex (2017.18 FYA)'!$C$2:$L$2,0),0)</f>
        <v>4.2094204536775361</v>
      </c>
      <c r="H84" s="396">
        <f>VLOOKUP(H$77,'CALCS | Totex (2017.18 FYA)'!$C$401:$L$419,MATCH($B$75,'CALCS | Totex (2017.18 FYA)'!$C$2:$L$2,0),0)</f>
        <v>1.3573737804041562E-14</v>
      </c>
      <c r="I84" s="396">
        <f>VLOOKUP(I$77,'CALCS | Totex (2017.18 FYA)'!$C$401:$L$419,MATCH($B$75,'CALCS | Totex (2017.18 FYA)'!$C$2:$L$2,0),0)</f>
        <v>84.549574335116162</v>
      </c>
      <c r="J84" s="396">
        <f>VLOOKUP(J$77,'CALCS | Totex (2017.18 FYA)'!$C$401:$L$419,MATCH($B$75,'CALCS | Totex (2017.18 FYA)'!$C$2:$L$2,0),0)</f>
        <v>-8.7617458183762267</v>
      </c>
      <c r="K84" s="396">
        <f>VLOOKUP(K$77,'CALCS | Totex (2017.18 FYA)'!$C$401:$L$419,MATCH($B$75,'CALCS | Totex (2017.18 FYA)'!$C$2:$L$2,0),0)</f>
        <v>31.591189490567469</v>
      </c>
      <c r="L84" s="396">
        <f>VLOOKUP(L$77,'CALCS | Totex (2017.18 FYA)'!$C$401:$L$419,MATCH($B$75,'CALCS | Totex (2017.18 FYA)'!$C$2:$L$2,0),0)</f>
        <v>-1.9103337661657515E-3</v>
      </c>
      <c r="M84" s="396">
        <f>VLOOKUP(M$77,'CALCS | Totex (2017.18 FYA)'!$C$401:$L$419,MATCH($B$75,'CALCS | Totex (2017.18 FYA)'!$C$2:$L$2,0),0)</f>
        <v>4.8547569893836382</v>
      </c>
      <c r="N84" s="396">
        <f>VLOOKUP(N$77,'CALCS | Totex (2017.18 FYA)'!$C$401:$L$419,MATCH($B$75,'CALCS | Totex (2017.18 FYA)'!$C$2:$L$2,0),0)</f>
        <v>-0.41459235444771375</v>
      </c>
      <c r="O84" s="396">
        <f>VLOOKUP(O$77,'CALCS | Totex (2017.18 FYA)'!$C$401:$L$419,MATCH($B$75,'CALCS | Totex (2017.18 FYA)'!$C$2:$L$2,0),0)</f>
        <v>15.25497028946765</v>
      </c>
      <c r="P84" s="396">
        <f>VLOOKUP(P$77,'CALCS | Totex (2017.18 FYA)'!$C$401:$L$419,MATCH($B$75,'CALCS | Totex (2017.18 FYA)'!$C$2:$L$2,0),0)</f>
        <v>6.1751139272084092</v>
      </c>
      <c r="Q84" s="396">
        <f>VLOOKUP(Q$77,'CALCS | Totex (2017.18 FYA)'!$C$401:$L$419,MATCH($B$75,'CALCS | Totex (2017.18 FYA)'!$C$2:$L$2,0),0)</f>
        <v>2.4662408920797279</v>
      </c>
      <c r="R84" s="396">
        <f>VLOOKUP(R$77,'CALCS | Totex (2017.18 FYA)'!$C$401:$L$419,MATCH($B$75,'CALCS | Totex (2017.18 FYA)'!$C$2:$L$2,0),0)</f>
        <v>-1.0258492324142658</v>
      </c>
      <c r="S84" s="396">
        <f>VLOOKUP(S$77,'CALCS | Totex (2017.18 FYA)'!$C$401:$L$419,MATCH($B$75,'CALCS | Totex (2017.18 FYA)'!$C$2:$L$2,0),0)</f>
        <v>10.916697348941895</v>
      </c>
      <c r="T84" s="396">
        <f>VLOOKUP(T$77,'CALCS | Totex (2017.18 FYA)'!$C$401:$L$419,MATCH($B$75,'CALCS | Totex (2017.18 FYA)'!$C$2:$L$2,0),0)</f>
        <v>-0.43460093179563264</v>
      </c>
      <c r="U84" s="396">
        <f>VLOOKUP(U$77,'CALCS | Totex (2017.18 FYA)'!$C$401:$L$419,MATCH($B$75,'CALCS | Totex (2017.18 FYA)'!$C$2:$L$2,0),0)</f>
        <v>3.3435296313411453</v>
      </c>
      <c r="V84" s="396">
        <f>VLOOKUP(V$77,'CALCS | Totex (2017.18 FYA)'!$C$401:$L$419,MATCH($B$75,'CALCS | Totex (2017.18 FYA)'!$C$2:$L$2,0),0)</f>
        <v>183.24133176786646</v>
      </c>
      <c r="X84" s="463"/>
      <c r="Z84" s="124" t="s">
        <v>131</v>
      </c>
      <c r="AA84" s="660">
        <f>K87</f>
        <v>0.17330000000000001</v>
      </c>
      <c r="AB84" s="423">
        <f t="shared" si="1"/>
        <v>2</v>
      </c>
      <c r="AC84" s="112"/>
      <c r="AD84" s="186"/>
      <c r="AE84" s="78"/>
      <c r="AF84" s="80"/>
      <c r="AG84" s="112"/>
      <c r="AH84" s="186"/>
      <c r="AI84" s="78"/>
      <c r="AJ84" s="80"/>
      <c r="AK84" s="112"/>
      <c r="AL84" s="186"/>
      <c r="AM84" s="78"/>
      <c r="AN84" s="80"/>
      <c r="AO84" s="112"/>
      <c r="AP84" s="186"/>
      <c r="AQ84" s="78"/>
      <c r="AR84" s="80"/>
    </row>
    <row r="85" spans="2:44" outlineLevel="2" x14ac:dyDescent="0.35">
      <c r="B85" s="378" t="s">
        <v>1448</v>
      </c>
      <c r="V85" s="380"/>
      <c r="Z85" s="124" t="s">
        <v>133</v>
      </c>
      <c r="AA85" s="660">
        <f>L87</f>
        <v>0</v>
      </c>
      <c r="AB85" s="423">
        <f t="shared" si="1"/>
        <v>1</v>
      </c>
      <c r="AC85" s="112"/>
      <c r="AD85" s="186"/>
      <c r="AE85" s="78"/>
      <c r="AF85" s="80"/>
      <c r="AG85" s="112"/>
      <c r="AH85" s="186"/>
      <c r="AI85" s="78"/>
      <c r="AJ85" s="80"/>
      <c r="AK85" s="112"/>
      <c r="AL85" s="186"/>
      <c r="AM85" s="78"/>
      <c r="AN85" s="80"/>
      <c r="AO85" s="112"/>
      <c r="AP85" s="186"/>
      <c r="AQ85" s="78"/>
      <c r="AR85" s="80"/>
    </row>
    <row r="86" spans="2:44" outlineLevel="2" x14ac:dyDescent="0.35">
      <c r="B86" s="376" t="s">
        <v>1434</v>
      </c>
      <c r="C86" s="379"/>
      <c r="D86" s="380"/>
      <c r="E86" s="563">
        <f t="shared" ref="E86:V86" si="4">IFERROR(ROUND(E82/E79,4),"-")</f>
        <v>8.7900000000000006E-2</v>
      </c>
      <c r="F86" s="563">
        <f t="shared" si="4"/>
        <v>4.53E-2</v>
      </c>
      <c r="G86" s="563">
        <f t="shared" si="4"/>
        <v>0.30320000000000003</v>
      </c>
      <c r="H86" s="563">
        <f t="shared" si="4"/>
        <v>-4.3299999999999998E-2</v>
      </c>
      <c r="I86" s="563">
        <f t="shared" si="4"/>
        <v>0.18859999999999999</v>
      </c>
      <c r="J86" s="563">
        <f t="shared" si="4"/>
        <v>5.7099999999999998E-2</v>
      </c>
      <c r="K86" s="563">
        <f t="shared" si="4"/>
        <v>7.5899999999999995E-2</v>
      </c>
      <c r="L86" s="563">
        <f t="shared" si="4"/>
        <v>-4.6699999999999998E-2</v>
      </c>
      <c r="M86" s="563">
        <f t="shared" si="4"/>
        <v>0.26619999999999999</v>
      </c>
      <c r="N86" s="563">
        <f t="shared" si="4"/>
        <v>0.1817</v>
      </c>
      <c r="O86" s="563">
        <f t="shared" si="4"/>
        <v>8.3699999999999997E-2</v>
      </c>
      <c r="P86" s="563">
        <f t="shared" si="4"/>
        <v>-7.2999999999999995E-2</v>
      </c>
      <c r="Q86" s="563">
        <f t="shared" si="4"/>
        <v>4.4400000000000002E-2</v>
      </c>
      <c r="R86" s="563">
        <f t="shared" si="4"/>
        <v>-0.1067</v>
      </c>
      <c r="S86" s="563">
        <f t="shared" si="4"/>
        <v>0.20799999999999999</v>
      </c>
      <c r="T86" s="563">
        <f t="shared" si="4"/>
        <v>-0.1298</v>
      </c>
      <c r="U86" s="563">
        <f t="shared" si="4"/>
        <v>7.6200000000000004E-2</v>
      </c>
      <c r="V86" s="563">
        <f t="shared" si="4"/>
        <v>6.3899999999999998E-2</v>
      </c>
      <c r="Z86" s="124" t="s">
        <v>244</v>
      </c>
      <c r="AA86" s="660">
        <f>M87</f>
        <v>1.1900000000000001E-2</v>
      </c>
      <c r="AB86" s="423">
        <f t="shared" si="1"/>
        <v>2</v>
      </c>
      <c r="AC86" s="112"/>
      <c r="AD86" s="186"/>
      <c r="AE86" s="78"/>
      <c r="AF86" s="80"/>
      <c r="AG86" s="112"/>
      <c r="AH86" s="186"/>
      <c r="AI86" s="78"/>
      <c r="AJ86" s="80"/>
      <c r="AK86" s="112"/>
      <c r="AL86" s="186"/>
      <c r="AM86" s="78"/>
      <c r="AN86" s="80"/>
      <c r="AO86" s="112"/>
      <c r="AP86" s="186"/>
      <c r="AQ86" s="78"/>
      <c r="AR86" s="80"/>
    </row>
    <row r="87" spans="2:44" outlineLevel="2" x14ac:dyDescent="0.35">
      <c r="B87" s="474" t="s">
        <v>1447</v>
      </c>
      <c r="C87" s="379"/>
      <c r="D87" s="380"/>
      <c r="E87" s="656">
        <f t="shared" ref="E87:V87" si="5">IFERROR(ROUND(E84/E79,4),"-")</f>
        <v>3.3099999999999997E-2</v>
      </c>
      <c r="F87" s="656">
        <f t="shared" si="5"/>
        <v>7.4399999999999994E-2</v>
      </c>
      <c r="G87" s="656">
        <f t="shared" si="5"/>
        <v>0.1837</v>
      </c>
      <c r="H87" s="656">
        <f t="shared" si="5"/>
        <v>0</v>
      </c>
      <c r="I87" s="656">
        <f t="shared" si="5"/>
        <v>0.18859999999999999</v>
      </c>
      <c r="J87" s="656">
        <f t="shared" si="5"/>
        <v>-6.5299999999999997E-2</v>
      </c>
      <c r="K87" s="656">
        <f t="shared" si="5"/>
        <v>0.17330000000000001</v>
      </c>
      <c r="L87" s="656">
        <f t="shared" si="5"/>
        <v>0</v>
      </c>
      <c r="M87" s="656">
        <f t="shared" si="5"/>
        <v>1.1900000000000001E-2</v>
      </c>
      <c r="N87" s="656">
        <f t="shared" si="5"/>
        <v>-4.0000000000000001E-3</v>
      </c>
      <c r="O87" s="656">
        <f t="shared" si="5"/>
        <v>4.8500000000000001E-2</v>
      </c>
      <c r="P87" s="656">
        <f t="shared" si="5"/>
        <v>2.5700000000000001E-2</v>
      </c>
      <c r="Q87" s="656">
        <f t="shared" si="5"/>
        <v>3.3000000000000002E-2</v>
      </c>
      <c r="R87" s="656">
        <f t="shared" si="5"/>
        <v>-2.3099999999999999E-2</v>
      </c>
      <c r="S87" s="656">
        <f t="shared" si="5"/>
        <v>8.48E-2</v>
      </c>
      <c r="T87" s="656">
        <f t="shared" si="5"/>
        <v>-4.4999999999999997E-3</v>
      </c>
      <c r="U87" s="656">
        <f t="shared" si="5"/>
        <v>7.1400000000000005E-2</v>
      </c>
      <c r="V87" s="563">
        <f t="shared" si="5"/>
        <v>4.5999999999999999E-2</v>
      </c>
      <c r="Z87" s="124" t="s">
        <v>137</v>
      </c>
      <c r="AA87" s="660">
        <f>N87</f>
        <v>-4.0000000000000001E-3</v>
      </c>
      <c r="AB87" s="423">
        <f t="shared" si="1"/>
        <v>1</v>
      </c>
      <c r="AC87" s="112"/>
      <c r="AD87" s="186"/>
      <c r="AE87" s="78"/>
      <c r="AF87" s="80"/>
      <c r="AG87" s="112"/>
      <c r="AH87" s="186"/>
      <c r="AI87" s="78"/>
      <c r="AJ87" s="80"/>
      <c r="AK87" s="112"/>
      <c r="AL87" s="186"/>
      <c r="AM87" s="78"/>
      <c r="AN87" s="80"/>
      <c r="AO87" s="112"/>
      <c r="AP87" s="186"/>
      <c r="AQ87" s="78"/>
      <c r="AR87" s="80"/>
    </row>
    <row r="88" spans="2:44" outlineLevel="2" x14ac:dyDescent="0.35">
      <c r="B88" s="464"/>
      <c r="E88" s="460"/>
      <c r="F88" s="460"/>
      <c r="G88" s="460"/>
      <c r="H88" s="460"/>
      <c r="I88" s="460"/>
      <c r="J88" s="460"/>
      <c r="K88" s="460"/>
      <c r="L88" s="460"/>
      <c r="M88" s="460"/>
      <c r="N88" s="460"/>
      <c r="O88" s="460"/>
      <c r="P88" s="460"/>
      <c r="Q88" s="460"/>
      <c r="R88" s="460"/>
      <c r="S88" s="460"/>
      <c r="T88" s="460"/>
      <c r="U88" s="460"/>
      <c r="V88" s="460"/>
      <c r="Z88" s="124" t="s">
        <v>139</v>
      </c>
      <c r="AA88" s="660">
        <f>O87</f>
        <v>4.8500000000000001E-2</v>
      </c>
      <c r="AB88" s="423">
        <f t="shared" si="1"/>
        <v>2</v>
      </c>
      <c r="AC88" s="112"/>
      <c r="AD88" s="186"/>
      <c r="AE88" s="78"/>
      <c r="AF88" s="80"/>
      <c r="AG88" s="112"/>
      <c r="AH88" s="186"/>
      <c r="AI88" s="78"/>
      <c r="AJ88" s="80"/>
      <c r="AK88" s="112"/>
      <c r="AL88" s="186"/>
      <c r="AM88" s="78"/>
      <c r="AN88" s="80"/>
      <c r="AO88" s="112"/>
      <c r="AP88" s="186"/>
      <c r="AQ88" s="78"/>
      <c r="AR88" s="80"/>
    </row>
    <row r="89" spans="2:44" outlineLevel="2" x14ac:dyDescent="0.35">
      <c r="B89" s="464"/>
      <c r="E89" s="460"/>
      <c r="F89" s="460"/>
      <c r="G89" s="460"/>
      <c r="H89" s="460"/>
      <c r="I89" s="460"/>
      <c r="J89" s="460"/>
      <c r="K89" s="460"/>
      <c r="L89" s="460"/>
      <c r="M89" s="460"/>
      <c r="N89" s="460"/>
      <c r="O89" s="460"/>
      <c r="P89" s="460"/>
      <c r="Q89" s="460"/>
      <c r="R89" s="460"/>
      <c r="S89" s="460"/>
      <c r="T89" s="460"/>
      <c r="U89" s="460"/>
      <c r="V89" s="460"/>
      <c r="Z89" s="124" t="s">
        <v>141</v>
      </c>
      <c r="AA89" s="660">
        <f>P87</f>
        <v>2.5700000000000001E-2</v>
      </c>
      <c r="AB89" s="423">
        <f t="shared" si="1"/>
        <v>2</v>
      </c>
      <c r="AC89" s="112"/>
      <c r="AD89" s="186"/>
      <c r="AE89" s="78"/>
      <c r="AF89" s="80"/>
      <c r="AG89" s="112"/>
      <c r="AH89" s="186"/>
      <c r="AI89" s="78"/>
      <c r="AJ89" s="80"/>
      <c r="AK89" s="112"/>
      <c r="AL89" s="186"/>
      <c r="AM89" s="78"/>
      <c r="AN89" s="80"/>
      <c r="AO89" s="112"/>
      <c r="AP89" s="186"/>
      <c r="AQ89" s="78"/>
      <c r="AR89" s="80"/>
    </row>
    <row r="90" spans="2:44" outlineLevel="2" x14ac:dyDescent="0.35">
      <c r="Z90" s="124" t="s">
        <v>143</v>
      </c>
      <c r="AA90" s="660">
        <f>Q87</f>
        <v>3.3000000000000002E-2</v>
      </c>
      <c r="AB90" s="423">
        <f t="shared" si="1"/>
        <v>2</v>
      </c>
      <c r="AC90" s="112"/>
      <c r="AD90" s="186"/>
      <c r="AE90" s="78"/>
      <c r="AF90" s="80"/>
      <c r="AG90" s="112"/>
      <c r="AH90" s="186"/>
      <c r="AI90" s="78"/>
      <c r="AJ90" s="80"/>
      <c r="AK90" s="112"/>
      <c r="AL90" s="186"/>
      <c r="AM90" s="78"/>
      <c r="AN90" s="80"/>
      <c r="AO90" s="112"/>
      <c r="AP90" s="186"/>
      <c r="AQ90" s="78"/>
      <c r="AR90" s="80"/>
    </row>
    <row r="91" spans="2:44" outlineLevel="2" x14ac:dyDescent="0.35">
      <c r="X91" s="463"/>
      <c r="Z91" s="124" t="s">
        <v>145</v>
      </c>
      <c r="AA91" s="660">
        <f>R87</f>
        <v>-2.3099999999999999E-2</v>
      </c>
      <c r="AB91" s="423">
        <f t="shared" si="1"/>
        <v>1</v>
      </c>
      <c r="AC91" s="112"/>
      <c r="AD91" s="186"/>
      <c r="AE91" s="78"/>
      <c r="AF91" s="80"/>
      <c r="AG91" s="112"/>
      <c r="AH91" s="186"/>
      <c r="AI91" s="78"/>
      <c r="AJ91" s="80"/>
      <c r="AK91" s="112"/>
      <c r="AL91" s="186"/>
      <c r="AM91" s="78"/>
      <c r="AN91" s="80"/>
      <c r="AO91" s="112"/>
      <c r="AP91" s="186"/>
      <c r="AQ91" s="78"/>
      <c r="AR91" s="80"/>
    </row>
    <row r="92" spans="2:44" outlineLevel="2" x14ac:dyDescent="0.35">
      <c r="B92" s="835" t="s">
        <v>1230</v>
      </c>
      <c r="C92" s="835"/>
      <c r="D92" s="835"/>
      <c r="E92" s="835"/>
      <c r="G92" s="108" t="s">
        <v>1204</v>
      </c>
      <c r="X92" s="463"/>
      <c r="Z92" s="124" t="s">
        <v>147</v>
      </c>
      <c r="AA92" s="660">
        <f>S87</f>
        <v>8.48E-2</v>
      </c>
      <c r="AB92" s="423">
        <f t="shared" si="1"/>
        <v>2</v>
      </c>
      <c r="AC92" s="112"/>
      <c r="AD92" s="186"/>
      <c r="AE92" s="78"/>
      <c r="AF92" s="80"/>
      <c r="AG92" s="112"/>
      <c r="AH92" s="186"/>
      <c r="AI92" s="78"/>
      <c r="AJ92" s="80"/>
      <c r="AK92" s="112"/>
      <c r="AL92" s="186"/>
      <c r="AM92" s="78"/>
      <c r="AN92" s="80"/>
      <c r="AO92" s="112"/>
      <c r="AP92" s="186"/>
      <c r="AQ92" s="78"/>
      <c r="AR92" s="80"/>
    </row>
    <row r="93" spans="2:44" outlineLevel="2" x14ac:dyDescent="0.35">
      <c r="B93" s="821" t="str">
        <f>'OUTPUTS | Summary'!$H$52</f>
        <v>Expenditure at or below allowance</v>
      </c>
      <c r="C93" s="821"/>
      <c r="D93" s="821"/>
      <c r="E93" s="658">
        <v>1</v>
      </c>
      <c r="F93" s="454"/>
      <c r="G93" s="57" t="s">
        <v>1438</v>
      </c>
      <c r="H93" s="454"/>
      <c r="I93" s="454"/>
      <c r="J93" s="454"/>
      <c r="K93" s="454"/>
      <c r="L93" s="454"/>
      <c r="M93" s="454"/>
      <c r="N93" s="454"/>
      <c r="O93" s="454"/>
      <c r="P93" s="454"/>
      <c r="Q93" s="454"/>
      <c r="R93" s="454"/>
      <c r="S93" s="454"/>
      <c r="T93" s="454"/>
      <c r="U93" s="454"/>
      <c r="V93" s="454"/>
      <c r="X93" s="463"/>
      <c r="Z93" s="138" t="s">
        <v>149</v>
      </c>
      <c r="AA93" s="660">
        <f>T87</f>
        <v>-4.4999999999999997E-3</v>
      </c>
      <c r="AB93" s="423">
        <f t="shared" si="1"/>
        <v>1</v>
      </c>
      <c r="AC93" s="112"/>
      <c r="AD93" s="186"/>
      <c r="AE93" s="78"/>
      <c r="AF93" s="80"/>
      <c r="AG93" s="112"/>
      <c r="AH93" s="186"/>
      <c r="AI93" s="78"/>
      <c r="AJ93" s="80"/>
      <c r="AK93" s="112"/>
      <c r="AL93" s="186"/>
      <c r="AM93" s="78"/>
      <c r="AN93" s="80"/>
      <c r="AO93" s="112"/>
      <c r="AP93" s="186"/>
      <c r="AQ93" s="78"/>
      <c r="AR93" s="80"/>
    </row>
    <row r="94" spans="2:44" outlineLevel="2" x14ac:dyDescent="0.35">
      <c r="B94" s="821" t="str">
        <f>'OUTPUTS | Summary'!$K$52</f>
        <v>Expenditure greater than allowance</v>
      </c>
      <c r="C94" s="821"/>
      <c r="D94" s="821"/>
      <c r="E94" s="657">
        <v>2</v>
      </c>
      <c r="X94" s="463"/>
      <c r="Z94" s="124" t="s">
        <v>151</v>
      </c>
      <c r="AA94" s="660">
        <f>U87</f>
        <v>7.1400000000000005E-2</v>
      </c>
      <c r="AB94" s="423">
        <f t="shared" si="1"/>
        <v>2</v>
      </c>
      <c r="AC94" s="112"/>
      <c r="AD94" s="186"/>
      <c r="AE94" s="78"/>
      <c r="AF94" s="80"/>
      <c r="AG94" s="112"/>
      <c r="AH94" s="186"/>
      <c r="AI94" s="78"/>
      <c r="AJ94" s="80"/>
      <c r="AK94" s="112"/>
      <c r="AL94" s="186"/>
      <c r="AM94" s="78"/>
      <c r="AN94" s="80"/>
      <c r="AO94" s="112"/>
      <c r="AP94" s="186"/>
      <c r="AQ94" s="78"/>
      <c r="AR94" s="80"/>
    </row>
    <row r="95" spans="2:44" outlineLevel="2" x14ac:dyDescent="0.35">
      <c r="X95" s="463"/>
      <c r="Z95" s="115"/>
      <c r="AA95" s="98"/>
      <c r="AB95" s="180"/>
      <c r="AC95" s="78"/>
      <c r="AD95" s="186"/>
      <c r="AE95" s="78"/>
      <c r="AF95" s="80"/>
      <c r="AG95" s="78"/>
      <c r="AH95" s="186"/>
      <c r="AI95" s="78"/>
      <c r="AJ95" s="80"/>
      <c r="AK95" s="78"/>
      <c r="AL95" s="186"/>
      <c r="AM95" s="78"/>
      <c r="AN95" s="80"/>
      <c r="AO95" s="78"/>
      <c r="AP95" s="186"/>
      <c r="AQ95" s="78"/>
      <c r="AR95" s="80"/>
    </row>
    <row r="96" spans="2:44" outlineLevel="2" x14ac:dyDescent="0.35">
      <c r="C96" s="384"/>
      <c r="D96" s="384"/>
      <c r="F96" s="70"/>
      <c r="G96" s="70"/>
      <c r="H96" s="70"/>
      <c r="I96" s="70"/>
      <c r="J96" s="70"/>
      <c r="K96" s="70"/>
      <c r="L96" s="70"/>
      <c r="M96" s="70"/>
      <c r="N96" s="70"/>
      <c r="O96" s="70"/>
      <c r="P96" s="70"/>
      <c r="Q96" s="70"/>
      <c r="R96" s="70"/>
      <c r="S96" s="70"/>
      <c r="T96" s="70"/>
      <c r="U96" s="70"/>
      <c r="V96" s="70"/>
      <c r="X96" s="463"/>
      <c r="Z96" s="415" t="s">
        <v>725</v>
      </c>
      <c r="AA96" s="600">
        <f>V87</f>
        <v>4.5999999999999999E-2</v>
      </c>
      <c r="AB96" s="603"/>
      <c r="AC96" s="112"/>
      <c r="AD96" s="186"/>
      <c r="AE96" s="78"/>
      <c r="AF96" s="80"/>
      <c r="AG96" s="112"/>
      <c r="AH96" s="186"/>
      <c r="AI96" s="78"/>
      <c r="AJ96" s="80"/>
      <c r="AK96" s="112"/>
      <c r="AL96" s="186"/>
      <c r="AM96" s="78"/>
      <c r="AN96" s="80"/>
      <c r="AO96" s="112"/>
      <c r="AP96" s="186"/>
      <c r="AQ96" s="78"/>
      <c r="AR96" s="80"/>
    </row>
    <row r="97" spans="2:45" outlineLevel="2" x14ac:dyDescent="0.35">
      <c r="B97" s="384"/>
      <c r="C97" s="384"/>
      <c r="D97" s="384"/>
      <c r="W97" s="464"/>
      <c r="X97" s="463"/>
      <c r="Z97" s="67"/>
      <c r="AA97" s="119"/>
      <c r="AB97" s="65"/>
      <c r="AC97" s="80"/>
      <c r="AD97" s="80"/>
      <c r="AE97" s="80"/>
      <c r="AF97" s="80"/>
      <c r="AG97" s="72"/>
      <c r="AH97" s="72"/>
      <c r="AI97" s="72"/>
      <c r="AJ97" s="72"/>
      <c r="AK97" s="72"/>
      <c r="AL97" s="72"/>
      <c r="AM97" s="72"/>
      <c r="AN97" s="72"/>
    </row>
    <row r="98" spans="2:45" outlineLevel="2" x14ac:dyDescent="0.35">
      <c r="B98" s="384"/>
      <c r="C98" s="384"/>
      <c r="D98" s="384"/>
      <c r="W98" s="464"/>
      <c r="X98" s="463"/>
      <c r="Z98" s="108" t="s">
        <v>1204</v>
      </c>
      <c r="AA98" s="111"/>
      <c r="AB98" s="81"/>
      <c r="AC98" s="81"/>
      <c r="AD98" s="81"/>
      <c r="AE98" s="80"/>
      <c r="AF98" s="80"/>
      <c r="AG98" s="81"/>
      <c r="AH98" s="81"/>
      <c r="AI98" s="72"/>
      <c r="AJ98" s="72"/>
      <c r="AK98" s="81"/>
      <c r="AL98" s="81"/>
      <c r="AM98" s="72"/>
      <c r="AN98" s="72"/>
      <c r="AO98" s="81"/>
      <c r="AP98" s="81"/>
    </row>
    <row r="99" spans="2:45" outlineLevel="2" x14ac:dyDescent="0.35">
      <c r="B99" s="459"/>
      <c r="X99" s="463"/>
    </row>
    <row r="100" spans="2:45" outlineLevel="2" x14ac:dyDescent="0.35">
      <c r="B100" s="68"/>
      <c r="C100" s="65"/>
      <c r="D100" s="67"/>
      <c r="E100" s="66"/>
      <c r="F100" s="66"/>
      <c r="G100" s="66"/>
      <c r="H100" s="66"/>
      <c r="I100" s="66"/>
      <c r="J100" s="66"/>
      <c r="K100" s="66"/>
    </row>
    <row r="101" spans="2:45" outlineLevel="1" x14ac:dyDescent="0.35">
      <c r="B101" s="68"/>
      <c r="C101" s="65"/>
      <c r="D101" s="67"/>
      <c r="E101" s="66"/>
      <c r="F101" s="66"/>
      <c r="G101" s="66"/>
      <c r="H101" s="66"/>
      <c r="I101" s="66"/>
      <c r="J101" s="66"/>
      <c r="K101" s="66"/>
    </row>
    <row r="102" spans="2:45" ht="14.25" outlineLevel="1" x14ac:dyDescent="0.35">
      <c r="B102" s="74" t="s">
        <v>1449</v>
      </c>
      <c r="C102" s="60"/>
      <c r="D102" s="18"/>
      <c r="E102" s="18"/>
      <c r="F102" s="18"/>
      <c r="G102" s="18"/>
      <c r="H102" s="18"/>
      <c r="I102" s="18"/>
      <c r="J102" s="18"/>
      <c r="K102" s="18"/>
      <c r="L102" s="18"/>
      <c r="M102" s="18"/>
      <c r="N102" s="18"/>
      <c r="O102" s="18"/>
      <c r="P102" s="18"/>
      <c r="Q102" s="18"/>
      <c r="R102" s="18"/>
      <c r="S102" s="18"/>
      <c r="T102" s="18"/>
      <c r="U102" s="18"/>
      <c r="V102" s="18"/>
      <c r="W102" s="18"/>
      <c r="X102" s="18"/>
      <c r="Y102" s="18"/>
      <c r="Z102" s="74"/>
      <c r="AA102" s="18"/>
      <c r="AB102" s="18"/>
      <c r="AC102" s="18"/>
      <c r="AD102" s="18"/>
      <c r="AE102" s="18"/>
      <c r="AF102" s="18"/>
      <c r="AG102" s="18"/>
      <c r="AH102" s="18"/>
      <c r="AI102" s="18"/>
      <c r="AJ102" s="71"/>
      <c r="AK102" s="71"/>
      <c r="AL102" s="71"/>
      <c r="AM102" s="71"/>
      <c r="AN102" s="71"/>
      <c r="AO102" s="71"/>
      <c r="AP102" s="71"/>
      <c r="AQ102" s="71"/>
      <c r="AR102" s="71"/>
      <c r="AS102" s="71"/>
    </row>
    <row r="103" spans="2:45" ht="15.75" outlineLevel="2" x14ac:dyDescent="0.35">
      <c r="N103" s="787" t="s">
        <v>1450</v>
      </c>
      <c r="O103" s="787"/>
      <c r="P103" s="787"/>
    </row>
    <row r="104" spans="2:45" ht="14.25" outlineLevel="2" x14ac:dyDescent="0.35">
      <c r="B104" s="458" t="str">
        <f>Year</f>
        <v>2020-21</v>
      </c>
      <c r="P104" s="452"/>
      <c r="Z104" s="57" t="s">
        <v>1451</v>
      </c>
    </row>
    <row r="105" spans="2:45" outlineLevel="2" x14ac:dyDescent="0.35"/>
    <row r="106" spans="2:45" ht="46.15" customHeight="1" outlineLevel="2" x14ac:dyDescent="0.35">
      <c r="B106" s="834" t="s">
        <v>1442</v>
      </c>
      <c r="C106" s="834"/>
      <c r="D106" s="834"/>
      <c r="E106" s="503" t="s">
        <v>117</v>
      </c>
      <c r="F106" s="503" t="s">
        <v>119</v>
      </c>
      <c r="G106" s="503" t="s">
        <v>122</v>
      </c>
      <c r="H106" s="503" t="s">
        <v>124</v>
      </c>
      <c r="I106" s="503" t="s">
        <v>126</v>
      </c>
      <c r="J106" s="503" t="s">
        <v>128</v>
      </c>
      <c r="K106" s="503" t="s">
        <v>131</v>
      </c>
      <c r="L106" s="503" t="s">
        <v>133</v>
      </c>
      <c r="M106" s="503" t="s">
        <v>244</v>
      </c>
      <c r="N106" s="503" t="s">
        <v>137</v>
      </c>
      <c r="O106" s="503" t="s">
        <v>139</v>
      </c>
      <c r="P106" s="503" t="s">
        <v>725</v>
      </c>
      <c r="Q106" s="375"/>
      <c r="R106" s="375"/>
      <c r="S106" s="375"/>
      <c r="T106" s="375"/>
      <c r="U106" s="375"/>
      <c r="Z106" s="90"/>
      <c r="AA106" s="140" t="s">
        <v>1433</v>
      </c>
      <c r="AB106" s="608" t="s">
        <v>1228</v>
      </c>
      <c r="AC106" s="390"/>
      <c r="AD106" s="482"/>
      <c r="AE106" s="390"/>
      <c r="AF106" s="390"/>
      <c r="AG106" s="390"/>
      <c r="AH106" s="482"/>
      <c r="AI106" s="390"/>
      <c r="AJ106" s="390"/>
      <c r="AK106" s="390"/>
      <c r="AL106" s="482"/>
      <c r="AM106" s="390"/>
      <c r="AN106" s="390"/>
      <c r="AO106" s="390"/>
      <c r="AP106" s="482"/>
      <c r="AQ106" s="390"/>
      <c r="AR106" s="390"/>
    </row>
    <row r="107" spans="2:45" outlineLevel="2" x14ac:dyDescent="0.35">
      <c r="B107" s="378" t="s">
        <v>1443</v>
      </c>
      <c r="C107" s="379"/>
      <c r="D107" s="381"/>
      <c r="E107" s="379"/>
      <c r="F107" s="379"/>
      <c r="G107" s="379"/>
      <c r="H107" s="379"/>
      <c r="I107" s="379"/>
      <c r="J107" s="379"/>
      <c r="K107" s="379"/>
      <c r="L107" s="379"/>
      <c r="M107" s="379"/>
      <c r="N107" s="379"/>
      <c r="O107" s="379"/>
      <c r="P107" s="380"/>
      <c r="Z107" s="124" t="s">
        <v>117</v>
      </c>
      <c r="AA107" s="659">
        <f>E116</f>
        <v>-8.2000000000000007E-3</v>
      </c>
      <c r="AB107" s="423">
        <f t="shared" ref="AB107:AB117" si="6">IF(AA107&lt;=0,1,2)</f>
        <v>1</v>
      </c>
      <c r="AC107" s="607"/>
      <c r="AD107" s="186"/>
      <c r="AE107" s="78"/>
      <c r="AF107" s="80"/>
      <c r="AG107" s="607"/>
      <c r="AH107" s="186"/>
      <c r="AI107" s="78"/>
      <c r="AJ107" s="80"/>
      <c r="AK107" s="607"/>
      <c r="AL107" s="186"/>
      <c r="AM107" s="78"/>
      <c r="AN107" s="80"/>
      <c r="AO107" s="607"/>
      <c r="AP107" s="186"/>
      <c r="AQ107" s="78"/>
      <c r="AR107" s="80"/>
    </row>
    <row r="108" spans="2:45" outlineLevel="2" x14ac:dyDescent="0.35">
      <c r="B108" s="376" t="s">
        <v>1444</v>
      </c>
      <c r="C108" s="115"/>
      <c r="D108" s="377"/>
      <c r="E108" s="396">
        <f>VLOOKUP(E$106,'CALCS | Totex (2017.18 FYA)'!$C$595:$L$607,MATCH($B$104,'CALCS | Totex (2017.18 FYA)'!$C$2:$L$2,0),0)</f>
        <v>425.60612525777123</v>
      </c>
      <c r="F108" s="396">
        <f>VLOOKUP(F$106,'CALCS | Totex (2017.18 FYA)'!$C$595:$L$607,MATCH($B$104,'CALCS | Totex (2017.18 FYA)'!$C$2:$L$2,0),0)</f>
        <v>282.00251538990295</v>
      </c>
      <c r="G108" s="396">
        <f>VLOOKUP(G$106,'CALCS | Totex (2017.18 FYA)'!$C$595:$L$607,MATCH($B$104,'CALCS | Totex (2017.18 FYA)'!$C$2:$L$2,0),0)</f>
        <v>4.6956003971587865</v>
      </c>
      <c r="H108" s="396">
        <f>VLOOKUP(H$106,'CALCS | Totex (2017.18 FYA)'!$C$595:$L$607,MATCH($B$104,'CALCS | Totex (2017.18 FYA)'!$C$2:$L$2,0),0)</f>
        <v>161.81386649354613</v>
      </c>
      <c r="I108" s="396">
        <f>VLOOKUP(I$106,'CALCS | Totex (2017.18 FYA)'!$C$595:$L$607,MATCH($B$104,'CALCS | Totex (2017.18 FYA)'!$C$2:$L$2,0),0)</f>
        <v>563.20173543114618</v>
      </c>
      <c r="J108" s="396">
        <f>VLOOKUP(J$106,'CALCS | Totex (2017.18 FYA)'!$C$595:$L$607,MATCH($B$104,'CALCS | Totex (2017.18 FYA)'!$C$2:$L$2,0),0)</f>
        <v>183.74545329565413</v>
      </c>
      <c r="K108" s="396">
        <f>VLOOKUP(K$106,'CALCS | Totex (2017.18 FYA)'!$C$595:$L$607,MATCH($B$104,'CALCS | Totex (2017.18 FYA)'!$C$2:$L$2,0),0)</f>
        <v>351.6857601771938</v>
      </c>
      <c r="L108" s="396">
        <f>VLOOKUP(L$106,'CALCS | Totex (2017.18 FYA)'!$C$595:$L$607,MATCH($B$104,'CALCS | Totex (2017.18 FYA)'!$C$2:$L$2,0),0)</f>
        <v>731.02837745360091</v>
      </c>
      <c r="M108" s="396">
        <f>VLOOKUP(M$106,'CALCS | Totex (2017.18 FYA)'!$C$595:$L$607,MATCH($B$104,'CALCS | Totex (2017.18 FYA)'!$C$2:$L$2,0),0)</f>
        <v>480.26070807956671</v>
      </c>
      <c r="N108" s="396">
        <f>VLOOKUP(N$106,'CALCS | Totex (2017.18 FYA)'!$C$595:$L$607,MATCH($B$104,'CALCS | Totex (2017.18 FYA)'!$C$2:$L$2,0),0)</f>
        <v>287.56922798441906</v>
      </c>
      <c r="O108" s="396">
        <f>VLOOKUP(O$106,'CALCS | Totex (2017.18 FYA)'!$C$595:$L$607,MATCH($B$104,'CALCS | Totex (2017.18 FYA)'!$C$2:$L$2,0),0)</f>
        <v>565.71573466737937</v>
      </c>
      <c r="P108" s="396">
        <f>VLOOKUP(P$106,'CALCS | Totex (2017.18 FYA)'!$C$595:$L$607,MATCH($B$104,'CALCS | Totex (2017.18 FYA)'!$C$2:$L$2,0),0)</f>
        <v>4037.325104627339</v>
      </c>
      <c r="Q108" s="454"/>
      <c r="R108" s="454"/>
      <c r="S108" s="454"/>
      <c r="T108" s="454"/>
      <c r="U108" s="454"/>
      <c r="Z108" s="124" t="s">
        <v>119</v>
      </c>
      <c r="AA108" s="660">
        <f>F116</f>
        <v>5.7799999999999997E-2</v>
      </c>
      <c r="AB108" s="423">
        <f t="shared" si="6"/>
        <v>2</v>
      </c>
      <c r="AC108" s="112"/>
      <c r="AD108" s="186"/>
      <c r="AE108" s="78"/>
      <c r="AF108" s="80"/>
      <c r="AG108" s="112"/>
      <c r="AH108" s="186"/>
      <c r="AI108" s="78"/>
      <c r="AJ108" s="80"/>
      <c r="AK108" s="112"/>
      <c r="AL108" s="186"/>
      <c r="AM108" s="78"/>
      <c r="AN108" s="80"/>
      <c r="AO108" s="112"/>
      <c r="AP108" s="186"/>
      <c r="AQ108" s="78"/>
      <c r="AR108" s="80"/>
    </row>
    <row r="109" spans="2:45" outlineLevel="2" x14ac:dyDescent="0.35">
      <c r="B109" s="376" t="s">
        <v>1445</v>
      </c>
      <c r="C109" s="115"/>
      <c r="D109" s="377"/>
      <c r="E109" s="715">
        <f>VLOOKUP(E$106,'CALCS | Totex (2017.18 FYA)'!$C$611:$L$623,MATCH($B$104,'CALCS | Totex (2017.18 FYA)'!$C$2:$L$2,0),0)</f>
        <v>446.0132657145038</v>
      </c>
      <c r="F109" s="396">
        <f>VLOOKUP(F$106,'CALCS | Totex (2017.18 FYA)'!$C$611:$L$623,MATCH($B$104,'CALCS | Totex (2017.18 FYA)'!$C$2:$L$2,0),0)</f>
        <v>290.66205835179096</v>
      </c>
      <c r="G109" s="396">
        <f>VLOOKUP(G$106,'CALCS | Totex (2017.18 FYA)'!$C$611:$L$623,MATCH($B$104,'CALCS | Totex (2017.18 FYA)'!$C$2:$L$2,0),0)</f>
        <v>5.153125334148017</v>
      </c>
      <c r="H109" s="396">
        <f>VLOOKUP(H$106,'CALCS | Totex (2017.18 FYA)'!$C$611:$L$623,MATCH($B$104,'CALCS | Totex (2017.18 FYA)'!$C$2:$L$2,0),0)</f>
        <v>157.98269212556323</v>
      </c>
      <c r="I109" s="396">
        <f>VLOOKUP(I$106,'CALCS | Totex (2017.18 FYA)'!$C$611:$L$623,MATCH($B$104,'CALCS | Totex (2017.18 FYA)'!$C$2:$L$2,0),0)</f>
        <v>535.50474361882596</v>
      </c>
      <c r="J109" s="396">
        <f>VLOOKUP(J$106,'CALCS | Totex (2017.18 FYA)'!$C$611:$L$623,MATCH($B$104,'CALCS | Totex (2017.18 FYA)'!$C$2:$L$2,0),0)</f>
        <v>155.26428717635372</v>
      </c>
      <c r="K109" s="396">
        <f>VLOOKUP(K$106,'CALCS | Totex (2017.18 FYA)'!$C$611:$L$623,MATCH($B$104,'CALCS | Totex (2017.18 FYA)'!$C$2:$L$2,0),0)</f>
        <v>386.40130054227438</v>
      </c>
      <c r="L109" s="396">
        <f>VLOOKUP(L$106,'CALCS | Totex (2017.18 FYA)'!$C$611:$L$623,MATCH($B$104,'CALCS | Totex (2017.18 FYA)'!$C$2:$L$2,0),0)</f>
        <v>623.15565034751376</v>
      </c>
      <c r="M109" s="396">
        <f>VLOOKUP(M$106,'CALCS | Totex (2017.18 FYA)'!$C$611:$L$623,MATCH($B$104,'CALCS | Totex (2017.18 FYA)'!$C$2:$L$2,0),0)</f>
        <v>597.06419054314642</v>
      </c>
      <c r="N109" s="396">
        <f>VLOOKUP(N$106,'CALCS | Totex (2017.18 FYA)'!$C$611:$L$623,MATCH($B$104,'CALCS | Totex (2017.18 FYA)'!$C$2:$L$2,0),0)</f>
        <v>251.91571374016644</v>
      </c>
      <c r="O109" s="396">
        <f>VLOOKUP(O$106,'CALCS | Totex (2017.18 FYA)'!$C$611:$L$623,MATCH($B$104,'CALCS | Totex (2017.18 FYA)'!$C$2:$L$2,0),0)</f>
        <v>435.84646941113562</v>
      </c>
      <c r="P109" s="396">
        <f>VLOOKUP(P$106,'CALCS | Totex (2017.18 FYA)'!$C$611:$L$623,MATCH($B$104,'CALCS | Totex (2017.18 FYA)'!$C$2:$L$2,0),0)</f>
        <v>3884.9634969054227</v>
      </c>
      <c r="Q109" s="454"/>
      <c r="R109" s="454"/>
      <c r="S109" s="454"/>
      <c r="T109" s="454"/>
      <c r="U109" s="454"/>
      <c r="Z109" s="124" t="s">
        <v>122</v>
      </c>
      <c r="AA109" s="660">
        <f>G116</f>
        <v>9.74E-2</v>
      </c>
      <c r="AB109" s="423">
        <f t="shared" si="6"/>
        <v>2</v>
      </c>
      <c r="AC109" s="112"/>
      <c r="AD109" s="186"/>
      <c r="AE109" s="78"/>
      <c r="AF109" s="80"/>
      <c r="AG109" s="112"/>
      <c r="AH109" s="186"/>
      <c r="AI109" s="78"/>
      <c r="AJ109" s="80"/>
      <c r="AK109" s="112"/>
      <c r="AL109" s="186"/>
      <c r="AM109" s="78"/>
      <c r="AN109" s="80"/>
      <c r="AO109" s="112"/>
      <c r="AP109" s="186"/>
      <c r="AQ109" s="78"/>
      <c r="AR109" s="80"/>
    </row>
    <row r="110" spans="2:45" outlineLevel="2" x14ac:dyDescent="0.35">
      <c r="B110" s="378" t="s">
        <v>1431</v>
      </c>
      <c r="C110" s="115"/>
      <c r="D110" s="115"/>
      <c r="E110" s="397"/>
      <c r="F110" s="398"/>
      <c r="G110" s="398"/>
      <c r="H110" s="398"/>
      <c r="I110" s="398"/>
      <c r="J110" s="398"/>
      <c r="K110" s="398"/>
      <c r="L110" s="398"/>
      <c r="M110" s="398"/>
      <c r="N110" s="398"/>
      <c r="O110" s="398"/>
      <c r="P110" s="399"/>
      <c r="Q110" s="457"/>
      <c r="R110" s="457"/>
      <c r="S110" s="457"/>
      <c r="T110" s="457"/>
      <c r="U110" s="457"/>
      <c r="Z110" s="124" t="s">
        <v>124</v>
      </c>
      <c r="AA110" s="660">
        <f>H116</f>
        <v>-8.0600000000000005E-2</v>
      </c>
      <c r="AB110" s="423">
        <f t="shared" si="6"/>
        <v>1</v>
      </c>
      <c r="AC110" s="112"/>
      <c r="AD110" s="186"/>
      <c r="AE110" s="78"/>
      <c r="AF110" s="80"/>
      <c r="AG110" s="112"/>
      <c r="AH110" s="186"/>
      <c r="AI110" s="78"/>
      <c r="AJ110" s="80"/>
      <c r="AK110" s="112"/>
      <c r="AL110" s="186"/>
      <c r="AM110" s="78"/>
      <c r="AN110" s="80"/>
      <c r="AO110" s="112"/>
      <c r="AP110" s="186"/>
      <c r="AQ110" s="78"/>
      <c r="AR110" s="80"/>
    </row>
    <row r="111" spans="2:45" outlineLevel="2" x14ac:dyDescent="0.35">
      <c r="B111" s="376" t="s">
        <v>1434</v>
      </c>
      <c r="C111" s="115"/>
      <c r="D111" s="377"/>
      <c r="E111" s="396">
        <f>E109-E108</f>
        <v>20.407140456732577</v>
      </c>
      <c r="F111" s="396">
        <f t="shared" ref="F111:O111" si="7">F109-F108</f>
        <v>8.6595429618880075</v>
      </c>
      <c r="G111" s="396">
        <f t="shared" si="7"/>
        <v>0.45752493698923047</v>
      </c>
      <c r="H111" s="396">
        <f t="shared" si="7"/>
        <v>-3.8311743679828965</v>
      </c>
      <c r="I111" s="396">
        <f t="shared" si="7"/>
        <v>-27.696991812320221</v>
      </c>
      <c r="J111" s="396">
        <f t="shared" si="7"/>
        <v>-28.481166119300411</v>
      </c>
      <c r="K111" s="396">
        <f t="shared" si="7"/>
        <v>34.715540365080585</v>
      </c>
      <c r="L111" s="396">
        <f t="shared" si="7"/>
        <v>-107.87272710608715</v>
      </c>
      <c r="M111" s="396">
        <f t="shared" si="7"/>
        <v>116.80348246357971</v>
      </c>
      <c r="N111" s="396">
        <f t="shared" si="7"/>
        <v>-35.653514244252619</v>
      </c>
      <c r="O111" s="396">
        <f t="shared" si="7"/>
        <v>-129.86926525624375</v>
      </c>
      <c r="P111" s="396">
        <f t="shared" ref="P111" si="8">P109-P108</f>
        <v>-152.36160772191624</v>
      </c>
      <c r="Q111" s="454"/>
      <c r="R111" s="454"/>
      <c r="S111" s="454"/>
      <c r="T111" s="454"/>
      <c r="U111" s="454"/>
      <c r="Z111" s="124" t="s">
        <v>126</v>
      </c>
      <c r="AA111" s="660">
        <f>I116</f>
        <v>-0.1212</v>
      </c>
      <c r="AB111" s="423">
        <f t="shared" si="6"/>
        <v>1</v>
      </c>
      <c r="AC111" s="112"/>
      <c r="AD111" s="186"/>
      <c r="AE111" s="78"/>
      <c r="AF111" s="80"/>
      <c r="AG111" s="112"/>
      <c r="AH111" s="186"/>
      <c r="AI111" s="78"/>
      <c r="AJ111" s="80"/>
      <c r="AK111" s="112"/>
      <c r="AL111" s="186"/>
      <c r="AM111" s="78"/>
      <c r="AN111" s="80"/>
      <c r="AO111" s="112"/>
      <c r="AP111" s="186"/>
      <c r="AQ111" s="78"/>
      <c r="AR111" s="80"/>
    </row>
    <row r="112" spans="2:45" outlineLevel="2" x14ac:dyDescent="0.35">
      <c r="B112" s="376" t="s">
        <v>1446</v>
      </c>
      <c r="C112" s="379"/>
      <c r="D112" s="380"/>
      <c r="E112" s="396">
        <f>VLOOKUP(E$106,'CALCS | Totex (2017.18 FYA)'!$C$627:$L$639,MATCH($B$104,'CALCS | Totex (2017.18 FYA)'!$C$2:$L$2,0),0)</f>
        <v>23.879172076682188</v>
      </c>
      <c r="F112" s="396">
        <f>VLOOKUP(F$106,'CALCS | Totex (2017.18 FYA)'!$C$627:$L$639,MATCH($B$104,'CALCS | Totex (2017.18 FYA)'!$C$2:$L$2,0),0)</f>
        <v>-7.6413350645383007</v>
      </c>
      <c r="G112" s="396">
        <f>VLOOKUP(G$106,'CALCS | Totex (2017.18 FYA)'!$C$627:$L$639,MATCH($B$104,'CALCS | Totex (2017.18 FYA)'!$C$2:$L$2,0),0)</f>
        <v>0</v>
      </c>
      <c r="H112" s="396">
        <f>VLOOKUP(H$106,'CALCS | Totex (2017.18 FYA)'!$C$627:$L$639,MATCH($B$104,'CALCS | Totex (2017.18 FYA)'!$C$2:$L$2,0),0)</f>
        <v>9.2164052547162569</v>
      </c>
      <c r="I112" s="396">
        <f>VLOOKUP(I$106,'CALCS | Totex (2017.18 FYA)'!$C$627:$L$639,MATCH($B$104,'CALCS | Totex (2017.18 FYA)'!$C$2:$L$2,0),0)</f>
        <v>40.53919285114182</v>
      </c>
      <c r="J112" s="396">
        <f>VLOOKUP(J$106,'CALCS | Totex (2017.18 FYA)'!$C$627:$L$639,MATCH($B$104,'CALCS | Totex (2017.18 FYA)'!$C$2:$L$2,0),0)</f>
        <v>24.643305583136019</v>
      </c>
      <c r="K112" s="396">
        <f>VLOOKUP(K$106,'CALCS | Totex (2017.18 FYA)'!$C$627:$L$639,MATCH($B$104,'CALCS | Totex (2017.18 FYA)'!$C$2:$L$2,0),0)</f>
        <v>-7.4187811807836219</v>
      </c>
      <c r="L112" s="396">
        <f>VLOOKUP(L$106,'CALCS | Totex (2017.18 FYA)'!$C$627:$L$639,MATCH($B$104,'CALCS | Totex (2017.18 FYA)'!$C$2:$L$2,0),0)</f>
        <v>-107.87081677232105</v>
      </c>
      <c r="M112" s="396">
        <f>VLOOKUP(M$106,'CALCS | Totex (2017.18 FYA)'!$C$627:$L$639,MATCH($B$104,'CALCS | Totex (2017.18 FYA)'!$C$2:$L$2,0),0)</f>
        <v>90.767187287685189</v>
      </c>
      <c r="N112" s="396">
        <f>VLOOKUP(N$106,'CALCS | Totex (2017.18 FYA)'!$C$627:$L$639,MATCH($B$104,'CALCS | Totex (2017.18 FYA)'!$C$2:$L$2,0),0)</f>
        <v>-34.82120715051397</v>
      </c>
      <c r="O112" s="396">
        <f>VLOOKUP(O$106,'CALCS | Totex (2017.18 FYA)'!$C$627:$L$639,MATCH($B$104,'CALCS | Totex (2017.18 FYA)'!$C$2:$L$2,0),0)</f>
        <v>-172.20799251508436</v>
      </c>
      <c r="P112" s="396">
        <f>VLOOKUP(P$106,'CALCS | Totex (2017.18 FYA)'!$C$627:$L$639,MATCH($B$104,'CALCS | Totex (2017.18 FYA)'!$C$2:$L$2,0),0)</f>
        <v>-140.91486962987983</v>
      </c>
      <c r="Q112" s="454"/>
      <c r="R112" s="454"/>
      <c r="S112" s="454"/>
      <c r="T112" s="454"/>
      <c r="U112" s="454"/>
      <c r="Y112" s="63"/>
      <c r="Z112" s="124" t="s">
        <v>128</v>
      </c>
      <c r="AA112" s="660">
        <f>J116</f>
        <v>-0.28910000000000002</v>
      </c>
      <c r="AB112" s="423">
        <f t="shared" si="6"/>
        <v>1</v>
      </c>
      <c r="AC112" s="112"/>
      <c r="AD112" s="186"/>
      <c r="AE112" s="78"/>
      <c r="AF112" s="80"/>
      <c r="AG112" s="112"/>
      <c r="AH112" s="186"/>
      <c r="AI112" s="78"/>
      <c r="AJ112" s="80"/>
      <c r="AK112" s="112"/>
      <c r="AL112" s="186"/>
      <c r="AM112" s="78"/>
      <c r="AN112" s="80"/>
      <c r="AO112" s="112"/>
      <c r="AP112" s="186"/>
      <c r="AQ112" s="78"/>
      <c r="AR112" s="80"/>
    </row>
    <row r="113" spans="2:44" outlineLevel="2" x14ac:dyDescent="0.35">
      <c r="B113" s="376" t="s">
        <v>1447</v>
      </c>
      <c r="C113" s="379"/>
      <c r="D113" s="380"/>
      <c r="E113" s="396">
        <f>VLOOKUP(E$106,'CALCS | Totex (2017.18 FYA)'!$C$643:$L$655,MATCH($B$104,'CALCS | Totex (2017.18 FYA)'!$C$2:$L$2,0),0)</f>
        <v>-3.4720316199495613</v>
      </c>
      <c r="F113" s="396">
        <f>VLOOKUP(F$106,'CALCS | Totex (2017.18 FYA)'!$C$643:$L$655,MATCH($B$104,'CALCS | Totex (2017.18 FYA)'!$C$2:$L$2,0),0)</f>
        <v>16.300878026426371</v>
      </c>
      <c r="G113" s="396">
        <f>VLOOKUP(G$106,'CALCS | Totex (2017.18 FYA)'!$C$643:$L$655,MATCH($B$104,'CALCS | Totex (2017.18 FYA)'!$C$2:$L$2,0),0)</f>
        <v>0.45752493698923075</v>
      </c>
      <c r="H113" s="396">
        <f>VLOOKUP(H$106,'CALCS | Totex (2017.18 FYA)'!$C$643:$L$655,MATCH($B$104,'CALCS | Totex (2017.18 FYA)'!$C$2:$L$2,0),0)</f>
        <v>-13.047579622699146</v>
      </c>
      <c r="I113" s="396">
        <f>VLOOKUP(I$106,'CALCS | Totex (2017.18 FYA)'!$C$643:$L$655,MATCH($B$104,'CALCS | Totex (2017.18 FYA)'!$C$2:$L$2,0),0)</f>
        <v>-68.236184663461941</v>
      </c>
      <c r="J113" s="396">
        <f>VLOOKUP(J$106,'CALCS | Totex (2017.18 FYA)'!$C$643:$L$655,MATCH($B$104,'CALCS | Totex (2017.18 FYA)'!$C$2:$L$2,0),0)</f>
        <v>-53.124471702436402</v>
      </c>
      <c r="K113" s="396">
        <f>VLOOKUP(K$106,'CALCS | Totex (2017.18 FYA)'!$C$643:$L$655,MATCH($B$104,'CALCS | Totex (2017.18 FYA)'!$C$2:$L$2,0),0)</f>
        <v>42.134321545864189</v>
      </c>
      <c r="L113" s="396">
        <f>VLOOKUP(L$106,'CALCS | Totex (2017.18 FYA)'!$C$643:$L$655,MATCH($B$104,'CALCS | Totex (2017.18 FYA)'!$C$2:$L$2,0),0)</f>
        <v>-1.9103337660554675E-3</v>
      </c>
      <c r="M113" s="396">
        <f>VLOOKUP(M$106,'CALCS | Totex (2017.18 FYA)'!$C$643:$L$655,MATCH($B$104,'CALCS | Totex (2017.18 FYA)'!$C$2:$L$2,0),0)</f>
        <v>26.036295175895507</v>
      </c>
      <c r="N113" s="396">
        <f>VLOOKUP(N$106,'CALCS | Totex (2017.18 FYA)'!$C$643:$L$655,MATCH($B$104,'CALCS | Totex (2017.18 FYA)'!$C$2:$L$2,0),0)</f>
        <v>-0.83230709373864853</v>
      </c>
      <c r="O113" s="396">
        <f>VLOOKUP(O$106,'CALCS | Totex (2017.18 FYA)'!$C$643:$L$655,MATCH($B$104,'CALCS | Totex (2017.18 FYA)'!$C$2:$L$2,0),0)</f>
        <v>42.338727258840677</v>
      </c>
      <c r="P113" s="396">
        <f>VLOOKUP(P$106,'CALCS | Totex (2017.18 FYA)'!$C$643:$L$655,MATCH($B$104,'CALCS | Totex (2017.18 FYA)'!$C$2:$L$2,0),0)</f>
        <v>-11.446738092035773</v>
      </c>
      <c r="Q113" s="454"/>
      <c r="R113" s="454"/>
      <c r="S113" s="454"/>
      <c r="T113" s="454"/>
      <c r="U113" s="454"/>
      <c r="Z113" s="124" t="s">
        <v>131</v>
      </c>
      <c r="AA113" s="660">
        <f>K116</f>
        <v>0.1198</v>
      </c>
      <c r="AB113" s="423">
        <f t="shared" si="6"/>
        <v>2</v>
      </c>
      <c r="AC113" s="112"/>
      <c r="AD113" s="186"/>
      <c r="AE113" s="78"/>
      <c r="AF113" s="80"/>
      <c r="AG113" s="112"/>
      <c r="AH113" s="186"/>
      <c r="AI113" s="78"/>
      <c r="AJ113" s="80"/>
      <c r="AK113" s="112"/>
      <c r="AL113" s="186"/>
      <c r="AM113" s="78"/>
      <c r="AN113" s="80"/>
      <c r="AO113" s="112"/>
      <c r="AP113" s="186"/>
      <c r="AQ113" s="78"/>
      <c r="AR113" s="80"/>
    </row>
    <row r="114" spans="2:44" outlineLevel="2" x14ac:dyDescent="0.35">
      <c r="B114" s="378" t="s">
        <v>1448</v>
      </c>
      <c r="C114" s="379"/>
      <c r="D114" s="379"/>
      <c r="E114" s="379"/>
      <c r="F114" s="379"/>
      <c r="G114" s="379"/>
      <c r="H114" s="379"/>
      <c r="I114" s="379"/>
      <c r="J114" s="379"/>
      <c r="K114" s="379"/>
      <c r="L114" s="379"/>
      <c r="M114" s="379"/>
      <c r="N114" s="379"/>
      <c r="O114" s="379"/>
      <c r="P114" s="380"/>
      <c r="Z114" s="124" t="s">
        <v>133</v>
      </c>
      <c r="AA114" s="660">
        <f>L116</f>
        <v>0</v>
      </c>
      <c r="AB114" s="423">
        <f t="shared" si="6"/>
        <v>1</v>
      </c>
      <c r="AC114" s="112"/>
      <c r="AD114" s="186"/>
      <c r="AE114" s="78"/>
      <c r="AF114" s="80"/>
      <c r="AG114" s="112"/>
      <c r="AH114" s="186"/>
      <c r="AI114" s="78"/>
      <c r="AJ114" s="80"/>
      <c r="AK114" s="112"/>
      <c r="AL114" s="186"/>
      <c r="AM114" s="78"/>
      <c r="AN114" s="80"/>
      <c r="AO114" s="112"/>
      <c r="AP114" s="186"/>
      <c r="AQ114" s="78"/>
      <c r="AR114" s="80"/>
    </row>
    <row r="115" spans="2:44" outlineLevel="2" x14ac:dyDescent="0.35">
      <c r="B115" s="376" t="s">
        <v>1434</v>
      </c>
      <c r="C115" s="379"/>
      <c r="D115" s="380"/>
      <c r="E115" s="563">
        <f t="shared" ref="E115:P115" si="9">IFERROR(ROUND(E111/E108,4),"-")</f>
        <v>4.7899999999999998E-2</v>
      </c>
      <c r="F115" s="563">
        <f t="shared" si="9"/>
        <v>3.0700000000000002E-2</v>
      </c>
      <c r="G115" s="563">
        <f t="shared" si="9"/>
        <v>9.74E-2</v>
      </c>
      <c r="H115" s="563">
        <f t="shared" si="9"/>
        <v>-2.3699999999999999E-2</v>
      </c>
      <c r="I115" s="563">
        <f t="shared" si="9"/>
        <v>-4.9200000000000001E-2</v>
      </c>
      <c r="J115" s="563">
        <f t="shared" si="9"/>
        <v>-0.155</v>
      </c>
      <c r="K115" s="563">
        <f t="shared" si="9"/>
        <v>9.8699999999999996E-2</v>
      </c>
      <c r="L115" s="563">
        <f t="shared" si="9"/>
        <v>-0.14760000000000001</v>
      </c>
      <c r="M115" s="563">
        <f t="shared" si="9"/>
        <v>0.2432</v>
      </c>
      <c r="N115" s="563">
        <f t="shared" si="9"/>
        <v>-0.124</v>
      </c>
      <c r="O115" s="563">
        <f t="shared" si="9"/>
        <v>-0.2296</v>
      </c>
      <c r="P115" s="563">
        <f t="shared" si="9"/>
        <v>-3.7699999999999997E-2</v>
      </c>
      <c r="T115" s="453"/>
      <c r="U115" s="453"/>
      <c r="Y115" s="63"/>
      <c r="Z115" s="124" t="s">
        <v>244</v>
      </c>
      <c r="AA115" s="660">
        <f>M116</f>
        <v>5.4199999999999998E-2</v>
      </c>
      <c r="AB115" s="423">
        <f t="shared" si="6"/>
        <v>2</v>
      </c>
      <c r="AC115" s="112"/>
      <c r="AD115" s="186"/>
      <c r="AE115" s="78"/>
      <c r="AF115" s="80"/>
      <c r="AG115" s="112"/>
      <c r="AH115" s="186"/>
      <c r="AI115" s="78"/>
      <c r="AJ115" s="80"/>
      <c r="AK115" s="112"/>
      <c r="AL115" s="186"/>
      <c r="AM115" s="78"/>
      <c r="AN115" s="80"/>
      <c r="AO115" s="112"/>
      <c r="AP115" s="186"/>
      <c r="AQ115" s="78"/>
      <c r="AR115" s="80"/>
    </row>
    <row r="116" spans="2:44" outlineLevel="2" x14ac:dyDescent="0.35">
      <c r="B116" s="474" t="s">
        <v>1447</v>
      </c>
      <c r="C116" s="379"/>
      <c r="D116" s="380"/>
      <c r="E116" s="656">
        <f t="shared" ref="E116:P116" si="10">IFERROR(ROUND(E113/E108,4),"-")</f>
        <v>-8.2000000000000007E-3</v>
      </c>
      <c r="F116" s="656">
        <f t="shared" si="10"/>
        <v>5.7799999999999997E-2</v>
      </c>
      <c r="G116" s="656">
        <f t="shared" si="10"/>
        <v>9.74E-2</v>
      </c>
      <c r="H116" s="656">
        <f t="shared" si="10"/>
        <v>-8.0600000000000005E-2</v>
      </c>
      <c r="I116" s="656">
        <f t="shared" si="10"/>
        <v>-0.1212</v>
      </c>
      <c r="J116" s="656">
        <f t="shared" si="10"/>
        <v>-0.28910000000000002</v>
      </c>
      <c r="K116" s="656">
        <f t="shared" si="10"/>
        <v>0.1198</v>
      </c>
      <c r="L116" s="656">
        <f t="shared" si="10"/>
        <v>0</v>
      </c>
      <c r="M116" s="656">
        <f t="shared" si="10"/>
        <v>5.4199999999999998E-2</v>
      </c>
      <c r="N116" s="656">
        <f t="shared" si="10"/>
        <v>-2.8999999999999998E-3</v>
      </c>
      <c r="O116" s="656">
        <f t="shared" si="10"/>
        <v>7.4800000000000005E-2</v>
      </c>
      <c r="P116" s="563">
        <f t="shared" si="10"/>
        <v>-2.8E-3</v>
      </c>
      <c r="T116" s="70"/>
      <c r="U116" s="70"/>
      <c r="Z116" s="124" t="s">
        <v>137</v>
      </c>
      <c r="AA116" s="660">
        <f>N116</f>
        <v>-2.8999999999999998E-3</v>
      </c>
      <c r="AB116" s="423">
        <f t="shared" si="6"/>
        <v>1</v>
      </c>
      <c r="AC116" s="112"/>
      <c r="AD116" s="186"/>
      <c r="AE116" s="78"/>
      <c r="AF116" s="80"/>
      <c r="AG116" s="112"/>
      <c r="AH116" s="186"/>
      <c r="AI116" s="78"/>
      <c r="AJ116" s="80"/>
      <c r="AK116" s="112"/>
      <c r="AL116" s="186"/>
      <c r="AM116" s="78"/>
      <c r="AN116" s="80"/>
      <c r="AO116" s="112"/>
      <c r="AP116" s="186"/>
      <c r="AQ116" s="78"/>
      <c r="AR116" s="80"/>
    </row>
    <row r="117" spans="2:44" outlineLevel="2" x14ac:dyDescent="0.35">
      <c r="B117" s="464"/>
      <c r="E117" s="460"/>
      <c r="F117" s="460"/>
      <c r="G117" s="460"/>
      <c r="H117" s="460"/>
      <c r="I117" s="460"/>
      <c r="J117" s="460"/>
      <c r="K117" s="460"/>
      <c r="L117" s="460"/>
      <c r="M117" s="460"/>
      <c r="N117" s="460"/>
      <c r="O117" s="460"/>
      <c r="P117" s="460"/>
      <c r="T117" s="460"/>
      <c r="U117" s="460"/>
      <c r="Z117" s="124" t="s">
        <v>139</v>
      </c>
      <c r="AA117" s="660">
        <f>O116</f>
        <v>7.4800000000000005E-2</v>
      </c>
      <c r="AB117" s="423">
        <f t="shared" si="6"/>
        <v>2</v>
      </c>
      <c r="AC117" s="112"/>
      <c r="AD117" s="186"/>
      <c r="AE117" s="78"/>
      <c r="AF117" s="80"/>
      <c r="AG117" s="112"/>
      <c r="AH117" s="186"/>
      <c r="AI117" s="78"/>
      <c r="AJ117" s="80"/>
      <c r="AK117" s="112"/>
      <c r="AL117" s="186"/>
      <c r="AM117" s="78"/>
      <c r="AN117" s="80"/>
      <c r="AO117" s="112"/>
      <c r="AP117" s="186"/>
      <c r="AQ117" s="78"/>
      <c r="AR117" s="80"/>
    </row>
    <row r="118" spans="2:44" outlineLevel="2" x14ac:dyDescent="0.35">
      <c r="B118" s="464"/>
      <c r="E118" s="460"/>
      <c r="F118" s="460"/>
      <c r="G118" s="460"/>
      <c r="H118" s="460"/>
      <c r="I118" s="460"/>
      <c r="J118" s="460"/>
      <c r="K118" s="460"/>
      <c r="L118" s="460"/>
      <c r="M118" s="460"/>
      <c r="N118" s="460"/>
      <c r="O118" s="460"/>
      <c r="P118" s="460"/>
      <c r="T118" s="460"/>
      <c r="U118" s="460"/>
      <c r="Z118" s="113"/>
      <c r="AA118" s="744"/>
      <c r="AB118" s="180"/>
      <c r="AC118" s="78"/>
      <c r="AD118" s="186"/>
      <c r="AE118" s="78"/>
      <c r="AF118" s="80"/>
      <c r="AG118" s="78"/>
      <c r="AH118" s="186"/>
      <c r="AI118" s="78"/>
      <c r="AJ118" s="80"/>
      <c r="AK118" s="78"/>
      <c r="AL118" s="186"/>
      <c r="AM118" s="78"/>
      <c r="AN118" s="80"/>
      <c r="AO118" s="78"/>
      <c r="AP118" s="186"/>
      <c r="AQ118" s="78"/>
      <c r="AR118" s="80"/>
    </row>
    <row r="119" spans="2:44" outlineLevel="2" x14ac:dyDescent="0.35">
      <c r="Z119" s="68"/>
      <c r="AA119" s="79"/>
      <c r="AB119" s="186"/>
      <c r="AC119" s="78"/>
      <c r="AD119" s="186"/>
      <c r="AE119" s="78"/>
      <c r="AF119" s="80"/>
      <c r="AG119" s="78"/>
      <c r="AH119" s="186"/>
      <c r="AI119" s="78"/>
      <c r="AJ119" s="80"/>
      <c r="AK119" s="78"/>
      <c r="AL119" s="186"/>
      <c r="AM119" s="78"/>
      <c r="AN119" s="80"/>
      <c r="AO119" s="78"/>
      <c r="AP119" s="186"/>
      <c r="AQ119" s="78"/>
      <c r="AR119" s="80"/>
    </row>
    <row r="120" spans="2:44" outlineLevel="2" x14ac:dyDescent="0.35">
      <c r="Z120" s="68"/>
      <c r="AA120" s="79"/>
      <c r="AB120" s="186"/>
      <c r="AC120" s="78"/>
      <c r="AD120" s="186"/>
      <c r="AE120" s="78"/>
      <c r="AF120" s="80"/>
      <c r="AG120" s="78"/>
      <c r="AH120" s="186"/>
      <c r="AI120" s="78"/>
      <c r="AJ120" s="80"/>
      <c r="AK120" s="78"/>
      <c r="AL120" s="186"/>
      <c r="AM120" s="78"/>
      <c r="AN120" s="80"/>
      <c r="AO120" s="78"/>
      <c r="AP120" s="186"/>
      <c r="AQ120" s="78"/>
      <c r="AR120" s="80"/>
    </row>
    <row r="121" spans="2:44" outlineLevel="2" x14ac:dyDescent="0.35">
      <c r="B121" s="835" t="s">
        <v>1230</v>
      </c>
      <c r="C121" s="835"/>
      <c r="D121" s="835"/>
      <c r="E121" s="835"/>
      <c r="G121" s="108" t="s">
        <v>1204</v>
      </c>
      <c r="Z121" s="68"/>
      <c r="AA121" s="79"/>
      <c r="AB121" s="186"/>
      <c r="AC121" s="78"/>
      <c r="AD121" s="186"/>
      <c r="AE121" s="78"/>
      <c r="AF121" s="80"/>
      <c r="AG121" s="78"/>
      <c r="AH121" s="186"/>
      <c r="AI121" s="78"/>
      <c r="AJ121" s="80"/>
      <c r="AK121" s="78"/>
      <c r="AL121" s="186"/>
      <c r="AM121" s="78"/>
      <c r="AN121" s="80"/>
      <c r="AO121" s="78"/>
      <c r="AP121" s="186"/>
      <c r="AQ121" s="78"/>
      <c r="AR121" s="80"/>
    </row>
    <row r="122" spans="2:44" outlineLevel="2" x14ac:dyDescent="0.35">
      <c r="B122" s="821" t="str">
        <f>'OUTPUTS | Summary'!$H$52</f>
        <v>Expenditure at or below allowance</v>
      </c>
      <c r="C122" s="821"/>
      <c r="D122" s="821"/>
      <c r="E122" s="658">
        <v>1</v>
      </c>
      <c r="G122" s="57" t="s">
        <v>1438</v>
      </c>
      <c r="T122" s="454"/>
      <c r="U122" s="454"/>
      <c r="Z122" s="68"/>
      <c r="AA122" s="79"/>
      <c r="AB122" s="186"/>
      <c r="AC122" s="78"/>
      <c r="AD122" s="186"/>
      <c r="AE122" s="78"/>
      <c r="AF122" s="80"/>
      <c r="AG122" s="78"/>
      <c r="AH122" s="186"/>
      <c r="AI122" s="78"/>
      <c r="AJ122" s="80"/>
      <c r="AK122" s="78"/>
      <c r="AL122" s="186"/>
      <c r="AM122" s="78"/>
      <c r="AN122" s="80"/>
      <c r="AO122" s="78"/>
      <c r="AP122" s="186"/>
      <c r="AQ122" s="78"/>
      <c r="AR122" s="80"/>
    </row>
    <row r="123" spans="2:44" outlineLevel="2" x14ac:dyDescent="0.35">
      <c r="B123" s="821" t="str">
        <f>'OUTPUTS | Summary'!$K$52</f>
        <v>Expenditure greater than allowance</v>
      </c>
      <c r="C123" s="821"/>
      <c r="D123" s="821"/>
      <c r="E123" s="657">
        <v>2</v>
      </c>
      <c r="Q123" s="453"/>
      <c r="R123" s="453"/>
      <c r="S123" s="453"/>
      <c r="T123" s="461"/>
      <c r="U123" s="461"/>
      <c r="Z123" s="68"/>
      <c r="AA123" s="79"/>
      <c r="AB123" s="186"/>
      <c r="AC123" s="78"/>
      <c r="AD123" s="186"/>
      <c r="AE123" s="78"/>
      <c r="AF123" s="80"/>
      <c r="AG123" s="78"/>
      <c r="AH123" s="186"/>
      <c r="AI123" s="78"/>
      <c r="AJ123" s="80"/>
      <c r="AK123" s="78"/>
      <c r="AL123" s="186"/>
      <c r="AM123" s="78"/>
      <c r="AN123" s="80"/>
      <c r="AO123" s="78"/>
      <c r="AP123" s="186"/>
      <c r="AQ123" s="78"/>
      <c r="AR123" s="80"/>
    </row>
    <row r="124" spans="2:44" outlineLevel="2" x14ac:dyDescent="0.35">
      <c r="F124" s="70"/>
      <c r="G124" s="70"/>
      <c r="H124" s="70"/>
      <c r="I124" s="70"/>
      <c r="J124" s="70"/>
      <c r="K124" s="70"/>
      <c r="L124" s="70"/>
      <c r="M124" s="70"/>
      <c r="N124" s="70"/>
      <c r="O124" s="70"/>
      <c r="P124" s="70"/>
      <c r="Q124" s="70"/>
      <c r="R124" s="70"/>
      <c r="S124" s="70"/>
      <c r="T124" s="457"/>
      <c r="U124" s="457"/>
      <c r="Z124" s="462"/>
      <c r="AA124" s="745"/>
      <c r="AB124" s="186"/>
      <c r="AC124" s="78"/>
      <c r="AD124" s="186"/>
      <c r="AE124" s="78"/>
      <c r="AF124" s="80"/>
      <c r="AG124" s="78"/>
      <c r="AH124" s="186"/>
      <c r="AI124" s="78"/>
      <c r="AJ124" s="80"/>
      <c r="AK124" s="78"/>
      <c r="AL124" s="186"/>
      <c r="AM124" s="78"/>
      <c r="AN124" s="80"/>
      <c r="AO124" s="78"/>
      <c r="AP124" s="186"/>
      <c r="AQ124" s="78"/>
      <c r="AR124" s="80"/>
    </row>
    <row r="125" spans="2:44" outlineLevel="2" x14ac:dyDescent="0.35">
      <c r="B125" s="384"/>
      <c r="C125" s="384"/>
      <c r="D125" s="384"/>
      <c r="Q125" s="464"/>
      <c r="R125" s="460"/>
      <c r="S125" s="460"/>
      <c r="T125" s="454"/>
      <c r="U125" s="454"/>
      <c r="Z125" s="415" t="s">
        <v>725</v>
      </c>
      <c r="AA125" s="600">
        <f>P116</f>
        <v>-2.8E-3</v>
      </c>
      <c r="AB125" s="603"/>
      <c r="AC125" s="112"/>
      <c r="AD125" s="186"/>
      <c r="AE125" s="78"/>
      <c r="AF125" s="80"/>
      <c r="AG125" s="112"/>
      <c r="AH125" s="186"/>
      <c r="AI125" s="78"/>
      <c r="AJ125" s="80"/>
      <c r="AK125" s="112"/>
      <c r="AL125" s="186"/>
      <c r="AM125" s="78"/>
      <c r="AN125" s="80"/>
      <c r="AO125" s="112"/>
      <c r="AP125" s="186"/>
      <c r="AQ125" s="78"/>
      <c r="AR125" s="80"/>
    </row>
    <row r="126" spans="2:44" outlineLevel="2" x14ac:dyDescent="0.35">
      <c r="B126" s="384"/>
      <c r="C126" s="384"/>
      <c r="D126" s="384"/>
      <c r="Q126" s="464"/>
      <c r="R126" s="460"/>
      <c r="S126" s="460"/>
      <c r="T126" s="454"/>
      <c r="U126" s="454"/>
      <c r="Z126" s="67"/>
      <c r="AA126" s="119"/>
      <c r="AB126" s="65"/>
      <c r="AC126" s="80"/>
      <c r="AD126" s="80"/>
      <c r="AE126" s="80"/>
      <c r="AF126" s="80"/>
      <c r="AG126" s="72"/>
      <c r="AH126" s="72"/>
      <c r="AI126" s="72"/>
      <c r="AJ126" s="72"/>
      <c r="AK126" s="72"/>
      <c r="AL126" s="72"/>
      <c r="AM126" s="72"/>
      <c r="AN126" s="72"/>
    </row>
    <row r="127" spans="2:44" outlineLevel="2" x14ac:dyDescent="0.35">
      <c r="B127" s="459"/>
      <c r="T127" s="454"/>
      <c r="U127" s="454"/>
      <c r="Z127" s="108" t="s">
        <v>1204</v>
      </c>
      <c r="AA127" s="111"/>
      <c r="AB127" s="81"/>
      <c r="AC127" s="81"/>
      <c r="AD127" s="81"/>
      <c r="AE127" s="80"/>
      <c r="AF127" s="80"/>
      <c r="AG127" s="81"/>
      <c r="AH127" s="81"/>
      <c r="AI127" s="72"/>
      <c r="AJ127" s="72"/>
      <c r="AK127" s="81"/>
      <c r="AL127" s="81"/>
      <c r="AM127" s="72"/>
      <c r="AN127" s="72"/>
      <c r="AO127" s="81"/>
      <c r="AP127" s="81"/>
    </row>
    <row r="128" spans="2:44" outlineLevel="2" x14ac:dyDescent="0.35">
      <c r="B128" s="307"/>
      <c r="E128" s="68"/>
    </row>
    <row r="129" spans="2:45" outlineLevel="2" x14ac:dyDescent="0.35">
      <c r="B129" s="68"/>
      <c r="C129" s="65"/>
      <c r="D129" s="67"/>
      <c r="E129" s="66"/>
      <c r="F129" s="66"/>
      <c r="G129" s="66"/>
      <c r="H129" s="66"/>
      <c r="I129" s="66"/>
      <c r="J129" s="66"/>
      <c r="K129" s="66"/>
    </row>
    <row r="130" spans="2:45" outlineLevel="1" x14ac:dyDescent="0.35">
      <c r="B130" s="68"/>
      <c r="C130" s="65"/>
      <c r="D130" s="67"/>
      <c r="E130" s="66"/>
      <c r="F130" s="66"/>
      <c r="G130" s="66"/>
      <c r="H130" s="66"/>
      <c r="I130" s="66"/>
      <c r="J130" s="66"/>
      <c r="K130" s="66"/>
    </row>
    <row r="131" spans="2:45" ht="18" x14ac:dyDescent="0.35">
      <c r="B131" s="73" t="str">
        <f>"Residential retail totex in "&amp;Year&amp;" - 2017-18 FYA CPIH deflated base year prices"</f>
        <v>Residential retail totex in 2020-21 - 2017-18 FYA CPIH deflated base year prices</v>
      </c>
      <c r="C131" s="55"/>
      <c r="D131" s="56"/>
      <c r="E131" s="56"/>
      <c r="F131" s="56"/>
      <c r="G131" s="56"/>
      <c r="H131" s="56"/>
      <c r="I131" s="56"/>
      <c r="J131" s="56"/>
      <c r="K131" s="56"/>
      <c r="L131" s="56"/>
      <c r="M131" s="56"/>
      <c r="N131" s="56"/>
      <c r="O131" s="56"/>
      <c r="P131" s="56"/>
      <c r="Q131" s="56"/>
      <c r="R131" s="56"/>
      <c r="S131" s="56"/>
      <c r="T131" s="56"/>
      <c r="U131" s="56"/>
      <c r="V131" s="56"/>
      <c r="W131" s="59"/>
      <c r="X131" s="59"/>
      <c r="Y131" s="59"/>
      <c r="Z131" s="59"/>
      <c r="AA131" s="59"/>
      <c r="AB131" s="59"/>
      <c r="AC131" s="59"/>
      <c r="AD131" s="59"/>
      <c r="AE131" s="59"/>
      <c r="AF131" s="59"/>
      <c r="AG131" s="59"/>
      <c r="AH131" s="59"/>
      <c r="AI131" s="59"/>
    </row>
    <row r="132" spans="2:45" x14ac:dyDescent="0.35"/>
    <row r="133" spans="2:45" ht="14.25" outlineLevel="1" x14ac:dyDescent="0.35">
      <c r="B133" s="74" t="s">
        <v>1452</v>
      </c>
      <c r="C133" s="60"/>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71"/>
      <c r="AK133" s="71"/>
      <c r="AL133" s="71"/>
      <c r="AM133" s="71"/>
      <c r="AN133" s="71"/>
      <c r="AO133" s="71"/>
      <c r="AP133" s="71"/>
      <c r="AQ133" s="71"/>
      <c r="AR133" s="71"/>
      <c r="AS133" s="71"/>
    </row>
    <row r="134" spans="2:45" outlineLevel="2" x14ac:dyDescent="0.35"/>
    <row r="135" spans="2:45" ht="15.75" outlineLevel="2" x14ac:dyDescent="0.35">
      <c r="B135" s="57" t="str">
        <f>Year</f>
        <v>2020-21</v>
      </c>
      <c r="E135" s="787" t="s">
        <v>1453</v>
      </c>
      <c r="F135" s="787"/>
      <c r="I135" s="57" t="s">
        <v>1454</v>
      </c>
    </row>
    <row r="136" spans="2:45" outlineLevel="2" x14ac:dyDescent="0.35"/>
    <row r="137" spans="2:45" ht="52.5" outlineLevel="2" x14ac:dyDescent="0.35">
      <c r="C137" s="84" t="s">
        <v>212</v>
      </c>
      <c r="D137" s="416" t="s">
        <v>1455</v>
      </c>
      <c r="E137" s="416" t="s">
        <v>1456</v>
      </c>
      <c r="F137" s="416" t="s">
        <v>1226</v>
      </c>
      <c r="G137" s="85"/>
      <c r="H137" s="307"/>
      <c r="I137" s="90"/>
      <c r="J137" s="136" t="s">
        <v>1433</v>
      </c>
      <c r="K137" s="606" t="s">
        <v>1228</v>
      </c>
      <c r="L137" s="151"/>
      <c r="M137" s="85"/>
      <c r="N137" s="85"/>
      <c r="O137" s="420"/>
      <c r="P137" s="420"/>
      <c r="Q137" s="420"/>
      <c r="R137" s="420"/>
      <c r="S137" s="85"/>
      <c r="X137" s="558"/>
      <c r="Y137" s="151"/>
      <c r="Z137" s="151"/>
      <c r="AA137" s="151"/>
      <c r="AB137" s="558"/>
      <c r="AC137" s="151"/>
      <c r="AD137" s="151"/>
      <c r="AE137" s="151"/>
      <c r="AF137" s="558"/>
      <c r="AG137" s="151"/>
      <c r="AH137" s="151"/>
      <c r="AI137" s="151"/>
      <c r="AJ137" s="558"/>
      <c r="AK137" s="151"/>
      <c r="AL137" s="151"/>
    </row>
    <row r="138" spans="2:45" outlineLevel="2" x14ac:dyDescent="0.35">
      <c r="B138" s="122"/>
      <c r="C138" s="415" t="s">
        <v>117</v>
      </c>
      <c r="D138" s="110">
        <f>VLOOKUP($C138,'CALCS | Totex (2017.18 FYA)'!$C$811:$L$829,MATCH($B$135,'CALCS | Totex (2017.18 FYA)'!$C$2:$L$2,0),0)</f>
        <v>73.866690118090176</v>
      </c>
      <c r="E138" s="110">
        <f>VLOOKUP($C138,'CALCS | Totex (2017.18 FYA)'!$C$855:$L$873,MATCH($B$135,'CALCS | Totex (2017.18 FYA)'!$C$2:$L$2,0),0)</f>
        <v>77.960720995952002</v>
      </c>
      <c r="F138" s="666">
        <f t="shared" ref="F138:F156" si="11" xml:space="preserve"> IFERROR( ( E138 - D138 ) / (D138 ), "-" )</f>
        <v>5.5424588150852931E-2</v>
      </c>
      <c r="G138" s="68"/>
      <c r="H138" s="70"/>
      <c r="I138" s="94" t="s">
        <v>117</v>
      </c>
      <c r="J138" s="659">
        <f t="shared" ref="J138:J154" si="12">F138</f>
        <v>5.5424588150852931E-2</v>
      </c>
      <c r="K138" s="423">
        <f t="shared" ref="K138:K154" si="13">IF(J138&lt;=0,1,2)</f>
        <v>2</v>
      </c>
      <c r="L138" s="79"/>
      <c r="M138" s="79"/>
      <c r="N138" s="68"/>
      <c r="O138" s="68"/>
      <c r="P138" s="68"/>
      <c r="Q138" s="68"/>
      <c r="R138" s="81"/>
      <c r="S138" s="78"/>
      <c r="X138" s="186"/>
      <c r="Y138" s="78"/>
      <c r="Z138" s="80"/>
      <c r="AA138" s="79"/>
      <c r="AB138" s="186"/>
      <c r="AC138" s="78"/>
      <c r="AD138" s="80"/>
      <c r="AE138" s="79"/>
      <c r="AF138" s="186"/>
      <c r="AG138" s="78"/>
      <c r="AH138" s="80"/>
      <c r="AI138" s="79"/>
      <c r="AJ138" s="186"/>
      <c r="AK138" s="78"/>
      <c r="AL138" s="80"/>
    </row>
    <row r="139" spans="2:45" outlineLevel="2" x14ac:dyDescent="0.35">
      <c r="C139" s="415" t="s">
        <v>119</v>
      </c>
      <c r="D139" s="110">
        <f>VLOOKUP($C139,'CALCS | Totex (2017.18 FYA)'!$C$811:$L$829,MATCH($B$135,'CALCS | Totex (2017.18 FYA)'!$C$2:$L$2,0),0)</f>
        <v>38.248778852643909</v>
      </c>
      <c r="E139" s="110">
        <f>VLOOKUP($C139,'CALCS | Totex (2017.18 FYA)'!$C$855:$L$873,MATCH($B$135,'CALCS | Totex (2017.18 FYA)'!$C$2:$L$2,0),0)</f>
        <v>60.563311387764443</v>
      </c>
      <c r="F139" s="666">
        <f t="shared" si="11"/>
        <v>0.58340509695979648</v>
      </c>
      <c r="G139" s="68"/>
      <c r="H139" s="69"/>
      <c r="I139" s="94" t="s">
        <v>119</v>
      </c>
      <c r="J139" s="660">
        <f t="shared" si="12"/>
        <v>0.58340509695979648</v>
      </c>
      <c r="K139" s="423">
        <f t="shared" si="13"/>
        <v>2</v>
      </c>
      <c r="L139" s="79"/>
      <c r="M139" s="79"/>
      <c r="R139" s="79"/>
      <c r="S139" s="78"/>
      <c r="X139" s="186"/>
      <c r="Y139" s="78"/>
      <c r="Z139" s="80"/>
      <c r="AA139" s="79"/>
      <c r="AB139" s="186"/>
      <c r="AC139" s="78"/>
      <c r="AD139" s="80"/>
      <c r="AE139" s="79"/>
      <c r="AF139" s="186"/>
      <c r="AG139" s="78"/>
      <c r="AH139" s="80"/>
      <c r="AI139" s="79"/>
      <c r="AJ139" s="186"/>
      <c r="AK139" s="78"/>
      <c r="AL139" s="80"/>
    </row>
    <row r="140" spans="2:45" outlineLevel="2" x14ac:dyDescent="0.35">
      <c r="C140" s="415" t="s">
        <v>122</v>
      </c>
      <c r="D140" s="110">
        <f>VLOOKUP($C140,'CALCS | Totex (2017.18 FYA)'!$C$811:$L$829,MATCH($B$135,'CALCS | Totex (2017.18 FYA)'!$C$2:$L$2,0),0)</f>
        <v>2.6989498720881171</v>
      </c>
      <c r="E140" s="110">
        <f>VLOOKUP($C140,'CALCS | Totex (2017.18 FYA)'!$C$855:$L$873,MATCH($B$135,'CALCS | Totex (2017.18 FYA)'!$C$2:$L$2,0),0)</f>
        <v>2.5139992362331012</v>
      </c>
      <c r="F140" s="666">
        <f t="shared" si="11"/>
        <v>-6.8526888093673174E-2</v>
      </c>
      <c r="G140" s="68"/>
      <c r="H140" s="69"/>
      <c r="I140" s="94" t="s">
        <v>122</v>
      </c>
      <c r="J140" s="660">
        <f t="shared" si="12"/>
        <v>-6.8526888093673174E-2</v>
      </c>
      <c r="K140" s="423">
        <f t="shared" si="13"/>
        <v>1</v>
      </c>
      <c r="L140" s="79"/>
      <c r="M140" s="79"/>
      <c r="R140" s="79"/>
      <c r="S140" s="78"/>
      <c r="X140" s="186"/>
      <c r="Y140" s="78"/>
      <c r="Z140" s="80"/>
      <c r="AA140" s="79"/>
      <c r="AB140" s="186"/>
      <c r="AC140" s="78"/>
      <c r="AD140" s="80"/>
      <c r="AE140" s="79"/>
      <c r="AF140" s="186"/>
      <c r="AG140" s="78"/>
      <c r="AH140" s="80"/>
      <c r="AI140" s="79"/>
      <c r="AJ140" s="186"/>
      <c r="AK140" s="78"/>
      <c r="AL140" s="80"/>
    </row>
    <row r="141" spans="2:45" outlineLevel="2" x14ac:dyDescent="0.35">
      <c r="C141" s="415" t="s">
        <v>124</v>
      </c>
      <c r="D141" s="110">
        <f>VLOOKUP($C141,'CALCS | Totex (2017.18 FYA)'!$C$811:$L$829,MATCH($B$135,'CALCS | Totex (2017.18 FYA)'!$C$2:$L$2,0),0)</f>
        <v>46.30707167957528</v>
      </c>
      <c r="E141" s="110">
        <f>VLOOKUP($C141,'CALCS | Totex (2017.18 FYA)'!$C$855:$L$873,MATCH($B$135,'CALCS | Totex (2017.18 FYA)'!$C$2:$L$2,0),0)</f>
        <v>58.332996715802324</v>
      </c>
      <c r="F141" s="666">
        <f t="shared" si="11"/>
        <v>0.2596995361624504</v>
      </c>
      <c r="G141" s="68"/>
      <c r="H141" s="69"/>
      <c r="I141" s="94" t="s">
        <v>124</v>
      </c>
      <c r="J141" s="660">
        <f t="shared" si="12"/>
        <v>0.2596995361624504</v>
      </c>
      <c r="K141" s="423">
        <f t="shared" si="13"/>
        <v>2</v>
      </c>
      <c r="L141" s="79"/>
      <c r="M141" s="79"/>
      <c r="R141" s="79"/>
      <c r="S141" s="78"/>
      <c r="X141" s="186"/>
      <c r="Y141" s="78"/>
      <c r="Z141" s="80"/>
      <c r="AA141" s="79"/>
      <c r="AB141" s="186"/>
      <c r="AC141" s="78"/>
      <c r="AD141" s="80"/>
      <c r="AE141" s="79"/>
      <c r="AF141" s="186"/>
      <c r="AG141" s="78"/>
      <c r="AH141" s="80"/>
      <c r="AI141" s="79"/>
      <c r="AJ141" s="186"/>
      <c r="AK141" s="78"/>
      <c r="AL141" s="80"/>
    </row>
    <row r="142" spans="2:45" outlineLevel="2" x14ac:dyDescent="0.35">
      <c r="C142" s="415" t="s">
        <v>126</v>
      </c>
      <c r="D142" s="110">
        <f>VLOOKUP($C142,'CALCS | Totex (2017.18 FYA)'!$C$811:$L$829,MATCH($B$135,'CALCS | Totex (2017.18 FYA)'!$C$2:$L$2,0),0)</f>
        <v>91.002425626845351</v>
      </c>
      <c r="E142" s="110">
        <f>VLOOKUP($C142,'CALCS | Totex (2017.18 FYA)'!$C$855:$L$873,MATCH($B$135,'CALCS | Totex (2017.18 FYA)'!$C$2:$L$2,0),0)</f>
        <v>110.34374383258228</v>
      </c>
      <c r="F142" s="666">
        <f t="shared" si="11"/>
        <v>0.21253629309888761</v>
      </c>
      <c r="G142" s="68"/>
      <c r="H142" s="69"/>
      <c r="I142" s="94" t="s">
        <v>126</v>
      </c>
      <c r="J142" s="660">
        <f t="shared" si="12"/>
        <v>0.21253629309888761</v>
      </c>
      <c r="K142" s="423">
        <f t="shared" si="13"/>
        <v>2</v>
      </c>
      <c r="L142" s="79"/>
      <c r="M142" s="79"/>
      <c r="R142" s="79"/>
      <c r="S142" s="78"/>
      <c r="X142" s="186"/>
      <c r="Y142" s="78"/>
      <c r="Z142" s="80"/>
      <c r="AA142" s="79"/>
      <c r="AB142" s="186"/>
      <c r="AC142" s="78"/>
      <c r="AD142" s="80"/>
      <c r="AE142" s="79"/>
      <c r="AF142" s="186"/>
      <c r="AG142" s="78"/>
      <c r="AH142" s="80"/>
      <c r="AI142" s="79"/>
      <c r="AJ142" s="186"/>
      <c r="AK142" s="78"/>
      <c r="AL142" s="80"/>
    </row>
    <row r="143" spans="2:45" outlineLevel="2" x14ac:dyDescent="0.35">
      <c r="C143" s="415" t="s">
        <v>128</v>
      </c>
      <c r="D143" s="110">
        <f>VLOOKUP($C143,'CALCS | Totex (2017.18 FYA)'!$C$811:$L$829,MATCH($B$135,'CALCS | Totex (2017.18 FYA)'!$C$2:$L$2,0),0)</f>
        <v>27.105046152199968</v>
      </c>
      <c r="E143" s="110">
        <f>VLOOKUP($C143,'CALCS | Totex (2017.18 FYA)'!$C$855:$L$873,MATCH($B$135,'CALCS | Totex (2017.18 FYA)'!$C$2:$L$2,0),0)</f>
        <v>24.82765279156801</v>
      </c>
      <c r="F143" s="666">
        <f t="shared" si="11"/>
        <v>-8.4021010251890474E-2</v>
      </c>
      <c r="G143" s="68"/>
      <c r="H143" s="69"/>
      <c r="I143" s="94" t="s">
        <v>128</v>
      </c>
      <c r="J143" s="660">
        <f t="shared" si="12"/>
        <v>-8.4021010251890474E-2</v>
      </c>
      <c r="K143" s="423">
        <f t="shared" si="13"/>
        <v>1</v>
      </c>
      <c r="L143" s="79"/>
      <c r="M143" s="79"/>
      <c r="R143" s="79"/>
      <c r="S143" s="78"/>
      <c r="X143" s="186"/>
      <c r="Y143" s="78"/>
      <c r="Z143" s="80"/>
      <c r="AA143" s="79"/>
      <c r="AB143" s="186"/>
      <c r="AC143" s="78"/>
      <c r="AD143" s="80"/>
      <c r="AE143" s="79"/>
      <c r="AF143" s="186"/>
      <c r="AG143" s="78"/>
      <c r="AH143" s="80"/>
      <c r="AI143" s="79"/>
      <c r="AJ143" s="186"/>
      <c r="AK143" s="78"/>
      <c r="AL143" s="80"/>
    </row>
    <row r="144" spans="2:45" outlineLevel="2" x14ac:dyDescent="0.35">
      <c r="C144" s="415" t="s">
        <v>131</v>
      </c>
      <c r="D144" s="110">
        <f>VLOOKUP($C144,'CALCS | Totex (2017.18 FYA)'!$C$811:$L$829,MATCH($B$135,'CALCS | Totex (2017.18 FYA)'!$C$2:$L$2,0),0)</f>
        <v>47.903238632201621</v>
      </c>
      <c r="E144" s="110">
        <f>VLOOKUP($C144,'CALCS | Totex (2017.18 FYA)'!$C$855:$L$873,MATCH($B$135,'CALCS | Totex (2017.18 FYA)'!$C$2:$L$2,0),0)</f>
        <v>73.196348583212369</v>
      </c>
      <c r="F144" s="666">
        <f t="shared" si="11"/>
        <v>0.52800417410626088</v>
      </c>
      <c r="G144" s="68"/>
      <c r="H144" s="69"/>
      <c r="I144" s="94" t="s">
        <v>131</v>
      </c>
      <c r="J144" s="660">
        <f t="shared" si="12"/>
        <v>0.52800417410626088</v>
      </c>
      <c r="K144" s="423">
        <f t="shared" si="13"/>
        <v>2</v>
      </c>
      <c r="L144" s="79"/>
      <c r="M144" s="79"/>
      <c r="R144" s="79"/>
      <c r="S144" s="78"/>
      <c r="X144" s="186"/>
      <c r="Y144" s="78"/>
      <c r="Z144" s="80"/>
      <c r="AA144" s="79"/>
      <c r="AB144" s="186"/>
      <c r="AC144" s="78"/>
      <c r="AD144" s="80"/>
      <c r="AE144" s="79"/>
      <c r="AF144" s="186"/>
      <c r="AG144" s="78"/>
      <c r="AH144" s="80"/>
      <c r="AI144" s="79"/>
      <c r="AJ144" s="186"/>
      <c r="AK144" s="78"/>
      <c r="AL144" s="80"/>
    </row>
    <row r="145" spans="2:38" outlineLevel="2" x14ac:dyDescent="0.35">
      <c r="C145" s="415" t="s">
        <v>133</v>
      </c>
      <c r="D145" s="110">
        <f>VLOOKUP($C145,'CALCS | Totex (2017.18 FYA)'!$C$811:$L$829,MATCH($B$135,'CALCS | Totex (2017.18 FYA)'!$C$2:$L$2,0),0)</f>
        <v>137.55730535827644</v>
      </c>
      <c r="E145" s="110">
        <f>VLOOKUP($C145,'CALCS | Totex (2017.18 FYA)'!$C$855:$L$873,MATCH($B$135,'CALCS | Totex (2017.18 FYA)'!$C$2:$L$2,0),0)</f>
        <v>204.33569133100272</v>
      </c>
      <c r="F145" s="666">
        <f t="shared" si="11"/>
        <v>0.48545866610862931</v>
      </c>
      <c r="G145" s="68"/>
      <c r="H145" s="69"/>
      <c r="I145" s="94" t="s">
        <v>133</v>
      </c>
      <c r="J145" s="660">
        <f t="shared" si="12"/>
        <v>0.48545866610862931</v>
      </c>
      <c r="K145" s="423">
        <f t="shared" si="13"/>
        <v>2</v>
      </c>
      <c r="L145" s="79"/>
      <c r="M145" s="79"/>
      <c r="R145" s="79"/>
      <c r="S145" s="78"/>
      <c r="X145" s="186"/>
      <c r="Y145" s="78"/>
      <c r="Z145" s="80"/>
      <c r="AA145" s="79"/>
      <c r="AB145" s="186"/>
      <c r="AC145" s="78"/>
      <c r="AD145" s="80"/>
      <c r="AE145" s="79"/>
      <c r="AF145" s="186"/>
      <c r="AG145" s="78"/>
      <c r="AH145" s="80"/>
      <c r="AI145" s="79"/>
      <c r="AJ145" s="186"/>
      <c r="AK145" s="78"/>
      <c r="AL145" s="80"/>
    </row>
    <row r="146" spans="2:38" outlineLevel="2" x14ac:dyDescent="0.35">
      <c r="C146" s="415" t="s">
        <v>244</v>
      </c>
      <c r="D146" s="110">
        <f>VLOOKUP($C146,'CALCS | Totex (2017.18 FYA)'!$C$811:$L$829,MATCH($B$135,'CALCS | Totex (2017.18 FYA)'!$C$2:$L$2,0),0)</f>
        <v>90.582703057489368</v>
      </c>
      <c r="E146" s="110">
        <f>VLOOKUP($C146,'CALCS | Totex (2017.18 FYA)'!$C$855:$L$873,MATCH($B$135,'CALCS | Totex (2017.18 FYA)'!$C$2:$L$2,0),0)</f>
        <v>102.55187974990325</v>
      </c>
      <c r="F146" s="666">
        <f t="shared" si="11"/>
        <v>0.13213534470060476</v>
      </c>
      <c r="G146" s="68"/>
      <c r="H146" s="69"/>
      <c r="I146" s="94" t="s">
        <v>244</v>
      </c>
      <c r="J146" s="660">
        <f t="shared" si="12"/>
        <v>0.13213534470060476</v>
      </c>
      <c r="K146" s="423">
        <f t="shared" si="13"/>
        <v>2</v>
      </c>
      <c r="L146" s="79"/>
      <c r="M146" s="79"/>
      <c r="R146" s="79"/>
      <c r="S146" s="78"/>
      <c r="X146" s="186"/>
      <c r="Y146" s="78"/>
      <c r="Z146" s="80"/>
      <c r="AA146" s="79"/>
      <c r="AB146" s="186"/>
      <c r="AC146" s="78"/>
      <c r="AD146" s="80"/>
      <c r="AE146" s="79"/>
      <c r="AF146" s="186"/>
      <c r="AG146" s="78"/>
      <c r="AH146" s="80"/>
      <c r="AI146" s="79"/>
      <c r="AJ146" s="186"/>
      <c r="AK146" s="78"/>
      <c r="AL146" s="80"/>
    </row>
    <row r="147" spans="2:38" outlineLevel="2" x14ac:dyDescent="0.35">
      <c r="C147" s="415" t="s">
        <v>137</v>
      </c>
      <c r="D147" s="110">
        <f>VLOOKUP($C147,'CALCS | Totex (2017.18 FYA)'!$C$811:$L$829,MATCH($B$135,'CALCS | Totex (2017.18 FYA)'!$C$2:$L$2,0),0)</f>
        <v>25.821135476494746</v>
      </c>
      <c r="E147" s="110">
        <f>VLOOKUP($C147,'CALCS | Totex (2017.18 FYA)'!$C$855:$L$873,MATCH($B$135,'CALCS | Totex (2017.18 FYA)'!$C$2:$L$2,0),0)</f>
        <v>33.450592163971102</v>
      </c>
      <c r="F147" s="666">
        <f t="shared" si="11"/>
        <v>0.29547332240371582</v>
      </c>
      <c r="G147" s="68"/>
      <c r="H147" s="69"/>
      <c r="I147" s="94" t="s">
        <v>137</v>
      </c>
      <c r="J147" s="660">
        <f t="shared" si="12"/>
        <v>0.29547332240371582</v>
      </c>
      <c r="K147" s="423">
        <f t="shared" si="13"/>
        <v>2</v>
      </c>
      <c r="L147" s="79"/>
      <c r="M147" s="79"/>
      <c r="R147" s="79"/>
      <c r="S147" s="78"/>
      <c r="X147" s="186"/>
      <c r="Y147" s="78"/>
      <c r="Z147" s="80"/>
      <c r="AA147" s="79"/>
      <c r="AB147" s="186"/>
      <c r="AC147" s="78"/>
      <c r="AD147" s="80"/>
      <c r="AE147" s="79"/>
      <c r="AF147" s="186"/>
      <c r="AG147" s="78"/>
      <c r="AH147" s="80"/>
      <c r="AI147" s="79"/>
      <c r="AJ147" s="186"/>
      <c r="AK147" s="78"/>
      <c r="AL147" s="80"/>
    </row>
    <row r="148" spans="2:38" outlineLevel="2" x14ac:dyDescent="0.35">
      <c r="C148" s="415" t="s">
        <v>139</v>
      </c>
      <c r="D148" s="110">
        <f>VLOOKUP($C148,'CALCS | Totex (2017.18 FYA)'!$C$811:$L$829,MATCH($B$135,'CALCS | Totex (2017.18 FYA)'!$C$2:$L$2,0),0)</f>
        <v>59.539120123328004</v>
      </c>
      <c r="E148" s="110">
        <f>VLOOKUP($C148,'CALCS | Totex (2017.18 FYA)'!$C$855:$L$873,MATCH($B$135,'CALCS | Totex (2017.18 FYA)'!$C$2:$L$2,0),0)</f>
        <v>72.840071335828284</v>
      </c>
      <c r="F148" s="666">
        <f t="shared" si="11"/>
        <v>0.22339851823387694</v>
      </c>
      <c r="G148" s="68"/>
      <c r="H148" s="69"/>
      <c r="I148" s="94" t="s">
        <v>139</v>
      </c>
      <c r="J148" s="660">
        <f t="shared" si="12"/>
        <v>0.22339851823387694</v>
      </c>
      <c r="K148" s="423">
        <f t="shared" si="13"/>
        <v>2</v>
      </c>
      <c r="L148" s="79"/>
      <c r="M148" s="79"/>
      <c r="R148" s="79"/>
      <c r="S148" s="78"/>
      <c r="X148" s="186"/>
      <c r="Y148" s="78"/>
      <c r="Z148" s="80"/>
      <c r="AA148" s="79"/>
      <c r="AB148" s="186"/>
      <c r="AC148" s="78"/>
      <c r="AD148" s="80"/>
      <c r="AE148" s="79"/>
      <c r="AF148" s="186"/>
      <c r="AG148" s="78"/>
      <c r="AH148" s="80"/>
      <c r="AI148" s="79"/>
      <c r="AJ148" s="186"/>
      <c r="AK148" s="78"/>
      <c r="AL148" s="80"/>
    </row>
    <row r="149" spans="2:38" outlineLevel="2" x14ac:dyDescent="0.35">
      <c r="C149" s="415" t="s">
        <v>141</v>
      </c>
      <c r="D149" s="110">
        <f>VLOOKUP($C149,'CALCS | Totex (2017.18 FYA)'!$C$811:$L$829,MATCH($B$135,'CALCS | Totex (2017.18 FYA)'!$C$2:$L$2,0),0)</f>
        <v>25.623995649874466</v>
      </c>
      <c r="E149" s="110">
        <f>VLOOKUP($C149,'CALCS | Totex (2017.18 FYA)'!$C$855:$L$873,MATCH($B$135,'CALCS | Totex (2017.18 FYA)'!$C$2:$L$2,0),0)</f>
        <v>28.474479951118909</v>
      </c>
      <c r="F149" s="666">
        <f t="shared" si="11"/>
        <v>0.11124277182190387</v>
      </c>
      <c r="G149" s="68"/>
      <c r="H149" s="69"/>
      <c r="I149" s="94" t="s">
        <v>141</v>
      </c>
      <c r="J149" s="660">
        <f t="shared" si="12"/>
        <v>0.11124277182190387</v>
      </c>
      <c r="K149" s="423">
        <f t="shared" si="13"/>
        <v>2</v>
      </c>
      <c r="L149" s="79"/>
      <c r="M149" s="79"/>
      <c r="R149" s="79"/>
      <c r="S149" s="78"/>
      <c r="X149" s="186"/>
      <c r="Y149" s="78"/>
      <c r="Z149" s="80"/>
      <c r="AA149" s="79"/>
      <c r="AB149" s="186"/>
      <c r="AC149" s="78"/>
      <c r="AD149" s="80"/>
      <c r="AE149" s="79"/>
      <c r="AF149" s="186"/>
      <c r="AG149" s="78"/>
      <c r="AH149" s="80"/>
      <c r="AI149" s="79"/>
      <c r="AJ149" s="186"/>
      <c r="AK149" s="78"/>
      <c r="AL149" s="80"/>
    </row>
    <row r="150" spans="2:38" outlineLevel="2" x14ac:dyDescent="0.35">
      <c r="C150" s="415" t="s">
        <v>143</v>
      </c>
      <c r="D150" s="110">
        <f>VLOOKUP($C150,'CALCS | Totex (2017.18 FYA)'!$C$811:$L$829,MATCH($B$135,'CALCS | Totex (2017.18 FYA)'!$C$2:$L$2,0),0)</f>
        <v>9.3245527720663457</v>
      </c>
      <c r="E150" s="110">
        <f>VLOOKUP($C150,'CALCS | Totex (2017.18 FYA)'!$C$855:$L$873,MATCH($B$135,'CALCS | Totex (2017.18 FYA)'!$C$2:$L$2,0),0)</f>
        <v>12.092412739631861</v>
      </c>
      <c r="F150" s="666">
        <f t="shared" si="11"/>
        <v>0.2968356805119084</v>
      </c>
      <c r="G150" s="68"/>
      <c r="H150" s="69"/>
      <c r="I150" s="94" t="s">
        <v>143</v>
      </c>
      <c r="J150" s="660">
        <f t="shared" si="12"/>
        <v>0.2968356805119084</v>
      </c>
      <c r="K150" s="423">
        <f t="shared" si="13"/>
        <v>2</v>
      </c>
      <c r="L150" s="79"/>
      <c r="M150" s="79"/>
      <c r="R150" s="79"/>
      <c r="S150" s="78"/>
      <c r="X150" s="186"/>
      <c r="Y150" s="78"/>
      <c r="Z150" s="80"/>
      <c r="AA150" s="79"/>
      <c r="AB150" s="186"/>
      <c r="AC150" s="78"/>
      <c r="AD150" s="80"/>
      <c r="AE150" s="79"/>
      <c r="AF150" s="186"/>
      <c r="AG150" s="78"/>
      <c r="AH150" s="80"/>
      <c r="AI150" s="79"/>
      <c r="AJ150" s="186"/>
      <c r="AK150" s="78"/>
      <c r="AL150" s="80"/>
    </row>
    <row r="151" spans="2:38" outlineLevel="2" x14ac:dyDescent="0.35">
      <c r="C151" s="415" t="s">
        <v>145</v>
      </c>
      <c r="D151" s="110">
        <f>VLOOKUP($C151,'CALCS | Totex (2017.18 FYA)'!$C$811:$L$829,MATCH($B$135,'CALCS | Totex (2017.18 FYA)'!$C$2:$L$2,0),0)</f>
        <v>3.9450663694011245</v>
      </c>
      <c r="E151" s="110">
        <f>VLOOKUP($C151,'CALCS | Totex (2017.18 FYA)'!$C$855:$L$873,MATCH($B$135,'CALCS | Totex (2017.18 FYA)'!$C$2:$L$2,0),0)</f>
        <v>4.2676856335446409</v>
      </c>
      <c r="F151" s="666">
        <f t="shared" si="11"/>
        <v>8.1777905346746088E-2</v>
      </c>
      <c r="G151" s="68"/>
      <c r="H151" s="69"/>
      <c r="I151" s="94" t="s">
        <v>145</v>
      </c>
      <c r="J151" s="660">
        <f t="shared" si="12"/>
        <v>8.1777905346746088E-2</v>
      </c>
      <c r="K151" s="423">
        <f t="shared" si="13"/>
        <v>2</v>
      </c>
      <c r="L151" s="79"/>
      <c r="M151" s="79"/>
      <c r="R151" s="79"/>
      <c r="S151" s="78"/>
      <c r="X151" s="186"/>
      <c r="Y151" s="78"/>
      <c r="Z151" s="80"/>
      <c r="AA151" s="79"/>
      <c r="AB151" s="186"/>
      <c r="AC151" s="78"/>
      <c r="AD151" s="80"/>
      <c r="AE151" s="79"/>
      <c r="AF151" s="186"/>
      <c r="AG151" s="78"/>
      <c r="AH151" s="80"/>
      <c r="AI151" s="79"/>
      <c r="AJ151" s="186"/>
      <c r="AK151" s="78"/>
      <c r="AL151" s="80"/>
    </row>
    <row r="152" spans="2:38" outlineLevel="2" x14ac:dyDescent="0.35">
      <c r="C152" s="415" t="s">
        <v>147</v>
      </c>
      <c r="D152" s="110">
        <f>VLOOKUP($C152,'CALCS | Totex (2017.18 FYA)'!$C$811:$L$829,MATCH($B$135,'CALCS | Totex (2017.18 FYA)'!$C$2:$L$2,0),0)</f>
        <v>16.546287181668273</v>
      </c>
      <c r="E152" s="110">
        <f>VLOOKUP($C152,'CALCS | Totex (2017.18 FYA)'!$C$855:$L$873,MATCH($B$135,'CALCS | Totex (2017.18 FYA)'!$C$2:$L$2,0),0)</f>
        <v>17.967644237378746</v>
      </c>
      <c r="F152" s="666">
        <f t="shared" si="11"/>
        <v>8.5901872734639992E-2</v>
      </c>
      <c r="G152" s="68"/>
      <c r="H152" s="69"/>
      <c r="I152" s="94" t="s">
        <v>147</v>
      </c>
      <c r="J152" s="660">
        <f t="shared" si="12"/>
        <v>8.5901872734639992E-2</v>
      </c>
      <c r="K152" s="423">
        <f t="shared" si="13"/>
        <v>2</v>
      </c>
      <c r="L152" s="79"/>
      <c r="M152" s="79"/>
      <c r="R152" s="79"/>
      <c r="S152" s="78"/>
      <c r="X152" s="186"/>
      <c r="Y152" s="78"/>
      <c r="Z152" s="80"/>
      <c r="AA152" s="79"/>
      <c r="AB152" s="186"/>
      <c r="AC152" s="78"/>
      <c r="AD152" s="80"/>
      <c r="AE152" s="79"/>
      <c r="AF152" s="186"/>
      <c r="AG152" s="78"/>
      <c r="AH152" s="80"/>
      <c r="AI152" s="79"/>
      <c r="AJ152" s="186"/>
      <c r="AK152" s="78"/>
      <c r="AL152" s="80"/>
    </row>
    <row r="153" spans="2:38" outlineLevel="2" x14ac:dyDescent="0.35">
      <c r="C153" s="415" t="s">
        <v>149</v>
      </c>
      <c r="D153" s="110">
        <f>VLOOKUP($C153,'CALCS | Totex (2017.18 FYA)'!$C$811:$L$829,MATCH($B$135,'CALCS | Totex (2017.18 FYA)'!$C$2:$L$2,0),0)</f>
        <v>11.29110821171202</v>
      </c>
      <c r="E153" s="110">
        <f>VLOOKUP($C153,'CALCS | Totex (2017.18 FYA)'!$C$855:$L$873,MATCH($B$135,'CALCS | Totex (2017.18 FYA)'!$C$2:$L$2,0),0)</f>
        <v>12.184108760406321</v>
      </c>
      <c r="F153" s="666">
        <f t="shared" si="11"/>
        <v>7.9088830958861184E-2</v>
      </c>
      <c r="G153" s="68"/>
      <c r="H153" s="69"/>
      <c r="I153" s="95" t="s">
        <v>149</v>
      </c>
      <c r="J153" s="660">
        <f t="shared" si="12"/>
        <v>7.9088830958861184E-2</v>
      </c>
      <c r="K153" s="423">
        <f t="shared" si="13"/>
        <v>2</v>
      </c>
      <c r="L153" s="79"/>
      <c r="M153" s="79"/>
      <c r="R153" s="79"/>
      <c r="S153" s="78"/>
      <c r="X153" s="186"/>
      <c r="Y153" s="78"/>
      <c r="Z153" s="80"/>
      <c r="AA153" s="79"/>
      <c r="AB153" s="186"/>
      <c r="AC153" s="78"/>
      <c r="AD153" s="80"/>
      <c r="AE153" s="79"/>
      <c r="AF153" s="186"/>
      <c r="AG153" s="78"/>
      <c r="AH153" s="80"/>
      <c r="AI153" s="79"/>
      <c r="AJ153" s="186"/>
      <c r="AK153" s="78"/>
      <c r="AL153" s="80"/>
    </row>
    <row r="154" spans="2:38" outlineLevel="2" x14ac:dyDescent="0.35">
      <c r="C154" s="415" t="s">
        <v>151</v>
      </c>
      <c r="D154" s="110">
        <f>VLOOKUP($C154,'CALCS | Totex (2017.18 FYA)'!$C$811:$L$829,MATCH($B$135,'CALCS | Totex (2017.18 FYA)'!$C$2:$L$2,0),0)</f>
        <v>4.8656404986702055</v>
      </c>
      <c r="E154" s="110">
        <f>VLOOKUP($C154,'CALCS | Totex (2017.18 FYA)'!$C$855:$L$873,MATCH($B$135,'CALCS | Totex (2017.18 FYA)'!$C$2:$L$2,0),0)</f>
        <v>8.1110253144935722</v>
      </c>
      <c r="F154" s="666">
        <f t="shared" si="11"/>
        <v>0.66700053501904633</v>
      </c>
      <c r="G154" s="68"/>
      <c r="H154" s="69"/>
      <c r="I154" s="94" t="s">
        <v>151</v>
      </c>
      <c r="J154" s="660">
        <f t="shared" si="12"/>
        <v>0.66700053501904633</v>
      </c>
      <c r="K154" s="423">
        <f t="shared" si="13"/>
        <v>2</v>
      </c>
      <c r="L154" s="79"/>
      <c r="M154" s="79"/>
      <c r="R154" s="79"/>
      <c r="S154" s="78"/>
      <c r="X154" s="186"/>
      <c r="Y154" s="78"/>
      <c r="Z154" s="80"/>
      <c r="AA154" s="79"/>
      <c r="AB154" s="186"/>
      <c r="AC154" s="78"/>
      <c r="AD154" s="80"/>
      <c r="AE154" s="79"/>
      <c r="AF154" s="186"/>
      <c r="AG154" s="78"/>
      <c r="AH154" s="80"/>
      <c r="AI154" s="79"/>
      <c r="AJ154" s="186"/>
      <c r="AK154" s="78"/>
      <c r="AL154" s="80"/>
    </row>
    <row r="155" spans="2:38" outlineLevel="2" x14ac:dyDescent="0.35">
      <c r="C155" s="115"/>
      <c r="D155" s="117"/>
      <c r="E155" s="117"/>
      <c r="F155" s="98"/>
      <c r="H155" s="69"/>
      <c r="I155" s="115"/>
      <c r="J155" s="102"/>
      <c r="K155" s="609"/>
      <c r="L155" s="142"/>
      <c r="M155" s="79"/>
      <c r="R155" s="79"/>
      <c r="S155" s="78"/>
      <c r="X155" s="572"/>
      <c r="Y155" s="78"/>
      <c r="Z155" s="80"/>
      <c r="AA155" s="142"/>
      <c r="AB155" s="572"/>
      <c r="AC155" s="78"/>
      <c r="AD155" s="80"/>
      <c r="AE155" s="142"/>
      <c r="AF155" s="572"/>
      <c r="AG155" s="78"/>
      <c r="AH155" s="80"/>
      <c r="AI155" s="142"/>
      <c r="AJ155" s="572"/>
      <c r="AK155" s="78"/>
      <c r="AL155" s="80"/>
    </row>
    <row r="156" spans="2:38" outlineLevel="2" x14ac:dyDescent="0.35">
      <c r="C156" s="415" t="s">
        <v>725</v>
      </c>
      <c r="D156" s="109">
        <f>SUM(D138:D154)</f>
        <v>712.22911563262562</v>
      </c>
      <c r="E156" s="109">
        <f>SUM(E138:E154)</f>
        <v>904.01436476039396</v>
      </c>
      <c r="F156" s="120">
        <f t="shared" si="11"/>
        <v>0.26927465462770123</v>
      </c>
      <c r="G156" s="596"/>
      <c r="H156" s="69"/>
      <c r="I156" s="415" t="s">
        <v>725</v>
      </c>
      <c r="J156" s="600">
        <f>F156</f>
        <v>0.26927465462770123</v>
      </c>
      <c r="K156" s="603"/>
      <c r="L156" s="79"/>
      <c r="M156" s="79"/>
      <c r="R156" s="79"/>
      <c r="S156" s="80"/>
      <c r="X156" s="186"/>
      <c r="Y156" s="78"/>
      <c r="Z156" s="80"/>
      <c r="AA156" s="79"/>
      <c r="AB156" s="186"/>
      <c r="AC156" s="78"/>
      <c r="AD156" s="80"/>
      <c r="AE156" s="79"/>
      <c r="AF156" s="186"/>
      <c r="AG156" s="78"/>
      <c r="AH156" s="80"/>
      <c r="AI156" s="79"/>
      <c r="AJ156" s="186"/>
      <c r="AK156" s="78"/>
      <c r="AL156" s="80"/>
    </row>
    <row r="157" spans="2:38" outlineLevel="2" x14ac:dyDescent="0.35">
      <c r="I157" s="67"/>
      <c r="J157" s="119"/>
      <c r="K157" s="65"/>
      <c r="L157" s="80"/>
      <c r="X157" s="80"/>
      <c r="Y157" s="80"/>
      <c r="Z157" s="80"/>
      <c r="AA157" s="72"/>
      <c r="AB157" s="72"/>
      <c r="AC157" s="72"/>
      <c r="AD157" s="72"/>
      <c r="AE157" s="72"/>
      <c r="AF157" s="72"/>
      <c r="AG157" s="72"/>
      <c r="AH157" s="72"/>
    </row>
    <row r="158" spans="2:38" outlineLevel="2" x14ac:dyDescent="0.35">
      <c r="I158" s="108" t="s">
        <v>1204</v>
      </c>
      <c r="J158" s="111"/>
      <c r="K158" s="81"/>
      <c r="L158" s="81"/>
      <c r="X158" s="81"/>
      <c r="Y158" s="80"/>
      <c r="Z158" s="80"/>
      <c r="AA158" s="81"/>
      <c r="AB158" s="81"/>
      <c r="AC158" s="72"/>
      <c r="AD158" s="72"/>
      <c r="AE158" s="81"/>
      <c r="AF158" s="81"/>
      <c r="AG158" s="72"/>
      <c r="AH158" s="72"/>
      <c r="AI158" s="81"/>
      <c r="AJ158" s="81"/>
    </row>
    <row r="159" spans="2:38" outlineLevel="2" x14ac:dyDescent="0.35">
      <c r="B159" s="835" t="s">
        <v>1230</v>
      </c>
      <c r="C159" s="835"/>
      <c r="D159" s="835"/>
      <c r="E159" s="835"/>
      <c r="H159" s="542"/>
      <c r="I159" s="57" t="s">
        <v>1438</v>
      </c>
    </row>
    <row r="160" spans="2:38" outlineLevel="2" x14ac:dyDescent="0.35">
      <c r="B160" s="821" t="str">
        <f>'OUTPUTS | Summary'!$H$51</f>
        <v>Expenditure at or below allowance</v>
      </c>
      <c r="C160" s="821"/>
      <c r="D160" s="821"/>
      <c r="E160" s="658">
        <v>1</v>
      </c>
      <c r="H160" s="68"/>
    </row>
    <row r="161" spans="1:45" outlineLevel="2" x14ac:dyDescent="0.35">
      <c r="B161" s="821" t="str">
        <f>'OUTPUTS | Summary'!$K$51</f>
        <v>Expenditure greater than allowance</v>
      </c>
      <c r="C161" s="821"/>
      <c r="D161" s="821"/>
      <c r="E161" s="657">
        <v>2</v>
      </c>
      <c r="H161" s="68"/>
    </row>
    <row r="162" spans="1:45" outlineLevel="2" x14ac:dyDescent="0.35">
      <c r="H162" s="68"/>
    </row>
    <row r="163" spans="1:45" outlineLevel="2" x14ac:dyDescent="0.35"/>
    <row r="164" spans="1:45" outlineLevel="1" x14ac:dyDescent="0.35"/>
    <row r="165" spans="1:45" x14ac:dyDescent="0.35">
      <c r="A165" s="56"/>
      <c r="B165" s="75" t="s">
        <v>33</v>
      </c>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133"/>
      <c r="AK165" s="133"/>
      <c r="AL165" s="133"/>
      <c r="AM165" s="133"/>
      <c r="AN165" s="133"/>
      <c r="AO165" s="133"/>
      <c r="AP165" s="133"/>
      <c r="AQ165" s="133"/>
      <c r="AR165" s="133"/>
      <c r="AS165" s="133"/>
    </row>
    <row r="166" spans="1:45" x14ac:dyDescent="0.35"/>
    <row r="167" spans="1:45" x14ac:dyDescent="0.35"/>
    <row r="265" ht="13.9" hidden="1" customHeight="1" x14ac:dyDescent="0.35"/>
  </sheetData>
  <mergeCells count="95">
    <mergeCell ref="K54:K56"/>
    <mergeCell ref="K57:K59"/>
    <mergeCell ref="K60:K62"/>
    <mergeCell ref="K9:K11"/>
    <mergeCell ref="K12:K14"/>
    <mergeCell ref="K15:K17"/>
    <mergeCell ref="K18:K20"/>
    <mergeCell ref="K21:K23"/>
    <mergeCell ref="K24:K26"/>
    <mergeCell ref="K27:K29"/>
    <mergeCell ref="K30:K32"/>
    <mergeCell ref="K33:K35"/>
    <mergeCell ref="K45:K47"/>
    <mergeCell ref="K36:K38"/>
    <mergeCell ref="K39:K41"/>
    <mergeCell ref="K48:K50"/>
    <mergeCell ref="C27:C29"/>
    <mergeCell ref="D27:D29"/>
    <mergeCell ref="E27:E29"/>
    <mergeCell ref="D60:D62"/>
    <mergeCell ref="E60:E62"/>
    <mergeCell ref="C57:C59"/>
    <mergeCell ref="D57:D59"/>
    <mergeCell ref="E57:E59"/>
    <mergeCell ref="C54:C56"/>
    <mergeCell ref="D54:D56"/>
    <mergeCell ref="E54:E56"/>
    <mergeCell ref="C51:C53"/>
    <mergeCell ref="D51:D53"/>
    <mergeCell ref="E51:E53"/>
    <mergeCell ref="K51:K53"/>
    <mergeCell ref="S9:U9"/>
    <mergeCell ref="F44:G44"/>
    <mergeCell ref="H44:I44"/>
    <mergeCell ref="C39:C41"/>
    <mergeCell ref="C24:C26"/>
    <mergeCell ref="D24:D26"/>
    <mergeCell ref="E24:E26"/>
    <mergeCell ref="C21:C23"/>
    <mergeCell ref="C33:C35"/>
    <mergeCell ref="D33:D35"/>
    <mergeCell ref="E33:E35"/>
    <mergeCell ref="C30:C32"/>
    <mergeCell ref="D30:D32"/>
    <mergeCell ref="E30:E32"/>
    <mergeCell ref="D21:D23"/>
    <mergeCell ref="E21:E23"/>
    <mergeCell ref="H8:I8"/>
    <mergeCell ref="C9:C11"/>
    <mergeCell ref="D9:D11"/>
    <mergeCell ref="E9:E11"/>
    <mergeCell ref="C15:C17"/>
    <mergeCell ref="D15:D17"/>
    <mergeCell ref="E15:E17"/>
    <mergeCell ref="C12:C14"/>
    <mergeCell ref="D12:D14"/>
    <mergeCell ref="E12:E14"/>
    <mergeCell ref="T74:V74"/>
    <mergeCell ref="N103:P103"/>
    <mergeCell ref="C18:C20"/>
    <mergeCell ref="D18:D20"/>
    <mergeCell ref="E18:E20"/>
    <mergeCell ref="D45:D47"/>
    <mergeCell ref="E45:E47"/>
    <mergeCell ref="C64:C66"/>
    <mergeCell ref="D64:D66"/>
    <mergeCell ref="E64:E66"/>
    <mergeCell ref="C60:C62"/>
    <mergeCell ref="C48:C50"/>
    <mergeCell ref="D48:D50"/>
    <mergeCell ref="E48:E50"/>
    <mergeCell ref="C45:C47"/>
    <mergeCell ref="B68:E68"/>
    <mergeCell ref="B159:E159"/>
    <mergeCell ref="B160:D160"/>
    <mergeCell ref="B161:D161"/>
    <mergeCell ref="B121:E121"/>
    <mergeCell ref="B122:D122"/>
    <mergeCell ref="B123:D123"/>
    <mergeCell ref="A1:B1"/>
    <mergeCell ref="B69:D69"/>
    <mergeCell ref="B70:D70"/>
    <mergeCell ref="B106:D106"/>
    <mergeCell ref="E135:F135"/>
    <mergeCell ref="B92:E92"/>
    <mergeCell ref="B93:D93"/>
    <mergeCell ref="B94:D94"/>
    <mergeCell ref="B77:D77"/>
    <mergeCell ref="F8:G8"/>
    <mergeCell ref="D39:D41"/>
    <mergeCell ref="E39:E41"/>
    <mergeCell ref="C36:C38"/>
    <mergeCell ref="D36:D38"/>
    <mergeCell ref="E36:E38"/>
    <mergeCell ref="B64:B66"/>
  </mergeCells>
  <conditionalFormatting sqref="S138:S155">
    <cfRule type="cellIs" dxfId="23" priority="312" operator="greaterThan">
      <formula>0</formula>
    </cfRule>
    <cfRule type="top10" dxfId="22" priority="313" bottom="1" rank="4"/>
  </conditionalFormatting>
  <conditionalFormatting sqref="F138:F154">
    <cfRule type="cellIs" dxfId="21" priority="310" operator="lessThanOrEqual">
      <formula>0</formula>
    </cfRule>
  </conditionalFormatting>
  <conditionalFormatting sqref="E87:U87">
    <cfRule type="cellIs" dxfId="20" priority="243" operator="lessThanOrEqual">
      <formula>0</formula>
    </cfRule>
  </conditionalFormatting>
  <conditionalFormatting sqref="E116:O116">
    <cfRule type="cellIs" dxfId="19" priority="239" operator="lessThanOrEqual">
      <formula>0</formula>
    </cfRule>
  </conditionalFormatting>
  <conditionalFormatting sqref="AA78:AA94">
    <cfRule type="cellIs" dxfId="18" priority="169" operator="lessThanOrEqual">
      <formula>0</formula>
    </cfRule>
  </conditionalFormatting>
  <conditionalFormatting sqref="AA107:AA117">
    <cfRule type="cellIs" dxfId="17" priority="139" operator="lessThanOrEqual">
      <formula>0</formula>
    </cfRule>
  </conditionalFormatting>
  <conditionalFormatting sqref="J138:J154">
    <cfRule type="cellIs" dxfId="16" priority="110" operator="lessThanOrEqual">
      <formula>0</formula>
    </cfRule>
  </conditionalFormatting>
  <conditionalFormatting sqref="H11 H47 H14 H17 H20 H23 H26 H29 H32 H35 H38 H41 H50 H53 H56 H59 H62">
    <cfRule type="cellIs" dxfId="15" priority="85" operator="lessThanOrEqual">
      <formula>0</formula>
    </cfRule>
  </conditionalFormatting>
  <conditionalFormatting sqref="X9:X25">
    <cfRule type="cellIs" dxfId="14" priority="47" operator="lessThanOrEqual">
      <formula>0</formula>
    </cfRule>
  </conditionalFormatting>
  <conditionalFormatting sqref="I11 I14 I17 I20 I23 I26 I29 I32 I35 I38 I41 I47 I50 I53 I56 I59 I62">
    <cfRule type="notContainsBlanks" dxfId="13" priority="42">
      <formula>LEN(TRIM(I11))&gt;0</formula>
    </cfRule>
  </conditionalFormatting>
  <hyperlinks>
    <hyperlink ref="A1:B1" location="Back" display="Back to quick links" xr:uid="{67F56AC8-02D8-426D-9FE6-774CAE75FB9E}"/>
  </hyperlinks>
  <pageMargins left="0.70866141732283472" right="0.70866141732283472" top="0.74803149606299213" bottom="0.74803149606299213" header="0.31496062992125984" footer="0.31496062992125984"/>
  <pageSetup paperSize="9" scale="36" fitToHeight="0" orientation="landscape" r:id="rId1"/>
  <headerFooter>
    <oddHeader>&amp;L&amp;F&amp;C&amp;A&amp;ROFFICIAL</oddHeader>
    <oddFooter>&amp;LPrinted on &amp;D at &amp;T&amp;C&amp;P of &amp;N&amp;ROfwat</oddFooter>
  </headerFooter>
  <rowBreaks count="1" manualBreakCount="1">
    <brk id="71" min="1" max="34"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8C561"/>
    <pageSetUpPr fitToPage="1"/>
  </sheetPr>
  <dimension ref="A1:BB167"/>
  <sheetViews>
    <sheetView zoomScaleNormal="100" workbookViewId="0">
      <pane ySplit="1" topLeftCell="A2" activePane="bottomLeft" state="frozen"/>
      <selection activeCell="E12" sqref="E12"/>
      <selection pane="bottomLeft" activeCell="A2" sqref="A2"/>
    </sheetView>
  </sheetViews>
  <sheetFormatPr defaultColWidth="0" defaultRowHeight="13.15" zeroHeight="1" outlineLevelRow="2" x14ac:dyDescent="0.35"/>
  <cols>
    <col min="1" max="1" width="2.59765625" style="57" customWidth="1"/>
    <col min="2" max="4" width="12.59765625" style="57" customWidth="1"/>
    <col min="5" max="5" width="11.59765625" style="57" customWidth="1"/>
    <col min="6" max="6" width="14.59765625" style="57" customWidth="1"/>
    <col min="7" max="14" width="11.59765625" style="57" customWidth="1"/>
    <col min="15" max="15" width="14.59765625" style="57" customWidth="1"/>
    <col min="16" max="22" width="11.59765625" style="57" customWidth="1"/>
    <col min="23" max="23" width="9.59765625" style="57" customWidth="1"/>
    <col min="24" max="24" width="9" style="57" customWidth="1"/>
    <col min="25" max="25" width="9.59765625" style="57" customWidth="1"/>
    <col min="26" max="36" width="8.59765625" style="57" customWidth="1"/>
    <col min="37" max="44" width="8.59765625" style="57" hidden="1" customWidth="1"/>
    <col min="45" max="54" width="0" style="57" hidden="1" customWidth="1"/>
    <col min="55" max="16384" width="9" style="57" hidden="1"/>
  </cols>
  <sheetData>
    <row r="1" spans="1:45" x14ac:dyDescent="0.35">
      <c r="A1" s="764" t="s">
        <v>210</v>
      </c>
      <c r="B1" s="764"/>
    </row>
    <row r="2" spans="1:45" ht="18" x14ac:dyDescent="0.35">
      <c r="B2" s="73" t="str">
        <f>"Wholesale totex variances in "&amp;Year&amp;" - outturn prices"</f>
        <v>Wholesale totex variances in 2020-21 - outturn prices</v>
      </c>
      <c r="C2" s="55"/>
      <c r="D2" s="56"/>
      <c r="E2" s="56"/>
      <c r="F2" s="56"/>
      <c r="G2" s="56"/>
      <c r="H2" s="56"/>
      <c r="I2" s="56"/>
      <c r="J2" s="56"/>
      <c r="K2" s="56"/>
      <c r="L2" s="56"/>
      <c r="M2" s="56"/>
      <c r="N2" s="56"/>
      <c r="O2" s="56"/>
      <c r="P2" s="56"/>
      <c r="Q2" s="56"/>
      <c r="R2" s="56"/>
      <c r="S2" s="56"/>
      <c r="T2" s="56"/>
      <c r="U2" s="56"/>
      <c r="V2" s="56"/>
      <c r="W2" s="59"/>
      <c r="X2" s="59"/>
      <c r="Y2" s="59"/>
      <c r="Z2" s="59"/>
      <c r="AA2" s="59"/>
      <c r="AB2" s="59"/>
      <c r="AC2" s="59"/>
      <c r="AD2" s="59"/>
      <c r="AE2" s="59"/>
      <c r="AF2" s="59"/>
      <c r="AG2" s="59"/>
      <c r="AH2" s="59"/>
      <c r="AI2" s="59"/>
    </row>
    <row r="3" spans="1:45" x14ac:dyDescent="0.35"/>
    <row r="4" spans="1:45" ht="14.25" outlineLevel="1" x14ac:dyDescent="0.35">
      <c r="B4" s="74" t="s">
        <v>1457</v>
      </c>
      <c r="C4" s="60"/>
      <c r="D4" s="18"/>
      <c r="E4" s="18"/>
      <c r="F4" s="18"/>
      <c r="G4" s="18"/>
      <c r="H4" s="18"/>
      <c r="I4" s="18"/>
      <c r="J4" s="18"/>
      <c r="K4" s="18"/>
      <c r="L4" s="18"/>
      <c r="M4" s="18"/>
      <c r="N4" s="18"/>
      <c r="O4" s="18"/>
      <c r="P4" s="18"/>
      <c r="Q4" s="18"/>
      <c r="R4" s="18"/>
      <c r="S4" s="18"/>
      <c r="T4" s="18"/>
      <c r="U4" s="18"/>
      <c r="V4" s="18"/>
      <c r="W4" s="74"/>
      <c r="X4" s="18"/>
      <c r="Y4" s="18"/>
      <c r="Z4" s="18"/>
      <c r="AA4" s="18"/>
      <c r="AB4" s="18"/>
      <c r="AC4" s="18"/>
      <c r="AD4" s="18"/>
      <c r="AE4" s="18"/>
      <c r="AF4" s="18"/>
      <c r="AG4" s="18"/>
      <c r="AH4" s="18"/>
      <c r="AI4" s="18"/>
      <c r="AJ4" s="71"/>
      <c r="AK4" s="71"/>
      <c r="AL4" s="71"/>
      <c r="AM4" s="71"/>
      <c r="AN4" s="71"/>
      <c r="AO4" s="71"/>
      <c r="AP4" s="71"/>
      <c r="AQ4" s="71"/>
      <c r="AR4" s="71"/>
      <c r="AS4" s="71"/>
    </row>
    <row r="5" spans="1:45" outlineLevel="2" x14ac:dyDescent="0.35"/>
    <row r="6" spans="1:45" outlineLevel="2" x14ac:dyDescent="0.35">
      <c r="B6" s="122" t="str">
        <f>Year</f>
        <v>2020-21</v>
      </c>
      <c r="W6" s="57" t="s">
        <v>1428</v>
      </c>
    </row>
    <row r="7" spans="1:45" outlineLevel="2" x14ac:dyDescent="0.35"/>
    <row r="8" spans="1:45" ht="42.75" customHeight="1" outlineLevel="2" x14ac:dyDescent="0.35">
      <c r="C8" s="84" t="s">
        <v>212</v>
      </c>
      <c r="D8" s="416" t="s">
        <v>1429</v>
      </c>
      <c r="E8" s="416" t="s">
        <v>1430</v>
      </c>
      <c r="F8" s="836" t="s">
        <v>1431</v>
      </c>
      <c r="G8" s="837"/>
      <c r="H8" s="851" t="s">
        <v>1226</v>
      </c>
      <c r="I8" s="851"/>
      <c r="L8" s="520"/>
      <c r="M8" s="420"/>
      <c r="N8" s="420"/>
      <c r="O8" s="85"/>
      <c r="P8" s="85"/>
      <c r="Q8" s="85"/>
      <c r="R8" s="85"/>
      <c r="S8" s="420"/>
      <c r="W8" s="90"/>
      <c r="X8" s="140" t="s">
        <v>1433</v>
      </c>
      <c r="Y8" s="608" t="s">
        <v>1228</v>
      </c>
      <c r="Z8" s="390"/>
      <c r="AA8" s="482"/>
      <c r="AB8" s="390"/>
      <c r="AC8" s="390"/>
      <c r="AD8" s="390"/>
      <c r="AE8" s="482"/>
      <c r="AF8" s="390"/>
      <c r="AG8" s="390"/>
      <c r="AH8" s="390"/>
      <c r="AI8" s="482"/>
      <c r="AJ8" s="390"/>
      <c r="AK8" s="390"/>
      <c r="AL8" s="390"/>
      <c r="AM8" s="482"/>
      <c r="AN8" s="390"/>
      <c r="AO8" s="390"/>
    </row>
    <row r="9" spans="1:45" outlineLevel="2" x14ac:dyDescent="0.35">
      <c r="C9" s="841" t="s">
        <v>117</v>
      </c>
      <c r="D9" s="852">
        <f>VLOOKUP($C9,'CALCS | Totex'!$C$9:$L$27,MATCH($B$6,'CALCS | Totex'!$C$2:$L$2,0),0)</f>
        <v>792.65599999999995</v>
      </c>
      <c r="E9" s="852">
        <f>VLOOKUP($C9,'CALCS | Totex'!$C$31:$L$49,MATCH($B$6,'CALCS | Totex'!$C$2:$L$2,0),0)</f>
        <v>844.52599999999995</v>
      </c>
      <c r="F9" s="538" t="s">
        <v>1434</v>
      </c>
      <c r="G9" s="123">
        <f>E9-D9</f>
        <v>51.870000000000005</v>
      </c>
      <c r="H9" s="550"/>
      <c r="I9" s="107"/>
      <c r="J9" s="692"/>
      <c r="M9" s="455"/>
      <c r="N9" s="455"/>
      <c r="O9" s="65"/>
      <c r="P9" s="80"/>
      <c r="Q9" s="565"/>
      <c r="R9" s="70"/>
      <c r="S9" s="862"/>
      <c r="W9" s="124" t="s">
        <v>117</v>
      </c>
      <c r="X9" s="659">
        <f>H11</f>
        <v>9.9286449607396271E-3</v>
      </c>
      <c r="Y9" s="208">
        <f>IF(X9&lt;=0,1,2)</f>
        <v>2</v>
      </c>
      <c r="Z9" s="78"/>
      <c r="AA9" s="186"/>
      <c r="AB9" s="78"/>
      <c r="AC9" s="80"/>
      <c r="AD9" s="78"/>
      <c r="AE9" s="186"/>
      <c r="AF9" s="78"/>
      <c r="AG9" s="80"/>
      <c r="AH9" s="78"/>
      <c r="AI9" s="186"/>
      <c r="AJ9" s="78"/>
      <c r="AK9" s="80"/>
      <c r="AL9" s="78"/>
      <c r="AM9" s="186"/>
      <c r="AN9" s="78"/>
      <c r="AO9" s="80"/>
    </row>
    <row r="10" spans="1:45" outlineLevel="2" x14ac:dyDescent="0.35">
      <c r="C10" s="842"/>
      <c r="D10" s="839"/>
      <c r="E10" s="839"/>
      <c r="F10" s="538" t="s">
        <v>1436</v>
      </c>
      <c r="G10" s="539">
        <f>VLOOKUP($C9,'CALCS | Totex'!$C$53:$L$71,MATCH($B$6,'CALCS | Totex'!$C$2:$L$2,0),0)</f>
        <v>44</v>
      </c>
      <c r="H10" s="551"/>
      <c r="I10" s="107"/>
      <c r="J10" s="540"/>
      <c r="M10" s="456"/>
      <c r="N10" s="456"/>
      <c r="O10" s="65"/>
      <c r="P10" s="69"/>
      <c r="Q10" s="566"/>
      <c r="R10" s="72"/>
      <c r="S10" s="861"/>
      <c r="W10" s="124" t="s">
        <v>119</v>
      </c>
      <c r="X10" s="660">
        <f>H14</f>
        <v>6.5805908357308124E-2</v>
      </c>
      <c r="Y10" s="208">
        <f t="shared" ref="Y10:Y25" si="0">IF(X10&lt;=0,1,2)</f>
        <v>2</v>
      </c>
      <c r="Z10" s="78"/>
      <c r="AA10" s="186"/>
      <c r="AB10" s="78"/>
      <c r="AC10" s="80"/>
      <c r="AD10" s="78"/>
      <c r="AE10" s="186"/>
      <c r="AF10" s="78"/>
      <c r="AG10" s="80"/>
      <c r="AH10" s="78"/>
      <c r="AI10" s="186"/>
      <c r="AJ10" s="78"/>
      <c r="AK10" s="80"/>
      <c r="AL10" s="78"/>
      <c r="AM10" s="186"/>
      <c r="AN10" s="78"/>
      <c r="AO10" s="80"/>
    </row>
    <row r="11" spans="1:45" outlineLevel="2" x14ac:dyDescent="0.35">
      <c r="C11" s="843"/>
      <c r="D11" s="840"/>
      <c r="E11" s="840"/>
      <c r="F11" s="538" t="s">
        <v>1437</v>
      </c>
      <c r="G11" s="539">
        <f>VLOOKUP($C9,'CALCS | Totex'!$C$75:$L$93,MATCH($B$6,'CALCS | Totex'!$C$2:$L$2,0),0)</f>
        <v>7.8700000000000294</v>
      </c>
      <c r="H11" s="656">
        <f>IFERROR(G11/D9,"-")</f>
        <v>9.9286449607396271E-3</v>
      </c>
      <c r="I11" s="107"/>
      <c r="J11" s="692"/>
      <c r="M11" s="456"/>
      <c r="N11" s="456"/>
      <c r="O11" s="65"/>
      <c r="P11" s="69"/>
      <c r="Q11" s="565"/>
      <c r="R11" s="70"/>
      <c r="S11" s="861"/>
      <c r="W11" s="124" t="s">
        <v>122</v>
      </c>
      <c r="X11" s="660">
        <f>H17</f>
        <v>0.16902480368076939</v>
      </c>
      <c r="Y11" s="208">
        <f t="shared" si="0"/>
        <v>2</v>
      </c>
      <c r="Z11" s="78"/>
      <c r="AA11" s="186"/>
      <c r="AB11" s="78"/>
      <c r="AC11" s="80"/>
      <c r="AD11" s="78"/>
      <c r="AE11" s="186"/>
      <c r="AF11" s="78"/>
      <c r="AG11" s="80"/>
      <c r="AH11" s="78"/>
      <c r="AI11" s="186"/>
      <c r="AJ11" s="78"/>
      <c r="AK11" s="80"/>
      <c r="AL11" s="78"/>
      <c r="AM11" s="186"/>
      <c r="AN11" s="78"/>
      <c r="AO11" s="80"/>
    </row>
    <row r="12" spans="1:45" outlineLevel="2" x14ac:dyDescent="0.35">
      <c r="C12" s="841" t="s">
        <v>119</v>
      </c>
      <c r="D12" s="838">
        <f>VLOOKUP($C12,'CALCS | Totex'!$C$9:$L$27,MATCH($B$6,'CALCS | Totex'!$C$2:$L$2,0),0)</f>
        <v>570.04000000000008</v>
      </c>
      <c r="E12" s="838">
        <f>VLOOKUP($C12,'CALCS | Totex'!$C$31:$L$49,MATCH($B$6,'CALCS | Totex'!$C$2:$L$2,0),0)</f>
        <v>591.55200000000002</v>
      </c>
      <c r="F12" s="538" t="s">
        <v>1434</v>
      </c>
      <c r="G12" s="123">
        <f>E12-D12</f>
        <v>21.511999999999944</v>
      </c>
      <c r="H12" s="550"/>
      <c r="I12" s="107"/>
      <c r="J12" s="692"/>
      <c r="M12" s="455"/>
      <c r="N12" s="455"/>
      <c r="O12" s="65"/>
      <c r="P12" s="80"/>
      <c r="Q12" s="565"/>
      <c r="R12" s="72"/>
      <c r="S12" s="861"/>
      <c r="W12" s="124" t="s">
        <v>124</v>
      </c>
      <c r="X12" s="660">
        <f>H20</f>
        <v>-3.0804896309726736E-2</v>
      </c>
      <c r="Y12" s="208">
        <f t="shared" si="0"/>
        <v>1</v>
      </c>
      <c r="Z12" s="78"/>
      <c r="AA12" s="186"/>
      <c r="AB12" s="78"/>
      <c r="AC12" s="80"/>
      <c r="AD12" s="78"/>
      <c r="AE12" s="186"/>
      <c r="AF12" s="78"/>
      <c r="AG12" s="80"/>
      <c r="AH12" s="78"/>
      <c r="AI12" s="186"/>
      <c r="AJ12" s="78"/>
      <c r="AK12" s="80"/>
      <c r="AL12" s="78"/>
      <c r="AM12" s="186"/>
      <c r="AN12" s="78"/>
      <c r="AO12" s="80"/>
    </row>
    <row r="13" spans="1:45" outlineLevel="2" x14ac:dyDescent="0.35">
      <c r="C13" s="842"/>
      <c r="D13" s="839"/>
      <c r="E13" s="839"/>
      <c r="F13" s="538" t="s">
        <v>1436</v>
      </c>
      <c r="G13" s="524">
        <f>VLOOKUP($C12,'CALCS | Totex'!$C$53:$L$71,MATCH($B$6,'CALCS | Totex'!$C$2:$L$2,0),0)</f>
        <v>-16</v>
      </c>
      <c r="H13" s="551"/>
      <c r="I13" s="107"/>
      <c r="J13" s="540"/>
      <c r="M13" s="456"/>
      <c r="N13" s="456"/>
      <c r="O13" s="65"/>
      <c r="P13" s="69"/>
      <c r="Q13" s="566"/>
      <c r="R13" s="72"/>
      <c r="S13" s="861"/>
      <c r="W13" s="124" t="s">
        <v>126</v>
      </c>
      <c r="X13" s="660">
        <f>H23</f>
        <v>1.6128623026618938E-2</v>
      </c>
      <c r="Y13" s="208">
        <f t="shared" si="0"/>
        <v>2</v>
      </c>
      <c r="Z13" s="78"/>
      <c r="AA13" s="186"/>
      <c r="AB13" s="78"/>
      <c r="AC13" s="80"/>
      <c r="AD13" s="78"/>
      <c r="AE13" s="186"/>
      <c r="AF13" s="78"/>
      <c r="AG13" s="80"/>
      <c r="AH13" s="78"/>
      <c r="AI13" s="186"/>
      <c r="AJ13" s="78"/>
      <c r="AK13" s="80"/>
      <c r="AL13" s="78"/>
      <c r="AM13" s="186"/>
      <c r="AN13" s="78"/>
      <c r="AO13" s="80"/>
    </row>
    <row r="14" spans="1:45" outlineLevel="2" x14ac:dyDescent="0.35">
      <c r="C14" s="843"/>
      <c r="D14" s="840"/>
      <c r="E14" s="840"/>
      <c r="F14" s="538" t="s">
        <v>1437</v>
      </c>
      <c r="G14" s="524">
        <f>VLOOKUP($C12,'CALCS | Totex'!$C$75:$L$93,MATCH($B$6,'CALCS | Totex'!$C$2:$L$2,0),0)</f>
        <v>37.511999999999929</v>
      </c>
      <c r="H14" s="656">
        <f>IFERROR(G14/D12,"-")</f>
        <v>6.5805908357308124E-2</v>
      </c>
      <c r="I14" s="107"/>
      <c r="J14" s="692"/>
      <c r="M14" s="456"/>
      <c r="N14" s="456"/>
      <c r="O14" s="65"/>
      <c r="P14" s="69"/>
      <c r="Q14" s="565"/>
      <c r="R14" s="70"/>
      <c r="S14" s="861"/>
      <c r="W14" s="124" t="s">
        <v>128</v>
      </c>
      <c r="X14" s="660">
        <f>H26</f>
        <v>-0.19464180032625056</v>
      </c>
      <c r="Y14" s="208">
        <f t="shared" si="0"/>
        <v>1</v>
      </c>
      <c r="Z14" s="78"/>
      <c r="AA14" s="186"/>
      <c r="AB14" s="78"/>
      <c r="AC14" s="80"/>
      <c r="AD14" s="78"/>
      <c r="AE14" s="186"/>
      <c r="AF14" s="78"/>
      <c r="AG14" s="80"/>
      <c r="AH14" s="78"/>
      <c r="AI14" s="186"/>
      <c r="AJ14" s="78"/>
      <c r="AK14" s="80"/>
      <c r="AL14" s="78"/>
      <c r="AM14" s="186"/>
      <c r="AN14" s="78"/>
      <c r="AO14" s="80"/>
    </row>
    <row r="15" spans="1:45" outlineLevel="2" x14ac:dyDescent="0.35">
      <c r="C15" s="841" t="s">
        <v>122</v>
      </c>
      <c r="D15" s="838">
        <f>VLOOKUP($C15,'CALCS | Totex'!$C$9:$L$27,MATCH($B$6,'CALCS | Totex'!$C$2:$L$2,0),0)</f>
        <v>28.906999999999996</v>
      </c>
      <c r="E15" s="838">
        <f>VLOOKUP($C15,'CALCS | Totex'!$C$31:$L$49,MATCH($B$6,'CALCS | Totex'!$C$2:$L$2,0),0)</f>
        <v>36.660000000000004</v>
      </c>
      <c r="F15" s="538" t="s">
        <v>1434</v>
      </c>
      <c r="G15" s="123">
        <f>E15-D15</f>
        <v>7.7530000000000072</v>
      </c>
      <c r="H15" s="550"/>
      <c r="I15" s="107"/>
      <c r="J15" s="692"/>
      <c r="M15" s="455"/>
      <c r="N15" s="455"/>
      <c r="O15" s="65"/>
      <c r="P15" s="80"/>
      <c r="Q15" s="565"/>
      <c r="R15" s="72"/>
      <c r="S15" s="861"/>
      <c r="W15" s="124" t="s">
        <v>131</v>
      </c>
      <c r="X15" s="660">
        <f>H29</f>
        <v>0.13806907925922873</v>
      </c>
      <c r="Y15" s="208">
        <f t="shared" si="0"/>
        <v>2</v>
      </c>
      <c r="Z15" s="78"/>
      <c r="AA15" s="186"/>
      <c r="AB15" s="78"/>
      <c r="AC15" s="80"/>
      <c r="AD15" s="78"/>
      <c r="AE15" s="186"/>
      <c r="AF15" s="78"/>
      <c r="AG15" s="80"/>
      <c r="AH15" s="78"/>
      <c r="AI15" s="186"/>
      <c r="AJ15" s="78"/>
      <c r="AK15" s="80"/>
      <c r="AL15" s="78"/>
      <c r="AM15" s="186"/>
      <c r="AN15" s="78"/>
      <c r="AO15" s="80"/>
    </row>
    <row r="16" spans="1:45" outlineLevel="2" x14ac:dyDescent="0.35">
      <c r="C16" s="842"/>
      <c r="D16" s="839"/>
      <c r="E16" s="839"/>
      <c r="F16" s="538" t="s">
        <v>1436</v>
      </c>
      <c r="G16" s="524">
        <f>VLOOKUP($C15,'CALCS | Totex'!$C$53:$L$71,MATCH($B$6,'CALCS | Totex'!$C$2:$L$2,0),0)</f>
        <v>2.867</v>
      </c>
      <c r="H16" s="551"/>
      <c r="I16" s="107"/>
      <c r="J16" s="540"/>
      <c r="M16" s="456"/>
      <c r="N16" s="456"/>
      <c r="O16" s="65"/>
      <c r="P16" s="69"/>
      <c r="Q16" s="566"/>
      <c r="R16" s="72"/>
      <c r="S16" s="861"/>
      <c r="W16" s="124" t="s">
        <v>133</v>
      </c>
      <c r="X16" s="660">
        <f>H32</f>
        <v>-2.3752955015761976E-6</v>
      </c>
      <c r="Y16" s="208">
        <f t="shared" si="0"/>
        <v>1</v>
      </c>
      <c r="Z16" s="78"/>
      <c r="AA16" s="186"/>
      <c r="AB16" s="78"/>
      <c r="AC16" s="80"/>
      <c r="AD16" s="78"/>
      <c r="AE16" s="186"/>
      <c r="AF16" s="78"/>
      <c r="AG16" s="80"/>
      <c r="AH16" s="78"/>
      <c r="AI16" s="186"/>
      <c r="AJ16" s="78"/>
      <c r="AK16" s="80"/>
      <c r="AL16" s="78"/>
      <c r="AM16" s="186"/>
      <c r="AN16" s="78"/>
      <c r="AO16" s="80"/>
    </row>
    <row r="17" spans="3:41" outlineLevel="2" x14ac:dyDescent="0.35">
      <c r="C17" s="843"/>
      <c r="D17" s="840"/>
      <c r="E17" s="840"/>
      <c r="F17" s="538" t="s">
        <v>1437</v>
      </c>
      <c r="G17" s="524">
        <f>VLOOKUP($C15,'CALCS | Totex'!$C$75:$L$93,MATCH($B$6,'CALCS | Totex'!$C$2:$L$2,0),0)</f>
        <v>4.8860000000000001</v>
      </c>
      <c r="H17" s="656">
        <f>IFERROR(G17/D15,"-")</f>
        <v>0.16902480368076939</v>
      </c>
      <c r="I17" s="107"/>
      <c r="J17" s="692"/>
      <c r="M17" s="456"/>
      <c r="N17" s="456"/>
      <c r="O17" s="65"/>
      <c r="P17" s="69"/>
      <c r="Q17" s="565"/>
      <c r="R17" s="70"/>
      <c r="S17" s="861"/>
      <c r="W17" s="124" t="s">
        <v>244</v>
      </c>
      <c r="X17" s="660">
        <f>H35</f>
        <v>3.4794015604780494E-2</v>
      </c>
      <c r="Y17" s="208">
        <f t="shared" si="0"/>
        <v>2</v>
      </c>
      <c r="Z17" s="78"/>
      <c r="AA17" s="186"/>
      <c r="AB17" s="78"/>
      <c r="AC17" s="80"/>
      <c r="AD17" s="78"/>
      <c r="AE17" s="186"/>
      <c r="AF17" s="78"/>
      <c r="AG17" s="80"/>
      <c r="AH17" s="78"/>
      <c r="AI17" s="186"/>
      <c r="AJ17" s="78"/>
      <c r="AK17" s="80"/>
      <c r="AL17" s="78"/>
      <c r="AM17" s="186"/>
      <c r="AN17" s="78"/>
      <c r="AO17" s="80"/>
    </row>
    <row r="18" spans="3:41" outlineLevel="2" x14ac:dyDescent="0.35">
      <c r="C18" s="841" t="s">
        <v>124</v>
      </c>
      <c r="D18" s="838">
        <f>VLOOKUP($C18,'CALCS | Totex'!$C$9:$L$27,MATCH($B$6,'CALCS | Totex'!$C$2:$L$2,0),0)</f>
        <v>443.43599999999998</v>
      </c>
      <c r="E18" s="838">
        <f>VLOOKUP($C18,'CALCS | Totex'!$C$31:$L$49,MATCH($B$6,'CALCS | Totex'!$C$2:$L$2,0),0)</f>
        <v>427.55199999999996</v>
      </c>
      <c r="F18" s="538" t="s">
        <v>1434</v>
      </c>
      <c r="G18" s="123">
        <f>E18-D18</f>
        <v>-15.884000000000015</v>
      </c>
      <c r="H18" s="550"/>
      <c r="I18" s="107"/>
      <c r="J18" s="692"/>
      <c r="M18" s="455"/>
      <c r="N18" s="455"/>
      <c r="O18" s="65"/>
      <c r="P18" s="80"/>
      <c r="Q18" s="565"/>
      <c r="R18" s="72"/>
      <c r="S18" s="861"/>
      <c r="W18" s="124" t="s">
        <v>137</v>
      </c>
      <c r="X18" s="660">
        <f>H38</f>
        <v>-3.1809162282167903E-3</v>
      </c>
      <c r="Y18" s="208">
        <f t="shared" si="0"/>
        <v>1</v>
      </c>
      <c r="Z18" s="78"/>
      <c r="AA18" s="186"/>
      <c r="AB18" s="78"/>
      <c r="AC18" s="80"/>
      <c r="AD18" s="78"/>
      <c r="AE18" s="186"/>
      <c r="AF18" s="78"/>
      <c r="AG18" s="80"/>
      <c r="AH18" s="78"/>
      <c r="AI18" s="186"/>
      <c r="AJ18" s="78"/>
      <c r="AK18" s="80"/>
      <c r="AL18" s="78"/>
      <c r="AM18" s="186"/>
      <c r="AN18" s="78"/>
      <c r="AO18" s="80"/>
    </row>
    <row r="19" spans="3:41" outlineLevel="2" x14ac:dyDescent="0.35">
      <c r="C19" s="842"/>
      <c r="D19" s="839"/>
      <c r="E19" s="839"/>
      <c r="F19" s="538" t="s">
        <v>1436</v>
      </c>
      <c r="G19" s="524">
        <f>VLOOKUP($C18,'CALCS | Totex'!$C$53:$L$71,MATCH($B$6,'CALCS | Totex'!$C$2:$L$2,0),0)</f>
        <v>-2.224000000000002</v>
      </c>
      <c r="H19" s="551"/>
      <c r="I19" s="107"/>
      <c r="J19" s="540"/>
      <c r="M19" s="456"/>
      <c r="N19" s="456"/>
      <c r="O19" s="65"/>
      <c r="P19" s="69"/>
      <c r="Q19" s="566"/>
      <c r="R19" s="72"/>
      <c r="S19" s="861"/>
      <c r="W19" s="124" t="s">
        <v>139</v>
      </c>
      <c r="X19" s="660">
        <f>H41</f>
        <v>6.5430692102350502E-2</v>
      </c>
      <c r="Y19" s="208">
        <f t="shared" si="0"/>
        <v>2</v>
      </c>
      <c r="Z19" s="78"/>
      <c r="AA19" s="186"/>
      <c r="AB19" s="78"/>
      <c r="AC19" s="80"/>
      <c r="AD19" s="78"/>
      <c r="AE19" s="186"/>
      <c r="AF19" s="78"/>
      <c r="AG19" s="80"/>
      <c r="AH19" s="78"/>
      <c r="AI19" s="186"/>
      <c r="AJ19" s="78"/>
      <c r="AK19" s="80"/>
      <c r="AL19" s="78"/>
      <c r="AM19" s="186"/>
      <c r="AN19" s="78"/>
      <c r="AO19" s="80"/>
    </row>
    <row r="20" spans="3:41" outlineLevel="2" x14ac:dyDescent="0.35">
      <c r="C20" s="843"/>
      <c r="D20" s="840"/>
      <c r="E20" s="840"/>
      <c r="F20" s="538" t="s">
        <v>1437</v>
      </c>
      <c r="G20" s="524">
        <f>VLOOKUP($C18,'CALCS | Totex'!$C$75:$L$93,MATCH($B$6,'CALCS | Totex'!$C$2:$L$2,0),0)</f>
        <v>-13.659999999999984</v>
      </c>
      <c r="H20" s="656">
        <f>IFERROR(G20/D18,"-")</f>
        <v>-3.0804896309726736E-2</v>
      </c>
      <c r="I20" s="107"/>
      <c r="J20" s="692"/>
      <c r="M20" s="456"/>
      <c r="N20" s="456"/>
      <c r="O20" s="65"/>
      <c r="P20" s="69"/>
      <c r="Q20" s="565"/>
      <c r="R20" s="70"/>
      <c r="S20" s="861"/>
      <c r="W20" s="124" t="s">
        <v>141</v>
      </c>
      <c r="X20" s="660">
        <f>H47</f>
        <v>2.5683957610975843E-2</v>
      </c>
      <c r="Y20" s="208">
        <f t="shared" si="0"/>
        <v>2</v>
      </c>
      <c r="Z20" s="78"/>
      <c r="AA20" s="186"/>
      <c r="AB20" s="78"/>
      <c r="AC20" s="80"/>
      <c r="AD20" s="78"/>
      <c r="AE20" s="186"/>
      <c r="AF20" s="78"/>
      <c r="AG20" s="80"/>
      <c r="AH20" s="78"/>
      <c r="AI20" s="186"/>
      <c r="AJ20" s="78"/>
      <c r="AK20" s="80"/>
      <c r="AL20" s="78"/>
      <c r="AM20" s="186"/>
      <c r="AN20" s="78"/>
      <c r="AO20" s="80"/>
    </row>
    <row r="21" spans="3:41" outlineLevel="2" x14ac:dyDescent="0.35">
      <c r="C21" s="841" t="s">
        <v>126</v>
      </c>
      <c r="D21" s="838">
        <f>VLOOKUP($C21,'CALCS | Totex'!$C$9:$L$27,MATCH($B$6,'CALCS | Totex'!$C$2:$L$2,0),0)</f>
        <v>1058.931</v>
      </c>
      <c r="E21" s="838">
        <f>VLOOKUP($C21,'CALCS | Totex'!$C$31:$L$49,MATCH($B$6,'CALCS | Totex'!$C$2:$L$2,0),0)</f>
        <v>1118.4520989102</v>
      </c>
      <c r="F21" s="538" t="s">
        <v>1434</v>
      </c>
      <c r="G21" s="123">
        <f>E21-D21</f>
        <v>59.521098910199953</v>
      </c>
      <c r="H21" s="550"/>
      <c r="I21" s="107"/>
      <c r="J21" s="692"/>
      <c r="M21" s="455"/>
      <c r="N21" s="455"/>
      <c r="O21" s="65"/>
      <c r="P21" s="80"/>
      <c r="Q21" s="565"/>
      <c r="R21" s="72"/>
      <c r="S21" s="861"/>
      <c r="W21" s="124" t="s">
        <v>143</v>
      </c>
      <c r="X21" s="660">
        <f>H50</f>
        <v>3.2992588806542177E-2</v>
      </c>
      <c r="Y21" s="208">
        <f t="shared" si="0"/>
        <v>2</v>
      </c>
      <c r="Z21" s="78"/>
      <c r="AA21" s="186"/>
      <c r="AB21" s="78"/>
      <c r="AC21" s="80"/>
      <c r="AD21" s="78"/>
      <c r="AE21" s="186"/>
      <c r="AF21" s="78"/>
      <c r="AG21" s="80"/>
      <c r="AH21" s="78"/>
      <c r="AI21" s="186"/>
      <c r="AJ21" s="78"/>
      <c r="AK21" s="80"/>
      <c r="AL21" s="78"/>
      <c r="AM21" s="186"/>
      <c r="AN21" s="78"/>
      <c r="AO21" s="80"/>
    </row>
    <row r="22" spans="3:41" outlineLevel="2" x14ac:dyDescent="0.35">
      <c r="C22" s="842"/>
      <c r="D22" s="839"/>
      <c r="E22" s="839"/>
      <c r="F22" s="538" t="s">
        <v>1436</v>
      </c>
      <c r="G22" s="524">
        <f>VLOOKUP($C21,'CALCS | Totex'!$C$53:$L$71,MATCH($B$6,'CALCS | Totex'!$C$2:$L$2,0),0)</f>
        <v>42.442</v>
      </c>
      <c r="H22" s="551"/>
      <c r="I22" s="107"/>
      <c r="J22" s="540"/>
      <c r="M22" s="456"/>
      <c r="N22" s="456"/>
      <c r="O22" s="65"/>
      <c r="P22" s="69"/>
      <c r="Q22" s="566"/>
      <c r="R22" s="72"/>
      <c r="S22" s="861"/>
      <c r="W22" s="124" t="s">
        <v>145</v>
      </c>
      <c r="X22" s="660">
        <f>H53</f>
        <v>-2.3121636167922472E-2</v>
      </c>
      <c r="Y22" s="208">
        <f t="shared" si="0"/>
        <v>1</v>
      </c>
      <c r="Z22" s="78"/>
      <c r="AA22" s="186"/>
      <c r="AB22" s="78"/>
      <c r="AC22" s="80"/>
      <c r="AD22" s="78"/>
      <c r="AE22" s="186"/>
      <c r="AF22" s="78"/>
      <c r="AG22" s="80"/>
      <c r="AH22" s="78"/>
      <c r="AI22" s="186"/>
      <c r="AJ22" s="78"/>
      <c r="AK22" s="80"/>
      <c r="AL22" s="78"/>
      <c r="AM22" s="186"/>
      <c r="AN22" s="78"/>
      <c r="AO22" s="80"/>
    </row>
    <row r="23" spans="3:41" outlineLevel="2" x14ac:dyDescent="0.35">
      <c r="C23" s="843"/>
      <c r="D23" s="840"/>
      <c r="E23" s="840"/>
      <c r="F23" s="538" t="s">
        <v>1437</v>
      </c>
      <c r="G23" s="524">
        <f>VLOOKUP($C21,'CALCS | Totex'!$C$75:$L$93,MATCH($B$6,'CALCS | Totex'!$C$2:$L$2,0),0)</f>
        <v>17.079098910200621</v>
      </c>
      <c r="H23" s="656">
        <f>IFERROR(G23/D21,"-")</f>
        <v>1.6128623026618938E-2</v>
      </c>
      <c r="I23" s="107"/>
      <c r="J23" s="692"/>
      <c r="M23" s="456"/>
      <c r="N23" s="456"/>
      <c r="O23" s="65"/>
      <c r="P23" s="69"/>
      <c r="Q23" s="565"/>
      <c r="R23" s="70"/>
      <c r="S23" s="861"/>
      <c r="W23" s="124" t="s">
        <v>147</v>
      </c>
      <c r="X23" s="660">
        <f>H56</f>
        <v>8.4750682835694466E-2</v>
      </c>
      <c r="Y23" s="208">
        <f t="shared" si="0"/>
        <v>2</v>
      </c>
      <c r="Z23" s="78"/>
      <c r="AA23" s="186"/>
      <c r="AB23" s="78"/>
      <c r="AC23" s="80"/>
      <c r="AD23" s="78"/>
      <c r="AE23" s="186"/>
      <c r="AF23" s="78"/>
      <c r="AG23" s="80"/>
      <c r="AH23" s="78"/>
      <c r="AI23" s="186"/>
      <c r="AJ23" s="78"/>
      <c r="AK23" s="80"/>
      <c r="AL23" s="78"/>
      <c r="AM23" s="186"/>
      <c r="AN23" s="78"/>
      <c r="AO23" s="80"/>
    </row>
    <row r="24" spans="3:41" outlineLevel="2" x14ac:dyDescent="0.35">
      <c r="C24" s="841" t="s">
        <v>128</v>
      </c>
      <c r="D24" s="838">
        <f>VLOOKUP($C24,'CALCS | Totex'!$C$9:$L$27,MATCH($B$6,'CALCS | Totex'!$C$2:$L$2,0),0)</f>
        <v>332.87299999999999</v>
      </c>
      <c r="E24" s="838">
        <f>VLOOKUP($C24,'CALCS | Totex'!$C$31:$L$49,MATCH($B$6,'CALCS | Totex'!$C$2:$L$2,0),0)</f>
        <v>311.08199999999999</v>
      </c>
      <c r="F24" s="538" t="s">
        <v>1434</v>
      </c>
      <c r="G24" s="123">
        <f>E24-D24</f>
        <v>-21.790999999999997</v>
      </c>
      <c r="H24" s="550"/>
      <c r="I24" s="107"/>
      <c r="J24" s="692"/>
      <c r="M24" s="455"/>
      <c r="N24" s="455"/>
      <c r="O24" s="65"/>
      <c r="P24" s="80"/>
      <c r="Q24" s="565"/>
      <c r="R24" s="72"/>
      <c r="S24" s="861"/>
      <c r="W24" s="138" t="s">
        <v>149</v>
      </c>
      <c r="X24" s="660">
        <f>H59</f>
        <v>-4.4564152791382724E-3</v>
      </c>
      <c r="Y24" s="208">
        <f t="shared" si="0"/>
        <v>1</v>
      </c>
      <c r="Z24" s="78"/>
      <c r="AA24" s="186"/>
      <c r="AB24" s="78"/>
      <c r="AC24" s="80"/>
      <c r="AD24" s="78"/>
      <c r="AE24" s="186"/>
      <c r="AF24" s="78"/>
      <c r="AG24" s="80"/>
      <c r="AH24" s="78"/>
      <c r="AI24" s="186"/>
      <c r="AJ24" s="78"/>
      <c r="AK24" s="80"/>
      <c r="AL24" s="78"/>
      <c r="AM24" s="186"/>
      <c r="AN24" s="78"/>
      <c r="AO24" s="80"/>
    </row>
    <row r="25" spans="3:41" outlineLevel="2" x14ac:dyDescent="0.35">
      <c r="C25" s="842"/>
      <c r="D25" s="839"/>
      <c r="E25" s="839"/>
      <c r="F25" s="538" t="s">
        <v>1436</v>
      </c>
      <c r="G25" s="524">
        <f>VLOOKUP($C24,'CALCS | Totex'!$C$53:$L$71,MATCH($B$6,'CALCS | Totex'!$C$2:$L$2,0),0)</f>
        <v>43</v>
      </c>
      <c r="H25" s="551"/>
      <c r="I25" s="107"/>
      <c r="J25" s="540"/>
      <c r="M25" s="456"/>
      <c r="N25" s="456"/>
      <c r="O25" s="65"/>
      <c r="P25" s="69"/>
      <c r="Q25" s="566"/>
      <c r="R25" s="72"/>
      <c r="S25" s="861"/>
      <c r="W25" s="124" t="s">
        <v>151</v>
      </c>
      <c r="X25" s="660">
        <f>H62</f>
        <v>7.1396019333705152E-2</v>
      </c>
      <c r="Y25" s="208">
        <f t="shared" si="0"/>
        <v>2</v>
      </c>
      <c r="Z25" s="78"/>
      <c r="AA25" s="186"/>
      <c r="AB25" s="78"/>
      <c r="AC25" s="80"/>
      <c r="AD25" s="78"/>
      <c r="AE25" s="186"/>
      <c r="AF25" s="78"/>
      <c r="AG25" s="80"/>
      <c r="AH25" s="78"/>
      <c r="AI25" s="186"/>
      <c r="AJ25" s="78"/>
      <c r="AK25" s="80"/>
      <c r="AL25" s="78"/>
      <c r="AM25" s="186"/>
      <c r="AN25" s="78"/>
      <c r="AO25" s="80"/>
    </row>
    <row r="26" spans="3:41" outlineLevel="2" x14ac:dyDescent="0.35">
      <c r="C26" s="843"/>
      <c r="D26" s="840"/>
      <c r="E26" s="840"/>
      <c r="F26" s="538" t="s">
        <v>1437</v>
      </c>
      <c r="G26" s="524">
        <f>VLOOKUP($C24,'CALCS | Totex'!$C$75:$L$93,MATCH($B$6,'CALCS | Totex'!$C$2:$L$2,0),0)</f>
        <v>-64.790999999999997</v>
      </c>
      <c r="H26" s="656">
        <f>IFERROR(G26/D24,"-")</f>
        <v>-0.19464180032625056</v>
      </c>
      <c r="I26" s="107"/>
      <c r="J26" s="692"/>
      <c r="M26" s="456"/>
      <c r="N26" s="456"/>
      <c r="O26" s="65"/>
      <c r="P26" s="69"/>
      <c r="Q26" s="565"/>
      <c r="R26" s="70"/>
      <c r="S26" s="861"/>
      <c r="W26" s="115"/>
      <c r="X26" s="98"/>
      <c r="Y26" s="179"/>
      <c r="Z26" s="78"/>
      <c r="AA26" s="186"/>
      <c r="AB26" s="78"/>
      <c r="AC26" s="80"/>
      <c r="AD26" s="78"/>
      <c r="AE26" s="186"/>
      <c r="AF26" s="78"/>
      <c r="AG26" s="80"/>
      <c r="AH26" s="78"/>
      <c r="AI26" s="186"/>
      <c r="AJ26" s="78"/>
      <c r="AK26" s="80"/>
      <c r="AL26" s="78"/>
      <c r="AM26" s="186"/>
      <c r="AN26" s="78"/>
      <c r="AO26" s="80"/>
    </row>
    <row r="27" spans="3:41" outlineLevel="2" x14ac:dyDescent="0.35">
      <c r="C27" s="841" t="s">
        <v>131</v>
      </c>
      <c r="D27" s="838">
        <f>VLOOKUP($C27,'CALCS | Totex'!$C$9:$L$27,MATCH($B$6,'CALCS | Totex'!$C$2:$L$2,0),0)</f>
        <v>559.0390000000001</v>
      </c>
      <c r="E27" s="838">
        <f>VLOOKUP($C27,'CALCS | Totex'!$C$31:$L$49,MATCH($B$6,'CALCS | Totex'!$C$2:$L$2,0),0)</f>
        <v>609.86299999999994</v>
      </c>
      <c r="F27" s="538" t="s">
        <v>1434</v>
      </c>
      <c r="G27" s="123">
        <f>E27-D27</f>
        <v>50.823999999999842</v>
      </c>
      <c r="H27" s="550"/>
      <c r="I27" s="107"/>
      <c r="J27" s="692"/>
      <c r="M27" s="455"/>
      <c r="N27" s="455"/>
      <c r="O27" s="65"/>
      <c r="P27" s="80"/>
      <c r="Q27" s="565"/>
      <c r="R27" s="72"/>
      <c r="S27" s="861"/>
      <c r="W27" s="526" t="s">
        <v>725</v>
      </c>
      <c r="X27" s="600">
        <f>H66</f>
        <v>2.1427706708373857E-2</v>
      </c>
      <c r="Y27" s="603"/>
      <c r="Z27" s="78"/>
      <c r="AA27" s="186"/>
      <c r="AB27" s="78"/>
      <c r="AC27" s="80"/>
      <c r="AD27" s="78"/>
      <c r="AE27" s="186"/>
      <c r="AF27" s="78"/>
      <c r="AG27" s="80"/>
      <c r="AH27" s="78"/>
      <c r="AI27" s="186"/>
      <c r="AJ27" s="78"/>
      <c r="AK27" s="80"/>
      <c r="AL27" s="78"/>
      <c r="AM27" s="186"/>
      <c r="AN27" s="78"/>
      <c r="AO27" s="80"/>
    </row>
    <row r="28" spans="3:41" outlineLevel="2" x14ac:dyDescent="0.35">
      <c r="C28" s="842"/>
      <c r="D28" s="839"/>
      <c r="E28" s="839"/>
      <c r="F28" s="538" t="s">
        <v>1436</v>
      </c>
      <c r="G28" s="524">
        <f>VLOOKUP($C27,'CALCS | Totex'!$C$53:$L$71,MATCH($B$6,'CALCS | Totex'!$C$2:$L$2,0),0)</f>
        <v>-26.361999999999998</v>
      </c>
      <c r="H28" s="551"/>
      <c r="I28" s="107"/>
      <c r="J28" s="540"/>
      <c r="M28" s="456"/>
      <c r="N28" s="456"/>
      <c r="O28" s="65"/>
      <c r="P28" s="69"/>
      <c r="Q28" s="566"/>
      <c r="R28" s="72"/>
      <c r="S28" s="861"/>
      <c r="W28" s="67"/>
      <c r="X28" s="119"/>
      <c r="Y28" s="65"/>
      <c r="Z28" s="80"/>
      <c r="AA28" s="80"/>
      <c r="AB28" s="80"/>
      <c r="AC28" s="80"/>
      <c r="AD28" s="72"/>
      <c r="AE28" s="72"/>
      <c r="AF28" s="72"/>
      <c r="AG28" s="72"/>
      <c r="AH28" s="72"/>
      <c r="AI28" s="72"/>
      <c r="AJ28" s="72"/>
      <c r="AK28" s="72"/>
    </row>
    <row r="29" spans="3:41" outlineLevel="2" x14ac:dyDescent="0.35">
      <c r="C29" s="843"/>
      <c r="D29" s="840"/>
      <c r="E29" s="840"/>
      <c r="F29" s="538" t="s">
        <v>1437</v>
      </c>
      <c r="G29" s="524">
        <f>VLOOKUP($C27,'CALCS | Totex'!$C$75:$L$93,MATCH($B$6,'CALCS | Totex'!$C$2:$L$2,0),0)</f>
        <v>77.185999999999993</v>
      </c>
      <c r="H29" s="656">
        <f>IFERROR(G29/D27,"-")</f>
        <v>0.13806907925922873</v>
      </c>
      <c r="I29" s="107"/>
      <c r="J29" s="692"/>
      <c r="M29" s="456"/>
      <c r="N29" s="456"/>
      <c r="O29" s="65"/>
      <c r="P29" s="69"/>
      <c r="Q29" s="565"/>
      <c r="R29" s="70"/>
      <c r="S29" s="861"/>
      <c r="W29" s="108" t="s">
        <v>1204</v>
      </c>
      <c r="X29" s="111"/>
      <c r="Y29" s="81"/>
      <c r="Z29" s="81"/>
      <c r="AA29" s="81"/>
      <c r="AB29" s="80"/>
      <c r="AC29" s="80"/>
      <c r="AD29" s="81"/>
      <c r="AE29" s="81"/>
      <c r="AF29" s="72"/>
      <c r="AG29" s="72"/>
      <c r="AH29" s="81"/>
      <c r="AI29" s="81"/>
      <c r="AJ29" s="72"/>
      <c r="AK29" s="72"/>
      <c r="AL29" s="81"/>
      <c r="AM29" s="81"/>
    </row>
    <row r="30" spans="3:41" outlineLevel="2" x14ac:dyDescent="0.35">
      <c r="C30" s="841" t="s">
        <v>133</v>
      </c>
      <c r="D30" s="838">
        <f>VLOOKUP($C30,'CALCS | Totex'!$C$9:$L$27,MATCH($B$6,'CALCS | Totex'!$C$2:$L$2,0),0)</f>
        <v>1684.001</v>
      </c>
      <c r="E30" s="838">
        <f>VLOOKUP($C30,'CALCS | Totex'!$C$31:$L$49,MATCH($B$6,'CALCS | Totex'!$C$2:$L$2,0),0)</f>
        <v>1528.2009999999998</v>
      </c>
      <c r="F30" s="538" t="s">
        <v>1434</v>
      </c>
      <c r="G30" s="123">
        <f>E30-D30</f>
        <v>-155.80000000000018</v>
      </c>
      <c r="H30" s="550"/>
      <c r="I30" s="107"/>
      <c r="J30" s="692"/>
      <c r="M30" s="455"/>
      <c r="N30" s="455"/>
      <c r="O30" s="65"/>
      <c r="P30" s="80"/>
      <c r="Q30" s="565"/>
      <c r="R30" s="72"/>
      <c r="S30" s="861"/>
    </row>
    <row r="31" spans="3:41" outlineLevel="2" x14ac:dyDescent="0.35">
      <c r="C31" s="842"/>
      <c r="D31" s="839"/>
      <c r="E31" s="839"/>
      <c r="F31" s="538" t="s">
        <v>1436</v>
      </c>
      <c r="G31" s="524">
        <f>VLOOKUP($C30,'CALCS | Totex'!$C$53:$L$71,MATCH($B$6,'CALCS | Totex'!$C$2:$L$2,0),0)</f>
        <v>-155.79599999999999</v>
      </c>
      <c r="H31" s="551"/>
      <c r="I31" s="107"/>
      <c r="J31" s="540"/>
      <c r="M31" s="456"/>
      <c r="N31" s="456"/>
      <c r="O31" s="65"/>
      <c r="P31" s="69"/>
      <c r="Q31" s="566"/>
      <c r="R31" s="72"/>
      <c r="S31" s="861"/>
    </row>
    <row r="32" spans="3:41" outlineLevel="2" x14ac:dyDescent="0.35">
      <c r="C32" s="843"/>
      <c r="D32" s="840"/>
      <c r="E32" s="840"/>
      <c r="F32" s="538" t="s">
        <v>1437</v>
      </c>
      <c r="G32" s="524">
        <f>VLOOKUP($C30,'CALCS | Totex'!$C$75:$L$93,MATCH($B$6,'CALCS | Totex'!$C$2:$L$2,0),0)</f>
        <v>-3.999999999949818E-3</v>
      </c>
      <c r="H32" s="656">
        <f>IFERROR(G32/D30,"-")</f>
        <v>-2.3752955015761976E-6</v>
      </c>
      <c r="I32" s="107"/>
      <c r="J32" s="692"/>
      <c r="M32" s="456"/>
      <c r="N32" s="456"/>
      <c r="O32" s="65"/>
      <c r="P32" s="69"/>
      <c r="Q32" s="565"/>
      <c r="R32" s="70"/>
      <c r="S32" s="861"/>
    </row>
    <row r="33" spans="3:24" outlineLevel="2" x14ac:dyDescent="0.35">
      <c r="C33" s="841" t="s">
        <v>244</v>
      </c>
      <c r="D33" s="838">
        <f>VLOOKUP($C33,'CALCS | Totex'!$C$9:$L$27,MATCH($B$6,'CALCS | Totex'!$C$2:$L$2,0),0)</f>
        <v>929.49892209499785</v>
      </c>
      <c r="E33" s="838">
        <f>VLOOKUP($C33,'CALCS | Totex'!$C$31:$L$49,MATCH($B$6,'CALCS | Totex'!$C$2:$L$2,0),0)</f>
        <v>1165.3635410486386</v>
      </c>
      <c r="F33" s="538" t="s">
        <v>1434</v>
      </c>
      <c r="G33" s="123">
        <f>E33-D33</f>
        <v>235.86461895364073</v>
      </c>
      <c r="H33" s="550"/>
      <c r="I33" s="107"/>
      <c r="J33" s="692"/>
      <c r="M33" s="455"/>
      <c r="N33" s="455"/>
      <c r="O33" s="65"/>
      <c r="P33" s="80"/>
      <c r="Q33" s="565"/>
      <c r="R33" s="72"/>
      <c r="S33" s="861"/>
    </row>
    <row r="34" spans="3:24" outlineLevel="2" x14ac:dyDescent="0.35">
      <c r="C34" s="842"/>
      <c r="D34" s="839"/>
      <c r="E34" s="839"/>
      <c r="F34" s="538" t="s">
        <v>1436</v>
      </c>
      <c r="G34" s="524">
        <f>VLOOKUP($C33,'CALCS | Totex'!$C$53:$L$71,MATCH($B$6,'CALCS | Totex'!$C$2:$L$2,0),0)</f>
        <v>203.5236189536418</v>
      </c>
      <c r="H34" s="551"/>
      <c r="I34" s="107"/>
      <c r="J34" s="540"/>
      <c r="M34" s="456"/>
      <c r="N34" s="456"/>
      <c r="O34" s="65"/>
      <c r="P34" s="69"/>
      <c r="Q34" s="566"/>
      <c r="R34" s="72"/>
      <c r="S34" s="861"/>
      <c r="X34" s="541"/>
    </row>
    <row r="35" spans="3:24" outlineLevel="2" x14ac:dyDescent="0.35">
      <c r="C35" s="843"/>
      <c r="D35" s="840"/>
      <c r="E35" s="840"/>
      <c r="F35" s="538" t="s">
        <v>1437</v>
      </c>
      <c r="G35" s="524">
        <f>VLOOKUP($C33,'CALCS | Totex'!$C$75:$L$93,MATCH($B$6,'CALCS | Totex'!$C$2:$L$2,0),0)</f>
        <v>32.341000000000001</v>
      </c>
      <c r="H35" s="656">
        <f>IFERROR(G35/D33,"-")</f>
        <v>3.4794015604780494E-2</v>
      </c>
      <c r="I35" s="107"/>
      <c r="J35" s="692"/>
      <c r="M35" s="456"/>
      <c r="N35" s="456"/>
      <c r="O35" s="65"/>
      <c r="P35" s="69"/>
      <c r="Q35" s="565"/>
      <c r="R35" s="70"/>
      <c r="S35" s="861"/>
    </row>
    <row r="36" spans="3:24" outlineLevel="2" x14ac:dyDescent="0.35">
      <c r="C36" s="841" t="s">
        <v>137</v>
      </c>
      <c r="D36" s="838">
        <f>VLOOKUP($C36,'CALCS | Totex'!$C$9:$L$27,MATCH($B$6,'CALCS | Totex'!$C$2:$L$2,0),0)</f>
        <v>410.39299999999997</v>
      </c>
      <c r="E36" s="838">
        <f>VLOOKUP($C36,'CALCS | Totex'!$C$31:$L$49,MATCH($B$6,'CALCS | Totex'!$C$2:$L$2,0),0)</f>
        <v>392.93</v>
      </c>
      <c r="F36" s="538" t="s">
        <v>1434</v>
      </c>
      <c r="G36" s="123">
        <f>E36-D36</f>
        <v>-17.462999999999965</v>
      </c>
      <c r="H36" s="550"/>
      <c r="I36" s="107"/>
      <c r="J36" s="692"/>
      <c r="M36" s="455"/>
      <c r="N36" s="455"/>
      <c r="O36" s="65"/>
      <c r="P36" s="80"/>
      <c r="Q36" s="565"/>
      <c r="R36" s="72"/>
      <c r="S36" s="861"/>
    </row>
    <row r="37" spans="3:24" outlineLevel="2" x14ac:dyDescent="0.35">
      <c r="C37" s="842"/>
      <c r="D37" s="839"/>
      <c r="E37" s="839"/>
      <c r="F37" s="538" t="s">
        <v>1436</v>
      </c>
      <c r="G37" s="524">
        <f>VLOOKUP($C36,'CALCS | Totex'!$C$53:$L$71,MATCH($B$6,'CALCS | Totex'!$C$2:$L$2,0),0)</f>
        <v>-16.157574246353388</v>
      </c>
      <c r="H37" s="551"/>
      <c r="I37" s="107"/>
      <c r="J37" s="540"/>
      <c r="M37" s="456"/>
      <c r="N37" s="456"/>
      <c r="O37" s="65"/>
      <c r="P37" s="69"/>
      <c r="Q37" s="566"/>
      <c r="R37" s="72"/>
      <c r="S37" s="861"/>
      <c r="V37" s="542"/>
      <c r="W37" s="542"/>
    </row>
    <row r="38" spans="3:24" outlineLevel="2" x14ac:dyDescent="0.35">
      <c r="C38" s="843"/>
      <c r="D38" s="840"/>
      <c r="E38" s="840"/>
      <c r="F38" s="538" t="s">
        <v>1437</v>
      </c>
      <c r="G38" s="524">
        <f>VLOOKUP($C36,'CALCS | Totex'!$C$75:$L$93,MATCH($B$6,'CALCS | Totex'!$C$2:$L$2,0),0)</f>
        <v>-1.3054257536465732</v>
      </c>
      <c r="H38" s="656">
        <f>IFERROR(G38/D36,"-")</f>
        <v>-3.1809162282167903E-3</v>
      </c>
      <c r="I38" s="107"/>
      <c r="J38" s="692"/>
      <c r="M38" s="456"/>
      <c r="N38" s="456"/>
      <c r="O38" s="65"/>
      <c r="P38" s="69"/>
      <c r="Q38" s="565"/>
      <c r="R38" s="70"/>
      <c r="S38" s="861"/>
      <c r="T38" s="542"/>
      <c r="U38" s="68"/>
      <c r="V38" s="68"/>
    </row>
    <row r="39" spans="3:24" outlineLevel="2" x14ac:dyDescent="0.35">
      <c r="C39" s="841" t="s">
        <v>139</v>
      </c>
      <c r="D39" s="838">
        <f>VLOOKUP($C39,'CALCS | Totex'!$C$9:$L$27,MATCH($B$6,'CALCS | Totex'!$C$2:$L$2,0),0)</f>
        <v>921.54000000000008</v>
      </c>
      <c r="E39" s="838">
        <f>VLOOKUP($C39,'CALCS | Totex'!$C$31:$L$49,MATCH($B$6,'CALCS | Totex'!$C$2:$L$2,0),0)</f>
        <v>813.13300000000004</v>
      </c>
      <c r="F39" s="538" t="s">
        <v>1434</v>
      </c>
      <c r="G39" s="123">
        <f>E39-D39</f>
        <v>-108.40700000000004</v>
      </c>
      <c r="H39" s="550"/>
      <c r="I39" s="107"/>
      <c r="J39" s="692"/>
      <c r="M39" s="455"/>
      <c r="N39" s="455"/>
      <c r="O39" s="65"/>
      <c r="P39" s="80"/>
      <c r="Q39" s="565"/>
      <c r="R39" s="72"/>
      <c r="S39" s="861"/>
      <c r="U39" s="68"/>
      <c r="V39" s="68"/>
    </row>
    <row r="40" spans="3:24" outlineLevel="2" x14ac:dyDescent="0.35">
      <c r="C40" s="842"/>
      <c r="D40" s="839"/>
      <c r="E40" s="839"/>
      <c r="F40" s="538" t="s">
        <v>1436</v>
      </c>
      <c r="G40" s="524">
        <f>VLOOKUP($C39,'CALCS | Totex'!$C$53:$L$71,MATCH($B$6,'CALCS | Totex'!$C$2:$L$2,0),0)</f>
        <v>-168.70400000000001</v>
      </c>
      <c r="H40" s="551"/>
      <c r="I40" s="107"/>
      <c r="J40" s="540"/>
      <c r="M40" s="456"/>
      <c r="N40" s="456"/>
      <c r="O40" s="65"/>
      <c r="P40" s="69"/>
      <c r="Q40" s="566"/>
      <c r="R40" s="72"/>
      <c r="S40" s="861"/>
    </row>
    <row r="41" spans="3:24" outlineLevel="2" x14ac:dyDescent="0.35">
      <c r="C41" s="843"/>
      <c r="D41" s="840"/>
      <c r="E41" s="840"/>
      <c r="F41" s="538" t="s">
        <v>1437</v>
      </c>
      <c r="G41" s="524">
        <f>VLOOKUP($C39,'CALCS | Totex'!$C$75:$L$93,MATCH($B$6,'CALCS | Totex'!$C$2:$L$2,0),0)</f>
        <v>60.297000000000089</v>
      </c>
      <c r="H41" s="656">
        <f>IFERROR(G41/D39,"-")</f>
        <v>6.5430692102350502E-2</v>
      </c>
      <c r="I41" s="107"/>
      <c r="J41" s="692"/>
      <c r="M41" s="456"/>
      <c r="N41" s="456"/>
      <c r="O41" s="65"/>
      <c r="P41" s="69"/>
      <c r="Q41" s="565"/>
      <c r="R41" s="70"/>
      <c r="S41" s="861"/>
    </row>
    <row r="42" spans="3:24" outlineLevel="2" x14ac:dyDescent="0.35">
      <c r="C42" s="122"/>
      <c r="D42" s="122"/>
      <c r="E42" s="122"/>
      <c r="F42" s="122"/>
      <c r="G42" s="122"/>
      <c r="H42" s="122"/>
      <c r="I42" s="122"/>
      <c r="J42" s="540"/>
      <c r="S42" s="122"/>
    </row>
    <row r="43" spans="3:24" outlineLevel="2" x14ac:dyDescent="0.35">
      <c r="C43" s="122"/>
      <c r="D43" s="122"/>
      <c r="E43" s="122"/>
      <c r="F43" s="122"/>
      <c r="G43" s="122"/>
      <c r="H43" s="122"/>
      <c r="I43" s="122"/>
      <c r="J43" s="540"/>
      <c r="S43" s="122"/>
    </row>
    <row r="44" spans="3:24" ht="39.4" outlineLevel="2" x14ac:dyDescent="0.35">
      <c r="C44" s="543" t="s">
        <v>212</v>
      </c>
      <c r="D44" s="544" t="s">
        <v>1429</v>
      </c>
      <c r="E44" s="544" t="s">
        <v>1430</v>
      </c>
      <c r="F44" s="854" t="s">
        <v>1431</v>
      </c>
      <c r="G44" s="855"/>
      <c r="H44" s="856" t="s">
        <v>1226</v>
      </c>
      <c r="I44" s="856"/>
      <c r="J44" s="540"/>
      <c r="L44" s="520"/>
      <c r="M44" s="420"/>
      <c r="N44" s="420"/>
      <c r="O44" s="85"/>
      <c r="P44" s="85"/>
      <c r="Q44" s="85"/>
      <c r="R44" s="85"/>
      <c r="S44" s="564"/>
    </row>
    <row r="45" spans="3:24" outlineLevel="2" x14ac:dyDescent="0.35">
      <c r="C45" s="841" t="s">
        <v>141</v>
      </c>
      <c r="D45" s="838">
        <f>VLOOKUP($C45,'CALCS | Totex'!$C$9:$L$27,MATCH($B$6,'CALCS | Totex'!$C$2:$L$2,0),0)</f>
        <v>251.71191488181972</v>
      </c>
      <c r="E45" s="838">
        <f>VLOOKUP($C45,'CALCS | Totex'!$C$31:$L$49,MATCH($B$6,'CALCS | Totex'!$C$2:$L$2,0),0)</f>
        <v>233.32999999999998</v>
      </c>
      <c r="F45" s="538" t="s">
        <v>1434</v>
      </c>
      <c r="G45" s="123">
        <f>E45-D45</f>
        <v>-18.381914881819739</v>
      </c>
      <c r="H45" s="550"/>
      <c r="I45" s="107"/>
      <c r="J45" s="692"/>
      <c r="M45" s="455"/>
      <c r="N45" s="455"/>
      <c r="O45" s="65"/>
      <c r="P45" s="80"/>
      <c r="Q45" s="565"/>
      <c r="R45" s="72"/>
      <c r="S45" s="861"/>
    </row>
    <row r="46" spans="3:24" outlineLevel="2" x14ac:dyDescent="0.35">
      <c r="C46" s="842"/>
      <c r="D46" s="839"/>
      <c r="E46" s="839"/>
      <c r="F46" s="538" t="s">
        <v>1436</v>
      </c>
      <c r="G46" s="524">
        <f>VLOOKUP($C45,'CALCS | Totex'!$C$53:$L$71,MATCH($B$6,'CALCS | Totex'!$C$2:$L$2,0),0)</f>
        <v>-24.846873033822298</v>
      </c>
      <c r="H46" s="551"/>
      <c r="I46" s="107"/>
      <c r="J46" s="540"/>
      <c r="M46" s="456"/>
      <c r="N46" s="456"/>
      <c r="O46" s="65"/>
      <c r="P46" s="69"/>
      <c r="Q46" s="565"/>
      <c r="R46" s="72"/>
      <c r="S46" s="861"/>
    </row>
    <row r="47" spans="3:24" outlineLevel="2" x14ac:dyDescent="0.35">
      <c r="C47" s="843"/>
      <c r="D47" s="840"/>
      <c r="E47" s="840"/>
      <c r="F47" s="538" t="s">
        <v>1437</v>
      </c>
      <c r="G47" s="524">
        <f>VLOOKUP($C45,'CALCS | Totex'!$C$75:$L$93,MATCH($B$6,'CALCS | Totex'!$C$2:$L$2,0),0)</f>
        <v>6.4649581520022172</v>
      </c>
      <c r="H47" s="656">
        <f>IFERROR(G47/D45,"-")</f>
        <v>2.5683957610975843E-2</v>
      </c>
      <c r="I47" s="107"/>
      <c r="J47" s="692"/>
      <c r="M47" s="456"/>
      <c r="N47" s="456"/>
      <c r="O47" s="65"/>
      <c r="P47" s="69"/>
      <c r="Q47" s="565"/>
      <c r="R47" s="70"/>
      <c r="S47" s="861"/>
    </row>
    <row r="48" spans="3:24" outlineLevel="2" x14ac:dyDescent="0.35">
      <c r="C48" s="841" t="s">
        <v>143</v>
      </c>
      <c r="D48" s="838">
        <f>VLOOKUP($C48,'CALCS | Totex'!$C$9:$L$27,MATCH($B$6,'CALCS | Totex'!$C$2:$L$2,0),0)</f>
        <v>78.260000000000005</v>
      </c>
      <c r="E48" s="838">
        <f>VLOOKUP($C48,'CALCS | Totex'!$C$31:$L$49,MATCH($B$6,'CALCS | Totex'!$C$2:$L$2,0),0)</f>
        <v>81.736000000000004</v>
      </c>
      <c r="F48" s="538" t="s">
        <v>1434</v>
      </c>
      <c r="G48" s="546">
        <f>E48-D48</f>
        <v>3.4759999999999991</v>
      </c>
      <c r="H48" s="550"/>
      <c r="I48" s="107"/>
      <c r="J48" s="692"/>
      <c r="M48" s="455"/>
      <c r="N48" s="455"/>
      <c r="O48" s="65"/>
      <c r="P48" s="80"/>
      <c r="Q48" s="565"/>
      <c r="R48" s="72"/>
      <c r="S48" s="861"/>
    </row>
    <row r="49" spans="3:19" outlineLevel="2" x14ac:dyDescent="0.35">
      <c r="C49" s="842"/>
      <c r="D49" s="839"/>
      <c r="E49" s="839"/>
      <c r="F49" s="538" t="s">
        <v>1436</v>
      </c>
      <c r="G49" s="547">
        <f>VLOOKUP($C48,'CALCS | Totex'!$C$53:$L$71,MATCH($B$6,'CALCS | Totex'!$C$2:$L$2,0),0)</f>
        <v>0.89399999999999968</v>
      </c>
      <c r="H49" s="551"/>
      <c r="I49" s="107"/>
      <c r="J49" s="540"/>
      <c r="M49" s="456"/>
      <c r="N49" s="456"/>
      <c r="O49" s="65"/>
      <c r="P49" s="69"/>
      <c r="Q49" s="566"/>
      <c r="R49" s="72"/>
      <c r="S49" s="861"/>
    </row>
    <row r="50" spans="3:19" outlineLevel="2" x14ac:dyDescent="0.35">
      <c r="C50" s="843"/>
      <c r="D50" s="840"/>
      <c r="E50" s="840"/>
      <c r="F50" s="538" t="s">
        <v>1437</v>
      </c>
      <c r="G50" s="547">
        <f>VLOOKUP($C48,'CALCS | Totex'!$C$75:$L$93,MATCH($B$6,'CALCS | Totex'!$C$2:$L$2,0),0)</f>
        <v>2.581999999999991</v>
      </c>
      <c r="H50" s="656">
        <f>IFERROR(G50/D48,"-")</f>
        <v>3.2992588806542177E-2</v>
      </c>
      <c r="I50" s="107"/>
      <c r="J50" s="692"/>
      <c r="M50" s="456"/>
      <c r="N50" s="456"/>
      <c r="O50" s="65"/>
      <c r="P50" s="69"/>
      <c r="Q50" s="565"/>
      <c r="R50" s="70"/>
      <c r="S50" s="861"/>
    </row>
    <row r="51" spans="3:19" outlineLevel="2" x14ac:dyDescent="0.35">
      <c r="C51" s="841" t="s">
        <v>145</v>
      </c>
      <c r="D51" s="838">
        <f>VLOOKUP($C51,'CALCS | Totex'!$C$9:$L$27,MATCH($B$6,'CALCS | Totex'!$C$2:$L$2,0),0)</f>
        <v>46.45</v>
      </c>
      <c r="E51" s="838">
        <f>VLOOKUP($C51,'CALCS | Totex'!$C$31:$L$49,MATCH($B$6,'CALCS | Totex'!$C$2:$L$2,0),0)</f>
        <v>41.492999999999995</v>
      </c>
      <c r="F51" s="538" t="s">
        <v>1434</v>
      </c>
      <c r="G51" s="123">
        <f>E51-D51</f>
        <v>-4.9570000000000078</v>
      </c>
      <c r="H51" s="550"/>
      <c r="I51" s="107"/>
      <c r="J51" s="692"/>
      <c r="M51" s="455"/>
      <c r="N51" s="455"/>
      <c r="O51" s="65"/>
      <c r="P51" s="80"/>
      <c r="Q51" s="565"/>
      <c r="R51" s="72"/>
      <c r="S51" s="861"/>
    </row>
    <row r="52" spans="3:19" outlineLevel="2" x14ac:dyDescent="0.35">
      <c r="C52" s="842"/>
      <c r="D52" s="839"/>
      <c r="E52" s="839"/>
      <c r="F52" s="538" t="s">
        <v>1436</v>
      </c>
      <c r="G52" s="524">
        <f>VLOOKUP($C51,'CALCS | Totex'!$C$53:$L$71,MATCH($B$6,'CALCS | Totex'!$C$2:$L$2,0),0)</f>
        <v>-3.883</v>
      </c>
      <c r="H52" s="551"/>
      <c r="I52" s="107"/>
      <c r="J52" s="540"/>
      <c r="M52" s="456"/>
      <c r="N52" s="456"/>
      <c r="O52" s="65"/>
      <c r="P52" s="69"/>
      <c r="Q52" s="566"/>
      <c r="R52" s="72"/>
      <c r="S52" s="861"/>
    </row>
    <row r="53" spans="3:19" outlineLevel="2" x14ac:dyDescent="0.35">
      <c r="C53" s="843"/>
      <c r="D53" s="840"/>
      <c r="E53" s="840"/>
      <c r="F53" s="538" t="s">
        <v>1437</v>
      </c>
      <c r="G53" s="524">
        <f>VLOOKUP($C51,'CALCS | Totex'!$C$75:$L$93,MATCH($B$6,'CALCS | Totex'!$C$2:$L$2,0),0)</f>
        <v>-1.073999999999999</v>
      </c>
      <c r="H53" s="656">
        <f>IFERROR(G53/D51,"-")</f>
        <v>-2.3121636167922472E-2</v>
      </c>
      <c r="I53" s="107"/>
      <c r="J53" s="692"/>
      <c r="M53" s="456"/>
      <c r="N53" s="456"/>
      <c r="O53" s="65"/>
      <c r="P53" s="69"/>
      <c r="Q53" s="565"/>
      <c r="R53" s="70"/>
      <c r="S53" s="861"/>
    </row>
    <row r="54" spans="3:19" outlineLevel="2" x14ac:dyDescent="0.35">
      <c r="C54" s="841" t="s">
        <v>147</v>
      </c>
      <c r="D54" s="838">
        <f>VLOOKUP($C54,'CALCS | Totex'!$C$9:$L$27,MATCH($B$6,'CALCS | Totex'!$C$2:$L$2,0),0)</f>
        <v>134.8555447697286</v>
      </c>
      <c r="E54" s="838">
        <f>VLOOKUP($C54,'CALCS | Totex'!$C$31:$L$49,MATCH($B$6,'CALCS | Totex'!$C$2:$L$2,0),0)</f>
        <v>162.90069415320002</v>
      </c>
      <c r="F54" s="538" t="s">
        <v>1434</v>
      </c>
      <c r="G54" s="123">
        <f>E54-D54</f>
        <v>28.045149383471426</v>
      </c>
      <c r="H54" s="550"/>
      <c r="I54" s="107"/>
      <c r="J54" s="692"/>
      <c r="M54" s="455"/>
      <c r="N54" s="455"/>
      <c r="O54" s="65"/>
      <c r="P54" s="80"/>
      <c r="Q54" s="565"/>
      <c r="R54" s="72"/>
      <c r="S54" s="861"/>
    </row>
    <row r="55" spans="3:19" outlineLevel="2" x14ac:dyDescent="0.35">
      <c r="C55" s="842"/>
      <c r="D55" s="839"/>
      <c r="E55" s="839"/>
      <c r="F55" s="538" t="s">
        <v>1436</v>
      </c>
      <c r="G55" s="524">
        <f>VLOOKUP($C54,'CALCS | Totex'!$C$53:$L$71,MATCH($B$6,'CALCS | Totex'!$C$2:$L$2,0),0)</f>
        <v>16.616049880057599</v>
      </c>
      <c r="H55" s="551"/>
      <c r="I55" s="107"/>
      <c r="J55" s="540"/>
      <c r="M55" s="456"/>
      <c r="N55" s="456"/>
      <c r="O55" s="65"/>
      <c r="P55" s="69"/>
      <c r="Q55" s="566"/>
      <c r="R55" s="72"/>
      <c r="S55" s="861"/>
    </row>
    <row r="56" spans="3:19" outlineLevel="2" x14ac:dyDescent="0.35">
      <c r="C56" s="843"/>
      <c r="D56" s="840"/>
      <c r="E56" s="840"/>
      <c r="F56" s="538" t="s">
        <v>1437</v>
      </c>
      <c r="G56" s="524">
        <f>VLOOKUP($C54,'CALCS | Totex'!$C$75:$L$93,MATCH($B$6,'CALCS | Totex'!$C$2:$L$2,0),0)</f>
        <v>11.429099503414063</v>
      </c>
      <c r="H56" s="656">
        <f>IFERROR(G56/D54,"-")</f>
        <v>8.4750682835694466E-2</v>
      </c>
      <c r="I56" s="107"/>
      <c r="J56" s="692"/>
      <c r="M56" s="456"/>
      <c r="N56" s="456"/>
      <c r="O56" s="65"/>
      <c r="P56" s="69"/>
      <c r="Q56" s="565"/>
      <c r="R56" s="70"/>
      <c r="S56" s="861"/>
    </row>
    <row r="57" spans="3:19" outlineLevel="2" x14ac:dyDescent="0.35">
      <c r="C57" s="841" t="s">
        <v>149</v>
      </c>
      <c r="D57" s="838">
        <f>VLOOKUP($C57,'CALCS | Totex'!$C$9:$L$27,MATCH($B$6,'CALCS | Totex'!$C$2:$L$2,0),0)</f>
        <v>102.1</v>
      </c>
      <c r="E57" s="838">
        <f>VLOOKUP($C57,'CALCS | Totex'!$C$31:$L$49,MATCH($B$6,'CALCS | Totex'!$C$2:$L$2,0),0)</f>
        <v>88.843000000000004</v>
      </c>
      <c r="F57" s="538" t="s">
        <v>1434</v>
      </c>
      <c r="G57" s="123">
        <f>E57-D57</f>
        <v>-13.256999999999991</v>
      </c>
      <c r="H57" s="550"/>
      <c r="I57" s="107"/>
      <c r="J57" s="692"/>
      <c r="M57" s="455"/>
      <c r="N57" s="455"/>
      <c r="O57" s="65"/>
      <c r="P57" s="80"/>
      <c r="Q57" s="565"/>
      <c r="R57" s="72"/>
      <c r="S57" s="861"/>
    </row>
    <row r="58" spans="3:19" outlineLevel="2" x14ac:dyDescent="0.35">
      <c r="C58" s="842"/>
      <c r="D58" s="839"/>
      <c r="E58" s="839"/>
      <c r="F58" s="538" t="s">
        <v>1436</v>
      </c>
      <c r="G58" s="524">
        <f>VLOOKUP($C57,'CALCS | Totex'!$C$53:$L$71,MATCH($B$6,'CALCS | Totex'!$C$2:$L$2,0),0)</f>
        <v>-12.802</v>
      </c>
      <c r="H58" s="551"/>
      <c r="I58" s="107"/>
      <c r="J58" s="540"/>
      <c r="M58" s="456"/>
      <c r="N58" s="456"/>
      <c r="O58" s="65"/>
      <c r="P58" s="69"/>
      <c r="Q58" s="566"/>
      <c r="R58" s="72"/>
      <c r="S58" s="861"/>
    </row>
    <row r="59" spans="3:19" outlineLevel="2" x14ac:dyDescent="0.35">
      <c r="C59" s="843"/>
      <c r="D59" s="840"/>
      <c r="E59" s="840"/>
      <c r="F59" s="538" t="s">
        <v>1437</v>
      </c>
      <c r="G59" s="524">
        <f>VLOOKUP($C57,'CALCS | Totex'!$C$75:$L$93,MATCH($B$6,'CALCS | Totex'!$C$2:$L$2,0),0)</f>
        <v>-0.45500000000001756</v>
      </c>
      <c r="H59" s="656">
        <f>IFERROR(G59/D57,"-")</f>
        <v>-4.4564152791382724E-3</v>
      </c>
      <c r="I59" s="107"/>
      <c r="J59" s="692"/>
      <c r="M59" s="456"/>
      <c r="N59" s="456"/>
      <c r="O59" s="65"/>
      <c r="P59" s="69"/>
      <c r="Q59" s="565"/>
      <c r="R59" s="70"/>
      <c r="S59" s="861"/>
    </row>
    <row r="60" spans="3:19" outlineLevel="2" x14ac:dyDescent="0.35">
      <c r="C60" s="841" t="s">
        <v>151</v>
      </c>
      <c r="D60" s="838">
        <f>VLOOKUP($C60,'CALCS | Totex'!$C$9:$L$27,MATCH($B$6,'CALCS | Totex'!$C$2:$L$2,0),0)</f>
        <v>49.028874240078686</v>
      </c>
      <c r="E60" s="838">
        <f>VLOOKUP($C60,'CALCS | Totex'!$C$31:$L$49,MATCH($B$6,'CALCS | Totex'!$C$2:$L$2,0),0)</f>
        <v>52.765340693233199</v>
      </c>
      <c r="F60" s="538" t="s">
        <v>1434</v>
      </c>
      <c r="G60" s="546">
        <f>E60-D60</f>
        <v>3.7364664531545131</v>
      </c>
      <c r="H60" s="550"/>
      <c r="I60" s="107"/>
      <c r="J60" s="692"/>
      <c r="M60" s="455"/>
      <c r="N60" s="455"/>
      <c r="O60" s="65"/>
      <c r="P60" s="80"/>
      <c r="Q60" s="565"/>
      <c r="R60" s="72"/>
      <c r="S60" s="861"/>
    </row>
    <row r="61" spans="3:19" outlineLevel="2" x14ac:dyDescent="0.35">
      <c r="C61" s="842"/>
      <c r="D61" s="839"/>
      <c r="E61" s="839"/>
      <c r="F61" s="538" t="s">
        <v>1436</v>
      </c>
      <c r="G61" s="547">
        <f>VLOOKUP($C60,'CALCS | Totex'!$C$53:$L$71,MATCH($B$6,'CALCS | Totex'!$C$2:$L$2,0),0)</f>
        <v>0.23599999999999999</v>
      </c>
      <c r="H61" s="551"/>
      <c r="I61" s="107"/>
      <c r="J61" s="540"/>
      <c r="M61" s="456"/>
      <c r="N61" s="456"/>
      <c r="O61" s="65"/>
      <c r="P61" s="69"/>
      <c r="Q61" s="566"/>
      <c r="R61" s="72"/>
      <c r="S61" s="861"/>
    </row>
    <row r="62" spans="3:19" outlineLevel="2" x14ac:dyDescent="0.35">
      <c r="C62" s="843"/>
      <c r="D62" s="840"/>
      <c r="E62" s="840"/>
      <c r="F62" s="538" t="s">
        <v>1437</v>
      </c>
      <c r="G62" s="547">
        <f>VLOOKUP($C60,'CALCS | Totex'!$C$75:$L$93,MATCH($B$6,'CALCS | Totex'!$C$2:$L$2,0),0)</f>
        <v>3.500466453154456</v>
      </c>
      <c r="H62" s="656">
        <f>IFERROR(G62/D60,"-")</f>
        <v>7.1396019333705152E-2</v>
      </c>
      <c r="I62" s="107"/>
      <c r="J62" s="692"/>
      <c r="M62" s="456"/>
      <c r="N62" s="456"/>
      <c r="O62" s="65"/>
      <c r="P62" s="69"/>
      <c r="Q62" s="565"/>
      <c r="R62" s="70"/>
      <c r="S62" s="861"/>
    </row>
    <row r="63" spans="3:19" outlineLevel="2" x14ac:dyDescent="0.35">
      <c r="H63" s="549"/>
      <c r="J63" s="540"/>
      <c r="P63" s="92"/>
      <c r="Q63" s="566"/>
    </row>
    <row r="64" spans="3:19" outlineLevel="2" x14ac:dyDescent="0.35">
      <c r="C64" s="845" t="s">
        <v>725</v>
      </c>
      <c r="D64" s="848">
        <f>SUM(D9:D41,D45:D62)</f>
        <v>8393.7212559866257</v>
      </c>
      <c r="E64" s="848">
        <f>SUM(E9:E41,E45:E62)</f>
        <v>8500.3826748052725</v>
      </c>
      <c r="F64" s="538" t="s">
        <v>1434</v>
      </c>
      <c r="G64" s="123">
        <f>E64-D64</f>
        <v>106.66141881864678</v>
      </c>
      <c r="H64" s="563">
        <f>IFERROR(G64/D64,"-")</f>
        <v>1.2707286263833578E-2</v>
      </c>
      <c r="I64" s="107"/>
      <c r="J64" s="692"/>
      <c r="M64" s="457"/>
      <c r="N64" s="457"/>
      <c r="O64" s="65"/>
      <c r="P64" s="80"/>
      <c r="Q64" s="565"/>
      <c r="R64" s="70"/>
      <c r="S64" s="860"/>
    </row>
    <row r="65" spans="2:45" outlineLevel="2" x14ac:dyDescent="0.35">
      <c r="C65" s="846"/>
      <c r="D65" s="849"/>
      <c r="E65" s="849"/>
      <c r="F65" s="538" t="s">
        <v>1436</v>
      </c>
      <c r="G65" s="524">
        <f>SUM(G10,G13,G16,G19,G22,G25,G28,G31,G34,G37,G40,G46,G49,G52,G55,G58,G61)</f>
        <v>-73.196778446476273</v>
      </c>
      <c r="H65" s="563">
        <f>IFERROR(G65/D64,"-")</f>
        <v>-8.720420444540064E-3</v>
      </c>
      <c r="I65" s="107"/>
      <c r="J65" s="540"/>
      <c r="M65" s="457"/>
      <c r="N65" s="457"/>
      <c r="O65" s="65"/>
      <c r="P65" s="80"/>
      <c r="Q65" s="566"/>
      <c r="R65" s="70"/>
      <c r="S65" s="860"/>
    </row>
    <row r="66" spans="2:45" outlineLevel="2" x14ac:dyDescent="0.35">
      <c r="C66" s="847"/>
      <c r="D66" s="850"/>
      <c r="E66" s="850"/>
      <c r="F66" s="538" t="s">
        <v>1437</v>
      </c>
      <c r="G66" s="524">
        <f>SUM(G11,G14,G17,G20,G23,G26,G29,G32,G35,G38,G41,G47,G50,G53,G56,G59,G62)</f>
        <v>179.85819726512486</v>
      </c>
      <c r="H66" s="563">
        <f>IFERROR(G66/D64,"-")</f>
        <v>2.1427706708373857E-2</v>
      </c>
      <c r="I66" s="107"/>
      <c r="J66" s="692"/>
      <c r="M66" s="457"/>
      <c r="N66" s="457"/>
      <c r="O66" s="65"/>
      <c r="P66" s="80"/>
      <c r="Q66" s="565"/>
      <c r="R66" s="70"/>
      <c r="S66" s="860"/>
    </row>
    <row r="67" spans="2:45" outlineLevel="2" x14ac:dyDescent="0.35"/>
    <row r="68" spans="2:45" outlineLevel="2" x14ac:dyDescent="0.35">
      <c r="B68" s="835" t="s">
        <v>1230</v>
      </c>
      <c r="C68" s="835"/>
      <c r="D68" s="835"/>
      <c r="E68" s="835"/>
      <c r="F68" s="542"/>
      <c r="G68" s="108" t="s">
        <v>1204</v>
      </c>
      <c r="H68" s="542"/>
    </row>
    <row r="69" spans="2:45" outlineLevel="2" x14ac:dyDescent="0.35">
      <c r="B69" s="821" t="str">
        <f>'OUTPUTS | Summary'!$H$52</f>
        <v>Expenditure at or below allowance</v>
      </c>
      <c r="C69" s="821"/>
      <c r="D69" s="821"/>
      <c r="E69" s="658">
        <v>1</v>
      </c>
      <c r="F69" s="567"/>
      <c r="G69" s="57" t="s">
        <v>1458</v>
      </c>
      <c r="H69" s="68"/>
    </row>
    <row r="70" spans="2:45" outlineLevel="2" x14ac:dyDescent="0.35">
      <c r="B70" s="821" t="str">
        <f>'OUTPUTS | Summary'!$K$52</f>
        <v>Expenditure greater than allowance</v>
      </c>
      <c r="C70" s="821"/>
      <c r="D70" s="821"/>
      <c r="E70" s="657">
        <v>2</v>
      </c>
      <c r="F70" s="567"/>
      <c r="H70" s="68"/>
    </row>
    <row r="71" spans="2:45" outlineLevel="2" x14ac:dyDescent="0.35"/>
    <row r="72" spans="2:45" outlineLevel="1" x14ac:dyDescent="0.35">
      <c r="B72" s="68"/>
      <c r="C72" s="65"/>
      <c r="D72" s="67"/>
      <c r="E72" s="66"/>
      <c r="F72" s="66"/>
      <c r="G72" s="66"/>
      <c r="H72" s="66"/>
      <c r="I72" s="66"/>
      <c r="J72" s="66"/>
      <c r="K72" s="66"/>
    </row>
    <row r="73" spans="2:45" ht="14.25" outlineLevel="1" x14ac:dyDescent="0.35">
      <c r="B73" s="74" t="s">
        <v>1459</v>
      </c>
      <c r="C73" s="60"/>
      <c r="D73" s="18"/>
      <c r="E73" s="18"/>
      <c r="F73" s="18"/>
      <c r="G73" s="18"/>
      <c r="H73" s="18"/>
      <c r="I73" s="18"/>
      <c r="J73" s="18"/>
      <c r="K73" s="18"/>
      <c r="L73" s="18"/>
      <c r="M73" s="18"/>
      <c r="N73" s="18"/>
      <c r="O73" s="18"/>
      <c r="P73" s="18"/>
      <c r="Q73" s="18"/>
      <c r="R73" s="18"/>
      <c r="S73" s="18"/>
      <c r="T73" s="18"/>
      <c r="U73" s="18"/>
      <c r="V73" s="18"/>
      <c r="W73" s="18"/>
      <c r="X73" s="18"/>
      <c r="Y73" s="18"/>
      <c r="Z73" s="74"/>
      <c r="AA73" s="18"/>
      <c r="AB73" s="18"/>
      <c r="AC73" s="18"/>
      <c r="AD73" s="18"/>
      <c r="AE73" s="18"/>
      <c r="AF73" s="18"/>
      <c r="AG73" s="18"/>
      <c r="AH73" s="18"/>
      <c r="AI73" s="18"/>
      <c r="AJ73" s="71"/>
      <c r="AK73" s="71"/>
      <c r="AL73" s="71"/>
      <c r="AM73" s="71"/>
      <c r="AN73" s="71"/>
      <c r="AO73" s="71"/>
      <c r="AP73" s="71"/>
      <c r="AQ73" s="71"/>
      <c r="AR73" s="71"/>
      <c r="AS73" s="71"/>
    </row>
    <row r="74" spans="2:45" outlineLevel="2" x14ac:dyDescent="0.35"/>
    <row r="75" spans="2:45" ht="14.25" outlineLevel="2" x14ac:dyDescent="0.35">
      <c r="B75" s="458" t="str">
        <f>Year</f>
        <v>2020-21</v>
      </c>
      <c r="U75" s="452"/>
      <c r="Z75" s="57" t="s">
        <v>1441</v>
      </c>
    </row>
    <row r="76" spans="2:45" outlineLevel="2" x14ac:dyDescent="0.35"/>
    <row r="77" spans="2:45" ht="46.15" customHeight="1" outlineLevel="2" x14ac:dyDescent="0.35">
      <c r="B77" s="834"/>
      <c r="C77" s="834"/>
      <c r="D77" s="834"/>
      <c r="E77" s="503" t="s">
        <v>117</v>
      </c>
      <c r="F77" s="503" t="s">
        <v>119</v>
      </c>
      <c r="G77" s="503" t="s">
        <v>122</v>
      </c>
      <c r="H77" s="503" t="s">
        <v>124</v>
      </c>
      <c r="I77" s="503" t="s">
        <v>126</v>
      </c>
      <c r="J77" s="503" t="s">
        <v>128</v>
      </c>
      <c r="K77" s="503" t="s">
        <v>131</v>
      </c>
      <c r="L77" s="503" t="s">
        <v>133</v>
      </c>
      <c r="M77" s="503" t="s">
        <v>244</v>
      </c>
      <c r="N77" s="503" t="s">
        <v>137</v>
      </c>
      <c r="O77" s="503" t="s">
        <v>139</v>
      </c>
      <c r="P77" s="503" t="s">
        <v>141</v>
      </c>
      <c r="Q77" s="503" t="s">
        <v>143</v>
      </c>
      <c r="R77" s="503" t="s">
        <v>145</v>
      </c>
      <c r="S77" s="503" t="s">
        <v>147</v>
      </c>
      <c r="T77" s="503" t="s">
        <v>149</v>
      </c>
      <c r="U77" s="503" t="s">
        <v>151</v>
      </c>
      <c r="V77" s="503" t="s">
        <v>725</v>
      </c>
      <c r="Z77" s="90"/>
      <c r="AA77" s="140" t="s">
        <v>1433</v>
      </c>
      <c r="AB77" s="608" t="s">
        <v>1228</v>
      </c>
      <c r="AC77" s="390"/>
      <c r="AD77" s="482"/>
      <c r="AE77" s="390"/>
      <c r="AF77" s="390"/>
      <c r="AG77" s="390"/>
      <c r="AH77" s="482"/>
      <c r="AI77" s="390"/>
      <c r="AJ77" s="390"/>
      <c r="AK77" s="390"/>
      <c r="AL77" s="482"/>
      <c r="AM77" s="390"/>
      <c r="AN77" s="390"/>
      <c r="AO77" s="390"/>
      <c r="AP77" s="482"/>
      <c r="AQ77" s="390"/>
      <c r="AR77" s="390"/>
    </row>
    <row r="78" spans="2:45" outlineLevel="2" x14ac:dyDescent="0.35">
      <c r="B78" s="378" t="s">
        <v>1443</v>
      </c>
      <c r="C78" s="379"/>
      <c r="D78" s="381"/>
      <c r="E78" s="379"/>
      <c r="F78" s="379"/>
      <c r="G78" s="379"/>
      <c r="H78" s="379"/>
      <c r="I78" s="379"/>
      <c r="J78" s="379"/>
      <c r="K78" s="379"/>
      <c r="L78" s="379"/>
      <c r="M78" s="379"/>
      <c r="N78" s="379"/>
      <c r="O78" s="379"/>
      <c r="P78" s="379"/>
      <c r="Q78" s="379"/>
      <c r="R78" s="379"/>
      <c r="S78" s="379"/>
      <c r="T78" s="379"/>
      <c r="U78" s="379"/>
      <c r="V78" s="380"/>
      <c r="X78" s="463"/>
      <c r="Z78" s="124" t="s">
        <v>117</v>
      </c>
      <c r="AA78" s="659">
        <f>E87</f>
        <v>3.3099999999999997E-2</v>
      </c>
      <c r="AB78" s="208">
        <f>IF(AA78&lt;=0,1,2)</f>
        <v>2</v>
      </c>
      <c r="AC78" s="607"/>
      <c r="AD78" s="186"/>
      <c r="AE78" s="78"/>
      <c r="AF78" s="80"/>
      <c r="AG78" s="607"/>
      <c r="AH78" s="186"/>
      <c r="AI78" s="78"/>
      <c r="AJ78" s="80"/>
      <c r="AK78" s="607"/>
      <c r="AL78" s="186"/>
      <c r="AM78" s="78"/>
      <c r="AN78" s="80"/>
      <c r="AO78" s="607"/>
      <c r="AP78" s="186"/>
      <c r="AQ78" s="78"/>
      <c r="AR78" s="80"/>
    </row>
    <row r="79" spans="2:45" outlineLevel="2" x14ac:dyDescent="0.35">
      <c r="B79" s="376" t="s">
        <v>1444</v>
      </c>
      <c r="C79" s="115"/>
      <c r="D79" s="377"/>
      <c r="E79" s="396">
        <f>VLOOKUP(E$77,'CALCS | Totex'!$C$335:$L$353,MATCH($B$75,'CALCS | Totex'!$C$2:$L$2,0),0)</f>
        <v>347.07299999999998</v>
      </c>
      <c r="F79" s="396">
        <f>VLOOKUP(F$77,'CALCS | Totex'!$C$335:$L$353,MATCH($B$75,'CALCS | Totex'!$C$2:$L$2,0),0)</f>
        <v>274.80099999999999</v>
      </c>
      <c r="G79" s="396">
        <f>VLOOKUP(G$77,'CALCS | Totex'!$C$335:$L$353,MATCH($B$75,'CALCS | Totex'!$C$2:$L$2,0),0)</f>
        <v>23.991</v>
      </c>
      <c r="H79" s="396">
        <f>VLOOKUP(H$77,'CALCS | Totex'!$C$335:$L$353,MATCH($B$75,'CALCS | Totex'!$C$2:$L$2,0),0)</f>
        <v>274.02699999999999</v>
      </c>
      <c r="I79" s="396">
        <f>VLOOKUP(I$77,'CALCS | Totex'!$C$335:$L$353,MATCH($B$75,'CALCS | Totex'!$C$2:$L$2,0),0)</f>
        <v>469.29400000000004</v>
      </c>
      <c r="J79" s="396">
        <f>VLOOKUP(J$77,'CALCS | Totex'!$C$335:$L$353,MATCH($B$75,'CALCS | Totex'!$C$2:$L$2,0),0)</f>
        <v>140.50299999999999</v>
      </c>
      <c r="K79" s="396">
        <f>VLOOKUP(K$77,'CALCS | Totex'!$C$335:$L$353,MATCH($B$75,'CALCS | Totex'!$C$2:$L$2,0),0)</f>
        <v>190.846</v>
      </c>
      <c r="L79" s="396">
        <f>VLOOKUP(L$77,'CALCS | Totex'!$C$335:$L$353,MATCH($B$75,'CALCS | Totex'!$C$2:$L$2,0),0)</f>
        <v>918.66</v>
      </c>
      <c r="M79" s="396">
        <f>VLOOKUP(M$77,'CALCS | Totex'!$C$335:$L$353,MATCH($B$75,'CALCS | Totex'!$C$2:$L$2,0),0)</f>
        <v>426.69599143085509</v>
      </c>
      <c r="N79" s="396">
        <f>VLOOKUP(N$77,'CALCS | Totex'!$C$335:$L$353,MATCH($B$75,'CALCS | Totex'!$C$2:$L$2,0),0)</f>
        <v>109.32599999999999</v>
      </c>
      <c r="O79" s="396">
        <f>VLOOKUP(O$77,'CALCS | Totex'!$C$335:$L$353,MATCH($B$75,'CALCS | Totex'!$C$2:$L$2,0),0)</f>
        <v>329.27100000000002</v>
      </c>
      <c r="P79" s="396">
        <f>VLOOKUP(P$77,'CALCS | Totex'!$C$335:$L$353,MATCH($B$75,'CALCS | Totex'!$C$2:$L$2,0),0)</f>
        <v>251.71191488181972</v>
      </c>
      <c r="Q79" s="396">
        <f>VLOOKUP(Q$77,'CALCS | Totex'!$C$335:$L$353,MATCH($B$75,'CALCS | Totex'!$C$2:$L$2,0),0)</f>
        <v>78.260000000000005</v>
      </c>
      <c r="R79" s="396">
        <f>VLOOKUP(R$77,'CALCS | Totex'!$C$335:$L$353,MATCH($B$75,'CALCS | Totex'!$C$2:$L$2,0),0)</f>
        <v>46.45</v>
      </c>
      <c r="S79" s="396">
        <f>VLOOKUP(S$77,'CALCS | Totex'!$C$335:$L$353,MATCH($B$75,'CALCS | Totex'!$C$2:$L$2,0),0)</f>
        <v>134.8555447697286</v>
      </c>
      <c r="T79" s="396">
        <f>VLOOKUP(T$77,'CALCS | Totex'!$C$335:$L$353,MATCH($B$75,'CALCS | Totex'!$C$2:$L$2,0),0)</f>
        <v>102.1</v>
      </c>
      <c r="U79" s="396">
        <f>VLOOKUP(U$77,'CALCS | Totex'!$C$335:$L$353,MATCH($B$75,'CALCS | Totex'!$C$2:$L$2,0),0)</f>
        <v>49.028874240078686</v>
      </c>
      <c r="V79" s="661">
        <f>VLOOKUP(V$77,'CALCS | Totex'!$C$335:$L$353,MATCH($B$75,'CALCS | Totex'!$C$2:$L$2,0),0)</f>
        <v>4166.8943253224825</v>
      </c>
      <c r="X79" s="463"/>
      <c r="Z79" s="124" t="s">
        <v>119</v>
      </c>
      <c r="AA79" s="660">
        <f>F87</f>
        <v>7.4399999999999994E-2</v>
      </c>
      <c r="AB79" s="208">
        <f t="shared" ref="AB79:AB94" si="1">IF(AA79&lt;=0,1,2)</f>
        <v>2</v>
      </c>
      <c r="AC79" s="112"/>
      <c r="AD79" s="186"/>
      <c r="AE79" s="78"/>
      <c r="AF79" s="80"/>
      <c r="AG79" s="112"/>
      <c r="AH79" s="186"/>
      <c r="AI79" s="78"/>
      <c r="AJ79" s="80"/>
      <c r="AK79" s="112"/>
      <c r="AL79" s="186"/>
      <c r="AM79" s="78"/>
      <c r="AN79" s="80"/>
      <c r="AO79" s="112"/>
      <c r="AP79" s="186"/>
      <c r="AQ79" s="78"/>
      <c r="AR79" s="80"/>
    </row>
    <row r="80" spans="2:45" outlineLevel="2" x14ac:dyDescent="0.35">
      <c r="B80" s="376" t="s">
        <v>1445</v>
      </c>
      <c r="C80" s="115"/>
      <c r="D80" s="377"/>
      <c r="E80" s="396">
        <f>VLOOKUP(E$77,'CALCS | Totex'!$C$357:$L$375,MATCH($B$75,'CALCS | Totex'!$C$2:$L$2,0),0)</f>
        <v>377.57799999999997</v>
      </c>
      <c r="F80" s="396">
        <f>VLOOKUP(F$77,'CALCS | Totex'!$C$357:$L$375,MATCH($B$75,'CALCS | Totex'!$C$2:$L$2,0),0)</f>
        <v>287.24700000000001</v>
      </c>
      <c r="G80" s="396">
        <f>VLOOKUP(G$77,'CALCS | Totex'!$C$357:$L$375,MATCH($B$75,'CALCS | Totex'!$C$2:$L$2,0),0)</f>
        <v>31.265000000000001</v>
      </c>
      <c r="H80" s="396">
        <f>VLOOKUP(H$77,'CALCS | Totex'!$C$357:$L$375,MATCH($B$75,'CALCS | Totex'!$C$2:$L$2,0),0)</f>
        <v>262.154</v>
      </c>
      <c r="I80" s="396">
        <f>VLOOKUP(I$77,'CALCS | Totex'!$C$357:$L$375,MATCH($B$75,'CALCS | Totex'!$C$2:$L$2,0),0)</f>
        <v>557.81211744519999</v>
      </c>
      <c r="J80" s="396">
        <f>VLOOKUP(J$77,'CALCS | Totex'!$C$357:$L$375,MATCH($B$75,'CALCS | Totex'!$C$2:$L$2,0),0)</f>
        <v>148.53</v>
      </c>
      <c r="K80" s="396">
        <f>VLOOKUP(K$77,'CALCS | Totex'!$C$357:$L$375,MATCH($B$75,'CALCS | Totex'!$C$2:$L$2,0),0)</f>
        <v>205.32499999999999</v>
      </c>
      <c r="L80" s="396">
        <f>VLOOKUP(L$77,'CALCS | Totex'!$C$357:$L$375,MATCH($B$75,'CALCS | Totex'!$C$2:$L$2,0),0)</f>
        <v>875.79599999999994</v>
      </c>
      <c r="M80" s="396">
        <f>VLOOKUP(M$77,'CALCS | Totex'!$C$357:$L$375,MATCH($B$75,'CALCS | Totex'!$C$2:$L$2,0),0)</f>
        <v>540.27466796520514</v>
      </c>
      <c r="N80" s="396">
        <f>VLOOKUP(N$77,'CALCS | Totex'!$C$357:$L$375,MATCH($B$75,'CALCS | Totex'!$C$2:$L$2,0),0)</f>
        <v>129.19</v>
      </c>
      <c r="O80" s="396">
        <f>VLOOKUP(O$77,'CALCS | Totex'!$C$357:$L$375,MATCH($B$75,'CALCS | Totex'!$C$2:$L$2,0),0)</f>
        <v>356.82900000000001</v>
      </c>
      <c r="P80" s="396">
        <f>VLOOKUP(P$77,'CALCS | Totex'!$C$357:$L$375,MATCH($B$75,'CALCS | Totex'!$C$2:$L$2,0),0)</f>
        <v>233.32999999999998</v>
      </c>
      <c r="Q80" s="396">
        <f>VLOOKUP(Q$77,'CALCS | Totex'!$C$357:$L$375,MATCH($B$75,'CALCS | Totex'!$C$2:$L$2,0),0)</f>
        <v>81.736000000000004</v>
      </c>
      <c r="R80" s="396">
        <f>VLOOKUP(R$77,'CALCS | Totex'!$C$357:$L$375,MATCH($B$75,'CALCS | Totex'!$C$2:$L$2,0),0)</f>
        <v>41.492999999999995</v>
      </c>
      <c r="S80" s="396">
        <f>VLOOKUP(S$77,'CALCS | Totex'!$C$357:$L$375,MATCH($B$75,'CALCS | Totex'!$C$2:$L$2,0),0)</f>
        <v>162.90069415320002</v>
      </c>
      <c r="T80" s="396">
        <f>VLOOKUP(T$77,'CALCS | Totex'!$C$357:$L$375,MATCH($B$75,'CALCS | Totex'!$C$2:$L$2,0),0)</f>
        <v>88.843000000000004</v>
      </c>
      <c r="U80" s="396">
        <f>VLOOKUP(U$77,'CALCS | Totex'!$C$357:$L$375,MATCH($B$75,'CALCS | Totex'!$C$2:$L$2,0),0)</f>
        <v>52.765340693233199</v>
      </c>
      <c r="V80" s="661">
        <f>VLOOKUP(V$77,'CALCS | Totex'!$C$357:$L$375,MATCH($B$75,'CALCS | Totex'!$C$2:$L$2,0),0)</f>
        <v>4433.0688202568381</v>
      </c>
      <c r="X80" s="463"/>
      <c r="Z80" s="124" t="s">
        <v>122</v>
      </c>
      <c r="AA80" s="660">
        <f>G87</f>
        <v>0.1837</v>
      </c>
      <c r="AB80" s="208">
        <f t="shared" si="1"/>
        <v>2</v>
      </c>
      <c r="AC80" s="112"/>
      <c r="AD80" s="186"/>
      <c r="AE80" s="78"/>
      <c r="AF80" s="80"/>
      <c r="AG80" s="112"/>
      <c r="AH80" s="186"/>
      <c r="AI80" s="78"/>
      <c r="AJ80" s="80"/>
      <c r="AK80" s="112"/>
      <c r="AL80" s="186"/>
      <c r="AM80" s="78"/>
      <c r="AN80" s="80"/>
      <c r="AO80" s="112"/>
      <c r="AP80" s="186"/>
      <c r="AQ80" s="78"/>
      <c r="AR80" s="80"/>
    </row>
    <row r="81" spans="2:44" outlineLevel="2" x14ac:dyDescent="0.35">
      <c r="B81" s="378" t="s">
        <v>1431</v>
      </c>
      <c r="C81" s="115"/>
      <c r="D81" s="115"/>
      <c r="E81" s="397"/>
      <c r="F81" s="398"/>
      <c r="G81" s="398"/>
      <c r="H81" s="398"/>
      <c r="I81" s="398"/>
      <c r="J81" s="398"/>
      <c r="K81" s="398"/>
      <c r="L81" s="398"/>
      <c r="M81" s="398"/>
      <c r="N81" s="398"/>
      <c r="O81" s="398"/>
      <c r="P81" s="398"/>
      <c r="Q81" s="398"/>
      <c r="R81" s="398"/>
      <c r="S81" s="398"/>
      <c r="T81" s="398"/>
      <c r="U81" s="398"/>
      <c r="V81" s="662"/>
      <c r="X81" s="463"/>
      <c r="Z81" s="124" t="s">
        <v>124</v>
      </c>
      <c r="AA81" s="660">
        <f>H87</f>
        <v>0</v>
      </c>
      <c r="AB81" s="208">
        <f t="shared" si="1"/>
        <v>1</v>
      </c>
      <c r="AC81" s="112"/>
      <c r="AD81" s="186"/>
      <c r="AE81" s="78"/>
      <c r="AF81" s="80"/>
      <c r="AG81" s="112"/>
      <c r="AH81" s="186"/>
      <c r="AI81" s="78"/>
      <c r="AJ81" s="80"/>
      <c r="AK81" s="112"/>
      <c r="AL81" s="186"/>
      <c r="AM81" s="78"/>
      <c r="AN81" s="80"/>
      <c r="AO81" s="112"/>
      <c r="AP81" s="186"/>
      <c r="AQ81" s="78"/>
      <c r="AR81" s="80"/>
    </row>
    <row r="82" spans="2:44" outlineLevel="2" x14ac:dyDescent="0.35">
      <c r="B82" s="376" t="s">
        <v>1434</v>
      </c>
      <c r="C82" s="115"/>
      <c r="D82" s="377"/>
      <c r="E82" s="396">
        <f>E80-E79</f>
        <v>30.504999999999995</v>
      </c>
      <c r="F82" s="396">
        <f t="shared" ref="F82:U82" si="2">F80-F79</f>
        <v>12.446000000000026</v>
      </c>
      <c r="G82" s="396">
        <f t="shared" si="2"/>
        <v>7.2740000000000009</v>
      </c>
      <c r="H82" s="396">
        <f t="shared" si="2"/>
        <v>-11.87299999999999</v>
      </c>
      <c r="I82" s="396">
        <f t="shared" si="2"/>
        <v>88.518117445199948</v>
      </c>
      <c r="J82" s="396">
        <f t="shared" si="2"/>
        <v>8.0270000000000152</v>
      </c>
      <c r="K82" s="396">
        <f t="shared" si="2"/>
        <v>14.478999999999985</v>
      </c>
      <c r="L82" s="396">
        <f t="shared" si="2"/>
        <v>-42.864000000000033</v>
      </c>
      <c r="M82" s="396">
        <f t="shared" si="2"/>
        <v>113.57867653435005</v>
      </c>
      <c r="N82" s="396">
        <f t="shared" si="2"/>
        <v>19.864000000000004</v>
      </c>
      <c r="O82" s="396">
        <f t="shared" si="2"/>
        <v>27.557999999999993</v>
      </c>
      <c r="P82" s="396">
        <f t="shared" si="2"/>
        <v>-18.381914881819739</v>
      </c>
      <c r="Q82" s="396">
        <f t="shared" si="2"/>
        <v>3.4759999999999991</v>
      </c>
      <c r="R82" s="396">
        <f t="shared" si="2"/>
        <v>-4.9570000000000078</v>
      </c>
      <c r="S82" s="396">
        <f t="shared" si="2"/>
        <v>28.045149383471426</v>
      </c>
      <c r="T82" s="396">
        <f t="shared" si="2"/>
        <v>-13.256999999999991</v>
      </c>
      <c r="U82" s="396">
        <f t="shared" si="2"/>
        <v>3.7364664531545131</v>
      </c>
      <c r="V82" s="661">
        <f t="shared" ref="V82" si="3">V80-V79</f>
        <v>266.17449493435561</v>
      </c>
      <c r="X82" s="463"/>
      <c r="Z82" s="124" t="s">
        <v>126</v>
      </c>
      <c r="AA82" s="660">
        <f>I87</f>
        <v>0.18859999999999999</v>
      </c>
      <c r="AB82" s="208">
        <f t="shared" si="1"/>
        <v>2</v>
      </c>
      <c r="AC82" s="112"/>
      <c r="AD82" s="186"/>
      <c r="AE82" s="78"/>
      <c r="AF82" s="80"/>
      <c r="AG82" s="112"/>
      <c r="AH82" s="186"/>
      <c r="AI82" s="78"/>
      <c r="AJ82" s="80"/>
      <c r="AK82" s="112"/>
      <c r="AL82" s="186"/>
      <c r="AM82" s="78"/>
      <c r="AN82" s="80"/>
      <c r="AO82" s="112"/>
      <c r="AP82" s="186"/>
      <c r="AQ82" s="78"/>
      <c r="AR82" s="80"/>
    </row>
    <row r="83" spans="2:44" outlineLevel="2" x14ac:dyDescent="0.35">
      <c r="B83" s="376" t="s">
        <v>1446</v>
      </c>
      <c r="C83" s="379"/>
      <c r="D83" s="380"/>
      <c r="E83" s="396">
        <f>VLOOKUP(E$77,'CALCS | Totex'!$C$379:$L$397,MATCH($B$75,'CALCS | Totex'!$C$2:$L$2,0),0)</f>
        <v>19</v>
      </c>
      <c r="F83" s="396">
        <f>VLOOKUP(F$77,'CALCS | Totex'!$C$379:$L$397,MATCH($B$75,'CALCS | Totex'!$C$2:$L$2,0),0)</f>
        <v>-8</v>
      </c>
      <c r="G83" s="396">
        <f>VLOOKUP(G$77,'CALCS | Totex'!$C$379:$L$397,MATCH($B$75,'CALCS | Totex'!$C$2:$L$2,0),0)</f>
        <v>2.867</v>
      </c>
      <c r="H83" s="396">
        <f>VLOOKUP(H$77,'CALCS | Totex'!$C$379:$L$397,MATCH($B$75,'CALCS | Totex'!$C$2:$L$2,0),0)</f>
        <v>-11.873000000000001</v>
      </c>
      <c r="I83" s="396">
        <f>VLOOKUP(I$77,'CALCS | Totex'!$C$379:$L$397,MATCH($B$75,'CALCS | Totex'!$C$2:$L$2,0),0)</f>
        <v>0</v>
      </c>
      <c r="J83" s="396">
        <f>VLOOKUP(J$77,'CALCS | Totex'!$C$379:$L$397,MATCH($B$75,'CALCS | Totex'!$C$2:$L$2,0),0)</f>
        <v>17.2</v>
      </c>
      <c r="K83" s="396">
        <f>VLOOKUP(K$77,'CALCS | Totex'!$C$379:$L$397,MATCH($B$75,'CALCS | Totex'!$C$2:$L$2,0),0)</f>
        <v>-18.594999999999999</v>
      </c>
      <c r="L83" s="396">
        <f>VLOOKUP(L$77,'CALCS | Totex'!$C$379:$L$397,MATCH($B$75,'CALCS | Totex'!$C$2:$L$2,0),0)</f>
        <v>-42.862000000000002</v>
      </c>
      <c r="M83" s="396">
        <f>VLOOKUP(M$77,'CALCS | Totex'!$C$379:$L$397,MATCH($B$75,'CALCS | Totex'!$C$2:$L$2,0),0)</f>
        <v>108.49604953435008</v>
      </c>
      <c r="N83" s="396">
        <f>VLOOKUP(N$77,'CALCS | Totex'!$C$379:$L$397,MATCH($B$75,'CALCS | Totex'!$C$2:$L$2,0),0)</f>
        <v>20.298052270652811</v>
      </c>
      <c r="O83" s="396">
        <f>VLOOKUP(O$77,'CALCS | Totex'!$C$379:$L$397,MATCH($B$75,'CALCS | Totex'!$C$2:$L$2,0),0)</f>
        <v>11.587</v>
      </c>
      <c r="P83" s="396">
        <f>VLOOKUP(P$77,'CALCS | Totex'!$C$379:$L$397,MATCH($B$75,'CALCS | Totex'!$C$2:$L$2,0),0)</f>
        <v>-24.846873033822298</v>
      </c>
      <c r="Q83" s="396">
        <f>VLOOKUP(Q$77,'CALCS | Totex'!$C$379:$L$397,MATCH($B$75,'CALCS | Totex'!$C$2:$L$2,0),0)</f>
        <v>0.89399999999999968</v>
      </c>
      <c r="R83" s="396">
        <f>VLOOKUP(R$77,'CALCS | Totex'!$C$379:$L$397,MATCH($B$75,'CALCS | Totex'!$C$2:$L$2,0),0)</f>
        <v>-3.883</v>
      </c>
      <c r="S83" s="396">
        <f>VLOOKUP(S$77,'CALCS | Totex'!$C$379:$L$397,MATCH($B$75,'CALCS | Totex'!$C$2:$L$2,0),0)</f>
        <v>16.616049880057599</v>
      </c>
      <c r="T83" s="396">
        <f>VLOOKUP(T$77,'CALCS | Totex'!$C$379:$L$397,MATCH($B$75,'CALCS | Totex'!$C$2:$L$2,0),0)</f>
        <v>-12.802</v>
      </c>
      <c r="U83" s="396">
        <f>VLOOKUP(U$77,'CALCS | Totex'!$C$379:$L$397,MATCH($B$75,'CALCS | Totex'!$C$2:$L$2,0),0)</f>
        <v>0.23599999999999999</v>
      </c>
      <c r="V83" s="661">
        <f>VLOOKUP(V$77,'CALCS | Totex'!$C$379:$L$397,MATCH($B$75,'CALCS | Totex'!$C$2:$L$2,0),0)</f>
        <v>74.332278651238212</v>
      </c>
      <c r="X83" s="463"/>
      <c r="Z83" s="124" t="s">
        <v>128</v>
      </c>
      <c r="AA83" s="660">
        <f>J87</f>
        <v>-6.5299999999999997E-2</v>
      </c>
      <c r="AB83" s="208">
        <f t="shared" si="1"/>
        <v>1</v>
      </c>
      <c r="AC83" s="112"/>
      <c r="AD83" s="186"/>
      <c r="AE83" s="78"/>
      <c r="AF83" s="80"/>
      <c r="AG83" s="112"/>
      <c r="AH83" s="186"/>
      <c r="AI83" s="78"/>
      <c r="AJ83" s="80"/>
      <c r="AK83" s="112"/>
      <c r="AL83" s="186"/>
      <c r="AM83" s="78"/>
      <c r="AN83" s="80"/>
      <c r="AO83" s="112"/>
      <c r="AP83" s="186"/>
      <c r="AQ83" s="78"/>
      <c r="AR83" s="80"/>
    </row>
    <row r="84" spans="2:44" outlineLevel="2" x14ac:dyDescent="0.35">
      <c r="B84" s="376" t="s">
        <v>1447</v>
      </c>
      <c r="C84" s="379"/>
      <c r="D84" s="380"/>
      <c r="E84" s="396">
        <f>VLOOKUP(E$77,'CALCS | Totex'!$C$401:$L$419,MATCH($B$75,'CALCS | Totex'!$C$2:$L$2,0),0)</f>
        <v>11.505000000000001</v>
      </c>
      <c r="F84" s="396">
        <f>VLOOKUP(F$77,'CALCS | Totex'!$C$401:$L$419,MATCH($B$75,'CALCS | Totex'!$C$2:$L$2,0),0)</f>
        <v>20.445999999999891</v>
      </c>
      <c r="G84" s="396">
        <f>VLOOKUP(G$77,'CALCS | Totex'!$C$401:$L$419,MATCH($B$75,'CALCS | Totex'!$C$2:$L$2,0),0)</f>
        <v>4.407</v>
      </c>
      <c r="H84" s="396">
        <f>VLOOKUP(H$77,'CALCS | Totex'!$C$401:$L$419,MATCH($B$75,'CALCS | Totex'!$C$2:$L$2,0),0)</f>
        <v>1.4210854715202001E-14</v>
      </c>
      <c r="I84" s="396">
        <f>VLOOKUP(I$77,'CALCS | Totex'!$C$401:$L$419,MATCH($B$75,'CALCS | Totex'!$C$2:$L$2,0),0)</f>
        <v>88.518117445200403</v>
      </c>
      <c r="J84" s="396">
        <f>VLOOKUP(J$77,'CALCS | Totex'!$C$401:$L$419,MATCH($B$75,'CALCS | Totex'!$C$2:$L$2,0),0)</f>
        <v>-9.1729999999999983</v>
      </c>
      <c r="K84" s="396">
        <f>VLOOKUP(K$77,'CALCS | Totex'!$C$401:$L$419,MATCH($B$75,'CALCS | Totex'!$C$2:$L$2,0),0)</f>
        <v>33.073999999999998</v>
      </c>
      <c r="L84" s="396">
        <f>VLOOKUP(L$77,'CALCS | Totex'!$C$401:$L$419,MATCH($B$75,'CALCS | Totex'!$C$2:$L$2,0),0)</f>
        <v>-2.0000000000326397E-3</v>
      </c>
      <c r="M84" s="396">
        <f>VLOOKUP(M$77,'CALCS | Totex'!$C$401:$L$419,MATCH($B$75,'CALCS | Totex'!$C$2:$L$2,0),0)</f>
        <v>5.0826269999999996</v>
      </c>
      <c r="N84" s="396">
        <f>VLOOKUP(N$77,'CALCS | Totex'!$C$401:$L$419,MATCH($B$75,'CALCS | Totex'!$C$2:$L$2,0),0)</f>
        <v>-0.43405227065280005</v>
      </c>
      <c r="O84" s="396">
        <f>VLOOKUP(O$77,'CALCS | Totex'!$C$401:$L$419,MATCH($B$75,'CALCS | Totex'!$C$2:$L$2,0),0)</f>
        <v>15.971</v>
      </c>
      <c r="P84" s="396">
        <f>VLOOKUP(P$77,'CALCS | Totex'!$C$401:$L$419,MATCH($B$75,'CALCS | Totex'!$C$2:$L$2,0),0)</f>
        <v>6.4649581520022172</v>
      </c>
      <c r="Q84" s="396">
        <f>VLOOKUP(Q$77,'CALCS | Totex'!$C$401:$L$419,MATCH($B$75,'CALCS | Totex'!$C$2:$L$2,0),0)</f>
        <v>2.581999999999991</v>
      </c>
      <c r="R84" s="396">
        <f>VLOOKUP(R$77,'CALCS | Totex'!$C$401:$L$419,MATCH($B$75,'CALCS | Totex'!$C$2:$L$2,0),0)</f>
        <v>-1.073999999999999</v>
      </c>
      <c r="S84" s="396">
        <f>VLOOKUP(S$77,'CALCS | Totex'!$C$401:$L$419,MATCH($B$75,'CALCS | Totex'!$C$2:$L$2,0),0)</f>
        <v>11.429099503414063</v>
      </c>
      <c r="T84" s="396">
        <f>VLOOKUP(T$77,'CALCS | Totex'!$C$401:$L$419,MATCH($B$75,'CALCS | Totex'!$C$2:$L$2,0),0)</f>
        <v>-0.45500000000001756</v>
      </c>
      <c r="U84" s="396">
        <f>VLOOKUP(U$77,'CALCS | Totex'!$C$401:$L$419,MATCH($B$75,'CALCS | Totex'!$C$2:$L$2,0),0)</f>
        <v>3.500466453154456</v>
      </c>
      <c r="V84" s="661">
        <f>VLOOKUP(V$77,'CALCS | Totex'!$C$401:$L$419,MATCH($B$75,'CALCS | Totex'!$C$2:$L$2,0),0)</f>
        <v>191.84221628311815</v>
      </c>
      <c r="X84" s="463"/>
      <c r="Z84" s="124" t="s">
        <v>131</v>
      </c>
      <c r="AA84" s="660">
        <f>K87</f>
        <v>0.17330000000000001</v>
      </c>
      <c r="AB84" s="208">
        <f t="shared" si="1"/>
        <v>2</v>
      </c>
      <c r="AC84" s="112"/>
      <c r="AD84" s="186"/>
      <c r="AE84" s="78"/>
      <c r="AF84" s="80"/>
      <c r="AG84" s="112"/>
      <c r="AH84" s="186"/>
      <c r="AI84" s="78"/>
      <c r="AJ84" s="80"/>
      <c r="AK84" s="112"/>
      <c r="AL84" s="186"/>
      <c r="AM84" s="78"/>
      <c r="AN84" s="80"/>
      <c r="AO84" s="112"/>
      <c r="AP84" s="186"/>
      <c r="AQ84" s="78"/>
      <c r="AR84" s="80"/>
    </row>
    <row r="85" spans="2:44" outlineLevel="2" x14ac:dyDescent="0.35">
      <c r="B85" s="378" t="s">
        <v>1448</v>
      </c>
      <c r="C85" s="115"/>
      <c r="D85" s="115"/>
      <c r="E85" s="610"/>
      <c r="F85" s="611"/>
      <c r="G85" s="611"/>
      <c r="H85" s="611"/>
      <c r="I85" s="611"/>
      <c r="J85" s="611"/>
      <c r="K85" s="611"/>
      <c r="L85" s="611"/>
      <c r="M85" s="611"/>
      <c r="N85" s="611"/>
      <c r="O85" s="611"/>
      <c r="P85" s="611"/>
      <c r="Q85" s="611"/>
      <c r="R85" s="611"/>
      <c r="S85" s="611"/>
      <c r="T85" s="611"/>
      <c r="U85" s="611"/>
      <c r="V85" s="665"/>
      <c r="Z85" s="124" t="s">
        <v>133</v>
      </c>
      <c r="AA85" s="660">
        <f>L87</f>
        <v>0</v>
      </c>
      <c r="AB85" s="208">
        <f t="shared" si="1"/>
        <v>1</v>
      </c>
      <c r="AC85" s="112"/>
      <c r="AD85" s="186"/>
      <c r="AE85" s="78"/>
      <c r="AF85" s="80"/>
      <c r="AG85" s="112"/>
      <c r="AH85" s="186"/>
      <c r="AI85" s="78"/>
      <c r="AJ85" s="80"/>
      <c r="AK85" s="112"/>
      <c r="AL85" s="186"/>
      <c r="AM85" s="78"/>
      <c r="AN85" s="80"/>
      <c r="AO85" s="112"/>
      <c r="AP85" s="186"/>
      <c r="AQ85" s="78"/>
      <c r="AR85" s="80"/>
    </row>
    <row r="86" spans="2:44" outlineLevel="2" x14ac:dyDescent="0.35">
      <c r="B86" s="376" t="s">
        <v>1434</v>
      </c>
      <c r="C86" s="115"/>
      <c r="D86" s="377"/>
      <c r="E86" s="563">
        <f t="shared" ref="E86:V86" si="4">IFERROR(ROUND(E82/E79,4),"-")</f>
        <v>8.7900000000000006E-2</v>
      </c>
      <c r="F86" s="563">
        <f t="shared" si="4"/>
        <v>4.53E-2</v>
      </c>
      <c r="G86" s="563">
        <f t="shared" si="4"/>
        <v>0.30320000000000003</v>
      </c>
      <c r="H86" s="563">
        <f t="shared" si="4"/>
        <v>-4.3299999999999998E-2</v>
      </c>
      <c r="I86" s="563">
        <f t="shared" si="4"/>
        <v>0.18859999999999999</v>
      </c>
      <c r="J86" s="563">
        <f t="shared" si="4"/>
        <v>5.7099999999999998E-2</v>
      </c>
      <c r="K86" s="563">
        <f t="shared" si="4"/>
        <v>7.5899999999999995E-2</v>
      </c>
      <c r="L86" s="563">
        <f t="shared" si="4"/>
        <v>-4.6699999999999998E-2</v>
      </c>
      <c r="M86" s="563">
        <f t="shared" si="4"/>
        <v>0.26619999999999999</v>
      </c>
      <c r="N86" s="563">
        <f t="shared" si="4"/>
        <v>0.1817</v>
      </c>
      <c r="O86" s="563">
        <f t="shared" si="4"/>
        <v>8.3699999999999997E-2</v>
      </c>
      <c r="P86" s="563">
        <f t="shared" si="4"/>
        <v>-7.2999999999999995E-2</v>
      </c>
      <c r="Q86" s="563">
        <f t="shared" si="4"/>
        <v>4.4400000000000002E-2</v>
      </c>
      <c r="R86" s="563">
        <f t="shared" si="4"/>
        <v>-0.1067</v>
      </c>
      <c r="S86" s="563">
        <f t="shared" si="4"/>
        <v>0.20799999999999999</v>
      </c>
      <c r="T86" s="563">
        <f t="shared" si="4"/>
        <v>-0.1298</v>
      </c>
      <c r="U86" s="563">
        <f t="shared" si="4"/>
        <v>7.6200000000000004E-2</v>
      </c>
      <c r="V86" s="664">
        <f t="shared" si="4"/>
        <v>6.3899999999999998E-2</v>
      </c>
      <c r="Z86" s="124" t="s">
        <v>244</v>
      </c>
      <c r="AA86" s="660">
        <f>M87</f>
        <v>1.1900000000000001E-2</v>
      </c>
      <c r="AB86" s="208">
        <f t="shared" si="1"/>
        <v>2</v>
      </c>
      <c r="AC86" s="112"/>
      <c r="AD86" s="186"/>
      <c r="AE86" s="78"/>
      <c r="AF86" s="80"/>
      <c r="AG86" s="112"/>
      <c r="AH86" s="186"/>
      <c r="AI86" s="78"/>
      <c r="AJ86" s="80"/>
      <c r="AK86" s="112"/>
      <c r="AL86" s="186"/>
      <c r="AM86" s="78"/>
      <c r="AN86" s="80"/>
      <c r="AO86" s="112"/>
      <c r="AP86" s="186"/>
      <c r="AQ86" s="78"/>
      <c r="AR86" s="80"/>
    </row>
    <row r="87" spans="2:44" outlineLevel="2" x14ac:dyDescent="0.35">
      <c r="B87" s="474" t="s">
        <v>1447</v>
      </c>
      <c r="C87" s="474"/>
      <c r="D87" s="474"/>
      <c r="E87" s="656">
        <f t="shared" ref="E87:V87" si="5">IFERROR(ROUND(E84/E79,4),"-")</f>
        <v>3.3099999999999997E-2</v>
      </c>
      <c r="F87" s="656">
        <f t="shared" si="5"/>
        <v>7.4399999999999994E-2</v>
      </c>
      <c r="G87" s="656">
        <f t="shared" si="5"/>
        <v>0.1837</v>
      </c>
      <c r="H87" s="656">
        <f t="shared" si="5"/>
        <v>0</v>
      </c>
      <c r="I87" s="656">
        <f t="shared" si="5"/>
        <v>0.18859999999999999</v>
      </c>
      <c r="J87" s="656">
        <f t="shared" si="5"/>
        <v>-6.5299999999999997E-2</v>
      </c>
      <c r="K87" s="656">
        <f t="shared" si="5"/>
        <v>0.17330000000000001</v>
      </c>
      <c r="L87" s="656">
        <f t="shared" si="5"/>
        <v>0</v>
      </c>
      <c r="M87" s="656">
        <f t="shared" si="5"/>
        <v>1.1900000000000001E-2</v>
      </c>
      <c r="N87" s="656">
        <f t="shared" si="5"/>
        <v>-4.0000000000000001E-3</v>
      </c>
      <c r="O87" s="656">
        <f t="shared" si="5"/>
        <v>4.8500000000000001E-2</v>
      </c>
      <c r="P87" s="656">
        <f t="shared" si="5"/>
        <v>2.5700000000000001E-2</v>
      </c>
      <c r="Q87" s="656">
        <f t="shared" si="5"/>
        <v>3.3000000000000002E-2</v>
      </c>
      <c r="R87" s="656">
        <f t="shared" si="5"/>
        <v>-2.3099999999999999E-2</v>
      </c>
      <c r="S87" s="656">
        <f t="shared" si="5"/>
        <v>8.48E-2</v>
      </c>
      <c r="T87" s="656">
        <f t="shared" si="5"/>
        <v>-4.4999999999999997E-3</v>
      </c>
      <c r="U87" s="656">
        <f t="shared" si="5"/>
        <v>7.1400000000000005E-2</v>
      </c>
      <c r="V87" s="664">
        <f t="shared" si="5"/>
        <v>4.5999999999999999E-2</v>
      </c>
      <c r="Z87" s="124" t="s">
        <v>137</v>
      </c>
      <c r="AA87" s="660">
        <f>N87</f>
        <v>-4.0000000000000001E-3</v>
      </c>
      <c r="AB87" s="208">
        <f t="shared" si="1"/>
        <v>1</v>
      </c>
      <c r="AC87" s="112"/>
      <c r="AD87" s="186"/>
      <c r="AE87" s="78"/>
      <c r="AF87" s="80"/>
      <c r="AG87" s="112"/>
      <c r="AH87" s="186"/>
      <c r="AI87" s="78"/>
      <c r="AJ87" s="80"/>
      <c r="AK87" s="112"/>
      <c r="AL87" s="186"/>
      <c r="AM87" s="78"/>
      <c r="AN87" s="80"/>
      <c r="AO87" s="112"/>
      <c r="AP87" s="186"/>
      <c r="AQ87" s="78"/>
      <c r="AR87" s="80"/>
    </row>
    <row r="88" spans="2:44" outlineLevel="2" x14ac:dyDescent="0.35">
      <c r="B88" s="464"/>
      <c r="E88" s="460"/>
      <c r="F88" s="460"/>
      <c r="G88" s="460"/>
      <c r="H88" s="460"/>
      <c r="I88" s="460"/>
      <c r="J88" s="460"/>
      <c r="K88" s="460"/>
      <c r="L88" s="460"/>
      <c r="M88" s="460"/>
      <c r="N88" s="460"/>
      <c r="O88" s="460"/>
      <c r="P88" s="460"/>
      <c r="Q88" s="460"/>
      <c r="R88" s="460"/>
      <c r="S88" s="460"/>
      <c r="T88" s="460"/>
      <c r="U88" s="460"/>
      <c r="V88" s="460"/>
      <c r="Z88" s="124" t="s">
        <v>139</v>
      </c>
      <c r="AA88" s="660">
        <f>O87</f>
        <v>4.8500000000000001E-2</v>
      </c>
      <c r="AB88" s="208">
        <f t="shared" si="1"/>
        <v>2</v>
      </c>
      <c r="AC88" s="112"/>
      <c r="AD88" s="186"/>
      <c r="AE88" s="78"/>
      <c r="AF88" s="80"/>
      <c r="AG88" s="112"/>
      <c r="AH88" s="186"/>
      <c r="AI88" s="78"/>
      <c r="AJ88" s="80"/>
      <c r="AK88" s="112"/>
      <c r="AL88" s="186"/>
      <c r="AM88" s="78"/>
      <c r="AN88" s="80"/>
      <c r="AO88" s="112"/>
      <c r="AP88" s="186"/>
      <c r="AQ88" s="78"/>
      <c r="AR88" s="80"/>
    </row>
    <row r="89" spans="2:44" outlineLevel="2" x14ac:dyDescent="0.35">
      <c r="B89" s="464"/>
      <c r="E89" s="460"/>
      <c r="F89" s="460"/>
      <c r="G89" s="460"/>
      <c r="H89" s="460"/>
      <c r="I89" s="460"/>
      <c r="J89" s="460"/>
      <c r="K89" s="460"/>
      <c r="L89" s="460"/>
      <c r="M89" s="460"/>
      <c r="N89" s="460"/>
      <c r="O89" s="460"/>
      <c r="P89" s="460"/>
      <c r="Q89" s="460"/>
      <c r="R89" s="460"/>
      <c r="S89" s="460"/>
      <c r="T89" s="460"/>
      <c r="U89" s="460"/>
      <c r="V89" s="460"/>
      <c r="Z89" s="124" t="s">
        <v>141</v>
      </c>
      <c r="AA89" s="660">
        <f>P87</f>
        <v>2.5700000000000001E-2</v>
      </c>
      <c r="AB89" s="208">
        <f t="shared" si="1"/>
        <v>2</v>
      </c>
      <c r="AC89" s="112"/>
      <c r="AD89" s="186"/>
      <c r="AE89" s="78"/>
      <c r="AF89" s="80"/>
      <c r="AG89" s="112"/>
      <c r="AH89" s="186"/>
      <c r="AI89" s="78"/>
      <c r="AJ89" s="80"/>
      <c r="AK89" s="112"/>
      <c r="AL89" s="186"/>
      <c r="AM89" s="78"/>
      <c r="AN89" s="80"/>
      <c r="AO89" s="112"/>
      <c r="AP89" s="186"/>
      <c r="AQ89" s="78"/>
      <c r="AR89" s="80"/>
    </row>
    <row r="90" spans="2:44" outlineLevel="2" x14ac:dyDescent="0.35">
      <c r="X90" s="463"/>
      <c r="Z90" s="124" t="s">
        <v>143</v>
      </c>
      <c r="AA90" s="660">
        <f>Q87</f>
        <v>3.3000000000000002E-2</v>
      </c>
      <c r="AB90" s="208">
        <f t="shared" si="1"/>
        <v>2</v>
      </c>
      <c r="AC90" s="112"/>
      <c r="AD90" s="186"/>
      <c r="AE90" s="78"/>
      <c r="AF90" s="80"/>
      <c r="AG90" s="112"/>
      <c r="AH90" s="186"/>
      <c r="AI90" s="78"/>
      <c r="AJ90" s="80"/>
      <c r="AK90" s="112"/>
      <c r="AL90" s="186"/>
      <c r="AM90" s="78"/>
      <c r="AN90" s="80"/>
      <c r="AO90" s="112"/>
      <c r="AP90" s="186"/>
      <c r="AQ90" s="78"/>
      <c r="AR90" s="80"/>
    </row>
    <row r="91" spans="2:44" outlineLevel="2" x14ac:dyDescent="0.35">
      <c r="X91" s="463"/>
      <c r="Z91" s="124" t="s">
        <v>145</v>
      </c>
      <c r="AA91" s="660">
        <f>R87</f>
        <v>-2.3099999999999999E-2</v>
      </c>
      <c r="AB91" s="208">
        <f t="shared" si="1"/>
        <v>1</v>
      </c>
      <c r="AC91" s="112"/>
      <c r="AD91" s="186"/>
      <c r="AE91" s="78"/>
      <c r="AF91" s="80"/>
      <c r="AG91" s="112"/>
      <c r="AH91" s="186"/>
      <c r="AI91" s="78"/>
      <c r="AJ91" s="80"/>
      <c r="AK91" s="112"/>
      <c r="AL91" s="186"/>
      <c r="AM91" s="78"/>
      <c r="AN91" s="80"/>
      <c r="AO91" s="112"/>
      <c r="AP91" s="186"/>
      <c r="AQ91" s="78"/>
      <c r="AR91" s="80"/>
    </row>
    <row r="92" spans="2:44" outlineLevel="2" x14ac:dyDescent="0.35">
      <c r="B92" s="835" t="s">
        <v>1230</v>
      </c>
      <c r="C92" s="835"/>
      <c r="D92" s="835"/>
      <c r="E92" s="835"/>
      <c r="F92" s="568"/>
      <c r="G92" s="108" t="s">
        <v>1204</v>
      </c>
      <c r="H92" s="542"/>
      <c r="X92" s="463"/>
      <c r="Z92" s="124" t="s">
        <v>147</v>
      </c>
      <c r="AA92" s="660">
        <f>S87</f>
        <v>8.48E-2</v>
      </c>
      <c r="AB92" s="208">
        <f t="shared" si="1"/>
        <v>2</v>
      </c>
      <c r="AC92" s="112"/>
      <c r="AD92" s="186"/>
      <c r="AE92" s="78"/>
      <c r="AF92" s="80"/>
      <c r="AG92" s="112"/>
      <c r="AH92" s="186"/>
      <c r="AI92" s="78"/>
      <c r="AJ92" s="80"/>
      <c r="AK92" s="112"/>
      <c r="AL92" s="186"/>
      <c r="AM92" s="78"/>
      <c r="AN92" s="80"/>
      <c r="AO92" s="112"/>
      <c r="AP92" s="186"/>
      <c r="AQ92" s="78"/>
      <c r="AR92" s="80"/>
    </row>
    <row r="93" spans="2:44" outlineLevel="2" x14ac:dyDescent="0.35">
      <c r="B93" s="821" t="str">
        <f>'OUTPUTS | Summary'!$H$52</f>
        <v>Expenditure at or below allowance</v>
      </c>
      <c r="C93" s="821"/>
      <c r="D93" s="821"/>
      <c r="E93" s="658">
        <v>1</v>
      </c>
      <c r="F93" s="567"/>
      <c r="G93" s="57" t="s">
        <v>1458</v>
      </c>
      <c r="H93" s="68"/>
      <c r="X93" s="463"/>
      <c r="Z93" s="138" t="s">
        <v>149</v>
      </c>
      <c r="AA93" s="660">
        <f>T87</f>
        <v>-4.4999999999999997E-3</v>
      </c>
      <c r="AB93" s="208">
        <f t="shared" si="1"/>
        <v>1</v>
      </c>
      <c r="AC93" s="112"/>
      <c r="AD93" s="186"/>
      <c r="AE93" s="78"/>
      <c r="AF93" s="80"/>
      <c r="AG93" s="112"/>
      <c r="AH93" s="186"/>
      <c r="AI93" s="78"/>
      <c r="AJ93" s="80"/>
      <c r="AK93" s="112"/>
      <c r="AL93" s="186"/>
      <c r="AM93" s="78"/>
      <c r="AN93" s="80"/>
      <c r="AO93" s="112"/>
      <c r="AP93" s="186"/>
      <c r="AQ93" s="78"/>
      <c r="AR93" s="80"/>
    </row>
    <row r="94" spans="2:44" outlineLevel="2" x14ac:dyDescent="0.35">
      <c r="B94" s="821" t="str">
        <f>'OUTPUTS | Summary'!$K$52</f>
        <v>Expenditure greater than allowance</v>
      </c>
      <c r="C94" s="821"/>
      <c r="D94" s="821"/>
      <c r="E94" s="657">
        <v>2</v>
      </c>
      <c r="F94" s="859"/>
      <c r="G94" s="858"/>
      <c r="H94" s="68"/>
      <c r="X94" s="463"/>
      <c r="Z94" s="124" t="s">
        <v>151</v>
      </c>
      <c r="AA94" s="660">
        <f>U87</f>
        <v>7.1400000000000005E-2</v>
      </c>
      <c r="AB94" s="208">
        <f t="shared" si="1"/>
        <v>2</v>
      </c>
      <c r="AC94" s="112"/>
      <c r="AD94" s="186"/>
      <c r="AE94" s="78"/>
      <c r="AF94" s="80"/>
      <c r="AG94" s="112"/>
      <c r="AH94" s="186"/>
      <c r="AI94" s="78"/>
      <c r="AJ94" s="80"/>
      <c r="AK94" s="112"/>
      <c r="AL94" s="186"/>
      <c r="AM94" s="78"/>
      <c r="AN94" s="80"/>
      <c r="AO94" s="112"/>
      <c r="AP94" s="186"/>
      <c r="AQ94" s="78"/>
      <c r="AR94" s="80"/>
    </row>
    <row r="95" spans="2:44" outlineLevel="2" x14ac:dyDescent="0.35">
      <c r="F95" s="858"/>
      <c r="G95" s="858"/>
      <c r="H95" s="68"/>
      <c r="I95" s="70"/>
      <c r="J95" s="70"/>
      <c r="K95" s="70"/>
      <c r="L95" s="70"/>
      <c r="M95" s="70"/>
      <c r="N95" s="70"/>
      <c r="O95" s="70"/>
      <c r="P95" s="70"/>
      <c r="Q95" s="70"/>
      <c r="R95" s="70"/>
      <c r="S95" s="70"/>
      <c r="T95" s="70"/>
      <c r="U95" s="70"/>
      <c r="V95" s="70"/>
      <c r="X95" s="463"/>
      <c r="Z95" s="210"/>
      <c r="AA95" s="714"/>
      <c r="AB95" s="622"/>
      <c r="AC95" s="78"/>
      <c r="AD95" s="186"/>
      <c r="AE95" s="78"/>
      <c r="AF95" s="80"/>
      <c r="AG95" s="78"/>
      <c r="AH95" s="186"/>
      <c r="AI95" s="78"/>
      <c r="AJ95" s="80"/>
      <c r="AK95" s="78"/>
      <c r="AL95" s="186"/>
      <c r="AM95" s="78"/>
      <c r="AN95" s="80"/>
      <c r="AO95" s="78"/>
      <c r="AP95" s="186"/>
      <c r="AQ95" s="78"/>
      <c r="AR95" s="80"/>
    </row>
    <row r="96" spans="2:44" outlineLevel="2" x14ac:dyDescent="0.35">
      <c r="B96" s="384"/>
      <c r="C96" s="384"/>
      <c r="D96" s="384"/>
      <c r="X96" s="463"/>
      <c r="Z96" s="209" t="s">
        <v>725</v>
      </c>
      <c r="AA96" s="620">
        <f>V87</f>
        <v>4.5999999999999999E-2</v>
      </c>
      <c r="AB96" s="603"/>
      <c r="AC96" s="112"/>
      <c r="AD96" s="186"/>
      <c r="AE96" s="78"/>
      <c r="AF96" s="80"/>
      <c r="AG96" s="112"/>
      <c r="AH96" s="186"/>
      <c r="AI96" s="78"/>
      <c r="AJ96" s="80"/>
      <c r="AK96" s="112"/>
      <c r="AL96" s="186"/>
      <c r="AM96" s="78"/>
      <c r="AN96" s="80"/>
      <c r="AO96" s="112"/>
      <c r="AP96" s="186"/>
      <c r="AQ96" s="78"/>
      <c r="AR96" s="80"/>
    </row>
    <row r="97" spans="2:45" outlineLevel="2" x14ac:dyDescent="0.35">
      <c r="B97" s="384"/>
      <c r="C97" s="384"/>
      <c r="D97" s="384"/>
      <c r="X97" s="463"/>
      <c r="Z97" s="67"/>
      <c r="AA97" s="119"/>
      <c r="AB97" s="65"/>
      <c r="AC97" s="80"/>
      <c r="AD97" s="80"/>
      <c r="AE97" s="80"/>
      <c r="AF97" s="80"/>
      <c r="AG97" s="72"/>
      <c r="AH97" s="72"/>
      <c r="AI97" s="72"/>
      <c r="AJ97" s="72"/>
      <c r="AK97" s="72"/>
      <c r="AL97" s="72"/>
      <c r="AM97" s="72"/>
      <c r="AN97" s="72"/>
    </row>
    <row r="98" spans="2:45" outlineLevel="2" x14ac:dyDescent="0.35">
      <c r="Z98" s="108" t="s">
        <v>1204</v>
      </c>
      <c r="AA98" s="111"/>
      <c r="AB98" s="81"/>
      <c r="AC98" s="81"/>
      <c r="AD98" s="81"/>
      <c r="AE98" s="80"/>
      <c r="AF98" s="80"/>
      <c r="AG98" s="81"/>
      <c r="AH98" s="81"/>
      <c r="AI98" s="72"/>
      <c r="AJ98" s="72"/>
      <c r="AK98" s="81"/>
      <c r="AL98" s="81"/>
      <c r="AM98" s="72"/>
      <c r="AN98" s="72"/>
      <c r="AO98" s="81"/>
      <c r="AP98" s="81"/>
    </row>
    <row r="99" spans="2:45" outlineLevel="2" x14ac:dyDescent="0.35"/>
    <row r="100" spans="2:45" outlineLevel="2" x14ac:dyDescent="0.35">
      <c r="B100" s="68"/>
      <c r="C100" s="65"/>
      <c r="D100" s="67"/>
      <c r="E100" s="66"/>
      <c r="F100" s="66"/>
      <c r="G100" s="66"/>
      <c r="H100" s="66"/>
      <c r="I100" s="66"/>
      <c r="J100" s="66"/>
      <c r="K100" s="66"/>
    </row>
    <row r="101" spans="2:45" outlineLevel="1" x14ac:dyDescent="0.35">
      <c r="B101" s="68"/>
      <c r="C101" s="65"/>
      <c r="D101" s="67"/>
      <c r="E101" s="66"/>
      <c r="F101" s="66"/>
      <c r="G101" s="66"/>
      <c r="H101" s="66"/>
      <c r="I101" s="66"/>
      <c r="J101" s="66"/>
      <c r="K101" s="66"/>
    </row>
    <row r="102" spans="2:45" ht="14.25" outlineLevel="1" x14ac:dyDescent="0.35">
      <c r="B102" s="74" t="s">
        <v>1460</v>
      </c>
      <c r="C102" s="60"/>
      <c r="D102" s="18"/>
      <c r="E102" s="18"/>
      <c r="F102" s="18"/>
      <c r="G102" s="18"/>
      <c r="H102" s="18"/>
      <c r="I102" s="18"/>
      <c r="J102" s="18"/>
      <c r="K102" s="18"/>
      <c r="L102" s="18"/>
      <c r="M102" s="18"/>
      <c r="N102" s="18"/>
      <c r="O102" s="18"/>
      <c r="P102" s="18"/>
      <c r="Q102" s="18"/>
      <c r="R102" s="18"/>
      <c r="S102" s="18"/>
      <c r="T102" s="18"/>
      <c r="U102" s="18"/>
      <c r="V102" s="18"/>
      <c r="W102" s="18"/>
      <c r="X102" s="18"/>
      <c r="Y102" s="18"/>
      <c r="Z102" s="74"/>
      <c r="AA102" s="18"/>
      <c r="AB102" s="18"/>
      <c r="AC102" s="18"/>
      <c r="AD102" s="18"/>
      <c r="AE102" s="18"/>
      <c r="AF102" s="18"/>
      <c r="AG102" s="18"/>
      <c r="AH102" s="18"/>
      <c r="AI102" s="18"/>
      <c r="AJ102" s="71"/>
      <c r="AK102" s="71"/>
      <c r="AL102" s="71"/>
      <c r="AM102" s="71"/>
      <c r="AN102" s="71"/>
      <c r="AO102" s="71"/>
      <c r="AP102" s="71"/>
      <c r="AQ102" s="71"/>
      <c r="AR102" s="71"/>
      <c r="AS102" s="71"/>
    </row>
    <row r="103" spans="2:45" outlineLevel="2" x14ac:dyDescent="0.35"/>
    <row r="104" spans="2:45" ht="14.25" outlineLevel="2" x14ac:dyDescent="0.35">
      <c r="B104" s="458" t="str">
        <f>Year</f>
        <v>2020-21</v>
      </c>
      <c r="O104" s="452"/>
      <c r="Z104" s="57" t="s">
        <v>1451</v>
      </c>
    </row>
    <row r="105" spans="2:45" outlineLevel="2" x14ac:dyDescent="0.35"/>
    <row r="106" spans="2:45" ht="46.15" customHeight="1" outlineLevel="2" x14ac:dyDescent="0.35">
      <c r="B106" s="834"/>
      <c r="C106" s="834"/>
      <c r="D106" s="834"/>
      <c r="E106" s="503" t="s">
        <v>117</v>
      </c>
      <c r="F106" s="503" t="s">
        <v>119</v>
      </c>
      <c r="G106" s="503" t="s">
        <v>122</v>
      </c>
      <c r="H106" s="503" t="s">
        <v>124</v>
      </c>
      <c r="I106" s="503" t="s">
        <v>126</v>
      </c>
      <c r="J106" s="503" t="s">
        <v>128</v>
      </c>
      <c r="K106" s="503" t="s">
        <v>131</v>
      </c>
      <c r="L106" s="503" t="s">
        <v>133</v>
      </c>
      <c r="M106" s="503" t="s">
        <v>244</v>
      </c>
      <c r="N106" s="503" t="s">
        <v>137</v>
      </c>
      <c r="O106" s="503" t="s">
        <v>139</v>
      </c>
      <c r="P106" s="503" t="s">
        <v>725</v>
      </c>
      <c r="Q106" s="375"/>
      <c r="R106" s="375"/>
      <c r="S106" s="375"/>
      <c r="T106" s="375"/>
      <c r="U106" s="375"/>
      <c r="Z106" s="90"/>
      <c r="AA106" s="140" t="s">
        <v>1433</v>
      </c>
      <c r="AB106" s="608" t="s">
        <v>1228</v>
      </c>
      <c r="AC106" s="390"/>
      <c r="AD106" s="482"/>
      <c r="AE106" s="390"/>
      <c r="AF106" s="390"/>
      <c r="AG106" s="390"/>
      <c r="AH106" s="482"/>
      <c r="AI106" s="390"/>
      <c r="AJ106" s="390"/>
      <c r="AK106" s="390"/>
      <c r="AL106" s="482"/>
      <c r="AM106" s="390"/>
      <c r="AN106" s="390"/>
      <c r="AO106" s="390"/>
      <c r="AP106" s="482"/>
      <c r="AQ106" s="390"/>
      <c r="AR106" s="390"/>
    </row>
    <row r="107" spans="2:45" outlineLevel="2" x14ac:dyDescent="0.35">
      <c r="B107" s="378" t="s">
        <v>1443</v>
      </c>
      <c r="C107" s="379"/>
      <c r="D107" s="381"/>
      <c r="E107" s="379"/>
      <c r="F107" s="379"/>
      <c r="G107" s="379"/>
      <c r="H107" s="379"/>
      <c r="I107" s="379"/>
      <c r="J107" s="379"/>
      <c r="K107" s="379"/>
      <c r="L107" s="379"/>
      <c r="M107" s="379"/>
      <c r="N107" s="379"/>
      <c r="O107" s="379"/>
      <c r="P107" s="380"/>
      <c r="Z107" s="124" t="s">
        <v>117</v>
      </c>
      <c r="AA107" s="659">
        <f>E116</f>
        <v>-8.2000000000000007E-3</v>
      </c>
      <c r="AB107" s="208">
        <f t="shared" ref="AB107:AB117" si="6">IF(AA107&lt;=0,1,2)</f>
        <v>1</v>
      </c>
      <c r="AC107" s="607"/>
      <c r="AD107" s="186"/>
      <c r="AE107" s="78"/>
      <c r="AF107" s="80"/>
      <c r="AG107" s="607"/>
      <c r="AH107" s="186"/>
      <c r="AI107" s="78"/>
      <c r="AJ107" s="80"/>
      <c r="AK107" s="607"/>
      <c r="AL107" s="186"/>
      <c r="AM107" s="78"/>
      <c r="AN107" s="80"/>
      <c r="AO107" s="607"/>
      <c r="AP107" s="186"/>
      <c r="AQ107" s="78"/>
      <c r="AR107" s="80"/>
    </row>
    <row r="108" spans="2:45" outlineLevel="2" x14ac:dyDescent="0.35">
      <c r="B108" s="376" t="s">
        <v>1444</v>
      </c>
      <c r="C108" s="115"/>
      <c r="D108" s="377"/>
      <c r="E108" s="715">
        <f>VLOOKUP(E$106,'CALCS | Totex'!$C$595:$L$607,MATCH($B$104,'CALCS | Totex'!$C$2:$L$2,0),0)</f>
        <v>445.58300000000003</v>
      </c>
      <c r="F108" s="396">
        <f>VLOOKUP(F$106,'CALCS | Totex'!$C$595:$L$607,MATCH($B$104,'CALCS | Totex'!$C$2:$L$2,0),0)</f>
        <v>295.23900000000003</v>
      </c>
      <c r="G108" s="396">
        <f>VLOOKUP(G$106,'CALCS | Totex'!$C$595:$L$607,MATCH($B$104,'CALCS | Totex'!$C$2:$L$2,0),0)</f>
        <v>4.9160000000000004</v>
      </c>
      <c r="H108" s="396">
        <f>VLOOKUP(H$106,'CALCS | Totex'!$C$595:$L$607,MATCH($B$104,'CALCS | Totex'!$C$2:$L$2,0),0)</f>
        <v>169.40900000000002</v>
      </c>
      <c r="I108" s="396">
        <f>VLOOKUP(I$106,'CALCS | Totex'!$C$595:$L$607,MATCH($B$104,'CALCS | Totex'!$C$2:$L$2,0),0)</f>
        <v>589.63699999999994</v>
      </c>
      <c r="J108" s="396">
        <f>VLOOKUP(J$106,'CALCS | Totex'!$C$595:$L$607,MATCH($B$104,'CALCS | Totex'!$C$2:$L$2,0),0)</f>
        <v>192.37</v>
      </c>
      <c r="K108" s="396">
        <f>VLOOKUP(K$106,'CALCS | Totex'!$C$595:$L$607,MATCH($B$104,'CALCS | Totex'!$C$2:$L$2,0),0)</f>
        <v>368.19299999999998</v>
      </c>
      <c r="L108" s="396">
        <f>VLOOKUP(L$106,'CALCS | Totex'!$C$595:$L$607,MATCH($B$104,'CALCS | Totex'!$C$2:$L$2,0),0)</f>
        <v>765.34100000000001</v>
      </c>
      <c r="M108" s="396">
        <f>VLOOKUP(M$106,'CALCS | Totex'!$C$595:$L$607,MATCH($B$104,'CALCS | Totex'!$C$2:$L$2,0),0)</f>
        <v>502.80293066414271</v>
      </c>
      <c r="N108" s="396">
        <f>VLOOKUP(N$106,'CALCS | Totex'!$C$595:$L$607,MATCH($B$104,'CALCS | Totex'!$C$2:$L$2,0),0)</f>
        <v>301.06700000000001</v>
      </c>
      <c r="O108" s="396">
        <f>VLOOKUP(O$106,'CALCS | Totex'!$C$595:$L$607,MATCH($B$104,'CALCS | Totex'!$C$2:$L$2,0),0)</f>
        <v>592.26900000000001</v>
      </c>
      <c r="P108" s="661">
        <f>VLOOKUP(P$106,'CALCS | Totex'!$C$595:$L$607,MATCH($B$104,'CALCS | Totex'!$C$2:$L$2,0),0)</f>
        <v>4226.8269306641423</v>
      </c>
      <c r="Q108" s="454"/>
      <c r="R108" s="454"/>
      <c r="S108" s="454"/>
      <c r="T108" s="454"/>
      <c r="U108" s="454"/>
      <c r="Z108" s="124" t="s">
        <v>119</v>
      </c>
      <c r="AA108" s="660">
        <f>F116</f>
        <v>5.7799999999999997E-2</v>
      </c>
      <c r="AB108" s="208">
        <f t="shared" si="6"/>
        <v>2</v>
      </c>
      <c r="AC108" s="112"/>
      <c r="AD108" s="186"/>
      <c r="AE108" s="78"/>
      <c r="AF108" s="80"/>
      <c r="AG108" s="112"/>
      <c r="AH108" s="186"/>
      <c r="AI108" s="78"/>
      <c r="AJ108" s="80"/>
      <c r="AK108" s="112"/>
      <c r="AL108" s="186"/>
      <c r="AM108" s="78"/>
      <c r="AN108" s="80"/>
      <c r="AO108" s="112"/>
      <c r="AP108" s="186"/>
      <c r="AQ108" s="78"/>
      <c r="AR108" s="80"/>
    </row>
    <row r="109" spans="2:45" outlineLevel="2" x14ac:dyDescent="0.35">
      <c r="B109" s="376" t="s">
        <v>1445</v>
      </c>
      <c r="C109" s="115"/>
      <c r="D109" s="377"/>
      <c r="E109" s="396">
        <f>VLOOKUP(E$106,'CALCS | Totex'!$C$611:$L$623,MATCH($B$104,'CALCS | Totex'!$C$2:$L$2,0),0)</f>
        <v>466.94799999999998</v>
      </c>
      <c r="F109" s="396">
        <f>VLOOKUP(F$106,'CALCS | Totex'!$C$611:$L$623,MATCH($B$104,'CALCS | Totex'!$C$2:$L$2,0),0)</f>
        <v>304.30500000000001</v>
      </c>
      <c r="G109" s="396">
        <f>VLOOKUP(G$106,'CALCS | Totex'!$C$611:$L$623,MATCH($B$104,'CALCS | Totex'!$C$2:$L$2,0),0)</f>
        <v>5.3950000000000005</v>
      </c>
      <c r="H109" s="396">
        <f>VLOOKUP(H$106,'CALCS | Totex'!$C$611:$L$623,MATCH($B$104,'CALCS | Totex'!$C$2:$L$2,0),0)</f>
        <v>165.398</v>
      </c>
      <c r="I109" s="396">
        <f>VLOOKUP(I$106,'CALCS | Totex'!$C$611:$L$623,MATCH($B$104,'CALCS | Totex'!$C$2:$L$2,0),0)</f>
        <v>560.63998146500001</v>
      </c>
      <c r="J109" s="396">
        <f>VLOOKUP(J$106,'CALCS | Totex'!$C$611:$L$623,MATCH($B$104,'CALCS | Totex'!$C$2:$L$2,0),0)</f>
        <v>162.55199999999999</v>
      </c>
      <c r="K109" s="396">
        <f>VLOOKUP(K$106,'CALCS | Totex'!$C$611:$L$623,MATCH($B$104,'CALCS | Totex'!$C$2:$L$2,0),0)</f>
        <v>404.53800000000001</v>
      </c>
      <c r="L109" s="396">
        <f>VLOOKUP(L$106,'CALCS | Totex'!$C$611:$L$623,MATCH($B$104,'CALCS | Totex'!$C$2:$L$2,0),0)</f>
        <v>652.40499999999997</v>
      </c>
      <c r="M109" s="396">
        <f>VLOOKUP(M$106,'CALCS | Totex'!$C$611:$L$623,MATCH($B$104,'CALCS | Totex'!$C$2:$L$2,0),0)</f>
        <v>625.08887308343344</v>
      </c>
      <c r="N109" s="396">
        <f>VLOOKUP(N$106,'CALCS | Totex'!$C$611:$L$623,MATCH($B$104,'CALCS | Totex'!$C$2:$L$2,0),0)</f>
        <v>263.74</v>
      </c>
      <c r="O109" s="396">
        <f>VLOOKUP(O$106,'CALCS | Totex'!$C$611:$L$623,MATCH($B$104,'CALCS | Totex'!$C$2:$L$2,0),0)</f>
        <v>456.30400000000003</v>
      </c>
      <c r="P109" s="661">
        <f>VLOOKUP(P$106,'CALCS | Totex'!$C$611:$L$623,MATCH($B$104,'CALCS | Totex'!$C$2:$L$2,0),0)</f>
        <v>4067.3138545484335</v>
      </c>
      <c r="Q109" s="454"/>
      <c r="R109" s="454"/>
      <c r="S109" s="454"/>
      <c r="T109" s="454"/>
      <c r="U109" s="454"/>
      <c r="Z109" s="124" t="s">
        <v>122</v>
      </c>
      <c r="AA109" s="660">
        <f>G116</f>
        <v>9.74E-2</v>
      </c>
      <c r="AB109" s="208">
        <f t="shared" si="6"/>
        <v>2</v>
      </c>
      <c r="AC109" s="112"/>
      <c r="AD109" s="186"/>
      <c r="AE109" s="78"/>
      <c r="AF109" s="80"/>
      <c r="AG109" s="112"/>
      <c r="AH109" s="186"/>
      <c r="AI109" s="78"/>
      <c r="AJ109" s="80"/>
      <c r="AK109" s="112"/>
      <c r="AL109" s="186"/>
      <c r="AM109" s="78"/>
      <c r="AN109" s="80"/>
      <c r="AO109" s="112"/>
      <c r="AP109" s="186"/>
      <c r="AQ109" s="78"/>
      <c r="AR109" s="80"/>
    </row>
    <row r="110" spans="2:45" outlineLevel="2" x14ac:dyDescent="0.35">
      <c r="B110" s="378" t="s">
        <v>1431</v>
      </c>
      <c r="C110" s="115"/>
      <c r="D110" s="115"/>
      <c r="E110" s="397"/>
      <c r="F110" s="398"/>
      <c r="G110" s="398"/>
      <c r="H110" s="398"/>
      <c r="I110" s="398"/>
      <c r="J110" s="398"/>
      <c r="K110" s="398"/>
      <c r="L110" s="398"/>
      <c r="M110" s="398"/>
      <c r="N110" s="398"/>
      <c r="O110" s="398"/>
      <c r="P110" s="662"/>
      <c r="Q110" s="457"/>
      <c r="R110" s="457"/>
      <c r="S110" s="457"/>
      <c r="T110" s="457"/>
      <c r="U110" s="457"/>
      <c r="Z110" s="124" t="s">
        <v>124</v>
      </c>
      <c r="AA110" s="660">
        <f>H116</f>
        <v>-8.0600000000000005E-2</v>
      </c>
      <c r="AB110" s="208">
        <f t="shared" si="6"/>
        <v>1</v>
      </c>
      <c r="AC110" s="112"/>
      <c r="AD110" s="186"/>
      <c r="AE110" s="78"/>
      <c r="AF110" s="80"/>
      <c r="AG110" s="112"/>
      <c r="AH110" s="186"/>
      <c r="AI110" s="78"/>
      <c r="AJ110" s="80"/>
      <c r="AK110" s="112"/>
      <c r="AL110" s="186"/>
      <c r="AM110" s="78"/>
      <c r="AN110" s="80"/>
      <c r="AO110" s="112"/>
      <c r="AP110" s="186"/>
      <c r="AQ110" s="78"/>
      <c r="AR110" s="80"/>
    </row>
    <row r="111" spans="2:45" outlineLevel="2" x14ac:dyDescent="0.35">
      <c r="B111" s="376" t="s">
        <v>1434</v>
      </c>
      <c r="C111" s="115"/>
      <c r="D111" s="377"/>
      <c r="E111" s="396">
        <f>E109-E108</f>
        <v>21.364999999999952</v>
      </c>
      <c r="F111" s="396">
        <f t="shared" ref="F111:O111" si="7">F109-F108</f>
        <v>9.0659999999999741</v>
      </c>
      <c r="G111" s="396">
        <f t="shared" si="7"/>
        <v>0.47900000000000009</v>
      </c>
      <c r="H111" s="396">
        <f t="shared" si="7"/>
        <v>-4.0110000000000241</v>
      </c>
      <c r="I111" s="396">
        <f t="shared" si="7"/>
        <v>-28.997018534999938</v>
      </c>
      <c r="J111" s="396">
        <f t="shared" si="7"/>
        <v>-29.818000000000012</v>
      </c>
      <c r="K111" s="396">
        <f t="shared" si="7"/>
        <v>36.345000000000027</v>
      </c>
      <c r="L111" s="396">
        <f t="shared" si="7"/>
        <v>-112.93600000000004</v>
      </c>
      <c r="M111" s="396">
        <f t="shared" si="7"/>
        <v>122.28594241929073</v>
      </c>
      <c r="N111" s="396">
        <f t="shared" si="7"/>
        <v>-37.326999999999998</v>
      </c>
      <c r="O111" s="396">
        <f t="shared" si="7"/>
        <v>-135.96499999999997</v>
      </c>
      <c r="P111" s="661">
        <f t="shared" ref="P111" si="8">P109-P108</f>
        <v>-159.51307611570883</v>
      </c>
      <c r="Q111" s="454"/>
      <c r="R111" s="454"/>
      <c r="S111" s="454"/>
      <c r="T111" s="454"/>
      <c r="U111" s="454"/>
      <c r="Z111" s="124" t="s">
        <v>126</v>
      </c>
      <c r="AA111" s="660">
        <f>I116</f>
        <v>-0.1212</v>
      </c>
      <c r="AB111" s="208">
        <f t="shared" si="6"/>
        <v>1</v>
      </c>
      <c r="AC111" s="112"/>
      <c r="AD111" s="186"/>
      <c r="AE111" s="78"/>
      <c r="AF111" s="80"/>
      <c r="AG111" s="112"/>
      <c r="AH111" s="186"/>
      <c r="AI111" s="78"/>
      <c r="AJ111" s="80"/>
      <c r="AK111" s="112"/>
      <c r="AL111" s="186"/>
      <c r="AM111" s="78"/>
      <c r="AN111" s="80"/>
      <c r="AO111" s="112"/>
      <c r="AP111" s="186"/>
      <c r="AQ111" s="78"/>
      <c r="AR111" s="80"/>
    </row>
    <row r="112" spans="2:45" outlineLevel="2" x14ac:dyDescent="0.35">
      <c r="B112" s="376" t="s">
        <v>1446</v>
      </c>
      <c r="C112" s="379"/>
      <c r="D112" s="380"/>
      <c r="E112" s="396">
        <f>VLOOKUP(E$106,'CALCS | Totex'!$C$627:$L$639,MATCH($B$104,'CALCS | Totex'!$C$2:$L$2,0),0)</f>
        <v>25</v>
      </c>
      <c r="F112" s="396">
        <f>VLOOKUP(F$106,'CALCS | Totex'!$C$627:$L$639,MATCH($B$104,'CALCS | Totex'!$C$2:$L$2,0),0)</f>
        <v>-8</v>
      </c>
      <c r="G112" s="396">
        <f>VLOOKUP(G$106,'CALCS | Totex'!$C$627:$L$639,MATCH($B$104,'CALCS | Totex'!$C$2:$L$2,0),0)</f>
        <v>0</v>
      </c>
      <c r="H112" s="396">
        <f>VLOOKUP(H$106,'CALCS | Totex'!$C$627:$L$639,MATCH($B$104,'CALCS | Totex'!$C$2:$L$2,0),0)</f>
        <v>9.6489999999999991</v>
      </c>
      <c r="I112" s="396">
        <f>VLOOKUP(I$106,'CALCS | Totex'!$C$627:$L$639,MATCH($B$104,'CALCS | Totex'!$C$2:$L$2,0),0)</f>
        <v>42.442</v>
      </c>
      <c r="J112" s="396">
        <f>VLOOKUP(J$106,'CALCS | Totex'!$C$627:$L$639,MATCH($B$104,'CALCS | Totex'!$C$2:$L$2,0),0)</f>
        <v>25.8</v>
      </c>
      <c r="K112" s="396">
        <f>VLOOKUP(K$106,'CALCS | Totex'!$C$627:$L$639,MATCH($B$104,'CALCS | Totex'!$C$2:$L$2,0),0)</f>
        <v>-7.7669999999999995</v>
      </c>
      <c r="L112" s="396">
        <f>VLOOKUP(L$106,'CALCS | Totex'!$C$627:$L$639,MATCH($B$104,'CALCS | Totex'!$C$2:$L$2,0),0)</f>
        <v>-112.934</v>
      </c>
      <c r="M112" s="396">
        <f>VLOOKUP(M$106,'CALCS | Totex'!$C$627:$L$639,MATCH($B$104,'CALCS | Totex'!$C$2:$L$2,0),0)</f>
        <v>95.027569419291737</v>
      </c>
      <c r="N112" s="396">
        <f>VLOOKUP(N$106,'CALCS | Totex'!$C$627:$L$639,MATCH($B$104,'CALCS | Totex'!$C$2:$L$2,0),0)</f>
        <v>-36.455626517006202</v>
      </c>
      <c r="O112" s="396">
        <f>VLOOKUP(O$106,'CALCS | Totex'!$C$627:$L$639,MATCH($B$104,'CALCS | Totex'!$C$2:$L$2,0),0)</f>
        <v>-180.291</v>
      </c>
      <c r="P112" s="661">
        <f>VLOOKUP(P$106,'CALCS | Totex'!$C$627:$L$639,MATCH($B$104,'CALCS | Totex'!$C$2:$L$2,0),0)</f>
        <v>-147.52905709771446</v>
      </c>
      <c r="Q112" s="454"/>
      <c r="R112" s="454"/>
      <c r="S112" s="454"/>
      <c r="T112" s="454"/>
      <c r="U112" s="454"/>
      <c r="Y112" s="63"/>
      <c r="Z112" s="124" t="s">
        <v>128</v>
      </c>
      <c r="AA112" s="660">
        <f>J116</f>
        <v>-0.28910000000000002</v>
      </c>
      <c r="AB112" s="208">
        <f t="shared" si="6"/>
        <v>1</v>
      </c>
      <c r="AC112" s="112"/>
      <c r="AD112" s="186"/>
      <c r="AE112" s="78"/>
      <c r="AF112" s="80"/>
      <c r="AG112" s="112"/>
      <c r="AH112" s="186"/>
      <c r="AI112" s="78"/>
      <c r="AJ112" s="80"/>
      <c r="AK112" s="112"/>
      <c r="AL112" s="186"/>
      <c r="AM112" s="78"/>
      <c r="AN112" s="80"/>
      <c r="AO112" s="112"/>
      <c r="AP112" s="186"/>
      <c r="AQ112" s="78"/>
      <c r="AR112" s="80"/>
    </row>
    <row r="113" spans="2:44" outlineLevel="2" x14ac:dyDescent="0.35">
      <c r="B113" s="376" t="s">
        <v>1447</v>
      </c>
      <c r="C113" s="379"/>
      <c r="D113" s="380"/>
      <c r="E113" s="396">
        <f>VLOOKUP(E$106,'CALCS | Totex'!$C$643:$L$655,MATCH($B$104,'CALCS | Totex'!$C$2:$L$2,0),0)</f>
        <v>-3.6349999999999696</v>
      </c>
      <c r="F113" s="396">
        <f>VLOOKUP(F$106,'CALCS | Totex'!$C$643:$L$655,MATCH($B$104,'CALCS | Totex'!$C$2:$L$2,0),0)</f>
        <v>17.066000000000042</v>
      </c>
      <c r="G113" s="396">
        <f>VLOOKUP(G$106,'CALCS | Totex'!$C$643:$L$655,MATCH($B$104,'CALCS | Totex'!$C$2:$L$2,0),0)</f>
        <v>0.47899999999999998</v>
      </c>
      <c r="H113" s="396">
        <f>VLOOKUP(H$106,'CALCS | Totex'!$C$643:$L$655,MATCH($B$104,'CALCS | Totex'!$C$2:$L$2,0),0)</f>
        <v>-13.659999999999998</v>
      </c>
      <c r="I113" s="396">
        <f>VLOOKUP(I$106,'CALCS | Totex'!$C$643:$L$655,MATCH($B$104,'CALCS | Totex'!$C$2:$L$2,0),0)</f>
        <v>-71.439018534999789</v>
      </c>
      <c r="J113" s="396">
        <f>VLOOKUP(J$106,'CALCS | Totex'!$C$643:$L$655,MATCH($B$104,'CALCS | Totex'!$C$2:$L$2,0),0)</f>
        <v>-55.618000000000002</v>
      </c>
      <c r="K113" s="396">
        <f>VLOOKUP(K$106,'CALCS | Totex'!$C$643:$L$655,MATCH($B$104,'CALCS | Totex'!$C$2:$L$2,0),0)</f>
        <v>44.112000000000002</v>
      </c>
      <c r="L113" s="396">
        <f>VLOOKUP(L$106,'CALCS | Totex'!$C$643:$L$655,MATCH($B$104,'CALCS | Totex'!$C$2:$L$2,0),0)</f>
        <v>-1.9999999999171791E-3</v>
      </c>
      <c r="M113" s="396">
        <f>VLOOKUP(M$106,'CALCS | Totex'!$C$643:$L$655,MATCH($B$104,'CALCS | Totex'!$C$2:$L$2,0),0)</f>
        <v>27.258372999999999</v>
      </c>
      <c r="N113" s="396">
        <f>VLOOKUP(N$106,'CALCS | Totex'!$C$643:$L$655,MATCH($B$104,'CALCS | Totex'!$C$2:$L$2,0),0)</f>
        <v>-0.87137348299377326</v>
      </c>
      <c r="O113" s="396">
        <f>VLOOKUP(O$106,'CALCS | Totex'!$C$643:$L$655,MATCH($B$104,'CALCS | Totex'!$C$2:$L$2,0),0)</f>
        <v>44.326000000000093</v>
      </c>
      <c r="P113" s="661">
        <f>VLOOKUP(P$106,'CALCS | Totex'!$C$643:$L$655,MATCH($B$104,'CALCS | Totex'!$C$2:$L$2,0),0)</f>
        <v>-11.984019017993326</v>
      </c>
      <c r="Q113" s="454"/>
      <c r="R113" s="454"/>
      <c r="S113" s="454"/>
      <c r="T113" s="454"/>
      <c r="U113" s="454"/>
      <c r="Z113" s="124" t="s">
        <v>131</v>
      </c>
      <c r="AA113" s="660">
        <f>K116</f>
        <v>0.1198</v>
      </c>
      <c r="AB113" s="208">
        <f t="shared" si="6"/>
        <v>2</v>
      </c>
      <c r="AC113" s="112"/>
      <c r="AD113" s="186"/>
      <c r="AE113" s="78"/>
      <c r="AF113" s="80"/>
      <c r="AG113" s="112"/>
      <c r="AH113" s="186"/>
      <c r="AI113" s="78"/>
      <c r="AJ113" s="80"/>
      <c r="AK113" s="112"/>
      <c r="AL113" s="186"/>
      <c r="AM113" s="78"/>
      <c r="AN113" s="80"/>
      <c r="AO113" s="112"/>
      <c r="AP113" s="186"/>
      <c r="AQ113" s="78"/>
      <c r="AR113" s="80"/>
    </row>
    <row r="114" spans="2:44" outlineLevel="2" x14ac:dyDescent="0.35">
      <c r="B114" s="378" t="s">
        <v>1448</v>
      </c>
      <c r="C114" s="379"/>
      <c r="D114" s="379"/>
      <c r="E114" s="379"/>
      <c r="F114" s="379"/>
      <c r="G114" s="379"/>
      <c r="H114" s="379"/>
      <c r="I114" s="379"/>
      <c r="J114" s="379"/>
      <c r="K114" s="379"/>
      <c r="L114" s="379"/>
      <c r="M114" s="379"/>
      <c r="N114" s="379"/>
      <c r="O114" s="379"/>
      <c r="P114" s="663"/>
      <c r="Z114" s="124" t="s">
        <v>133</v>
      </c>
      <c r="AA114" s="660">
        <f>L116</f>
        <v>0</v>
      </c>
      <c r="AB114" s="208">
        <f t="shared" si="6"/>
        <v>1</v>
      </c>
      <c r="AC114" s="112"/>
      <c r="AD114" s="186"/>
      <c r="AE114" s="78"/>
      <c r="AF114" s="80"/>
      <c r="AG114" s="112"/>
      <c r="AH114" s="186"/>
      <c r="AI114" s="78"/>
      <c r="AJ114" s="80"/>
      <c r="AK114" s="112"/>
      <c r="AL114" s="186"/>
      <c r="AM114" s="78"/>
      <c r="AN114" s="80"/>
      <c r="AO114" s="112"/>
      <c r="AP114" s="186"/>
      <c r="AQ114" s="78"/>
      <c r="AR114" s="80"/>
    </row>
    <row r="115" spans="2:44" outlineLevel="2" x14ac:dyDescent="0.35">
      <c r="B115" s="376" t="s">
        <v>1434</v>
      </c>
      <c r="C115" s="379"/>
      <c r="D115" s="380"/>
      <c r="E115" s="563">
        <f t="shared" ref="E115:P115" si="9">IFERROR(ROUND(E111/E108,4),"-")</f>
        <v>4.7899999999999998E-2</v>
      </c>
      <c r="F115" s="563">
        <f t="shared" si="9"/>
        <v>3.0700000000000002E-2</v>
      </c>
      <c r="G115" s="563">
        <f t="shared" si="9"/>
        <v>9.74E-2</v>
      </c>
      <c r="H115" s="563">
        <f t="shared" si="9"/>
        <v>-2.3699999999999999E-2</v>
      </c>
      <c r="I115" s="563">
        <f t="shared" si="9"/>
        <v>-4.9200000000000001E-2</v>
      </c>
      <c r="J115" s="563">
        <f t="shared" si="9"/>
        <v>-0.155</v>
      </c>
      <c r="K115" s="563">
        <f t="shared" si="9"/>
        <v>9.8699999999999996E-2</v>
      </c>
      <c r="L115" s="563">
        <f t="shared" si="9"/>
        <v>-0.14760000000000001</v>
      </c>
      <c r="M115" s="563">
        <f t="shared" si="9"/>
        <v>0.2432</v>
      </c>
      <c r="N115" s="563">
        <f t="shared" si="9"/>
        <v>-0.124</v>
      </c>
      <c r="O115" s="563">
        <f t="shared" si="9"/>
        <v>-0.2296</v>
      </c>
      <c r="P115" s="664">
        <f t="shared" si="9"/>
        <v>-3.7699999999999997E-2</v>
      </c>
      <c r="T115" s="453"/>
      <c r="U115" s="453"/>
      <c r="Y115" s="63"/>
      <c r="Z115" s="124" t="s">
        <v>244</v>
      </c>
      <c r="AA115" s="660">
        <f>M116</f>
        <v>5.4199999999999998E-2</v>
      </c>
      <c r="AB115" s="208">
        <f t="shared" si="6"/>
        <v>2</v>
      </c>
      <c r="AC115" s="112"/>
      <c r="AD115" s="186"/>
      <c r="AE115" s="78"/>
      <c r="AF115" s="80"/>
      <c r="AG115" s="112"/>
      <c r="AH115" s="186"/>
      <c r="AI115" s="78"/>
      <c r="AJ115" s="80"/>
      <c r="AK115" s="112"/>
      <c r="AL115" s="186"/>
      <c r="AM115" s="78"/>
      <c r="AN115" s="80"/>
      <c r="AO115" s="112"/>
      <c r="AP115" s="186"/>
      <c r="AQ115" s="78"/>
      <c r="AR115" s="80"/>
    </row>
    <row r="116" spans="2:44" outlineLevel="2" x14ac:dyDescent="0.35">
      <c r="B116" s="474" t="s">
        <v>1447</v>
      </c>
      <c r="C116" s="379"/>
      <c r="D116" s="380"/>
      <c r="E116" s="656">
        <f t="shared" ref="E116:P116" si="10">IFERROR(ROUND(E113/E108,4),"-")</f>
        <v>-8.2000000000000007E-3</v>
      </c>
      <c r="F116" s="656">
        <f t="shared" si="10"/>
        <v>5.7799999999999997E-2</v>
      </c>
      <c r="G116" s="656">
        <f t="shared" si="10"/>
        <v>9.74E-2</v>
      </c>
      <c r="H116" s="656">
        <f t="shared" si="10"/>
        <v>-8.0600000000000005E-2</v>
      </c>
      <c r="I116" s="656">
        <f t="shared" si="10"/>
        <v>-0.1212</v>
      </c>
      <c r="J116" s="656">
        <f t="shared" si="10"/>
        <v>-0.28910000000000002</v>
      </c>
      <c r="K116" s="656">
        <f t="shared" si="10"/>
        <v>0.1198</v>
      </c>
      <c r="L116" s="656">
        <f t="shared" si="10"/>
        <v>0</v>
      </c>
      <c r="M116" s="656">
        <f t="shared" si="10"/>
        <v>5.4199999999999998E-2</v>
      </c>
      <c r="N116" s="656">
        <f t="shared" si="10"/>
        <v>-2.8999999999999998E-3</v>
      </c>
      <c r="O116" s="656">
        <f t="shared" si="10"/>
        <v>7.4800000000000005E-2</v>
      </c>
      <c r="P116" s="664">
        <f t="shared" si="10"/>
        <v>-2.8E-3</v>
      </c>
      <c r="T116" s="70"/>
      <c r="U116" s="70"/>
      <c r="Z116" s="124" t="s">
        <v>137</v>
      </c>
      <c r="AA116" s="660">
        <f>N116</f>
        <v>-2.8999999999999998E-3</v>
      </c>
      <c r="AB116" s="208">
        <f t="shared" si="6"/>
        <v>1</v>
      </c>
      <c r="AC116" s="112"/>
      <c r="AD116" s="186"/>
      <c r="AE116" s="78"/>
      <c r="AF116" s="80"/>
      <c r="AG116" s="112"/>
      <c r="AH116" s="186"/>
      <c r="AI116" s="78"/>
      <c r="AJ116" s="80"/>
      <c r="AK116" s="112"/>
      <c r="AL116" s="186"/>
      <c r="AM116" s="78"/>
      <c r="AN116" s="80"/>
      <c r="AO116" s="112"/>
      <c r="AP116" s="186"/>
      <c r="AQ116" s="78"/>
      <c r="AR116" s="80"/>
    </row>
    <row r="117" spans="2:44" outlineLevel="2" x14ac:dyDescent="0.35">
      <c r="B117" s="464"/>
      <c r="E117" s="460"/>
      <c r="F117" s="460"/>
      <c r="G117" s="460"/>
      <c r="H117" s="460"/>
      <c r="I117" s="460"/>
      <c r="J117" s="460"/>
      <c r="K117" s="460"/>
      <c r="L117" s="460"/>
      <c r="M117" s="460"/>
      <c r="N117" s="460"/>
      <c r="O117" s="460"/>
      <c r="P117" s="460"/>
      <c r="T117" s="460"/>
      <c r="U117" s="460"/>
      <c r="Z117" s="124" t="s">
        <v>139</v>
      </c>
      <c r="AA117" s="660">
        <f>O116</f>
        <v>7.4800000000000005E-2</v>
      </c>
      <c r="AB117" s="208">
        <f t="shared" si="6"/>
        <v>2</v>
      </c>
      <c r="AC117" s="112"/>
      <c r="AD117" s="186"/>
      <c r="AE117" s="78"/>
      <c r="AF117" s="80"/>
      <c r="AG117" s="112"/>
      <c r="AH117" s="186"/>
      <c r="AI117" s="78"/>
      <c r="AJ117" s="80"/>
      <c r="AK117" s="112"/>
      <c r="AL117" s="186"/>
      <c r="AM117" s="78"/>
      <c r="AN117" s="80"/>
      <c r="AO117" s="112"/>
      <c r="AP117" s="186"/>
      <c r="AQ117" s="78"/>
      <c r="AR117" s="80"/>
    </row>
    <row r="118" spans="2:44" outlineLevel="2" x14ac:dyDescent="0.35">
      <c r="B118" s="464"/>
      <c r="E118" s="460"/>
      <c r="F118" s="460"/>
      <c r="G118" s="460"/>
      <c r="H118" s="460"/>
      <c r="I118" s="460"/>
      <c r="J118" s="460"/>
      <c r="K118" s="460"/>
      <c r="L118" s="460"/>
      <c r="M118" s="460"/>
      <c r="N118" s="460"/>
      <c r="O118" s="460"/>
      <c r="P118" s="460"/>
      <c r="T118" s="460"/>
      <c r="U118" s="460"/>
      <c r="Z118" s="301"/>
      <c r="AA118" s="297"/>
      <c r="AB118" s="626"/>
      <c r="AC118" s="78"/>
      <c r="AD118" s="186"/>
      <c r="AE118" s="78"/>
      <c r="AF118" s="80"/>
      <c r="AG118" s="78"/>
      <c r="AH118" s="186"/>
      <c r="AI118" s="78"/>
      <c r="AJ118" s="80"/>
      <c r="AK118" s="78"/>
      <c r="AL118" s="186"/>
      <c r="AM118" s="78"/>
      <c r="AN118" s="80"/>
      <c r="AO118" s="78"/>
      <c r="AP118" s="186"/>
      <c r="AQ118" s="78"/>
      <c r="AR118" s="80"/>
    </row>
    <row r="119" spans="2:44" outlineLevel="2" x14ac:dyDescent="0.35">
      <c r="Z119" s="627"/>
      <c r="AA119" s="712"/>
      <c r="AB119" s="625"/>
      <c r="AC119" s="78"/>
      <c r="AD119" s="186"/>
      <c r="AE119" s="78"/>
      <c r="AF119" s="80"/>
      <c r="AG119" s="78"/>
      <c r="AH119" s="186"/>
      <c r="AI119" s="78"/>
      <c r="AJ119" s="80"/>
      <c r="AK119" s="78"/>
      <c r="AL119" s="186"/>
      <c r="AM119" s="78"/>
      <c r="AN119" s="80"/>
      <c r="AO119" s="78"/>
      <c r="AP119" s="186"/>
      <c r="AQ119" s="78"/>
      <c r="AR119" s="80"/>
    </row>
    <row r="120" spans="2:44" outlineLevel="2" x14ac:dyDescent="0.35">
      <c r="Z120" s="627"/>
      <c r="AA120" s="712"/>
      <c r="AB120" s="625"/>
      <c r="AC120" s="78"/>
      <c r="AD120" s="186"/>
      <c r="AE120" s="78"/>
      <c r="AF120" s="80"/>
      <c r="AG120" s="78"/>
      <c r="AH120" s="186"/>
      <c r="AI120" s="78"/>
      <c r="AJ120" s="80"/>
      <c r="AK120" s="78"/>
      <c r="AL120" s="186"/>
      <c r="AM120" s="78"/>
      <c r="AN120" s="80"/>
      <c r="AO120" s="78"/>
      <c r="AP120" s="186"/>
      <c r="AQ120" s="78"/>
      <c r="AR120" s="80"/>
    </row>
    <row r="121" spans="2:44" outlineLevel="2" x14ac:dyDescent="0.35">
      <c r="B121" s="835" t="s">
        <v>1230</v>
      </c>
      <c r="C121" s="835"/>
      <c r="D121" s="835"/>
      <c r="E121" s="835"/>
      <c r="G121" s="108" t="s">
        <v>1204</v>
      </c>
      <c r="Z121" s="627"/>
      <c r="AA121" s="712"/>
      <c r="AB121" s="625"/>
      <c r="AC121" s="78"/>
      <c r="AD121" s="186"/>
      <c r="AE121" s="78"/>
      <c r="AF121" s="80"/>
      <c r="AG121" s="78"/>
      <c r="AH121" s="186"/>
      <c r="AI121" s="78"/>
      <c r="AJ121" s="80"/>
      <c r="AK121" s="78"/>
      <c r="AL121" s="186"/>
      <c r="AM121" s="78"/>
      <c r="AN121" s="80"/>
      <c r="AO121" s="78"/>
      <c r="AP121" s="186"/>
      <c r="AQ121" s="78"/>
      <c r="AR121" s="80"/>
    </row>
    <row r="122" spans="2:44" outlineLevel="2" x14ac:dyDescent="0.35">
      <c r="B122" s="821" t="str">
        <f>'OUTPUTS | Summary'!$H$52</f>
        <v>Expenditure at or below allowance</v>
      </c>
      <c r="C122" s="821"/>
      <c r="D122" s="821"/>
      <c r="E122" s="658">
        <v>1</v>
      </c>
      <c r="F122" s="454"/>
      <c r="G122" s="57" t="s">
        <v>1458</v>
      </c>
      <c r="H122" s="454"/>
      <c r="I122" s="454"/>
      <c r="J122" s="454"/>
      <c r="K122" s="454"/>
      <c r="L122" s="454"/>
      <c r="M122" s="454"/>
      <c r="N122" s="454"/>
      <c r="O122" s="454"/>
      <c r="P122" s="454"/>
      <c r="Q122" s="454"/>
      <c r="R122" s="454"/>
      <c r="S122" s="454"/>
      <c r="T122" s="454"/>
      <c r="U122" s="454"/>
      <c r="Z122" s="627"/>
      <c r="AA122" s="712"/>
      <c r="AB122" s="625"/>
      <c r="AC122" s="78"/>
      <c r="AD122" s="186"/>
      <c r="AE122" s="78"/>
      <c r="AF122" s="80"/>
      <c r="AG122" s="78"/>
      <c r="AH122" s="186"/>
      <c r="AI122" s="78"/>
      <c r="AJ122" s="80"/>
      <c r="AK122" s="78"/>
      <c r="AL122" s="186"/>
      <c r="AM122" s="78"/>
      <c r="AN122" s="80"/>
      <c r="AO122" s="78"/>
      <c r="AP122" s="186"/>
      <c r="AQ122" s="78"/>
      <c r="AR122" s="80"/>
    </row>
    <row r="123" spans="2:44" outlineLevel="2" x14ac:dyDescent="0.35">
      <c r="B123" s="821" t="str">
        <f>'OUTPUTS | Summary'!$K$52</f>
        <v>Expenditure greater than allowance</v>
      </c>
      <c r="C123" s="821"/>
      <c r="D123" s="821"/>
      <c r="E123" s="657">
        <v>2</v>
      </c>
      <c r="T123" s="461"/>
      <c r="U123" s="461"/>
      <c r="Z123" s="627"/>
      <c r="AA123" s="712"/>
      <c r="AB123" s="625"/>
      <c r="AC123" s="78"/>
      <c r="AD123" s="186"/>
      <c r="AE123" s="78"/>
      <c r="AF123" s="80"/>
      <c r="AG123" s="78"/>
      <c r="AH123" s="186"/>
      <c r="AI123" s="78"/>
      <c r="AJ123" s="80"/>
      <c r="AK123" s="78"/>
      <c r="AL123" s="186"/>
      <c r="AM123" s="78"/>
      <c r="AN123" s="80"/>
      <c r="AO123" s="78"/>
      <c r="AP123" s="186"/>
      <c r="AQ123" s="78"/>
      <c r="AR123" s="80"/>
    </row>
    <row r="124" spans="2:44" outlineLevel="2" x14ac:dyDescent="0.35">
      <c r="Q124" s="453"/>
      <c r="R124" s="453"/>
      <c r="S124" s="453"/>
      <c r="T124" s="457"/>
      <c r="U124" s="457"/>
      <c r="Z124" s="628"/>
      <c r="AA124" s="713"/>
      <c r="AB124" s="624"/>
      <c r="AC124" s="78"/>
      <c r="AD124" s="186"/>
      <c r="AE124" s="78"/>
      <c r="AF124" s="80"/>
      <c r="AG124" s="78"/>
      <c r="AH124" s="186"/>
      <c r="AI124" s="78"/>
      <c r="AJ124" s="80"/>
      <c r="AK124" s="78"/>
      <c r="AL124" s="186"/>
      <c r="AM124" s="78"/>
      <c r="AN124" s="80"/>
      <c r="AO124" s="78"/>
      <c r="AP124" s="186"/>
      <c r="AQ124" s="78"/>
      <c r="AR124" s="80"/>
    </row>
    <row r="125" spans="2:44" outlineLevel="2" x14ac:dyDescent="0.35">
      <c r="C125" s="384"/>
      <c r="D125" s="384"/>
      <c r="F125" s="70"/>
      <c r="G125" s="70"/>
      <c r="H125" s="70"/>
      <c r="I125" s="70"/>
      <c r="J125" s="70"/>
      <c r="K125" s="70"/>
      <c r="L125" s="70"/>
      <c r="M125" s="70"/>
      <c r="N125" s="70"/>
      <c r="O125" s="70"/>
      <c r="P125" s="70"/>
      <c r="Q125" s="70"/>
      <c r="R125" s="70"/>
      <c r="S125" s="70"/>
      <c r="T125" s="454"/>
      <c r="U125" s="454"/>
      <c r="Z125" s="209" t="s">
        <v>725</v>
      </c>
      <c r="AA125" s="620">
        <f>P116</f>
        <v>-2.8E-3</v>
      </c>
      <c r="AB125" s="603"/>
      <c r="AC125" s="112"/>
      <c r="AD125" s="186"/>
      <c r="AE125" s="78"/>
      <c r="AF125" s="80"/>
      <c r="AG125" s="112"/>
      <c r="AH125" s="186"/>
      <c r="AI125" s="78"/>
      <c r="AJ125" s="80"/>
      <c r="AK125" s="112"/>
      <c r="AL125" s="186"/>
      <c r="AM125" s="78"/>
      <c r="AN125" s="80"/>
      <c r="AO125" s="112"/>
      <c r="AP125" s="186"/>
      <c r="AQ125" s="78"/>
      <c r="AR125" s="80"/>
    </row>
    <row r="126" spans="2:44" outlineLevel="2" x14ac:dyDescent="0.35">
      <c r="B126" s="384"/>
      <c r="C126" s="384"/>
      <c r="D126" s="384"/>
      <c r="R126" s="460"/>
      <c r="S126" s="460"/>
      <c r="T126" s="454"/>
      <c r="U126" s="454"/>
      <c r="Z126" s="67"/>
      <c r="AA126" s="119"/>
      <c r="AB126" s="65"/>
      <c r="AC126" s="80"/>
      <c r="AD126" s="80"/>
      <c r="AE126" s="80"/>
      <c r="AF126" s="80"/>
      <c r="AG126" s="72"/>
      <c r="AH126" s="72"/>
      <c r="AI126" s="72"/>
      <c r="AJ126" s="72"/>
      <c r="AK126" s="72"/>
      <c r="AL126" s="72"/>
      <c r="AM126" s="72"/>
      <c r="AN126" s="72"/>
    </row>
    <row r="127" spans="2:44" outlineLevel="2" x14ac:dyDescent="0.35">
      <c r="B127" s="384"/>
      <c r="C127" s="384"/>
      <c r="D127" s="384"/>
      <c r="R127" s="460"/>
      <c r="S127" s="460"/>
      <c r="T127" s="454"/>
      <c r="U127" s="454"/>
      <c r="Z127" s="108" t="s">
        <v>1204</v>
      </c>
      <c r="AA127" s="111"/>
      <c r="AB127" s="81"/>
      <c r="AC127" s="81"/>
      <c r="AD127" s="81"/>
      <c r="AE127" s="80"/>
      <c r="AF127" s="80"/>
      <c r="AG127" s="81"/>
      <c r="AH127" s="81"/>
      <c r="AI127" s="72"/>
      <c r="AJ127" s="72"/>
      <c r="AK127" s="81"/>
      <c r="AL127" s="81"/>
      <c r="AM127" s="72"/>
      <c r="AN127" s="72"/>
      <c r="AO127" s="81"/>
      <c r="AP127" s="81"/>
    </row>
    <row r="128" spans="2:44" outlineLevel="2" x14ac:dyDescent="0.35">
      <c r="B128" s="459"/>
    </row>
    <row r="129" spans="2:45" outlineLevel="2" x14ac:dyDescent="0.35">
      <c r="B129" s="68"/>
      <c r="C129" s="65"/>
      <c r="D129" s="67"/>
      <c r="E129" s="66"/>
      <c r="F129" s="66"/>
      <c r="G129" s="66"/>
      <c r="H129" s="66"/>
      <c r="I129" s="66"/>
      <c r="J129" s="66"/>
      <c r="K129" s="66"/>
    </row>
    <row r="130" spans="2:45" outlineLevel="1" x14ac:dyDescent="0.35">
      <c r="B130" s="68"/>
      <c r="C130" s="65"/>
      <c r="D130" s="67"/>
      <c r="E130" s="66"/>
      <c r="F130" s="66"/>
      <c r="G130" s="66"/>
      <c r="H130" s="66"/>
      <c r="I130" s="66"/>
      <c r="J130" s="66"/>
      <c r="K130" s="66"/>
    </row>
    <row r="131" spans="2:45" ht="18" x14ac:dyDescent="0.35">
      <c r="B131" s="73" t="str">
        <f>"Residential retail totex in "&amp;Year&amp;" - outturn prices"</f>
        <v>Residential retail totex in 2020-21 - outturn prices</v>
      </c>
      <c r="C131" s="55"/>
      <c r="D131" s="56"/>
      <c r="E131" s="56"/>
      <c r="F131" s="56"/>
      <c r="G131" s="56"/>
      <c r="H131" s="56"/>
      <c r="I131" s="56"/>
      <c r="J131" s="56"/>
      <c r="K131" s="56"/>
      <c r="L131" s="56"/>
      <c r="M131" s="56"/>
      <c r="N131" s="56"/>
      <c r="O131" s="56"/>
      <c r="P131" s="56"/>
      <c r="Q131" s="56"/>
      <c r="R131" s="56"/>
      <c r="S131" s="56"/>
      <c r="T131" s="56"/>
      <c r="U131" s="56"/>
      <c r="V131" s="56"/>
      <c r="W131" s="59"/>
      <c r="X131" s="59"/>
      <c r="Y131" s="59"/>
      <c r="Z131" s="59"/>
      <c r="AA131" s="59"/>
      <c r="AB131" s="59"/>
      <c r="AC131" s="59"/>
      <c r="AD131" s="59"/>
      <c r="AE131" s="59"/>
      <c r="AF131" s="59"/>
      <c r="AG131" s="59"/>
      <c r="AH131" s="59"/>
      <c r="AI131" s="59"/>
    </row>
    <row r="132" spans="2:45" x14ac:dyDescent="0.35"/>
    <row r="133" spans="2:45" ht="14.25" outlineLevel="1" x14ac:dyDescent="0.35">
      <c r="B133" s="74" t="s">
        <v>1461</v>
      </c>
      <c r="C133" s="60"/>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71"/>
      <c r="AK133" s="71"/>
      <c r="AL133" s="71"/>
      <c r="AM133" s="71"/>
      <c r="AN133" s="71"/>
      <c r="AO133" s="71"/>
      <c r="AP133" s="71"/>
      <c r="AQ133" s="71"/>
      <c r="AR133" s="71"/>
      <c r="AS133" s="71"/>
    </row>
    <row r="134" spans="2:45" outlineLevel="2" x14ac:dyDescent="0.35"/>
    <row r="135" spans="2:45" ht="14.25" outlineLevel="2" x14ac:dyDescent="0.35">
      <c r="B135" s="57" t="str">
        <f>Year</f>
        <v>2020-21</v>
      </c>
      <c r="G135" s="452"/>
      <c r="I135" s="57" t="s">
        <v>1454</v>
      </c>
    </row>
    <row r="136" spans="2:45" outlineLevel="2" x14ac:dyDescent="0.35"/>
    <row r="137" spans="2:45" ht="52.5" outlineLevel="2" x14ac:dyDescent="0.35">
      <c r="C137" s="84" t="s">
        <v>212</v>
      </c>
      <c r="D137" s="416" t="s">
        <v>1455</v>
      </c>
      <c r="E137" s="416" t="s">
        <v>1456</v>
      </c>
      <c r="F137" s="416" t="s">
        <v>1226</v>
      </c>
      <c r="G137" s="307"/>
      <c r="H137" s="307"/>
      <c r="I137" s="90"/>
      <c r="J137" s="136" t="s">
        <v>1433</v>
      </c>
      <c r="K137" s="608" t="s">
        <v>1228</v>
      </c>
      <c r="L137" s="390"/>
      <c r="M137" s="482"/>
      <c r="N137" s="85"/>
      <c r="O137" s="420"/>
      <c r="P137" s="420"/>
      <c r="Q137" s="420"/>
      <c r="R137" s="420"/>
      <c r="S137" s="85"/>
      <c r="Y137" s="390"/>
      <c r="Z137" s="390"/>
      <c r="AA137" s="390"/>
      <c r="AB137" s="482"/>
      <c r="AC137" s="390"/>
      <c r="AD137" s="390"/>
      <c r="AE137" s="390"/>
      <c r="AF137" s="482"/>
      <c r="AG137" s="390"/>
      <c r="AH137" s="390"/>
      <c r="AI137" s="390"/>
      <c r="AJ137" s="482"/>
      <c r="AK137" s="390"/>
      <c r="AL137" s="390"/>
    </row>
    <row r="138" spans="2:45" outlineLevel="2" x14ac:dyDescent="0.35">
      <c r="B138" s="122"/>
      <c r="C138" s="415" t="s">
        <v>117</v>
      </c>
      <c r="D138" s="110">
        <f>VLOOKUP($C138,'CALCS | Totex'!$C$811:$L$829,MATCH($B$135,'CALCS | Totex'!$C$2:$L$2,0),0)</f>
        <v>77.333805670570527</v>
      </c>
      <c r="E138" s="110">
        <f>VLOOKUP($C138,'CALCS | Totex'!$C$833:$L$851,MATCH($B$135,'CALCS | Totex'!$C$2:$L$2,0),0)</f>
        <v>81.61999999999999</v>
      </c>
      <c r="F138" s="666">
        <f t="shared" ref="F138:F156" si="11" xml:space="preserve"> IFERROR( ( E138 - D138 ) / (D138 ), "-" )</f>
        <v>5.542458815085289E-2</v>
      </c>
      <c r="G138" s="68"/>
      <c r="H138" s="70"/>
      <c r="I138" s="124" t="s">
        <v>117</v>
      </c>
      <c r="J138" s="659">
        <f t="shared" ref="J138:J154" si="12">F138</f>
        <v>5.542458815085289E-2</v>
      </c>
      <c r="K138" s="208">
        <f t="shared" ref="K138:K154" si="13">IF(J138&lt;=0,1,2)</f>
        <v>2</v>
      </c>
      <c r="L138" s="79"/>
      <c r="M138" s="186"/>
      <c r="N138" s="68"/>
      <c r="O138" s="68"/>
      <c r="P138" s="68"/>
      <c r="Q138" s="68"/>
      <c r="R138" s="81"/>
      <c r="S138" s="78"/>
      <c r="Y138" s="78"/>
      <c r="Z138" s="80"/>
      <c r="AA138" s="79"/>
      <c r="AB138" s="186"/>
      <c r="AC138" s="78"/>
      <c r="AD138" s="80"/>
      <c r="AE138" s="79"/>
      <c r="AF138" s="186"/>
      <c r="AG138" s="78"/>
      <c r="AH138" s="80"/>
      <c r="AI138" s="79"/>
      <c r="AJ138" s="186"/>
      <c r="AK138" s="78"/>
      <c r="AL138" s="80"/>
    </row>
    <row r="139" spans="2:45" outlineLevel="2" x14ac:dyDescent="0.35">
      <c r="C139" s="415" t="s">
        <v>119</v>
      </c>
      <c r="D139" s="110">
        <f>VLOOKUP($C139,'CALCS | Totex'!$C$811:$L$829,MATCH($B$135,'CALCS | Totex'!$C$2:$L$2,0),0)</f>
        <v>40.044079763127044</v>
      </c>
      <c r="E139" s="110">
        <f>VLOOKUP($C139,'CALCS | Totex'!$C$833:$L$851,MATCH($B$135,'CALCS | Totex'!$C$2:$L$2,0),0)</f>
        <v>63.406000000000006</v>
      </c>
      <c r="F139" s="666">
        <f t="shared" si="11"/>
        <v>0.58340509695979659</v>
      </c>
      <c r="G139" s="68"/>
      <c r="H139" s="69"/>
      <c r="I139" s="124" t="s">
        <v>119</v>
      </c>
      <c r="J139" s="660">
        <f t="shared" si="12"/>
        <v>0.58340509695979659</v>
      </c>
      <c r="K139" s="208">
        <f t="shared" si="13"/>
        <v>2</v>
      </c>
      <c r="L139" s="79"/>
      <c r="M139" s="186"/>
      <c r="R139" s="79"/>
      <c r="S139" s="78"/>
      <c r="Y139" s="78"/>
      <c r="Z139" s="80"/>
      <c r="AA139" s="79"/>
      <c r="AB139" s="186"/>
      <c r="AC139" s="78"/>
      <c r="AD139" s="80"/>
      <c r="AE139" s="79"/>
      <c r="AF139" s="186"/>
      <c r="AG139" s="78"/>
      <c r="AH139" s="80"/>
      <c r="AI139" s="79"/>
      <c r="AJ139" s="186"/>
      <c r="AK139" s="78"/>
      <c r="AL139" s="80"/>
    </row>
    <row r="140" spans="2:45" outlineLevel="2" x14ac:dyDescent="0.35">
      <c r="C140" s="415" t="s">
        <v>122</v>
      </c>
      <c r="D140" s="110">
        <f>VLOOKUP($C140,'CALCS | Totex'!$C$811:$L$829,MATCH($B$135,'CALCS | Totex'!$C$2:$L$2,0),0)</f>
        <v>2.8256317507796038</v>
      </c>
      <c r="E140" s="110">
        <f>VLOOKUP($C140,'CALCS | Totex'!$C$833:$L$851,MATCH($B$135,'CALCS | Totex'!$C$2:$L$2,0),0)</f>
        <v>2.6320000000000001</v>
      </c>
      <c r="F140" s="666">
        <f t="shared" si="11"/>
        <v>-6.8526888093673174E-2</v>
      </c>
      <c r="G140" s="68"/>
      <c r="H140" s="69"/>
      <c r="I140" s="124" t="s">
        <v>122</v>
      </c>
      <c r="J140" s="660">
        <f t="shared" si="12"/>
        <v>-6.8526888093673174E-2</v>
      </c>
      <c r="K140" s="208">
        <f t="shared" si="13"/>
        <v>1</v>
      </c>
      <c r="L140" s="79"/>
      <c r="M140" s="186"/>
      <c r="R140" s="79"/>
      <c r="S140" s="78"/>
      <c r="Y140" s="78"/>
      <c r="Z140" s="80"/>
      <c r="AA140" s="79"/>
      <c r="AB140" s="186"/>
      <c r="AC140" s="78"/>
      <c r="AD140" s="80"/>
      <c r="AE140" s="79"/>
      <c r="AF140" s="186"/>
      <c r="AG140" s="78"/>
      <c r="AH140" s="80"/>
      <c r="AI140" s="79"/>
      <c r="AJ140" s="186"/>
      <c r="AK140" s="78"/>
      <c r="AL140" s="80"/>
    </row>
    <row r="141" spans="2:45" outlineLevel="2" x14ac:dyDescent="0.35">
      <c r="C141" s="415" t="s">
        <v>124</v>
      </c>
      <c r="D141" s="110">
        <f>VLOOKUP($C141,'CALCS | Totex'!$C$811:$L$829,MATCH($B$135,'CALCS | Totex'!$C$2:$L$2,0),0)</f>
        <v>48.480608467989718</v>
      </c>
      <c r="E141" s="110">
        <f>VLOOKUP($C141,'CALCS | Totex'!$C$833:$L$851,MATCH($B$135,'CALCS | Totex'!$C$2:$L$2,0),0)</f>
        <v>61.071000000000005</v>
      </c>
      <c r="F141" s="666">
        <f t="shared" si="11"/>
        <v>0.25969953616245023</v>
      </c>
      <c r="G141" s="68"/>
      <c r="H141" s="69"/>
      <c r="I141" s="124" t="s">
        <v>124</v>
      </c>
      <c r="J141" s="660">
        <f t="shared" si="12"/>
        <v>0.25969953616245023</v>
      </c>
      <c r="K141" s="208">
        <f t="shared" si="13"/>
        <v>2</v>
      </c>
      <c r="L141" s="79"/>
      <c r="M141" s="186"/>
      <c r="R141" s="79"/>
      <c r="S141" s="78"/>
      <c r="Y141" s="78"/>
      <c r="Z141" s="80"/>
      <c r="AA141" s="79"/>
      <c r="AB141" s="186"/>
      <c r="AC141" s="78"/>
      <c r="AD141" s="80"/>
      <c r="AE141" s="79"/>
      <c r="AF141" s="186"/>
      <c r="AG141" s="78"/>
      <c r="AH141" s="80"/>
      <c r="AI141" s="79"/>
      <c r="AJ141" s="186"/>
      <c r="AK141" s="78"/>
      <c r="AL141" s="80"/>
    </row>
    <row r="142" spans="2:45" outlineLevel="2" x14ac:dyDescent="0.35">
      <c r="C142" s="415" t="s">
        <v>126</v>
      </c>
      <c r="D142" s="110">
        <f>VLOOKUP($C142,'CALCS | Totex'!$C$811:$L$829,MATCH($B$135,'CALCS | Totex'!$C$2:$L$2,0),0)</f>
        <v>95.273849250942447</v>
      </c>
      <c r="E142" s="110">
        <f>VLOOKUP($C142,'CALCS | Totex'!$C$833:$L$851,MATCH($B$135,'CALCS | Totex'!$C$2:$L$2,0),0)</f>
        <v>115.52300000000001</v>
      </c>
      <c r="F142" s="666">
        <f t="shared" si="11"/>
        <v>0.21253629309888789</v>
      </c>
      <c r="G142" s="68"/>
      <c r="H142" s="69"/>
      <c r="I142" s="124" t="s">
        <v>126</v>
      </c>
      <c r="J142" s="660">
        <f t="shared" si="12"/>
        <v>0.21253629309888789</v>
      </c>
      <c r="K142" s="208">
        <f t="shared" si="13"/>
        <v>2</v>
      </c>
      <c r="L142" s="79"/>
      <c r="M142" s="186"/>
      <c r="R142" s="79"/>
      <c r="S142" s="78"/>
      <c r="Y142" s="78"/>
      <c r="Z142" s="80"/>
      <c r="AA142" s="79"/>
      <c r="AB142" s="186"/>
      <c r="AC142" s="78"/>
      <c r="AD142" s="80"/>
      <c r="AE142" s="79"/>
      <c r="AF142" s="186"/>
      <c r="AG142" s="78"/>
      <c r="AH142" s="80"/>
      <c r="AI142" s="79"/>
      <c r="AJ142" s="186"/>
      <c r="AK142" s="78"/>
      <c r="AL142" s="80"/>
    </row>
    <row r="143" spans="2:45" outlineLevel="2" x14ac:dyDescent="0.35">
      <c r="C143" s="415" t="s">
        <v>128</v>
      </c>
      <c r="D143" s="110">
        <f>VLOOKUP($C143,'CALCS | Totex'!$C$811:$L$829,MATCH($B$135,'CALCS | Totex'!$C$2:$L$2,0),0)</f>
        <v>28.377288443207604</v>
      </c>
      <c r="E143" s="110">
        <f>VLOOKUP($C143,'CALCS | Totex'!$C$833:$L$851,MATCH($B$135,'CALCS | Totex'!$C$2:$L$2,0),0)</f>
        <v>25.993000000000002</v>
      </c>
      <c r="F143" s="666">
        <f t="shared" si="11"/>
        <v>-8.4021010251890571E-2</v>
      </c>
      <c r="G143" s="68"/>
      <c r="H143" s="69"/>
      <c r="I143" s="124" t="s">
        <v>128</v>
      </c>
      <c r="J143" s="660">
        <f t="shared" si="12"/>
        <v>-8.4021010251890571E-2</v>
      </c>
      <c r="K143" s="208">
        <f t="shared" si="13"/>
        <v>1</v>
      </c>
      <c r="L143" s="79"/>
      <c r="M143" s="186"/>
      <c r="R143" s="79"/>
      <c r="S143" s="78"/>
      <c r="Y143" s="78"/>
      <c r="Z143" s="80"/>
      <c r="AA143" s="79"/>
      <c r="AB143" s="186"/>
      <c r="AC143" s="78"/>
      <c r="AD143" s="80"/>
      <c r="AE143" s="79"/>
      <c r="AF143" s="186"/>
      <c r="AG143" s="78"/>
      <c r="AH143" s="80"/>
      <c r="AI143" s="79"/>
      <c r="AJ143" s="186"/>
      <c r="AK143" s="78"/>
      <c r="AL143" s="80"/>
    </row>
    <row r="144" spans="2:45" outlineLevel="2" x14ac:dyDescent="0.35">
      <c r="C144" s="415" t="s">
        <v>131</v>
      </c>
      <c r="D144" s="110">
        <f>VLOOKUP($C144,'CALCS | Totex'!$C$811:$L$829,MATCH($B$135,'CALCS | Totex'!$C$2:$L$2,0),0)</f>
        <v>50.151695459092906</v>
      </c>
      <c r="E144" s="110">
        <f>VLOOKUP($C144,'CALCS | Totex'!$C$833:$L$851,MATCH($B$135,'CALCS | Totex'!$C$2:$L$2,0),0)</f>
        <v>76.631999999999991</v>
      </c>
      <c r="F144" s="666">
        <f t="shared" si="11"/>
        <v>0.52800417410626133</v>
      </c>
      <c r="G144" s="68"/>
      <c r="H144" s="69"/>
      <c r="I144" s="124" t="s">
        <v>131</v>
      </c>
      <c r="J144" s="660">
        <f t="shared" si="12"/>
        <v>0.52800417410626133</v>
      </c>
      <c r="K144" s="208">
        <f t="shared" si="13"/>
        <v>2</v>
      </c>
      <c r="L144" s="79"/>
      <c r="M144" s="186"/>
      <c r="R144" s="79"/>
      <c r="S144" s="78"/>
      <c r="Y144" s="78"/>
      <c r="Z144" s="80"/>
      <c r="AA144" s="79"/>
      <c r="AB144" s="186"/>
      <c r="AC144" s="78"/>
      <c r="AD144" s="80"/>
      <c r="AE144" s="79"/>
      <c r="AF144" s="186"/>
      <c r="AG144" s="78"/>
      <c r="AH144" s="80"/>
      <c r="AI144" s="79"/>
      <c r="AJ144" s="186"/>
      <c r="AK144" s="78"/>
      <c r="AL144" s="80"/>
    </row>
    <row r="145" spans="2:38" outlineLevel="2" x14ac:dyDescent="0.35">
      <c r="C145" s="415" t="s">
        <v>133</v>
      </c>
      <c r="D145" s="110">
        <f>VLOOKUP($C145,'CALCS | Totex'!$C$811:$L$829,MATCH($B$135,'CALCS | Totex'!$C$2:$L$2,0),0)</f>
        <v>144.0138972537913</v>
      </c>
      <c r="E145" s="110">
        <f>VLOOKUP($C145,'CALCS | Totex'!$C$833:$L$851,MATCH($B$135,'CALCS | Totex'!$C$2:$L$2,0),0)</f>
        <v>213.926691715722</v>
      </c>
      <c r="F145" s="666">
        <f t="shared" si="11"/>
        <v>0.4854586661086292</v>
      </c>
      <c r="G145" s="68"/>
      <c r="H145" s="69"/>
      <c r="I145" s="124" t="s">
        <v>133</v>
      </c>
      <c r="J145" s="660">
        <f t="shared" si="12"/>
        <v>0.4854586661086292</v>
      </c>
      <c r="K145" s="208">
        <f t="shared" si="13"/>
        <v>2</v>
      </c>
      <c r="L145" s="79"/>
      <c r="M145" s="186"/>
      <c r="R145" s="79"/>
      <c r="S145" s="78"/>
      <c r="Y145" s="78"/>
      <c r="Z145" s="80"/>
      <c r="AA145" s="79"/>
      <c r="AB145" s="186"/>
      <c r="AC145" s="78"/>
      <c r="AD145" s="80"/>
      <c r="AE145" s="79"/>
      <c r="AF145" s="186"/>
      <c r="AG145" s="78"/>
      <c r="AH145" s="80"/>
      <c r="AI145" s="79"/>
      <c r="AJ145" s="186"/>
      <c r="AK145" s="78"/>
      <c r="AL145" s="80"/>
    </row>
    <row r="146" spans="2:38" outlineLevel="2" x14ac:dyDescent="0.35">
      <c r="C146" s="415" t="s">
        <v>244</v>
      </c>
      <c r="D146" s="110">
        <f>VLOOKUP($C146,'CALCS | Totex'!$C$811:$L$829,MATCH($B$135,'CALCS | Totex'!$C$2:$L$2,0),0)</f>
        <v>94.834425966072985</v>
      </c>
      <c r="E146" s="110">
        <f>VLOOKUP($C146,'CALCS | Totex'!$C$833:$L$851,MATCH($B$135,'CALCS | Totex'!$C$2:$L$2,0),0)</f>
        <v>107.36540553058401</v>
      </c>
      <c r="F146" s="666">
        <f t="shared" si="11"/>
        <v>0.13213534470060467</v>
      </c>
      <c r="G146" s="68"/>
      <c r="H146" s="69"/>
      <c r="I146" s="124" t="s">
        <v>244</v>
      </c>
      <c r="J146" s="660">
        <f t="shared" si="12"/>
        <v>0.13213534470060467</v>
      </c>
      <c r="K146" s="208">
        <f t="shared" si="13"/>
        <v>2</v>
      </c>
      <c r="L146" s="79"/>
      <c r="M146" s="186"/>
      <c r="R146" s="79"/>
      <c r="S146" s="78"/>
      <c r="Y146" s="78"/>
      <c r="Z146" s="80"/>
      <c r="AA146" s="79"/>
      <c r="AB146" s="186"/>
      <c r="AC146" s="78"/>
      <c r="AD146" s="80"/>
      <c r="AE146" s="79"/>
      <c r="AF146" s="186"/>
      <c r="AG146" s="78"/>
      <c r="AH146" s="80"/>
      <c r="AI146" s="79"/>
      <c r="AJ146" s="186"/>
      <c r="AK146" s="78"/>
      <c r="AL146" s="80"/>
    </row>
    <row r="147" spans="2:38" outlineLevel="2" x14ac:dyDescent="0.35">
      <c r="C147" s="415" t="s">
        <v>137</v>
      </c>
      <c r="D147" s="110">
        <f>VLOOKUP($C147,'CALCS | Totex'!$C$811:$L$829,MATCH($B$135,'CALCS | Totex'!$C$2:$L$2,0),0)</f>
        <v>27.033114248660304</v>
      </c>
      <c r="E147" s="110">
        <f>VLOOKUP($C147,'CALCS | Totex'!$C$833:$L$851,MATCH($B$135,'CALCS | Totex'!$C$2:$L$2,0),0)</f>
        <v>35.020678330631199</v>
      </c>
      <c r="F147" s="666">
        <f t="shared" si="11"/>
        <v>0.29547332240371599</v>
      </c>
      <c r="G147" s="68"/>
      <c r="H147" s="69"/>
      <c r="I147" s="124" t="s">
        <v>137</v>
      </c>
      <c r="J147" s="660">
        <f t="shared" si="12"/>
        <v>0.29547332240371599</v>
      </c>
      <c r="K147" s="208">
        <f t="shared" si="13"/>
        <v>2</v>
      </c>
      <c r="L147" s="79"/>
      <c r="M147" s="186"/>
      <c r="R147" s="79"/>
      <c r="S147" s="78"/>
      <c r="Y147" s="78"/>
      <c r="Z147" s="80"/>
      <c r="AA147" s="79"/>
      <c r="AB147" s="186"/>
      <c r="AC147" s="78"/>
      <c r="AD147" s="80"/>
      <c r="AE147" s="79"/>
      <c r="AF147" s="186"/>
      <c r="AG147" s="78"/>
      <c r="AH147" s="80"/>
      <c r="AI147" s="79"/>
      <c r="AJ147" s="186"/>
      <c r="AK147" s="78"/>
      <c r="AL147" s="80"/>
    </row>
    <row r="148" spans="2:38" outlineLevel="2" x14ac:dyDescent="0.35">
      <c r="C148" s="415" t="s">
        <v>139</v>
      </c>
      <c r="D148" s="110">
        <f>VLOOKUP($C148,'CALCS | Totex'!$C$811:$L$829,MATCH($B$135,'CALCS | Totex'!$C$2:$L$2,0),0)</f>
        <v>62.333735788800077</v>
      </c>
      <c r="E148" s="110">
        <f>VLOOKUP($C148,'CALCS | Totex'!$C$833:$L$851,MATCH($B$135,'CALCS | Totex'!$C$2:$L$2,0),0)</f>
        <v>76.259</v>
      </c>
      <c r="F148" s="666">
        <f t="shared" si="11"/>
        <v>0.22339851823387696</v>
      </c>
      <c r="G148" s="68"/>
      <c r="H148" s="69"/>
      <c r="I148" s="124" t="s">
        <v>139</v>
      </c>
      <c r="J148" s="660">
        <f t="shared" si="12"/>
        <v>0.22339851823387696</v>
      </c>
      <c r="K148" s="208">
        <f t="shared" si="13"/>
        <v>2</v>
      </c>
      <c r="L148" s="79"/>
      <c r="M148" s="186"/>
      <c r="R148" s="79"/>
      <c r="S148" s="78"/>
      <c r="Y148" s="78"/>
      <c r="Z148" s="80"/>
      <c r="AA148" s="79"/>
      <c r="AB148" s="186"/>
      <c r="AC148" s="78"/>
      <c r="AD148" s="80"/>
      <c r="AE148" s="79"/>
      <c r="AF148" s="186"/>
      <c r="AG148" s="78"/>
      <c r="AH148" s="80"/>
      <c r="AI148" s="79"/>
      <c r="AJ148" s="186"/>
      <c r="AK148" s="78"/>
      <c r="AL148" s="80"/>
    </row>
    <row r="149" spans="2:38" outlineLevel="2" x14ac:dyDescent="0.35">
      <c r="C149" s="415" t="s">
        <v>141</v>
      </c>
      <c r="D149" s="110">
        <f>VLOOKUP($C149,'CALCS | Totex'!$C$811:$L$829,MATCH($B$135,'CALCS | Totex'!$C$2:$L$2,0),0)</f>
        <v>26.826721177339394</v>
      </c>
      <c r="E149" s="110">
        <f>VLOOKUP($C149,'CALCS | Totex'!$C$833:$L$851,MATCH($B$135,'CALCS | Totex'!$C$2:$L$2,0),0)</f>
        <v>29.811</v>
      </c>
      <c r="F149" s="666">
        <f t="shared" si="11"/>
        <v>0.11124277182190401</v>
      </c>
      <c r="G149" s="68"/>
      <c r="H149" s="69"/>
      <c r="I149" s="124" t="s">
        <v>141</v>
      </c>
      <c r="J149" s="660">
        <f t="shared" si="12"/>
        <v>0.11124277182190401</v>
      </c>
      <c r="K149" s="208">
        <f t="shared" si="13"/>
        <v>2</v>
      </c>
      <c r="L149" s="79"/>
      <c r="M149" s="186"/>
      <c r="R149" s="79"/>
      <c r="S149" s="78"/>
      <c r="Y149" s="78"/>
      <c r="Z149" s="80"/>
      <c r="AA149" s="79"/>
      <c r="AB149" s="186"/>
      <c r="AC149" s="78"/>
      <c r="AD149" s="80"/>
      <c r="AE149" s="79"/>
      <c r="AF149" s="186"/>
      <c r="AG149" s="78"/>
      <c r="AH149" s="80"/>
      <c r="AI149" s="79"/>
      <c r="AJ149" s="186"/>
      <c r="AK149" s="78"/>
      <c r="AL149" s="80"/>
    </row>
    <row r="150" spans="2:38" outlineLevel="2" x14ac:dyDescent="0.35">
      <c r="C150" s="415" t="s">
        <v>143</v>
      </c>
      <c r="D150" s="110">
        <f>VLOOKUP($C150,'CALCS | Totex'!$C$811:$L$829,MATCH($B$135,'CALCS | Totex'!$C$2:$L$2,0),0)</f>
        <v>9.7622236882028375</v>
      </c>
      <c r="E150" s="110">
        <f>VLOOKUP($C150,'CALCS | Totex'!$C$833:$L$851,MATCH($B$135,'CALCS | Totex'!$C$2:$L$2,0),0)</f>
        <v>12.66</v>
      </c>
      <c r="F150" s="666">
        <f t="shared" si="11"/>
        <v>0.29683568051190851</v>
      </c>
      <c r="G150" s="68"/>
      <c r="H150" s="69"/>
      <c r="I150" s="124" t="s">
        <v>143</v>
      </c>
      <c r="J150" s="660">
        <f t="shared" si="12"/>
        <v>0.29683568051190851</v>
      </c>
      <c r="K150" s="208">
        <f t="shared" si="13"/>
        <v>2</v>
      </c>
      <c r="L150" s="79"/>
      <c r="M150" s="186"/>
      <c r="R150" s="79"/>
      <c r="S150" s="78"/>
      <c r="Y150" s="78"/>
      <c r="Z150" s="80"/>
      <c r="AA150" s="79"/>
      <c r="AB150" s="186"/>
      <c r="AC150" s="78"/>
      <c r="AD150" s="80"/>
      <c r="AE150" s="79"/>
      <c r="AF150" s="186"/>
      <c r="AG150" s="78"/>
      <c r="AH150" s="80"/>
      <c r="AI150" s="79"/>
      <c r="AJ150" s="186"/>
      <c r="AK150" s="78"/>
      <c r="AL150" s="80"/>
    </row>
    <row r="151" spans="2:38" outlineLevel="2" x14ac:dyDescent="0.35">
      <c r="C151" s="415" t="s">
        <v>145</v>
      </c>
      <c r="D151" s="110">
        <f>VLOOKUP($C151,'CALCS | Totex'!$C$811:$L$829,MATCH($B$135,'CALCS | Totex'!$C$2:$L$2,0),0)</f>
        <v>4.1302378038196812</v>
      </c>
      <c r="E151" s="110">
        <f>VLOOKUP($C151,'CALCS | Totex'!$C$833:$L$851,MATCH($B$135,'CALCS | Totex'!$C$2:$L$2,0),0)</f>
        <v>4.468</v>
      </c>
      <c r="F151" s="666">
        <f t="shared" si="11"/>
        <v>8.1777905346746199E-2</v>
      </c>
      <c r="G151" s="68"/>
      <c r="H151" s="69"/>
      <c r="I151" s="124" t="s">
        <v>145</v>
      </c>
      <c r="J151" s="660">
        <f t="shared" si="12"/>
        <v>8.1777905346746199E-2</v>
      </c>
      <c r="K151" s="208">
        <f t="shared" si="13"/>
        <v>2</v>
      </c>
      <c r="L151" s="79"/>
      <c r="M151" s="186"/>
      <c r="R151" s="79"/>
      <c r="S151" s="78"/>
      <c r="Y151" s="78"/>
      <c r="Z151" s="80"/>
      <c r="AA151" s="79"/>
      <c r="AB151" s="186"/>
      <c r="AC151" s="78"/>
      <c r="AD151" s="80"/>
      <c r="AE151" s="79"/>
      <c r="AF151" s="186"/>
      <c r="AG151" s="78"/>
      <c r="AH151" s="80"/>
      <c r="AI151" s="79"/>
      <c r="AJ151" s="186"/>
      <c r="AK151" s="78"/>
      <c r="AL151" s="80"/>
    </row>
    <row r="152" spans="2:38" outlineLevel="2" x14ac:dyDescent="0.35">
      <c r="C152" s="415" t="s">
        <v>147</v>
      </c>
      <c r="D152" s="110">
        <f>VLOOKUP($C152,'CALCS | Totex'!$C$811:$L$829,MATCH($B$135,'CALCS | Totex'!$C$2:$L$2,0),0)</f>
        <v>17.322928040107371</v>
      </c>
      <c r="E152" s="110">
        <f>VLOOKUP($C152,'CALCS | Totex'!$C$833:$L$851,MATCH($B$135,'CALCS | Totex'!$C$2:$L$2,0),0)</f>
        <v>18.811</v>
      </c>
      <c r="F152" s="666">
        <f t="shared" si="11"/>
        <v>8.5901872734639936E-2</v>
      </c>
      <c r="G152" s="68"/>
      <c r="H152" s="69"/>
      <c r="I152" s="124" t="s">
        <v>147</v>
      </c>
      <c r="J152" s="660">
        <f t="shared" si="12"/>
        <v>8.5901872734639936E-2</v>
      </c>
      <c r="K152" s="208">
        <f t="shared" si="13"/>
        <v>2</v>
      </c>
      <c r="L152" s="79"/>
      <c r="M152" s="186"/>
      <c r="R152" s="79"/>
      <c r="S152" s="78"/>
      <c r="Y152" s="78"/>
      <c r="Z152" s="80"/>
      <c r="AA152" s="79"/>
      <c r="AB152" s="186"/>
      <c r="AC152" s="78"/>
      <c r="AD152" s="80"/>
      <c r="AE152" s="79"/>
      <c r="AF152" s="186"/>
      <c r="AG152" s="78"/>
      <c r="AH152" s="80"/>
      <c r="AI152" s="79"/>
      <c r="AJ152" s="186"/>
      <c r="AK152" s="78"/>
      <c r="AL152" s="80"/>
    </row>
    <row r="153" spans="2:38" outlineLevel="2" x14ac:dyDescent="0.35">
      <c r="C153" s="415" t="s">
        <v>149</v>
      </c>
      <c r="D153" s="110">
        <f>VLOOKUP($C153,'CALCS | Totex'!$C$811:$L$829,MATCH($B$135,'CALCS | Totex'!$C$2:$L$2,0),0)</f>
        <v>11.821084264828524</v>
      </c>
      <c r="E153" s="110">
        <f>VLOOKUP($C153,'CALCS | Totex'!$C$833:$L$851,MATCH($B$135,'CALCS | Totex'!$C$2:$L$2,0),0)</f>
        <v>12.756</v>
      </c>
      <c r="F153" s="666">
        <f t="shared" si="11"/>
        <v>7.9088830958861087E-2</v>
      </c>
      <c r="G153" s="68"/>
      <c r="H153" s="69"/>
      <c r="I153" s="138" t="s">
        <v>149</v>
      </c>
      <c r="J153" s="660">
        <f t="shared" si="12"/>
        <v>7.9088830958861087E-2</v>
      </c>
      <c r="K153" s="208">
        <f t="shared" si="13"/>
        <v>2</v>
      </c>
      <c r="L153" s="79"/>
      <c r="M153" s="186"/>
      <c r="R153" s="79"/>
      <c r="S153" s="78"/>
      <c r="Y153" s="78"/>
      <c r="Z153" s="80"/>
      <c r="AA153" s="79"/>
      <c r="AB153" s="186"/>
      <c r="AC153" s="78"/>
      <c r="AD153" s="80"/>
      <c r="AE153" s="79"/>
      <c r="AF153" s="186"/>
      <c r="AG153" s="78"/>
      <c r="AH153" s="80"/>
      <c r="AI153" s="79"/>
      <c r="AJ153" s="186"/>
      <c r="AK153" s="78"/>
      <c r="AL153" s="80"/>
    </row>
    <row r="154" spans="2:38" outlineLevel="2" x14ac:dyDescent="0.35">
      <c r="C154" s="415" t="s">
        <v>151</v>
      </c>
      <c r="D154" s="110">
        <f>VLOOKUP($C154,'CALCS | Totex'!$C$811:$L$829,MATCH($B$135,'CALCS | Totex'!$C$2:$L$2,0),0)</f>
        <v>5.0940213536773564</v>
      </c>
      <c r="E154" s="110">
        <f>VLOOKUP($C154,'CALCS | Totex'!$C$833:$L$851,MATCH($B$135,'CALCS | Totex'!$C$2:$L$2,0),0)</f>
        <v>8.4917363219785997</v>
      </c>
      <c r="F154" s="666">
        <f t="shared" si="11"/>
        <v>0.66700053501904633</v>
      </c>
      <c r="G154" s="68"/>
      <c r="H154" s="69"/>
      <c r="I154" s="124" t="s">
        <v>151</v>
      </c>
      <c r="J154" s="660">
        <f t="shared" si="12"/>
        <v>0.66700053501904633</v>
      </c>
      <c r="K154" s="208">
        <f t="shared" si="13"/>
        <v>2</v>
      </c>
      <c r="L154" s="79"/>
      <c r="M154" s="186"/>
      <c r="R154" s="79"/>
      <c r="S154" s="78"/>
      <c r="Y154" s="78"/>
      <c r="Z154" s="80"/>
      <c r="AA154" s="79"/>
      <c r="AB154" s="186"/>
      <c r="AC154" s="78"/>
      <c r="AD154" s="80"/>
      <c r="AE154" s="79"/>
      <c r="AF154" s="186"/>
      <c r="AG154" s="78"/>
      <c r="AH154" s="80"/>
      <c r="AI154" s="79"/>
      <c r="AJ154" s="186"/>
      <c r="AK154" s="78"/>
      <c r="AL154" s="80"/>
    </row>
    <row r="155" spans="2:38" outlineLevel="2" x14ac:dyDescent="0.35">
      <c r="C155" s="115"/>
      <c r="D155" s="117"/>
      <c r="E155" s="117"/>
      <c r="F155" s="98"/>
      <c r="H155" s="69"/>
      <c r="I155" s="210"/>
      <c r="J155" s="207"/>
      <c r="K155" s="621"/>
      <c r="L155" s="142"/>
      <c r="M155" s="572"/>
      <c r="R155" s="79"/>
      <c r="S155" s="78"/>
      <c r="Y155" s="78"/>
      <c r="Z155" s="80"/>
      <c r="AA155" s="142"/>
      <c r="AB155" s="572"/>
      <c r="AC155" s="78"/>
      <c r="AD155" s="80"/>
      <c r="AE155" s="142"/>
      <c r="AF155" s="572"/>
      <c r="AG155" s="78"/>
      <c r="AH155" s="80"/>
      <c r="AI155" s="142"/>
      <c r="AJ155" s="572"/>
      <c r="AK155" s="78"/>
      <c r="AL155" s="80"/>
    </row>
    <row r="156" spans="2:38" outlineLevel="2" x14ac:dyDescent="0.35">
      <c r="C156" s="415" t="s">
        <v>725</v>
      </c>
      <c r="D156" s="109">
        <f>SUM(D138:D154)</f>
        <v>745.65934839100976</v>
      </c>
      <c r="E156" s="109">
        <f>SUM(E138:E154)</f>
        <v>946.44651189891579</v>
      </c>
      <c r="F156" s="120">
        <f t="shared" si="11"/>
        <v>0.26927465462770139</v>
      </c>
      <c r="G156" s="68"/>
      <c r="H156" s="69"/>
      <c r="I156" s="209" t="s">
        <v>725</v>
      </c>
      <c r="J156" s="620">
        <f>F156</f>
        <v>0.26927465462770139</v>
      </c>
      <c r="K156" s="603"/>
      <c r="L156" s="79"/>
      <c r="M156" s="186"/>
      <c r="R156" s="79"/>
      <c r="S156" s="80"/>
      <c r="Y156" s="78"/>
      <c r="Z156" s="80"/>
      <c r="AA156" s="79"/>
      <c r="AB156" s="186"/>
      <c r="AC156" s="78"/>
      <c r="AD156" s="80"/>
      <c r="AE156" s="79"/>
      <c r="AF156" s="186"/>
      <c r="AG156" s="78"/>
      <c r="AH156" s="80"/>
      <c r="AI156" s="79"/>
      <c r="AJ156" s="186"/>
      <c r="AK156" s="78"/>
      <c r="AL156" s="80"/>
    </row>
    <row r="157" spans="2:38" outlineLevel="2" x14ac:dyDescent="0.35">
      <c r="I157" s="67"/>
      <c r="J157" s="119"/>
      <c r="K157" s="65"/>
      <c r="L157" s="80"/>
      <c r="M157" s="80"/>
      <c r="Y157" s="80"/>
      <c r="Z157" s="80"/>
      <c r="AA157" s="72"/>
      <c r="AB157" s="72"/>
      <c r="AC157" s="72"/>
      <c r="AD157" s="72"/>
      <c r="AE157" s="72"/>
      <c r="AF157" s="72"/>
      <c r="AG157" s="72"/>
      <c r="AH157" s="72"/>
    </row>
    <row r="158" spans="2:38" outlineLevel="2" x14ac:dyDescent="0.35">
      <c r="I158" s="108" t="s">
        <v>1204</v>
      </c>
      <c r="J158" s="111"/>
      <c r="K158" s="81"/>
      <c r="L158" s="81"/>
      <c r="M158" s="81"/>
      <c r="Y158" s="80"/>
      <c r="Z158" s="80"/>
      <c r="AA158" s="81"/>
      <c r="AB158" s="81"/>
      <c r="AC158" s="72"/>
      <c r="AD158" s="72"/>
      <c r="AE158" s="81"/>
      <c r="AF158" s="81"/>
      <c r="AG158" s="72"/>
      <c r="AH158" s="72"/>
      <c r="AI158" s="81"/>
      <c r="AJ158" s="81"/>
    </row>
    <row r="159" spans="2:38" outlineLevel="2" x14ac:dyDescent="0.35">
      <c r="B159" s="835" t="s">
        <v>1230</v>
      </c>
      <c r="C159" s="835"/>
      <c r="D159" s="835"/>
      <c r="E159" s="835"/>
      <c r="F159" s="108"/>
      <c r="G159" s="542"/>
      <c r="H159" s="542"/>
      <c r="I159" s="57" t="s">
        <v>1458</v>
      </c>
    </row>
    <row r="160" spans="2:38" ht="13.15" customHeight="1" outlineLevel="2" x14ac:dyDescent="0.35">
      <c r="B160" s="822" t="str">
        <f>'OUTPUTS | Summary'!$H$51</f>
        <v>Expenditure at or below allowance</v>
      </c>
      <c r="C160" s="822"/>
      <c r="D160" s="822"/>
      <c r="E160" s="658">
        <v>1</v>
      </c>
      <c r="G160" s="68"/>
      <c r="H160" s="68"/>
    </row>
    <row r="161" spans="1:45" ht="13.15" customHeight="1" outlineLevel="2" x14ac:dyDescent="0.35">
      <c r="B161" s="822" t="str">
        <f>'OUTPUTS | Summary'!$K$51</f>
        <v>Expenditure greater than allowance</v>
      </c>
      <c r="C161" s="822"/>
      <c r="D161" s="822"/>
      <c r="E161" s="657">
        <v>2</v>
      </c>
      <c r="F161" s="858"/>
      <c r="G161" s="858"/>
      <c r="H161" s="68"/>
    </row>
    <row r="162" spans="1:45" outlineLevel="2" x14ac:dyDescent="0.35">
      <c r="F162" s="858"/>
      <c r="G162" s="858"/>
      <c r="H162" s="68"/>
    </row>
    <row r="163" spans="1:45" outlineLevel="2" x14ac:dyDescent="0.35"/>
    <row r="164" spans="1:45" outlineLevel="1" x14ac:dyDescent="0.35"/>
    <row r="165" spans="1:45" x14ac:dyDescent="0.35">
      <c r="A165" s="56"/>
      <c r="B165" s="75" t="s">
        <v>33</v>
      </c>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133"/>
      <c r="AK165" s="133"/>
      <c r="AL165" s="133"/>
      <c r="AM165" s="133"/>
      <c r="AN165" s="133"/>
      <c r="AO165" s="133"/>
      <c r="AP165" s="133"/>
      <c r="AQ165" s="133"/>
      <c r="AR165" s="133"/>
      <c r="AS165" s="133"/>
    </row>
    <row r="166" spans="1:45" x14ac:dyDescent="0.35"/>
    <row r="167" spans="1:45" x14ac:dyDescent="0.35"/>
  </sheetData>
  <mergeCells count="95">
    <mergeCell ref="S24:S26"/>
    <mergeCell ref="S27:S29"/>
    <mergeCell ref="S30:S32"/>
    <mergeCell ref="S33:S35"/>
    <mergeCell ref="S57:S59"/>
    <mergeCell ref="S36:S38"/>
    <mergeCell ref="S39:S41"/>
    <mergeCell ref="S9:S11"/>
    <mergeCell ref="S12:S14"/>
    <mergeCell ref="S15:S17"/>
    <mergeCell ref="S18:S20"/>
    <mergeCell ref="S21:S23"/>
    <mergeCell ref="H44:I44"/>
    <mergeCell ref="S64:S66"/>
    <mergeCell ref="S48:S50"/>
    <mergeCell ref="S51:S53"/>
    <mergeCell ref="S54:S56"/>
    <mergeCell ref="S60:S62"/>
    <mergeCell ref="S45:S47"/>
    <mergeCell ref="C64:C66"/>
    <mergeCell ref="D64:D66"/>
    <mergeCell ref="E64:E66"/>
    <mergeCell ref="C60:C62"/>
    <mergeCell ref="D60:D62"/>
    <mergeCell ref="E60:E62"/>
    <mergeCell ref="C57:C59"/>
    <mergeCell ref="D57:D59"/>
    <mergeCell ref="E57:E59"/>
    <mergeCell ref="C48:C50"/>
    <mergeCell ref="D48:D50"/>
    <mergeCell ref="E48:E50"/>
    <mergeCell ref="C54:C56"/>
    <mergeCell ref="D54:D56"/>
    <mergeCell ref="E54:E56"/>
    <mergeCell ref="C51:C53"/>
    <mergeCell ref="D51:D53"/>
    <mergeCell ref="E51:E53"/>
    <mergeCell ref="F44:G44"/>
    <mergeCell ref="C45:C47"/>
    <mergeCell ref="D45:D47"/>
    <mergeCell ref="E45:E47"/>
    <mergeCell ref="C39:C41"/>
    <mergeCell ref="D39:D41"/>
    <mergeCell ref="E39:E41"/>
    <mergeCell ref="D18:D20"/>
    <mergeCell ref="E18:E20"/>
    <mergeCell ref="C15:C17"/>
    <mergeCell ref="D15:D17"/>
    <mergeCell ref="E15:E17"/>
    <mergeCell ref="E27:E29"/>
    <mergeCell ref="C33:C35"/>
    <mergeCell ref="D33:D35"/>
    <mergeCell ref="F8:G8"/>
    <mergeCell ref="H8:I8"/>
    <mergeCell ref="C24:C26"/>
    <mergeCell ref="D24:D26"/>
    <mergeCell ref="E24:E26"/>
    <mergeCell ref="E33:E35"/>
    <mergeCell ref="C12:C14"/>
    <mergeCell ref="D12:D14"/>
    <mergeCell ref="E12:E14"/>
    <mergeCell ref="C21:C23"/>
    <mergeCell ref="D21:D23"/>
    <mergeCell ref="E21:E23"/>
    <mergeCell ref="C18:C20"/>
    <mergeCell ref="F162:G162"/>
    <mergeCell ref="B77:D77"/>
    <mergeCell ref="B121:E121"/>
    <mergeCell ref="B122:D122"/>
    <mergeCell ref="B123:D123"/>
    <mergeCell ref="B106:D106"/>
    <mergeCell ref="F94:G94"/>
    <mergeCell ref="F95:G95"/>
    <mergeCell ref="B159:E159"/>
    <mergeCell ref="B160:D160"/>
    <mergeCell ref="B161:D161"/>
    <mergeCell ref="B92:E92"/>
    <mergeCell ref="B93:D93"/>
    <mergeCell ref="B94:D94"/>
    <mergeCell ref="A1:B1"/>
    <mergeCell ref="B68:E68"/>
    <mergeCell ref="B69:D69"/>
    <mergeCell ref="B70:D70"/>
    <mergeCell ref="F161:G161"/>
    <mergeCell ref="C9:C11"/>
    <mergeCell ref="D9:D11"/>
    <mergeCell ref="E9:E11"/>
    <mergeCell ref="C36:C38"/>
    <mergeCell ref="D36:D38"/>
    <mergeCell ref="E36:E38"/>
    <mergeCell ref="C30:C32"/>
    <mergeCell ref="D30:D32"/>
    <mergeCell ref="E30:E32"/>
    <mergeCell ref="C27:C29"/>
    <mergeCell ref="D27:D29"/>
  </mergeCells>
  <conditionalFormatting sqref="S138:S155">
    <cfRule type="cellIs" dxfId="12" priority="453" operator="greaterThan">
      <formula>0</formula>
    </cfRule>
    <cfRule type="top10" dxfId="11" priority="454" bottom="1" rank="4"/>
  </conditionalFormatting>
  <conditionalFormatting sqref="J138:J154">
    <cfRule type="cellIs" dxfId="10" priority="435" operator="lessThanOrEqual">
      <formula>0</formula>
    </cfRule>
  </conditionalFormatting>
  <conditionalFormatting sqref="E87:U87">
    <cfRule type="cellIs" dxfId="9" priority="207" operator="lessThanOrEqual">
      <formula>0</formula>
    </cfRule>
  </conditionalFormatting>
  <conditionalFormatting sqref="AA78:AA94">
    <cfRule type="cellIs" dxfId="8" priority="208" operator="lessThanOrEqual">
      <formula>0</formula>
    </cfRule>
  </conditionalFormatting>
  <conditionalFormatting sqref="E116:O116">
    <cfRule type="cellIs" dxfId="7" priority="203" operator="lessThanOrEqual">
      <formula>0</formula>
    </cfRule>
  </conditionalFormatting>
  <conditionalFormatting sqref="F125:O125">
    <cfRule type="notContainsBlanks" dxfId="6" priority="211">
      <formula>LEN(TRIM(F125))&gt;0</formula>
    </cfRule>
  </conditionalFormatting>
  <conditionalFormatting sqref="AA107:AA117">
    <cfRule type="cellIs" dxfId="5" priority="166" operator="lessThanOrEqual">
      <formula>0</formula>
    </cfRule>
  </conditionalFormatting>
  <conditionalFormatting sqref="P125">
    <cfRule type="notContainsBlanks" dxfId="4" priority="133">
      <formula>LEN(TRIM(P125))&gt;0</formula>
    </cfRule>
  </conditionalFormatting>
  <conditionalFormatting sqref="F138:F154">
    <cfRule type="cellIs" dxfId="3" priority="451" operator="lessThanOrEqual">
      <formula>0</formula>
    </cfRule>
  </conditionalFormatting>
  <conditionalFormatting sqref="H11 H47 H14 H17 H20 H23 H26 H29 H32 H35 H38 H41 H50 H53 H56 H59 H62">
    <cfRule type="cellIs" dxfId="2" priority="87" operator="lessThanOrEqual">
      <formula>0</formula>
    </cfRule>
  </conditionalFormatting>
  <conditionalFormatting sqref="X9:X25">
    <cfRule type="cellIs" dxfId="1" priority="49" operator="lessThanOrEqual">
      <formula>0</formula>
    </cfRule>
  </conditionalFormatting>
  <conditionalFormatting sqref="I11 I14 I17 I20 I23 I26 I29 I32 I35 I38 I41 I47 I50 I53 I56 I59 I62">
    <cfRule type="notContainsBlanks" dxfId="0" priority="44">
      <formula>LEN(TRIM(I11))&gt;0</formula>
    </cfRule>
  </conditionalFormatting>
  <hyperlinks>
    <hyperlink ref="A1:B1" location="Back" display="Back to quick links" xr:uid="{36E6EA71-178C-4FBE-BDA3-2CDE1BD7D3AA}"/>
  </hyperlinks>
  <pageMargins left="0.70866141732283472" right="0.70866141732283472" top="0.74803149606299213" bottom="0.74803149606299213" header="0.31496062992125984" footer="0.31496062992125984"/>
  <pageSetup paperSize="9" scale="36" fitToHeight="0" orientation="landscape" r:id="rId1"/>
  <headerFooter>
    <oddHeader>&amp;L&amp;F&amp;C&amp;A&amp;ROFFICIAL</oddHeader>
    <oddFooter>&amp;LPrinted on &amp;D at &amp;T&amp;C&amp;P of &amp;N&amp;ROfwat</oddFooter>
  </headerFooter>
  <rowBreaks count="1" manualBreakCount="1">
    <brk id="71" min="1" max="3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CE"/>
    <pageSetUpPr fitToPage="1"/>
  </sheetPr>
  <dimension ref="A1:O61"/>
  <sheetViews>
    <sheetView showGridLines="0" zoomScaleNormal="100" zoomScalePageLayoutView="66" workbookViewId="0"/>
  </sheetViews>
  <sheetFormatPr defaultColWidth="0" defaultRowHeight="13.15" zeroHeight="1" x14ac:dyDescent="0.4"/>
  <cols>
    <col min="1" max="2" width="2.73046875" style="2" customWidth="1"/>
    <col min="3" max="3" width="4.59765625" style="2" customWidth="1"/>
    <col min="4" max="4" width="2.73046875" style="2" customWidth="1"/>
    <col min="5" max="5" width="43.73046875" style="2" customWidth="1"/>
    <col min="6" max="6" width="4.59765625" style="2" customWidth="1"/>
    <col min="7" max="7" width="35.73046875" style="2" bestFit="1" customWidth="1"/>
    <col min="8" max="8" width="4.59765625" style="2" customWidth="1"/>
    <col min="9" max="9" width="21" style="2" customWidth="1"/>
    <col min="10" max="10" width="2.73046875" style="2" customWidth="1"/>
    <col min="11" max="11" width="9" style="2" customWidth="1"/>
    <col min="12" max="12" width="4.59765625" style="2" customWidth="1"/>
    <col min="13" max="15" width="9" style="2" customWidth="1"/>
    <col min="16" max="16384" width="9" style="2" hidden="1"/>
  </cols>
  <sheetData>
    <row r="1" spans="1:14" ht="30.75" x14ac:dyDescent="0.4">
      <c r="A1" s="1" t="str">
        <f ca="1" xml:space="preserve"> RIGHT(CELL("filename", $A$1), LEN(CELL("filename", $A$1)) - SEARCH("]", CELL("filename", $A$1)))</f>
        <v>Key</v>
      </c>
      <c r="B1" s="1"/>
      <c r="C1" s="1"/>
      <c r="D1" s="1"/>
      <c r="E1" s="42"/>
      <c r="F1" s="1"/>
      <c r="G1" s="1"/>
      <c r="H1" s="1"/>
      <c r="I1" s="1"/>
      <c r="J1" s="1"/>
      <c r="K1" s="1"/>
      <c r="L1" s="1"/>
      <c r="M1" s="1"/>
      <c r="N1" s="1"/>
    </row>
    <row r="2" spans="1:14" x14ac:dyDescent="0.4"/>
    <row r="3" spans="1:14" s="27" customFormat="1" ht="21" x14ac:dyDescent="0.65">
      <c r="A3" s="26" t="s">
        <v>84</v>
      </c>
      <c r="I3" s="26"/>
    </row>
    <row r="4" spans="1:14" x14ac:dyDescent="0.4"/>
    <row r="5" spans="1:14" s="4" customFormat="1" ht="15.75" x14ac:dyDescent="0.5">
      <c r="B5" s="3" t="s">
        <v>85</v>
      </c>
      <c r="D5" s="5"/>
      <c r="E5" s="3"/>
    </row>
    <row r="6" spans="1:14" x14ac:dyDescent="0.4">
      <c r="B6" s="6"/>
      <c r="C6" s="6"/>
      <c r="D6" s="7"/>
      <c r="E6" s="58" t="s">
        <v>86</v>
      </c>
      <c r="G6" s="8"/>
      <c r="H6" s="9"/>
      <c r="I6" s="9"/>
      <c r="J6" s="9"/>
    </row>
    <row r="7" spans="1:14" x14ac:dyDescent="0.4">
      <c r="B7" s="6"/>
      <c r="C7" s="6"/>
      <c r="D7" s="7"/>
      <c r="E7" s="10"/>
      <c r="G7" s="8"/>
      <c r="H7" s="9"/>
      <c r="I7" s="9"/>
      <c r="J7" s="9"/>
    </row>
    <row r="8" spans="1:14" x14ac:dyDescent="0.4">
      <c r="B8" s="6"/>
      <c r="C8" s="6"/>
      <c r="D8" s="7"/>
      <c r="E8" s="11" t="s">
        <v>87</v>
      </c>
      <c r="G8" s="8"/>
      <c r="H8" s="9"/>
      <c r="I8" s="9"/>
      <c r="J8" s="9"/>
    </row>
    <row r="9" spans="1:14" x14ac:dyDescent="0.4">
      <c r="B9" s="6"/>
      <c r="C9" s="6"/>
      <c r="D9" s="7"/>
      <c r="E9" s="8"/>
      <c r="G9" s="8"/>
      <c r="H9" s="9"/>
      <c r="I9" s="9"/>
      <c r="J9" s="9"/>
    </row>
    <row r="10" spans="1:14" x14ac:dyDescent="0.4">
      <c r="B10" s="6"/>
      <c r="C10" s="6"/>
      <c r="D10" s="7"/>
      <c r="E10" s="8" t="s">
        <v>88</v>
      </c>
      <c r="F10" s="9"/>
      <c r="G10" s="8"/>
      <c r="H10" s="9"/>
      <c r="I10" s="9"/>
      <c r="J10" s="9"/>
    </row>
    <row r="11" spans="1:14" x14ac:dyDescent="0.4">
      <c r="B11" s="6"/>
      <c r="C11" s="6"/>
      <c r="D11" s="7"/>
      <c r="E11" s="8"/>
      <c r="F11" s="9"/>
      <c r="G11" s="8"/>
      <c r="H11" s="9"/>
      <c r="I11" s="9"/>
      <c r="J11" s="9"/>
    </row>
    <row r="12" spans="1:14" x14ac:dyDescent="0.4">
      <c r="B12" s="6"/>
      <c r="C12" s="6"/>
      <c r="D12" s="7"/>
      <c r="E12" s="8" t="s">
        <v>89</v>
      </c>
      <c r="F12" s="9"/>
      <c r="G12" s="8"/>
      <c r="H12" s="9"/>
      <c r="I12" s="9"/>
      <c r="J12" s="9"/>
    </row>
    <row r="13" spans="1:14" x14ac:dyDescent="0.4">
      <c r="B13" s="6"/>
      <c r="C13" s="6"/>
      <c r="D13" s="7"/>
      <c r="E13" s="8" t="s">
        <v>90</v>
      </c>
      <c r="F13" s="9"/>
      <c r="G13" s="8"/>
      <c r="H13" s="9"/>
      <c r="I13" s="9"/>
      <c r="J13" s="9"/>
    </row>
    <row r="14" spans="1:14" x14ac:dyDescent="0.4">
      <c r="B14" s="6"/>
      <c r="C14" s="6"/>
      <c r="D14" s="7"/>
      <c r="E14" s="8"/>
      <c r="F14" s="9"/>
      <c r="G14" s="8"/>
      <c r="H14" s="9"/>
      <c r="I14" s="9"/>
      <c r="J14" s="9"/>
    </row>
    <row r="15" spans="1:14" x14ac:dyDescent="0.4">
      <c r="B15" s="6"/>
      <c r="C15" s="6"/>
      <c r="D15" s="7"/>
      <c r="E15" s="12" t="s">
        <v>91</v>
      </c>
      <c r="G15" s="8"/>
    </row>
    <row r="16" spans="1:14" x14ac:dyDescent="0.4">
      <c r="B16" s="6"/>
      <c r="C16" s="6"/>
      <c r="D16" s="7"/>
      <c r="E16" s="8"/>
      <c r="G16" s="8"/>
    </row>
    <row r="17" spans="2:7" s="4" customFormat="1" ht="15.75" x14ac:dyDescent="0.5">
      <c r="B17" s="3" t="s">
        <v>92</v>
      </c>
      <c r="C17" s="13"/>
      <c r="D17" s="5"/>
      <c r="E17" s="3"/>
      <c r="G17" s="3"/>
    </row>
    <row r="18" spans="2:7" x14ac:dyDescent="0.4">
      <c r="B18" s="6"/>
      <c r="C18" s="6"/>
      <c r="D18" s="7"/>
      <c r="E18" s="14" t="s">
        <v>93</v>
      </c>
      <c r="G18" s="8"/>
    </row>
    <row r="19" spans="2:7" x14ac:dyDescent="0.4">
      <c r="B19" s="6"/>
      <c r="C19" s="6"/>
      <c r="D19" s="7"/>
      <c r="E19" s="8"/>
      <c r="G19" s="8"/>
    </row>
    <row r="20" spans="2:7" x14ac:dyDescent="0.4">
      <c r="B20" s="6"/>
      <c r="C20" s="6"/>
      <c r="D20" s="7"/>
      <c r="E20" s="16" t="s">
        <v>94</v>
      </c>
      <c r="G20" s="8"/>
    </row>
    <row r="21" spans="2:7" x14ac:dyDescent="0.4"/>
    <row r="22" spans="2:7" x14ac:dyDescent="0.4">
      <c r="E22" s="17" t="s">
        <v>95</v>
      </c>
    </row>
    <row r="23" spans="2:7" x14ac:dyDescent="0.4"/>
    <row r="24" spans="2:7" x14ac:dyDescent="0.4">
      <c r="E24" s="214">
        <v>0</v>
      </c>
      <c r="G24" s="2" t="s">
        <v>96</v>
      </c>
    </row>
    <row r="25" spans="2:7" x14ac:dyDescent="0.4"/>
    <row r="26" spans="2:7" x14ac:dyDescent="0.4">
      <c r="E26" s="2" t="s">
        <v>97</v>
      </c>
    </row>
    <row r="27" spans="2:7" x14ac:dyDescent="0.4"/>
    <row r="28" spans="2:7" s="4" customFormat="1" ht="15.75" x14ac:dyDescent="0.5">
      <c r="B28" s="3" t="s">
        <v>98</v>
      </c>
      <c r="C28" s="13"/>
      <c r="D28" s="5"/>
      <c r="E28" s="3"/>
      <c r="F28" s="3"/>
      <c r="G28" s="3"/>
    </row>
    <row r="29" spans="2:7" x14ac:dyDescent="0.4">
      <c r="B29" s="6"/>
      <c r="C29" s="6"/>
      <c r="D29" s="7"/>
      <c r="E29" s="15" t="s">
        <v>99</v>
      </c>
      <c r="F29" s="8"/>
      <c r="G29" s="8"/>
    </row>
    <row r="30" spans="2:7" x14ac:dyDescent="0.4">
      <c r="B30" s="6"/>
      <c r="C30" s="6"/>
      <c r="D30" s="7"/>
      <c r="E30" s="8"/>
      <c r="F30" s="8"/>
      <c r="G30" s="8"/>
    </row>
    <row r="31" spans="2:7" x14ac:dyDescent="0.4">
      <c r="B31" s="6"/>
      <c r="C31" s="6"/>
      <c r="D31" s="7"/>
      <c r="E31" s="18" t="s">
        <v>100</v>
      </c>
      <c r="F31" s="8"/>
      <c r="G31" s="8"/>
    </row>
    <row r="32" spans="2:7" x14ac:dyDescent="0.4">
      <c r="B32" s="6"/>
      <c r="C32" s="6"/>
      <c r="D32" s="7"/>
      <c r="E32" s="8"/>
      <c r="F32" s="8"/>
      <c r="G32" s="8"/>
    </row>
    <row r="33" spans="1:7" s="4" customFormat="1" ht="15.75" x14ac:dyDescent="0.5">
      <c r="B33" s="3" t="s">
        <v>101</v>
      </c>
      <c r="C33" s="13"/>
      <c r="D33" s="5"/>
      <c r="E33" s="3"/>
      <c r="F33" s="3"/>
      <c r="G33" s="3"/>
    </row>
    <row r="34" spans="1:7" x14ac:dyDescent="0.4">
      <c r="B34" s="6"/>
      <c r="C34" s="6"/>
      <c r="D34" s="7"/>
      <c r="E34" s="19" t="s">
        <v>102</v>
      </c>
      <c r="F34" s="8"/>
      <c r="G34" s="8"/>
    </row>
    <row r="35" spans="1:7" x14ac:dyDescent="0.4">
      <c r="B35" s="6"/>
      <c r="C35" s="6"/>
      <c r="D35" s="7"/>
      <c r="E35" s="8"/>
      <c r="F35" s="8"/>
      <c r="G35" s="8"/>
    </row>
    <row r="36" spans="1:7" s="4" customFormat="1" ht="15.75" x14ac:dyDescent="0.5">
      <c r="A36" s="3"/>
      <c r="B36" s="3" t="s">
        <v>103</v>
      </c>
      <c r="C36" s="13"/>
      <c r="D36" s="5"/>
      <c r="E36" s="3"/>
      <c r="F36" s="3"/>
      <c r="G36" s="3"/>
    </row>
    <row r="37" spans="1:7" x14ac:dyDescent="0.4">
      <c r="B37" s="6"/>
      <c r="C37" s="6"/>
      <c r="D37" s="7"/>
      <c r="E37" s="40" t="s">
        <v>104</v>
      </c>
      <c r="F37" s="8"/>
      <c r="G37" s="8"/>
    </row>
    <row r="38" spans="1:7" x14ac:dyDescent="0.4">
      <c r="B38" s="6"/>
      <c r="C38" s="6"/>
      <c r="D38" s="7"/>
      <c r="E38" s="8"/>
      <c r="F38" s="8"/>
      <c r="G38" s="8"/>
    </row>
    <row r="39" spans="1:7" x14ac:dyDescent="0.4">
      <c r="B39" s="6"/>
      <c r="C39" s="6"/>
      <c r="D39" s="7"/>
      <c r="E39" s="20" t="s">
        <v>105</v>
      </c>
      <c r="F39" s="8"/>
      <c r="G39" s="8"/>
    </row>
    <row r="40" spans="1:7" x14ac:dyDescent="0.4">
      <c r="B40" s="6"/>
      <c r="C40" s="6"/>
      <c r="D40" s="7"/>
      <c r="E40" s="21"/>
      <c r="F40" s="8"/>
      <c r="G40" s="8"/>
    </row>
    <row r="41" spans="1:7" x14ac:dyDescent="0.4">
      <c r="B41" s="6"/>
      <c r="C41" s="6"/>
      <c r="D41" s="7"/>
      <c r="E41" s="22" t="s">
        <v>106</v>
      </c>
      <c r="F41" s="8"/>
      <c r="G41" s="8"/>
    </row>
    <row r="42" spans="1:7" x14ac:dyDescent="0.4">
      <c r="B42" s="6"/>
      <c r="C42" s="6"/>
      <c r="D42" s="7"/>
      <c r="E42" s="21"/>
      <c r="F42" s="8"/>
      <c r="G42" s="8"/>
    </row>
    <row r="43" spans="1:7" x14ac:dyDescent="0.4">
      <c r="B43" s="6"/>
      <c r="C43" s="6"/>
      <c r="D43" s="7"/>
      <c r="E43" s="23" t="s">
        <v>107</v>
      </c>
      <c r="F43" s="8"/>
      <c r="G43" s="8"/>
    </row>
    <row r="44" spans="1:7" x14ac:dyDescent="0.4">
      <c r="B44" s="6"/>
      <c r="C44" s="6"/>
      <c r="D44" s="7"/>
      <c r="E44" s="21"/>
      <c r="F44" s="8"/>
      <c r="G44" s="8"/>
    </row>
    <row r="45" spans="1:7" x14ac:dyDescent="0.4">
      <c r="B45" s="6"/>
      <c r="C45" s="6"/>
      <c r="D45" s="7"/>
      <c r="E45" s="24" t="s">
        <v>108</v>
      </c>
      <c r="F45" s="8"/>
      <c r="G45" s="8"/>
    </row>
    <row r="46" spans="1:7" x14ac:dyDescent="0.4">
      <c r="B46" s="6"/>
      <c r="C46" s="6"/>
      <c r="D46" s="7"/>
      <c r="E46" s="21"/>
      <c r="F46" s="8"/>
      <c r="G46" s="8"/>
    </row>
    <row r="47" spans="1:7" x14ac:dyDescent="0.4">
      <c r="B47" s="9"/>
      <c r="C47" s="9"/>
      <c r="D47" s="9"/>
      <c r="E47" s="364" t="s">
        <v>109</v>
      </c>
      <c r="F47" s="9"/>
      <c r="G47" s="9"/>
    </row>
    <row r="48" spans="1:7" x14ac:dyDescent="0.4">
      <c r="B48" s="9"/>
      <c r="C48" s="9"/>
      <c r="D48" s="9"/>
      <c r="E48" s="21"/>
      <c r="F48" s="9"/>
      <c r="G48" s="9"/>
    </row>
    <row r="49" spans="1:14" x14ac:dyDescent="0.4">
      <c r="B49" s="9"/>
      <c r="C49" s="9"/>
      <c r="D49" s="9"/>
      <c r="E49" s="25" t="s">
        <v>110</v>
      </c>
      <c r="F49" s="9"/>
      <c r="G49" s="9"/>
    </row>
    <row r="50" spans="1:14" x14ac:dyDescent="0.4"/>
    <row r="51" spans="1:14" ht="15.75" x14ac:dyDescent="0.4">
      <c r="B51" s="29" t="s">
        <v>111</v>
      </c>
      <c r="C51" s="33"/>
      <c r="D51" s="33"/>
      <c r="E51" s="33"/>
      <c r="F51" s="33"/>
      <c r="G51" s="33"/>
      <c r="H51" s="33"/>
      <c r="I51" s="33"/>
      <c r="J51" s="33"/>
      <c r="K51" s="32"/>
    </row>
    <row r="52" spans="1:14" x14ac:dyDescent="0.4">
      <c r="B52" s="32"/>
      <c r="C52" s="37" t="s">
        <v>112</v>
      </c>
      <c r="D52" s="32"/>
      <c r="E52" s="33"/>
      <c r="F52" s="33"/>
      <c r="G52" s="33"/>
      <c r="H52" s="33"/>
      <c r="I52" s="33"/>
      <c r="K52" s="32"/>
      <c r="N52" s="32"/>
    </row>
    <row r="53" spans="1:14" x14ac:dyDescent="0.4">
      <c r="B53" s="28"/>
      <c r="C53" s="32"/>
      <c r="D53" s="32"/>
      <c r="E53" s="365"/>
      <c r="F53" s="88"/>
      <c r="G53" s="366"/>
      <c r="H53" s="88"/>
      <c r="I53" s="366"/>
      <c r="K53" s="28"/>
      <c r="N53" s="39"/>
    </row>
    <row r="54" spans="1:14" x14ac:dyDescent="0.4">
      <c r="B54" s="28"/>
      <c r="C54" s="76"/>
      <c r="D54" s="38"/>
      <c r="E54" s="365" t="s">
        <v>247</v>
      </c>
      <c r="F54" s="88"/>
      <c r="G54" s="366"/>
      <c r="H54" s="88"/>
      <c r="I54" s="366"/>
      <c r="K54" s="28"/>
      <c r="N54" s="39"/>
    </row>
    <row r="55" spans="1:14" x14ac:dyDescent="0.4">
      <c r="B55" s="28"/>
      <c r="C55" s="728"/>
      <c r="D55" s="38"/>
      <c r="E55" s="365" t="s">
        <v>248</v>
      </c>
      <c r="F55" s="367"/>
      <c r="G55" s="366"/>
      <c r="H55" s="220"/>
      <c r="I55" s="104"/>
      <c r="J55" s="28"/>
      <c r="K55" s="28"/>
      <c r="N55" s="39"/>
    </row>
    <row r="56" spans="1:14" x14ac:dyDescent="0.4">
      <c r="B56" s="32"/>
      <c r="C56" s="41"/>
      <c r="D56" s="38"/>
      <c r="E56" s="32" t="s">
        <v>249</v>
      </c>
      <c r="F56" s="32"/>
      <c r="G56" s="32"/>
      <c r="H56" s="32"/>
      <c r="I56" s="32"/>
      <c r="J56" s="32"/>
      <c r="K56" s="32"/>
    </row>
    <row r="57" spans="1:14" x14ac:dyDescent="0.4">
      <c r="B57" s="32"/>
      <c r="C57" s="104"/>
      <c r="D57" s="368"/>
      <c r="E57" s="32"/>
      <c r="F57" s="33"/>
      <c r="G57" s="33"/>
      <c r="H57" s="32"/>
      <c r="I57" s="32"/>
      <c r="J57" s="32"/>
      <c r="K57" s="32"/>
    </row>
    <row r="58" spans="1:14" x14ac:dyDescent="0.4"/>
    <row r="59" spans="1:14" x14ac:dyDescent="0.4">
      <c r="A59" s="370"/>
      <c r="B59" s="370" t="s">
        <v>33</v>
      </c>
      <c r="C59" s="370"/>
      <c r="D59" s="370"/>
      <c r="E59" s="370"/>
      <c r="F59" s="370"/>
      <c r="G59" s="370"/>
      <c r="H59" s="370"/>
      <c r="I59" s="370"/>
      <c r="J59" s="370"/>
      <c r="K59" s="370"/>
      <c r="L59" s="370"/>
      <c r="M59" s="370"/>
      <c r="N59" s="369"/>
    </row>
    <row r="60" spans="1:14" x14ac:dyDescent="0.4"/>
    <row r="61" spans="1:14" x14ac:dyDescent="0.4"/>
  </sheetData>
  <conditionalFormatting sqref="E24">
    <cfRule type="cellIs" dxfId="141" priority="3" stopIfTrue="1" operator="notEqual">
      <formula>0</formula>
    </cfRule>
    <cfRule type="cellIs" dxfId="140" priority="4" stopIfTrue="1" operator="equal">
      <formula>""</formula>
    </cfRule>
  </conditionalFormatting>
  <pageMargins left="0.70866141732283472" right="0.70866141732283472" top="0.74803149606299213" bottom="0.74803149606299213" header="0.31496062992125984" footer="0.31496062992125984"/>
  <pageSetup paperSize="9" scale="85" fitToHeight="0" orientation="landscape" r:id="rId1"/>
  <headerFooter>
    <oddHeader>&amp;L&amp;F&amp;C&amp;A&amp;ROFFICIAL</oddHeader>
    <oddFooter>&amp;LPrinted on &amp;D at &amp;T&amp;C&amp;P of &amp;N&amp;ROfwat</oddFooter>
  </headerFooter>
  <rowBreaks count="1" manualBreakCount="1">
    <brk id="35"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CE"/>
    <pageSetUpPr fitToPage="1"/>
  </sheetPr>
  <dimension ref="A1:U42"/>
  <sheetViews>
    <sheetView showGridLines="0" zoomScaleNormal="100" workbookViewId="0"/>
  </sheetViews>
  <sheetFormatPr defaultColWidth="0" defaultRowHeight="13.15" zeroHeight="1" x14ac:dyDescent="0.4"/>
  <cols>
    <col min="1" max="2" width="2.86328125" style="32" customWidth="1"/>
    <col min="3" max="3" width="12" style="32" customWidth="1"/>
    <col min="4" max="8" width="9.73046875" style="32" customWidth="1"/>
    <col min="9" max="9" width="11.59765625" style="32" customWidth="1"/>
    <col min="10" max="10" width="5.73046875" style="32" customWidth="1"/>
    <col min="11" max="11" width="8.265625" style="32" customWidth="1"/>
    <col min="12" max="12" width="2.86328125" style="32" customWidth="1"/>
    <col min="13" max="19" width="10.73046875" style="32" customWidth="1"/>
    <col min="20" max="20" width="11.86328125" style="32" customWidth="1"/>
    <col min="21" max="21" width="9.59765625" style="32" customWidth="1"/>
    <col min="22" max="16384" width="9.59765625" style="32" hidden="1"/>
  </cols>
  <sheetData>
    <row r="1" spans="1:20" ht="31.15" customHeight="1" x14ac:dyDescent="0.4">
      <c r="A1" s="1" t="str">
        <f ca="1" xml:space="preserve"> RIGHT(CELL("filename", $A$1), LEN(CELL("filename", $A$1)) - SEARCH("]", CELL("filename", $A$1)))</f>
        <v>Flowchart</v>
      </c>
      <c r="B1" s="1"/>
      <c r="C1" s="1"/>
      <c r="D1" s="1"/>
      <c r="E1" s="1"/>
      <c r="F1" s="1"/>
      <c r="G1" s="1"/>
      <c r="H1" s="1"/>
      <c r="I1" s="1"/>
      <c r="J1" s="1"/>
      <c r="K1" s="1"/>
      <c r="L1" s="31"/>
      <c r="M1" s="31"/>
      <c r="N1" s="31"/>
      <c r="O1" s="31"/>
      <c r="P1" s="31"/>
      <c r="Q1" s="31"/>
      <c r="R1" s="31"/>
      <c r="S1" s="31"/>
      <c r="T1" s="31"/>
    </row>
    <row r="2" spans="1:20" x14ac:dyDescent="0.4"/>
    <row r="3" spans="1:20" ht="21" x14ac:dyDescent="0.4">
      <c r="A3" s="26"/>
      <c r="B3" s="26" t="s">
        <v>113</v>
      </c>
      <c r="C3" s="26"/>
      <c r="D3" s="26"/>
      <c r="E3" s="26"/>
      <c r="F3" s="26"/>
      <c r="G3" s="26"/>
      <c r="H3" s="26"/>
      <c r="I3" s="26"/>
      <c r="J3" s="26"/>
      <c r="K3" s="26"/>
      <c r="L3" s="3"/>
    </row>
    <row r="4" spans="1:20" ht="21" x14ac:dyDescent="0.4">
      <c r="A4" s="26"/>
      <c r="B4" s="26"/>
      <c r="C4" s="26"/>
      <c r="D4" s="26"/>
      <c r="E4" s="26"/>
      <c r="F4" s="26"/>
      <c r="G4" s="26"/>
      <c r="H4" s="26"/>
      <c r="I4" s="26"/>
      <c r="J4" s="26"/>
      <c r="K4" s="26"/>
      <c r="L4" s="3"/>
    </row>
    <row r="5" spans="1:20" ht="21" x14ac:dyDescent="0.4">
      <c r="A5" s="26"/>
      <c r="B5" s="26"/>
      <c r="C5" s="26"/>
      <c r="D5" s="26"/>
      <c r="E5" s="26"/>
      <c r="F5" s="26"/>
      <c r="G5" s="26"/>
      <c r="H5" s="26"/>
      <c r="I5" s="26"/>
      <c r="J5" s="26"/>
      <c r="K5" s="26"/>
      <c r="L5" s="3"/>
    </row>
    <row r="6" spans="1:20" ht="21" x14ac:dyDescent="0.4">
      <c r="A6" s="26"/>
      <c r="B6" s="26"/>
      <c r="C6" s="26"/>
      <c r="D6" s="26"/>
      <c r="E6" s="26"/>
      <c r="F6" s="26"/>
      <c r="G6" s="26"/>
      <c r="H6" s="26"/>
      <c r="I6" s="26"/>
      <c r="J6" s="26"/>
      <c r="K6" s="26"/>
      <c r="L6" s="3"/>
    </row>
    <row r="7" spans="1:20" ht="21" x14ac:dyDescent="0.4">
      <c r="A7" s="26"/>
      <c r="B7" s="26"/>
      <c r="C7" s="26"/>
      <c r="D7" s="26"/>
      <c r="E7" s="26"/>
      <c r="F7" s="26"/>
      <c r="G7" s="26"/>
      <c r="H7" s="26"/>
      <c r="I7" s="26"/>
      <c r="J7" s="26"/>
      <c r="K7" s="26"/>
      <c r="L7" s="3"/>
    </row>
    <row r="8" spans="1:20" x14ac:dyDescent="0.4"/>
    <row r="9" spans="1:20" x14ac:dyDescent="0.4"/>
    <row r="10" spans="1:20" x14ac:dyDescent="0.4"/>
    <row r="11" spans="1:20" x14ac:dyDescent="0.4"/>
    <row r="12" spans="1:20" x14ac:dyDescent="0.4"/>
    <row r="13" spans="1:20" x14ac:dyDescent="0.4"/>
    <row r="14" spans="1:20" x14ac:dyDescent="0.4"/>
    <row r="15" spans="1:20" x14ac:dyDescent="0.4"/>
    <row r="16" spans="1:20" x14ac:dyDescent="0.4"/>
    <row r="17" x14ac:dyDescent="0.4"/>
    <row r="18" x14ac:dyDescent="0.4"/>
    <row r="19" x14ac:dyDescent="0.4"/>
    <row r="20" x14ac:dyDescent="0.4"/>
    <row r="21" x14ac:dyDescent="0.4"/>
    <row r="22" x14ac:dyDescent="0.4"/>
    <row r="23" x14ac:dyDescent="0.4"/>
    <row r="24" x14ac:dyDescent="0.4"/>
    <row r="25" x14ac:dyDescent="0.4"/>
    <row r="26" x14ac:dyDescent="0.4"/>
    <row r="27" x14ac:dyDescent="0.4"/>
    <row r="28" x14ac:dyDescent="0.4"/>
    <row r="29" x14ac:dyDescent="0.4"/>
    <row r="30" x14ac:dyDescent="0.4"/>
    <row r="31" x14ac:dyDescent="0.4"/>
    <row r="32" x14ac:dyDescent="0.4"/>
    <row r="33" spans="1:20" x14ac:dyDescent="0.4"/>
    <row r="34" spans="1:20" x14ac:dyDescent="0.4"/>
    <row r="35" spans="1:20" x14ac:dyDescent="0.4"/>
    <row r="36" spans="1:20" x14ac:dyDescent="0.4"/>
    <row r="37" spans="1:20" x14ac:dyDescent="0.4"/>
    <row r="38" spans="1:20" x14ac:dyDescent="0.4"/>
    <row r="39" spans="1:20" x14ac:dyDescent="0.4"/>
    <row r="40" spans="1:20" x14ac:dyDescent="0.4">
      <c r="A40" s="370"/>
      <c r="B40" s="370" t="s">
        <v>33</v>
      </c>
      <c r="C40" s="370"/>
      <c r="D40" s="370"/>
      <c r="E40" s="370"/>
      <c r="F40" s="370"/>
      <c r="G40" s="370"/>
      <c r="H40" s="370"/>
      <c r="I40" s="370"/>
      <c r="J40" s="370"/>
      <c r="K40" s="370"/>
      <c r="L40" s="370"/>
      <c r="M40" s="370"/>
      <c r="N40" s="370"/>
      <c r="O40" s="370"/>
      <c r="P40" s="370"/>
      <c r="Q40" s="370"/>
      <c r="R40" s="370"/>
      <c r="S40" s="370"/>
      <c r="T40" s="370"/>
    </row>
    <row r="41" spans="1:20" x14ac:dyDescent="0.4"/>
    <row r="42" spans="1:20" x14ac:dyDescent="0.4"/>
  </sheetData>
  <pageMargins left="0.70866141732283472" right="0.70866141732283472" top="0.74803149606299213" bottom="0.74803149606299213" header="0.31496062992125984" footer="0.31496062992125984"/>
  <pageSetup paperSize="9" scale="73" fitToHeight="0" orientation="landscape" r:id="rId1"/>
  <headerFooter>
    <oddHeader>&amp;L&amp;F&amp;C&amp;A&amp;ROFFICIAL</oddHeader>
    <oddFooter>&amp;LPrinted on &amp;D at &amp;T&amp;C&amp;P of &amp;N&amp;ROfwat</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CE"/>
    <pageSetUpPr fitToPage="1"/>
  </sheetPr>
  <dimension ref="A1:M58"/>
  <sheetViews>
    <sheetView showGridLines="0" zoomScaleNormal="100" workbookViewId="0"/>
  </sheetViews>
  <sheetFormatPr defaultColWidth="0" defaultRowHeight="14.25" zeroHeight="1" x14ac:dyDescent="0.45"/>
  <cols>
    <col min="1" max="2" width="2.86328125" style="215" customWidth="1"/>
    <col min="3" max="3" width="25.73046875" style="215" customWidth="1"/>
    <col min="4" max="11" width="15.59765625" style="215" customWidth="1"/>
    <col min="12" max="12" width="11.86328125" style="215" customWidth="1"/>
    <col min="13" max="13" width="9.59765625" style="215" customWidth="1"/>
    <col min="14" max="16384" width="9.59765625" style="215" hidden="1"/>
  </cols>
  <sheetData>
    <row r="1" spans="1:12" ht="31.15" customHeight="1" x14ac:dyDescent="0.45">
      <c r="A1" s="42" t="str">
        <f ca="1" xml:space="preserve"> RIGHT(CELL("filename", $A$1), LEN(CELL("filename", $A$1)) - SEARCH("]", CELL("filename", $A$1)))</f>
        <v>Validation</v>
      </c>
      <c r="B1" s="34"/>
      <c r="C1" s="34"/>
      <c r="D1" s="34"/>
      <c r="E1" s="34"/>
      <c r="F1" s="34"/>
      <c r="G1" s="34"/>
      <c r="H1" s="34"/>
      <c r="I1" s="34"/>
      <c r="J1" s="34"/>
      <c r="K1" s="34"/>
      <c r="L1" s="34"/>
    </row>
    <row r="2" spans="1:12" x14ac:dyDescent="0.45">
      <c r="A2" s="719"/>
      <c r="B2" s="719"/>
      <c r="C2" s="719"/>
      <c r="D2" s="719"/>
      <c r="E2" s="719"/>
      <c r="F2" s="719"/>
      <c r="G2" s="719"/>
      <c r="H2" s="719"/>
      <c r="I2" s="719"/>
      <c r="J2" s="719"/>
      <c r="K2" s="719"/>
      <c r="L2" s="719"/>
    </row>
    <row r="3" spans="1:12" ht="21" x14ac:dyDescent="0.45">
      <c r="A3" s="30" t="s">
        <v>114</v>
      </c>
      <c r="B3" s="720"/>
      <c r="C3" s="720"/>
      <c r="D3" s="720"/>
      <c r="E3" s="720"/>
      <c r="F3" s="720"/>
      <c r="G3" s="720"/>
      <c r="H3" s="720"/>
      <c r="I3" s="720"/>
      <c r="J3" s="30"/>
      <c r="K3" s="720"/>
      <c r="L3" s="720"/>
    </row>
    <row r="4" spans="1:12" s="216" customFormat="1" ht="25.5" customHeight="1" x14ac:dyDescent="0.35">
      <c r="A4" s="721"/>
      <c r="B4" s="721"/>
      <c r="C4" s="36" t="s">
        <v>115</v>
      </c>
      <c r="D4" s="35" t="s">
        <v>116</v>
      </c>
      <c r="E4" s="35"/>
      <c r="F4" s="35"/>
      <c r="G4" s="35"/>
      <c r="H4" s="35"/>
      <c r="I4" s="721"/>
      <c r="J4" s="721"/>
      <c r="K4" s="721"/>
      <c r="L4" s="721"/>
    </row>
    <row r="5" spans="1:12" s="216" customFormat="1" ht="16.149999999999999" customHeight="1" x14ac:dyDescent="0.35">
      <c r="A5" s="721"/>
      <c r="B5" s="721"/>
      <c r="C5" s="722" t="s">
        <v>117</v>
      </c>
      <c r="D5" s="721" t="s">
        <v>118</v>
      </c>
      <c r="E5" s="721"/>
      <c r="F5" s="721"/>
      <c r="G5" s="721"/>
      <c r="H5" s="721"/>
      <c r="I5" s="721"/>
      <c r="J5" s="721"/>
      <c r="K5" s="721"/>
      <c r="L5" s="721"/>
    </row>
    <row r="6" spans="1:12" s="216" customFormat="1" ht="16.149999999999999" customHeight="1" x14ac:dyDescent="0.35">
      <c r="A6" s="721"/>
      <c r="B6" s="721"/>
      <c r="C6" s="722" t="s">
        <v>119</v>
      </c>
      <c r="D6" s="721" t="s">
        <v>120</v>
      </c>
      <c r="E6" s="721"/>
      <c r="F6" s="721"/>
      <c r="G6" s="721" t="s">
        <v>121</v>
      </c>
      <c r="H6" s="721"/>
      <c r="I6" s="721"/>
      <c r="J6" s="721"/>
      <c r="K6" s="721"/>
      <c r="L6" s="721"/>
    </row>
    <row r="7" spans="1:12" s="216" customFormat="1" ht="16.149999999999999" customHeight="1" x14ac:dyDescent="0.35">
      <c r="A7" s="721"/>
      <c r="B7" s="721"/>
      <c r="C7" s="722" t="s">
        <v>122</v>
      </c>
      <c r="D7" s="721" t="s">
        <v>123</v>
      </c>
      <c r="E7" s="721"/>
      <c r="F7" s="721"/>
      <c r="G7" s="721"/>
      <c r="H7" s="721"/>
      <c r="I7" s="721"/>
      <c r="J7" s="721"/>
      <c r="K7" s="721"/>
      <c r="L7" s="721"/>
    </row>
    <row r="8" spans="1:12" s="216" customFormat="1" ht="16.149999999999999" customHeight="1" x14ac:dyDescent="0.35">
      <c r="A8" s="721"/>
      <c r="B8" s="721"/>
      <c r="C8" s="722" t="s">
        <v>124</v>
      </c>
      <c r="D8" s="721" t="s">
        <v>125</v>
      </c>
      <c r="E8" s="721"/>
      <c r="F8" s="721"/>
      <c r="G8" s="721"/>
      <c r="H8" s="721"/>
      <c r="I8" s="721"/>
      <c r="J8" s="721"/>
      <c r="K8" s="721"/>
      <c r="L8" s="721"/>
    </row>
    <row r="9" spans="1:12" s="216" customFormat="1" ht="16.149999999999999" customHeight="1" x14ac:dyDescent="0.35">
      <c r="A9" s="721"/>
      <c r="B9" s="721"/>
      <c r="C9" s="722" t="s">
        <v>126</v>
      </c>
      <c r="D9" s="721" t="s">
        <v>127</v>
      </c>
      <c r="E9" s="721"/>
      <c r="F9" s="721"/>
      <c r="G9" s="721"/>
      <c r="H9" s="721"/>
      <c r="I9" s="721"/>
      <c r="J9" s="721"/>
      <c r="K9" s="721"/>
      <c r="L9" s="721"/>
    </row>
    <row r="10" spans="1:12" s="216" customFormat="1" ht="16.149999999999999" customHeight="1" x14ac:dyDescent="0.35">
      <c r="A10" s="721"/>
      <c r="B10" s="721"/>
      <c r="C10" s="722" t="s">
        <v>128</v>
      </c>
      <c r="D10" s="721" t="s">
        <v>129</v>
      </c>
      <c r="E10" s="721"/>
      <c r="F10" s="721"/>
      <c r="G10" s="721" t="s">
        <v>130</v>
      </c>
      <c r="H10" s="721"/>
      <c r="I10" s="721"/>
      <c r="J10" s="721"/>
      <c r="K10" s="721"/>
      <c r="L10" s="721"/>
    </row>
    <row r="11" spans="1:12" s="216" customFormat="1" ht="16.149999999999999" customHeight="1" x14ac:dyDescent="0.35">
      <c r="A11" s="721"/>
      <c r="B11" s="721"/>
      <c r="C11" s="722" t="s">
        <v>131</v>
      </c>
      <c r="D11" s="721" t="s">
        <v>132</v>
      </c>
      <c r="E11" s="721"/>
      <c r="F11" s="721"/>
      <c r="G11" s="721"/>
      <c r="H11" s="721"/>
      <c r="I11" s="721"/>
      <c r="J11" s="721"/>
      <c r="K11" s="721"/>
      <c r="L11" s="721"/>
    </row>
    <row r="12" spans="1:12" s="216" customFormat="1" ht="16.149999999999999" customHeight="1" x14ac:dyDescent="0.35">
      <c r="A12" s="721"/>
      <c r="B12" s="721"/>
      <c r="C12" s="722" t="s">
        <v>133</v>
      </c>
      <c r="D12" s="721" t="s">
        <v>134</v>
      </c>
      <c r="E12" s="721"/>
      <c r="F12" s="721"/>
      <c r="G12" s="721"/>
      <c r="H12" s="721"/>
      <c r="I12" s="721"/>
      <c r="J12" s="721"/>
      <c r="K12" s="721"/>
      <c r="L12" s="721"/>
    </row>
    <row r="13" spans="1:12" s="216" customFormat="1" ht="16.149999999999999" customHeight="1" x14ac:dyDescent="0.35">
      <c r="A13" s="721"/>
      <c r="B13" s="721"/>
      <c r="C13" s="722" t="s">
        <v>135</v>
      </c>
      <c r="D13" s="721" t="s">
        <v>136</v>
      </c>
      <c r="E13" s="721"/>
      <c r="F13" s="721"/>
      <c r="G13" s="721"/>
      <c r="H13" s="721"/>
      <c r="I13" s="721"/>
      <c r="J13" s="721"/>
      <c r="K13" s="721"/>
      <c r="L13" s="721"/>
    </row>
    <row r="14" spans="1:12" s="216" customFormat="1" ht="16.149999999999999" customHeight="1" x14ac:dyDescent="0.35">
      <c r="A14" s="721"/>
      <c r="B14" s="721"/>
      <c r="C14" s="722" t="s">
        <v>137</v>
      </c>
      <c r="D14" s="721" t="s">
        <v>138</v>
      </c>
      <c r="E14" s="721"/>
      <c r="F14" s="721"/>
      <c r="G14" s="721"/>
      <c r="H14" s="721"/>
      <c r="I14" s="721"/>
      <c r="J14" s="721"/>
      <c r="K14" s="721"/>
      <c r="L14" s="721"/>
    </row>
    <row r="15" spans="1:12" s="216" customFormat="1" ht="16.149999999999999" customHeight="1" x14ac:dyDescent="0.35">
      <c r="A15" s="721"/>
      <c r="B15" s="721"/>
      <c r="C15" s="722" t="s">
        <v>139</v>
      </c>
      <c r="D15" s="721" t="s">
        <v>140</v>
      </c>
      <c r="E15" s="721"/>
      <c r="F15" s="721"/>
      <c r="G15" s="721"/>
      <c r="H15" s="721"/>
      <c r="I15" s="721"/>
      <c r="J15" s="721"/>
      <c r="K15" s="721"/>
      <c r="L15" s="721"/>
    </row>
    <row r="16" spans="1:12" s="216" customFormat="1" ht="16.149999999999999" customHeight="1" x14ac:dyDescent="0.35">
      <c r="A16" s="721"/>
      <c r="B16" s="721"/>
      <c r="C16" s="722" t="s">
        <v>141</v>
      </c>
      <c r="D16" s="721" t="s">
        <v>142</v>
      </c>
      <c r="E16" s="721"/>
      <c r="F16" s="721"/>
      <c r="G16" s="721"/>
      <c r="H16" s="721"/>
      <c r="I16" s="721"/>
      <c r="J16" s="722"/>
      <c r="K16" s="721"/>
      <c r="L16" s="721"/>
    </row>
    <row r="17" spans="1:12" s="216" customFormat="1" ht="16.149999999999999" customHeight="1" x14ac:dyDescent="0.35">
      <c r="A17" s="721"/>
      <c r="B17" s="721"/>
      <c r="C17" s="722" t="s">
        <v>143</v>
      </c>
      <c r="D17" s="721" t="s">
        <v>144</v>
      </c>
      <c r="E17" s="721"/>
      <c r="F17" s="721"/>
      <c r="G17" s="721"/>
      <c r="H17" s="721"/>
      <c r="I17" s="721"/>
      <c r="J17" s="721"/>
      <c r="K17" s="721"/>
      <c r="L17" s="721"/>
    </row>
    <row r="18" spans="1:12" s="216" customFormat="1" ht="16.149999999999999" customHeight="1" x14ac:dyDescent="0.35">
      <c r="A18" s="721"/>
      <c r="B18" s="721"/>
      <c r="C18" s="722" t="s">
        <v>145</v>
      </c>
      <c r="D18" s="721" t="s">
        <v>146</v>
      </c>
      <c r="E18" s="721"/>
      <c r="F18" s="721"/>
      <c r="G18" s="721"/>
      <c r="H18" s="721"/>
      <c r="I18" s="721"/>
      <c r="J18" s="721"/>
      <c r="K18" s="721"/>
      <c r="L18" s="721"/>
    </row>
    <row r="19" spans="1:12" s="216" customFormat="1" ht="16.149999999999999" customHeight="1" x14ac:dyDescent="0.35">
      <c r="A19" s="721"/>
      <c r="B19" s="721"/>
      <c r="C19" s="722" t="s">
        <v>147</v>
      </c>
      <c r="D19" s="721" t="s">
        <v>148</v>
      </c>
      <c r="E19" s="721"/>
      <c r="F19" s="721"/>
      <c r="G19" s="721"/>
      <c r="H19" s="721"/>
      <c r="I19" s="721"/>
      <c r="J19" s="721"/>
      <c r="K19" s="721"/>
      <c r="L19" s="721"/>
    </row>
    <row r="20" spans="1:12" s="216" customFormat="1" ht="16.149999999999999" customHeight="1" x14ac:dyDescent="0.35">
      <c r="A20" s="721"/>
      <c r="B20" s="721"/>
      <c r="C20" s="722" t="s">
        <v>149</v>
      </c>
      <c r="D20" s="721" t="s">
        <v>150</v>
      </c>
      <c r="E20" s="721"/>
      <c r="F20" s="721"/>
      <c r="G20" s="721"/>
      <c r="H20" s="721"/>
      <c r="I20" s="721"/>
      <c r="J20" s="721"/>
      <c r="K20" s="721"/>
      <c r="L20" s="721"/>
    </row>
    <row r="21" spans="1:12" s="216" customFormat="1" ht="16.149999999999999" customHeight="1" x14ac:dyDescent="0.35">
      <c r="A21" s="721"/>
      <c r="B21" s="721"/>
      <c r="C21" s="723" t="s">
        <v>151</v>
      </c>
      <c r="D21" s="724" t="s">
        <v>152</v>
      </c>
      <c r="E21" s="724"/>
      <c r="F21" s="724"/>
      <c r="G21" s="724"/>
      <c r="H21" s="724"/>
      <c r="I21" s="721"/>
      <c r="J21" s="721"/>
      <c r="K21" s="721"/>
      <c r="L21" s="721"/>
    </row>
    <row r="22" spans="1:12" x14ac:dyDescent="0.45">
      <c r="A22" s="719"/>
      <c r="B22" s="719"/>
      <c r="C22" s="719"/>
      <c r="D22" s="719"/>
      <c r="E22" s="719"/>
      <c r="F22" s="719"/>
      <c r="G22" s="719"/>
      <c r="H22" s="719"/>
      <c r="I22" s="719"/>
      <c r="J22" s="719"/>
      <c r="K22" s="719"/>
      <c r="L22" s="719"/>
    </row>
    <row r="23" spans="1:12" ht="21" x14ac:dyDescent="0.45">
      <c r="A23" s="30" t="s">
        <v>153</v>
      </c>
      <c r="B23" s="720"/>
      <c r="C23" s="720"/>
      <c r="D23" s="720"/>
      <c r="E23" s="720"/>
      <c r="F23" s="720"/>
      <c r="G23" s="720"/>
      <c r="H23" s="720"/>
      <c r="I23" s="720"/>
      <c r="J23" s="719"/>
      <c r="K23" s="719"/>
      <c r="L23" s="719"/>
    </row>
    <row r="24" spans="1:12" ht="25.5" customHeight="1" x14ac:dyDescent="0.45">
      <c r="A24" s="721"/>
      <c r="B24" s="721"/>
      <c r="C24" s="36" t="s">
        <v>115</v>
      </c>
      <c r="D24" s="35" t="s">
        <v>154</v>
      </c>
      <c r="E24" s="35"/>
      <c r="F24" s="35"/>
      <c r="G24" s="35" t="s">
        <v>116</v>
      </c>
      <c r="H24" s="35"/>
      <c r="I24" s="721"/>
      <c r="J24" s="719"/>
      <c r="K24" s="719"/>
      <c r="L24" s="719"/>
    </row>
    <row r="25" spans="1:12" ht="16.350000000000001" customHeight="1" x14ac:dyDescent="0.45">
      <c r="A25" s="721"/>
      <c r="B25" s="721"/>
      <c r="C25" s="722" t="s">
        <v>155</v>
      </c>
      <c r="D25" s="721" t="s">
        <v>156</v>
      </c>
      <c r="E25" s="721"/>
      <c r="F25" s="721"/>
      <c r="G25" s="721" t="s">
        <v>157</v>
      </c>
      <c r="H25" s="721"/>
      <c r="I25" s="721"/>
      <c r="J25" s="719"/>
      <c r="K25" s="719"/>
      <c r="L25" s="719"/>
    </row>
    <row r="26" spans="1:12" ht="16.350000000000001" customHeight="1" x14ac:dyDescent="0.45">
      <c r="A26" s="721"/>
      <c r="B26" s="721"/>
      <c r="C26" s="722" t="s">
        <v>158</v>
      </c>
      <c r="D26" s="721" t="s">
        <v>159</v>
      </c>
      <c r="E26" s="721"/>
      <c r="F26" s="721"/>
      <c r="G26" s="721" t="s">
        <v>160</v>
      </c>
      <c r="H26" s="721"/>
      <c r="I26" s="721"/>
      <c r="J26" s="719"/>
      <c r="K26" s="719"/>
      <c r="L26" s="719"/>
    </row>
    <row r="27" spans="1:12" ht="16.350000000000001" customHeight="1" x14ac:dyDescent="0.45">
      <c r="A27" s="721"/>
      <c r="B27" s="721"/>
      <c r="C27" s="722" t="s">
        <v>161</v>
      </c>
      <c r="D27" s="721" t="s">
        <v>162</v>
      </c>
      <c r="E27" s="721"/>
      <c r="F27" s="721"/>
      <c r="G27" s="721" t="s">
        <v>163</v>
      </c>
      <c r="H27" s="721"/>
      <c r="I27" s="721"/>
      <c r="J27" s="719"/>
      <c r="K27" s="719"/>
      <c r="L27" s="719"/>
    </row>
    <row r="28" spans="1:12" ht="16.350000000000001" customHeight="1" x14ac:dyDescent="0.45">
      <c r="A28" s="721"/>
      <c r="B28" s="721"/>
      <c r="C28" s="722" t="s">
        <v>164</v>
      </c>
      <c r="D28" s="721" t="s">
        <v>165</v>
      </c>
      <c r="E28" s="721"/>
      <c r="F28" s="721"/>
      <c r="G28" s="721" t="s">
        <v>166</v>
      </c>
      <c r="H28" s="721"/>
      <c r="I28" s="721"/>
      <c r="J28" s="719"/>
      <c r="K28" s="719"/>
      <c r="L28" s="719"/>
    </row>
    <row r="29" spans="1:12" x14ac:dyDescent="0.45">
      <c r="A29" s="719"/>
      <c r="B29" s="719"/>
      <c r="C29" s="719"/>
      <c r="D29" s="719"/>
      <c r="E29" s="719"/>
      <c r="F29" s="719"/>
      <c r="G29" s="719"/>
      <c r="H29" s="719"/>
      <c r="I29" s="719"/>
      <c r="J29" s="719"/>
      <c r="K29" s="719"/>
      <c r="L29" s="719"/>
    </row>
    <row r="30" spans="1:12" ht="21" x14ac:dyDescent="0.45">
      <c r="A30" s="30" t="s">
        <v>167</v>
      </c>
      <c r="B30" s="720"/>
      <c r="C30" s="720"/>
      <c r="D30" s="720"/>
      <c r="E30" s="720"/>
      <c r="F30" s="720"/>
      <c r="G30" s="720"/>
      <c r="H30" s="720"/>
      <c r="I30" s="720"/>
      <c r="J30" s="720"/>
      <c r="K30" s="720"/>
      <c r="L30" s="720"/>
    </row>
    <row r="31" spans="1:12" s="216" customFormat="1" ht="16.149999999999999" customHeight="1" x14ac:dyDescent="0.35">
      <c r="A31" s="721"/>
      <c r="B31" s="721"/>
      <c r="C31" s="36" t="s">
        <v>168</v>
      </c>
      <c r="D31" s="36" t="s">
        <v>169</v>
      </c>
      <c r="E31" s="35"/>
      <c r="F31" s="35"/>
      <c r="G31" s="35"/>
      <c r="H31" s="35"/>
      <c r="I31" s="721"/>
      <c r="J31" s="721"/>
      <c r="K31" s="721"/>
      <c r="L31" s="721"/>
    </row>
    <row r="32" spans="1:12" s="216" customFormat="1" ht="16.149999999999999" customHeight="1" x14ac:dyDescent="0.35">
      <c r="A32" s="721"/>
      <c r="B32" s="721"/>
      <c r="C32" s="722" t="s">
        <v>170</v>
      </c>
      <c r="D32" s="721" t="s">
        <v>171</v>
      </c>
      <c r="E32" s="721"/>
      <c r="F32" s="721"/>
      <c r="G32" s="721"/>
      <c r="H32" s="721"/>
      <c r="I32" s="721"/>
      <c r="J32" s="721"/>
      <c r="K32" s="721"/>
      <c r="L32" s="721"/>
    </row>
    <row r="33" spans="1:12" s="216" customFormat="1" ht="16.149999999999999" customHeight="1" x14ac:dyDescent="0.35">
      <c r="A33" s="721"/>
      <c r="B33" s="721"/>
      <c r="C33" s="722" t="s">
        <v>172</v>
      </c>
      <c r="D33" s="721" t="s">
        <v>173</v>
      </c>
      <c r="E33" s="721"/>
      <c r="F33" s="721"/>
      <c r="G33" s="721"/>
      <c r="H33" s="721"/>
      <c r="I33" s="721"/>
      <c r="J33" s="721"/>
      <c r="K33" s="721"/>
      <c r="L33" s="721"/>
    </row>
    <row r="34" spans="1:12" s="216" customFormat="1" ht="16.149999999999999" customHeight="1" x14ac:dyDescent="0.35">
      <c r="A34" s="721"/>
      <c r="B34" s="721"/>
      <c r="C34" s="722" t="s">
        <v>174</v>
      </c>
      <c r="D34" s="721" t="s">
        <v>175</v>
      </c>
      <c r="E34" s="721"/>
      <c r="F34" s="721"/>
      <c r="G34" s="721"/>
      <c r="H34" s="721"/>
      <c r="I34" s="721"/>
      <c r="J34" s="721"/>
      <c r="K34" s="721"/>
      <c r="L34" s="721"/>
    </row>
    <row r="35" spans="1:12" s="216" customFormat="1" ht="16.149999999999999" customHeight="1" x14ac:dyDescent="0.35">
      <c r="A35" s="721"/>
      <c r="B35" s="721"/>
      <c r="C35" s="722" t="s">
        <v>176</v>
      </c>
      <c r="D35" s="721" t="s">
        <v>177</v>
      </c>
      <c r="E35" s="721"/>
      <c r="F35" s="721"/>
      <c r="G35" s="721"/>
      <c r="H35" s="721"/>
      <c r="I35" s="721"/>
      <c r="J35" s="721"/>
      <c r="K35" s="721"/>
      <c r="L35" s="721"/>
    </row>
    <row r="36" spans="1:12" s="216" customFormat="1" ht="16.149999999999999" customHeight="1" x14ac:dyDescent="0.35">
      <c r="A36" s="721"/>
      <c r="B36" s="721"/>
      <c r="C36" s="722" t="s">
        <v>178</v>
      </c>
      <c r="D36" s="721" t="s">
        <v>179</v>
      </c>
      <c r="E36" s="721"/>
      <c r="F36" s="721"/>
      <c r="G36" s="721"/>
      <c r="H36" s="721"/>
      <c r="I36" s="721"/>
      <c r="J36" s="721"/>
      <c r="K36" s="721"/>
      <c r="L36" s="721"/>
    </row>
    <row r="37" spans="1:12" s="216" customFormat="1" ht="16.149999999999999" customHeight="1" x14ac:dyDescent="0.35">
      <c r="A37" s="721"/>
      <c r="B37" s="721"/>
      <c r="C37" s="722" t="s">
        <v>180</v>
      </c>
      <c r="D37" s="721" t="s">
        <v>181</v>
      </c>
      <c r="E37" s="721"/>
      <c r="F37" s="721"/>
      <c r="G37" s="721"/>
      <c r="H37" s="721"/>
      <c r="I37" s="721"/>
      <c r="J37" s="721"/>
      <c r="K37" s="721"/>
      <c r="L37" s="721"/>
    </row>
    <row r="38" spans="1:12" s="216" customFormat="1" ht="16.149999999999999" customHeight="1" x14ac:dyDescent="0.35">
      <c r="A38" s="721"/>
      <c r="B38" s="721"/>
      <c r="C38" s="722" t="s">
        <v>182</v>
      </c>
      <c r="D38" s="721" t="s">
        <v>183</v>
      </c>
      <c r="E38" s="721"/>
      <c r="F38" s="721"/>
      <c r="G38" s="721"/>
      <c r="H38" s="721"/>
      <c r="I38" s="721"/>
      <c r="J38" s="721"/>
      <c r="K38" s="721"/>
      <c r="L38" s="721"/>
    </row>
    <row r="39" spans="1:12" s="216" customFormat="1" ht="16.149999999999999" customHeight="1" x14ac:dyDescent="0.35">
      <c r="A39" s="721"/>
      <c r="B39" s="721"/>
      <c r="C39" s="722" t="s">
        <v>184</v>
      </c>
      <c r="D39" s="721" t="s">
        <v>185</v>
      </c>
      <c r="E39" s="721"/>
      <c r="F39" s="721"/>
      <c r="G39" s="721"/>
      <c r="H39" s="721"/>
      <c r="I39" s="721"/>
      <c r="J39" s="721"/>
      <c r="K39" s="721"/>
      <c r="L39" s="721"/>
    </row>
    <row r="40" spans="1:12" s="216" customFormat="1" ht="16.149999999999999" customHeight="1" x14ac:dyDescent="0.35">
      <c r="A40" s="721"/>
      <c r="B40" s="721"/>
      <c r="C40" s="722" t="s">
        <v>186</v>
      </c>
      <c r="D40" s="721" t="s">
        <v>187</v>
      </c>
      <c r="E40" s="721"/>
      <c r="F40" s="721"/>
      <c r="G40" s="721"/>
      <c r="H40" s="721"/>
      <c r="I40" s="721"/>
      <c r="J40" s="721"/>
      <c r="K40" s="721"/>
      <c r="L40" s="721"/>
    </row>
    <row r="41" spans="1:12" s="216" customFormat="1" ht="16.149999999999999" customHeight="1" x14ac:dyDescent="0.35">
      <c r="A41" s="721"/>
      <c r="B41" s="721"/>
      <c r="C41" s="722" t="s">
        <v>188</v>
      </c>
      <c r="D41" s="721" t="s">
        <v>189</v>
      </c>
      <c r="E41" s="721"/>
      <c r="F41" s="721"/>
      <c r="G41" s="721"/>
      <c r="H41" s="721"/>
      <c r="I41" s="721"/>
      <c r="J41" s="721"/>
      <c r="K41" s="721"/>
      <c r="L41" s="721"/>
    </row>
    <row r="42" spans="1:12" s="216" customFormat="1" ht="16.149999999999999" customHeight="1" x14ac:dyDescent="0.35">
      <c r="A42" s="721"/>
      <c r="B42" s="721"/>
      <c r="C42" s="722" t="s">
        <v>190</v>
      </c>
      <c r="D42" s="721" t="s">
        <v>191</v>
      </c>
      <c r="E42" s="721"/>
      <c r="F42" s="721"/>
      <c r="G42" s="721"/>
      <c r="H42" s="721"/>
      <c r="I42" s="721"/>
      <c r="J42" s="721"/>
      <c r="K42" s="721"/>
      <c r="L42" s="721"/>
    </row>
    <row r="43" spans="1:12" s="216" customFormat="1" ht="16.149999999999999" customHeight="1" x14ac:dyDescent="0.35">
      <c r="A43" s="721"/>
      <c r="B43" s="721"/>
      <c r="C43" s="722" t="s">
        <v>192</v>
      </c>
      <c r="D43" s="721" t="s">
        <v>193</v>
      </c>
      <c r="E43" s="721"/>
      <c r="F43" s="721"/>
      <c r="G43" s="721"/>
      <c r="H43" s="721"/>
      <c r="I43" s="721"/>
      <c r="J43" s="721"/>
      <c r="K43" s="721"/>
      <c r="L43" s="721"/>
    </row>
    <row r="44" spans="1:12" s="216" customFormat="1" ht="16.149999999999999" customHeight="1" x14ac:dyDescent="0.35">
      <c r="A44" s="721"/>
      <c r="B44" s="721"/>
      <c r="C44" s="722" t="s">
        <v>194</v>
      </c>
      <c r="D44" s="721" t="s">
        <v>195</v>
      </c>
      <c r="E44" s="721"/>
      <c r="F44" s="721"/>
      <c r="G44" s="721"/>
      <c r="H44" s="721"/>
      <c r="I44" s="721"/>
      <c r="J44" s="721"/>
      <c r="K44" s="721"/>
      <c r="L44" s="721"/>
    </row>
    <row r="45" spans="1:12" s="216" customFormat="1" ht="16.149999999999999" customHeight="1" x14ac:dyDescent="0.35">
      <c r="A45" s="721"/>
      <c r="B45" s="721"/>
      <c r="C45" s="722" t="s">
        <v>196</v>
      </c>
      <c r="D45" s="721" t="s">
        <v>197</v>
      </c>
      <c r="E45" s="721"/>
      <c r="F45" s="721"/>
      <c r="G45" s="721"/>
      <c r="H45" s="721"/>
      <c r="I45" s="721"/>
      <c r="J45" s="721"/>
      <c r="K45" s="721"/>
      <c r="L45" s="721"/>
    </row>
    <row r="46" spans="1:12" s="216" customFormat="1" ht="16.149999999999999" customHeight="1" x14ac:dyDescent="0.35">
      <c r="A46" s="721"/>
      <c r="B46" s="721"/>
      <c r="C46" s="722" t="s">
        <v>198</v>
      </c>
      <c r="D46" s="721" t="s">
        <v>199</v>
      </c>
      <c r="E46" s="721"/>
      <c r="F46" s="721"/>
      <c r="G46" s="721"/>
      <c r="H46" s="721"/>
      <c r="I46" s="721"/>
      <c r="J46" s="721"/>
      <c r="K46" s="721"/>
      <c r="L46" s="721"/>
    </row>
    <row r="47" spans="1:12" s="216" customFormat="1" ht="16.149999999999999" customHeight="1" x14ac:dyDescent="0.35">
      <c r="A47" s="721"/>
      <c r="B47" s="721"/>
      <c r="C47" s="722" t="s">
        <v>200</v>
      </c>
      <c r="D47" s="721" t="s">
        <v>201</v>
      </c>
      <c r="E47" s="721"/>
      <c r="F47" s="721"/>
      <c r="G47" s="721"/>
      <c r="H47" s="721"/>
      <c r="I47" s="721"/>
      <c r="J47" s="721"/>
      <c r="K47" s="721"/>
      <c r="L47" s="721"/>
    </row>
    <row r="48" spans="1:12" s="216" customFormat="1" ht="16.149999999999999" customHeight="1" x14ac:dyDescent="0.35">
      <c r="A48" s="721"/>
      <c r="B48" s="721"/>
      <c r="C48" s="722" t="s">
        <v>202</v>
      </c>
      <c r="D48" s="721" t="s">
        <v>203</v>
      </c>
      <c r="E48" s="721"/>
      <c r="F48" s="721"/>
      <c r="G48" s="721"/>
      <c r="H48" s="721"/>
      <c r="I48" s="721"/>
      <c r="J48" s="721"/>
      <c r="K48" s="721"/>
      <c r="L48" s="721"/>
    </row>
    <row r="49" spans="1:12" s="216" customFormat="1" ht="16.149999999999999" customHeight="1" x14ac:dyDescent="0.45">
      <c r="A49" s="721"/>
      <c r="B49" s="721"/>
      <c r="C49" s="719" t="s">
        <v>204</v>
      </c>
      <c r="D49" s="719" t="s">
        <v>205</v>
      </c>
      <c r="E49" s="721"/>
      <c r="F49" s="721"/>
      <c r="G49" s="721"/>
      <c r="H49" s="721"/>
      <c r="I49" s="721"/>
      <c r="J49" s="721"/>
      <c r="K49" s="721"/>
      <c r="L49" s="721"/>
    </row>
    <row r="50" spans="1:12" x14ac:dyDescent="0.45">
      <c r="A50" s="719"/>
      <c r="B50" s="719"/>
      <c r="C50" s="719"/>
      <c r="D50" s="719"/>
      <c r="E50" s="719"/>
      <c r="F50" s="719"/>
      <c r="G50" s="719"/>
      <c r="H50" s="719"/>
      <c r="I50" s="719"/>
      <c r="J50" s="719"/>
      <c r="K50" s="719"/>
      <c r="L50" s="719"/>
    </row>
    <row r="51" spans="1:12" ht="21" x14ac:dyDescent="0.45">
      <c r="A51" s="30" t="s">
        <v>206</v>
      </c>
      <c r="B51" s="720"/>
      <c r="C51" s="720"/>
      <c r="D51" s="720"/>
      <c r="E51" s="720"/>
      <c r="F51" s="720"/>
      <c r="G51" s="720"/>
      <c r="H51" s="720"/>
      <c r="I51" s="720"/>
      <c r="J51" s="720"/>
      <c r="K51" s="720"/>
      <c r="L51" s="720"/>
    </row>
    <row r="52" spans="1:12" s="216" customFormat="1" ht="16.149999999999999" customHeight="1" x14ac:dyDescent="0.35">
      <c r="A52" s="721"/>
      <c r="B52" s="721"/>
      <c r="C52" s="721" t="s">
        <v>207</v>
      </c>
      <c r="D52" s="721"/>
      <c r="E52" s="721"/>
      <c r="F52" s="725" t="s">
        <v>208</v>
      </c>
      <c r="G52" s="721"/>
      <c r="H52" s="721"/>
      <c r="I52" s="721"/>
      <c r="J52" s="721"/>
      <c r="K52" s="721"/>
      <c r="L52" s="721"/>
    </row>
    <row r="53" spans="1:12" s="216" customFormat="1" ht="16.149999999999999" customHeight="1" x14ac:dyDescent="0.35">
      <c r="A53" s="721"/>
      <c r="B53" s="721"/>
      <c r="C53" s="721" t="s">
        <v>209</v>
      </c>
      <c r="D53" s="721"/>
      <c r="E53" s="721"/>
      <c r="F53" s="726" t="str">
        <f xml:space="preserve"> VALUE( LEFT( Year, 4 ) - 1 ) &amp; "-" &amp; VALUE( RIGHT( Year, 2 ) - 1 )</f>
        <v>2019-20</v>
      </c>
      <c r="G53" s="721"/>
      <c r="H53" s="721"/>
      <c r="I53" s="721"/>
      <c r="J53" s="721"/>
      <c r="K53" s="721"/>
      <c r="L53" s="721"/>
    </row>
    <row r="54" spans="1:12" s="216" customFormat="1" ht="16.149999999999999" customHeight="1" x14ac:dyDescent="0.35">
      <c r="A54" s="721"/>
      <c r="B54" s="721"/>
      <c r="C54" s="721"/>
      <c r="D54" s="721"/>
      <c r="E54" s="721"/>
      <c r="F54" s="727"/>
      <c r="G54" s="721"/>
      <c r="H54" s="721"/>
      <c r="I54" s="721"/>
      <c r="J54" s="721"/>
      <c r="K54" s="721"/>
      <c r="L54" s="721"/>
    </row>
    <row r="55" spans="1:12" x14ac:dyDescent="0.45">
      <c r="A55" s="719"/>
      <c r="B55" s="719"/>
      <c r="C55" s="719"/>
      <c r="D55" s="719"/>
      <c r="E55" s="719"/>
      <c r="F55" s="719"/>
      <c r="G55" s="719"/>
      <c r="H55" s="719"/>
      <c r="I55" s="719"/>
      <c r="J55" s="719"/>
      <c r="K55" s="719"/>
      <c r="L55" s="719"/>
    </row>
    <row r="56" spans="1:12" x14ac:dyDescent="0.45">
      <c r="A56" s="371"/>
      <c r="B56" s="371" t="s">
        <v>33</v>
      </c>
      <c r="C56" s="371"/>
      <c r="D56" s="371"/>
      <c r="E56" s="371"/>
      <c r="F56" s="371"/>
      <c r="G56" s="371"/>
      <c r="H56" s="371"/>
      <c r="I56" s="371"/>
      <c r="J56" s="371"/>
      <c r="K56" s="371"/>
      <c r="L56" s="371"/>
    </row>
    <row r="57" spans="1:12" x14ac:dyDescent="0.45">
      <c r="A57" s="719"/>
      <c r="B57" s="719"/>
      <c r="C57" s="719"/>
      <c r="D57" s="719"/>
      <c r="E57" s="719"/>
      <c r="F57" s="719"/>
      <c r="G57" s="719"/>
      <c r="H57" s="719"/>
      <c r="I57" s="719"/>
      <c r="J57" s="719"/>
      <c r="K57" s="719"/>
      <c r="L57" s="719"/>
    </row>
    <row r="58" spans="1:12" x14ac:dyDescent="0.45">
      <c r="A58" s="719"/>
      <c r="B58" s="719"/>
      <c r="C58" s="719"/>
      <c r="D58" s="719"/>
      <c r="E58" s="719"/>
      <c r="F58" s="719"/>
      <c r="G58" s="719"/>
      <c r="H58" s="719"/>
      <c r="I58" s="719"/>
      <c r="J58" s="719"/>
      <c r="K58" s="719"/>
      <c r="L58" s="719"/>
    </row>
  </sheetData>
  <pageMargins left="0.70866141732283472" right="0.70866141732283472" top="0.74803149606299213" bottom="0.74803149606299213" header="0.31496062992125984" footer="0.31496062992125984"/>
  <pageSetup paperSize="9" scale="75" fitToHeight="0" orientation="landscape" r:id="rId1"/>
  <headerFooter>
    <oddHeader>&amp;L&amp;F&amp;C&amp;A&amp;ROFFICIAL</oddHeader>
    <oddFooter>&amp;LPrinted on &amp;D at &amp;T&amp;C&amp;P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8C561"/>
    <pageSetUpPr fitToPage="1"/>
  </sheetPr>
  <dimension ref="A1:AN60"/>
  <sheetViews>
    <sheetView zoomScaleNormal="100" workbookViewId="0">
      <pane ySplit="10" topLeftCell="A11" activePane="bottomLeft" state="frozen"/>
      <selection pane="bottomLeft" activeCell="A11" sqref="A11"/>
    </sheetView>
  </sheetViews>
  <sheetFormatPr defaultColWidth="0" defaultRowHeight="13.15" zeroHeight="1" x14ac:dyDescent="0.35"/>
  <cols>
    <col min="1" max="1" width="2.59765625" style="57" customWidth="1"/>
    <col min="2" max="2" width="7.265625" style="57" customWidth="1"/>
    <col min="3" max="4" width="16.59765625" style="57" customWidth="1"/>
    <col min="5" max="18" width="13.59765625" style="57" customWidth="1"/>
    <col min="19" max="19" width="22.59765625" style="57" customWidth="1"/>
    <col min="20" max="20" width="6.59765625" style="57" hidden="1" customWidth="1"/>
    <col min="21" max="21" width="9" style="57" hidden="1" customWidth="1"/>
    <col min="22" max="23" width="17.86328125" style="57" hidden="1" customWidth="1"/>
    <col min="24" max="40" width="17.59765625" style="57" hidden="1" customWidth="1"/>
    <col min="41" max="16384" width="9" style="57" hidden="1"/>
  </cols>
  <sheetData>
    <row r="1" spans="1:37" x14ac:dyDescent="0.35">
      <c r="A1" s="764" t="s">
        <v>210</v>
      </c>
      <c r="B1" s="764"/>
      <c r="C1" s="764"/>
    </row>
    <row r="2" spans="1:37" ht="17.649999999999999" customHeight="1" x14ac:dyDescent="0.35">
      <c r="B2" s="73" t="str">
        <f>"Overall categorisation of service delivery in "&amp;Year</f>
        <v>Overall categorisation of service delivery in 2020-21</v>
      </c>
      <c r="C2" s="55"/>
      <c r="D2" s="55"/>
      <c r="E2" s="56"/>
      <c r="F2" s="56"/>
      <c r="G2" s="56"/>
      <c r="H2" s="56"/>
      <c r="I2" s="56"/>
      <c r="J2" s="56"/>
      <c r="K2" s="56"/>
      <c r="L2" s="56"/>
      <c r="M2" s="56"/>
      <c r="N2" s="56"/>
      <c r="O2" s="56"/>
      <c r="P2" s="56"/>
      <c r="Q2" s="56"/>
      <c r="R2" s="56"/>
      <c r="S2" s="59"/>
      <c r="T2" s="59"/>
      <c r="U2" s="59"/>
      <c r="V2" s="59"/>
      <c r="W2" s="59"/>
      <c r="X2" s="59"/>
      <c r="Y2" s="59"/>
      <c r="Z2" s="59"/>
      <c r="AA2" s="59"/>
      <c r="AB2" s="59"/>
      <c r="AC2" s="59"/>
      <c r="AD2" s="59"/>
      <c r="AE2" s="59"/>
      <c r="AF2" s="59"/>
      <c r="AG2" s="59"/>
      <c r="AH2" s="59"/>
      <c r="AI2" s="59"/>
      <c r="AJ2" s="59"/>
      <c r="AK2" s="59"/>
    </row>
    <row r="3" spans="1:37" x14ac:dyDescent="0.35"/>
    <row r="4" spans="1:37" ht="14.25" x14ac:dyDescent="0.35">
      <c r="B4" s="74" t="str">
        <f>Year&amp;" overall performance summary table"</f>
        <v>2020-21 overall performance summary table</v>
      </c>
      <c r="C4" s="60"/>
      <c r="D4" s="60"/>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row>
    <row r="5" spans="1:37" x14ac:dyDescent="0.35"/>
    <row r="6" spans="1:37" ht="15.75" x14ac:dyDescent="0.35">
      <c r="B6" s="122" t="str">
        <f>Year</f>
        <v>2020-21</v>
      </c>
      <c r="Q6" s="787" t="s">
        <v>211</v>
      </c>
      <c r="R6" s="787"/>
      <c r="U6" s="122" t="str">
        <f>Year&amp;" category"</f>
        <v>2020-21 category</v>
      </c>
      <c r="AE6" s="68"/>
      <c r="AF6" s="68"/>
      <c r="AG6" s="68"/>
      <c r="AJ6" s="68"/>
      <c r="AK6" s="68"/>
    </row>
    <row r="7" spans="1:37" x14ac:dyDescent="0.35"/>
    <row r="8" spans="1:37" ht="13.15" customHeight="1" x14ac:dyDescent="0.35">
      <c r="B8" s="89"/>
      <c r="C8" s="809" t="s">
        <v>212</v>
      </c>
      <c r="D8" s="758" t="s">
        <v>213</v>
      </c>
      <c r="E8" s="758"/>
      <c r="F8" s="758"/>
      <c r="G8" s="758"/>
      <c r="H8" s="758"/>
      <c r="I8" s="758"/>
      <c r="J8" s="758"/>
      <c r="K8" s="758"/>
      <c r="L8" s="758"/>
      <c r="M8" s="758"/>
      <c r="N8" s="758"/>
      <c r="O8" s="759"/>
      <c r="P8" s="760" t="s">
        <v>214</v>
      </c>
      <c r="Q8" s="758"/>
      <c r="R8" s="759"/>
      <c r="U8" s="89"/>
      <c r="V8" s="806" t="s">
        <v>212</v>
      </c>
      <c r="W8" s="803" t="s">
        <v>213</v>
      </c>
      <c r="X8" s="804"/>
      <c r="Y8" s="804"/>
      <c r="Z8" s="804"/>
      <c r="AA8" s="804"/>
      <c r="AB8" s="804"/>
      <c r="AC8" s="804"/>
      <c r="AD8" s="804"/>
      <c r="AE8" s="804"/>
      <c r="AF8" s="804"/>
      <c r="AG8" s="804"/>
      <c r="AH8" s="805"/>
      <c r="AI8" s="803" t="s">
        <v>214</v>
      </c>
      <c r="AJ8" s="804"/>
      <c r="AK8" s="805"/>
    </row>
    <row r="9" spans="1:37" ht="42.75" x14ac:dyDescent="0.35">
      <c r="B9" s="89"/>
      <c r="C9" s="810"/>
      <c r="D9" s="652" t="s">
        <v>215</v>
      </c>
      <c r="E9" s="652" t="s">
        <v>216</v>
      </c>
      <c r="F9" s="652" t="s">
        <v>217</v>
      </c>
      <c r="G9" s="652" t="s">
        <v>218</v>
      </c>
      <c r="H9" s="652" t="s">
        <v>219</v>
      </c>
      <c r="I9" s="652" t="s">
        <v>220</v>
      </c>
      <c r="J9" s="652" t="s">
        <v>221</v>
      </c>
      <c r="K9" s="652" t="s">
        <v>222</v>
      </c>
      <c r="L9" s="652" t="s">
        <v>223</v>
      </c>
      <c r="M9" s="652" t="s">
        <v>224</v>
      </c>
      <c r="N9" s="652" t="s">
        <v>225</v>
      </c>
      <c r="O9" s="652" t="s">
        <v>226</v>
      </c>
      <c r="P9" s="652" t="s">
        <v>227</v>
      </c>
      <c r="Q9" s="652" t="s">
        <v>228</v>
      </c>
      <c r="R9" s="652" t="s">
        <v>229</v>
      </c>
      <c r="U9" s="89"/>
      <c r="V9" s="807"/>
      <c r="W9" s="86" t="s">
        <v>215</v>
      </c>
      <c r="X9" s="86" t="s">
        <v>216</v>
      </c>
      <c r="Y9" s="86" t="s">
        <v>217</v>
      </c>
      <c r="Z9" s="86" t="s">
        <v>230</v>
      </c>
      <c r="AA9" s="86" t="s">
        <v>219</v>
      </c>
      <c r="AB9" s="86" t="s">
        <v>220</v>
      </c>
      <c r="AC9" s="86" t="s">
        <v>221</v>
      </c>
      <c r="AD9" s="86" t="s">
        <v>222</v>
      </c>
      <c r="AE9" s="86" t="s">
        <v>223</v>
      </c>
      <c r="AF9" s="86" t="s">
        <v>224</v>
      </c>
      <c r="AG9" s="86" t="s">
        <v>225</v>
      </c>
      <c r="AH9" s="86" t="s">
        <v>226</v>
      </c>
      <c r="AI9" s="86" t="s">
        <v>227</v>
      </c>
      <c r="AJ9" s="86" t="s">
        <v>228</v>
      </c>
      <c r="AK9" s="86" t="s">
        <v>229</v>
      </c>
    </row>
    <row r="10" spans="1:37" ht="39.4" x14ac:dyDescent="0.35">
      <c r="B10" s="89"/>
      <c r="C10" s="811"/>
      <c r="D10" s="653" t="s">
        <v>231</v>
      </c>
      <c r="E10" s="653" t="s">
        <v>188</v>
      </c>
      <c r="F10" s="653" t="s">
        <v>178</v>
      </c>
      <c r="G10" s="653" t="s">
        <v>232</v>
      </c>
      <c r="H10" s="653" t="s">
        <v>233</v>
      </c>
      <c r="I10" s="653" t="s">
        <v>231</v>
      </c>
      <c r="J10" s="653" t="s">
        <v>234</v>
      </c>
      <c r="K10" s="653" t="s">
        <v>235</v>
      </c>
      <c r="L10" s="653" t="s">
        <v>196</v>
      </c>
      <c r="M10" s="653" t="s">
        <v>236</v>
      </c>
      <c r="N10" s="653" t="s">
        <v>237</v>
      </c>
      <c r="O10" s="653" t="s">
        <v>176</v>
      </c>
      <c r="P10" s="653" t="s">
        <v>176</v>
      </c>
      <c r="Q10" s="653" t="s">
        <v>176</v>
      </c>
      <c r="R10" s="653" t="s">
        <v>176</v>
      </c>
      <c r="U10" s="89"/>
      <c r="V10" s="808"/>
      <c r="W10" s="416" t="s">
        <v>231</v>
      </c>
      <c r="X10" s="416" t="s">
        <v>188</v>
      </c>
      <c r="Y10" s="416" t="s">
        <v>178</v>
      </c>
      <c r="Z10" s="416" t="s">
        <v>232</v>
      </c>
      <c r="AA10" s="416" t="s">
        <v>238</v>
      </c>
      <c r="AB10" s="416" t="s">
        <v>188</v>
      </c>
      <c r="AC10" s="416" t="s">
        <v>200</v>
      </c>
      <c r="AD10" s="416" t="s">
        <v>235</v>
      </c>
      <c r="AE10" s="416" t="s">
        <v>239</v>
      </c>
      <c r="AF10" s="416" t="s">
        <v>240</v>
      </c>
      <c r="AG10" s="416" t="s">
        <v>202</v>
      </c>
      <c r="AH10" s="416" t="s">
        <v>176</v>
      </c>
      <c r="AI10" s="416" t="s">
        <v>176</v>
      </c>
      <c r="AJ10" s="416" t="s">
        <v>176</v>
      </c>
      <c r="AK10" s="416" t="s">
        <v>176</v>
      </c>
    </row>
    <row r="11" spans="1:37" ht="20.25" customHeight="1" x14ac:dyDescent="0.35">
      <c r="B11" s="649" t="s">
        <v>241</v>
      </c>
      <c r="C11" s="579"/>
      <c r="D11" s="648"/>
      <c r="E11" s="648"/>
      <c r="F11" s="648"/>
      <c r="G11" s="648"/>
      <c r="H11" s="648"/>
      <c r="I11" s="648"/>
      <c r="J11" s="648"/>
      <c r="K11" s="648"/>
      <c r="L11" s="648"/>
      <c r="M11" s="648"/>
      <c r="N11" s="648"/>
      <c r="O11" s="648"/>
      <c r="P11" s="648"/>
      <c r="Q11" s="648"/>
      <c r="R11" s="648"/>
      <c r="U11" s="647"/>
      <c r="V11" s="579"/>
      <c r="W11" s="648"/>
      <c r="X11" s="648"/>
      <c r="Y11" s="648"/>
      <c r="Z11" s="648"/>
      <c r="AA11" s="648"/>
      <c r="AB11" s="648"/>
      <c r="AC11" s="648"/>
      <c r="AD11" s="648"/>
      <c r="AE11" s="648"/>
      <c r="AF11" s="648"/>
      <c r="AG11" s="648"/>
      <c r="AH11" s="648"/>
      <c r="AI11" s="648"/>
      <c r="AJ11" s="648"/>
      <c r="AK11" s="648"/>
    </row>
    <row r="12" spans="1:37" ht="20.25" customHeight="1" x14ac:dyDescent="0.35">
      <c r="B12" s="391" t="s">
        <v>117</v>
      </c>
      <c r="C12" s="391" t="s">
        <v>118</v>
      </c>
      <c r="D12" s="629"/>
      <c r="E12" s="629"/>
      <c r="F12" s="629"/>
      <c r="G12" s="629"/>
      <c r="H12" s="629"/>
      <c r="I12" s="629"/>
      <c r="J12" s="629"/>
      <c r="K12" s="629"/>
      <c r="L12" s="629"/>
      <c r="M12" s="629"/>
      <c r="N12" s="629"/>
      <c r="O12" s="629"/>
      <c r="P12" s="655"/>
      <c r="Q12" s="655"/>
      <c r="R12" s="655"/>
      <c r="U12" s="419" t="s">
        <v>117</v>
      </c>
      <c r="V12" s="417" t="s">
        <v>118</v>
      </c>
      <c r="W12" s="589" t="str">
        <f>IF(INDEX(CMEX,MATCH($U12,'OUTPUTS | PCs'!$J$9:$J$27,0),MATCH($U$6,'OUTPUTS | PCs'!$J$8:$L$8,0))=1,"Top performers",IF(INDEX(CMEX,MATCH($U12,'OUTPUTS | PCs'!$J$9:$J$27,0),MATCH($U$6,'OUTPUTS | PCs'!$J$8:$L$8,0))=2,"At or better than target","Poorer than target"))</f>
        <v>At or better than target</v>
      </c>
      <c r="X12" s="505" t="str">
        <f>IF(INDEX(PSRoverall,MATCH($U12,'OUTPUTS | PCs'!$J$799:$J$817,0),MATCH($U$6,'OUTPUTS | PCs'!$J$798:$L$798,0))=1,"At or better than target","Poorer than target")</f>
        <v>At or better than target</v>
      </c>
      <c r="Y12" s="505" t="str">
        <f>IF(INDEX(Leakage,MATCH($U12,'OUTPUTS | PCs'!$AC$47:$AC$67,0),MATCH($U$6,'OUTPUTS | PCs'!$AC$46:$AF$46,0))=1,"Top performers",IF(INDEX(Leakage,MATCH($U12,'OUTPUTS | PCs'!$AC$47:$AC$67,0),MATCH($U$6,'OUTPUTS | PCs'!$AC$46:$AF$46,0))=2,"At or better than target","Poorer than target"))</f>
        <v>Top performers</v>
      </c>
      <c r="Z12" s="506" t="str">
        <f>IF(INDEX(PCC,MATCH($U12,'OUTPUTS | PCs'!$V$118:$V$137,0),MATCH($U$6,'OUTPUTS | PCs'!$V$117:$Y$117,0))=1,"Top performers",IF(INDEX(PCC,MATCH($U12,'OUTPUTS | PCs'!$V$118:$V$137,0),MATCH($U$6,'OUTPUTS | PCs'!$V$117:$Y$117,0))=2,"At or better than target","Poorer than target"))</f>
        <v>Poorer than target</v>
      </c>
      <c r="AA12" s="506" t="str">
        <f>IF(INDEX(SupplyInterruptions,MATCH($U12,'OUTPUTS | PCs'!$N$187:$N$205,0),MATCH($U$6,'OUTPUTS | PCs'!$N$186:$Q$186,0))=1,"Top performers",IF(INDEX(SupplyInterruptions,MATCH($U12,'OUTPUTS | PCs'!$N$187:$N$205,0),MATCH($U$6,'OUTPUTS | PCs'!$N$186:$Q$186,0))=2,"At or better than target","Poorer than target"))</f>
        <v>At or better than target</v>
      </c>
      <c r="AB12" s="506" t="str">
        <f>IF(INDEX(WaterQualityComp,MATCH($U12,'OUTPUTS | PCs'!$N$254:$N$272,0),MATCH($U$6,'OUTPUTS | PCs'!$N$253:$P$253,0))=1,"At or better than target","Poorer than target")</f>
        <v>At or better than target</v>
      </c>
      <c r="AC12" s="506" t="str">
        <f>IF(INDEX(Mainsrepairs,MATCH($U12,'OUTPUTS | PCs'!$N$291:$N$309,0),MATCH($U$6,'OUTPUTS | PCs'!$N$290:$Q$290,0))=1,"At or better than target","Poorer than target")</f>
        <v>At or better than target</v>
      </c>
      <c r="AD12" s="506" t="str">
        <f>IF(INDEX(Unplannedoutage,MATCH($U12,'OUTPUTS | PCs'!$N$356:$N$374,0),MATCH($U$6,'OUTPUTS | PCs'!$N$355:$Q$355,0))=1,"At or better than target","Poorer than target")</f>
        <v>At or better than target</v>
      </c>
      <c r="AE12" s="507" t="str">
        <f>IF(INDEX(Intsewerflooding,MATCH($U12,'OUTPUTS | PCs'!$N$421:$N$433,0),MATCH($U$6,'OUTPUTS | PCs'!$N$420:$Q$420,0))=1,"Top performers",IF(INDEX(Intsewerflooding,MATCH($U12,'OUTPUTS | PCs'!$N$421:$N$433,0),MATCH($U$6,'OUTPUTS | PCs'!$N$420:$Q$420,0))=2,"At or better than target","Poorer than target"))</f>
        <v>Top performers</v>
      </c>
      <c r="AF12" s="507" t="str">
        <f>IF(INDEX(Pollutionincidents,MATCH($U12,'OUTPUTS | PCs'!$N$476:$N$488,0),MATCH($U$6,'OUTPUTS | PCs'!$N$475:$Q$475,0))=1,"Top performers",IF(INDEX(Pollutionincidents,MATCH($U12,'OUTPUTS | PCs'!$N$476:$N$488,0),MATCH($U$6,'OUTPUTS | PCs'!$N$475:$Q$475,0))=2,"At or better than target","Poorer than target"))</f>
        <v>Poorer than target</v>
      </c>
      <c r="AG12" s="506" t="str">
        <f>IF(INDEX(Sewercollapses,MATCH($U12,'OUTPUTS | PCs'!$N$531:$N$543,0),MATCH($U$6,'OUTPUTS | PCs'!$N$530:$Q$530,0))=1,"At or better than target","Poorer than target")</f>
        <v>Poorer than target</v>
      </c>
      <c r="AH12" s="510" t="str">
        <f>IF(INDEX(TWcompliance,MATCH($U12,'OUTPUTS | PCs'!$O$584:$O$596,0),MATCH($U$6,'OUTPUTS | PCs'!$O$583:$Q$583,0))=1,"At or better than target","Poorer than target")</f>
        <v>At or better than target</v>
      </c>
      <c r="AI12" s="504" t="str">
        <f>IF(INDEX(RetailTotex,MATCH($U12,'OUTPUTS | Totex'!$I$138:$I$156,0),MATCH($U$6,'OUTPUTS | Totex'!$I$137:$K$137,0))=1,"At or better than target","Poorer than target")</f>
        <v>Poorer than target</v>
      </c>
      <c r="AJ12" s="623" t="str">
        <f>IF(INDEX(Wholesalewatertotex,MATCH($U12,'OUTPUTS | Totex'!$Z$78:$Z$96,0),MATCH($U$6,'OUTPUTS | Totex'!$Z$77:$AB$77,0))=1,"At or better than target","Poorer than target")</f>
        <v>Poorer than target</v>
      </c>
      <c r="AK12" s="623" t="str">
        <f>IF(INDEX(Wholesalewastetotex,MATCH($U12,'OUTPUTS | Totex'!$Z$107:$Z$125,0),MATCH($U$6,'OUTPUTS | Totex'!$Z$106:$AB$106,0))=1,"At or better than target","Poorer than target")</f>
        <v>At or better than target</v>
      </c>
    </row>
    <row r="13" spans="1:37" ht="20.25" customHeight="1" x14ac:dyDescent="0.35">
      <c r="B13" s="391" t="s">
        <v>126</v>
      </c>
      <c r="C13" s="391" t="s">
        <v>127</v>
      </c>
      <c r="D13" s="629"/>
      <c r="E13" s="629"/>
      <c r="F13" s="629"/>
      <c r="G13" s="629"/>
      <c r="H13" s="629"/>
      <c r="I13" s="629"/>
      <c r="J13" s="629"/>
      <c r="K13" s="629"/>
      <c r="L13" s="629"/>
      <c r="M13" s="629"/>
      <c r="N13" s="629"/>
      <c r="O13" s="629"/>
      <c r="P13" s="655"/>
      <c r="Q13" s="655"/>
      <c r="R13" s="655"/>
      <c r="U13" s="417" t="s">
        <v>126</v>
      </c>
      <c r="V13" s="417" t="s">
        <v>127</v>
      </c>
      <c r="W13" s="506" t="str">
        <f>IF(INDEX(CMEX,MATCH($U13,'OUTPUTS | PCs'!$J$9:$J$27,0),MATCH($U$6,'OUTPUTS | PCs'!$J$8:$L$8,0))=1,"Top performers",IF(INDEX(CMEX,MATCH($U13,'OUTPUTS | PCs'!$J$9:$J$27,0),MATCH($U$6,'OUTPUTS | PCs'!$J$8:$L$8,0))=2,"At or better than target","Poorer than target"))</f>
        <v>At or better than target</v>
      </c>
      <c r="X13" s="506" t="str">
        <f>IF(INDEX(PSRoverall,MATCH($U13,'OUTPUTS | PCs'!$J$799:$J$817,0),MATCH($U$6,'OUTPUTS | PCs'!$J$798:$L$798,0))=1,"At or better than target","Poorer than target")</f>
        <v>At or better than target</v>
      </c>
      <c r="Y13" s="506" t="str">
        <f>IF(INDEX(Leakage,MATCH($U13,'OUTPUTS | PCs'!$AC$47:$AC$67,0),MATCH($U$6,'OUTPUTS | PCs'!$AC$46:$AF$46,0))=1,"Top performers",IF(INDEX(Leakage,MATCH($U13,'OUTPUTS | PCs'!$AC$47:$AC$67,0),MATCH($U$6,'OUTPUTS | PCs'!$AC$46:$AF$46,0))=2,"At or better than target","Poorer than target"))</f>
        <v>At or better than target</v>
      </c>
      <c r="Z13" s="506" t="str">
        <f>IF(INDEX(PCC,MATCH($U13,'OUTPUTS | PCs'!$V$118:$V$137,0),MATCH($U$6,'OUTPUTS | PCs'!$V$117:$Y$117,0))=1,"Top performers",IF(INDEX(PCC,MATCH($U13,'OUTPUTS | PCs'!$V$118:$V$137,0),MATCH($U$6,'OUTPUTS | PCs'!$V$117:$Y$117,0))=2,"At or better than target","Poorer than target"))</f>
        <v>Poorer than target</v>
      </c>
      <c r="AA13" s="506" t="str">
        <f>IF(INDEX(SupplyInterruptions,MATCH($U13,'OUTPUTS | PCs'!$N$187:$N$205,0),MATCH($U$6,'OUTPUTS | PCs'!$N$186:$Q$186,0))=1,"Top performers",IF(INDEX(SupplyInterruptions,MATCH($U13,'OUTPUTS | PCs'!$N$187:$N$205,0),MATCH($U$6,'OUTPUTS | PCs'!$N$186:$Q$186,0))=2,"At or better than target","Poorer than target"))</f>
        <v>Poorer than target</v>
      </c>
      <c r="AB13" s="506" t="str">
        <f>IF(INDEX(WaterQualityComp,MATCH($U13,'OUTPUTS | PCs'!$N$254:$N$272,0),MATCH($U$6,'OUTPUTS | PCs'!$N$253:$P$253,0))=1,"At or better than target","Poorer than target")</f>
        <v>At or better than target</v>
      </c>
      <c r="AC13" s="506" t="str">
        <f>IF(INDEX(Mainsrepairs,MATCH($U13,'OUTPUTS | PCs'!$N$291:$N$309,0),MATCH($U$6,'OUTPUTS | PCs'!$N$290:$Q$290,0))=1,"At or better than target","Poorer than target")</f>
        <v>At or better than target</v>
      </c>
      <c r="AD13" s="506" t="str">
        <f>IF(INDEX(Unplannedoutage,MATCH($U13,'OUTPUTS | PCs'!$N$356:$N$374,0),MATCH($U$6,'OUTPUTS | PCs'!$N$355:$Q$355,0))=1,"At or better than target","Poorer than target")</f>
        <v>At or better than target</v>
      </c>
      <c r="AE13" s="507" t="str">
        <f>IF(INDEX(Intsewerflooding,MATCH($U13,'OUTPUTS | PCs'!$N$421:$N$433,0),MATCH($U$6,'OUTPUTS | PCs'!$N$420:$Q$420,0))=1,"Top performers",IF(INDEX(Intsewerflooding,MATCH($U13,'OUTPUTS | PCs'!$N$421:$N$433,0),MATCH($U$6,'OUTPUTS | PCs'!$N$420:$Q$420,0))=2,"At or better than target","Poorer than target"))</f>
        <v>Poorer than target</v>
      </c>
      <c r="AF13" s="507" t="str">
        <f>IF(INDEX(Pollutionincidents,MATCH($U13,'OUTPUTS | PCs'!$N$476:$N$488,0),MATCH($U$6,'OUTPUTS | PCs'!$N$475:$Q$475,0))=1,"Top performers",IF(INDEX(Pollutionincidents,MATCH($U13,'OUTPUTS | PCs'!$N$476:$N$488,0),MATCH($U$6,'OUTPUTS | PCs'!$N$475:$Q$475,0))=2,"At or better than target","Poorer than target"))</f>
        <v>Top performers</v>
      </c>
      <c r="AG13" s="506" t="str">
        <f>IF(INDEX(Sewercollapses,MATCH($U13,'OUTPUTS | PCs'!$N$531:$N$543,0),MATCH($U$6,'OUTPUTS | PCs'!$N$530:$Q$530,0))=1,"At or better than target","Poorer than target")</f>
        <v>At or better than target</v>
      </c>
      <c r="AH13" s="506" t="str">
        <f>IF(INDEX(TWcompliance,MATCH($U13,'OUTPUTS | PCs'!$O$584:$O$596,0),MATCH($U$6,'OUTPUTS | PCs'!$O$583:$Q$583,0))=1,"At or better than target","Poorer than target")</f>
        <v>At or better than target</v>
      </c>
      <c r="AI13" s="504" t="str">
        <f>IF(INDEX(RetailTotex,MATCH($U13,'OUTPUTS | Totex'!$I$138:$I$156,0),MATCH($U$6,'OUTPUTS | Totex'!$I$137:$K$137,0))=1,"At or better than target","Poorer than target")</f>
        <v>Poorer than target</v>
      </c>
      <c r="AJ13" s="623" t="str">
        <f>IF(INDEX(Wholesalewatertotex,MATCH($U13,'OUTPUTS | Totex'!$Z$78:$Z$96,0),MATCH($U$6,'OUTPUTS | Totex'!$Z$77:$AB$77,0))=1,"At or better than target","Poorer than target")</f>
        <v>Poorer than target</v>
      </c>
      <c r="AK13" s="623" t="str">
        <f>IF(INDEX(Wholesalewastetotex,MATCH($U13,'OUTPUTS | Totex'!$Z$107:$Z$125,0),MATCH($U$6,'OUTPUTS | Totex'!$Z$106:$AB$106,0))=1,"At or better than target","Poorer than target")</f>
        <v>At or better than target</v>
      </c>
    </row>
    <row r="14" spans="1:37" ht="20.25" customHeight="1" x14ac:dyDescent="0.35">
      <c r="B14" s="391" t="s">
        <v>145</v>
      </c>
      <c r="C14" s="391" t="s">
        <v>146</v>
      </c>
      <c r="D14" s="629"/>
      <c r="E14" s="629"/>
      <c r="F14" s="629"/>
      <c r="G14" s="629"/>
      <c r="H14" s="629"/>
      <c r="I14" s="629"/>
      <c r="J14" s="629"/>
      <c r="K14" s="629"/>
      <c r="L14" s="654" t="s">
        <v>242</v>
      </c>
      <c r="M14" s="654" t="s">
        <v>242</v>
      </c>
      <c r="N14" s="654" t="s">
        <v>242</v>
      </c>
      <c r="O14" s="654" t="s">
        <v>242</v>
      </c>
      <c r="P14" s="655"/>
      <c r="Q14" s="655"/>
      <c r="R14" s="654" t="s">
        <v>242</v>
      </c>
      <c r="U14" s="417" t="s">
        <v>145</v>
      </c>
      <c r="V14" s="417" t="s">
        <v>146</v>
      </c>
      <c r="W14" s="506" t="str">
        <f>IF(INDEX(CMEX,MATCH($U14,'OUTPUTS | PCs'!$J$9:$J$27,0),MATCH($U$6,'OUTPUTS | PCs'!$J$8:$L$8,0))=1,"Top performers",IF(INDEX(CMEX,MATCH($U14,'OUTPUTS | PCs'!$J$9:$J$27,0),MATCH($U$6,'OUTPUTS | PCs'!$J$8:$L$8,0))=2,"At or better than target","Poorer than target"))</f>
        <v>At or better than target</v>
      </c>
      <c r="X14" s="506" t="str">
        <f>IF(INDEX(PSRoverall,MATCH($U14,'OUTPUTS | PCs'!$J$799:$J$817,0),MATCH($U$6,'OUTPUTS | PCs'!$J$798:$L$798,0))=1,"At or better than target","Poorer than target")</f>
        <v>At or better than target</v>
      </c>
      <c r="Y14" s="506" t="str">
        <f>IF(INDEX(Leakage,MATCH($U14,'OUTPUTS | PCs'!$AC$47:$AC$67,0),MATCH($U$6,'OUTPUTS | PCs'!$AC$46:$AF$46,0))=1,"Top performers",IF(INDEX(Leakage,MATCH($U14,'OUTPUTS | PCs'!$AC$47:$AC$67,0),MATCH($U$6,'OUTPUTS | PCs'!$AC$46:$AF$46,0))=2,"At or better than target","Poorer than target"))</f>
        <v>Top performers</v>
      </c>
      <c r="Z14" s="506" t="str">
        <f>IF(INDEX(PCC,MATCH($U14,'OUTPUTS | PCs'!$V$118:$V$137,0),MATCH($U$6,'OUTPUTS | PCs'!$V$117:$Y$117,0))=1,"Top performers",IF(INDEX(PCC,MATCH($U14,'OUTPUTS | PCs'!$V$118:$V$137,0),MATCH($U$6,'OUTPUTS | PCs'!$V$117:$Y$117,0))=2,"At or better than target","Poorer than target"))</f>
        <v>Poorer than target</v>
      </c>
      <c r="AA14" s="506" t="str">
        <f>IF(INDEX(SupplyInterruptions,MATCH($U14,'OUTPUTS | PCs'!$N$187:$N$205,0),MATCH($U$6,'OUTPUTS | PCs'!$N$186:$Q$186,0))=1,"Top performers",IF(INDEX(SupplyInterruptions,MATCH($U14,'OUTPUTS | PCs'!$N$187:$N$205,0),MATCH($U$6,'OUTPUTS | PCs'!$N$186:$Q$186,0))=2,"At or better than target","Poorer than target"))</f>
        <v>Top performers</v>
      </c>
      <c r="AB14" s="506" t="str">
        <f>IF(INDEX(WaterQualityComp,MATCH($U14,'OUTPUTS | PCs'!$N$254:$N$272,0),MATCH($U$6,'OUTPUTS | PCs'!$N$253:$P$253,0))=1,"At or better than target","Poorer than target")</f>
        <v>At or better than target</v>
      </c>
      <c r="AC14" s="506" t="str">
        <f>IF(INDEX(Mainsrepairs,MATCH($U14,'OUTPUTS | PCs'!$N$291:$N$309,0),MATCH($U$6,'OUTPUTS | PCs'!$N$290:$Q$290,0))=1,"At or better than target","Poorer than target")</f>
        <v>Poorer than target</v>
      </c>
      <c r="AD14" s="506" t="str">
        <f>IF(INDEX(Unplannedoutage,MATCH($U14,'OUTPUTS | PCs'!$N$356:$N$374,0),MATCH($U$6,'OUTPUTS | PCs'!$N$355:$Q$355,0))=1,"At or better than target","Poorer than target")</f>
        <v>At or better than target</v>
      </c>
      <c r="AE14" s="508" t="s">
        <v>242</v>
      </c>
      <c r="AF14" s="508" t="s">
        <v>242</v>
      </c>
      <c r="AG14" s="508" t="s">
        <v>242</v>
      </c>
      <c r="AH14" s="508" t="s">
        <v>242</v>
      </c>
      <c r="AI14" s="504" t="str">
        <f>IF(INDEX(RetailTotex,MATCH($U14,'OUTPUTS | Totex'!$I$138:$I$156,0),MATCH($U$6,'OUTPUTS | Totex'!$I$137:$K$137,0))=1,"At or better than target","Poorer than target")</f>
        <v>Poorer than target</v>
      </c>
      <c r="AJ14" s="623" t="str">
        <f>IF(INDEX(Wholesalewatertotex,MATCH($U14,'OUTPUTS | Totex'!$Z$78:$Z$96,0),MATCH($U$6,'OUTPUTS | Totex'!$Z$77:$AB$77,0))=1,"At or better than target","Poorer than target")</f>
        <v>At or better than target</v>
      </c>
      <c r="AK14" s="508" t="s">
        <v>242</v>
      </c>
    </row>
    <row r="15" spans="1:37" ht="20.25" customHeight="1" x14ac:dyDescent="0.35">
      <c r="B15" s="651" t="s">
        <v>243</v>
      </c>
      <c r="C15" s="113"/>
      <c r="D15" s="642"/>
      <c r="E15" s="642"/>
      <c r="F15" s="642"/>
      <c r="G15" s="642"/>
      <c r="H15" s="642"/>
      <c r="I15" s="642"/>
      <c r="J15" s="642"/>
      <c r="K15" s="642"/>
      <c r="L15" s="642"/>
      <c r="M15" s="642"/>
      <c r="N15" s="642"/>
      <c r="O15" s="642"/>
      <c r="P15" s="642"/>
      <c r="Q15" s="642"/>
      <c r="R15" s="642"/>
      <c r="U15" s="113"/>
      <c r="V15" s="113"/>
      <c r="W15" s="643"/>
      <c r="X15" s="643"/>
      <c r="Y15" s="643"/>
      <c r="Z15" s="643"/>
      <c r="AA15" s="643"/>
      <c r="AB15" s="643"/>
      <c r="AC15" s="643"/>
      <c r="AD15" s="643"/>
      <c r="AE15" s="644"/>
      <c r="AF15" s="644"/>
      <c r="AG15" s="643"/>
      <c r="AH15" s="643"/>
      <c r="AI15" s="645"/>
      <c r="AJ15" s="646"/>
      <c r="AK15" s="646"/>
    </row>
    <row r="16" spans="1:37" ht="20.25" customHeight="1" x14ac:dyDescent="0.35">
      <c r="B16" s="391" t="s">
        <v>119</v>
      </c>
      <c r="C16" s="391" t="s">
        <v>120</v>
      </c>
      <c r="D16" s="629"/>
      <c r="E16" s="629"/>
      <c r="F16" s="629"/>
      <c r="G16" s="629"/>
      <c r="H16" s="629"/>
      <c r="I16" s="629"/>
      <c r="J16" s="629"/>
      <c r="K16" s="629"/>
      <c r="L16" s="629"/>
      <c r="M16" s="629"/>
      <c r="N16" s="629"/>
      <c r="O16" s="629"/>
      <c r="P16" s="655"/>
      <c r="Q16" s="655"/>
      <c r="R16" s="655"/>
      <c r="U16" s="419" t="s">
        <v>119</v>
      </c>
      <c r="V16" s="417" t="s">
        <v>120</v>
      </c>
      <c r="W16" s="506" t="str">
        <f>IF(INDEX(CMEX,MATCH($U16,'OUTPUTS | PCs'!$J$9:$J$27,0),MATCH($U$6,'OUTPUTS | PCs'!$J$8:$L$8,0))=1,"Top performers",IF(INDEX(CMEX,MATCH($U16,'OUTPUTS | PCs'!$J$9:$J$27,0),MATCH($U$6,'OUTPUTS | PCs'!$J$8:$L$8,0))=2,"At or better than target","Poorer than target"))</f>
        <v>At or better than target</v>
      </c>
      <c r="X16" s="506" t="str">
        <f>IF(INDEX(PSRoverall,MATCH($U16,'OUTPUTS | PCs'!$J$799:$J$817,0),MATCH($U$6,'OUTPUTS | PCs'!$J$798:$L$798,0))=1,"At or better than target","Poorer than target")</f>
        <v>At or better than target</v>
      </c>
      <c r="Y16" s="506" t="str">
        <f>IF(INDEX(Leakage,MATCH($U16,'OUTPUTS | PCs'!$AC$47:$AC$67,0),MATCH($U$6,'OUTPUTS | PCs'!$AC$46:$AF$46,0))=1,"Top performers",IF(INDEX(Leakage,MATCH($U16,'OUTPUTS | PCs'!$AC$47:$AC$67,0),MATCH($U$6,'OUTPUTS | PCs'!$AC$46:$AF$46,0))=2,"At or better than target","Poorer than target"))</f>
        <v>At or better than target</v>
      </c>
      <c r="Z16" s="506" t="str">
        <f>IF(INDEX(PCC,MATCH($U16,'OUTPUTS | PCs'!$V$118:$V$137,0),MATCH($U$6,'OUTPUTS | PCs'!$V$117:$Y$117,0))=1,"Top performers",IF(INDEX(PCC,MATCH($U16,'OUTPUTS | PCs'!$V$118:$V$137,0),MATCH($U$6,'OUTPUTS | PCs'!$V$117:$Y$117,0))=2,"At or better than target","Poorer than target"))</f>
        <v>Poorer than target</v>
      </c>
      <c r="AA16" s="506" t="str">
        <f>IF(INDEX(SupplyInterruptions,MATCH($U16,'OUTPUTS | PCs'!$N$187:$N$205,0),MATCH($U$6,'OUTPUTS | PCs'!$N$186:$Q$186,0))=1,"Top performers",IF(INDEX(SupplyInterruptions,MATCH($U16,'OUTPUTS | PCs'!$N$187:$N$205,0),MATCH($U$6,'OUTPUTS | PCs'!$N$186:$Q$186,0))=2,"At or better than target","Poorer than target"))</f>
        <v>Poorer than target</v>
      </c>
      <c r="AB16" s="506" t="str">
        <f>IF(INDEX(WaterQualityComp,MATCH($U16,'OUTPUTS | PCs'!$N$254:$N$272,0),MATCH($U$6,'OUTPUTS | PCs'!$N$253:$P$253,0))=1,"At or better than target","Poorer than target")</f>
        <v>Poorer than target</v>
      </c>
      <c r="AC16" s="506" t="str">
        <f>IF(INDEX(Mainsrepairs,MATCH($U16,'OUTPUTS | PCs'!$N$291:$N$309,0),MATCH($U$6,'OUTPUTS | PCs'!$N$290:$Q$290,0))=1,"At or better than target","Poorer than target")</f>
        <v>Poorer than target</v>
      </c>
      <c r="AD16" s="506" t="str">
        <f>IF(INDEX(Unplannedoutage,MATCH($U16,'OUTPUTS | PCs'!$N$356:$N$374,0),MATCH($U$6,'OUTPUTS | PCs'!$N$355:$Q$355,0))=1,"At or better than target","Poorer than target")</f>
        <v>At or better than target</v>
      </c>
      <c r="AE16" s="591" t="str">
        <f>IF(INDEX(Intsewerflooding,MATCH($U16,'OUTPUTS | PCs'!$N$421:$N$433,0),MATCH($U$6,'OUTPUTS | PCs'!$N$420:$Q$420,0))=1,"Top performers",IF(INDEX(Intsewerflooding,MATCH($U16,'OUTPUTS | PCs'!$N$421:$N$433,0),MATCH($U$6,'OUTPUTS | PCs'!$N$420:$Q$420,0))=2,"At or better than target","Poorer than target"))</f>
        <v>Poorer than target</v>
      </c>
      <c r="AF16" s="507" t="str">
        <f>IF(INDEX(Pollutionincidents,MATCH($U16,'OUTPUTS | PCs'!$N$476:$N$488,0),MATCH($U$6,'OUTPUTS | PCs'!$N$475:$Q$475,0))=1,"Top performers",IF(INDEX(Pollutionincidents,MATCH($U16,'OUTPUTS | PCs'!$N$476:$N$488,0),MATCH($U$6,'OUTPUTS | PCs'!$N$475:$Q$475,0))=2,"At or better than target","Poorer than target"))</f>
        <v>At or better than target</v>
      </c>
      <c r="AG16" s="506" t="str">
        <f>IF(INDEX(Sewercollapses,MATCH($U16,'OUTPUTS | PCs'!$N$531:$N$543,0),MATCH($U$6,'OUTPUTS | PCs'!$N$530:$Q$530,0))=1,"At or better than target","Poorer than target")</f>
        <v>Poorer than target</v>
      </c>
      <c r="AH16" s="506" t="str">
        <f>IF(INDEX(TWcompliance,MATCH($U16,'OUTPUTS | PCs'!$O$584:$O$596,0),MATCH($U$6,'OUTPUTS | PCs'!$O$583:$Q$583,0))=1,"At or better than target","Poorer than target")</f>
        <v>At or better than target</v>
      </c>
      <c r="AI16" s="504" t="str">
        <f>IF(INDEX(RetailTotex,MATCH($U16,'OUTPUTS | Totex'!$I$138:$I$156,0),MATCH($U$6,'OUTPUTS | Totex'!$I$137:$K$137,0))=1,"At or better than target","Poorer than target")</f>
        <v>Poorer than target</v>
      </c>
      <c r="AJ16" s="623" t="str">
        <f>IF(INDEX(Wholesalewatertotex,MATCH($U16,'OUTPUTS | Totex'!$Z$78:$Z$96,0),MATCH($U$6,'OUTPUTS | Totex'!$Z$77:$AB$77,0))=1,"At or better than target","Poorer than target")</f>
        <v>Poorer than target</v>
      </c>
      <c r="AK16" s="623" t="str">
        <f>IF(INDEX(Wholesalewastetotex,MATCH($U16,'OUTPUTS | Totex'!$Z$107:$Z$125,0),MATCH($U$6,'OUTPUTS | Totex'!$Z$106:$AB$106,0))=1,"At or better than target","Poorer than target")</f>
        <v>Poorer than target</v>
      </c>
    </row>
    <row r="17" spans="2:37" ht="20.25" customHeight="1" x14ac:dyDescent="0.35">
      <c r="B17" s="391" t="s">
        <v>122</v>
      </c>
      <c r="C17" s="391" t="s">
        <v>123</v>
      </c>
      <c r="D17" s="629"/>
      <c r="E17" s="629"/>
      <c r="F17" s="629"/>
      <c r="G17" s="629"/>
      <c r="H17" s="629"/>
      <c r="I17" s="629"/>
      <c r="J17" s="629"/>
      <c r="K17" s="629"/>
      <c r="L17" s="629"/>
      <c r="M17" s="629"/>
      <c r="N17" s="629"/>
      <c r="O17" s="629"/>
      <c r="P17" s="655"/>
      <c r="Q17" s="655"/>
      <c r="R17" s="655"/>
      <c r="U17" s="417" t="s">
        <v>122</v>
      </c>
      <c r="V17" s="417" t="s">
        <v>123</v>
      </c>
      <c r="W17" s="506" t="str">
        <f>IF(INDEX(CMEX,MATCH($U17,'OUTPUTS | PCs'!$J$9:$J$27,0),MATCH($U$6,'OUTPUTS | PCs'!$J$8:$L$8,0))=1,"Top performers",IF(INDEX(CMEX,MATCH($U17,'OUTPUTS | PCs'!$J$9:$J$27,0),MATCH($U$6,'OUTPUTS | PCs'!$J$8:$L$8,0))=2,"At or better than target","Poorer than target"))</f>
        <v>Poorer than target</v>
      </c>
      <c r="X17" s="506" t="str">
        <f>IF(INDEX(PSRoverall,MATCH($U17,'OUTPUTS | PCs'!$J$799:$J$817,0),MATCH($U$6,'OUTPUTS | PCs'!$J$798:$L$798,0))=1,"At or better than target","Poorer than target")</f>
        <v>At or better than target</v>
      </c>
      <c r="Y17" s="506" t="str">
        <f>IF(INDEX(Leakage,MATCH($U17,'OUTPUTS | PCs'!$AC$47:$AC$67,0),MATCH($U$6,'OUTPUTS | PCs'!$AC$46:$AF$46,0))=1,"Top performers",IF(INDEX(Leakage,MATCH($U17,'OUTPUTS | PCs'!$AC$47:$AC$67,0),MATCH($U$6,'OUTPUTS | PCs'!$AC$46:$AF$46,0))=2,"At or better than target","Poorer than target"))</f>
        <v>At or better than target</v>
      </c>
      <c r="Z17" s="506" t="str">
        <f>IF(INDEX(PCC,MATCH($U17,'OUTPUTS | PCs'!$V$118:$V$137,0),MATCH($U$6,'OUTPUTS | PCs'!$V$117:$Y$117,0))=1,"Top performers",IF(INDEX(PCC,MATCH($U17,'OUTPUTS | PCs'!$V$118:$V$137,0),MATCH($U$6,'OUTPUTS | PCs'!$V$117:$Y$117,0))=2,"At or better than target","Poorer than target"))</f>
        <v>Poorer than target</v>
      </c>
      <c r="AA17" s="506" t="str">
        <f>IF(INDEX(SupplyInterruptions,MATCH($U17,'OUTPUTS | PCs'!$N$187:$N$205,0),MATCH($U$6,'OUTPUTS | PCs'!$N$186:$Q$186,0))=1,"Top performers",IF(INDEX(SupplyInterruptions,MATCH($U17,'OUTPUTS | PCs'!$N$187:$N$205,0),MATCH($U$6,'OUTPUTS | PCs'!$N$186:$Q$186,0))=2,"At or better than target","Poorer than target"))</f>
        <v>Poorer than target</v>
      </c>
      <c r="AB17" s="506" t="str">
        <f>IF(INDEX(WaterQualityComp,MATCH($U17,'OUTPUTS | PCs'!$N$254:$N$272,0),MATCH($U$6,'OUTPUTS | PCs'!$N$253:$P$253,0))=1,"At or better than target","Poorer than target")</f>
        <v>At or better than target</v>
      </c>
      <c r="AC17" s="506" t="str">
        <f>IF(INDEX(Mainsrepairs,MATCH($U17,'OUTPUTS | PCs'!$N$291:$N$309,0),MATCH($U$6,'OUTPUTS | PCs'!$N$290:$Q$290,0))=1,"At or better than target","Poorer than target")</f>
        <v>At or better than target</v>
      </c>
      <c r="AD17" s="506" t="str">
        <f>IF(INDEX(Unplannedoutage,MATCH($U17,'OUTPUTS | PCs'!$N$356:$N$374,0),MATCH($U$6,'OUTPUTS | PCs'!$N$355:$Q$355,0))=1,"At or better than target","Poorer than target")</f>
        <v>At or better than target</v>
      </c>
      <c r="AE17" s="507" t="str">
        <f>IF(INDEX(Intsewerflooding,MATCH($U17,'OUTPUTS | PCs'!$N$421:$N$433,0),MATCH($U$6,'OUTPUTS | PCs'!$N$420:$Q$420,0))=1,"Top performers",IF(INDEX(Intsewerflooding,MATCH($U17,'OUTPUTS | PCs'!$N$421:$N$433,0),MATCH($U$6,'OUTPUTS | PCs'!$N$420:$Q$420,0))=2,"At or better than target","Poorer than target"))</f>
        <v>Poorer than target</v>
      </c>
      <c r="AF17" s="507" t="str">
        <f>IF(INDEX(Pollutionincidents,MATCH($U17,'OUTPUTS | PCs'!$N$476:$N$488,0),MATCH($U$6,'OUTPUTS | PCs'!$N$475:$Q$475,0))=1,"Top performers",IF(INDEX(Pollutionincidents,MATCH($U17,'OUTPUTS | PCs'!$N$476:$N$488,0),MATCH($U$6,'OUTPUTS | PCs'!$N$475:$Q$475,0))=2,"At or better than target","Poorer than target"))</f>
        <v>At or better than target</v>
      </c>
      <c r="AG17" s="506" t="str">
        <f>IF(INDEX(Sewercollapses,MATCH($U17,'OUTPUTS | PCs'!$N$531:$N$543,0),MATCH($U$6,'OUTPUTS | PCs'!$N$530:$Q$530,0))=1,"At or better than target","Poorer than target")</f>
        <v>Poorer than target</v>
      </c>
      <c r="AH17" s="506" t="str">
        <f>IF(INDEX(TWcompliance,MATCH($U17,'OUTPUTS | PCs'!$O$584:$O$596,0),MATCH($U$6,'OUTPUTS | PCs'!$O$583:$Q$583,0))=1,"At or better than target","Poorer than target")</f>
        <v>At or better than target</v>
      </c>
      <c r="AI17" s="504" t="str">
        <f>IF(INDEX(RetailTotex,MATCH($U17,'OUTPUTS | Totex'!$I$138:$I$156,0),MATCH($U$6,'OUTPUTS | Totex'!$I$137:$K$137,0))=1,"At or better than target","Poorer than target")</f>
        <v>At or better than target</v>
      </c>
      <c r="AJ17" s="623" t="str">
        <f>IF(INDEX(Wholesalewatertotex,MATCH($U17,'OUTPUTS | Totex'!$Z$78:$Z$96,0),MATCH($U$6,'OUTPUTS | Totex'!$Z$77:$AB$77,0))=1,"At or better than target","Poorer than target")</f>
        <v>Poorer than target</v>
      </c>
      <c r="AK17" s="623" t="str">
        <f>IF(INDEX(Wholesalewastetotex,MATCH($U17,'OUTPUTS | Totex'!$Z$107:$Z$125,0),MATCH($U$6,'OUTPUTS | Totex'!$Z$106:$AB$106,0))=1,"At or better than target","Poorer than target")</f>
        <v>Poorer than target</v>
      </c>
    </row>
    <row r="18" spans="2:37" ht="20.25" customHeight="1" x14ac:dyDescent="0.35">
      <c r="B18" s="391" t="s">
        <v>124</v>
      </c>
      <c r="C18" s="391" t="s">
        <v>125</v>
      </c>
      <c r="D18" s="629"/>
      <c r="E18" s="629"/>
      <c r="F18" s="629"/>
      <c r="G18" s="629"/>
      <c r="H18" s="629"/>
      <c r="I18" s="629"/>
      <c r="J18" s="629"/>
      <c r="K18" s="629"/>
      <c r="L18" s="629"/>
      <c r="M18" s="629"/>
      <c r="N18" s="629"/>
      <c r="O18" s="629"/>
      <c r="P18" s="655"/>
      <c r="Q18" s="655"/>
      <c r="R18" s="655"/>
      <c r="U18" s="417" t="s">
        <v>124</v>
      </c>
      <c r="V18" s="417" t="s">
        <v>125</v>
      </c>
      <c r="W18" s="506" t="str">
        <f>IF(INDEX(CMEX,MATCH($U18,'OUTPUTS | PCs'!$J$9:$J$27,0),MATCH($U$6,'OUTPUTS | PCs'!$J$8:$L$8,0))=1,"Top performers",IF(INDEX(CMEX,MATCH($U18,'OUTPUTS | PCs'!$J$9:$J$27,0),MATCH($U$6,'OUTPUTS | PCs'!$J$8:$L$8,0))=2,"At or better than target","Poorer than target"))</f>
        <v>At or better than target</v>
      </c>
      <c r="X18" s="506" t="str">
        <f>IF(INDEX(PSRoverall,MATCH($U18,'OUTPUTS | PCs'!$J$799:$J$817,0),MATCH($U$6,'OUTPUTS | PCs'!$J$798:$L$798,0))=1,"At or better than target","Poorer than target")</f>
        <v>Poorer than target</v>
      </c>
      <c r="Y18" s="506" t="str">
        <f>IF(INDEX(Leakage,MATCH("NNE",'OUTPUTS | PCs'!$AC$47:$AC$67,0),MATCH($U$6,'OUTPUTS | PCs'!$AC$46:$AF$46,0))=1,"Top performers",IF(INDEX(Leakage,MATCH("NNE",'OUTPUTS | PCs'!$AC$47:$AC$67,0),MATCH($U$6,'OUTPUTS | PCs'!$AC$46:$AF$46,0))=2,"At or better than target","Poorer than target"))</f>
        <v>Poorer than target</v>
      </c>
      <c r="Z18" s="506" t="str">
        <f>IF(INDEX(PCC,MATCH($U18,'OUTPUTS | PCs'!$V$118:$V$137,0),MATCH($U$6,'OUTPUTS | PCs'!$V$117:$Y$117,0))=1,"Top performers",IF(INDEX(PCC,MATCH($U18,'OUTPUTS | PCs'!$V$118:$V$137,0),MATCH($U$6,'OUTPUTS | PCs'!$V$117:$Y$117,0))=2,"At or better than target","Poorer than target"))</f>
        <v>Poorer than target</v>
      </c>
      <c r="AA18" s="506" t="str">
        <f>IF(INDEX(SupplyInterruptions,MATCH($U18,'OUTPUTS | PCs'!$N$187:$N$205,0),MATCH($U$6,'OUTPUTS | PCs'!$N$186:$Q$186,0))=1,"Top performers",IF(INDEX(SupplyInterruptions,MATCH($U18,'OUTPUTS | PCs'!$N$187:$N$205,0),MATCH($U$6,'OUTPUTS | PCs'!$N$186:$Q$186,0))=2,"At or better than target","Poorer than target"))</f>
        <v>Top performers</v>
      </c>
      <c r="AB18" s="506" t="str">
        <f>IF(INDEX(WaterQualityComp,MATCH($U18,'OUTPUTS | PCs'!$N$254:$N$272,0),MATCH($U$6,'OUTPUTS | PCs'!$N$253:$P$253,0))=1,"At or better than target","Poorer than target")</f>
        <v>Poorer than target</v>
      </c>
      <c r="AC18" s="506" t="str">
        <f>IF(INDEX(Mainsrepairs,MATCH($U18,'OUTPUTS | PCs'!$N$291:$N$309,0),MATCH($U$6,'OUTPUTS | PCs'!$N$290:$Q$290,0))=1,"At or better than target","Poorer than target")</f>
        <v>At or better than target</v>
      </c>
      <c r="AD18" s="506" t="str">
        <f>IF(INDEX(Unplannedoutage,MATCH($U18,'OUTPUTS | PCs'!$N$356:$N$374,0),MATCH($U$6,'OUTPUTS | PCs'!$N$355:$Q$355,0))=1,"At or better than target","Poorer than target")</f>
        <v>At or better than target</v>
      </c>
      <c r="AE18" s="507" t="str">
        <f>IF(INDEX(Intsewerflooding,MATCH($U18,'OUTPUTS | PCs'!$N$421:$N$433,0),MATCH($U$6,'OUTPUTS | PCs'!$N$420:$Q$420,0))=1,"Top performers",IF(INDEX(Intsewerflooding,MATCH($U18,'OUTPUTS | PCs'!$N$421:$N$433,0),MATCH($U$6,'OUTPUTS | PCs'!$N$420:$Q$420,0))=2,"At or better than target","Poorer than target"))</f>
        <v>Poorer than target</v>
      </c>
      <c r="AF18" s="507" t="str">
        <f>IF(INDEX(Pollutionincidents,MATCH($U18,'OUTPUTS | PCs'!$N$476:$N$488,0),MATCH($U$6,'OUTPUTS | PCs'!$N$475:$Q$475,0))=1,"Top performers",IF(INDEX(Pollutionincidents,MATCH($U18,'OUTPUTS | PCs'!$N$476:$N$488,0),MATCH($U$6,'OUTPUTS | PCs'!$N$475:$Q$475,0))=2,"At or better than target","Poorer than target"))</f>
        <v>Top performers</v>
      </c>
      <c r="AG18" s="506" t="str">
        <f>IF(INDEX(Sewercollapses,MATCH($U18,'OUTPUTS | PCs'!$N$531:$N$543,0),MATCH($U$6,'OUTPUTS | PCs'!$N$530:$Q$530,0))=1,"At or better than target","Poorer than target")</f>
        <v>At or better than target</v>
      </c>
      <c r="AH18" s="506" t="str">
        <f>IF(INDEX(TWcompliance,MATCH($U18,'OUTPUTS | PCs'!$O$584:$O$596,0),MATCH($U$6,'OUTPUTS | PCs'!$O$583:$Q$583,0))=1,"At or better than target","Poorer than target")</f>
        <v>At or better than target</v>
      </c>
      <c r="AI18" s="504" t="str">
        <f>IF(INDEX(RetailTotex,MATCH($U18,'OUTPUTS | Totex'!$I$138:$I$156,0),MATCH($U$6,'OUTPUTS | Totex'!$I$137:$K$137,0))=1,"At or better than target","Poorer than target")</f>
        <v>Poorer than target</v>
      </c>
      <c r="AJ18" s="623" t="str">
        <f>IF(INDEX(Wholesalewatertotex,MATCH($U18,'OUTPUTS | Totex'!$Z$78:$Z$96,0),MATCH($U$6,'OUTPUTS | Totex'!$Z$77:$AB$77,0))=1,"At or better than target","Poorer than target")</f>
        <v>At or better than target</v>
      </c>
      <c r="AK18" s="623" t="str">
        <f>IF(INDEX(Wholesalewastetotex,MATCH($U18,'OUTPUTS | Totex'!$Z$107:$Z$125,0),MATCH($U$6,'OUTPUTS | Totex'!$Z$106:$AB$106,0))=1,"At or better than target","Poorer than target")</f>
        <v>At or better than target</v>
      </c>
    </row>
    <row r="19" spans="2:37" ht="20.25" customHeight="1" x14ac:dyDescent="0.35">
      <c r="B19" s="391" t="s">
        <v>128</v>
      </c>
      <c r="C19" s="391" t="s">
        <v>129</v>
      </c>
      <c r="D19" s="629"/>
      <c r="E19" s="629"/>
      <c r="F19" s="629"/>
      <c r="G19" s="629"/>
      <c r="H19" s="629"/>
      <c r="I19" s="629"/>
      <c r="J19" s="629"/>
      <c r="K19" s="629"/>
      <c r="L19" s="629"/>
      <c r="M19" s="629"/>
      <c r="N19" s="629"/>
      <c r="O19" s="629"/>
      <c r="P19" s="655"/>
      <c r="Q19" s="655"/>
      <c r="R19" s="655"/>
      <c r="U19" s="417" t="s">
        <v>128</v>
      </c>
      <c r="V19" s="417" t="s">
        <v>129</v>
      </c>
      <c r="W19" s="506" t="str">
        <f>IF(INDEX(CMEX,MATCH($U19,'OUTPUTS | PCs'!$J$9:$J$27,0),MATCH($U$6,'OUTPUTS | PCs'!$J$8:$L$8,0))=1,"Top performers",IF(INDEX(CMEX,MATCH($U19,'OUTPUTS | PCs'!$J$9:$J$27,0),MATCH($U$6,'OUTPUTS | PCs'!$J$8:$L$8,0))=2,"At or better than target","Poorer than target"))</f>
        <v>Poorer than target</v>
      </c>
      <c r="X19" s="506" t="str">
        <f>IF(INDEX(PSRoverall,MATCH($U19,'OUTPUTS | PCs'!$J$799:$J$817,0),MATCH($U$6,'OUTPUTS | PCs'!$J$798:$L$798,0))=1,"At or better than target","Poorer than target")</f>
        <v>At or better than target</v>
      </c>
      <c r="Y19" s="506" t="str">
        <f>IF(INDEX(Leakage,MATCH($U19,'OUTPUTS | PCs'!$AC$47:$AC$67,0),MATCH($U$6,'OUTPUTS | PCs'!$AC$46:$AF$46,0))=1,"Top performers",IF(INDEX(Leakage,MATCH($U19,'OUTPUTS | PCs'!$AC$47:$AC$67,0),MATCH($U$6,'OUTPUTS | PCs'!$AC$46:$AF$46,0))=2,"At or better than target","Poorer than target"))</f>
        <v>Poorer than target</v>
      </c>
      <c r="Z19" s="506" t="str">
        <f>IF(INDEX(PCC,MATCH($U19,'OUTPUTS | PCs'!$V$118:$V$137,0),MATCH($U$6,'OUTPUTS | PCs'!$V$117:$Y$117,0))=1,"Top performers",IF(INDEX(PCC,MATCH($U19,'OUTPUTS | PCs'!$V$118:$V$137,0),MATCH($U$6,'OUTPUTS | PCs'!$V$117:$Y$117,0))=2,"At or better than target","Poorer than target"))</f>
        <v>Poorer than target</v>
      </c>
      <c r="AA19" s="506" t="str">
        <f>IF(INDEX(SupplyInterruptions,MATCH($U19,'OUTPUTS | PCs'!$N$187:$N$205,0),MATCH($U$6,'OUTPUTS | PCs'!$N$186:$Q$186,0))=1,"Top performers",IF(INDEX(SupplyInterruptions,MATCH($U19,'OUTPUTS | PCs'!$N$187:$N$205,0),MATCH($U$6,'OUTPUTS | PCs'!$N$186:$Q$186,0))=2,"At or better than target","Poorer than target"))</f>
        <v>At or better than target</v>
      </c>
      <c r="AB19" s="506" t="str">
        <f>IF(INDEX(WaterQualityComp,MATCH($U19,'OUTPUTS | PCs'!$N$254:$N$272,0),MATCH($U$6,'OUTPUTS | PCs'!$N$253:$P$253,0))=1,"At or better than target","Poorer than target")</f>
        <v>Poorer than target</v>
      </c>
      <c r="AC19" s="506" t="str">
        <f>IF(INDEX(Mainsrepairs,MATCH($U19,'OUTPUTS | PCs'!$N$291:$N$309,0),MATCH($U$6,'OUTPUTS | PCs'!$N$290:$Q$290,0))=1,"At or better than target","Poorer than target")</f>
        <v>At or better than target</v>
      </c>
      <c r="AD19" s="506" t="str">
        <f>IF(INDEX(Unplannedoutage,MATCH($U19,'OUTPUTS | PCs'!$N$356:$N$374,0),MATCH($U$6,'OUTPUTS | PCs'!$N$355:$Q$355,0))=1,"At or better than target","Poorer than target")</f>
        <v>At or better than target</v>
      </c>
      <c r="AE19" s="507" t="str">
        <f>IF(INDEX(Intsewerflooding,MATCH($U19,'OUTPUTS | PCs'!$N$421:$N$433,0),MATCH($U$6,'OUTPUTS | PCs'!$N$420:$Q$420,0))=1,"Top performers",IF(INDEX(Intsewerflooding,MATCH($U19,'OUTPUTS | PCs'!$N$421:$N$433,0),MATCH($U$6,'OUTPUTS | PCs'!$N$420:$Q$420,0))=2,"At or better than target","Poorer than target"))</f>
        <v>Top performers</v>
      </c>
      <c r="AF19" s="507" t="str">
        <f>IF(INDEX(Pollutionincidents,MATCH($U19,'OUTPUTS | PCs'!$N$476:$N$488,0),MATCH($U$6,'OUTPUTS | PCs'!$N$475:$Q$475,0))=1,"Top performers",IF(INDEX(Pollutionincidents,MATCH($U19,'OUTPUTS | PCs'!$N$476:$N$488,0),MATCH($U$6,'OUTPUTS | PCs'!$N$475:$Q$475,0))=2,"At or better than target","Poorer than target"))</f>
        <v>Poorer than target</v>
      </c>
      <c r="AG19" s="506" t="str">
        <f>IF(INDEX(Sewercollapses,MATCH($U19,'OUTPUTS | PCs'!$N$531:$N$543,0),MATCH($U$6,'OUTPUTS | PCs'!$N$530:$Q$530,0))=1,"At or better than target","Poorer than target")</f>
        <v>At or better than target</v>
      </c>
      <c r="AH19" s="506" t="str">
        <f>IF(INDEX(TWcompliance,MATCH($U19,'OUTPUTS | PCs'!$O$584:$O$596,0),MATCH($U$6,'OUTPUTS | PCs'!$O$583:$Q$583,0))=1,"At or better than target","Poorer than target")</f>
        <v>At or better than target</v>
      </c>
      <c r="AI19" s="504" t="str">
        <f>IF(INDEX(RetailTotex,MATCH($U19,'OUTPUTS | Totex'!$I$138:$I$156,0),MATCH($U$6,'OUTPUTS | Totex'!$I$137:$K$137,0))=1,"At or better than target","Poorer than target")</f>
        <v>At or better than target</v>
      </c>
      <c r="AJ19" s="623" t="str">
        <f>IF(INDEX(Wholesalewatertotex,MATCH($U19,'OUTPUTS | Totex'!$Z$78:$Z$96,0),MATCH($U$6,'OUTPUTS | Totex'!$Z$77:$AB$77,0))=1,"At or better than target","Poorer than target")</f>
        <v>At or better than target</v>
      </c>
      <c r="AK19" s="623" t="str">
        <f>IF(INDEX(Wholesalewastetotex,MATCH($U19,'OUTPUTS | Totex'!$Z$107:$Z$125,0),MATCH($U$6,'OUTPUTS | Totex'!$Z$106:$AB$106,0))=1,"At or better than target","Poorer than target")</f>
        <v>At or better than target</v>
      </c>
    </row>
    <row r="20" spans="2:37" ht="20.25" customHeight="1" x14ac:dyDescent="0.35">
      <c r="B20" s="391" t="s">
        <v>244</v>
      </c>
      <c r="C20" s="391" t="s">
        <v>136</v>
      </c>
      <c r="D20" s="629"/>
      <c r="E20" s="629"/>
      <c r="F20" s="629"/>
      <c r="G20" s="629"/>
      <c r="H20" s="629"/>
      <c r="I20" s="629"/>
      <c r="J20" s="629"/>
      <c r="K20" s="629"/>
      <c r="L20" s="629"/>
      <c r="M20" s="629"/>
      <c r="N20" s="629"/>
      <c r="O20" s="629"/>
      <c r="P20" s="655"/>
      <c r="Q20" s="655"/>
      <c r="R20" s="655"/>
      <c r="U20" s="417" t="s">
        <v>244</v>
      </c>
      <c r="V20" s="417" t="s">
        <v>136</v>
      </c>
      <c r="W20" s="506" t="str">
        <f>IF(INDEX(CMEX,MATCH($U20,'OUTPUTS | PCs'!$J$9:$J$27,0),MATCH($U$6,'OUTPUTS | PCs'!$J$8:$L$8,0))=1,"Top performers",IF(INDEX(CMEX,MATCH($U20,'OUTPUTS | PCs'!$J$9:$J$27,0),MATCH($U$6,'OUTPUTS | PCs'!$J$8:$L$8,0))=2,"At or better than target","Poorer than target"))</f>
        <v>At or better than target</v>
      </c>
      <c r="X20" s="506" t="str">
        <f>IF(INDEX(PSRoverall,MATCH($U20,'OUTPUTS | PCs'!$J$799:$J$817,0),MATCH($U$6,'OUTPUTS | PCs'!$J$798:$L$798,0))=1,"At or better than target","Poorer than target")</f>
        <v>At or better than target</v>
      </c>
      <c r="Y20" s="506" t="str">
        <f>IF(INDEX(Leakage,MATCH($U20,'OUTPUTS | PCs'!$AC$47:$AC$67,0),MATCH($U$6,'OUTPUTS | PCs'!$AC$46:$AF$46,0))=1,"Top performers",IF(INDEX(Leakage,MATCH($U20,'OUTPUTS | PCs'!$AC$47:$AC$67,0),MATCH($U$6,'OUTPUTS | PCs'!$AC$46:$AF$46,0))=2,"At or better than target","Poorer than target"))</f>
        <v>At or better than target</v>
      </c>
      <c r="Z20" s="506" t="str">
        <f>IF(INDEX(PCC,MATCH($U20,'OUTPUTS | PCs'!$V$118:$V$137,0),MATCH($U$6,'OUTPUTS | PCs'!$V$117:$Y$117,0))=1,"Top performers",IF(INDEX(PCC,MATCH($U20,'OUTPUTS | PCs'!$V$118:$V$137,0),MATCH($U$6,'OUTPUTS | PCs'!$V$117:$Y$117,0))=2,"At or better than target","Poorer than target"))</f>
        <v>Poorer than target</v>
      </c>
      <c r="AA20" s="506" t="str">
        <f>IF(INDEX(SupplyInterruptions,MATCH($U20,'OUTPUTS | PCs'!$N$187:$N$205,0),MATCH($U$6,'OUTPUTS | PCs'!$N$186:$Q$186,0))=1,"Top performers",IF(INDEX(SupplyInterruptions,MATCH($U20,'OUTPUTS | PCs'!$N$187:$N$205,0),MATCH($U$6,'OUTPUTS | PCs'!$N$186:$Q$186,0))=2,"At or better than target","Poorer than target"))</f>
        <v>Top performers</v>
      </c>
      <c r="AB20" s="506" t="str">
        <f>IF(INDEX(WaterQualityComp,MATCH($U20,'OUTPUTS | PCs'!$N$254:$N$272,0),MATCH($U$6,'OUTPUTS | PCs'!$N$253:$P$253,0))=1,"At or better than target","Poorer than target")</f>
        <v>Poorer than target</v>
      </c>
      <c r="AC20" s="506" t="str">
        <f>IF(INDEX(Mainsrepairs,MATCH($U20,'OUTPUTS | PCs'!$N$291:$N$309,0),MATCH($U$6,'OUTPUTS | PCs'!$N$290:$Q$290,0))=1,"At or better than target","Poorer than target")</f>
        <v>At or better than target</v>
      </c>
      <c r="AD20" s="506" t="str">
        <f>IF(INDEX(Unplannedoutage,MATCH($U20,'OUTPUTS | PCs'!$N$356:$N$374,0),MATCH($U$6,'OUTPUTS | PCs'!$N$355:$Q$355,0))=1,"At or better than target","Poorer than target")</f>
        <v>At or better than target</v>
      </c>
      <c r="AE20" s="507" t="str">
        <f>IF(INDEX(Intsewerflooding,MATCH($U20,'OUTPUTS | PCs'!$N$421:$N$433,0),MATCH($U$6,'OUTPUTS | PCs'!$N$420:$Q$420,0))=1,"Top performers",IF(INDEX(Intsewerflooding,MATCH($U20,'OUTPUTS | PCs'!$N$421:$N$433,0),MATCH($U$6,'OUTPUTS | PCs'!$N$420:$Q$420,0))=2,"At or better than target","Poorer than target"))</f>
        <v>Poorer than target</v>
      </c>
      <c r="AF20" s="507" t="str">
        <f>IF(INDEX(Pollutionincidents,MATCH($U20,'OUTPUTS | PCs'!$N$476:$N$488,0),MATCH($U$6,'OUTPUTS | PCs'!$N$475:$Q$475,0))=1,"Top performers",IF(INDEX(Pollutionincidents,MATCH($U20,'OUTPUTS | PCs'!$N$476:$N$488,0),MATCH($U$6,'OUTPUTS | PCs'!$N$475:$Q$475,0))=2,"At or better than target","Poorer than target"))</f>
        <v>Top performers</v>
      </c>
      <c r="AG20" s="506" t="str">
        <f>IF(INDEX(Sewercollapses,MATCH($U20,'OUTPUTS | PCs'!$N$531:$N$543,0),MATCH($U$6,'OUTPUTS | PCs'!$N$530:$Q$530,0))=1,"At or better than target","Poorer than target")</f>
        <v>At or better than target</v>
      </c>
      <c r="AH20" s="506" t="str">
        <f>IF(INDEX(TWcompliance,MATCH($U20,'OUTPUTS | PCs'!$O$584:$O$596,0),MATCH($U$6,'OUTPUTS | PCs'!$O$583:$Q$583,0))=1,"At or better than target","Poorer than target")</f>
        <v>At or better than target</v>
      </c>
      <c r="AI20" s="504" t="str">
        <f>IF(INDEX(RetailTotex,MATCH($U20,'OUTPUTS | Totex'!$I$138:$I$156,0),MATCH($U$6,'OUTPUTS | Totex'!$I$137:$K$137,0))=1,"At or better than target","Poorer than target")</f>
        <v>Poorer than target</v>
      </c>
      <c r="AJ20" s="623" t="str">
        <f>IF(INDEX(Wholesalewatertotex,MATCH($U20,'OUTPUTS | Totex'!$Z$78:$Z$96,0),MATCH($U$6,'OUTPUTS | Totex'!$Z$77:$AB$77,0))=1,"At or better than target","Poorer than target")</f>
        <v>Poorer than target</v>
      </c>
      <c r="AK20" s="623" t="str">
        <f>IF(INDEX(Wholesalewastetotex,MATCH($U20,'OUTPUTS | Totex'!$Z$107:$Z$125,0),MATCH($U$6,'OUTPUTS | Totex'!$Z$106:$AB$106,0))=1,"At or better than target","Poorer than target")</f>
        <v>Poorer than target</v>
      </c>
    </row>
    <row r="21" spans="2:37" ht="20.25" customHeight="1" x14ac:dyDescent="0.35">
      <c r="B21" s="391" t="s">
        <v>137</v>
      </c>
      <c r="C21" s="391" t="s">
        <v>138</v>
      </c>
      <c r="D21" s="629"/>
      <c r="E21" s="629"/>
      <c r="F21" s="629"/>
      <c r="G21" s="629"/>
      <c r="H21" s="629"/>
      <c r="I21" s="629"/>
      <c r="J21" s="629"/>
      <c r="K21" s="629"/>
      <c r="L21" s="629"/>
      <c r="M21" s="629"/>
      <c r="N21" s="629"/>
      <c r="O21" s="629"/>
      <c r="P21" s="655"/>
      <c r="Q21" s="655"/>
      <c r="R21" s="655"/>
      <c r="T21" s="88"/>
      <c r="U21" s="417" t="s">
        <v>137</v>
      </c>
      <c r="V21" s="417" t="s">
        <v>138</v>
      </c>
      <c r="W21" s="506" t="str">
        <f>IF(INDEX(CMEX,MATCH($U21,'OUTPUTS | PCs'!$J$9:$J$27,0),MATCH($U$6,'OUTPUTS | PCs'!$J$8:$L$8,0))=1,"Top performers",IF(INDEX(CMEX,MATCH($U21,'OUTPUTS | PCs'!$J$9:$J$27,0),MATCH($U$6,'OUTPUTS | PCs'!$J$8:$L$8,0))=2,"At or better than target","Poorer than target"))</f>
        <v>At or better than target</v>
      </c>
      <c r="X21" s="506" t="str">
        <f>IF(INDEX(PSRoverall,MATCH($U21,'OUTPUTS | PCs'!$J$799:$J$817,0),MATCH($U$6,'OUTPUTS | PCs'!$J$798:$L$798,0))=1,"At or better than target","Poorer than target")</f>
        <v>Poorer than target</v>
      </c>
      <c r="Y21" s="506" t="str">
        <f>IF(INDEX(Leakage,MATCH($U21,'OUTPUTS | PCs'!$AC$47:$AC$67,0),MATCH($U$6,'OUTPUTS | PCs'!$AC$46:$AF$46,0))=1,"Top performers",IF(INDEX(Leakage,MATCH($U21,'OUTPUTS | PCs'!$AC$47:$AC$67,0),MATCH($U$6,'OUTPUTS | PCs'!$AC$46:$AF$46,0))=2,"At or better than target","Poorer than target"))</f>
        <v>Top performers</v>
      </c>
      <c r="Z21" s="506" t="str">
        <f>IF(INDEX(PCC,MATCH($U21,'OUTPUTS | PCs'!$V$118:$V$137,0),MATCH($U$6,'OUTPUTS | PCs'!$V$117:$Y$117,0))=1,"Top performers",IF(INDEX(PCC,MATCH($U21,'OUTPUTS | PCs'!$V$118:$V$137,0),MATCH($U$6,'OUTPUTS | PCs'!$V$117:$Y$117,0))=2,"At or better than target","Poorer than target"))</f>
        <v>Poorer than target</v>
      </c>
      <c r="AA21" s="506" t="str">
        <f>IF(INDEX(SupplyInterruptions,MATCH($U21,'OUTPUTS | PCs'!$N$187:$N$205,0),MATCH($U$6,'OUTPUTS | PCs'!$N$186:$Q$186,0))=1,"Top performers",IF(INDEX(SupplyInterruptions,MATCH($U21,'OUTPUTS | PCs'!$N$187:$N$205,0),MATCH($U$6,'OUTPUTS | PCs'!$N$186:$Q$186,0))=2,"At or better than target","Poorer than target"))</f>
        <v>Top performers</v>
      </c>
      <c r="AB21" s="506" t="str">
        <f>IF(INDEX(WaterQualityComp,MATCH($U21,'OUTPUTS | PCs'!$N$254:$N$272,0),MATCH($U$6,'OUTPUTS | PCs'!$N$253:$P$253,0))=1,"At or better than target","Poorer than target")</f>
        <v>At or better than target</v>
      </c>
      <c r="AC21" s="506" t="str">
        <f>IF(INDEX(Mainsrepairs,MATCH($U21,'OUTPUTS | PCs'!$N$291:$N$309,0),MATCH($U$6,'OUTPUTS | PCs'!$N$290:$Q$290,0))=1,"At or better than target","Poorer than target")</f>
        <v>Poorer than target</v>
      </c>
      <c r="AD21" s="506" t="str">
        <f>IF(INDEX(Unplannedoutage,MATCH($U21,'OUTPUTS | PCs'!$N$356:$N$374,0),MATCH($U$6,'OUTPUTS | PCs'!$N$355:$Q$355,0))=1,"At or better than target","Poorer than target")</f>
        <v>At or better than target</v>
      </c>
      <c r="AE21" s="507" t="str">
        <f>IF(INDEX(Intsewerflooding,MATCH($U21,'OUTPUTS | PCs'!$N$421:$N$433,0),MATCH($U$6,'OUTPUTS | PCs'!$N$420:$Q$420,0))=1,"Top performers",IF(INDEX(Intsewerflooding,MATCH($U21,'OUTPUTS | PCs'!$N$421:$N$433,0),MATCH($U$6,'OUTPUTS | PCs'!$N$420:$Q$420,0))=2,"At or better than target","Poorer than target"))</f>
        <v>Top performers</v>
      </c>
      <c r="AF21" s="507" t="str">
        <f>IF(INDEX(Pollutionincidents,MATCH($U21,'OUTPUTS | PCs'!$N$476:$N$488,0),MATCH($U$6,'OUTPUTS | PCs'!$N$475:$Q$475,0))=1,"Top performers",IF(INDEX(Pollutionincidents,MATCH($U21,'OUTPUTS | PCs'!$N$476:$N$488,0),MATCH($U$6,'OUTPUTS | PCs'!$N$475:$Q$475,0))=2,"At or better than target","Poorer than target"))</f>
        <v>Poorer than target</v>
      </c>
      <c r="AG21" s="506" t="str">
        <f>IF(INDEX(Sewercollapses,MATCH($U21,'OUTPUTS | PCs'!$N$531:$N$543,0),MATCH($U$6,'OUTPUTS | PCs'!$N$530:$Q$530,0))=1,"At or better than target","Poorer than target")</f>
        <v>At or better than target</v>
      </c>
      <c r="AH21" s="506" t="str">
        <f>IF(INDEX(TWcompliance,MATCH($U21,'OUTPUTS | PCs'!$O$584:$O$596,0),MATCH($U$6,'OUTPUTS | PCs'!$O$583:$Q$583,0))=1,"At or better than target","Poorer than target")</f>
        <v>At or better than target</v>
      </c>
      <c r="AI21" s="504" t="str">
        <f>IF(INDEX(RetailTotex,MATCH($U21,'OUTPUTS | Totex'!$I$138:$I$156,0),MATCH($U$6,'OUTPUTS | Totex'!$I$137:$K$137,0))=1,"At or better than target","Poorer than target")</f>
        <v>Poorer than target</v>
      </c>
      <c r="AJ21" s="623" t="str">
        <f>IF(INDEX(Wholesalewatertotex,MATCH($U21,'OUTPUTS | Totex'!$Z$78:$Z$96,0),MATCH($U$6,'OUTPUTS | Totex'!$Z$77:$AB$77,0))=1,"At or better than target","Poorer than target")</f>
        <v>At or better than target</v>
      </c>
      <c r="AK21" s="623" t="str">
        <f>IF(INDEX(Wholesalewastetotex,MATCH($U21,'OUTPUTS | Totex'!$Z$107:$Z$125,0),MATCH($U$6,'OUTPUTS | Totex'!$Z$106:$AB$106,0))=1,"At or better than target","Poorer than target")</f>
        <v>At or better than target</v>
      </c>
    </row>
    <row r="22" spans="2:37" ht="20.25" customHeight="1" x14ac:dyDescent="0.35">
      <c r="B22" s="391" t="s">
        <v>139</v>
      </c>
      <c r="C22" s="391" t="s">
        <v>140</v>
      </c>
      <c r="D22" s="629"/>
      <c r="E22" s="629"/>
      <c r="F22" s="629"/>
      <c r="G22" s="629"/>
      <c r="H22" s="629"/>
      <c r="I22" s="629"/>
      <c r="J22" s="629"/>
      <c r="K22" s="629"/>
      <c r="L22" s="629"/>
      <c r="M22" s="629"/>
      <c r="N22" s="629"/>
      <c r="O22" s="629"/>
      <c r="P22" s="655"/>
      <c r="Q22" s="655"/>
      <c r="R22" s="655"/>
      <c r="T22" s="88"/>
      <c r="U22" s="417" t="s">
        <v>139</v>
      </c>
      <c r="V22" s="417" t="s">
        <v>140</v>
      </c>
      <c r="W22" s="506" t="str">
        <f>IF(INDEX(CMEX,MATCH($U22,'OUTPUTS | PCs'!$J$9:$J$27,0),MATCH($U$6,'OUTPUTS | PCs'!$J$8:$L$8,0))=1,"Top performers",IF(INDEX(CMEX,MATCH($U22,'OUTPUTS | PCs'!$J$9:$J$27,0),MATCH($U$6,'OUTPUTS | PCs'!$J$8:$L$8,0))=2,"At or better than target","Poorer than target"))</f>
        <v>At or better than target</v>
      </c>
      <c r="X22" s="506" t="str">
        <f>IF(INDEX(PSRoverall,MATCH($U22,'OUTPUTS | PCs'!$J$799:$J$817,0),MATCH($U$6,'OUTPUTS | PCs'!$J$798:$L$798,0))=1,"At or better than target","Poorer than target")</f>
        <v>Poorer than target</v>
      </c>
      <c r="Y22" s="506" t="str">
        <f>IF(INDEX(Leakage,MATCH($U22,'OUTPUTS | PCs'!$AC$47:$AC$67,0),MATCH($U$6,'OUTPUTS | PCs'!$AC$46:$AF$46,0))=1,"Top performers",IF(INDEX(Leakage,MATCH($U22,'OUTPUTS | PCs'!$AC$47:$AC$67,0),MATCH($U$6,'OUTPUTS | PCs'!$AC$46:$AF$46,0))=2,"At or better than target","Poorer than target"))</f>
        <v>At or better than target</v>
      </c>
      <c r="Z22" s="506" t="str">
        <f>IF(INDEX(PCC,MATCH($U22,'OUTPUTS | PCs'!$V$118:$V$137,0),MATCH($U$6,'OUTPUTS | PCs'!$V$117:$Y$117,0))=1,"Top performers",IF(INDEX(PCC,MATCH($U22,'OUTPUTS | PCs'!$V$118:$V$137,0),MATCH($U$6,'OUTPUTS | PCs'!$V$117:$Y$117,0))=2,"At or better than target","Poorer than target"))</f>
        <v>Poorer than target</v>
      </c>
      <c r="AA22" s="506" t="str">
        <f>IF(INDEX(SupplyInterruptions,MATCH($U22,'OUTPUTS | PCs'!$N$187:$N$205,0),MATCH($U$6,'OUTPUTS | PCs'!$N$186:$Q$186,0))=1,"Top performers",IF(INDEX(SupplyInterruptions,MATCH($U22,'OUTPUTS | PCs'!$N$187:$N$205,0),MATCH($U$6,'OUTPUTS | PCs'!$N$186:$Q$186,0))=2,"At or better than target","Poorer than target"))</f>
        <v>Poorer than target</v>
      </c>
      <c r="AB22" s="506" t="str">
        <f>IF(INDEX(WaterQualityComp,MATCH($U22,'OUTPUTS | PCs'!$N$254:$N$272,0),MATCH($U$6,'OUTPUTS | PCs'!$N$253:$P$253,0))=1,"At or better than target","Poorer than target")</f>
        <v>Poorer than target</v>
      </c>
      <c r="AC22" s="506" t="str">
        <f>IF(INDEX(Mainsrepairs,MATCH($U22,'OUTPUTS | PCs'!$N$291:$N$309,0),MATCH($U$6,'OUTPUTS | PCs'!$N$290:$Q$290,0))=1,"At or better than target","Poorer than target")</f>
        <v>Poorer than target</v>
      </c>
      <c r="AD22" s="506" t="str">
        <f>IF(INDEX(Unplannedoutage,MATCH($U22,'OUTPUTS | PCs'!$N$356:$N$374,0),MATCH($U$6,'OUTPUTS | PCs'!$N$355:$Q$355,0))=1,"At or better than target","Poorer than target")</f>
        <v>At or better than target</v>
      </c>
      <c r="AE22" s="507" t="str">
        <f>IF(INDEX(Intsewerflooding,MATCH($U22,'OUTPUTS | PCs'!$N$421:$N$433,0),MATCH($U$6,'OUTPUTS | PCs'!$N$420:$Q$420,0))=1,"Top performers",IF(INDEX(Intsewerflooding,MATCH($U22,'OUTPUTS | PCs'!$N$421:$N$433,0),MATCH($U$6,'OUTPUTS | PCs'!$N$420:$Q$420,0))=2,"At or better than target","Poorer than target"))</f>
        <v>Poorer than target</v>
      </c>
      <c r="AF22" s="507" t="str">
        <f>IF(INDEX(Pollutionincidents,MATCH($U22,'OUTPUTS | PCs'!$N$476:$N$488,0),MATCH($U$6,'OUTPUTS | PCs'!$N$475:$Q$475,0))=1,"Top performers",IF(INDEX(Pollutionincidents,MATCH($U22,'OUTPUTS | PCs'!$N$476:$N$488,0),MATCH($U$6,'OUTPUTS | PCs'!$N$475:$Q$475,0))=2,"At or better than target","Poorer than target"))</f>
        <v>At or better than target</v>
      </c>
      <c r="AG22" s="506" t="str">
        <f>IF(INDEX(Sewercollapses,MATCH($U22,'OUTPUTS | PCs'!$N$531:$N$543,0),MATCH($U$6,'OUTPUTS | PCs'!$N$530:$Q$530,0))=1,"At or better than target","Poorer than target")</f>
        <v>At or better than target</v>
      </c>
      <c r="AH22" s="506" t="str">
        <f>IF(INDEX(TWcompliance,MATCH($U22,'OUTPUTS | PCs'!$O$584:$O$596,0),MATCH($U$6,'OUTPUTS | PCs'!$O$583:$Q$583,0))=1,"At or better than target","Poorer than target")</f>
        <v>At or better than target</v>
      </c>
      <c r="AI22" s="504" t="str">
        <f>IF(INDEX(RetailTotex,MATCH($U22,'OUTPUTS | Totex'!$I$138:$I$156,0),MATCH($U$6,'OUTPUTS | Totex'!$I$137:$K$137,0))=1,"At or better than target","Poorer than target")</f>
        <v>Poorer than target</v>
      </c>
      <c r="AJ22" s="623" t="str">
        <f>IF(INDEX(Wholesalewatertotex,MATCH($U22,'OUTPUTS | Totex'!$Z$78:$Z$96,0),MATCH($U$6,'OUTPUTS | Totex'!$Z$77:$AB$77,0))=1,"At or better than target","Poorer than target")</f>
        <v>Poorer than target</v>
      </c>
      <c r="AK22" s="623" t="str">
        <f>IF(INDEX(Wholesalewastetotex,MATCH($U22,'OUTPUTS | Totex'!$Z$107:$Z$125,0),MATCH($U$6,'OUTPUTS | Totex'!$Z$106:$AB$106,0))=1,"At or better than target","Poorer than target")</f>
        <v>Poorer than target</v>
      </c>
    </row>
    <row r="23" spans="2:37" ht="20.25" customHeight="1" x14ac:dyDescent="0.35">
      <c r="B23" s="391" t="s">
        <v>141</v>
      </c>
      <c r="C23" s="391" t="s">
        <v>142</v>
      </c>
      <c r="D23" s="629"/>
      <c r="E23" s="629"/>
      <c r="F23" s="629"/>
      <c r="G23" s="629"/>
      <c r="H23" s="629"/>
      <c r="I23" s="629"/>
      <c r="J23" s="629"/>
      <c r="K23" s="629"/>
      <c r="L23" s="654" t="s">
        <v>242</v>
      </c>
      <c r="M23" s="654" t="s">
        <v>242</v>
      </c>
      <c r="N23" s="654" t="s">
        <v>242</v>
      </c>
      <c r="O23" s="654" t="s">
        <v>242</v>
      </c>
      <c r="P23" s="655"/>
      <c r="Q23" s="655"/>
      <c r="R23" s="654" t="s">
        <v>242</v>
      </c>
      <c r="T23" s="88"/>
      <c r="U23" s="417" t="s">
        <v>141</v>
      </c>
      <c r="V23" s="417" t="s">
        <v>142</v>
      </c>
      <c r="W23" s="506" t="str">
        <f>IF(INDEX(CMEX,MATCH($U23,'OUTPUTS | PCs'!$J$9:$J$27,0),MATCH($U$6,'OUTPUTS | PCs'!$J$8:$L$8,0))=1,"Top performers",IF(INDEX(CMEX,MATCH($U23,'OUTPUTS | PCs'!$J$9:$J$27,0),MATCH($U$6,'OUTPUTS | PCs'!$J$8:$L$8,0))=2,"At or better than target","Poorer than target"))</f>
        <v>Poorer than target</v>
      </c>
      <c r="X23" s="506" t="str">
        <f>IF(INDEX(PSRoverall,MATCH($U23,'OUTPUTS | PCs'!$J$799:$J$817,0),MATCH($U$6,'OUTPUTS | PCs'!$J$798:$L$798,0))=1,"At or better than target","Poorer than target")</f>
        <v>At or better than target</v>
      </c>
      <c r="Y23" s="506" t="str">
        <f>IF(INDEX(Leakage,MATCH($U23,'OUTPUTS | PCs'!$AC$47:$AC$67,0),MATCH($U$6,'OUTPUTS | PCs'!$AC$46:$AF$46,0))=1,"Top performers",IF(INDEX(Leakage,MATCH($U23,'OUTPUTS | PCs'!$AC$47:$AC$67,0),MATCH($U$6,'OUTPUTS | PCs'!$AC$46:$AF$46,0))=2,"At or better than target","Poorer than target"))</f>
        <v>Poorer than target</v>
      </c>
      <c r="Z23" s="506" t="str">
        <f>IF(INDEX(PCC,MATCH($U23,'OUTPUTS | PCs'!$V$118:$V$137,0),MATCH($U$6,'OUTPUTS | PCs'!$V$117:$Y$117,0))=1,"Top performers",IF(INDEX(PCC,MATCH($U23,'OUTPUTS | PCs'!$V$118:$V$137,0),MATCH($U$6,'OUTPUTS | PCs'!$V$117:$Y$117,0))=2,"At or better than target","Poorer than target"))</f>
        <v>Poorer than target</v>
      </c>
      <c r="AA23" s="506" t="str">
        <f>IF(INDEX(SupplyInterruptions,MATCH($U23,'OUTPUTS | PCs'!$N$187:$N$205,0),MATCH($U$6,'OUTPUTS | PCs'!$N$186:$Q$186,0))=1,"Top performers",IF(INDEX(SupplyInterruptions,MATCH($U23,'OUTPUTS | PCs'!$N$187:$N$205,0),MATCH($U$6,'OUTPUTS | PCs'!$N$186:$Q$186,0))=2,"At or better than target","Poorer than target"))</f>
        <v>At or better than target</v>
      </c>
      <c r="AB23" s="506" t="str">
        <f>IF(INDEX(WaterQualityComp,MATCH($U23,'OUTPUTS | PCs'!$N$254:$N$272,0),MATCH($U$6,'OUTPUTS | PCs'!$N$253:$P$253,0))=1,"At or better than target","Poorer than target")</f>
        <v>At or better than target</v>
      </c>
      <c r="AC23" s="506" t="str">
        <f>IF(INDEX(Mainsrepairs,MATCH($U23,'OUTPUTS | PCs'!$N$291:$N$309,0),MATCH($U$6,'OUTPUTS | PCs'!$N$290:$Q$290,0))=1,"At or better than target","Poorer than target")</f>
        <v>Poorer than target</v>
      </c>
      <c r="AD23" s="506" t="str">
        <f>IF(INDEX(Unplannedoutage,MATCH($U23,'OUTPUTS | PCs'!$N$356:$N$374,0),MATCH($U$6,'OUTPUTS | PCs'!$N$355:$Q$355,0))=1,"At or better than target","Poorer than target")</f>
        <v>At or better than target</v>
      </c>
      <c r="AE23" s="508" t="s">
        <v>242</v>
      </c>
      <c r="AF23" s="508" t="s">
        <v>242</v>
      </c>
      <c r="AG23" s="508" t="s">
        <v>242</v>
      </c>
      <c r="AH23" s="508" t="s">
        <v>242</v>
      </c>
      <c r="AI23" s="504" t="str">
        <f>IF(INDEX(RetailTotex,MATCH($U23,'OUTPUTS | Totex'!$I$138:$I$156,0),MATCH($U$6,'OUTPUTS | Totex'!$I$137:$K$137,0))=1,"At or better than target","Poorer than target")</f>
        <v>Poorer than target</v>
      </c>
      <c r="AJ23" s="623" t="str">
        <f>IF(INDEX(Wholesalewatertotex,MATCH($U23,'OUTPUTS | Totex'!$Z$78:$Z$96,0),MATCH($U$6,'OUTPUTS | Totex'!$Z$77:$AB$77,0))=1,"At or better than target","Poorer than target")</f>
        <v>Poorer than target</v>
      </c>
      <c r="AK23" s="508" t="s">
        <v>242</v>
      </c>
    </row>
    <row r="24" spans="2:37" ht="20.25" customHeight="1" x14ac:dyDescent="0.35">
      <c r="B24" s="392" t="s">
        <v>149</v>
      </c>
      <c r="C24" s="392" t="s">
        <v>150</v>
      </c>
      <c r="D24" s="629"/>
      <c r="E24" s="629"/>
      <c r="F24" s="629"/>
      <c r="G24" s="629"/>
      <c r="H24" s="629"/>
      <c r="I24" s="629"/>
      <c r="J24" s="629"/>
      <c r="K24" s="629"/>
      <c r="L24" s="654" t="s">
        <v>242</v>
      </c>
      <c r="M24" s="654" t="s">
        <v>242</v>
      </c>
      <c r="N24" s="654" t="s">
        <v>242</v>
      </c>
      <c r="O24" s="654" t="s">
        <v>242</v>
      </c>
      <c r="P24" s="655"/>
      <c r="Q24" s="655"/>
      <c r="R24" s="654" t="s">
        <v>242</v>
      </c>
      <c r="U24" s="415" t="s">
        <v>149</v>
      </c>
      <c r="V24" s="415" t="s">
        <v>150</v>
      </c>
      <c r="W24" s="506" t="str">
        <f>IF(INDEX(CMEX,MATCH($U24,'OUTPUTS | PCs'!$J$9:$J$27,0),MATCH($U$6,'OUTPUTS | PCs'!$J$8:$L$8,0))=1,"Top performers",IF(INDEX(CMEX,MATCH($U24,'OUTPUTS | PCs'!$J$9:$J$27,0),MATCH($U$6,'OUTPUTS | PCs'!$J$8:$L$8,0))=2,"At or better than target","Poorer than target"))</f>
        <v>Poorer than target</v>
      </c>
      <c r="X24" s="506" t="str">
        <f>IF(INDEX(PSRoverall,MATCH($U24,'OUTPUTS | PCs'!$J$799:$J$817,0),MATCH($U$6,'OUTPUTS | PCs'!$J$798:$L$798,0))=1,"At or better than target","Poorer than target")</f>
        <v>Poorer than target</v>
      </c>
      <c r="Y24" s="506" t="str">
        <f>IF(INDEX(Leakage,MATCH("SST",'OUTPUTS | PCs'!$AC$47:$AC$67,0),MATCH($U$6,'OUTPUTS | PCs'!$AC$46:$AF$46,0))=1,"Top performers",IF(INDEX(Leakage,MATCH("SST",'OUTPUTS | PCs'!$AC$47:$AC$67,0),MATCH($U$6,'OUTPUTS | PCs'!$AC$46:$AF$46,0))=2,"At or better than target","Poorer than target"))</f>
        <v>At or better than target</v>
      </c>
      <c r="Z24" s="509" t="str">
        <f>IF(INDEX(PCC,MATCH("SST",'OUTPUTS | PCs'!$V$118:$V$137,0),MATCH($U$6,'OUTPUTS | PCs'!$V$117:$Y$117,0))=1,"Top performers",IF(INDEX(PCC,MATCH("SST",'OUTPUTS | PCs'!$V$118:$V$137,0),MATCH($U$6,'OUTPUTS | PCs'!$V$117:$Y$117,0))=2,"At or better than target","Poorer than target"))</f>
        <v>Poorer than target</v>
      </c>
      <c r="AA24" s="506" t="str">
        <f>IF(INDEX(SupplyInterruptions,MATCH($U24,'OUTPUTS | PCs'!$N$187:$N$205,0),MATCH($U$6,'OUTPUTS | PCs'!$N$186:$Q$186,0))=1,"Top performers",IF(INDEX(SupplyInterruptions,MATCH($U24,'OUTPUTS | PCs'!$N$187:$N$205,0),MATCH($U$6,'OUTPUTS | PCs'!$N$186:$Q$186,0))=2,"At or better than target","Poorer than target"))</f>
        <v>Top performers</v>
      </c>
      <c r="AB24" s="506" t="str">
        <f>IF(INDEX(WaterQualityComp,MATCH($U24,'OUTPUTS | PCs'!$N$254:$N$272,0),MATCH($U$6,'OUTPUTS | PCs'!$N$253:$P$253,0))=1,"At or better than target","Poorer than target")</f>
        <v>At or better than target</v>
      </c>
      <c r="AC24" s="506" t="str">
        <f>IF(INDEX(Mainsrepairs,MATCH($U24,'OUTPUTS | PCs'!$N$291:$N$309,0),MATCH($U$6,'OUTPUTS | PCs'!$N$290:$Q$290,0))=1,"At or better than target","Poorer than target")</f>
        <v>Poorer than target</v>
      </c>
      <c r="AD24" s="506" t="str">
        <f>IF(INDEX(Unplannedoutage,MATCH($U24,'OUTPUTS | PCs'!$N$356:$N$374,0),MATCH($U$6,'OUTPUTS | PCs'!$N$355:$Q$355,0))=1,"At or better than target","Poorer than target")</f>
        <v>At or better than target</v>
      </c>
      <c r="AE24" s="508" t="s">
        <v>242</v>
      </c>
      <c r="AF24" s="508" t="s">
        <v>242</v>
      </c>
      <c r="AG24" s="508" t="s">
        <v>242</v>
      </c>
      <c r="AH24" s="508" t="s">
        <v>242</v>
      </c>
      <c r="AI24" s="504" t="str">
        <f>IF(INDEX(RetailTotex,MATCH($U24,'OUTPUTS | Totex'!$I$138:$I$156,0),MATCH($U$6,'OUTPUTS | Totex'!$I$137:$K$137,0))=1,"At or better than target","Poorer than target")</f>
        <v>Poorer than target</v>
      </c>
      <c r="AJ24" s="623" t="str">
        <f>IF(INDEX(Wholesalewatertotex,MATCH($U24,'OUTPUTS | Totex'!$Z$78:$Z$96,0),MATCH($U$6,'OUTPUTS | Totex'!$Z$77:$AB$77,0))=1,"At or better than target","Poorer than target")</f>
        <v>At or better than target</v>
      </c>
      <c r="AK24" s="508" t="s">
        <v>242</v>
      </c>
    </row>
    <row r="25" spans="2:37" ht="20.25" customHeight="1" x14ac:dyDescent="0.35">
      <c r="B25" s="651" t="s">
        <v>245</v>
      </c>
      <c r="C25" s="113"/>
      <c r="D25" s="642"/>
      <c r="E25" s="642"/>
      <c r="F25" s="642"/>
      <c r="G25" s="642"/>
      <c r="H25" s="642"/>
      <c r="I25" s="642"/>
      <c r="J25" s="642"/>
      <c r="K25" s="642"/>
      <c r="L25" s="642"/>
      <c r="M25" s="642"/>
      <c r="N25" s="642"/>
      <c r="O25" s="642"/>
      <c r="P25" s="642"/>
      <c r="Q25" s="642"/>
      <c r="R25" s="642"/>
      <c r="T25" s="104"/>
      <c r="U25" s="113"/>
      <c r="V25" s="113"/>
      <c r="W25" s="643"/>
      <c r="X25" s="643"/>
      <c r="Y25" s="643"/>
      <c r="Z25" s="643"/>
      <c r="AA25" s="643"/>
      <c r="AB25" s="643"/>
      <c r="AC25" s="643"/>
      <c r="AD25" s="643"/>
      <c r="AE25" s="650"/>
      <c r="AF25" s="650"/>
      <c r="AG25" s="650"/>
      <c r="AH25" s="650"/>
      <c r="AI25" s="645"/>
      <c r="AJ25" s="646"/>
      <c r="AK25" s="650"/>
    </row>
    <row r="26" spans="2:37" ht="20.25" customHeight="1" x14ac:dyDescent="0.35">
      <c r="B26" s="391" t="s">
        <v>131</v>
      </c>
      <c r="C26" s="391" t="s">
        <v>132</v>
      </c>
      <c r="D26" s="629"/>
      <c r="E26" s="629"/>
      <c r="F26" s="629"/>
      <c r="G26" s="629"/>
      <c r="H26" s="629"/>
      <c r="I26" s="629"/>
      <c r="J26" s="629"/>
      <c r="K26" s="629"/>
      <c r="L26" s="629"/>
      <c r="M26" s="629"/>
      <c r="N26" s="629"/>
      <c r="O26" s="629"/>
      <c r="P26" s="655"/>
      <c r="Q26" s="655"/>
      <c r="R26" s="655"/>
      <c r="U26" s="417" t="s">
        <v>131</v>
      </c>
      <c r="V26" s="417" t="s">
        <v>132</v>
      </c>
      <c r="W26" s="506" t="str">
        <f>IF(INDEX(CMEX,MATCH($U26,'OUTPUTS | PCs'!$J$9:$J$27,0),MATCH($U$6,'OUTPUTS | PCs'!$J$8:$L$8,0))=1,"Top performers",IF(INDEX(CMEX,MATCH($U26,'OUTPUTS | PCs'!$J$9:$J$27,0),MATCH($U$6,'OUTPUTS | PCs'!$J$8:$L$8,0))=2,"At or better than target","Poorer than target"))</f>
        <v>Poorer than target</v>
      </c>
      <c r="X26" s="506" t="str">
        <f>IF(INDEX(PSRoverall,MATCH($U26,'OUTPUTS | PCs'!$J$799:$J$817,0),MATCH($U$6,'OUTPUTS | PCs'!$J$798:$L$798,0))=1,"At or better than target","Poorer than target")</f>
        <v>Poorer than target</v>
      </c>
      <c r="Y26" s="506" t="str">
        <f>IF(INDEX(Leakage,MATCH($U26,'OUTPUTS | PCs'!$AC$47:$AC$67,0),MATCH($U$6,'OUTPUTS | PCs'!$AC$46:$AF$46,0))=1,"Top performers",IF(INDEX(Leakage,MATCH($U26,'OUTPUTS | PCs'!$AC$47:$AC$67,0),MATCH($U$6,'OUTPUTS | PCs'!$AC$46:$AF$46,0))=2,"At or better than target","Poorer than target"))</f>
        <v>Poorer than target</v>
      </c>
      <c r="Z26" s="506" t="str">
        <f>IF(INDEX(PCC,MATCH($U26,'OUTPUTS | PCs'!$V$118:$V$137,0),MATCH($U$6,'OUTPUTS | PCs'!$V$117:$Y$117,0))=1,"Top performers",IF(INDEX(PCC,MATCH($U26,'OUTPUTS | PCs'!$V$118:$V$137,0),MATCH($U$6,'OUTPUTS | PCs'!$V$117:$Y$117,0))=2,"At or better than target","Poorer than target"))</f>
        <v>Poorer than target</v>
      </c>
      <c r="AA26" s="506" t="str">
        <f>IF(INDEX(SupplyInterruptions,MATCH($U26,'OUTPUTS | PCs'!$N$187:$N$205,0),MATCH($U$6,'OUTPUTS | PCs'!$N$186:$Q$186,0))=1,"Top performers",IF(INDEX(SupplyInterruptions,MATCH($U26,'OUTPUTS | PCs'!$N$187:$N$205,0),MATCH($U$6,'OUTPUTS | PCs'!$N$186:$Q$186,0))=2,"At or better than target","Poorer than target"))</f>
        <v>Poorer than target</v>
      </c>
      <c r="AB26" s="506" t="str">
        <f>IF(INDEX(WaterQualityComp,MATCH($U26,'OUTPUTS | PCs'!$N$254:$N$272,0),MATCH($U$6,'OUTPUTS | PCs'!$N$253:$P$253,0))=1,"At or better than target","Poorer than target")</f>
        <v>Poorer than target</v>
      </c>
      <c r="AC26" s="506" t="str">
        <f>IF(INDEX(Mainsrepairs,MATCH($U26,'OUTPUTS | PCs'!$N$291:$N$309,0),MATCH($U$6,'OUTPUTS | PCs'!$N$290:$Q$290,0))=1,"At or better than target","Poorer than target")</f>
        <v>Poorer than target</v>
      </c>
      <c r="AD26" s="506" t="str">
        <f>IF(INDEX(Unplannedoutage,MATCH($U26,'OUTPUTS | PCs'!$N$356:$N$374,0),MATCH($U$6,'OUTPUTS | PCs'!$N$355:$Q$355,0))=1,"At or better than target","Poorer than target")</f>
        <v>At or better than target</v>
      </c>
      <c r="AE26" s="507" t="str">
        <f>IF(INDEX(Intsewerflooding,MATCH($U26,'OUTPUTS | PCs'!$N$421:$N$433,0),MATCH($U$6,'OUTPUTS | PCs'!$N$420:$Q$420,0))=1,"Top performers",IF(INDEX(Intsewerflooding,MATCH($U26,'OUTPUTS | PCs'!$N$421:$N$433,0),MATCH($U$6,'OUTPUTS | PCs'!$N$420:$Q$420,0))=2,"At or better than target","Poorer than target"))</f>
        <v>Poorer than target</v>
      </c>
      <c r="AF26" s="507" t="str">
        <f>IF(INDEX(Pollutionincidents,MATCH($U26,'OUTPUTS | PCs'!$N$476:$N$488,0),MATCH($U$6,'OUTPUTS | PCs'!$N$475:$Q$475,0))=1,"Top performers",IF(INDEX(Pollutionincidents,MATCH($U26,'OUTPUTS | PCs'!$N$476:$N$488,0),MATCH($U$6,'OUTPUTS | PCs'!$N$475:$Q$475,0))=2,"At or better than target","Poorer than target"))</f>
        <v>Poorer than target</v>
      </c>
      <c r="AG26" s="506" t="str">
        <f>IF(INDEX(Sewercollapses,MATCH($U26,'OUTPUTS | PCs'!$N$531:$N$543,0),MATCH($U$6,'OUTPUTS | PCs'!$N$530:$Q$530,0))=1,"At or better than target","Poorer than target")</f>
        <v>Poorer than target</v>
      </c>
      <c r="AH26" s="506" t="str">
        <f>IF(INDEX(TWcompliance,MATCH($U26,'OUTPUTS | PCs'!$O$584:$O$596,0),MATCH($U$6,'OUTPUTS | PCs'!$O$583:$Q$583,0))=1,"At or better than target","Poorer than target")</f>
        <v>Poorer than target</v>
      </c>
      <c r="AI26" s="504" t="str">
        <f>IF(INDEX(RetailTotex,MATCH($U26,'OUTPUTS | Totex'!$I$138:$I$156,0),MATCH($U$6,'OUTPUTS | Totex'!$I$137:$K$137,0))=1,"At or better than target","Poorer than target")</f>
        <v>Poorer than target</v>
      </c>
      <c r="AJ26" s="623" t="str">
        <f>IF(INDEX(Wholesalewatertotex,MATCH($U26,'OUTPUTS | Totex'!$Z$78:$Z$96,0),MATCH($U$6,'OUTPUTS | Totex'!$Z$77:$AB$77,0))=1,"At or better than target","Poorer than target")</f>
        <v>Poorer than target</v>
      </c>
      <c r="AK26" s="623" t="str">
        <f>IF(INDEX(Wholesalewastetotex,MATCH($U26,'OUTPUTS | Totex'!$Z$107:$Z$125,0),MATCH($U$6,'OUTPUTS | Totex'!$Z$106:$AB$106,0))=1,"At or better than target","Poorer than target")</f>
        <v>Poorer than target</v>
      </c>
    </row>
    <row r="27" spans="2:37" ht="20.25" customHeight="1" x14ac:dyDescent="0.35">
      <c r="B27" s="391" t="s">
        <v>133</v>
      </c>
      <c r="C27" s="391" t="s">
        <v>134</v>
      </c>
      <c r="D27" s="629"/>
      <c r="E27" s="629"/>
      <c r="F27" s="629"/>
      <c r="G27" s="629"/>
      <c r="H27" s="629"/>
      <c r="I27" s="629"/>
      <c r="J27" s="629"/>
      <c r="K27" s="629"/>
      <c r="L27" s="629"/>
      <c r="M27" s="629"/>
      <c r="N27" s="629"/>
      <c r="O27" s="629"/>
      <c r="P27" s="655"/>
      <c r="Q27" s="655"/>
      <c r="R27" s="655"/>
      <c r="U27" s="417" t="s">
        <v>133</v>
      </c>
      <c r="V27" s="417" t="s">
        <v>134</v>
      </c>
      <c r="W27" s="506" t="str">
        <f>IF(INDEX(CMEX,MATCH($U27,'OUTPUTS | PCs'!$J$9:$J$27,0),MATCH($U$6,'OUTPUTS | PCs'!$J$8:$L$8,0))=1,"Top performers",IF(INDEX(CMEX,MATCH($U27,'OUTPUTS | PCs'!$J$9:$J$27,0),MATCH($U$6,'OUTPUTS | PCs'!$J$8:$L$8,0))=2,"At or better than target","Poorer than target"))</f>
        <v>Poorer than target</v>
      </c>
      <c r="X27" s="506" t="str">
        <f>IF(INDEX(PSRoverall,MATCH($U27,'OUTPUTS | PCs'!$J$799:$J$817,0),MATCH($U$6,'OUTPUTS | PCs'!$J$798:$L$798,0))=1,"At or better than target","Poorer than target")</f>
        <v>At or better than target</v>
      </c>
      <c r="Y27" s="506" t="str">
        <f>IF(INDEX(Leakage,MATCH($U27,'OUTPUTS | PCs'!$AC$47:$AC$67,0),MATCH($U$6,'OUTPUTS | PCs'!$AC$46:$AF$46,0))=1,"Top performers",IF(INDEX(Leakage,MATCH($U27,'OUTPUTS | PCs'!$AC$47:$AC$67,0),MATCH($U$6,'OUTPUTS | PCs'!$AC$46:$AF$46,0))=2,"At or better than target","Poorer than target"))</f>
        <v>At or better than target</v>
      </c>
      <c r="Z27" s="506" t="str">
        <f>IF(INDEX(PCC,MATCH($U27,'OUTPUTS | PCs'!$V$118:$V$137,0),MATCH($U$6,'OUTPUTS | PCs'!$V$117:$Y$117,0))=1,"Top performers",IF(INDEX(PCC,MATCH($U27,'OUTPUTS | PCs'!$V$118:$V$137,0),MATCH($U$6,'OUTPUTS | PCs'!$V$117:$Y$117,0))=2,"At or better than target","Poorer than target"))</f>
        <v>Poorer than target</v>
      </c>
      <c r="AA27" s="506" t="str">
        <f>IF(INDEX(SupplyInterruptions,MATCH($U27,'OUTPUTS | PCs'!$N$187:$N$205,0),MATCH($U$6,'OUTPUTS | PCs'!$N$186:$Q$186,0))=1,"Top performers",IF(INDEX(SupplyInterruptions,MATCH($U27,'OUTPUTS | PCs'!$N$187:$N$205,0),MATCH($U$6,'OUTPUTS | PCs'!$N$186:$Q$186,0))=2,"At or better than target","Poorer than target"))</f>
        <v>Poorer than target</v>
      </c>
      <c r="AB27" s="506" t="str">
        <f>IF(INDEX(WaterQualityComp,MATCH($U27,'OUTPUTS | PCs'!$N$254:$N$272,0),MATCH($U$6,'OUTPUTS | PCs'!$N$253:$P$253,0))=1,"At or better than target","Poorer than target")</f>
        <v>Poorer than target</v>
      </c>
      <c r="AC27" s="506" t="str">
        <f>IF(INDEX(Mainsrepairs,MATCH($U27,'OUTPUTS | PCs'!$N$291:$N$309,0),MATCH($U$6,'OUTPUTS | PCs'!$N$290:$Q$290,0))=1,"At or better than target","Poorer than target")</f>
        <v>Poorer than target</v>
      </c>
      <c r="AD27" s="506" t="str">
        <f>IF(INDEX(Unplannedoutage,MATCH($U27,'OUTPUTS | PCs'!$N$356:$N$374,0),MATCH($U$6,'OUTPUTS | PCs'!$N$355:$Q$355,0))=1,"At or better than target","Poorer than target")</f>
        <v>At or better than target</v>
      </c>
      <c r="AE27" s="507" t="str">
        <f>IF(INDEX(Intsewerflooding,MATCH($U27,'OUTPUTS | PCs'!$N$421:$N$433,0),MATCH($U$6,'OUTPUTS | PCs'!$N$420:$Q$420,0))=1,"Top performers",IF(INDEX(Intsewerflooding,MATCH($U27,'OUTPUTS | PCs'!$N$421:$N$433,0),MATCH($U$6,'OUTPUTS | PCs'!$N$420:$Q$420,0))=2,"At or better than target","Poorer than target"))</f>
        <v>Poorer than target</v>
      </c>
      <c r="AF27" s="507" t="str">
        <f>IF(INDEX(Pollutionincidents,MATCH($U27,'OUTPUTS | PCs'!$N$476:$N$488,0),MATCH($U$6,'OUTPUTS | PCs'!$N$475:$Q$475,0))=1,"Top performers",IF(INDEX(Pollutionincidents,MATCH($U27,'OUTPUTS | PCs'!$N$476:$N$488,0),MATCH($U$6,'OUTPUTS | PCs'!$N$475:$Q$475,0))=2,"At or better than target","Poorer than target"))</f>
        <v>Poorer than target</v>
      </c>
      <c r="AG27" s="506" t="str">
        <f>IF(INDEX(Sewercollapses,MATCH($U27,'OUTPUTS | PCs'!$N$531:$N$543,0),MATCH($U$6,'OUTPUTS | PCs'!$N$530:$Q$530,0))=1,"At or better than target","Poorer than target")</f>
        <v>At or better than target</v>
      </c>
      <c r="AH27" s="506" t="str">
        <f>IF(INDEX(TWcompliance,MATCH($U27,'OUTPUTS | PCs'!$O$584:$O$596,0),MATCH($U$6,'OUTPUTS | PCs'!$O$583:$Q$583,0))=1,"At or better than target","Poorer than target")</f>
        <v>At or better than target</v>
      </c>
      <c r="AI27" s="504" t="str">
        <f>IF(INDEX(RetailTotex,MATCH($U27,'OUTPUTS | Totex'!$I$138:$I$156,0),MATCH($U$6,'OUTPUTS | Totex'!$I$137:$K$137,0))=1,"At or better than target","Poorer than target")</f>
        <v>Poorer than target</v>
      </c>
      <c r="AJ27" s="623" t="str">
        <f>IF(INDEX(Wholesalewatertotex,MATCH($U27,'OUTPUTS | Totex'!$Z$78:$Z$96,0),MATCH($U$6,'OUTPUTS | Totex'!$Z$77:$AB$77,0))=1,"At or better than target","Poorer than target")</f>
        <v>At or better than target</v>
      </c>
      <c r="AK27" s="623" t="str">
        <f>IF(INDEX(Wholesalewastetotex,MATCH($U27,'OUTPUTS | Totex'!$Z$107:$Z$125,0),MATCH($U$6,'OUTPUTS | Totex'!$Z$106:$AB$106,0))=1,"At or better than target","Poorer than target")</f>
        <v>At or better than target</v>
      </c>
    </row>
    <row r="28" spans="2:37" ht="20.25" customHeight="1" x14ac:dyDescent="0.35">
      <c r="B28" s="391" t="s">
        <v>143</v>
      </c>
      <c r="C28" s="391" t="s">
        <v>144</v>
      </c>
      <c r="D28" s="629"/>
      <c r="E28" s="629"/>
      <c r="F28" s="629"/>
      <c r="G28" s="629"/>
      <c r="H28" s="629"/>
      <c r="I28" s="629"/>
      <c r="J28" s="629"/>
      <c r="K28" s="629"/>
      <c r="L28" s="654" t="s">
        <v>242</v>
      </c>
      <c r="M28" s="654" t="s">
        <v>242</v>
      </c>
      <c r="N28" s="654" t="s">
        <v>242</v>
      </c>
      <c r="O28" s="654" t="s">
        <v>242</v>
      </c>
      <c r="P28" s="655"/>
      <c r="Q28" s="655"/>
      <c r="R28" s="654" t="s">
        <v>242</v>
      </c>
      <c r="U28" s="417" t="s">
        <v>143</v>
      </c>
      <c r="V28" s="417" t="s">
        <v>144</v>
      </c>
      <c r="W28" s="506" t="str">
        <f>IF(INDEX(CMEX,MATCH($U28,'OUTPUTS | PCs'!$J$9:$J$27,0),MATCH($U$6,'OUTPUTS | PCs'!$J$8:$L$8,0))=1,"Top performers",IF(INDEX(CMEX,MATCH($U28,'OUTPUTS | PCs'!$J$9:$J$27,0),MATCH($U$6,'OUTPUTS | PCs'!$J$8:$L$8,0))=2,"At or better than target","Poorer than target"))</f>
        <v>At or better than target</v>
      </c>
      <c r="X28" s="506" t="str">
        <f>IF(INDEX(PSRoverall,MATCH($U28,'OUTPUTS | PCs'!$J$799:$J$817,0),MATCH($U$6,'OUTPUTS | PCs'!$J$798:$L$798,0))=1,"At or better than target","Poorer than target")</f>
        <v>Poorer than target</v>
      </c>
      <c r="Y28" s="506" t="str">
        <f>IF(INDEX(Leakage,MATCH($U28,'OUTPUTS | PCs'!$AC$47:$AC$67,0),MATCH($U$6,'OUTPUTS | PCs'!$AC$46:$AF$46,0))=1,"Top performers",IF(INDEX(Leakage,MATCH($U28,'OUTPUTS | PCs'!$AC$47:$AC$67,0),MATCH($U$6,'OUTPUTS | PCs'!$AC$46:$AF$46,0))=2,"At or better than target","Poorer than target"))</f>
        <v>Top performers</v>
      </c>
      <c r="Z28" s="506" t="str">
        <f>IF(INDEX(PCC,MATCH($U28,'OUTPUTS | PCs'!$V$118:$V$137,0),MATCH($U$6,'OUTPUTS | PCs'!$V$117:$Y$117,0))=1,"Top performers",IF(INDEX(PCC,MATCH($U28,'OUTPUTS | PCs'!$V$118:$V$137,0),MATCH($U$6,'OUTPUTS | PCs'!$V$117:$Y$117,0))=2,"At or better than target","Poorer than target"))</f>
        <v>Poorer than target</v>
      </c>
      <c r="AA28" s="506" t="str">
        <f>IF(INDEX(SupplyInterruptions,MATCH($U28,'OUTPUTS | PCs'!$N$187:$N$205,0),MATCH($U$6,'OUTPUTS | PCs'!$N$186:$Q$186,0))=1,"Top performers",IF(INDEX(SupplyInterruptions,MATCH($U28,'OUTPUTS | PCs'!$N$187:$N$205,0),MATCH($U$6,'OUTPUTS | PCs'!$N$186:$Q$186,0))=2,"At or better than target","Poorer than target"))</f>
        <v>Poorer than target</v>
      </c>
      <c r="AB28" s="506" t="str">
        <f>IF(INDEX(WaterQualityComp,MATCH($U28,'OUTPUTS | PCs'!$N$254:$N$272,0),MATCH($U$6,'OUTPUTS | PCs'!$N$253:$P$253,0))=1,"At or better than target","Poorer than target")</f>
        <v>Poorer than target</v>
      </c>
      <c r="AC28" s="506" t="str">
        <f>IF(INDEX(Mainsrepairs,MATCH($U28,'OUTPUTS | PCs'!$N$291:$N$309,0),MATCH($U$6,'OUTPUTS | PCs'!$N$290:$Q$290,0))=1,"At or better than target","Poorer than target")</f>
        <v>Poorer than target</v>
      </c>
      <c r="AD28" s="506" t="str">
        <f>IF(INDEX(Unplannedoutage,MATCH($U28,'OUTPUTS | PCs'!$N$356:$N$374,0),MATCH($U$6,'OUTPUTS | PCs'!$N$355:$Q$355,0))=1,"At or better than target","Poorer than target")</f>
        <v>At or better than target</v>
      </c>
      <c r="AE28" s="508" t="s">
        <v>242</v>
      </c>
      <c r="AF28" s="508" t="s">
        <v>242</v>
      </c>
      <c r="AG28" s="508" t="s">
        <v>242</v>
      </c>
      <c r="AH28" s="508" t="s">
        <v>242</v>
      </c>
      <c r="AI28" s="504" t="str">
        <f>IF(INDEX(RetailTotex,MATCH($U28,'OUTPUTS | Totex'!$I$138:$I$156,0),MATCH($U$6,'OUTPUTS | Totex'!$I$137:$K$137,0))=1,"At or better than target","Poorer than target")</f>
        <v>Poorer than target</v>
      </c>
      <c r="AJ28" s="623" t="str">
        <f>IF(INDEX(Wholesalewatertotex,MATCH($U28,'OUTPUTS | Totex'!$Z$78:$Z$96,0),MATCH($U$6,'OUTPUTS | Totex'!$Z$77:$AB$77,0))=1,"At or better than target","Poorer than target")</f>
        <v>Poorer than target</v>
      </c>
      <c r="AK28" s="508" t="s">
        <v>242</v>
      </c>
    </row>
    <row r="29" spans="2:37" ht="20.25" customHeight="1" x14ac:dyDescent="0.35">
      <c r="B29" s="391" t="s">
        <v>147</v>
      </c>
      <c r="C29" s="391" t="s">
        <v>148</v>
      </c>
      <c r="D29" s="629"/>
      <c r="E29" s="629"/>
      <c r="F29" s="629"/>
      <c r="G29" s="629"/>
      <c r="H29" s="629"/>
      <c r="I29" s="629"/>
      <c r="J29" s="629"/>
      <c r="K29" s="629"/>
      <c r="L29" s="654" t="s">
        <v>242</v>
      </c>
      <c r="M29" s="654" t="s">
        <v>242</v>
      </c>
      <c r="N29" s="654" t="s">
        <v>242</v>
      </c>
      <c r="O29" s="654" t="s">
        <v>242</v>
      </c>
      <c r="P29" s="655"/>
      <c r="Q29" s="655"/>
      <c r="R29" s="654" t="s">
        <v>242</v>
      </c>
      <c r="U29" s="417" t="s">
        <v>147</v>
      </c>
      <c r="V29" s="417" t="s">
        <v>148</v>
      </c>
      <c r="W29" s="506" t="str">
        <f>IF(INDEX(CMEX,MATCH($U29,'OUTPUTS | PCs'!$J$9:$J$27,0),MATCH($U$6,'OUTPUTS | PCs'!$J$8:$L$8,0))=1,"Top performers",IF(INDEX(CMEX,MATCH($U29,'OUTPUTS | PCs'!$J$9:$J$27,0),MATCH($U$6,'OUTPUTS | PCs'!$J$8:$L$8,0))=2,"At or better than target","Poorer than target"))</f>
        <v>Poorer than target</v>
      </c>
      <c r="X29" s="506" t="str">
        <f>IF(INDEX(PSRoverall,MATCH($U29,'OUTPUTS | PCs'!$J$799:$J$817,0),MATCH($U$6,'OUTPUTS | PCs'!$J$798:$L$798,0))=1,"At or better than target","Poorer than target")</f>
        <v>At or better than target</v>
      </c>
      <c r="Y29" s="506" t="str">
        <f>IF(INDEX(Leakage,MATCH($U29,'OUTPUTS | PCs'!$AC$47:$AC$67,0),MATCH($U$6,'OUTPUTS | PCs'!$AC$46:$AF$46,0))=1,"Top performers",IF(INDEX(Leakage,MATCH($U29,'OUTPUTS | PCs'!$AC$47:$AC$67,0),MATCH($U$6,'OUTPUTS | PCs'!$AC$46:$AF$46,0))=2,"At or better than target","Poorer than target"))</f>
        <v>At or better than target</v>
      </c>
      <c r="Z29" s="506" t="str">
        <f>IF(INDEX(PCC,MATCH($U29,'OUTPUTS | PCs'!$V$118:$V$137,0),MATCH($U$6,'OUTPUTS | PCs'!$V$117:$Y$117,0))=1,"Top performers",IF(INDEX(PCC,MATCH($U29,'OUTPUTS | PCs'!$V$118:$V$137,0),MATCH($U$6,'OUTPUTS | PCs'!$V$117:$Y$117,0))=2,"At or better than target","Poorer than target"))</f>
        <v>Poorer than target</v>
      </c>
      <c r="AA29" s="506" t="str">
        <f>IF(INDEX(SupplyInterruptions,MATCH($U29,'OUTPUTS | PCs'!$N$187:$N$205,0),MATCH($U$6,'OUTPUTS | PCs'!$N$186:$Q$186,0))=1,"Top performers",IF(INDEX(SupplyInterruptions,MATCH($U29,'OUTPUTS | PCs'!$N$187:$N$205,0),MATCH($U$6,'OUTPUTS | PCs'!$N$186:$Q$186,0))=2,"At or better than target","Poorer than target"))</f>
        <v>Poorer than target</v>
      </c>
      <c r="AB29" s="506" t="str">
        <f>IF(INDEX(WaterQualityComp,MATCH($U29,'OUTPUTS | PCs'!$N$254:$N$272,0),MATCH($U$6,'OUTPUTS | PCs'!$N$253:$P$253,0))=1,"At or better than target","Poorer than target")</f>
        <v>Poorer than target</v>
      </c>
      <c r="AC29" s="506" t="str">
        <f>IF(INDEX(Mainsrepairs,MATCH($U29,'OUTPUTS | PCs'!$N$291:$N$309,0),MATCH($U$6,'OUTPUTS | PCs'!$N$290:$Q$290,0))=1,"At or better than target","Poorer than target")</f>
        <v>Poorer than target</v>
      </c>
      <c r="AD29" s="506" t="str">
        <f>IF(INDEX(Unplannedoutage,MATCH($U29,'OUTPUTS | PCs'!$N$356:$N$374,0),MATCH($U$6,'OUTPUTS | PCs'!$N$355:$Q$355,0))=1,"At or better than target","Poorer than target")</f>
        <v>At or better than target</v>
      </c>
      <c r="AE29" s="508" t="s">
        <v>242</v>
      </c>
      <c r="AF29" s="508" t="s">
        <v>242</v>
      </c>
      <c r="AG29" s="508" t="s">
        <v>242</v>
      </c>
      <c r="AH29" s="508" t="s">
        <v>242</v>
      </c>
      <c r="AI29" s="504" t="str">
        <f>IF(INDEX(RetailTotex,MATCH($U29,'OUTPUTS | Totex'!$I$138:$I$156,0),MATCH($U$6,'OUTPUTS | Totex'!$I$137:$K$137,0))=1,"At or better than target","Poorer than target")</f>
        <v>Poorer than target</v>
      </c>
      <c r="AJ29" s="623" t="str">
        <f>IF(INDEX(Wholesalewatertotex,MATCH($U29,'OUTPUTS | Totex'!$Z$78:$Z$96,0),MATCH($U$6,'OUTPUTS | Totex'!$Z$77:$AB$77,0))=1,"At or better than target","Poorer than target")</f>
        <v>Poorer than target</v>
      </c>
      <c r="AK29" s="508" t="s">
        <v>242</v>
      </c>
    </row>
    <row r="30" spans="2:37" ht="20.25" customHeight="1" x14ac:dyDescent="0.35">
      <c r="B30" s="392" t="s">
        <v>151</v>
      </c>
      <c r="C30" s="392" t="s">
        <v>152</v>
      </c>
      <c r="D30" s="629"/>
      <c r="E30" s="629"/>
      <c r="F30" s="629"/>
      <c r="G30" s="629"/>
      <c r="H30" s="629"/>
      <c r="I30" s="629"/>
      <c r="J30" s="629"/>
      <c r="K30" s="629"/>
      <c r="L30" s="654" t="s">
        <v>242</v>
      </c>
      <c r="M30" s="654" t="s">
        <v>242</v>
      </c>
      <c r="N30" s="654" t="s">
        <v>242</v>
      </c>
      <c r="O30" s="654" t="s">
        <v>242</v>
      </c>
      <c r="P30" s="655"/>
      <c r="Q30" s="655"/>
      <c r="R30" s="654" t="s">
        <v>242</v>
      </c>
      <c r="U30" s="415" t="s">
        <v>151</v>
      </c>
      <c r="V30" s="415" t="s">
        <v>152</v>
      </c>
      <c r="W30" s="506" t="str">
        <f>IF(INDEX(CMEX,MATCH($U30,'OUTPUTS | PCs'!$J$9:$J$27,0),MATCH($U$6,'OUTPUTS | PCs'!$J$8:$L$8,0))=1,"Top performers",IF(INDEX(CMEX,MATCH($U30,'OUTPUTS | PCs'!$J$9:$J$27,0),MATCH($U$6,'OUTPUTS | PCs'!$J$8:$L$8,0))=2,"At or better than target","Poorer than target"))</f>
        <v>Poorer than target</v>
      </c>
      <c r="X30" s="506" t="str">
        <f>IF(INDEX(PSRoverall,MATCH($U30,'OUTPUTS | PCs'!$J$799:$J$817,0),MATCH($U$6,'OUTPUTS | PCs'!$J$798:$L$798,0))=1,"At or better than target","Poorer than target")</f>
        <v>Poorer than target</v>
      </c>
      <c r="Y30" s="506" t="str">
        <f>IF(INDEX(Leakage,MATCH($U30,'OUTPUTS | PCs'!$AC$47:$AC$67,0),MATCH($U$6,'OUTPUTS | PCs'!$AC$46:$AF$46,0))=1,"Top performers",IF(INDEX(Leakage,MATCH($U30,'OUTPUTS | PCs'!$AC$47:$AC$67,0),MATCH($U$6,'OUTPUTS | PCs'!$AC$46:$AF$46,0))=2,"At or better than target","Poorer than target"))</f>
        <v>At or better than target</v>
      </c>
      <c r="Z30" s="506" t="str">
        <f>IF(INDEX(PCC,MATCH($U30,'OUTPUTS | PCs'!$V$118:$V$137,0),MATCH($U$6,'OUTPUTS | PCs'!$V$117:$Y$117,0))=1,"Top performers",IF(INDEX(PCC,MATCH($U30,'OUTPUTS | PCs'!$V$118:$V$137,0),MATCH($U$6,'OUTPUTS | PCs'!$V$117:$Y$117,0))=2,"At or better than target","Poorer than target"))</f>
        <v>Poorer than target</v>
      </c>
      <c r="AA30" s="506" t="str">
        <f>IF(INDEX(SupplyInterruptions,MATCH($U30,'OUTPUTS | PCs'!$N$187:$N$205,0),MATCH($U$6,'OUTPUTS | PCs'!$N$186:$Q$186,0))=1,"Top performers",IF(INDEX(SupplyInterruptions,MATCH($U30,'OUTPUTS | PCs'!$N$187:$N$205,0),MATCH($U$6,'OUTPUTS | PCs'!$N$186:$Q$186,0))=2,"At or better than target","Poorer than target"))</f>
        <v>Poorer than target</v>
      </c>
      <c r="AB30" s="506" t="str">
        <f>IF(INDEX(WaterQualityComp,MATCH($U30,'OUTPUTS | PCs'!$N$254:$N$272,0),MATCH($U$6,'OUTPUTS | PCs'!$N$253:$P$253,0))=1,"At or better than target","Poorer than target")</f>
        <v>Poorer than target</v>
      </c>
      <c r="AC30" s="506" t="str">
        <f>IF(INDEX(Mainsrepairs,MATCH($U30,'OUTPUTS | PCs'!$N$291:$N$309,0),MATCH($U$6,'OUTPUTS | PCs'!$N$290:$Q$290,0))=1,"At or better than target","Poorer than target")</f>
        <v>At or better than target</v>
      </c>
      <c r="AD30" s="506" t="str">
        <f>IF(INDEX(Unplannedoutage,MATCH($U30,'OUTPUTS | PCs'!$N$356:$N$374,0),MATCH($U$6,'OUTPUTS | PCs'!$N$355:$Q$355,0))=1,"At or better than target","Poorer than target")</f>
        <v>At or better than target</v>
      </c>
      <c r="AE30" s="508" t="s">
        <v>242</v>
      </c>
      <c r="AF30" s="508" t="s">
        <v>242</v>
      </c>
      <c r="AG30" s="508" t="s">
        <v>242</v>
      </c>
      <c r="AH30" s="508" t="s">
        <v>242</v>
      </c>
      <c r="AI30" s="504" t="str">
        <f>IF(INDEX(RetailTotex,MATCH($U30,'OUTPUTS | Totex'!$I$138:$I$156,0),MATCH($U$6,'OUTPUTS | Totex'!$I$137:$K$137,0))=1,"At or better than target","Poorer than target")</f>
        <v>Poorer than target</v>
      </c>
      <c r="AJ30" s="623" t="str">
        <f>IF(INDEX(Wholesalewatertotex,MATCH($U30,'OUTPUTS | Totex'!$Z$78:$Z$96,0),MATCH($U$6,'OUTPUTS | Totex'!$Z$77:$AB$77,0))=1,"At or better than target","Poorer than target")</f>
        <v>Poorer than target</v>
      </c>
      <c r="AK30" s="508" t="s">
        <v>242</v>
      </c>
    </row>
    <row r="31" spans="2:37" x14ac:dyDescent="0.35">
      <c r="B31" s="68"/>
      <c r="C31" s="68"/>
      <c r="D31" s="101"/>
      <c r="E31" s="101"/>
      <c r="F31" s="101"/>
      <c r="G31" s="101"/>
      <c r="H31" s="101"/>
      <c r="I31" s="101"/>
      <c r="J31" s="101"/>
      <c r="K31" s="101"/>
      <c r="L31" s="101"/>
      <c r="M31" s="101"/>
      <c r="N31" s="101"/>
      <c r="O31" s="80"/>
      <c r="P31" s="80"/>
      <c r="Q31" s="80"/>
      <c r="R31" s="80"/>
      <c r="U31" s="77"/>
      <c r="V31" s="68"/>
      <c r="W31" s="101"/>
      <c r="X31" s="101"/>
      <c r="Y31" s="101"/>
      <c r="Z31" s="68"/>
      <c r="AA31" s="68"/>
      <c r="AB31" s="68"/>
      <c r="AC31" s="68"/>
      <c r="AD31" s="68"/>
      <c r="AE31" s="68"/>
      <c r="AF31" s="68"/>
      <c r="AG31" s="68"/>
      <c r="AH31" s="68"/>
      <c r="AI31" s="68"/>
      <c r="AJ31" s="68"/>
      <c r="AK31" s="68"/>
    </row>
    <row r="32" spans="2:37" x14ac:dyDescent="0.35">
      <c r="B32" s="68"/>
      <c r="C32" s="68"/>
      <c r="D32" s="68"/>
      <c r="E32" s="71"/>
      <c r="F32" s="71"/>
      <c r="G32" s="67"/>
      <c r="H32" s="67"/>
      <c r="I32" s="67"/>
      <c r="J32" s="67"/>
      <c r="K32" s="67"/>
      <c r="L32" s="67"/>
      <c r="M32" s="67"/>
      <c r="N32" s="65"/>
      <c r="O32" s="80"/>
      <c r="P32" s="72"/>
      <c r="Q32" s="72"/>
      <c r="R32" s="72"/>
      <c r="U32" s="77"/>
      <c r="V32" s="68"/>
      <c r="W32" s="68"/>
    </row>
    <row r="33" spans="2:37" ht="14.25" x14ac:dyDescent="0.35">
      <c r="B33" s="74" t="s">
        <v>246</v>
      </c>
      <c r="C33" s="60"/>
      <c r="D33" s="60"/>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row>
    <row r="34" spans="2:37" x14ac:dyDescent="0.35">
      <c r="B34" s="68"/>
      <c r="C34" s="68"/>
      <c r="D34" s="68"/>
      <c r="E34" s="71"/>
      <c r="F34" s="71"/>
      <c r="G34" s="67"/>
      <c r="H34" s="67"/>
      <c r="I34" s="67"/>
      <c r="J34" s="67"/>
      <c r="K34" s="67"/>
      <c r="L34" s="67"/>
      <c r="M34" s="67"/>
      <c r="N34" s="65"/>
      <c r="O34" s="80"/>
      <c r="P34" s="72"/>
      <c r="Q34" s="72"/>
      <c r="R34" s="72"/>
      <c r="U34" s="77"/>
      <c r="V34" s="68"/>
      <c r="W34" s="68"/>
      <c r="X34" s="141"/>
    </row>
    <row r="35" spans="2:37" x14ac:dyDescent="0.35">
      <c r="B35" s="68"/>
      <c r="C35" s="68"/>
      <c r="D35" s="68"/>
      <c r="E35" s="71"/>
      <c r="F35" s="71"/>
      <c r="G35" s="67"/>
      <c r="H35" s="67"/>
      <c r="I35" s="67"/>
      <c r="J35" s="67"/>
      <c r="K35" s="67"/>
      <c r="L35" s="67"/>
      <c r="M35" s="67"/>
      <c r="N35" s="65"/>
      <c r="O35" s="80"/>
      <c r="P35" s="72"/>
      <c r="Q35" s="72"/>
      <c r="R35" s="72"/>
      <c r="U35" s="77"/>
      <c r="V35" s="68"/>
      <c r="W35" s="68"/>
    </row>
    <row r="36" spans="2:37" x14ac:dyDescent="0.35">
      <c r="B36" s="765" t="s">
        <v>213</v>
      </c>
      <c r="C36" s="766"/>
      <c r="D36" s="767"/>
      <c r="E36" s="768" t="s">
        <v>247</v>
      </c>
      <c r="F36" s="769"/>
      <c r="G36" s="770"/>
      <c r="H36" s="755" t="s">
        <v>248</v>
      </c>
      <c r="I36" s="756"/>
      <c r="J36" s="757"/>
      <c r="K36" s="794" t="s">
        <v>249</v>
      </c>
      <c r="L36" s="795"/>
      <c r="M36" s="796"/>
      <c r="N36" s="468"/>
      <c r="O36" s="469"/>
      <c r="P36" s="72"/>
      <c r="Q36" s="72"/>
      <c r="R36" s="72"/>
      <c r="S36" s="556"/>
      <c r="U36" s="571"/>
      <c r="V36" s="68"/>
      <c r="W36" s="68"/>
    </row>
    <row r="37" spans="2:37" ht="26.1" customHeight="1" x14ac:dyDescent="0.35">
      <c r="B37" s="752" t="s">
        <v>250</v>
      </c>
      <c r="C37" s="753"/>
      <c r="D37" s="754"/>
      <c r="E37" s="797" t="s">
        <v>251</v>
      </c>
      <c r="F37" s="798"/>
      <c r="G37" s="799"/>
      <c r="H37" s="780" t="s">
        <v>252</v>
      </c>
      <c r="I37" s="781"/>
      <c r="J37" s="782"/>
      <c r="K37" s="761" t="s">
        <v>253</v>
      </c>
      <c r="L37" s="762"/>
      <c r="M37" s="763"/>
      <c r="N37" s="470"/>
      <c r="O37" s="92"/>
      <c r="P37" s="72"/>
      <c r="Q37" s="72"/>
      <c r="R37" s="72"/>
      <c r="U37" s="571"/>
    </row>
    <row r="38" spans="2:37" x14ac:dyDescent="0.35">
      <c r="B38" s="465" t="s">
        <v>216</v>
      </c>
      <c r="C38" s="466"/>
      <c r="D38" s="467"/>
      <c r="E38" s="788" t="s">
        <v>242</v>
      </c>
      <c r="F38" s="791"/>
      <c r="G38" s="792"/>
      <c r="H38" s="780" t="s">
        <v>254</v>
      </c>
      <c r="I38" s="781"/>
      <c r="J38" s="782"/>
      <c r="K38" s="761" t="s">
        <v>255</v>
      </c>
      <c r="L38" s="762"/>
      <c r="M38" s="763"/>
      <c r="N38" s="470"/>
      <c r="O38" s="92"/>
      <c r="P38" s="72"/>
      <c r="Q38" s="72"/>
      <c r="R38" s="72"/>
      <c r="S38" s="68"/>
      <c r="T38" s="68"/>
      <c r="U38" s="571"/>
    </row>
    <row r="39" spans="2:37" x14ac:dyDescent="0.35">
      <c r="B39" s="752" t="s">
        <v>217</v>
      </c>
      <c r="C39" s="753"/>
      <c r="D39" s="754"/>
      <c r="E39" s="777" t="s">
        <v>256</v>
      </c>
      <c r="F39" s="778"/>
      <c r="G39" s="779"/>
      <c r="H39" s="793" t="s">
        <v>248</v>
      </c>
      <c r="I39" s="781"/>
      <c r="J39" s="782"/>
      <c r="K39" s="783" t="s">
        <v>257</v>
      </c>
      <c r="L39" s="762"/>
      <c r="M39" s="763"/>
      <c r="N39" s="470"/>
      <c r="O39" s="92"/>
      <c r="P39" s="72"/>
      <c r="Q39" s="72"/>
      <c r="R39" s="72"/>
      <c r="U39" s="571"/>
      <c r="V39" s="68"/>
      <c r="W39" s="68"/>
    </row>
    <row r="40" spans="2:37" x14ac:dyDescent="0.35">
      <c r="B40" s="752" t="s">
        <v>258</v>
      </c>
      <c r="C40" s="753"/>
      <c r="D40" s="754"/>
      <c r="E40" s="777" t="s">
        <v>256</v>
      </c>
      <c r="F40" s="778"/>
      <c r="G40" s="779"/>
      <c r="H40" s="793" t="s">
        <v>248</v>
      </c>
      <c r="I40" s="781"/>
      <c r="J40" s="782"/>
      <c r="K40" s="783" t="s">
        <v>257</v>
      </c>
      <c r="L40" s="762"/>
      <c r="M40" s="763"/>
      <c r="N40" s="470"/>
      <c r="O40" s="92"/>
      <c r="P40" s="72"/>
      <c r="Q40" s="72"/>
      <c r="R40" s="72"/>
      <c r="S40" s="542"/>
      <c r="T40" s="542"/>
      <c r="U40" s="571"/>
      <c r="V40" s="68"/>
      <c r="W40" s="68"/>
    </row>
    <row r="41" spans="2:37" x14ac:dyDescent="0.35">
      <c r="B41" s="752" t="s">
        <v>259</v>
      </c>
      <c r="C41" s="753"/>
      <c r="D41" s="754"/>
      <c r="E41" s="777" t="s">
        <v>260</v>
      </c>
      <c r="F41" s="778"/>
      <c r="G41" s="779"/>
      <c r="H41" s="780" t="s">
        <v>261</v>
      </c>
      <c r="I41" s="781"/>
      <c r="J41" s="782"/>
      <c r="K41" s="783" t="s">
        <v>262</v>
      </c>
      <c r="L41" s="762"/>
      <c r="M41" s="763"/>
      <c r="N41" s="470"/>
      <c r="O41" s="92"/>
      <c r="P41" s="72"/>
      <c r="Q41" s="72"/>
      <c r="R41" s="72"/>
      <c r="S41" s="68"/>
      <c r="T41" s="68"/>
      <c r="U41" s="571"/>
      <c r="V41" s="68"/>
      <c r="W41" s="68"/>
    </row>
    <row r="42" spans="2:37" x14ac:dyDescent="0.35">
      <c r="B42" s="465" t="s">
        <v>263</v>
      </c>
      <c r="C42" s="466"/>
      <c r="D42" s="467"/>
      <c r="E42" s="788" t="s">
        <v>242</v>
      </c>
      <c r="F42" s="791"/>
      <c r="G42" s="792"/>
      <c r="H42" s="780" t="s">
        <v>261</v>
      </c>
      <c r="I42" s="781"/>
      <c r="J42" s="782"/>
      <c r="K42" s="761" t="s">
        <v>262</v>
      </c>
      <c r="L42" s="762"/>
      <c r="M42" s="763"/>
      <c r="N42" s="470"/>
      <c r="O42" s="92"/>
      <c r="P42" s="72"/>
      <c r="Q42" s="72"/>
      <c r="R42" s="72"/>
      <c r="S42" s="68"/>
      <c r="T42" s="68"/>
      <c r="U42" s="571"/>
      <c r="V42" s="68"/>
      <c r="W42" s="68"/>
    </row>
    <row r="43" spans="2:37" x14ac:dyDescent="0.35">
      <c r="B43" s="465" t="s">
        <v>264</v>
      </c>
      <c r="C43" s="466"/>
      <c r="D43" s="467"/>
      <c r="E43" s="788" t="s">
        <v>242</v>
      </c>
      <c r="F43" s="791"/>
      <c r="G43" s="792"/>
      <c r="H43" s="780" t="s">
        <v>261</v>
      </c>
      <c r="I43" s="781"/>
      <c r="J43" s="782"/>
      <c r="K43" s="761" t="s">
        <v>262</v>
      </c>
      <c r="L43" s="762"/>
      <c r="M43" s="763"/>
      <c r="N43" s="470"/>
      <c r="O43" s="92"/>
      <c r="P43" s="72"/>
      <c r="Q43" s="72"/>
      <c r="R43" s="72"/>
      <c r="S43" s="68"/>
      <c r="T43" s="68"/>
      <c r="U43" s="571"/>
      <c r="V43" s="68"/>
      <c r="W43" s="68"/>
    </row>
    <row r="44" spans="2:37" x14ac:dyDescent="0.35">
      <c r="B44" s="752" t="s">
        <v>220</v>
      </c>
      <c r="C44" s="753"/>
      <c r="D44" s="754"/>
      <c r="E44" s="788" t="s">
        <v>242</v>
      </c>
      <c r="F44" s="789"/>
      <c r="G44" s="790"/>
      <c r="H44" s="780" t="s">
        <v>265</v>
      </c>
      <c r="I44" s="781"/>
      <c r="J44" s="782"/>
      <c r="K44" s="761" t="s">
        <v>266</v>
      </c>
      <c r="L44" s="762"/>
      <c r="M44" s="763"/>
      <c r="N44" s="470"/>
      <c r="O44" s="92"/>
      <c r="P44" s="72"/>
      <c r="Q44" s="72"/>
      <c r="R44" s="72"/>
      <c r="S44" s="68"/>
      <c r="T44" s="68"/>
      <c r="U44" s="571"/>
      <c r="V44" s="68"/>
      <c r="W44" s="68"/>
    </row>
    <row r="45" spans="2:37" x14ac:dyDescent="0.35">
      <c r="B45" s="752" t="s">
        <v>267</v>
      </c>
      <c r="C45" s="753"/>
      <c r="D45" s="754"/>
      <c r="E45" s="777" t="s">
        <v>260</v>
      </c>
      <c r="F45" s="778"/>
      <c r="G45" s="779"/>
      <c r="H45" s="780" t="s">
        <v>261</v>
      </c>
      <c r="I45" s="781"/>
      <c r="J45" s="782"/>
      <c r="K45" s="761" t="s">
        <v>262</v>
      </c>
      <c r="L45" s="762"/>
      <c r="M45" s="763"/>
      <c r="N45" s="470"/>
      <c r="O45" s="92"/>
      <c r="P45" s="72"/>
      <c r="Q45" s="72"/>
      <c r="R45" s="72"/>
      <c r="U45" s="571"/>
      <c r="V45" s="68"/>
      <c r="W45" s="68"/>
    </row>
    <row r="46" spans="2:37" x14ac:dyDescent="0.35">
      <c r="B46" s="752" t="s">
        <v>224</v>
      </c>
      <c r="C46" s="753"/>
      <c r="D46" s="754"/>
      <c r="E46" s="777" t="s">
        <v>260</v>
      </c>
      <c r="F46" s="778"/>
      <c r="G46" s="779"/>
      <c r="H46" s="780" t="s">
        <v>261</v>
      </c>
      <c r="I46" s="781"/>
      <c r="J46" s="782"/>
      <c r="K46" s="761" t="s">
        <v>262</v>
      </c>
      <c r="L46" s="762"/>
      <c r="M46" s="763"/>
      <c r="N46" s="470"/>
      <c r="O46" s="92"/>
      <c r="P46" s="72"/>
      <c r="Q46" s="72"/>
      <c r="R46" s="72"/>
      <c r="U46" s="571"/>
      <c r="V46" s="68"/>
      <c r="W46" s="68"/>
    </row>
    <row r="47" spans="2:37" x14ac:dyDescent="0.35">
      <c r="B47" s="752" t="s">
        <v>268</v>
      </c>
      <c r="C47" s="753"/>
      <c r="D47" s="754"/>
      <c r="E47" s="788" t="s">
        <v>242</v>
      </c>
      <c r="F47" s="791"/>
      <c r="G47" s="792"/>
      <c r="H47" s="780" t="s">
        <v>261</v>
      </c>
      <c r="I47" s="781"/>
      <c r="J47" s="782"/>
      <c r="K47" s="761" t="s">
        <v>262</v>
      </c>
      <c r="L47" s="762"/>
      <c r="M47" s="763"/>
      <c r="N47" s="92"/>
      <c r="O47" s="92"/>
      <c r="P47" s="72"/>
      <c r="Q47" s="72"/>
      <c r="R47" s="72"/>
      <c r="S47" s="68"/>
      <c r="T47" s="68"/>
      <c r="U47" s="77"/>
      <c r="V47" s="68"/>
      <c r="W47" s="68"/>
    </row>
    <row r="48" spans="2:37" x14ac:dyDescent="0.35">
      <c r="B48" s="752" t="s">
        <v>269</v>
      </c>
      <c r="C48" s="753"/>
      <c r="D48" s="754"/>
      <c r="E48" s="788" t="s">
        <v>242</v>
      </c>
      <c r="F48" s="791"/>
      <c r="G48" s="792"/>
      <c r="H48" s="780" t="s">
        <v>270</v>
      </c>
      <c r="I48" s="781"/>
      <c r="J48" s="782"/>
      <c r="K48" s="761" t="s">
        <v>271</v>
      </c>
      <c r="L48" s="762"/>
      <c r="M48" s="763"/>
      <c r="N48" s="92"/>
      <c r="O48" s="92"/>
      <c r="P48" s="72"/>
      <c r="Q48" s="72"/>
      <c r="R48" s="72"/>
      <c r="S48" s="68"/>
      <c r="T48" s="68"/>
      <c r="U48" s="77"/>
      <c r="V48" s="68"/>
      <c r="W48" s="68"/>
    </row>
    <row r="49" spans="1:37" x14ac:dyDescent="0.35">
      <c r="B49" s="68"/>
      <c r="C49" s="68"/>
      <c r="D49" s="68"/>
      <c r="E49" s="71"/>
      <c r="F49" s="71"/>
      <c r="G49" s="67"/>
      <c r="H49" s="67"/>
      <c r="I49" s="67"/>
      <c r="J49" s="67"/>
      <c r="K49" s="67"/>
      <c r="L49" s="67"/>
      <c r="M49" s="67"/>
      <c r="N49" s="65"/>
      <c r="O49" s="80"/>
      <c r="P49" s="72"/>
      <c r="Q49" s="72"/>
      <c r="R49" s="72"/>
      <c r="U49" s="77"/>
      <c r="V49" s="68"/>
      <c r="W49" s="68"/>
    </row>
    <row r="50" spans="1:37" x14ac:dyDescent="0.35">
      <c r="B50" s="765" t="s">
        <v>214</v>
      </c>
      <c r="C50" s="766"/>
      <c r="D50" s="767"/>
      <c r="E50" s="768" t="s">
        <v>247</v>
      </c>
      <c r="F50" s="769"/>
      <c r="G50" s="770"/>
      <c r="H50" s="771" t="s">
        <v>272</v>
      </c>
      <c r="I50" s="772"/>
      <c r="J50" s="773"/>
      <c r="K50" s="774" t="s">
        <v>273</v>
      </c>
      <c r="L50" s="775"/>
      <c r="M50" s="776"/>
      <c r="N50" s="65"/>
      <c r="O50" s="80"/>
      <c r="P50" s="72"/>
      <c r="Q50" s="72"/>
      <c r="R50" s="72"/>
      <c r="U50" s="77"/>
      <c r="V50" s="68"/>
      <c r="W50" s="68"/>
    </row>
    <row r="51" spans="1:37" x14ac:dyDescent="0.35">
      <c r="B51" s="752" t="s">
        <v>274</v>
      </c>
      <c r="C51" s="753"/>
      <c r="D51" s="754"/>
      <c r="E51" s="788" t="s">
        <v>242</v>
      </c>
      <c r="F51" s="791"/>
      <c r="G51" s="792"/>
      <c r="H51" s="800" t="s">
        <v>275</v>
      </c>
      <c r="I51" s="801"/>
      <c r="J51" s="802"/>
      <c r="K51" s="784" t="s">
        <v>276</v>
      </c>
      <c r="L51" s="785"/>
      <c r="M51" s="786"/>
      <c r="N51" s="65"/>
      <c r="O51" s="80"/>
      <c r="P51" s="72"/>
      <c r="Q51" s="72"/>
      <c r="R51" s="72"/>
      <c r="U51" s="77"/>
      <c r="V51" s="68"/>
      <c r="W51" s="68"/>
    </row>
    <row r="52" spans="1:37" x14ac:dyDescent="0.35">
      <c r="B52" s="752" t="s">
        <v>277</v>
      </c>
      <c r="C52" s="753"/>
      <c r="D52" s="754"/>
      <c r="E52" s="788" t="s">
        <v>242</v>
      </c>
      <c r="F52" s="791"/>
      <c r="G52" s="792"/>
      <c r="H52" s="800" t="s">
        <v>275</v>
      </c>
      <c r="I52" s="801"/>
      <c r="J52" s="802"/>
      <c r="K52" s="784" t="s">
        <v>276</v>
      </c>
      <c r="L52" s="785"/>
      <c r="M52" s="786"/>
      <c r="N52" s="65"/>
      <c r="O52" s="80"/>
      <c r="P52" s="72"/>
      <c r="Q52" s="72"/>
      <c r="R52" s="72"/>
      <c r="U52" s="77"/>
      <c r="V52" s="68"/>
      <c r="W52" s="68"/>
    </row>
    <row r="53" spans="1:37" x14ac:dyDescent="0.35">
      <c r="B53" s="752" t="s">
        <v>278</v>
      </c>
      <c r="C53" s="753"/>
      <c r="D53" s="754"/>
      <c r="E53" s="788" t="s">
        <v>242</v>
      </c>
      <c r="F53" s="791"/>
      <c r="G53" s="792"/>
      <c r="H53" s="800" t="s">
        <v>275</v>
      </c>
      <c r="I53" s="801"/>
      <c r="J53" s="802"/>
      <c r="K53" s="784" t="s">
        <v>276</v>
      </c>
      <c r="L53" s="785"/>
      <c r="M53" s="786"/>
      <c r="N53" s="65"/>
      <c r="O53" s="80"/>
      <c r="P53" s="72"/>
      <c r="Q53" s="72"/>
      <c r="R53" s="72"/>
      <c r="U53" s="77"/>
      <c r="V53" s="68"/>
      <c r="W53" s="68"/>
    </row>
    <row r="54" spans="1:37" x14ac:dyDescent="0.35"/>
    <row r="55" spans="1:37" x14ac:dyDescent="0.35">
      <c r="A55" s="59"/>
      <c r="B55" s="75" t="s">
        <v>33</v>
      </c>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row>
    <row r="56" spans="1:37" x14ac:dyDescent="0.35"/>
    <row r="57" spans="1:37" x14ac:dyDescent="0.35"/>
    <row r="58" spans="1:37" x14ac:dyDescent="0.35"/>
    <row r="59" spans="1:37" x14ac:dyDescent="0.35"/>
    <row r="60" spans="1:37" x14ac:dyDescent="0.35"/>
  </sheetData>
  <mergeCells count="73">
    <mergeCell ref="AI8:AK8"/>
    <mergeCell ref="V8:V10"/>
    <mergeCell ref="B53:D53"/>
    <mergeCell ref="E53:G53"/>
    <mergeCell ref="H53:J53"/>
    <mergeCell ref="K53:M53"/>
    <mergeCell ref="B37:D37"/>
    <mergeCell ref="B36:D36"/>
    <mergeCell ref="H37:J37"/>
    <mergeCell ref="E36:G36"/>
    <mergeCell ref="E52:G52"/>
    <mergeCell ref="C8:C10"/>
    <mergeCell ref="B47:D47"/>
    <mergeCell ref="E47:G47"/>
    <mergeCell ref="H47:J47"/>
    <mergeCell ref="W8:AH8"/>
    <mergeCell ref="B52:D52"/>
    <mergeCell ref="B51:D51"/>
    <mergeCell ref="H40:J40"/>
    <mergeCell ref="H41:J41"/>
    <mergeCell ref="E51:G51"/>
    <mergeCell ref="B48:D48"/>
    <mergeCell ref="E48:G48"/>
    <mergeCell ref="H48:J48"/>
    <mergeCell ref="E42:G42"/>
    <mergeCell ref="E43:G43"/>
    <mergeCell ref="H42:J42"/>
    <mergeCell ref="H43:J43"/>
    <mergeCell ref="H52:J52"/>
    <mergeCell ref="H51:J51"/>
    <mergeCell ref="H45:J45"/>
    <mergeCell ref="H46:J46"/>
    <mergeCell ref="K52:M52"/>
    <mergeCell ref="K51:M51"/>
    <mergeCell ref="Q6:R6"/>
    <mergeCell ref="E39:G39"/>
    <mergeCell ref="E40:G40"/>
    <mergeCell ref="E41:G41"/>
    <mergeCell ref="E44:G44"/>
    <mergeCell ref="E38:G38"/>
    <mergeCell ref="H38:J38"/>
    <mergeCell ref="K38:M38"/>
    <mergeCell ref="H39:J39"/>
    <mergeCell ref="K36:M36"/>
    <mergeCell ref="E37:G37"/>
    <mergeCell ref="K37:M37"/>
    <mergeCell ref="K39:M39"/>
    <mergeCell ref="K40:M40"/>
    <mergeCell ref="A1:C1"/>
    <mergeCell ref="B50:D50"/>
    <mergeCell ref="E50:G50"/>
    <mergeCell ref="H50:J50"/>
    <mergeCell ref="K50:M50"/>
    <mergeCell ref="E45:G45"/>
    <mergeCell ref="B39:D39"/>
    <mergeCell ref="K47:M47"/>
    <mergeCell ref="E46:G46"/>
    <mergeCell ref="K48:M48"/>
    <mergeCell ref="B40:D40"/>
    <mergeCell ref="B41:D41"/>
    <mergeCell ref="B44:D44"/>
    <mergeCell ref="H44:J44"/>
    <mergeCell ref="K41:M41"/>
    <mergeCell ref="K44:M44"/>
    <mergeCell ref="B45:D45"/>
    <mergeCell ref="B46:D46"/>
    <mergeCell ref="H36:J36"/>
    <mergeCell ref="D8:O8"/>
    <mergeCell ref="P8:R8"/>
    <mergeCell ref="K45:M45"/>
    <mergeCell ref="K46:M46"/>
    <mergeCell ref="K42:M42"/>
    <mergeCell ref="K43:M43"/>
  </mergeCells>
  <conditionalFormatting sqref="D26:K30 D16:K24 D12:K14 L16:O22 L26:O27 L12:O13">
    <cfRule type="expression" dxfId="139" priority="1746">
      <formula>W12=$H$36</formula>
    </cfRule>
    <cfRule type="expression" dxfId="138" priority="1747">
      <formula>W12=$E$36</formula>
    </cfRule>
  </conditionalFormatting>
  <conditionalFormatting sqref="P12:R13 P14:Q14 P16:R19 R20:R22 P26:R27 P28:Q30 P20:Q24">
    <cfRule type="expression" dxfId="137" priority="1771">
      <formula>AI12=$H$36</formula>
    </cfRule>
  </conditionalFormatting>
  <hyperlinks>
    <hyperlink ref="A1:B1" location="Back" display="Back to quick links" xr:uid="{FE0A9588-E3E3-4013-9D91-A29AA5AF24F3}"/>
  </hyperlinks>
  <pageMargins left="0.70866141732283472" right="0.70866141732283472" top="0.74803149606299213" bottom="0.74803149606299213" header="0.31496062992125984" footer="0.31496062992125984"/>
  <pageSetup paperSize="9" scale="57" fitToHeight="0" orientation="landscape" r:id="rId1"/>
  <headerFooter>
    <oddHeader>&amp;L&amp;F&amp;C&amp;A&amp;ROFFICIAL</oddHeader>
    <oddFooter>&amp;LPrinted on &amp;D at &amp;T&amp;C&amp;P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3595"/>
    <pageSetUpPr fitToPage="1"/>
  </sheetPr>
  <dimension ref="A1"/>
  <sheetViews>
    <sheetView view="pageBreakPreview" topLeftCell="XFD1" zoomScaleNormal="100" zoomScaleSheetLayoutView="100" workbookViewId="0"/>
  </sheetViews>
  <sheetFormatPr defaultColWidth="0" defaultRowHeight="12.75" x14ac:dyDescent="0.35"/>
  <cols>
    <col min="1" max="16384" width="9" hidden="1"/>
  </cols>
  <sheetData/>
  <pageMargins left="0.70866141732283472" right="0.70866141732283472" top="0.74803149606299213" bottom="0.74803149606299213" header="0.31496062992125984" footer="0.31496062992125984"/>
  <pageSetup paperSize="9" fitToHeight="0" orientation="landscape" r:id="rId1"/>
  <headerFooter>
    <oddHeader>&amp;L&amp;F&amp;C&amp;A&amp;ROFFICIAL</oddHeader>
    <oddFooter>&amp;LPrinted on &amp;D at &amp;T&amp;C&amp;P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DB8E"/>
    <pageSetUpPr fitToPage="1"/>
  </sheetPr>
  <dimension ref="A1:M3825"/>
  <sheetViews>
    <sheetView zoomScaleNormal="100" workbookViewId="0"/>
  </sheetViews>
  <sheetFormatPr defaultRowHeight="12.75" x14ac:dyDescent="0.35"/>
  <cols>
    <col min="1" max="1" width="4.59765625" bestFit="1" customWidth="1"/>
    <col min="2" max="2" width="8.59765625" bestFit="1" customWidth="1"/>
    <col min="3" max="3" width="61.265625" bestFit="1" customWidth="1"/>
    <col min="4" max="4" width="5" bestFit="1" customWidth="1"/>
    <col min="5" max="5" width="17" bestFit="1" customWidth="1"/>
    <col min="6" max="8" width="9.265625" bestFit="1" customWidth="1"/>
    <col min="9" max="9" width="14.86328125" bestFit="1" customWidth="1"/>
    <col min="10" max="13" width="9" bestFit="1" customWidth="1"/>
  </cols>
  <sheetData>
    <row r="1" spans="1:13" x14ac:dyDescent="0.35">
      <c r="C1" t="s">
        <v>279</v>
      </c>
    </row>
    <row r="2" spans="1:13" x14ac:dyDescent="0.35">
      <c r="A2" t="s">
        <v>115</v>
      </c>
      <c r="B2" t="s">
        <v>280</v>
      </c>
      <c r="C2" t="s">
        <v>281</v>
      </c>
      <c r="D2" t="s">
        <v>168</v>
      </c>
      <c r="E2" t="s">
        <v>282</v>
      </c>
      <c r="F2" t="s">
        <v>283</v>
      </c>
      <c r="G2" t="s">
        <v>284</v>
      </c>
      <c r="H2" t="s">
        <v>285</v>
      </c>
      <c r="I2" t="s">
        <v>208</v>
      </c>
      <c r="J2" t="s">
        <v>286</v>
      </c>
      <c r="K2" t="s">
        <v>287</v>
      </c>
      <c r="L2" t="s">
        <v>288</v>
      </c>
      <c r="M2" t="s">
        <v>289</v>
      </c>
    </row>
    <row r="4" spans="1:13" x14ac:dyDescent="0.35">
      <c r="A4" t="s">
        <v>117</v>
      </c>
      <c r="B4" t="s">
        <v>290</v>
      </c>
      <c r="C4" t="s">
        <v>291</v>
      </c>
      <c r="D4" t="s">
        <v>170</v>
      </c>
      <c r="E4" t="s">
        <v>292</v>
      </c>
      <c r="F4" s="328"/>
      <c r="G4" s="328"/>
      <c r="H4" s="328"/>
      <c r="I4" s="328">
        <v>81.575999999999993</v>
      </c>
      <c r="J4" s="328"/>
      <c r="K4" s="328"/>
      <c r="L4" s="328"/>
      <c r="M4" s="328"/>
    </row>
    <row r="5" spans="1:13" x14ac:dyDescent="0.35">
      <c r="A5" t="s">
        <v>117</v>
      </c>
      <c r="B5" t="s">
        <v>293</v>
      </c>
      <c r="C5" t="s">
        <v>294</v>
      </c>
      <c r="D5" t="s">
        <v>172</v>
      </c>
      <c r="E5" t="s">
        <v>292</v>
      </c>
      <c r="F5" s="328"/>
      <c r="G5" s="328"/>
      <c r="H5" s="328"/>
      <c r="I5" s="328">
        <v>2885.654</v>
      </c>
      <c r="J5" s="328"/>
      <c r="K5" s="328"/>
      <c r="L5" s="328"/>
      <c r="M5" s="328"/>
    </row>
    <row r="6" spans="1:13" x14ac:dyDescent="0.35">
      <c r="A6" t="s">
        <v>117</v>
      </c>
      <c r="B6" t="s">
        <v>295</v>
      </c>
      <c r="C6" t="s">
        <v>296</v>
      </c>
      <c r="D6" t="s">
        <v>188</v>
      </c>
      <c r="E6" t="s">
        <v>292</v>
      </c>
      <c r="F6" s="443"/>
      <c r="G6" s="443"/>
      <c r="H6" s="443">
        <v>1.75</v>
      </c>
      <c r="I6" s="443">
        <v>1.98</v>
      </c>
      <c r="J6" s="443"/>
      <c r="K6" s="443"/>
      <c r="L6" s="443"/>
      <c r="M6" s="443"/>
    </row>
    <row r="7" spans="1:13" x14ac:dyDescent="0.35">
      <c r="A7" t="s">
        <v>117</v>
      </c>
      <c r="B7" t="s">
        <v>297</v>
      </c>
      <c r="C7" t="s">
        <v>298</v>
      </c>
      <c r="D7" t="s">
        <v>205</v>
      </c>
      <c r="E7" t="s">
        <v>292</v>
      </c>
      <c r="I7" t="s">
        <v>299</v>
      </c>
    </row>
    <row r="8" spans="1:13" x14ac:dyDescent="0.35">
      <c r="A8" t="s">
        <v>117</v>
      </c>
      <c r="B8" t="s">
        <v>300</v>
      </c>
      <c r="C8" t="s">
        <v>301</v>
      </c>
      <c r="D8" t="s">
        <v>170</v>
      </c>
      <c r="E8" t="s">
        <v>292</v>
      </c>
      <c r="F8" s="328"/>
      <c r="G8" s="328"/>
      <c r="H8" s="328"/>
      <c r="I8" s="328">
        <v>0</v>
      </c>
      <c r="J8" s="328"/>
      <c r="K8" s="328"/>
      <c r="L8" s="328"/>
      <c r="M8" s="328"/>
    </row>
    <row r="9" spans="1:13" x14ac:dyDescent="0.35">
      <c r="A9" t="s">
        <v>117</v>
      </c>
      <c r="B9" t="s">
        <v>302</v>
      </c>
      <c r="C9" t="s">
        <v>303</v>
      </c>
      <c r="D9" t="s">
        <v>170</v>
      </c>
      <c r="E9" t="s">
        <v>292</v>
      </c>
      <c r="F9" s="328"/>
      <c r="G9" s="328"/>
      <c r="H9" s="328"/>
      <c r="I9" s="328">
        <v>0</v>
      </c>
      <c r="J9" s="328"/>
      <c r="K9" s="328"/>
      <c r="L9" s="328"/>
      <c r="M9" s="328"/>
    </row>
    <row r="10" spans="1:13" x14ac:dyDescent="0.35">
      <c r="A10" t="s">
        <v>117</v>
      </c>
      <c r="B10" t="s">
        <v>304</v>
      </c>
      <c r="C10" t="s">
        <v>305</v>
      </c>
      <c r="D10" t="s">
        <v>186</v>
      </c>
      <c r="E10" t="s">
        <v>292</v>
      </c>
      <c r="F10" s="443"/>
      <c r="G10" s="443"/>
      <c r="H10" s="443">
        <v>1.2951388888888899E-2</v>
      </c>
      <c r="I10" s="443">
        <v>3.4951248453024301E-3</v>
      </c>
      <c r="J10" s="443"/>
      <c r="K10" s="443"/>
      <c r="L10" s="443"/>
      <c r="M10" s="443"/>
    </row>
    <row r="11" spans="1:13" x14ac:dyDescent="0.35">
      <c r="A11" t="s">
        <v>117</v>
      </c>
      <c r="B11" t="s">
        <v>306</v>
      </c>
      <c r="C11" t="s">
        <v>307</v>
      </c>
      <c r="D11" t="s">
        <v>205</v>
      </c>
      <c r="E11" t="s">
        <v>292</v>
      </c>
      <c r="I11" t="s">
        <v>308</v>
      </c>
    </row>
    <row r="12" spans="1:13" x14ac:dyDescent="0.35">
      <c r="A12" t="s">
        <v>117</v>
      </c>
      <c r="B12" t="s">
        <v>309</v>
      </c>
      <c r="C12" t="s">
        <v>310</v>
      </c>
      <c r="D12" t="s">
        <v>170</v>
      </c>
      <c r="E12" t="s">
        <v>292</v>
      </c>
      <c r="F12" s="328"/>
      <c r="G12" s="328"/>
      <c r="H12" s="328"/>
      <c r="I12" s="328">
        <v>1.0199400000000001</v>
      </c>
      <c r="J12" s="328"/>
      <c r="K12" s="328"/>
      <c r="L12" s="328"/>
      <c r="M12" s="328"/>
    </row>
    <row r="13" spans="1:13" x14ac:dyDescent="0.35">
      <c r="A13" t="s">
        <v>117</v>
      </c>
      <c r="B13" t="s">
        <v>311</v>
      </c>
      <c r="C13" t="s">
        <v>312</v>
      </c>
      <c r="D13" t="s">
        <v>170</v>
      </c>
      <c r="E13" t="s">
        <v>292</v>
      </c>
      <c r="F13" s="328"/>
      <c r="G13" s="328"/>
      <c r="H13" s="328"/>
      <c r="I13" s="328">
        <v>-7</v>
      </c>
      <c r="J13" s="328"/>
      <c r="K13" s="328"/>
      <c r="L13" s="328"/>
      <c r="M13" s="328"/>
    </row>
    <row r="14" spans="1:13" x14ac:dyDescent="0.35">
      <c r="A14" t="s">
        <v>117</v>
      </c>
      <c r="B14" t="s">
        <v>313</v>
      </c>
      <c r="C14" t="s">
        <v>314</v>
      </c>
      <c r="D14" t="s">
        <v>189</v>
      </c>
      <c r="E14" t="s">
        <v>292</v>
      </c>
      <c r="F14" s="444"/>
      <c r="G14" s="444"/>
      <c r="H14" s="444">
        <v>0</v>
      </c>
      <c r="I14" s="444">
        <v>1.5455950540958301</v>
      </c>
      <c r="J14" s="444"/>
      <c r="K14" s="444"/>
      <c r="L14" s="444"/>
      <c r="M14" s="444"/>
    </row>
    <row r="15" spans="1:13" x14ac:dyDescent="0.35">
      <c r="A15" t="s">
        <v>117</v>
      </c>
      <c r="B15" t="s">
        <v>315</v>
      </c>
      <c r="C15" t="s">
        <v>316</v>
      </c>
      <c r="D15" t="s">
        <v>205</v>
      </c>
      <c r="E15" t="s">
        <v>292</v>
      </c>
      <c r="I15" t="s">
        <v>308</v>
      </c>
    </row>
    <row r="16" spans="1:13" x14ac:dyDescent="0.35">
      <c r="A16" t="s">
        <v>117</v>
      </c>
      <c r="B16" t="s">
        <v>317</v>
      </c>
      <c r="C16" t="s">
        <v>318</v>
      </c>
      <c r="D16" t="s">
        <v>170</v>
      </c>
      <c r="E16" t="s">
        <v>292</v>
      </c>
      <c r="F16" s="328"/>
      <c r="G16" s="328"/>
      <c r="H16" s="328"/>
      <c r="I16" s="328">
        <v>6.5699999999999995E-2</v>
      </c>
      <c r="J16" s="328"/>
      <c r="K16" s="328"/>
      <c r="L16" s="328"/>
      <c r="M16" s="328"/>
    </row>
    <row r="17" spans="1:13" x14ac:dyDescent="0.35">
      <c r="A17" t="s">
        <v>117</v>
      </c>
      <c r="B17" t="s">
        <v>319</v>
      </c>
      <c r="C17" t="s">
        <v>320</v>
      </c>
      <c r="D17" t="s">
        <v>170</v>
      </c>
      <c r="E17" t="s">
        <v>292</v>
      </c>
      <c r="F17" s="328"/>
      <c r="G17" s="328"/>
      <c r="H17" s="328"/>
      <c r="I17" s="328">
        <v>0</v>
      </c>
      <c r="J17" s="328"/>
      <c r="K17" s="328"/>
      <c r="L17" s="328"/>
      <c r="M17" s="328"/>
    </row>
    <row r="18" spans="1:13" x14ac:dyDescent="0.35">
      <c r="A18" t="s">
        <v>117</v>
      </c>
      <c r="B18" t="s">
        <v>321</v>
      </c>
      <c r="C18" t="s">
        <v>322</v>
      </c>
      <c r="D18" t="s">
        <v>189</v>
      </c>
      <c r="E18" t="s">
        <v>292</v>
      </c>
      <c r="F18" s="444"/>
      <c r="G18" s="444"/>
      <c r="H18" s="444">
        <v>0</v>
      </c>
      <c r="I18" s="444">
        <v>-2.9828486204325202</v>
      </c>
      <c r="J18" s="444"/>
      <c r="K18" s="444"/>
      <c r="L18" s="444"/>
      <c r="M18" s="444"/>
    </row>
    <row r="19" spans="1:13" x14ac:dyDescent="0.35">
      <c r="A19" t="s">
        <v>117</v>
      </c>
      <c r="B19" t="s">
        <v>323</v>
      </c>
      <c r="C19" t="s">
        <v>324</v>
      </c>
      <c r="D19" t="s">
        <v>205</v>
      </c>
      <c r="E19" t="s">
        <v>292</v>
      </c>
      <c r="I19" t="s">
        <v>299</v>
      </c>
    </row>
    <row r="20" spans="1:13" x14ac:dyDescent="0.35">
      <c r="A20" t="s">
        <v>117</v>
      </c>
      <c r="B20" t="s">
        <v>325</v>
      </c>
      <c r="C20" t="s">
        <v>326</v>
      </c>
      <c r="D20" t="s">
        <v>170</v>
      </c>
      <c r="E20" t="s">
        <v>292</v>
      </c>
      <c r="F20" s="328"/>
      <c r="G20" s="328"/>
      <c r="H20" s="328"/>
      <c r="I20" s="328">
        <v>-1.9074</v>
      </c>
      <c r="J20" s="328"/>
      <c r="K20" s="328"/>
      <c r="L20" s="328"/>
      <c r="M20" s="328"/>
    </row>
    <row r="21" spans="1:13" x14ac:dyDescent="0.35">
      <c r="A21" t="s">
        <v>117</v>
      </c>
      <c r="B21" t="s">
        <v>327</v>
      </c>
      <c r="C21" t="s">
        <v>328</v>
      </c>
      <c r="D21" t="s">
        <v>170</v>
      </c>
      <c r="E21" t="s">
        <v>292</v>
      </c>
      <c r="F21" s="328"/>
      <c r="G21" s="328"/>
      <c r="H21" s="328"/>
      <c r="I21" s="328">
        <v>-14.3</v>
      </c>
      <c r="J21" s="328"/>
      <c r="K21" s="328"/>
      <c r="L21" s="328"/>
      <c r="M21" s="328"/>
    </row>
    <row r="22" spans="1:13" x14ac:dyDescent="0.35">
      <c r="A22" t="s">
        <v>117</v>
      </c>
      <c r="B22" t="s">
        <v>329</v>
      </c>
      <c r="C22" t="s">
        <v>330</v>
      </c>
      <c r="D22" t="s">
        <v>188</v>
      </c>
      <c r="E22" t="s">
        <v>292</v>
      </c>
      <c r="F22" s="444"/>
      <c r="G22" s="444"/>
      <c r="H22" s="444">
        <v>109.3</v>
      </c>
      <c r="I22" s="444">
        <v>129.167003106251</v>
      </c>
      <c r="J22" s="444"/>
      <c r="K22" s="444"/>
      <c r="L22" s="444"/>
      <c r="M22" s="444"/>
    </row>
    <row r="23" spans="1:13" x14ac:dyDescent="0.35">
      <c r="A23" t="s">
        <v>117</v>
      </c>
      <c r="B23" t="s">
        <v>331</v>
      </c>
      <c r="C23" t="s">
        <v>332</v>
      </c>
      <c r="D23" t="s">
        <v>205</v>
      </c>
      <c r="E23" t="s">
        <v>292</v>
      </c>
      <c r="I23" t="s">
        <v>308</v>
      </c>
    </row>
    <row r="24" spans="1:13" x14ac:dyDescent="0.35">
      <c r="A24" t="s">
        <v>117</v>
      </c>
      <c r="B24" t="s">
        <v>333</v>
      </c>
      <c r="C24" t="s">
        <v>334</v>
      </c>
      <c r="D24" t="s">
        <v>170</v>
      </c>
      <c r="E24" t="s">
        <v>292</v>
      </c>
      <c r="F24" s="328"/>
      <c r="G24" s="328"/>
      <c r="H24" s="328"/>
      <c r="I24" s="328">
        <v>0</v>
      </c>
      <c r="J24" s="328"/>
      <c r="K24" s="328"/>
      <c r="L24" s="328"/>
      <c r="M24" s="328"/>
    </row>
    <row r="25" spans="1:13" x14ac:dyDescent="0.35">
      <c r="A25" t="s">
        <v>117</v>
      </c>
      <c r="B25" t="s">
        <v>335</v>
      </c>
      <c r="C25" t="s">
        <v>336</v>
      </c>
      <c r="D25" t="s">
        <v>170</v>
      </c>
      <c r="E25" t="s">
        <v>292</v>
      </c>
      <c r="F25" s="328"/>
      <c r="G25" s="328"/>
      <c r="H25" s="328"/>
      <c r="I25" s="328">
        <v>0</v>
      </c>
      <c r="J25" s="328"/>
      <c r="K25" s="328"/>
      <c r="L25" s="328"/>
      <c r="M25" s="328"/>
    </row>
    <row r="26" spans="1:13" x14ac:dyDescent="0.35">
      <c r="A26" t="s">
        <v>117</v>
      </c>
      <c r="B26" t="s">
        <v>337</v>
      </c>
      <c r="C26" t="s">
        <v>338</v>
      </c>
      <c r="D26" t="s">
        <v>189</v>
      </c>
      <c r="E26" t="s">
        <v>292</v>
      </c>
      <c r="F26" s="443"/>
      <c r="G26" s="443"/>
      <c r="H26" s="443">
        <v>1.54</v>
      </c>
      <c r="I26" s="443">
        <v>1.1389993420488</v>
      </c>
      <c r="J26" s="443"/>
      <c r="K26" s="443"/>
      <c r="L26" s="443"/>
      <c r="M26" s="443"/>
    </row>
    <row r="27" spans="1:13" x14ac:dyDescent="0.35">
      <c r="A27" t="s">
        <v>117</v>
      </c>
      <c r="B27" t="s">
        <v>339</v>
      </c>
      <c r="C27" t="s">
        <v>340</v>
      </c>
      <c r="D27" t="s">
        <v>205</v>
      </c>
      <c r="E27" t="s">
        <v>292</v>
      </c>
      <c r="I27" t="s">
        <v>308</v>
      </c>
    </row>
    <row r="28" spans="1:13" x14ac:dyDescent="0.35">
      <c r="A28" t="s">
        <v>117</v>
      </c>
      <c r="B28" t="s">
        <v>341</v>
      </c>
      <c r="C28" t="s">
        <v>342</v>
      </c>
      <c r="D28" t="s">
        <v>170</v>
      </c>
      <c r="E28" t="s">
        <v>292</v>
      </c>
      <c r="F28" s="328"/>
      <c r="G28" s="328"/>
      <c r="H28" s="328"/>
      <c r="I28" s="328">
        <v>0</v>
      </c>
      <c r="J28" s="328"/>
      <c r="K28" s="328"/>
      <c r="L28" s="328"/>
      <c r="M28" s="328"/>
    </row>
    <row r="29" spans="1:13" x14ac:dyDescent="0.35">
      <c r="A29" t="s">
        <v>117</v>
      </c>
      <c r="B29" t="s">
        <v>343</v>
      </c>
      <c r="C29" t="s">
        <v>344</v>
      </c>
      <c r="D29" t="s">
        <v>170</v>
      </c>
      <c r="E29" t="s">
        <v>292</v>
      </c>
      <c r="F29" s="328"/>
      <c r="G29" s="328"/>
      <c r="H29" s="328"/>
      <c r="I29" s="328">
        <v>0</v>
      </c>
      <c r="J29" s="328"/>
      <c r="K29" s="328"/>
      <c r="L29" s="328"/>
      <c r="M29" s="328"/>
    </row>
    <row r="30" spans="1:13" x14ac:dyDescent="0.35">
      <c r="A30" t="s">
        <v>117</v>
      </c>
      <c r="B30" t="s">
        <v>345</v>
      </c>
      <c r="C30" t="s">
        <v>346</v>
      </c>
      <c r="D30" t="s">
        <v>188</v>
      </c>
      <c r="E30" t="s">
        <v>292</v>
      </c>
      <c r="F30" s="444"/>
      <c r="G30" s="444"/>
      <c r="H30" s="444"/>
      <c r="I30" s="444">
        <v>63.636363636363598</v>
      </c>
      <c r="J30" s="444"/>
      <c r="K30" s="444"/>
      <c r="L30" s="444"/>
      <c r="M30" s="444"/>
    </row>
    <row r="31" spans="1:13" x14ac:dyDescent="0.35">
      <c r="A31" t="s">
        <v>117</v>
      </c>
      <c r="B31" t="s">
        <v>347</v>
      </c>
      <c r="C31" t="s">
        <v>348</v>
      </c>
      <c r="D31" t="s">
        <v>188</v>
      </c>
      <c r="E31" t="s">
        <v>292</v>
      </c>
      <c r="F31" s="444"/>
      <c r="G31" s="444"/>
      <c r="H31" s="444"/>
      <c r="I31" s="444">
        <v>75</v>
      </c>
      <c r="J31" s="444"/>
      <c r="K31" s="444"/>
      <c r="L31" s="444"/>
      <c r="M31" s="444"/>
    </row>
    <row r="32" spans="1:13" x14ac:dyDescent="0.35">
      <c r="A32" t="s">
        <v>117</v>
      </c>
      <c r="B32" t="s">
        <v>349</v>
      </c>
      <c r="C32" t="s">
        <v>350</v>
      </c>
      <c r="D32" t="s">
        <v>188</v>
      </c>
      <c r="E32" t="s">
        <v>292</v>
      </c>
      <c r="F32" s="443"/>
      <c r="G32" s="443"/>
      <c r="H32" s="443">
        <v>1.06</v>
      </c>
      <c r="I32" s="443">
        <v>1.3322259497280999</v>
      </c>
      <c r="J32" s="443"/>
      <c r="K32" s="443"/>
      <c r="L32" s="443"/>
      <c r="M32" s="443"/>
    </row>
    <row r="33" spans="1:13" x14ac:dyDescent="0.35">
      <c r="A33" t="s">
        <v>117</v>
      </c>
      <c r="B33" t="s">
        <v>351</v>
      </c>
      <c r="C33" t="s">
        <v>352</v>
      </c>
      <c r="D33" t="s">
        <v>205</v>
      </c>
      <c r="E33" t="s">
        <v>292</v>
      </c>
      <c r="I33" t="s">
        <v>308</v>
      </c>
    </row>
    <row r="34" spans="1:13" x14ac:dyDescent="0.35">
      <c r="A34" t="s">
        <v>117</v>
      </c>
      <c r="B34" t="s">
        <v>353</v>
      </c>
      <c r="C34" t="s">
        <v>354</v>
      </c>
      <c r="D34" t="s">
        <v>170</v>
      </c>
      <c r="E34" t="s">
        <v>292</v>
      </c>
      <c r="F34" s="328"/>
      <c r="G34" s="328"/>
      <c r="H34" s="328"/>
      <c r="I34" s="328">
        <v>3.6280199999999998</v>
      </c>
      <c r="J34" s="328"/>
      <c r="K34" s="328"/>
      <c r="L34" s="328"/>
      <c r="M34" s="328"/>
    </row>
    <row r="35" spans="1:13" x14ac:dyDescent="0.35">
      <c r="A35" t="s">
        <v>117</v>
      </c>
      <c r="B35" t="s">
        <v>355</v>
      </c>
      <c r="C35" t="s">
        <v>356</v>
      </c>
      <c r="D35" t="s">
        <v>170</v>
      </c>
      <c r="E35" t="s">
        <v>292</v>
      </c>
      <c r="F35" s="328"/>
      <c r="G35" s="328"/>
      <c r="H35" s="328"/>
      <c r="I35" s="328">
        <v>18.100000000000001</v>
      </c>
      <c r="J35" s="328"/>
      <c r="K35" s="328"/>
      <c r="L35" s="328"/>
      <c r="M35" s="328"/>
    </row>
    <row r="36" spans="1:13" x14ac:dyDescent="0.35">
      <c r="A36" t="s">
        <v>117</v>
      </c>
      <c r="B36" t="s">
        <v>357</v>
      </c>
      <c r="C36" t="s">
        <v>358</v>
      </c>
      <c r="D36" t="s">
        <v>188</v>
      </c>
      <c r="E36" t="s">
        <v>292</v>
      </c>
      <c r="F36" s="443"/>
      <c r="G36" s="443"/>
      <c r="H36" s="443">
        <v>35</v>
      </c>
      <c r="I36" s="443">
        <v>27.649769585253502</v>
      </c>
      <c r="J36" s="443"/>
      <c r="K36" s="443"/>
      <c r="L36" s="443"/>
      <c r="M36" s="443"/>
    </row>
    <row r="37" spans="1:13" x14ac:dyDescent="0.35">
      <c r="A37" t="s">
        <v>117</v>
      </c>
      <c r="B37" t="s">
        <v>359</v>
      </c>
      <c r="C37" t="s">
        <v>360</v>
      </c>
      <c r="D37" t="s">
        <v>205</v>
      </c>
      <c r="E37" t="s">
        <v>292</v>
      </c>
      <c r="I37" t="s">
        <v>299</v>
      </c>
    </row>
    <row r="38" spans="1:13" x14ac:dyDescent="0.35">
      <c r="A38" t="s">
        <v>117</v>
      </c>
      <c r="B38" t="s">
        <v>361</v>
      </c>
      <c r="C38" t="s">
        <v>362</v>
      </c>
      <c r="D38" t="s">
        <v>170</v>
      </c>
      <c r="E38" t="s">
        <v>292</v>
      </c>
      <c r="F38" s="328"/>
      <c r="G38" s="328"/>
      <c r="H38" s="328"/>
      <c r="I38" s="328">
        <v>-1.3973</v>
      </c>
      <c r="J38" s="328"/>
      <c r="K38" s="328"/>
      <c r="L38" s="328"/>
      <c r="M38" s="328"/>
    </row>
    <row r="39" spans="1:13" x14ac:dyDescent="0.35">
      <c r="A39" t="s">
        <v>117</v>
      </c>
      <c r="B39" t="s">
        <v>363</v>
      </c>
      <c r="C39" t="s">
        <v>364</v>
      </c>
      <c r="D39" t="s">
        <v>170</v>
      </c>
      <c r="E39" t="s">
        <v>292</v>
      </c>
      <c r="F39" s="328"/>
      <c r="G39" s="328"/>
      <c r="H39" s="328"/>
      <c r="I39" s="328">
        <v>-0.8</v>
      </c>
      <c r="J39" s="328"/>
      <c r="K39" s="328"/>
      <c r="L39" s="328"/>
      <c r="M39" s="328"/>
    </row>
    <row r="40" spans="1:13" x14ac:dyDescent="0.35">
      <c r="A40" t="s">
        <v>117</v>
      </c>
      <c r="B40" t="s">
        <v>365</v>
      </c>
      <c r="C40" t="s">
        <v>366</v>
      </c>
      <c r="D40" t="s">
        <v>188</v>
      </c>
      <c r="E40" t="s">
        <v>292</v>
      </c>
      <c r="F40" s="443"/>
      <c r="G40" s="443"/>
      <c r="H40" s="443">
        <v>5.63</v>
      </c>
      <c r="I40" s="443">
        <v>6.0905926964833004</v>
      </c>
      <c r="J40" s="443"/>
      <c r="K40" s="443"/>
      <c r="L40" s="443"/>
      <c r="M40" s="443"/>
    </row>
    <row r="41" spans="1:13" x14ac:dyDescent="0.35">
      <c r="A41" t="s">
        <v>117</v>
      </c>
      <c r="B41" t="s">
        <v>367</v>
      </c>
      <c r="C41" t="s">
        <v>368</v>
      </c>
      <c r="D41" t="s">
        <v>205</v>
      </c>
      <c r="E41" t="s">
        <v>292</v>
      </c>
      <c r="I41" t="s">
        <v>299</v>
      </c>
    </row>
    <row r="42" spans="1:13" x14ac:dyDescent="0.35">
      <c r="A42" t="s">
        <v>117</v>
      </c>
      <c r="B42" t="s">
        <v>369</v>
      </c>
      <c r="C42" t="s">
        <v>370</v>
      </c>
      <c r="D42" t="s">
        <v>170</v>
      </c>
      <c r="E42" t="s">
        <v>292</v>
      </c>
      <c r="F42" s="328"/>
      <c r="G42" s="328"/>
      <c r="H42" s="328"/>
      <c r="I42" s="328">
        <v>-1.12602</v>
      </c>
      <c r="J42" s="328"/>
      <c r="K42" s="328"/>
      <c r="L42" s="328"/>
      <c r="M42" s="328"/>
    </row>
    <row r="43" spans="1:13" x14ac:dyDescent="0.35">
      <c r="A43" t="s">
        <v>117</v>
      </c>
      <c r="B43" t="s">
        <v>371</v>
      </c>
      <c r="C43" t="s">
        <v>372</v>
      </c>
      <c r="D43" t="s">
        <v>170</v>
      </c>
      <c r="E43" t="s">
        <v>292</v>
      </c>
      <c r="F43" s="328"/>
      <c r="G43" s="328"/>
      <c r="H43" s="328"/>
      <c r="I43" s="328">
        <v>-1.1000000000000001</v>
      </c>
      <c r="J43" s="328"/>
      <c r="K43" s="328"/>
      <c r="L43" s="328"/>
      <c r="M43" s="328"/>
    </row>
    <row r="44" spans="1:13" x14ac:dyDescent="0.35">
      <c r="A44" t="s">
        <v>117</v>
      </c>
      <c r="B44" t="s">
        <v>373</v>
      </c>
      <c r="C44" t="s">
        <v>374</v>
      </c>
      <c r="D44" t="s">
        <v>188</v>
      </c>
      <c r="E44" t="s">
        <v>292</v>
      </c>
      <c r="F44" s="443"/>
      <c r="G44" s="443"/>
      <c r="H44" s="443">
        <v>98.58</v>
      </c>
      <c r="I44" s="443">
        <v>99.29</v>
      </c>
      <c r="J44" s="443"/>
      <c r="K44" s="443"/>
      <c r="L44" s="443"/>
      <c r="M44" s="443"/>
    </row>
    <row r="45" spans="1:13" x14ac:dyDescent="0.35">
      <c r="A45" t="s">
        <v>117</v>
      </c>
      <c r="B45" t="s">
        <v>375</v>
      </c>
      <c r="C45" t="s">
        <v>376</v>
      </c>
      <c r="D45" t="s">
        <v>205</v>
      </c>
      <c r="E45" t="s">
        <v>292</v>
      </c>
      <c r="I45" t="s">
        <v>308</v>
      </c>
    </row>
    <row r="46" spans="1:13" x14ac:dyDescent="0.35">
      <c r="A46" t="s">
        <v>117</v>
      </c>
      <c r="B46" t="s">
        <v>377</v>
      </c>
      <c r="C46" t="s">
        <v>378</v>
      </c>
      <c r="D46" t="s">
        <v>170</v>
      </c>
      <c r="E46" t="s">
        <v>292</v>
      </c>
      <c r="F46" s="328"/>
      <c r="G46" s="328"/>
      <c r="H46" s="328"/>
      <c r="I46" s="328">
        <v>0</v>
      </c>
      <c r="J46" s="328"/>
      <c r="K46" s="328"/>
      <c r="L46" s="328"/>
      <c r="M46" s="328"/>
    </row>
    <row r="47" spans="1:13" x14ac:dyDescent="0.35">
      <c r="A47" t="s">
        <v>117</v>
      </c>
      <c r="B47" t="s">
        <v>379</v>
      </c>
      <c r="C47" t="s">
        <v>380</v>
      </c>
      <c r="D47" t="s">
        <v>170</v>
      </c>
      <c r="E47" t="s">
        <v>292</v>
      </c>
      <c r="F47" s="328"/>
      <c r="G47" s="328"/>
      <c r="H47" s="328"/>
      <c r="I47" s="328">
        <v>0</v>
      </c>
      <c r="J47" s="328"/>
      <c r="K47" s="328"/>
      <c r="L47" s="328"/>
      <c r="M47" s="328"/>
    </row>
    <row r="48" spans="1:13" x14ac:dyDescent="0.35">
      <c r="A48" t="s">
        <v>117</v>
      </c>
      <c r="B48" t="s">
        <v>381</v>
      </c>
      <c r="C48" t="s">
        <v>382</v>
      </c>
      <c r="D48" t="s">
        <v>188</v>
      </c>
      <c r="E48" t="s">
        <v>292</v>
      </c>
      <c r="F48" s="444"/>
      <c r="G48" s="444"/>
      <c r="H48" s="444"/>
      <c r="I48" s="444">
        <v>66.6666666666667</v>
      </c>
      <c r="J48" s="444"/>
      <c r="K48" s="444"/>
      <c r="L48" s="444"/>
      <c r="M48" s="444"/>
    </row>
    <row r="49" spans="1:13" x14ac:dyDescent="0.35">
      <c r="A49" t="s">
        <v>117</v>
      </c>
      <c r="B49" t="s">
        <v>383</v>
      </c>
      <c r="C49" t="s">
        <v>384</v>
      </c>
      <c r="D49" t="s">
        <v>385</v>
      </c>
      <c r="E49" t="s">
        <v>292</v>
      </c>
      <c r="F49" s="443"/>
      <c r="G49" s="443"/>
      <c r="H49" s="443"/>
      <c r="I49" s="443">
        <v>83.05</v>
      </c>
      <c r="J49" s="443"/>
      <c r="K49" s="443"/>
      <c r="L49" s="443"/>
      <c r="M49" s="443"/>
    </row>
    <row r="50" spans="1:13" x14ac:dyDescent="0.35">
      <c r="A50" t="s">
        <v>117</v>
      </c>
      <c r="B50" t="s">
        <v>386</v>
      </c>
      <c r="C50" t="s">
        <v>387</v>
      </c>
      <c r="D50" t="s">
        <v>189</v>
      </c>
      <c r="E50" t="s">
        <v>292</v>
      </c>
      <c r="F50" s="444"/>
      <c r="G50" s="444"/>
      <c r="H50" s="444">
        <v>5.2</v>
      </c>
      <c r="I50" s="444">
        <v>5.2</v>
      </c>
      <c r="J50" s="444"/>
      <c r="K50" s="444"/>
      <c r="L50" s="444"/>
      <c r="M50" s="444"/>
    </row>
    <row r="51" spans="1:13" x14ac:dyDescent="0.35">
      <c r="A51" t="s">
        <v>117</v>
      </c>
      <c r="B51" t="s">
        <v>388</v>
      </c>
      <c r="C51" t="s">
        <v>389</v>
      </c>
      <c r="D51" t="s">
        <v>205</v>
      </c>
      <c r="E51" t="s">
        <v>292</v>
      </c>
      <c r="I51" t="s">
        <v>308</v>
      </c>
    </row>
    <row r="52" spans="1:13" x14ac:dyDescent="0.35">
      <c r="A52" t="s">
        <v>117</v>
      </c>
      <c r="B52" t="s">
        <v>390</v>
      </c>
      <c r="C52" t="s">
        <v>391</v>
      </c>
      <c r="D52" t="s">
        <v>176</v>
      </c>
      <c r="E52" t="s">
        <v>292</v>
      </c>
      <c r="F52" s="445"/>
      <c r="G52" s="445"/>
      <c r="H52" s="445"/>
      <c r="I52" s="445">
        <v>6.0391219517235299E-2</v>
      </c>
      <c r="J52" s="445"/>
      <c r="K52" s="445"/>
      <c r="L52" s="445"/>
      <c r="M52" s="445"/>
    </row>
    <row r="53" spans="1:13" x14ac:dyDescent="0.35">
      <c r="A53" t="s">
        <v>117</v>
      </c>
      <c r="B53" t="s">
        <v>392</v>
      </c>
      <c r="C53" t="s">
        <v>393</v>
      </c>
      <c r="D53" t="s">
        <v>205</v>
      </c>
      <c r="E53" t="s">
        <v>292</v>
      </c>
      <c r="I53" t="s">
        <v>308</v>
      </c>
    </row>
    <row r="54" spans="1:13" x14ac:dyDescent="0.35">
      <c r="A54" t="s">
        <v>117</v>
      </c>
      <c r="B54" t="s">
        <v>394</v>
      </c>
      <c r="C54" t="s">
        <v>395</v>
      </c>
      <c r="D54" t="s">
        <v>188</v>
      </c>
      <c r="E54" t="s">
        <v>292</v>
      </c>
      <c r="F54" s="444"/>
      <c r="G54" s="444"/>
      <c r="H54" s="444">
        <v>100</v>
      </c>
      <c r="I54" s="444">
        <v>50.007466029565499</v>
      </c>
      <c r="J54" s="444"/>
      <c r="K54" s="444"/>
      <c r="L54" s="444"/>
      <c r="M54" s="444"/>
    </row>
    <row r="55" spans="1:13" x14ac:dyDescent="0.35">
      <c r="A55" t="s">
        <v>117</v>
      </c>
      <c r="B55" t="s">
        <v>396</v>
      </c>
      <c r="C55" t="s">
        <v>397</v>
      </c>
      <c r="D55" t="s">
        <v>205</v>
      </c>
      <c r="E55" t="s">
        <v>292</v>
      </c>
      <c r="I55" t="s">
        <v>308</v>
      </c>
    </row>
    <row r="56" spans="1:13" x14ac:dyDescent="0.35">
      <c r="A56" t="s">
        <v>117</v>
      </c>
      <c r="B56" t="s">
        <v>398</v>
      </c>
      <c r="C56" t="s">
        <v>399</v>
      </c>
      <c r="D56" t="s">
        <v>188</v>
      </c>
      <c r="E56" t="s">
        <v>292</v>
      </c>
      <c r="F56" s="444"/>
      <c r="G56" s="444"/>
      <c r="H56" s="444">
        <v>100</v>
      </c>
      <c r="I56" s="444">
        <v>38.768602857000602</v>
      </c>
      <c r="J56" s="444"/>
      <c r="K56" s="444"/>
      <c r="L56" s="444"/>
      <c r="M56" s="444"/>
    </row>
    <row r="57" spans="1:13" x14ac:dyDescent="0.35">
      <c r="A57" t="s">
        <v>117</v>
      </c>
      <c r="B57" t="s">
        <v>400</v>
      </c>
      <c r="C57" t="s">
        <v>401</v>
      </c>
      <c r="D57" t="s">
        <v>205</v>
      </c>
      <c r="E57" t="s">
        <v>292</v>
      </c>
      <c r="I57" t="s">
        <v>308</v>
      </c>
    </row>
    <row r="58" spans="1:13" x14ac:dyDescent="0.35">
      <c r="A58" t="s">
        <v>117</v>
      </c>
      <c r="B58" t="s">
        <v>402</v>
      </c>
      <c r="C58" t="s">
        <v>403</v>
      </c>
      <c r="D58" t="s">
        <v>189</v>
      </c>
      <c r="E58" t="s">
        <v>292</v>
      </c>
      <c r="F58" s="443"/>
      <c r="G58" s="443"/>
      <c r="H58" s="443">
        <v>0.41</v>
      </c>
      <c r="I58" s="443">
        <v>0.37</v>
      </c>
      <c r="J58" s="443"/>
      <c r="K58" s="443"/>
      <c r="L58" s="443"/>
      <c r="M58" s="443"/>
    </row>
    <row r="59" spans="1:13" x14ac:dyDescent="0.35">
      <c r="A59" t="s">
        <v>117</v>
      </c>
      <c r="B59" t="s">
        <v>404</v>
      </c>
      <c r="C59" t="s">
        <v>405</v>
      </c>
      <c r="D59" t="s">
        <v>205</v>
      </c>
      <c r="E59" t="s">
        <v>292</v>
      </c>
      <c r="I59" t="s">
        <v>308</v>
      </c>
    </row>
    <row r="60" spans="1:13" x14ac:dyDescent="0.35">
      <c r="A60" t="s">
        <v>117</v>
      </c>
      <c r="B60" t="s">
        <v>406</v>
      </c>
      <c r="C60" t="s">
        <v>407</v>
      </c>
      <c r="D60" t="s">
        <v>188</v>
      </c>
      <c r="E60" t="s">
        <v>292</v>
      </c>
      <c r="F60" s="444"/>
      <c r="G60" s="444"/>
      <c r="H60" s="444"/>
      <c r="I60" s="444">
        <v>84.210526315789494</v>
      </c>
      <c r="J60" s="444"/>
      <c r="K60" s="444"/>
      <c r="L60" s="444"/>
      <c r="M60" s="444"/>
    </row>
    <row r="61" spans="1:13" x14ac:dyDescent="0.35">
      <c r="A61" t="s">
        <v>117</v>
      </c>
      <c r="B61" t="s">
        <v>408</v>
      </c>
      <c r="C61" t="s">
        <v>409</v>
      </c>
      <c r="D61" t="s">
        <v>182</v>
      </c>
      <c r="E61" t="s">
        <v>292</v>
      </c>
      <c r="F61" s="443">
        <v>38419.65</v>
      </c>
      <c r="G61" s="443">
        <v>38584.370000000003</v>
      </c>
      <c r="H61" s="443">
        <v>38709</v>
      </c>
      <c r="I61" s="443">
        <v>38763.800000000003</v>
      </c>
      <c r="J61" s="443"/>
      <c r="K61" s="443"/>
      <c r="L61" s="443"/>
      <c r="M61" s="443"/>
    </row>
    <row r="62" spans="1:13" x14ac:dyDescent="0.35">
      <c r="A62" t="s">
        <v>117</v>
      </c>
      <c r="B62" t="s">
        <v>410</v>
      </c>
      <c r="C62" t="s">
        <v>411</v>
      </c>
      <c r="D62" t="s">
        <v>188</v>
      </c>
      <c r="E62" t="s">
        <v>292</v>
      </c>
      <c r="F62" s="446"/>
      <c r="G62" s="446"/>
      <c r="H62" s="446"/>
      <c r="I62" s="446">
        <v>4037</v>
      </c>
      <c r="J62" s="446"/>
      <c r="K62" s="446"/>
      <c r="L62" s="446"/>
      <c r="M62" s="446"/>
    </row>
    <row r="63" spans="1:13" x14ac:dyDescent="0.35">
      <c r="A63" t="s">
        <v>117</v>
      </c>
      <c r="B63" t="s">
        <v>412</v>
      </c>
      <c r="C63" t="s">
        <v>413</v>
      </c>
      <c r="D63" t="s">
        <v>188</v>
      </c>
      <c r="E63" t="s">
        <v>292</v>
      </c>
      <c r="F63" s="444"/>
      <c r="G63" s="444"/>
      <c r="H63" s="444"/>
      <c r="I63" s="444">
        <v>104.14363721588499</v>
      </c>
      <c r="J63" s="444"/>
      <c r="K63" s="444"/>
      <c r="L63" s="444"/>
      <c r="M63" s="444"/>
    </row>
    <row r="64" spans="1:13" x14ac:dyDescent="0.35">
      <c r="A64" t="s">
        <v>117</v>
      </c>
      <c r="B64" t="s">
        <v>414</v>
      </c>
      <c r="C64" t="s">
        <v>415</v>
      </c>
      <c r="D64" t="s">
        <v>188</v>
      </c>
      <c r="E64" t="s">
        <v>292</v>
      </c>
      <c r="F64" s="446"/>
      <c r="G64" s="446"/>
      <c r="H64" s="446"/>
      <c r="I64" s="446">
        <v>970</v>
      </c>
      <c r="J64" s="446"/>
      <c r="K64" s="446"/>
      <c r="L64" s="446"/>
      <c r="M64" s="446"/>
    </row>
    <row r="65" spans="1:13" x14ac:dyDescent="0.35">
      <c r="A65" t="s">
        <v>117</v>
      </c>
      <c r="B65" t="s">
        <v>416</v>
      </c>
      <c r="C65" t="s">
        <v>417</v>
      </c>
      <c r="D65" t="s">
        <v>188</v>
      </c>
      <c r="E65" t="s">
        <v>292</v>
      </c>
      <c r="F65" s="444"/>
      <c r="G65" s="444"/>
      <c r="H65" s="444"/>
      <c r="I65" s="444">
        <v>25.0233658903662</v>
      </c>
      <c r="J65" s="444"/>
      <c r="K65" s="444"/>
      <c r="L65" s="444"/>
      <c r="M65" s="444"/>
    </row>
    <row r="66" spans="1:13" x14ac:dyDescent="0.35">
      <c r="A66" t="s">
        <v>117</v>
      </c>
      <c r="B66" t="s">
        <v>418</v>
      </c>
      <c r="C66" t="s">
        <v>419</v>
      </c>
      <c r="D66" t="s">
        <v>188</v>
      </c>
      <c r="E66" t="s">
        <v>292</v>
      </c>
      <c r="F66" s="446"/>
      <c r="G66" s="446"/>
      <c r="H66" s="446"/>
      <c r="I66" s="446">
        <v>5007</v>
      </c>
      <c r="J66" s="446"/>
      <c r="K66" s="446"/>
      <c r="L66" s="446"/>
      <c r="M66" s="446"/>
    </row>
    <row r="67" spans="1:13" x14ac:dyDescent="0.35">
      <c r="A67" t="s">
        <v>117</v>
      </c>
      <c r="B67" t="s">
        <v>420</v>
      </c>
      <c r="C67" t="s">
        <v>421</v>
      </c>
      <c r="D67">
        <v>0</v>
      </c>
      <c r="E67" t="s">
        <v>292</v>
      </c>
      <c r="F67" s="328"/>
      <c r="G67" s="328"/>
      <c r="H67" s="328"/>
      <c r="I67" s="328">
        <v>4767.1445199999998</v>
      </c>
      <c r="J67" s="328"/>
      <c r="K67" s="328"/>
      <c r="L67" s="328"/>
      <c r="M67" s="328"/>
    </row>
    <row r="68" spans="1:13" x14ac:dyDescent="0.35">
      <c r="A68" t="s">
        <v>117</v>
      </c>
      <c r="B68" t="s">
        <v>422</v>
      </c>
      <c r="C68" t="s">
        <v>423</v>
      </c>
      <c r="D68" t="s">
        <v>424</v>
      </c>
      <c r="E68" t="s">
        <v>292</v>
      </c>
      <c r="F68" s="444"/>
      <c r="G68" s="444"/>
      <c r="H68" s="444"/>
      <c r="I68" s="444">
        <v>700.38</v>
      </c>
      <c r="J68" s="444"/>
      <c r="K68" s="444"/>
      <c r="L68" s="444"/>
      <c r="M68" s="444"/>
    </row>
    <row r="69" spans="1:13" x14ac:dyDescent="0.35">
      <c r="A69" t="s">
        <v>117</v>
      </c>
      <c r="B69" t="s">
        <v>425</v>
      </c>
      <c r="C69" t="s">
        <v>426</v>
      </c>
      <c r="D69" t="s">
        <v>427</v>
      </c>
      <c r="E69" t="s">
        <v>292</v>
      </c>
      <c r="F69" s="444">
        <v>134.80000000000001</v>
      </c>
      <c r="G69" s="444">
        <v>134.1</v>
      </c>
      <c r="H69" s="444">
        <v>133.30000000000001</v>
      </c>
      <c r="I69" s="444">
        <v>146.91813874356799</v>
      </c>
      <c r="J69" s="444"/>
      <c r="K69" s="444"/>
      <c r="L69" s="444"/>
      <c r="M69" s="444"/>
    </row>
    <row r="70" spans="1:13" x14ac:dyDescent="0.35">
      <c r="A70" t="s">
        <v>117</v>
      </c>
      <c r="B70" t="s">
        <v>428</v>
      </c>
      <c r="C70" t="s">
        <v>429</v>
      </c>
      <c r="D70" t="s">
        <v>424</v>
      </c>
      <c r="E70" t="s">
        <v>292</v>
      </c>
      <c r="F70" s="444">
        <v>191.3</v>
      </c>
      <c r="G70" s="444">
        <v>199.9</v>
      </c>
      <c r="H70" s="444">
        <v>191</v>
      </c>
      <c r="I70" s="444">
        <v>182.4</v>
      </c>
      <c r="J70" s="444"/>
      <c r="K70" s="444"/>
      <c r="L70" s="444"/>
      <c r="M70" s="444"/>
    </row>
    <row r="71" spans="1:13" x14ac:dyDescent="0.35">
      <c r="A71" t="s">
        <v>117</v>
      </c>
      <c r="B71" t="s">
        <v>430</v>
      </c>
      <c r="C71" t="s">
        <v>431</v>
      </c>
      <c r="D71" t="s">
        <v>424</v>
      </c>
      <c r="E71" t="s">
        <v>292</v>
      </c>
      <c r="F71" s="444"/>
      <c r="G71" s="444"/>
      <c r="H71" s="444"/>
      <c r="I71" s="444">
        <v>194.1</v>
      </c>
      <c r="J71" s="444"/>
      <c r="K71" s="444"/>
      <c r="L71" s="444"/>
      <c r="M71" s="444"/>
    </row>
    <row r="72" spans="1:13" x14ac:dyDescent="0.35">
      <c r="A72" t="s">
        <v>117</v>
      </c>
      <c r="B72" t="s">
        <v>432</v>
      </c>
      <c r="C72" t="s">
        <v>433</v>
      </c>
      <c r="D72" t="s">
        <v>424</v>
      </c>
      <c r="E72" t="s">
        <v>292</v>
      </c>
      <c r="F72" s="444"/>
      <c r="G72" s="444"/>
      <c r="H72" s="444"/>
      <c r="I72" s="444">
        <v>191.1</v>
      </c>
      <c r="J72" s="444"/>
      <c r="K72" s="444"/>
      <c r="L72" s="444"/>
      <c r="M72" s="444"/>
    </row>
    <row r="73" spans="1:13" x14ac:dyDescent="0.35">
      <c r="A73" t="s">
        <v>117</v>
      </c>
      <c r="B73" t="s">
        <v>434</v>
      </c>
      <c r="C73" t="s">
        <v>435</v>
      </c>
      <c r="D73" t="s">
        <v>427</v>
      </c>
      <c r="E73" t="s">
        <v>292</v>
      </c>
      <c r="F73" s="444"/>
      <c r="G73" s="444"/>
      <c r="H73" s="444"/>
      <c r="I73" s="444">
        <v>134.1</v>
      </c>
      <c r="J73" s="444"/>
      <c r="K73" s="444"/>
      <c r="L73" s="444"/>
      <c r="M73" s="444"/>
    </row>
    <row r="74" spans="1:13" x14ac:dyDescent="0.35">
      <c r="A74" t="s">
        <v>117</v>
      </c>
      <c r="B74" t="s">
        <v>436</v>
      </c>
      <c r="C74" t="s">
        <v>437</v>
      </c>
      <c r="D74" t="s">
        <v>427</v>
      </c>
      <c r="E74" t="s">
        <v>292</v>
      </c>
      <c r="F74" s="444"/>
      <c r="G74" s="444"/>
      <c r="H74" s="444"/>
      <c r="I74" s="444">
        <v>138.1</v>
      </c>
      <c r="J74" s="444"/>
      <c r="K74" s="444"/>
      <c r="L74" s="444"/>
      <c r="M74" s="444"/>
    </row>
    <row r="75" spans="1:13" x14ac:dyDescent="0.35">
      <c r="A75" t="s">
        <v>117</v>
      </c>
      <c r="B75" t="s">
        <v>438</v>
      </c>
      <c r="C75" t="s">
        <v>439</v>
      </c>
      <c r="D75">
        <v>0</v>
      </c>
      <c r="E75" t="s">
        <v>292</v>
      </c>
      <c r="F75" s="444">
        <v>2195.7190000000001</v>
      </c>
      <c r="G75" s="444">
        <v>2218.665</v>
      </c>
      <c r="H75" s="444">
        <v>2244.4090000000001</v>
      </c>
      <c r="I75" s="444">
        <v>2235.0059999999999</v>
      </c>
      <c r="J75" s="444"/>
      <c r="K75" s="444"/>
      <c r="L75" s="444"/>
      <c r="M75" s="444"/>
    </row>
    <row r="76" spans="1:13" x14ac:dyDescent="0.35">
      <c r="A76" t="s">
        <v>117</v>
      </c>
      <c r="B76" t="s">
        <v>440</v>
      </c>
      <c r="C76" t="s">
        <v>441</v>
      </c>
      <c r="D76" t="s">
        <v>188</v>
      </c>
      <c r="E76" t="s">
        <v>292</v>
      </c>
      <c r="F76" s="446"/>
      <c r="G76" s="446"/>
      <c r="H76" s="446"/>
      <c r="I76" s="446">
        <v>7811.625</v>
      </c>
      <c r="J76" s="446"/>
      <c r="K76" s="446"/>
      <c r="L76" s="446"/>
      <c r="M76" s="446"/>
    </row>
    <row r="77" spans="1:13" x14ac:dyDescent="0.35">
      <c r="A77" t="s">
        <v>117</v>
      </c>
      <c r="B77" t="s">
        <v>442</v>
      </c>
      <c r="C77" t="s">
        <v>443</v>
      </c>
      <c r="D77" t="s">
        <v>188</v>
      </c>
      <c r="E77" t="s">
        <v>292</v>
      </c>
      <c r="F77" s="446"/>
      <c r="G77" s="446"/>
      <c r="H77" s="446"/>
      <c r="I77" s="446">
        <v>32228</v>
      </c>
      <c r="J77" s="446"/>
      <c r="K77" s="446"/>
      <c r="L77" s="446"/>
      <c r="M77" s="446"/>
    </row>
    <row r="78" spans="1:13" ht="38.25" x14ac:dyDescent="0.35">
      <c r="A78" t="s">
        <v>117</v>
      </c>
      <c r="B78" t="s">
        <v>444</v>
      </c>
      <c r="C78" s="327" t="s">
        <v>445</v>
      </c>
      <c r="D78" t="s">
        <v>424</v>
      </c>
      <c r="E78" t="s">
        <v>292</v>
      </c>
      <c r="F78" s="444"/>
      <c r="G78" s="444"/>
      <c r="H78" s="444"/>
      <c r="I78" s="444">
        <v>1747.85</v>
      </c>
      <c r="J78" s="444"/>
      <c r="K78" s="444"/>
      <c r="L78" s="444"/>
      <c r="M78" s="444"/>
    </row>
    <row r="79" spans="1:13" ht="25.5" x14ac:dyDescent="0.35">
      <c r="A79" t="s">
        <v>117</v>
      </c>
      <c r="B79" t="s">
        <v>446</v>
      </c>
      <c r="C79" s="327" t="s">
        <v>447</v>
      </c>
      <c r="D79" t="s">
        <v>424</v>
      </c>
      <c r="E79" t="s">
        <v>292</v>
      </c>
      <c r="F79" s="444"/>
      <c r="G79" s="444"/>
      <c r="H79" s="444"/>
      <c r="I79" s="444">
        <v>19.908000000000001</v>
      </c>
      <c r="J79" s="444"/>
      <c r="K79" s="444"/>
      <c r="L79" s="444"/>
      <c r="M79" s="444"/>
    </row>
    <row r="80" spans="1:13" x14ac:dyDescent="0.35">
      <c r="A80" t="s">
        <v>117</v>
      </c>
      <c r="B80" t="s">
        <v>448</v>
      </c>
      <c r="C80" t="s">
        <v>449</v>
      </c>
      <c r="D80">
        <v>0</v>
      </c>
      <c r="E80" t="s">
        <v>292</v>
      </c>
      <c r="F80" s="328"/>
      <c r="G80" s="328"/>
      <c r="H80" s="328"/>
      <c r="I80" s="328">
        <v>2903.4850000000001</v>
      </c>
      <c r="J80" s="328"/>
      <c r="K80" s="328"/>
      <c r="L80" s="328"/>
      <c r="M80" s="328"/>
    </row>
    <row r="81" spans="1:13" x14ac:dyDescent="0.35">
      <c r="A81" t="s">
        <v>117</v>
      </c>
      <c r="B81" t="s">
        <v>450</v>
      </c>
      <c r="C81" t="s">
        <v>451</v>
      </c>
      <c r="D81" t="s">
        <v>188</v>
      </c>
      <c r="E81" t="s">
        <v>292</v>
      </c>
      <c r="F81" s="446"/>
      <c r="G81" s="446"/>
      <c r="H81" s="446"/>
      <c r="I81" s="446">
        <v>175345</v>
      </c>
      <c r="J81" s="446"/>
      <c r="K81" s="446"/>
      <c r="L81" s="446"/>
      <c r="M81" s="446"/>
    </row>
    <row r="82" spans="1:13" x14ac:dyDescent="0.35">
      <c r="A82" t="s">
        <v>117</v>
      </c>
      <c r="B82" t="s">
        <v>452</v>
      </c>
      <c r="C82" t="s">
        <v>453</v>
      </c>
      <c r="D82" t="s">
        <v>188</v>
      </c>
      <c r="E82" t="s">
        <v>292</v>
      </c>
      <c r="F82" s="446"/>
      <c r="G82" s="446"/>
      <c r="H82" s="446"/>
      <c r="I82" s="446">
        <v>20091</v>
      </c>
      <c r="J82" s="446"/>
      <c r="K82" s="446"/>
      <c r="L82" s="446"/>
      <c r="M82" s="446"/>
    </row>
    <row r="83" spans="1:13" x14ac:dyDescent="0.35">
      <c r="A83" t="s">
        <v>117</v>
      </c>
      <c r="B83" t="s">
        <v>454</v>
      </c>
      <c r="C83" t="s">
        <v>455</v>
      </c>
      <c r="D83" t="s">
        <v>188</v>
      </c>
      <c r="E83" t="s">
        <v>292</v>
      </c>
      <c r="F83" s="446"/>
      <c r="G83" s="446"/>
      <c r="H83" s="446"/>
      <c r="I83" s="446">
        <v>10047</v>
      </c>
      <c r="J83" s="446"/>
      <c r="K83" s="446"/>
      <c r="L83" s="446"/>
      <c r="M83" s="446"/>
    </row>
    <row r="84" spans="1:13" x14ac:dyDescent="0.35">
      <c r="A84" t="s">
        <v>117</v>
      </c>
      <c r="B84" t="s">
        <v>456</v>
      </c>
      <c r="C84" t="s">
        <v>457</v>
      </c>
      <c r="D84" t="s">
        <v>188</v>
      </c>
      <c r="E84" t="s">
        <v>292</v>
      </c>
      <c r="F84" s="446"/>
      <c r="G84" s="446"/>
      <c r="H84" s="446"/>
      <c r="I84" s="446">
        <v>7789</v>
      </c>
      <c r="J84" s="446"/>
      <c r="K84" s="446"/>
      <c r="L84" s="446"/>
      <c r="M84" s="446"/>
    </row>
    <row r="85" spans="1:13" x14ac:dyDescent="0.35">
      <c r="A85" t="s">
        <v>117</v>
      </c>
      <c r="B85" t="s">
        <v>458</v>
      </c>
      <c r="C85" t="s">
        <v>459</v>
      </c>
      <c r="D85" t="s">
        <v>172</v>
      </c>
      <c r="E85" t="s">
        <v>292</v>
      </c>
      <c r="F85" s="328"/>
      <c r="G85" s="328"/>
      <c r="H85" s="328"/>
      <c r="I85" s="328">
        <v>2852.3890000000001</v>
      </c>
      <c r="J85" s="328"/>
      <c r="K85" s="328"/>
      <c r="L85" s="328"/>
      <c r="M85" s="328"/>
    </row>
    <row r="86" spans="1:13" x14ac:dyDescent="0.35">
      <c r="A86" t="s">
        <v>117</v>
      </c>
      <c r="B86" t="s">
        <v>460</v>
      </c>
      <c r="C86" t="s">
        <v>461</v>
      </c>
      <c r="D86" t="s">
        <v>188</v>
      </c>
      <c r="E86" t="s">
        <v>292</v>
      </c>
      <c r="F86" s="446"/>
      <c r="G86" s="446"/>
      <c r="H86" s="446"/>
      <c r="I86" s="446">
        <v>355</v>
      </c>
      <c r="J86" s="446"/>
      <c r="K86" s="446"/>
      <c r="L86" s="446"/>
      <c r="M86" s="446"/>
    </row>
    <row r="87" spans="1:13" x14ac:dyDescent="0.35">
      <c r="A87" t="s">
        <v>117</v>
      </c>
      <c r="B87" t="s">
        <v>462</v>
      </c>
      <c r="C87" t="s">
        <v>463</v>
      </c>
      <c r="D87" t="s">
        <v>188</v>
      </c>
      <c r="E87" t="s">
        <v>292</v>
      </c>
      <c r="F87" s="446"/>
      <c r="G87" s="446"/>
      <c r="H87" s="446"/>
      <c r="I87" s="446">
        <v>25</v>
      </c>
      <c r="J87" s="446"/>
      <c r="K87" s="446"/>
      <c r="L87" s="446"/>
      <c r="M87" s="446"/>
    </row>
    <row r="88" spans="1:13" x14ac:dyDescent="0.35">
      <c r="A88" t="s">
        <v>117</v>
      </c>
      <c r="B88" t="s">
        <v>464</v>
      </c>
      <c r="C88" t="s">
        <v>465</v>
      </c>
      <c r="D88" t="s">
        <v>188</v>
      </c>
      <c r="E88" t="s">
        <v>292</v>
      </c>
      <c r="F88" s="446"/>
      <c r="G88" s="446"/>
      <c r="H88" s="446"/>
      <c r="I88" s="446">
        <v>380</v>
      </c>
      <c r="J88" s="446"/>
      <c r="K88" s="446"/>
      <c r="L88" s="446"/>
      <c r="M88" s="446"/>
    </row>
    <row r="89" spans="1:13" x14ac:dyDescent="0.35">
      <c r="A89" t="s">
        <v>117</v>
      </c>
      <c r="B89" t="s">
        <v>466</v>
      </c>
      <c r="C89" t="s">
        <v>467</v>
      </c>
      <c r="D89" t="s">
        <v>182</v>
      </c>
      <c r="E89" t="s">
        <v>292</v>
      </c>
      <c r="F89" s="328"/>
      <c r="G89" s="328"/>
      <c r="H89" s="328"/>
      <c r="I89" s="328">
        <v>75950</v>
      </c>
      <c r="J89" s="328"/>
      <c r="K89" s="328"/>
      <c r="L89" s="328"/>
      <c r="M89" s="328"/>
    </row>
    <row r="90" spans="1:13" x14ac:dyDescent="0.35">
      <c r="A90" t="s">
        <v>117</v>
      </c>
      <c r="B90" t="s">
        <v>468</v>
      </c>
      <c r="C90" t="s">
        <v>469</v>
      </c>
      <c r="D90" t="s">
        <v>188</v>
      </c>
      <c r="E90" t="s">
        <v>292</v>
      </c>
      <c r="F90" s="446"/>
      <c r="G90" s="446"/>
      <c r="H90" s="446"/>
      <c r="I90" s="446">
        <v>210</v>
      </c>
      <c r="J90" s="446"/>
      <c r="K90" s="446"/>
      <c r="L90" s="446"/>
      <c r="M90" s="446"/>
    </row>
    <row r="91" spans="1:13" x14ac:dyDescent="0.35">
      <c r="A91" t="s">
        <v>117</v>
      </c>
      <c r="B91" t="s">
        <v>470</v>
      </c>
      <c r="C91" t="s">
        <v>471</v>
      </c>
      <c r="D91" t="s">
        <v>182</v>
      </c>
      <c r="E91" t="s">
        <v>292</v>
      </c>
      <c r="F91" s="328"/>
      <c r="G91" s="328"/>
      <c r="H91" s="328"/>
      <c r="I91" s="328">
        <v>77004</v>
      </c>
      <c r="J91" s="328"/>
      <c r="K91" s="328"/>
      <c r="L91" s="328"/>
      <c r="M91" s="328"/>
    </row>
    <row r="92" spans="1:13" x14ac:dyDescent="0.35">
      <c r="A92" t="s">
        <v>117</v>
      </c>
      <c r="B92" t="s">
        <v>472</v>
      </c>
      <c r="C92" t="s">
        <v>473</v>
      </c>
      <c r="D92" t="s">
        <v>188</v>
      </c>
      <c r="E92" t="s">
        <v>292</v>
      </c>
      <c r="F92" s="446"/>
      <c r="G92" s="446"/>
      <c r="H92" s="446"/>
      <c r="I92" s="446">
        <v>469</v>
      </c>
      <c r="J92" s="446"/>
      <c r="K92" s="446"/>
      <c r="L92" s="446"/>
      <c r="M92" s="446"/>
    </row>
    <row r="93" spans="1:13" x14ac:dyDescent="0.35">
      <c r="A93" t="s">
        <v>117</v>
      </c>
      <c r="B93" t="s">
        <v>474</v>
      </c>
      <c r="C93" t="s">
        <v>475</v>
      </c>
      <c r="D93" t="s">
        <v>170</v>
      </c>
      <c r="E93" t="s">
        <v>292</v>
      </c>
      <c r="F93" s="328"/>
      <c r="G93" s="328"/>
      <c r="H93" s="328"/>
      <c r="I93" s="328">
        <v>0.44274362</v>
      </c>
      <c r="J93" s="328"/>
      <c r="K93" s="328"/>
      <c r="L93" s="328"/>
      <c r="M93" s="328"/>
    </row>
    <row r="94" spans="1:13" x14ac:dyDescent="0.35">
      <c r="A94" t="s">
        <v>117</v>
      </c>
      <c r="B94" t="s">
        <v>476</v>
      </c>
      <c r="C94" t="s">
        <v>477</v>
      </c>
      <c r="D94" t="s">
        <v>170</v>
      </c>
      <c r="E94" t="s">
        <v>292</v>
      </c>
      <c r="F94" s="328"/>
      <c r="G94" s="328"/>
      <c r="H94" s="328"/>
      <c r="I94" s="328">
        <v>-0.31041619999999598</v>
      </c>
      <c r="J94" s="328"/>
      <c r="K94" s="328"/>
      <c r="L94" s="328"/>
      <c r="M94" s="328"/>
    </row>
    <row r="95" spans="1:13" x14ac:dyDescent="0.35">
      <c r="A95" t="s">
        <v>117</v>
      </c>
      <c r="B95" t="s">
        <v>478</v>
      </c>
      <c r="C95" t="s">
        <v>479</v>
      </c>
      <c r="D95" t="s">
        <v>170</v>
      </c>
      <c r="E95" t="s">
        <v>292</v>
      </c>
      <c r="F95" s="328"/>
      <c r="G95" s="328"/>
      <c r="H95" s="328"/>
      <c r="I95" s="328">
        <v>5.9791509999999999</v>
      </c>
      <c r="J95" s="328"/>
      <c r="K95" s="328"/>
      <c r="L95" s="328"/>
      <c r="M95" s="328"/>
    </row>
    <row r="96" spans="1:13" x14ac:dyDescent="0.35">
      <c r="A96" t="s">
        <v>117</v>
      </c>
      <c r="B96" t="s">
        <v>480</v>
      </c>
      <c r="C96" t="s">
        <v>481</v>
      </c>
      <c r="D96" t="s">
        <v>170</v>
      </c>
      <c r="E96" t="s">
        <v>292</v>
      </c>
      <c r="F96" s="328"/>
      <c r="G96" s="328"/>
      <c r="H96" s="328"/>
      <c r="I96" s="328">
        <v>0</v>
      </c>
      <c r="J96" s="328"/>
      <c r="K96" s="328"/>
      <c r="L96" s="328"/>
      <c r="M96" s="328"/>
    </row>
    <row r="97" spans="1:13" x14ac:dyDescent="0.35">
      <c r="A97" t="s">
        <v>117</v>
      </c>
      <c r="B97" t="s">
        <v>482</v>
      </c>
      <c r="C97" t="s">
        <v>483</v>
      </c>
      <c r="D97" t="s">
        <v>170</v>
      </c>
      <c r="E97" t="s">
        <v>292</v>
      </c>
      <c r="F97" s="328"/>
      <c r="G97" s="328"/>
      <c r="H97" s="328"/>
      <c r="I97" s="328">
        <v>1.36764</v>
      </c>
      <c r="J97" s="328"/>
      <c r="K97" s="328"/>
      <c r="L97" s="328"/>
      <c r="M97" s="328"/>
    </row>
    <row r="98" spans="1:13" x14ac:dyDescent="0.35">
      <c r="A98" t="s">
        <v>117</v>
      </c>
      <c r="B98" t="s">
        <v>484</v>
      </c>
      <c r="C98" t="s">
        <v>485</v>
      </c>
      <c r="D98" t="s">
        <v>170</v>
      </c>
      <c r="E98" t="s">
        <v>292</v>
      </c>
      <c r="F98" s="328"/>
      <c r="G98" s="328"/>
      <c r="H98" s="328"/>
      <c r="I98" s="328">
        <v>0</v>
      </c>
      <c r="J98" s="328"/>
      <c r="K98" s="328"/>
      <c r="L98" s="328"/>
      <c r="M98" s="328"/>
    </row>
    <row r="99" spans="1:13" x14ac:dyDescent="0.35">
      <c r="A99" t="s">
        <v>117</v>
      </c>
      <c r="B99" t="s">
        <v>486</v>
      </c>
      <c r="C99" t="s">
        <v>487</v>
      </c>
      <c r="D99" t="s">
        <v>170</v>
      </c>
      <c r="E99" t="s">
        <v>292</v>
      </c>
      <c r="F99" s="328"/>
      <c r="G99" s="328"/>
      <c r="H99" s="328"/>
      <c r="I99" s="328">
        <v>0</v>
      </c>
      <c r="J99" s="328"/>
      <c r="K99" s="328"/>
      <c r="L99" s="328"/>
      <c r="M99" s="328"/>
    </row>
    <row r="100" spans="1:13" x14ac:dyDescent="0.35">
      <c r="A100" t="s">
        <v>117</v>
      </c>
      <c r="B100" t="s">
        <v>488</v>
      </c>
      <c r="C100" t="s">
        <v>489</v>
      </c>
      <c r="D100" t="s">
        <v>170</v>
      </c>
      <c r="E100" t="s">
        <v>292</v>
      </c>
      <c r="F100" s="328"/>
      <c r="G100" s="328"/>
      <c r="H100" s="328"/>
      <c r="I100" s="328">
        <v>0</v>
      </c>
      <c r="J100" s="328"/>
      <c r="K100" s="328"/>
      <c r="L100" s="328"/>
      <c r="M100" s="328"/>
    </row>
    <row r="101" spans="1:13" x14ac:dyDescent="0.35">
      <c r="A101" t="s">
        <v>117</v>
      </c>
      <c r="B101" t="s">
        <v>490</v>
      </c>
      <c r="C101" t="s">
        <v>491</v>
      </c>
      <c r="D101" t="s">
        <v>170</v>
      </c>
      <c r="E101" t="s">
        <v>292</v>
      </c>
      <c r="F101" s="328"/>
      <c r="G101" s="328"/>
      <c r="H101" s="328"/>
      <c r="I101" s="328">
        <v>0</v>
      </c>
      <c r="J101" s="328"/>
      <c r="K101" s="328"/>
      <c r="L101" s="328"/>
      <c r="M101" s="328"/>
    </row>
    <row r="102" spans="1:13" x14ac:dyDescent="0.35">
      <c r="A102" t="s">
        <v>117</v>
      </c>
      <c r="B102" t="s">
        <v>492</v>
      </c>
      <c r="C102" t="s">
        <v>493</v>
      </c>
      <c r="D102" t="s">
        <v>170</v>
      </c>
      <c r="E102" t="s">
        <v>292</v>
      </c>
      <c r="F102" s="328"/>
      <c r="G102" s="328"/>
      <c r="H102" s="328"/>
      <c r="I102" s="328">
        <v>0</v>
      </c>
      <c r="J102" s="328"/>
      <c r="K102" s="328"/>
      <c r="L102" s="328"/>
      <c r="M102" s="328"/>
    </row>
    <row r="103" spans="1:13" x14ac:dyDescent="0.35">
      <c r="A103" t="s">
        <v>117</v>
      </c>
      <c r="B103" t="s">
        <v>494</v>
      </c>
      <c r="C103" t="s">
        <v>495</v>
      </c>
      <c r="D103" t="s">
        <v>170</v>
      </c>
      <c r="E103" t="s">
        <v>292</v>
      </c>
      <c r="F103" s="328"/>
      <c r="G103" s="328"/>
      <c r="H103" s="328"/>
      <c r="I103" s="328">
        <v>0</v>
      </c>
      <c r="J103" s="328"/>
      <c r="K103" s="328"/>
      <c r="L103" s="328"/>
      <c r="M103" s="328"/>
    </row>
    <row r="104" spans="1:13" x14ac:dyDescent="0.35">
      <c r="A104" t="s">
        <v>117</v>
      </c>
      <c r="B104" t="s">
        <v>496</v>
      </c>
      <c r="C104" t="s">
        <v>497</v>
      </c>
      <c r="D104" t="s">
        <v>170</v>
      </c>
      <c r="E104" t="s">
        <v>292</v>
      </c>
      <c r="F104" s="328"/>
      <c r="G104" s="328"/>
      <c r="H104" s="328"/>
      <c r="I104" s="328">
        <v>0</v>
      </c>
      <c r="J104" s="328"/>
      <c r="K104" s="328"/>
      <c r="L104" s="328"/>
      <c r="M104" s="328"/>
    </row>
    <row r="105" spans="1:13" x14ac:dyDescent="0.35">
      <c r="A105" t="s">
        <v>117</v>
      </c>
      <c r="B105" t="s">
        <v>498</v>
      </c>
      <c r="C105" t="s">
        <v>499</v>
      </c>
      <c r="D105" t="s">
        <v>170</v>
      </c>
      <c r="E105" t="s">
        <v>292</v>
      </c>
      <c r="F105" s="328"/>
      <c r="G105" s="328"/>
      <c r="H105" s="328"/>
      <c r="I105" s="328">
        <v>0</v>
      </c>
      <c r="J105" s="328"/>
      <c r="K105" s="328"/>
      <c r="L105" s="328"/>
      <c r="M105" s="328"/>
    </row>
    <row r="106" spans="1:13" x14ac:dyDescent="0.35">
      <c r="A106" t="s">
        <v>117</v>
      </c>
      <c r="B106" t="s">
        <v>500</v>
      </c>
      <c r="C106" t="s">
        <v>501</v>
      </c>
      <c r="D106" t="s">
        <v>170</v>
      </c>
      <c r="E106" t="s">
        <v>292</v>
      </c>
      <c r="F106" s="328"/>
      <c r="G106" s="328"/>
      <c r="H106" s="328"/>
      <c r="I106" s="328">
        <v>0</v>
      </c>
      <c r="J106" s="328"/>
      <c r="K106" s="328"/>
      <c r="L106" s="328"/>
      <c r="M106" s="328"/>
    </row>
    <row r="107" spans="1:13" x14ac:dyDescent="0.35">
      <c r="A107" t="s">
        <v>117</v>
      </c>
      <c r="B107" t="s">
        <v>502</v>
      </c>
      <c r="C107" t="s">
        <v>503</v>
      </c>
      <c r="D107" t="s">
        <v>170</v>
      </c>
      <c r="E107" t="s">
        <v>292</v>
      </c>
      <c r="F107" s="328"/>
      <c r="G107" s="328"/>
      <c r="H107" s="328"/>
      <c r="I107" s="328">
        <v>0</v>
      </c>
      <c r="J107" s="328"/>
      <c r="K107" s="328"/>
      <c r="L107" s="328"/>
      <c r="M107" s="328"/>
    </row>
    <row r="108" spans="1:13" x14ac:dyDescent="0.35">
      <c r="A108" t="s">
        <v>117</v>
      </c>
      <c r="B108" t="s">
        <v>504</v>
      </c>
      <c r="C108" t="s">
        <v>505</v>
      </c>
      <c r="D108" t="s">
        <v>170</v>
      </c>
      <c r="E108" t="s">
        <v>292</v>
      </c>
      <c r="F108" s="328"/>
      <c r="G108" s="328"/>
      <c r="H108" s="328"/>
      <c r="I108" s="328">
        <v>0</v>
      </c>
      <c r="J108" s="328"/>
      <c r="K108" s="328"/>
      <c r="L108" s="328"/>
      <c r="M108" s="328"/>
    </row>
    <row r="109" spans="1:13" x14ac:dyDescent="0.35">
      <c r="A109" t="s">
        <v>117</v>
      </c>
      <c r="B109" t="s">
        <v>506</v>
      </c>
      <c r="C109" t="s">
        <v>507</v>
      </c>
      <c r="D109" t="s">
        <v>170</v>
      </c>
      <c r="E109" t="s">
        <v>292</v>
      </c>
      <c r="F109" s="328"/>
      <c r="G109" s="328"/>
      <c r="H109" s="328"/>
      <c r="I109" s="328">
        <v>0</v>
      </c>
      <c r="J109" s="328"/>
      <c r="K109" s="328"/>
      <c r="L109" s="328"/>
      <c r="M109" s="328"/>
    </row>
    <row r="110" spans="1:13" x14ac:dyDescent="0.35">
      <c r="A110" t="s">
        <v>117</v>
      </c>
      <c r="B110" t="s">
        <v>508</v>
      </c>
      <c r="C110" t="s">
        <v>509</v>
      </c>
      <c r="D110" t="s">
        <v>170</v>
      </c>
      <c r="E110" t="s">
        <v>292</v>
      </c>
      <c r="F110" s="328"/>
      <c r="G110" s="328"/>
      <c r="H110" s="328"/>
      <c r="I110" s="328">
        <v>0</v>
      </c>
      <c r="J110" s="328"/>
      <c r="K110" s="328"/>
      <c r="L110" s="328"/>
      <c r="M110" s="328"/>
    </row>
    <row r="111" spans="1:13" x14ac:dyDescent="0.35">
      <c r="A111" t="s">
        <v>117</v>
      </c>
      <c r="B111" t="s">
        <v>510</v>
      </c>
      <c r="C111" t="s">
        <v>511</v>
      </c>
      <c r="D111" t="s">
        <v>170</v>
      </c>
      <c r="E111" t="s">
        <v>292</v>
      </c>
      <c r="F111" s="328"/>
      <c r="G111" s="328"/>
      <c r="H111" s="328"/>
      <c r="I111" s="328">
        <v>0</v>
      </c>
      <c r="J111" s="328"/>
      <c r="K111" s="328"/>
      <c r="L111" s="328"/>
      <c r="M111" s="328"/>
    </row>
    <row r="112" spans="1:13" x14ac:dyDescent="0.35">
      <c r="A112" t="s">
        <v>117</v>
      </c>
      <c r="B112" t="s">
        <v>512</v>
      </c>
      <c r="C112" t="s">
        <v>513</v>
      </c>
      <c r="D112" t="s">
        <v>170</v>
      </c>
      <c r="E112" t="s">
        <v>292</v>
      </c>
      <c r="F112" s="328"/>
      <c r="G112" s="328"/>
      <c r="H112" s="328"/>
      <c r="I112" s="328">
        <v>0</v>
      </c>
      <c r="J112" s="328"/>
      <c r="K112" s="328"/>
      <c r="L112" s="328"/>
      <c r="M112" s="328"/>
    </row>
    <row r="113" spans="1:13" x14ac:dyDescent="0.35">
      <c r="A113" t="s">
        <v>117</v>
      </c>
      <c r="B113" t="s">
        <v>514</v>
      </c>
      <c r="C113" t="s">
        <v>515</v>
      </c>
      <c r="D113" t="s">
        <v>170</v>
      </c>
      <c r="E113" t="s">
        <v>292</v>
      </c>
      <c r="F113" s="328"/>
      <c r="G113" s="328"/>
      <c r="H113" s="328"/>
      <c r="I113" s="328">
        <v>0</v>
      </c>
      <c r="J113" s="328"/>
      <c r="K113" s="328"/>
      <c r="L113" s="328"/>
      <c r="M113" s="328"/>
    </row>
    <row r="114" spans="1:13" x14ac:dyDescent="0.35">
      <c r="A114" t="s">
        <v>117</v>
      </c>
      <c r="B114" t="s">
        <v>516</v>
      </c>
      <c r="C114" t="s">
        <v>517</v>
      </c>
      <c r="D114" t="s">
        <v>170</v>
      </c>
      <c r="E114" t="s">
        <v>292</v>
      </c>
      <c r="F114" s="328"/>
      <c r="G114" s="328"/>
      <c r="H114" s="328"/>
      <c r="I114" s="328">
        <v>34.003</v>
      </c>
      <c r="J114" s="328"/>
      <c r="K114" s="328"/>
      <c r="L114" s="328"/>
      <c r="M114" s="328"/>
    </row>
    <row r="115" spans="1:13" x14ac:dyDescent="0.35">
      <c r="A115" t="s">
        <v>117</v>
      </c>
      <c r="B115" t="s">
        <v>518</v>
      </c>
      <c r="C115" t="s">
        <v>519</v>
      </c>
      <c r="D115" t="s">
        <v>170</v>
      </c>
      <c r="E115" t="s">
        <v>292</v>
      </c>
      <c r="F115" s="328"/>
      <c r="G115" s="328"/>
      <c r="H115" s="328"/>
      <c r="I115" s="328">
        <v>313.07</v>
      </c>
      <c r="J115" s="328"/>
      <c r="K115" s="328"/>
      <c r="L115" s="328"/>
      <c r="M115" s="328"/>
    </row>
    <row r="116" spans="1:13" x14ac:dyDescent="0.35">
      <c r="A116" t="s">
        <v>117</v>
      </c>
      <c r="B116" t="s">
        <v>520</v>
      </c>
      <c r="C116" t="s">
        <v>521</v>
      </c>
      <c r="D116" t="s">
        <v>170</v>
      </c>
      <c r="E116" t="s">
        <v>292</v>
      </c>
      <c r="F116" s="328"/>
      <c r="G116" s="328"/>
      <c r="H116" s="328"/>
      <c r="I116" s="328">
        <v>364.18200000000002</v>
      </c>
      <c r="J116" s="328"/>
      <c r="K116" s="328"/>
      <c r="L116" s="328"/>
      <c r="M116" s="328"/>
    </row>
    <row r="117" spans="1:13" x14ac:dyDescent="0.35">
      <c r="A117" t="s">
        <v>117</v>
      </c>
      <c r="B117" t="s">
        <v>522</v>
      </c>
      <c r="C117" t="s">
        <v>523</v>
      </c>
      <c r="D117" t="s">
        <v>170</v>
      </c>
      <c r="E117" t="s">
        <v>292</v>
      </c>
      <c r="F117" s="328"/>
      <c r="G117" s="328"/>
      <c r="H117" s="328"/>
      <c r="I117" s="328">
        <v>81.400999999999996</v>
      </c>
      <c r="J117" s="328"/>
      <c r="K117" s="328"/>
      <c r="L117" s="328"/>
      <c r="M117" s="328"/>
    </row>
    <row r="118" spans="1:13" x14ac:dyDescent="0.35">
      <c r="A118" t="s">
        <v>117</v>
      </c>
      <c r="B118" t="s">
        <v>524</v>
      </c>
      <c r="C118" t="s">
        <v>525</v>
      </c>
      <c r="D118" t="s">
        <v>170</v>
      </c>
      <c r="E118" t="s">
        <v>292</v>
      </c>
      <c r="F118" s="328"/>
      <c r="G118" s="328"/>
      <c r="H118" s="328"/>
      <c r="I118" s="328">
        <v>0</v>
      </c>
      <c r="J118" s="328"/>
      <c r="K118" s="328"/>
      <c r="L118" s="328"/>
      <c r="M118" s="328"/>
    </row>
    <row r="119" spans="1:13" x14ac:dyDescent="0.35">
      <c r="A119" t="s">
        <v>117</v>
      </c>
      <c r="B119" t="s">
        <v>526</v>
      </c>
      <c r="C119" t="s">
        <v>527</v>
      </c>
      <c r="D119" t="s">
        <v>170</v>
      </c>
      <c r="E119" t="s">
        <v>292</v>
      </c>
      <c r="F119" s="328"/>
      <c r="G119" s="328"/>
      <c r="H119" s="328"/>
      <c r="I119" s="328">
        <v>34.003</v>
      </c>
      <c r="J119" s="328"/>
      <c r="K119" s="328"/>
      <c r="L119" s="328"/>
      <c r="M119" s="328"/>
    </row>
    <row r="120" spans="1:13" x14ac:dyDescent="0.35">
      <c r="A120" t="s">
        <v>117</v>
      </c>
      <c r="B120" t="s">
        <v>528</v>
      </c>
      <c r="C120" t="s">
        <v>529</v>
      </c>
      <c r="D120" t="s">
        <v>170</v>
      </c>
      <c r="E120" t="s">
        <v>292</v>
      </c>
      <c r="F120" s="328"/>
      <c r="G120" s="328"/>
      <c r="H120" s="328"/>
      <c r="I120" s="328">
        <v>313.07</v>
      </c>
      <c r="J120" s="328"/>
      <c r="K120" s="328"/>
      <c r="L120" s="328"/>
      <c r="M120" s="328"/>
    </row>
    <row r="121" spans="1:13" x14ac:dyDescent="0.35">
      <c r="A121" t="s">
        <v>117</v>
      </c>
      <c r="B121" t="s">
        <v>530</v>
      </c>
      <c r="C121" t="s">
        <v>531</v>
      </c>
      <c r="D121" t="s">
        <v>170</v>
      </c>
      <c r="E121" t="s">
        <v>292</v>
      </c>
      <c r="F121" s="328"/>
      <c r="G121" s="328"/>
      <c r="H121" s="328"/>
      <c r="I121" s="328">
        <v>364.18200000000002</v>
      </c>
      <c r="J121" s="328"/>
      <c r="K121" s="328"/>
      <c r="L121" s="328"/>
      <c r="M121" s="328"/>
    </row>
    <row r="122" spans="1:13" x14ac:dyDescent="0.35">
      <c r="A122" t="s">
        <v>117</v>
      </c>
      <c r="B122" t="s">
        <v>532</v>
      </c>
      <c r="C122" t="s">
        <v>533</v>
      </c>
      <c r="D122" t="s">
        <v>170</v>
      </c>
      <c r="E122" t="s">
        <v>292</v>
      </c>
      <c r="F122" s="328"/>
      <c r="G122" s="328"/>
      <c r="H122" s="328"/>
      <c r="I122" s="328">
        <v>81.400999999999996</v>
      </c>
      <c r="J122" s="328"/>
      <c r="K122" s="328"/>
      <c r="L122" s="328"/>
      <c r="M122" s="328"/>
    </row>
    <row r="123" spans="1:13" x14ac:dyDescent="0.35">
      <c r="A123" t="s">
        <v>117</v>
      </c>
      <c r="B123" t="s">
        <v>534</v>
      </c>
      <c r="C123" t="s">
        <v>535</v>
      </c>
      <c r="D123" t="s">
        <v>170</v>
      </c>
      <c r="E123" t="s">
        <v>292</v>
      </c>
      <c r="F123" s="328"/>
      <c r="G123" s="328"/>
      <c r="H123" s="328"/>
      <c r="I123" s="328">
        <v>0</v>
      </c>
      <c r="J123" s="328"/>
      <c r="K123" s="328"/>
      <c r="L123" s="328"/>
      <c r="M123" s="328"/>
    </row>
    <row r="124" spans="1:13" x14ac:dyDescent="0.35">
      <c r="A124" t="s">
        <v>117</v>
      </c>
      <c r="B124" t="s">
        <v>536</v>
      </c>
      <c r="C124" t="s">
        <v>537</v>
      </c>
      <c r="D124" t="s">
        <v>170</v>
      </c>
      <c r="E124" t="s">
        <v>292</v>
      </c>
      <c r="F124" s="328"/>
      <c r="G124" s="328"/>
      <c r="H124" s="328"/>
      <c r="I124" s="328">
        <v>33.33</v>
      </c>
      <c r="J124" s="328"/>
      <c r="K124" s="328"/>
      <c r="L124" s="328"/>
      <c r="M124" s="328"/>
    </row>
    <row r="125" spans="1:13" x14ac:dyDescent="0.35">
      <c r="A125" t="s">
        <v>117</v>
      </c>
      <c r="B125" t="s">
        <v>538</v>
      </c>
      <c r="C125" t="s">
        <v>539</v>
      </c>
      <c r="D125" t="s">
        <v>170</v>
      </c>
      <c r="E125" t="s">
        <v>292</v>
      </c>
      <c r="F125" s="328"/>
      <c r="G125" s="328"/>
      <c r="H125" s="328"/>
      <c r="I125" s="328">
        <v>344.24799999999999</v>
      </c>
      <c r="J125" s="328"/>
      <c r="K125" s="328"/>
      <c r="L125" s="328"/>
      <c r="M125" s="328"/>
    </row>
    <row r="126" spans="1:13" x14ac:dyDescent="0.35">
      <c r="A126" t="s">
        <v>117</v>
      </c>
      <c r="B126" t="s">
        <v>540</v>
      </c>
      <c r="C126" t="s">
        <v>541</v>
      </c>
      <c r="D126" t="s">
        <v>170</v>
      </c>
      <c r="E126" t="s">
        <v>292</v>
      </c>
      <c r="F126" s="328"/>
      <c r="G126" s="328"/>
      <c r="H126" s="328"/>
      <c r="I126" s="328">
        <v>403.05799999999999</v>
      </c>
      <c r="J126" s="328"/>
      <c r="K126" s="328"/>
      <c r="L126" s="328"/>
      <c r="M126" s="328"/>
    </row>
    <row r="127" spans="1:13" x14ac:dyDescent="0.35">
      <c r="A127" t="s">
        <v>117</v>
      </c>
      <c r="B127" t="s">
        <v>542</v>
      </c>
      <c r="C127" t="s">
        <v>543</v>
      </c>
      <c r="D127" t="s">
        <v>170</v>
      </c>
      <c r="E127" t="s">
        <v>292</v>
      </c>
      <c r="F127" s="328"/>
      <c r="G127" s="328"/>
      <c r="H127" s="328"/>
      <c r="I127" s="328">
        <v>63.89</v>
      </c>
      <c r="J127" s="328"/>
      <c r="K127" s="328"/>
      <c r="L127" s="328"/>
      <c r="M127" s="328"/>
    </row>
    <row r="128" spans="1:13" x14ac:dyDescent="0.35">
      <c r="A128" t="s">
        <v>117</v>
      </c>
      <c r="B128" t="s">
        <v>544</v>
      </c>
      <c r="C128" t="s">
        <v>545</v>
      </c>
      <c r="D128" t="s">
        <v>170</v>
      </c>
      <c r="E128" t="s">
        <v>292</v>
      </c>
      <c r="F128" s="328"/>
      <c r="G128" s="328"/>
      <c r="H128" s="328"/>
      <c r="I128" s="328">
        <v>0</v>
      </c>
      <c r="J128" s="328"/>
      <c r="K128" s="328"/>
      <c r="L128" s="328"/>
      <c r="M128" s="328"/>
    </row>
    <row r="129" spans="1:13" x14ac:dyDescent="0.35">
      <c r="A129" t="s">
        <v>117</v>
      </c>
      <c r="B129" t="s">
        <v>546</v>
      </c>
      <c r="C129" t="s">
        <v>547</v>
      </c>
      <c r="D129" t="s">
        <v>170</v>
      </c>
      <c r="E129" t="s">
        <v>292</v>
      </c>
      <c r="F129" s="328"/>
      <c r="G129" s="328"/>
      <c r="H129" s="328"/>
      <c r="I129" s="328">
        <v>33.33</v>
      </c>
      <c r="J129" s="328"/>
      <c r="K129" s="328"/>
      <c r="L129" s="328"/>
      <c r="M129" s="328"/>
    </row>
    <row r="130" spans="1:13" x14ac:dyDescent="0.35">
      <c r="A130" t="s">
        <v>117</v>
      </c>
      <c r="B130" t="s">
        <v>548</v>
      </c>
      <c r="C130" t="s">
        <v>549</v>
      </c>
      <c r="D130" t="s">
        <v>170</v>
      </c>
      <c r="E130" t="s">
        <v>292</v>
      </c>
      <c r="F130" s="328"/>
      <c r="G130" s="328"/>
      <c r="H130" s="328"/>
      <c r="I130" s="328">
        <v>344.24799999999999</v>
      </c>
      <c r="J130" s="328"/>
      <c r="K130" s="328"/>
      <c r="L130" s="328"/>
      <c r="M130" s="328"/>
    </row>
    <row r="131" spans="1:13" x14ac:dyDescent="0.35">
      <c r="A131" t="s">
        <v>117</v>
      </c>
      <c r="B131" t="s">
        <v>550</v>
      </c>
      <c r="C131" t="s">
        <v>551</v>
      </c>
      <c r="D131" t="s">
        <v>170</v>
      </c>
      <c r="E131" t="s">
        <v>292</v>
      </c>
      <c r="F131" s="328"/>
      <c r="G131" s="328"/>
      <c r="H131" s="328"/>
      <c r="I131" s="328">
        <v>403.05799999999999</v>
      </c>
      <c r="J131" s="328"/>
      <c r="K131" s="328"/>
      <c r="L131" s="328"/>
      <c r="M131" s="328"/>
    </row>
    <row r="132" spans="1:13" x14ac:dyDescent="0.35">
      <c r="A132" t="s">
        <v>117</v>
      </c>
      <c r="B132" t="s">
        <v>552</v>
      </c>
      <c r="C132" t="s">
        <v>553</v>
      </c>
      <c r="D132" t="s">
        <v>170</v>
      </c>
      <c r="E132" t="s">
        <v>292</v>
      </c>
      <c r="F132" s="328"/>
      <c r="G132" s="328"/>
      <c r="H132" s="328"/>
      <c r="I132" s="328">
        <v>63.89</v>
      </c>
      <c r="J132" s="328"/>
      <c r="K132" s="328"/>
      <c r="L132" s="328"/>
      <c r="M132" s="328"/>
    </row>
    <row r="133" spans="1:13" x14ac:dyDescent="0.35">
      <c r="A133" t="s">
        <v>117</v>
      </c>
      <c r="B133" t="s">
        <v>554</v>
      </c>
      <c r="C133" t="s">
        <v>555</v>
      </c>
      <c r="D133" t="s">
        <v>170</v>
      </c>
      <c r="E133" t="s">
        <v>292</v>
      </c>
      <c r="F133" s="328"/>
      <c r="G133" s="328"/>
      <c r="H133" s="328"/>
      <c r="I133" s="328">
        <v>0</v>
      </c>
      <c r="J133" s="328"/>
      <c r="K133" s="328"/>
      <c r="L133" s="328"/>
      <c r="M133" s="328"/>
    </row>
    <row r="134" spans="1:13" x14ac:dyDescent="0.35">
      <c r="A134" t="s">
        <v>117</v>
      </c>
      <c r="B134" t="s">
        <v>556</v>
      </c>
      <c r="C134" t="s">
        <v>557</v>
      </c>
      <c r="D134" t="s">
        <v>170</v>
      </c>
      <c r="E134" t="s">
        <v>292</v>
      </c>
      <c r="F134" s="328"/>
      <c r="G134" s="328"/>
      <c r="H134" s="328"/>
      <c r="I134" s="328">
        <v>-0.67300000000000204</v>
      </c>
      <c r="J134" s="328"/>
      <c r="K134" s="328"/>
      <c r="L134" s="328"/>
      <c r="M134" s="328"/>
    </row>
    <row r="135" spans="1:13" x14ac:dyDescent="0.35">
      <c r="A135" t="s">
        <v>117</v>
      </c>
      <c r="B135" t="s">
        <v>558</v>
      </c>
      <c r="C135" t="s">
        <v>559</v>
      </c>
      <c r="D135" t="s">
        <v>170</v>
      </c>
      <c r="E135" t="s">
        <v>292</v>
      </c>
      <c r="F135" s="328"/>
      <c r="G135" s="328"/>
      <c r="H135" s="328"/>
      <c r="I135" s="328">
        <v>31.178000000000001</v>
      </c>
      <c r="J135" s="328"/>
      <c r="K135" s="328"/>
      <c r="L135" s="328"/>
      <c r="M135" s="328"/>
    </row>
    <row r="136" spans="1:13" x14ac:dyDescent="0.35">
      <c r="A136" t="s">
        <v>117</v>
      </c>
      <c r="B136" t="s">
        <v>560</v>
      </c>
      <c r="C136" t="s">
        <v>561</v>
      </c>
      <c r="D136" t="s">
        <v>170</v>
      </c>
      <c r="E136" t="s">
        <v>292</v>
      </c>
      <c r="F136" s="328"/>
      <c r="G136" s="328"/>
      <c r="H136" s="328"/>
      <c r="I136" s="328">
        <v>38.875999999999998</v>
      </c>
      <c r="J136" s="328"/>
      <c r="K136" s="328"/>
      <c r="L136" s="328"/>
      <c r="M136" s="328"/>
    </row>
    <row r="137" spans="1:13" x14ac:dyDescent="0.35">
      <c r="A137" t="s">
        <v>117</v>
      </c>
      <c r="B137" t="s">
        <v>562</v>
      </c>
      <c r="C137" t="s">
        <v>563</v>
      </c>
      <c r="D137" t="s">
        <v>170</v>
      </c>
      <c r="E137" t="s">
        <v>292</v>
      </c>
      <c r="F137" s="328"/>
      <c r="G137" s="328"/>
      <c r="H137" s="328"/>
      <c r="I137" s="328">
        <v>-17.510999999999999</v>
      </c>
      <c r="J137" s="328"/>
      <c r="K137" s="328"/>
      <c r="L137" s="328"/>
      <c r="M137" s="328"/>
    </row>
    <row r="138" spans="1:13" x14ac:dyDescent="0.35">
      <c r="A138" t="s">
        <v>117</v>
      </c>
      <c r="B138" t="s">
        <v>564</v>
      </c>
      <c r="C138" t="s">
        <v>565</v>
      </c>
      <c r="D138" t="s">
        <v>170</v>
      </c>
      <c r="E138" t="s">
        <v>292</v>
      </c>
      <c r="F138" s="328"/>
      <c r="G138" s="328"/>
      <c r="H138" s="328"/>
      <c r="I138" s="328">
        <v>0</v>
      </c>
      <c r="J138" s="328"/>
      <c r="K138" s="328"/>
      <c r="L138" s="328"/>
      <c r="M138" s="328"/>
    </row>
    <row r="139" spans="1:13" x14ac:dyDescent="0.35">
      <c r="A139" t="s">
        <v>117</v>
      </c>
      <c r="B139" t="s">
        <v>566</v>
      </c>
      <c r="C139" t="s">
        <v>567</v>
      </c>
      <c r="D139" t="s">
        <v>170</v>
      </c>
      <c r="E139" t="s">
        <v>292</v>
      </c>
      <c r="F139" s="328"/>
      <c r="G139" s="328"/>
      <c r="H139" s="328"/>
      <c r="I139" s="328">
        <v>-0.67300000000000204</v>
      </c>
      <c r="J139" s="328"/>
      <c r="K139" s="328"/>
      <c r="L139" s="328"/>
      <c r="M139" s="328"/>
    </row>
    <row r="140" spans="1:13" x14ac:dyDescent="0.35">
      <c r="A140" t="s">
        <v>117</v>
      </c>
      <c r="B140" t="s">
        <v>568</v>
      </c>
      <c r="C140" t="s">
        <v>569</v>
      </c>
      <c r="D140" t="s">
        <v>170</v>
      </c>
      <c r="E140" t="s">
        <v>292</v>
      </c>
      <c r="F140" s="328"/>
      <c r="G140" s="328"/>
      <c r="H140" s="328"/>
      <c r="I140" s="328">
        <v>31.178000000000001</v>
      </c>
      <c r="J140" s="328"/>
      <c r="K140" s="328"/>
      <c r="L140" s="328"/>
      <c r="M140" s="328"/>
    </row>
    <row r="141" spans="1:13" x14ac:dyDescent="0.35">
      <c r="A141" t="s">
        <v>117</v>
      </c>
      <c r="B141" t="s">
        <v>570</v>
      </c>
      <c r="C141" t="s">
        <v>571</v>
      </c>
      <c r="D141" t="s">
        <v>170</v>
      </c>
      <c r="E141" t="s">
        <v>292</v>
      </c>
      <c r="F141" s="328"/>
      <c r="G141" s="328"/>
      <c r="H141" s="328"/>
      <c r="I141" s="328">
        <v>38.875999999999998</v>
      </c>
      <c r="J141" s="328"/>
      <c r="K141" s="328"/>
      <c r="L141" s="328"/>
      <c r="M141" s="328"/>
    </row>
    <row r="142" spans="1:13" x14ac:dyDescent="0.35">
      <c r="A142" t="s">
        <v>117</v>
      </c>
      <c r="B142" t="s">
        <v>572</v>
      </c>
      <c r="C142" t="s">
        <v>573</v>
      </c>
      <c r="D142" t="s">
        <v>170</v>
      </c>
      <c r="E142" t="s">
        <v>292</v>
      </c>
      <c r="F142" s="328"/>
      <c r="G142" s="328"/>
      <c r="H142" s="328"/>
      <c r="I142" s="328">
        <v>-17.510999999999999</v>
      </c>
      <c r="J142" s="328"/>
      <c r="K142" s="328"/>
      <c r="L142" s="328"/>
      <c r="M142" s="328"/>
    </row>
    <row r="143" spans="1:13" x14ac:dyDescent="0.35">
      <c r="A143" t="s">
        <v>117</v>
      </c>
      <c r="B143" t="s">
        <v>574</v>
      </c>
      <c r="C143" t="s">
        <v>575</v>
      </c>
      <c r="D143" t="s">
        <v>170</v>
      </c>
      <c r="E143" t="s">
        <v>292</v>
      </c>
      <c r="F143" s="328"/>
      <c r="G143" s="328"/>
      <c r="H143" s="328"/>
      <c r="I143" s="328">
        <v>0</v>
      </c>
      <c r="J143" s="328"/>
      <c r="K143" s="328"/>
      <c r="L143" s="328"/>
      <c r="M143" s="328"/>
    </row>
    <row r="144" spans="1:13" x14ac:dyDescent="0.35">
      <c r="A144" t="s">
        <v>117</v>
      </c>
      <c r="B144" t="s">
        <v>576</v>
      </c>
      <c r="C144" t="s">
        <v>577</v>
      </c>
      <c r="D144" t="s">
        <v>170</v>
      </c>
      <c r="E144" t="s">
        <v>292</v>
      </c>
      <c r="F144" s="328"/>
      <c r="G144" s="328"/>
      <c r="H144" s="328"/>
      <c r="I144" s="328">
        <v>4</v>
      </c>
      <c r="J144" s="328"/>
      <c r="K144" s="328"/>
      <c r="L144" s="328"/>
      <c r="M144" s="328"/>
    </row>
    <row r="145" spans="1:13" x14ac:dyDescent="0.35">
      <c r="A145" t="s">
        <v>117</v>
      </c>
      <c r="B145" t="s">
        <v>578</v>
      </c>
      <c r="C145" t="s">
        <v>579</v>
      </c>
      <c r="D145" t="s">
        <v>170</v>
      </c>
      <c r="E145" t="s">
        <v>292</v>
      </c>
      <c r="F145" s="328"/>
      <c r="G145" s="328"/>
      <c r="H145" s="328"/>
      <c r="I145" s="328">
        <v>15</v>
      </c>
      <c r="J145" s="328"/>
      <c r="K145" s="328"/>
      <c r="L145" s="328"/>
      <c r="M145" s="328"/>
    </row>
    <row r="146" spans="1:13" x14ac:dyDescent="0.35">
      <c r="A146" t="s">
        <v>117</v>
      </c>
      <c r="B146" t="s">
        <v>580</v>
      </c>
      <c r="C146" t="s">
        <v>581</v>
      </c>
      <c r="D146" t="s">
        <v>170</v>
      </c>
      <c r="E146" t="s">
        <v>292</v>
      </c>
      <c r="F146" s="328"/>
      <c r="G146" s="328"/>
      <c r="H146" s="328"/>
      <c r="I146" s="328">
        <v>30</v>
      </c>
      <c r="J146" s="328"/>
      <c r="K146" s="328"/>
      <c r="L146" s="328"/>
      <c r="M146" s="328"/>
    </row>
    <row r="147" spans="1:13" x14ac:dyDescent="0.35">
      <c r="A147" t="s">
        <v>117</v>
      </c>
      <c r="B147" t="s">
        <v>582</v>
      </c>
      <c r="C147" t="s">
        <v>583</v>
      </c>
      <c r="D147" t="s">
        <v>170</v>
      </c>
      <c r="E147" t="s">
        <v>292</v>
      </c>
      <c r="F147" s="328"/>
      <c r="G147" s="328"/>
      <c r="H147" s="328"/>
      <c r="I147" s="328">
        <v>-5</v>
      </c>
      <c r="J147" s="328"/>
      <c r="K147" s="328"/>
      <c r="L147" s="328"/>
      <c r="M147" s="328"/>
    </row>
    <row r="148" spans="1:13" x14ac:dyDescent="0.35">
      <c r="A148" t="s">
        <v>117</v>
      </c>
      <c r="B148" t="s">
        <v>584</v>
      </c>
      <c r="C148" t="s">
        <v>585</v>
      </c>
      <c r="D148" t="s">
        <v>170</v>
      </c>
      <c r="E148" t="s">
        <v>292</v>
      </c>
      <c r="F148" s="328"/>
      <c r="G148" s="328"/>
      <c r="H148" s="328"/>
      <c r="I148" s="328">
        <v>0</v>
      </c>
      <c r="J148" s="328"/>
      <c r="K148" s="328"/>
      <c r="L148" s="328"/>
      <c r="M148" s="328"/>
    </row>
    <row r="149" spans="1:13" x14ac:dyDescent="0.35">
      <c r="A149" t="s">
        <v>117</v>
      </c>
      <c r="B149" t="s">
        <v>586</v>
      </c>
      <c r="C149" t="s">
        <v>587</v>
      </c>
      <c r="D149" t="s">
        <v>170</v>
      </c>
      <c r="E149" t="s">
        <v>292</v>
      </c>
      <c r="F149" s="328"/>
      <c r="G149" s="328"/>
      <c r="H149" s="328"/>
      <c r="I149" s="328">
        <v>4</v>
      </c>
      <c r="J149" s="328"/>
      <c r="K149" s="328"/>
      <c r="L149" s="328"/>
      <c r="M149" s="328"/>
    </row>
    <row r="150" spans="1:13" x14ac:dyDescent="0.35">
      <c r="A150" t="s">
        <v>117</v>
      </c>
      <c r="B150" t="s">
        <v>588</v>
      </c>
      <c r="C150" t="s">
        <v>589</v>
      </c>
      <c r="D150" t="s">
        <v>170</v>
      </c>
      <c r="E150" t="s">
        <v>292</v>
      </c>
      <c r="F150" s="328"/>
      <c r="G150" s="328"/>
      <c r="H150" s="328"/>
      <c r="I150" s="328">
        <v>15</v>
      </c>
      <c r="J150" s="328"/>
      <c r="K150" s="328"/>
      <c r="L150" s="328"/>
      <c r="M150" s="328"/>
    </row>
    <row r="151" spans="1:13" x14ac:dyDescent="0.35">
      <c r="A151" t="s">
        <v>117</v>
      </c>
      <c r="B151" t="s">
        <v>590</v>
      </c>
      <c r="C151" t="s">
        <v>591</v>
      </c>
      <c r="D151" t="s">
        <v>170</v>
      </c>
      <c r="E151" t="s">
        <v>292</v>
      </c>
      <c r="F151" s="328"/>
      <c r="G151" s="328"/>
      <c r="H151" s="328"/>
      <c r="I151" s="328">
        <v>30</v>
      </c>
      <c r="J151" s="328"/>
      <c r="K151" s="328"/>
      <c r="L151" s="328"/>
      <c r="M151" s="328"/>
    </row>
    <row r="152" spans="1:13" x14ac:dyDescent="0.35">
      <c r="A152" t="s">
        <v>117</v>
      </c>
      <c r="B152" t="s">
        <v>592</v>
      </c>
      <c r="C152" t="s">
        <v>593</v>
      </c>
      <c r="D152" t="s">
        <v>170</v>
      </c>
      <c r="E152" t="s">
        <v>292</v>
      </c>
      <c r="F152" s="328"/>
      <c r="G152" s="328"/>
      <c r="H152" s="328"/>
      <c r="I152" s="328">
        <v>-5</v>
      </c>
      <c r="J152" s="328"/>
      <c r="K152" s="328"/>
      <c r="L152" s="328"/>
      <c r="M152" s="328"/>
    </row>
    <row r="153" spans="1:13" x14ac:dyDescent="0.35">
      <c r="A153" t="s">
        <v>117</v>
      </c>
      <c r="B153" t="s">
        <v>594</v>
      </c>
      <c r="C153" t="s">
        <v>595</v>
      </c>
      <c r="D153" t="s">
        <v>170</v>
      </c>
      <c r="E153" t="s">
        <v>292</v>
      </c>
      <c r="F153" s="328"/>
      <c r="G153" s="328"/>
      <c r="H153" s="328"/>
      <c r="I153" s="328">
        <v>0</v>
      </c>
      <c r="J153" s="328"/>
      <c r="K153" s="328"/>
      <c r="L153" s="328"/>
      <c r="M153" s="328"/>
    </row>
    <row r="154" spans="1:13" x14ac:dyDescent="0.35">
      <c r="A154" t="s">
        <v>117</v>
      </c>
      <c r="B154" t="s">
        <v>596</v>
      </c>
      <c r="C154" t="s">
        <v>597</v>
      </c>
      <c r="D154" t="s">
        <v>170</v>
      </c>
      <c r="E154" t="s">
        <v>292</v>
      </c>
      <c r="F154" s="328"/>
      <c r="G154" s="328"/>
      <c r="H154" s="328"/>
      <c r="I154" s="328">
        <v>-4.673</v>
      </c>
      <c r="J154" s="328"/>
      <c r="K154" s="328"/>
      <c r="L154" s="328"/>
      <c r="M154" s="328"/>
    </row>
    <row r="155" spans="1:13" x14ac:dyDescent="0.35">
      <c r="A155" t="s">
        <v>117</v>
      </c>
      <c r="B155" t="s">
        <v>598</v>
      </c>
      <c r="C155" t="s">
        <v>599</v>
      </c>
      <c r="D155" t="s">
        <v>170</v>
      </c>
      <c r="E155" t="s">
        <v>292</v>
      </c>
      <c r="F155" s="328"/>
      <c r="G155" s="328"/>
      <c r="H155" s="328"/>
      <c r="I155" s="328">
        <v>16.178000000000001</v>
      </c>
      <c r="J155" s="328"/>
      <c r="K155" s="328"/>
      <c r="L155" s="328"/>
      <c r="M155" s="328"/>
    </row>
    <row r="156" spans="1:13" x14ac:dyDescent="0.35">
      <c r="A156" t="s">
        <v>117</v>
      </c>
      <c r="B156" t="s">
        <v>600</v>
      </c>
      <c r="C156" t="s">
        <v>601</v>
      </c>
      <c r="D156" t="s">
        <v>170</v>
      </c>
      <c r="E156" t="s">
        <v>292</v>
      </c>
      <c r="F156" s="328"/>
      <c r="G156" s="328"/>
      <c r="H156" s="328"/>
      <c r="I156" s="328">
        <v>8.8760000000000296</v>
      </c>
      <c r="J156" s="328"/>
      <c r="K156" s="328"/>
      <c r="L156" s="328"/>
      <c r="M156" s="328"/>
    </row>
    <row r="157" spans="1:13" x14ac:dyDescent="0.35">
      <c r="A157" t="s">
        <v>117</v>
      </c>
      <c r="B157" t="s">
        <v>602</v>
      </c>
      <c r="C157" t="s">
        <v>603</v>
      </c>
      <c r="D157" t="s">
        <v>170</v>
      </c>
      <c r="E157" t="s">
        <v>292</v>
      </c>
      <c r="F157" s="328"/>
      <c r="G157" s="328"/>
      <c r="H157" s="328"/>
      <c r="I157" s="328">
        <v>-12.510999999999999</v>
      </c>
      <c r="J157" s="328"/>
      <c r="K157" s="328"/>
      <c r="L157" s="328"/>
      <c r="M157" s="328"/>
    </row>
    <row r="158" spans="1:13" x14ac:dyDescent="0.35">
      <c r="A158" t="s">
        <v>117</v>
      </c>
      <c r="B158" t="s">
        <v>604</v>
      </c>
      <c r="C158" t="s">
        <v>605</v>
      </c>
      <c r="D158" t="s">
        <v>170</v>
      </c>
      <c r="E158" t="s">
        <v>292</v>
      </c>
      <c r="F158" s="328"/>
      <c r="G158" s="328"/>
      <c r="H158" s="328"/>
      <c r="I158" s="328">
        <v>0</v>
      </c>
      <c r="J158" s="328"/>
      <c r="K158" s="328"/>
      <c r="L158" s="328"/>
      <c r="M158" s="328"/>
    </row>
    <row r="159" spans="1:13" x14ac:dyDescent="0.35">
      <c r="A159" t="s">
        <v>117</v>
      </c>
      <c r="B159" t="s">
        <v>606</v>
      </c>
      <c r="C159" t="s">
        <v>607</v>
      </c>
      <c r="D159" t="s">
        <v>170</v>
      </c>
      <c r="E159" t="s">
        <v>292</v>
      </c>
      <c r="F159" s="328"/>
      <c r="G159" s="328"/>
      <c r="H159" s="328"/>
      <c r="I159" s="328">
        <v>-4.673</v>
      </c>
      <c r="J159" s="328"/>
      <c r="K159" s="328"/>
      <c r="L159" s="328"/>
      <c r="M159" s="328"/>
    </row>
    <row r="160" spans="1:13" x14ac:dyDescent="0.35">
      <c r="A160" t="s">
        <v>117</v>
      </c>
      <c r="B160" t="s">
        <v>608</v>
      </c>
      <c r="C160" t="s">
        <v>609</v>
      </c>
      <c r="D160" t="s">
        <v>170</v>
      </c>
      <c r="E160" t="s">
        <v>292</v>
      </c>
      <c r="F160" s="328"/>
      <c r="G160" s="328"/>
      <c r="H160" s="328"/>
      <c r="I160" s="328">
        <v>16.178000000000001</v>
      </c>
      <c r="J160" s="328"/>
      <c r="K160" s="328"/>
      <c r="L160" s="328"/>
      <c r="M160" s="328"/>
    </row>
    <row r="161" spans="1:13" x14ac:dyDescent="0.35">
      <c r="A161" t="s">
        <v>117</v>
      </c>
      <c r="B161" t="s">
        <v>610</v>
      </c>
      <c r="C161" t="s">
        <v>611</v>
      </c>
      <c r="D161" t="s">
        <v>170</v>
      </c>
      <c r="E161" t="s">
        <v>292</v>
      </c>
      <c r="F161" s="328"/>
      <c r="G161" s="328"/>
      <c r="H161" s="328"/>
      <c r="I161" s="328">
        <v>8.8760000000000296</v>
      </c>
      <c r="J161" s="328"/>
      <c r="K161" s="328"/>
      <c r="L161" s="328"/>
      <c r="M161" s="328"/>
    </row>
    <row r="162" spans="1:13" x14ac:dyDescent="0.35">
      <c r="A162" t="s">
        <v>117</v>
      </c>
      <c r="B162" t="s">
        <v>612</v>
      </c>
      <c r="C162" t="s">
        <v>613</v>
      </c>
      <c r="D162" t="s">
        <v>170</v>
      </c>
      <c r="E162" t="s">
        <v>292</v>
      </c>
      <c r="F162" s="328"/>
      <c r="G162" s="328"/>
      <c r="H162" s="328"/>
      <c r="I162" s="328">
        <v>-12.510999999999999</v>
      </c>
      <c r="J162" s="328"/>
      <c r="K162" s="328"/>
      <c r="L162" s="328"/>
      <c r="M162" s="328"/>
    </row>
    <row r="163" spans="1:13" x14ac:dyDescent="0.35">
      <c r="A163" t="s">
        <v>117</v>
      </c>
      <c r="B163" t="s">
        <v>614</v>
      </c>
      <c r="C163" t="s">
        <v>615</v>
      </c>
      <c r="D163" t="s">
        <v>170</v>
      </c>
      <c r="E163" t="s">
        <v>292</v>
      </c>
      <c r="F163" s="328"/>
      <c r="G163" s="328"/>
      <c r="H163" s="328"/>
      <c r="I163" s="328">
        <v>0</v>
      </c>
      <c r="J163" s="328"/>
      <c r="K163" s="328"/>
      <c r="L163" s="328"/>
      <c r="M163" s="328"/>
    </row>
    <row r="164" spans="1:13" ht="38.25" x14ac:dyDescent="0.35">
      <c r="A164" t="s">
        <v>117</v>
      </c>
      <c r="B164" t="s">
        <v>616</v>
      </c>
      <c r="C164" s="327" t="s">
        <v>617</v>
      </c>
      <c r="D164" t="s">
        <v>424</v>
      </c>
      <c r="E164" t="s">
        <v>292</v>
      </c>
      <c r="F164" s="444"/>
      <c r="G164" s="444"/>
      <c r="H164" s="444"/>
      <c r="I164" s="444">
        <v>1747.85</v>
      </c>
      <c r="J164" s="444"/>
      <c r="K164" s="444"/>
      <c r="L164" s="444"/>
      <c r="M164" s="444"/>
    </row>
    <row r="165" spans="1:13" ht="25.5" x14ac:dyDescent="0.35">
      <c r="A165" t="s">
        <v>117</v>
      </c>
      <c r="B165" t="s">
        <v>618</v>
      </c>
      <c r="C165" s="327" t="s">
        <v>619</v>
      </c>
      <c r="D165" t="s">
        <v>424</v>
      </c>
      <c r="E165" t="s">
        <v>292</v>
      </c>
      <c r="F165" s="444"/>
      <c r="G165" s="444"/>
      <c r="H165" s="444"/>
      <c r="I165" s="444">
        <v>18.89</v>
      </c>
      <c r="J165" s="444"/>
      <c r="K165" s="444"/>
      <c r="L165" s="444"/>
      <c r="M165" s="444"/>
    </row>
    <row r="166" spans="1:13" ht="25.5" x14ac:dyDescent="0.35">
      <c r="A166" t="s">
        <v>117</v>
      </c>
      <c r="B166" t="s">
        <v>620</v>
      </c>
      <c r="C166" s="327" t="s">
        <v>621</v>
      </c>
      <c r="D166" t="s">
        <v>176</v>
      </c>
      <c r="E166" t="s">
        <v>292</v>
      </c>
      <c r="F166" s="445"/>
      <c r="G166" s="445"/>
      <c r="H166" s="445"/>
      <c r="I166" s="445">
        <v>1.08075635781103E-2</v>
      </c>
      <c r="J166" s="445"/>
      <c r="K166" s="445"/>
      <c r="L166" s="445"/>
      <c r="M166" s="445"/>
    </row>
    <row r="167" spans="1:13" x14ac:dyDescent="0.35">
      <c r="A167" t="s">
        <v>117</v>
      </c>
      <c r="B167" t="s">
        <v>622</v>
      </c>
      <c r="C167" t="s">
        <v>623</v>
      </c>
      <c r="D167" t="s">
        <v>424</v>
      </c>
      <c r="E167" t="s">
        <v>292</v>
      </c>
      <c r="F167" s="444"/>
      <c r="G167" s="444"/>
      <c r="H167" s="444"/>
      <c r="I167" s="444">
        <v>1533.415</v>
      </c>
      <c r="J167" s="444"/>
      <c r="K167" s="444"/>
      <c r="L167" s="444"/>
      <c r="M167" s="444"/>
    </row>
    <row r="168" spans="1:13" x14ac:dyDescent="0.35">
      <c r="A168" t="s">
        <v>117</v>
      </c>
      <c r="B168" t="s">
        <v>624</v>
      </c>
      <c r="C168" t="s">
        <v>625</v>
      </c>
      <c r="D168" t="s">
        <v>424</v>
      </c>
      <c r="E168" t="s">
        <v>292</v>
      </c>
      <c r="F168" s="444"/>
      <c r="G168" s="444"/>
      <c r="H168" s="444"/>
      <c r="I168" s="444">
        <v>39.268000000000001</v>
      </c>
      <c r="J168" s="444"/>
      <c r="K168" s="444"/>
      <c r="L168" s="444"/>
      <c r="M168" s="444"/>
    </row>
    <row r="169" spans="1:13" x14ac:dyDescent="0.35">
      <c r="A169" t="s">
        <v>117</v>
      </c>
      <c r="B169" t="s">
        <v>626</v>
      </c>
      <c r="C169" t="s">
        <v>627</v>
      </c>
      <c r="D169" t="s">
        <v>424</v>
      </c>
      <c r="E169" t="s">
        <v>292</v>
      </c>
      <c r="F169" s="444"/>
      <c r="G169" s="444"/>
      <c r="H169" s="444"/>
      <c r="I169" s="444">
        <v>1151.4829999999999</v>
      </c>
      <c r="J169" s="444"/>
      <c r="K169" s="444"/>
      <c r="L169" s="444"/>
      <c r="M169" s="444"/>
    </row>
    <row r="170" spans="1:13" x14ac:dyDescent="0.35">
      <c r="A170" t="s">
        <v>117</v>
      </c>
      <c r="B170" t="s">
        <v>628</v>
      </c>
      <c r="C170" t="s">
        <v>629</v>
      </c>
      <c r="D170" t="s">
        <v>424</v>
      </c>
      <c r="E170" t="s">
        <v>292</v>
      </c>
      <c r="F170" s="444"/>
      <c r="G170" s="444"/>
      <c r="H170" s="444"/>
      <c r="I170" s="444">
        <v>54.722000000000001</v>
      </c>
      <c r="J170" s="444"/>
      <c r="K170" s="444"/>
      <c r="L170" s="444"/>
      <c r="M170" s="444"/>
    </row>
    <row r="171" spans="1:13" x14ac:dyDescent="0.35">
      <c r="A171" t="s">
        <v>117</v>
      </c>
      <c r="B171" t="s">
        <v>630</v>
      </c>
      <c r="C171" t="s">
        <v>631</v>
      </c>
      <c r="D171" t="s">
        <v>188</v>
      </c>
      <c r="E171" t="s">
        <v>292</v>
      </c>
      <c r="F171" s="446"/>
      <c r="G171" s="446"/>
      <c r="H171" s="446"/>
      <c r="I171" s="446">
        <v>4821.8999999999996</v>
      </c>
      <c r="J171" s="446"/>
      <c r="K171" s="446"/>
      <c r="L171" s="446"/>
      <c r="M171" s="446"/>
    </row>
    <row r="172" spans="1:13" x14ac:dyDescent="0.35">
      <c r="A172" t="s">
        <v>117</v>
      </c>
      <c r="B172" t="s">
        <v>632</v>
      </c>
      <c r="C172" t="s">
        <v>633</v>
      </c>
      <c r="D172" t="s">
        <v>188</v>
      </c>
      <c r="E172" t="s">
        <v>292</v>
      </c>
      <c r="F172" s="446"/>
      <c r="G172" s="446"/>
      <c r="H172" s="446"/>
      <c r="I172" s="446">
        <v>1364.25</v>
      </c>
      <c r="J172" s="446"/>
      <c r="K172" s="446"/>
      <c r="L172" s="446"/>
      <c r="M172" s="446"/>
    </row>
    <row r="173" spans="1:13" x14ac:dyDescent="0.35">
      <c r="A173" t="s">
        <v>117</v>
      </c>
      <c r="B173" t="s">
        <v>634</v>
      </c>
      <c r="C173" t="s">
        <v>635</v>
      </c>
      <c r="D173" t="s">
        <v>636</v>
      </c>
      <c r="E173" t="s">
        <v>292</v>
      </c>
      <c r="F173" s="446"/>
      <c r="G173" s="446"/>
      <c r="H173" s="446"/>
      <c r="I173" s="446">
        <v>6437774</v>
      </c>
      <c r="J173" s="446"/>
      <c r="K173" s="446"/>
      <c r="L173" s="446"/>
      <c r="M173" s="446"/>
    </row>
    <row r="174" spans="1:13" x14ac:dyDescent="0.35">
      <c r="A174" t="s">
        <v>117</v>
      </c>
      <c r="B174" t="s">
        <v>637</v>
      </c>
      <c r="C174" t="s">
        <v>638</v>
      </c>
      <c r="D174" t="s">
        <v>636</v>
      </c>
      <c r="E174" t="s">
        <v>292</v>
      </c>
      <c r="F174" s="446"/>
      <c r="G174" s="446"/>
      <c r="H174" s="446"/>
      <c r="I174" s="446">
        <v>0</v>
      </c>
      <c r="J174" s="446"/>
      <c r="K174" s="446"/>
      <c r="L174" s="446"/>
      <c r="M174" s="446"/>
    </row>
    <row r="175" spans="1:13" x14ac:dyDescent="0.35">
      <c r="A175" t="s">
        <v>117</v>
      </c>
      <c r="B175" t="s">
        <v>639</v>
      </c>
      <c r="C175" t="s">
        <v>640</v>
      </c>
      <c r="D175" t="s">
        <v>176</v>
      </c>
      <c r="E175" t="s">
        <v>292</v>
      </c>
      <c r="F175" s="445"/>
      <c r="G175" s="445"/>
      <c r="H175" s="445"/>
      <c r="I175" s="445">
        <v>0</v>
      </c>
      <c r="J175" s="445"/>
      <c r="K175" s="445"/>
      <c r="L175" s="445"/>
      <c r="M175" s="445"/>
    </row>
    <row r="176" spans="1:13" x14ac:dyDescent="0.35">
      <c r="A176" t="s">
        <v>117</v>
      </c>
      <c r="B176" t="s">
        <v>641</v>
      </c>
      <c r="C176" t="s">
        <v>642</v>
      </c>
      <c r="D176" t="s">
        <v>636</v>
      </c>
      <c r="E176" t="s">
        <v>292</v>
      </c>
      <c r="F176" s="446"/>
      <c r="G176" s="446"/>
      <c r="H176" s="446"/>
      <c r="I176" s="446">
        <v>0</v>
      </c>
      <c r="J176" s="446"/>
      <c r="K176" s="446"/>
      <c r="L176" s="446"/>
      <c r="M176" s="446"/>
    </row>
    <row r="177" spans="1:13" x14ac:dyDescent="0.35">
      <c r="A177" t="s">
        <v>117</v>
      </c>
      <c r="B177" t="s">
        <v>643</v>
      </c>
      <c r="C177" t="s">
        <v>644</v>
      </c>
      <c r="D177" t="s">
        <v>176</v>
      </c>
      <c r="E177" t="s">
        <v>292</v>
      </c>
      <c r="F177" s="445"/>
      <c r="G177" s="445"/>
      <c r="H177" s="445"/>
      <c r="I177" s="445">
        <v>0</v>
      </c>
      <c r="J177" s="445"/>
      <c r="K177" s="445"/>
      <c r="L177" s="445"/>
      <c r="M177" s="445"/>
    </row>
    <row r="178" spans="1:13" x14ac:dyDescent="0.35">
      <c r="A178" t="s">
        <v>117</v>
      </c>
      <c r="B178" t="s">
        <v>645</v>
      </c>
      <c r="C178" t="s">
        <v>646</v>
      </c>
      <c r="D178" t="s">
        <v>636</v>
      </c>
      <c r="E178" t="s">
        <v>292</v>
      </c>
      <c r="F178" s="446"/>
      <c r="G178" s="446"/>
      <c r="H178" s="446"/>
      <c r="I178" s="446">
        <v>6437774</v>
      </c>
      <c r="J178" s="446"/>
      <c r="K178" s="446"/>
      <c r="L178" s="446"/>
      <c r="M178" s="446"/>
    </row>
    <row r="179" spans="1:13" x14ac:dyDescent="0.35">
      <c r="A179" t="s">
        <v>117</v>
      </c>
      <c r="B179" t="s">
        <v>647</v>
      </c>
      <c r="C179" t="s">
        <v>648</v>
      </c>
      <c r="D179" t="s">
        <v>176</v>
      </c>
      <c r="E179" t="s">
        <v>292</v>
      </c>
      <c r="F179" s="445"/>
      <c r="G179" s="445"/>
      <c r="H179" s="445"/>
      <c r="I179" s="445">
        <v>1</v>
      </c>
      <c r="J179" s="445"/>
      <c r="K179" s="445"/>
      <c r="L179" s="445"/>
      <c r="M179" s="445"/>
    </row>
    <row r="180" spans="1:13" x14ac:dyDescent="0.35">
      <c r="A180" t="s">
        <v>117</v>
      </c>
      <c r="B180" t="s">
        <v>649</v>
      </c>
      <c r="C180" t="s">
        <v>650</v>
      </c>
      <c r="D180" t="s">
        <v>176</v>
      </c>
      <c r="E180" t="s">
        <v>292</v>
      </c>
      <c r="F180" s="445"/>
      <c r="G180" s="445"/>
      <c r="H180" s="445"/>
      <c r="I180" s="445">
        <v>3.7000000000000002E-3</v>
      </c>
      <c r="J180" s="445"/>
      <c r="K180" s="445"/>
      <c r="L180" s="445"/>
      <c r="M180" s="445"/>
    </row>
    <row r="181" spans="1:13" x14ac:dyDescent="0.35">
      <c r="A181" t="s">
        <v>117</v>
      </c>
      <c r="B181" t="s">
        <v>651</v>
      </c>
      <c r="C181" t="s">
        <v>652</v>
      </c>
      <c r="D181" t="s">
        <v>176</v>
      </c>
      <c r="E181" t="s">
        <v>292</v>
      </c>
      <c r="F181" s="445"/>
      <c r="G181" s="445"/>
      <c r="H181" s="445"/>
      <c r="I181" s="445">
        <v>0</v>
      </c>
      <c r="J181" s="445"/>
      <c r="K181" s="445"/>
      <c r="L181" s="445"/>
      <c r="M181" s="445"/>
    </row>
    <row r="182" spans="1:13" x14ac:dyDescent="0.35">
      <c r="A182" t="s">
        <v>117</v>
      </c>
      <c r="B182" t="s">
        <v>653</v>
      </c>
      <c r="C182" t="s">
        <v>654</v>
      </c>
      <c r="D182" t="s">
        <v>176</v>
      </c>
      <c r="E182" t="s">
        <v>292</v>
      </c>
      <c r="F182" s="445"/>
      <c r="G182" s="445"/>
      <c r="H182" s="445"/>
      <c r="I182" s="445">
        <v>0.99629999999999996</v>
      </c>
      <c r="J182" s="445"/>
      <c r="K182" s="445"/>
      <c r="L182" s="445"/>
      <c r="M182" s="445"/>
    </row>
    <row r="183" spans="1:13" x14ac:dyDescent="0.35">
      <c r="A183" t="s">
        <v>117</v>
      </c>
      <c r="B183" t="s">
        <v>655</v>
      </c>
      <c r="C183" t="s">
        <v>656</v>
      </c>
      <c r="D183" t="s">
        <v>189</v>
      </c>
      <c r="E183" t="s">
        <v>292</v>
      </c>
      <c r="F183" s="446"/>
      <c r="G183" s="446"/>
      <c r="H183" s="446"/>
      <c r="I183" s="446">
        <v>816</v>
      </c>
      <c r="J183" s="446"/>
      <c r="K183" s="446"/>
      <c r="L183" s="446"/>
      <c r="M183" s="446"/>
    </row>
    <row r="184" spans="1:13" x14ac:dyDescent="0.35">
      <c r="A184" t="s">
        <v>117</v>
      </c>
      <c r="B184" t="s">
        <v>657</v>
      </c>
      <c r="C184" t="s">
        <v>658</v>
      </c>
      <c r="D184" t="s">
        <v>170</v>
      </c>
      <c r="E184" t="s">
        <v>292</v>
      </c>
      <c r="F184" s="328"/>
      <c r="G184" s="328"/>
      <c r="H184" s="328"/>
      <c r="I184" s="328">
        <v>-4.3999999999999997E-2</v>
      </c>
      <c r="J184" s="328"/>
      <c r="K184" s="328"/>
      <c r="L184" s="328"/>
      <c r="M184" s="328"/>
    </row>
    <row r="185" spans="1:13" x14ac:dyDescent="0.35">
      <c r="A185" t="s">
        <v>117</v>
      </c>
      <c r="B185" t="s">
        <v>659</v>
      </c>
      <c r="C185" t="s">
        <v>660</v>
      </c>
      <c r="D185" t="s">
        <v>170</v>
      </c>
      <c r="E185" t="s">
        <v>292</v>
      </c>
      <c r="F185" s="328"/>
      <c r="G185" s="328"/>
      <c r="H185" s="328"/>
      <c r="I185" s="328">
        <v>0</v>
      </c>
      <c r="J185" s="328"/>
      <c r="K185" s="328"/>
      <c r="L185" s="328"/>
      <c r="M185" s="328"/>
    </row>
    <row r="186" spans="1:13" x14ac:dyDescent="0.35">
      <c r="A186" t="s">
        <v>119</v>
      </c>
      <c r="B186" t="s">
        <v>290</v>
      </c>
      <c r="C186" t="s">
        <v>291</v>
      </c>
      <c r="D186" t="s">
        <v>170</v>
      </c>
      <c r="E186" t="s">
        <v>292</v>
      </c>
      <c r="F186" s="328"/>
      <c r="G186" s="328"/>
      <c r="H186" s="328"/>
      <c r="I186" s="328">
        <v>65.47</v>
      </c>
      <c r="J186" s="328"/>
      <c r="K186" s="328"/>
      <c r="L186" s="328"/>
      <c r="M186" s="328"/>
    </row>
    <row r="187" spans="1:13" x14ac:dyDescent="0.35">
      <c r="A187" t="s">
        <v>119</v>
      </c>
      <c r="B187" t="s">
        <v>293</v>
      </c>
      <c r="C187" t="s">
        <v>294</v>
      </c>
      <c r="D187" t="s">
        <v>172</v>
      </c>
      <c r="E187" t="s">
        <v>292</v>
      </c>
      <c r="F187" s="328"/>
      <c r="G187" s="328"/>
      <c r="H187" s="328"/>
      <c r="I187" s="328">
        <v>1426.19</v>
      </c>
      <c r="J187" s="328"/>
      <c r="K187" s="328"/>
      <c r="L187" s="328"/>
      <c r="M187" s="328"/>
    </row>
    <row r="188" spans="1:13" x14ac:dyDescent="0.35">
      <c r="A188" t="s">
        <v>119</v>
      </c>
      <c r="B188" t="s">
        <v>295</v>
      </c>
      <c r="C188" t="s">
        <v>296</v>
      </c>
      <c r="D188" t="s">
        <v>188</v>
      </c>
      <c r="E188" t="s">
        <v>292</v>
      </c>
      <c r="F188" s="443"/>
      <c r="G188" s="443"/>
      <c r="H188" s="443">
        <v>3.97</v>
      </c>
      <c r="I188" s="443">
        <v>4.17</v>
      </c>
      <c r="J188" s="443"/>
      <c r="K188" s="443"/>
      <c r="L188" s="443"/>
      <c r="M188" s="443"/>
    </row>
    <row r="189" spans="1:13" x14ac:dyDescent="0.35">
      <c r="A189" t="s">
        <v>119</v>
      </c>
      <c r="B189" t="s">
        <v>297</v>
      </c>
      <c r="C189" t="s">
        <v>298</v>
      </c>
      <c r="D189" t="s">
        <v>205</v>
      </c>
      <c r="E189" t="s">
        <v>292</v>
      </c>
      <c r="I189" t="s">
        <v>299</v>
      </c>
    </row>
    <row r="190" spans="1:13" x14ac:dyDescent="0.35">
      <c r="A190" t="s">
        <v>119</v>
      </c>
      <c r="B190" t="s">
        <v>300</v>
      </c>
      <c r="C190" t="s">
        <v>301</v>
      </c>
      <c r="D190" t="s">
        <v>170</v>
      </c>
      <c r="E190" t="s">
        <v>292</v>
      </c>
      <c r="F190" s="328"/>
      <c r="G190" s="328"/>
      <c r="H190" s="328"/>
      <c r="I190" s="328">
        <v>-1.0589599999999999</v>
      </c>
      <c r="J190" s="328"/>
      <c r="K190" s="328"/>
      <c r="L190" s="328"/>
      <c r="M190" s="328"/>
    </row>
    <row r="191" spans="1:13" x14ac:dyDescent="0.35">
      <c r="A191" t="s">
        <v>119</v>
      </c>
      <c r="B191" t="s">
        <v>302</v>
      </c>
      <c r="C191" t="s">
        <v>303</v>
      </c>
      <c r="D191" t="s">
        <v>170</v>
      </c>
      <c r="E191" t="s">
        <v>292</v>
      </c>
      <c r="F191" s="328"/>
      <c r="G191" s="328"/>
      <c r="H191" s="328"/>
      <c r="I191" s="328">
        <v>-2.4740000000000002</v>
      </c>
      <c r="J191" s="328"/>
      <c r="K191" s="328"/>
      <c r="L191" s="328"/>
      <c r="M191" s="328"/>
    </row>
    <row r="192" spans="1:13" x14ac:dyDescent="0.35">
      <c r="A192" t="s">
        <v>119</v>
      </c>
      <c r="B192" t="s">
        <v>304</v>
      </c>
      <c r="C192" t="s">
        <v>305</v>
      </c>
      <c r="D192" t="s">
        <v>186</v>
      </c>
      <c r="E192" t="s">
        <v>292</v>
      </c>
      <c r="F192" s="443"/>
      <c r="G192" s="443"/>
      <c r="H192" s="443">
        <v>1.2337962962963E-2</v>
      </c>
      <c r="I192" s="443">
        <v>7.69706660369725E-3</v>
      </c>
      <c r="J192" s="443"/>
      <c r="K192" s="443"/>
      <c r="L192" s="443"/>
      <c r="M192" s="443"/>
    </row>
    <row r="193" spans="1:13" x14ac:dyDescent="0.35">
      <c r="A193" t="s">
        <v>119</v>
      </c>
      <c r="B193" t="s">
        <v>306</v>
      </c>
      <c r="C193" t="s">
        <v>307</v>
      </c>
      <c r="D193" t="s">
        <v>205</v>
      </c>
      <c r="E193" t="s">
        <v>292</v>
      </c>
      <c r="I193" t="s">
        <v>299</v>
      </c>
    </row>
    <row r="194" spans="1:13" x14ac:dyDescent="0.35">
      <c r="A194" t="s">
        <v>119</v>
      </c>
      <c r="B194" t="s">
        <v>309</v>
      </c>
      <c r="C194" t="s">
        <v>310</v>
      </c>
      <c r="D194" t="s">
        <v>170</v>
      </c>
      <c r="E194" t="s">
        <v>292</v>
      </c>
      <c r="F194" s="328"/>
      <c r="G194" s="328"/>
      <c r="H194" s="328"/>
      <c r="I194" s="328">
        <v>-2.7961033046876702</v>
      </c>
      <c r="J194" s="328"/>
      <c r="K194" s="328"/>
      <c r="L194" s="328"/>
      <c r="M194" s="328"/>
    </row>
    <row r="195" spans="1:13" x14ac:dyDescent="0.35">
      <c r="A195" t="s">
        <v>119</v>
      </c>
      <c r="B195" t="s">
        <v>311</v>
      </c>
      <c r="C195" t="s">
        <v>312</v>
      </c>
      <c r="D195" t="s">
        <v>170</v>
      </c>
      <c r="E195" t="s">
        <v>292</v>
      </c>
      <c r="F195" s="328"/>
      <c r="G195" s="328"/>
      <c r="H195" s="328"/>
      <c r="I195" s="328">
        <v>-11.664999999999999</v>
      </c>
      <c r="J195" s="328"/>
      <c r="K195" s="328"/>
      <c r="L195" s="328"/>
      <c r="M195" s="328"/>
    </row>
    <row r="196" spans="1:13" x14ac:dyDescent="0.35">
      <c r="A196" t="s">
        <v>119</v>
      </c>
      <c r="B196" t="s">
        <v>313</v>
      </c>
      <c r="C196" t="s">
        <v>314</v>
      </c>
      <c r="D196" t="s">
        <v>189</v>
      </c>
      <c r="E196" t="s">
        <v>292</v>
      </c>
      <c r="F196" s="444"/>
      <c r="G196" s="444"/>
      <c r="H196" s="444" t="s">
        <v>661</v>
      </c>
      <c r="I196" s="444">
        <v>2.2439585730724998</v>
      </c>
      <c r="J196" s="444"/>
      <c r="K196" s="444"/>
      <c r="L196" s="444"/>
      <c r="M196" s="444"/>
    </row>
    <row r="197" spans="1:13" x14ac:dyDescent="0.35">
      <c r="A197" t="s">
        <v>119</v>
      </c>
      <c r="B197" t="s">
        <v>315</v>
      </c>
      <c r="C197" t="s">
        <v>316</v>
      </c>
      <c r="D197" t="s">
        <v>205</v>
      </c>
      <c r="E197" t="s">
        <v>292</v>
      </c>
      <c r="I197" t="s">
        <v>308</v>
      </c>
    </row>
    <row r="198" spans="1:13" x14ac:dyDescent="0.35">
      <c r="A198" t="s">
        <v>119</v>
      </c>
      <c r="B198" t="s">
        <v>317</v>
      </c>
      <c r="C198" t="s">
        <v>318</v>
      </c>
      <c r="D198" t="s">
        <v>170</v>
      </c>
      <c r="E198" t="s">
        <v>292</v>
      </c>
      <c r="F198" s="328"/>
      <c r="G198" s="328"/>
      <c r="H198" s="328"/>
      <c r="I198" s="328">
        <v>0.1144</v>
      </c>
      <c r="J198" s="328"/>
      <c r="K198" s="328"/>
      <c r="L198" s="328"/>
      <c r="M198" s="328"/>
    </row>
    <row r="199" spans="1:13" x14ac:dyDescent="0.35">
      <c r="A199" t="s">
        <v>119</v>
      </c>
      <c r="B199" t="s">
        <v>319</v>
      </c>
      <c r="C199" t="s">
        <v>320</v>
      </c>
      <c r="D199" t="s">
        <v>170</v>
      </c>
      <c r="E199" t="s">
        <v>292</v>
      </c>
      <c r="F199" s="328"/>
      <c r="G199" s="328"/>
      <c r="H199" s="328"/>
      <c r="I199" s="328">
        <v>1.573</v>
      </c>
      <c r="J199" s="328"/>
      <c r="K199" s="328"/>
      <c r="L199" s="328"/>
      <c r="M199" s="328"/>
    </row>
    <row r="200" spans="1:13" x14ac:dyDescent="0.35">
      <c r="A200" t="s">
        <v>119</v>
      </c>
      <c r="B200" t="s">
        <v>321</v>
      </c>
      <c r="C200" t="s">
        <v>322</v>
      </c>
      <c r="D200" t="s">
        <v>189</v>
      </c>
      <c r="E200" t="s">
        <v>292</v>
      </c>
      <c r="F200" s="444"/>
      <c r="G200" s="444"/>
      <c r="H200" s="444" t="s">
        <v>661</v>
      </c>
      <c r="I200" s="444">
        <v>-5.2190721649484804</v>
      </c>
      <c r="J200" s="444"/>
      <c r="K200" s="444"/>
      <c r="L200" s="444"/>
      <c r="M200" s="444"/>
    </row>
    <row r="201" spans="1:13" x14ac:dyDescent="0.35">
      <c r="A201" t="s">
        <v>119</v>
      </c>
      <c r="B201" t="s">
        <v>323</v>
      </c>
      <c r="C201" t="s">
        <v>324</v>
      </c>
      <c r="D201" t="s">
        <v>205</v>
      </c>
      <c r="E201" t="s">
        <v>292</v>
      </c>
      <c r="I201" t="s">
        <v>299</v>
      </c>
    </row>
    <row r="202" spans="1:13" x14ac:dyDescent="0.35">
      <c r="A202" t="s">
        <v>119</v>
      </c>
      <c r="B202" t="s">
        <v>325</v>
      </c>
      <c r="C202" t="s">
        <v>326</v>
      </c>
      <c r="D202" t="s">
        <v>170</v>
      </c>
      <c r="E202" t="s">
        <v>292</v>
      </c>
      <c r="F202" s="328"/>
      <c r="G202" s="328"/>
      <c r="H202" s="328"/>
      <c r="I202" s="328">
        <v>-1.3095000000000001</v>
      </c>
      <c r="J202" s="328"/>
      <c r="K202" s="328"/>
      <c r="L202" s="328"/>
      <c r="M202" s="328"/>
    </row>
    <row r="203" spans="1:13" x14ac:dyDescent="0.35">
      <c r="A203" t="s">
        <v>119</v>
      </c>
      <c r="B203" t="s">
        <v>327</v>
      </c>
      <c r="C203" t="s">
        <v>328</v>
      </c>
      <c r="D203" t="s">
        <v>170</v>
      </c>
      <c r="E203" t="s">
        <v>292</v>
      </c>
      <c r="F203" s="328"/>
      <c r="G203" s="328"/>
      <c r="H203" s="328"/>
      <c r="I203" s="328">
        <v>-2.2010000000000001</v>
      </c>
      <c r="J203" s="328"/>
      <c r="K203" s="328"/>
      <c r="L203" s="328"/>
      <c r="M203" s="328"/>
    </row>
    <row r="204" spans="1:13" x14ac:dyDescent="0.35">
      <c r="A204" t="s">
        <v>119</v>
      </c>
      <c r="B204" t="s">
        <v>329</v>
      </c>
      <c r="C204" t="s">
        <v>330</v>
      </c>
      <c r="D204" t="s">
        <v>188</v>
      </c>
      <c r="E204" t="s">
        <v>292</v>
      </c>
      <c r="F204" s="444"/>
      <c r="G204" s="444"/>
      <c r="H204" s="444">
        <v>138.80000000000001</v>
      </c>
      <c r="I204" s="444">
        <v>140.18641120627299</v>
      </c>
      <c r="J204" s="444"/>
      <c r="K204" s="444"/>
      <c r="L204" s="444"/>
      <c r="M204" s="444"/>
    </row>
    <row r="205" spans="1:13" x14ac:dyDescent="0.35">
      <c r="A205" t="s">
        <v>119</v>
      </c>
      <c r="B205" t="s">
        <v>331</v>
      </c>
      <c r="C205" t="s">
        <v>332</v>
      </c>
      <c r="D205" t="s">
        <v>205</v>
      </c>
      <c r="E205" t="s">
        <v>292</v>
      </c>
      <c r="I205" t="s">
        <v>299</v>
      </c>
    </row>
    <row r="206" spans="1:13" x14ac:dyDescent="0.35">
      <c r="A206" t="s">
        <v>119</v>
      </c>
      <c r="B206" t="s">
        <v>333</v>
      </c>
      <c r="C206" t="s">
        <v>334</v>
      </c>
      <c r="D206" t="s">
        <v>170</v>
      </c>
      <c r="E206" t="s">
        <v>292</v>
      </c>
      <c r="F206" s="328"/>
      <c r="G206" s="328"/>
      <c r="H206" s="328"/>
      <c r="I206" s="328">
        <v>-0.132599999999998</v>
      </c>
      <c r="J206" s="328"/>
      <c r="K206" s="328"/>
      <c r="L206" s="328"/>
      <c r="M206" s="328"/>
    </row>
    <row r="207" spans="1:13" x14ac:dyDescent="0.35">
      <c r="A207" t="s">
        <v>119</v>
      </c>
      <c r="B207" t="s">
        <v>335</v>
      </c>
      <c r="C207" t="s">
        <v>336</v>
      </c>
      <c r="D207" t="s">
        <v>170</v>
      </c>
      <c r="E207" t="s">
        <v>292</v>
      </c>
      <c r="F207" s="328"/>
      <c r="G207" s="328"/>
      <c r="H207" s="328"/>
      <c r="I207" s="328">
        <v>-0.13300000000000001</v>
      </c>
      <c r="J207" s="328"/>
      <c r="K207" s="328"/>
      <c r="L207" s="328"/>
      <c r="M207" s="328"/>
    </row>
    <row r="208" spans="1:13" x14ac:dyDescent="0.35">
      <c r="A208" t="s">
        <v>119</v>
      </c>
      <c r="B208" t="s">
        <v>337</v>
      </c>
      <c r="C208" t="s">
        <v>338</v>
      </c>
      <c r="D208" t="s">
        <v>189</v>
      </c>
      <c r="E208" t="s">
        <v>292</v>
      </c>
      <c r="F208" s="443"/>
      <c r="G208" s="443"/>
      <c r="H208" s="443">
        <v>0.13</v>
      </c>
      <c r="I208" s="443">
        <v>0.72657481664267598</v>
      </c>
      <c r="J208" s="443"/>
      <c r="K208" s="443"/>
      <c r="L208" s="443"/>
      <c r="M208" s="443"/>
    </row>
    <row r="209" spans="1:13" x14ac:dyDescent="0.35">
      <c r="A209" t="s">
        <v>119</v>
      </c>
      <c r="B209" t="s">
        <v>339</v>
      </c>
      <c r="C209" t="s">
        <v>340</v>
      </c>
      <c r="D209" t="s">
        <v>205</v>
      </c>
      <c r="E209" t="s">
        <v>292</v>
      </c>
      <c r="I209" t="s">
        <v>308</v>
      </c>
    </row>
    <row r="210" spans="1:13" x14ac:dyDescent="0.35">
      <c r="A210" t="s">
        <v>119</v>
      </c>
      <c r="B210" t="s">
        <v>341</v>
      </c>
      <c r="C210" t="s">
        <v>342</v>
      </c>
      <c r="D210" t="s">
        <v>170</v>
      </c>
      <c r="E210" t="s">
        <v>292</v>
      </c>
      <c r="F210" s="328"/>
      <c r="G210" s="328"/>
      <c r="H210" s="328"/>
      <c r="I210" s="328">
        <v>0</v>
      </c>
      <c r="J210" s="328"/>
      <c r="K210" s="328"/>
      <c r="L210" s="328"/>
      <c r="M210" s="328"/>
    </row>
    <row r="211" spans="1:13" x14ac:dyDescent="0.35">
      <c r="A211" t="s">
        <v>119</v>
      </c>
      <c r="B211" t="s">
        <v>343</v>
      </c>
      <c r="C211" t="s">
        <v>344</v>
      </c>
      <c r="D211" t="s">
        <v>170</v>
      </c>
      <c r="E211" t="s">
        <v>292</v>
      </c>
      <c r="F211" s="328"/>
      <c r="G211" s="328"/>
      <c r="H211" s="328"/>
      <c r="I211" s="328">
        <v>0</v>
      </c>
      <c r="J211" s="328"/>
      <c r="K211" s="328"/>
      <c r="L211" s="328"/>
      <c r="M211" s="328"/>
    </row>
    <row r="212" spans="1:13" x14ac:dyDescent="0.35">
      <c r="A212" t="s">
        <v>119</v>
      </c>
      <c r="B212" t="s">
        <v>345</v>
      </c>
      <c r="C212" t="s">
        <v>346</v>
      </c>
      <c r="D212" t="s">
        <v>188</v>
      </c>
      <c r="E212" t="s">
        <v>292</v>
      </c>
      <c r="F212" s="444"/>
      <c r="G212" s="444"/>
      <c r="H212" s="444"/>
      <c r="I212" s="444">
        <v>47.058823529411796</v>
      </c>
      <c r="J212" s="444"/>
      <c r="K212" s="444"/>
      <c r="L212" s="444"/>
      <c r="M212" s="444"/>
    </row>
    <row r="213" spans="1:13" x14ac:dyDescent="0.35">
      <c r="A213" t="s">
        <v>119</v>
      </c>
      <c r="B213" t="s">
        <v>347</v>
      </c>
      <c r="C213" t="s">
        <v>348</v>
      </c>
      <c r="D213" t="s">
        <v>188</v>
      </c>
      <c r="E213" t="s">
        <v>292</v>
      </c>
      <c r="F213" s="444"/>
      <c r="G213" s="444"/>
      <c r="H213" s="444"/>
      <c r="I213" s="444">
        <v>57.142857142857103</v>
      </c>
      <c r="J213" s="444"/>
      <c r="K213" s="444"/>
      <c r="L213" s="444"/>
      <c r="M213" s="444"/>
    </row>
    <row r="214" spans="1:13" x14ac:dyDescent="0.35">
      <c r="A214" t="s">
        <v>119</v>
      </c>
      <c r="B214" t="s">
        <v>349</v>
      </c>
      <c r="C214" t="s">
        <v>350</v>
      </c>
      <c r="D214" t="s">
        <v>188</v>
      </c>
      <c r="E214" t="s">
        <v>292</v>
      </c>
      <c r="F214" s="443"/>
      <c r="G214" s="443"/>
      <c r="H214" s="443">
        <v>1.75</v>
      </c>
      <c r="I214" s="443">
        <v>2.0490204393181202</v>
      </c>
      <c r="J214" s="443"/>
      <c r="K214" s="443"/>
      <c r="L214" s="443"/>
      <c r="M214" s="443"/>
    </row>
    <row r="215" spans="1:13" x14ac:dyDescent="0.35">
      <c r="A215" t="s">
        <v>119</v>
      </c>
      <c r="B215" t="s">
        <v>351</v>
      </c>
      <c r="C215" t="s">
        <v>352</v>
      </c>
      <c r="D215" t="s">
        <v>205</v>
      </c>
      <c r="E215" t="s">
        <v>292</v>
      </c>
      <c r="I215" t="s">
        <v>299</v>
      </c>
    </row>
    <row r="216" spans="1:13" x14ac:dyDescent="0.35">
      <c r="A216" t="s">
        <v>119</v>
      </c>
      <c r="B216" t="s">
        <v>353</v>
      </c>
      <c r="C216" t="s">
        <v>354</v>
      </c>
      <c r="D216" t="s">
        <v>170</v>
      </c>
      <c r="E216" t="s">
        <v>292</v>
      </c>
      <c r="F216" s="328"/>
      <c r="G216" s="328"/>
      <c r="H216" s="328"/>
      <c r="I216" s="328">
        <v>-1.58101</v>
      </c>
      <c r="J216" s="328"/>
      <c r="K216" s="328"/>
      <c r="L216" s="328"/>
      <c r="M216" s="328"/>
    </row>
    <row r="217" spans="1:13" x14ac:dyDescent="0.35">
      <c r="A217" t="s">
        <v>119</v>
      </c>
      <c r="B217" t="s">
        <v>355</v>
      </c>
      <c r="C217" t="s">
        <v>356</v>
      </c>
      <c r="D217" t="s">
        <v>170</v>
      </c>
      <c r="E217" t="s">
        <v>292</v>
      </c>
      <c r="F217" s="328"/>
      <c r="G217" s="328"/>
      <c r="H217" s="328"/>
      <c r="I217" s="328">
        <v>-2.4359999999999999</v>
      </c>
      <c r="J217" s="328"/>
      <c r="K217" s="328"/>
      <c r="L217" s="328"/>
      <c r="M217" s="328"/>
    </row>
    <row r="218" spans="1:13" x14ac:dyDescent="0.35">
      <c r="A218" t="s">
        <v>119</v>
      </c>
      <c r="B218" t="s">
        <v>357</v>
      </c>
      <c r="C218" t="s">
        <v>358</v>
      </c>
      <c r="D218" t="s">
        <v>188</v>
      </c>
      <c r="E218" t="s">
        <v>292</v>
      </c>
      <c r="F218" s="443"/>
      <c r="G218" s="443"/>
      <c r="H218" s="443">
        <v>26.2</v>
      </c>
      <c r="I218" s="443">
        <v>21.4598255344054</v>
      </c>
      <c r="J218" s="443"/>
      <c r="K218" s="443"/>
      <c r="L218" s="443"/>
      <c r="M218" s="443"/>
    </row>
    <row r="219" spans="1:13" x14ac:dyDescent="0.35">
      <c r="A219" t="s">
        <v>119</v>
      </c>
      <c r="B219" t="s">
        <v>359</v>
      </c>
      <c r="C219" t="s">
        <v>360</v>
      </c>
      <c r="D219" t="s">
        <v>205</v>
      </c>
      <c r="E219" t="s">
        <v>292</v>
      </c>
      <c r="I219" t="s">
        <v>308</v>
      </c>
    </row>
    <row r="220" spans="1:13" x14ac:dyDescent="0.35">
      <c r="A220" t="s">
        <v>119</v>
      </c>
      <c r="B220" t="s">
        <v>361</v>
      </c>
      <c r="C220" t="s">
        <v>362</v>
      </c>
      <c r="D220" t="s">
        <v>170</v>
      </c>
      <c r="E220" t="s">
        <v>292</v>
      </c>
      <c r="F220" s="328"/>
      <c r="G220" s="328"/>
      <c r="H220" s="328"/>
      <c r="I220" s="328">
        <v>0.54290000000000005</v>
      </c>
      <c r="J220" s="328"/>
      <c r="K220" s="328"/>
      <c r="L220" s="328"/>
      <c r="M220" s="328"/>
    </row>
    <row r="221" spans="1:13" x14ac:dyDescent="0.35">
      <c r="A221" t="s">
        <v>119</v>
      </c>
      <c r="B221" t="s">
        <v>363</v>
      </c>
      <c r="C221" t="s">
        <v>364</v>
      </c>
      <c r="D221" t="s">
        <v>170</v>
      </c>
      <c r="E221" t="s">
        <v>292</v>
      </c>
      <c r="F221" s="328"/>
      <c r="G221" s="328"/>
      <c r="H221" s="328"/>
      <c r="I221" s="328">
        <v>2.5000000000000001E-2</v>
      </c>
      <c r="J221" s="328"/>
      <c r="K221" s="328"/>
      <c r="L221" s="328"/>
      <c r="M221" s="328"/>
    </row>
    <row r="222" spans="1:13" x14ac:dyDescent="0.35">
      <c r="A222" t="s">
        <v>119</v>
      </c>
      <c r="B222" t="s">
        <v>365</v>
      </c>
      <c r="C222" t="s">
        <v>366</v>
      </c>
      <c r="D222" t="s">
        <v>188</v>
      </c>
      <c r="E222" t="s">
        <v>292</v>
      </c>
      <c r="F222" s="443"/>
      <c r="G222" s="443"/>
      <c r="H222" s="443">
        <v>7.23</v>
      </c>
      <c r="I222" s="443">
        <v>7.6939807514545198</v>
      </c>
      <c r="J222" s="443"/>
      <c r="K222" s="443"/>
      <c r="L222" s="443"/>
      <c r="M222" s="443"/>
    </row>
    <row r="223" spans="1:13" x14ac:dyDescent="0.35">
      <c r="A223" t="s">
        <v>119</v>
      </c>
      <c r="B223" t="s">
        <v>367</v>
      </c>
      <c r="C223" t="s">
        <v>368</v>
      </c>
      <c r="D223" t="s">
        <v>205</v>
      </c>
      <c r="E223" t="s">
        <v>292</v>
      </c>
      <c r="I223" t="s">
        <v>299</v>
      </c>
    </row>
    <row r="224" spans="1:13" x14ac:dyDescent="0.35">
      <c r="A224" t="s">
        <v>119</v>
      </c>
      <c r="B224" t="s">
        <v>369</v>
      </c>
      <c r="C224" t="s">
        <v>370</v>
      </c>
      <c r="D224" t="s">
        <v>170</v>
      </c>
      <c r="E224" t="s">
        <v>292</v>
      </c>
      <c r="F224" s="328"/>
      <c r="G224" s="328"/>
      <c r="H224" s="328"/>
      <c r="I224" s="328">
        <v>-6.8599999999999994E-2</v>
      </c>
      <c r="J224" s="328"/>
      <c r="K224" s="328"/>
      <c r="L224" s="328"/>
      <c r="M224" s="328"/>
    </row>
    <row r="225" spans="1:13" x14ac:dyDescent="0.35">
      <c r="A225" t="s">
        <v>119</v>
      </c>
      <c r="B225" t="s">
        <v>371</v>
      </c>
      <c r="C225" t="s">
        <v>372</v>
      </c>
      <c r="D225" t="s">
        <v>170</v>
      </c>
      <c r="E225" t="s">
        <v>292</v>
      </c>
      <c r="F225" s="328"/>
      <c r="G225" s="328"/>
      <c r="H225" s="328"/>
      <c r="I225" s="328">
        <v>-6.9000000000000006E-2</v>
      </c>
      <c r="J225" s="328"/>
      <c r="K225" s="328"/>
      <c r="L225" s="328"/>
      <c r="M225" s="328"/>
    </row>
    <row r="226" spans="1:13" x14ac:dyDescent="0.35">
      <c r="A226" t="s">
        <v>119</v>
      </c>
      <c r="B226" t="s">
        <v>373</v>
      </c>
      <c r="C226" t="s">
        <v>374</v>
      </c>
      <c r="D226" t="s">
        <v>188</v>
      </c>
      <c r="E226" t="s">
        <v>292</v>
      </c>
      <c r="F226" s="443"/>
      <c r="G226" s="443"/>
      <c r="H226" s="443">
        <v>98.18</v>
      </c>
      <c r="I226" s="443">
        <v>99.66</v>
      </c>
      <c r="J226" s="443"/>
      <c r="K226" s="443"/>
      <c r="L226" s="443"/>
      <c r="M226" s="443"/>
    </row>
    <row r="227" spans="1:13" x14ac:dyDescent="0.35">
      <c r="A227" t="s">
        <v>119</v>
      </c>
      <c r="B227" t="s">
        <v>375</v>
      </c>
      <c r="C227" t="s">
        <v>376</v>
      </c>
      <c r="D227" t="s">
        <v>205</v>
      </c>
      <c r="E227" t="s">
        <v>292</v>
      </c>
      <c r="I227" t="s">
        <v>299</v>
      </c>
    </row>
    <row r="228" spans="1:13" x14ac:dyDescent="0.35">
      <c r="A228" t="s">
        <v>119</v>
      </c>
      <c r="B228" t="s">
        <v>377</v>
      </c>
      <c r="C228" t="s">
        <v>378</v>
      </c>
      <c r="D228" t="s">
        <v>170</v>
      </c>
      <c r="E228" t="s">
        <v>292</v>
      </c>
      <c r="F228" s="328"/>
      <c r="G228" s="328"/>
      <c r="H228" s="328"/>
      <c r="I228" s="328">
        <v>0</v>
      </c>
      <c r="J228" s="328"/>
      <c r="K228" s="328"/>
      <c r="L228" s="328"/>
      <c r="M228" s="328"/>
    </row>
    <row r="229" spans="1:13" x14ac:dyDescent="0.35">
      <c r="A229" t="s">
        <v>119</v>
      </c>
      <c r="B229" t="s">
        <v>379</v>
      </c>
      <c r="C229" t="s">
        <v>380</v>
      </c>
      <c r="D229" t="s">
        <v>170</v>
      </c>
      <c r="E229" t="s">
        <v>292</v>
      </c>
      <c r="F229" s="328"/>
      <c r="G229" s="328"/>
      <c r="H229" s="328"/>
      <c r="I229" s="328">
        <v>0</v>
      </c>
      <c r="J229" s="328"/>
      <c r="K229" s="328"/>
      <c r="L229" s="328"/>
      <c r="M229" s="328"/>
    </row>
    <row r="230" spans="1:13" x14ac:dyDescent="0.35">
      <c r="A230" t="s">
        <v>119</v>
      </c>
      <c r="B230" t="s">
        <v>381</v>
      </c>
      <c r="C230" t="s">
        <v>382</v>
      </c>
      <c r="D230" t="s">
        <v>188</v>
      </c>
      <c r="E230" t="s">
        <v>292</v>
      </c>
      <c r="F230" s="444"/>
      <c r="G230" s="444"/>
      <c r="H230" s="444"/>
      <c r="I230" s="444">
        <v>50</v>
      </c>
      <c r="J230" s="444"/>
      <c r="K230" s="444"/>
      <c r="L230" s="444"/>
      <c r="M230" s="444"/>
    </row>
    <row r="231" spans="1:13" x14ac:dyDescent="0.35">
      <c r="A231" t="s">
        <v>119</v>
      </c>
      <c r="B231" t="s">
        <v>383</v>
      </c>
      <c r="C231" t="s">
        <v>384</v>
      </c>
      <c r="D231" t="s">
        <v>385</v>
      </c>
      <c r="E231" t="s">
        <v>292</v>
      </c>
      <c r="F231" s="443"/>
      <c r="G231" s="443"/>
      <c r="H231" s="443"/>
      <c r="I231" s="443">
        <v>85.15</v>
      </c>
      <c r="J231" s="443"/>
      <c r="K231" s="443"/>
      <c r="L231" s="443"/>
      <c r="M231" s="443"/>
    </row>
    <row r="232" spans="1:13" x14ac:dyDescent="0.35">
      <c r="A232" t="s">
        <v>119</v>
      </c>
      <c r="B232" t="s">
        <v>386</v>
      </c>
      <c r="C232" t="s">
        <v>387</v>
      </c>
      <c r="D232" t="s">
        <v>189</v>
      </c>
      <c r="E232" t="s">
        <v>292</v>
      </c>
      <c r="F232" s="444"/>
      <c r="G232" s="444"/>
      <c r="H232" s="444">
        <v>4.53</v>
      </c>
      <c r="I232" s="444">
        <v>4.5</v>
      </c>
      <c r="J232" s="444"/>
      <c r="K232" s="444"/>
      <c r="L232" s="444"/>
      <c r="M232" s="444"/>
    </row>
    <row r="233" spans="1:13" x14ac:dyDescent="0.35">
      <c r="A233" t="s">
        <v>119</v>
      </c>
      <c r="B233" t="s">
        <v>388</v>
      </c>
      <c r="C233" t="s">
        <v>389</v>
      </c>
      <c r="D233" t="s">
        <v>205</v>
      </c>
      <c r="E233" t="s">
        <v>292</v>
      </c>
      <c r="I233" t="s">
        <v>308</v>
      </c>
    </row>
    <row r="234" spans="1:13" x14ac:dyDescent="0.35">
      <c r="A234" t="s">
        <v>119</v>
      </c>
      <c r="B234" t="s">
        <v>390</v>
      </c>
      <c r="C234" t="s">
        <v>391</v>
      </c>
      <c r="D234" t="s">
        <v>176</v>
      </c>
      <c r="E234" t="s">
        <v>292</v>
      </c>
      <c r="F234" s="445"/>
      <c r="G234" s="445"/>
      <c r="H234" s="445"/>
      <c r="I234" s="445">
        <v>5.51700685041965E-2</v>
      </c>
      <c r="J234" s="445"/>
      <c r="K234" s="445"/>
      <c r="L234" s="445"/>
      <c r="M234" s="445"/>
    </row>
    <row r="235" spans="1:13" x14ac:dyDescent="0.35">
      <c r="A235" t="s">
        <v>119</v>
      </c>
      <c r="B235" t="s">
        <v>392</v>
      </c>
      <c r="C235" t="s">
        <v>393</v>
      </c>
      <c r="D235" t="s">
        <v>205</v>
      </c>
      <c r="E235" t="s">
        <v>292</v>
      </c>
      <c r="I235" t="s">
        <v>308</v>
      </c>
    </row>
    <row r="236" spans="1:13" x14ac:dyDescent="0.35">
      <c r="A236" t="s">
        <v>119</v>
      </c>
      <c r="B236" t="s">
        <v>394</v>
      </c>
      <c r="C236" t="s">
        <v>395</v>
      </c>
      <c r="D236" t="s">
        <v>188</v>
      </c>
      <c r="E236" t="s">
        <v>292</v>
      </c>
      <c r="F236" s="444"/>
      <c r="G236" s="444"/>
      <c r="H236" s="444">
        <v>92.4</v>
      </c>
      <c r="I236" s="444">
        <v>62.793453102612098</v>
      </c>
      <c r="J236" s="444"/>
      <c r="K236" s="444"/>
      <c r="L236" s="444"/>
      <c r="M236" s="444"/>
    </row>
    <row r="237" spans="1:13" x14ac:dyDescent="0.35">
      <c r="A237" t="s">
        <v>119</v>
      </c>
      <c r="B237" t="s">
        <v>396</v>
      </c>
      <c r="C237" t="s">
        <v>397</v>
      </c>
      <c r="D237" t="s">
        <v>205</v>
      </c>
      <c r="E237" t="s">
        <v>292</v>
      </c>
      <c r="I237" t="s">
        <v>308</v>
      </c>
    </row>
    <row r="238" spans="1:13" x14ac:dyDescent="0.35">
      <c r="A238" t="s">
        <v>119</v>
      </c>
      <c r="B238" t="s">
        <v>398</v>
      </c>
      <c r="C238" t="s">
        <v>399</v>
      </c>
      <c r="D238" t="s">
        <v>188</v>
      </c>
      <c r="E238" t="s">
        <v>292</v>
      </c>
      <c r="F238" s="444"/>
      <c r="G238" s="444"/>
      <c r="H238" s="444">
        <v>57.6</v>
      </c>
      <c r="I238" s="444">
        <v>27.1216797090268</v>
      </c>
      <c r="J238" s="444"/>
      <c r="K238" s="444"/>
      <c r="L238" s="444"/>
      <c r="M238" s="444"/>
    </row>
    <row r="239" spans="1:13" x14ac:dyDescent="0.35">
      <c r="A239" t="s">
        <v>119</v>
      </c>
      <c r="B239" t="s">
        <v>400</v>
      </c>
      <c r="C239" t="s">
        <v>401</v>
      </c>
      <c r="D239" t="s">
        <v>205</v>
      </c>
      <c r="E239" t="s">
        <v>292</v>
      </c>
      <c r="I239" t="s">
        <v>308</v>
      </c>
    </row>
    <row r="240" spans="1:13" x14ac:dyDescent="0.35">
      <c r="A240" t="s">
        <v>119</v>
      </c>
      <c r="B240" t="s">
        <v>402</v>
      </c>
      <c r="C240" t="s">
        <v>403</v>
      </c>
      <c r="D240" t="s">
        <v>189</v>
      </c>
      <c r="E240" t="s">
        <v>292</v>
      </c>
      <c r="F240" s="443"/>
      <c r="G240" s="443"/>
      <c r="H240" s="443">
        <v>41.81</v>
      </c>
      <c r="I240" s="443">
        <v>26.88</v>
      </c>
      <c r="J240" s="443"/>
      <c r="K240" s="443"/>
      <c r="L240" s="443"/>
      <c r="M240" s="443"/>
    </row>
    <row r="241" spans="1:13" x14ac:dyDescent="0.35">
      <c r="A241" t="s">
        <v>119</v>
      </c>
      <c r="B241" t="s">
        <v>404</v>
      </c>
      <c r="C241" t="s">
        <v>405</v>
      </c>
      <c r="D241" t="s">
        <v>205</v>
      </c>
      <c r="E241" t="s">
        <v>292</v>
      </c>
      <c r="I241" t="s">
        <v>308</v>
      </c>
    </row>
    <row r="242" spans="1:13" x14ac:dyDescent="0.35">
      <c r="A242" t="s">
        <v>119</v>
      </c>
      <c r="B242" t="s">
        <v>406</v>
      </c>
      <c r="C242" t="s">
        <v>407</v>
      </c>
      <c r="D242" t="s">
        <v>188</v>
      </c>
      <c r="E242" t="s">
        <v>292</v>
      </c>
      <c r="F242" s="444"/>
      <c r="G242" s="444"/>
      <c r="H242" s="444"/>
      <c r="I242" s="444">
        <v>66.6666666666667</v>
      </c>
      <c r="J242" s="444"/>
      <c r="K242" s="444"/>
      <c r="L242" s="444"/>
      <c r="M242" s="444"/>
    </row>
    <row r="243" spans="1:13" x14ac:dyDescent="0.35">
      <c r="A243" t="s">
        <v>119</v>
      </c>
      <c r="B243" t="s">
        <v>408</v>
      </c>
      <c r="C243" t="s">
        <v>409</v>
      </c>
      <c r="D243" t="s">
        <v>182</v>
      </c>
      <c r="E243" t="s">
        <v>292</v>
      </c>
      <c r="F243" s="443">
        <v>27597</v>
      </c>
      <c r="G243" s="443">
        <v>27644.400000000001</v>
      </c>
      <c r="H243" s="443">
        <v>27733.4</v>
      </c>
      <c r="I243" s="443">
        <v>27777.3</v>
      </c>
      <c r="J243" s="443"/>
      <c r="K243" s="443"/>
      <c r="L243" s="443"/>
      <c r="M243" s="443"/>
    </row>
    <row r="244" spans="1:13" x14ac:dyDescent="0.35">
      <c r="A244" t="s">
        <v>119</v>
      </c>
      <c r="B244" t="s">
        <v>410</v>
      </c>
      <c r="C244" t="s">
        <v>411</v>
      </c>
      <c r="D244" t="s">
        <v>188</v>
      </c>
      <c r="E244" t="s">
        <v>292</v>
      </c>
      <c r="F244" s="446"/>
      <c r="G244" s="446"/>
      <c r="H244" s="446"/>
      <c r="I244" s="446">
        <v>1786</v>
      </c>
      <c r="J244" s="446"/>
      <c r="K244" s="446"/>
      <c r="L244" s="446"/>
      <c r="M244" s="446"/>
    </row>
    <row r="245" spans="1:13" x14ac:dyDescent="0.35">
      <c r="A245" t="s">
        <v>119</v>
      </c>
      <c r="B245" t="s">
        <v>412</v>
      </c>
      <c r="C245" t="s">
        <v>413</v>
      </c>
      <c r="D245" t="s">
        <v>188</v>
      </c>
      <c r="E245" t="s">
        <v>292</v>
      </c>
      <c r="F245" s="444"/>
      <c r="G245" s="444"/>
      <c r="H245" s="444"/>
      <c r="I245" s="444">
        <v>64.297105910221703</v>
      </c>
      <c r="J245" s="444"/>
      <c r="K245" s="444"/>
      <c r="L245" s="444"/>
      <c r="M245" s="444"/>
    </row>
    <row r="246" spans="1:13" x14ac:dyDescent="0.35">
      <c r="A246" t="s">
        <v>119</v>
      </c>
      <c r="B246" t="s">
        <v>414</v>
      </c>
      <c r="C246" t="s">
        <v>415</v>
      </c>
      <c r="D246" t="s">
        <v>188</v>
      </c>
      <c r="E246" t="s">
        <v>292</v>
      </c>
      <c r="F246" s="446"/>
      <c r="G246" s="446"/>
      <c r="H246" s="446"/>
      <c r="I246" s="446">
        <v>2108</v>
      </c>
      <c r="J246" s="446"/>
      <c r="K246" s="446"/>
      <c r="L246" s="446"/>
      <c r="M246" s="446"/>
    </row>
    <row r="247" spans="1:13" x14ac:dyDescent="0.35">
      <c r="A247" t="s">
        <v>119</v>
      </c>
      <c r="B247" t="s">
        <v>416</v>
      </c>
      <c r="C247" t="s">
        <v>417</v>
      </c>
      <c r="D247" t="s">
        <v>188</v>
      </c>
      <c r="E247" t="s">
        <v>292</v>
      </c>
      <c r="F247" s="444"/>
      <c r="G247" s="444"/>
      <c r="H247" s="444"/>
      <c r="I247" s="444">
        <v>75.889305296051106</v>
      </c>
      <c r="J247" s="444"/>
      <c r="K247" s="444"/>
      <c r="L247" s="444"/>
      <c r="M247" s="444"/>
    </row>
    <row r="248" spans="1:13" x14ac:dyDescent="0.35">
      <c r="A248" t="s">
        <v>119</v>
      </c>
      <c r="B248" t="s">
        <v>418</v>
      </c>
      <c r="C248" t="s">
        <v>419</v>
      </c>
      <c r="D248" t="s">
        <v>188</v>
      </c>
      <c r="E248" t="s">
        <v>292</v>
      </c>
      <c r="F248" s="446"/>
      <c r="G248" s="446"/>
      <c r="H248" s="446"/>
      <c r="I248" s="446">
        <v>3894</v>
      </c>
      <c r="J248" s="446"/>
      <c r="K248" s="446"/>
      <c r="L248" s="446"/>
      <c r="M248" s="446"/>
    </row>
    <row r="249" spans="1:13" x14ac:dyDescent="0.35">
      <c r="A249" t="s">
        <v>119</v>
      </c>
      <c r="B249" t="s">
        <v>420</v>
      </c>
      <c r="C249" t="s">
        <v>421</v>
      </c>
      <c r="D249">
        <v>0</v>
      </c>
      <c r="E249" t="s">
        <v>292</v>
      </c>
      <c r="F249" s="328"/>
      <c r="G249" s="328"/>
      <c r="H249" s="328"/>
      <c r="I249" s="328">
        <v>2981.45</v>
      </c>
      <c r="J249" s="328"/>
      <c r="K249" s="328"/>
      <c r="L249" s="328"/>
      <c r="M249" s="328"/>
    </row>
    <row r="250" spans="1:13" x14ac:dyDescent="0.35">
      <c r="A250" t="s">
        <v>119</v>
      </c>
      <c r="B250" t="s">
        <v>422</v>
      </c>
      <c r="C250" t="s">
        <v>423</v>
      </c>
      <c r="D250" t="s">
        <v>424</v>
      </c>
      <c r="E250" t="s">
        <v>292</v>
      </c>
      <c r="F250" s="444"/>
      <c r="G250" s="444"/>
      <c r="H250" s="444"/>
      <c r="I250" s="444">
        <v>524.66999999999996</v>
      </c>
      <c r="J250" s="444"/>
      <c r="K250" s="444"/>
      <c r="L250" s="444"/>
      <c r="M250" s="444"/>
    </row>
    <row r="251" spans="1:13" x14ac:dyDescent="0.35">
      <c r="A251" t="s">
        <v>119</v>
      </c>
      <c r="B251" t="s">
        <v>425</v>
      </c>
      <c r="C251" t="s">
        <v>426</v>
      </c>
      <c r="D251" t="s">
        <v>427</v>
      </c>
      <c r="E251" t="s">
        <v>292</v>
      </c>
      <c r="F251" s="444">
        <v>151.69999999999999</v>
      </c>
      <c r="G251" s="444">
        <v>157.5</v>
      </c>
      <c r="H251" s="444">
        <v>156.5</v>
      </c>
      <c r="I251" s="444">
        <v>175.97813144610799</v>
      </c>
      <c r="J251" s="444"/>
      <c r="K251" s="444"/>
      <c r="L251" s="444"/>
      <c r="M251" s="444"/>
    </row>
    <row r="252" spans="1:13" x14ac:dyDescent="0.35">
      <c r="A252" t="s">
        <v>119</v>
      </c>
      <c r="B252" t="s">
        <v>428</v>
      </c>
      <c r="C252" t="s">
        <v>429</v>
      </c>
      <c r="D252" t="s">
        <v>424</v>
      </c>
      <c r="E252" t="s">
        <v>292</v>
      </c>
      <c r="F252" s="444">
        <v>175.4</v>
      </c>
      <c r="G252" s="444">
        <v>172.9</v>
      </c>
      <c r="H252" s="444">
        <v>173.1</v>
      </c>
      <c r="I252" s="444">
        <v>163.6</v>
      </c>
      <c r="J252" s="444"/>
      <c r="K252" s="444"/>
      <c r="L252" s="444"/>
      <c r="M252" s="444"/>
    </row>
    <row r="253" spans="1:13" x14ac:dyDescent="0.35">
      <c r="A253" t="s">
        <v>119</v>
      </c>
      <c r="B253" t="s">
        <v>430</v>
      </c>
      <c r="C253" t="s">
        <v>431</v>
      </c>
      <c r="D253" t="s">
        <v>424</v>
      </c>
      <c r="E253" t="s">
        <v>292</v>
      </c>
      <c r="F253" s="444"/>
      <c r="G253" s="444"/>
      <c r="H253" s="444"/>
      <c r="I253" s="444">
        <v>173.8</v>
      </c>
      <c r="J253" s="444"/>
      <c r="K253" s="444"/>
      <c r="L253" s="444"/>
      <c r="M253" s="444"/>
    </row>
    <row r="254" spans="1:13" x14ac:dyDescent="0.35">
      <c r="A254" t="s">
        <v>119</v>
      </c>
      <c r="B254" t="s">
        <v>432</v>
      </c>
      <c r="C254" t="s">
        <v>433</v>
      </c>
      <c r="D254" t="s">
        <v>424</v>
      </c>
      <c r="E254" t="s">
        <v>292</v>
      </c>
      <c r="F254" s="444"/>
      <c r="G254" s="444"/>
      <c r="H254" s="444"/>
      <c r="I254" s="444">
        <v>169.9</v>
      </c>
      <c r="J254" s="444"/>
      <c r="K254" s="444"/>
      <c r="L254" s="444"/>
      <c r="M254" s="444"/>
    </row>
    <row r="255" spans="1:13" x14ac:dyDescent="0.35">
      <c r="A255" t="s">
        <v>119</v>
      </c>
      <c r="B255" t="s">
        <v>434</v>
      </c>
      <c r="C255" t="s">
        <v>435</v>
      </c>
      <c r="D255" t="s">
        <v>427</v>
      </c>
      <c r="E255" t="s">
        <v>292</v>
      </c>
      <c r="F255" s="444"/>
      <c r="G255" s="444"/>
      <c r="H255" s="444"/>
      <c r="I255" s="444">
        <v>155.19999999999999</v>
      </c>
      <c r="J255" s="444"/>
      <c r="K255" s="444"/>
      <c r="L255" s="444"/>
      <c r="M255" s="444"/>
    </row>
    <row r="256" spans="1:13" x14ac:dyDescent="0.35">
      <c r="A256" t="s">
        <v>119</v>
      </c>
      <c r="B256" t="s">
        <v>436</v>
      </c>
      <c r="C256" t="s">
        <v>437</v>
      </c>
      <c r="D256" t="s">
        <v>427</v>
      </c>
      <c r="E256" t="s">
        <v>292</v>
      </c>
      <c r="F256" s="444"/>
      <c r="G256" s="444"/>
      <c r="H256" s="444"/>
      <c r="I256" s="444">
        <v>163.30000000000001</v>
      </c>
      <c r="J256" s="444"/>
      <c r="K256" s="444"/>
      <c r="L256" s="444"/>
      <c r="M256" s="444"/>
    </row>
    <row r="257" spans="1:13" x14ac:dyDescent="0.35">
      <c r="A257" t="s">
        <v>119</v>
      </c>
      <c r="B257" t="s">
        <v>438</v>
      </c>
      <c r="C257" t="s">
        <v>439</v>
      </c>
      <c r="D257">
        <v>0</v>
      </c>
      <c r="E257" t="s">
        <v>292</v>
      </c>
      <c r="F257" s="444">
        <v>1433.501</v>
      </c>
      <c r="G257" s="444">
        <v>1441.768</v>
      </c>
      <c r="H257" s="444">
        <v>1451.325</v>
      </c>
      <c r="I257" s="444">
        <v>1459.674</v>
      </c>
      <c r="J257" s="444"/>
      <c r="K257" s="444"/>
      <c r="L257" s="444"/>
      <c r="M257" s="444"/>
    </row>
    <row r="258" spans="1:13" x14ac:dyDescent="0.35">
      <c r="A258" t="s">
        <v>119</v>
      </c>
      <c r="B258" t="s">
        <v>440</v>
      </c>
      <c r="C258" t="s">
        <v>441</v>
      </c>
      <c r="D258" t="s">
        <v>188</v>
      </c>
      <c r="E258" t="s">
        <v>292</v>
      </c>
      <c r="F258" s="446"/>
      <c r="G258" s="446"/>
      <c r="H258" s="446"/>
      <c r="I258" s="446">
        <v>11235.2079976852</v>
      </c>
      <c r="J258" s="446"/>
      <c r="K258" s="446"/>
      <c r="L258" s="446"/>
      <c r="M258" s="446"/>
    </row>
    <row r="259" spans="1:13" x14ac:dyDescent="0.35">
      <c r="A259" t="s">
        <v>119</v>
      </c>
      <c r="B259" t="s">
        <v>442</v>
      </c>
      <c r="C259" t="s">
        <v>443</v>
      </c>
      <c r="D259" t="s">
        <v>188</v>
      </c>
      <c r="E259" t="s">
        <v>292</v>
      </c>
      <c r="F259" s="446"/>
      <c r="G259" s="446"/>
      <c r="H259" s="446"/>
      <c r="I259" s="446">
        <v>51874</v>
      </c>
      <c r="J259" s="446"/>
      <c r="K259" s="446"/>
      <c r="L259" s="446"/>
      <c r="M259" s="446"/>
    </row>
    <row r="260" spans="1:13" ht="38.25" x14ac:dyDescent="0.35">
      <c r="A260" t="s">
        <v>119</v>
      </c>
      <c r="B260" t="s">
        <v>444</v>
      </c>
      <c r="C260" s="327" t="s">
        <v>445</v>
      </c>
      <c r="D260" t="s">
        <v>424</v>
      </c>
      <c r="E260" t="s">
        <v>292</v>
      </c>
      <c r="F260" s="444"/>
      <c r="G260" s="444"/>
      <c r="H260" s="444"/>
      <c r="I260" s="444">
        <v>1313.01</v>
      </c>
      <c r="J260" s="444"/>
      <c r="K260" s="444"/>
      <c r="L260" s="444"/>
      <c r="M260" s="444"/>
    </row>
    <row r="261" spans="1:13" ht="25.5" x14ac:dyDescent="0.35">
      <c r="A261" t="s">
        <v>119</v>
      </c>
      <c r="B261" t="s">
        <v>446</v>
      </c>
      <c r="C261" s="327" t="s">
        <v>447</v>
      </c>
      <c r="D261" t="s">
        <v>424</v>
      </c>
      <c r="E261" t="s">
        <v>292</v>
      </c>
      <c r="F261" s="444"/>
      <c r="G261" s="444"/>
      <c r="H261" s="444"/>
      <c r="I261" s="444">
        <v>9.5399999999999991</v>
      </c>
      <c r="J261" s="444"/>
      <c r="K261" s="444"/>
      <c r="L261" s="444"/>
      <c r="M261" s="444"/>
    </row>
    <row r="262" spans="1:13" x14ac:dyDescent="0.35">
      <c r="A262" t="s">
        <v>119</v>
      </c>
      <c r="B262" t="s">
        <v>448</v>
      </c>
      <c r="C262" t="s">
        <v>449</v>
      </c>
      <c r="D262">
        <v>0</v>
      </c>
      <c r="E262" t="s">
        <v>292</v>
      </c>
      <c r="F262" s="328"/>
      <c r="G262" s="328"/>
      <c r="H262" s="328"/>
      <c r="I262" s="328">
        <v>1426.19</v>
      </c>
      <c r="J262" s="328"/>
      <c r="K262" s="328"/>
      <c r="L262" s="328"/>
      <c r="M262" s="328"/>
    </row>
    <row r="263" spans="1:13" x14ac:dyDescent="0.35">
      <c r="A263" t="s">
        <v>119</v>
      </c>
      <c r="B263" t="s">
        <v>450</v>
      </c>
      <c r="C263" t="s">
        <v>451</v>
      </c>
      <c r="D263" t="s">
        <v>188</v>
      </c>
      <c r="E263" t="s">
        <v>292</v>
      </c>
      <c r="F263" s="446"/>
      <c r="G263" s="446"/>
      <c r="H263" s="446"/>
      <c r="I263" s="446">
        <v>78683</v>
      </c>
      <c r="J263" s="446"/>
      <c r="K263" s="446"/>
      <c r="L263" s="446"/>
      <c r="M263" s="446"/>
    </row>
    <row r="264" spans="1:13" x14ac:dyDescent="0.35">
      <c r="A264" t="s">
        <v>119</v>
      </c>
      <c r="B264" t="s">
        <v>452</v>
      </c>
      <c r="C264" t="s">
        <v>453</v>
      </c>
      <c r="D264" t="s">
        <v>188</v>
      </c>
      <c r="E264" t="s">
        <v>292</v>
      </c>
      <c r="F264" s="446"/>
      <c r="G264" s="446"/>
      <c r="H264" s="446"/>
      <c r="I264" s="446">
        <v>36292</v>
      </c>
      <c r="J264" s="446"/>
      <c r="K264" s="446"/>
      <c r="L264" s="446"/>
      <c r="M264" s="446"/>
    </row>
    <row r="265" spans="1:13" x14ac:dyDescent="0.35">
      <c r="A265" t="s">
        <v>119</v>
      </c>
      <c r="B265" t="s">
        <v>454</v>
      </c>
      <c r="C265" t="s">
        <v>455</v>
      </c>
      <c r="D265" t="s">
        <v>188</v>
      </c>
      <c r="E265" t="s">
        <v>292</v>
      </c>
      <c r="F265" s="446"/>
      <c r="G265" s="446"/>
      <c r="H265" s="446"/>
      <c r="I265" s="446">
        <v>22789</v>
      </c>
      <c r="J265" s="446"/>
      <c r="K265" s="446"/>
      <c r="L265" s="446"/>
      <c r="M265" s="446"/>
    </row>
    <row r="266" spans="1:13" x14ac:dyDescent="0.35">
      <c r="A266" t="s">
        <v>119</v>
      </c>
      <c r="B266" t="s">
        <v>456</v>
      </c>
      <c r="C266" t="s">
        <v>457</v>
      </c>
      <c r="D266" t="s">
        <v>188</v>
      </c>
      <c r="E266" t="s">
        <v>292</v>
      </c>
      <c r="F266" s="446"/>
      <c r="G266" s="446"/>
      <c r="H266" s="446"/>
      <c r="I266" s="446">
        <v>9843</v>
      </c>
      <c r="J266" s="446"/>
      <c r="K266" s="446"/>
      <c r="L266" s="446"/>
      <c r="M266" s="446"/>
    </row>
    <row r="267" spans="1:13" x14ac:dyDescent="0.35">
      <c r="A267" t="s">
        <v>119</v>
      </c>
      <c r="B267" t="s">
        <v>458</v>
      </c>
      <c r="C267" t="s">
        <v>459</v>
      </c>
      <c r="D267" t="s">
        <v>172</v>
      </c>
      <c r="E267" t="s">
        <v>292</v>
      </c>
      <c r="F267" s="328"/>
      <c r="G267" s="328"/>
      <c r="H267" s="328"/>
      <c r="I267" s="328">
        <v>1473.875</v>
      </c>
      <c r="J267" s="328"/>
      <c r="K267" s="328"/>
      <c r="L267" s="328"/>
      <c r="M267" s="328"/>
    </row>
    <row r="268" spans="1:13" x14ac:dyDescent="0.35">
      <c r="A268" t="s">
        <v>119</v>
      </c>
      <c r="B268" t="s">
        <v>460</v>
      </c>
      <c r="C268" t="s">
        <v>461</v>
      </c>
      <c r="D268" t="s">
        <v>188</v>
      </c>
      <c r="E268" t="s">
        <v>292</v>
      </c>
      <c r="F268" s="446"/>
      <c r="G268" s="446"/>
      <c r="H268" s="446"/>
      <c r="I268" s="446">
        <v>215</v>
      </c>
      <c r="J268" s="446"/>
      <c r="K268" s="446"/>
      <c r="L268" s="446"/>
      <c r="M268" s="446"/>
    </row>
    <row r="269" spans="1:13" x14ac:dyDescent="0.35">
      <c r="A269" t="s">
        <v>119</v>
      </c>
      <c r="B269" t="s">
        <v>462</v>
      </c>
      <c r="C269" t="s">
        <v>463</v>
      </c>
      <c r="D269" t="s">
        <v>188</v>
      </c>
      <c r="E269" t="s">
        <v>292</v>
      </c>
      <c r="F269" s="446"/>
      <c r="G269" s="446"/>
      <c r="H269" s="446"/>
      <c r="I269" s="446">
        <v>87</v>
      </c>
      <c r="J269" s="446"/>
      <c r="K269" s="446"/>
      <c r="L269" s="446"/>
      <c r="M269" s="446"/>
    </row>
    <row r="270" spans="1:13" x14ac:dyDescent="0.35">
      <c r="A270" t="s">
        <v>119</v>
      </c>
      <c r="B270" t="s">
        <v>464</v>
      </c>
      <c r="C270" t="s">
        <v>465</v>
      </c>
      <c r="D270" t="s">
        <v>188</v>
      </c>
      <c r="E270" t="s">
        <v>292</v>
      </c>
      <c r="F270" s="446"/>
      <c r="G270" s="446"/>
      <c r="H270" s="446"/>
      <c r="I270" s="446">
        <v>302</v>
      </c>
      <c r="J270" s="446"/>
      <c r="K270" s="446"/>
      <c r="L270" s="446"/>
      <c r="M270" s="446"/>
    </row>
    <row r="271" spans="1:13" x14ac:dyDescent="0.35">
      <c r="A271" t="s">
        <v>119</v>
      </c>
      <c r="B271" t="s">
        <v>466</v>
      </c>
      <c r="C271" t="s">
        <v>467</v>
      </c>
      <c r="D271" t="s">
        <v>182</v>
      </c>
      <c r="E271" t="s">
        <v>292</v>
      </c>
      <c r="F271" s="328"/>
      <c r="G271" s="328"/>
      <c r="H271" s="328"/>
      <c r="I271" s="328">
        <v>35881</v>
      </c>
      <c r="J271" s="328"/>
      <c r="K271" s="328"/>
      <c r="L271" s="328"/>
      <c r="M271" s="328"/>
    </row>
    <row r="272" spans="1:13" x14ac:dyDescent="0.35">
      <c r="A272" t="s">
        <v>119</v>
      </c>
      <c r="B272" t="s">
        <v>468</v>
      </c>
      <c r="C272" t="s">
        <v>469</v>
      </c>
      <c r="D272" t="s">
        <v>188</v>
      </c>
      <c r="E272" t="s">
        <v>292</v>
      </c>
      <c r="F272" s="446"/>
      <c r="G272" s="446"/>
      <c r="H272" s="446"/>
      <c r="I272" s="446">
        <v>77</v>
      </c>
      <c r="J272" s="446"/>
      <c r="K272" s="446"/>
      <c r="L272" s="446"/>
      <c r="M272" s="446"/>
    </row>
    <row r="273" spans="1:13" x14ac:dyDescent="0.35">
      <c r="A273" t="s">
        <v>119</v>
      </c>
      <c r="B273" t="s">
        <v>470</v>
      </c>
      <c r="C273" t="s">
        <v>471</v>
      </c>
      <c r="D273" t="s">
        <v>182</v>
      </c>
      <c r="E273" t="s">
        <v>292</v>
      </c>
      <c r="F273" s="328"/>
      <c r="G273" s="328"/>
      <c r="H273" s="328"/>
      <c r="I273" s="328">
        <v>36782</v>
      </c>
      <c r="J273" s="328"/>
      <c r="K273" s="328"/>
      <c r="L273" s="328"/>
      <c r="M273" s="328"/>
    </row>
    <row r="274" spans="1:13" x14ac:dyDescent="0.35">
      <c r="A274" t="s">
        <v>119</v>
      </c>
      <c r="B274" t="s">
        <v>472</v>
      </c>
      <c r="C274" t="s">
        <v>473</v>
      </c>
      <c r="D274" t="s">
        <v>188</v>
      </c>
      <c r="E274" t="s">
        <v>292</v>
      </c>
      <c r="F274" s="446"/>
      <c r="G274" s="446"/>
      <c r="H274" s="446"/>
      <c r="I274" s="446">
        <v>283</v>
      </c>
      <c r="J274" s="446"/>
      <c r="K274" s="446"/>
      <c r="L274" s="446"/>
      <c r="M274" s="446"/>
    </row>
    <row r="275" spans="1:13" x14ac:dyDescent="0.35">
      <c r="A275" t="s">
        <v>119</v>
      </c>
      <c r="B275" t="s">
        <v>474</v>
      </c>
      <c r="C275" t="s">
        <v>475</v>
      </c>
      <c r="D275" t="s">
        <v>170</v>
      </c>
      <c r="E275" t="s">
        <v>292</v>
      </c>
      <c r="F275" s="328"/>
      <c r="G275" s="328"/>
      <c r="H275" s="328"/>
      <c r="I275" s="328">
        <v>-0.530474</v>
      </c>
      <c r="J275" s="328"/>
      <c r="K275" s="328"/>
      <c r="L275" s="328"/>
      <c r="M275" s="328"/>
    </row>
    <row r="276" spans="1:13" x14ac:dyDescent="0.35">
      <c r="A276" t="s">
        <v>119</v>
      </c>
      <c r="B276" t="s">
        <v>476</v>
      </c>
      <c r="C276" t="s">
        <v>477</v>
      </c>
      <c r="D276" t="s">
        <v>170</v>
      </c>
      <c r="E276" t="s">
        <v>292</v>
      </c>
      <c r="F276" s="328"/>
      <c r="G276" s="328"/>
      <c r="H276" s="328"/>
      <c r="I276" s="328">
        <v>-6.3566433046876698</v>
      </c>
      <c r="J276" s="328"/>
      <c r="K276" s="328"/>
      <c r="L276" s="328"/>
      <c r="M276" s="328"/>
    </row>
    <row r="277" spans="1:13" x14ac:dyDescent="0.35">
      <c r="A277" t="s">
        <v>119</v>
      </c>
      <c r="B277" t="s">
        <v>478</v>
      </c>
      <c r="C277" t="s">
        <v>479</v>
      </c>
      <c r="D277" t="s">
        <v>170</v>
      </c>
      <c r="E277" t="s">
        <v>292</v>
      </c>
      <c r="F277" s="328"/>
      <c r="G277" s="328"/>
      <c r="H277" s="328"/>
      <c r="I277" s="328">
        <v>-0.59123678400000002</v>
      </c>
      <c r="J277" s="328"/>
      <c r="K277" s="328"/>
      <c r="L277" s="328"/>
      <c r="M277" s="328"/>
    </row>
    <row r="278" spans="1:13" x14ac:dyDescent="0.35">
      <c r="A278" t="s">
        <v>119</v>
      </c>
      <c r="B278" t="s">
        <v>480</v>
      </c>
      <c r="C278" t="s">
        <v>481</v>
      </c>
      <c r="D278" t="s">
        <v>170</v>
      </c>
      <c r="E278" t="s">
        <v>292</v>
      </c>
      <c r="F278" s="328"/>
      <c r="G278" s="328"/>
      <c r="H278" s="328"/>
      <c r="I278" s="328">
        <v>0.45429999999999798</v>
      </c>
      <c r="J278" s="328"/>
      <c r="K278" s="328"/>
      <c r="L278" s="328"/>
      <c r="M278" s="328"/>
    </row>
    <row r="279" spans="1:13" x14ac:dyDescent="0.35">
      <c r="A279" t="s">
        <v>119</v>
      </c>
      <c r="B279" t="s">
        <v>482</v>
      </c>
      <c r="C279" t="s">
        <v>483</v>
      </c>
      <c r="D279" t="s">
        <v>170</v>
      </c>
      <c r="E279" t="s">
        <v>292</v>
      </c>
      <c r="F279" s="328"/>
      <c r="G279" s="328"/>
      <c r="H279" s="328"/>
      <c r="I279" s="328">
        <v>-0.308151856000001</v>
      </c>
      <c r="J279" s="328"/>
      <c r="K279" s="328"/>
      <c r="L279" s="328"/>
      <c r="M279" s="328"/>
    </row>
    <row r="280" spans="1:13" x14ac:dyDescent="0.35">
      <c r="A280" t="s">
        <v>119</v>
      </c>
      <c r="B280" t="s">
        <v>484</v>
      </c>
      <c r="C280" t="s">
        <v>485</v>
      </c>
      <c r="D280" t="s">
        <v>170</v>
      </c>
      <c r="E280" t="s">
        <v>292</v>
      </c>
      <c r="F280" s="328"/>
      <c r="G280" s="328"/>
      <c r="H280" s="328"/>
      <c r="I280" s="328">
        <v>-0.16170055999999999</v>
      </c>
      <c r="J280" s="328"/>
      <c r="K280" s="328"/>
      <c r="L280" s="328"/>
      <c r="M280" s="328"/>
    </row>
    <row r="281" spans="1:13" x14ac:dyDescent="0.35">
      <c r="A281" t="s">
        <v>119</v>
      </c>
      <c r="B281" t="s">
        <v>486</v>
      </c>
      <c r="C281" t="s">
        <v>487</v>
      </c>
      <c r="D281" t="s">
        <v>170</v>
      </c>
      <c r="E281" t="s">
        <v>292</v>
      </c>
      <c r="F281" s="328"/>
      <c r="G281" s="328"/>
      <c r="H281" s="328"/>
      <c r="I281" s="328">
        <v>0</v>
      </c>
      <c r="J281" s="328"/>
      <c r="K281" s="328"/>
      <c r="L281" s="328"/>
      <c r="M281" s="328"/>
    </row>
    <row r="282" spans="1:13" x14ac:dyDescent="0.35">
      <c r="A282" t="s">
        <v>119</v>
      </c>
      <c r="B282" t="s">
        <v>488</v>
      </c>
      <c r="C282" t="s">
        <v>489</v>
      </c>
      <c r="D282" t="s">
        <v>170</v>
      </c>
      <c r="E282" t="s">
        <v>292</v>
      </c>
      <c r="F282" s="328"/>
      <c r="G282" s="328"/>
      <c r="H282" s="328"/>
      <c r="I282" s="328">
        <v>2.7452850000000001E-2</v>
      </c>
      <c r="J282" s="328"/>
      <c r="K282" s="328"/>
      <c r="L282" s="328"/>
      <c r="M282" s="328"/>
    </row>
    <row r="283" spans="1:13" x14ac:dyDescent="0.35">
      <c r="A283" t="s">
        <v>119</v>
      </c>
      <c r="B283" t="s">
        <v>490</v>
      </c>
      <c r="C283" t="s">
        <v>491</v>
      </c>
      <c r="D283" t="s">
        <v>170</v>
      </c>
      <c r="E283" t="s">
        <v>292</v>
      </c>
      <c r="F283" s="328"/>
      <c r="G283" s="328"/>
      <c r="H283" s="328"/>
      <c r="I283" s="328">
        <v>0</v>
      </c>
      <c r="J283" s="328"/>
      <c r="K283" s="328"/>
      <c r="L283" s="328"/>
      <c r="M283" s="328"/>
    </row>
    <row r="284" spans="1:13" x14ac:dyDescent="0.35">
      <c r="A284" t="s">
        <v>119</v>
      </c>
      <c r="B284" t="s">
        <v>492</v>
      </c>
      <c r="C284" t="s">
        <v>493</v>
      </c>
      <c r="D284" t="s">
        <v>170</v>
      </c>
      <c r="E284" t="s">
        <v>292</v>
      </c>
      <c r="F284" s="328"/>
      <c r="G284" s="328"/>
      <c r="H284" s="328"/>
      <c r="I284" s="328">
        <v>6.7212149999999998E-2</v>
      </c>
      <c r="J284" s="328"/>
      <c r="K284" s="328"/>
      <c r="L284" s="328"/>
      <c r="M284" s="328"/>
    </row>
    <row r="285" spans="1:13" x14ac:dyDescent="0.35">
      <c r="A285" t="s">
        <v>119</v>
      </c>
      <c r="B285" t="s">
        <v>494</v>
      </c>
      <c r="C285" t="s">
        <v>495</v>
      </c>
      <c r="D285" t="s">
        <v>170</v>
      </c>
      <c r="E285" t="s">
        <v>292</v>
      </c>
      <c r="F285" s="328"/>
      <c r="G285" s="328"/>
      <c r="H285" s="328"/>
      <c r="I285" s="328">
        <v>0</v>
      </c>
      <c r="J285" s="328"/>
      <c r="K285" s="328"/>
      <c r="L285" s="328"/>
      <c r="M285" s="328"/>
    </row>
    <row r="286" spans="1:13" x14ac:dyDescent="0.35">
      <c r="A286" t="s">
        <v>119</v>
      </c>
      <c r="B286" t="s">
        <v>496</v>
      </c>
      <c r="C286" t="s">
        <v>497</v>
      </c>
      <c r="D286" t="s">
        <v>170</v>
      </c>
      <c r="E286" t="s">
        <v>292</v>
      </c>
      <c r="F286" s="328"/>
      <c r="G286" s="328"/>
      <c r="H286" s="328"/>
      <c r="I286" s="328">
        <v>0</v>
      </c>
      <c r="J286" s="328"/>
      <c r="K286" s="328"/>
      <c r="L286" s="328"/>
      <c r="M286" s="328"/>
    </row>
    <row r="287" spans="1:13" x14ac:dyDescent="0.35">
      <c r="A287" t="s">
        <v>119</v>
      </c>
      <c r="B287" t="s">
        <v>498</v>
      </c>
      <c r="C287" t="s">
        <v>499</v>
      </c>
      <c r="D287" t="s">
        <v>170</v>
      </c>
      <c r="E287" t="s">
        <v>292</v>
      </c>
      <c r="F287" s="328"/>
      <c r="G287" s="328"/>
      <c r="H287" s="328"/>
      <c r="I287" s="328">
        <v>0</v>
      </c>
      <c r="J287" s="328"/>
      <c r="K287" s="328"/>
      <c r="L287" s="328"/>
      <c r="M287" s="328"/>
    </row>
    <row r="288" spans="1:13" x14ac:dyDescent="0.35">
      <c r="A288" t="s">
        <v>119</v>
      </c>
      <c r="B288" t="s">
        <v>500</v>
      </c>
      <c r="C288" t="s">
        <v>501</v>
      </c>
      <c r="D288" t="s">
        <v>170</v>
      </c>
      <c r="E288" t="s">
        <v>292</v>
      </c>
      <c r="F288" s="328"/>
      <c r="G288" s="328"/>
      <c r="H288" s="328"/>
      <c r="I288" s="328">
        <v>0</v>
      </c>
      <c r="J288" s="328"/>
      <c r="K288" s="328"/>
      <c r="L288" s="328"/>
      <c r="M288" s="328"/>
    </row>
    <row r="289" spans="1:13" x14ac:dyDescent="0.35">
      <c r="A289" t="s">
        <v>119</v>
      </c>
      <c r="B289" t="s">
        <v>502</v>
      </c>
      <c r="C289" t="s">
        <v>503</v>
      </c>
      <c r="D289" t="s">
        <v>170</v>
      </c>
      <c r="E289" t="s">
        <v>292</v>
      </c>
      <c r="F289" s="328"/>
      <c r="G289" s="328"/>
      <c r="H289" s="328"/>
      <c r="I289" s="328">
        <v>0</v>
      </c>
      <c r="J289" s="328"/>
      <c r="K289" s="328"/>
      <c r="L289" s="328"/>
      <c r="M289" s="328"/>
    </row>
    <row r="290" spans="1:13" x14ac:dyDescent="0.35">
      <c r="A290" t="s">
        <v>119</v>
      </c>
      <c r="B290" t="s">
        <v>504</v>
      </c>
      <c r="C290" t="s">
        <v>505</v>
      </c>
      <c r="D290" t="s">
        <v>170</v>
      </c>
      <c r="E290" t="s">
        <v>292</v>
      </c>
      <c r="F290" s="328"/>
      <c r="G290" s="328"/>
      <c r="H290" s="328"/>
      <c r="I290" s="328">
        <v>0</v>
      </c>
      <c r="J290" s="328"/>
      <c r="K290" s="328"/>
      <c r="L290" s="328"/>
      <c r="M290" s="328"/>
    </row>
    <row r="291" spans="1:13" x14ac:dyDescent="0.35">
      <c r="A291" t="s">
        <v>119</v>
      </c>
      <c r="B291" t="s">
        <v>506</v>
      </c>
      <c r="C291" t="s">
        <v>507</v>
      </c>
      <c r="D291" t="s">
        <v>170</v>
      </c>
      <c r="E291" t="s">
        <v>292</v>
      </c>
      <c r="F291" s="328"/>
      <c r="G291" s="328"/>
      <c r="H291" s="328"/>
      <c r="I291" s="328">
        <v>0</v>
      </c>
      <c r="J291" s="328"/>
      <c r="K291" s="328"/>
      <c r="L291" s="328"/>
      <c r="M291" s="328"/>
    </row>
    <row r="292" spans="1:13" x14ac:dyDescent="0.35">
      <c r="A292" t="s">
        <v>119</v>
      </c>
      <c r="B292" t="s">
        <v>508</v>
      </c>
      <c r="C292" t="s">
        <v>509</v>
      </c>
      <c r="D292" t="s">
        <v>170</v>
      </c>
      <c r="E292" t="s">
        <v>292</v>
      </c>
      <c r="F292" s="328"/>
      <c r="G292" s="328"/>
      <c r="H292" s="328"/>
      <c r="I292" s="328">
        <v>0</v>
      </c>
      <c r="J292" s="328"/>
      <c r="K292" s="328"/>
      <c r="L292" s="328"/>
      <c r="M292" s="328"/>
    </row>
    <row r="293" spans="1:13" x14ac:dyDescent="0.35">
      <c r="A293" t="s">
        <v>119</v>
      </c>
      <c r="B293" t="s">
        <v>510</v>
      </c>
      <c r="C293" t="s">
        <v>511</v>
      </c>
      <c r="D293" t="s">
        <v>170</v>
      </c>
      <c r="E293" t="s">
        <v>292</v>
      </c>
      <c r="F293" s="328"/>
      <c r="G293" s="328"/>
      <c r="H293" s="328"/>
      <c r="I293" s="328">
        <v>0</v>
      </c>
      <c r="J293" s="328"/>
      <c r="K293" s="328"/>
      <c r="L293" s="328"/>
      <c r="M293" s="328"/>
    </row>
    <row r="294" spans="1:13" x14ac:dyDescent="0.35">
      <c r="A294" t="s">
        <v>119</v>
      </c>
      <c r="B294" t="s">
        <v>512</v>
      </c>
      <c r="C294" t="s">
        <v>513</v>
      </c>
      <c r="D294" t="s">
        <v>170</v>
      </c>
      <c r="E294" t="s">
        <v>292</v>
      </c>
      <c r="F294" s="328"/>
      <c r="G294" s="328"/>
      <c r="H294" s="328"/>
      <c r="I294" s="328">
        <v>0</v>
      </c>
      <c r="J294" s="328"/>
      <c r="K294" s="328"/>
      <c r="L294" s="328"/>
      <c r="M294" s="328"/>
    </row>
    <row r="295" spans="1:13" x14ac:dyDescent="0.35">
      <c r="A295" t="s">
        <v>119</v>
      </c>
      <c r="B295" t="s">
        <v>514</v>
      </c>
      <c r="C295" t="s">
        <v>515</v>
      </c>
      <c r="D295" t="s">
        <v>170</v>
      </c>
      <c r="E295" t="s">
        <v>292</v>
      </c>
      <c r="F295" s="328"/>
      <c r="G295" s="328"/>
      <c r="H295" s="328"/>
      <c r="I295" s="328">
        <v>0</v>
      </c>
      <c r="J295" s="328"/>
      <c r="K295" s="328"/>
      <c r="L295" s="328"/>
      <c r="M295" s="328"/>
    </row>
    <row r="296" spans="1:13" x14ac:dyDescent="0.35">
      <c r="A296" t="s">
        <v>119</v>
      </c>
      <c r="B296" t="s">
        <v>516</v>
      </c>
      <c r="C296" t="s">
        <v>517</v>
      </c>
      <c r="D296" t="s">
        <v>170</v>
      </c>
      <c r="E296" t="s">
        <v>292</v>
      </c>
      <c r="F296" s="328"/>
      <c r="G296" s="328"/>
      <c r="H296" s="328"/>
      <c r="I296" s="328">
        <v>49.401000000000003</v>
      </c>
      <c r="J296" s="328"/>
      <c r="K296" s="328"/>
      <c r="L296" s="328"/>
      <c r="M296" s="328"/>
    </row>
    <row r="297" spans="1:13" x14ac:dyDescent="0.35">
      <c r="A297" t="s">
        <v>119</v>
      </c>
      <c r="B297" t="s">
        <v>518</v>
      </c>
      <c r="C297" t="s">
        <v>519</v>
      </c>
      <c r="D297" t="s">
        <v>170</v>
      </c>
      <c r="E297" t="s">
        <v>292</v>
      </c>
      <c r="F297" s="328"/>
      <c r="G297" s="328"/>
      <c r="H297" s="328"/>
      <c r="I297" s="328">
        <v>225.4</v>
      </c>
      <c r="J297" s="328"/>
      <c r="K297" s="328"/>
      <c r="L297" s="328"/>
      <c r="M297" s="328"/>
    </row>
    <row r="298" spans="1:13" x14ac:dyDescent="0.35">
      <c r="A298" t="s">
        <v>119</v>
      </c>
      <c r="B298" t="s">
        <v>520</v>
      </c>
      <c r="C298" t="s">
        <v>521</v>
      </c>
      <c r="D298" t="s">
        <v>170</v>
      </c>
      <c r="E298" t="s">
        <v>292</v>
      </c>
      <c r="F298" s="328"/>
      <c r="G298" s="328"/>
      <c r="H298" s="328"/>
      <c r="I298" s="328">
        <v>269.06200000000001</v>
      </c>
      <c r="J298" s="328"/>
      <c r="K298" s="328"/>
      <c r="L298" s="328"/>
      <c r="M298" s="328"/>
    </row>
    <row r="299" spans="1:13" x14ac:dyDescent="0.35">
      <c r="A299" t="s">
        <v>119</v>
      </c>
      <c r="B299" t="s">
        <v>522</v>
      </c>
      <c r="C299" t="s">
        <v>523</v>
      </c>
      <c r="D299" t="s">
        <v>170</v>
      </c>
      <c r="E299" t="s">
        <v>292</v>
      </c>
      <c r="F299" s="328"/>
      <c r="G299" s="328"/>
      <c r="H299" s="328"/>
      <c r="I299" s="328">
        <v>26.177</v>
      </c>
      <c r="J299" s="328"/>
      <c r="K299" s="328"/>
      <c r="L299" s="328"/>
      <c r="M299" s="328"/>
    </row>
    <row r="300" spans="1:13" x14ac:dyDescent="0.35">
      <c r="A300" t="s">
        <v>119</v>
      </c>
      <c r="B300" t="s">
        <v>524</v>
      </c>
      <c r="C300" t="s">
        <v>525</v>
      </c>
      <c r="D300" t="s">
        <v>170</v>
      </c>
      <c r="E300" t="s">
        <v>292</v>
      </c>
      <c r="F300" s="328"/>
      <c r="G300" s="328"/>
      <c r="H300" s="328"/>
      <c r="I300" s="328">
        <v>0</v>
      </c>
      <c r="J300" s="328"/>
      <c r="K300" s="328"/>
      <c r="L300" s="328"/>
      <c r="M300" s="328"/>
    </row>
    <row r="301" spans="1:13" x14ac:dyDescent="0.35">
      <c r="A301" t="s">
        <v>119</v>
      </c>
      <c r="B301" t="s">
        <v>526</v>
      </c>
      <c r="C301" t="s">
        <v>527</v>
      </c>
      <c r="D301" t="s">
        <v>170</v>
      </c>
      <c r="E301" t="s">
        <v>292</v>
      </c>
      <c r="F301" s="328"/>
      <c r="G301" s="328"/>
      <c r="H301" s="328"/>
      <c r="I301" s="328">
        <v>49.401000000000003</v>
      </c>
      <c r="J301" s="328"/>
      <c r="K301" s="328"/>
      <c r="L301" s="328"/>
      <c r="M301" s="328"/>
    </row>
    <row r="302" spans="1:13" x14ac:dyDescent="0.35">
      <c r="A302" t="s">
        <v>119</v>
      </c>
      <c r="B302" t="s">
        <v>528</v>
      </c>
      <c r="C302" t="s">
        <v>529</v>
      </c>
      <c r="D302" t="s">
        <v>170</v>
      </c>
      <c r="E302" t="s">
        <v>292</v>
      </c>
      <c r="F302" s="328"/>
      <c r="G302" s="328"/>
      <c r="H302" s="328"/>
      <c r="I302" s="328">
        <v>225.4</v>
      </c>
      <c r="J302" s="328"/>
      <c r="K302" s="328"/>
      <c r="L302" s="328"/>
      <c r="M302" s="328"/>
    </row>
    <row r="303" spans="1:13" x14ac:dyDescent="0.35">
      <c r="A303" t="s">
        <v>119</v>
      </c>
      <c r="B303" t="s">
        <v>530</v>
      </c>
      <c r="C303" t="s">
        <v>531</v>
      </c>
      <c r="D303" t="s">
        <v>170</v>
      </c>
      <c r="E303" t="s">
        <v>292</v>
      </c>
      <c r="F303" s="328"/>
      <c r="G303" s="328"/>
      <c r="H303" s="328"/>
      <c r="I303" s="328">
        <v>269.06200000000001</v>
      </c>
      <c r="J303" s="328"/>
      <c r="K303" s="328"/>
      <c r="L303" s="328"/>
      <c r="M303" s="328"/>
    </row>
    <row r="304" spans="1:13" x14ac:dyDescent="0.35">
      <c r="A304" t="s">
        <v>119</v>
      </c>
      <c r="B304" t="s">
        <v>532</v>
      </c>
      <c r="C304" t="s">
        <v>533</v>
      </c>
      <c r="D304" t="s">
        <v>170</v>
      </c>
      <c r="E304" t="s">
        <v>292</v>
      </c>
      <c r="F304" s="328"/>
      <c r="G304" s="328"/>
      <c r="H304" s="328"/>
      <c r="I304" s="328">
        <v>26.177</v>
      </c>
      <c r="J304" s="328"/>
      <c r="K304" s="328"/>
      <c r="L304" s="328"/>
      <c r="M304" s="328"/>
    </row>
    <row r="305" spans="1:13" x14ac:dyDescent="0.35">
      <c r="A305" t="s">
        <v>119</v>
      </c>
      <c r="B305" t="s">
        <v>534</v>
      </c>
      <c r="C305" t="s">
        <v>535</v>
      </c>
      <c r="D305" t="s">
        <v>170</v>
      </c>
      <c r="E305" t="s">
        <v>292</v>
      </c>
      <c r="F305" s="328"/>
      <c r="G305" s="328"/>
      <c r="H305" s="328"/>
      <c r="I305" s="328">
        <v>0</v>
      </c>
      <c r="J305" s="328"/>
      <c r="K305" s="328"/>
      <c r="L305" s="328"/>
      <c r="M305" s="328"/>
    </row>
    <row r="306" spans="1:13" x14ac:dyDescent="0.35">
      <c r="A306" t="s">
        <v>119</v>
      </c>
      <c r="B306" t="s">
        <v>536</v>
      </c>
      <c r="C306" t="s">
        <v>537</v>
      </c>
      <c r="D306" t="s">
        <v>170</v>
      </c>
      <c r="E306" t="s">
        <v>292</v>
      </c>
      <c r="F306" s="328"/>
      <c r="G306" s="328"/>
      <c r="H306" s="328"/>
      <c r="I306" s="328">
        <v>52.354999999999997</v>
      </c>
      <c r="J306" s="328"/>
      <c r="K306" s="328"/>
      <c r="L306" s="328"/>
      <c r="M306" s="328"/>
    </row>
    <row r="307" spans="1:13" x14ac:dyDescent="0.35">
      <c r="A307" t="s">
        <v>119</v>
      </c>
      <c r="B307" t="s">
        <v>538</v>
      </c>
      <c r="C307" t="s">
        <v>539</v>
      </c>
      <c r="D307" t="s">
        <v>170</v>
      </c>
      <c r="E307" t="s">
        <v>292</v>
      </c>
      <c r="F307" s="328"/>
      <c r="G307" s="328"/>
      <c r="H307" s="328"/>
      <c r="I307" s="328">
        <v>234.892</v>
      </c>
      <c r="J307" s="328"/>
      <c r="K307" s="328"/>
      <c r="L307" s="328"/>
      <c r="M307" s="328"/>
    </row>
    <row r="308" spans="1:13" x14ac:dyDescent="0.35">
      <c r="A308" t="s">
        <v>119</v>
      </c>
      <c r="B308" t="s">
        <v>540</v>
      </c>
      <c r="C308" t="s">
        <v>541</v>
      </c>
      <c r="D308" t="s">
        <v>170</v>
      </c>
      <c r="E308" t="s">
        <v>292</v>
      </c>
      <c r="F308" s="328"/>
      <c r="G308" s="328"/>
      <c r="H308" s="328"/>
      <c r="I308" s="328">
        <v>261.916</v>
      </c>
      <c r="J308" s="328"/>
      <c r="K308" s="328"/>
      <c r="L308" s="328"/>
      <c r="M308" s="328"/>
    </row>
    <row r="309" spans="1:13" x14ac:dyDescent="0.35">
      <c r="A309" t="s">
        <v>119</v>
      </c>
      <c r="B309" t="s">
        <v>542</v>
      </c>
      <c r="C309" t="s">
        <v>543</v>
      </c>
      <c r="D309" t="s">
        <v>170</v>
      </c>
      <c r="E309" t="s">
        <v>292</v>
      </c>
      <c r="F309" s="328"/>
      <c r="G309" s="328"/>
      <c r="H309" s="328"/>
      <c r="I309" s="328">
        <v>42.389000000000003</v>
      </c>
      <c r="J309" s="328"/>
      <c r="K309" s="328"/>
      <c r="L309" s="328"/>
      <c r="M309" s="328"/>
    </row>
    <row r="310" spans="1:13" x14ac:dyDescent="0.35">
      <c r="A310" t="s">
        <v>119</v>
      </c>
      <c r="B310" t="s">
        <v>544</v>
      </c>
      <c r="C310" t="s">
        <v>545</v>
      </c>
      <c r="D310" t="s">
        <v>170</v>
      </c>
      <c r="E310" t="s">
        <v>292</v>
      </c>
      <c r="F310" s="328"/>
      <c r="G310" s="328"/>
      <c r="H310" s="328"/>
      <c r="I310" s="328">
        <v>0</v>
      </c>
      <c r="J310" s="328"/>
      <c r="K310" s="328"/>
      <c r="L310" s="328"/>
      <c r="M310" s="328"/>
    </row>
    <row r="311" spans="1:13" x14ac:dyDescent="0.35">
      <c r="A311" t="s">
        <v>119</v>
      </c>
      <c r="B311" t="s">
        <v>546</v>
      </c>
      <c r="C311" t="s">
        <v>547</v>
      </c>
      <c r="D311" t="s">
        <v>170</v>
      </c>
      <c r="E311" t="s">
        <v>292</v>
      </c>
      <c r="F311" s="328"/>
      <c r="G311" s="328"/>
      <c r="H311" s="328"/>
      <c r="I311" s="328">
        <v>52.354999999999997</v>
      </c>
      <c r="J311" s="328"/>
      <c r="K311" s="328"/>
      <c r="L311" s="328"/>
      <c r="M311" s="328"/>
    </row>
    <row r="312" spans="1:13" x14ac:dyDescent="0.35">
      <c r="A312" t="s">
        <v>119</v>
      </c>
      <c r="B312" t="s">
        <v>548</v>
      </c>
      <c r="C312" t="s">
        <v>549</v>
      </c>
      <c r="D312" t="s">
        <v>170</v>
      </c>
      <c r="E312" t="s">
        <v>292</v>
      </c>
      <c r="F312" s="328"/>
      <c r="G312" s="328"/>
      <c r="H312" s="328"/>
      <c r="I312" s="328">
        <v>234.892</v>
      </c>
      <c r="J312" s="328"/>
      <c r="K312" s="328"/>
      <c r="L312" s="328"/>
      <c r="M312" s="328"/>
    </row>
    <row r="313" spans="1:13" x14ac:dyDescent="0.35">
      <c r="A313" t="s">
        <v>119</v>
      </c>
      <c r="B313" t="s">
        <v>550</v>
      </c>
      <c r="C313" t="s">
        <v>551</v>
      </c>
      <c r="D313" t="s">
        <v>170</v>
      </c>
      <c r="E313" t="s">
        <v>292</v>
      </c>
      <c r="F313" s="328"/>
      <c r="G313" s="328"/>
      <c r="H313" s="328"/>
      <c r="I313" s="328">
        <v>261.916</v>
      </c>
      <c r="J313" s="328"/>
      <c r="K313" s="328"/>
      <c r="L313" s="328"/>
      <c r="M313" s="328"/>
    </row>
    <row r="314" spans="1:13" x14ac:dyDescent="0.35">
      <c r="A314" t="s">
        <v>119</v>
      </c>
      <c r="B314" t="s">
        <v>552</v>
      </c>
      <c r="C314" t="s">
        <v>553</v>
      </c>
      <c r="D314" t="s">
        <v>170</v>
      </c>
      <c r="E314" t="s">
        <v>292</v>
      </c>
      <c r="F314" s="328"/>
      <c r="G314" s="328"/>
      <c r="H314" s="328"/>
      <c r="I314" s="328">
        <v>42.389000000000003</v>
      </c>
      <c r="J314" s="328"/>
      <c r="K314" s="328"/>
      <c r="L314" s="328"/>
      <c r="M314" s="328"/>
    </row>
    <row r="315" spans="1:13" x14ac:dyDescent="0.35">
      <c r="A315" t="s">
        <v>119</v>
      </c>
      <c r="B315" t="s">
        <v>554</v>
      </c>
      <c r="C315" t="s">
        <v>555</v>
      </c>
      <c r="D315" t="s">
        <v>170</v>
      </c>
      <c r="E315" t="s">
        <v>292</v>
      </c>
      <c r="F315" s="328"/>
      <c r="G315" s="328"/>
      <c r="H315" s="328"/>
      <c r="I315" s="328">
        <v>0</v>
      </c>
      <c r="J315" s="328"/>
      <c r="K315" s="328"/>
      <c r="L315" s="328"/>
      <c r="M315" s="328"/>
    </row>
    <row r="316" spans="1:13" x14ac:dyDescent="0.35">
      <c r="A316" t="s">
        <v>119</v>
      </c>
      <c r="B316" t="s">
        <v>556</v>
      </c>
      <c r="C316" t="s">
        <v>557</v>
      </c>
      <c r="D316" t="s">
        <v>170</v>
      </c>
      <c r="E316" t="s">
        <v>292</v>
      </c>
      <c r="F316" s="328"/>
      <c r="G316" s="328"/>
      <c r="H316" s="328"/>
      <c r="I316" s="328">
        <v>2.95399999999999</v>
      </c>
      <c r="J316" s="328"/>
      <c r="K316" s="328"/>
      <c r="L316" s="328"/>
      <c r="M316" s="328"/>
    </row>
    <row r="317" spans="1:13" x14ac:dyDescent="0.35">
      <c r="A317" t="s">
        <v>119</v>
      </c>
      <c r="B317" t="s">
        <v>558</v>
      </c>
      <c r="C317" t="s">
        <v>559</v>
      </c>
      <c r="D317" t="s">
        <v>170</v>
      </c>
      <c r="E317" t="s">
        <v>292</v>
      </c>
      <c r="F317" s="328"/>
      <c r="G317" s="328"/>
      <c r="H317" s="328"/>
      <c r="I317" s="328">
        <v>9.4919999999999103</v>
      </c>
      <c r="J317" s="328"/>
      <c r="K317" s="328"/>
      <c r="L317" s="328"/>
      <c r="M317" s="328"/>
    </row>
    <row r="318" spans="1:13" x14ac:dyDescent="0.35">
      <c r="A318" t="s">
        <v>119</v>
      </c>
      <c r="B318" t="s">
        <v>560</v>
      </c>
      <c r="C318" t="s">
        <v>561</v>
      </c>
      <c r="D318" t="s">
        <v>170</v>
      </c>
      <c r="E318" t="s">
        <v>292</v>
      </c>
      <c r="F318" s="328"/>
      <c r="G318" s="328"/>
      <c r="H318" s="328"/>
      <c r="I318" s="328">
        <v>-7.1459999999999599</v>
      </c>
      <c r="J318" s="328"/>
      <c r="K318" s="328"/>
      <c r="L318" s="328"/>
      <c r="M318" s="328"/>
    </row>
    <row r="319" spans="1:13" x14ac:dyDescent="0.35">
      <c r="A319" t="s">
        <v>119</v>
      </c>
      <c r="B319" t="s">
        <v>562</v>
      </c>
      <c r="C319" t="s">
        <v>563</v>
      </c>
      <c r="D319" t="s">
        <v>170</v>
      </c>
      <c r="E319" t="s">
        <v>292</v>
      </c>
      <c r="F319" s="328"/>
      <c r="G319" s="328"/>
      <c r="H319" s="328"/>
      <c r="I319" s="328">
        <v>16.212</v>
      </c>
      <c r="J319" s="328"/>
      <c r="K319" s="328"/>
      <c r="L319" s="328"/>
      <c r="M319" s="328"/>
    </row>
    <row r="320" spans="1:13" x14ac:dyDescent="0.35">
      <c r="A320" t="s">
        <v>119</v>
      </c>
      <c r="B320" t="s">
        <v>564</v>
      </c>
      <c r="C320" t="s">
        <v>565</v>
      </c>
      <c r="D320" t="s">
        <v>170</v>
      </c>
      <c r="E320" t="s">
        <v>292</v>
      </c>
      <c r="F320" s="328"/>
      <c r="G320" s="328"/>
      <c r="H320" s="328"/>
      <c r="I320" s="328">
        <v>0</v>
      </c>
      <c r="J320" s="328"/>
      <c r="K320" s="328"/>
      <c r="L320" s="328"/>
      <c r="M320" s="328"/>
    </row>
    <row r="321" spans="1:13" x14ac:dyDescent="0.35">
      <c r="A321" t="s">
        <v>119</v>
      </c>
      <c r="B321" t="s">
        <v>566</v>
      </c>
      <c r="C321" t="s">
        <v>567</v>
      </c>
      <c r="D321" t="s">
        <v>170</v>
      </c>
      <c r="E321" t="s">
        <v>292</v>
      </c>
      <c r="F321" s="328"/>
      <c r="G321" s="328"/>
      <c r="H321" s="328"/>
      <c r="I321" s="328">
        <v>2.95399999999999</v>
      </c>
      <c r="J321" s="328"/>
      <c r="K321" s="328"/>
      <c r="L321" s="328"/>
      <c r="M321" s="328"/>
    </row>
    <row r="322" spans="1:13" x14ac:dyDescent="0.35">
      <c r="A322" t="s">
        <v>119</v>
      </c>
      <c r="B322" t="s">
        <v>568</v>
      </c>
      <c r="C322" t="s">
        <v>569</v>
      </c>
      <c r="D322" t="s">
        <v>170</v>
      </c>
      <c r="E322" t="s">
        <v>292</v>
      </c>
      <c r="F322" s="328"/>
      <c r="G322" s="328"/>
      <c r="H322" s="328"/>
      <c r="I322" s="328">
        <v>9.4919999999999103</v>
      </c>
      <c r="J322" s="328"/>
      <c r="K322" s="328"/>
      <c r="L322" s="328"/>
      <c r="M322" s="328"/>
    </row>
    <row r="323" spans="1:13" x14ac:dyDescent="0.35">
      <c r="A323" t="s">
        <v>119</v>
      </c>
      <c r="B323" t="s">
        <v>570</v>
      </c>
      <c r="C323" t="s">
        <v>571</v>
      </c>
      <c r="D323" t="s">
        <v>170</v>
      </c>
      <c r="E323" t="s">
        <v>292</v>
      </c>
      <c r="F323" s="328"/>
      <c r="G323" s="328"/>
      <c r="H323" s="328"/>
      <c r="I323" s="328">
        <v>-7.1459999999999599</v>
      </c>
      <c r="J323" s="328"/>
      <c r="K323" s="328"/>
      <c r="L323" s="328"/>
      <c r="M323" s="328"/>
    </row>
    <row r="324" spans="1:13" x14ac:dyDescent="0.35">
      <c r="A324" t="s">
        <v>119</v>
      </c>
      <c r="B324" t="s">
        <v>572</v>
      </c>
      <c r="C324" t="s">
        <v>573</v>
      </c>
      <c r="D324" t="s">
        <v>170</v>
      </c>
      <c r="E324" t="s">
        <v>292</v>
      </c>
      <c r="F324" s="328"/>
      <c r="G324" s="328"/>
      <c r="H324" s="328"/>
      <c r="I324" s="328">
        <v>16.212</v>
      </c>
      <c r="J324" s="328"/>
      <c r="K324" s="328"/>
      <c r="L324" s="328"/>
      <c r="M324" s="328"/>
    </row>
    <row r="325" spans="1:13" x14ac:dyDescent="0.35">
      <c r="A325" t="s">
        <v>119</v>
      </c>
      <c r="B325" t="s">
        <v>574</v>
      </c>
      <c r="C325" t="s">
        <v>575</v>
      </c>
      <c r="D325" t="s">
        <v>170</v>
      </c>
      <c r="E325" t="s">
        <v>292</v>
      </c>
      <c r="F325" s="328"/>
      <c r="G325" s="328"/>
      <c r="H325" s="328"/>
      <c r="I325" s="328">
        <v>0</v>
      </c>
      <c r="J325" s="328"/>
      <c r="K325" s="328"/>
      <c r="L325" s="328"/>
      <c r="M325" s="328"/>
    </row>
    <row r="326" spans="1:13" x14ac:dyDescent="0.35">
      <c r="A326" t="s">
        <v>119</v>
      </c>
      <c r="B326" t="s">
        <v>576</v>
      </c>
      <c r="C326" t="s">
        <v>577</v>
      </c>
      <c r="D326" t="s">
        <v>170</v>
      </c>
      <c r="E326" t="s">
        <v>292</v>
      </c>
      <c r="F326" s="328"/>
      <c r="G326" s="328"/>
      <c r="H326" s="328"/>
      <c r="I326" s="328">
        <v>8</v>
      </c>
      <c r="J326" s="328"/>
      <c r="K326" s="328"/>
      <c r="L326" s="328"/>
      <c r="M326" s="328"/>
    </row>
    <row r="327" spans="1:13" x14ac:dyDescent="0.35">
      <c r="A327" t="s">
        <v>119</v>
      </c>
      <c r="B327" t="s">
        <v>578</v>
      </c>
      <c r="C327" t="s">
        <v>579</v>
      </c>
      <c r="D327" t="s">
        <v>170</v>
      </c>
      <c r="E327" t="s">
        <v>292</v>
      </c>
      <c r="F327" s="328"/>
      <c r="G327" s="328"/>
      <c r="H327" s="328"/>
      <c r="I327" s="328">
        <v>-16</v>
      </c>
      <c r="J327" s="328"/>
      <c r="K327" s="328"/>
      <c r="L327" s="328"/>
      <c r="M327" s="328"/>
    </row>
    <row r="328" spans="1:13" x14ac:dyDescent="0.35">
      <c r="A328" t="s">
        <v>119</v>
      </c>
      <c r="B328" t="s">
        <v>580</v>
      </c>
      <c r="C328" t="s">
        <v>581</v>
      </c>
      <c r="D328" t="s">
        <v>170</v>
      </c>
      <c r="E328" t="s">
        <v>292</v>
      </c>
      <c r="F328" s="328"/>
      <c r="G328" s="328"/>
      <c r="H328" s="328"/>
      <c r="I328" s="328">
        <v>-8</v>
      </c>
      <c r="J328" s="328"/>
      <c r="K328" s="328"/>
      <c r="L328" s="328"/>
      <c r="M328" s="328"/>
    </row>
    <row r="329" spans="1:13" x14ac:dyDescent="0.35">
      <c r="A329" t="s">
        <v>119</v>
      </c>
      <c r="B329" t="s">
        <v>582</v>
      </c>
      <c r="C329" t="s">
        <v>583</v>
      </c>
      <c r="D329" t="s">
        <v>170</v>
      </c>
      <c r="E329" t="s">
        <v>292</v>
      </c>
      <c r="F329" s="328"/>
      <c r="G329" s="328"/>
      <c r="H329" s="328"/>
      <c r="I329" s="328">
        <v>0</v>
      </c>
      <c r="J329" s="328"/>
      <c r="K329" s="328"/>
      <c r="L329" s="328"/>
      <c r="M329" s="328"/>
    </row>
    <row r="330" spans="1:13" x14ac:dyDescent="0.35">
      <c r="A330" t="s">
        <v>119</v>
      </c>
      <c r="B330" t="s">
        <v>584</v>
      </c>
      <c r="C330" t="s">
        <v>585</v>
      </c>
      <c r="D330" t="s">
        <v>170</v>
      </c>
      <c r="E330" t="s">
        <v>292</v>
      </c>
      <c r="F330" s="328"/>
      <c r="G330" s="328"/>
      <c r="H330" s="328"/>
      <c r="I330" s="328">
        <v>0</v>
      </c>
      <c r="J330" s="328"/>
      <c r="K330" s="328"/>
      <c r="L330" s="328"/>
      <c r="M330" s="328"/>
    </row>
    <row r="331" spans="1:13" x14ac:dyDescent="0.35">
      <c r="A331" t="s">
        <v>119</v>
      </c>
      <c r="B331" t="s">
        <v>586</v>
      </c>
      <c r="C331" t="s">
        <v>587</v>
      </c>
      <c r="D331" t="s">
        <v>170</v>
      </c>
      <c r="E331" t="s">
        <v>292</v>
      </c>
      <c r="F331" s="328"/>
      <c r="G331" s="328"/>
      <c r="H331" s="328"/>
      <c r="I331" s="328">
        <v>8</v>
      </c>
      <c r="J331" s="328"/>
      <c r="K331" s="328"/>
      <c r="L331" s="328"/>
      <c r="M331" s="328"/>
    </row>
    <row r="332" spans="1:13" x14ac:dyDescent="0.35">
      <c r="A332" t="s">
        <v>119</v>
      </c>
      <c r="B332" t="s">
        <v>588</v>
      </c>
      <c r="C332" t="s">
        <v>589</v>
      </c>
      <c r="D332" t="s">
        <v>170</v>
      </c>
      <c r="E332" t="s">
        <v>292</v>
      </c>
      <c r="F332" s="328"/>
      <c r="G332" s="328"/>
      <c r="H332" s="328"/>
      <c r="I332" s="328">
        <v>-16</v>
      </c>
      <c r="J332" s="328"/>
      <c r="K332" s="328"/>
      <c r="L332" s="328"/>
      <c r="M332" s="328"/>
    </row>
    <row r="333" spans="1:13" x14ac:dyDescent="0.35">
      <c r="A333" t="s">
        <v>119</v>
      </c>
      <c r="B333" t="s">
        <v>590</v>
      </c>
      <c r="C333" t="s">
        <v>591</v>
      </c>
      <c r="D333" t="s">
        <v>170</v>
      </c>
      <c r="E333" t="s">
        <v>292</v>
      </c>
      <c r="F333" s="328"/>
      <c r="G333" s="328"/>
      <c r="H333" s="328"/>
      <c r="I333" s="328">
        <v>-8</v>
      </c>
      <c r="J333" s="328"/>
      <c r="K333" s="328"/>
      <c r="L333" s="328"/>
      <c r="M333" s="328"/>
    </row>
    <row r="334" spans="1:13" x14ac:dyDescent="0.35">
      <c r="A334" t="s">
        <v>119</v>
      </c>
      <c r="B334" t="s">
        <v>592</v>
      </c>
      <c r="C334" t="s">
        <v>593</v>
      </c>
      <c r="D334" t="s">
        <v>170</v>
      </c>
      <c r="E334" t="s">
        <v>292</v>
      </c>
      <c r="F334" s="328"/>
      <c r="G334" s="328"/>
      <c r="H334" s="328"/>
      <c r="I334" s="328">
        <v>0</v>
      </c>
      <c r="J334" s="328"/>
      <c r="K334" s="328"/>
      <c r="L334" s="328"/>
      <c r="M334" s="328"/>
    </row>
    <row r="335" spans="1:13" x14ac:dyDescent="0.35">
      <c r="A335" t="s">
        <v>119</v>
      </c>
      <c r="B335" t="s">
        <v>594</v>
      </c>
      <c r="C335" t="s">
        <v>595</v>
      </c>
      <c r="D335" t="s">
        <v>170</v>
      </c>
      <c r="E335" t="s">
        <v>292</v>
      </c>
      <c r="F335" s="328"/>
      <c r="G335" s="328"/>
      <c r="H335" s="328"/>
      <c r="I335" s="328">
        <v>0</v>
      </c>
      <c r="J335" s="328"/>
      <c r="K335" s="328"/>
      <c r="L335" s="328"/>
      <c r="M335" s="328"/>
    </row>
    <row r="336" spans="1:13" x14ac:dyDescent="0.35">
      <c r="A336" t="s">
        <v>119</v>
      </c>
      <c r="B336" t="s">
        <v>596</v>
      </c>
      <c r="C336" t="s">
        <v>597</v>
      </c>
      <c r="D336" t="s">
        <v>170</v>
      </c>
      <c r="E336" t="s">
        <v>292</v>
      </c>
      <c r="F336" s="328"/>
      <c r="G336" s="328"/>
      <c r="H336" s="328"/>
      <c r="I336" s="328">
        <v>-5.04600000000001</v>
      </c>
      <c r="J336" s="328"/>
      <c r="K336" s="328"/>
      <c r="L336" s="328"/>
      <c r="M336" s="328"/>
    </row>
    <row r="337" spans="1:13" x14ac:dyDescent="0.35">
      <c r="A337" t="s">
        <v>119</v>
      </c>
      <c r="B337" t="s">
        <v>598</v>
      </c>
      <c r="C337" t="s">
        <v>599</v>
      </c>
      <c r="D337" t="s">
        <v>170</v>
      </c>
      <c r="E337" t="s">
        <v>292</v>
      </c>
      <c r="F337" s="328"/>
      <c r="G337" s="328"/>
      <c r="H337" s="328"/>
      <c r="I337" s="328">
        <v>25.491999999999901</v>
      </c>
      <c r="J337" s="328"/>
      <c r="K337" s="328"/>
      <c r="L337" s="328"/>
      <c r="M337" s="328"/>
    </row>
    <row r="338" spans="1:13" x14ac:dyDescent="0.35">
      <c r="A338" t="s">
        <v>119</v>
      </c>
      <c r="B338" t="s">
        <v>600</v>
      </c>
      <c r="C338" t="s">
        <v>601</v>
      </c>
      <c r="D338" t="s">
        <v>170</v>
      </c>
      <c r="E338" t="s">
        <v>292</v>
      </c>
      <c r="F338" s="328"/>
      <c r="G338" s="328"/>
      <c r="H338" s="328"/>
      <c r="I338" s="328">
        <v>0.85400000000004195</v>
      </c>
      <c r="J338" s="328"/>
      <c r="K338" s="328"/>
      <c r="L338" s="328"/>
      <c r="M338" s="328"/>
    </row>
    <row r="339" spans="1:13" x14ac:dyDescent="0.35">
      <c r="A339" t="s">
        <v>119</v>
      </c>
      <c r="B339" t="s">
        <v>602</v>
      </c>
      <c r="C339" t="s">
        <v>603</v>
      </c>
      <c r="D339" t="s">
        <v>170</v>
      </c>
      <c r="E339" t="s">
        <v>292</v>
      </c>
      <c r="F339" s="328"/>
      <c r="G339" s="328"/>
      <c r="H339" s="328"/>
      <c r="I339" s="328">
        <v>16.212</v>
      </c>
      <c r="J339" s="328"/>
      <c r="K339" s="328"/>
      <c r="L339" s="328"/>
      <c r="M339" s="328"/>
    </row>
    <row r="340" spans="1:13" x14ac:dyDescent="0.35">
      <c r="A340" t="s">
        <v>119</v>
      </c>
      <c r="B340" t="s">
        <v>604</v>
      </c>
      <c r="C340" t="s">
        <v>605</v>
      </c>
      <c r="D340" t="s">
        <v>170</v>
      </c>
      <c r="E340" t="s">
        <v>292</v>
      </c>
      <c r="F340" s="328"/>
      <c r="G340" s="328"/>
      <c r="H340" s="328"/>
      <c r="I340" s="328">
        <v>0</v>
      </c>
      <c r="J340" s="328"/>
      <c r="K340" s="328"/>
      <c r="L340" s="328"/>
      <c r="M340" s="328"/>
    </row>
    <row r="341" spans="1:13" x14ac:dyDescent="0.35">
      <c r="A341" t="s">
        <v>119</v>
      </c>
      <c r="B341" t="s">
        <v>606</v>
      </c>
      <c r="C341" t="s">
        <v>607</v>
      </c>
      <c r="D341" t="s">
        <v>170</v>
      </c>
      <c r="E341" t="s">
        <v>292</v>
      </c>
      <c r="F341" s="328"/>
      <c r="G341" s="328"/>
      <c r="H341" s="328"/>
      <c r="I341" s="328">
        <v>-5.04600000000001</v>
      </c>
      <c r="J341" s="328"/>
      <c r="K341" s="328"/>
      <c r="L341" s="328"/>
      <c r="M341" s="328"/>
    </row>
    <row r="342" spans="1:13" x14ac:dyDescent="0.35">
      <c r="A342" t="s">
        <v>119</v>
      </c>
      <c r="B342" t="s">
        <v>608</v>
      </c>
      <c r="C342" t="s">
        <v>609</v>
      </c>
      <c r="D342" t="s">
        <v>170</v>
      </c>
      <c r="E342" t="s">
        <v>292</v>
      </c>
      <c r="F342" s="328"/>
      <c r="G342" s="328"/>
      <c r="H342" s="328"/>
      <c r="I342" s="328">
        <v>25.491999999999901</v>
      </c>
      <c r="J342" s="328"/>
      <c r="K342" s="328"/>
      <c r="L342" s="328"/>
      <c r="M342" s="328"/>
    </row>
    <row r="343" spans="1:13" x14ac:dyDescent="0.35">
      <c r="A343" t="s">
        <v>119</v>
      </c>
      <c r="B343" t="s">
        <v>610</v>
      </c>
      <c r="C343" t="s">
        <v>611</v>
      </c>
      <c r="D343" t="s">
        <v>170</v>
      </c>
      <c r="E343" t="s">
        <v>292</v>
      </c>
      <c r="F343" s="328"/>
      <c r="G343" s="328"/>
      <c r="H343" s="328"/>
      <c r="I343" s="328">
        <v>0.85400000000004195</v>
      </c>
      <c r="J343" s="328"/>
      <c r="K343" s="328"/>
      <c r="L343" s="328"/>
      <c r="M343" s="328"/>
    </row>
    <row r="344" spans="1:13" x14ac:dyDescent="0.35">
      <c r="A344" t="s">
        <v>119</v>
      </c>
      <c r="B344" t="s">
        <v>612</v>
      </c>
      <c r="C344" t="s">
        <v>613</v>
      </c>
      <c r="D344" t="s">
        <v>170</v>
      </c>
      <c r="E344" t="s">
        <v>292</v>
      </c>
      <c r="F344" s="328"/>
      <c r="G344" s="328"/>
      <c r="H344" s="328"/>
      <c r="I344" s="328">
        <v>16.212</v>
      </c>
      <c r="J344" s="328"/>
      <c r="K344" s="328"/>
      <c r="L344" s="328"/>
      <c r="M344" s="328"/>
    </row>
    <row r="345" spans="1:13" x14ac:dyDescent="0.35">
      <c r="A345" t="s">
        <v>119</v>
      </c>
      <c r="B345" t="s">
        <v>614</v>
      </c>
      <c r="C345" t="s">
        <v>615</v>
      </c>
      <c r="D345" t="s">
        <v>170</v>
      </c>
      <c r="E345" t="s">
        <v>292</v>
      </c>
      <c r="F345" s="328"/>
      <c r="G345" s="328"/>
      <c r="H345" s="328"/>
      <c r="I345" s="328">
        <v>0</v>
      </c>
      <c r="J345" s="328"/>
      <c r="K345" s="328"/>
      <c r="L345" s="328"/>
      <c r="M345" s="328"/>
    </row>
    <row r="346" spans="1:13" ht="38.25" x14ac:dyDescent="0.35">
      <c r="A346" t="s">
        <v>119</v>
      </c>
      <c r="B346" t="s">
        <v>616</v>
      </c>
      <c r="C346" s="327" t="s">
        <v>617</v>
      </c>
      <c r="D346" t="s">
        <v>424</v>
      </c>
      <c r="E346" t="s">
        <v>292</v>
      </c>
      <c r="F346" s="444"/>
      <c r="G346" s="444"/>
      <c r="H346" s="444"/>
      <c r="I346" s="444">
        <v>1313.01</v>
      </c>
      <c r="J346" s="444"/>
      <c r="K346" s="444"/>
      <c r="L346" s="444"/>
      <c r="M346" s="444"/>
    </row>
    <row r="347" spans="1:13" ht="25.5" x14ac:dyDescent="0.35">
      <c r="A347" t="s">
        <v>119</v>
      </c>
      <c r="B347" t="s">
        <v>618</v>
      </c>
      <c r="C347" s="327" t="s">
        <v>619</v>
      </c>
      <c r="D347" t="s">
        <v>424</v>
      </c>
      <c r="E347" t="s">
        <v>292</v>
      </c>
      <c r="F347" s="444"/>
      <c r="G347" s="444"/>
      <c r="H347" s="444"/>
      <c r="I347" s="444">
        <v>35.47</v>
      </c>
      <c r="J347" s="444"/>
      <c r="K347" s="444"/>
      <c r="L347" s="444"/>
      <c r="M347" s="444"/>
    </row>
    <row r="348" spans="1:13" ht="25.5" x14ac:dyDescent="0.35">
      <c r="A348" t="s">
        <v>119</v>
      </c>
      <c r="B348" t="s">
        <v>620</v>
      </c>
      <c r="C348" s="327" t="s">
        <v>621</v>
      </c>
      <c r="D348" t="s">
        <v>176</v>
      </c>
      <c r="E348" t="s">
        <v>292</v>
      </c>
      <c r="F348" s="445"/>
      <c r="G348" s="445"/>
      <c r="H348" s="445"/>
      <c r="I348" s="445">
        <v>2.7014264933244998E-2</v>
      </c>
      <c r="J348" s="445"/>
      <c r="K348" s="445"/>
      <c r="L348" s="445"/>
      <c r="M348" s="445"/>
    </row>
    <row r="349" spans="1:13" x14ac:dyDescent="0.35">
      <c r="A349" t="s">
        <v>119</v>
      </c>
      <c r="B349" t="s">
        <v>622</v>
      </c>
      <c r="C349" t="s">
        <v>623</v>
      </c>
      <c r="D349" t="s">
        <v>424</v>
      </c>
      <c r="E349" t="s">
        <v>292</v>
      </c>
      <c r="F349" s="444"/>
      <c r="G349" s="444"/>
      <c r="H349" s="444"/>
      <c r="I349" s="444">
        <v>1021.28</v>
      </c>
      <c r="J349" s="444"/>
      <c r="K349" s="444"/>
      <c r="L349" s="444"/>
      <c r="M349" s="444"/>
    </row>
    <row r="350" spans="1:13" x14ac:dyDescent="0.35">
      <c r="A350" t="s">
        <v>119</v>
      </c>
      <c r="B350" t="s">
        <v>624</v>
      </c>
      <c r="C350" t="s">
        <v>625</v>
      </c>
      <c r="D350" t="s">
        <v>424</v>
      </c>
      <c r="E350" t="s">
        <v>292</v>
      </c>
      <c r="F350" s="444"/>
      <c r="G350" s="444"/>
      <c r="H350" s="444"/>
      <c r="I350" s="444">
        <v>27.83</v>
      </c>
      <c r="J350" s="444"/>
      <c r="K350" s="444"/>
      <c r="L350" s="444"/>
      <c r="M350" s="444"/>
    </row>
    <row r="351" spans="1:13" x14ac:dyDescent="0.35">
      <c r="A351" t="s">
        <v>119</v>
      </c>
      <c r="B351" t="s">
        <v>626</v>
      </c>
      <c r="C351" t="s">
        <v>627</v>
      </c>
      <c r="D351" t="s">
        <v>424</v>
      </c>
      <c r="E351" t="s">
        <v>292</v>
      </c>
      <c r="F351" s="444"/>
      <c r="G351" s="444"/>
      <c r="H351" s="444"/>
      <c r="I351" s="444">
        <v>805.68</v>
      </c>
      <c r="J351" s="444"/>
      <c r="K351" s="444"/>
      <c r="L351" s="444"/>
      <c r="M351" s="444"/>
    </row>
    <row r="352" spans="1:13" x14ac:dyDescent="0.35">
      <c r="A352" t="s">
        <v>119</v>
      </c>
      <c r="B352" t="s">
        <v>628</v>
      </c>
      <c r="C352" t="s">
        <v>629</v>
      </c>
      <c r="D352" t="s">
        <v>424</v>
      </c>
      <c r="E352" t="s">
        <v>292</v>
      </c>
      <c r="F352" s="444"/>
      <c r="G352" s="444"/>
      <c r="H352" s="444"/>
      <c r="I352" s="444">
        <v>56.14</v>
      </c>
      <c r="J352" s="444"/>
      <c r="K352" s="444"/>
      <c r="L352" s="444"/>
      <c r="M352" s="444"/>
    </row>
    <row r="353" spans="1:13" x14ac:dyDescent="0.35">
      <c r="A353" t="s">
        <v>119</v>
      </c>
      <c r="B353" t="s">
        <v>630</v>
      </c>
      <c r="C353" t="s">
        <v>631</v>
      </c>
      <c r="D353" t="s">
        <v>188</v>
      </c>
      <c r="E353" t="s">
        <v>292</v>
      </c>
      <c r="F353" s="446"/>
      <c r="G353" s="446"/>
      <c r="H353" s="446"/>
      <c r="I353" s="446">
        <v>3081.13</v>
      </c>
      <c r="J353" s="446"/>
      <c r="K353" s="446"/>
      <c r="L353" s="446"/>
      <c r="M353" s="446"/>
    </row>
    <row r="354" spans="1:13" x14ac:dyDescent="0.35">
      <c r="A354" t="s">
        <v>119</v>
      </c>
      <c r="B354" t="s">
        <v>632</v>
      </c>
      <c r="C354" t="s">
        <v>633</v>
      </c>
      <c r="D354" t="s">
        <v>188</v>
      </c>
      <c r="E354" t="s">
        <v>292</v>
      </c>
      <c r="F354" s="446"/>
      <c r="G354" s="446"/>
      <c r="H354" s="446"/>
      <c r="I354" s="446">
        <v>4.53</v>
      </c>
      <c r="J354" s="446"/>
      <c r="K354" s="446"/>
      <c r="L354" s="446"/>
      <c r="M354" s="446"/>
    </row>
    <row r="355" spans="1:13" x14ac:dyDescent="0.35">
      <c r="A355" t="s">
        <v>119</v>
      </c>
      <c r="B355" t="s">
        <v>634</v>
      </c>
      <c r="C355" t="s">
        <v>635</v>
      </c>
      <c r="D355" t="s">
        <v>636</v>
      </c>
      <c r="E355" t="s">
        <v>292</v>
      </c>
      <c r="F355" s="446"/>
      <c r="G355" s="446"/>
      <c r="H355" s="446"/>
      <c r="I355" s="446">
        <v>3076151</v>
      </c>
      <c r="J355" s="446"/>
      <c r="K355" s="446"/>
      <c r="L355" s="446"/>
      <c r="M355" s="446"/>
    </row>
    <row r="356" spans="1:13" x14ac:dyDescent="0.35">
      <c r="A356" t="s">
        <v>119</v>
      </c>
      <c r="B356" t="s">
        <v>637</v>
      </c>
      <c r="C356" t="s">
        <v>638</v>
      </c>
      <c r="D356" t="s">
        <v>636</v>
      </c>
      <c r="E356" t="s">
        <v>292</v>
      </c>
      <c r="F356" s="446"/>
      <c r="G356" s="446"/>
      <c r="H356" s="446"/>
      <c r="I356" s="446">
        <v>0</v>
      </c>
      <c r="J356" s="446"/>
      <c r="K356" s="446"/>
      <c r="L356" s="446"/>
      <c r="M356" s="446"/>
    </row>
    <row r="357" spans="1:13" x14ac:dyDescent="0.35">
      <c r="A357" t="s">
        <v>119</v>
      </c>
      <c r="B357" t="s">
        <v>639</v>
      </c>
      <c r="C357" t="s">
        <v>640</v>
      </c>
      <c r="D357" t="s">
        <v>176</v>
      </c>
      <c r="E357" t="s">
        <v>292</v>
      </c>
      <c r="F357" s="445"/>
      <c r="G357" s="445"/>
      <c r="H357" s="445"/>
      <c r="I357" s="445">
        <v>0</v>
      </c>
      <c r="J357" s="445"/>
      <c r="K357" s="445"/>
      <c r="L357" s="445"/>
      <c r="M357" s="445"/>
    </row>
    <row r="358" spans="1:13" x14ac:dyDescent="0.35">
      <c r="A358" t="s">
        <v>119</v>
      </c>
      <c r="B358" t="s">
        <v>641</v>
      </c>
      <c r="C358" t="s">
        <v>642</v>
      </c>
      <c r="D358" t="s">
        <v>636</v>
      </c>
      <c r="E358" t="s">
        <v>292</v>
      </c>
      <c r="F358" s="446"/>
      <c r="G358" s="446"/>
      <c r="H358" s="446"/>
      <c r="I358" s="446">
        <v>364857</v>
      </c>
      <c r="J358" s="446"/>
      <c r="K358" s="446"/>
      <c r="L358" s="446"/>
      <c r="M358" s="446"/>
    </row>
    <row r="359" spans="1:13" x14ac:dyDescent="0.35">
      <c r="A359" t="s">
        <v>119</v>
      </c>
      <c r="B359" t="s">
        <v>643</v>
      </c>
      <c r="C359" t="s">
        <v>644</v>
      </c>
      <c r="D359" t="s">
        <v>176</v>
      </c>
      <c r="E359" t="s">
        <v>292</v>
      </c>
      <c r="F359" s="445"/>
      <c r="G359" s="445"/>
      <c r="H359" s="445"/>
      <c r="I359" s="445">
        <v>0.118608286784361</v>
      </c>
      <c r="J359" s="445"/>
      <c r="K359" s="445"/>
      <c r="L359" s="445"/>
      <c r="M359" s="445"/>
    </row>
    <row r="360" spans="1:13" x14ac:dyDescent="0.35">
      <c r="A360" t="s">
        <v>119</v>
      </c>
      <c r="B360" t="s">
        <v>645</v>
      </c>
      <c r="C360" t="s">
        <v>646</v>
      </c>
      <c r="D360" t="s">
        <v>636</v>
      </c>
      <c r="E360" t="s">
        <v>292</v>
      </c>
      <c r="F360" s="446"/>
      <c r="G360" s="446"/>
      <c r="H360" s="446"/>
      <c r="I360" s="446">
        <v>2711293</v>
      </c>
      <c r="J360" s="446"/>
      <c r="K360" s="446"/>
      <c r="L360" s="446"/>
      <c r="M360" s="446"/>
    </row>
    <row r="361" spans="1:13" x14ac:dyDescent="0.35">
      <c r="A361" t="s">
        <v>119</v>
      </c>
      <c r="B361" t="s">
        <v>647</v>
      </c>
      <c r="C361" t="s">
        <v>648</v>
      </c>
      <c r="D361" t="s">
        <v>176</v>
      </c>
      <c r="E361" t="s">
        <v>292</v>
      </c>
      <c r="F361" s="445"/>
      <c r="G361" s="445"/>
      <c r="H361" s="445"/>
      <c r="I361" s="445">
        <v>0.88139138813406803</v>
      </c>
      <c r="J361" s="445"/>
      <c r="K361" s="445"/>
      <c r="L361" s="445"/>
      <c r="M361" s="445"/>
    </row>
    <row r="362" spans="1:13" x14ac:dyDescent="0.35">
      <c r="A362" t="s">
        <v>119</v>
      </c>
      <c r="B362" t="s">
        <v>649</v>
      </c>
      <c r="C362" t="s">
        <v>650</v>
      </c>
      <c r="D362" t="s">
        <v>176</v>
      </c>
      <c r="E362" t="s">
        <v>292</v>
      </c>
      <c r="F362" s="445"/>
      <c r="G362" s="445"/>
      <c r="H362" s="445"/>
      <c r="I362" s="445">
        <v>0.73119999999999896</v>
      </c>
      <c r="J362" s="445"/>
      <c r="K362" s="445"/>
      <c r="L362" s="445"/>
      <c r="M362" s="445"/>
    </row>
    <row r="363" spans="1:13" x14ac:dyDescent="0.35">
      <c r="A363" t="s">
        <v>119</v>
      </c>
      <c r="B363" t="s">
        <v>651</v>
      </c>
      <c r="C363" t="s">
        <v>652</v>
      </c>
      <c r="D363" t="s">
        <v>176</v>
      </c>
      <c r="E363" t="s">
        <v>292</v>
      </c>
      <c r="F363" s="445"/>
      <c r="G363" s="445"/>
      <c r="H363" s="445"/>
      <c r="I363" s="445">
        <v>0.1396</v>
      </c>
      <c r="J363" s="445"/>
      <c r="K363" s="445"/>
      <c r="L363" s="445"/>
      <c r="M363" s="445"/>
    </row>
    <row r="364" spans="1:13" x14ac:dyDescent="0.35">
      <c r="A364" t="s">
        <v>119</v>
      </c>
      <c r="B364" t="s">
        <v>653</v>
      </c>
      <c r="C364" t="s">
        <v>654</v>
      </c>
      <c r="D364" t="s">
        <v>176</v>
      </c>
      <c r="E364" t="s">
        <v>292</v>
      </c>
      <c r="F364" s="445"/>
      <c r="G364" s="445"/>
      <c r="H364" s="445"/>
      <c r="I364" s="445">
        <v>0.12920000000000001</v>
      </c>
      <c r="J364" s="445"/>
      <c r="K364" s="445"/>
      <c r="L364" s="445"/>
      <c r="M364" s="445"/>
    </row>
    <row r="365" spans="1:13" x14ac:dyDescent="0.35">
      <c r="A365" t="s">
        <v>119</v>
      </c>
      <c r="B365" t="s">
        <v>655</v>
      </c>
      <c r="C365" t="s">
        <v>656</v>
      </c>
      <c r="D365" t="s">
        <v>189</v>
      </c>
      <c r="E365" t="s">
        <v>292</v>
      </c>
      <c r="F365" s="446"/>
      <c r="G365" s="446"/>
      <c r="H365" s="446"/>
      <c r="I365" s="446">
        <v>547</v>
      </c>
      <c r="J365" s="446"/>
      <c r="K365" s="446"/>
      <c r="L365" s="446"/>
      <c r="M365" s="446"/>
    </row>
    <row r="366" spans="1:13" x14ac:dyDescent="0.35">
      <c r="A366" t="s">
        <v>119</v>
      </c>
      <c r="B366" t="s">
        <v>657</v>
      </c>
      <c r="C366" t="s">
        <v>658</v>
      </c>
      <c r="D366" t="s">
        <v>170</v>
      </c>
      <c r="E366" t="s">
        <v>292</v>
      </c>
      <c r="F366" s="328"/>
      <c r="G366" s="328"/>
      <c r="H366" s="328"/>
      <c r="I366" s="328">
        <v>0.24299999999999999</v>
      </c>
      <c r="J366" s="328"/>
      <c r="K366" s="328"/>
      <c r="L366" s="328"/>
      <c r="M366" s="328"/>
    </row>
    <row r="367" spans="1:13" x14ac:dyDescent="0.35">
      <c r="A367" t="s">
        <v>119</v>
      </c>
      <c r="B367" t="s">
        <v>659</v>
      </c>
      <c r="C367" t="s">
        <v>660</v>
      </c>
      <c r="D367" t="s">
        <v>170</v>
      </c>
      <c r="E367" t="s">
        <v>292</v>
      </c>
      <c r="F367" s="328"/>
      <c r="G367" s="328"/>
      <c r="H367" s="328"/>
      <c r="I367" s="328">
        <v>1.821</v>
      </c>
      <c r="J367" s="328"/>
      <c r="K367" s="328"/>
      <c r="L367" s="328"/>
      <c r="M367" s="328"/>
    </row>
    <row r="368" spans="1:13" x14ac:dyDescent="0.35">
      <c r="A368" t="s">
        <v>122</v>
      </c>
      <c r="B368" t="s">
        <v>290</v>
      </c>
      <c r="C368" t="s">
        <v>291</v>
      </c>
      <c r="D368" t="s">
        <v>170</v>
      </c>
      <c r="E368" t="s">
        <v>292</v>
      </c>
      <c r="F368" s="328"/>
      <c r="G368" s="328"/>
      <c r="H368" s="328"/>
      <c r="I368" s="328">
        <v>2.6320000000000001</v>
      </c>
      <c r="J368" s="328"/>
      <c r="K368" s="328"/>
      <c r="L368" s="328"/>
      <c r="M368" s="328"/>
    </row>
    <row r="369" spans="1:13" x14ac:dyDescent="0.35">
      <c r="A369" t="s">
        <v>122</v>
      </c>
      <c r="B369" t="s">
        <v>293</v>
      </c>
      <c r="C369" t="s">
        <v>294</v>
      </c>
      <c r="D369" t="s">
        <v>172</v>
      </c>
      <c r="E369" t="s">
        <v>292</v>
      </c>
      <c r="F369" s="328"/>
      <c r="G369" s="328"/>
      <c r="H369" s="328"/>
      <c r="I369" s="328">
        <v>95.165000000000006</v>
      </c>
      <c r="J369" s="328"/>
      <c r="K369" s="328"/>
      <c r="L369" s="328"/>
      <c r="M369" s="328"/>
    </row>
    <row r="370" spans="1:13" x14ac:dyDescent="0.35">
      <c r="A370" t="s">
        <v>122</v>
      </c>
      <c r="B370" t="s">
        <v>295</v>
      </c>
      <c r="C370" t="s">
        <v>296</v>
      </c>
      <c r="D370" t="s">
        <v>188</v>
      </c>
      <c r="E370" t="s">
        <v>292</v>
      </c>
      <c r="F370" s="443"/>
      <c r="G370" s="443"/>
      <c r="H370" s="443">
        <v>0</v>
      </c>
      <c r="I370" s="443">
        <v>0.1</v>
      </c>
      <c r="J370" s="443"/>
      <c r="K370" s="443"/>
      <c r="L370" s="443"/>
      <c r="M370" s="443"/>
    </row>
    <row r="371" spans="1:13" x14ac:dyDescent="0.35">
      <c r="A371" t="s">
        <v>122</v>
      </c>
      <c r="B371" t="s">
        <v>297</v>
      </c>
      <c r="C371" t="s">
        <v>298</v>
      </c>
      <c r="D371" t="s">
        <v>205</v>
      </c>
      <c r="E371" t="s">
        <v>292</v>
      </c>
      <c r="I371" t="s">
        <v>308</v>
      </c>
    </row>
    <row r="372" spans="1:13" x14ac:dyDescent="0.35">
      <c r="A372" t="s">
        <v>122</v>
      </c>
      <c r="B372" t="s">
        <v>300</v>
      </c>
      <c r="C372" t="s">
        <v>301</v>
      </c>
      <c r="D372" t="s">
        <v>170</v>
      </c>
      <c r="E372" t="s">
        <v>292</v>
      </c>
      <c r="F372" s="328"/>
      <c r="G372" s="328"/>
      <c r="H372" s="328"/>
      <c r="I372" s="328">
        <v>0</v>
      </c>
      <c r="J372" s="328"/>
      <c r="K372" s="328"/>
      <c r="L372" s="328"/>
      <c r="M372" s="328"/>
    </row>
    <row r="373" spans="1:13" x14ac:dyDescent="0.35">
      <c r="A373" t="s">
        <v>122</v>
      </c>
      <c r="B373" t="s">
        <v>302</v>
      </c>
      <c r="C373" t="s">
        <v>303</v>
      </c>
      <c r="D373" t="s">
        <v>170</v>
      </c>
      <c r="E373" t="s">
        <v>292</v>
      </c>
      <c r="F373" s="328"/>
      <c r="G373" s="328"/>
      <c r="H373" s="328"/>
      <c r="I373" s="328">
        <v>0</v>
      </c>
      <c r="J373" s="328"/>
      <c r="K373" s="328"/>
      <c r="L373" s="328"/>
      <c r="M373" s="328"/>
    </row>
    <row r="374" spans="1:13" x14ac:dyDescent="0.35">
      <c r="A374" t="s">
        <v>122</v>
      </c>
      <c r="B374" t="s">
        <v>304</v>
      </c>
      <c r="C374" t="s">
        <v>305</v>
      </c>
      <c r="D374" t="s">
        <v>186</v>
      </c>
      <c r="E374" t="s">
        <v>292</v>
      </c>
      <c r="F374" s="443"/>
      <c r="G374" s="443"/>
      <c r="H374" s="443">
        <v>0</v>
      </c>
      <c r="I374" s="443">
        <v>4.75858547428651E-2</v>
      </c>
      <c r="J374" s="443"/>
      <c r="K374" s="443"/>
      <c r="L374" s="443"/>
      <c r="M374" s="443"/>
    </row>
    <row r="375" spans="1:13" x14ac:dyDescent="0.35">
      <c r="A375" t="s">
        <v>122</v>
      </c>
      <c r="B375" t="s">
        <v>306</v>
      </c>
      <c r="C375" t="s">
        <v>307</v>
      </c>
      <c r="D375" t="s">
        <v>205</v>
      </c>
      <c r="E375" t="s">
        <v>292</v>
      </c>
      <c r="I375" t="s">
        <v>299</v>
      </c>
    </row>
    <row r="376" spans="1:13" x14ac:dyDescent="0.35">
      <c r="A376" t="s">
        <v>122</v>
      </c>
      <c r="B376" t="s">
        <v>309</v>
      </c>
      <c r="C376" t="s">
        <v>310</v>
      </c>
      <c r="D376" t="s">
        <v>170</v>
      </c>
      <c r="E376" t="s">
        <v>292</v>
      </c>
      <c r="F376" s="328"/>
      <c r="G376" s="328"/>
      <c r="H376" s="328"/>
      <c r="I376" s="328">
        <v>-0.61750000000000005</v>
      </c>
      <c r="J376" s="328"/>
      <c r="K376" s="328"/>
      <c r="L376" s="328"/>
      <c r="M376" s="328"/>
    </row>
    <row r="377" spans="1:13" x14ac:dyDescent="0.35">
      <c r="A377" t="s">
        <v>122</v>
      </c>
      <c r="B377" t="s">
        <v>311</v>
      </c>
      <c r="C377" t="s">
        <v>312</v>
      </c>
      <c r="D377" t="s">
        <v>170</v>
      </c>
      <c r="E377" t="s">
        <v>292</v>
      </c>
      <c r="F377" s="328"/>
      <c r="G377" s="328"/>
      <c r="H377" s="328"/>
      <c r="I377" s="328">
        <v>0</v>
      </c>
      <c r="J377" s="328"/>
      <c r="K377" s="328"/>
      <c r="L377" s="328"/>
      <c r="M377" s="328"/>
    </row>
    <row r="378" spans="1:13" x14ac:dyDescent="0.35">
      <c r="A378" t="s">
        <v>122</v>
      </c>
      <c r="B378" t="s">
        <v>313</v>
      </c>
      <c r="C378" t="s">
        <v>314</v>
      </c>
      <c r="D378" t="s">
        <v>189</v>
      </c>
      <c r="E378" t="s">
        <v>292</v>
      </c>
      <c r="F378" s="444"/>
      <c r="G378" s="444"/>
      <c r="H378" s="444">
        <v>0</v>
      </c>
      <c r="I378" s="444">
        <v>6.5789473684210504</v>
      </c>
      <c r="J378" s="444"/>
      <c r="K378" s="444"/>
      <c r="L378" s="444"/>
      <c r="M378" s="444"/>
    </row>
    <row r="379" spans="1:13" x14ac:dyDescent="0.35">
      <c r="A379" t="s">
        <v>122</v>
      </c>
      <c r="B379" t="s">
        <v>315</v>
      </c>
      <c r="C379" t="s">
        <v>316</v>
      </c>
      <c r="D379" t="s">
        <v>205</v>
      </c>
      <c r="E379" t="s">
        <v>292</v>
      </c>
      <c r="I379" t="s">
        <v>308</v>
      </c>
    </row>
    <row r="380" spans="1:13" x14ac:dyDescent="0.35">
      <c r="A380" t="s">
        <v>122</v>
      </c>
      <c r="B380" t="s">
        <v>317</v>
      </c>
      <c r="C380" t="s">
        <v>318</v>
      </c>
      <c r="D380" t="s">
        <v>170</v>
      </c>
      <c r="E380" t="s">
        <v>292</v>
      </c>
      <c r="F380" s="328"/>
      <c r="G380" s="328"/>
      <c r="H380" s="328"/>
      <c r="I380" s="328">
        <v>0</v>
      </c>
      <c r="J380" s="328"/>
      <c r="K380" s="328"/>
      <c r="L380" s="328"/>
      <c r="M380" s="328"/>
    </row>
    <row r="381" spans="1:13" x14ac:dyDescent="0.35">
      <c r="A381" t="s">
        <v>122</v>
      </c>
      <c r="B381" t="s">
        <v>319</v>
      </c>
      <c r="C381" t="s">
        <v>320</v>
      </c>
      <c r="D381" t="s">
        <v>170</v>
      </c>
      <c r="E381" t="s">
        <v>292</v>
      </c>
      <c r="F381" s="328"/>
      <c r="G381" s="328"/>
      <c r="H381" s="328"/>
      <c r="I381" s="328">
        <v>0</v>
      </c>
      <c r="J381" s="328"/>
      <c r="K381" s="328"/>
      <c r="L381" s="328"/>
      <c r="M381" s="328"/>
    </row>
    <row r="382" spans="1:13" x14ac:dyDescent="0.35">
      <c r="A382" t="s">
        <v>122</v>
      </c>
      <c r="B382" t="s">
        <v>321</v>
      </c>
      <c r="C382" t="s">
        <v>322</v>
      </c>
      <c r="D382" t="s">
        <v>189</v>
      </c>
      <c r="E382" t="s">
        <v>292</v>
      </c>
      <c r="F382" s="444"/>
      <c r="G382" s="444"/>
      <c r="H382" s="444">
        <v>0</v>
      </c>
      <c r="I382" s="444">
        <v>-4.4943820224719202</v>
      </c>
      <c r="J382" s="444"/>
      <c r="K382" s="444"/>
      <c r="L382" s="444"/>
      <c r="M382" s="444"/>
    </row>
    <row r="383" spans="1:13" x14ac:dyDescent="0.35">
      <c r="A383" t="s">
        <v>122</v>
      </c>
      <c r="B383" t="s">
        <v>323</v>
      </c>
      <c r="C383" t="s">
        <v>324</v>
      </c>
      <c r="D383" t="s">
        <v>205</v>
      </c>
      <c r="E383" t="s">
        <v>292</v>
      </c>
      <c r="I383" t="s">
        <v>299</v>
      </c>
    </row>
    <row r="384" spans="1:13" x14ac:dyDescent="0.35">
      <c r="A384" t="s">
        <v>122</v>
      </c>
      <c r="B384" t="s">
        <v>325</v>
      </c>
      <c r="C384" t="s">
        <v>326</v>
      </c>
      <c r="D384" t="s">
        <v>170</v>
      </c>
      <c r="E384" t="s">
        <v>292</v>
      </c>
      <c r="F384" s="328"/>
      <c r="G384" s="328"/>
      <c r="H384" s="328"/>
      <c r="I384" s="328">
        <v>-0.1008</v>
      </c>
      <c r="J384" s="328"/>
      <c r="K384" s="328"/>
      <c r="L384" s="328"/>
      <c r="M384" s="328"/>
    </row>
    <row r="385" spans="1:13" x14ac:dyDescent="0.35">
      <c r="A385" t="s">
        <v>122</v>
      </c>
      <c r="B385" t="s">
        <v>327</v>
      </c>
      <c r="C385" t="s">
        <v>328</v>
      </c>
      <c r="D385" t="s">
        <v>170</v>
      </c>
      <c r="E385" t="s">
        <v>292</v>
      </c>
      <c r="F385" s="328"/>
      <c r="G385" s="328"/>
      <c r="H385" s="328"/>
      <c r="I385" s="328">
        <v>0</v>
      </c>
      <c r="J385" s="328"/>
      <c r="K385" s="328"/>
      <c r="L385" s="328"/>
      <c r="M385" s="328"/>
    </row>
    <row r="386" spans="1:13" x14ac:dyDescent="0.35">
      <c r="A386" t="s">
        <v>122</v>
      </c>
      <c r="B386" t="s">
        <v>329</v>
      </c>
      <c r="C386" t="s">
        <v>330</v>
      </c>
      <c r="D386" t="s">
        <v>188</v>
      </c>
      <c r="E386" t="s">
        <v>292</v>
      </c>
      <c r="F386" s="444"/>
      <c r="G386" s="444"/>
      <c r="H386" s="444">
        <v>0</v>
      </c>
      <c r="I386" s="444">
        <v>108.046414304737</v>
      </c>
      <c r="J386" s="444"/>
      <c r="K386" s="444"/>
      <c r="L386" s="444"/>
      <c r="M386" s="444"/>
    </row>
    <row r="387" spans="1:13" x14ac:dyDescent="0.35">
      <c r="A387" t="s">
        <v>122</v>
      </c>
      <c r="B387" t="s">
        <v>331</v>
      </c>
      <c r="C387" t="s">
        <v>332</v>
      </c>
      <c r="D387" t="s">
        <v>205</v>
      </c>
      <c r="E387" t="s">
        <v>292</v>
      </c>
      <c r="I387" t="s">
        <v>308</v>
      </c>
    </row>
    <row r="388" spans="1:13" x14ac:dyDescent="0.35">
      <c r="A388" t="s">
        <v>122</v>
      </c>
      <c r="B388" t="s">
        <v>333</v>
      </c>
      <c r="C388" t="s">
        <v>334</v>
      </c>
      <c r="D388" t="s">
        <v>170</v>
      </c>
      <c r="E388" t="s">
        <v>292</v>
      </c>
      <c r="F388" s="328"/>
      <c r="G388" s="328"/>
      <c r="H388" s="328"/>
      <c r="I388" s="328">
        <v>0</v>
      </c>
      <c r="J388" s="328"/>
      <c r="K388" s="328"/>
      <c r="L388" s="328"/>
      <c r="M388" s="328"/>
    </row>
    <row r="389" spans="1:13" x14ac:dyDescent="0.35">
      <c r="A389" t="s">
        <v>122</v>
      </c>
      <c r="B389" t="s">
        <v>335</v>
      </c>
      <c r="C389" t="s">
        <v>336</v>
      </c>
      <c r="D389" t="s">
        <v>170</v>
      </c>
      <c r="E389" t="s">
        <v>292</v>
      </c>
      <c r="F389" s="328"/>
      <c r="G389" s="328"/>
      <c r="H389" s="328"/>
      <c r="I389" s="328">
        <v>0</v>
      </c>
      <c r="J389" s="328"/>
      <c r="K389" s="328"/>
      <c r="L389" s="328"/>
      <c r="M389" s="328"/>
    </row>
    <row r="390" spans="1:13" x14ac:dyDescent="0.35">
      <c r="A390" t="s">
        <v>122</v>
      </c>
      <c r="B390" t="s">
        <v>337</v>
      </c>
      <c r="C390" t="s">
        <v>338</v>
      </c>
      <c r="D390" t="s">
        <v>189</v>
      </c>
      <c r="E390" t="s">
        <v>292</v>
      </c>
      <c r="F390" s="443"/>
      <c r="G390" s="443"/>
      <c r="H390" s="443">
        <v>0</v>
      </c>
      <c r="I390" s="443">
        <v>1.0303687635574801</v>
      </c>
      <c r="J390" s="443"/>
      <c r="K390" s="443"/>
      <c r="L390" s="443"/>
      <c r="M390" s="443"/>
    </row>
    <row r="391" spans="1:13" x14ac:dyDescent="0.35">
      <c r="A391" t="s">
        <v>122</v>
      </c>
      <c r="B391" t="s">
        <v>339</v>
      </c>
      <c r="C391" t="s">
        <v>340</v>
      </c>
      <c r="D391" t="s">
        <v>205</v>
      </c>
      <c r="E391" t="s">
        <v>292</v>
      </c>
      <c r="I391" t="s">
        <v>308</v>
      </c>
    </row>
    <row r="392" spans="1:13" x14ac:dyDescent="0.35">
      <c r="A392" t="s">
        <v>122</v>
      </c>
      <c r="B392" t="s">
        <v>341</v>
      </c>
      <c r="C392" t="s">
        <v>342</v>
      </c>
      <c r="D392" t="s">
        <v>170</v>
      </c>
      <c r="E392" t="s">
        <v>292</v>
      </c>
      <c r="F392" s="328"/>
      <c r="G392" s="328"/>
      <c r="H392" s="328"/>
      <c r="I392" s="328">
        <v>0</v>
      </c>
      <c r="J392" s="328"/>
      <c r="K392" s="328"/>
      <c r="L392" s="328"/>
      <c r="M392" s="328"/>
    </row>
    <row r="393" spans="1:13" x14ac:dyDescent="0.35">
      <c r="A393" t="s">
        <v>122</v>
      </c>
      <c r="B393" t="s">
        <v>343</v>
      </c>
      <c r="C393" t="s">
        <v>344</v>
      </c>
      <c r="D393" t="s">
        <v>170</v>
      </c>
      <c r="E393" t="s">
        <v>292</v>
      </c>
      <c r="F393" s="328"/>
      <c r="G393" s="328"/>
      <c r="H393" s="328"/>
      <c r="I393" s="328">
        <v>0</v>
      </c>
      <c r="J393" s="328"/>
      <c r="K393" s="328"/>
      <c r="L393" s="328"/>
      <c r="M393" s="328"/>
    </row>
    <row r="394" spans="1:13" x14ac:dyDescent="0.35">
      <c r="A394" t="s">
        <v>122</v>
      </c>
      <c r="B394" t="s">
        <v>345</v>
      </c>
      <c r="C394" t="s">
        <v>346</v>
      </c>
      <c r="D394" t="s">
        <v>188</v>
      </c>
      <c r="E394" t="s">
        <v>292</v>
      </c>
      <c r="F394" s="444"/>
      <c r="G394" s="444"/>
      <c r="H394" s="444"/>
      <c r="I394" s="444">
        <v>75</v>
      </c>
      <c r="J394" s="444"/>
      <c r="K394" s="444"/>
      <c r="L394" s="444"/>
      <c r="M394" s="444"/>
    </row>
    <row r="395" spans="1:13" x14ac:dyDescent="0.35">
      <c r="A395" t="s">
        <v>122</v>
      </c>
      <c r="B395" t="s">
        <v>347</v>
      </c>
      <c r="C395" t="s">
        <v>348</v>
      </c>
      <c r="D395" t="s">
        <v>188</v>
      </c>
      <c r="E395" t="s">
        <v>292</v>
      </c>
      <c r="F395" s="444"/>
      <c r="G395" s="444"/>
      <c r="H395" s="444"/>
      <c r="I395" s="444">
        <v>75</v>
      </c>
      <c r="J395" s="444"/>
      <c r="K395" s="444"/>
      <c r="L395" s="444"/>
      <c r="M395" s="444"/>
    </row>
    <row r="396" spans="1:13" x14ac:dyDescent="0.35">
      <c r="A396" t="s">
        <v>122</v>
      </c>
      <c r="B396" t="s">
        <v>349</v>
      </c>
      <c r="C396" t="s">
        <v>350</v>
      </c>
      <c r="D396" t="s">
        <v>188</v>
      </c>
      <c r="E396" t="s">
        <v>292</v>
      </c>
      <c r="F396" s="443"/>
      <c r="G396" s="443"/>
      <c r="H396" s="443">
        <v>0</v>
      </c>
      <c r="I396" s="443">
        <v>2.8103044496487102</v>
      </c>
      <c r="J396" s="443"/>
      <c r="K396" s="443"/>
      <c r="L396" s="443"/>
      <c r="M396" s="443"/>
    </row>
    <row r="397" spans="1:13" x14ac:dyDescent="0.35">
      <c r="A397" t="s">
        <v>122</v>
      </c>
      <c r="B397" t="s">
        <v>351</v>
      </c>
      <c r="C397" t="s">
        <v>352</v>
      </c>
      <c r="D397" t="s">
        <v>205</v>
      </c>
      <c r="E397" t="s">
        <v>292</v>
      </c>
      <c r="I397" t="s">
        <v>299</v>
      </c>
    </row>
    <row r="398" spans="1:13" x14ac:dyDescent="0.35">
      <c r="A398" t="s">
        <v>122</v>
      </c>
      <c r="B398" t="s">
        <v>353</v>
      </c>
      <c r="C398" t="s">
        <v>354</v>
      </c>
      <c r="D398" t="s">
        <v>170</v>
      </c>
      <c r="E398" t="s">
        <v>292</v>
      </c>
      <c r="F398" s="328"/>
      <c r="G398" s="328"/>
      <c r="H398" s="328"/>
      <c r="I398" s="328">
        <v>-3.9550000000000002E-2</v>
      </c>
      <c r="J398" s="328"/>
      <c r="K398" s="328"/>
      <c r="L398" s="328"/>
      <c r="M398" s="328"/>
    </row>
    <row r="399" spans="1:13" x14ac:dyDescent="0.35">
      <c r="A399" t="s">
        <v>122</v>
      </c>
      <c r="B399" t="s">
        <v>355</v>
      </c>
      <c r="C399" t="s">
        <v>356</v>
      </c>
      <c r="D399" t="s">
        <v>170</v>
      </c>
      <c r="E399" t="s">
        <v>292</v>
      </c>
      <c r="F399" s="328"/>
      <c r="G399" s="328"/>
      <c r="H399" s="328"/>
      <c r="I399" s="328">
        <v>0</v>
      </c>
      <c r="J399" s="328"/>
      <c r="K399" s="328"/>
      <c r="L399" s="328"/>
      <c r="M399" s="328"/>
    </row>
    <row r="400" spans="1:13" x14ac:dyDescent="0.35">
      <c r="A400" t="s">
        <v>122</v>
      </c>
      <c r="B400" t="s">
        <v>357</v>
      </c>
      <c r="C400" t="s">
        <v>358</v>
      </c>
      <c r="D400" t="s">
        <v>188</v>
      </c>
      <c r="E400" t="s">
        <v>292</v>
      </c>
      <c r="F400" s="443"/>
      <c r="G400" s="443"/>
      <c r="H400" s="443">
        <v>0</v>
      </c>
      <c r="I400" s="443">
        <v>98.814229249011902</v>
      </c>
      <c r="J400" s="443"/>
      <c r="K400" s="443"/>
      <c r="L400" s="443"/>
      <c r="M400" s="443"/>
    </row>
    <row r="401" spans="1:13" x14ac:dyDescent="0.35">
      <c r="A401" t="s">
        <v>122</v>
      </c>
      <c r="B401" t="s">
        <v>359</v>
      </c>
      <c r="C401" t="s">
        <v>360</v>
      </c>
      <c r="D401" t="s">
        <v>205</v>
      </c>
      <c r="E401" t="s">
        <v>292</v>
      </c>
      <c r="I401" t="s">
        <v>308</v>
      </c>
    </row>
    <row r="402" spans="1:13" x14ac:dyDescent="0.35">
      <c r="A402" t="s">
        <v>122</v>
      </c>
      <c r="B402" t="s">
        <v>361</v>
      </c>
      <c r="C402" t="s">
        <v>362</v>
      </c>
      <c r="D402" t="s">
        <v>170</v>
      </c>
      <c r="E402" t="s">
        <v>292</v>
      </c>
      <c r="F402" s="328"/>
      <c r="G402" s="328"/>
      <c r="H402" s="328"/>
      <c r="I402" s="328">
        <v>0</v>
      </c>
      <c r="J402" s="328"/>
      <c r="K402" s="328"/>
      <c r="L402" s="328"/>
      <c r="M402" s="328"/>
    </row>
    <row r="403" spans="1:13" x14ac:dyDescent="0.35">
      <c r="A403" t="s">
        <v>122</v>
      </c>
      <c r="B403" t="s">
        <v>363</v>
      </c>
      <c r="C403" t="s">
        <v>364</v>
      </c>
      <c r="D403" t="s">
        <v>170</v>
      </c>
      <c r="E403" t="s">
        <v>292</v>
      </c>
      <c r="F403" s="328"/>
      <c r="G403" s="328"/>
      <c r="H403" s="328"/>
      <c r="I403" s="328">
        <v>0</v>
      </c>
      <c r="J403" s="328"/>
      <c r="K403" s="328"/>
      <c r="L403" s="328"/>
      <c r="M403" s="328"/>
    </row>
    <row r="404" spans="1:13" x14ac:dyDescent="0.35">
      <c r="A404" t="s">
        <v>122</v>
      </c>
      <c r="B404" t="s">
        <v>365</v>
      </c>
      <c r="C404" t="s">
        <v>366</v>
      </c>
      <c r="D404" t="s">
        <v>188</v>
      </c>
      <c r="E404" t="s">
        <v>292</v>
      </c>
      <c r="F404" s="443"/>
      <c r="G404" s="443"/>
      <c r="H404" s="443">
        <v>0</v>
      </c>
      <c r="I404" s="443">
        <v>16.326530612244898</v>
      </c>
      <c r="J404" s="443"/>
      <c r="K404" s="443"/>
      <c r="L404" s="443"/>
      <c r="M404" s="443"/>
    </row>
    <row r="405" spans="1:13" x14ac:dyDescent="0.35">
      <c r="A405" t="s">
        <v>122</v>
      </c>
      <c r="B405" t="s">
        <v>367</v>
      </c>
      <c r="C405" t="s">
        <v>368</v>
      </c>
      <c r="D405" t="s">
        <v>205</v>
      </c>
      <c r="E405" t="s">
        <v>292</v>
      </c>
      <c r="I405" t="s">
        <v>299</v>
      </c>
    </row>
    <row r="406" spans="1:13" x14ac:dyDescent="0.35">
      <c r="A406" t="s">
        <v>122</v>
      </c>
      <c r="B406" t="s">
        <v>369</v>
      </c>
      <c r="C406" t="s">
        <v>370</v>
      </c>
      <c r="D406" t="s">
        <v>170</v>
      </c>
      <c r="E406" t="s">
        <v>292</v>
      </c>
      <c r="F406" s="328"/>
      <c r="G406" s="328"/>
      <c r="H406" s="328"/>
      <c r="I406" s="328">
        <v>-1.681264E-2</v>
      </c>
      <c r="J406" s="328"/>
      <c r="K406" s="328"/>
      <c r="L406" s="328"/>
      <c r="M406" s="328"/>
    </row>
    <row r="407" spans="1:13" x14ac:dyDescent="0.35">
      <c r="A407" t="s">
        <v>122</v>
      </c>
      <c r="B407" t="s">
        <v>371</v>
      </c>
      <c r="C407" t="s">
        <v>372</v>
      </c>
      <c r="D407" t="s">
        <v>170</v>
      </c>
      <c r="E407" t="s">
        <v>292</v>
      </c>
      <c r="F407" s="328"/>
      <c r="G407" s="328"/>
      <c r="H407" s="328"/>
      <c r="I407" s="328">
        <v>0</v>
      </c>
      <c r="J407" s="328"/>
      <c r="K407" s="328"/>
      <c r="L407" s="328"/>
      <c r="M407" s="328"/>
    </row>
    <row r="408" spans="1:13" x14ac:dyDescent="0.35">
      <c r="A408" t="s">
        <v>122</v>
      </c>
      <c r="B408" t="s">
        <v>373</v>
      </c>
      <c r="C408" t="s">
        <v>374</v>
      </c>
      <c r="D408" t="s">
        <v>188</v>
      </c>
      <c r="E408" t="s">
        <v>292</v>
      </c>
      <c r="F408" s="443"/>
      <c r="G408" s="443"/>
      <c r="H408" s="443">
        <v>0</v>
      </c>
      <c r="I408" s="443">
        <v>100</v>
      </c>
      <c r="J408" s="443"/>
      <c r="K408" s="443"/>
      <c r="L408" s="443"/>
      <c r="M408" s="443"/>
    </row>
    <row r="409" spans="1:13" x14ac:dyDescent="0.35">
      <c r="A409" t="s">
        <v>122</v>
      </c>
      <c r="B409" t="s">
        <v>375</v>
      </c>
      <c r="C409" t="s">
        <v>376</v>
      </c>
      <c r="D409" t="s">
        <v>205</v>
      </c>
      <c r="E409" t="s">
        <v>292</v>
      </c>
      <c r="I409" t="s">
        <v>308</v>
      </c>
    </row>
    <row r="410" spans="1:13" x14ac:dyDescent="0.35">
      <c r="A410" t="s">
        <v>122</v>
      </c>
      <c r="B410" t="s">
        <v>377</v>
      </c>
      <c r="C410" t="s">
        <v>378</v>
      </c>
      <c r="D410" t="s">
        <v>170</v>
      </c>
      <c r="E410" t="s">
        <v>292</v>
      </c>
      <c r="F410" s="328"/>
      <c r="G410" s="328"/>
      <c r="H410" s="328"/>
      <c r="I410" s="328">
        <v>0</v>
      </c>
      <c r="J410" s="328"/>
      <c r="K410" s="328"/>
      <c r="L410" s="328"/>
      <c r="M410" s="328"/>
    </row>
    <row r="411" spans="1:13" x14ac:dyDescent="0.35">
      <c r="A411" t="s">
        <v>122</v>
      </c>
      <c r="B411" t="s">
        <v>379</v>
      </c>
      <c r="C411" t="s">
        <v>380</v>
      </c>
      <c r="D411" t="s">
        <v>170</v>
      </c>
      <c r="E411" t="s">
        <v>292</v>
      </c>
      <c r="F411" s="328"/>
      <c r="G411" s="328"/>
      <c r="H411" s="328"/>
      <c r="I411" s="328">
        <v>0</v>
      </c>
      <c r="J411" s="328"/>
      <c r="K411" s="328"/>
      <c r="L411" s="328"/>
      <c r="M411" s="328"/>
    </row>
    <row r="412" spans="1:13" x14ac:dyDescent="0.35">
      <c r="A412" t="s">
        <v>122</v>
      </c>
      <c r="B412" t="s">
        <v>381</v>
      </c>
      <c r="C412" t="s">
        <v>382</v>
      </c>
      <c r="D412" t="s">
        <v>188</v>
      </c>
      <c r="E412" t="s">
        <v>292</v>
      </c>
      <c r="F412" s="444"/>
      <c r="G412" s="444"/>
      <c r="H412" s="444"/>
      <c r="I412" s="444">
        <v>66.6666666666667</v>
      </c>
      <c r="J412" s="444"/>
      <c r="K412" s="444"/>
      <c r="L412" s="444"/>
      <c r="M412" s="444"/>
    </row>
    <row r="413" spans="1:13" x14ac:dyDescent="0.35">
      <c r="A413" t="s">
        <v>122</v>
      </c>
      <c r="B413" t="s">
        <v>383</v>
      </c>
      <c r="C413" t="s">
        <v>384</v>
      </c>
      <c r="D413" t="s">
        <v>385</v>
      </c>
      <c r="E413" t="s">
        <v>292</v>
      </c>
      <c r="F413" s="443"/>
      <c r="G413" s="443"/>
      <c r="H413" s="443"/>
      <c r="I413" s="443">
        <v>81.381769075967199</v>
      </c>
      <c r="J413" s="443"/>
      <c r="K413" s="443"/>
      <c r="L413" s="443"/>
      <c r="M413" s="443"/>
    </row>
    <row r="414" spans="1:13" x14ac:dyDescent="0.35">
      <c r="A414" t="s">
        <v>122</v>
      </c>
      <c r="B414" t="s">
        <v>386</v>
      </c>
      <c r="C414" t="s">
        <v>387</v>
      </c>
      <c r="D414" t="s">
        <v>189</v>
      </c>
      <c r="E414" t="s">
        <v>292</v>
      </c>
      <c r="F414" s="444"/>
      <c r="G414" s="444"/>
      <c r="H414" s="444">
        <v>0</v>
      </c>
      <c r="I414" s="444">
        <v>0</v>
      </c>
      <c r="J414" s="444"/>
      <c r="K414" s="444"/>
      <c r="L414" s="444"/>
      <c r="M414" s="444"/>
    </row>
    <row r="415" spans="1:13" x14ac:dyDescent="0.35">
      <c r="A415" t="s">
        <v>122</v>
      </c>
      <c r="B415" t="s">
        <v>388</v>
      </c>
      <c r="C415" t="s">
        <v>389</v>
      </c>
      <c r="D415" t="s">
        <v>205</v>
      </c>
      <c r="E415" t="s">
        <v>292</v>
      </c>
      <c r="I415" t="s">
        <v>308</v>
      </c>
    </row>
    <row r="416" spans="1:13" x14ac:dyDescent="0.35">
      <c r="A416" t="s">
        <v>122</v>
      </c>
      <c r="B416" t="s">
        <v>390</v>
      </c>
      <c r="C416" t="s">
        <v>391</v>
      </c>
      <c r="D416" t="s">
        <v>176</v>
      </c>
      <c r="E416" t="s">
        <v>292</v>
      </c>
      <c r="F416" s="445"/>
      <c r="G416" s="445"/>
      <c r="H416" s="445"/>
      <c r="I416" s="445">
        <v>2.16654816178008E-2</v>
      </c>
      <c r="J416" s="445"/>
      <c r="K416" s="445"/>
      <c r="L416" s="445"/>
      <c r="M416" s="445"/>
    </row>
    <row r="417" spans="1:13" x14ac:dyDescent="0.35">
      <c r="A417" t="s">
        <v>122</v>
      </c>
      <c r="B417" t="s">
        <v>392</v>
      </c>
      <c r="C417" t="s">
        <v>393</v>
      </c>
      <c r="D417" t="s">
        <v>205</v>
      </c>
      <c r="E417" t="s">
        <v>292</v>
      </c>
      <c r="I417" t="s">
        <v>308</v>
      </c>
    </row>
    <row r="418" spans="1:13" x14ac:dyDescent="0.35">
      <c r="A418" t="s">
        <v>122</v>
      </c>
      <c r="B418" t="s">
        <v>394</v>
      </c>
      <c r="C418" t="s">
        <v>395</v>
      </c>
      <c r="D418" t="s">
        <v>188</v>
      </c>
      <c r="E418" t="s">
        <v>292</v>
      </c>
      <c r="F418" s="444"/>
      <c r="G418" s="444"/>
      <c r="H418" s="444">
        <v>0</v>
      </c>
      <c r="I418" s="444">
        <v>72.121212121212096</v>
      </c>
      <c r="J418" s="444"/>
      <c r="K418" s="444"/>
      <c r="L418" s="444"/>
      <c r="M418" s="444"/>
    </row>
    <row r="419" spans="1:13" x14ac:dyDescent="0.35">
      <c r="A419" t="s">
        <v>122</v>
      </c>
      <c r="B419" t="s">
        <v>396</v>
      </c>
      <c r="C419" t="s">
        <v>397</v>
      </c>
      <c r="D419" t="s">
        <v>205</v>
      </c>
      <c r="E419" t="s">
        <v>292</v>
      </c>
      <c r="I419" t="s">
        <v>308</v>
      </c>
    </row>
    <row r="420" spans="1:13" x14ac:dyDescent="0.35">
      <c r="A420" t="s">
        <v>122</v>
      </c>
      <c r="B420" t="s">
        <v>398</v>
      </c>
      <c r="C420" t="s">
        <v>399</v>
      </c>
      <c r="D420" t="s">
        <v>188</v>
      </c>
      <c r="E420" t="s">
        <v>292</v>
      </c>
      <c r="F420" s="444"/>
      <c r="G420" s="444"/>
      <c r="H420" s="444">
        <v>0</v>
      </c>
      <c r="I420" s="444">
        <v>34.343434343434303</v>
      </c>
      <c r="J420" s="444"/>
      <c r="K420" s="444"/>
      <c r="L420" s="444"/>
      <c r="M420" s="444"/>
    </row>
    <row r="421" spans="1:13" x14ac:dyDescent="0.35">
      <c r="A421" t="s">
        <v>122</v>
      </c>
      <c r="B421" t="s">
        <v>400</v>
      </c>
      <c r="C421" t="s">
        <v>401</v>
      </c>
      <c r="D421" t="s">
        <v>205</v>
      </c>
      <c r="E421" t="s">
        <v>292</v>
      </c>
      <c r="I421" t="s">
        <v>308</v>
      </c>
    </row>
    <row r="422" spans="1:13" x14ac:dyDescent="0.35">
      <c r="A422" t="s">
        <v>122</v>
      </c>
      <c r="B422" t="s">
        <v>402</v>
      </c>
      <c r="C422" t="s">
        <v>403</v>
      </c>
      <c r="D422" t="s">
        <v>189</v>
      </c>
      <c r="E422" t="s">
        <v>292</v>
      </c>
      <c r="F422" s="443"/>
      <c r="G422" s="443"/>
      <c r="H422" s="443">
        <v>0</v>
      </c>
      <c r="I422" s="443">
        <v>10.9</v>
      </c>
      <c r="J422" s="443"/>
      <c r="K422" s="443"/>
      <c r="L422" s="443"/>
      <c r="M422" s="443"/>
    </row>
    <row r="423" spans="1:13" x14ac:dyDescent="0.35">
      <c r="A423" t="s">
        <v>122</v>
      </c>
      <c r="B423" t="s">
        <v>404</v>
      </c>
      <c r="C423" t="s">
        <v>405</v>
      </c>
      <c r="D423" t="s">
        <v>205</v>
      </c>
      <c r="E423" t="s">
        <v>292</v>
      </c>
      <c r="I423" t="s">
        <v>299</v>
      </c>
    </row>
    <row r="424" spans="1:13" x14ac:dyDescent="0.35">
      <c r="A424" t="s">
        <v>122</v>
      </c>
      <c r="B424" t="s">
        <v>406</v>
      </c>
      <c r="C424" t="s">
        <v>407</v>
      </c>
      <c r="D424" t="s">
        <v>188</v>
      </c>
      <c r="E424" t="s">
        <v>292</v>
      </c>
      <c r="F424" s="444"/>
      <c r="G424" s="444"/>
      <c r="H424" s="444"/>
      <c r="I424" s="444">
        <v>80</v>
      </c>
      <c r="J424" s="444"/>
      <c r="K424" s="444"/>
      <c r="L424" s="444"/>
      <c r="M424" s="444"/>
    </row>
    <row r="425" spans="1:13" x14ac:dyDescent="0.35">
      <c r="A425" t="s">
        <v>122</v>
      </c>
      <c r="B425" t="s">
        <v>408</v>
      </c>
      <c r="C425" t="s">
        <v>409</v>
      </c>
      <c r="D425" t="s">
        <v>182</v>
      </c>
      <c r="E425" t="s">
        <v>292</v>
      </c>
      <c r="F425" s="443"/>
      <c r="G425" s="443">
        <v>2606.0845890000001</v>
      </c>
      <c r="H425" s="443">
        <v>2619.2333619999999</v>
      </c>
      <c r="I425" s="443">
        <v>2628.5</v>
      </c>
      <c r="J425" s="443"/>
      <c r="K425" s="443"/>
      <c r="L425" s="443"/>
      <c r="M425" s="443"/>
    </row>
    <row r="426" spans="1:13" x14ac:dyDescent="0.35">
      <c r="A426" t="s">
        <v>122</v>
      </c>
      <c r="B426" t="s">
        <v>410</v>
      </c>
      <c r="C426" t="s">
        <v>411</v>
      </c>
      <c r="D426" t="s">
        <v>188</v>
      </c>
      <c r="E426" t="s">
        <v>292</v>
      </c>
      <c r="F426" s="446"/>
      <c r="G426" s="446"/>
      <c r="H426" s="446"/>
      <c r="I426" s="446">
        <v>216</v>
      </c>
      <c r="J426" s="446"/>
      <c r="K426" s="446"/>
      <c r="L426" s="446"/>
      <c r="M426" s="446"/>
    </row>
    <row r="427" spans="1:13" x14ac:dyDescent="0.35">
      <c r="A427" t="s">
        <v>122</v>
      </c>
      <c r="B427" t="s">
        <v>412</v>
      </c>
      <c r="C427" t="s">
        <v>413</v>
      </c>
      <c r="D427" t="s">
        <v>188</v>
      </c>
      <c r="E427" t="s">
        <v>292</v>
      </c>
      <c r="F427" s="444"/>
      <c r="G427" s="444"/>
      <c r="H427" s="444"/>
      <c r="I427" s="444">
        <v>82.176146090926395</v>
      </c>
      <c r="J427" s="444"/>
      <c r="K427" s="444"/>
      <c r="L427" s="444"/>
      <c r="M427" s="444"/>
    </row>
    <row r="428" spans="1:13" x14ac:dyDescent="0.35">
      <c r="A428" t="s">
        <v>122</v>
      </c>
      <c r="B428" t="s">
        <v>414</v>
      </c>
      <c r="C428" t="s">
        <v>415</v>
      </c>
      <c r="D428" t="s">
        <v>188</v>
      </c>
      <c r="E428" t="s">
        <v>292</v>
      </c>
      <c r="F428" s="446"/>
      <c r="G428" s="446"/>
      <c r="H428" s="446"/>
      <c r="I428" s="446">
        <v>68</v>
      </c>
      <c r="J428" s="446"/>
      <c r="K428" s="446"/>
      <c r="L428" s="446"/>
      <c r="M428" s="446"/>
    </row>
    <row r="429" spans="1:13" x14ac:dyDescent="0.35">
      <c r="A429" t="s">
        <v>122</v>
      </c>
      <c r="B429" t="s">
        <v>416</v>
      </c>
      <c r="C429" t="s">
        <v>417</v>
      </c>
      <c r="D429" t="s">
        <v>188</v>
      </c>
      <c r="E429" t="s">
        <v>292</v>
      </c>
      <c r="F429" s="444"/>
      <c r="G429" s="444"/>
      <c r="H429" s="444"/>
      <c r="I429" s="444">
        <v>25.870268213810199</v>
      </c>
      <c r="J429" s="444"/>
      <c r="K429" s="444"/>
      <c r="L429" s="444"/>
      <c r="M429" s="444"/>
    </row>
    <row r="430" spans="1:13" x14ac:dyDescent="0.35">
      <c r="A430" t="s">
        <v>122</v>
      </c>
      <c r="B430" t="s">
        <v>418</v>
      </c>
      <c r="C430" t="s">
        <v>419</v>
      </c>
      <c r="D430" t="s">
        <v>188</v>
      </c>
      <c r="E430" t="s">
        <v>292</v>
      </c>
      <c r="F430" s="446"/>
      <c r="G430" s="446"/>
      <c r="H430" s="446"/>
      <c r="I430" s="446">
        <v>284</v>
      </c>
      <c r="J430" s="446"/>
      <c r="K430" s="446"/>
      <c r="L430" s="446"/>
      <c r="M430" s="446"/>
    </row>
    <row r="431" spans="1:13" x14ac:dyDescent="0.35">
      <c r="A431" t="s">
        <v>122</v>
      </c>
      <c r="B431" t="s">
        <v>420</v>
      </c>
      <c r="C431" t="s">
        <v>421</v>
      </c>
      <c r="D431">
        <v>0</v>
      </c>
      <c r="E431" t="s">
        <v>292</v>
      </c>
      <c r="F431" s="328"/>
      <c r="G431" s="328"/>
      <c r="H431" s="328"/>
      <c r="I431" s="328">
        <v>206.00399999999999</v>
      </c>
      <c r="J431" s="328"/>
      <c r="K431" s="328"/>
      <c r="L431" s="328"/>
      <c r="M431" s="328"/>
    </row>
    <row r="432" spans="1:13" x14ac:dyDescent="0.35">
      <c r="A432" t="s">
        <v>122</v>
      </c>
      <c r="B432" t="s">
        <v>422</v>
      </c>
      <c r="C432" t="s">
        <v>423</v>
      </c>
      <c r="D432" t="s">
        <v>424</v>
      </c>
      <c r="E432" t="s">
        <v>292</v>
      </c>
      <c r="F432" s="444"/>
      <c r="G432" s="444"/>
      <c r="H432" s="444"/>
      <c r="I432" s="444">
        <v>30.20722</v>
      </c>
      <c r="J432" s="444"/>
      <c r="K432" s="444"/>
      <c r="L432" s="444"/>
      <c r="M432" s="444"/>
    </row>
    <row r="433" spans="1:13" x14ac:dyDescent="0.35">
      <c r="A433" t="s">
        <v>122</v>
      </c>
      <c r="B433" t="s">
        <v>425</v>
      </c>
      <c r="C433" t="s">
        <v>426</v>
      </c>
      <c r="D433" t="s">
        <v>427</v>
      </c>
      <c r="E433" t="s">
        <v>292</v>
      </c>
      <c r="F433" s="444">
        <v>128.6</v>
      </c>
      <c r="G433" s="444">
        <v>136.4</v>
      </c>
      <c r="H433" s="444">
        <v>135.4</v>
      </c>
      <c r="I433" s="444">
        <v>146.63414302634899</v>
      </c>
      <c r="J433" s="444"/>
      <c r="K433" s="444"/>
      <c r="L433" s="444"/>
      <c r="M433" s="444"/>
    </row>
    <row r="434" spans="1:13" x14ac:dyDescent="0.35">
      <c r="A434" t="s">
        <v>122</v>
      </c>
      <c r="B434" t="s">
        <v>428</v>
      </c>
      <c r="C434" t="s">
        <v>429</v>
      </c>
      <c r="D434" t="s">
        <v>424</v>
      </c>
      <c r="E434" t="s">
        <v>292</v>
      </c>
      <c r="F434" s="444">
        <v>17.8</v>
      </c>
      <c r="G434" s="444">
        <v>14.8</v>
      </c>
      <c r="H434" s="444">
        <v>13</v>
      </c>
      <c r="I434" s="444">
        <v>14.7</v>
      </c>
      <c r="J434" s="444"/>
      <c r="K434" s="444"/>
      <c r="L434" s="444"/>
      <c r="M434" s="444"/>
    </row>
    <row r="435" spans="1:13" x14ac:dyDescent="0.35">
      <c r="A435" t="s">
        <v>122</v>
      </c>
      <c r="B435" t="s">
        <v>430</v>
      </c>
      <c r="C435" t="s">
        <v>431</v>
      </c>
      <c r="D435" t="s">
        <v>424</v>
      </c>
      <c r="E435" t="s">
        <v>292</v>
      </c>
      <c r="F435" s="444"/>
      <c r="G435" s="444"/>
      <c r="H435" s="444"/>
      <c r="I435" s="444">
        <v>15.2</v>
      </c>
      <c r="J435" s="444"/>
      <c r="K435" s="444"/>
      <c r="L435" s="444"/>
      <c r="M435" s="444"/>
    </row>
    <row r="436" spans="1:13" x14ac:dyDescent="0.35">
      <c r="A436" t="s">
        <v>122</v>
      </c>
      <c r="B436" t="s">
        <v>432</v>
      </c>
      <c r="C436" t="s">
        <v>433</v>
      </c>
      <c r="D436" t="s">
        <v>424</v>
      </c>
      <c r="E436" t="s">
        <v>292</v>
      </c>
      <c r="F436" s="444"/>
      <c r="G436" s="444"/>
      <c r="H436" s="444"/>
      <c r="I436" s="444">
        <v>14.2</v>
      </c>
      <c r="J436" s="444"/>
      <c r="K436" s="444"/>
      <c r="L436" s="444"/>
      <c r="M436" s="444"/>
    </row>
    <row r="437" spans="1:13" x14ac:dyDescent="0.35">
      <c r="A437" t="s">
        <v>122</v>
      </c>
      <c r="B437" t="s">
        <v>434</v>
      </c>
      <c r="C437" t="s">
        <v>435</v>
      </c>
      <c r="D437" t="s">
        <v>427</v>
      </c>
      <c r="E437" t="s">
        <v>292</v>
      </c>
      <c r="F437" s="444"/>
      <c r="G437" s="444"/>
      <c r="H437" s="444"/>
      <c r="I437" s="444">
        <v>133.5</v>
      </c>
      <c r="J437" s="444"/>
      <c r="K437" s="444"/>
      <c r="L437" s="444"/>
      <c r="M437" s="444"/>
    </row>
    <row r="438" spans="1:13" x14ac:dyDescent="0.35">
      <c r="A438" t="s">
        <v>122</v>
      </c>
      <c r="B438" t="s">
        <v>436</v>
      </c>
      <c r="C438" t="s">
        <v>437</v>
      </c>
      <c r="D438" t="s">
        <v>427</v>
      </c>
      <c r="E438" t="s">
        <v>292</v>
      </c>
      <c r="F438" s="444"/>
      <c r="G438" s="444"/>
      <c r="H438" s="444"/>
      <c r="I438" s="444">
        <v>139.5</v>
      </c>
      <c r="J438" s="444"/>
      <c r="K438" s="444"/>
      <c r="L438" s="444"/>
      <c r="M438" s="444"/>
    </row>
    <row r="439" spans="1:13" x14ac:dyDescent="0.35">
      <c r="A439" t="s">
        <v>122</v>
      </c>
      <c r="B439" t="s">
        <v>438</v>
      </c>
      <c r="C439" t="s">
        <v>439</v>
      </c>
      <c r="D439">
        <v>0</v>
      </c>
      <c r="E439" t="s">
        <v>292</v>
      </c>
      <c r="F439" s="444"/>
      <c r="G439" s="444">
        <v>104.974</v>
      </c>
      <c r="H439" s="444">
        <v>105.32899999999999</v>
      </c>
      <c r="I439" s="444">
        <v>105.794</v>
      </c>
      <c r="J439" s="444"/>
      <c r="K439" s="444"/>
      <c r="L439" s="444"/>
      <c r="M439" s="444"/>
    </row>
    <row r="440" spans="1:13" x14ac:dyDescent="0.35">
      <c r="A440" t="s">
        <v>122</v>
      </c>
      <c r="B440" t="s">
        <v>440</v>
      </c>
      <c r="C440" t="s">
        <v>441</v>
      </c>
      <c r="D440" t="s">
        <v>188</v>
      </c>
      <c r="E440" t="s">
        <v>292</v>
      </c>
      <c r="F440" s="446"/>
      <c r="G440" s="446"/>
      <c r="H440" s="446"/>
      <c r="I440" s="446">
        <v>5034.2979166666701</v>
      </c>
      <c r="J440" s="446"/>
      <c r="K440" s="446"/>
      <c r="L440" s="446"/>
      <c r="M440" s="446"/>
    </row>
    <row r="441" spans="1:13" x14ac:dyDescent="0.35">
      <c r="A441" t="s">
        <v>122</v>
      </c>
      <c r="B441" t="s">
        <v>442</v>
      </c>
      <c r="C441" t="s">
        <v>443</v>
      </c>
      <c r="D441" t="s">
        <v>188</v>
      </c>
      <c r="E441" t="s">
        <v>292</v>
      </c>
      <c r="F441" s="446"/>
      <c r="G441" s="446"/>
      <c r="H441" s="446"/>
      <c r="I441" s="446">
        <v>43587</v>
      </c>
      <c r="J441" s="446"/>
      <c r="K441" s="446"/>
      <c r="L441" s="446"/>
      <c r="M441" s="446"/>
    </row>
    <row r="442" spans="1:13" ht="38.25" x14ac:dyDescent="0.35">
      <c r="A442" t="s">
        <v>122</v>
      </c>
      <c r="B442" t="s">
        <v>444</v>
      </c>
      <c r="C442" s="327" t="s">
        <v>445</v>
      </c>
      <c r="D442" t="s">
        <v>424</v>
      </c>
      <c r="E442" t="s">
        <v>292</v>
      </c>
      <c r="F442" s="444"/>
      <c r="G442" s="444"/>
      <c r="H442" s="444"/>
      <c r="I442" s="444">
        <v>73.760000000000005</v>
      </c>
      <c r="J442" s="444"/>
      <c r="K442" s="444"/>
      <c r="L442" s="444"/>
      <c r="M442" s="444"/>
    </row>
    <row r="443" spans="1:13" ht="25.5" x14ac:dyDescent="0.35">
      <c r="A443" t="s">
        <v>122</v>
      </c>
      <c r="B443" t="s">
        <v>446</v>
      </c>
      <c r="C443" s="327" t="s">
        <v>447</v>
      </c>
      <c r="D443" t="s">
        <v>424</v>
      </c>
      <c r="E443" t="s">
        <v>292</v>
      </c>
      <c r="F443" s="444"/>
      <c r="G443" s="444"/>
      <c r="H443" s="444"/>
      <c r="I443" s="444">
        <v>0.76</v>
      </c>
      <c r="J443" s="444"/>
      <c r="K443" s="444"/>
      <c r="L443" s="444"/>
      <c r="M443" s="444"/>
    </row>
    <row r="444" spans="1:13" x14ac:dyDescent="0.35">
      <c r="A444" t="s">
        <v>122</v>
      </c>
      <c r="B444" t="s">
        <v>448</v>
      </c>
      <c r="C444" t="s">
        <v>449</v>
      </c>
      <c r="D444">
        <v>0</v>
      </c>
      <c r="E444" t="s">
        <v>292</v>
      </c>
      <c r="F444" s="328"/>
      <c r="G444" s="328"/>
      <c r="H444" s="328"/>
      <c r="I444" s="328">
        <v>95.635999999999996</v>
      </c>
      <c r="J444" s="328"/>
      <c r="K444" s="328"/>
      <c r="L444" s="328"/>
      <c r="M444" s="328"/>
    </row>
    <row r="445" spans="1:13" x14ac:dyDescent="0.35">
      <c r="A445" t="s">
        <v>122</v>
      </c>
      <c r="B445" t="s">
        <v>450</v>
      </c>
      <c r="C445" t="s">
        <v>451</v>
      </c>
      <c r="D445" t="s">
        <v>188</v>
      </c>
      <c r="E445" t="s">
        <v>292</v>
      </c>
      <c r="F445" s="446"/>
      <c r="G445" s="446"/>
      <c r="H445" s="446"/>
      <c r="I445" s="446">
        <v>2072</v>
      </c>
      <c r="J445" s="446"/>
      <c r="K445" s="446"/>
      <c r="L445" s="446"/>
      <c r="M445" s="446"/>
    </row>
    <row r="446" spans="1:13" x14ac:dyDescent="0.35">
      <c r="A446" t="s">
        <v>122</v>
      </c>
      <c r="B446" t="s">
        <v>452</v>
      </c>
      <c r="C446" t="s">
        <v>453</v>
      </c>
      <c r="D446" t="s">
        <v>188</v>
      </c>
      <c r="E446" t="s">
        <v>292</v>
      </c>
      <c r="F446" s="446"/>
      <c r="G446" s="446"/>
      <c r="H446" s="446"/>
      <c r="I446" s="446">
        <v>495</v>
      </c>
      <c r="J446" s="446"/>
      <c r="K446" s="446"/>
      <c r="L446" s="446"/>
      <c r="M446" s="446"/>
    </row>
    <row r="447" spans="1:13" x14ac:dyDescent="0.35">
      <c r="A447" t="s">
        <v>122</v>
      </c>
      <c r="B447" t="s">
        <v>454</v>
      </c>
      <c r="C447" t="s">
        <v>455</v>
      </c>
      <c r="D447" t="s">
        <v>188</v>
      </c>
      <c r="E447" t="s">
        <v>292</v>
      </c>
      <c r="F447" s="446"/>
      <c r="G447" s="446"/>
      <c r="H447" s="446"/>
      <c r="I447" s="446">
        <v>357</v>
      </c>
      <c r="J447" s="446"/>
      <c r="K447" s="446"/>
      <c r="L447" s="446"/>
      <c r="M447" s="446"/>
    </row>
    <row r="448" spans="1:13" x14ac:dyDescent="0.35">
      <c r="A448" t="s">
        <v>122</v>
      </c>
      <c r="B448" t="s">
        <v>456</v>
      </c>
      <c r="C448" t="s">
        <v>457</v>
      </c>
      <c r="D448" t="s">
        <v>188</v>
      </c>
      <c r="E448" t="s">
        <v>292</v>
      </c>
      <c r="F448" s="446"/>
      <c r="G448" s="446"/>
      <c r="H448" s="446"/>
      <c r="I448" s="446">
        <v>170</v>
      </c>
      <c r="J448" s="446"/>
      <c r="K448" s="446"/>
      <c r="L448" s="446"/>
      <c r="M448" s="446"/>
    </row>
    <row r="449" spans="1:13" x14ac:dyDescent="0.35">
      <c r="A449" t="s">
        <v>122</v>
      </c>
      <c r="B449" t="s">
        <v>458</v>
      </c>
      <c r="C449" t="s">
        <v>459</v>
      </c>
      <c r="D449" t="s">
        <v>172</v>
      </c>
      <c r="E449" t="s">
        <v>292</v>
      </c>
      <c r="F449" s="328"/>
      <c r="G449" s="328"/>
      <c r="H449" s="328"/>
      <c r="I449" s="328">
        <v>21.349</v>
      </c>
      <c r="J449" s="328"/>
      <c r="K449" s="328"/>
      <c r="L449" s="328"/>
      <c r="M449" s="328"/>
    </row>
    <row r="450" spans="1:13" x14ac:dyDescent="0.35">
      <c r="A450" t="s">
        <v>122</v>
      </c>
      <c r="B450" t="s">
        <v>460</v>
      </c>
      <c r="C450" t="s">
        <v>461</v>
      </c>
      <c r="D450" t="s">
        <v>188</v>
      </c>
      <c r="E450" t="s">
        <v>292</v>
      </c>
      <c r="F450" s="446"/>
      <c r="G450" s="446"/>
      <c r="H450" s="446"/>
      <c r="I450" s="446">
        <v>6</v>
      </c>
      <c r="J450" s="446"/>
      <c r="K450" s="446"/>
      <c r="L450" s="446"/>
      <c r="M450" s="446"/>
    </row>
    <row r="451" spans="1:13" x14ac:dyDescent="0.35">
      <c r="A451" t="s">
        <v>122</v>
      </c>
      <c r="B451" t="s">
        <v>462</v>
      </c>
      <c r="C451" t="s">
        <v>463</v>
      </c>
      <c r="D451" t="s">
        <v>188</v>
      </c>
      <c r="E451" t="s">
        <v>292</v>
      </c>
      <c r="F451" s="446"/>
      <c r="G451" s="446"/>
      <c r="H451" s="446"/>
      <c r="I451" s="446">
        <v>0</v>
      </c>
      <c r="J451" s="446"/>
      <c r="K451" s="446"/>
      <c r="L451" s="446"/>
      <c r="M451" s="446"/>
    </row>
    <row r="452" spans="1:13" x14ac:dyDescent="0.35">
      <c r="A452" t="s">
        <v>122</v>
      </c>
      <c r="B452" t="s">
        <v>464</v>
      </c>
      <c r="C452" t="s">
        <v>465</v>
      </c>
      <c r="D452" t="s">
        <v>188</v>
      </c>
      <c r="E452" t="s">
        <v>292</v>
      </c>
      <c r="F452" s="446"/>
      <c r="G452" s="446"/>
      <c r="H452" s="446"/>
      <c r="I452" s="446">
        <v>6</v>
      </c>
      <c r="J452" s="446"/>
      <c r="K452" s="446"/>
      <c r="L452" s="446"/>
      <c r="M452" s="446"/>
    </row>
    <row r="453" spans="1:13" x14ac:dyDescent="0.35">
      <c r="A453" t="s">
        <v>122</v>
      </c>
      <c r="B453" t="s">
        <v>466</v>
      </c>
      <c r="C453" t="s">
        <v>467</v>
      </c>
      <c r="D453" t="s">
        <v>182</v>
      </c>
      <c r="E453" t="s">
        <v>292</v>
      </c>
      <c r="F453" s="328"/>
      <c r="G453" s="328"/>
      <c r="H453" s="328"/>
      <c r="I453" s="328">
        <v>506</v>
      </c>
      <c r="J453" s="328"/>
      <c r="K453" s="328"/>
      <c r="L453" s="328"/>
      <c r="M453" s="328"/>
    </row>
    <row r="454" spans="1:13" x14ac:dyDescent="0.35">
      <c r="A454" t="s">
        <v>122</v>
      </c>
      <c r="B454" t="s">
        <v>468</v>
      </c>
      <c r="C454" t="s">
        <v>469</v>
      </c>
      <c r="D454" t="s">
        <v>188</v>
      </c>
      <c r="E454" t="s">
        <v>292</v>
      </c>
      <c r="F454" s="446"/>
      <c r="G454" s="446"/>
      <c r="H454" s="446"/>
      <c r="I454" s="446">
        <v>5</v>
      </c>
      <c r="J454" s="446"/>
      <c r="K454" s="446"/>
      <c r="L454" s="446"/>
      <c r="M454" s="446"/>
    </row>
    <row r="455" spans="1:13" x14ac:dyDescent="0.35">
      <c r="A455" t="s">
        <v>122</v>
      </c>
      <c r="B455" t="s">
        <v>470</v>
      </c>
      <c r="C455" t="s">
        <v>471</v>
      </c>
      <c r="D455" t="s">
        <v>182</v>
      </c>
      <c r="E455" t="s">
        <v>292</v>
      </c>
      <c r="F455" s="328"/>
      <c r="G455" s="328"/>
      <c r="H455" s="328"/>
      <c r="I455" s="328">
        <v>490</v>
      </c>
      <c r="J455" s="328"/>
      <c r="K455" s="328"/>
      <c r="L455" s="328"/>
      <c r="M455" s="328"/>
    </row>
    <row r="456" spans="1:13" x14ac:dyDescent="0.35">
      <c r="A456" t="s">
        <v>122</v>
      </c>
      <c r="B456" t="s">
        <v>472</v>
      </c>
      <c r="C456" t="s">
        <v>473</v>
      </c>
      <c r="D456" t="s">
        <v>188</v>
      </c>
      <c r="E456" t="s">
        <v>292</v>
      </c>
      <c r="F456" s="446"/>
      <c r="G456" s="446"/>
      <c r="H456" s="446"/>
      <c r="I456" s="446">
        <v>8</v>
      </c>
      <c r="J456" s="446"/>
      <c r="K456" s="446"/>
      <c r="L456" s="446"/>
      <c r="M456" s="446"/>
    </row>
    <row r="457" spans="1:13" x14ac:dyDescent="0.35">
      <c r="A457" t="s">
        <v>122</v>
      </c>
      <c r="B457" t="s">
        <v>474</v>
      </c>
      <c r="C457" t="s">
        <v>475</v>
      </c>
      <c r="D457" t="s">
        <v>170</v>
      </c>
      <c r="E457" t="s">
        <v>292</v>
      </c>
      <c r="F457" s="328"/>
      <c r="G457" s="328"/>
      <c r="H457" s="328"/>
      <c r="I457" s="328">
        <v>-0.326156</v>
      </c>
      <c r="J457" s="328"/>
      <c r="K457" s="328"/>
      <c r="L457" s="328"/>
      <c r="M457" s="328"/>
    </row>
    <row r="458" spans="1:13" x14ac:dyDescent="0.35">
      <c r="A458" t="s">
        <v>122</v>
      </c>
      <c r="B458" t="s">
        <v>476</v>
      </c>
      <c r="C458" t="s">
        <v>477</v>
      </c>
      <c r="D458" t="s">
        <v>170</v>
      </c>
      <c r="E458" t="s">
        <v>292</v>
      </c>
      <c r="F458" s="328"/>
      <c r="G458" s="328"/>
      <c r="H458" s="328"/>
      <c r="I458" s="328">
        <v>-0.19698099999999999</v>
      </c>
      <c r="J458" s="328"/>
      <c r="K458" s="328"/>
      <c r="L458" s="328"/>
      <c r="M458" s="328"/>
    </row>
    <row r="459" spans="1:13" x14ac:dyDescent="0.35">
      <c r="A459" t="s">
        <v>122</v>
      </c>
      <c r="B459" t="s">
        <v>478</v>
      </c>
      <c r="C459" t="s">
        <v>479</v>
      </c>
      <c r="D459" t="s">
        <v>170</v>
      </c>
      <c r="E459" t="s">
        <v>292</v>
      </c>
      <c r="F459" s="328"/>
      <c r="G459" s="328"/>
      <c r="H459" s="328"/>
      <c r="I459" s="328">
        <v>-3.6526739980233897E-2</v>
      </c>
      <c r="J459" s="328"/>
      <c r="K459" s="328"/>
      <c r="L459" s="328"/>
      <c r="M459" s="328"/>
    </row>
    <row r="460" spans="1:13" x14ac:dyDescent="0.35">
      <c r="A460" t="s">
        <v>122</v>
      </c>
      <c r="B460" t="s">
        <v>480</v>
      </c>
      <c r="C460" t="s">
        <v>481</v>
      </c>
      <c r="D460" t="s">
        <v>170</v>
      </c>
      <c r="E460" t="s">
        <v>292</v>
      </c>
      <c r="F460" s="328"/>
      <c r="G460" s="328"/>
      <c r="H460" s="328"/>
      <c r="I460" s="328">
        <v>0</v>
      </c>
      <c r="J460" s="328"/>
      <c r="K460" s="328"/>
      <c r="L460" s="328"/>
      <c r="M460" s="328"/>
    </row>
    <row r="461" spans="1:13" x14ac:dyDescent="0.35">
      <c r="A461" t="s">
        <v>122</v>
      </c>
      <c r="B461" t="s">
        <v>482</v>
      </c>
      <c r="C461" t="s">
        <v>483</v>
      </c>
      <c r="D461" t="s">
        <v>170</v>
      </c>
      <c r="E461" t="s">
        <v>292</v>
      </c>
      <c r="F461" s="328"/>
      <c r="G461" s="328"/>
      <c r="H461" s="328"/>
      <c r="I461" s="328">
        <v>3.9E-2</v>
      </c>
      <c r="J461" s="328"/>
      <c r="K461" s="328"/>
      <c r="L461" s="328"/>
      <c r="M461" s="328"/>
    </row>
    <row r="462" spans="1:13" x14ac:dyDescent="0.35">
      <c r="A462" t="s">
        <v>122</v>
      </c>
      <c r="B462" t="s">
        <v>484</v>
      </c>
      <c r="C462" t="s">
        <v>485</v>
      </c>
      <c r="D462" t="s">
        <v>170</v>
      </c>
      <c r="E462" t="s">
        <v>292</v>
      </c>
      <c r="F462" s="328"/>
      <c r="G462" s="328"/>
      <c r="H462" s="328"/>
      <c r="I462" s="328">
        <v>-1.18E-2</v>
      </c>
      <c r="J462" s="328"/>
      <c r="K462" s="328"/>
      <c r="L462" s="328"/>
      <c r="M462" s="328"/>
    </row>
    <row r="463" spans="1:13" x14ac:dyDescent="0.35">
      <c r="A463" t="s">
        <v>122</v>
      </c>
      <c r="B463" t="s">
        <v>486</v>
      </c>
      <c r="C463" t="s">
        <v>487</v>
      </c>
      <c r="D463" t="s">
        <v>170</v>
      </c>
      <c r="E463" t="s">
        <v>292</v>
      </c>
      <c r="F463" s="328"/>
      <c r="G463" s="328"/>
      <c r="H463" s="328"/>
      <c r="I463" s="328">
        <v>0</v>
      </c>
      <c r="J463" s="328"/>
      <c r="K463" s="328"/>
      <c r="L463" s="328"/>
      <c r="M463" s="328"/>
    </row>
    <row r="464" spans="1:13" x14ac:dyDescent="0.35">
      <c r="A464" t="s">
        <v>122</v>
      </c>
      <c r="B464" t="s">
        <v>488</v>
      </c>
      <c r="C464" t="s">
        <v>489</v>
      </c>
      <c r="D464" t="s">
        <v>170</v>
      </c>
      <c r="E464" t="s">
        <v>292</v>
      </c>
      <c r="F464" s="328"/>
      <c r="G464" s="328"/>
      <c r="H464" s="328"/>
      <c r="I464" s="328">
        <v>0</v>
      </c>
      <c r="J464" s="328"/>
      <c r="K464" s="328"/>
      <c r="L464" s="328"/>
      <c r="M464" s="328"/>
    </row>
    <row r="465" spans="1:13" x14ac:dyDescent="0.35">
      <c r="A465" t="s">
        <v>122</v>
      </c>
      <c r="B465" t="s">
        <v>490</v>
      </c>
      <c r="C465" t="s">
        <v>491</v>
      </c>
      <c r="D465" t="s">
        <v>170</v>
      </c>
      <c r="E465" t="s">
        <v>292</v>
      </c>
      <c r="F465" s="328"/>
      <c r="G465" s="328"/>
      <c r="H465" s="328"/>
      <c r="I465" s="328">
        <v>0</v>
      </c>
      <c r="J465" s="328"/>
      <c r="K465" s="328"/>
      <c r="L465" s="328"/>
      <c r="M465" s="328"/>
    </row>
    <row r="466" spans="1:13" x14ac:dyDescent="0.35">
      <c r="A466" t="s">
        <v>122</v>
      </c>
      <c r="B466" t="s">
        <v>492</v>
      </c>
      <c r="C466" t="s">
        <v>493</v>
      </c>
      <c r="D466" t="s">
        <v>170</v>
      </c>
      <c r="E466" t="s">
        <v>292</v>
      </c>
      <c r="F466" s="328"/>
      <c r="G466" s="328"/>
      <c r="H466" s="328"/>
      <c r="I466" s="328">
        <v>0</v>
      </c>
      <c r="J466" s="328"/>
      <c r="K466" s="328"/>
      <c r="L466" s="328"/>
      <c r="M466" s="328"/>
    </row>
    <row r="467" spans="1:13" x14ac:dyDescent="0.35">
      <c r="A467" t="s">
        <v>122</v>
      </c>
      <c r="B467" t="s">
        <v>494</v>
      </c>
      <c r="C467" t="s">
        <v>495</v>
      </c>
      <c r="D467" t="s">
        <v>170</v>
      </c>
      <c r="E467" t="s">
        <v>292</v>
      </c>
      <c r="F467" s="328"/>
      <c r="G467" s="328"/>
      <c r="H467" s="328"/>
      <c r="I467" s="328">
        <v>0</v>
      </c>
      <c r="J467" s="328"/>
      <c r="K467" s="328"/>
      <c r="L467" s="328"/>
      <c r="M467" s="328"/>
    </row>
    <row r="468" spans="1:13" x14ac:dyDescent="0.35">
      <c r="A468" t="s">
        <v>122</v>
      </c>
      <c r="B468" t="s">
        <v>496</v>
      </c>
      <c r="C468" t="s">
        <v>497</v>
      </c>
      <c r="D468" t="s">
        <v>170</v>
      </c>
      <c r="E468" t="s">
        <v>292</v>
      </c>
      <c r="F468" s="328"/>
      <c r="G468" s="328"/>
      <c r="H468" s="328"/>
      <c r="I468" s="328">
        <v>0</v>
      </c>
      <c r="J468" s="328"/>
      <c r="K468" s="328"/>
      <c r="L468" s="328"/>
      <c r="M468" s="328"/>
    </row>
    <row r="469" spans="1:13" x14ac:dyDescent="0.35">
      <c r="A469" t="s">
        <v>122</v>
      </c>
      <c r="B469" t="s">
        <v>498</v>
      </c>
      <c r="C469" t="s">
        <v>499</v>
      </c>
      <c r="D469" t="s">
        <v>170</v>
      </c>
      <c r="E469" t="s">
        <v>292</v>
      </c>
      <c r="F469" s="328"/>
      <c r="G469" s="328"/>
      <c r="H469" s="328"/>
      <c r="I469" s="328">
        <v>0</v>
      </c>
      <c r="J469" s="328"/>
      <c r="K469" s="328"/>
      <c r="L469" s="328"/>
      <c r="M469" s="328"/>
    </row>
    <row r="470" spans="1:13" x14ac:dyDescent="0.35">
      <c r="A470" t="s">
        <v>122</v>
      </c>
      <c r="B470" t="s">
        <v>500</v>
      </c>
      <c r="C470" t="s">
        <v>501</v>
      </c>
      <c r="D470" t="s">
        <v>170</v>
      </c>
      <c r="E470" t="s">
        <v>292</v>
      </c>
      <c r="F470" s="328"/>
      <c r="G470" s="328"/>
      <c r="H470" s="328"/>
      <c r="I470" s="328">
        <v>0</v>
      </c>
      <c r="J470" s="328"/>
      <c r="K470" s="328"/>
      <c r="L470" s="328"/>
      <c r="M470" s="328"/>
    </row>
    <row r="471" spans="1:13" x14ac:dyDescent="0.35">
      <c r="A471" t="s">
        <v>122</v>
      </c>
      <c r="B471" t="s">
        <v>502</v>
      </c>
      <c r="C471" t="s">
        <v>503</v>
      </c>
      <c r="D471" t="s">
        <v>170</v>
      </c>
      <c r="E471" t="s">
        <v>292</v>
      </c>
      <c r="F471" s="328"/>
      <c r="G471" s="328"/>
      <c r="H471" s="328"/>
      <c r="I471" s="328">
        <v>0</v>
      </c>
      <c r="J471" s="328"/>
      <c r="K471" s="328"/>
      <c r="L471" s="328"/>
      <c r="M471" s="328"/>
    </row>
    <row r="472" spans="1:13" x14ac:dyDescent="0.35">
      <c r="A472" t="s">
        <v>122</v>
      </c>
      <c r="B472" t="s">
        <v>504</v>
      </c>
      <c r="C472" t="s">
        <v>505</v>
      </c>
      <c r="D472" t="s">
        <v>170</v>
      </c>
      <c r="E472" t="s">
        <v>292</v>
      </c>
      <c r="F472" s="328"/>
      <c r="G472" s="328"/>
      <c r="H472" s="328"/>
      <c r="I472" s="328">
        <v>0</v>
      </c>
      <c r="J472" s="328"/>
      <c r="K472" s="328"/>
      <c r="L472" s="328"/>
      <c r="M472" s="328"/>
    </row>
    <row r="473" spans="1:13" x14ac:dyDescent="0.35">
      <c r="A473" t="s">
        <v>122</v>
      </c>
      <c r="B473" t="s">
        <v>506</v>
      </c>
      <c r="C473" t="s">
        <v>507</v>
      </c>
      <c r="D473" t="s">
        <v>170</v>
      </c>
      <c r="E473" t="s">
        <v>292</v>
      </c>
      <c r="F473" s="328"/>
      <c r="G473" s="328"/>
      <c r="H473" s="328"/>
      <c r="I473" s="328">
        <v>0</v>
      </c>
      <c r="J473" s="328"/>
      <c r="K473" s="328"/>
      <c r="L473" s="328"/>
      <c r="M473" s="328"/>
    </row>
    <row r="474" spans="1:13" x14ac:dyDescent="0.35">
      <c r="A474" t="s">
        <v>122</v>
      </c>
      <c r="B474" t="s">
        <v>508</v>
      </c>
      <c r="C474" t="s">
        <v>509</v>
      </c>
      <c r="D474" t="s">
        <v>170</v>
      </c>
      <c r="E474" t="s">
        <v>292</v>
      </c>
      <c r="F474" s="328"/>
      <c r="G474" s="328"/>
      <c r="H474" s="328"/>
      <c r="I474" s="328">
        <v>0</v>
      </c>
      <c r="J474" s="328"/>
      <c r="K474" s="328"/>
      <c r="L474" s="328"/>
      <c r="M474" s="328"/>
    </row>
    <row r="475" spans="1:13" x14ac:dyDescent="0.35">
      <c r="A475" t="s">
        <v>122</v>
      </c>
      <c r="B475" t="s">
        <v>510</v>
      </c>
      <c r="C475" t="s">
        <v>511</v>
      </c>
      <c r="D475" t="s">
        <v>170</v>
      </c>
      <c r="E475" t="s">
        <v>292</v>
      </c>
      <c r="F475" s="328"/>
      <c r="G475" s="328"/>
      <c r="H475" s="328"/>
      <c r="I475" s="328">
        <v>0</v>
      </c>
      <c r="J475" s="328"/>
      <c r="K475" s="328"/>
      <c r="L475" s="328"/>
      <c r="M475" s="328"/>
    </row>
    <row r="476" spans="1:13" x14ac:dyDescent="0.35">
      <c r="A476" t="s">
        <v>122</v>
      </c>
      <c r="B476" t="s">
        <v>512</v>
      </c>
      <c r="C476" t="s">
        <v>513</v>
      </c>
      <c r="D476" t="s">
        <v>170</v>
      </c>
      <c r="E476" t="s">
        <v>292</v>
      </c>
      <c r="F476" s="328"/>
      <c r="G476" s="328"/>
      <c r="H476" s="328"/>
      <c r="I476" s="328">
        <v>0</v>
      </c>
      <c r="J476" s="328"/>
      <c r="K476" s="328"/>
      <c r="L476" s="328"/>
      <c r="M476" s="328"/>
    </row>
    <row r="477" spans="1:13" x14ac:dyDescent="0.35">
      <c r="A477" t="s">
        <v>122</v>
      </c>
      <c r="B477" t="s">
        <v>514</v>
      </c>
      <c r="C477" t="s">
        <v>515</v>
      </c>
      <c r="D477" t="s">
        <v>170</v>
      </c>
      <c r="E477" t="s">
        <v>292</v>
      </c>
      <c r="F477" s="328"/>
      <c r="G477" s="328"/>
      <c r="H477" s="328"/>
      <c r="I477" s="328">
        <v>0</v>
      </c>
      <c r="J477" s="328"/>
      <c r="K477" s="328"/>
      <c r="L477" s="328"/>
      <c r="M477" s="328"/>
    </row>
    <row r="478" spans="1:13" x14ac:dyDescent="0.35">
      <c r="A478" t="s">
        <v>122</v>
      </c>
      <c r="B478" t="s">
        <v>516</v>
      </c>
      <c r="C478" t="s">
        <v>517</v>
      </c>
      <c r="D478" t="s">
        <v>170</v>
      </c>
      <c r="E478" t="s">
        <v>292</v>
      </c>
      <c r="F478" s="328"/>
      <c r="G478" s="328"/>
      <c r="H478" s="328"/>
      <c r="I478" s="328">
        <v>4.1159999999999997</v>
      </c>
      <c r="J478" s="328"/>
      <c r="K478" s="328"/>
      <c r="L478" s="328"/>
      <c r="M478" s="328"/>
    </row>
    <row r="479" spans="1:13" x14ac:dyDescent="0.35">
      <c r="A479" t="s">
        <v>122</v>
      </c>
      <c r="B479" t="s">
        <v>518</v>
      </c>
      <c r="C479" t="s">
        <v>519</v>
      </c>
      <c r="D479" t="s">
        <v>170</v>
      </c>
      <c r="E479" t="s">
        <v>292</v>
      </c>
      <c r="F479" s="328"/>
      <c r="G479" s="328"/>
      <c r="H479" s="328"/>
      <c r="I479" s="328">
        <v>19.875</v>
      </c>
      <c r="J479" s="328"/>
      <c r="K479" s="328"/>
      <c r="L479" s="328"/>
      <c r="M479" s="328"/>
    </row>
    <row r="480" spans="1:13" x14ac:dyDescent="0.35">
      <c r="A480" t="s">
        <v>122</v>
      </c>
      <c r="B480" t="s">
        <v>520</v>
      </c>
      <c r="C480" t="s">
        <v>521</v>
      </c>
      <c r="D480" t="s">
        <v>170</v>
      </c>
      <c r="E480" t="s">
        <v>292</v>
      </c>
      <c r="F480" s="328"/>
      <c r="G480" s="328"/>
      <c r="H480" s="328"/>
      <c r="I480" s="328">
        <v>4.2629999999999999</v>
      </c>
      <c r="J480" s="328"/>
      <c r="K480" s="328"/>
      <c r="L480" s="328"/>
      <c r="M480" s="328"/>
    </row>
    <row r="481" spans="1:13" x14ac:dyDescent="0.35">
      <c r="A481" t="s">
        <v>122</v>
      </c>
      <c r="B481" t="s">
        <v>522</v>
      </c>
      <c r="C481" t="s">
        <v>523</v>
      </c>
      <c r="D481" t="s">
        <v>170</v>
      </c>
      <c r="E481" t="s">
        <v>292</v>
      </c>
      <c r="F481" s="328"/>
      <c r="G481" s="328"/>
      <c r="H481" s="328"/>
      <c r="I481" s="328">
        <v>0.65300000000000002</v>
      </c>
      <c r="J481" s="328"/>
      <c r="K481" s="328"/>
      <c r="L481" s="328"/>
      <c r="M481" s="328"/>
    </row>
    <row r="482" spans="1:13" x14ac:dyDescent="0.35">
      <c r="A482" t="s">
        <v>122</v>
      </c>
      <c r="B482" t="s">
        <v>524</v>
      </c>
      <c r="C482" t="s">
        <v>525</v>
      </c>
      <c r="D482" t="s">
        <v>170</v>
      </c>
      <c r="E482" t="s">
        <v>292</v>
      </c>
      <c r="F482" s="328"/>
      <c r="G482" s="328"/>
      <c r="H482" s="328"/>
      <c r="I482" s="328">
        <v>0</v>
      </c>
      <c r="J482" s="328"/>
      <c r="K482" s="328"/>
      <c r="L482" s="328"/>
      <c r="M482" s="328"/>
    </row>
    <row r="483" spans="1:13" x14ac:dyDescent="0.35">
      <c r="A483" t="s">
        <v>122</v>
      </c>
      <c r="B483" t="s">
        <v>526</v>
      </c>
      <c r="C483" t="s">
        <v>527</v>
      </c>
      <c r="D483" t="s">
        <v>170</v>
      </c>
      <c r="E483" t="s">
        <v>292</v>
      </c>
      <c r="F483" s="328"/>
      <c r="G483" s="328"/>
      <c r="H483" s="328"/>
      <c r="I483" s="328">
        <v>4.1159999999999997</v>
      </c>
      <c r="J483" s="328"/>
      <c r="K483" s="328"/>
      <c r="L483" s="328"/>
      <c r="M483" s="328"/>
    </row>
    <row r="484" spans="1:13" x14ac:dyDescent="0.35">
      <c r="A484" t="s">
        <v>122</v>
      </c>
      <c r="B484" t="s">
        <v>528</v>
      </c>
      <c r="C484" t="s">
        <v>529</v>
      </c>
      <c r="D484" t="s">
        <v>170</v>
      </c>
      <c r="E484" t="s">
        <v>292</v>
      </c>
      <c r="F484" s="328"/>
      <c r="G484" s="328"/>
      <c r="H484" s="328"/>
      <c r="I484" s="328">
        <v>19.875</v>
      </c>
      <c r="J484" s="328"/>
      <c r="K484" s="328"/>
      <c r="L484" s="328"/>
      <c r="M484" s="328"/>
    </row>
    <row r="485" spans="1:13" x14ac:dyDescent="0.35">
      <c r="A485" t="s">
        <v>122</v>
      </c>
      <c r="B485" t="s">
        <v>530</v>
      </c>
      <c r="C485" t="s">
        <v>531</v>
      </c>
      <c r="D485" t="s">
        <v>170</v>
      </c>
      <c r="E485" t="s">
        <v>292</v>
      </c>
      <c r="F485" s="328"/>
      <c r="G485" s="328"/>
      <c r="H485" s="328"/>
      <c r="I485" s="328">
        <v>4.2629999999999999</v>
      </c>
      <c r="J485" s="328"/>
      <c r="K485" s="328"/>
      <c r="L485" s="328"/>
      <c r="M485" s="328"/>
    </row>
    <row r="486" spans="1:13" x14ac:dyDescent="0.35">
      <c r="A486" t="s">
        <v>122</v>
      </c>
      <c r="B486" t="s">
        <v>532</v>
      </c>
      <c r="C486" t="s">
        <v>533</v>
      </c>
      <c r="D486" t="s">
        <v>170</v>
      </c>
      <c r="E486" t="s">
        <v>292</v>
      </c>
      <c r="F486" s="328"/>
      <c r="G486" s="328"/>
      <c r="H486" s="328"/>
      <c r="I486" s="328">
        <v>0.65300000000000002</v>
      </c>
      <c r="J486" s="328"/>
      <c r="K486" s="328"/>
      <c r="L486" s="328"/>
      <c r="M486" s="328"/>
    </row>
    <row r="487" spans="1:13" x14ac:dyDescent="0.35">
      <c r="A487" t="s">
        <v>122</v>
      </c>
      <c r="B487" t="s">
        <v>534</v>
      </c>
      <c r="C487" t="s">
        <v>535</v>
      </c>
      <c r="D487" t="s">
        <v>170</v>
      </c>
      <c r="E487" t="s">
        <v>292</v>
      </c>
      <c r="F487" s="328"/>
      <c r="G487" s="328"/>
      <c r="H487" s="328"/>
      <c r="I487" s="328">
        <v>0</v>
      </c>
      <c r="J487" s="328"/>
      <c r="K487" s="328"/>
      <c r="L487" s="328"/>
      <c r="M487" s="328"/>
    </row>
    <row r="488" spans="1:13" x14ac:dyDescent="0.35">
      <c r="A488" t="s">
        <v>122</v>
      </c>
      <c r="B488" t="s">
        <v>536</v>
      </c>
      <c r="C488" t="s">
        <v>537</v>
      </c>
      <c r="D488" t="s">
        <v>170</v>
      </c>
      <c r="E488" t="s">
        <v>292</v>
      </c>
      <c r="F488" s="328"/>
      <c r="G488" s="328"/>
      <c r="H488" s="328"/>
      <c r="I488" s="328">
        <v>9.2629999999999999</v>
      </c>
      <c r="J488" s="328"/>
      <c r="K488" s="328"/>
      <c r="L488" s="328"/>
      <c r="M488" s="328"/>
    </row>
    <row r="489" spans="1:13" x14ac:dyDescent="0.35">
      <c r="A489" t="s">
        <v>122</v>
      </c>
      <c r="B489" t="s">
        <v>538</v>
      </c>
      <c r="C489" t="s">
        <v>539</v>
      </c>
      <c r="D489" t="s">
        <v>170</v>
      </c>
      <c r="E489" t="s">
        <v>292</v>
      </c>
      <c r="F489" s="328"/>
      <c r="G489" s="328"/>
      <c r="H489" s="328"/>
      <c r="I489" s="328">
        <v>22.001999999999999</v>
      </c>
      <c r="J489" s="328"/>
      <c r="K489" s="328"/>
      <c r="L489" s="328"/>
      <c r="M489" s="328"/>
    </row>
    <row r="490" spans="1:13" x14ac:dyDescent="0.35">
      <c r="A490" t="s">
        <v>122</v>
      </c>
      <c r="B490" t="s">
        <v>540</v>
      </c>
      <c r="C490" t="s">
        <v>541</v>
      </c>
      <c r="D490" t="s">
        <v>170</v>
      </c>
      <c r="E490" t="s">
        <v>292</v>
      </c>
      <c r="F490" s="328"/>
      <c r="G490" s="328"/>
      <c r="H490" s="328"/>
      <c r="I490" s="328">
        <v>4.8490000000000002</v>
      </c>
      <c r="J490" s="328"/>
      <c r="K490" s="328"/>
      <c r="L490" s="328"/>
      <c r="M490" s="328"/>
    </row>
    <row r="491" spans="1:13" x14ac:dyDescent="0.35">
      <c r="A491" t="s">
        <v>122</v>
      </c>
      <c r="B491" t="s">
        <v>542</v>
      </c>
      <c r="C491" t="s">
        <v>543</v>
      </c>
      <c r="D491" t="s">
        <v>170</v>
      </c>
      <c r="E491" t="s">
        <v>292</v>
      </c>
      <c r="F491" s="328"/>
      <c r="G491" s="328"/>
      <c r="H491" s="328"/>
      <c r="I491" s="328">
        <v>0.54600000000000004</v>
      </c>
      <c r="J491" s="328"/>
      <c r="K491" s="328"/>
      <c r="L491" s="328"/>
      <c r="M491" s="328"/>
    </row>
    <row r="492" spans="1:13" x14ac:dyDescent="0.35">
      <c r="A492" t="s">
        <v>122</v>
      </c>
      <c r="B492" t="s">
        <v>544</v>
      </c>
      <c r="C492" t="s">
        <v>545</v>
      </c>
      <c r="D492" t="s">
        <v>170</v>
      </c>
      <c r="E492" t="s">
        <v>292</v>
      </c>
      <c r="F492" s="328"/>
      <c r="G492" s="328"/>
      <c r="H492" s="328"/>
      <c r="I492" s="328">
        <v>0</v>
      </c>
      <c r="J492" s="328"/>
      <c r="K492" s="328"/>
      <c r="L492" s="328"/>
      <c r="M492" s="328"/>
    </row>
    <row r="493" spans="1:13" x14ac:dyDescent="0.35">
      <c r="A493" t="s">
        <v>122</v>
      </c>
      <c r="B493" t="s">
        <v>546</v>
      </c>
      <c r="C493" t="s">
        <v>547</v>
      </c>
      <c r="D493" t="s">
        <v>170</v>
      </c>
      <c r="E493" t="s">
        <v>292</v>
      </c>
      <c r="F493" s="328"/>
      <c r="G493" s="328"/>
      <c r="H493" s="328"/>
      <c r="I493" s="328">
        <v>9.2629999999999999</v>
      </c>
      <c r="J493" s="328"/>
      <c r="K493" s="328"/>
      <c r="L493" s="328"/>
      <c r="M493" s="328"/>
    </row>
    <row r="494" spans="1:13" x14ac:dyDescent="0.35">
      <c r="A494" t="s">
        <v>122</v>
      </c>
      <c r="B494" t="s">
        <v>548</v>
      </c>
      <c r="C494" t="s">
        <v>549</v>
      </c>
      <c r="D494" t="s">
        <v>170</v>
      </c>
      <c r="E494" t="s">
        <v>292</v>
      </c>
      <c r="F494" s="328"/>
      <c r="G494" s="328"/>
      <c r="H494" s="328"/>
      <c r="I494" s="328">
        <v>22.001999999999999</v>
      </c>
      <c r="J494" s="328"/>
      <c r="K494" s="328"/>
      <c r="L494" s="328"/>
      <c r="M494" s="328"/>
    </row>
    <row r="495" spans="1:13" x14ac:dyDescent="0.35">
      <c r="A495" t="s">
        <v>122</v>
      </c>
      <c r="B495" t="s">
        <v>550</v>
      </c>
      <c r="C495" t="s">
        <v>551</v>
      </c>
      <c r="D495" t="s">
        <v>170</v>
      </c>
      <c r="E495" t="s">
        <v>292</v>
      </c>
      <c r="F495" s="328"/>
      <c r="G495" s="328"/>
      <c r="H495" s="328"/>
      <c r="I495" s="328">
        <v>4.8490000000000002</v>
      </c>
      <c r="J495" s="328"/>
      <c r="K495" s="328"/>
      <c r="L495" s="328"/>
      <c r="M495" s="328"/>
    </row>
    <row r="496" spans="1:13" x14ac:dyDescent="0.35">
      <c r="A496" t="s">
        <v>122</v>
      </c>
      <c r="B496" t="s">
        <v>552</v>
      </c>
      <c r="C496" t="s">
        <v>553</v>
      </c>
      <c r="D496" t="s">
        <v>170</v>
      </c>
      <c r="E496" t="s">
        <v>292</v>
      </c>
      <c r="F496" s="328"/>
      <c r="G496" s="328"/>
      <c r="H496" s="328"/>
      <c r="I496" s="328">
        <v>0.54600000000000004</v>
      </c>
      <c r="J496" s="328"/>
      <c r="K496" s="328"/>
      <c r="L496" s="328"/>
      <c r="M496" s="328"/>
    </row>
    <row r="497" spans="1:13" x14ac:dyDescent="0.35">
      <c r="A497" t="s">
        <v>122</v>
      </c>
      <c r="B497" t="s">
        <v>554</v>
      </c>
      <c r="C497" t="s">
        <v>555</v>
      </c>
      <c r="D497" t="s">
        <v>170</v>
      </c>
      <c r="E497" t="s">
        <v>292</v>
      </c>
      <c r="F497" s="328"/>
      <c r="G497" s="328"/>
      <c r="H497" s="328"/>
      <c r="I497" s="328">
        <v>0</v>
      </c>
      <c r="J497" s="328"/>
      <c r="K497" s="328"/>
      <c r="L497" s="328"/>
      <c r="M497" s="328"/>
    </row>
    <row r="498" spans="1:13" x14ac:dyDescent="0.35">
      <c r="A498" t="s">
        <v>122</v>
      </c>
      <c r="B498" t="s">
        <v>556</v>
      </c>
      <c r="C498" t="s">
        <v>557</v>
      </c>
      <c r="D498" t="s">
        <v>170</v>
      </c>
      <c r="E498" t="s">
        <v>292</v>
      </c>
      <c r="F498" s="328"/>
      <c r="G498" s="328"/>
      <c r="H498" s="328"/>
      <c r="I498" s="328">
        <v>5.1470000000000002</v>
      </c>
      <c r="J498" s="328"/>
      <c r="K498" s="328"/>
      <c r="L498" s="328"/>
      <c r="M498" s="328"/>
    </row>
    <row r="499" spans="1:13" x14ac:dyDescent="0.35">
      <c r="A499" t="s">
        <v>122</v>
      </c>
      <c r="B499" t="s">
        <v>558</v>
      </c>
      <c r="C499" t="s">
        <v>559</v>
      </c>
      <c r="D499" t="s">
        <v>170</v>
      </c>
      <c r="E499" t="s">
        <v>292</v>
      </c>
      <c r="F499" s="328"/>
      <c r="G499" s="328"/>
      <c r="H499" s="328"/>
      <c r="I499" s="328">
        <v>2.1269999999999998</v>
      </c>
      <c r="J499" s="328"/>
      <c r="K499" s="328"/>
      <c r="L499" s="328"/>
      <c r="M499" s="328"/>
    </row>
    <row r="500" spans="1:13" x14ac:dyDescent="0.35">
      <c r="A500" t="s">
        <v>122</v>
      </c>
      <c r="B500" t="s">
        <v>560</v>
      </c>
      <c r="C500" t="s">
        <v>561</v>
      </c>
      <c r="D500" t="s">
        <v>170</v>
      </c>
      <c r="E500" t="s">
        <v>292</v>
      </c>
      <c r="F500" s="328"/>
      <c r="G500" s="328"/>
      <c r="H500" s="328"/>
      <c r="I500" s="328">
        <v>0.58599999999999997</v>
      </c>
      <c r="J500" s="328"/>
      <c r="K500" s="328"/>
      <c r="L500" s="328"/>
      <c r="M500" s="328"/>
    </row>
    <row r="501" spans="1:13" x14ac:dyDescent="0.35">
      <c r="A501" t="s">
        <v>122</v>
      </c>
      <c r="B501" t="s">
        <v>562</v>
      </c>
      <c r="C501" t="s">
        <v>563</v>
      </c>
      <c r="D501" t="s">
        <v>170</v>
      </c>
      <c r="E501" t="s">
        <v>292</v>
      </c>
      <c r="F501" s="328"/>
      <c r="G501" s="328"/>
      <c r="H501" s="328"/>
      <c r="I501" s="328">
        <v>-0.107</v>
      </c>
      <c r="J501" s="328"/>
      <c r="K501" s="328"/>
      <c r="L501" s="328"/>
      <c r="M501" s="328"/>
    </row>
    <row r="502" spans="1:13" x14ac:dyDescent="0.35">
      <c r="A502" t="s">
        <v>122</v>
      </c>
      <c r="B502" t="s">
        <v>564</v>
      </c>
      <c r="C502" t="s">
        <v>565</v>
      </c>
      <c r="D502" t="s">
        <v>170</v>
      </c>
      <c r="E502" t="s">
        <v>292</v>
      </c>
      <c r="F502" s="328"/>
      <c r="G502" s="328"/>
      <c r="H502" s="328"/>
      <c r="I502" s="328">
        <v>0</v>
      </c>
      <c r="J502" s="328"/>
      <c r="K502" s="328"/>
      <c r="L502" s="328"/>
      <c r="M502" s="328"/>
    </row>
    <row r="503" spans="1:13" x14ac:dyDescent="0.35">
      <c r="A503" t="s">
        <v>122</v>
      </c>
      <c r="B503" t="s">
        <v>566</v>
      </c>
      <c r="C503" t="s">
        <v>567</v>
      </c>
      <c r="D503" t="s">
        <v>170</v>
      </c>
      <c r="E503" t="s">
        <v>292</v>
      </c>
      <c r="F503" s="328"/>
      <c r="G503" s="328"/>
      <c r="H503" s="328"/>
      <c r="I503" s="328">
        <v>5.1470000000000002</v>
      </c>
      <c r="J503" s="328"/>
      <c r="K503" s="328"/>
      <c r="L503" s="328"/>
      <c r="M503" s="328"/>
    </row>
    <row r="504" spans="1:13" x14ac:dyDescent="0.35">
      <c r="A504" t="s">
        <v>122</v>
      </c>
      <c r="B504" t="s">
        <v>568</v>
      </c>
      <c r="C504" t="s">
        <v>569</v>
      </c>
      <c r="D504" t="s">
        <v>170</v>
      </c>
      <c r="E504" t="s">
        <v>292</v>
      </c>
      <c r="F504" s="328"/>
      <c r="G504" s="328"/>
      <c r="H504" s="328"/>
      <c r="I504" s="328">
        <v>2.1269999999999998</v>
      </c>
      <c r="J504" s="328"/>
      <c r="K504" s="328"/>
      <c r="L504" s="328"/>
      <c r="M504" s="328"/>
    </row>
    <row r="505" spans="1:13" x14ac:dyDescent="0.35">
      <c r="A505" t="s">
        <v>122</v>
      </c>
      <c r="B505" t="s">
        <v>570</v>
      </c>
      <c r="C505" t="s">
        <v>571</v>
      </c>
      <c r="D505" t="s">
        <v>170</v>
      </c>
      <c r="E505" t="s">
        <v>292</v>
      </c>
      <c r="F505" s="328"/>
      <c r="G505" s="328"/>
      <c r="H505" s="328"/>
      <c r="I505" s="328">
        <v>0.58599999999999997</v>
      </c>
      <c r="J505" s="328"/>
      <c r="K505" s="328"/>
      <c r="L505" s="328"/>
      <c r="M505" s="328"/>
    </row>
    <row r="506" spans="1:13" x14ac:dyDescent="0.35">
      <c r="A506" t="s">
        <v>122</v>
      </c>
      <c r="B506" t="s">
        <v>572</v>
      </c>
      <c r="C506" t="s">
        <v>573</v>
      </c>
      <c r="D506" t="s">
        <v>170</v>
      </c>
      <c r="E506" t="s">
        <v>292</v>
      </c>
      <c r="F506" s="328"/>
      <c r="G506" s="328"/>
      <c r="H506" s="328"/>
      <c r="I506" s="328">
        <v>-0.107</v>
      </c>
      <c r="J506" s="328"/>
      <c r="K506" s="328"/>
      <c r="L506" s="328"/>
      <c r="M506" s="328"/>
    </row>
    <row r="507" spans="1:13" x14ac:dyDescent="0.35">
      <c r="A507" t="s">
        <v>122</v>
      </c>
      <c r="B507" t="s">
        <v>574</v>
      </c>
      <c r="C507" t="s">
        <v>575</v>
      </c>
      <c r="D507" t="s">
        <v>170</v>
      </c>
      <c r="E507" t="s">
        <v>292</v>
      </c>
      <c r="F507" s="328"/>
      <c r="G507" s="328"/>
      <c r="H507" s="328"/>
      <c r="I507" s="328">
        <v>0</v>
      </c>
      <c r="J507" s="328"/>
      <c r="K507" s="328"/>
      <c r="L507" s="328"/>
      <c r="M507" s="328"/>
    </row>
    <row r="508" spans="1:13" x14ac:dyDescent="0.35">
      <c r="A508" t="s">
        <v>122</v>
      </c>
      <c r="B508" t="s">
        <v>576</v>
      </c>
      <c r="C508" t="s">
        <v>577</v>
      </c>
      <c r="D508" t="s">
        <v>170</v>
      </c>
      <c r="E508" t="s">
        <v>292</v>
      </c>
      <c r="F508" s="328"/>
      <c r="G508" s="328"/>
      <c r="H508" s="328"/>
      <c r="I508" s="328">
        <v>3.556</v>
      </c>
      <c r="J508" s="328"/>
      <c r="K508" s="328"/>
      <c r="L508" s="328"/>
      <c r="M508" s="328"/>
    </row>
    <row r="509" spans="1:13" x14ac:dyDescent="0.35">
      <c r="A509" t="s">
        <v>122</v>
      </c>
      <c r="B509" t="s">
        <v>578</v>
      </c>
      <c r="C509" t="s">
        <v>579</v>
      </c>
      <c r="D509" t="s">
        <v>170</v>
      </c>
      <c r="E509" t="s">
        <v>292</v>
      </c>
      <c r="F509" s="328"/>
      <c r="G509" s="328"/>
      <c r="H509" s="328"/>
      <c r="I509" s="328">
        <v>-0.68899999999999995</v>
      </c>
      <c r="J509" s="328"/>
      <c r="K509" s="328"/>
      <c r="L509" s="328"/>
      <c r="M509" s="328"/>
    </row>
    <row r="510" spans="1:13" x14ac:dyDescent="0.35">
      <c r="A510" t="s">
        <v>122</v>
      </c>
      <c r="B510" t="s">
        <v>580</v>
      </c>
      <c r="C510" t="s">
        <v>581</v>
      </c>
      <c r="D510" t="s">
        <v>170</v>
      </c>
      <c r="E510" t="s">
        <v>292</v>
      </c>
      <c r="F510" s="328"/>
      <c r="G510" s="328"/>
      <c r="H510" s="328"/>
      <c r="I510" s="328">
        <v>0</v>
      </c>
      <c r="J510" s="328"/>
      <c r="K510" s="328"/>
      <c r="L510" s="328"/>
      <c r="M510" s="328"/>
    </row>
    <row r="511" spans="1:13" x14ac:dyDescent="0.35">
      <c r="A511" t="s">
        <v>122</v>
      </c>
      <c r="B511" t="s">
        <v>582</v>
      </c>
      <c r="C511" t="s">
        <v>583</v>
      </c>
      <c r="D511" t="s">
        <v>170</v>
      </c>
      <c r="E511" t="s">
        <v>292</v>
      </c>
      <c r="F511" s="328"/>
      <c r="G511" s="328"/>
      <c r="H511" s="328"/>
      <c r="I511" s="328">
        <v>0</v>
      </c>
      <c r="J511" s="328"/>
      <c r="K511" s="328"/>
      <c r="L511" s="328"/>
      <c r="M511" s="328"/>
    </row>
    <row r="512" spans="1:13" x14ac:dyDescent="0.35">
      <c r="A512" t="s">
        <v>122</v>
      </c>
      <c r="B512" t="s">
        <v>584</v>
      </c>
      <c r="C512" t="s">
        <v>585</v>
      </c>
      <c r="D512" t="s">
        <v>170</v>
      </c>
      <c r="E512" t="s">
        <v>292</v>
      </c>
      <c r="F512" s="328"/>
      <c r="G512" s="328"/>
      <c r="H512" s="328"/>
      <c r="I512" s="328">
        <v>0</v>
      </c>
      <c r="J512" s="328"/>
      <c r="K512" s="328"/>
      <c r="L512" s="328"/>
      <c r="M512" s="328"/>
    </row>
    <row r="513" spans="1:13" x14ac:dyDescent="0.35">
      <c r="A513" t="s">
        <v>122</v>
      </c>
      <c r="B513" t="s">
        <v>586</v>
      </c>
      <c r="C513" t="s">
        <v>587</v>
      </c>
      <c r="D513" t="s">
        <v>170</v>
      </c>
      <c r="E513" t="s">
        <v>292</v>
      </c>
      <c r="F513" s="328"/>
      <c r="G513" s="328"/>
      <c r="H513" s="328"/>
      <c r="I513" s="328">
        <v>3.556</v>
      </c>
      <c r="J513" s="328"/>
      <c r="K513" s="328"/>
      <c r="L513" s="328"/>
      <c r="M513" s="328"/>
    </row>
    <row r="514" spans="1:13" x14ac:dyDescent="0.35">
      <c r="A514" t="s">
        <v>122</v>
      </c>
      <c r="B514" t="s">
        <v>588</v>
      </c>
      <c r="C514" t="s">
        <v>589</v>
      </c>
      <c r="D514" t="s">
        <v>170</v>
      </c>
      <c r="E514" t="s">
        <v>292</v>
      </c>
      <c r="F514" s="328"/>
      <c r="G514" s="328"/>
      <c r="H514" s="328"/>
      <c r="I514" s="328">
        <v>-0.68899999999999995</v>
      </c>
      <c r="J514" s="328"/>
      <c r="K514" s="328"/>
      <c r="L514" s="328"/>
      <c r="M514" s="328"/>
    </row>
    <row r="515" spans="1:13" x14ac:dyDescent="0.35">
      <c r="A515" t="s">
        <v>122</v>
      </c>
      <c r="B515" t="s">
        <v>590</v>
      </c>
      <c r="C515" t="s">
        <v>591</v>
      </c>
      <c r="D515" t="s">
        <v>170</v>
      </c>
      <c r="E515" t="s">
        <v>292</v>
      </c>
      <c r="F515" s="328"/>
      <c r="G515" s="328"/>
      <c r="H515" s="328"/>
      <c r="I515" s="328">
        <v>0</v>
      </c>
      <c r="J515" s="328"/>
      <c r="K515" s="328"/>
      <c r="L515" s="328"/>
      <c r="M515" s="328"/>
    </row>
    <row r="516" spans="1:13" x14ac:dyDescent="0.35">
      <c r="A516" t="s">
        <v>122</v>
      </c>
      <c r="B516" t="s">
        <v>592</v>
      </c>
      <c r="C516" t="s">
        <v>593</v>
      </c>
      <c r="D516" t="s">
        <v>170</v>
      </c>
      <c r="E516" t="s">
        <v>292</v>
      </c>
      <c r="F516" s="328"/>
      <c r="G516" s="328"/>
      <c r="H516" s="328"/>
      <c r="I516" s="328">
        <v>0</v>
      </c>
      <c r="J516" s="328"/>
      <c r="K516" s="328"/>
      <c r="L516" s="328"/>
      <c r="M516" s="328"/>
    </row>
    <row r="517" spans="1:13" x14ac:dyDescent="0.35">
      <c r="A517" t="s">
        <v>122</v>
      </c>
      <c r="B517" t="s">
        <v>594</v>
      </c>
      <c r="C517" t="s">
        <v>595</v>
      </c>
      <c r="D517" t="s">
        <v>170</v>
      </c>
      <c r="E517" t="s">
        <v>292</v>
      </c>
      <c r="F517" s="328"/>
      <c r="G517" s="328"/>
      <c r="H517" s="328"/>
      <c r="I517" s="328">
        <v>0</v>
      </c>
      <c r="J517" s="328"/>
      <c r="K517" s="328"/>
      <c r="L517" s="328"/>
      <c r="M517" s="328"/>
    </row>
    <row r="518" spans="1:13" x14ac:dyDescent="0.35">
      <c r="A518" t="s">
        <v>122</v>
      </c>
      <c r="B518" t="s">
        <v>596</v>
      </c>
      <c r="C518" t="s">
        <v>597</v>
      </c>
      <c r="D518" t="s">
        <v>170</v>
      </c>
      <c r="E518" t="s">
        <v>292</v>
      </c>
      <c r="F518" s="328"/>
      <c r="G518" s="328"/>
      <c r="H518" s="328"/>
      <c r="I518" s="328">
        <v>1.591</v>
      </c>
      <c r="J518" s="328"/>
      <c r="K518" s="328"/>
      <c r="L518" s="328"/>
      <c r="M518" s="328"/>
    </row>
    <row r="519" spans="1:13" x14ac:dyDescent="0.35">
      <c r="A519" t="s">
        <v>122</v>
      </c>
      <c r="B519" t="s">
        <v>598</v>
      </c>
      <c r="C519" t="s">
        <v>599</v>
      </c>
      <c r="D519" t="s">
        <v>170</v>
      </c>
      <c r="E519" t="s">
        <v>292</v>
      </c>
      <c r="F519" s="328"/>
      <c r="G519" s="328"/>
      <c r="H519" s="328"/>
      <c r="I519" s="328">
        <v>2.8159999999999998</v>
      </c>
      <c r="J519" s="328"/>
      <c r="K519" s="328"/>
      <c r="L519" s="328"/>
      <c r="M519" s="328"/>
    </row>
    <row r="520" spans="1:13" x14ac:dyDescent="0.35">
      <c r="A520" t="s">
        <v>122</v>
      </c>
      <c r="B520" t="s">
        <v>600</v>
      </c>
      <c r="C520" t="s">
        <v>601</v>
      </c>
      <c r="D520" t="s">
        <v>170</v>
      </c>
      <c r="E520" t="s">
        <v>292</v>
      </c>
      <c r="F520" s="328"/>
      <c r="G520" s="328"/>
      <c r="H520" s="328"/>
      <c r="I520" s="328">
        <v>0.58599999999999997</v>
      </c>
      <c r="J520" s="328"/>
      <c r="K520" s="328"/>
      <c r="L520" s="328"/>
      <c r="M520" s="328"/>
    </row>
    <row r="521" spans="1:13" x14ac:dyDescent="0.35">
      <c r="A521" t="s">
        <v>122</v>
      </c>
      <c r="B521" t="s">
        <v>602</v>
      </c>
      <c r="C521" t="s">
        <v>603</v>
      </c>
      <c r="D521" t="s">
        <v>170</v>
      </c>
      <c r="E521" t="s">
        <v>292</v>
      </c>
      <c r="F521" s="328"/>
      <c r="G521" s="328"/>
      <c r="H521" s="328"/>
      <c r="I521" s="328">
        <v>-0.107</v>
      </c>
      <c r="J521" s="328"/>
      <c r="K521" s="328"/>
      <c r="L521" s="328"/>
      <c r="M521" s="328"/>
    </row>
    <row r="522" spans="1:13" x14ac:dyDescent="0.35">
      <c r="A522" t="s">
        <v>122</v>
      </c>
      <c r="B522" t="s">
        <v>604</v>
      </c>
      <c r="C522" t="s">
        <v>605</v>
      </c>
      <c r="D522" t="s">
        <v>170</v>
      </c>
      <c r="E522" t="s">
        <v>292</v>
      </c>
      <c r="F522" s="328"/>
      <c r="G522" s="328"/>
      <c r="H522" s="328"/>
      <c r="I522" s="328">
        <v>0</v>
      </c>
      <c r="J522" s="328"/>
      <c r="K522" s="328"/>
      <c r="L522" s="328"/>
      <c r="M522" s="328"/>
    </row>
    <row r="523" spans="1:13" x14ac:dyDescent="0.35">
      <c r="A523" t="s">
        <v>122</v>
      </c>
      <c r="B523" t="s">
        <v>606</v>
      </c>
      <c r="C523" t="s">
        <v>607</v>
      </c>
      <c r="D523" t="s">
        <v>170</v>
      </c>
      <c r="E523" t="s">
        <v>292</v>
      </c>
      <c r="F523" s="328"/>
      <c r="G523" s="328"/>
      <c r="H523" s="328"/>
      <c r="I523" s="328">
        <v>1.591</v>
      </c>
      <c r="J523" s="328"/>
      <c r="K523" s="328"/>
      <c r="L523" s="328"/>
      <c r="M523" s="328"/>
    </row>
    <row r="524" spans="1:13" x14ac:dyDescent="0.35">
      <c r="A524" t="s">
        <v>122</v>
      </c>
      <c r="B524" t="s">
        <v>608</v>
      </c>
      <c r="C524" t="s">
        <v>609</v>
      </c>
      <c r="D524" t="s">
        <v>170</v>
      </c>
      <c r="E524" t="s">
        <v>292</v>
      </c>
      <c r="F524" s="328"/>
      <c r="G524" s="328"/>
      <c r="H524" s="328"/>
      <c r="I524" s="328">
        <v>2.8159999999999998</v>
      </c>
      <c r="J524" s="328"/>
      <c r="K524" s="328"/>
      <c r="L524" s="328"/>
      <c r="M524" s="328"/>
    </row>
    <row r="525" spans="1:13" x14ac:dyDescent="0.35">
      <c r="A525" t="s">
        <v>122</v>
      </c>
      <c r="B525" t="s">
        <v>610</v>
      </c>
      <c r="C525" t="s">
        <v>611</v>
      </c>
      <c r="D525" t="s">
        <v>170</v>
      </c>
      <c r="E525" t="s">
        <v>292</v>
      </c>
      <c r="F525" s="328"/>
      <c r="G525" s="328"/>
      <c r="H525" s="328"/>
      <c r="I525" s="328">
        <v>0.58599999999999997</v>
      </c>
      <c r="J525" s="328"/>
      <c r="K525" s="328"/>
      <c r="L525" s="328"/>
      <c r="M525" s="328"/>
    </row>
    <row r="526" spans="1:13" x14ac:dyDescent="0.35">
      <c r="A526" t="s">
        <v>122</v>
      </c>
      <c r="B526" t="s">
        <v>612</v>
      </c>
      <c r="C526" t="s">
        <v>613</v>
      </c>
      <c r="D526" t="s">
        <v>170</v>
      </c>
      <c r="E526" t="s">
        <v>292</v>
      </c>
      <c r="F526" s="328"/>
      <c r="G526" s="328"/>
      <c r="H526" s="328"/>
      <c r="I526" s="328">
        <v>-0.107</v>
      </c>
      <c r="J526" s="328"/>
      <c r="K526" s="328"/>
      <c r="L526" s="328"/>
      <c r="M526" s="328"/>
    </row>
    <row r="527" spans="1:13" x14ac:dyDescent="0.35">
      <c r="A527" t="s">
        <v>122</v>
      </c>
      <c r="B527" t="s">
        <v>614</v>
      </c>
      <c r="C527" t="s">
        <v>615</v>
      </c>
      <c r="D527" t="s">
        <v>170</v>
      </c>
      <c r="E527" t="s">
        <v>292</v>
      </c>
      <c r="F527" s="328"/>
      <c r="G527" s="328"/>
      <c r="H527" s="328"/>
      <c r="I527" s="328">
        <v>0</v>
      </c>
      <c r="J527" s="328"/>
      <c r="K527" s="328"/>
      <c r="L527" s="328"/>
      <c r="M527" s="328"/>
    </row>
    <row r="528" spans="1:13" ht="38.25" x14ac:dyDescent="0.35">
      <c r="A528" t="s">
        <v>122</v>
      </c>
      <c r="B528" t="s">
        <v>616</v>
      </c>
      <c r="C528" s="327" t="s">
        <v>617</v>
      </c>
      <c r="D528" t="s">
        <v>424</v>
      </c>
      <c r="E528" t="s">
        <v>292</v>
      </c>
      <c r="F528" s="444"/>
      <c r="G528" s="444"/>
      <c r="H528" s="444"/>
      <c r="I528" s="444">
        <v>73.760000000000005</v>
      </c>
      <c r="J528" s="444"/>
      <c r="K528" s="444"/>
      <c r="L528" s="444"/>
      <c r="M528" s="444"/>
    </row>
    <row r="529" spans="1:13" ht="25.5" x14ac:dyDescent="0.35">
      <c r="A529" t="s">
        <v>122</v>
      </c>
      <c r="B529" t="s">
        <v>618</v>
      </c>
      <c r="C529" s="327" t="s">
        <v>619</v>
      </c>
      <c r="D529" t="s">
        <v>424</v>
      </c>
      <c r="E529" t="s">
        <v>292</v>
      </c>
      <c r="F529" s="444"/>
      <c r="G529" s="444"/>
      <c r="H529" s="444"/>
      <c r="I529" s="444">
        <v>0</v>
      </c>
      <c r="J529" s="444"/>
      <c r="K529" s="444"/>
      <c r="L529" s="444"/>
      <c r="M529" s="444"/>
    </row>
    <row r="530" spans="1:13" ht="25.5" x14ac:dyDescent="0.35">
      <c r="A530" t="s">
        <v>122</v>
      </c>
      <c r="B530" t="s">
        <v>620</v>
      </c>
      <c r="C530" s="327" t="s">
        <v>621</v>
      </c>
      <c r="D530" t="s">
        <v>176</v>
      </c>
      <c r="E530" t="s">
        <v>292</v>
      </c>
      <c r="F530" s="445"/>
      <c r="G530" s="445"/>
      <c r="H530" s="445"/>
      <c r="I530" s="445">
        <v>0</v>
      </c>
      <c r="J530" s="445"/>
      <c r="K530" s="445"/>
      <c r="L530" s="445"/>
      <c r="M530" s="445"/>
    </row>
    <row r="531" spans="1:13" x14ac:dyDescent="0.35">
      <c r="A531" t="s">
        <v>122</v>
      </c>
      <c r="B531" t="s">
        <v>622</v>
      </c>
      <c r="C531" t="s">
        <v>623</v>
      </c>
      <c r="D531" t="s">
        <v>424</v>
      </c>
      <c r="E531" t="s">
        <v>292</v>
      </c>
      <c r="F531" s="444"/>
      <c r="G531" s="444"/>
      <c r="H531" s="444"/>
      <c r="I531" s="444">
        <v>75.17</v>
      </c>
      <c r="J531" s="444"/>
      <c r="K531" s="444"/>
      <c r="L531" s="444"/>
      <c r="M531" s="444"/>
    </row>
    <row r="532" spans="1:13" x14ac:dyDescent="0.35">
      <c r="A532" t="s">
        <v>122</v>
      </c>
      <c r="B532" t="s">
        <v>624</v>
      </c>
      <c r="C532" t="s">
        <v>625</v>
      </c>
      <c r="D532" t="s">
        <v>424</v>
      </c>
      <c r="E532" t="s">
        <v>292</v>
      </c>
      <c r="F532" s="444"/>
      <c r="G532" s="444"/>
      <c r="H532" s="444"/>
      <c r="I532" s="444">
        <v>0.02</v>
      </c>
      <c r="J532" s="444"/>
      <c r="K532" s="444"/>
      <c r="L532" s="444"/>
      <c r="M532" s="444"/>
    </row>
    <row r="533" spans="1:13" x14ac:dyDescent="0.35">
      <c r="A533" t="s">
        <v>122</v>
      </c>
      <c r="B533" t="s">
        <v>626</v>
      </c>
      <c r="C533" t="s">
        <v>627</v>
      </c>
      <c r="D533" t="s">
        <v>424</v>
      </c>
      <c r="E533" t="s">
        <v>292</v>
      </c>
      <c r="F533" s="444"/>
      <c r="G533" s="444"/>
      <c r="H533" s="444"/>
      <c r="I533" s="444">
        <v>61.14</v>
      </c>
      <c r="J533" s="444"/>
      <c r="K533" s="444"/>
      <c r="L533" s="444"/>
      <c r="M533" s="444"/>
    </row>
    <row r="534" spans="1:13" x14ac:dyDescent="0.35">
      <c r="A534" t="s">
        <v>122</v>
      </c>
      <c r="B534" t="s">
        <v>628</v>
      </c>
      <c r="C534" t="s">
        <v>629</v>
      </c>
      <c r="D534" t="s">
        <v>424</v>
      </c>
      <c r="E534" t="s">
        <v>292</v>
      </c>
      <c r="F534" s="444"/>
      <c r="G534" s="444"/>
      <c r="H534" s="444"/>
      <c r="I534" s="444">
        <v>2.87</v>
      </c>
      <c r="J534" s="444"/>
      <c r="K534" s="444"/>
      <c r="L534" s="444"/>
      <c r="M534" s="444"/>
    </row>
    <row r="535" spans="1:13" x14ac:dyDescent="0.35">
      <c r="A535" t="s">
        <v>122</v>
      </c>
      <c r="B535" t="s">
        <v>630</v>
      </c>
      <c r="C535" t="s">
        <v>631</v>
      </c>
      <c r="D535" t="s">
        <v>188</v>
      </c>
      <c r="E535" t="s">
        <v>292</v>
      </c>
      <c r="F535" s="446"/>
      <c r="G535" s="446"/>
      <c r="H535" s="446"/>
      <c r="I535" s="446">
        <v>217867</v>
      </c>
      <c r="J535" s="446"/>
      <c r="K535" s="446"/>
      <c r="L535" s="446"/>
      <c r="M535" s="446"/>
    </row>
    <row r="536" spans="1:13" x14ac:dyDescent="0.35">
      <c r="A536" t="s">
        <v>122</v>
      </c>
      <c r="B536" t="s">
        <v>632</v>
      </c>
      <c r="C536" t="s">
        <v>633</v>
      </c>
      <c r="D536" t="s">
        <v>188</v>
      </c>
      <c r="E536" t="s">
        <v>292</v>
      </c>
      <c r="F536" s="446"/>
      <c r="G536" s="446"/>
      <c r="H536" s="446"/>
      <c r="I536" s="446">
        <v>0</v>
      </c>
      <c r="J536" s="446"/>
      <c r="K536" s="446"/>
      <c r="L536" s="446"/>
      <c r="M536" s="446"/>
    </row>
    <row r="537" spans="1:13" x14ac:dyDescent="0.35">
      <c r="A537" t="s">
        <v>122</v>
      </c>
      <c r="B537" t="s">
        <v>634</v>
      </c>
      <c r="C537" t="s">
        <v>635</v>
      </c>
      <c r="D537" t="s">
        <v>636</v>
      </c>
      <c r="E537" t="s">
        <v>292</v>
      </c>
      <c r="F537" s="446"/>
      <c r="G537" s="446"/>
      <c r="H537" s="446"/>
      <c r="I537" s="446">
        <v>39198.6339118385</v>
      </c>
      <c r="J537" s="446"/>
      <c r="K537" s="446"/>
      <c r="L537" s="446"/>
      <c r="M537" s="446"/>
    </row>
    <row r="538" spans="1:13" x14ac:dyDescent="0.35">
      <c r="A538" t="s">
        <v>122</v>
      </c>
      <c r="B538" t="s">
        <v>637</v>
      </c>
      <c r="C538" t="s">
        <v>638</v>
      </c>
      <c r="D538" t="s">
        <v>636</v>
      </c>
      <c r="E538" t="s">
        <v>292</v>
      </c>
      <c r="F538" s="446"/>
      <c r="G538" s="446"/>
      <c r="H538" s="446"/>
      <c r="I538" s="446">
        <v>16598.462193577801</v>
      </c>
      <c r="J538" s="446"/>
      <c r="K538" s="446"/>
      <c r="L538" s="446"/>
      <c r="M538" s="446"/>
    </row>
    <row r="539" spans="1:13" x14ac:dyDescent="0.35">
      <c r="A539" t="s">
        <v>122</v>
      </c>
      <c r="B539" t="s">
        <v>639</v>
      </c>
      <c r="C539" t="s">
        <v>640</v>
      </c>
      <c r="D539" t="s">
        <v>176</v>
      </c>
      <c r="E539" t="s">
        <v>292</v>
      </c>
      <c r="F539" s="445"/>
      <c r="G539" s="445"/>
      <c r="H539" s="445"/>
      <c r="I539" s="445">
        <v>0.42344491471078599</v>
      </c>
      <c r="J539" s="445"/>
      <c r="K539" s="445"/>
      <c r="L539" s="445"/>
      <c r="M539" s="445"/>
    </row>
    <row r="540" spans="1:13" x14ac:dyDescent="0.35">
      <c r="A540" t="s">
        <v>122</v>
      </c>
      <c r="B540" t="s">
        <v>641</v>
      </c>
      <c r="C540" t="s">
        <v>642</v>
      </c>
      <c r="D540" t="s">
        <v>636</v>
      </c>
      <c r="E540" t="s">
        <v>292</v>
      </c>
      <c r="F540" s="446"/>
      <c r="G540" s="446"/>
      <c r="H540" s="446"/>
      <c r="I540" s="446">
        <v>0</v>
      </c>
      <c r="J540" s="446"/>
      <c r="K540" s="446"/>
      <c r="L540" s="446"/>
      <c r="M540" s="446"/>
    </row>
    <row r="541" spans="1:13" x14ac:dyDescent="0.35">
      <c r="A541" t="s">
        <v>122</v>
      </c>
      <c r="B541" t="s">
        <v>643</v>
      </c>
      <c r="C541" t="s">
        <v>644</v>
      </c>
      <c r="D541" t="s">
        <v>176</v>
      </c>
      <c r="E541" t="s">
        <v>292</v>
      </c>
      <c r="F541" s="445"/>
      <c r="G541" s="445"/>
      <c r="H541" s="445"/>
      <c r="I541" s="445">
        <v>0</v>
      </c>
      <c r="J541" s="445"/>
      <c r="K541" s="445"/>
      <c r="L541" s="445"/>
      <c r="M541" s="445"/>
    </row>
    <row r="542" spans="1:13" x14ac:dyDescent="0.35">
      <c r="A542" t="s">
        <v>122</v>
      </c>
      <c r="B542" t="s">
        <v>645</v>
      </c>
      <c r="C542" t="s">
        <v>646</v>
      </c>
      <c r="D542" t="s">
        <v>636</v>
      </c>
      <c r="E542" t="s">
        <v>292</v>
      </c>
      <c r="F542" s="446"/>
      <c r="G542" s="446"/>
      <c r="H542" s="446"/>
      <c r="I542" s="446">
        <v>22600.171718260699</v>
      </c>
      <c r="J542" s="446"/>
      <c r="K542" s="446"/>
      <c r="L542" s="446"/>
      <c r="M542" s="446"/>
    </row>
    <row r="543" spans="1:13" x14ac:dyDescent="0.35">
      <c r="A543" t="s">
        <v>122</v>
      </c>
      <c r="B543" t="s">
        <v>647</v>
      </c>
      <c r="C543" t="s">
        <v>648</v>
      </c>
      <c r="D543" t="s">
        <v>176</v>
      </c>
      <c r="E543" t="s">
        <v>292</v>
      </c>
      <c r="F543" s="445"/>
      <c r="G543" s="445"/>
      <c r="H543" s="445"/>
      <c r="I543" s="445">
        <v>0.57655508528921395</v>
      </c>
      <c r="J543" s="445"/>
      <c r="K543" s="445"/>
      <c r="L543" s="445"/>
      <c r="M543" s="445"/>
    </row>
    <row r="544" spans="1:13" x14ac:dyDescent="0.35">
      <c r="A544" t="s">
        <v>122</v>
      </c>
      <c r="B544" t="s">
        <v>649</v>
      </c>
      <c r="C544" t="s">
        <v>650</v>
      </c>
      <c r="D544" t="s">
        <v>176</v>
      </c>
      <c r="E544" t="s">
        <v>292</v>
      </c>
      <c r="F544" s="445"/>
      <c r="G544" s="445"/>
      <c r="H544" s="445"/>
      <c r="I544" s="445">
        <v>0.89100047190643905</v>
      </c>
      <c r="J544" s="445"/>
      <c r="K544" s="445"/>
      <c r="L544" s="445"/>
      <c r="M544" s="445"/>
    </row>
    <row r="545" spans="1:13" x14ac:dyDescent="0.35">
      <c r="A545" t="s">
        <v>122</v>
      </c>
      <c r="B545" t="s">
        <v>651</v>
      </c>
      <c r="C545" t="s">
        <v>652</v>
      </c>
      <c r="D545" t="s">
        <v>176</v>
      </c>
      <c r="E545" t="s">
        <v>292</v>
      </c>
      <c r="F545" s="445"/>
      <c r="G545" s="445"/>
      <c r="H545" s="445"/>
      <c r="I545" s="445">
        <v>2.96531308214114E-2</v>
      </c>
      <c r="J545" s="445"/>
      <c r="K545" s="445"/>
      <c r="L545" s="445"/>
      <c r="M545" s="445"/>
    </row>
    <row r="546" spans="1:13" x14ac:dyDescent="0.35">
      <c r="A546" t="s">
        <v>122</v>
      </c>
      <c r="B546" t="s">
        <v>653</v>
      </c>
      <c r="C546" t="s">
        <v>654</v>
      </c>
      <c r="D546" t="s">
        <v>176</v>
      </c>
      <c r="E546" t="s">
        <v>292</v>
      </c>
      <c r="F546" s="445"/>
      <c r="G546" s="445"/>
      <c r="H546" s="445"/>
      <c r="I546" s="445">
        <v>7.9346397272149594E-2</v>
      </c>
      <c r="J546" s="445"/>
      <c r="K546" s="445"/>
      <c r="L546" s="445"/>
      <c r="M546" s="445"/>
    </row>
    <row r="547" spans="1:13" x14ac:dyDescent="0.35">
      <c r="A547" t="s">
        <v>122</v>
      </c>
      <c r="B547" t="s">
        <v>655</v>
      </c>
      <c r="C547" t="s">
        <v>656</v>
      </c>
      <c r="D547" t="s">
        <v>189</v>
      </c>
      <c r="E547" t="s">
        <v>292</v>
      </c>
      <c r="F547" s="446"/>
      <c r="G547" s="446"/>
      <c r="H547" s="446"/>
      <c r="I547" s="446">
        <v>1</v>
      </c>
      <c r="J547" s="446"/>
      <c r="K547" s="446"/>
      <c r="L547" s="446"/>
      <c r="M547" s="446"/>
    </row>
    <row r="548" spans="1:13" x14ac:dyDescent="0.35">
      <c r="A548" t="s">
        <v>122</v>
      </c>
      <c r="B548" t="s">
        <v>657</v>
      </c>
      <c r="C548" t="s">
        <v>658</v>
      </c>
      <c r="D548" t="s">
        <v>170</v>
      </c>
      <c r="E548" t="s">
        <v>292</v>
      </c>
      <c r="F548" s="328"/>
      <c r="G548" s="328"/>
      <c r="H548" s="328"/>
      <c r="I548" s="328">
        <v>0</v>
      </c>
      <c r="J548" s="328"/>
      <c r="K548" s="328"/>
      <c r="L548" s="328"/>
      <c r="M548" s="328"/>
    </row>
    <row r="549" spans="1:13" x14ac:dyDescent="0.35">
      <c r="A549" t="s">
        <v>122</v>
      </c>
      <c r="B549" t="s">
        <v>659</v>
      </c>
      <c r="C549" t="s">
        <v>660</v>
      </c>
      <c r="D549" t="s">
        <v>170</v>
      </c>
      <c r="E549" t="s">
        <v>292</v>
      </c>
      <c r="F549" s="328"/>
      <c r="G549" s="328"/>
      <c r="H549" s="328"/>
      <c r="I549" s="328">
        <v>0</v>
      </c>
      <c r="J549" s="328"/>
      <c r="K549" s="328"/>
      <c r="L549" s="328"/>
      <c r="M549" s="328"/>
    </row>
    <row r="550" spans="1:13" x14ac:dyDescent="0.35">
      <c r="A550" t="s">
        <v>124</v>
      </c>
      <c r="B550" t="s">
        <v>290</v>
      </c>
      <c r="C550" t="s">
        <v>291</v>
      </c>
      <c r="D550" t="s">
        <v>170</v>
      </c>
      <c r="E550" t="s">
        <v>292</v>
      </c>
      <c r="F550" s="328"/>
      <c r="G550" s="328"/>
      <c r="H550" s="328"/>
      <c r="I550" s="328">
        <v>63.856999999999999</v>
      </c>
      <c r="J550" s="328"/>
      <c r="K550" s="328"/>
      <c r="L550" s="328"/>
      <c r="M550" s="328"/>
    </row>
    <row r="551" spans="1:13" x14ac:dyDescent="0.35">
      <c r="A551" t="s">
        <v>124</v>
      </c>
      <c r="B551" t="s">
        <v>293</v>
      </c>
      <c r="C551" t="s">
        <v>294</v>
      </c>
      <c r="D551" t="s">
        <v>172</v>
      </c>
      <c r="E551" t="s">
        <v>292</v>
      </c>
      <c r="F551" s="328"/>
      <c r="G551" s="328"/>
      <c r="H551" s="328"/>
      <c r="I551" s="328">
        <v>1935.713</v>
      </c>
      <c r="J551" s="328"/>
      <c r="K551" s="328"/>
      <c r="L551" s="328"/>
      <c r="M551" s="328"/>
    </row>
    <row r="552" spans="1:13" x14ac:dyDescent="0.35">
      <c r="A552" t="s">
        <v>124</v>
      </c>
      <c r="B552" t="s">
        <v>295</v>
      </c>
      <c r="C552" t="s">
        <v>296</v>
      </c>
      <c r="D552" t="s">
        <v>188</v>
      </c>
      <c r="E552" t="s">
        <v>292</v>
      </c>
      <c r="F552" s="443"/>
      <c r="G552" s="443"/>
      <c r="H552" s="443" t="s">
        <v>242</v>
      </c>
      <c r="I552" s="443">
        <v>7.11</v>
      </c>
      <c r="J552" s="443"/>
      <c r="K552" s="443"/>
      <c r="L552" s="443"/>
      <c r="M552" s="443"/>
    </row>
    <row r="553" spans="1:13" x14ac:dyDescent="0.35">
      <c r="A553" t="s">
        <v>124</v>
      </c>
      <c r="B553" t="s">
        <v>297</v>
      </c>
      <c r="C553" t="s">
        <v>298</v>
      </c>
      <c r="D553" t="s">
        <v>205</v>
      </c>
      <c r="E553" t="s">
        <v>292</v>
      </c>
      <c r="I553" t="s">
        <v>299</v>
      </c>
    </row>
    <row r="554" spans="1:13" x14ac:dyDescent="0.35">
      <c r="A554" t="s">
        <v>124</v>
      </c>
      <c r="B554" t="s">
        <v>300</v>
      </c>
      <c r="C554" t="s">
        <v>301</v>
      </c>
      <c r="D554" t="s">
        <v>170</v>
      </c>
      <c r="E554" t="s">
        <v>292</v>
      </c>
      <c r="F554" s="328"/>
      <c r="G554" s="328"/>
      <c r="H554" s="328"/>
      <c r="I554" s="328">
        <v>-7.1233399999999998</v>
      </c>
      <c r="J554" s="328"/>
      <c r="K554" s="328"/>
      <c r="L554" s="328"/>
      <c r="M554" s="328"/>
    </row>
    <row r="555" spans="1:13" x14ac:dyDescent="0.35">
      <c r="A555" t="s">
        <v>124</v>
      </c>
      <c r="B555" t="s">
        <v>302</v>
      </c>
      <c r="C555" t="s">
        <v>303</v>
      </c>
      <c r="D555" t="s">
        <v>170</v>
      </c>
      <c r="E555" t="s">
        <v>292</v>
      </c>
      <c r="F555" s="328"/>
      <c r="G555" s="328"/>
      <c r="H555" s="328"/>
      <c r="I555" s="328">
        <v>-12.141999999999999</v>
      </c>
      <c r="J555" s="328"/>
      <c r="K555" s="328"/>
      <c r="L555" s="328"/>
      <c r="M555" s="328"/>
    </row>
    <row r="556" spans="1:13" x14ac:dyDescent="0.35">
      <c r="A556" t="s">
        <v>124</v>
      </c>
      <c r="B556" t="s">
        <v>304</v>
      </c>
      <c r="C556" t="s">
        <v>305</v>
      </c>
      <c r="D556" t="s">
        <v>186</v>
      </c>
      <c r="E556" t="s">
        <v>292</v>
      </c>
      <c r="F556" s="443"/>
      <c r="G556" s="443"/>
      <c r="H556" s="443">
        <v>3.9004629629629602E-3</v>
      </c>
      <c r="I556" s="443">
        <v>2.82523037304277E-3</v>
      </c>
      <c r="J556" s="443"/>
      <c r="K556" s="443"/>
      <c r="L556" s="443"/>
      <c r="M556" s="443"/>
    </row>
    <row r="557" spans="1:13" x14ac:dyDescent="0.35">
      <c r="A557" t="s">
        <v>124</v>
      </c>
      <c r="B557" t="s">
        <v>306</v>
      </c>
      <c r="C557" t="s">
        <v>307</v>
      </c>
      <c r="D557" t="s">
        <v>205</v>
      </c>
      <c r="E557" t="s">
        <v>292</v>
      </c>
      <c r="I557" t="s">
        <v>308</v>
      </c>
    </row>
    <row r="558" spans="1:13" x14ac:dyDescent="0.35">
      <c r="A558" t="s">
        <v>124</v>
      </c>
      <c r="B558" t="s">
        <v>309</v>
      </c>
      <c r="C558" t="s">
        <v>310</v>
      </c>
      <c r="D558" t="s">
        <v>170</v>
      </c>
      <c r="E558" t="s">
        <v>292</v>
      </c>
      <c r="F558" s="328"/>
      <c r="G558" s="328"/>
      <c r="H558" s="328"/>
      <c r="I558" s="328">
        <v>2.4997549741773302</v>
      </c>
      <c r="J558" s="328"/>
      <c r="K558" s="328"/>
      <c r="L558" s="328"/>
      <c r="M558" s="328"/>
    </row>
    <row r="559" spans="1:13" x14ac:dyDescent="0.35">
      <c r="A559" t="s">
        <v>124</v>
      </c>
      <c r="B559" t="s">
        <v>311</v>
      </c>
      <c r="C559" t="s">
        <v>312</v>
      </c>
      <c r="D559" t="s">
        <v>170</v>
      </c>
      <c r="E559" t="s">
        <v>292</v>
      </c>
      <c r="F559" s="328"/>
      <c r="G559" s="328"/>
      <c r="H559" s="328"/>
      <c r="I559" s="328">
        <v>5.8079999999999998</v>
      </c>
      <c r="J559" s="328"/>
      <c r="K559" s="328"/>
      <c r="L559" s="328"/>
      <c r="M559" s="328"/>
    </row>
    <row r="560" spans="1:13" x14ac:dyDescent="0.35">
      <c r="A560" t="s">
        <v>124</v>
      </c>
      <c r="B560" t="s">
        <v>313</v>
      </c>
      <c r="C560" t="s">
        <v>314</v>
      </c>
      <c r="D560" t="s">
        <v>189</v>
      </c>
      <c r="E560" t="s">
        <v>292</v>
      </c>
      <c r="F560" s="444"/>
      <c r="G560" s="444"/>
      <c r="H560" s="444" t="s">
        <v>242</v>
      </c>
      <c r="I560" s="444">
        <v>-0.55000000000000604</v>
      </c>
      <c r="J560" s="444"/>
      <c r="K560" s="444"/>
      <c r="L560" s="444"/>
      <c r="M560" s="444"/>
    </row>
    <row r="561" spans="1:13" x14ac:dyDescent="0.35">
      <c r="A561" t="s">
        <v>124</v>
      </c>
      <c r="B561" t="s">
        <v>315</v>
      </c>
      <c r="C561" t="s">
        <v>316</v>
      </c>
      <c r="D561" t="s">
        <v>205</v>
      </c>
      <c r="E561" t="s">
        <v>292</v>
      </c>
    </row>
    <row r="562" spans="1:13" x14ac:dyDescent="0.35">
      <c r="A562" t="s">
        <v>124</v>
      </c>
      <c r="B562" t="s">
        <v>317</v>
      </c>
      <c r="C562" t="s">
        <v>318</v>
      </c>
      <c r="D562" t="s">
        <v>170</v>
      </c>
      <c r="E562" t="s">
        <v>292</v>
      </c>
      <c r="F562" s="328"/>
      <c r="G562" s="328"/>
      <c r="H562" s="328"/>
      <c r="I562" s="328">
        <v>-0.5625</v>
      </c>
      <c r="J562" s="328"/>
      <c r="K562" s="328"/>
      <c r="L562" s="328"/>
      <c r="M562" s="328"/>
    </row>
    <row r="563" spans="1:13" x14ac:dyDescent="0.35">
      <c r="A563" t="s">
        <v>124</v>
      </c>
      <c r="B563" t="s">
        <v>319</v>
      </c>
      <c r="C563" t="s">
        <v>320</v>
      </c>
      <c r="D563" t="s">
        <v>170</v>
      </c>
      <c r="E563" t="s">
        <v>292</v>
      </c>
      <c r="F563" s="328"/>
      <c r="G563" s="328"/>
      <c r="H563" s="328"/>
      <c r="I563" s="328">
        <v>-6.3010000000000002</v>
      </c>
      <c r="J563" s="328"/>
      <c r="K563" s="328"/>
      <c r="L563" s="328"/>
      <c r="M563" s="328"/>
    </row>
    <row r="564" spans="1:13" x14ac:dyDescent="0.35">
      <c r="A564" t="s">
        <v>124</v>
      </c>
      <c r="B564" t="s">
        <v>321</v>
      </c>
      <c r="C564" t="s">
        <v>322</v>
      </c>
      <c r="D564" t="s">
        <v>189</v>
      </c>
      <c r="E564" t="s">
        <v>292</v>
      </c>
      <c r="F564" s="444"/>
      <c r="G564" s="444"/>
      <c r="H564" s="444" t="s">
        <v>242</v>
      </c>
      <c r="I564" s="444">
        <v>-3.78486055776894</v>
      </c>
      <c r="J564" s="444"/>
      <c r="K564" s="444"/>
      <c r="L564" s="444"/>
      <c r="M564" s="444"/>
    </row>
    <row r="565" spans="1:13" x14ac:dyDescent="0.35">
      <c r="A565" t="s">
        <v>124</v>
      </c>
      <c r="B565" t="s">
        <v>323</v>
      </c>
      <c r="C565" t="s">
        <v>324</v>
      </c>
      <c r="D565" t="s">
        <v>205</v>
      </c>
      <c r="E565" t="s">
        <v>292</v>
      </c>
      <c r="I565" t="s">
        <v>299</v>
      </c>
    </row>
    <row r="566" spans="1:13" x14ac:dyDescent="0.35">
      <c r="A566" t="s">
        <v>124</v>
      </c>
      <c r="B566" t="s">
        <v>325</v>
      </c>
      <c r="C566" t="s">
        <v>326</v>
      </c>
      <c r="D566" t="s">
        <v>170</v>
      </c>
      <c r="E566" t="s">
        <v>292</v>
      </c>
      <c r="F566" s="328"/>
      <c r="G566" s="328"/>
      <c r="H566" s="328"/>
      <c r="I566" s="328">
        <v>-1.3662000000000001</v>
      </c>
      <c r="J566" s="328"/>
      <c r="K566" s="328"/>
      <c r="L566" s="328"/>
      <c r="M566" s="328"/>
    </row>
    <row r="567" spans="1:13" x14ac:dyDescent="0.35">
      <c r="A567" t="s">
        <v>124</v>
      </c>
      <c r="B567" t="s">
        <v>327</v>
      </c>
      <c r="C567" t="s">
        <v>328</v>
      </c>
      <c r="D567" t="s">
        <v>170</v>
      </c>
      <c r="E567" t="s">
        <v>292</v>
      </c>
      <c r="F567" s="328"/>
      <c r="G567" s="328"/>
      <c r="H567" s="328"/>
      <c r="I567" s="328">
        <v>-10.217000000000001</v>
      </c>
      <c r="J567" s="328"/>
      <c r="K567" s="328"/>
      <c r="L567" s="328"/>
      <c r="M567" s="328"/>
    </row>
    <row r="568" spans="1:13" x14ac:dyDescent="0.35">
      <c r="A568" t="s">
        <v>124</v>
      </c>
      <c r="B568" t="s">
        <v>329</v>
      </c>
      <c r="C568" t="s">
        <v>330</v>
      </c>
      <c r="D568" t="s">
        <v>188</v>
      </c>
      <c r="E568" t="s">
        <v>292</v>
      </c>
      <c r="F568" s="444"/>
      <c r="G568" s="444"/>
      <c r="H568" s="444">
        <v>107.5</v>
      </c>
      <c r="I568" s="444">
        <v>127.034068746953</v>
      </c>
      <c r="J568" s="444"/>
      <c r="K568" s="444"/>
      <c r="L568" s="444"/>
      <c r="M568" s="444"/>
    </row>
    <row r="569" spans="1:13" x14ac:dyDescent="0.35">
      <c r="A569" t="s">
        <v>124</v>
      </c>
      <c r="B569" t="s">
        <v>331</v>
      </c>
      <c r="C569" t="s">
        <v>332</v>
      </c>
      <c r="D569" t="s">
        <v>205</v>
      </c>
      <c r="E569" t="s">
        <v>292</v>
      </c>
      <c r="I569" t="s">
        <v>308</v>
      </c>
    </row>
    <row r="570" spans="1:13" x14ac:dyDescent="0.35">
      <c r="A570" t="s">
        <v>124</v>
      </c>
      <c r="B570" t="s">
        <v>333</v>
      </c>
      <c r="C570" t="s">
        <v>334</v>
      </c>
      <c r="D570" t="s">
        <v>170</v>
      </c>
      <c r="E570" t="s">
        <v>292</v>
      </c>
      <c r="F570" s="328"/>
      <c r="G570" s="328"/>
      <c r="H570" s="328"/>
      <c r="I570" s="328">
        <v>1.4503999999999999</v>
      </c>
      <c r="J570" s="328"/>
      <c r="K570" s="328"/>
      <c r="L570" s="328"/>
      <c r="M570" s="328"/>
    </row>
    <row r="571" spans="1:13" x14ac:dyDescent="0.35">
      <c r="A571" t="s">
        <v>124</v>
      </c>
      <c r="B571" t="s">
        <v>335</v>
      </c>
      <c r="C571" t="s">
        <v>336</v>
      </c>
      <c r="D571" t="s">
        <v>170</v>
      </c>
      <c r="E571" t="s">
        <v>292</v>
      </c>
      <c r="F571" s="328"/>
      <c r="G571" s="328"/>
      <c r="H571" s="328"/>
      <c r="I571" s="328">
        <v>3.0089999999999999</v>
      </c>
      <c r="J571" s="328"/>
      <c r="K571" s="328"/>
      <c r="L571" s="328"/>
      <c r="M571" s="328"/>
    </row>
    <row r="572" spans="1:13" x14ac:dyDescent="0.35">
      <c r="A572" t="s">
        <v>124</v>
      </c>
      <c r="B572" t="s">
        <v>337</v>
      </c>
      <c r="C572" t="s">
        <v>338</v>
      </c>
      <c r="D572" t="s">
        <v>189</v>
      </c>
      <c r="E572" t="s">
        <v>292</v>
      </c>
      <c r="F572" s="443"/>
      <c r="G572" s="443"/>
      <c r="H572" s="443">
        <v>9.82</v>
      </c>
      <c r="I572" s="443">
        <v>5.6878842062673698</v>
      </c>
      <c r="J572" s="443"/>
      <c r="K572" s="443"/>
      <c r="L572" s="443"/>
      <c r="M572" s="443"/>
    </row>
    <row r="573" spans="1:13" x14ac:dyDescent="0.35">
      <c r="A573" t="s">
        <v>124</v>
      </c>
      <c r="B573" t="s">
        <v>339</v>
      </c>
      <c r="C573" t="s">
        <v>340</v>
      </c>
      <c r="D573" t="s">
        <v>205</v>
      </c>
      <c r="E573" t="s">
        <v>292</v>
      </c>
      <c r="I573" t="s">
        <v>308</v>
      </c>
    </row>
    <row r="574" spans="1:13" x14ac:dyDescent="0.35">
      <c r="A574" t="s">
        <v>124</v>
      </c>
      <c r="B574" t="s">
        <v>341</v>
      </c>
      <c r="C574" t="s">
        <v>342</v>
      </c>
      <c r="D574" t="s">
        <v>170</v>
      </c>
      <c r="E574" t="s">
        <v>292</v>
      </c>
      <c r="F574" s="328"/>
      <c r="G574" s="328"/>
      <c r="H574" s="328"/>
      <c r="I574" s="328">
        <v>0</v>
      </c>
      <c r="J574" s="328"/>
      <c r="K574" s="328"/>
      <c r="L574" s="328"/>
      <c r="M574" s="328"/>
    </row>
    <row r="575" spans="1:13" x14ac:dyDescent="0.35">
      <c r="A575" t="s">
        <v>124</v>
      </c>
      <c r="B575" t="s">
        <v>343</v>
      </c>
      <c r="C575" t="s">
        <v>344</v>
      </c>
      <c r="D575" t="s">
        <v>170</v>
      </c>
      <c r="E575" t="s">
        <v>292</v>
      </c>
      <c r="F575" s="328"/>
      <c r="G575" s="328"/>
      <c r="H575" s="328"/>
      <c r="I575" s="328">
        <v>-1.944</v>
      </c>
      <c r="J575" s="328"/>
      <c r="K575" s="328"/>
      <c r="L575" s="328"/>
      <c r="M575" s="328"/>
    </row>
    <row r="576" spans="1:13" x14ac:dyDescent="0.35">
      <c r="A576" t="s">
        <v>124</v>
      </c>
      <c r="B576" t="s">
        <v>345</v>
      </c>
      <c r="C576" t="s">
        <v>346</v>
      </c>
      <c r="D576" t="s">
        <v>188</v>
      </c>
      <c r="E576" t="s">
        <v>292</v>
      </c>
      <c r="F576" s="444"/>
      <c r="G576" s="444"/>
      <c r="H576" s="444"/>
      <c r="I576" s="444">
        <v>68.421052631578902</v>
      </c>
      <c r="J576" s="444"/>
      <c r="K576" s="444"/>
      <c r="L576" s="444"/>
      <c r="M576" s="444"/>
    </row>
    <row r="577" spans="1:13" x14ac:dyDescent="0.35">
      <c r="A577" t="s">
        <v>124</v>
      </c>
      <c r="B577" t="s">
        <v>347</v>
      </c>
      <c r="C577" t="s">
        <v>348</v>
      </c>
      <c r="D577" t="s">
        <v>188</v>
      </c>
      <c r="E577" t="s">
        <v>292</v>
      </c>
      <c r="F577" s="444"/>
      <c r="G577" s="444"/>
      <c r="H577" s="444"/>
      <c r="I577" s="444">
        <v>72.340425531914903</v>
      </c>
      <c r="J577" s="444"/>
      <c r="K577" s="444"/>
      <c r="L577" s="444"/>
      <c r="M577" s="444"/>
    </row>
    <row r="578" spans="1:13" x14ac:dyDescent="0.35">
      <c r="A578" t="s">
        <v>124</v>
      </c>
      <c r="B578" t="s">
        <v>349</v>
      </c>
      <c r="C578" t="s">
        <v>350</v>
      </c>
      <c r="D578" t="s">
        <v>188</v>
      </c>
      <c r="E578" t="s">
        <v>292</v>
      </c>
      <c r="F578" s="443"/>
      <c r="G578" s="443"/>
      <c r="H578" s="443">
        <v>3.68</v>
      </c>
      <c r="I578" s="443">
        <v>1.8919201826788501</v>
      </c>
      <c r="J578" s="443"/>
      <c r="K578" s="443"/>
      <c r="L578" s="443"/>
      <c r="M578" s="443"/>
    </row>
    <row r="579" spans="1:13" x14ac:dyDescent="0.35">
      <c r="A579" t="s">
        <v>124</v>
      </c>
      <c r="B579" t="s">
        <v>351</v>
      </c>
      <c r="C579" t="s">
        <v>352</v>
      </c>
      <c r="D579" t="s">
        <v>205</v>
      </c>
      <c r="E579" t="s">
        <v>292</v>
      </c>
      <c r="I579" t="s">
        <v>299</v>
      </c>
    </row>
    <row r="580" spans="1:13" x14ac:dyDescent="0.35">
      <c r="A580" t="s">
        <v>124</v>
      </c>
      <c r="B580" t="s">
        <v>353</v>
      </c>
      <c r="C580" t="s">
        <v>354</v>
      </c>
      <c r="D580" t="s">
        <v>170</v>
      </c>
      <c r="E580" t="s">
        <v>292</v>
      </c>
      <c r="F580" s="328"/>
      <c r="G580" s="328"/>
      <c r="H580" s="328"/>
      <c r="I580" s="328">
        <v>-0.52983000000000002</v>
      </c>
      <c r="J580" s="328"/>
      <c r="K580" s="328"/>
      <c r="L580" s="328"/>
      <c r="M580" s="328"/>
    </row>
    <row r="581" spans="1:13" x14ac:dyDescent="0.35">
      <c r="A581" t="s">
        <v>124</v>
      </c>
      <c r="B581" t="s">
        <v>355</v>
      </c>
      <c r="C581" t="s">
        <v>356</v>
      </c>
      <c r="D581" t="s">
        <v>170</v>
      </c>
      <c r="E581" t="s">
        <v>292</v>
      </c>
      <c r="F581" s="328"/>
      <c r="G581" s="328"/>
      <c r="H581" s="328"/>
      <c r="I581" s="328">
        <v>-0.42899999999999999</v>
      </c>
      <c r="J581" s="328"/>
      <c r="K581" s="328"/>
      <c r="L581" s="328"/>
      <c r="M581" s="328"/>
    </row>
    <row r="582" spans="1:13" x14ac:dyDescent="0.35">
      <c r="A582" t="s">
        <v>124</v>
      </c>
      <c r="B582" t="s">
        <v>357</v>
      </c>
      <c r="C582" t="s">
        <v>358</v>
      </c>
      <c r="D582" t="s">
        <v>188</v>
      </c>
      <c r="E582" t="s">
        <v>292</v>
      </c>
      <c r="F582" s="443"/>
      <c r="G582" s="443"/>
      <c r="H582" s="443" t="s">
        <v>242</v>
      </c>
      <c r="I582" s="443">
        <v>14.613523286479399</v>
      </c>
      <c r="J582" s="443"/>
      <c r="K582" s="443"/>
      <c r="L582" s="443"/>
      <c r="M582" s="443"/>
    </row>
    <row r="583" spans="1:13" x14ac:dyDescent="0.35">
      <c r="A583" t="s">
        <v>124</v>
      </c>
      <c r="B583" t="s">
        <v>359</v>
      </c>
      <c r="C583" t="s">
        <v>360</v>
      </c>
      <c r="D583" t="s">
        <v>205</v>
      </c>
      <c r="E583" t="s">
        <v>292</v>
      </c>
      <c r="I583" t="s">
        <v>308</v>
      </c>
    </row>
    <row r="584" spans="1:13" x14ac:dyDescent="0.35">
      <c r="A584" t="s">
        <v>124</v>
      </c>
      <c r="B584" t="s">
        <v>361</v>
      </c>
      <c r="C584" t="s">
        <v>362</v>
      </c>
      <c r="D584" t="s">
        <v>170</v>
      </c>
      <c r="E584" t="s">
        <v>292</v>
      </c>
      <c r="F584" s="328"/>
      <c r="G584" s="328"/>
      <c r="H584" s="328"/>
      <c r="I584" s="328">
        <v>2.9601000000000002</v>
      </c>
      <c r="J584" s="328"/>
      <c r="K584" s="328"/>
      <c r="L584" s="328"/>
      <c r="M584" s="328"/>
    </row>
    <row r="585" spans="1:13" x14ac:dyDescent="0.35">
      <c r="A585" t="s">
        <v>124</v>
      </c>
      <c r="B585" t="s">
        <v>363</v>
      </c>
      <c r="C585" t="s">
        <v>364</v>
      </c>
      <c r="D585" t="s">
        <v>170</v>
      </c>
      <c r="E585" t="s">
        <v>292</v>
      </c>
      <c r="F585" s="328"/>
      <c r="G585" s="328"/>
      <c r="H585" s="328"/>
      <c r="I585" s="328">
        <v>13.532999999999999</v>
      </c>
      <c r="J585" s="328"/>
      <c r="K585" s="328"/>
      <c r="L585" s="328"/>
      <c r="M585" s="328"/>
    </row>
    <row r="586" spans="1:13" x14ac:dyDescent="0.35">
      <c r="A586" t="s">
        <v>124</v>
      </c>
      <c r="B586" t="s">
        <v>365</v>
      </c>
      <c r="C586" t="s">
        <v>366</v>
      </c>
      <c r="D586" t="s">
        <v>188</v>
      </c>
      <c r="E586" t="s">
        <v>292</v>
      </c>
      <c r="F586" s="443"/>
      <c r="G586" s="443"/>
      <c r="H586" s="443">
        <v>9.8000000000000007</v>
      </c>
      <c r="I586" s="443">
        <v>9.8175787728026496</v>
      </c>
      <c r="J586" s="443"/>
      <c r="K586" s="443"/>
      <c r="L586" s="443"/>
      <c r="M586" s="443"/>
    </row>
    <row r="587" spans="1:13" x14ac:dyDescent="0.35">
      <c r="A587" t="s">
        <v>124</v>
      </c>
      <c r="B587" t="s">
        <v>367</v>
      </c>
      <c r="C587" t="s">
        <v>368</v>
      </c>
      <c r="D587" t="s">
        <v>205</v>
      </c>
      <c r="E587" t="s">
        <v>292</v>
      </c>
      <c r="I587" t="s">
        <v>308</v>
      </c>
    </row>
    <row r="588" spans="1:13" x14ac:dyDescent="0.35">
      <c r="A588" t="s">
        <v>124</v>
      </c>
      <c r="B588" t="s">
        <v>369</v>
      </c>
      <c r="C588" t="s">
        <v>370</v>
      </c>
      <c r="D588" t="s">
        <v>170</v>
      </c>
      <c r="E588" t="s">
        <v>292</v>
      </c>
      <c r="F588" s="328"/>
      <c r="G588" s="328"/>
      <c r="H588" s="328"/>
      <c r="I588" s="328">
        <v>0</v>
      </c>
      <c r="J588" s="328"/>
      <c r="K588" s="328"/>
      <c r="L588" s="328"/>
      <c r="M588" s="328"/>
    </row>
    <row r="589" spans="1:13" x14ac:dyDescent="0.35">
      <c r="A589" t="s">
        <v>124</v>
      </c>
      <c r="B589" t="s">
        <v>371</v>
      </c>
      <c r="C589" t="s">
        <v>372</v>
      </c>
      <c r="D589" t="s">
        <v>170</v>
      </c>
      <c r="E589" t="s">
        <v>292</v>
      </c>
      <c r="F589" s="328"/>
      <c r="G589" s="328"/>
      <c r="H589" s="328"/>
      <c r="I589" s="328">
        <v>-0.68600000000000005</v>
      </c>
      <c r="J589" s="328"/>
      <c r="K589" s="328"/>
      <c r="L589" s="328"/>
      <c r="M589" s="328"/>
    </row>
    <row r="590" spans="1:13" x14ac:dyDescent="0.35">
      <c r="A590" t="s">
        <v>124</v>
      </c>
      <c r="B590" t="s">
        <v>373</v>
      </c>
      <c r="C590" t="s">
        <v>374</v>
      </c>
      <c r="D590" t="s">
        <v>188</v>
      </c>
      <c r="E590" t="s">
        <v>292</v>
      </c>
      <c r="F590" s="443"/>
      <c r="G590" s="443"/>
      <c r="H590" s="443" t="s">
        <v>242</v>
      </c>
      <c r="I590" s="443">
        <v>99.51</v>
      </c>
      <c r="J590" s="443"/>
      <c r="K590" s="443"/>
      <c r="L590" s="443"/>
      <c r="M590" s="443"/>
    </row>
    <row r="591" spans="1:13" x14ac:dyDescent="0.35">
      <c r="A591" t="s">
        <v>124</v>
      </c>
      <c r="B591" t="s">
        <v>375</v>
      </c>
      <c r="C591" t="s">
        <v>376</v>
      </c>
      <c r="D591" t="s">
        <v>205</v>
      </c>
      <c r="E591" t="s">
        <v>292</v>
      </c>
      <c r="I591" t="s">
        <v>299</v>
      </c>
    </row>
    <row r="592" spans="1:13" x14ac:dyDescent="0.35">
      <c r="A592" t="s">
        <v>124</v>
      </c>
      <c r="B592" t="s">
        <v>377</v>
      </c>
      <c r="C592" t="s">
        <v>378</v>
      </c>
      <c r="D592" t="s">
        <v>170</v>
      </c>
      <c r="E592" t="s">
        <v>292</v>
      </c>
      <c r="F592" s="328"/>
      <c r="G592" s="328"/>
      <c r="H592" s="328"/>
      <c r="I592" s="328">
        <v>0</v>
      </c>
      <c r="J592" s="328"/>
      <c r="K592" s="328"/>
      <c r="L592" s="328"/>
      <c r="M592" s="328"/>
    </row>
    <row r="593" spans="1:13" x14ac:dyDescent="0.35">
      <c r="A593" t="s">
        <v>124</v>
      </c>
      <c r="B593" t="s">
        <v>379</v>
      </c>
      <c r="C593" t="s">
        <v>380</v>
      </c>
      <c r="D593" t="s">
        <v>170</v>
      </c>
      <c r="E593" t="s">
        <v>292</v>
      </c>
      <c r="F593" s="328"/>
      <c r="G593" s="328"/>
      <c r="H593" s="328"/>
      <c r="I593" s="328">
        <v>-2.3879999999999999</v>
      </c>
      <c r="J593" s="328"/>
      <c r="K593" s="328"/>
      <c r="L593" s="328"/>
      <c r="M593" s="328"/>
    </row>
    <row r="594" spans="1:13" x14ac:dyDescent="0.35">
      <c r="A594" t="s">
        <v>124</v>
      </c>
      <c r="B594" t="s">
        <v>381</v>
      </c>
      <c r="C594" t="s">
        <v>382</v>
      </c>
      <c r="D594" t="s">
        <v>188</v>
      </c>
      <c r="E594" t="s">
        <v>292</v>
      </c>
      <c r="F594" s="444"/>
      <c r="G594" s="444"/>
      <c r="H594" s="444"/>
      <c r="I594" s="444">
        <v>60</v>
      </c>
      <c r="J594" s="444"/>
      <c r="K594" s="444"/>
      <c r="L594" s="444"/>
      <c r="M594" s="444"/>
    </row>
    <row r="595" spans="1:13" x14ac:dyDescent="0.35">
      <c r="A595" t="s">
        <v>124</v>
      </c>
      <c r="B595" t="s">
        <v>383</v>
      </c>
      <c r="C595" t="s">
        <v>384</v>
      </c>
      <c r="D595" t="s">
        <v>385</v>
      </c>
      <c r="E595" t="s">
        <v>292</v>
      </c>
      <c r="F595" s="443"/>
      <c r="G595" s="443"/>
      <c r="H595" s="443"/>
      <c r="I595" s="443">
        <v>85.76</v>
      </c>
      <c r="J595" s="443"/>
      <c r="K595" s="443"/>
      <c r="L595" s="443"/>
      <c r="M595" s="443"/>
    </row>
    <row r="596" spans="1:13" x14ac:dyDescent="0.35">
      <c r="A596" t="s">
        <v>124</v>
      </c>
      <c r="B596" t="s">
        <v>386</v>
      </c>
      <c r="C596" t="s">
        <v>387</v>
      </c>
      <c r="D596" t="s">
        <v>189</v>
      </c>
      <c r="E596" t="s">
        <v>292</v>
      </c>
      <c r="F596" s="444"/>
      <c r="G596" s="444"/>
      <c r="H596" s="444">
        <v>0</v>
      </c>
      <c r="I596" s="444">
        <v>0</v>
      </c>
      <c r="J596" s="444"/>
      <c r="K596" s="444"/>
      <c r="L596" s="444"/>
      <c r="M596" s="444"/>
    </row>
    <row r="597" spans="1:13" x14ac:dyDescent="0.35">
      <c r="A597" t="s">
        <v>124</v>
      </c>
      <c r="B597" t="s">
        <v>388</v>
      </c>
      <c r="C597" t="s">
        <v>389</v>
      </c>
      <c r="D597" t="s">
        <v>205</v>
      </c>
      <c r="E597" t="s">
        <v>292</v>
      </c>
      <c r="I597" t="s">
        <v>308</v>
      </c>
    </row>
    <row r="598" spans="1:13" x14ac:dyDescent="0.35">
      <c r="A598" t="s">
        <v>124</v>
      </c>
      <c r="B598" t="s">
        <v>390</v>
      </c>
      <c r="C598" t="s">
        <v>391</v>
      </c>
      <c r="D598" t="s">
        <v>176</v>
      </c>
      <c r="E598" t="s">
        <v>292</v>
      </c>
      <c r="F598" s="445"/>
      <c r="G598" s="445"/>
      <c r="H598" s="445"/>
      <c r="I598" s="445">
        <v>2.3070117230701199E-2</v>
      </c>
      <c r="J598" s="445"/>
      <c r="K598" s="445"/>
      <c r="L598" s="445"/>
      <c r="M598" s="445"/>
    </row>
    <row r="599" spans="1:13" x14ac:dyDescent="0.35">
      <c r="A599" t="s">
        <v>124</v>
      </c>
      <c r="B599" t="s">
        <v>392</v>
      </c>
      <c r="C599" t="s">
        <v>393</v>
      </c>
      <c r="D599" t="s">
        <v>205</v>
      </c>
      <c r="E599" t="s">
        <v>292</v>
      </c>
      <c r="I599" t="s">
        <v>299</v>
      </c>
    </row>
    <row r="600" spans="1:13" x14ac:dyDescent="0.35">
      <c r="A600" t="s">
        <v>124</v>
      </c>
      <c r="B600" t="s">
        <v>394</v>
      </c>
      <c r="C600" t="s">
        <v>395</v>
      </c>
      <c r="D600" t="s">
        <v>188</v>
      </c>
      <c r="E600" t="s">
        <v>292</v>
      </c>
      <c r="F600" s="444"/>
      <c r="G600" s="444"/>
      <c r="H600" s="444" t="s">
        <v>242</v>
      </c>
      <c r="I600" s="444">
        <v>57.293941048034903</v>
      </c>
      <c r="J600" s="444"/>
      <c r="K600" s="444"/>
      <c r="L600" s="444"/>
      <c r="M600" s="444"/>
    </row>
    <row r="601" spans="1:13" x14ac:dyDescent="0.35">
      <c r="A601" t="s">
        <v>124</v>
      </c>
      <c r="B601" t="s">
        <v>396</v>
      </c>
      <c r="C601" t="s">
        <v>397</v>
      </c>
      <c r="D601" t="s">
        <v>205</v>
      </c>
      <c r="E601" t="s">
        <v>292</v>
      </c>
      <c r="I601" t="s">
        <v>308</v>
      </c>
    </row>
    <row r="602" spans="1:13" x14ac:dyDescent="0.35">
      <c r="A602" t="s">
        <v>124</v>
      </c>
      <c r="B602" t="s">
        <v>398</v>
      </c>
      <c r="C602" t="s">
        <v>399</v>
      </c>
      <c r="D602" t="s">
        <v>188</v>
      </c>
      <c r="E602" t="s">
        <v>292</v>
      </c>
      <c r="F602" s="444"/>
      <c r="G602" s="444"/>
      <c r="H602" s="444" t="s">
        <v>242</v>
      </c>
      <c r="I602" s="444">
        <v>40.010917030567697</v>
      </c>
      <c r="J602" s="444"/>
      <c r="K602" s="444"/>
      <c r="L602" s="444"/>
      <c r="M602" s="444"/>
    </row>
    <row r="603" spans="1:13" x14ac:dyDescent="0.35">
      <c r="A603" t="s">
        <v>124</v>
      </c>
      <c r="B603" t="s">
        <v>400</v>
      </c>
      <c r="C603" t="s">
        <v>401</v>
      </c>
      <c r="D603" t="s">
        <v>205</v>
      </c>
      <c r="E603" t="s">
        <v>292</v>
      </c>
      <c r="I603" t="s">
        <v>308</v>
      </c>
    </row>
    <row r="604" spans="1:13" x14ac:dyDescent="0.35">
      <c r="A604" t="s">
        <v>124</v>
      </c>
      <c r="B604" t="s">
        <v>402</v>
      </c>
      <c r="C604" t="s">
        <v>403</v>
      </c>
      <c r="D604" t="s">
        <v>189</v>
      </c>
      <c r="E604" t="s">
        <v>292</v>
      </c>
      <c r="F604" s="443"/>
      <c r="G604" s="443"/>
      <c r="H604" s="443">
        <v>35.17</v>
      </c>
      <c r="I604" s="443">
        <v>16.11</v>
      </c>
      <c r="J604" s="443"/>
      <c r="K604" s="443"/>
      <c r="L604" s="443"/>
      <c r="M604" s="443"/>
    </row>
    <row r="605" spans="1:13" x14ac:dyDescent="0.35">
      <c r="A605" t="s">
        <v>124</v>
      </c>
      <c r="B605" t="s">
        <v>404</v>
      </c>
      <c r="C605" t="s">
        <v>405</v>
      </c>
      <c r="D605" t="s">
        <v>205</v>
      </c>
      <c r="E605" t="s">
        <v>292</v>
      </c>
      <c r="I605" t="s">
        <v>308</v>
      </c>
    </row>
    <row r="606" spans="1:13" x14ac:dyDescent="0.35">
      <c r="A606" t="s">
        <v>124</v>
      </c>
      <c r="B606" t="s">
        <v>406</v>
      </c>
      <c r="C606" t="s">
        <v>407</v>
      </c>
      <c r="D606" t="s">
        <v>188</v>
      </c>
      <c r="E606" t="s">
        <v>292</v>
      </c>
      <c r="F606" s="444"/>
      <c r="G606" s="444"/>
      <c r="H606" s="444"/>
      <c r="I606" s="444">
        <v>83.3333333333333</v>
      </c>
      <c r="J606" s="444"/>
      <c r="K606" s="444"/>
      <c r="L606" s="444"/>
      <c r="M606" s="444"/>
    </row>
    <row r="607" spans="1:13" x14ac:dyDescent="0.35">
      <c r="A607" t="s">
        <v>124</v>
      </c>
      <c r="B607" t="s">
        <v>408</v>
      </c>
      <c r="C607" t="s">
        <v>409</v>
      </c>
      <c r="D607" t="s">
        <v>182</v>
      </c>
      <c r="E607" t="s">
        <v>292</v>
      </c>
      <c r="F607" s="443">
        <v>25912.1</v>
      </c>
      <c r="G607" s="443">
        <v>26032.3</v>
      </c>
      <c r="H607" s="443">
        <v>26200.2</v>
      </c>
      <c r="I607" s="443">
        <v>26252.799999999999</v>
      </c>
      <c r="J607" s="443"/>
      <c r="K607" s="443"/>
      <c r="L607" s="443"/>
      <c r="M607" s="443"/>
    </row>
    <row r="608" spans="1:13" x14ac:dyDescent="0.35">
      <c r="A608" t="s">
        <v>124</v>
      </c>
      <c r="B608" t="s">
        <v>410</v>
      </c>
      <c r="C608" t="s">
        <v>411</v>
      </c>
      <c r="D608" t="s">
        <v>188</v>
      </c>
      <c r="E608" t="s">
        <v>292</v>
      </c>
      <c r="F608" s="446"/>
      <c r="G608" s="446"/>
      <c r="H608" s="446"/>
      <c r="I608" s="446">
        <v>3248</v>
      </c>
      <c r="J608" s="446"/>
      <c r="K608" s="446"/>
      <c r="L608" s="446"/>
      <c r="M608" s="446"/>
    </row>
    <row r="609" spans="1:13" x14ac:dyDescent="0.35">
      <c r="A609" t="s">
        <v>124</v>
      </c>
      <c r="B609" t="s">
        <v>412</v>
      </c>
      <c r="C609" t="s">
        <v>413</v>
      </c>
      <c r="D609" t="s">
        <v>188</v>
      </c>
      <c r="E609" t="s">
        <v>292</v>
      </c>
      <c r="F609" s="444"/>
      <c r="G609" s="444"/>
      <c r="H609" s="444"/>
      <c r="I609" s="444">
        <v>123.720136518771</v>
      </c>
      <c r="J609" s="444"/>
      <c r="K609" s="444"/>
      <c r="L609" s="444"/>
      <c r="M609" s="444"/>
    </row>
    <row r="610" spans="1:13" x14ac:dyDescent="0.35">
      <c r="A610" t="s">
        <v>124</v>
      </c>
      <c r="B610" t="s">
        <v>414</v>
      </c>
      <c r="C610" t="s">
        <v>415</v>
      </c>
      <c r="D610" t="s">
        <v>188</v>
      </c>
      <c r="E610" t="s">
        <v>292</v>
      </c>
      <c r="F610" s="446"/>
      <c r="G610" s="446"/>
      <c r="H610" s="446"/>
      <c r="I610" s="446">
        <v>87</v>
      </c>
      <c r="J610" s="446"/>
      <c r="K610" s="446"/>
      <c r="L610" s="446"/>
      <c r="M610" s="446"/>
    </row>
    <row r="611" spans="1:13" x14ac:dyDescent="0.35">
      <c r="A611" t="s">
        <v>124</v>
      </c>
      <c r="B611" t="s">
        <v>416</v>
      </c>
      <c r="C611" t="s">
        <v>417</v>
      </c>
      <c r="D611" t="s">
        <v>188</v>
      </c>
      <c r="E611" t="s">
        <v>292</v>
      </c>
      <c r="F611" s="444"/>
      <c r="G611" s="444"/>
      <c r="H611" s="444"/>
      <c r="I611" s="444">
        <v>3.3139322281813799</v>
      </c>
      <c r="J611" s="444"/>
      <c r="K611" s="444"/>
      <c r="L611" s="444"/>
      <c r="M611" s="444"/>
    </row>
    <row r="612" spans="1:13" x14ac:dyDescent="0.35">
      <c r="A612" t="s">
        <v>124</v>
      </c>
      <c r="B612" t="s">
        <v>418</v>
      </c>
      <c r="C612" t="s">
        <v>419</v>
      </c>
      <c r="D612" t="s">
        <v>188</v>
      </c>
      <c r="E612" t="s">
        <v>292</v>
      </c>
      <c r="F612" s="446"/>
      <c r="G612" s="446"/>
      <c r="H612" s="446"/>
      <c r="I612" s="446">
        <v>3335</v>
      </c>
      <c r="J612" s="446"/>
      <c r="K612" s="446"/>
      <c r="L612" s="446"/>
      <c r="M612" s="446"/>
    </row>
    <row r="613" spans="1:13" x14ac:dyDescent="0.35">
      <c r="A613" t="s">
        <v>124</v>
      </c>
      <c r="B613" t="s">
        <v>420</v>
      </c>
      <c r="C613" t="s">
        <v>421</v>
      </c>
      <c r="D613">
        <v>0</v>
      </c>
      <c r="E613" t="s">
        <v>292</v>
      </c>
      <c r="F613" s="328"/>
      <c r="G613" s="328"/>
      <c r="H613" s="328"/>
      <c r="I613" s="328">
        <v>4588.5510000000004</v>
      </c>
      <c r="J613" s="328"/>
      <c r="K613" s="328"/>
      <c r="L613" s="328"/>
      <c r="M613" s="328"/>
    </row>
    <row r="614" spans="1:13" x14ac:dyDescent="0.35">
      <c r="A614" t="s">
        <v>124</v>
      </c>
      <c r="B614" t="s">
        <v>422</v>
      </c>
      <c r="C614" t="s">
        <v>423</v>
      </c>
      <c r="D614" t="s">
        <v>424</v>
      </c>
      <c r="E614" t="s">
        <v>292</v>
      </c>
      <c r="F614" s="444"/>
      <c r="G614" s="444"/>
      <c r="H614" s="444"/>
      <c r="I614" s="444">
        <v>760.12599999999998</v>
      </c>
      <c r="J614" s="444"/>
      <c r="K614" s="444"/>
      <c r="L614" s="444"/>
      <c r="M614" s="444"/>
    </row>
    <row r="615" spans="1:13" x14ac:dyDescent="0.35">
      <c r="A615" t="s">
        <v>124</v>
      </c>
      <c r="B615" t="s">
        <v>425</v>
      </c>
      <c r="C615" t="s">
        <v>426</v>
      </c>
      <c r="D615" t="s">
        <v>427</v>
      </c>
      <c r="E615" t="s">
        <v>292</v>
      </c>
      <c r="F615" s="444">
        <v>148.69999999999999</v>
      </c>
      <c r="G615" s="444">
        <v>153.6</v>
      </c>
      <c r="H615" s="444">
        <v>149.6</v>
      </c>
      <c r="I615" s="444">
        <v>165.65708869749901</v>
      </c>
      <c r="J615" s="444"/>
      <c r="K615" s="444"/>
      <c r="L615" s="444"/>
      <c r="M615" s="444"/>
    </row>
    <row r="616" spans="1:13" x14ac:dyDescent="0.35">
      <c r="A616" t="s">
        <v>124</v>
      </c>
      <c r="B616" t="s">
        <v>428</v>
      </c>
      <c r="C616" t="s">
        <v>429</v>
      </c>
      <c r="D616" t="s">
        <v>424</v>
      </c>
      <c r="E616" t="s">
        <v>292</v>
      </c>
      <c r="F616" s="444">
        <v>202.7</v>
      </c>
      <c r="G616" s="444">
        <v>199.9</v>
      </c>
      <c r="H616" s="444">
        <v>197.5</v>
      </c>
      <c r="I616" s="444">
        <v>206</v>
      </c>
      <c r="J616" s="444"/>
      <c r="K616" s="444"/>
      <c r="L616" s="444"/>
      <c r="M616" s="444"/>
    </row>
    <row r="617" spans="1:13" x14ac:dyDescent="0.35">
      <c r="A617" t="s">
        <v>124</v>
      </c>
      <c r="B617" t="s">
        <v>430</v>
      </c>
      <c r="C617" t="s">
        <v>431</v>
      </c>
      <c r="D617" t="s">
        <v>424</v>
      </c>
      <c r="E617" t="s">
        <v>292</v>
      </c>
      <c r="F617" s="444"/>
      <c r="G617" s="444"/>
      <c r="H617" s="444"/>
      <c r="I617" s="444">
        <v>200</v>
      </c>
      <c r="J617" s="444"/>
      <c r="K617" s="444"/>
      <c r="L617" s="444"/>
      <c r="M617" s="444"/>
    </row>
    <row r="618" spans="1:13" x14ac:dyDescent="0.35">
      <c r="A618" t="s">
        <v>124</v>
      </c>
      <c r="B618" t="s">
        <v>432</v>
      </c>
      <c r="C618" t="s">
        <v>433</v>
      </c>
      <c r="D618" t="s">
        <v>424</v>
      </c>
      <c r="E618" t="s">
        <v>292</v>
      </c>
      <c r="F618" s="444"/>
      <c r="G618" s="444"/>
      <c r="H618" s="444"/>
      <c r="I618" s="444">
        <v>201.1</v>
      </c>
      <c r="J618" s="444"/>
      <c r="K618" s="444"/>
      <c r="L618" s="444"/>
      <c r="M618" s="444"/>
    </row>
    <row r="619" spans="1:13" x14ac:dyDescent="0.35">
      <c r="A619" t="s">
        <v>124</v>
      </c>
      <c r="B619" t="s">
        <v>434</v>
      </c>
      <c r="C619" t="s">
        <v>435</v>
      </c>
      <c r="D619" t="s">
        <v>427</v>
      </c>
      <c r="E619" t="s">
        <v>292</v>
      </c>
      <c r="F619" s="444"/>
      <c r="G619" s="444"/>
      <c r="H619" s="444"/>
      <c r="I619" s="444">
        <v>150.6</v>
      </c>
      <c r="J619" s="444"/>
      <c r="K619" s="444"/>
      <c r="L619" s="444"/>
      <c r="M619" s="444"/>
    </row>
    <row r="620" spans="1:13" x14ac:dyDescent="0.35">
      <c r="A620" t="s">
        <v>124</v>
      </c>
      <c r="B620" t="s">
        <v>436</v>
      </c>
      <c r="C620" t="s">
        <v>437</v>
      </c>
      <c r="D620" t="s">
        <v>427</v>
      </c>
      <c r="E620" t="s">
        <v>292</v>
      </c>
      <c r="F620" s="444"/>
      <c r="G620" s="444"/>
      <c r="H620" s="444"/>
      <c r="I620" s="444">
        <v>156.30000000000001</v>
      </c>
      <c r="J620" s="444"/>
      <c r="K620" s="444"/>
      <c r="L620" s="444"/>
      <c r="M620" s="444"/>
    </row>
    <row r="621" spans="1:13" x14ac:dyDescent="0.35">
      <c r="A621" t="s">
        <v>124</v>
      </c>
      <c r="B621" t="s">
        <v>438</v>
      </c>
      <c r="C621" t="s">
        <v>439</v>
      </c>
      <c r="D621">
        <v>0</v>
      </c>
      <c r="E621" t="s">
        <v>292</v>
      </c>
      <c r="F621" s="444">
        <v>2018.673</v>
      </c>
      <c r="G621" s="444">
        <v>2029.5920000000001</v>
      </c>
      <c r="H621" s="444">
        <v>2047.713</v>
      </c>
      <c r="I621" s="444">
        <v>2058.0749999999998</v>
      </c>
      <c r="J621" s="444"/>
      <c r="K621" s="444"/>
      <c r="L621" s="444"/>
      <c r="M621" s="444"/>
    </row>
    <row r="622" spans="1:13" x14ac:dyDescent="0.35">
      <c r="A622" t="s">
        <v>124</v>
      </c>
      <c r="B622" t="s">
        <v>440</v>
      </c>
      <c r="C622" t="s">
        <v>441</v>
      </c>
      <c r="D622" t="s">
        <v>188</v>
      </c>
      <c r="E622" t="s">
        <v>292</v>
      </c>
      <c r="F622" s="446"/>
      <c r="G622" s="446"/>
      <c r="H622" s="446"/>
      <c r="I622" s="446">
        <v>5814.5360000000001</v>
      </c>
      <c r="J622" s="446"/>
      <c r="K622" s="446"/>
      <c r="L622" s="446"/>
      <c r="M622" s="446"/>
    </row>
    <row r="623" spans="1:13" x14ac:dyDescent="0.35">
      <c r="A623" t="s">
        <v>124</v>
      </c>
      <c r="B623" t="s">
        <v>442</v>
      </c>
      <c r="C623" t="s">
        <v>443</v>
      </c>
      <c r="D623" t="s">
        <v>188</v>
      </c>
      <c r="E623" t="s">
        <v>292</v>
      </c>
      <c r="F623" s="446"/>
      <c r="G623" s="446"/>
      <c r="H623" s="446"/>
      <c r="I623" s="446">
        <v>27437</v>
      </c>
      <c r="J623" s="446"/>
      <c r="K623" s="446"/>
      <c r="L623" s="446"/>
      <c r="M623" s="446"/>
    </row>
    <row r="624" spans="1:13" ht="38.25" x14ac:dyDescent="0.35">
      <c r="A624" t="s">
        <v>124</v>
      </c>
      <c r="B624" t="s">
        <v>444</v>
      </c>
      <c r="C624" s="327" t="s">
        <v>445</v>
      </c>
      <c r="D624" t="s">
        <v>424</v>
      </c>
      <c r="E624" t="s">
        <v>292</v>
      </c>
      <c r="F624" s="444"/>
      <c r="G624" s="444"/>
      <c r="H624" s="444"/>
      <c r="I624" s="444">
        <v>1532.38</v>
      </c>
      <c r="J624" s="444"/>
      <c r="K624" s="444"/>
      <c r="L624" s="444"/>
      <c r="M624" s="444"/>
    </row>
    <row r="625" spans="1:13" ht="25.5" x14ac:dyDescent="0.35">
      <c r="A625" t="s">
        <v>124</v>
      </c>
      <c r="B625" t="s">
        <v>446</v>
      </c>
      <c r="C625" s="327" t="s">
        <v>447</v>
      </c>
      <c r="D625" t="s">
        <v>424</v>
      </c>
      <c r="E625" t="s">
        <v>292</v>
      </c>
      <c r="F625" s="444"/>
      <c r="G625" s="444"/>
      <c r="H625" s="444"/>
      <c r="I625" s="444">
        <v>87.16</v>
      </c>
      <c r="J625" s="444"/>
      <c r="K625" s="444"/>
      <c r="L625" s="444"/>
      <c r="M625" s="444"/>
    </row>
    <row r="626" spans="1:13" x14ac:dyDescent="0.35">
      <c r="A626" t="s">
        <v>124</v>
      </c>
      <c r="B626" t="s">
        <v>448</v>
      </c>
      <c r="C626" t="s">
        <v>449</v>
      </c>
      <c r="D626">
        <v>0</v>
      </c>
      <c r="E626" t="s">
        <v>292</v>
      </c>
      <c r="F626" s="328"/>
      <c r="G626" s="328"/>
      <c r="H626" s="328"/>
      <c r="I626" s="328">
        <v>1944.03</v>
      </c>
      <c r="J626" s="328"/>
      <c r="K626" s="328"/>
      <c r="L626" s="328"/>
      <c r="M626" s="328"/>
    </row>
    <row r="627" spans="1:13" x14ac:dyDescent="0.35">
      <c r="A627" t="s">
        <v>124</v>
      </c>
      <c r="B627" t="s">
        <v>450</v>
      </c>
      <c r="C627" t="s">
        <v>451</v>
      </c>
      <c r="D627" t="s">
        <v>188</v>
      </c>
      <c r="E627" t="s">
        <v>292</v>
      </c>
      <c r="F627" s="446"/>
      <c r="G627" s="446"/>
      <c r="H627" s="446"/>
      <c r="I627" s="446">
        <v>44849</v>
      </c>
      <c r="J627" s="446"/>
      <c r="K627" s="446"/>
      <c r="L627" s="446"/>
      <c r="M627" s="446"/>
    </row>
    <row r="628" spans="1:13" x14ac:dyDescent="0.35">
      <c r="A628" t="s">
        <v>124</v>
      </c>
      <c r="B628" t="s">
        <v>452</v>
      </c>
      <c r="C628" t="s">
        <v>453</v>
      </c>
      <c r="D628" t="s">
        <v>188</v>
      </c>
      <c r="E628" t="s">
        <v>292</v>
      </c>
      <c r="F628" s="446"/>
      <c r="G628" s="446"/>
      <c r="H628" s="446"/>
      <c r="I628" s="446">
        <v>14656</v>
      </c>
      <c r="J628" s="446"/>
      <c r="K628" s="446"/>
      <c r="L628" s="446"/>
      <c r="M628" s="446"/>
    </row>
    <row r="629" spans="1:13" x14ac:dyDescent="0.35">
      <c r="A629" t="s">
        <v>124</v>
      </c>
      <c r="B629" t="s">
        <v>454</v>
      </c>
      <c r="C629" t="s">
        <v>455</v>
      </c>
      <c r="D629" t="s">
        <v>188</v>
      </c>
      <c r="E629" t="s">
        <v>292</v>
      </c>
      <c r="F629" s="446"/>
      <c r="G629" s="446"/>
      <c r="H629" s="446"/>
      <c r="I629" s="446">
        <v>8397</v>
      </c>
      <c r="J629" s="446"/>
      <c r="K629" s="446"/>
      <c r="L629" s="446"/>
      <c r="M629" s="446"/>
    </row>
    <row r="630" spans="1:13" x14ac:dyDescent="0.35">
      <c r="A630" t="s">
        <v>124</v>
      </c>
      <c r="B630" t="s">
        <v>456</v>
      </c>
      <c r="C630" t="s">
        <v>457</v>
      </c>
      <c r="D630" t="s">
        <v>188</v>
      </c>
      <c r="E630" t="s">
        <v>292</v>
      </c>
      <c r="F630" s="446"/>
      <c r="G630" s="446"/>
      <c r="H630" s="446"/>
      <c r="I630" s="446">
        <v>5864</v>
      </c>
      <c r="J630" s="446"/>
      <c r="K630" s="446"/>
      <c r="L630" s="446"/>
      <c r="M630" s="446"/>
    </row>
    <row r="631" spans="1:13" x14ac:dyDescent="0.35">
      <c r="A631" t="s">
        <v>124</v>
      </c>
      <c r="B631" t="s">
        <v>458</v>
      </c>
      <c r="C631" t="s">
        <v>459</v>
      </c>
      <c r="D631" t="s">
        <v>172</v>
      </c>
      <c r="E631" t="s">
        <v>292</v>
      </c>
      <c r="F631" s="328"/>
      <c r="G631" s="328"/>
      <c r="H631" s="328"/>
      <c r="I631" s="328">
        <v>1289.6949999999999</v>
      </c>
      <c r="J631" s="328"/>
      <c r="K631" s="328"/>
      <c r="L631" s="328"/>
      <c r="M631" s="328"/>
    </row>
    <row r="632" spans="1:13" x14ac:dyDescent="0.35">
      <c r="A632" t="s">
        <v>124</v>
      </c>
      <c r="B632" t="s">
        <v>460</v>
      </c>
      <c r="C632" t="s">
        <v>461</v>
      </c>
      <c r="D632" t="s">
        <v>188</v>
      </c>
      <c r="E632" t="s">
        <v>292</v>
      </c>
      <c r="F632" s="446"/>
      <c r="G632" s="446"/>
      <c r="H632" s="446"/>
      <c r="I632" s="446">
        <v>225</v>
      </c>
      <c r="J632" s="446"/>
      <c r="K632" s="446"/>
      <c r="L632" s="446"/>
      <c r="M632" s="446"/>
    </row>
    <row r="633" spans="1:13" x14ac:dyDescent="0.35">
      <c r="A633" t="s">
        <v>124</v>
      </c>
      <c r="B633" t="s">
        <v>462</v>
      </c>
      <c r="C633" t="s">
        <v>463</v>
      </c>
      <c r="D633" t="s">
        <v>188</v>
      </c>
      <c r="E633" t="s">
        <v>292</v>
      </c>
      <c r="F633" s="446"/>
      <c r="G633" s="446"/>
      <c r="H633" s="446"/>
      <c r="I633" s="446">
        <v>19</v>
      </c>
      <c r="J633" s="446"/>
      <c r="K633" s="446"/>
      <c r="L633" s="446"/>
      <c r="M633" s="446"/>
    </row>
    <row r="634" spans="1:13" x14ac:dyDescent="0.35">
      <c r="A634" t="s">
        <v>124</v>
      </c>
      <c r="B634" t="s">
        <v>464</v>
      </c>
      <c r="C634" t="s">
        <v>465</v>
      </c>
      <c r="D634" t="s">
        <v>188</v>
      </c>
      <c r="E634" t="s">
        <v>292</v>
      </c>
      <c r="F634" s="446"/>
      <c r="G634" s="446"/>
      <c r="H634" s="446"/>
      <c r="I634" s="446">
        <v>244</v>
      </c>
      <c r="J634" s="446"/>
      <c r="K634" s="446"/>
      <c r="L634" s="446"/>
      <c r="M634" s="446"/>
    </row>
    <row r="635" spans="1:13" x14ac:dyDescent="0.35">
      <c r="A635" t="s">
        <v>124</v>
      </c>
      <c r="B635" t="s">
        <v>466</v>
      </c>
      <c r="C635" t="s">
        <v>467</v>
      </c>
      <c r="D635" t="s">
        <v>182</v>
      </c>
      <c r="E635" t="s">
        <v>292</v>
      </c>
      <c r="F635" s="328"/>
      <c r="G635" s="328"/>
      <c r="H635" s="328"/>
      <c r="I635" s="328">
        <v>29424.799999999999</v>
      </c>
      <c r="J635" s="328"/>
      <c r="K635" s="328"/>
      <c r="L635" s="328"/>
      <c r="M635" s="328"/>
    </row>
    <row r="636" spans="1:13" x14ac:dyDescent="0.35">
      <c r="A636" t="s">
        <v>124</v>
      </c>
      <c r="B636" t="s">
        <v>468</v>
      </c>
      <c r="C636" t="s">
        <v>469</v>
      </c>
      <c r="D636" t="s">
        <v>188</v>
      </c>
      <c r="E636" t="s">
        <v>292</v>
      </c>
      <c r="F636" s="446"/>
      <c r="G636" s="446"/>
      <c r="H636" s="446"/>
      <c r="I636" s="446">
        <v>43</v>
      </c>
      <c r="J636" s="446"/>
      <c r="K636" s="446"/>
      <c r="L636" s="446"/>
      <c r="M636" s="446"/>
    </row>
    <row r="637" spans="1:13" x14ac:dyDescent="0.35">
      <c r="A637" t="s">
        <v>124</v>
      </c>
      <c r="B637" t="s">
        <v>470</v>
      </c>
      <c r="C637" t="s">
        <v>471</v>
      </c>
      <c r="D637" t="s">
        <v>182</v>
      </c>
      <c r="E637" t="s">
        <v>292</v>
      </c>
      <c r="F637" s="328"/>
      <c r="G637" s="328"/>
      <c r="H637" s="328"/>
      <c r="I637" s="328">
        <v>30150</v>
      </c>
      <c r="J637" s="328"/>
      <c r="K637" s="328"/>
      <c r="L637" s="328"/>
      <c r="M637" s="328"/>
    </row>
    <row r="638" spans="1:13" x14ac:dyDescent="0.35">
      <c r="A638" t="s">
        <v>124</v>
      </c>
      <c r="B638" t="s">
        <v>472</v>
      </c>
      <c r="C638" t="s">
        <v>473</v>
      </c>
      <c r="D638" t="s">
        <v>188</v>
      </c>
      <c r="E638" t="s">
        <v>292</v>
      </c>
      <c r="F638" s="446"/>
      <c r="G638" s="446"/>
      <c r="H638" s="446"/>
      <c r="I638" s="446">
        <v>296</v>
      </c>
      <c r="J638" s="446"/>
      <c r="K638" s="446"/>
      <c r="L638" s="446"/>
      <c r="M638" s="446"/>
    </row>
    <row r="639" spans="1:13" x14ac:dyDescent="0.35">
      <c r="A639" t="s">
        <v>124</v>
      </c>
      <c r="B639" t="s">
        <v>474</v>
      </c>
      <c r="C639" t="s">
        <v>475</v>
      </c>
      <c r="D639" t="s">
        <v>170</v>
      </c>
      <c r="E639" t="s">
        <v>292</v>
      </c>
      <c r="F639" s="328"/>
      <c r="G639" s="328"/>
      <c r="H639" s="328"/>
      <c r="I639" s="328">
        <v>0.24112373200000001</v>
      </c>
      <c r="J639" s="328"/>
      <c r="K639" s="328"/>
      <c r="L639" s="328"/>
      <c r="M639" s="328"/>
    </row>
    <row r="640" spans="1:13" x14ac:dyDescent="0.35">
      <c r="A640" t="s">
        <v>124</v>
      </c>
      <c r="B640" t="s">
        <v>476</v>
      </c>
      <c r="C640" t="s">
        <v>477</v>
      </c>
      <c r="D640" t="s">
        <v>170</v>
      </c>
      <c r="E640" t="s">
        <v>292</v>
      </c>
      <c r="F640" s="328"/>
      <c r="G640" s="328"/>
      <c r="H640" s="328"/>
      <c r="I640" s="328">
        <v>-0.55686356382267199</v>
      </c>
      <c r="J640" s="328"/>
      <c r="K640" s="328"/>
      <c r="L640" s="328"/>
      <c r="M640" s="328"/>
    </row>
    <row r="641" spans="1:13" x14ac:dyDescent="0.35">
      <c r="A641" t="s">
        <v>124</v>
      </c>
      <c r="B641" t="s">
        <v>478</v>
      </c>
      <c r="C641" t="s">
        <v>479</v>
      </c>
      <c r="D641" t="s">
        <v>170</v>
      </c>
      <c r="E641" t="s">
        <v>292</v>
      </c>
      <c r="F641" s="328"/>
      <c r="G641" s="328"/>
      <c r="H641" s="328"/>
      <c r="I641" s="328">
        <v>0.63726048400000002</v>
      </c>
      <c r="J641" s="328"/>
      <c r="K641" s="328"/>
      <c r="L641" s="328"/>
      <c r="M641" s="328"/>
    </row>
    <row r="642" spans="1:13" x14ac:dyDescent="0.35">
      <c r="A642" t="s">
        <v>124</v>
      </c>
      <c r="B642" t="s">
        <v>480</v>
      </c>
      <c r="C642" t="s">
        <v>481</v>
      </c>
      <c r="D642" t="s">
        <v>170</v>
      </c>
      <c r="E642" t="s">
        <v>292</v>
      </c>
      <c r="F642" s="328"/>
      <c r="G642" s="328"/>
      <c r="H642" s="328"/>
      <c r="I642" s="328">
        <v>5.8579246000000001E-2</v>
      </c>
      <c r="J642" s="328"/>
      <c r="K642" s="328"/>
      <c r="L642" s="328"/>
      <c r="M642" s="328"/>
    </row>
    <row r="643" spans="1:13" x14ac:dyDescent="0.35">
      <c r="A643" t="s">
        <v>124</v>
      </c>
      <c r="B643" t="s">
        <v>482</v>
      </c>
      <c r="C643" t="s">
        <v>483</v>
      </c>
      <c r="D643" t="s">
        <v>170</v>
      </c>
      <c r="E643" t="s">
        <v>292</v>
      </c>
      <c r="F643" s="328"/>
      <c r="G643" s="328"/>
      <c r="H643" s="328"/>
      <c r="I643" s="328">
        <v>1.4819780760000001</v>
      </c>
      <c r="J643" s="328"/>
      <c r="K643" s="328"/>
      <c r="L643" s="328"/>
      <c r="M643" s="328"/>
    </row>
    <row r="644" spans="1:13" x14ac:dyDescent="0.35">
      <c r="A644" t="s">
        <v>124</v>
      </c>
      <c r="B644" t="s">
        <v>484</v>
      </c>
      <c r="C644" t="s">
        <v>485</v>
      </c>
      <c r="D644" t="s">
        <v>170</v>
      </c>
      <c r="E644" t="s">
        <v>292</v>
      </c>
      <c r="F644" s="328"/>
      <c r="G644" s="328"/>
      <c r="H644" s="328"/>
      <c r="I644" s="328">
        <v>0</v>
      </c>
      <c r="J644" s="328"/>
      <c r="K644" s="328"/>
      <c r="L644" s="328"/>
      <c r="M644" s="328"/>
    </row>
    <row r="645" spans="1:13" x14ac:dyDescent="0.35">
      <c r="A645" t="s">
        <v>124</v>
      </c>
      <c r="B645" t="s">
        <v>486</v>
      </c>
      <c r="C645" t="s">
        <v>487</v>
      </c>
      <c r="D645" t="s">
        <v>170</v>
      </c>
      <c r="E645" t="s">
        <v>292</v>
      </c>
      <c r="F645" s="328"/>
      <c r="G645" s="328"/>
      <c r="H645" s="328"/>
      <c r="I645" s="328">
        <v>0</v>
      </c>
      <c r="J645" s="328"/>
      <c r="K645" s="328"/>
      <c r="L645" s="328"/>
      <c r="M645" s="328"/>
    </row>
    <row r="646" spans="1:13" x14ac:dyDescent="0.35">
      <c r="A646" t="s">
        <v>124</v>
      </c>
      <c r="B646" t="s">
        <v>488</v>
      </c>
      <c r="C646" t="s">
        <v>489</v>
      </c>
      <c r="D646" t="s">
        <v>170</v>
      </c>
      <c r="E646" t="s">
        <v>292</v>
      </c>
      <c r="F646" s="328"/>
      <c r="G646" s="328"/>
      <c r="H646" s="328"/>
      <c r="I646" s="328">
        <v>0</v>
      </c>
      <c r="J646" s="328"/>
      <c r="K646" s="328"/>
      <c r="L646" s="328"/>
      <c r="M646" s="328"/>
    </row>
    <row r="647" spans="1:13" x14ac:dyDescent="0.35">
      <c r="A647" t="s">
        <v>124</v>
      </c>
      <c r="B647" t="s">
        <v>490</v>
      </c>
      <c r="C647" t="s">
        <v>491</v>
      </c>
      <c r="D647" t="s">
        <v>170</v>
      </c>
      <c r="E647" t="s">
        <v>292</v>
      </c>
      <c r="F647" s="328"/>
      <c r="G647" s="328"/>
      <c r="H647" s="328"/>
      <c r="I647" s="328">
        <v>0</v>
      </c>
      <c r="J647" s="328"/>
      <c r="K647" s="328"/>
      <c r="L647" s="328"/>
      <c r="M647" s="328"/>
    </row>
    <row r="648" spans="1:13" x14ac:dyDescent="0.35">
      <c r="A648" t="s">
        <v>124</v>
      </c>
      <c r="B648" t="s">
        <v>492</v>
      </c>
      <c r="C648" t="s">
        <v>493</v>
      </c>
      <c r="D648" t="s">
        <v>170</v>
      </c>
      <c r="E648" t="s">
        <v>292</v>
      </c>
      <c r="F648" s="328"/>
      <c r="G648" s="328"/>
      <c r="H648" s="328"/>
      <c r="I648" s="328">
        <v>0</v>
      </c>
      <c r="J648" s="328"/>
      <c r="K648" s="328"/>
      <c r="L648" s="328"/>
      <c r="M648" s="328"/>
    </row>
    <row r="649" spans="1:13" x14ac:dyDescent="0.35">
      <c r="A649" t="s">
        <v>124</v>
      </c>
      <c r="B649" t="s">
        <v>494</v>
      </c>
      <c r="C649" t="s">
        <v>495</v>
      </c>
      <c r="D649" t="s">
        <v>170</v>
      </c>
      <c r="E649" t="s">
        <v>292</v>
      </c>
      <c r="F649" s="328"/>
      <c r="G649" s="328"/>
      <c r="H649" s="328"/>
      <c r="I649" s="328">
        <v>0</v>
      </c>
      <c r="J649" s="328"/>
      <c r="K649" s="328"/>
      <c r="L649" s="328"/>
      <c r="M649" s="328"/>
    </row>
    <row r="650" spans="1:13" x14ac:dyDescent="0.35">
      <c r="A650" t="s">
        <v>124</v>
      </c>
      <c r="B650" t="s">
        <v>496</v>
      </c>
      <c r="C650" t="s">
        <v>497</v>
      </c>
      <c r="D650" t="s">
        <v>170</v>
      </c>
      <c r="E650" t="s">
        <v>292</v>
      </c>
      <c r="F650" s="328"/>
      <c r="G650" s="328"/>
      <c r="H650" s="328"/>
      <c r="I650" s="328">
        <v>0</v>
      </c>
      <c r="J650" s="328"/>
      <c r="K650" s="328"/>
      <c r="L650" s="328"/>
      <c r="M650" s="328"/>
    </row>
    <row r="651" spans="1:13" x14ac:dyDescent="0.35">
      <c r="A651" t="s">
        <v>124</v>
      </c>
      <c r="B651" t="s">
        <v>498</v>
      </c>
      <c r="C651" t="s">
        <v>499</v>
      </c>
      <c r="D651" t="s">
        <v>170</v>
      </c>
      <c r="E651" t="s">
        <v>292</v>
      </c>
      <c r="F651" s="328"/>
      <c r="G651" s="328"/>
      <c r="H651" s="328"/>
      <c r="I651" s="328">
        <v>0</v>
      </c>
      <c r="J651" s="328"/>
      <c r="K651" s="328"/>
      <c r="L651" s="328"/>
      <c r="M651" s="328"/>
    </row>
    <row r="652" spans="1:13" x14ac:dyDescent="0.35">
      <c r="A652" t="s">
        <v>124</v>
      </c>
      <c r="B652" t="s">
        <v>500</v>
      </c>
      <c r="C652" t="s">
        <v>501</v>
      </c>
      <c r="D652" t="s">
        <v>170</v>
      </c>
      <c r="E652" t="s">
        <v>292</v>
      </c>
      <c r="F652" s="328"/>
      <c r="G652" s="328"/>
      <c r="H652" s="328"/>
      <c r="I652" s="328">
        <v>0</v>
      </c>
      <c r="J652" s="328"/>
      <c r="K652" s="328"/>
      <c r="L652" s="328"/>
      <c r="M652" s="328"/>
    </row>
    <row r="653" spans="1:13" x14ac:dyDescent="0.35">
      <c r="A653" t="s">
        <v>124</v>
      </c>
      <c r="B653" t="s">
        <v>502</v>
      </c>
      <c r="C653" t="s">
        <v>503</v>
      </c>
      <c r="D653" t="s">
        <v>170</v>
      </c>
      <c r="E653" t="s">
        <v>292</v>
      </c>
      <c r="F653" s="328"/>
      <c r="G653" s="328"/>
      <c r="H653" s="328"/>
      <c r="I653" s="328">
        <v>0</v>
      </c>
      <c r="J653" s="328"/>
      <c r="K653" s="328"/>
      <c r="L653" s="328"/>
      <c r="M653" s="328"/>
    </row>
    <row r="654" spans="1:13" x14ac:dyDescent="0.35">
      <c r="A654" t="s">
        <v>124</v>
      </c>
      <c r="B654" t="s">
        <v>504</v>
      </c>
      <c r="C654" t="s">
        <v>505</v>
      </c>
      <c r="D654" t="s">
        <v>170</v>
      </c>
      <c r="E654" t="s">
        <v>292</v>
      </c>
      <c r="F654" s="328"/>
      <c r="G654" s="328"/>
      <c r="H654" s="328"/>
      <c r="I654" s="328">
        <v>0</v>
      </c>
      <c r="J654" s="328"/>
      <c r="K654" s="328"/>
      <c r="L654" s="328"/>
      <c r="M654" s="328"/>
    </row>
    <row r="655" spans="1:13" x14ac:dyDescent="0.35">
      <c r="A655" t="s">
        <v>124</v>
      </c>
      <c r="B655" t="s">
        <v>506</v>
      </c>
      <c r="C655" t="s">
        <v>507</v>
      </c>
      <c r="D655" t="s">
        <v>170</v>
      </c>
      <c r="E655" t="s">
        <v>292</v>
      </c>
      <c r="F655" s="328"/>
      <c r="G655" s="328"/>
      <c r="H655" s="328"/>
      <c r="I655" s="328">
        <v>0</v>
      </c>
      <c r="J655" s="328"/>
      <c r="K655" s="328"/>
      <c r="L655" s="328"/>
      <c r="M655" s="328"/>
    </row>
    <row r="656" spans="1:13" x14ac:dyDescent="0.35">
      <c r="A656" t="s">
        <v>124</v>
      </c>
      <c r="B656" t="s">
        <v>508</v>
      </c>
      <c r="C656" t="s">
        <v>509</v>
      </c>
      <c r="D656" t="s">
        <v>170</v>
      </c>
      <c r="E656" t="s">
        <v>292</v>
      </c>
      <c r="F656" s="328"/>
      <c r="G656" s="328"/>
      <c r="H656" s="328"/>
      <c r="I656" s="328">
        <v>0</v>
      </c>
      <c r="J656" s="328"/>
      <c r="K656" s="328"/>
      <c r="L656" s="328"/>
      <c r="M656" s="328"/>
    </row>
    <row r="657" spans="1:13" x14ac:dyDescent="0.35">
      <c r="A657" t="s">
        <v>124</v>
      </c>
      <c r="B657" t="s">
        <v>510</v>
      </c>
      <c r="C657" t="s">
        <v>511</v>
      </c>
      <c r="D657" t="s">
        <v>170</v>
      </c>
      <c r="E657" t="s">
        <v>292</v>
      </c>
      <c r="F657" s="328"/>
      <c r="G657" s="328"/>
      <c r="H657" s="328"/>
      <c r="I657" s="328">
        <v>0</v>
      </c>
      <c r="J657" s="328"/>
      <c r="K657" s="328"/>
      <c r="L657" s="328"/>
      <c r="M657" s="328"/>
    </row>
    <row r="658" spans="1:13" x14ac:dyDescent="0.35">
      <c r="A658" t="s">
        <v>124</v>
      </c>
      <c r="B658" t="s">
        <v>512</v>
      </c>
      <c r="C658" t="s">
        <v>513</v>
      </c>
      <c r="D658" t="s">
        <v>170</v>
      </c>
      <c r="E658" t="s">
        <v>292</v>
      </c>
      <c r="F658" s="328"/>
      <c r="G658" s="328"/>
      <c r="H658" s="328"/>
      <c r="I658" s="328">
        <v>0</v>
      </c>
      <c r="J658" s="328"/>
      <c r="K658" s="328"/>
      <c r="L658" s="328"/>
      <c r="M658" s="328"/>
    </row>
    <row r="659" spans="1:13" x14ac:dyDescent="0.35">
      <c r="A659" t="s">
        <v>124</v>
      </c>
      <c r="B659" t="s">
        <v>514</v>
      </c>
      <c r="C659" t="s">
        <v>515</v>
      </c>
      <c r="D659" t="s">
        <v>170</v>
      </c>
      <c r="E659" t="s">
        <v>292</v>
      </c>
      <c r="F659" s="328"/>
      <c r="G659" s="328"/>
      <c r="H659" s="328"/>
      <c r="I659" s="328">
        <v>0</v>
      </c>
      <c r="J659" s="328"/>
      <c r="K659" s="328"/>
      <c r="L659" s="328"/>
      <c r="M659" s="328"/>
    </row>
    <row r="660" spans="1:13" x14ac:dyDescent="0.35">
      <c r="A660" t="s">
        <v>124</v>
      </c>
      <c r="B660" t="s">
        <v>516</v>
      </c>
      <c r="C660" t="s">
        <v>517</v>
      </c>
      <c r="D660" t="s">
        <v>170</v>
      </c>
      <c r="E660" t="s">
        <v>292</v>
      </c>
      <c r="F660" s="328"/>
      <c r="G660" s="328"/>
      <c r="H660" s="328"/>
      <c r="I660" s="328">
        <v>24.571000000000002</v>
      </c>
      <c r="J660" s="328"/>
      <c r="K660" s="328"/>
      <c r="L660" s="328"/>
      <c r="M660" s="328"/>
    </row>
    <row r="661" spans="1:13" x14ac:dyDescent="0.35">
      <c r="A661" t="s">
        <v>124</v>
      </c>
      <c r="B661" t="s">
        <v>518</v>
      </c>
      <c r="C661" t="s">
        <v>519</v>
      </c>
      <c r="D661" t="s">
        <v>170</v>
      </c>
      <c r="E661" t="s">
        <v>292</v>
      </c>
      <c r="F661" s="328"/>
      <c r="G661" s="328"/>
      <c r="H661" s="328"/>
      <c r="I661" s="328">
        <v>249.45599999999999</v>
      </c>
      <c r="J661" s="328"/>
      <c r="K661" s="328"/>
      <c r="L661" s="328"/>
      <c r="M661" s="328"/>
    </row>
    <row r="662" spans="1:13" x14ac:dyDescent="0.35">
      <c r="A662" t="s">
        <v>124</v>
      </c>
      <c r="B662" t="s">
        <v>520</v>
      </c>
      <c r="C662" t="s">
        <v>521</v>
      </c>
      <c r="D662" t="s">
        <v>170</v>
      </c>
      <c r="E662" t="s">
        <v>292</v>
      </c>
      <c r="F662" s="328"/>
      <c r="G662" s="328"/>
      <c r="H662" s="328"/>
      <c r="I662" s="328">
        <v>153.22900000000001</v>
      </c>
      <c r="J662" s="328"/>
      <c r="K662" s="328"/>
      <c r="L662" s="328"/>
      <c r="M662" s="328"/>
    </row>
    <row r="663" spans="1:13" x14ac:dyDescent="0.35">
      <c r="A663" t="s">
        <v>124</v>
      </c>
      <c r="B663" t="s">
        <v>522</v>
      </c>
      <c r="C663" t="s">
        <v>523</v>
      </c>
      <c r="D663" t="s">
        <v>170</v>
      </c>
      <c r="E663" t="s">
        <v>292</v>
      </c>
      <c r="F663" s="328"/>
      <c r="G663" s="328"/>
      <c r="H663" s="328"/>
      <c r="I663" s="328">
        <v>16.18</v>
      </c>
      <c r="J663" s="328"/>
      <c r="K663" s="328"/>
      <c r="L663" s="328"/>
      <c r="M663" s="328"/>
    </row>
    <row r="664" spans="1:13" x14ac:dyDescent="0.35">
      <c r="A664" t="s">
        <v>124</v>
      </c>
      <c r="B664" t="s">
        <v>524</v>
      </c>
      <c r="C664" t="s">
        <v>525</v>
      </c>
      <c r="D664" t="s">
        <v>170</v>
      </c>
      <c r="E664" t="s">
        <v>292</v>
      </c>
      <c r="F664" s="328"/>
      <c r="G664" s="328"/>
      <c r="H664" s="328"/>
      <c r="I664" s="328">
        <v>0</v>
      </c>
      <c r="J664" s="328"/>
      <c r="K664" s="328"/>
      <c r="L664" s="328"/>
      <c r="M664" s="328"/>
    </row>
    <row r="665" spans="1:13" x14ac:dyDescent="0.35">
      <c r="A665" t="s">
        <v>124</v>
      </c>
      <c r="B665" t="s">
        <v>526</v>
      </c>
      <c r="C665" t="s">
        <v>527</v>
      </c>
      <c r="D665" t="s">
        <v>170</v>
      </c>
      <c r="E665" t="s">
        <v>292</v>
      </c>
      <c r="F665" s="328"/>
      <c r="G665" s="328"/>
      <c r="H665" s="328"/>
      <c r="I665" s="328">
        <v>24.571000000000002</v>
      </c>
      <c r="J665" s="328"/>
      <c r="K665" s="328"/>
      <c r="L665" s="328"/>
      <c r="M665" s="328"/>
    </row>
    <row r="666" spans="1:13" x14ac:dyDescent="0.35">
      <c r="A666" t="s">
        <v>124</v>
      </c>
      <c r="B666" t="s">
        <v>528</v>
      </c>
      <c r="C666" t="s">
        <v>529</v>
      </c>
      <c r="D666" t="s">
        <v>170</v>
      </c>
      <c r="E666" t="s">
        <v>292</v>
      </c>
      <c r="F666" s="328"/>
      <c r="G666" s="328"/>
      <c r="H666" s="328"/>
      <c r="I666" s="328">
        <v>249.45599999999999</v>
      </c>
      <c r="J666" s="328"/>
      <c r="K666" s="328"/>
      <c r="L666" s="328"/>
      <c r="M666" s="328"/>
    </row>
    <row r="667" spans="1:13" x14ac:dyDescent="0.35">
      <c r="A667" t="s">
        <v>124</v>
      </c>
      <c r="B667" t="s">
        <v>530</v>
      </c>
      <c r="C667" t="s">
        <v>531</v>
      </c>
      <c r="D667" t="s">
        <v>170</v>
      </c>
      <c r="E667" t="s">
        <v>292</v>
      </c>
      <c r="F667" s="328"/>
      <c r="G667" s="328"/>
      <c r="H667" s="328"/>
      <c r="I667" s="328">
        <v>153.22900000000001</v>
      </c>
      <c r="J667" s="328"/>
      <c r="K667" s="328"/>
      <c r="L667" s="328"/>
      <c r="M667" s="328"/>
    </row>
    <row r="668" spans="1:13" x14ac:dyDescent="0.35">
      <c r="A668" t="s">
        <v>124</v>
      </c>
      <c r="B668" t="s">
        <v>532</v>
      </c>
      <c r="C668" t="s">
        <v>533</v>
      </c>
      <c r="D668" t="s">
        <v>170</v>
      </c>
      <c r="E668" t="s">
        <v>292</v>
      </c>
      <c r="F668" s="328"/>
      <c r="G668" s="328"/>
      <c r="H668" s="328"/>
      <c r="I668" s="328">
        <v>16.18</v>
      </c>
      <c r="J668" s="328"/>
      <c r="K668" s="328"/>
      <c r="L668" s="328"/>
      <c r="M668" s="328"/>
    </row>
    <row r="669" spans="1:13" x14ac:dyDescent="0.35">
      <c r="A669" t="s">
        <v>124</v>
      </c>
      <c r="B669" t="s">
        <v>534</v>
      </c>
      <c r="C669" t="s">
        <v>535</v>
      </c>
      <c r="D669" t="s">
        <v>170</v>
      </c>
      <c r="E669" t="s">
        <v>292</v>
      </c>
      <c r="F669" s="328"/>
      <c r="G669" s="328"/>
      <c r="H669" s="328"/>
      <c r="I669" s="328">
        <v>0</v>
      </c>
      <c r="J669" s="328"/>
      <c r="K669" s="328"/>
      <c r="L669" s="328"/>
      <c r="M669" s="328"/>
    </row>
    <row r="670" spans="1:13" x14ac:dyDescent="0.35">
      <c r="A670" t="s">
        <v>124</v>
      </c>
      <c r="B670" t="s">
        <v>536</v>
      </c>
      <c r="C670" t="s">
        <v>537</v>
      </c>
      <c r="D670" t="s">
        <v>170</v>
      </c>
      <c r="E670" t="s">
        <v>292</v>
      </c>
      <c r="F670" s="328"/>
      <c r="G670" s="328"/>
      <c r="H670" s="328"/>
      <c r="I670" s="328">
        <v>32.771999999999998</v>
      </c>
      <c r="J670" s="328"/>
      <c r="K670" s="328"/>
      <c r="L670" s="328"/>
      <c r="M670" s="328"/>
    </row>
    <row r="671" spans="1:13" x14ac:dyDescent="0.35">
      <c r="A671" t="s">
        <v>124</v>
      </c>
      <c r="B671" t="s">
        <v>538</v>
      </c>
      <c r="C671" t="s">
        <v>539</v>
      </c>
      <c r="D671" t="s">
        <v>170</v>
      </c>
      <c r="E671" t="s">
        <v>292</v>
      </c>
      <c r="F671" s="328"/>
      <c r="G671" s="328"/>
      <c r="H671" s="328"/>
      <c r="I671" s="328">
        <v>229.38200000000001</v>
      </c>
      <c r="J671" s="328"/>
      <c r="K671" s="328"/>
      <c r="L671" s="328"/>
      <c r="M671" s="328"/>
    </row>
    <row r="672" spans="1:13" x14ac:dyDescent="0.35">
      <c r="A672" t="s">
        <v>124</v>
      </c>
      <c r="B672" t="s">
        <v>540</v>
      </c>
      <c r="C672" t="s">
        <v>541</v>
      </c>
      <c r="D672" t="s">
        <v>170</v>
      </c>
      <c r="E672" t="s">
        <v>292</v>
      </c>
      <c r="F672" s="328"/>
      <c r="G672" s="328"/>
      <c r="H672" s="328"/>
      <c r="I672" s="328">
        <v>162.87799999999999</v>
      </c>
      <c r="J672" s="328"/>
      <c r="K672" s="328"/>
      <c r="L672" s="328"/>
      <c r="M672" s="328"/>
    </row>
    <row r="673" spans="1:13" x14ac:dyDescent="0.35">
      <c r="A673" t="s">
        <v>124</v>
      </c>
      <c r="B673" t="s">
        <v>542</v>
      </c>
      <c r="C673" t="s">
        <v>543</v>
      </c>
      <c r="D673" t="s">
        <v>170</v>
      </c>
      <c r="E673" t="s">
        <v>292</v>
      </c>
      <c r="F673" s="328"/>
      <c r="G673" s="328"/>
      <c r="H673" s="328"/>
      <c r="I673" s="328">
        <v>2.52</v>
      </c>
      <c r="J673" s="328"/>
      <c r="K673" s="328"/>
      <c r="L673" s="328"/>
      <c r="M673" s="328"/>
    </row>
    <row r="674" spans="1:13" x14ac:dyDescent="0.35">
      <c r="A674" t="s">
        <v>124</v>
      </c>
      <c r="B674" t="s">
        <v>544</v>
      </c>
      <c r="C674" t="s">
        <v>545</v>
      </c>
      <c r="D674" t="s">
        <v>170</v>
      </c>
      <c r="E674" t="s">
        <v>292</v>
      </c>
      <c r="F674" s="328"/>
      <c r="G674" s="328"/>
      <c r="H674" s="328"/>
      <c r="I674" s="328">
        <v>0</v>
      </c>
      <c r="J674" s="328"/>
      <c r="K674" s="328"/>
      <c r="L674" s="328"/>
      <c r="M674" s="328"/>
    </row>
    <row r="675" spans="1:13" x14ac:dyDescent="0.35">
      <c r="A675" t="s">
        <v>124</v>
      </c>
      <c r="B675" t="s">
        <v>546</v>
      </c>
      <c r="C675" t="s">
        <v>547</v>
      </c>
      <c r="D675" t="s">
        <v>170</v>
      </c>
      <c r="E675" t="s">
        <v>292</v>
      </c>
      <c r="F675" s="328"/>
      <c r="G675" s="328"/>
      <c r="H675" s="328"/>
      <c r="I675" s="328">
        <v>32.771999999999998</v>
      </c>
      <c r="J675" s="328"/>
      <c r="K675" s="328"/>
      <c r="L675" s="328"/>
      <c r="M675" s="328"/>
    </row>
    <row r="676" spans="1:13" x14ac:dyDescent="0.35">
      <c r="A676" t="s">
        <v>124</v>
      </c>
      <c r="B676" t="s">
        <v>548</v>
      </c>
      <c r="C676" t="s">
        <v>549</v>
      </c>
      <c r="D676" t="s">
        <v>170</v>
      </c>
      <c r="E676" t="s">
        <v>292</v>
      </c>
      <c r="F676" s="328"/>
      <c r="G676" s="328"/>
      <c r="H676" s="328"/>
      <c r="I676" s="328">
        <v>229.38200000000001</v>
      </c>
      <c r="J676" s="328"/>
      <c r="K676" s="328"/>
      <c r="L676" s="328"/>
      <c r="M676" s="328"/>
    </row>
    <row r="677" spans="1:13" x14ac:dyDescent="0.35">
      <c r="A677" t="s">
        <v>124</v>
      </c>
      <c r="B677" t="s">
        <v>550</v>
      </c>
      <c r="C677" t="s">
        <v>551</v>
      </c>
      <c r="D677" t="s">
        <v>170</v>
      </c>
      <c r="E677" t="s">
        <v>292</v>
      </c>
      <c r="F677" s="328"/>
      <c r="G677" s="328"/>
      <c r="H677" s="328"/>
      <c r="I677" s="328">
        <v>162.87799999999999</v>
      </c>
      <c r="J677" s="328"/>
      <c r="K677" s="328"/>
      <c r="L677" s="328"/>
      <c r="M677" s="328"/>
    </row>
    <row r="678" spans="1:13" x14ac:dyDescent="0.35">
      <c r="A678" t="s">
        <v>124</v>
      </c>
      <c r="B678" t="s">
        <v>552</v>
      </c>
      <c r="C678" t="s">
        <v>553</v>
      </c>
      <c r="D678" t="s">
        <v>170</v>
      </c>
      <c r="E678" t="s">
        <v>292</v>
      </c>
      <c r="F678" s="328"/>
      <c r="G678" s="328"/>
      <c r="H678" s="328"/>
      <c r="I678" s="328">
        <v>2.52</v>
      </c>
      <c r="J678" s="328"/>
      <c r="K678" s="328"/>
      <c r="L678" s="328"/>
      <c r="M678" s="328"/>
    </row>
    <row r="679" spans="1:13" x14ac:dyDescent="0.35">
      <c r="A679" t="s">
        <v>124</v>
      </c>
      <c r="B679" t="s">
        <v>554</v>
      </c>
      <c r="C679" t="s">
        <v>555</v>
      </c>
      <c r="D679" t="s">
        <v>170</v>
      </c>
      <c r="E679" t="s">
        <v>292</v>
      </c>
      <c r="F679" s="328"/>
      <c r="G679" s="328"/>
      <c r="H679" s="328"/>
      <c r="I679" s="328">
        <v>0</v>
      </c>
      <c r="J679" s="328"/>
      <c r="K679" s="328"/>
      <c r="L679" s="328"/>
      <c r="M679" s="328"/>
    </row>
    <row r="680" spans="1:13" x14ac:dyDescent="0.35">
      <c r="A680" t="s">
        <v>124</v>
      </c>
      <c r="B680" t="s">
        <v>556</v>
      </c>
      <c r="C680" t="s">
        <v>557</v>
      </c>
      <c r="D680" t="s">
        <v>170</v>
      </c>
      <c r="E680" t="s">
        <v>292</v>
      </c>
      <c r="F680" s="328"/>
      <c r="G680" s="328"/>
      <c r="H680" s="328"/>
      <c r="I680" s="328">
        <v>8.2010000000000005</v>
      </c>
      <c r="J680" s="328"/>
      <c r="K680" s="328"/>
      <c r="L680" s="328"/>
      <c r="M680" s="328"/>
    </row>
    <row r="681" spans="1:13" x14ac:dyDescent="0.35">
      <c r="A681" t="s">
        <v>124</v>
      </c>
      <c r="B681" t="s">
        <v>558</v>
      </c>
      <c r="C681" t="s">
        <v>559</v>
      </c>
      <c r="D681" t="s">
        <v>170</v>
      </c>
      <c r="E681" t="s">
        <v>292</v>
      </c>
      <c r="F681" s="328"/>
      <c r="G681" s="328"/>
      <c r="H681" s="328"/>
      <c r="I681" s="328">
        <v>-20.074000000000002</v>
      </c>
      <c r="J681" s="328"/>
      <c r="K681" s="328"/>
      <c r="L681" s="328"/>
      <c r="M681" s="328"/>
    </row>
    <row r="682" spans="1:13" x14ac:dyDescent="0.35">
      <c r="A682" t="s">
        <v>124</v>
      </c>
      <c r="B682" t="s">
        <v>560</v>
      </c>
      <c r="C682" t="s">
        <v>561</v>
      </c>
      <c r="D682" t="s">
        <v>170</v>
      </c>
      <c r="E682" t="s">
        <v>292</v>
      </c>
      <c r="F682" s="328"/>
      <c r="G682" s="328"/>
      <c r="H682" s="328"/>
      <c r="I682" s="328">
        <v>9.6489999999999991</v>
      </c>
      <c r="J682" s="328"/>
      <c r="K682" s="328"/>
      <c r="L682" s="328"/>
      <c r="M682" s="328"/>
    </row>
    <row r="683" spans="1:13" x14ac:dyDescent="0.35">
      <c r="A683" t="s">
        <v>124</v>
      </c>
      <c r="B683" t="s">
        <v>562</v>
      </c>
      <c r="C683" t="s">
        <v>563</v>
      </c>
      <c r="D683" t="s">
        <v>170</v>
      </c>
      <c r="E683" t="s">
        <v>292</v>
      </c>
      <c r="F683" s="328"/>
      <c r="G683" s="328"/>
      <c r="H683" s="328"/>
      <c r="I683" s="328">
        <v>-13.66</v>
      </c>
      <c r="J683" s="328"/>
      <c r="K683" s="328"/>
      <c r="L683" s="328"/>
      <c r="M683" s="328"/>
    </row>
    <row r="684" spans="1:13" x14ac:dyDescent="0.35">
      <c r="A684" t="s">
        <v>124</v>
      </c>
      <c r="B684" t="s">
        <v>564</v>
      </c>
      <c r="C684" t="s">
        <v>565</v>
      </c>
      <c r="D684" t="s">
        <v>170</v>
      </c>
      <c r="E684" t="s">
        <v>292</v>
      </c>
      <c r="F684" s="328"/>
      <c r="G684" s="328"/>
      <c r="H684" s="328"/>
      <c r="I684" s="328">
        <v>0</v>
      </c>
      <c r="J684" s="328"/>
      <c r="K684" s="328"/>
      <c r="L684" s="328"/>
      <c r="M684" s="328"/>
    </row>
    <row r="685" spans="1:13" x14ac:dyDescent="0.35">
      <c r="A685" t="s">
        <v>124</v>
      </c>
      <c r="B685" t="s">
        <v>566</v>
      </c>
      <c r="C685" t="s">
        <v>567</v>
      </c>
      <c r="D685" t="s">
        <v>170</v>
      </c>
      <c r="E685" t="s">
        <v>292</v>
      </c>
      <c r="F685" s="328"/>
      <c r="G685" s="328"/>
      <c r="H685" s="328"/>
      <c r="I685" s="328">
        <v>8.2010000000000005</v>
      </c>
      <c r="J685" s="328"/>
      <c r="K685" s="328"/>
      <c r="L685" s="328"/>
      <c r="M685" s="328"/>
    </row>
    <row r="686" spans="1:13" x14ac:dyDescent="0.35">
      <c r="A686" t="s">
        <v>124</v>
      </c>
      <c r="B686" t="s">
        <v>568</v>
      </c>
      <c r="C686" t="s">
        <v>569</v>
      </c>
      <c r="D686" t="s">
        <v>170</v>
      </c>
      <c r="E686" t="s">
        <v>292</v>
      </c>
      <c r="F686" s="328"/>
      <c r="G686" s="328"/>
      <c r="H686" s="328"/>
      <c r="I686" s="328">
        <v>-20.074000000000002</v>
      </c>
      <c r="J686" s="328"/>
      <c r="K686" s="328"/>
      <c r="L686" s="328"/>
      <c r="M686" s="328"/>
    </row>
    <row r="687" spans="1:13" x14ac:dyDescent="0.35">
      <c r="A687" t="s">
        <v>124</v>
      </c>
      <c r="B687" t="s">
        <v>570</v>
      </c>
      <c r="C687" t="s">
        <v>571</v>
      </c>
      <c r="D687" t="s">
        <v>170</v>
      </c>
      <c r="E687" t="s">
        <v>292</v>
      </c>
      <c r="F687" s="328"/>
      <c r="G687" s="328"/>
      <c r="H687" s="328"/>
      <c r="I687" s="328">
        <v>9.6489999999999991</v>
      </c>
      <c r="J687" s="328"/>
      <c r="K687" s="328"/>
      <c r="L687" s="328"/>
      <c r="M687" s="328"/>
    </row>
    <row r="688" spans="1:13" x14ac:dyDescent="0.35">
      <c r="A688" t="s">
        <v>124</v>
      </c>
      <c r="B688" t="s">
        <v>572</v>
      </c>
      <c r="C688" t="s">
        <v>573</v>
      </c>
      <c r="D688" t="s">
        <v>170</v>
      </c>
      <c r="E688" t="s">
        <v>292</v>
      </c>
      <c r="F688" s="328"/>
      <c r="G688" s="328"/>
      <c r="H688" s="328"/>
      <c r="I688" s="328">
        <v>-13.66</v>
      </c>
      <c r="J688" s="328"/>
      <c r="K688" s="328"/>
      <c r="L688" s="328"/>
      <c r="M688" s="328"/>
    </row>
    <row r="689" spans="1:13" x14ac:dyDescent="0.35">
      <c r="A689" t="s">
        <v>124</v>
      </c>
      <c r="B689" t="s">
        <v>574</v>
      </c>
      <c r="C689" t="s">
        <v>575</v>
      </c>
      <c r="D689" t="s">
        <v>170</v>
      </c>
      <c r="E689" t="s">
        <v>292</v>
      </c>
      <c r="F689" s="328"/>
      <c r="G689" s="328"/>
      <c r="H689" s="328"/>
      <c r="I689" s="328">
        <v>0</v>
      </c>
      <c r="J689" s="328"/>
      <c r="K689" s="328"/>
      <c r="L689" s="328"/>
      <c r="M689" s="328"/>
    </row>
    <row r="690" spans="1:13" x14ac:dyDescent="0.35">
      <c r="A690" t="s">
        <v>124</v>
      </c>
      <c r="B690" t="s">
        <v>576</v>
      </c>
      <c r="C690" t="s">
        <v>577</v>
      </c>
      <c r="D690" t="s">
        <v>170</v>
      </c>
      <c r="E690" t="s">
        <v>292</v>
      </c>
      <c r="F690" s="328"/>
      <c r="G690" s="328"/>
      <c r="H690" s="328"/>
      <c r="I690" s="328">
        <v>8.2010000000000005</v>
      </c>
      <c r="J690" s="328"/>
      <c r="K690" s="328"/>
      <c r="L690" s="328"/>
      <c r="M690" s="328"/>
    </row>
    <row r="691" spans="1:13" x14ac:dyDescent="0.35">
      <c r="A691" t="s">
        <v>124</v>
      </c>
      <c r="B691" t="s">
        <v>578</v>
      </c>
      <c r="C691" t="s">
        <v>579</v>
      </c>
      <c r="D691" t="s">
        <v>170</v>
      </c>
      <c r="E691" t="s">
        <v>292</v>
      </c>
      <c r="F691" s="328"/>
      <c r="G691" s="328"/>
      <c r="H691" s="328"/>
      <c r="I691" s="328">
        <v>-20.074000000000002</v>
      </c>
      <c r="J691" s="328"/>
      <c r="K691" s="328"/>
      <c r="L691" s="328"/>
      <c r="M691" s="328"/>
    </row>
    <row r="692" spans="1:13" x14ac:dyDescent="0.35">
      <c r="A692" t="s">
        <v>124</v>
      </c>
      <c r="B692" t="s">
        <v>580</v>
      </c>
      <c r="C692" t="s">
        <v>581</v>
      </c>
      <c r="D692" t="s">
        <v>170</v>
      </c>
      <c r="E692" t="s">
        <v>292</v>
      </c>
      <c r="F692" s="328"/>
      <c r="G692" s="328"/>
      <c r="H692" s="328"/>
      <c r="I692" s="328">
        <v>9.6489999999999991</v>
      </c>
      <c r="J692" s="328"/>
      <c r="K692" s="328"/>
      <c r="L692" s="328"/>
      <c r="M692" s="328"/>
    </row>
    <row r="693" spans="1:13" x14ac:dyDescent="0.35">
      <c r="A693" t="s">
        <v>124</v>
      </c>
      <c r="B693" t="s">
        <v>582</v>
      </c>
      <c r="C693" t="s">
        <v>583</v>
      </c>
      <c r="D693" t="s">
        <v>170</v>
      </c>
      <c r="E693" t="s">
        <v>292</v>
      </c>
      <c r="F693" s="328"/>
      <c r="G693" s="328"/>
      <c r="H693" s="328"/>
      <c r="I693" s="328">
        <v>0</v>
      </c>
      <c r="J693" s="328"/>
      <c r="K693" s="328"/>
      <c r="L693" s="328"/>
      <c r="M693" s="328"/>
    </row>
    <row r="694" spans="1:13" x14ac:dyDescent="0.35">
      <c r="A694" t="s">
        <v>124</v>
      </c>
      <c r="B694" t="s">
        <v>584</v>
      </c>
      <c r="C694" t="s">
        <v>585</v>
      </c>
      <c r="D694" t="s">
        <v>170</v>
      </c>
      <c r="E694" t="s">
        <v>292</v>
      </c>
      <c r="F694" s="328"/>
      <c r="G694" s="328"/>
      <c r="H694" s="328"/>
      <c r="I694" s="328">
        <v>0</v>
      </c>
      <c r="J694" s="328"/>
      <c r="K694" s="328"/>
      <c r="L694" s="328"/>
      <c r="M694" s="328"/>
    </row>
    <row r="695" spans="1:13" x14ac:dyDescent="0.35">
      <c r="A695" t="s">
        <v>124</v>
      </c>
      <c r="B695" t="s">
        <v>586</v>
      </c>
      <c r="C695" t="s">
        <v>587</v>
      </c>
      <c r="D695" t="s">
        <v>170</v>
      </c>
      <c r="E695" t="s">
        <v>292</v>
      </c>
      <c r="F695" s="328"/>
      <c r="G695" s="328"/>
      <c r="H695" s="328"/>
      <c r="I695" s="328">
        <v>8.2010000000000005</v>
      </c>
      <c r="J695" s="328"/>
      <c r="K695" s="328"/>
      <c r="L695" s="328"/>
      <c r="M695" s="328"/>
    </row>
    <row r="696" spans="1:13" x14ac:dyDescent="0.35">
      <c r="A696" t="s">
        <v>124</v>
      </c>
      <c r="B696" t="s">
        <v>588</v>
      </c>
      <c r="C696" t="s">
        <v>589</v>
      </c>
      <c r="D696" t="s">
        <v>170</v>
      </c>
      <c r="E696" t="s">
        <v>292</v>
      </c>
      <c r="F696" s="328"/>
      <c r="G696" s="328"/>
      <c r="H696" s="328"/>
      <c r="I696" s="328">
        <v>-20.074000000000002</v>
      </c>
      <c r="J696" s="328"/>
      <c r="K696" s="328"/>
      <c r="L696" s="328"/>
      <c r="M696" s="328"/>
    </row>
    <row r="697" spans="1:13" x14ac:dyDescent="0.35">
      <c r="A697" t="s">
        <v>124</v>
      </c>
      <c r="B697" t="s">
        <v>590</v>
      </c>
      <c r="C697" t="s">
        <v>591</v>
      </c>
      <c r="D697" t="s">
        <v>170</v>
      </c>
      <c r="E697" t="s">
        <v>292</v>
      </c>
      <c r="F697" s="328"/>
      <c r="G697" s="328"/>
      <c r="H697" s="328"/>
      <c r="I697" s="328">
        <v>9.6489999999999991</v>
      </c>
      <c r="J697" s="328"/>
      <c r="K697" s="328"/>
      <c r="L697" s="328"/>
      <c r="M697" s="328"/>
    </row>
    <row r="698" spans="1:13" x14ac:dyDescent="0.35">
      <c r="A698" t="s">
        <v>124</v>
      </c>
      <c r="B698" t="s">
        <v>592</v>
      </c>
      <c r="C698" t="s">
        <v>593</v>
      </c>
      <c r="D698" t="s">
        <v>170</v>
      </c>
      <c r="E698" t="s">
        <v>292</v>
      </c>
      <c r="F698" s="328"/>
      <c r="G698" s="328"/>
      <c r="H698" s="328"/>
      <c r="I698" s="328">
        <v>0</v>
      </c>
      <c r="J698" s="328"/>
      <c r="K698" s="328"/>
      <c r="L698" s="328"/>
      <c r="M698" s="328"/>
    </row>
    <row r="699" spans="1:13" x14ac:dyDescent="0.35">
      <c r="A699" t="s">
        <v>124</v>
      </c>
      <c r="B699" t="s">
        <v>594</v>
      </c>
      <c r="C699" t="s">
        <v>595</v>
      </c>
      <c r="D699" t="s">
        <v>170</v>
      </c>
      <c r="E699" t="s">
        <v>292</v>
      </c>
      <c r="F699" s="328"/>
      <c r="G699" s="328"/>
      <c r="H699" s="328"/>
      <c r="I699" s="328">
        <v>0</v>
      </c>
      <c r="J699" s="328"/>
      <c r="K699" s="328"/>
      <c r="L699" s="328"/>
      <c r="M699" s="328"/>
    </row>
    <row r="700" spans="1:13" x14ac:dyDescent="0.35">
      <c r="A700" t="s">
        <v>124</v>
      </c>
      <c r="B700" t="s">
        <v>596</v>
      </c>
      <c r="C700" t="s">
        <v>597</v>
      </c>
      <c r="D700" t="s">
        <v>170</v>
      </c>
      <c r="E700" t="s">
        <v>292</v>
      </c>
      <c r="F700" s="328"/>
      <c r="G700" s="328"/>
      <c r="H700" s="328"/>
      <c r="I700" s="328">
        <v>-3.5527136788005001E-15</v>
      </c>
      <c r="J700" s="328"/>
      <c r="K700" s="328"/>
      <c r="L700" s="328"/>
      <c r="M700" s="328"/>
    </row>
    <row r="701" spans="1:13" x14ac:dyDescent="0.35">
      <c r="A701" t="s">
        <v>124</v>
      </c>
      <c r="B701" t="s">
        <v>598</v>
      </c>
      <c r="C701" t="s">
        <v>599</v>
      </c>
      <c r="D701" t="s">
        <v>170</v>
      </c>
      <c r="E701" t="s">
        <v>292</v>
      </c>
      <c r="F701" s="328"/>
      <c r="G701" s="328"/>
      <c r="H701" s="328"/>
      <c r="I701" s="328">
        <v>1.7763568394002501E-14</v>
      </c>
      <c r="J701" s="328"/>
      <c r="K701" s="328"/>
      <c r="L701" s="328"/>
      <c r="M701" s="328"/>
    </row>
    <row r="702" spans="1:13" x14ac:dyDescent="0.35">
      <c r="A702" t="s">
        <v>124</v>
      </c>
      <c r="B702" t="s">
        <v>600</v>
      </c>
      <c r="C702" t="s">
        <v>601</v>
      </c>
      <c r="D702" t="s">
        <v>170</v>
      </c>
      <c r="E702" t="s">
        <v>292</v>
      </c>
      <c r="F702" s="328"/>
      <c r="G702" s="328"/>
      <c r="H702" s="328"/>
      <c r="I702" s="328">
        <v>1.7763568394002501E-15</v>
      </c>
      <c r="J702" s="328"/>
      <c r="K702" s="328"/>
      <c r="L702" s="328"/>
      <c r="M702" s="328"/>
    </row>
    <row r="703" spans="1:13" x14ac:dyDescent="0.35">
      <c r="A703" t="s">
        <v>124</v>
      </c>
      <c r="B703" t="s">
        <v>602</v>
      </c>
      <c r="C703" t="s">
        <v>603</v>
      </c>
      <c r="D703" t="s">
        <v>170</v>
      </c>
      <c r="E703" t="s">
        <v>292</v>
      </c>
      <c r="F703" s="328"/>
      <c r="G703" s="328"/>
      <c r="H703" s="328"/>
      <c r="I703" s="328">
        <v>-13.66</v>
      </c>
      <c r="J703" s="328"/>
      <c r="K703" s="328"/>
      <c r="L703" s="328"/>
      <c r="M703" s="328"/>
    </row>
    <row r="704" spans="1:13" x14ac:dyDescent="0.35">
      <c r="A704" t="s">
        <v>124</v>
      </c>
      <c r="B704" t="s">
        <v>604</v>
      </c>
      <c r="C704" t="s">
        <v>605</v>
      </c>
      <c r="D704" t="s">
        <v>170</v>
      </c>
      <c r="E704" t="s">
        <v>292</v>
      </c>
      <c r="F704" s="328"/>
      <c r="G704" s="328"/>
      <c r="H704" s="328"/>
      <c r="I704" s="328">
        <v>0</v>
      </c>
      <c r="J704" s="328"/>
      <c r="K704" s="328"/>
      <c r="L704" s="328"/>
      <c r="M704" s="328"/>
    </row>
    <row r="705" spans="1:13" x14ac:dyDescent="0.35">
      <c r="A705" t="s">
        <v>124</v>
      </c>
      <c r="B705" t="s">
        <v>606</v>
      </c>
      <c r="C705" t="s">
        <v>607</v>
      </c>
      <c r="D705" t="s">
        <v>170</v>
      </c>
      <c r="E705" t="s">
        <v>292</v>
      </c>
      <c r="F705" s="328"/>
      <c r="G705" s="328"/>
      <c r="H705" s="328"/>
      <c r="I705" s="328">
        <v>-3.5527136788005001E-15</v>
      </c>
      <c r="J705" s="328"/>
      <c r="K705" s="328"/>
      <c r="L705" s="328"/>
      <c r="M705" s="328"/>
    </row>
    <row r="706" spans="1:13" x14ac:dyDescent="0.35">
      <c r="A706" t="s">
        <v>124</v>
      </c>
      <c r="B706" t="s">
        <v>608</v>
      </c>
      <c r="C706" t="s">
        <v>609</v>
      </c>
      <c r="D706" t="s">
        <v>170</v>
      </c>
      <c r="E706" t="s">
        <v>292</v>
      </c>
      <c r="F706" s="328"/>
      <c r="G706" s="328"/>
      <c r="H706" s="328"/>
      <c r="I706" s="328">
        <v>1.7763568394002501E-14</v>
      </c>
      <c r="J706" s="328"/>
      <c r="K706" s="328"/>
      <c r="L706" s="328"/>
      <c r="M706" s="328"/>
    </row>
    <row r="707" spans="1:13" x14ac:dyDescent="0.35">
      <c r="A707" t="s">
        <v>124</v>
      </c>
      <c r="B707" t="s">
        <v>610</v>
      </c>
      <c r="C707" t="s">
        <v>611</v>
      </c>
      <c r="D707" t="s">
        <v>170</v>
      </c>
      <c r="E707" t="s">
        <v>292</v>
      </c>
      <c r="F707" s="328"/>
      <c r="G707" s="328"/>
      <c r="H707" s="328"/>
      <c r="I707" s="328">
        <v>1.7763568394002501E-15</v>
      </c>
      <c r="J707" s="328"/>
      <c r="K707" s="328"/>
      <c r="L707" s="328"/>
      <c r="M707" s="328"/>
    </row>
    <row r="708" spans="1:13" x14ac:dyDescent="0.35">
      <c r="A708" t="s">
        <v>124</v>
      </c>
      <c r="B708" t="s">
        <v>612</v>
      </c>
      <c r="C708" t="s">
        <v>613</v>
      </c>
      <c r="D708" t="s">
        <v>170</v>
      </c>
      <c r="E708" t="s">
        <v>292</v>
      </c>
      <c r="F708" s="328"/>
      <c r="G708" s="328"/>
      <c r="H708" s="328"/>
      <c r="I708" s="328">
        <v>-13.66</v>
      </c>
      <c r="J708" s="328"/>
      <c r="K708" s="328"/>
      <c r="L708" s="328"/>
      <c r="M708" s="328"/>
    </row>
    <row r="709" spans="1:13" x14ac:dyDescent="0.35">
      <c r="A709" t="s">
        <v>124</v>
      </c>
      <c r="B709" t="s">
        <v>614</v>
      </c>
      <c r="C709" t="s">
        <v>615</v>
      </c>
      <c r="D709" t="s">
        <v>170</v>
      </c>
      <c r="E709" t="s">
        <v>292</v>
      </c>
      <c r="F709" s="328"/>
      <c r="G709" s="328"/>
      <c r="H709" s="328"/>
      <c r="I709" s="328">
        <v>0</v>
      </c>
      <c r="J709" s="328"/>
      <c r="K709" s="328"/>
      <c r="L709" s="328"/>
      <c r="M709" s="328"/>
    </row>
    <row r="710" spans="1:13" ht="38.25" x14ac:dyDescent="0.35">
      <c r="A710" t="s">
        <v>124</v>
      </c>
      <c r="B710" t="s">
        <v>616</v>
      </c>
      <c r="C710" s="327" t="s">
        <v>617</v>
      </c>
      <c r="D710" t="s">
        <v>424</v>
      </c>
      <c r="E710" t="s">
        <v>292</v>
      </c>
      <c r="F710" s="444"/>
      <c r="G710" s="444"/>
      <c r="H710" s="444"/>
      <c r="I710" s="444">
        <v>1532.38</v>
      </c>
      <c r="J710" s="444"/>
      <c r="K710" s="444"/>
      <c r="L710" s="444"/>
      <c r="M710" s="444"/>
    </row>
    <row r="711" spans="1:13" ht="25.5" x14ac:dyDescent="0.35">
      <c r="A711" t="s">
        <v>124</v>
      </c>
      <c r="B711" t="s">
        <v>618</v>
      </c>
      <c r="C711" s="327" t="s">
        <v>619</v>
      </c>
      <c r="D711" t="s">
        <v>424</v>
      </c>
      <c r="E711" t="s">
        <v>292</v>
      </c>
      <c r="F711" s="444"/>
      <c r="G711" s="444"/>
      <c r="H711" s="444"/>
      <c r="I711" s="444">
        <v>204.51</v>
      </c>
      <c r="J711" s="444"/>
      <c r="K711" s="444"/>
      <c r="L711" s="444"/>
      <c r="M711" s="444"/>
    </row>
    <row r="712" spans="1:13" ht="25.5" x14ac:dyDescent="0.35">
      <c r="A712" t="s">
        <v>124</v>
      </c>
      <c r="B712" t="s">
        <v>620</v>
      </c>
      <c r="C712" s="327" t="s">
        <v>621</v>
      </c>
      <c r="D712" t="s">
        <v>176</v>
      </c>
      <c r="E712" t="s">
        <v>292</v>
      </c>
      <c r="F712" s="445"/>
      <c r="G712" s="445"/>
      <c r="H712" s="445"/>
      <c r="I712" s="445">
        <v>0.13345906367872201</v>
      </c>
      <c r="J712" s="445"/>
      <c r="K712" s="445"/>
      <c r="L712" s="445"/>
      <c r="M712" s="445"/>
    </row>
    <row r="713" spans="1:13" x14ac:dyDescent="0.35">
      <c r="A713" t="s">
        <v>124</v>
      </c>
      <c r="B713" t="s">
        <v>622</v>
      </c>
      <c r="C713" t="s">
        <v>623</v>
      </c>
      <c r="D713" t="s">
        <v>424</v>
      </c>
      <c r="E713" t="s">
        <v>292</v>
      </c>
      <c r="F713" s="444"/>
      <c r="G713" s="444"/>
      <c r="H713" s="444"/>
      <c r="I713" s="444">
        <v>1407.42</v>
      </c>
      <c r="J713" s="444"/>
      <c r="K713" s="444"/>
      <c r="L713" s="444"/>
      <c r="M713" s="444"/>
    </row>
    <row r="714" spans="1:13" x14ac:dyDescent="0.35">
      <c r="A714" t="s">
        <v>124</v>
      </c>
      <c r="B714" t="s">
        <v>624</v>
      </c>
      <c r="C714" t="s">
        <v>625</v>
      </c>
      <c r="D714" t="s">
        <v>424</v>
      </c>
      <c r="E714" t="s">
        <v>292</v>
      </c>
      <c r="F714" s="444"/>
      <c r="G714" s="444"/>
      <c r="H714" s="444"/>
      <c r="I714" s="444">
        <v>90.56</v>
      </c>
      <c r="J714" s="444"/>
      <c r="K714" s="444"/>
      <c r="L714" s="444"/>
      <c r="M714" s="444"/>
    </row>
    <row r="715" spans="1:13" x14ac:dyDescent="0.35">
      <c r="A715" t="s">
        <v>124</v>
      </c>
      <c r="B715" t="s">
        <v>626</v>
      </c>
      <c r="C715" t="s">
        <v>627</v>
      </c>
      <c r="D715" t="s">
        <v>424</v>
      </c>
      <c r="E715" t="s">
        <v>292</v>
      </c>
      <c r="F715" s="444"/>
      <c r="G715" s="444"/>
      <c r="H715" s="444"/>
      <c r="I715" s="444">
        <v>1116.28</v>
      </c>
      <c r="J715" s="444"/>
      <c r="K715" s="444"/>
      <c r="L715" s="444"/>
      <c r="M715" s="444"/>
    </row>
    <row r="716" spans="1:13" x14ac:dyDescent="0.35">
      <c r="A716" t="s">
        <v>124</v>
      </c>
      <c r="B716" t="s">
        <v>628</v>
      </c>
      <c r="C716" t="s">
        <v>629</v>
      </c>
      <c r="D716" t="s">
        <v>424</v>
      </c>
      <c r="E716" t="s">
        <v>292</v>
      </c>
      <c r="F716" s="444"/>
      <c r="G716" s="444"/>
      <c r="H716" s="444"/>
      <c r="I716" s="444">
        <v>85.27</v>
      </c>
      <c r="J716" s="444"/>
      <c r="K716" s="444"/>
      <c r="L716" s="444"/>
      <c r="M716" s="444"/>
    </row>
    <row r="717" spans="1:13" x14ac:dyDescent="0.35">
      <c r="A717" t="s">
        <v>124</v>
      </c>
      <c r="B717" t="s">
        <v>630</v>
      </c>
      <c r="C717" t="s">
        <v>631</v>
      </c>
      <c r="D717" t="s">
        <v>188</v>
      </c>
      <c r="E717" t="s">
        <v>292</v>
      </c>
      <c r="F717" s="446"/>
      <c r="G717" s="446"/>
      <c r="H717" s="446"/>
      <c r="I717" s="446">
        <v>4955.0600000000004</v>
      </c>
      <c r="J717" s="446"/>
      <c r="K717" s="446"/>
      <c r="L717" s="446"/>
      <c r="M717" s="446"/>
    </row>
    <row r="718" spans="1:13" x14ac:dyDescent="0.35">
      <c r="A718" t="s">
        <v>124</v>
      </c>
      <c r="B718" t="s">
        <v>632</v>
      </c>
      <c r="C718" t="s">
        <v>633</v>
      </c>
      <c r="D718" t="s">
        <v>188</v>
      </c>
      <c r="E718" t="s">
        <v>292</v>
      </c>
      <c r="F718" s="446"/>
      <c r="G718" s="446"/>
      <c r="H718" s="446"/>
      <c r="I718" s="446">
        <v>0</v>
      </c>
      <c r="J718" s="446"/>
      <c r="K718" s="446"/>
      <c r="L718" s="446"/>
      <c r="M718" s="446"/>
    </row>
    <row r="719" spans="1:13" x14ac:dyDescent="0.35">
      <c r="A719" t="s">
        <v>124</v>
      </c>
      <c r="B719" t="s">
        <v>634</v>
      </c>
      <c r="C719" t="s">
        <v>635</v>
      </c>
      <c r="D719" t="s">
        <v>636</v>
      </c>
      <c r="E719" t="s">
        <v>292</v>
      </c>
      <c r="F719" s="446"/>
      <c r="G719" s="446"/>
      <c r="H719" s="446"/>
      <c r="I719" s="446">
        <v>2795145</v>
      </c>
      <c r="J719" s="446"/>
      <c r="K719" s="446"/>
      <c r="L719" s="446"/>
      <c r="M719" s="446"/>
    </row>
    <row r="720" spans="1:13" x14ac:dyDescent="0.35">
      <c r="A720" t="s">
        <v>124</v>
      </c>
      <c r="B720" t="s">
        <v>637</v>
      </c>
      <c r="C720" t="s">
        <v>638</v>
      </c>
      <c r="D720" t="s">
        <v>636</v>
      </c>
      <c r="E720" t="s">
        <v>292</v>
      </c>
      <c r="F720" s="446"/>
      <c r="G720" s="446"/>
      <c r="H720" s="446"/>
      <c r="I720" s="446">
        <v>0</v>
      </c>
      <c r="J720" s="446"/>
      <c r="K720" s="446"/>
      <c r="L720" s="446"/>
      <c r="M720" s="446"/>
    </row>
    <row r="721" spans="1:13" x14ac:dyDescent="0.35">
      <c r="A721" t="s">
        <v>124</v>
      </c>
      <c r="B721" t="s">
        <v>639</v>
      </c>
      <c r="C721" t="s">
        <v>640</v>
      </c>
      <c r="D721" t="s">
        <v>176</v>
      </c>
      <c r="E721" t="s">
        <v>292</v>
      </c>
      <c r="F721" s="445"/>
      <c r="G721" s="445"/>
      <c r="H721" s="445"/>
      <c r="I721" s="445">
        <v>0</v>
      </c>
      <c r="J721" s="445"/>
      <c r="K721" s="445"/>
      <c r="L721" s="445"/>
      <c r="M721" s="445"/>
    </row>
    <row r="722" spans="1:13" x14ac:dyDescent="0.35">
      <c r="A722" t="s">
        <v>124</v>
      </c>
      <c r="B722" t="s">
        <v>641</v>
      </c>
      <c r="C722" t="s">
        <v>642</v>
      </c>
      <c r="D722" t="s">
        <v>636</v>
      </c>
      <c r="E722" t="s">
        <v>292</v>
      </c>
      <c r="F722" s="446"/>
      <c r="G722" s="446"/>
      <c r="H722" s="446"/>
      <c r="I722" s="446">
        <v>35982</v>
      </c>
      <c r="J722" s="446"/>
      <c r="K722" s="446"/>
      <c r="L722" s="446"/>
      <c r="M722" s="446"/>
    </row>
    <row r="723" spans="1:13" x14ac:dyDescent="0.35">
      <c r="A723" t="s">
        <v>124</v>
      </c>
      <c r="B723" t="s">
        <v>643</v>
      </c>
      <c r="C723" t="s">
        <v>644</v>
      </c>
      <c r="D723" t="s">
        <v>176</v>
      </c>
      <c r="E723" t="s">
        <v>292</v>
      </c>
      <c r="F723" s="445"/>
      <c r="G723" s="445"/>
      <c r="H723" s="445"/>
      <c r="I723" s="445">
        <v>1.28730352092646E-2</v>
      </c>
      <c r="J723" s="445"/>
      <c r="K723" s="445"/>
      <c r="L723" s="445"/>
      <c r="M723" s="445"/>
    </row>
    <row r="724" spans="1:13" x14ac:dyDescent="0.35">
      <c r="A724" t="s">
        <v>124</v>
      </c>
      <c r="B724" t="s">
        <v>645</v>
      </c>
      <c r="C724" t="s">
        <v>646</v>
      </c>
      <c r="D724" t="s">
        <v>636</v>
      </c>
      <c r="E724" t="s">
        <v>292</v>
      </c>
      <c r="F724" s="446"/>
      <c r="G724" s="446"/>
      <c r="H724" s="446"/>
      <c r="I724" s="446">
        <v>2759163</v>
      </c>
      <c r="J724" s="446"/>
      <c r="K724" s="446"/>
      <c r="L724" s="446"/>
      <c r="M724" s="446"/>
    </row>
    <row r="725" spans="1:13" x14ac:dyDescent="0.35">
      <c r="A725" t="s">
        <v>124</v>
      </c>
      <c r="B725" t="s">
        <v>647</v>
      </c>
      <c r="C725" t="s">
        <v>648</v>
      </c>
      <c r="D725" t="s">
        <v>176</v>
      </c>
      <c r="E725" t="s">
        <v>292</v>
      </c>
      <c r="F725" s="445"/>
      <c r="G725" s="445"/>
      <c r="H725" s="445"/>
      <c r="I725" s="445">
        <v>0.98712696479073503</v>
      </c>
      <c r="J725" s="445"/>
      <c r="K725" s="445"/>
      <c r="L725" s="445"/>
      <c r="M725" s="445"/>
    </row>
    <row r="726" spans="1:13" x14ac:dyDescent="0.35">
      <c r="A726" t="s">
        <v>124</v>
      </c>
      <c r="B726" t="s">
        <v>649</v>
      </c>
      <c r="C726" t="s">
        <v>650</v>
      </c>
      <c r="D726" t="s">
        <v>176</v>
      </c>
      <c r="E726" t="s">
        <v>292</v>
      </c>
      <c r="F726" s="445"/>
      <c r="G726" s="445"/>
      <c r="H726" s="445"/>
      <c r="I726" s="445">
        <v>0.83889999999999998</v>
      </c>
      <c r="J726" s="445"/>
      <c r="K726" s="445"/>
      <c r="L726" s="445"/>
      <c r="M726" s="445"/>
    </row>
    <row r="727" spans="1:13" x14ac:dyDescent="0.35">
      <c r="A727" t="s">
        <v>124</v>
      </c>
      <c r="B727" t="s">
        <v>651</v>
      </c>
      <c r="C727" t="s">
        <v>652</v>
      </c>
      <c r="D727" t="s">
        <v>176</v>
      </c>
      <c r="E727" t="s">
        <v>292</v>
      </c>
      <c r="F727" s="445"/>
      <c r="G727" s="445"/>
      <c r="H727" s="445"/>
      <c r="I727" s="445">
        <v>1.5E-3</v>
      </c>
      <c r="J727" s="445"/>
      <c r="K727" s="445"/>
      <c r="L727" s="445"/>
      <c r="M727" s="445"/>
    </row>
    <row r="728" spans="1:13" x14ac:dyDescent="0.35">
      <c r="A728" t="s">
        <v>124</v>
      </c>
      <c r="B728" t="s">
        <v>653</v>
      </c>
      <c r="C728" t="s">
        <v>654</v>
      </c>
      <c r="D728" t="s">
        <v>176</v>
      </c>
      <c r="E728" t="s">
        <v>292</v>
      </c>
      <c r="F728" s="445"/>
      <c r="G728" s="445"/>
      <c r="H728" s="445"/>
      <c r="I728" s="445">
        <v>0.15959999999999999</v>
      </c>
      <c r="J728" s="445"/>
      <c r="K728" s="445"/>
      <c r="L728" s="445"/>
      <c r="M728" s="445"/>
    </row>
    <row r="729" spans="1:13" x14ac:dyDescent="0.35">
      <c r="A729" t="s">
        <v>124</v>
      </c>
      <c r="B729" t="s">
        <v>655</v>
      </c>
      <c r="C729" t="s">
        <v>656</v>
      </c>
      <c r="D729" t="s">
        <v>189</v>
      </c>
      <c r="E729" t="s">
        <v>292</v>
      </c>
      <c r="F729" s="446"/>
      <c r="G729" s="446"/>
      <c r="H729" s="446"/>
      <c r="I729" s="446">
        <v>1342</v>
      </c>
      <c r="J729" s="446"/>
      <c r="K729" s="446"/>
      <c r="L729" s="446"/>
      <c r="M729" s="446"/>
    </row>
    <row r="730" spans="1:13" x14ac:dyDescent="0.35">
      <c r="A730" t="s">
        <v>124</v>
      </c>
      <c r="B730" t="s">
        <v>657</v>
      </c>
      <c r="C730" t="s">
        <v>658</v>
      </c>
      <c r="D730" t="s">
        <v>170</v>
      </c>
      <c r="E730" t="s">
        <v>292</v>
      </c>
      <c r="F730" s="328"/>
      <c r="G730" s="328"/>
      <c r="H730" s="328"/>
      <c r="I730" s="328">
        <v>1.532</v>
      </c>
      <c r="J730" s="328"/>
      <c r="K730" s="328"/>
      <c r="L730" s="328"/>
      <c r="M730" s="328"/>
    </row>
    <row r="731" spans="1:13" x14ac:dyDescent="0.35">
      <c r="A731" t="s">
        <v>124</v>
      </c>
      <c r="B731" t="s">
        <v>659</v>
      </c>
      <c r="C731" t="s">
        <v>660</v>
      </c>
      <c r="D731" t="s">
        <v>170</v>
      </c>
      <c r="E731" t="s">
        <v>292</v>
      </c>
      <c r="F731" s="328"/>
      <c r="G731" s="328"/>
      <c r="H731" s="328"/>
      <c r="I731" s="328">
        <v>1.254</v>
      </c>
      <c r="J731" s="328"/>
      <c r="K731" s="328"/>
      <c r="L731" s="328"/>
      <c r="M731" s="328"/>
    </row>
    <row r="732" spans="1:13" x14ac:dyDescent="0.35">
      <c r="A732" t="s">
        <v>155</v>
      </c>
      <c r="B732" t="s">
        <v>290</v>
      </c>
      <c r="C732" t="s">
        <v>291</v>
      </c>
      <c r="D732" t="s">
        <v>170</v>
      </c>
      <c r="E732" t="s">
        <v>292</v>
      </c>
      <c r="F732" s="328"/>
      <c r="G732" s="328"/>
      <c r="H732" s="328"/>
      <c r="I732" s="328"/>
      <c r="J732" s="328"/>
      <c r="K732" s="328"/>
      <c r="L732" s="328"/>
      <c r="M732" s="328"/>
    </row>
    <row r="733" spans="1:13" x14ac:dyDescent="0.35">
      <c r="A733" t="s">
        <v>155</v>
      </c>
      <c r="B733" t="s">
        <v>293</v>
      </c>
      <c r="C733" t="s">
        <v>294</v>
      </c>
      <c r="D733" t="s">
        <v>172</v>
      </c>
      <c r="E733" t="s">
        <v>292</v>
      </c>
      <c r="F733" s="328"/>
      <c r="G733" s="328"/>
      <c r="H733" s="328"/>
      <c r="I733" s="328"/>
      <c r="J733" s="328"/>
      <c r="K733" s="328"/>
      <c r="L733" s="328"/>
      <c r="M733" s="328"/>
    </row>
    <row r="734" spans="1:13" x14ac:dyDescent="0.35">
      <c r="A734" t="s">
        <v>155</v>
      </c>
      <c r="B734" t="s">
        <v>295</v>
      </c>
      <c r="C734" t="s">
        <v>296</v>
      </c>
      <c r="D734" t="s">
        <v>188</v>
      </c>
      <c r="E734" t="s">
        <v>292</v>
      </c>
      <c r="F734" s="443"/>
      <c r="G734" s="443"/>
      <c r="H734" s="443"/>
      <c r="I734" s="443"/>
      <c r="J734" s="443"/>
      <c r="K734" s="443"/>
      <c r="L734" s="443"/>
      <c r="M734" s="443"/>
    </row>
    <row r="735" spans="1:13" x14ac:dyDescent="0.35">
      <c r="A735" t="s">
        <v>155</v>
      </c>
      <c r="B735" t="s">
        <v>297</v>
      </c>
      <c r="C735" t="s">
        <v>298</v>
      </c>
      <c r="D735" t="s">
        <v>205</v>
      </c>
      <c r="E735" t="s">
        <v>292</v>
      </c>
    </row>
    <row r="736" spans="1:13" x14ac:dyDescent="0.35">
      <c r="A736" t="s">
        <v>155</v>
      </c>
      <c r="B736" t="s">
        <v>300</v>
      </c>
      <c r="C736" t="s">
        <v>301</v>
      </c>
      <c r="D736" t="s">
        <v>170</v>
      </c>
      <c r="E736" t="s">
        <v>292</v>
      </c>
      <c r="F736" s="328"/>
      <c r="G736" s="328"/>
      <c r="H736" s="328"/>
      <c r="I736" s="328"/>
      <c r="J736" s="328"/>
      <c r="K736" s="328"/>
      <c r="L736" s="328"/>
      <c r="M736" s="328"/>
    </row>
    <row r="737" spans="1:13" x14ac:dyDescent="0.35">
      <c r="A737" t="s">
        <v>155</v>
      </c>
      <c r="B737" t="s">
        <v>302</v>
      </c>
      <c r="C737" t="s">
        <v>303</v>
      </c>
      <c r="D737" t="s">
        <v>170</v>
      </c>
      <c r="E737" t="s">
        <v>292</v>
      </c>
      <c r="F737" s="328"/>
      <c r="G737" s="328"/>
      <c r="H737" s="328"/>
      <c r="I737" s="328"/>
      <c r="J737" s="328"/>
      <c r="K737" s="328"/>
      <c r="L737" s="328"/>
      <c r="M737" s="328"/>
    </row>
    <row r="738" spans="1:13" x14ac:dyDescent="0.35">
      <c r="A738" t="s">
        <v>155</v>
      </c>
      <c r="B738" t="s">
        <v>304</v>
      </c>
      <c r="C738" t="s">
        <v>305</v>
      </c>
      <c r="D738" t="s">
        <v>186</v>
      </c>
      <c r="E738" t="s">
        <v>292</v>
      </c>
      <c r="F738" s="443"/>
      <c r="G738" s="443"/>
      <c r="H738" s="443"/>
      <c r="I738" s="443"/>
      <c r="J738" s="443"/>
      <c r="K738" s="443"/>
      <c r="L738" s="443"/>
      <c r="M738" s="443"/>
    </row>
    <row r="739" spans="1:13" x14ac:dyDescent="0.35">
      <c r="A739" t="s">
        <v>155</v>
      </c>
      <c r="B739" t="s">
        <v>306</v>
      </c>
      <c r="C739" t="s">
        <v>307</v>
      </c>
      <c r="D739" t="s">
        <v>205</v>
      </c>
      <c r="E739" t="s">
        <v>292</v>
      </c>
    </row>
    <row r="740" spans="1:13" x14ac:dyDescent="0.35">
      <c r="A740" t="s">
        <v>155</v>
      </c>
      <c r="B740" t="s">
        <v>309</v>
      </c>
      <c r="C740" t="s">
        <v>310</v>
      </c>
      <c r="D740" t="s">
        <v>170</v>
      </c>
      <c r="E740" t="s">
        <v>292</v>
      </c>
      <c r="F740" s="328"/>
      <c r="G740" s="328"/>
      <c r="H740" s="328"/>
      <c r="I740" s="328"/>
      <c r="J740" s="328"/>
      <c r="K740" s="328"/>
      <c r="L740" s="328"/>
      <c r="M740" s="328"/>
    </row>
    <row r="741" spans="1:13" x14ac:dyDescent="0.35">
      <c r="A741" t="s">
        <v>155</v>
      </c>
      <c r="B741" t="s">
        <v>311</v>
      </c>
      <c r="C741" t="s">
        <v>312</v>
      </c>
      <c r="D741" t="s">
        <v>170</v>
      </c>
      <c r="E741" t="s">
        <v>292</v>
      </c>
      <c r="F741" s="328"/>
      <c r="G741" s="328"/>
      <c r="H741" s="328"/>
      <c r="I741" s="328"/>
      <c r="J741" s="328"/>
      <c r="K741" s="328"/>
      <c r="L741" s="328"/>
      <c r="M741" s="328"/>
    </row>
    <row r="742" spans="1:13" x14ac:dyDescent="0.35">
      <c r="A742" t="s">
        <v>155</v>
      </c>
      <c r="B742" t="s">
        <v>313</v>
      </c>
      <c r="C742" t="s">
        <v>314</v>
      </c>
      <c r="D742" t="s">
        <v>189</v>
      </c>
      <c r="E742" t="s">
        <v>292</v>
      </c>
      <c r="F742" s="444"/>
      <c r="G742" s="444"/>
      <c r="H742" s="444"/>
      <c r="I742" s="444">
        <v>-1.03857566765577</v>
      </c>
      <c r="J742" s="444"/>
      <c r="K742" s="444"/>
      <c r="L742" s="444"/>
      <c r="M742" s="444"/>
    </row>
    <row r="743" spans="1:13" x14ac:dyDescent="0.35">
      <c r="A743" t="s">
        <v>155</v>
      </c>
      <c r="B743" t="s">
        <v>315</v>
      </c>
      <c r="C743" t="s">
        <v>316</v>
      </c>
      <c r="D743" t="s">
        <v>205</v>
      </c>
      <c r="E743" t="s">
        <v>292</v>
      </c>
      <c r="I743" t="s">
        <v>299</v>
      </c>
    </row>
    <row r="744" spans="1:13" x14ac:dyDescent="0.35">
      <c r="A744" t="s">
        <v>155</v>
      </c>
      <c r="B744" t="s">
        <v>317</v>
      </c>
      <c r="C744" t="s">
        <v>318</v>
      </c>
      <c r="D744" t="s">
        <v>170</v>
      </c>
      <c r="E744" t="s">
        <v>292</v>
      </c>
      <c r="F744" s="328"/>
      <c r="G744" s="328"/>
      <c r="H744" s="328"/>
      <c r="I744" s="328">
        <v>-0.47249999999999998</v>
      </c>
      <c r="J744" s="328"/>
      <c r="K744" s="328"/>
      <c r="L744" s="328"/>
      <c r="M744" s="328"/>
    </row>
    <row r="745" spans="1:13" x14ac:dyDescent="0.35">
      <c r="A745" t="s">
        <v>155</v>
      </c>
      <c r="B745" t="s">
        <v>319</v>
      </c>
      <c r="C745" t="s">
        <v>320</v>
      </c>
      <c r="D745" t="s">
        <v>170</v>
      </c>
      <c r="E745" t="s">
        <v>292</v>
      </c>
      <c r="F745" s="328"/>
      <c r="G745" s="328"/>
      <c r="H745" s="328"/>
      <c r="I745" s="328">
        <v>-4.83</v>
      </c>
      <c r="J745" s="328"/>
      <c r="K745" s="328"/>
      <c r="L745" s="328"/>
      <c r="M745" s="328"/>
    </row>
    <row r="746" spans="1:13" x14ac:dyDescent="0.35">
      <c r="A746" t="s">
        <v>155</v>
      </c>
      <c r="B746" t="s">
        <v>321</v>
      </c>
      <c r="C746" t="s">
        <v>322</v>
      </c>
      <c r="D746" t="s">
        <v>189</v>
      </c>
      <c r="E746" t="s">
        <v>292</v>
      </c>
      <c r="F746" s="444"/>
      <c r="G746" s="444"/>
      <c r="H746" s="444"/>
      <c r="I746" s="444"/>
      <c r="J746" s="444"/>
      <c r="K746" s="444"/>
      <c r="L746" s="444"/>
      <c r="M746" s="444"/>
    </row>
    <row r="747" spans="1:13" x14ac:dyDescent="0.35">
      <c r="A747" t="s">
        <v>155</v>
      </c>
      <c r="B747" t="s">
        <v>323</v>
      </c>
      <c r="C747" t="s">
        <v>324</v>
      </c>
      <c r="D747" t="s">
        <v>205</v>
      </c>
      <c r="E747" t="s">
        <v>292</v>
      </c>
    </row>
    <row r="748" spans="1:13" x14ac:dyDescent="0.35">
      <c r="A748" t="s">
        <v>155</v>
      </c>
      <c r="B748" t="s">
        <v>325</v>
      </c>
      <c r="C748" t="s">
        <v>326</v>
      </c>
      <c r="D748" t="s">
        <v>170</v>
      </c>
      <c r="E748" t="s">
        <v>292</v>
      </c>
      <c r="F748" s="328"/>
      <c r="G748" s="328"/>
      <c r="H748" s="328"/>
      <c r="I748" s="328"/>
      <c r="J748" s="328"/>
      <c r="K748" s="328"/>
      <c r="L748" s="328"/>
      <c r="M748" s="328"/>
    </row>
    <row r="749" spans="1:13" x14ac:dyDescent="0.35">
      <c r="A749" t="s">
        <v>155</v>
      </c>
      <c r="B749" t="s">
        <v>327</v>
      </c>
      <c r="C749" t="s">
        <v>328</v>
      </c>
      <c r="D749" t="s">
        <v>170</v>
      </c>
      <c r="E749" t="s">
        <v>292</v>
      </c>
      <c r="F749" s="328"/>
      <c r="G749" s="328"/>
      <c r="H749" s="328"/>
      <c r="I749" s="328"/>
      <c r="J749" s="328"/>
      <c r="K749" s="328"/>
      <c r="L749" s="328"/>
      <c r="M749" s="328"/>
    </row>
    <row r="750" spans="1:13" x14ac:dyDescent="0.35">
      <c r="A750" t="s">
        <v>155</v>
      </c>
      <c r="B750" t="s">
        <v>329</v>
      </c>
      <c r="C750" t="s">
        <v>330</v>
      </c>
      <c r="D750" t="s">
        <v>188</v>
      </c>
      <c r="E750" t="s">
        <v>292</v>
      </c>
      <c r="F750" s="444"/>
      <c r="G750" s="444"/>
      <c r="H750" s="444"/>
      <c r="I750" s="444"/>
      <c r="J750" s="444"/>
      <c r="K750" s="444"/>
      <c r="L750" s="444"/>
      <c r="M750" s="444"/>
    </row>
    <row r="751" spans="1:13" x14ac:dyDescent="0.35">
      <c r="A751" t="s">
        <v>155</v>
      </c>
      <c r="B751" t="s">
        <v>331</v>
      </c>
      <c r="C751" t="s">
        <v>332</v>
      </c>
      <c r="D751" t="s">
        <v>205</v>
      </c>
      <c r="E751" t="s">
        <v>292</v>
      </c>
    </row>
    <row r="752" spans="1:13" x14ac:dyDescent="0.35">
      <c r="A752" t="s">
        <v>155</v>
      </c>
      <c r="B752" t="s">
        <v>333</v>
      </c>
      <c r="C752" t="s">
        <v>334</v>
      </c>
      <c r="D752" t="s">
        <v>170</v>
      </c>
      <c r="E752" t="s">
        <v>292</v>
      </c>
      <c r="F752" s="328"/>
      <c r="G752" s="328"/>
      <c r="H752" s="328"/>
      <c r="I752" s="328"/>
      <c r="J752" s="328"/>
      <c r="K752" s="328"/>
      <c r="L752" s="328"/>
      <c r="M752" s="328"/>
    </row>
    <row r="753" spans="1:13" x14ac:dyDescent="0.35">
      <c r="A753" t="s">
        <v>155</v>
      </c>
      <c r="B753" t="s">
        <v>335</v>
      </c>
      <c r="C753" t="s">
        <v>336</v>
      </c>
      <c r="D753" t="s">
        <v>170</v>
      </c>
      <c r="E753" t="s">
        <v>292</v>
      </c>
      <c r="F753" s="328"/>
      <c r="G753" s="328"/>
      <c r="H753" s="328"/>
      <c r="I753" s="328"/>
      <c r="J753" s="328"/>
      <c r="K753" s="328"/>
      <c r="L753" s="328"/>
      <c r="M753" s="328"/>
    </row>
    <row r="754" spans="1:13" x14ac:dyDescent="0.35">
      <c r="A754" t="s">
        <v>155</v>
      </c>
      <c r="B754" t="s">
        <v>337</v>
      </c>
      <c r="C754" t="s">
        <v>338</v>
      </c>
      <c r="D754" t="s">
        <v>189</v>
      </c>
      <c r="E754" t="s">
        <v>292</v>
      </c>
      <c r="F754" s="443"/>
      <c r="G754" s="443"/>
      <c r="H754" s="443"/>
      <c r="I754" s="443"/>
      <c r="J754" s="443"/>
      <c r="K754" s="443"/>
      <c r="L754" s="443"/>
      <c r="M754" s="443"/>
    </row>
    <row r="755" spans="1:13" x14ac:dyDescent="0.35">
      <c r="A755" t="s">
        <v>155</v>
      </c>
      <c r="B755" t="s">
        <v>339</v>
      </c>
      <c r="C755" t="s">
        <v>340</v>
      </c>
      <c r="D755" t="s">
        <v>205</v>
      </c>
      <c r="E755" t="s">
        <v>292</v>
      </c>
    </row>
    <row r="756" spans="1:13" x14ac:dyDescent="0.35">
      <c r="A756" t="s">
        <v>155</v>
      </c>
      <c r="B756" t="s">
        <v>341</v>
      </c>
      <c r="C756" t="s">
        <v>342</v>
      </c>
      <c r="D756" t="s">
        <v>170</v>
      </c>
      <c r="E756" t="s">
        <v>292</v>
      </c>
      <c r="F756" s="328"/>
      <c r="G756" s="328"/>
      <c r="H756" s="328"/>
      <c r="I756" s="328"/>
      <c r="J756" s="328"/>
      <c r="K756" s="328"/>
      <c r="L756" s="328"/>
      <c r="M756" s="328"/>
    </row>
    <row r="757" spans="1:13" x14ac:dyDescent="0.35">
      <c r="A757" t="s">
        <v>155</v>
      </c>
      <c r="B757" t="s">
        <v>343</v>
      </c>
      <c r="C757" t="s">
        <v>344</v>
      </c>
      <c r="D757" t="s">
        <v>170</v>
      </c>
      <c r="E757" t="s">
        <v>292</v>
      </c>
      <c r="F757" s="328"/>
      <c r="G757" s="328"/>
      <c r="H757" s="328"/>
      <c r="I757" s="328"/>
      <c r="J757" s="328"/>
      <c r="K757" s="328"/>
      <c r="L757" s="328"/>
      <c r="M757" s="328"/>
    </row>
    <row r="758" spans="1:13" x14ac:dyDescent="0.35">
      <c r="A758" t="s">
        <v>155</v>
      </c>
      <c r="B758" t="s">
        <v>345</v>
      </c>
      <c r="C758" t="s">
        <v>346</v>
      </c>
      <c r="D758" t="s">
        <v>188</v>
      </c>
      <c r="E758" t="s">
        <v>292</v>
      </c>
      <c r="F758" s="444"/>
      <c r="G758" s="444"/>
      <c r="H758" s="444"/>
      <c r="I758" s="444"/>
      <c r="J758" s="444"/>
      <c r="K758" s="444"/>
      <c r="L758" s="444"/>
      <c r="M758" s="444"/>
    </row>
    <row r="759" spans="1:13" x14ac:dyDescent="0.35">
      <c r="A759" t="s">
        <v>155</v>
      </c>
      <c r="B759" t="s">
        <v>347</v>
      </c>
      <c r="C759" t="s">
        <v>348</v>
      </c>
      <c r="D759" t="s">
        <v>188</v>
      </c>
      <c r="E759" t="s">
        <v>292</v>
      </c>
      <c r="F759" s="444"/>
      <c r="G759" s="444"/>
      <c r="H759" s="444"/>
      <c r="I759" s="444"/>
      <c r="J759" s="444"/>
      <c r="K759" s="444"/>
      <c r="L759" s="444"/>
      <c r="M759" s="444"/>
    </row>
    <row r="760" spans="1:13" x14ac:dyDescent="0.35">
      <c r="A760" t="s">
        <v>155</v>
      </c>
      <c r="B760" t="s">
        <v>349</v>
      </c>
      <c r="C760" t="s">
        <v>350</v>
      </c>
      <c r="D760" t="s">
        <v>188</v>
      </c>
      <c r="E760" t="s">
        <v>292</v>
      </c>
      <c r="F760" s="443"/>
      <c r="G760" s="443"/>
      <c r="H760" s="443"/>
      <c r="I760" s="443"/>
      <c r="J760" s="443"/>
      <c r="K760" s="443"/>
      <c r="L760" s="443"/>
      <c r="M760" s="443"/>
    </row>
    <row r="761" spans="1:13" x14ac:dyDescent="0.35">
      <c r="A761" t="s">
        <v>155</v>
      </c>
      <c r="B761" t="s">
        <v>351</v>
      </c>
      <c r="C761" t="s">
        <v>352</v>
      </c>
      <c r="D761" t="s">
        <v>205</v>
      </c>
      <c r="E761" t="s">
        <v>292</v>
      </c>
    </row>
    <row r="762" spans="1:13" x14ac:dyDescent="0.35">
      <c r="A762" t="s">
        <v>155</v>
      </c>
      <c r="B762" t="s">
        <v>353</v>
      </c>
      <c r="C762" t="s">
        <v>354</v>
      </c>
      <c r="D762" t="s">
        <v>170</v>
      </c>
      <c r="E762" t="s">
        <v>292</v>
      </c>
      <c r="F762" s="328"/>
      <c r="G762" s="328"/>
      <c r="H762" s="328"/>
      <c r="I762" s="328"/>
      <c r="J762" s="328"/>
      <c r="K762" s="328"/>
      <c r="L762" s="328"/>
      <c r="M762" s="328"/>
    </row>
    <row r="763" spans="1:13" x14ac:dyDescent="0.35">
      <c r="A763" t="s">
        <v>155</v>
      </c>
      <c r="B763" t="s">
        <v>355</v>
      </c>
      <c r="C763" t="s">
        <v>356</v>
      </c>
      <c r="D763" t="s">
        <v>170</v>
      </c>
      <c r="E763" t="s">
        <v>292</v>
      </c>
      <c r="F763" s="328"/>
      <c r="G763" s="328"/>
      <c r="H763" s="328"/>
      <c r="I763" s="328"/>
      <c r="J763" s="328"/>
      <c r="K763" s="328"/>
      <c r="L763" s="328"/>
      <c r="M763" s="328"/>
    </row>
    <row r="764" spans="1:13" x14ac:dyDescent="0.35">
      <c r="A764" t="s">
        <v>155</v>
      </c>
      <c r="B764" t="s">
        <v>357</v>
      </c>
      <c r="C764" t="s">
        <v>358</v>
      </c>
      <c r="D764" t="s">
        <v>188</v>
      </c>
      <c r="E764" t="s">
        <v>292</v>
      </c>
      <c r="F764" s="443"/>
      <c r="G764" s="443"/>
      <c r="H764" s="443"/>
      <c r="I764" s="443"/>
      <c r="J764" s="443"/>
      <c r="K764" s="443"/>
      <c r="L764" s="443"/>
      <c r="M764" s="443"/>
    </row>
    <row r="765" spans="1:13" x14ac:dyDescent="0.35">
      <c r="A765" t="s">
        <v>155</v>
      </c>
      <c r="B765" t="s">
        <v>359</v>
      </c>
      <c r="C765" t="s">
        <v>360</v>
      </c>
      <c r="D765" t="s">
        <v>205</v>
      </c>
      <c r="E765" t="s">
        <v>292</v>
      </c>
    </row>
    <row r="766" spans="1:13" x14ac:dyDescent="0.35">
      <c r="A766" t="s">
        <v>155</v>
      </c>
      <c r="B766" t="s">
        <v>361</v>
      </c>
      <c r="C766" t="s">
        <v>362</v>
      </c>
      <c r="D766" t="s">
        <v>170</v>
      </c>
      <c r="E766" t="s">
        <v>292</v>
      </c>
      <c r="F766" s="328"/>
      <c r="G766" s="328"/>
      <c r="H766" s="328"/>
      <c r="I766" s="328"/>
      <c r="J766" s="328"/>
      <c r="K766" s="328"/>
      <c r="L766" s="328"/>
      <c r="M766" s="328"/>
    </row>
    <row r="767" spans="1:13" x14ac:dyDescent="0.35">
      <c r="A767" t="s">
        <v>155</v>
      </c>
      <c r="B767" t="s">
        <v>363</v>
      </c>
      <c r="C767" t="s">
        <v>364</v>
      </c>
      <c r="D767" t="s">
        <v>170</v>
      </c>
      <c r="E767" t="s">
        <v>292</v>
      </c>
      <c r="F767" s="328"/>
      <c r="G767" s="328"/>
      <c r="H767" s="328"/>
      <c r="I767" s="328"/>
      <c r="J767" s="328"/>
      <c r="K767" s="328"/>
      <c r="L767" s="328"/>
      <c r="M767" s="328"/>
    </row>
    <row r="768" spans="1:13" x14ac:dyDescent="0.35">
      <c r="A768" t="s">
        <v>155</v>
      </c>
      <c r="B768" t="s">
        <v>365</v>
      </c>
      <c r="C768" t="s">
        <v>366</v>
      </c>
      <c r="D768" t="s">
        <v>188</v>
      </c>
      <c r="E768" t="s">
        <v>292</v>
      </c>
      <c r="F768" s="443"/>
      <c r="G768" s="443"/>
      <c r="H768" s="443"/>
      <c r="I768" s="443"/>
      <c r="J768" s="443"/>
      <c r="K768" s="443"/>
      <c r="L768" s="443"/>
      <c r="M768" s="443"/>
    </row>
    <row r="769" spans="1:13" x14ac:dyDescent="0.35">
      <c r="A769" t="s">
        <v>155</v>
      </c>
      <c r="B769" t="s">
        <v>367</v>
      </c>
      <c r="C769" t="s">
        <v>368</v>
      </c>
      <c r="D769" t="s">
        <v>205</v>
      </c>
      <c r="E769" t="s">
        <v>292</v>
      </c>
    </row>
    <row r="770" spans="1:13" x14ac:dyDescent="0.35">
      <c r="A770" t="s">
        <v>155</v>
      </c>
      <c r="B770" t="s">
        <v>369</v>
      </c>
      <c r="C770" t="s">
        <v>370</v>
      </c>
      <c r="D770" t="s">
        <v>170</v>
      </c>
      <c r="E770" t="s">
        <v>292</v>
      </c>
      <c r="F770" s="328"/>
      <c r="G770" s="328"/>
      <c r="H770" s="328"/>
      <c r="I770" s="328"/>
      <c r="J770" s="328"/>
      <c r="K770" s="328"/>
      <c r="L770" s="328"/>
      <c r="M770" s="328"/>
    </row>
    <row r="771" spans="1:13" x14ac:dyDescent="0.35">
      <c r="A771" t="s">
        <v>155</v>
      </c>
      <c r="B771" t="s">
        <v>371</v>
      </c>
      <c r="C771" t="s">
        <v>372</v>
      </c>
      <c r="D771" t="s">
        <v>170</v>
      </c>
      <c r="E771" t="s">
        <v>292</v>
      </c>
      <c r="F771" s="328"/>
      <c r="G771" s="328"/>
      <c r="H771" s="328"/>
      <c r="I771" s="328"/>
      <c r="J771" s="328"/>
      <c r="K771" s="328"/>
      <c r="L771" s="328"/>
      <c r="M771" s="328"/>
    </row>
    <row r="772" spans="1:13" x14ac:dyDescent="0.35">
      <c r="A772" t="s">
        <v>155</v>
      </c>
      <c r="B772" t="s">
        <v>373</v>
      </c>
      <c r="C772" t="s">
        <v>374</v>
      </c>
      <c r="D772" t="s">
        <v>188</v>
      </c>
      <c r="E772" t="s">
        <v>292</v>
      </c>
      <c r="F772" s="443"/>
      <c r="G772" s="443"/>
      <c r="H772" s="443"/>
      <c r="I772" s="443"/>
      <c r="J772" s="443"/>
      <c r="K772" s="443"/>
      <c r="L772" s="443"/>
      <c r="M772" s="443"/>
    </row>
    <row r="773" spans="1:13" x14ac:dyDescent="0.35">
      <c r="A773" t="s">
        <v>155</v>
      </c>
      <c r="B773" t="s">
        <v>375</v>
      </c>
      <c r="C773" t="s">
        <v>376</v>
      </c>
      <c r="D773" t="s">
        <v>205</v>
      </c>
      <c r="E773" t="s">
        <v>292</v>
      </c>
    </row>
    <row r="774" spans="1:13" x14ac:dyDescent="0.35">
      <c r="A774" t="s">
        <v>155</v>
      </c>
      <c r="B774" t="s">
        <v>377</v>
      </c>
      <c r="C774" t="s">
        <v>378</v>
      </c>
      <c r="D774" t="s">
        <v>170</v>
      </c>
      <c r="E774" t="s">
        <v>292</v>
      </c>
      <c r="F774" s="328"/>
      <c r="G774" s="328"/>
      <c r="H774" s="328"/>
      <c r="I774" s="328"/>
      <c r="J774" s="328"/>
      <c r="K774" s="328"/>
      <c r="L774" s="328"/>
      <c r="M774" s="328"/>
    </row>
    <row r="775" spans="1:13" x14ac:dyDescent="0.35">
      <c r="A775" t="s">
        <v>155</v>
      </c>
      <c r="B775" t="s">
        <v>379</v>
      </c>
      <c r="C775" t="s">
        <v>380</v>
      </c>
      <c r="D775" t="s">
        <v>170</v>
      </c>
      <c r="E775" t="s">
        <v>292</v>
      </c>
      <c r="F775" s="328"/>
      <c r="G775" s="328"/>
      <c r="H775" s="328"/>
      <c r="I775" s="328"/>
      <c r="J775" s="328"/>
      <c r="K775" s="328"/>
      <c r="L775" s="328"/>
      <c r="M775" s="328"/>
    </row>
    <row r="776" spans="1:13" x14ac:dyDescent="0.35">
      <c r="A776" t="s">
        <v>155</v>
      </c>
      <c r="B776" t="s">
        <v>381</v>
      </c>
      <c r="C776" t="s">
        <v>382</v>
      </c>
      <c r="D776" t="s">
        <v>188</v>
      </c>
      <c r="E776" t="s">
        <v>292</v>
      </c>
      <c r="F776" s="444"/>
      <c r="G776" s="444"/>
      <c r="H776" s="444"/>
      <c r="I776" s="444"/>
      <c r="J776" s="444"/>
      <c r="K776" s="444"/>
      <c r="L776" s="444"/>
      <c r="M776" s="444"/>
    </row>
    <row r="777" spans="1:13" x14ac:dyDescent="0.35">
      <c r="A777" t="s">
        <v>155</v>
      </c>
      <c r="B777" t="s">
        <v>383</v>
      </c>
      <c r="C777" t="s">
        <v>384</v>
      </c>
      <c r="D777" t="s">
        <v>385</v>
      </c>
      <c r="E777" t="s">
        <v>292</v>
      </c>
      <c r="F777" s="443"/>
      <c r="G777" s="443"/>
      <c r="H777" s="443"/>
      <c r="I777" s="443"/>
      <c r="J777" s="443"/>
      <c r="K777" s="443"/>
      <c r="L777" s="443"/>
      <c r="M777" s="443"/>
    </row>
    <row r="778" spans="1:13" x14ac:dyDescent="0.35">
      <c r="A778" t="s">
        <v>155</v>
      </c>
      <c r="B778" t="s">
        <v>386</v>
      </c>
      <c r="C778" t="s">
        <v>387</v>
      </c>
      <c r="D778" t="s">
        <v>189</v>
      </c>
      <c r="E778" t="s">
        <v>292</v>
      </c>
      <c r="F778" s="444"/>
      <c r="G778" s="444"/>
      <c r="H778" s="444"/>
      <c r="I778" s="444"/>
      <c r="J778" s="444"/>
      <c r="K778" s="444"/>
      <c r="L778" s="444"/>
      <c r="M778" s="444"/>
    </row>
    <row r="779" spans="1:13" x14ac:dyDescent="0.35">
      <c r="A779" t="s">
        <v>155</v>
      </c>
      <c r="B779" t="s">
        <v>388</v>
      </c>
      <c r="C779" t="s">
        <v>389</v>
      </c>
      <c r="D779" t="s">
        <v>205</v>
      </c>
      <c r="E779" t="s">
        <v>292</v>
      </c>
    </row>
    <row r="780" spans="1:13" x14ac:dyDescent="0.35">
      <c r="A780" t="s">
        <v>155</v>
      </c>
      <c r="B780" t="s">
        <v>390</v>
      </c>
      <c r="C780" t="s">
        <v>391</v>
      </c>
      <c r="D780" t="s">
        <v>176</v>
      </c>
      <c r="E780" t="s">
        <v>292</v>
      </c>
      <c r="F780" s="445"/>
      <c r="G780" s="445"/>
      <c r="H780" s="445"/>
      <c r="I780" s="445"/>
      <c r="J780" s="445"/>
      <c r="K780" s="445"/>
      <c r="L780" s="445"/>
      <c r="M780" s="445"/>
    </row>
    <row r="781" spans="1:13" x14ac:dyDescent="0.35">
      <c r="A781" t="s">
        <v>155</v>
      </c>
      <c r="B781" t="s">
        <v>392</v>
      </c>
      <c r="C781" t="s">
        <v>393</v>
      </c>
      <c r="D781" t="s">
        <v>205</v>
      </c>
      <c r="E781" t="s">
        <v>292</v>
      </c>
    </row>
    <row r="782" spans="1:13" x14ac:dyDescent="0.35">
      <c r="A782" t="s">
        <v>155</v>
      </c>
      <c r="B782" t="s">
        <v>394</v>
      </c>
      <c r="C782" t="s">
        <v>395</v>
      </c>
      <c r="D782" t="s">
        <v>188</v>
      </c>
      <c r="E782" t="s">
        <v>292</v>
      </c>
      <c r="F782" s="444"/>
      <c r="G782" s="444"/>
      <c r="H782" s="444"/>
      <c r="I782" s="444"/>
      <c r="J782" s="444"/>
      <c r="K782" s="444"/>
      <c r="L782" s="444"/>
      <c r="M782" s="444"/>
    </row>
    <row r="783" spans="1:13" x14ac:dyDescent="0.35">
      <c r="A783" t="s">
        <v>155</v>
      </c>
      <c r="B783" t="s">
        <v>396</v>
      </c>
      <c r="C783" t="s">
        <v>397</v>
      </c>
      <c r="D783" t="s">
        <v>205</v>
      </c>
      <c r="E783" t="s">
        <v>292</v>
      </c>
    </row>
    <row r="784" spans="1:13" x14ac:dyDescent="0.35">
      <c r="A784" t="s">
        <v>155</v>
      </c>
      <c r="B784" t="s">
        <v>398</v>
      </c>
      <c r="C784" t="s">
        <v>399</v>
      </c>
      <c r="D784" t="s">
        <v>188</v>
      </c>
      <c r="E784" t="s">
        <v>292</v>
      </c>
      <c r="F784" s="444"/>
      <c r="G784" s="444"/>
      <c r="H784" s="444"/>
      <c r="I784" s="444"/>
      <c r="J784" s="444"/>
      <c r="K784" s="444"/>
      <c r="L784" s="444"/>
      <c r="M784" s="444"/>
    </row>
    <row r="785" spans="1:13" x14ac:dyDescent="0.35">
      <c r="A785" t="s">
        <v>155</v>
      </c>
      <c r="B785" t="s">
        <v>400</v>
      </c>
      <c r="C785" t="s">
        <v>401</v>
      </c>
      <c r="D785" t="s">
        <v>205</v>
      </c>
      <c r="E785" t="s">
        <v>292</v>
      </c>
    </row>
    <row r="786" spans="1:13" x14ac:dyDescent="0.35">
      <c r="A786" t="s">
        <v>155</v>
      </c>
      <c r="B786" t="s">
        <v>402</v>
      </c>
      <c r="C786" t="s">
        <v>403</v>
      </c>
      <c r="D786" t="s">
        <v>189</v>
      </c>
      <c r="E786" t="s">
        <v>292</v>
      </c>
      <c r="F786" s="443"/>
      <c r="G786" s="443"/>
      <c r="H786" s="443"/>
      <c r="I786" s="443"/>
      <c r="J786" s="443"/>
      <c r="K786" s="443"/>
      <c r="L786" s="443"/>
      <c r="M786" s="443"/>
    </row>
    <row r="787" spans="1:13" x14ac:dyDescent="0.35">
      <c r="A787" t="s">
        <v>155</v>
      </c>
      <c r="B787" t="s">
        <v>404</v>
      </c>
      <c r="C787" t="s">
        <v>405</v>
      </c>
      <c r="D787" t="s">
        <v>205</v>
      </c>
      <c r="E787" t="s">
        <v>292</v>
      </c>
    </row>
    <row r="788" spans="1:13" x14ac:dyDescent="0.35">
      <c r="A788" t="s">
        <v>155</v>
      </c>
      <c r="B788" t="s">
        <v>406</v>
      </c>
      <c r="C788" t="s">
        <v>407</v>
      </c>
      <c r="D788" t="s">
        <v>188</v>
      </c>
      <c r="E788" t="s">
        <v>292</v>
      </c>
      <c r="F788" s="444"/>
      <c r="G788" s="444"/>
      <c r="H788" s="444"/>
      <c r="I788" s="444"/>
      <c r="J788" s="444"/>
      <c r="K788" s="444"/>
      <c r="L788" s="444"/>
      <c r="M788" s="444"/>
    </row>
    <row r="789" spans="1:13" x14ac:dyDescent="0.35">
      <c r="A789" t="s">
        <v>155</v>
      </c>
      <c r="B789" t="s">
        <v>408</v>
      </c>
      <c r="C789" t="s">
        <v>409</v>
      </c>
      <c r="D789" t="s">
        <v>182</v>
      </c>
      <c r="E789" t="s">
        <v>292</v>
      </c>
      <c r="F789" s="443"/>
      <c r="G789" s="443"/>
      <c r="H789" s="443"/>
      <c r="I789" s="443">
        <v>17404.7</v>
      </c>
      <c r="J789" s="443"/>
      <c r="K789" s="443"/>
      <c r="L789" s="443"/>
      <c r="M789" s="443"/>
    </row>
    <row r="790" spans="1:13" x14ac:dyDescent="0.35">
      <c r="A790" t="s">
        <v>155</v>
      </c>
      <c r="B790" t="s">
        <v>410</v>
      </c>
      <c r="C790" t="s">
        <v>411</v>
      </c>
      <c r="D790" t="s">
        <v>188</v>
      </c>
      <c r="E790" t="s">
        <v>292</v>
      </c>
      <c r="F790" s="446"/>
      <c r="G790" s="446"/>
      <c r="H790" s="446"/>
      <c r="I790" s="446"/>
      <c r="J790" s="446"/>
      <c r="K790" s="446"/>
      <c r="L790" s="446"/>
      <c r="M790" s="446"/>
    </row>
    <row r="791" spans="1:13" x14ac:dyDescent="0.35">
      <c r="A791" t="s">
        <v>155</v>
      </c>
      <c r="B791" t="s">
        <v>412</v>
      </c>
      <c r="C791" t="s">
        <v>413</v>
      </c>
      <c r="D791" t="s">
        <v>188</v>
      </c>
      <c r="E791" t="s">
        <v>292</v>
      </c>
      <c r="F791" s="444"/>
      <c r="G791" s="444"/>
      <c r="H791" s="444"/>
      <c r="I791" s="444"/>
      <c r="J791" s="444"/>
      <c r="K791" s="444"/>
      <c r="L791" s="444"/>
      <c r="M791" s="444"/>
    </row>
    <row r="792" spans="1:13" x14ac:dyDescent="0.35">
      <c r="A792" t="s">
        <v>155</v>
      </c>
      <c r="B792" t="s">
        <v>414</v>
      </c>
      <c r="C792" t="s">
        <v>415</v>
      </c>
      <c r="D792" t="s">
        <v>188</v>
      </c>
      <c r="E792" t="s">
        <v>292</v>
      </c>
      <c r="F792" s="446"/>
      <c r="G792" s="446"/>
      <c r="H792" s="446"/>
      <c r="I792" s="446"/>
      <c r="J792" s="446"/>
      <c r="K792" s="446"/>
      <c r="L792" s="446"/>
      <c r="M792" s="446"/>
    </row>
    <row r="793" spans="1:13" x14ac:dyDescent="0.35">
      <c r="A793" t="s">
        <v>155</v>
      </c>
      <c r="B793" t="s">
        <v>416</v>
      </c>
      <c r="C793" t="s">
        <v>417</v>
      </c>
      <c r="D793" t="s">
        <v>188</v>
      </c>
      <c r="E793" t="s">
        <v>292</v>
      </c>
      <c r="F793" s="444"/>
      <c r="G793" s="444"/>
      <c r="H793" s="444"/>
      <c r="I793" s="444"/>
      <c r="J793" s="444"/>
      <c r="K793" s="444"/>
      <c r="L793" s="444"/>
      <c r="M793" s="444"/>
    </row>
    <row r="794" spans="1:13" x14ac:dyDescent="0.35">
      <c r="A794" t="s">
        <v>155</v>
      </c>
      <c r="B794" t="s">
        <v>418</v>
      </c>
      <c r="C794" t="s">
        <v>419</v>
      </c>
      <c r="D794" t="s">
        <v>188</v>
      </c>
      <c r="E794" t="s">
        <v>292</v>
      </c>
      <c r="F794" s="446"/>
      <c r="G794" s="446"/>
      <c r="H794" s="446"/>
      <c r="I794" s="446"/>
      <c r="J794" s="446"/>
      <c r="K794" s="446"/>
      <c r="L794" s="446"/>
      <c r="M794" s="446"/>
    </row>
    <row r="795" spans="1:13" x14ac:dyDescent="0.35">
      <c r="A795" t="s">
        <v>155</v>
      </c>
      <c r="B795" t="s">
        <v>420</v>
      </c>
      <c r="C795" t="s">
        <v>421</v>
      </c>
      <c r="D795">
        <v>0</v>
      </c>
      <c r="E795" t="s">
        <v>292</v>
      </c>
      <c r="F795" s="328"/>
      <c r="G795" s="328"/>
      <c r="H795" s="328"/>
      <c r="I795" s="328">
        <v>0</v>
      </c>
      <c r="J795" s="328"/>
      <c r="K795" s="328"/>
      <c r="L795" s="328"/>
      <c r="M795" s="328"/>
    </row>
    <row r="796" spans="1:13" x14ac:dyDescent="0.35">
      <c r="A796" t="s">
        <v>155</v>
      </c>
      <c r="B796" t="s">
        <v>422</v>
      </c>
      <c r="C796" t="s">
        <v>423</v>
      </c>
      <c r="D796" t="s">
        <v>424</v>
      </c>
      <c r="E796" t="s">
        <v>292</v>
      </c>
      <c r="F796" s="444"/>
      <c r="G796" s="444"/>
      <c r="H796" s="444"/>
      <c r="I796" s="444">
        <v>0</v>
      </c>
      <c r="J796" s="444"/>
      <c r="K796" s="444"/>
      <c r="L796" s="444"/>
      <c r="M796" s="444"/>
    </row>
    <row r="797" spans="1:13" x14ac:dyDescent="0.35">
      <c r="A797" t="s">
        <v>155</v>
      </c>
      <c r="B797" t="s">
        <v>425</v>
      </c>
      <c r="C797" t="s">
        <v>426</v>
      </c>
      <c r="D797" t="s">
        <v>427</v>
      </c>
      <c r="E797" t="s">
        <v>292</v>
      </c>
      <c r="F797" s="444">
        <v>0</v>
      </c>
      <c r="G797" s="444">
        <v>0</v>
      </c>
      <c r="H797" s="444">
        <v>0</v>
      </c>
      <c r="I797" s="444"/>
      <c r="J797" s="444"/>
      <c r="K797" s="444"/>
      <c r="L797" s="444"/>
      <c r="M797" s="444"/>
    </row>
    <row r="798" spans="1:13" x14ac:dyDescent="0.35">
      <c r="A798" t="s">
        <v>155</v>
      </c>
      <c r="B798" t="s">
        <v>428</v>
      </c>
      <c r="C798" t="s">
        <v>429</v>
      </c>
      <c r="D798" t="s">
        <v>424</v>
      </c>
      <c r="E798" t="s">
        <v>292</v>
      </c>
      <c r="F798" s="444">
        <v>135.80000000000001</v>
      </c>
      <c r="G798" s="444">
        <v>135</v>
      </c>
      <c r="H798" s="444">
        <v>133.6</v>
      </c>
      <c r="I798" s="444">
        <v>140</v>
      </c>
      <c r="J798" s="444"/>
      <c r="K798" s="444"/>
      <c r="L798" s="444"/>
      <c r="M798" s="444"/>
    </row>
    <row r="799" spans="1:13" x14ac:dyDescent="0.35">
      <c r="A799" t="s">
        <v>155</v>
      </c>
      <c r="B799" t="s">
        <v>430</v>
      </c>
      <c r="C799" t="s">
        <v>431</v>
      </c>
      <c r="D799" t="s">
        <v>424</v>
      </c>
      <c r="E799" t="s">
        <v>292</v>
      </c>
      <c r="F799" s="444"/>
      <c r="G799" s="444"/>
      <c r="H799" s="444"/>
      <c r="I799" s="444">
        <v>134.80000000000001</v>
      </c>
      <c r="J799" s="444"/>
      <c r="K799" s="444"/>
      <c r="L799" s="444"/>
      <c r="M799" s="444"/>
    </row>
    <row r="800" spans="1:13" x14ac:dyDescent="0.35">
      <c r="A800" t="s">
        <v>155</v>
      </c>
      <c r="B800" t="s">
        <v>432</v>
      </c>
      <c r="C800" t="s">
        <v>433</v>
      </c>
      <c r="D800" t="s">
        <v>424</v>
      </c>
      <c r="E800" t="s">
        <v>292</v>
      </c>
      <c r="F800" s="444"/>
      <c r="G800" s="444"/>
      <c r="H800" s="444"/>
      <c r="I800" s="444">
        <v>136.19999999999999</v>
      </c>
      <c r="J800" s="444"/>
      <c r="K800" s="444"/>
      <c r="L800" s="444"/>
      <c r="M800" s="444"/>
    </row>
    <row r="801" spans="1:13" x14ac:dyDescent="0.35">
      <c r="A801" t="s">
        <v>155</v>
      </c>
      <c r="B801" t="s">
        <v>434</v>
      </c>
      <c r="C801" t="s">
        <v>435</v>
      </c>
      <c r="D801" t="s">
        <v>427</v>
      </c>
      <c r="E801" t="s">
        <v>292</v>
      </c>
      <c r="F801" s="444"/>
      <c r="G801" s="444"/>
      <c r="H801" s="444"/>
      <c r="I801" s="444"/>
      <c r="J801" s="444"/>
      <c r="K801" s="444"/>
      <c r="L801" s="444"/>
      <c r="M801" s="444"/>
    </row>
    <row r="802" spans="1:13" x14ac:dyDescent="0.35">
      <c r="A802" t="s">
        <v>155</v>
      </c>
      <c r="B802" t="s">
        <v>436</v>
      </c>
      <c r="C802" t="s">
        <v>437</v>
      </c>
      <c r="D802" t="s">
        <v>427</v>
      </c>
      <c r="E802" t="s">
        <v>292</v>
      </c>
      <c r="F802" s="444"/>
      <c r="G802" s="444"/>
      <c r="H802" s="444"/>
      <c r="I802" s="444"/>
      <c r="J802" s="444"/>
      <c r="K802" s="444"/>
      <c r="L802" s="444"/>
      <c r="M802" s="444"/>
    </row>
    <row r="803" spans="1:13" x14ac:dyDescent="0.35">
      <c r="A803" t="s">
        <v>155</v>
      </c>
      <c r="B803" t="s">
        <v>438</v>
      </c>
      <c r="C803" t="s">
        <v>439</v>
      </c>
      <c r="D803">
        <v>0</v>
      </c>
      <c r="E803" t="s">
        <v>292</v>
      </c>
      <c r="F803" s="444"/>
      <c r="G803" s="444"/>
      <c r="H803" s="444"/>
      <c r="I803" s="444">
        <v>1237.0730000000001</v>
      </c>
      <c r="J803" s="444"/>
      <c r="K803" s="444"/>
      <c r="L803" s="444"/>
      <c r="M803" s="444"/>
    </row>
    <row r="804" spans="1:13" x14ac:dyDescent="0.35">
      <c r="A804" t="s">
        <v>155</v>
      </c>
      <c r="B804" t="s">
        <v>440</v>
      </c>
      <c r="C804" t="s">
        <v>441</v>
      </c>
      <c r="D804" t="s">
        <v>188</v>
      </c>
      <c r="E804" t="s">
        <v>292</v>
      </c>
      <c r="F804" s="446"/>
      <c r="G804" s="446"/>
      <c r="H804" s="446"/>
      <c r="I804" s="446"/>
      <c r="J804" s="446"/>
      <c r="K804" s="446"/>
      <c r="L804" s="446"/>
      <c r="M804" s="446"/>
    </row>
    <row r="805" spans="1:13" x14ac:dyDescent="0.35">
      <c r="A805" t="s">
        <v>155</v>
      </c>
      <c r="B805" t="s">
        <v>442</v>
      </c>
      <c r="C805" t="s">
        <v>443</v>
      </c>
      <c r="D805" t="s">
        <v>188</v>
      </c>
      <c r="E805" t="s">
        <v>292</v>
      </c>
      <c r="F805" s="446"/>
      <c r="G805" s="446"/>
      <c r="H805" s="446"/>
      <c r="I805" s="446"/>
      <c r="J805" s="446"/>
      <c r="K805" s="446"/>
      <c r="L805" s="446"/>
      <c r="M805" s="446"/>
    </row>
    <row r="806" spans="1:13" ht="38.25" x14ac:dyDescent="0.35">
      <c r="A806" t="s">
        <v>155</v>
      </c>
      <c r="B806" t="s">
        <v>444</v>
      </c>
      <c r="C806" s="327" t="s">
        <v>445</v>
      </c>
      <c r="D806" t="s">
        <v>424</v>
      </c>
      <c r="E806" t="s">
        <v>292</v>
      </c>
      <c r="F806" s="444"/>
      <c r="G806" s="444"/>
      <c r="H806" s="444"/>
      <c r="I806" s="444"/>
      <c r="J806" s="444"/>
      <c r="K806" s="444"/>
      <c r="L806" s="444"/>
      <c r="M806" s="444"/>
    </row>
    <row r="807" spans="1:13" ht="25.5" x14ac:dyDescent="0.35">
      <c r="A807" t="s">
        <v>155</v>
      </c>
      <c r="B807" t="s">
        <v>446</v>
      </c>
      <c r="C807" s="327" t="s">
        <v>447</v>
      </c>
      <c r="D807" t="s">
        <v>424</v>
      </c>
      <c r="E807" t="s">
        <v>292</v>
      </c>
      <c r="F807" s="444"/>
      <c r="G807" s="444"/>
      <c r="H807" s="444"/>
      <c r="I807" s="444"/>
      <c r="J807" s="444"/>
      <c r="K807" s="444"/>
      <c r="L807" s="444"/>
      <c r="M807" s="444"/>
    </row>
    <row r="808" spans="1:13" x14ac:dyDescent="0.35">
      <c r="A808" t="s">
        <v>155</v>
      </c>
      <c r="B808" t="s">
        <v>448</v>
      </c>
      <c r="C808" t="s">
        <v>449</v>
      </c>
      <c r="D808">
        <v>0</v>
      </c>
      <c r="E808" t="s">
        <v>292</v>
      </c>
      <c r="F808" s="328"/>
      <c r="G808" s="328"/>
      <c r="H808" s="328"/>
      <c r="I808" s="328"/>
      <c r="J808" s="328"/>
      <c r="K808" s="328"/>
      <c r="L808" s="328"/>
      <c r="M808" s="328"/>
    </row>
    <row r="809" spans="1:13" x14ac:dyDescent="0.35">
      <c r="A809" t="s">
        <v>155</v>
      </c>
      <c r="B809" t="s">
        <v>450</v>
      </c>
      <c r="C809" t="s">
        <v>451</v>
      </c>
      <c r="D809" t="s">
        <v>188</v>
      </c>
      <c r="E809" t="s">
        <v>292</v>
      </c>
      <c r="F809" s="446"/>
      <c r="G809" s="446"/>
      <c r="H809" s="446"/>
      <c r="I809" s="446"/>
      <c r="J809" s="446"/>
      <c r="K809" s="446"/>
      <c r="L809" s="446"/>
      <c r="M809" s="446"/>
    </row>
    <row r="810" spans="1:13" x14ac:dyDescent="0.35">
      <c r="A810" t="s">
        <v>155</v>
      </c>
      <c r="B810" t="s">
        <v>452</v>
      </c>
      <c r="C810" t="s">
        <v>453</v>
      </c>
      <c r="D810" t="s">
        <v>188</v>
      </c>
      <c r="E810" t="s">
        <v>292</v>
      </c>
      <c r="F810" s="446"/>
      <c r="G810" s="446"/>
      <c r="H810" s="446"/>
      <c r="I810" s="446"/>
      <c r="J810" s="446"/>
      <c r="K810" s="446"/>
      <c r="L810" s="446"/>
      <c r="M810" s="446"/>
    </row>
    <row r="811" spans="1:13" x14ac:dyDescent="0.35">
      <c r="A811" t="s">
        <v>155</v>
      </c>
      <c r="B811" t="s">
        <v>454</v>
      </c>
      <c r="C811" t="s">
        <v>455</v>
      </c>
      <c r="D811" t="s">
        <v>188</v>
      </c>
      <c r="E811" t="s">
        <v>292</v>
      </c>
      <c r="F811" s="446"/>
      <c r="G811" s="446"/>
      <c r="H811" s="446"/>
      <c r="I811" s="446"/>
      <c r="J811" s="446"/>
      <c r="K811" s="446"/>
      <c r="L811" s="446"/>
      <c r="M811" s="446"/>
    </row>
    <row r="812" spans="1:13" x14ac:dyDescent="0.35">
      <c r="A812" t="s">
        <v>155</v>
      </c>
      <c r="B812" t="s">
        <v>456</v>
      </c>
      <c r="C812" t="s">
        <v>457</v>
      </c>
      <c r="D812" t="s">
        <v>188</v>
      </c>
      <c r="E812" t="s">
        <v>292</v>
      </c>
      <c r="F812" s="446"/>
      <c r="G812" s="446"/>
      <c r="H812" s="446"/>
      <c r="I812" s="446"/>
      <c r="J812" s="446"/>
      <c r="K812" s="446"/>
      <c r="L812" s="446"/>
      <c r="M812" s="446"/>
    </row>
    <row r="813" spans="1:13" x14ac:dyDescent="0.35">
      <c r="A813" t="s">
        <v>155</v>
      </c>
      <c r="B813" t="s">
        <v>458</v>
      </c>
      <c r="C813" t="s">
        <v>459</v>
      </c>
      <c r="D813" t="s">
        <v>172</v>
      </c>
      <c r="E813" t="s">
        <v>292</v>
      </c>
      <c r="F813" s="328"/>
      <c r="G813" s="328"/>
      <c r="H813" s="328"/>
      <c r="I813" s="328"/>
      <c r="J813" s="328"/>
      <c r="K813" s="328"/>
      <c r="L813" s="328"/>
      <c r="M813" s="328"/>
    </row>
    <row r="814" spans="1:13" x14ac:dyDescent="0.35">
      <c r="A814" t="s">
        <v>155</v>
      </c>
      <c r="B814" t="s">
        <v>460</v>
      </c>
      <c r="C814" t="s">
        <v>461</v>
      </c>
      <c r="D814" t="s">
        <v>188</v>
      </c>
      <c r="E814" t="s">
        <v>292</v>
      </c>
      <c r="F814" s="446"/>
      <c r="G814" s="446"/>
      <c r="H814" s="446"/>
      <c r="I814" s="446"/>
      <c r="J814" s="446"/>
      <c r="K814" s="446"/>
      <c r="L814" s="446"/>
      <c r="M814" s="446"/>
    </row>
    <row r="815" spans="1:13" x14ac:dyDescent="0.35">
      <c r="A815" t="s">
        <v>155</v>
      </c>
      <c r="B815" t="s">
        <v>462</v>
      </c>
      <c r="C815" t="s">
        <v>463</v>
      </c>
      <c r="D815" t="s">
        <v>188</v>
      </c>
      <c r="E815" t="s">
        <v>292</v>
      </c>
      <c r="F815" s="446"/>
      <c r="G815" s="446"/>
      <c r="H815" s="446"/>
      <c r="I815" s="446"/>
      <c r="J815" s="446"/>
      <c r="K815" s="446"/>
      <c r="L815" s="446"/>
      <c r="M815" s="446"/>
    </row>
    <row r="816" spans="1:13" x14ac:dyDescent="0.35">
      <c r="A816" t="s">
        <v>155</v>
      </c>
      <c r="B816" t="s">
        <v>464</v>
      </c>
      <c r="C816" t="s">
        <v>465</v>
      </c>
      <c r="D816" t="s">
        <v>188</v>
      </c>
      <c r="E816" t="s">
        <v>292</v>
      </c>
      <c r="F816" s="446"/>
      <c r="G816" s="446"/>
      <c r="H816" s="446"/>
      <c r="I816" s="446"/>
      <c r="J816" s="446"/>
      <c r="K816" s="446"/>
      <c r="L816" s="446"/>
      <c r="M816" s="446"/>
    </row>
    <row r="817" spans="1:13" x14ac:dyDescent="0.35">
      <c r="A817" t="s">
        <v>155</v>
      </c>
      <c r="B817" t="s">
        <v>466</v>
      </c>
      <c r="C817" t="s">
        <v>467</v>
      </c>
      <c r="D817" t="s">
        <v>182</v>
      </c>
      <c r="E817" t="s">
        <v>292</v>
      </c>
      <c r="F817" s="328"/>
      <c r="G817" s="328"/>
      <c r="H817" s="328"/>
      <c r="I817" s="328"/>
      <c r="J817" s="328"/>
      <c r="K817" s="328"/>
      <c r="L817" s="328"/>
      <c r="M817" s="328"/>
    </row>
    <row r="818" spans="1:13" x14ac:dyDescent="0.35">
      <c r="A818" t="s">
        <v>155</v>
      </c>
      <c r="B818" t="s">
        <v>468</v>
      </c>
      <c r="C818" t="s">
        <v>469</v>
      </c>
      <c r="D818" t="s">
        <v>188</v>
      </c>
      <c r="E818" t="s">
        <v>292</v>
      </c>
      <c r="F818" s="446"/>
      <c r="G818" s="446"/>
      <c r="H818" s="446"/>
      <c r="I818" s="446"/>
      <c r="J818" s="446"/>
      <c r="K818" s="446"/>
      <c r="L818" s="446"/>
      <c r="M818" s="446"/>
    </row>
    <row r="819" spans="1:13" x14ac:dyDescent="0.35">
      <c r="A819" t="s">
        <v>155</v>
      </c>
      <c r="B819" t="s">
        <v>470</v>
      </c>
      <c r="C819" t="s">
        <v>471</v>
      </c>
      <c r="D819" t="s">
        <v>182</v>
      </c>
      <c r="E819" t="s">
        <v>292</v>
      </c>
      <c r="F819" s="328"/>
      <c r="G819" s="328"/>
      <c r="H819" s="328"/>
      <c r="I819" s="328"/>
      <c r="J819" s="328"/>
      <c r="K819" s="328"/>
      <c r="L819" s="328"/>
      <c r="M819" s="328"/>
    </row>
    <row r="820" spans="1:13" x14ac:dyDescent="0.35">
      <c r="A820" t="s">
        <v>155</v>
      </c>
      <c r="B820" t="s">
        <v>472</v>
      </c>
      <c r="C820" t="s">
        <v>473</v>
      </c>
      <c r="D820" t="s">
        <v>188</v>
      </c>
      <c r="E820" t="s">
        <v>292</v>
      </c>
      <c r="F820" s="446"/>
      <c r="G820" s="446"/>
      <c r="H820" s="446"/>
      <c r="I820" s="446"/>
      <c r="J820" s="446"/>
      <c r="K820" s="446"/>
      <c r="L820" s="446"/>
      <c r="M820" s="446"/>
    </row>
    <row r="821" spans="1:13" x14ac:dyDescent="0.35">
      <c r="A821" t="s">
        <v>155</v>
      </c>
      <c r="B821" t="s">
        <v>474</v>
      </c>
      <c r="C821" t="s">
        <v>475</v>
      </c>
      <c r="D821" t="s">
        <v>170</v>
      </c>
      <c r="E821" t="s">
        <v>292</v>
      </c>
      <c r="F821" s="328"/>
      <c r="G821" s="328"/>
      <c r="H821" s="328"/>
      <c r="I821" s="328"/>
      <c r="J821" s="328"/>
      <c r="K821" s="328"/>
      <c r="L821" s="328"/>
      <c r="M821" s="328"/>
    </row>
    <row r="822" spans="1:13" x14ac:dyDescent="0.35">
      <c r="A822" t="s">
        <v>155</v>
      </c>
      <c r="B822" t="s">
        <v>476</v>
      </c>
      <c r="C822" t="s">
        <v>477</v>
      </c>
      <c r="D822" t="s">
        <v>170</v>
      </c>
      <c r="E822" t="s">
        <v>292</v>
      </c>
      <c r="F822" s="328"/>
      <c r="G822" s="328"/>
      <c r="H822" s="328"/>
      <c r="I822" s="328"/>
      <c r="J822" s="328"/>
      <c r="K822" s="328"/>
      <c r="L822" s="328"/>
      <c r="M822" s="328"/>
    </row>
    <row r="823" spans="1:13" x14ac:dyDescent="0.35">
      <c r="A823" t="s">
        <v>155</v>
      </c>
      <c r="B823" t="s">
        <v>478</v>
      </c>
      <c r="C823" t="s">
        <v>479</v>
      </c>
      <c r="D823" t="s">
        <v>170</v>
      </c>
      <c r="E823" t="s">
        <v>292</v>
      </c>
      <c r="F823" s="328"/>
      <c r="G823" s="328"/>
      <c r="H823" s="328"/>
      <c r="I823" s="328"/>
      <c r="J823" s="328"/>
      <c r="K823" s="328"/>
      <c r="L823" s="328"/>
      <c r="M823" s="328"/>
    </row>
    <row r="824" spans="1:13" x14ac:dyDescent="0.35">
      <c r="A824" t="s">
        <v>155</v>
      </c>
      <c r="B824" t="s">
        <v>480</v>
      </c>
      <c r="C824" t="s">
        <v>481</v>
      </c>
      <c r="D824" t="s">
        <v>170</v>
      </c>
      <c r="E824" t="s">
        <v>292</v>
      </c>
      <c r="F824" s="328"/>
      <c r="G824" s="328"/>
      <c r="H824" s="328"/>
      <c r="I824" s="328"/>
      <c r="J824" s="328"/>
      <c r="K824" s="328"/>
      <c r="L824" s="328"/>
      <c r="M824" s="328"/>
    </row>
    <row r="825" spans="1:13" x14ac:dyDescent="0.35">
      <c r="A825" t="s">
        <v>155</v>
      </c>
      <c r="B825" t="s">
        <v>482</v>
      </c>
      <c r="C825" t="s">
        <v>483</v>
      </c>
      <c r="D825" t="s">
        <v>170</v>
      </c>
      <c r="E825" t="s">
        <v>292</v>
      </c>
      <c r="F825" s="328"/>
      <c r="G825" s="328"/>
      <c r="H825" s="328"/>
      <c r="I825" s="328"/>
      <c r="J825" s="328"/>
      <c r="K825" s="328"/>
      <c r="L825" s="328"/>
      <c r="M825" s="328"/>
    </row>
    <row r="826" spans="1:13" x14ac:dyDescent="0.35">
      <c r="A826" t="s">
        <v>155</v>
      </c>
      <c r="B826" t="s">
        <v>484</v>
      </c>
      <c r="C826" t="s">
        <v>485</v>
      </c>
      <c r="D826" t="s">
        <v>170</v>
      </c>
      <c r="E826" t="s">
        <v>292</v>
      </c>
      <c r="F826" s="328"/>
      <c r="G826" s="328"/>
      <c r="H826" s="328"/>
      <c r="I826" s="328"/>
      <c r="J826" s="328"/>
      <c r="K826" s="328"/>
      <c r="L826" s="328"/>
      <c r="M826" s="328"/>
    </row>
    <row r="827" spans="1:13" x14ac:dyDescent="0.35">
      <c r="A827" t="s">
        <v>155</v>
      </c>
      <c r="B827" t="s">
        <v>486</v>
      </c>
      <c r="C827" t="s">
        <v>487</v>
      </c>
      <c r="D827" t="s">
        <v>170</v>
      </c>
      <c r="E827" t="s">
        <v>292</v>
      </c>
      <c r="F827" s="328"/>
      <c r="G827" s="328"/>
      <c r="H827" s="328"/>
      <c r="I827" s="328"/>
      <c r="J827" s="328"/>
      <c r="K827" s="328"/>
      <c r="L827" s="328"/>
      <c r="M827" s="328"/>
    </row>
    <row r="828" spans="1:13" x14ac:dyDescent="0.35">
      <c r="A828" t="s">
        <v>155</v>
      </c>
      <c r="B828" t="s">
        <v>488</v>
      </c>
      <c r="C828" t="s">
        <v>489</v>
      </c>
      <c r="D828" t="s">
        <v>170</v>
      </c>
      <c r="E828" t="s">
        <v>292</v>
      </c>
      <c r="F828" s="328"/>
      <c r="G828" s="328"/>
      <c r="H828" s="328"/>
      <c r="I828" s="328"/>
      <c r="J828" s="328"/>
      <c r="K828" s="328"/>
      <c r="L828" s="328"/>
      <c r="M828" s="328"/>
    </row>
    <row r="829" spans="1:13" x14ac:dyDescent="0.35">
      <c r="A829" t="s">
        <v>155</v>
      </c>
      <c r="B829" t="s">
        <v>490</v>
      </c>
      <c r="C829" t="s">
        <v>491</v>
      </c>
      <c r="D829" t="s">
        <v>170</v>
      </c>
      <c r="E829" t="s">
        <v>292</v>
      </c>
      <c r="F829" s="328"/>
      <c r="G829" s="328"/>
      <c r="H829" s="328"/>
      <c r="I829" s="328"/>
      <c r="J829" s="328"/>
      <c r="K829" s="328"/>
      <c r="L829" s="328"/>
      <c r="M829" s="328"/>
    </row>
    <row r="830" spans="1:13" x14ac:dyDescent="0.35">
      <c r="A830" t="s">
        <v>155</v>
      </c>
      <c r="B830" t="s">
        <v>492</v>
      </c>
      <c r="C830" t="s">
        <v>493</v>
      </c>
      <c r="D830" t="s">
        <v>170</v>
      </c>
      <c r="E830" t="s">
        <v>292</v>
      </c>
      <c r="F830" s="328"/>
      <c r="G830" s="328"/>
      <c r="H830" s="328"/>
      <c r="I830" s="328"/>
      <c r="J830" s="328"/>
      <c r="K830" s="328"/>
      <c r="L830" s="328"/>
      <c r="M830" s="328"/>
    </row>
    <row r="831" spans="1:13" x14ac:dyDescent="0.35">
      <c r="A831" t="s">
        <v>155</v>
      </c>
      <c r="B831" t="s">
        <v>494</v>
      </c>
      <c r="C831" t="s">
        <v>495</v>
      </c>
      <c r="D831" t="s">
        <v>170</v>
      </c>
      <c r="E831" t="s">
        <v>292</v>
      </c>
      <c r="F831" s="328"/>
      <c r="G831" s="328"/>
      <c r="H831" s="328"/>
      <c r="I831" s="328"/>
      <c r="J831" s="328"/>
      <c r="K831" s="328"/>
      <c r="L831" s="328"/>
      <c r="M831" s="328"/>
    </row>
    <row r="832" spans="1:13" x14ac:dyDescent="0.35">
      <c r="A832" t="s">
        <v>155</v>
      </c>
      <c r="B832" t="s">
        <v>496</v>
      </c>
      <c r="C832" t="s">
        <v>497</v>
      </c>
      <c r="D832" t="s">
        <v>170</v>
      </c>
      <c r="E832" t="s">
        <v>292</v>
      </c>
      <c r="F832" s="328"/>
      <c r="G832" s="328"/>
      <c r="H832" s="328"/>
      <c r="I832" s="328"/>
      <c r="J832" s="328"/>
      <c r="K832" s="328"/>
      <c r="L832" s="328"/>
      <c r="M832" s="328"/>
    </row>
    <row r="833" spans="1:13" x14ac:dyDescent="0.35">
      <c r="A833" t="s">
        <v>155</v>
      </c>
      <c r="B833" t="s">
        <v>498</v>
      </c>
      <c r="C833" t="s">
        <v>499</v>
      </c>
      <c r="D833" t="s">
        <v>170</v>
      </c>
      <c r="E833" t="s">
        <v>292</v>
      </c>
      <c r="F833" s="328"/>
      <c r="G833" s="328"/>
      <c r="H833" s="328"/>
      <c r="I833" s="328"/>
      <c r="J833" s="328"/>
      <c r="K833" s="328"/>
      <c r="L833" s="328"/>
      <c r="M833" s="328"/>
    </row>
    <row r="834" spans="1:13" x14ac:dyDescent="0.35">
      <c r="A834" t="s">
        <v>155</v>
      </c>
      <c r="B834" t="s">
        <v>500</v>
      </c>
      <c r="C834" t="s">
        <v>501</v>
      </c>
      <c r="D834" t="s">
        <v>170</v>
      </c>
      <c r="E834" t="s">
        <v>292</v>
      </c>
      <c r="F834" s="328"/>
      <c r="G834" s="328"/>
      <c r="H834" s="328"/>
      <c r="I834" s="328"/>
      <c r="J834" s="328"/>
      <c r="K834" s="328"/>
      <c r="L834" s="328"/>
      <c r="M834" s="328"/>
    </row>
    <row r="835" spans="1:13" x14ac:dyDescent="0.35">
      <c r="A835" t="s">
        <v>155</v>
      </c>
      <c r="B835" t="s">
        <v>502</v>
      </c>
      <c r="C835" t="s">
        <v>503</v>
      </c>
      <c r="D835" t="s">
        <v>170</v>
      </c>
      <c r="E835" t="s">
        <v>292</v>
      </c>
      <c r="F835" s="328"/>
      <c r="G835" s="328"/>
      <c r="H835" s="328"/>
      <c r="I835" s="328"/>
      <c r="J835" s="328"/>
      <c r="K835" s="328"/>
      <c r="L835" s="328"/>
      <c r="M835" s="328"/>
    </row>
    <row r="836" spans="1:13" x14ac:dyDescent="0.35">
      <c r="A836" t="s">
        <v>155</v>
      </c>
      <c r="B836" t="s">
        <v>504</v>
      </c>
      <c r="C836" t="s">
        <v>505</v>
      </c>
      <c r="D836" t="s">
        <v>170</v>
      </c>
      <c r="E836" t="s">
        <v>292</v>
      </c>
      <c r="F836" s="328"/>
      <c r="G836" s="328"/>
      <c r="H836" s="328"/>
      <c r="I836" s="328"/>
      <c r="J836" s="328"/>
      <c r="K836" s="328"/>
      <c r="L836" s="328"/>
      <c r="M836" s="328"/>
    </row>
    <row r="837" spans="1:13" x14ac:dyDescent="0.35">
      <c r="A837" t="s">
        <v>155</v>
      </c>
      <c r="B837" t="s">
        <v>506</v>
      </c>
      <c r="C837" t="s">
        <v>507</v>
      </c>
      <c r="D837" t="s">
        <v>170</v>
      </c>
      <c r="E837" t="s">
        <v>292</v>
      </c>
      <c r="F837" s="328"/>
      <c r="G837" s="328"/>
      <c r="H837" s="328"/>
      <c r="I837" s="328"/>
      <c r="J837" s="328"/>
      <c r="K837" s="328"/>
      <c r="L837" s="328"/>
      <c r="M837" s="328"/>
    </row>
    <row r="838" spans="1:13" x14ac:dyDescent="0.35">
      <c r="A838" t="s">
        <v>155</v>
      </c>
      <c r="B838" t="s">
        <v>508</v>
      </c>
      <c r="C838" t="s">
        <v>509</v>
      </c>
      <c r="D838" t="s">
        <v>170</v>
      </c>
      <c r="E838" t="s">
        <v>292</v>
      </c>
      <c r="F838" s="328"/>
      <c r="G838" s="328"/>
      <c r="H838" s="328"/>
      <c r="I838" s="328"/>
      <c r="J838" s="328"/>
      <c r="K838" s="328"/>
      <c r="L838" s="328"/>
      <c r="M838" s="328"/>
    </row>
    <row r="839" spans="1:13" x14ac:dyDescent="0.35">
      <c r="A839" t="s">
        <v>155</v>
      </c>
      <c r="B839" t="s">
        <v>510</v>
      </c>
      <c r="C839" t="s">
        <v>511</v>
      </c>
      <c r="D839" t="s">
        <v>170</v>
      </c>
      <c r="E839" t="s">
        <v>292</v>
      </c>
      <c r="F839" s="328"/>
      <c r="G839" s="328"/>
      <c r="H839" s="328"/>
      <c r="I839" s="328"/>
      <c r="J839" s="328"/>
      <c r="K839" s="328"/>
      <c r="L839" s="328"/>
      <c r="M839" s="328"/>
    </row>
    <row r="840" spans="1:13" x14ac:dyDescent="0.35">
      <c r="A840" t="s">
        <v>155</v>
      </c>
      <c r="B840" t="s">
        <v>512</v>
      </c>
      <c r="C840" t="s">
        <v>513</v>
      </c>
      <c r="D840" t="s">
        <v>170</v>
      </c>
      <c r="E840" t="s">
        <v>292</v>
      </c>
      <c r="F840" s="328"/>
      <c r="G840" s="328"/>
      <c r="H840" s="328"/>
      <c r="I840" s="328"/>
      <c r="J840" s="328"/>
      <c r="K840" s="328"/>
      <c r="L840" s="328"/>
      <c r="M840" s="328"/>
    </row>
    <row r="841" spans="1:13" x14ac:dyDescent="0.35">
      <c r="A841" t="s">
        <v>155</v>
      </c>
      <c r="B841" t="s">
        <v>514</v>
      </c>
      <c r="C841" t="s">
        <v>515</v>
      </c>
      <c r="D841" t="s">
        <v>170</v>
      </c>
      <c r="E841" t="s">
        <v>292</v>
      </c>
      <c r="F841" s="328"/>
      <c r="G841" s="328"/>
      <c r="H841" s="328"/>
      <c r="I841" s="328"/>
      <c r="J841" s="328"/>
      <c r="K841" s="328"/>
      <c r="L841" s="328"/>
      <c r="M841" s="328"/>
    </row>
    <row r="842" spans="1:13" x14ac:dyDescent="0.35">
      <c r="A842" t="s">
        <v>155</v>
      </c>
      <c r="B842" t="s">
        <v>516</v>
      </c>
      <c r="C842" t="s">
        <v>517</v>
      </c>
      <c r="D842" t="s">
        <v>170</v>
      </c>
      <c r="E842" t="s">
        <v>292</v>
      </c>
      <c r="F842" s="328"/>
      <c r="G842" s="328"/>
      <c r="H842" s="328"/>
      <c r="I842" s="328"/>
      <c r="J842" s="328"/>
      <c r="K842" s="328"/>
      <c r="L842" s="328"/>
      <c r="M842" s="328"/>
    </row>
    <row r="843" spans="1:13" x14ac:dyDescent="0.35">
      <c r="A843" t="s">
        <v>155</v>
      </c>
      <c r="B843" t="s">
        <v>518</v>
      </c>
      <c r="C843" t="s">
        <v>519</v>
      </c>
      <c r="D843" t="s">
        <v>170</v>
      </c>
      <c r="E843" t="s">
        <v>292</v>
      </c>
      <c r="F843" s="328"/>
      <c r="G843" s="328"/>
      <c r="H843" s="328"/>
      <c r="I843" s="328"/>
      <c r="J843" s="328"/>
      <c r="K843" s="328"/>
      <c r="L843" s="328"/>
      <c r="M843" s="328"/>
    </row>
    <row r="844" spans="1:13" x14ac:dyDescent="0.35">
      <c r="A844" t="s">
        <v>155</v>
      </c>
      <c r="B844" t="s">
        <v>520</v>
      </c>
      <c r="C844" t="s">
        <v>521</v>
      </c>
      <c r="D844" t="s">
        <v>170</v>
      </c>
      <c r="E844" t="s">
        <v>292</v>
      </c>
      <c r="F844" s="328"/>
      <c r="G844" s="328"/>
      <c r="H844" s="328"/>
      <c r="I844" s="328"/>
      <c r="J844" s="328"/>
      <c r="K844" s="328"/>
      <c r="L844" s="328"/>
      <c r="M844" s="328"/>
    </row>
    <row r="845" spans="1:13" x14ac:dyDescent="0.35">
      <c r="A845" t="s">
        <v>155</v>
      </c>
      <c r="B845" t="s">
        <v>522</v>
      </c>
      <c r="C845" t="s">
        <v>523</v>
      </c>
      <c r="D845" t="s">
        <v>170</v>
      </c>
      <c r="E845" t="s">
        <v>292</v>
      </c>
      <c r="F845" s="328"/>
      <c r="G845" s="328"/>
      <c r="H845" s="328"/>
      <c r="I845" s="328"/>
      <c r="J845" s="328"/>
      <c r="K845" s="328"/>
      <c r="L845" s="328"/>
      <c r="M845" s="328"/>
    </row>
    <row r="846" spans="1:13" x14ac:dyDescent="0.35">
      <c r="A846" t="s">
        <v>155</v>
      </c>
      <c r="B846" t="s">
        <v>524</v>
      </c>
      <c r="C846" t="s">
        <v>525</v>
      </c>
      <c r="D846" t="s">
        <v>170</v>
      </c>
      <c r="E846" t="s">
        <v>292</v>
      </c>
      <c r="F846" s="328"/>
      <c r="G846" s="328"/>
      <c r="H846" s="328"/>
      <c r="I846" s="328"/>
      <c r="J846" s="328"/>
      <c r="K846" s="328"/>
      <c r="L846" s="328"/>
      <c r="M846" s="328"/>
    </row>
    <row r="847" spans="1:13" x14ac:dyDescent="0.35">
      <c r="A847" t="s">
        <v>155</v>
      </c>
      <c r="B847" t="s">
        <v>526</v>
      </c>
      <c r="C847" t="s">
        <v>527</v>
      </c>
      <c r="D847" t="s">
        <v>170</v>
      </c>
      <c r="E847" t="s">
        <v>292</v>
      </c>
      <c r="F847" s="328"/>
      <c r="G847" s="328"/>
      <c r="H847" s="328"/>
      <c r="I847" s="328"/>
      <c r="J847" s="328"/>
      <c r="K847" s="328"/>
      <c r="L847" s="328"/>
      <c r="M847" s="328"/>
    </row>
    <row r="848" spans="1:13" x14ac:dyDescent="0.35">
      <c r="A848" t="s">
        <v>155</v>
      </c>
      <c r="B848" t="s">
        <v>528</v>
      </c>
      <c r="C848" t="s">
        <v>529</v>
      </c>
      <c r="D848" t="s">
        <v>170</v>
      </c>
      <c r="E848" t="s">
        <v>292</v>
      </c>
      <c r="F848" s="328"/>
      <c r="G848" s="328"/>
      <c r="H848" s="328"/>
      <c r="I848" s="328"/>
      <c r="J848" s="328"/>
      <c r="K848" s="328"/>
      <c r="L848" s="328"/>
      <c r="M848" s="328"/>
    </row>
    <row r="849" spans="1:13" x14ac:dyDescent="0.35">
      <c r="A849" t="s">
        <v>155</v>
      </c>
      <c r="B849" t="s">
        <v>530</v>
      </c>
      <c r="C849" t="s">
        <v>531</v>
      </c>
      <c r="D849" t="s">
        <v>170</v>
      </c>
      <c r="E849" t="s">
        <v>292</v>
      </c>
      <c r="F849" s="328"/>
      <c r="G849" s="328"/>
      <c r="H849" s="328"/>
      <c r="I849" s="328"/>
      <c r="J849" s="328"/>
      <c r="K849" s="328"/>
      <c r="L849" s="328"/>
      <c r="M849" s="328"/>
    </row>
    <row r="850" spans="1:13" x14ac:dyDescent="0.35">
      <c r="A850" t="s">
        <v>155</v>
      </c>
      <c r="B850" t="s">
        <v>532</v>
      </c>
      <c r="C850" t="s">
        <v>533</v>
      </c>
      <c r="D850" t="s">
        <v>170</v>
      </c>
      <c r="E850" t="s">
        <v>292</v>
      </c>
      <c r="F850" s="328"/>
      <c r="G850" s="328"/>
      <c r="H850" s="328"/>
      <c r="I850" s="328"/>
      <c r="J850" s="328"/>
      <c r="K850" s="328"/>
      <c r="L850" s="328"/>
      <c r="M850" s="328"/>
    </row>
    <row r="851" spans="1:13" x14ac:dyDescent="0.35">
      <c r="A851" t="s">
        <v>155</v>
      </c>
      <c r="B851" t="s">
        <v>534</v>
      </c>
      <c r="C851" t="s">
        <v>535</v>
      </c>
      <c r="D851" t="s">
        <v>170</v>
      </c>
      <c r="E851" t="s">
        <v>292</v>
      </c>
      <c r="F851" s="328"/>
      <c r="G851" s="328"/>
      <c r="H851" s="328"/>
      <c r="I851" s="328"/>
      <c r="J851" s="328"/>
      <c r="K851" s="328"/>
      <c r="L851" s="328"/>
      <c r="M851" s="328"/>
    </row>
    <row r="852" spans="1:13" x14ac:dyDescent="0.35">
      <c r="A852" t="s">
        <v>155</v>
      </c>
      <c r="B852" t="s">
        <v>536</v>
      </c>
      <c r="C852" t="s">
        <v>537</v>
      </c>
      <c r="D852" t="s">
        <v>170</v>
      </c>
      <c r="E852" t="s">
        <v>292</v>
      </c>
      <c r="F852" s="328"/>
      <c r="G852" s="328"/>
      <c r="H852" s="328"/>
      <c r="I852" s="328"/>
      <c r="J852" s="328"/>
      <c r="K852" s="328"/>
      <c r="L852" s="328"/>
      <c r="M852" s="328"/>
    </row>
    <row r="853" spans="1:13" x14ac:dyDescent="0.35">
      <c r="A853" t="s">
        <v>155</v>
      </c>
      <c r="B853" t="s">
        <v>538</v>
      </c>
      <c r="C853" t="s">
        <v>539</v>
      </c>
      <c r="D853" t="s">
        <v>170</v>
      </c>
      <c r="E853" t="s">
        <v>292</v>
      </c>
      <c r="F853" s="328"/>
      <c r="G853" s="328"/>
      <c r="H853" s="328"/>
      <c r="I853" s="328"/>
      <c r="J853" s="328"/>
      <c r="K853" s="328"/>
      <c r="L853" s="328"/>
      <c r="M853" s="328"/>
    </row>
    <row r="854" spans="1:13" x14ac:dyDescent="0.35">
      <c r="A854" t="s">
        <v>155</v>
      </c>
      <c r="B854" t="s">
        <v>540</v>
      </c>
      <c r="C854" t="s">
        <v>541</v>
      </c>
      <c r="D854" t="s">
        <v>170</v>
      </c>
      <c r="E854" t="s">
        <v>292</v>
      </c>
      <c r="F854" s="328"/>
      <c r="G854" s="328"/>
      <c r="H854" s="328"/>
      <c r="I854" s="328"/>
      <c r="J854" s="328"/>
      <c r="K854" s="328"/>
      <c r="L854" s="328"/>
      <c r="M854" s="328"/>
    </row>
    <row r="855" spans="1:13" x14ac:dyDescent="0.35">
      <c r="A855" t="s">
        <v>155</v>
      </c>
      <c r="B855" t="s">
        <v>542</v>
      </c>
      <c r="C855" t="s">
        <v>543</v>
      </c>
      <c r="D855" t="s">
        <v>170</v>
      </c>
      <c r="E855" t="s">
        <v>292</v>
      </c>
      <c r="F855" s="328"/>
      <c r="G855" s="328"/>
      <c r="H855" s="328"/>
      <c r="I855" s="328"/>
      <c r="J855" s="328"/>
      <c r="K855" s="328"/>
      <c r="L855" s="328"/>
      <c r="M855" s="328"/>
    </row>
    <row r="856" spans="1:13" x14ac:dyDescent="0.35">
      <c r="A856" t="s">
        <v>155</v>
      </c>
      <c r="B856" t="s">
        <v>544</v>
      </c>
      <c r="C856" t="s">
        <v>545</v>
      </c>
      <c r="D856" t="s">
        <v>170</v>
      </c>
      <c r="E856" t="s">
        <v>292</v>
      </c>
      <c r="F856" s="328"/>
      <c r="G856" s="328"/>
      <c r="H856" s="328"/>
      <c r="I856" s="328"/>
      <c r="J856" s="328"/>
      <c r="K856" s="328"/>
      <c r="L856" s="328"/>
      <c r="M856" s="328"/>
    </row>
    <row r="857" spans="1:13" x14ac:dyDescent="0.35">
      <c r="A857" t="s">
        <v>155</v>
      </c>
      <c r="B857" t="s">
        <v>546</v>
      </c>
      <c r="C857" t="s">
        <v>547</v>
      </c>
      <c r="D857" t="s">
        <v>170</v>
      </c>
      <c r="E857" t="s">
        <v>292</v>
      </c>
      <c r="F857" s="328"/>
      <c r="G857" s="328"/>
      <c r="H857" s="328"/>
      <c r="I857" s="328"/>
      <c r="J857" s="328"/>
      <c r="K857" s="328"/>
      <c r="L857" s="328"/>
      <c r="M857" s="328"/>
    </row>
    <row r="858" spans="1:13" x14ac:dyDescent="0.35">
      <c r="A858" t="s">
        <v>155</v>
      </c>
      <c r="B858" t="s">
        <v>548</v>
      </c>
      <c r="C858" t="s">
        <v>549</v>
      </c>
      <c r="D858" t="s">
        <v>170</v>
      </c>
      <c r="E858" t="s">
        <v>292</v>
      </c>
      <c r="F858" s="328"/>
      <c r="G858" s="328"/>
      <c r="H858" s="328"/>
      <c r="I858" s="328"/>
      <c r="J858" s="328"/>
      <c r="K858" s="328"/>
      <c r="L858" s="328"/>
      <c r="M858" s="328"/>
    </row>
    <row r="859" spans="1:13" x14ac:dyDescent="0.35">
      <c r="A859" t="s">
        <v>155</v>
      </c>
      <c r="B859" t="s">
        <v>550</v>
      </c>
      <c r="C859" t="s">
        <v>551</v>
      </c>
      <c r="D859" t="s">
        <v>170</v>
      </c>
      <c r="E859" t="s">
        <v>292</v>
      </c>
      <c r="F859" s="328"/>
      <c r="G859" s="328"/>
      <c r="H859" s="328"/>
      <c r="I859" s="328"/>
      <c r="J859" s="328"/>
      <c r="K859" s="328"/>
      <c r="L859" s="328"/>
      <c r="M859" s="328"/>
    </row>
    <row r="860" spans="1:13" x14ac:dyDescent="0.35">
      <c r="A860" t="s">
        <v>155</v>
      </c>
      <c r="B860" t="s">
        <v>552</v>
      </c>
      <c r="C860" t="s">
        <v>553</v>
      </c>
      <c r="D860" t="s">
        <v>170</v>
      </c>
      <c r="E860" t="s">
        <v>292</v>
      </c>
      <c r="F860" s="328"/>
      <c r="G860" s="328"/>
      <c r="H860" s="328"/>
      <c r="I860" s="328"/>
      <c r="J860" s="328"/>
      <c r="K860" s="328"/>
      <c r="L860" s="328"/>
      <c r="M860" s="328"/>
    </row>
    <row r="861" spans="1:13" x14ac:dyDescent="0.35">
      <c r="A861" t="s">
        <v>155</v>
      </c>
      <c r="B861" t="s">
        <v>554</v>
      </c>
      <c r="C861" t="s">
        <v>555</v>
      </c>
      <c r="D861" t="s">
        <v>170</v>
      </c>
      <c r="E861" t="s">
        <v>292</v>
      </c>
      <c r="F861" s="328"/>
      <c r="G861" s="328"/>
      <c r="H861" s="328"/>
      <c r="I861" s="328"/>
      <c r="J861" s="328"/>
      <c r="K861" s="328"/>
      <c r="L861" s="328"/>
      <c r="M861" s="328"/>
    </row>
    <row r="862" spans="1:13" x14ac:dyDescent="0.35">
      <c r="A862" t="s">
        <v>155</v>
      </c>
      <c r="B862" t="s">
        <v>556</v>
      </c>
      <c r="C862" t="s">
        <v>557</v>
      </c>
      <c r="D862" t="s">
        <v>170</v>
      </c>
      <c r="E862" t="s">
        <v>292</v>
      </c>
      <c r="F862" s="328"/>
      <c r="G862" s="328"/>
      <c r="H862" s="328"/>
      <c r="I862" s="328"/>
      <c r="J862" s="328"/>
      <c r="K862" s="328"/>
      <c r="L862" s="328"/>
      <c r="M862" s="328"/>
    </row>
    <row r="863" spans="1:13" x14ac:dyDescent="0.35">
      <c r="A863" t="s">
        <v>155</v>
      </c>
      <c r="B863" t="s">
        <v>558</v>
      </c>
      <c r="C863" t="s">
        <v>559</v>
      </c>
      <c r="D863" t="s">
        <v>170</v>
      </c>
      <c r="E863" t="s">
        <v>292</v>
      </c>
      <c r="F863" s="328"/>
      <c r="G863" s="328"/>
      <c r="H863" s="328"/>
      <c r="I863" s="328"/>
      <c r="J863" s="328"/>
      <c r="K863" s="328"/>
      <c r="L863" s="328"/>
      <c r="M863" s="328"/>
    </row>
    <row r="864" spans="1:13" x14ac:dyDescent="0.35">
      <c r="A864" t="s">
        <v>155</v>
      </c>
      <c r="B864" t="s">
        <v>560</v>
      </c>
      <c r="C864" t="s">
        <v>561</v>
      </c>
      <c r="D864" t="s">
        <v>170</v>
      </c>
      <c r="E864" t="s">
        <v>292</v>
      </c>
      <c r="F864" s="328"/>
      <c r="G864" s="328"/>
      <c r="H864" s="328"/>
      <c r="I864" s="328"/>
      <c r="J864" s="328"/>
      <c r="K864" s="328"/>
      <c r="L864" s="328"/>
      <c r="M864" s="328"/>
    </row>
    <row r="865" spans="1:13" x14ac:dyDescent="0.35">
      <c r="A865" t="s">
        <v>155</v>
      </c>
      <c r="B865" t="s">
        <v>562</v>
      </c>
      <c r="C865" t="s">
        <v>563</v>
      </c>
      <c r="D865" t="s">
        <v>170</v>
      </c>
      <c r="E865" t="s">
        <v>292</v>
      </c>
      <c r="F865" s="328"/>
      <c r="G865" s="328"/>
      <c r="H865" s="328"/>
      <c r="I865" s="328"/>
      <c r="J865" s="328"/>
      <c r="K865" s="328"/>
      <c r="L865" s="328"/>
      <c r="M865" s="328"/>
    </row>
    <row r="866" spans="1:13" x14ac:dyDescent="0.35">
      <c r="A866" t="s">
        <v>155</v>
      </c>
      <c r="B866" t="s">
        <v>564</v>
      </c>
      <c r="C866" t="s">
        <v>565</v>
      </c>
      <c r="D866" t="s">
        <v>170</v>
      </c>
      <c r="E866" t="s">
        <v>292</v>
      </c>
      <c r="F866" s="328"/>
      <c r="G866" s="328"/>
      <c r="H866" s="328"/>
      <c r="I866" s="328"/>
      <c r="J866" s="328"/>
      <c r="K866" s="328"/>
      <c r="L866" s="328"/>
      <c r="M866" s="328"/>
    </row>
    <row r="867" spans="1:13" x14ac:dyDescent="0.35">
      <c r="A867" t="s">
        <v>155</v>
      </c>
      <c r="B867" t="s">
        <v>566</v>
      </c>
      <c r="C867" t="s">
        <v>567</v>
      </c>
      <c r="D867" t="s">
        <v>170</v>
      </c>
      <c r="E867" t="s">
        <v>292</v>
      </c>
      <c r="F867" s="328"/>
      <c r="G867" s="328"/>
      <c r="H867" s="328"/>
      <c r="I867" s="328"/>
      <c r="J867" s="328"/>
      <c r="K867" s="328"/>
      <c r="L867" s="328"/>
      <c r="M867" s="328"/>
    </row>
    <row r="868" spans="1:13" x14ac:dyDescent="0.35">
      <c r="A868" t="s">
        <v>155</v>
      </c>
      <c r="B868" t="s">
        <v>568</v>
      </c>
      <c r="C868" t="s">
        <v>569</v>
      </c>
      <c r="D868" t="s">
        <v>170</v>
      </c>
      <c r="E868" t="s">
        <v>292</v>
      </c>
      <c r="F868" s="328"/>
      <c r="G868" s="328"/>
      <c r="H868" s="328"/>
      <c r="I868" s="328"/>
      <c r="J868" s="328"/>
      <c r="K868" s="328"/>
      <c r="L868" s="328"/>
      <c r="M868" s="328"/>
    </row>
    <row r="869" spans="1:13" x14ac:dyDescent="0.35">
      <c r="A869" t="s">
        <v>155</v>
      </c>
      <c r="B869" t="s">
        <v>570</v>
      </c>
      <c r="C869" t="s">
        <v>571</v>
      </c>
      <c r="D869" t="s">
        <v>170</v>
      </c>
      <c r="E869" t="s">
        <v>292</v>
      </c>
      <c r="F869" s="328"/>
      <c r="G869" s="328"/>
      <c r="H869" s="328"/>
      <c r="I869" s="328"/>
      <c r="J869" s="328"/>
      <c r="K869" s="328"/>
      <c r="L869" s="328"/>
      <c r="M869" s="328"/>
    </row>
    <row r="870" spans="1:13" x14ac:dyDescent="0.35">
      <c r="A870" t="s">
        <v>155</v>
      </c>
      <c r="B870" t="s">
        <v>572</v>
      </c>
      <c r="C870" t="s">
        <v>573</v>
      </c>
      <c r="D870" t="s">
        <v>170</v>
      </c>
      <c r="E870" t="s">
        <v>292</v>
      </c>
      <c r="F870" s="328"/>
      <c r="G870" s="328"/>
      <c r="H870" s="328"/>
      <c r="I870" s="328"/>
      <c r="J870" s="328"/>
      <c r="K870" s="328"/>
      <c r="L870" s="328"/>
      <c r="M870" s="328"/>
    </row>
    <row r="871" spans="1:13" x14ac:dyDescent="0.35">
      <c r="A871" t="s">
        <v>155</v>
      </c>
      <c r="B871" t="s">
        <v>574</v>
      </c>
      <c r="C871" t="s">
        <v>575</v>
      </c>
      <c r="D871" t="s">
        <v>170</v>
      </c>
      <c r="E871" t="s">
        <v>292</v>
      </c>
      <c r="F871" s="328"/>
      <c r="G871" s="328"/>
      <c r="H871" s="328"/>
      <c r="I871" s="328"/>
      <c r="J871" s="328"/>
      <c r="K871" s="328"/>
      <c r="L871" s="328"/>
      <c r="M871" s="328"/>
    </row>
    <row r="872" spans="1:13" x14ac:dyDescent="0.35">
      <c r="A872" t="s">
        <v>155</v>
      </c>
      <c r="B872" t="s">
        <v>576</v>
      </c>
      <c r="C872" t="s">
        <v>577</v>
      </c>
      <c r="D872" t="s">
        <v>170</v>
      </c>
      <c r="E872" t="s">
        <v>292</v>
      </c>
      <c r="F872" s="328"/>
      <c r="G872" s="328"/>
      <c r="H872" s="328"/>
      <c r="I872" s="328"/>
      <c r="J872" s="328"/>
      <c r="K872" s="328"/>
      <c r="L872" s="328"/>
      <c r="M872" s="328"/>
    </row>
    <row r="873" spans="1:13" x14ac:dyDescent="0.35">
      <c r="A873" t="s">
        <v>155</v>
      </c>
      <c r="B873" t="s">
        <v>578</v>
      </c>
      <c r="C873" t="s">
        <v>579</v>
      </c>
      <c r="D873" t="s">
        <v>170</v>
      </c>
      <c r="E873" t="s">
        <v>292</v>
      </c>
      <c r="F873" s="328"/>
      <c r="G873" s="328"/>
      <c r="H873" s="328"/>
      <c r="I873" s="328"/>
      <c r="J873" s="328"/>
      <c r="K873" s="328"/>
      <c r="L873" s="328"/>
      <c r="M873" s="328"/>
    </row>
    <row r="874" spans="1:13" x14ac:dyDescent="0.35">
      <c r="A874" t="s">
        <v>155</v>
      </c>
      <c r="B874" t="s">
        <v>580</v>
      </c>
      <c r="C874" t="s">
        <v>581</v>
      </c>
      <c r="D874" t="s">
        <v>170</v>
      </c>
      <c r="E874" t="s">
        <v>292</v>
      </c>
      <c r="F874" s="328"/>
      <c r="G874" s="328"/>
      <c r="H874" s="328"/>
      <c r="I874" s="328"/>
      <c r="J874" s="328"/>
      <c r="K874" s="328"/>
      <c r="L874" s="328"/>
      <c r="M874" s="328"/>
    </row>
    <row r="875" spans="1:13" x14ac:dyDescent="0.35">
      <c r="A875" t="s">
        <v>155</v>
      </c>
      <c r="B875" t="s">
        <v>582</v>
      </c>
      <c r="C875" t="s">
        <v>583</v>
      </c>
      <c r="D875" t="s">
        <v>170</v>
      </c>
      <c r="E875" t="s">
        <v>292</v>
      </c>
      <c r="F875" s="328"/>
      <c r="G875" s="328"/>
      <c r="H875" s="328"/>
      <c r="I875" s="328"/>
      <c r="J875" s="328"/>
      <c r="K875" s="328"/>
      <c r="L875" s="328"/>
      <c r="M875" s="328"/>
    </row>
    <row r="876" spans="1:13" x14ac:dyDescent="0.35">
      <c r="A876" t="s">
        <v>155</v>
      </c>
      <c r="B876" t="s">
        <v>584</v>
      </c>
      <c r="C876" t="s">
        <v>585</v>
      </c>
      <c r="D876" t="s">
        <v>170</v>
      </c>
      <c r="E876" t="s">
        <v>292</v>
      </c>
      <c r="F876" s="328"/>
      <c r="G876" s="328"/>
      <c r="H876" s="328"/>
      <c r="I876" s="328"/>
      <c r="J876" s="328"/>
      <c r="K876" s="328"/>
      <c r="L876" s="328"/>
      <c r="M876" s="328"/>
    </row>
    <row r="877" spans="1:13" x14ac:dyDescent="0.35">
      <c r="A877" t="s">
        <v>155</v>
      </c>
      <c r="B877" t="s">
        <v>586</v>
      </c>
      <c r="C877" t="s">
        <v>587</v>
      </c>
      <c r="D877" t="s">
        <v>170</v>
      </c>
      <c r="E877" t="s">
        <v>292</v>
      </c>
      <c r="F877" s="328"/>
      <c r="G877" s="328"/>
      <c r="H877" s="328"/>
      <c r="I877" s="328"/>
      <c r="J877" s="328"/>
      <c r="K877" s="328"/>
      <c r="L877" s="328"/>
      <c r="M877" s="328"/>
    </row>
    <row r="878" spans="1:13" x14ac:dyDescent="0.35">
      <c r="A878" t="s">
        <v>155</v>
      </c>
      <c r="B878" t="s">
        <v>588</v>
      </c>
      <c r="C878" t="s">
        <v>589</v>
      </c>
      <c r="D878" t="s">
        <v>170</v>
      </c>
      <c r="E878" t="s">
        <v>292</v>
      </c>
      <c r="F878" s="328"/>
      <c r="G878" s="328"/>
      <c r="H878" s="328"/>
      <c r="I878" s="328"/>
      <c r="J878" s="328"/>
      <c r="K878" s="328"/>
      <c r="L878" s="328"/>
      <c r="M878" s="328"/>
    </row>
    <row r="879" spans="1:13" x14ac:dyDescent="0.35">
      <c r="A879" t="s">
        <v>155</v>
      </c>
      <c r="B879" t="s">
        <v>590</v>
      </c>
      <c r="C879" t="s">
        <v>591</v>
      </c>
      <c r="D879" t="s">
        <v>170</v>
      </c>
      <c r="E879" t="s">
        <v>292</v>
      </c>
      <c r="F879" s="328"/>
      <c r="G879" s="328"/>
      <c r="H879" s="328"/>
      <c r="I879" s="328"/>
      <c r="J879" s="328"/>
      <c r="K879" s="328"/>
      <c r="L879" s="328"/>
      <c r="M879" s="328"/>
    </row>
    <row r="880" spans="1:13" x14ac:dyDescent="0.35">
      <c r="A880" t="s">
        <v>155</v>
      </c>
      <c r="B880" t="s">
        <v>592</v>
      </c>
      <c r="C880" t="s">
        <v>593</v>
      </c>
      <c r="D880" t="s">
        <v>170</v>
      </c>
      <c r="E880" t="s">
        <v>292</v>
      </c>
      <c r="F880" s="328"/>
      <c r="G880" s="328"/>
      <c r="H880" s="328"/>
      <c r="I880" s="328"/>
      <c r="J880" s="328"/>
      <c r="K880" s="328"/>
      <c r="L880" s="328"/>
      <c r="M880" s="328"/>
    </row>
    <row r="881" spans="1:13" x14ac:dyDescent="0.35">
      <c r="A881" t="s">
        <v>155</v>
      </c>
      <c r="B881" t="s">
        <v>594</v>
      </c>
      <c r="C881" t="s">
        <v>595</v>
      </c>
      <c r="D881" t="s">
        <v>170</v>
      </c>
      <c r="E881" t="s">
        <v>292</v>
      </c>
      <c r="F881" s="328"/>
      <c r="G881" s="328"/>
      <c r="H881" s="328"/>
      <c r="I881" s="328"/>
      <c r="J881" s="328"/>
      <c r="K881" s="328"/>
      <c r="L881" s="328"/>
      <c r="M881" s="328"/>
    </row>
    <row r="882" spans="1:13" x14ac:dyDescent="0.35">
      <c r="A882" t="s">
        <v>155</v>
      </c>
      <c r="B882" t="s">
        <v>596</v>
      </c>
      <c r="C882" t="s">
        <v>597</v>
      </c>
      <c r="D882" t="s">
        <v>170</v>
      </c>
      <c r="E882" t="s">
        <v>292</v>
      </c>
      <c r="F882" s="328"/>
      <c r="G882" s="328"/>
      <c r="H882" s="328"/>
      <c r="I882" s="328"/>
      <c r="J882" s="328"/>
      <c r="K882" s="328"/>
      <c r="L882" s="328"/>
      <c r="M882" s="328"/>
    </row>
    <row r="883" spans="1:13" x14ac:dyDescent="0.35">
      <c r="A883" t="s">
        <v>155</v>
      </c>
      <c r="B883" t="s">
        <v>598</v>
      </c>
      <c r="C883" t="s">
        <v>599</v>
      </c>
      <c r="D883" t="s">
        <v>170</v>
      </c>
      <c r="E883" t="s">
        <v>292</v>
      </c>
      <c r="F883" s="328"/>
      <c r="G883" s="328"/>
      <c r="H883" s="328"/>
      <c r="I883" s="328"/>
      <c r="J883" s="328"/>
      <c r="K883" s="328"/>
      <c r="L883" s="328"/>
      <c r="M883" s="328"/>
    </row>
    <row r="884" spans="1:13" x14ac:dyDescent="0.35">
      <c r="A884" t="s">
        <v>155</v>
      </c>
      <c r="B884" t="s">
        <v>600</v>
      </c>
      <c r="C884" t="s">
        <v>601</v>
      </c>
      <c r="D884" t="s">
        <v>170</v>
      </c>
      <c r="E884" t="s">
        <v>292</v>
      </c>
      <c r="F884" s="328"/>
      <c r="G884" s="328"/>
      <c r="H884" s="328"/>
      <c r="I884" s="328"/>
      <c r="J884" s="328"/>
      <c r="K884" s="328"/>
      <c r="L884" s="328"/>
      <c r="M884" s="328"/>
    </row>
    <row r="885" spans="1:13" x14ac:dyDescent="0.35">
      <c r="A885" t="s">
        <v>155</v>
      </c>
      <c r="B885" t="s">
        <v>602</v>
      </c>
      <c r="C885" t="s">
        <v>603</v>
      </c>
      <c r="D885" t="s">
        <v>170</v>
      </c>
      <c r="E885" t="s">
        <v>292</v>
      </c>
      <c r="F885" s="328"/>
      <c r="G885" s="328"/>
      <c r="H885" s="328"/>
      <c r="I885" s="328"/>
      <c r="J885" s="328"/>
      <c r="K885" s="328"/>
      <c r="L885" s="328"/>
      <c r="M885" s="328"/>
    </row>
    <row r="886" spans="1:13" x14ac:dyDescent="0.35">
      <c r="A886" t="s">
        <v>155</v>
      </c>
      <c r="B886" t="s">
        <v>604</v>
      </c>
      <c r="C886" t="s">
        <v>605</v>
      </c>
      <c r="D886" t="s">
        <v>170</v>
      </c>
      <c r="E886" t="s">
        <v>292</v>
      </c>
      <c r="F886" s="328"/>
      <c r="G886" s="328"/>
      <c r="H886" s="328"/>
      <c r="I886" s="328"/>
      <c r="J886" s="328"/>
      <c r="K886" s="328"/>
      <c r="L886" s="328"/>
      <c r="M886" s="328"/>
    </row>
    <row r="887" spans="1:13" x14ac:dyDescent="0.35">
      <c r="A887" t="s">
        <v>155</v>
      </c>
      <c r="B887" t="s">
        <v>606</v>
      </c>
      <c r="C887" t="s">
        <v>607</v>
      </c>
      <c r="D887" t="s">
        <v>170</v>
      </c>
      <c r="E887" t="s">
        <v>292</v>
      </c>
      <c r="F887" s="328"/>
      <c r="G887" s="328"/>
      <c r="H887" s="328"/>
      <c r="I887" s="328"/>
      <c r="J887" s="328"/>
      <c r="K887" s="328"/>
      <c r="L887" s="328"/>
      <c r="M887" s="328"/>
    </row>
    <row r="888" spans="1:13" x14ac:dyDescent="0.35">
      <c r="A888" t="s">
        <v>155</v>
      </c>
      <c r="B888" t="s">
        <v>608</v>
      </c>
      <c r="C888" t="s">
        <v>609</v>
      </c>
      <c r="D888" t="s">
        <v>170</v>
      </c>
      <c r="E888" t="s">
        <v>292</v>
      </c>
      <c r="F888" s="328"/>
      <c r="G888" s="328"/>
      <c r="H888" s="328"/>
      <c r="I888" s="328"/>
      <c r="J888" s="328"/>
      <c r="K888" s="328"/>
      <c r="L888" s="328"/>
      <c r="M888" s="328"/>
    </row>
    <row r="889" spans="1:13" x14ac:dyDescent="0.35">
      <c r="A889" t="s">
        <v>155</v>
      </c>
      <c r="B889" t="s">
        <v>610</v>
      </c>
      <c r="C889" t="s">
        <v>611</v>
      </c>
      <c r="D889" t="s">
        <v>170</v>
      </c>
      <c r="E889" t="s">
        <v>292</v>
      </c>
      <c r="F889" s="328"/>
      <c r="G889" s="328"/>
      <c r="H889" s="328"/>
      <c r="I889" s="328"/>
      <c r="J889" s="328"/>
      <c r="K889" s="328"/>
      <c r="L889" s="328"/>
      <c r="M889" s="328"/>
    </row>
    <row r="890" spans="1:13" x14ac:dyDescent="0.35">
      <c r="A890" t="s">
        <v>155</v>
      </c>
      <c r="B890" t="s">
        <v>612</v>
      </c>
      <c r="C890" t="s">
        <v>613</v>
      </c>
      <c r="D890" t="s">
        <v>170</v>
      </c>
      <c r="E890" t="s">
        <v>292</v>
      </c>
      <c r="F890" s="328"/>
      <c r="G890" s="328"/>
      <c r="H890" s="328"/>
      <c r="I890" s="328"/>
      <c r="J890" s="328"/>
      <c r="K890" s="328"/>
      <c r="L890" s="328"/>
      <c r="M890" s="328"/>
    </row>
    <row r="891" spans="1:13" x14ac:dyDescent="0.35">
      <c r="A891" t="s">
        <v>155</v>
      </c>
      <c r="B891" t="s">
        <v>614</v>
      </c>
      <c r="C891" t="s">
        <v>615</v>
      </c>
      <c r="D891" t="s">
        <v>170</v>
      </c>
      <c r="E891" t="s">
        <v>292</v>
      </c>
      <c r="F891" s="328"/>
      <c r="G891" s="328"/>
      <c r="H891" s="328"/>
      <c r="I891" s="328"/>
      <c r="J891" s="328"/>
      <c r="K891" s="328"/>
      <c r="L891" s="328"/>
      <c r="M891" s="328"/>
    </row>
    <row r="892" spans="1:13" ht="38.25" x14ac:dyDescent="0.35">
      <c r="A892" t="s">
        <v>155</v>
      </c>
      <c r="B892" t="s">
        <v>616</v>
      </c>
      <c r="C892" s="327" t="s">
        <v>617</v>
      </c>
      <c r="D892" t="s">
        <v>424</v>
      </c>
      <c r="E892" t="s">
        <v>292</v>
      </c>
      <c r="F892" s="444"/>
      <c r="G892" s="444"/>
      <c r="H892" s="444"/>
      <c r="I892" s="444"/>
      <c r="J892" s="444"/>
      <c r="K892" s="444"/>
      <c r="L892" s="444"/>
      <c r="M892" s="444"/>
    </row>
    <row r="893" spans="1:13" ht="25.5" x14ac:dyDescent="0.35">
      <c r="A893" t="s">
        <v>155</v>
      </c>
      <c r="B893" t="s">
        <v>618</v>
      </c>
      <c r="C893" s="327" t="s">
        <v>619</v>
      </c>
      <c r="D893" t="s">
        <v>424</v>
      </c>
      <c r="E893" t="s">
        <v>292</v>
      </c>
      <c r="F893" s="444"/>
      <c r="G893" s="444"/>
      <c r="H893" s="444"/>
      <c r="I893" s="444"/>
      <c r="J893" s="444"/>
      <c r="K893" s="444"/>
      <c r="L893" s="444"/>
      <c r="M893" s="444"/>
    </row>
    <row r="894" spans="1:13" ht="25.5" x14ac:dyDescent="0.35">
      <c r="A894" t="s">
        <v>155</v>
      </c>
      <c r="B894" t="s">
        <v>620</v>
      </c>
      <c r="C894" s="327" t="s">
        <v>621</v>
      </c>
      <c r="D894" t="s">
        <v>176</v>
      </c>
      <c r="E894" t="s">
        <v>292</v>
      </c>
      <c r="F894" s="445"/>
      <c r="G894" s="445"/>
      <c r="H894" s="445"/>
      <c r="I894" s="445"/>
      <c r="J894" s="445"/>
      <c r="K894" s="445"/>
      <c r="L894" s="445"/>
      <c r="M894" s="445"/>
    </row>
    <row r="895" spans="1:13" x14ac:dyDescent="0.35">
      <c r="A895" t="s">
        <v>155</v>
      </c>
      <c r="B895" t="s">
        <v>622</v>
      </c>
      <c r="C895" t="s">
        <v>623</v>
      </c>
      <c r="D895" t="s">
        <v>424</v>
      </c>
      <c r="E895" t="s">
        <v>292</v>
      </c>
      <c r="F895" s="444"/>
      <c r="G895" s="444"/>
      <c r="H895" s="444"/>
      <c r="I895" s="444"/>
      <c r="J895" s="444"/>
      <c r="K895" s="444"/>
      <c r="L895" s="444"/>
      <c r="M895" s="444"/>
    </row>
    <row r="896" spans="1:13" x14ac:dyDescent="0.35">
      <c r="A896" t="s">
        <v>155</v>
      </c>
      <c r="B896" t="s">
        <v>624</v>
      </c>
      <c r="C896" t="s">
        <v>625</v>
      </c>
      <c r="D896" t="s">
        <v>424</v>
      </c>
      <c r="E896" t="s">
        <v>292</v>
      </c>
      <c r="F896" s="444"/>
      <c r="G896" s="444"/>
      <c r="H896" s="444"/>
      <c r="I896" s="444"/>
      <c r="J896" s="444"/>
      <c r="K896" s="444"/>
      <c r="L896" s="444"/>
      <c r="M896" s="444"/>
    </row>
    <row r="897" spans="1:13" x14ac:dyDescent="0.35">
      <c r="A897" t="s">
        <v>155</v>
      </c>
      <c r="B897" t="s">
        <v>626</v>
      </c>
      <c r="C897" t="s">
        <v>627</v>
      </c>
      <c r="D897" t="s">
        <v>424</v>
      </c>
      <c r="E897" t="s">
        <v>292</v>
      </c>
      <c r="F897" s="444"/>
      <c r="G897" s="444"/>
      <c r="H897" s="444"/>
      <c r="I897" s="444"/>
      <c r="J897" s="444"/>
      <c r="K897" s="444"/>
      <c r="L897" s="444"/>
      <c r="M897" s="444"/>
    </row>
    <row r="898" spans="1:13" x14ac:dyDescent="0.35">
      <c r="A898" t="s">
        <v>155</v>
      </c>
      <c r="B898" t="s">
        <v>628</v>
      </c>
      <c r="C898" t="s">
        <v>629</v>
      </c>
      <c r="D898" t="s">
        <v>424</v>
      </c>
      <c r="E898" t="s">
        <v>292</v>
      </c>
      <c r="F898" s="444"/>
      <c r="G898" s="444"/>
      <c r="H898" s="444"/>
      <c r="I898" s="444"/>
      <c r="J898" s="444"/>
      <c r="K898" s="444"/>
      <c r="L898" s="444"/>
      <c r="M898" s="444"/>
    </row>
    <row r="899" spans="1:13" x14ac:dyDescent="0.35">
      <c r="A899" t="s">
        <v>155</v>
      </c>
      <c r="B899" t="s">
        <v>630</v>
      </c>
      <c r="C899" t="s">
        <v>631</v>
      </c>
      <c r="D899" t="s">
        <v>188</v>
      </c>
      <c r="E899" t="s">
        <v>292</v>
      </c>
      <c r="F899" s="446"/>
      <c r="G899" s="446"/>
      <c r="H899" s="446"/>
      <c r="I899" s="446"/>
      <c r="J899" s="446"/>
      <c r="K899" s="446"/>
      <c r="L899" s="446"/>
      <c r="M899" s="446"/>
    </row>
    <row r="900" spans="1:13" x14ac:dyDescent="0.35">
      <c r="A900" t="s">
        <v>155</v>
      </c>
      <c r="B900" t="s">
        <v>632</v>
      </c>
      <c r="C900" t="s">
        <v>633</v>
      </c>
      <c r="D900" t="s">
        <v>188</v>
      </c>
      <c r="E900" t="s">
        <v>292</v>
      </c>
      <c r="F900" s="446"/>
      <c r="G900" s="446"/>
      <c r="H900" s="446"/>
      <c r="I900" s="446"/>
      <c r="J900" s="446"/>
      <c r="K900" s="446"/>
      <c r="L900" s="446"/>
      <c r="M900" s="446"/>
    </row>
    <row r="901" spans="1:13" x14ac:dyDescent="0.35">
      <c r="A901" t="s">
        <v>155</v>
      </c>
      <c r="B901" t="s">
        <v>634</v>
      </c>
      <c r="C901" t="s">
        <v>635</v>
      </c>
      <c r="D901" t="s">
        <v>636</v>
      </c>
      <c r="E901" t="s">
        <v>292</v>
      </c>
      <c r="F901" s="446"/>
      <c r="G901" s="446"/>
      <c r="H901" s="446"/>
      <c r="I901" s="446"/>
      <c r="J901" s="446"/>
      <c r="K901" s="446"/>
      <c r="L901" s="446"/>
      <c r="M901" s="446"/>
    </row>
    <row r="902" spans="1:13" x14ac:dyDescent="0.35">
      <c r="A902" t="s">
        <v>155</v>
      </c>
      <c r="B902" t="s">
        <v>637</v>
      </c>
      <c r="C902" t="s">
        <v>638</v>
      </c>
      <c r="D902" t="s">
        <v>636</v>
      </c>
      <c r="E902" t="s">
        <v>292</v>
      </c>
      <c r="F902" s="446"/>
      <c r="G902" s="446"/>
      <c r="H902" s="446"/>
      <c r="I902" s="446"/>
      <c r="J902" s="446"/>
      <c r="K902" s="446"/>
      <c r="L902" s="446"/>
      <c r="M902" s="446"/>
    </row>
    <row r="903" spans="1:13" x14ac:dyDescent="0.35">
      <c r="A903" t="s">
        <v>155</v>
      </c>
      <c r="B903" t="s">
        <v>639</v>
      </c>
      <c r="C903" t="s">
        <v>640</v>
      </c>
      <c r="D903" t="s">
        <v>176</v>
      </c>
      <c r="E903" t="s">
        <v>292</v>
      </c>
      <c r="F903" s="445"/>
      <c r="G903" s="445"/>
      <c r="H903" s="445"/>
      <c r="I903" s="445"/>
      <c r="J903" s="445"/>
      <c r="K903" s="445"/>
      <c r="L903" s="445"/>
      <c r="M903" s="445"/>
    </row>
    <row r="904" spans="1:13" x14ac:dyDescent="0.35">
      <c r="A904" t="s">
        <v>155</v>
      </c>
      <c r="B904" t="s">
        <v>641</v>
      </c>
      <c r="C904" t="s">
        <v>642</v>
      </c>
      <c r="D904" t="s">
        <v>636</v>
      </c>
      <c r="E904" t="s">
        <v>292</v>
      </c>
      <c r="F904" s="446"/>
      <c r="G904" s="446"/>
      <c r="H904" s="446"/>
      <c r="I904" s="446"/>
      <c r="J904" s="446"/>
      <c r="K904" s="446"/>
      <c r="L904" s="446"/>
      <c r="M904" s="446"/>
    </row>
    <row r="905" spans="1:13" x14ac:dyDescent="0.35">
      <c r="A905" t="s">
        <v>155</v>
      </c>
      <c r="B905" t="s">
        <v>643</v>
      </c>
      <c r="C905" t="s">
        <v>644</v>
      </c>
      <c r="D905" t="s">
        <v>176</v>
      </c>
      <c r="E905" t="s">
        <v>292</v>
      </c>
      <c r="F905" s="445"/>
      <c r="G905" s="445"/>
      <c r="H905" s="445"/>
      <c r="I905" s="445"/>
      <c r="J905" s="445"/>
      <c r="K905" s="445"/>
      <c r="L905" s="445"/>
      <c r="M905" s="445"/>
    </row>
    <row r="906" spans="1:13" x14ac:dyDescent="0.35">
      <c r="A906" t="s">
        <v>155</v>
      </c>
      <c r="B906" t="s">
        <v>645</v>
      </c>
      <c r="C906" t="s">
        <v>646</v>
      </c>
      <c r="D906" t="s">
        <v>636</v>
      </c>
      <c r="E906" t="s">
        <v>292</v>
      </c>
      <c r="F906" s="446"/>
      <c r="G906" s="446"/>
      <c r="H906" s="446"/>
      <c r="I906" s="446"/>
      <c r="J906" s="446"/>
      <c r="K906" s="446"/>
      <c r="L906" s="446"/>
      <c r="M906" s="446"/>
    </row>
    <row r="907" spans="1:13" x14ac:dyDescent="0.35">
      <c r="A907" t="s">
        <v>155</v>
      </c>
      <c r="B907" t="s">
        <v>647</v>
      </c>
      <c r="C907" t="s">
        <v>648</v>
      </c>
      <c r="D907" t="s">
        <v>176</v>
      </c>
      <c r="E907" t="s">
        <v>292</v>
      </c>
      <c r="F907" s="445"/>
      <c r="G907" s="445"/>
      <c r="H907" s="445"/>
      <c r="I907" s="445"/>
      <c r="J907" s="445"/>
      <c r="K907" s="445"/>
      <c r="L907" s="445"/>
      <c r="M907" s="445"/>
    </row>
    <row r="908" spans="1:13" x14ac:dyDescent="0.35">
      <c r="A908" t="s">
        <v>155</v>
      </c>
      <c r="B908" t="s">
        <v>649</v>
      </c>
      <c r="C908" t="s">
        <v>650</v>
      </c>
      <c r="D908" t="s">
        <v>176</v>
      </c>
      <c r="E908" t="s">
        <v>292</v>
      </c>
      <c r="F908" s="445"/>
      <c r="G908" s="445"/>
      <c r="H908" s="445"/>
      <c r="I908" s="445"/>
      <c r="J908" s="445"/>
      <c r="K908" s="445"/>
      <c r="L908" s="445"/>
      <c r="M908" s="445"/>
    </row>
    <row r="909" spans="1:13" x14ac:dyDescent="0.35">
      <c r="A909" t="s">
        <v>155</v>
      </c>
      <c r="B909" t="s">
        <v>651</v>
      </c>
      <c r="C909" t="s">
        <v>652</v>
      </c>
      <c r="D909" t="s">
        <v>176</v>
      </c>
      <c r="E909" t="s">
        <v>292</v>
      </c>
      <c r="F909" s="445"/>
      <c r="G909" s="445"/>
      <c r="H909" s="445"/>
      <c r="I909" s="445"/>
      <c r="J909" s="445"/>
      <c r="K909" s="445"/>
      <c r="L909" s="445"/>
      <c r="M909" s="445"/>
    </row>
    <row r="910" spans="1:13" x14ac:dyDescent="0.35">
      <c r="A910" t="s">
        <v>155</v>
      </c>
      <c r="B910" t="s">
        <v>653</v>
      </c>
      <c r="C910" t="s">
        <v>654</v>
      </c>
      <c r="D910" t="s">
        <v>176</v>
      </c>
      <c r="E910" t="s">
        <v>292</v>
      </c>
      <c r="F910" s="445"/>
      <c r="G910" s="445"/>
      <c r="H910" s="445"/>
      <c r="I910" s="445"/>
      <c r="J910" s="445"/>
      <c r="K910" s="445"/>
      <c r="L910" s="445"/>
      <c r="M910" s="445"/>
    </row>
    <row r="911" spans="1:13" x14ac:dyDescent="0.35">
      <c r="A911" t="s">
        <v>155</v>
      </c>
      <c r="B911" t="s">
        <v>655</v>
      </c>
      <c r="C911" t="s">
        <v>656</v>
      </c>
      <c r="D911" t="s">
        <v>189</v>
      </c>
      <c r="E911" t="s">
        <v>292</v>
      </c>
      <c r="F911" s="446"/>
      <c r="G911" s="446"/>
      <c r="H911" s="446"/>
      <c r="I911" s="446"/>
      <c r="J911" s="446"/>
      <c r="K911" s="446"/>
      <c r="L911" s="446"/>
      <c r="M911" s="446"/>
    </row>
    <row r="912" spans="1:13" x14ac:dyDescent="0.35">
      <c r="A912" t="s">
        <v>155</v>
      </c>
      <c r="B912" t="s">
        <v>657</v>
      </c>
      <c r="C912" t="s">
        <v>658</v>
      </c>
      <c r="D912" t="s">
        <v>170</v>
      </c>
      <c r="E912" t="s">
        <v>292</v>
      </c>
      <c r="F912" s="328"/>
      <c r="G912" s="328"/>
      <c r="H912" s="328"/>
      <c r="I912" s="328"/>
      <c r="J912" s="328"/>
      <c r="K912" s="328"/>
      <c r="L912" s="328"/>
      <c r="M912" s="328"/>
    </row>
    <row r="913" spans="1:13" x14ac:dyDescent="0.35">
      <c r="A913" t="s">
        <v>155</v>
      </c>
      <c r="B913" t="s">
        <v>659</v>
      </c>
      <c r="C913" t="s">
        <v>660</v>
      </c>
      <c r="D913" t="s">
        <v>170</v>
      </c>
      <c r="E913" t="s">
        <v>292</v>
      </c>
      <c r="F913" s="328"/>
      <c r="G913" s="328"/>
      <c r="H913" s="328"/>
      <c r="I913" s="328"/>
      <c r="J913" s="328"/>
      <c r="K913" s="328"/>
      <c r="L913" s="328"/>
      <c r="M913" s="328"/>
    </row>
    <row r="914" spans="1:13" x14ac:dyDescent="0.35">
      <c r="A914" t="s">
        <v>158</v>
      </c>
      <c r="B914" t="s">
        <v>290</v>
      </c>
      <c r="C914" t="s">
        <v>291</v>
      </c>
      <c r="D914" t="s">
        <v>170</v>
      </c>
      <c r="E914" t="s">
        <v>292</v>
      </c>
      <c r="F914" s="328"/>
      <c r="G914" s="328"/>
      <c r="H914" s="328"/>
      <c r="I914" s="328"/>
      <c r="J914" s="328"/>
      <c r="K914" s="328"/>
      <c r="L914" s="328"/>
      <c r="M914" s="328"/>
    </row>
    <row r="915" spans="1:13" x14ac:dyDescent="0.35">
      <c r="A915" t="s">
        <v>158</v>
      </c>
      <c r="B915" t="s">
        <v>293</v>
      </c>
      <c r="C915" t="s">
        <v>294</v>
      </c>
      <c r="D915" t="s">
        <v>172</v>
      </c>
      <c r="E915" t="s">
        <v>292</v>
      </c>
      <c r="F915" s="328"/>
      <c r="G915" s="328"/>
      <c r="H915" s="328"/>
      <c r="I915" s="328"/>
      <c r="J915" s="328"/>
      <c r="K915" s="328"/>
      <c r="L915" s="328"/>
      <c r="M915" s="328"/>
    </row>
    <row r="916" spans="1:13" x14ac:dyDescent="0.35">
      <c r="A916" t="s">
        <v>158</v>
      </c>
      <c r="B916" t="s">
        <v>295</v>
      </c>
      <c r="C916" t="s">
        <v>296</v>
      </c>
      <c r="D916" t="s">
        <v>188</v>
      </c>
      <c r="E916" t="s">
        <v>292</v>
      </c>
      <c r="F916" s="443"/>
      <c r="G916" s="443"/>
      <c r="H916" s="443"/>
      <c r="I916" s="443"/>
      <c r="J916" s="443"/>
      <c r="K916" s="443"/>
      <c r="L916" s="443"/>
      <c r="M916" s="443"/>
    </row>
    <row r="917" spans="1:13" x14ac:dyDescent="0.35">
      <c r="A917" t="s">
        <v>158</v>
      </c>
      <c r="B917" t="s">
        <v>297</v>
      </c>
      <c r="C917" t="s">
        <v>298</v>
      </c>
      <c r="D917" t="s">
        <v>205</v>
      </c>
      <c r="E917" t="s">
        <v>292</v>
      </c>
    </row>
    <row r="918" spans="1:13" x14ac:dyDescent="0.35">
      <c r="A918" t="s">
        <v>158</v>
      </c>
      <c r="B918" t="s">
        <v>300</v>
      </c>
      <c r="C918" t="s">
        <v>301</v>
      </c>
      <c r="D918" t="s">
        <v>170</v>
      </c>
      <c r="E918" t="s">
        <v>292</v>
      </c>
      <c r="F918" s="328"/>
      <c r="G918" s="328"/>
      <c r="H918" s="328"/>
      <c r="I918" s="328"/>
      <c r="J918" s="328"/>
      <c r="K918" s="328"/>
      <c r="L918" s="328"/>
      <c r="M918" s="328"/>
    </row>
    <row r="919" spans="1:13" x14ac:dyDescent="0.35">
      <c r="A919" t="s">
        <v>158</v>
      </c>
      <c r="B919" t="s">
        <v>302</v>
      </c>
      <c r="C919" t="s">
        <v>303</v>
      </c>
      <c r="D919" t="s">
        <v>170</v>
      </c>
      <c r="E919" t="s">
        <v>292</v>
      </c>
      <c r="F919" s="328"/>
      <c r="G919" s="328"/>
      <c r="H919" s="328"/>
      <c r="I919" s="328"/>
      <c r="J919" s="328"/>
      <c r="K919" s="328"/>
      <c r="L919" s="328"/>
      <c r="M919" s="328"/>
    </row>
    <row r="920" spans="1:13" x14ac:dyDescent="0.35">
      <c r="A920" t="s">
        <v>158</v>
      </c>
      <c r="B920" t="s">
        <v>304</v>
      </c>
      <c r="C920" t="s">
        <v>305</v>
      </c>
      <c r="D920" t="s">
        <v>186</v>
      </c>
      <c r="E920" t="s">
        <v>292</v>
      </c>
      <c r="F920" s="443"/>
      <c r="G920" s="443"/>
      <c r="H920" s="443"/>
      <c r="I920" s="443"/>
      <c r="J920" s="443"/>
      <c r="K920" s="443"/>
      <c r="L920" s="443"/>
      <c r="M920" s="443"/>
    </row>
    <row r="921" spans="1:13" x14ac:dyDescent="0.35">
      <c r="A921" t="s">
        <v>158</v>
      </c>
      <c r="B921" t="s">
        <v>306</v>
      </c>
      <c r="C921" t="s">
        <v>307</v>
      </c>
      <c r="D921" t="s">
        <v>205</v>
      </c>
      <c r="E921" t="s">
        <v>292</v>
      </c>
    </row>
    <row r="922" spans="1:13" x14ac:dyDescent="0.35">
      <c r="A922" t="s">
        <v>158</v>
      </c>
      <c r="B922" t="s">
        <v>309</v>
      </c>
      <c r="C922" t="s">
        <v>310</v>
      </c>
      <c r="D922" t="s">
        <v>170</v>
      </c>
      <c r="E922" t="s">
        <v>292</v>
      </c>
      <c r="F922" s="328"/>
      <c r="G922" s="328"/>
      <c r="H922" s="328"/>
      <c r="I922" s="328"/>
      <c r="J922" s="328"/>
      <c r="K922" s="328"/>
      <c r="L922" s="328"/>
      <c r="M922" s="328"/>
    </row>
    <row r="923" spans="1:13" x14ac:dyDescent="0.35">
      <c r="A923" t="s">
        <v>158</v>
      </c>
      <c r="B923" t="s">
        <v>311</v>
      </c>
      <c r="C923" t="s">
        <v>312</v>
      </c>
      <c r="D923" t="s">
        <v>170</v>
      </c>
      <c r="E923" t="s">
        <v>292</v>
      </c>
      <c r="F923" s="328"/>
      <c r="G923" s="328"/>
      <c r="H923" s="328"/>
      <c r="I923" s="328"/>
      <c r="J923" s="328"/>
      <c r="K923" s="328"/>
      <c r="L923" s="328"/>
      <c r="M923" s="328"/>
    </row>
    <row r="924" spans="1:13" x14ac:dyDescent="0.35">
      <c r="A924" t="s">
        <v>158</v>
      </c>
      <c r="B924" t="s">
        <v>313</v>
      </c>
      <c r="C924" t="s">
        <v>314</v>
      </c>
      <c r="D924" t="s">
        <v>189</v>
      </c>
      <c r="E924" t="s">
        <v>292</v>
      </c>
      <c r="F924" s="444"/>
      <c r="G924" s="444"/>
      <c r="H924" s="444"/>
      <c r="I924" s="444">
        <v>0.46012269938650002</v>
      </c>
      <c r="J924" s="444"/>
      <c r="K924" s="444"/>
      <c r="L924" s="444"/>
      <c r="M924" s="444"/>
    </row>
    <row r="925" spans="1:13" x14ac:dyDescent="0.35">
      <c r="A925" t="s">
        <v>158</v>
      </c>
      <c r="B925" t="s">
        <v>315</v>
      </c>
      <c r="C925" t="s">
        <v>316</v>
      </c>
      <c r="D925" t="s">
        <v>205</v>
      </c>
      <c r="E925" t="s">
        <v>292</v>
      </c>
      <c r="I925" t="s">
        <v>299</v>
      </c>
    </row>
    <row r="926" spans="1:13" x14ac:dyDescent="0.35">
      <c r="A926" t="s">
        <v>158</v>
      </c>
      <c r="B926" t="s">
        <v>317</v>
      </c>
      <c r="C926" t="s">
        <v>318</v>
      </c>
      <c r="D926" t="s">
        <v>170</v>
      </c>
      <c r="E926" t="s">
        <v>292</v>
      </c>
      <c r="F926" s="328"/>
      <c r="G926" s="328"/>
      <c r="H926" s="328"/>
      <c r="I926" s="328">
        <v>-0.09</v>
      </c>
      <c r="J926" s="328"/>
      <c r="K926" s="328"/>
      <c r="L926" s="328"/>
      <c r="M926" s="328"/>
    </row>
    <row r="927" spans="1:13" x14ac:dyDescent="0.35">
      <c r="A927" t="s">
        <v>158</v>
      </c>
      <c r="B927" t="s">
        <v>319</v>
      </c>
      <c r="C927" t="s">
        <v>320</v>
      </c>
      <c r="D927" t="s">
        <v>170</v>
      </c>
      <c r="E927" t="s">
        <v>292</v>
      </c>
      <c r="F927" s="328"/>
      <c r="G927" s="328"/>
      <c r="H927" s="328"/>
      <c r="I927" s="328">
        <v>-1.4710000000000001</v>
      </c>
      <c r="J927" s="328"/>
      <c r="K927" s="328"/>
      <c r="L927" s="328"/>
      <c r="M927" s="328"/>
    </row>
    <row r="928" spans="1:13" x14ac:dyDescent="0.35">
      <c r="A928" t="s">
        <v>158</v>
      </c>
      <c r="B928" t="s">
        <v>321</v>
      </c>
      <c r="C928" t="s">
        <v>322</v>
      </c>
      <c r="D928" t="s">
        <v>189</v>
      </c>
      <c r="E928" t="s">
        <v>292</v>
      </c>
      <c r="F928" s="444"/>
      <c r="G928" s="444"/>
      <c r="H928" s="444"/>
      <c r="I928" s="444"/>
      <c r="J928" s="444"/>
      <c r="K928" s="444"/>
      <c r="L928" s="444"/>
      <c r="M928" s="444"/>
    </row>
    <row r="929" spans="1:13" x14ac:dyDescent="0.35">
      <c r="A929" t="s">
        <v>158</v>
      </c>
      <c r="B929" t="s">
        <v>323</v>
      </c>
      <c r="C929" t="s">
        <v>324</v>
      </c>
      <c r="D929" t="s">
        <v>205</v>
      </c>
      <c r="E929" t="s">
        <v>292</v>
      </c>
    </row>
    <row r="930" spans="1:13" x14ac:dyDescent="0.35">
      <c r="A930" t="s">
        <v>158</v>
      </c>
      <c r="B930" t="s">
        <v>325</v>
      </c>
      <c r="C930" t="s">
        <v>326</v>
      </c>
      <c r="D930" t="s">
        <v>170</v>
      </c>
      <c r="E930" t="s">
        <v>292</v>
      </c>
      <c r="F930" s="328"/>
      <c r="G930" s="328"/>
      <c r="H930" s="328"/>
      <c r="I930" s="328"/>
      <c r="J930" s="328"/>
      <c r="K930" s="328"/>
      <c r="L930" s="328"/>
      <c r="M930" s="328"/>
    </row>
    <row r="931" spans="1:13" x14ac:dyDescent="0.35">
      <c r="A931" t="s">
        <v>158</v>
      </c>
      <c r="B931" t="s">
        <v>327</v>
      </c>
      <c r="C931" t="s">
        <v>328</v>
      </c>
      <c r="D931" t="s">
        <v>170</v>
      </c>
      <c r="E931" t="s">
        <v>292</v>
      </c>
      <c r="F931" s="328"/>
      <c r="G931" s="328"/>
      <c r="H931" s="328"/>
      <c r="I931" s="328"/>
      <c r="J931" s="328"/>
      <c r="K931" s="328"/>
      <c r="L931" s="328"/>
      <c r="M931" s="328"/>
    </row>
    <row r="932" spans="1:13" x14ac:dyDescent="0.35">
      <c r="A932" t="s">
        <v>158</v>
      </c>
      <c r="B932" t="s">
        <v>329</v>
      </c>
      <c r="C932" t="s">
        <v>330</v>
      </c>
      <c r="D932" t="s">
        <v>188</v>
      </c>
      <c r="E932" t="s">
        <v>292</v>
      </c>
      <c r="F932" s="444"/>
      <c r="G932" s="444"/>
      <c r="H932" s="444"/>
      <c r="I932" s="444"/>
      <c r="J932" s="444"/>
      <c r="K932" s="444"/>
      <c r="L932" s="444"/>
      <c r="M932" s="444"/>
    </row>
    <row r="933" spans="1:13" x14ac:dyDescent="0.35">
      <c r="A933" t="s">
        <v>158</v>
      </c>
      <c r="B933" t="s">
        <v>331</v>
      </c>
      <c r="C933" t="s">
        <v>332</v>
      </c>
      <c r="D933" t="s">
        <v>205</v>
      </c>
      <c r="E933" t="s">
        <v>292</v>
      </c>
    </row>
    <row r="934" spans="1:13" x14ac:dyDescent="0.35">
      <c r="A934" t="s">
        <v>158</v>
      </c>
      <c r="B934" t="s">
        <v>333</v>
      </c>
      <c r="C934" t="s">
        <v>334</v>
      </c>
      <c r="D934" t="s">
        <v>170</v>
      </c>
      <c r="E934" t="s">
        <v>292</v>
      </c>
      <c r="F934" s="328"/>
      <c r="G934" s="328"/>
      <c r="H934" s="328"/>
      <c r="I934" s="328"/>
      <c r="J934" s="328"/>
      <c r="K934" s="328"/>
      <c r="L934" s="328"/>
      <c r="M934" s="328"/>
    </row>
    <row r="935" spans="1:13" x14ac:dyDescent="0.35">
      <c r="A935" t="s">
        <v>158</v>
      </c>
      <c r="B935" t="s">
        <v>335</v>
      </c>
      <c r="C935" t="s">
        <v>336</v>
      </c>
      <c r="D935" t="s">
        <v>170</v>
      </c>
      <c r="E935" t="s">
        <v>292</v>
      </c>
      <c r="F935" s="328"/>
      <c r="G935" s="328"/>
      <c r="H935" s="328"/>
      <c r="I935" s="328"/>
      <c r="J935" s="328"/>
      <c r="K935" s="328"/>
      <c r="L935" s="328"/>
      <c r="M935" s="328"/>
    </row>
    <row r="936" spans="1:13" x14ac:dyDescent="0.35">
      <c r="A936" t="s">
        <v>158</v>
      </c>
      <c r="B936" t="s">
        <v>337</v>
      </c>
      <c r="C936" t="s">
        <v>338</v>
      </c>
      <c r="D936" t="s">
        <v>189</v>
      </c>
      <c r="E936" t="s">
        <v>292</v>
      </c>
      <c r="F936" s="443"/>
      <c r="G936" s="443"/>
      <c r="H936" s="443"/>
      <c r="I936" s="443"/>
      <c r="J936" s="443"/>
      <c r="K936" s="443"/>
      <c r="L936" s="443"/>
      <c r="M936" s="443"/>
    </row>
    <row r="937" spans="1:13" x14ac:dyDescent="0.35">
      <c r="A937" t="s">
        <v>158</v>
      </c>
      <c r="B937" t="s">
        <v>339</v>
      </c>
      <c r="C937" t="s">
        <v>340</v>
      </c>
      <c r="D937" t="s">
        <v>205</v>
      </c>
      <c r="E937" t="s">
        <v>292</v>
      </c>
    </row>
    <row r="938" spans="1:13" x14ac:dyDescent="0.35">
      <c r="A938" t="s">
        <v>158</v>
      </c>
      <c r="B938" t="s">
        <v>341</v>
      </c>
      <c r="C938" t="s">
        <v>342</v>
      </c>
      <c r="D938" t="s">
        <v>170</v>
      </c>
      <c r="E938" t="s">
        <v>292</v>
      </c>
      <c r="F938" s="328"/>
      <c r="G938" s="328"/>
      <c r="H938" s="328"/>
      <c r="I938" s="328"/>
      <c r="J938" s="328"/>
      <c r="K938" s="328"/>
      <c r="L938" s="328"/>
      <c r="M938" s="328"/>
    </row>
    <row r="939" spans="1:13" x14ac:dyDescent="0.35">
      <c r="A939" t="s">
        <v>158</v>
      </c>
      <c r="B939" t="s">
        <v>343</v>
      </c>
      <c r="C939" t="s">
        <v>344</v>
      </c>
      <c r="D939" t="s">
        <v>170</v>
      </c>
      <c r="E939" t="s">
        <v>292</v>
      </c>
      <c r="F939" s="328"/>
      <c r="G939" s="328"/>
      <c r="H939" s="328"/>
      <c r="I939" s="328"/>
      <c r="J939" s="328"/>
      <c r="K939" s="328"/>
      <c r="L939" s="328"/>
      <c r="M939" s="328"/>
    </row>
    <row r="940" spans="1:13" x14ac:dyDescent="0.35">
      <c r="A940" t="s">
        <v>158</v>
      </c>
      <c r="B940" t="s">
        <v>345</v>
      </c>
      <c r="C940" t="s">
        <v>346</v>
      </c>
      <c r="D940" t="s">
        <v>188</v>
      </c>
      <c r="E940" t="s">
        <v>292</v>
      </c>
      <c r="F940" s="444"/>
      <c r="G940" s="444"/>
      <c r="H940" s="444"/>
      <c r="I940" s="444"/>
      <c r="J940" s="444"/>
      <c r="K940" s="444"/>
      <c r="L940" s="444"/>
      <c r="M940" s="444"/>
    </row>
    <row r="941" spans="1:13" x14ac:dyDescent="0.35">
      <c r="A941" t="s">
        <v>158</v>
      </c>
      <c r="B941" t="s">
        <v>347</v>
      </c>
      <c r="C941" t="s">
        <v>348</v>
      </c>
      <c r="D941" t="s">
        <v>188</v>
      </c>
      <c r="E941" t="s">
        <v>292</v>
      </c>
      <c r="F941" s="444"/>
      <c r="G941" s="444"/>
      <c r="H941" s="444"/>
      <c r="I941" s="444"/>
      <c r="J941" s="444"/>
      <c r="K941" s="444"/>
      <c r="L941" s="444"/>
      <c r="M941" s="444"/>
    </row>
    <row r="942" spans="1:13" x14ac:dyDescent="0.35">
      <c r="A942" t="s">
        <v>158</v>
      </c>
      <c r="B942" t="s">
        <v>349</v>
      </c>
      <c r="C942" t="s">
        <v>350</v>
      </c>
      <c r="D942" t="s">
        <v>188</v>
      </c>
      <c r="E942" t="s">
        <v>292</v>
      </c>
      <c r="F942" s="443"/>
      <c r="G942" s="443"/>
      <c r="H942" s="443"/>
      <c r="I942" s="443"/>
      <c r="J942" s="443"/>
      <c r="K942" s="443"/>
      <c r="L942" s="443"/>
      <c r="M942" s="443"/>
    </row>
    <row r="943" spans="1:13" x14ac:dyDescent="0.35">
      <c r="A943" t="s">
        <v>158</v>
      </c>
      <c r="B943" t="s">
        <v>351</v>
      </c>
      <c r="C943" t="s">
        <v>352</v>
      </c>
      <c r="D943" t="s">
        <v>205</v>
      </c>
      <c r="E943" t="s">
        <v>292</v>
      </c>
    </row>
    <row r="944" spans="1:13" x14ac:dyDescent="0.35">
      <c r="A944" t="s">
        <v>158</v>
      </c>
      <c r="B944" t="s">
        <v>353</v>
      </c>
      <c r="C944" t="s">
        <v>354</v>
      </c>
      <c r="D944" t="s">
        <v>170</v>
      </c>
      <c r="E944" t="s">
        <v>292</v>
      </c>
      <c r="F944" s="328"/>
      <c r="G944" s="328"/>
      <c r="H944" s="328"/>
      <c r="I944" s="328"/>
      <c r="J944" s="328"/>
      <c r="K944" s="328"/>
      <c r="L944" s="328"/>
      <c r="M944" s="328"/>
    </row>
    <row r="945" spans="1:13" x14ac:dyDescent="0.35">
      <c r="A945" t="s">
        <v>158</v>
      </c>
      <c r="B945" t="s">
        <v>355</v>
      </c>
      <c r="C945" t="s">
        <v>356</v>
      </c>
      <c r="D945" t="s">
        <v>170</v>
      </c>
      <c r="E945" t="s">
        <v>292</v>
      </c>
      <c r="F945" s="328"/>
      <c r="G945" s="328"/>
      <c r="H945" s="328"/>
      <c r="I945" s="328"/>
      <c r="J945" s="328"/>
      <c r="K945" s="328"/>
      <c r="L945" s="328"/>
      <c r="M945" s="328"/>
    </row>
    <row r="946" spans="1:13" x14ac:dyDescent="0.35">
      <c r="A946" t="s">
        <v>158</v>
      </c>
      <c r="B946" t="s">
        <v>357</v>
      </c>
      <c r="C946" t="s">
        <v>358</v>
      </c>
      <c r="D946" t="s">
        <v>188</v>
      </c>
      <c r="E946" t="s">
        <v>292</v>
      </c>
      <c r="F946" s="443"/>
      <c r="G946" s="443"/>
      <c r="H946" s="443"/>
      <c r="I946" s="443"/>
      <c r="J946" s="443"/>
      <c r="K946" s="443"/>
      <c r="L946" s="443"/>
      <c r="M946" s="443"/>
    </row>
    <row r="947" spans="1:13" x14ac:dyDescent="0.35">
      <c r="A947" t="s">
        <v>158</v>
      </c>
      <c r="B947" t="s">
        <v>359</v>
      </c>
      <c r="C947" t="s">
        <v>360</v>
      </c>
      <c r="D947" t="s">
        <v>205</v>
      </c>
      <c r="E947" t="s">
        <v>292</v>
      </c>
    </row>
    <row r="948" spans="1:13" x14ac:dyDescent="0.35">
      <c r="A948" t="s">
        <v>158</v>
      </c>
      <c r="B948" t="s">
        <v>361</v>
      </c>
      <c r="C948" t="s">
        <v>362</v>
      </c>
      <c r="D948" t="s">
        <v>170</v>
      </c>
      <c r="E948" t="s">
        <v>292</v>
      </c>
      <c r="F948" s="328"/>
      <c r="G948" s="328"/>
      <c r="H948" s="328"/>
      <c r="I948" s="328"/>
      <c r="J948" s="328"/>
      <c r="K948" s="328"/>
      <c r="L948" s="328"/>
      <c r="M948" s="328"/>
    </row>
    <row r="949" spans="1:13" x14ac:dyDescent="0.35">
      <c r="A949" t="s">
        <v>158</v>
      </c>
      <c r="B949" t="s">
        <v>363</v>
      </c>
      <c r="C949" t="s">
        <v>364</v>
      </c>
      <c r="D949" t="s">
        <v>170</v>
      </c>
      <c r="E949" t="s">
        <v>292</v>
      </c>
      <c r="F949" s="328"/>
      <c r="G949" s="328"/>
      <c r="H949" s="328"/>
      <c r="I949" s="328"/>
      <c r="J949" s="328"/>
      <c r="K949" s="328"/>
      <c r="L949" s="328"/>
      <c r="M949" s="328"/>
    </row>
    <row r="950" spans="1:13" x14ac:dyDescent="0.35">
      <c r="A950" t="s">
        <v>158</v>
      </c>
      <c r="B950" t="s">
        <v>365</v>
      </c>
      <c r="C950" t="s">
        <v>366</v>
      </c>
      <c r="D950" t="s">
        <v>188</v>
      </c>
      <c r="E950" t="s">
        <v>292</v>
      </c>
      <c r="F950" s="443"/>
      <c r="G950" s="443"/>
      <c r="H950" s="443"/>
      <c r="I950" s="443"/>
      <c r="J950" s="443"/>
      <c r="K950" s="443"/>
      <c r="L950" s="443"/>
      <c r="M950" s="443"/>
    </row>
    <row r="951" spans="1:13" x14ac:dyDescent="0.35">
      <c r="A951" t="s">
        <v>158</v>
      </c>
      <c r="B951" t="s">
        <v>367</v>
      </c>
      <c r="C951" t="s">
        <v>368</v>
      </c>
      <c r="D951" t="s">
        <v>205</v>
      </c>
      <c r="E951" t="s">
        <v>292</v>
      </c>
    </row>
    <row r="952" spans="1:13" x14ac:dyDescent="0.35">
      <c r="A952" t="s">
        <v>158</v>
      </c>
      <c r="B952" t="s">
        <v>369</v>
      </c>
      <c r="C952" t="s">
        <v>370</v>
      </c>
      <c r="D952" t="s">
        <v>170</v>
      </c>
      <c r="E952" t="s">
        <v>292</v>
      </c>
      <c r="F952" s="328"/>
      <c r="G952" s="328"/>
      <c r="H952" s="328"/>
      <c r="I952" s="328"/>
      <c r="J952" s="328"/>
      <c r="K952" s="328"/>
      <c r="L952" s="328"/>
      <c r="M952" s="328"/>
    </row>
    <row r="953" spans="1:13" x14ac:dyDescent="0.35">
      <c r="A953" t="s">
        <v>158</v>
      </c>
      <c r="B953" t="s">
        <v>371</v>
      </c>
      <c r="C953" t="s">
        <v>372</v>
      </c>
      <c r="D953" t="s">
        <v>170</v>
      </c>
      <c r="E953" t="s">
        <v>292</v>
      </c>
      <c r="F953" s="328"/>
      <c r="G953" s="328"/>
      <c r="H953" s="328"/>
      <c r="I953" s="328"/>
      <c r="J953" s="328"/>
      <c r="K953" s="328"/>
      <c r="L953" s="328"/>
      <c r="M953" s="328"/>
    </row>
    <row r="954" spans="1:13" x14ac:dyDescent="0.35">
      <c r="A954" t="s">
        <v>158</v>
      </c>
      <c r="B954" t="s">
        <v>373</v>
      </c>
      <c r="C954" t="s">
        <v>374</v>
      </c>
      <c r="D954" t="s">
        <v>188</v>
      </c>
      <c r="E954" t="s">
        <v>292</v>
      </c>
      <c r="F954" s="443"/>
      <c r="G954" s="443"/>
      <c r="H954" s="443"/>
      <c r="I954" s="443"/>
      <c r="J954" s="443"/>
      <c r="K954" s="443"/>
      <c r="L954" s="443"/>
      <c r="M954" s="443"/>
    </row>
    <row r="955" spans="1:13" x14ac:dyDescent="0.35">
      <c r="A955" t="s">
        <v>158</v>
      </c>
      <c r="B955" t="s">
        <v>375</v>
      </c>
      <c r="C955" t="s">
        <v>376</v>
      </c>
      <c r="D955" t="s">
        <v>205</v>
      </c>
      <c r="E955" t="s">
        <v>292</v>
      </c>
    </row>
    <row r="956" spans="1:13" x14ac:dyDescent="0.35">
      <c r="A956" t="s">
        <v>158</v>
      </c>
      <c r="B956" t="s">
        <v>377</v>
      </c>
      <c r="C956" t="s">
        <v>378</v>
      </c>
      <c r="D956" t="s">
        <v>170</v>
      </c>
      <c r="E956" t="s">
        <v>292</v>
      </c>
      <c r="F956" s="328"/>
      <c r="G956" s="328"/>
      <c r="H956" s="328"/>
      <c r="I956" s="328"/>
      <c r="J956" s="328"/>
      <c r="K956" s="328"/>
      <c r="L956" s="328"/>
      <c r="M956" s="328"/>
    </row>
    <row r="957" spans="1:13" x14ac:dyDescent="0.35">
      <c r="A957" t="s">
        <v>158</v>
      </c>
      <c r="B957" t="s">
        <v>379</v>
      </c>
      <c r="C957" t="s">
        <v>380</v>
      </c>
      <c r="D957" t="s">
        <v>170</v>
      </c>
      <c r="E957" t="s">
        <v>292</v>
      </c>
      <c r="F957" s="328"/>
      <c r="G957" s="328"/>
      <c r="H957" s="328"/>
      <c r="I957" s="328"/>
      <c r="J957" s="328"/>
      <c r="K957" s="328"/>
      <c r="L957" s="328"/>
      <c r="M957" s="328"/>
    </row>
    <row r="958" spans="1:13" x14ac:dyDescent="0.35">
      <c r="A958" t="s">
        <v>158</v>
      </c>
      <c r="B958" t="s">
        <v>381</v>
      </c>
      <c r="C958" t="s">
        <v>382</v>
      </c>
      <c r="D958" t="s">
        <v>188</v>
      </c>
      <c r="E958" t="s">
        <v>292</v>
      </c>
      <c r="F958" s="444"/>
      <c r="G958" s="444"/>
      <c r="H958" s="444"/>
      <c r="I958" s="444"/>
      <c r="J958" s="444"/>
      <c r="K958" s="444"/>
      <c r="L958" s="444"/>
      <c r="M958" s="444"/>
    </row>
    <row r="959" spans="1:13" x14ac:dyDescent="0.35">
      <c r="A959" t="s">
        <v>158</v>
      </c>
      <c r="B959" t="s">
        <v>383</v>
      </c>
      <c r="C959" t="s">
        <v>384</v>
      </c>
      <c r="D959" t="s">
        <v>385</v>
      </c>
      <c r="E959" t="s">
        <v>292</v>
      </c>
      <c r="F959" s="443"/>
      <c r="G959" s="443"/>
      <c r="H959" s="443"/>
      <c r="I959" s="443"/>
      <c r="J959" s="443"/>
      <c r="K959" s="443"/>
      <c r="L959" s="443"/>
      <c r="M959" s="443"/>
    </row>
    <row r="960" spans="1:13" x14ac:dyDescent="0.35">
      <c r="A960" t="s">
        <v>158</v>
      </c>
      <c r="B960" t="s">
        <v>386</v>
      </c>
      <c r="C960" t="s">
        <v>387</v>
      </c>
      <c r="D960" t="s">
        <v>189</v>
      </c>
      <c r="E960" t="s">
        <v>292</v>
      </c>
      <c r="F960" s="444"/>
      <c r="G960" s="444"/>
      <c r="H960" s="444"/>
      <c r="I960" s="444"/>
      <c r="J960" s="444"/>
      <c r="K960" s="444"/>
      <c r="L960" s="444"/>
      <c r="M960" s="444"/>
    </row>
    <row r="961" spans="1:13" x14ac:dyDescent="0.35">
      <c r="A961" t="s">
        <v>158</v>
      </c>
      <c r="B961" t="s">
        <v>388</v>
      </c>
      <c r="C961" t="s">
        <v>389</v>
      </c>
      <c r="D961" t="s">
        <v>205</v>
      </c>
      <c r="E961" t="s">
        <v>292</v>
      </c>
    </row>
    <row r="962" spans="1:13" x14ac:dyDescent="0.35">
      <c r="A962" t="s">
        <v>158</v>
      </c>
      <c r="B962" t="s">
        <v>390</v>
      </c>
      <c r="C962" t="s">
        <v>391</v>
      </c>
      <c r="D962" t="s">
        <v>176</v>
      </c>
      <c r="E962" t="s">
        <v>292</v>
      </c>
      <c r="F962" s="445"/>
      <c r="G962" s="445"/>
      <c r="H962" s="445"/>
      <c r="I962" s="445"/>
      <c r="J962" s="445"/>
      <c r="K962" s="445"/>
      <c r="L962" s="445"/>
      <c r="M962" s="445"/>
    </row>
    <row r="963" spans="1:13" x14ac:dyDescent="0.35">
      <c r="A963" t="s">
        <v>158</v>
      </c>
      <c r="B963" t="s">
        <v>392</v>
      </c>
      <c r="C963" t="s">
        <v>393</v>
      </c>
      <c r="D963" t="s">
        <v>205</v>
      </c>
      <c r="E963" t="s">
        <v>292</v>
      </c>
    </row>
    <row r="964" spans="1:13" x14ac:dyDescent="0.35">
      <c r="A964" t="s">
        <v>158</v>
      </c>
      <c r="B964" t="s">
        <v>394</v>
      </c>
      <c r="C964" t="s">
        <v>395</v>
      </c>
      <c r="D964" t="s">
        <v>188</v>
      </c>
      <c r="E964" t="s">
        <v>292</v>
      </c>
      <c r="F964" s="444"/>
      <c r="G964" s="444"/>
      <c r="H964" s="444"/>
      <c r="I964" s="444"/>
      <c r="J964" s="444"/>
      <c r="K964" s="444"/>
      <c r="L964" s="444"/>
      <c r="M964" s="444"/>
    </row>
    <row r="965" spans="1:13" x14ac:dyDescent="0.35">
      <c r="A965" t="s">
        <v>158</v>
      </c>
      <c r="B965" t="s">
        <v>396</v>
      </c>
      <c r="C965" t="s">
        <v>397</v>
      </c>
      <c r="D965" t="s">
        <v>205</v>
      </c>
      <c r="E965" t="s">
        <v>292</v>
      </c>
    </row>
    <row r="966" spans="1:13" x14ac:dyDescent="0.35">
      <c r="A966" t="s">
        <v>158</v>
      </c>
      <c r="B966" t="s">
        <v>398</v>
      </c>
      <c r="C966" t="s">
        <v>399</v>
      </c>
      <c r="D966" t="s">
        <v>188</v>
      </c>
      <c r="E966" t="s">
        <v>292</v>
      </c>
      <c r="F966" s="444"/>
      <c r="G966" s="444"/>
      <c r="H966" s="444"/>
      <c r="I966" s="444"/>
      <c r="J966" s="444"/>
      <c r="K966" s="444"/>
      <c r="L966" s="444"/>
      <c r="M966" s="444"/>
    </row>
    <row r="967" spans="1:13" x14ac:dyDescent="0.35">
      <c r="A967" t="s">
        <v>158</v>
      </c>
      <c r="B967" t="s">
        <v>400</v>
      </c>
      <c r="C967" t="s">
        <v>401</v>
      </c>
      <c r="D967" t="s">
        <v>205</v>
      </c>
      <c r="E967" t="s">
        <v>292</v>
      </c>
    </row>
    <row r="968" spans="1:13" x14ac:dyDescent="0.35">
      <c r="A968" t="s">
        <v>158</v>
      </c>
      <c r="B968" t="s">
        <v>402</v>
      </c>
      <c r="C968" t="s">
        <v>403</v>
      </c>
      <c r="D968" t="s">
        <v>189</v>
      </c>
      <c r="E968" t="s">
        <v>292</v>
      </c>
      <c r="F968" s="443"/>
      <c r="G968" s="443"/>
      <c r="H968" s="443"/>
      <c r="I968" s="443"/>
      <c r="J968" s="443"/>
      <c r="K968" s="443"/>
      <c r="L968" s="443"/>
      <c r="M968" s="443"/>
    </row>
    <row r="969" spans="1:13" x14ac:dyDescent="0.35">
      <c r="A969" t="s">
        <v>158</v>
      </c>
      <c r="B969" t="s">
        <v>404</v>
      </c>
      <c r="C969" t="s">
        <v>405</v>
      </c>
      <c r="D969" t="s">
        <v>205</v>
      </c>
      <c r="E969" t="s">
        <v>292</v>
      </c>
    </row>
    <row r="970" spans="1:13" x14ac:dyDescent="0.35">
      <c r="A970" t="s">
        <v>158</v>
      </c>
      <c r="B970" t="s">
        <v>406</v>
      </c>
      <c r="C970" t="s">
        <v>407</v>
      </c>
      <c r="D970" t="s">
        <v>188</v>
      </c>
      <c r="E970" t="s">
        <v>292</v>
      </c>
      <c r="F970" s="444"/>
      <c r="G970" s="444"/>
      <c r="H970" s="444"/>
      <c r="I970" s="444"/>
      <c r="J970" s="444"/>
      <c r="K970" s="444"/>
      <c r="L970" s="444"/>
      <c r="M970" s="444"/>
    </row>
    <row r="971" spans="1:13" x14ac:dyDescent="0.35">
      <c r="A971" t="s">
        <v>158</v>
      </c>
      <c r="B971" t="s">
        <v>408</v>
      </c>
      <c r="C971" t="s">
        <v>409</v>
      </c>
      <c r="D971" t="s">
        <v>182</v>
      </c>
      <c r="E971" t="s">
        <v>292</v>
      </c>
      <c r="F971" s="443"/>
      <c r="G971" s="443"/>
      <c r="H971" s="443"/>
      <c r="I971" s="443">
        <v>8848.1</v>
      </c>
      <c r="J971" s="443"/>
      <c r="K971" s="443"/>
      <c r="L971" s="443"/>
      <c r="M971" s="443"/>
    </row>
    <row r="972" spans="1:13" x14ac:dyDescent="0.35">
      <c r="A972" t="s">
        <v>158</v>
      </c>
      <c r="B972" t="s">
        <v>410</v>
      </c>
      <c r="C972" t="s">
        <v>411</v>
      </c>
      <c r="D972" t="s">
        <v>188</v>
      </c>
      <c r="E972" t="s">
        <v>292</v>
      </c>
      <c r="F972" s="446"/>
      <c r="G972" s="446"/>
      <c r="H972" s="446"/>
      <c r="I972" s="446"/>
      <c r="J972" s="446"/>
      <c r="K972" s="446"/>
      <c r="L972" s="446"/>
      <c r="M972" s="446"/>
    </row>
    <row r="973" spans="1:13" x14ac:dyDescent="0.35">
      <c r="A973" t="s">
        <v>158</v>
      </c>
      <c r="B973" t="s">
        <v>412</v>
      </c>
      <c r="C973" t="s">
        <v>413</v>
      </c>
      <c r="D973" t="s">
        <v>188</v>
      </c>
      <c r="E973" t="s">
        <v>292</v>
      </c>
      <c r="F973" s="444"/>
      <c r="G973" s="444"/>
      <c r="H973" s="444"/>
      <c r="I973" s="444"/>
      <c r="J973" s="444"/>
      <c r="K973" s="444"/>
      <c r="L973" s="444"/>
      <c r="M973" s="444"/>
    </row>
    <row r="974" spans="1:13" x14ac:dyDescent="0.35">
      <c r="A974" t="s">
        <v>158</v>
      </c>
      <c r="B974" t="s">
        <v>414</v>
      </c>
      <c r="C974" t="s">
        <v>415</v>
      </c>
      <c r="D974" t="s">
        <v>188</v>
      </c>
      <c r="E974" t="s">
        <v>292</v>
      </c>
      <c r="F974" s="446"/>
      <c r="G974" s="446"/>
      <c r="H974" s="446"/>
      <c r="I974" s="446"/>
      <c r="J974" s="446"/>
      <c r="K974" s="446"/>
      <c r="L974" s="446"/>
      <c r="M974" s="446"/>
    </row>
    <row r="975" spans="1:13" x14ac:dyDescent="0.35">
      <c r="A975" t="s">
        <v>158</v>
      </c>
      <c r="B975" t="s">
        <v>416</v>
      </c>
      <c r="C975" t="s">
        <v>417</v>
      </c>
      <c r="D975" t="s">
        <v>188</v>
      </c>
      <c r="E975" t="s">
        <v>292</v>
      </c>
      <c r="F975" s="444"/>
      <c r="G975" s="444"/>
      <c r="H975" s="444"/>
      <c r="I975" s="444"/>
      <c r="J975" s="444"/>
      <c r="K975" s="444"/>
      <c r="L975" s="444"/>
      <c r="M975" s="444"/>
    </row>
    <row r="976" spans="1:13" x14ac:dyDescent="0.35">
      <c r="A976" t="s">
        <v>158</v>
      </c>
      <c r="B976" t="s">
        <v>418</v>
      </c>
      <c r="C976" t="s">
        <v>419</v>
      </c>
      <c r="D976" t="s">
        <v>188</v>
      </c>
      <c r="E976" t="s">
        <v>292</v>
      </c>
      <c r="F976" s="446"/>
      <c r="G976" s="446"/>
      <c r="H976" s="446"/>
      <c r="I976" s="446"/>
      <c r="J976" s="446"/>
      <c r="K976" s="446"/>
      <c r="L976" s="446"/>
      <c r="M976" s="446"/>
    </row>
    <row r="977" spans="1:13" x14ac:dyDescent="0.35">
      <c r="A977" t="s">
        <v>158</v>
      </c>
      <c r="B977" t="s">
        <v>420</v>
      </c>
      <c r="C977" t="s">
        <v>421</v>
      </c>
      <c r="D977">
        <v>0</v>
      </c>
      <c r="E977" t="s">
        <v>292</v>
      </c>
      <c r="F977" s="328"/>
      <c r="G977" s="328"/>
      <c r="H977" s="328"/>
      <c r="I977" s="328">
        <v>0</v>
      </c>
      <c r="J977" s="328"/>
      <c r="K977" s="328"/>
      <c r="L977" s="328"/>
      <c r="M977" s="328"/>
    </row>
    <row r="978" spans="1:13" x14ac:dyDescent="0.35">
      <c r="A978" t="s">
        <v>158</v>
      </c>
      <c r="B978" t="s">
        <v>422</v>
      </c>
      <c r="C978" t="s">
        <v>423</v>
      </c>
      <c r="D978" t="s">
        <v>424</v>
      </c>
      <c r="E978" t="s">
        <v>292</v>
      </c>
      <c r="F978" s="444"/>
      <c r="G978" s="444"/>
      <c r="H978" s="444"/>
      <c r="I978" s="444">
        <v>0</v>
      </c>
      <c r="J978" s="444"/>
      <c r="K978" s="444"/>
      <c r="L978" s="444"/>
      <c r="M978" s="444"/>
    </row>
    <row r="979" spans="1:13" x14ac:dyDescent="0.35">
      <c r="A979" t="s">
        <v>158</v>
      </c>
      <c r="B979" t="s">
        <v>425</v>
      </c>
      <c r="C979" t="s">
        <v>426</v>
      </c>
      <c r="D979" t="s">
        <v>427</v>
      </c>
      <c r="E979" t="s">
        <v>292</v>
      </c>
      <c r="F979" s="444">
        <v>0</v>
      </c>
      <c r="G979" s="444">
        <v>0</v>
      </c>
      <c r="H979" s="444">
        <v>0</v>
      </c>
      <c r="I979" s="444"/>
      <c r="J979" s="444"/>
      <c r="K979" s="444"/>
      <c r="L979" s="444"/>
      <c r="M979" s="444"/>
    </row>
    <row r="980" spans="1:13" x14ac:dyDescent="0.35">
      <c r="A980" t="s">
        <v>158</v>
      </c>
      <c r="B980" t="s">
        <v>428</v>
      </c>
      <c r="C980" t="s">
        <v>429</v>
      </c>
      <c r="D980" t="s">
        <v>424</v>
      </c>
      <c r="E980" t="s">
        <v>292</v>
      </c>
      <c r="F980" s="444">
        <v>66.900000000000006</v>
      </c>
      <c r="G980" s="444">
        <v>64.900000000000006</v>
      </c>
      <c r="H980" s="444">
        <v>63.9</v>
      </c>
      <c r="I980" s="444">
        <v>66</v>
      </c>
      <c r="J980" s="444"/>
      <c r="K980" s="444"/>
      <c r="L980" s="444"/>
      <c r="M980" s="444"/>
    </row>
    <row r="981" spans="1:13" x14ac:dyDescent="0.35">
      <c r="A981" t="s">
        <v>158</v>
      </c>
      <c r="B981" t="s">
        <v>430</v>
      </c>
      <c r="C981" t="s">
        <v>431</v>
      </c>
      <c r="D981" t="s">
        <v>424</v>
      </c>
      <c r="E981" t="s">
        <v>292</v>
      </c>
      <c r="F981" s="444"/>
      <c r="G981" s="444"/>
      <c r="H981" s="444"/>
      <c r="I981" s="444">
        <v>65.2</v>
      </c>
      <c r="J981" s="444"/>
      <c r="K981" s="444"/>
      <c r="L981" s="444"/>
      <c r="M981" s="444"/>
    </row>
    <row r="982" spans="1:13" x14ac:dyDescent="0.35">
      <c r="A982" t="s">
        <v>158</v>
      </c>
      <c r="B982" t="s">
        <v>432</v>
      </c>
      <c r="C982" t="s">
        <v>433</v>
      </c>
      <c r="D982" t="s">
        <v>424</v>
      </c>
      <c r="E982" t="s">
        <v>292</v>
      </c>
      <c r="F982" s="444"/>
      <c r="G982" s="444"/>
      <c r="H982" s="444"/>
      <c r="I982" s="444">
        <v>64.900000000000006</v>
      </c>
      <c r="J982" s="444"/>
      <c r="K982" s="444"/>
      <c r="L982" s="444"/>
      <c r="M982" s="444"/>
    </row>
    <row r="983" spans="1:13" x14ac:dyDescent="0.35">
      <c r="A983" t="s">
        <v>158</v>
      </c>
      <c r="B983" t="s">
        <v>434</v>
      </c>
      <c r="C983" t="s">
        <v>435</v>
      </c>
      <c r="D983" t="s">
        <v>427</v>
      </c>
      <c r="E983" t="s">
        <v>292</v>
      </c>
      <c r="F983" s="444"/>
      <c r="G983" s="444"/>
      <c r="H983" s="444"/>
      <c r="I983" s="444"/>
      <c r="J983" s="444"/>
      <c r="K983" s="444"/>
      <c r="L983" s="444"/>
      <c r="M983" s="444"/>
    </row>
    <row r="984" spans="1:13" x14ac:dyDescent="0.35">
      <c r="A984" t="s">
        <v>158</v>
      </c>
      <c r="B984" t="s">
        <v>436</v>
      </c>
      <c r="C984" t="s">
        <v>437</v>
      </c>
      <c r="D984" t="s">
        <v>427</v>
      </c>
      <c r="E984" t="s">
        <v>292</v>
      </c>
      <c r="F984" s="444"/>
      <c r="G984" s="444"/>
      <c r="H984" s="444"/>
      <c r="I984" s="444"/>
      <c r="J984" s="444"/>
      <c r="K984" s="444"/>
      <c r="L984" s="444"/>
      <c r="M984" s="444"/>
    </row>
    <row r="985" spans="1:13" x14ac:dyDescent="0.35">
      <c r="A985" t="s">
        <v>158</v>
      </c>
      <c r="B985" t="s">
        <v>438</v>
      </c>
      <c r="C985" t="s">
        <v>439</v>
      </c>
      <c r="D985">
        <v>0</v>
      </c>
      <c r="E985" t="s">
        <v>292</v>
      </c>
      <c r="F985" s="444"/>
      <c r="G985" s="444"/>
      <c r="H985" s="444"/>
      <c r="I985" s="444">
        <v>821.00199999999995</v>
      </c>
      <c r="J985" s="444"/>
      <c r="K985" s="444"/>
      <c r="L985" s="444"/>
      <c r="M985" s="444"/>
    </row>
    <row r="986" spans="1:13" x14ac:dyDescent="0.35">
      <c r="A986" t="s">
        <v>158</v>
      </c>
      <c r="B986" t="s">
        <v>440</v>
      </c>
      <c r="C986" t="s">
        <v>441</v>
      </c>
      <c r="D986" t="s">
        <v>188</v>
      </c>
      <c r="E986" t="s">
        <v>292</v>
      </c>
      <c r="F986" s="446"/>
      <c r="G986" s="446"/>
      <c r="H986" s="446"/>
      <c r="I986" s="446"/>
      <c r="J986" s="446"/>
      <c r="K986" s="446"/>
      <c r="L986" s="446"/>
      <c r="M986" s="446"/>
    </row>
    <row r="987" spans="1:13" x14ac:dyDescent="0.35">
      <c r="A987" t="s">
        <v>158</v>
      </c>
      <c r="B987" t="s">
        <v>442</v>
      </c>
      <c r="C987" t="s">
        <v>443</v>
      </c>
      <c r="D987" t="s">
        <v>188</v>
      </c>
      <c r="E987" t="s">
        <v>292</v>
      </c>
      <c r="F987" s="446"/>
      <c r="G987" s="446"/>
      <c r="H987" s="446"/>
      <c r="I987" s="446"/>
      <c r="J987" s="446"/>
      <c r="K987" s="446"/>
      <c r="L987" s="446"/>
      <c r="M987" s="446"/>
    </row>
    <row r="988" spans="1:13" ht="38.25" x14ac:dyDescent="0.35">
      <c r="A988" t="s">
        <v>158</v>
      </c>
      <c r="B988" t="s">
        <v>444</v>
      </c>
      <c r="C988" s="327" t="s">
        <v>445</v>
      </c>
      <c r="D988" t="s">
        <v>424</v>
      </c>
      <c r="E988" t="s">
        <v>292</v>
      </c>
      <c r="F988" s="444"/>
      <c r="G988" s="444"/>
      <c r="H988" s="444"/>
      <c r="I988" s="444"/>
      <c r="J988" s="444"/>
      <c r="K988" s="444"/>
      <c r="L988" s="444"/>
      <c r="M988" s="444"/>
    </row>
    <row r="989" spans="1:13" ht="25.5" x14ac:dyDescent="0.35">
      <c r="A989" t="s">
        <v>158</v>
      </c>
      <c r="B989" t="s">
        <v>446</v>
      </c>
      <c r="C989" s="327" t="s">
        <v>447</v>
      </c>
      <c r="D989" t="s">
        <v>424</v>
      </c>
      <c r="E989" t="s">
        <v>292</v>
      </c>
      <c r="F989" s="444"/>
      <c r="G989" s="444"/>
      <c r="H989" s="444"/>
      <c r="I989" s="444"/>
      <c r="J989" s="444"/>
      <c r="K989" s="444"/>
      <c r="L989" s="444"/>
      <c r="M989" s="444"/>
    </row>
    <row r="990" spans="1:13" x14ac:dyDescent="0.35">
      <c r="A990" t="s">
        <v>158</v>
      </c>
      <c r="B990" t="s">
        <v>448</v>
      </c>
      <c r="C990" t="s">
        <v>449</v>
      </c>
      <c r="D990">
        <v>0</v>
      </c>
      <c r="E990" t="s">
        <v>292</v>
      </c>
      <c r="F990" s="328"/>
      <c r="G990" s="328"/>
      <c r="H990" s="328"/>
      <c r="I990" s="328"/>
      <c r="J990" s="328"/>
      <c r="K990" s="328"/>
      <c r="L990" s="328"/>
      <c r="M990" s="328"/>
    </row>
    <row r="991" spans="1:13" x14ac:dyDescent="0.35">
      <c r="A991" t="s">
        <v>158</v>
      </c>
      <c r="B991" t="s">
        <v>450</v>
      </c>
      <c r="C991" t="s">
        <v>451</v>
      </c>
      <c r="D991" t="s">
        <v>188</v>
      </c>
      <c r="E991" t="s">
        <v>292</v>
      </c>
      <c r="F991" s="446"/>
      <c r="G991" s="446"/>
      <c r="H991" s="446"/>
      <c r="I991" s="446"/>
      <c r="J991" s="446"/>
      <c r="K991" s="446"/>
      <c r="L991" s="446"/>
      <c r="M991" s="446"/>
    </row>
    <row r="992" spans="1:13" x14ac:dyDescent="0.35">
      <c r="A992" t="s">
        <v>158</v>
      </c>
      <c r="B992" t="s">
        <v>452</v>
      </c>
      <c r="C992" t="s">
        <v>453</v>
      </c>
      <c r="D992" t="s">
        <v>188</v>
      </c>
      <c r="E992" t="s">
        <v>292</v>
      </c>
      <c r="F992" s="446"/>
      <c r="G992" s="446"/>
      <c r="H992" s="446"/>
      <c r="I992" s="446"/>
      <c r="J992" s="446"/>
      <c r="K992" s="446"/>
      <c r="L992" s="446"/>
      <c r="M992" s="446"/>
    </row>
    <row r="993" spans="1:13" x14ac:dyDescent="0.35">
      <c r="A993" t="s">
        <v>158</v>
      </c>
      <c r="B993" t="s">
        <v>454</v>
      </c>
      <c r="C993" t="s">
        <v>455</v>
      </c>
      <c r="D993" t="s">
        <v>188</v>
      </c>
      <c r="E993" t="s">
        <v>292</v>
      </c>
      <c r="F993" s="446"/>
      <c r="G993" s="446"/>
      <c r="H993" s="446"/>
      <c r="I993" s="446"/>
      <c r="J993" s="446"/>
      <c r="K993" s="446"/>
      <c r="L993" s="446"/>
      <c r="M993" s="446"/>
    </row>
    <row r="994" spans="1:13" x14ac:dyDescent="0.35">
      <c r="A994" t="s">
        <v>158</v>
      </c>
      <c r="B994" t="s">
        <v>456</v>
      </c>
      <c r="C994" t="s">
        <v>457</v>
      </c>
      <c r="D994" t="s">
        <v>188</v>
      </c>
      <c r="E994" t="s">
        <v>292</v>
      </c>
      <c r="F994" s="446"/>
      <c r="G994" s="446"/>
      <c r="H994" s="446"/>
      <c r="I994" s="446"/>
      <c r="J994" s="446"/>
      <c r="K994" s="446"/>
      <c r="L994" s="446"/>
      <c r="M994" s="446"/>
    </row>
    <row r="995" spans="1:13" x14ac:dyDescent="0.35">
      <c r="A995" t="s">
        <v>158</v>
      </c>
      <c r="B995" t="s">
        <v>458</v>
      </c>
      <c r="C995" t="s">
        <v>459</v>
      </c>
      <c r="D995" t="s">
        <v>172</v>
      </c>
      <c r="E995" t="s">
        <v>292</v>
      </c>
      <c r="F995" s="328"/>
      <c r="G995" s="328"/>
      <c r="H995" s="328"/>
      <c r="I995" s="328"/>
      <c r="J995" s="328"/>
      <c r="K995" s="328"/>
      <c r="L995" s="328"/>
      <c r="M995" s="328"/>
    </row>
    <row r="996" spans="1:13" x14ac:dyDescent="0.35">
      <c r="A996" t="s">
        <v>158</v>
      </c>
      <c r="B996" t="s">
        <v>460</v>
      </c>
      <c r="C996" t="s">
        <v>461</v>
      </c>
      <c r="D996" t="s">
        <v>188</v>
      </c>
      <c r="E996" t="s">
        <v>292</v>
      </c>
      <c r="F996" s="446"/>
      <c r="G996" s="446"/>
      <c r="H996" s="446"/>
      <c r="I996" s="446"/>
      <c r="J996" s="446"/>
      <c r="K996" s="446"/>
      <c r="L996" s="446"/>
      <c r="M996" s="446"/>
    </row>
    <row r="997" spans="1:13" x14ac:dyDescent="0.35">
      <c r="A997" t="s">
        <v>158</v>
      </c>
      <c r="B997" t="s">
        <v>462</v>
      </c>
      <c r="C997" t="s">
        <v>463</v>
      </c>
      <c r="D997" t="s">
        <v>188</v>
      </c>
      <c r="E997" t="s">
        <v>292</v>
      </c>
      <c r="F997" s="446"/>
      <c r="G997" s="446"/>
      <c r="H997" s="446"/>
      <c r="I997" s="446"/>
      <c r="J997" s="446"/>
      <c r="K997" s="446"/>
      <c r="L997" s="446"/>
      <c r="M997" s="446"/>
    </row>
    <row r="998" spans="1:13" x14ac:dyDescent="0.35">
      <c r="A998" t="s">
        <v>158</v>
      </c>
      <c r="B998" t="s">
        <v>464</v>
      </c>
      <c r="C998" t="s">
        <v>465</v>
      </c>
      <c r="D998" t="s">
        <v>188</v>
      </c>
      <c r="E998" t="s">
        <v>292</v>
      </c>
      <c r="F998" s="446"/>
      <c r="G998" s="446"/>
      <c r="H998" s="446"/>
      <c r="I998" s="446"/>
      <c r="J998" s="446"/>
      <c r="K998" s="446"/>
      <c r="L998" s="446"/>
      <c r="M998" s="446"/>
    </row>
    <row r="999" spans="1:13" x14ac:dyDescent="0.35">
      <c r="A999" t="s">
        <v>158</v>
      </c>
      <c r="B999" t="s">
        <v>466</v>
      </c>
      <c r="C999" t="s">
        <v>467</v>
      </c>
      <c r="D999" t="s">
        <v>182</v>
      </c>
      <c r="E999" t="s">
        <v>292</v>
      </c>
      <c r="F999" s="328"/>
      <c r="G999" s="328"/>
      <c r="H999" s="328"/>
      <c r="I999" s="328"/>
      <c r="J999" s="328"/>
      <c r="K999" s="328"/>
      <c r="L999" s="328"/>
      <c r="M999" s="328"/>
    </row>
    <row r="1000" spans="1:13" x14ac:dyDescent="0.35">
      <c r="A1000" t="s">
        <v>158</v>
      </c>
      <c r="B1000" t="s">
        <v>468</v>
      </c>
      <c r="C1000" t="s">
        <v>469</v>
      </c>
      <c r="D1000" t="s">
        <v>188</v>
      </c>
      <c r="E1000" t="s">
        <v>292</v>
      </c>
      <c r="F1000" s="446"/>
      <c r="G1000" s="446"/>
      <c r="H1000" s="446"/>
      <c r="I1000" s="446"/>
      <c r="J1000" s="446"/>
      <c r="K1000" s="446"/>
      <c r="L1000" s="446"/>
      <c r="M1000" s="446"/>
    </row>
    <row r="1001" spans="1:13" x14ac:dyDescent="0.35">
      <c r="A1001" t="s">
        <v>158</v>
      </c>
      <c r="B1001" t="s">
        <v>470</v>
      </c>
      <c r="C1001" t="s">
        <v>471</v>
      </c>
      <c r="D1001" t="s">
        <v>182</v>
      </c>
      <c r="E1001" t="s">
        <v>292</v>
      </c>
      <c r="F1001" s="328"/>
      <c r="G1001" s="328"/>
      <c r="H1001" s="328"/>
      <c r="I1001" s="328"/>
      <c r="J1001" s="328"/>
      <c r="K1001" s="328"/>
      <c r="L1001" s="328"/>
      <c r="M1001" s="328"/>
    </row>
    <row r="1002" spans="1:13" x14ac:dyDescent="0.35">
      <c r="A1002" t="s">
        <v>158</v>
      </c>
      <c r="B1002" t="s">
        <v>472</v>
      </c>
      <c r="C1002" t="s">
        <v>473</v>
      </c>
      <c r="D1002" t="s">
        <v>188</v>
      </c>
      <c r="E1002" t="s">
        <v>292</v>
      </c>
      <c r="F1002" s="446"/>
      <c r="G1002" s="446"/>
      <c r="H1002" s="446"/>
      <c r="I1002" s="446"/>
      <c r="J1002" s="446"/>
      <c r="K1002" s="446"/>
      <c r="L1002" s="446"/>
      <c r="M1002" s="446"/>
    </row>
    <row r="1003" spans="1:13" x14ac:dyDescent="0.35">
      <c r="A1003" t="s">
        <v>158</v>
      </c>
      <c r="B1003" t="s">
        <v>474</v>
      </c>
      <c r="C1003" t="s">
        <v>475</v>
      </c>
      <c r="D1003" t="s">
        <v>170</v>
      </c>
      <c r="E1003" t="s">
        <v>292</v>
      </c>
      <c r="F1003" s="328"/>
      <c r="G1003" s="328"/>
      <c r="H1003" s="328"/>
      <c r="I1003" s="328"/>
      <c r="J1003" s="328"/>
      <c r="K1003" s="328"/>
      <c r="L1003" s="328"/>
      <c r="M1003" s="328"/>
    </row>
    <row r="1004" spans="1:13" x14ac:dyDescent="0.35">
      <c r="A1004" t="s">
        <v>158</v>
      </c>
      <c r="B1004" t="s">
        <v>476</v>
      </c>
      <c r="C1004" t="s">
        <v>477</v>
      </c>
      <c r="D1004" t="s">
        <v>170</v>
      </c>
      <c r="E1004" t="s">
        <v>292</v>
      </c>
      <c r="F1004" s="328"/>
      <c r="G1004" s="328"/>
      <c r="H1004" s="328"/>
      <c r="I1004" s="328"/>
      <c r="J1004" s="328"/>
      <c r="K1004" s="328"/>
      <c r="L1004" s="328"/>
      <c r="M1004" s="328"/>
    </row>
    <row r="1005" spans="1:13" x14ac:dyDescent="0.35">
      <c r="A1005" t="s">
        <v>158</v>
      </c>
      <c r="B1005" t="s">
        <v>478</v>
      </c>
      <c r="C1005" t="s">
        <v>479</v>
      </c>
      <c r="D1005" t="s">
        <v>170</v>
      </c>
      <c r="E1005" t="s">
        <v>292</v>
      </c>
      <c r="F1005" s="328"/>
      <c r="G1005" s="328"/>
      <c r="H1005" s="328"/>
      <c r="I1005" s="328"/>
      <c r="J1005" s="328"/>
      <c r="K1005" s="328"/>
      <c r="L1005" s="328"/>
      <c r="M1005" s="328"/>
    </row>
    <row r="1006" spans="1:13" x14ac:dyDescent="0.35">
      <c r="A1006" t="s">
        <v>158</v>
      </c>
      <c r="B1006" t="s">
        <v>480</v>
      </c>
      <c r="C1006" t="s">
        <v>481</v>
      </c>
      <c r="D1006" t="s">
        <v>170</v>
      </c>
      <c r="E1006" t="s">
        <v>292</v>
      </c>
      <c r="F1006" s="328"/>
      <c r="G1006" s="328"/>
      <c r="H1006" s="328"/>
      <c r="I1006" s="328"/>
      <c r="J1006" s="328"/>
      <c r="K1006" s="328"/>
      <c r="L1006" s="328"/>
      <c r="M1006" s="328"/>
    </row>
    <row r="1007" spans="1:13" x14ac:dyDescent="0.35">
      <c r="A1007" t="s">
        <v>158</v>
      </c>
      <c r="B1007" t="s">
        <v>482</v>
      </c>
      <c r="C1007" t="s">
        <v>483</v>
      </c>
      <c r="D1007" t="s">
        <v>170</v>
      </c>
      <c r="E1007" t="s">
        <v>292</v>
      </c>
      <c r="F1007" s="328"/>
      <c r="G1007" s="328"/>
      <c r="H1007" s="328"/>
      <c r="I1007" s="328"/>
      <c r="J1007" s="328"/>
      <c r="K1007" s="328"/>
      <c r="L1007" s="328"/>
      <c r="M1007" s="328"/>
    </row>
    <row r="1008" spans="1:13" x14ac:dyDescent="0.35">
      <c r="A1008" t="s">
        <v>158</v>
      </c>
      <c r="B1008" t="s">
        <v>484</v>
      </c>
      <c r="C1008" t="s">
        <v>485</v>
      </c>
      <c r="D1008" t="s">
        <v>170</v>
      </c>
      <c r="E1008" t="s">
        <v>292</v>
      </c>
      <c r="F1008" s="328"/>
      <c r="G1008" s="328"/>
      <c r="H1008" s="328"/>
      <c r="I1008" s="328"/>
      <c r="J1008" s="328"/>
      <c r="K1008" s="328"/>
      <c r="L1008" s="328"/>
      <c r="M1008" s="328"/>
    </row>
    <row r="1009" spans="1:13" x14ac:dyDescent="0.35">
      <c r="A1009" t="s">
        <v>158</v>
      </c>
      <c r="B1009" t="s">
        <v>486</v>
      </c>
      <c r="C1009" t="s">
        <v>487</v>
      </c>
      <c r="D1009" t="s">
        <v>170</v>
      </c>
      <c r="E1009" t="s">
        <v>292</v>
      </c>
      <c r="F1009" s="328"/>
      <c r="G1009" s="328"/>
      <c r="H1009" s="328"/>
      <c r="I1009" s="328"/>
      <c r="J1009" s="328"/>
      <c r="K1009" s="328"/>
      <c r="L1009" s="328"/>
      <c r="M1009" s="328"/>
    </row>
    <row r="1010" spans="1:13" x14ac:dyDescent="0.35">
      <c r="A1010" t="s">
        <v>158</v>
      </c>
      <c r="B1010" t="s">
        <v>488</v>
      </c>
      <c r="C1010" t="s">
        <v>489</v>
      </c>
      <c r="D1010" t="s">
        <v>170</v>
      </c>
      <c r="E1010" t="s">
        <v>292</v>
      </c>
      <c r="F1010" s="328"/>
      <c r="G1010" s="328"/>
      <c r="H1010" s="328"/>
      <c r="I1010" s="328"/>
      <c r="J1010" s="328"/>
      <c r="K1010" s="328"/>
      <c r="L1010" s="328"/>
      <c r="M1010" s="328"/>
    </row>
    <row r="1011" spans="1:13" x14ac:dyDescent="0.35">
      <c r="A1011" t="s">
        <v>158</v>
      </c>
      <c r="B1011" t="s">
        <v>490</v>
      </c>
      <c r="C1011" t="s">
        <v>491</v>
      </c>
      <c r="D1011" t="s">
        <v>170</v>
      </c>
      <c r="E1011" t="s">
        <v>292</v>
      </c>
      <c r="F1011" s="328"/>
      <c r="G1011" s="328"/>
      <c r="H1011" s="328"/>
      <c r="I1011" s="328"/>
      <c r="J1011" s="328"/>
      <c r="K1011" s="328"/>
      <c r="L1011" s="328"/>
      <c r="M1011" s="328"/>
    </row>
    <row r="1012" spans="1:13" x14ac:dyDescent="0.35">
      <c r="A1012" t="s">
        <v>158</v>
      </c>
      <c r="B1012" t="s">
        <v>492</v>
      </c>
      <c r="C1012" t="s">
        <v>493</v>
      </c>
      <c r="D1012" t="s">
        <v>170</v>
      </c>
      <c r="E1012" t="s">
        <v>292</v>
      </c>
      <c r="F1012" s="328"/>
      <c r="G1012" s="328"/>
      <c r="H1012" s="328"/>
      <c r="I1012" s="328"/>
      <c r="J1012" s="328"/>
      <c r="K1012" s="328"/>
      <c r="L1012" s="328"/>
      <c r="M1012" s="328"/>
    </row>
    <row r="1013" spans="1:13" x14ac:dyDescent="0.35">
      <c r="A1013" t="s">
        <v>158</v>
      </c>
      <c r="B1013" t="s">
        <v>494</v>
      </c>
      <c r="C1013" t="s">
        <v>495</v>
      </c>
      <c r="D1013" t="s">
        <v>170</v>
      </c>
      <c r="E1013" t="s">
        <v>292</v>
      </c>
      <c r="F1013" s="328"/>
      <c r="G1013" s="328"/>
      <c r="H1013" s="328"/>
      <c r="I1013" s="328"/>
      <c r="J1013" s="328"/>
      <c r="K1013" s="328"/>
      <c r="L1013" s="328"/>
      <c r="M1013" s="328"/>
    </row>
    <row r="1014" spans="1:13" x14ac:dyDescent="0.35">
      <c r="A1014" t="s">
        <v>158</v>
      </c>
      <c r="B1014" t="s">
        <v>496</v>
      </c>
      <c r="C1014" t="s">
        <v>497</v>
      </c>
      <c r="D1014" t="s">
        <v>170</v>
      </c>
      <c r="E1014" t="s">
        <v>292</v>
      </c>
      <c r="F1014" s="328"/>
      <c r="G1014" s="328"/>
      <c r="H1014" s="328"/>
      <c r="I1014" s="328"/>
      <c r="J1014" s="328"/>
      <c r="K1014" s="328"/>
      <c r="L1014" s="328"/>
      <c r="M1014" s="328"/>
    </row>
    <row r="1015" spans="1:13" x14ac:dyDescent="0.35">
      <c r="A1015" t="s">
        <v>158</v>
      </c>
      <c r="B1015" t="s">
        <v>498</v>
      </c>
      <c r="C1015" t="s">
        <v>499</v>
      </c>
      <c r="D1015" t="s">
        <v>170</v>
      </c>
      <c r="E1015" t="s">
        <v>292</v>
      </c>
      <c r="F1015" s="328"/>
      <c r="G1015" s="328"/>
      <c r="H1015" s="328"/>
      <c r="I1015" s="328"/>
      <c r="J1015" s="328"/>
      <c r="K1015" s="328"/>
      <c r="L1015" s="328"/>
      <c r="M1015" s="328"/>
    </row>
    <row r="1016" spans="1:13" x14ac:dyDescent="0.35">
      <c r="A1016" t="s">
        <v>158</v>
      </c>
      <c r="B1016" t="s">
        <v>500</v>
      </c>
      <c r="C1016" t="s">
        <v>501</v>
      </c>
      <c r="D1016" t="s">
        <v>170</v>
      </c>
      <c r="E1016" t="s">
        <v>292</v>
      </c>
      <c r="F1016" s="328"/>
      <c r="G1016" s="328"/>
      <c r="H1016" s="328"/>
      <c r="I1016" s="328"/>
      <c r="J1016" s="328"/>
      <c r="K1016" s="328"/>
      <c r="L1016" s="328"/>
      <c r="M1016" s="328"/>
    </row>
    <row r="1017" spans="1:13" x14ac:dyDescent="0.35">
      <c r="A1017" t="s">
        <v>158</v>
      </c>
      <c r="B1017" t="s">
        <v>502</v>
      </c>
      <c r="C1017" t="s">
        <v>503</v>
      </c>
      <c r="D1017" t="s">
        <v>170</v>
      </c>
      <c r="E1017" t="s">
        <v>292</v>
      </c>
      <c r="F1017" s="328"/>
      <c r="G1017" s="328"/>
      <c r="H1017" s="328"/>
      <c r="I1017" s="328"/>
      <c r="J1017" s="328"/>
      <c r="K1017" s="328"/>
      <c r="L1017" s="328"/>
      <c r="M1017" s="328"/>
    </row>
    <row r="1018" spans="1:13" x14ac:dyDescent="0.35">
      <c r="A1018" t="s">
        <v>158</v>
      </c>
      <c r="B1018" t="s">
        <v>504</v>
      </c>
      <c r="C1018" t="s">
        <v>505</v>
      </c>
      <c r="D1018" t="s">
        <v>170</v>
      </c>
      <c r="E1018" t="s">
        <v>292</v>
      </c>
      <c r="F1018" s="328"/>
      <c r="G1018" s="328"/>
      <c r="H1018" s="328"/>
      <c r="I1018" s="328"/>
      <c r="J1018" s="328"/>
      <c r="K1018" s="328"/>
      <c r="L1018" s="328"/>
      <c r="M1018" s="328"/>
    </row>
    <row r="1019" spans="1:13" x14ac:dyDescent="0.35">
      <c r="A1019" t="s">
        <v>158</v>
      </c>
      <c r="B1019" t="s">
        <v>506</v>
      </c>
      <c r="C1019" t="s">
        <v>507</v>
      </c>
      <c r="D1019" t="s">
        <v>170</v>
      </c>
      <c r="E1019" t="s">
        <v>292</v>
      </c>
      <c r="F1019" s="328"/>
      <c r="G1019" s="328"/>
      <c r="H1019" s="328"/>
      <c r="I1019" s="328"/>
      <c r="J1019" s="328"/>
      <c r="K1019" s="328"/>
      <c r="L1019" s="328"/>
      <c r="M1019" s="328"/>
    </row>
    <row r="1020" spans="1:13" x14ac:dyDescent="0.35">
      <c r="A1020" t="s">
        <v>158</v>
      </c>
      <c r="B1020" t="s">
        <v>508</v>
      </c>
      <c r="C1020" t="s">
        <v>509</v>
      </c>
      <c r="D1020" t="s">
        <v>170</v>
      </c>
      <c r="E1020" t="s">
        <v>292</v>
      </c>
      <c r="F1020" s="328"/>
      <c r="G1020" s="328"/>
      <c r="H1020" s="328"/>
      <c r="I1020" s="328"/>
      <c r="J1020" s="328"/>
      <c r="K1020" s="328"/>
      <c r="L1020" s="328"/>
      <c r="M1020" s="328"/>
    </row>
    <row r="1021" spans="1:13" x14ac:dyDescent="0.35">
      <c r="A1021" t="s">
        <v>158</v>
      </c>
      <c r="B1021" t="s">
        <v>510</v>
      </c>
      <c r="C1021" t="s">
        <v>511</v>
      </c>
      <c r="D1021" t="s">
        <v>170</v>
      </c>
      <c r="E1021" t="s">
        <v>292</v>
      </c>
      <c r="F1021" s="328"/>
      <c r="G1021" s="328"/>
      <c r="H1021" s="328"/>
      <c r="I1021" s="328"/>
      <c r="J1021" s="328"/>
      <c r="K1021" s="328"/>
      <c r="L1021" s="328"/>
      <c r="M1021" s="328"/>
    </row>
    <row r="1022" spans="1:13" x14ac:dyDescent="0.35">
      <c r="A1022" t="s">
        <v>158</v>
      </c>
      <c r="B1022" t="s">
        <v>512</v>
      </c>
      <c r="C1022" t="s">
        <v>513</v>
      </c>
      <c r="D1022" t="s">
        <v>170</v>
      </c>
      <c r="E1022" t="s">
        <v>292</v>
      </c>
      <c r="F1022" s="328"/>
      <c r="G1022" s="328"/>
      <c r="H1022" s="328"/>
      <c r="I1022" s="328"/>
      <c r="J1022" s="328"/>
      <c r="K1022" s="328"/>
      <c r="L1022" s="328"/>
      <c r="M1022" s="328"/>
    </row>
    <row r="1023" spans="1:13" x14ac:dyDescent="0.35">
      <c r="A1023" t="s">
        <v>158</v>
      </c>
      <c r="B1023" t="s">
        <v>514</v>
      </c>
      <c r="C1023" t="s">
        <v>515</v>
      </c>
      <c r="D1023" t="s">
        <v>170</v>
      </c>
      <c r="E1023" t="s">
        <v>292</v>
      </c>
      <c r="F1023" s="328"/>
      <c r="G1023" s="328"/>
      <c r="H1023" s="328"/>
      <c r="I1023" s="328"/>
      <c r="J1023" s="328"/>
      <c r="K1023" s="328"/>
      <c r="L1023" s="328"/>
      <c r="M1023" s="328"/>
    </row>
    <row r="1024" spans="1:13" x14ac:dyDescent="0.35">
      <c r="A1024" t="s">
        <v>158</v>
      </c>
      <c r="B1024" t="s">
        <v>516</v>
      </c>
      <c r="C1024" t="s">
        <v>517</v>
      </c>
      <c r="D1024" t="s">
        <v>170</v>
      </c>
      <c r="E1024" t="s">
        <v>292</v>
      </c>
      <c r="F1024" s="328"/>
      <c r="G1024" s="328"/>
      <c r="H1024" s="328"/>
      <c r="I1024" s="328"/>
      <c r="J1024" s="328"/>
      <c r="K1024" s="328"/>
      <c r="L1024" s="328"/>
      <c r="M1024" s="328"/>
    </row>
    <row r="1025" spans="1:13" x14ac:dyDescent="0.35">
      <c r="A1025" t="s">
        <v>158</v>
      </c>
      <c r="B1025" t="s">
        <v>518</v>
      </c>
      <c r="C1025" t="s">
        <v>519</v>
      </c>
      <c r="D1025" t="s">
        <v>170</v>
      </c>
      <c r="E1025" t="s">
        <v>292</v>
      </c>
      <c r="F1025" s="328"/>
      <c r="G1025" s="328"/>
      <c r="H1025" s="328"/>
      <c r="I1025" s="328"/>
      <c r="J1025" s="328"/>
      <c r="K1025" s="328"/>
      <c r="L1025" s="328"/>
      <c r="M1025" s="328"/>
    </row>
    <row r="1026" spans="1:13" x14ac:dyDescent="0.35">
      <c r="A1026" t="s">
        <v>158</v>
      </c>
      <c r="B1026" t="s">
        <v>520</v>
      </c>
      <c r="C1026" t="s">
        <v>521</v>
      </c>
      <c r="D1026" t="s">
        <v>170</v>
      </c>
      <c r="E1026" t="s">
        <v>292</v>
      </c>
      <c r="F1026" s="328"/>
      <c r="G1026" s="328"/>
      <c r="H1026" s="328"/>
      <c r="I1026" s="328"/>
      <c r="J1026" s="328"/>
      <c r="K1026" s="328"/>
      <c r="L1026" s="328"/>
      <c r="M1026" s="328"/>
    </row>
    <row r="1027" spans="1:13" x14ac:dyDescent="0.35">
      <c r="A1027" t="s">
        <v>158</v>
      </c>
      <c r="B1027" t="s">
        <v>522</v>
      </c>
      <c r="C1027" t="s">
        <v>523</v>
      </c>
      <c r="D1027" t="s">
        <v>170</v>
      </c>
      <c r="E1027" t="s">
        <v>292</v>
      </c>
      <c r="F1027" s="328"/>
      <c r="G1027" s="328"/>
      <c r="H1027" s="328"/>
      <c r="I1027" s="328"/>
      <c r="J1027" s="328"/>
      <c r="K1027" s="328"/>
      <c r="L1027" s="328"/>
      <c r="M1027" s="328"/>
    </row>
    <row r="1028" spans="1:13" x14ac:dyDescent="0.35">
      <c r="A1028" t="s">
        <v>158</v>
      </c>
      <c r="B1028" t="s">
        <v>524</v>
      </c>
      <c r="C1028" t="s">
        <v>525</v>
      </c>
      <c r="D1028" t="s">
        <v>170</v>
      </c>
      <c r="E1028" t="s">
        <v>292</v>
      </c>
      <c r="F1028" s="328"/>
      <c r="G1028" s="328"/>
      <c r="H1028" s="328"/>
      <c r="I1028" s="328"/>
      <c r="J1028" s="328"/>
      <c r="K1028" s="328"/>
      <c r="L1028" s="328"/>
      <c r="M1028" s="328"/>
    </row>
    <row r="1029" spans="1:13" x14ac:dyDescent="0.35">
      <c r="A1029" t="s">
        <v>158</v>
      </c>
      <c r="B1029" t="s">
        <v>526</v>
      </c>
      <c r="C1029" t="s">
        <v>527</v>
      </c>
      <c r="D1029" t="s">
        <v>170</v>
      </c>
      <c r="E1029" t="s">
        <v>292</v>
      </c>
      <c r="F1029" s="328"/>
      <c r="G1029" s="328"/>
      <c r="H1029" s="328"/>
      <c r="I1029" s="328"/>
      <c r="J1029" s="328"/>
      <c r="K1029" s="328"/>
      <c r="L1029" s="328"/>
      <c r="M1029" s="328"/>
    </row>
    <row r="1030" spans="1:13" x14ac:dyDescent="0.35">
      <c r="A1030" t="s">
        <v>158</v>
      </c>
      <c r="B1030" t="s">
        <v>528</v>
      </c>
      <c r="C1030" t="s">
        <v>529</v>
      </c>
      <c r="D1030" t="s">
        <v>170</v>
      </c>
      <c r="E1030" t="s">
        <v>292</v>
      </c>
      <c r="F1030" s="328"/>
      <c r="G1030" s="328"/>
      <c r="H1030" s="328"/>
      <c r="I1030" s="328"/>
      <c r="J1030" s="328"/>
      <c r="K1030" s="328"/>
      <c r="L1030" s="328"/>
      <c r="M1030" s="328"/>
    </row>
    <row r="1031" spans="1:13" x14ac:dyDescent="0.35">
      <c r="A1031" t="s">
        <v>158</v>
      </c>
      <c r="B1031" t="s">
        <v>530</v>
      </c>
      <c r="C1031" t="s">
        <v>531</v>
      </c>
      <c r="D1031" t="s">
        <v>170</v>
      </c>
      <c r="E1031" t="s">
        <v>292</v>
      </c>
      <c r="F1031" s="328"/>
      <c r="G1031" s="328"/>
      <c r="H1031" s="328"/>
      <c r="I1031" s="328"/>
      <c r="J1031" s="328"/>
      <c r="K1031" s="328"/>
      <c r="L1031" s="328"/>
      <c r="M1031" s="328"/>
    </row>
    <row r="1032" spans="1:13" x14ac:dyDescent="0.35">
      <c r="A1032" t="s">
        <v>158</v>
      </c>
      <c r="B1032" t="s">
        <v>532</v>
      </c>
      <c r="C1032" t="s">
        <v>533</v>
      </c>
      <c r="D1032" t="s">
        <v>170</v>
      </c>
      <c r="E1032" t="s">
        <v>292</v>
      </c>
      <c r="F1032" s="328"/>
      <c r="G1032" s="328"/>
      <c r="H1032" s="328"/>
      <c r="I1032" s="328"/>
      <c r="J1032" s="328"/>
      <c r="K1032" s="328"/>
      <c r="L1032" s="328"/>
      <c r="M1032" s="328"/>
    </row>
    <row r="1033" spans="1:13" x14ac:dyDescent="0.35">
      <c r="A1033" t="s">
        <v>158</v>
      </c>
      <c r="B1033" t="s">
        <v>534</v>
      </c>
      <c r="C1033" t="s">
        <v>535</v>
      </c>
      <c r="D1033" t="s">
        <v>170</v>
      </c>
      <c r="E1033" t="s">
        <v>292</v>
      </c>
      <c r="F1033" s="328"/>
      <c r="G1033" s="328"/>
      <c r="H1033" s="328"/>
      <c r="I1033" s="328"/>
      <c r="J1033" s="328"/>
      <c r="K1033" s="328"/>
      <c r="L1033" s="328"/>
      <c r="M1033" s="328"/>
    </row>
    <row r="1034" spans="1:13" x14ac:dyDescent="0.35">
      <c r="A1034" t="s">
        <v>158</v>
      </c>
      <c r="B1034" t="s">
        <v>536</v>
      </c>
      <c r="C1034" t="s">
        <v>537</v>
      </c>
      <c r="D1034" t="s">
        <v>170</v>
      </c>
      <c r="E1034" t="s">
        <v>292</v>
      </c>
      <c r="F1034" s="328"/>
      <c r="G1034" s="328"/>
      <c r="H1034" s="328"/>
      <c r="I1034" s="328"/>
      <c r="J1034" s="328"/>
      <c r="K1034" s="328"/>
      <c r="L1034" s="328"/>
      <c r="M1034" s="328"/>
    </row>
    <row r="1035" spans="1:13" x14ac:dyDescent="0.35">
      <c r="A1035" t="s">
        <v>158</v>
      </c>
      <c r="B1035" t="s">
        <v>538</v>
      </c>
      <c r="C1035" t="s">
        <v>539</v>
      </c>
      <c r="D1035" t="s">
        <v>170</v>
      </c>
      <c r="E1035" t="s">
        <v>292</v>
      </c>
      <c r="F1035" s="328"/>
      <c r="G1035" s="328"/>
      <c r="H1035" s="328"/>
      <c r="I1035" s="328"/>
      <c r="J1035" s="328"/>
      <c r="K1035" s="328"/>
      <c r="L1035" s="328"/>
      <c r="M1035" s="328"/>
    </row>
    <row r="1036" spans="1:13" x14ac:dyDescent="0.35">
      <c r="A1036" t="s">
        <v>158</v>
      </c>
      <c r="B1036" t="s">
        <v>540</v>
      </c>
      <c r="C1036" t="s">
        <v>541</v>
      </c>
      <c r="D1036" t="s">
        <v>170</v>
      </c>
      <c r="E1036" t="s">
        <v>292</v>
      </c>
      <c r="F1036" s="328"/>
      <c r="G1036" s="328"/>
      <c r="H1036" s="328"/>
      <c r="I1036" s="328"/>
      <c r="J1036" s="328"/>
      <c r="K1036" s="328"/>
      <c r="L1036" s="328"/>
      <c r="M1036" s="328"/>
    </row>
    <row r="1037" spans="1:13" x14ac:dyDescent="0.35">
      <c r="A1037" t="s">
        <v>158</v>
      </c>
      <c r="B1037" t="s">
        <v>542</v>
      </c>
      <c r="C1037" t="s">
        <v>543</v>
      </c>
      <c r="D1037" t="s">
        <v>170</v>
      </c>
      <c r="E1037" t="s">
        <v>292</v>
      </c>
      <c r="F1037" s="328"/>
      <c r="G1037" s="328"/>
      <c r="H1037" s="328"/>
      <c r="I1037" s="328"/>
      <c r="J1037" s="328"/>
      <c r="K1037" s="328"/>
      <c r="L1037" s="328"/>
      <c r="M1037" s="328"/>
    </row>
    <row r="1038" spans="1:13" x14ac:dyDescent="0.35">
      <c r="A1038" t="s">
        <v>158</v>
      </c>
      <c r="B1038" t="s">
        <v>544</v>
      </c>
      <c r="C1038" t="s">
        <v>545</v>
      </c>
      <c r="D1038" t="s">
        <v>170</v>
      </c>
      <c r="E1038" t="s">
        <v>292</v>
      </c>
      <c r="F1038" s="328"/>
      <c r="G1038" s="328"/>
      <c r="H1038" s="328"/>
      <c r="I1038" s="328"/>
      <c r="J1038" s="328"/>
      <c r="K1038" s="328"/>
      <c r="L1038" s="328"/>
      <c r="M1038" s="328"/>
    </row>
    <row r="1039" spans="1:13" x14ac:dyDescent="0.35">
      <c r="A1039" t="s">
        <v>158</v>
      </c>
      <c r="B1039" t="s">
        <v>546</v>
      </c>
      <c r="C1039" t="s">
        <v>547</v>
      </c>
      <c r="D1039" t="s">
        <v>170</v>
      </c>
      <c r="E1039" t="s">
        <v>292</v>
      </c>
      <c r="F1039" s="328"/>
      <c r="G1039" s="328"/>
      <c r="H1039" s="328"/>
      <c r="I1039" s="328"/>
      <c r="J1039" s="328"/>
      <c r="K1039" s="328"/>
      <c r="L1039" s="328"/>
      <c r="M1039" s="328"/>
    </row>
    <row r="1040" spans="1:13" x14ac:dyDescent="0.35">
      <c r="A1040" t="s">
        <v>158</v>
      </c>
      <c r="B1040" t="s">
        <v>548</v>
      </c>
      <c r="C1040" t="s">
        <v>549</v>
      </c>
      <c r="D1040" t="s">
        <v>170</v>
      </c>
      <c r="E1040" t="s">
        <v>292</v>
      </c>
      <c r="F1040" s="328"/>
      <c r="G1040" s="328"/>
      <c r="H1040" s="328"/>
      <c r="I1040" s="328"/>
      <c r="J1040" s="328"/>
      <c r="K1040" s="328"/>
      <c r="L1040" s="328"/>
      <c r="M1040" s="328"/>
    </row>
    <row r="1041" spans="1:13" x14ac:dyDescent="0.35">
      <c r="A1041" t="s">
        <v>158</v>
      </c>
      <c r="B1041" t="s">
        <v>550</v>
      </c>
      <c r="C1041" t="s">
        <v>551</v>
      </c>
      <c r="D1041" t="s">
        <v>170</v>
      </c>
      <c r="E1041" t="s">
        <v>292</v>
      </c>
      <c r="F1041" s="328"/>
      <c r="G1041" s="328"/>
      <c r="H1041" s="328"/>
      <c r="I1041" s="328"/>
      <c r="J1041" s="328"/>
      <c r="K1041" s="328"/>
      <c r="L1041" s="328"/>
      <c r="M1041" s="328"/>
    </row>
    <row r="1042" spans="1:13" x14ac:dyDescent="0.35">
      <c r="A1042" t="s">
        <v>158</v>
      </c>
      <c r="B1042" t="s">
        <v>552</v>
      </c>
      <c r="C1042" t="s">
        <v>553</v>
      </c>
      <c r="D1042" t="s">
        <v>170</v>
      </c>
      <c r="E1042" t="s">
        <v>292</v>
      </c>
      <c r="F1042" s="328"/>
      <c r="G1042" s="328"/>
      <c r="H1042" s="328"/>
      <c r="I1042" s="328"/>
      <c r="J1042" s="328"/>
      <c r="K1042" s="328"/>
      <c r="L1042" s="328"/>
      <c r="M1042" s="328"/>
    </row>
    <row r="1043" spans="1:13" x14ac:dyDescent="0.35">
      <c r="A1043" t="s">
        <v>158</v>
      </c>
      <c r="B1043" t="s">
        <v>554</v>
      </c>
      <c r="C1043" t="s">
        <v>555</v>
      </c>
      <c r="D1043" t="s">
        <v>170</v>
      </c>
      <c r="E1043" t="s">
        <v>292</v>
      </c>
      <c r="F1043" s="328"/>
      <c r="G1043" s="328"/>
      <c r="H1043" s="328"/>
      <c r="I1043" s="328"/>
      <c r="J1043" s="328"/>
      <c r="K1043" s="328"/>
      <c r="L1043" s="328"/>
      <c r="M1043" s="328"/>
    </row>
    <row r="1044" spans="1:13" x14ac:dyDescent="0.35">
      <c r="A1044" t="s">
        <v>158</v>
      </c>
      <c r="B1044" t="s">
        <v>556</v>
      </c>
      <c r="C1044" t="s">
        <v>557</v>
      </c>
      <c r="D1044" t="s">
        <v>170</v>
      </c>
      <c r="E1044" t="s">
        <v>292</v>
      </c>
      <c r="F1044" s="328"/>
      <c r="G1044" s="328"/>
      <c r="H1044" s="328"/>
      <c r="I1044" s="328"/>
      <c r="J1044" s="328"/>
      <c r="K1044" s="328"/>
      <c r="L1044" s="328"/>
      <c r="M1044" s="328"/>
    </row>
    <row r="1045" spans="1:13" x14ac:dyDescent="0.35">
      <c r="A1045" t="s">
        <v>158</v>
      </c>
      <c r="B1045" t="s">
        <v>558</v>
      </c>
      <c r="C1045" t="s">
        <v>559</v>
      </c>
      <c r="D1045" t="s">
        <v>170</v>
      </c>
      <c r="E1045" t="s">
        <v>292</v>
      </c>
      <c r="F1045" s="328"/>
      <c r="G1045" s="328"/>
      <c r="H1045" s="328"/>
      <c r="I1045" s="328"/>
      <c r="J1045" s="328"/>
      <c r="K1045" s="328"/>
      <c r="L1045" s="328"/>
      <c r="M1045" s="328"/>
    </row>
    <row r="1046" spans="1:13" x14ac:dyDescent="0.35">
      <c r="A1046" t="s">
        <v>158</v>
      </c>
      <c r="B1046" t="s">
        <v>560</v>
      </c>
      <c r="C1046" t="s">
        <v>561</v>
      </c>
      <c r="D1046" t="s">
        <v>170</v>
      </c>
      <c r="E1046" t="s">
        <v>292</v>
      </c>
      <c r="F1046" s="328"/>
      <c r="G1046" s="328"/>
      <c r="H1046" s="328"/>
      <c r="I1046" s="328"/>
      <c r="J1046" s="328"/>
      <c r="K1046" s="328"/>
      <c r="L1046" s="328"/>
      <c r="M1046" s="328"/>
    </row>
    <row r="1047" spans="1:13" x14ac:dyDescent="0.35">
      <c r="A1047" t="s">
        <v>158</v>
      </c>
      <c r="B1047" t="s">
        <v>562</v>
      </c>
      <c r="C1047" t="s">
        <v>563</v>
      </c>
      <c r="D1047" t="s">
        <v>170</v>
      </c>
      <c r="E1047" t="s">
        <v>292</v>
      </c>
      <c r="F1047" s="328"/>
      <c r="G1047" s="328"/>
      <c r="H1047" s="328"/>
      <c r="I1047" s="328"/>
      <c r="J1047" s="328"/>
      <c r="K1047" s="328"/>
      <c r="L1047" s="328"/>
      <c r="M1047" s="328"/>
    </row>
    <row r="1048" spans="1:13" x14ac:dyDescent="0.35">
      <c r="A1048" t="s">
        <v>158</v>
      </c>
      <c r="B1048" t="s">
        <v>564</v>
      </c>
      <c r="C1048" t="s">
        <v>565</v>
      </c>
      <c r="D1048" t="s">
        <v>170</v>
      </c>
      <c r="E1048" t="s">
        <v>292</v>
      </c>
      <c r="F1048" s="328"/>
      <c r="G1048" s="328"/>
      <c r="H1048" s="328"/>
      <c r="I1048" s="328"/>
      <c r="J1048" s="328"/>
      <c r="K1048" s="328"/>
      <c r="L1048" s="328"/>
      <c r="M1048" s="328"/>
    </row>
    <row r="1049" spans="1:13" x14ac:dyDescent="0.35">
      <c r="A1049" t="s">
        <v>158</v>
      </c>
      <c r="B1049" t="s">
        <v>566</v>
      </c>
      <c r="C1049" t="s">
        <v>567</v>
      </c>
      <c r="D1049" t="s">
        <v>170</v>
      </c>
      <c r="E1049" t="s">
        <v>292</v>
      </c>
      <c r="F1049" s="328"/>
      <c r="G1049" s="328"/>
      <c r="H1049" s="328"/>
      <c r="I1049" s="328"/>
      <c r="J1049" s="328"/>
      <c r="K1049" s="328"/>
      <c r="L1049" s="328"/>
      <c r="M1049" s="328"/>
    </row>
    <row r="1050" spans="1:13" x14ac:dyDescent="0.35">
      <c r="A1050" t="s">
        <v>158</v>
      </c>
      <c r="B1050" t="s">
        <v>568</v>
      </c>
      <c r="C1050" t="s">
        <v>569</v>
      </c>
      <c r="D1050" t="s">
        <v>170</v>
      </c>
      <c r="E1050" t="s">
        <v>292</v>
      </c>
      <c r="F1050" s="328"/>
      <c r="G1050" s="328"/>
      <c r="H1050" s="328"/>
      <c r="I1050" s="328"/>
      <c r="J1050" s="328"/>
      <c r="K1050" s="328"/>
      <c r="L1050" s="328"/>
      <c r="M1050" s="328"/>
    </row>
    <row r="1051" spans="1:13" x14ac:dyDescent="0.35">
      <c r="A1051" t="s">
        <v>158</v>
      </c>
      <c r="B1051" t="s">
        <v>570</v>
      </c>
      <c r="C1051" t="s">
        <v>571</v>
      </c>
      <c r="D1051" t="s">
        <v>170</v>
      </c>
      <c r="E1051" t="s">
        <v>292</v>
      </c>
      <c r="F1051" s="328"/>
      <c r="G1051" s="328"/>
      <c r="H1051" s="328"/>
      <c r="I1051" s="328"/>
      <c r="J1051" s="328"/>
      <c r="K1051" s="328"/>
      <c r="L1051" s="328"/>
      <c r="M1051" s="328"/>
    </row>
    <row r="1052" spans="1:13" x14ac:dyDescent="0.35">
      <c r="A1052" t="s">
        <v>158</v>
      </c>
      <c r="B1052" t="s">
        <v>572</v>
      </c>
      <c r="C1052" t="s">
        <v>573</v>
      </c>
      <c r="D1052" t="s">
        <v>170</v>
      </c>
      <c r="E1052" t="s">
        <v>292</v>
      </c>
      <c r="F1052" s="328"/>
      <c r="G1052" s="328"/>
      <c r="H1052" s="328"/>
      <c r="I1052" s="328"/>
      <c r="J1052" s="328"/>
      <c r="K1052" s="328"/>
      <c r="L1052" s="328"/>
      <c r="M1052" s="328"/>
    </row>
    <row r="1053" spans="1:13" x14ac:dyDescent="0.35">
      <c r="A1053" t="s">
        <v>158</v>
      </c>
      <c r="B1053" t="s">
        <v>574</v>
      </c>
      <c r="C1053" t="s">
        <v>575</v>
      </c>
      <c r="D1053" t="s">
        <v>170</v>
      </c>
      <c r="E1053" t="s">
        <v>292</v>
      </c>
      <c r="F1053" s="328"/>
      <c r="G1053" s="328"/>
      <c r="H1053" s="328"/>
      <c r="I1053" s="328"/>
      <c r="J1053" s="328"/>
      <c r="K1053" s="328"/>
      <c r="L1053" s="328"/>
      <c r="M1053" s="328"/>
    </row>
    <row r="1054" spans="1:13" x14ac:dyDescent="0.35">
      <c r="A1054" t="s">
        <v>158</v>
      </c>
      <c r="B1054" t="s">
        <v>576</v>
      </c>
      <c r="C1054" t="s">
        <v>577</v>
      </c>
      <c r="D1054" t="s">
        <v>170</v>
      </c>
      <c r="E1054" t="s">
        <v>292</v>
      </c>
      <c r="F1054" s="328"/>
      <c r="G1054" s="328"/>
      <c r="H1054" s="328"/>
      <c r="I1054" s="328"/>
      <c r="J1054" s="328"/>
      <c r="K1054" s="328"/>
      <c r="L1054" s="328"/>
      <c r="M1054" s="328"/>
    </row>
    <row r="1055" spans="1:13" x14ac:dyDescent="0.35">
      <c r="A1055" t="s">
        <v>158</v>
      </c>
      <c r="B1055" t="s">
        <v>578</v>
      </c>
      <c r="C1055" t="s">
        <v>579</v>
      </c>
      <c r="D1055" t="s">
        <v>170</v>
      </c>
      <c r="E1055" t="s">
        <v>292</v>
      </c>
      <c r="F1055" s="328"/>
      <c r="G1055" s="328"/>
      <c r="H1055" s="328"/>
      <c r="I1055" s="328"/>
      <c r="J1055" s="328"/>
      <c r="K1055" s="328"/>
      <c r="L1055" s="328"/>
      <c r="M1055" s="328"/>
    </row>
    <row r="1056" spans="1:13" x14ac:dyDescent="0.35">
      <c r="A1056" t="s">
        <v>158</v>
      </c>
      <c r="B1056" t="s">
        <v>580</v>
      </c>
      <c r="C1056" t="s">
        <v>581</v>
      </c>
      <c r="D1056" t="s">
        <v>170</v>
      </c>
      <c r="E1056" t="s">
        <v>292</v>
      </c>
      <c r="F1056" s="328"/>
      <c r="G1056" s="328"/>
      <c r="H1056" s="328"/>
      <c r="I1056" s="328"/>
      <c r="J1056" s="328"/>
      <c r="K1056" s="328"/>
      <c r="L1056" s="328"/>
      <c r="M1056" s="328"/>
    </row>
    <row r="1057" spans="1:13" x14ac:dyDescent="0.35">
      <c r="A1057" t="s">
        <v>158</v>
      </c>
      <c r="B1057" t="s">
        <v>582</v>
      </c>
      <c r="C1057" t="s">
        <v>583</v>
      </c>
      <c r="D1057" t="s">
        <v>170</v>
      </c>
      <c r="E1057" t="s">
        <v>292</v>
      </c>
      <c r="F1057" s="328"/>
      <c r="G1057" s="328"/>
      <c r="H1057" s="328"/>
      <c r="I1057" s="328"/>
      <c r="J1057" s="328"/>
      <c r="K1057" s="328"/>
      <c r="L1057" s="328"/>
      <c r="M1057" s="328"/>
    </row>
    <row r="1058" spans="1:13" x14ac:dyDescent="0.35">
      <c r="A1058" t="s">
        <v>158</v>
      </c>
      <c r="B1058" t="s">
        <v>584</v>
      </c>
      <c r="C1058" t="s">
        <v>585</v>
      </c>
      <c r="D1058" t="s">
        <v>170</v>
      </c>
      <c r="E1058" t="s">
        <v>292</v>
      </c>
      <c r="F1058" s="328"/>
      <c r="G1058" s="328"/>
      <c r="H1058" s="328"/>
      <c r="I1058" s="328"/>
      <c r="J1058" s="328"/>
      <c r="K1058" s="328"/>
      <c r="L1058" s="328"/>
      <c r="M1058" s="328"/>
    </row>
    <row r="1059" spans="1:13" x14ac:dyDescent="0.35">
      <c r="A1059" t="s">
        <v>158</v>
      </c>
      <c r="B1059" t="s">
        <v>586</v>
      </c>
      <c r="C1059" t="s">
        <v>587</v>
      </c>
      <c r="D1059" t="s">
        <v>170</v>
      </c>
      <c r="E1059" t="s">
        <v>292</v>
      </c>
      <c r="F1059" s="328"/>
      <c r="G1059" s="328"/>
      <c r="H1059" s="328"/>
      <c r="I1059" s="328"/>
      <c r="J1059" s="328"/>
      <c r="K1059" s="328"/>
      <c r="L1059" s="328"/>
      <c r="M1059" s="328"/>
    </row>
    <row r="1060" spans="1:13" x14ac:dyDescent="0.35">
      <c r="A1060" t="s">
        <v>158</v>
      </c>
      <c r="B1060" t="s">
        <v>588</v>
      </c>
      <c r="C1060" t="s">
        <v>589</v>
      </c>
      <c r="D1060" t="s">
        <v>170</v>
      </c>
      <c r="E1060" t="s">
        <v>292</v>
      </c>
      <c r="F1060" s="328"/>
      <c r="G1060" s="328"/>
      <c r="H1060" s="328"/>
      <c r="I1060" s="328"/>
      <c r="J1060" s="328"/>
      <c r="K1060" s="328"/>
      <c r="L1060" s="328"/>
      <c r="M1060" s="328"/>
    </row>
    <row r="1061" spans="1:13" x14ac:dyDescent="0.35">
      <c r="A1061" t="s">
        <v>158</v>
      </c>
      <c r="B1061" t="s">
        <v>590</v>
      </c>
      <c r="C1061" t="s">
        <v>591</v>
      </c>
      <c r="D1061" t="s">
        <v>170</v>
      </c>
      <c r="E1061" t="s">
        <v>292</v>
      </c>
      <c r="F1061" s="328"/>
      <c r="G1061" s="328"/>
      <c r="H1061" s="328"/>
      <c r="I1061" s="328"/>
      <c r="J1061" s="328"/>
      <c r="K1061" s="328"/>
      <c r="L1061" s="328"/>
      <c r="M1061" s="328"/>
    </row>
    <row r="1062" spans="1:13" x14ac:dyDescent="0.35">
      <c r="A1062" t="s">
        <v>158</v>
      </c>
      <c r="B1062" t="s">
        <v>592</v>
      </c>
      <c r="C1062" t="s">
        <v>593</v>
      </c>
      <c r="D1062" t="s">
        <v>170</v>
      </c>
      <c r="E1062" t="s">
        <v>292</v>
      </c>
      <c r="F1062" s="328"/>
      <c r="G1062" s="328"/>
      <c r="H1062" s="328"/>
      <c r="I1062" s="328"/>
      <c r="J1062" s="328"/>
      <c r="K1062" s="328"/>
      <c r="L1062" s="328"/>
      <c r="M1062" s="328"/>
    </row>
    <row r="1063" spans="1:13" x14ac:dyDescent="0.35">
      <c r="A1063" t="s">
        <v>158</v>
      </c>
      <c r="B1063" t="s">
        <v>594</v>
      </c>
      <c r="C1063" t="s">
        <v>595</v>
      </c>
      <c r="D1063" t="s">
        <v>170</v>
      </c>
      <c r="E1063" t="s">
        <v>292</v>
      </c>
      <c r="F1063" s="328"/>
      <c r="G1063" s="328"/>
      <c r="H1063" s="328"/>
      <c r="I1063" s="328"/>
      <c r="J1063" s="328"/>
      <c r="K1063" s="328"/>
      <c r="L1063" s="328"/>
      <c r="M1063" s="328"/>
    </row>
    <row r="1064" spans="1:13" x14ac:dyDescent="0.35">
      <c r="A1064" t="s">
        <v>158</v>
      </c>
      <c r="B1064" t="s">
        <v>596</v>
      </c>
      <c r="C1064" t="s">
        <v>597</v>
      </c>
      <c r="D1064" t="s">
        <v>170</v>
      </c>
      <c r="E1064" t="s">
        <v>292</v>
      </c>
      <c r="F1064" s="328"/>
      <c r="G1064" s="328"/>
      <c r="H1064" s="328"/>
      <c r="I1064" s="328"/>
      <c r="J1064" s="328"/>
      <c r="K1064" s="328"/>
      <c r="L1064" s="328"/>
      <c r="M1064" s="328"/>
    </row>
    <row r="1065" spans="1:13" x14ac:dyDescent="0.35">
      <c r="A1065" t="s">
        <v>158</v>
      </c>
      <c r="B1065" t="s">
        <v>598</v>
      </c>
      <c r="C1065" t="s">
        <v>599</v>
      </c>
      <c r="D1065" t="s">
        <v>170</v>
      </c>
      <c r="E1065" t="s">
        <v>292</v>
      </c>
      <c r="F1065" s="328"/>
      <c r="G1065" s="328"/>
      <c r="H1065" s="328"/>
      <c r="I1065" s="328"/>
      <c r="J1065" s="328"/>
      <c r="K1065" s="328"/>
      <c r="L1065" s="328"/>
      <c r="M1065" s="328"/>
    </row>
    <row r="1066" spans="1:13" x14ac:dyDescent="0.35">
      <c r="A1066" t="s">
        <v>158</v>
      </c>
      <c r="B1066" t="s">
        <v>600</v>
      </c>
      <c r="C1066" t="s">
        <v>601</v>
      </c>
      <c r="D1066" t="s">
        <v>170</v>
      </c>
      <c r="E1066" t="s">
        <v>292</v>
      </c>
      <c r="F1066" s="328"/>
      <c r="G1066" s="328"/>
      <c r="H1066" s="328"/>
      <c r="I1066" s="328"/>
      <c r="J1066" s="328"/>
      <c r="K1066" s="328"/>
      <c r="L1066" s="328"/>
      <c r="M1066" s="328"/>
    </row>
    <row r="1067" spans="1:13" x14ac:dyDescent="0.35">
      <c r="A1067" t="s">
        <v>158</v>
      </c>
      <c r="B1067" t="s">
        <v>602</v>
      </c>
      <c r="C1067" t="s">
        <v>603</v>
      </c>
      <c r="D1067" t="s">
        <v>170</v>
      </c>
      <c r="E1067" t="s">
        <v>292</v>
      </c>
      <c r="F1067" s="328"/>
      <c r="G1067" s="328"/>
      <c r="H1067" s="328"/>
      <c r="I1067" s="328"/>
      <c r="J1067" s="328"/>
      <c r="K1067" s="328"/>
      <c r="L1067" s="328"/>
      <c r="M1067" s="328"/>
    </row>
    <row r="1068" spans="1:13" x14ac:dyDescent="0.35">
      <c r="A1068" t="s">
        <v>158</v>
      </c>
      <c r="B1068" t="s">
        <v>604</v>
      </c>
      <c r="C1068" t="s">
        <v>605</v>
      </c>
      <c r="D1068" t="s">
        <v>170</v>
      </c>
      <c r="E1068" t="s">
        <v>292</v>
      </c>
      <c r="F1068" s="328"/>
      <c r="G1068" s="328"/>
      <c r="H1068" s="328"/>
      <c r="I1068" s="328"/>
      <c r="J1068" s="328"/>
      <c r="K1068" s="328"/>
      <c r="L1068" s="328"/>
      <c r="M1068" s="328"/>
    </row>
    <row r="1069" spans="1:13" x14ac:dyDescent="0.35">
      <c r="A1069" t="s">
        <v>158</v>
      </c>
      <c r="B1069" t="s">
        <v>606</v>
      </c>
      <c r="C1069" t="s">
        <v>607</v>
      </c>
      <c r="D1069" t="s">
        <v>170</v>
      </c>
      <c r="E1069" t="s">
        <v>292</v>
      </c>
      <c r="F1069" s="328"/>
      <c r="G1069" s="328"/>
      <c r="H1069" s="328"/>
      <c r="I1069" s="328"/>
      <c r="J1069" s="328"/>
      <c r="K1069" s="328"/>
      <c r="L1069" s="328"/>
      <c r="M1069" s="328"/>
    </row>
    <row r="1070" spans="1:13" x14ac:dyDescent="0.35">
      <c r="A1070" t="s">
        <v>158</v>
      </c>
      <c r="B1070" t="s">
        <v>608</v>
      </c>
      <c r="C1070" t="s">
        <v>609</v>
      </c>
      <c r="D1070" t="s">
        <v>170</v>
      </c>
      <c r="E1070" t="s">
        <v>292</v>
      </c>
      <c r="F1070" s="328"/>
      <c r="G1070" s="328"/>
      <c r="H1070" s="328"/>
      <c r="I1070" s="328"/>
      <c r="J1070" s="328"/>
      <c r="K1070" s="328"/>
      <c r="L1070" s="328"/>
      <c r="M1070" s="328"/>
    </row>
    <row r="1071" spans="1:13" x14ac:dyDescent="0.35">
      <c r="A1071" t="s">
        <v>158</v>
      </c>
      <c r="B1071" t="s">
        <v>610</v>
      </c>
      <c r="C1071" t="s">
        <v>611</v>
      </c>
      <c r="D1071" t="s">
        <v>170</v>
      </c>
      <c r="E1071" t="s">
        <v>292</v>
      </c>
      <c r="F1071" s="328"/>
      <c r="G1071" s="328"/>
      <c r="H1071" s="328"/>
      <c r="I1071" s="328"/>
      <c r="J1071" s="328"/>
      <c r="K1071" s="328"/>
      <c r="L1071" s="328"/>
      <c r="M1071" s="328"/>
    </row>
    <row r="1072" spans="1:13" x14ac:dyDescent="0.35">
      <c r="A1072" t="s">
        <v>158</v>
      </c>
      <c r="B1072" t="s">
        <v>612</v>
      </c>
      <c r="C1072" t="s">
        <v>613</v>
      </c>
      <c r="D1072" t="s">
        <v>170</v>
      </c>
      <c r="E1072" t="s">
        <v>292</v>
      </c>
      <c r="F1072" s="328"/>
      <c r="G1072" s="328"/>
      <c r="H1072" s="328"/>
      <c r="I1072" s="328"/>
      <c r="J1072" s="328"/>
      <c r="K1072" s="328"/>
      <c r="L1072" s="328"/>
      <c r="M1072" s="328"/>
    </row>
    <row r="1073" spans="1:13" x14ac:dyDescent="0.35">
      <c r="A1073" t="s">
        <v>158</v>
      </c>
      <c r="B1073" t="s">
        <v>614</v>
      </c>
      <c r="C1073" t="s">
        <v>615</v>
      </c>
      <c r="D1073" t="s">
        <v>170</v>
      </c>
      <c r="E1073" t="s">
        <v>292</v>
      </c>
      <c r="F1073" s="328"/>
      <c r="G1073" s="328"/>
      <c r="H1073" s="328"/>
      <c r="I1073" s="328"/>
      <c r="J1073" s="328"/>
      <c r="K1073" s="328"/>
      <c r="L1073" s="328"/>
      <c r="M1073" s="328"/>
    </row>
    <row r="1074" spans="1:13" ht="38.25" x14ac:dyDescent="0.35">
      <c r="A1074" t="s">
        <v>158</v>
      </c>
      <c r="B1074" t="s">
        <v>616</v>
      </c>
      <c r="C1074" s="327" t="s">
        <v>617</v>
      </c>
      <c r="D1074" t="s">
        <v>424</v>
      </c>
      <c r="E1074" t="s">
        <v>292</v>
      </c>
      <c r="F1074" s="444"/>
      <c r="G1074" s="444"/>
      <c r="H1074" s="444"/>
      <c r="I1074" s="444"/>
      <c r="J1074" s="444"/>
      <c r="K1074" s="444"/>
      <c r="L1074" s="444"/>
      <c r="M1074" s="444"/>
    </row>
    <row r="1075" spans="1:13" ht="25.5" x14ac:dyDescent="0.35">
      <c r="A1075" t="s">
        <v>158</v>
      </c>
      <c r="B1075" t="s">
        <v>618</v>
      </c>
      <c r="C1075" s="327" t="s">
        <v>619</v>
      </c>
      <c r="D1075" t="s">
        <v>424</v>
      </c>
      <c r="E1075" t="s">
        <v>292</v>
      </c>
      <c r="F1075" s="444"/>
      <c r="G1075" s="444"/>
      <c r="H1075" s="444"/>
      <c r="I1075" s="444"/>
      <c r="J1075" s="444"/>
      <c r="K1075" s="444"/>
      <c r="L1075" s="444"/>
      <c r="M1075" s="444"/>
    </row>
    <row r="1076" spans="1:13" ht="25.5" x14ac:dyDescent="0.35">
      <c r="A1076" t="s">
        <v>158</v>
      </c>
      <c r="B1076" t="s">
        <v>620</v>
      </c>
      <c r="C1076" s="327" t="s">
        <v>621</v>
      </c>
      <c r="D1076" t="s">
        <v>176</v>
      </c>
      <c r="E1076" t="s">
        <v>292</v>
      </c>
      <c r="F1076" s="445"/>
      <c r="G1076" s="445"/>
      <c r="H1076" s="445"/>
      <c r="I1076" s="445"/>
      <c r="J1076" s="445"/>
      <c r="K1076" s="445"/>
      <c r="L1076" s="445"/>
      <c r="M1076" s="445"/>
    </row>
    <row r="1077" spans="1:13" x14ac:dyDescent="0.35">
      <c r="A1077" t="s">
        <v>158</v>
      </c>
      <c r="B1077" t="s">
        <v>622</v>
      </c>
      <c r="C1077" t="s">
        <v>623</v>
      </c>
      <c r="D1077" t="s">
        <v>424</v>
      </c>
      <c r="E1077" t="s">
        <v>292</v>
      </c>
      <c r="F1077" s="444"/>
      <c r="G1077" s="444"/>
      <c r="H1077" s="444"/>
      <c r="I1077" s="444"/>
      <c r="J1077" s="444"/>
      <c r="K1077" s="444"/>
      <c r="L1077" s="444"/>
      <c r="M1077" s="444"/>
    </row>
    <row r="1078" spans="1:13" x14ac:dyDescent="0.35">
      <c r="A1078" t="s">
        <v>158</v>
      </c>
      <c r="B1078" t="s">
        <v>624</v>
      </c>
      <c r="C1078" t="s">
        <v>625</v>
      </c>
      <c r="D1078" t="s">
        <v>424</v>
      </c>
      <c r="E1078" t="s">
        <v>292</v>
      </c>
      <c r="F1078" s="444"/>
      <c r="G1078" s="444"/>
      <c r="H1078" s="444"/>
      <c r="I1078" s="444"/>
      <c r="J1078" s="444"/>
      <c r="K1078" s="444"/>
      <c r="L1078" s="444"/>
      <c r="M1078" s="444"/>
    </row>
    <row r="1079" spans="1:13" x14ac:dyDescent="0.35">
      <c r="A1079" t="s">
        <v>158</v>
      </c>
      <c r="B1079" t="s">
        <v>626</v>
      </c>
      <c r="C1079" t="s">
        <v>627</v>
      </c>
      <c r="D1079" t="s">
        <v>424</v>
      </c>
      <c r="E1079" t="s">
        <v>292</v>
      </c>
      <c r="F1079" s="444"/>
      <c r="G1079" s="444"/>
      <c r="H1079" s="444"/>
      <c r="I1079" s="444"/>
      <c r="J1079" s="444"/>
      <c r="K1079" s="444"/>
      <c r="L1079" s="444"/>
      <c r="M1079" s="444"/>
    </row>
    <row r="1080" spans="1:13" x14ac:dyDescent="0.35">
      <c r="A1080" t="s">
        <v>158</v>
      </c>
      <c r="B1080" t="s">
        <v>628</v>
      </c>
      <c r="C1080" t="s">
        <v>629</v>
      </c>
      <c r="D1080" t="s">
        <v>424</v>
      </c>
      <c r="E1080" t="s">
        <v>292</v>
      </c>
      <c r="F1080" s="444"/>
      <c r="G1080" s="444"/>
      <c r="H1080" s="444"/>
      <c r="I1080" s="444"/>
      <c r="J1080" s="444"/>
      <c r="K1080" s="444"/>
      <c r="L1080" s="444"/>
      <c r="M1080" s="444"/>
    </row>
    <row r="1081" spans="1:13" x14ac:dyDescent="0.35">
      <c r="A1081" t="s">
        <v>158</v>
      </c>
      <c r="B1081" t="s">
        <v>630</v>
      </c>
      <c r="C1081" t="s">
        <v>631</v>
      </c>
      <c r="D1081" t="s">
        <v>188</v>
      </c>
      <c r="E1081" t="s">
        <v>292</v>
      </c>
      <c r="F1081" s="446"/>
      <c r="G1081" s="446"/>
      <c r="H1081" s="446"/>
      <c r="I1081" s="446"/>
      <c r="J1081" s="446"/>
      <c r="K1081" s="446"/>
      <c r="L1081" s="446"/>
      <c r="M1081" s="446"/>
    </row>
    <row r="1082" spans="1:13" x14ac:dyDescent="0.35">
      <c r="A1082" t="s">
        <v>158</v>
      </c>
      <c r="B1082" t="s">
        <v>632</v>
      </c>
      <c r="C1082" t="s">
        <v>633</v>
      </c>
      <c r="D1082" t="s">
        <v>188</v>
      </c>
      <c r="E1082" t="s">
        <v>292</v>
      </c>
      <c r="F1082" s="446"/>
      <c r="G1082" s="446"/>
      <c r="H1082" s="446"/>
      <c r="I1082" s="446"/>
      <c r="J1082" s="446"/>
      <c r="K1082" s="446"/>
      <c r="L1082" s="446"/>
      <c r="M1082" s="446"/>
    </row>
    <row r="1083" spans="1:13" x14ac:dyDescent="0.35">
      <c r="A1083" t="s">
        <v>158</v>
      </c>
      <c r="B1083" t="s">
        <v>634</v>
      </c>
      <c r="C1083" t="s">
        <v>635</v>
      </c>
      <c r="D1083" t="s">
        <v>636</v>
      </c>
      <c r="E1083" t="s">
        <v>292</v>
      </c>
      <c r="F1083" s="446"/>
      <c r="G1083" s="446"/>
      <c r="H1083" s="446"/>
      <c r="I1083" s="446"/>
      <c r="J1083" s="446"/>
      <c r="K1083" s="446"/>
      <c r="L1083" s="446"/>
      <c r="M1083" s="446"/>
    </row>
    <row r="1084" spans="1:13" x14ac:dyDescent="0.35">
      <c r="A1084" t="s">
        <v>158</v>
      </c>
      <c r="B1084" t="s">
        <v>637</v>
      </c>
      <c r="C1084" t="s">
        <v>638</v>
      </c>
      <c r="D1084" t="s">
        <v>636</v>
      </c>
      <c r="E1084" t="s">
        <v>292</v>
      </c>
      <c r="F1084" s="446"/>
      <c r="G1084" s="446"/>
      <c r="H1084" s="446"/>
      <c r="I1084" s="446"/>
      <c r="J1084" s="446"/>
      <c r="K1084" s="446"/>
      <c r="L1084" s="446"/>
      <c r="M1084" s="446"/>
    </row>
    <row r="1085" spans="1:13" x14ac:dyDescent="0.35">
      <c r="A1085" t="s">
        <v>158</v>
      </c>
      <c r="B1085" t="s">
        <v>639</v>
      </c>
      <c r="C1085" t="s">
        <v>640</v>
      </c>
      <c r="D1085" t="s">
        <v>176</v>
      </c>
      <c r="E1085" t="s">
        <v>292</v>
      </c>
      <c r="F1085" s="445"/>
      <c r="G1085" s="445"/>
      <c r="H1085" s="445"/>
      <c r="I1085" s="445"/>
      <c r="J1085" s="445"/>
      <c r="K1085" s="445"/>
      <c r="L1085" s="445"/>
      <c r="M1085" s="445"/>
    </row>
    <row r="1086" spans="1:13" x14ac:dyDescent="0.35">
      <c r="A1086" t="s">
        <v>158</v>
      </c>
      <c r="B1086" t="s">
        <v>641</v>
      </c>
      <c r="C1086" t="s">
        <v>642</v>
      </c>
      <c r="D1086" t="s">
        <v>636</v>
      </c>
      <c r="E1086" t="s">
        <v>292</v>
      </c>
      <c r="F1086" s="446"/>
      <c r="G1086" s="446"/>
      <c r="H1086" s="446"/>
      <c r="I1086" s="446"/>
      <c r="J1086" s="446"/>
      <c r="K1086" s="446"/>
      <c r="L1086" s="446"/>
      <c r="M1086" s="446"/>
    </row>
    <row r="1087" spans="1:13" x14ac:dyDescent="0.35">
      <c r="A1087" t="s">
        <v>158</v>
      </c>
      <c r="B1087" t="s">
        <v>643</v>
      </c>
      <c r="C1087" t="s">
        <v>644</v>
      </c>
      <c r="D1087" t="s">
        <v>176</v>
      </c>
      <c r="E1087" t="s">
        <v>292</v>
      </c>
      <c r="F1087" s="445"/>
      <c r="G1087" s="445"/>
      <c r="H1087" s="445"/>
      <c r="I1087" s="445"/>
      <c r="J1087" s="445"/>
      <c r="K1087" s="445"/>
      <c r="L1087" s="445"/>
      <c r="M1087" s="445"/>
    </row>
    <row r="1088" spans="1:13" x14ac:dyDescent="0.35">
      <c r="A1088" t="s">
        <v>158</v>
      </c>
      <c r="B1088" t="s">
        <v>645</v>
      </c>
      <c r="C1088" t="s">
        <v>646</v>
      </c>
      <c r="D1088" t="s">
        <v>636</v>
      </c>
      <c r="E1088" t="s">
        <v>292</v>
      </c>
      <c r="F1088" s="446"/>
      <c r="G1088" s="446"/>
      <c r="H1088" s="446"/>
      <c r="I1088" s="446"/>
      <c r="J1088" s="446"/>
      <c r="K1088" s="446"/>
      <c r="L1088" s="446"/>
      <c r="M1088" s="446"/>
    </row>
    <row r="1089" spans="1:13" x14ac:dyDescent="0.35">
      <c r="A1089" t="s">
        <v>158</v>
      </c>
      <c r="B1089" t="s">
        <v>647</v>
      </c>
      <c r="C1089" t="s">
        <v>648</v>
      </c>
      <c r="D1089" t="s">
        <v>176</v>
      </c>
      <c r="E1089" t="s">
        <v>292</v>
      </c>
      <c r="F1089" s="445"/>
      <c r="G1089" s="445"/>
      <c r="H1089" s="445"/>
      <c r="I1089" s="445"/>
      <c r="J1089" s="445"/>
      <c r="K1089" s="445"/>
      <c r="L1089" s="445"/>
      <c r="M1089" s="445"/>
    </row>
    <row r="1090" spans="1:13" x14ac:dyDescent="0.35">
      <c r="A1090" t="s">
        <v>158</v>
      </c>
      <c r="B1090" t="s">
        <v>649</v>
      </c>
      <c r="C1090" t="s">
        <v>650</v>
      </c>
      <c r="D1090" t="s">
        <v>176</v>
      </c>
      <c r="E1090" t="s">
        <v>292</v>
      </c>
      <c r="F1090" s="445"/>
      <c r="G1090" s="445"/>
      <c r="H1090" s="445"/>
      <c r="I1090" s="445"/>
      <c r="J1090" s="445"/>
      <c r="K1090" s="445"/>
      <c r="L1090" s="445"/>
      <c r="M1090" s="445"/>
    </row>
    <row r="1091" spans="1:13" x14ac:dyDescent="0.35">
      <c r="A1091" t="s">
        <v>158</v>
      </c>
      <c r="B1091" t="s">
        <v>651</v>
      </c>
      <c r="C1091" t="s">
        <v>652</v>
      </c>
      <c r="D1091" t="s">
        <v>176</v>
      </c>
      <c r="E1091" t="s">
        <v>292</v>
      </c>
      <c r="F1091" s="445"/>
      <c r="G1091" s="445"/>
      <c r="H1091" s="445"/>
      <c r="I1091" s="445"/>
      <c r="J1091" s="445"/>
      <c r="K1091" s="445"/>
      <c r="L1091" s="445"/>
      <c r="M1091" s="445"/>
    </row>
    <row r="1092" spans="1:13" x14ac:dyDescent="0.35">
      <c r="A1092" t="s">
        <v>158</v>
      </c>
      <c r="B1092" t="s">
        <v>653</v>
      </c>
      <c r="C1092" t="s">
        <v>654</v>
      </c>
      <c r="D1092" t="s">
        <v>176</v>
      </c>
      <c r="E1092" t="s">
        <v>292</v>
      </c>
      <c r="F1092" s="445"/>
      <c r="G1092" s="445"/>
      <c r="H1092" s="445"/>
      <c r="I1092" s="445"/>
      <c r="J1092" s="445"/>
      <c r="K1092" s="445"/>
      <c r="L1092" s="445"/>
      <c r="M1092" s="445"/>
    </row>
    <row r="1093" spans="1:13" x14ac:dyDescent="0.35">
      <c r="A1093" t="s">
        <v>158</v>
      </c>
      <c r="B1093" t="s">
        <v>655</v>
      </c>
      <c r="C1093" t="s">
        <v>656</v>
      </c>
      <c r="D1093" t="s">
        <v>189</v>
      </c>
      <c r="E1093" t="s">
        <v>292</v>
      </c>
      <c r="F1093" s="446"/>
      <c r="G1093" s="446"/>
      <c r="H1093" s="446"/>
      <c r="I1093" s="446"/>
      <c r="J1093" s="446"/>
      <c r="K1093" s="446"/>
      <c r="L1093" s="446"/>
      <c r="M1093" s="446"/>
    </row>
    <row r="1094" spans="1:13" x14ac:dyDescent="0.35">
      <c r="A1094" t="s">
        <v>158</v>
      </c>
      <c r="B1094" t="s">
        <v>657</v>
      </c>
      <c r="C1094" t="s">
        <v>658</v>
      </c>
      <c r="D1094" t="s">
        <v>170</v>
      </c>
      <c r="E1094" t="s">
        <v>292</v>
      </c>
      <c r="F1094" s="328"/>
      <c r="G1094" s="328"/>
      <c r="H1094" s="328"/>
      <c r="I1094" s="328"/>
      <c r="J1094" s="328"/>
      <c r="K1094" s="328"/>
      <c r="L1094" s="328"/>
      <c r="M1094" s="328"/>
    </row>
    <row r="1095" spans="1:13" x14ac:dyDescent="0.35">
      <c r="A1095" t="s">
        <v>158</v>
      </c>
      <c r="B1095" t="s">
        <v>659</v>
      </c>
      <c r="C1095" t="s">
        <v>660</v>
      </c>
      <c r="D1095" t="s">
        <v>170</v>
      </c>
      <c r="E1095" t="s">
        <v>292</v>
      </c>
      <c r="F1095" s="328"/>
      <c r="G1095" s="328"/>
      <c r="H1095" s="328"/>
      <c r="I1095" s="328"/>
      <c r="J1095" s="328"/>
      <c r="K1095" s="328"/>
      <c r="L1095" s="328"/>
      <c r="M1095" s="328"/>
    </row>
    <row r="1096" spans="1:13" x14ac:dyDescent="0.35">
      <c r="A1096" t="s">
        <v>126</v>
      </c>
      <c r="B1096" t="s">
        <v>290</v>
      </c>
      <c r="C1096" t="s">
        <v>291</v>
      </c>
      <c r="D1096" t="s">
        <v>170</v>
      </c>
      <c r="E1096" t="s">
        <v>292</v>
      </c>
      <c r="F1096" s="328"/>
      <c r="G1096" s="328"/>
      <c r="H1096" s="328"/>
      <c r="I1096" s="328">
        <v>116.373</v>
      </c>
      <c r="J1096" s="328"/>
      <c r="K1096" s="328"/>
      <c r="L1096" s="328"/>
      <c r="M1096" s="328"/>
    </row>
    <row r="1097" spans="1:13" x14ac:dyDescent="0.35">
      <c r="A1097" t="s">
        <v>126</v>
      </c>
      <c r="B1097" t="s">
        <v>293</v>
      </c>
      <c r="C1097" t="s">
        <v>294</v>
      </c>
      <c r="D1097" t="s">
        <v>172</v>
      </c>
      <c r="E1097" t="s">
        <v>292</v>
      </c>
      <c r="F1097" s="328"/>
      <c r="G1097" s="328"/>
      <c r="H1097" s="328"/>
      <c r="I1097" s="328">
        <v>4074.3919999999998</v>
      </c>
      <c r="J1097" s="328"/>
      <c r="K1097" s="328"/>
      <c r="L1097" s="328"/>
      <c r="M1097" s="328"/>
    </row>
    <row r="1098" spans="1:13" x14ac:dyDescent="0.35">
      <c r="A1098" t="s">
        <v>126</v>
      </c>
      <c r="B1098" t="s">
        <v>295</v>
      </c>
      <c r="C1098" t="s">
        <v>296</v>
      </c>
      <c r="D1098" t="s">
        <v>188</v>
      </c>
      <c r="E1098" t="s">
        <v>292</v>
      </c>
      <c r="F1098" s="443"/>
      <c r="G1098" s="443"/>
      <c r="H1098" s="443">
        <v>0</v>
      </c>
      <c r="I1098" s="443">
        <v>1.53</v>
      </c>
      <c r="J1098" s="443"/>
      <c r="K1098" s="443"/>
      <c r="L1098" s="443"/>
      <c r="M1098" s="443"/>
    </row>
    <row r="1099" spans="1:13" x14ac:dyDescent="0.35">
      <c r="A1099" t="s">
        <v>126</v>
      </c>
      <c r="B1099" t="s">
        <v>297</v>
      </c>
      <c r="C1099" t="s">
        <v>298</v>
      </c>
      <c r="D1099" t="s">
        <v>205</v>
      </c>
      <c r="E1099" t="s">
        <v>292</v>
      </c>
      <c r="I1099" t="s">
        <v>308</v>
      </c>
    </row>
    <row r="1100" spans="1:13" x14ac:dyDescent="0.35">
      <c r="A1100" t="s">
        <v>126</v>
      </c>
      <c r="B1100" t="s">
        <v>300</v>
      </c>
      <c r="C1100" t="s">
        <v>301</v>
      </c>
      <c r="D1100" t="s">
        <v>170</v>
      </c>
      <c r="E1100" t="s">
        <v>292</v>
      </c>
      <c r="F1100" s="328"/>
      <c r="G1100" s="328"/>
      <c r="H1100" s="328"/>
      <c r="I1100" s="328">
        <v>0</v>
      </c>
      <c r="J1100" s="328"/>
      <c r="K1100" s="328"/>
      <c r="L1100" s="328"/>
      <c r="M1100" s="328"/>
    </row>
    <row r="1101" spans="1:13" x14ac:dyDescent="0.35">
      <c r="A1101" t="s">
        <v>126</v>
      </c>
      <c r="B1101" t="s">
        <v>302</v>
      </c>
      <c r="C1101" t="s">
        <v>303</v>
      </c>
      <c r="D1101" t="s">
        <v>170</v>
      </c>
      <c r="E1101" t="s">
        <v>292</v>
      </c>
      <c r="F1101" s="328"/>
      <c r="G1101" s="328"/>
      <c r="H1101" s="328"/>
      <c r="I1101" s="328">
        <v>0</v>
      </c>
      <c r="J1101" s="328"/>
      <c r="K1101" s="328"/>
      <c r="L1101" s="328"/>
      <c r="M1101" s="328"/>
    </row>
    <row r="1102" spans="1:13" x14ac:dyDescent="0.35">
      <c r="A1102" t="s">
        <v>126</v>
      </c>
      <c r="B1102" t="s">
        <v>304</v>
      </c>
      <c r="C1102" t="s">
        <v>305</v>
      </c>
      <c r="D1102" t="s">
        <v>186</v>
      </c>
      <c r="E1102" t="s">
        <v>292</v>
      </c>
      <c r="F1102" s="443"/>
      <c r="G1102" s="443"/>
      <c r="H1102" s="443">
        <v>0</v>
      </c>
      <c r="I1102" s="443">
        <v>7.8859770701218603E-3</v>
      </c>
      <c r="J1102" s="443"/>
      <c r="K1102" s="443"/>
      <c r="L1102" s="443"/>
      <c r="M1102" s="443"/>
    </row>
    <row r="1103" spans="1:13" x14ac:dyDescent="0.35">
      <c r="A1103" t="s">
        <v>126</v>
      </c>
      <c r="B1103" t="s">
        <v>306</v>
      </c>
      <c r="C1103" t="s">
        <v>307</v>
      </c>
      <c r="D1103" t="s">
        <v>205</v>
      </c>
      <c r="E1103" t="s">
        <v>292</v>
      </c>
      <c r="I1103" t="s">
        <v>299</v>
      </c>
    </row>
    <row r="1104" spans="1:13" x14ac:dyDescent="0.35">
      <c r="A1104" t="s">
        <v>126</v>
      </c>
      <c r="B1104" t="s">
        <v>309</v>
      </c>
      <c r="C1104" t="s">
        <v>310</v>
      </c>
      <c r="D1104" t="s">
        <v>170</v>
      </c>
      <c r="E1104" t="s">
        <v>292</v>
      </c>
      <c r="F1104" s="328"/>
      <c r="G1104" s="328"/>
      <c r="H1104" s="328"/>
      <c r="I1104" s="328">
        <v>-5.2491273464344896</v>
      </c>
      <c r="J1104" s="328"/>
      <c r="K1104" s="328"/>
      <c r="L1104" s="328"/>
      <c r="M1104" s="328"/>
    </row>
    <row r="1105" spans="1:13" x14ac:dyDescent="0.35">
      <c r="A1105" t="s">
        <v>126</v>
      </c>
      <c r="B1105" t="s">
        <v>311</v>
      </c>
      <c r="C1105" t="s">
        <v>312</v>
      </c>
      <c r="D1105" t="s">
        <v>170</v>
      </c>
      <c r="E1105" t="s">
        <v>292</v>
      </c>
      <c r="F1105" s="328"/>
      <c r="G1105" s="328"/>
      <c r="H1105" s="328"/>
      <c r="I1105" s="328">
        <v>0</v>
      </c>
      <c r="J1105" s="328"/>
      <c r="K1105" s="328"/>
      <c r="L1105" s="328"/>
      <c r="M1105" s="328"/>
    </row>
    <row r="1106" spans="1:13" x14ac:dyDescent="0.35">
      <c r="A1106" t="s">
        <v>126</v>
      </c>
      <c r="B1106" t="s">
        <v>313</v>
      </c>
      <c r="C1106" t="s">
        <v>314</v>
      </c>
      <c r="D1106" t="s">
        <v>189</v>
      </c>
      <c r="E1106" t="s">
        <v>292</v>
      </c>
      <c r="F1106" s="444"/>
      <c r="G1106" s="444"/>
      <c r="H1106" s="444">
        <v>0</v>
      </c>
      <c r="I1106" s="444">
        <v>2.24003772695119</v>
      </c>
      <c r="J1106" s="444"/>
      <c r="K1106" s="444"/>
      <c r="L1106" s="444"/>
      <c r="M1106" s="444"/>
    </row>
    <row r="1107" spans="1:13" x14ac:dyDescent="0.35">
      <c r="A1107" t="s">
        <v>126</v>
      </c>
      <c r="B1107" t="s">
        <v>315</v>
      </c>
      <c r="C1107" t="s">
        <v>316</v>
      </c>
      <c r="D1107" t="s">
        <v>205</v>
      </c>
      <c r="E1107" t="s">
        <v>292</v>
      </c>
      <c r="I1107" t="s">
        <v>308</v>
      </c>
    </row>
    <row r="1108" spans="1:13" x14ac:dyDescent="0.35">
      <c r="A1108" t="s">
        <v>126</v>
      </c>
      <c r="B1108" t="s">
        <v>317</v>
      </c>
      <c r="C1108" t="s">
        <v>318</v>
      </c>
      <c r="D1108" t="s">
        <v>170</v>
      </c>
      <c r="E1108" t="s">
        <v>292</v>
      </c>
      <c r="F1108" s="328"/>
      <c r="G1108" s="328"/>
      <c r="H1108" s="328"/>
      <c r="I1108" s="328">
        <v>1.17</v>
      </c>
      <c r="J1108" s="328"/>
      <c r="K1108" s="328"/>
      <c r="L1108" s="328"/>
      <c r="M1108" s="328"/>
    </row>
    <row r="1109" spans="1:13" x14ac:dyDescent="0.35">
      <c r="A1109" t="s">
        <v>126</v>
      </c>
      <c r="B1109" t="s">
        <v>319</v>
      </c>
      <c r="C1109" t="s">
        <v>320</v>
      </c>
      <c r="D1109" t="s">
        <v>170</v>
      </c>
      <c r="E1109" t="s">
        <v>292</v>
      </c>
      <c r="F1109" s="328"/>
      <c r="G1109" s="328"/>
      <c r="H1109" s="328"/>
      <c r="I1109" s="328">
        <v>0</v>
      </c>
      <c r="J1109" s="328"/>
      <c r="K1109" s="328"/>
      <c r="L1109" s="328"/>
      <c r="M1109" s="328"/>
    </row>
    <row r="1110" spans="1:13" x14ac:dyDescent="0.35">
      <c r="A1110" t="s">
        <v>126</v>
      </c>
      <c r="B1110" t="s">
        <v>321</v>
      </c>
      <c r="C1110" t="s">
        <v>322</v>
      </c>
      <c r="D1110" t="s">
        <v>189</v>
      </c>
      <c r="E1110" t="s">
        <v>292</v>
      </c>
      <c r="F1110" s="444"/>
      <c r="G1110" s="444"/>
      <c r="H1110" s="444">
        <v>0</v>
      </c>
      <c r="I1110" s="444">
        <v>-3.3307513555383501</v>
      </c>
      <c r="J1110" s="444"/>
      <c r="K1110" s="444"/>
      <c r="L1110" s="444"/>
      <c r="M1110" s="444"/>
    </row>
    <row r="1111" spans="1:13" x14ac:dyDescent="0.35">
      <c r="A1111" t="s">
        <v>126</v>
      </c>
      <c r="B1111" t="s">
        <v>323</v>
      </c>
      <c r="C1111" t="s">
        <v>324</v>
      </c>
      <c r="D1111" t="s">
        <v>205</v>
      </c>
      <c r="E1111" t="s">
        <v>292</v>
      </c>
      <c r="I1111" t="s">
        <v>299</v>
      </c>
    </row>
    <row r="1112" spans="1:13" x14ac:dyDescent="0.35">
      <c r="A1112" t="s">
        <v>126</v>
      </c>
      <c r="B1112" t="s">
        <v>325</v>
      </c>
      <c r="C1112" t="s">
        <v>326</v>
      </c>
      <c r="D1112" t="s">
        <v>170</v>
      </c>
      <c r="E1112" t="s">
        <v>292</v>
      </c>
      <c r="F1112" s="328"/>
      <c r="G1112" s="328"/>
      <c r="H1112" s="328"/>
      <c r="I1112" s="328">
        <v>-1.82</v>
      </c>
      <c r="J1112" s="328"/>
      <c r="K1112" s="328"/>
      <c r="L1112" s="328"/>
      <c r="M1112" s="328"/>
    </row>
    <row r="1113" spans="1:13" x14ac:dyDescent="0.35">
      <c r="A1113" t="s">
        <v>126</v>
      </c>
      <c r="B1113" t="s">
        <v>327</v>
      </c>
      <c r="C1113" t="s">
        <v>328</v>
      </c>
      <c r="D1113" t="s">
        <v>170</v>
      </c>
      <c r="E1113" t="s">
        <v>292</v>
      </c>
      <c r="F1113" s="328"/>
      <c r="G1113" s="328"/>
      <c r="H1113" s="328"/>
      <c r="I1113" s="328">
        <v>0</v>
      </c>
      <c r="J1113" s="328"/>
      <c r="K1113" s="328"/>
      <c r="L1113" s="328"/>
      <c r="M1113" s="328"/>
    </row>
    <row r="1114" spans="1:13" x14ac:dyDescent="0.35">
      <c r="A1114" t="s">
        <v>126</v>
      </c>
      <c r="B1114" t="s">
        <v>329</v>
      </c>
      <c r="C1114" t="s">
        <v>330</v>
      </c>
      <c r="D1114" t="s">
        <v>188</v>
      </c>
      <c r="E1114" t="s">
        <v>292</v>
      </c>
      <c r="F1114" s="444"/>
      <c r="G1114" s="444"/>
      <c r="H1114" s="444">
        <v>0</v>
      </c>
      <c r="I1114" s="444">
        <v>121.996029902437</v>
      </c>
      <c r="J1114" s="444"/>
      <c r="K1114" s="444"/>
      <c r="L1114" s="444"/>
      <c r="M1114" s="444"/>
    </row>
    <row r="1115" spans="1:13" x14ac:dyDescent="0.35">
      <c r="A1115" t="s">
        <v>126</v>
      </c>
      <c r="B1115" t="s">
        <v>331</v>
      </c>
      <c r="C1115" t="s">
        <v>332</v>
      </c>
      <c r="D1115" t="s">
        <v>205</v>
      </c>
      <c r="E1115" t="s">
        <v>292</v>
      </c>
      <c r="I1115" t="s">
        <v>308</v>
      </c>
    </row>
    <row r="1116" spans="1:13" x14ac:dyDescent="0.35">
      <c r="A1116" t="s">
        <v>126</v>
      </c>
      <c r="B1116" t="s">
        <v>333</v>
      </c>
      <c r="C1116" t="s">
        <v>334</v>
      </c>
      <c r="D1116" t="s">
        <v>170</v>
      </c>
      <c r="E1116" t="s">
        <v>292</v>
      </c>
      <c r="F1116" s="328"/>
      <c r="G1116" s="328"/>
      <c r="H1116" s="328"/>
      <c r="I1116" s="328">
        <v>0.27750000000000002</v>
      </c>
      <c r="J1116" s="328"/>
      <c r="K1116" s="328"/>
      <c r="L1116" s="328"/>
      <c r="M1116" s="328"/>
    </row>
    <row r="1117" spans="1:13" x14ac:dyDescent="0.35">
      <c r="A1117" t="s">
        <v>126</v>
      </c>
      <c r="B1117" t="s">
        <v>335</v>
      </c>
      <c r="C1117" t="s">
        <v>336</v>
      </c>
      <c r="D1117" t="s">
        <v>170</v>
      </c>
      <c r="E1117" t="s">
        <v>292</v>
      </c>
      <c r="F1117" s="328"/>
      <c r="G1117" s="328"/>
      <c r="H1117" s="328"/>
      <c r="I1117" s="328">
        <v>0</v>
      </c>
      <c r="J1117" s="328"/>
      <c r="K1117" s="328"/>
      <c r="L1117" s="328"/>
      <c r="M1117" s="328"/>
    </row>
    <row r="1118" spans="1:13" x14ac:dyDescent="0.35">
      <c r="A1118" t="s">
        <v>126</v>
      </c>
      <c r="B1118" t="s">
        <v>337</v>
      </c>
      <c r="C1118" t="s">
        <v>338</v>
      </c>
      <c r="D1118" t="s">
        <v>189</v>
      </c>
      <c r="E1118" t="s">
        <v>292</v>
      </c>
      <c r="F1118" s="443"/>
      <c r="G1118" s="443"/>
      <c r="H1118" s="443">
        <v>0</v>
      </c>
      <c r="I1118" s="443">
        <v>1.04986337394449</v>
      </c>
      <c r="J1118" s="443"/>
      <c r="K1118" s="443"/>
      <c r="L1118" s="443"/>
      <c r="M1118" s="443"/>
    </row>
    <row r="1119" spans="1:13" x14ac:dyDescent="0.35">
      <c r="A1119" t="s">
        <v>126</v>
      </c>
      <c r="B1119" t="s">
        <v>339</v>
      </c>
      <c r="C1119" t="s">
        <v>340</v>
      </c>
      <c r="D1119" t="s">
        <v>205</v>
      </c>
      <c r="E1119" t="s">
        <v>292</v>
      </c>
      <c r="I1119" t="s">
        <v>308</v>
      </c>
    </row>
    <row r="1120" spans="1:13" x14ac:dyDescent="0.35">
      <c r="A1120" t="s">
        <v>126</v>
      </c>
      <c r="B1120" t="s">
        <v>341</v>
      </c>
      <c r="C1120" t="s">
        <v>342</v>
      </c>
      <c r="D1120" t="s">
        <v>170</v>
      </c>
      <c r="E1120" t="s">
        <v>292</v>
      </c>
      <c r="F1120" s="328"/>
      <c r="G1120" s="328"/>
      <c r="H1120" s="328"/>
      <c r="I1120" s="328">
        <v>0</v>
      </c>
      <c r="J1120" s="328"/>
      <c r="K1120" s="328"/>
      <c r="L1120" s="328"/>
      <c r="M1120" s="328"/>
    </row>
    <row r="1121" spans="1:13" x14ac:dyDescent="0.35">
      <c r="A1121" t="s">
        <v>126</v>
      </c>
      <c r="B1121" t="s">
        <v>343</v>
      </c>
      <c r="C1121" t="s">
        <v>344</v>
      </c>
      <c r="D1121" t="s">
        <v>170</v>
      </c>
      <c r="E1121" t="s">
        <v>292</v>
      </c>
      <c r="F1121" s="328"/>
      <c r="G1121" s="328"/>
      <c r="H1121" s="328"/>
      <c r="I1121" s="328">
        <v>0</v>
      </c>
      <c r="J1121" s="328"/>
      <c r="K1121" s="328"/>
      <c r="L1121" s="328"/>
      <c r="M1121" s="328"/>
    </row>
    <row r="1122" spans="1:13" x14ac:dyDescent="0.35">
      <c r="A1122" t="s">
        <v>126</v>
      </c>
      <c r="B1122" t="s">
        <v>345</v>
      </c>
      <c r="C1122" t="s">
        <v>346</v>
      </c>
      <c r="D1122" t="s">
        <v>188</v>
      </c>
      <c r="E1122" t="s">
        <v>292</v>
      </c>
      <c r="F1122" s="444"/>
      <c r="G1122" s="444"/>
      <c r="H1122" s="444"/>
      <c r="I1122" s="444">
        <v>75</v>
      </c>
      <c r="J1122" s="444"/>
      <c r="K1122" s="444"/>
      <c r="L1122" s="444"/>
      <c r="M1122" s="444"/>
    </row>
    <row r="1123" spans="1:13" x14ac:dyDescent="0.35">
      <c r="A1123" t="s">
        <v>126</v>
      </c>
      <c r="B1123" t="s">
        <v>347</v>
      </c>
      <c r="C1123" t="s">
        <v>348</v>
      </c>
      <c r="D1123" t="s">
        <v>188</v>
      </c>
      <c r="E1123" t="s">
        <v>292</v>
      </c>
      <c r="F1123" s="444"/>
      <c r="G1123" s="444"/>
      <c r="H1123" s="444"/>
      <c r="I1123" s="444">
        <v>79.411764705882305</v>
      </c>
      <c r="J1123" s="444"/>
      <c r="K1123" s="444"/>
      <c r="L1123" s="444"/>
      <c r="M1123" s="444"/>
    </row>
    <row r="1124" spans="1:13" x14ac:dyDescent="0.35">
      <c r="A1124" t="s">
        <v>126</v>
      </c>
      <c r="B1124" t="s">
        <v>349</v>
      </c>
      <c r="C1124" t="s">
        <v>350</v>
      </c>
      <c r="D1124" t="s">
        <v>188</v>
      </c>
      <c r="E1124" t="s">
        <v>292</v>
      </c>
      <c r="F1124" s="443"/>
      <c r="G1124" s="443"/>
      <c r="H1124" s="443">
        <v>0</v>
      </c>
      <c r="I1124" s="443">
        <v>1.8616213863064901</v>
      </c>
      <c r="J1124" s="443"/>
      <c r="K1124" s="443"/>
      <c r="L1124" s="443"/>
      <c r="M1124" s="443"/>
    </row>
    <row r="1125" spans="1:13" x14ac:dyDescent="0.35">
      <c r="A1125" t="s">
        <v>126</v>
      </c>
      <c r="B1125" t="s">
        <v>351</v>
      </c>
      <c r="C1125" t="s">
        <v>352</v>
      </c>
      <c r="D1125" t="s">
        <v>205</v>
      </c>
      <c r="E1125" t="s">
        <v>292</v>
      </c>
      <c r="I1125" t="s">
        <v>299</v>
      </c>
    </row>
    <row r="1126" spans="1:13" x14ac:dyDescent="0.35">
      <c r="A1126" t="s">
        <v>126</v>
      </c>
      <c r="B1126" t="s">
        <v>353</v>
      </c>
      <c r="C1126" t="s">
        <v>354</v>
      </c>
      <c r="D1126" t="s">
        <v>170</v>
      </c>
      <c r="E1126" t="s">
        <v>292</v>
      </c>
      <c r="F1126" s="328"/>
      <c r="G1126" s="328"/>
      <c r="H1126" s="328"/>
      <c r="I1126" s="328">
        <v>-4.0683600000000002</v>
      </c>
      <c r="J1126" s="328"/>
      <c r="K1126" s="328"/>
      <c r="L1126" s="328"/>
      <c r="M1126" s="328"/>
    </row>
    <row r="1127" spans="1:13" x14ac:dyDescent="0.35">
      <c r="A1127" t="s">
        <v>126</v>
      </c>
      <c r="B1127" t="s">
        <v>355</v>
      </c>
      <c r="C1127" t="s">
        <v>356</v>
      </c>
      <c r="D1127" t="s">
        <v>170</v>
      </c>
      <c r="E1127" t="s">
        <v>292</v>
      </c>
      <c r="F1127" s="328"/>
      <c r="G1127" s="328"/>
      <c r="H1127" s="328"/>
      <c r="I1127" s="328">
        <v>0</v>
      </c>
      <c r="J1127" s="328"/>
      <c r="K1127" s="328"/>
      <c r="L1127" s="328"/>
      <c r="M1127" s="328"/>
    </row>
    <row r="1128" spans="1:13" x14ac:dyDescent="0.35">
      <c r="A1128" t="s">
        <v>126</v>
      </c>
      <c r="B1128" t="s">
        <v>357</v>
      </c>
      <c r="C1128" t="s">
        <v>358</v>
      </c>
      <c r="D1128" t="s">
        <v>188</v>
      </c>
      <c r="E1128" t="s">
        <v>292</v>
      </c>
      <c r="F1128" s="443"/>
      <c r="G1128" s="443"/>
      <c r="H1128" s="443">
        <v>0</v>
      </c>
      <c r="I1128" s="443">
        <v>20.597768936396299</v>
      </c>
      <c r="J1128" s="443"/>
      <c r="K1128" s="443"/>
      <c r="L1128" s="443"/>
      <c r="M1128" s="443"/>
    </row>
    <row r="1129" spans="1:13" x14ac:dyDescent="0.35">
      <c r="A1129" t="s">
        <v>126</v>
      </c>
      <c r="B1129" t="s">
        <v>359</v>
      </c>
      <c r="C1129" t="s">
        <v>360</v>
      </c>
      <c r="D1129" t="s">
        <v>205</v>
      </c>
      <c r="E1129" t="s">
        <v>292</v>
      </c>
      <c r="I1129" t="s">
        <v>308</v>
      </c>
    </row>
    <row r="1130" spans="1:13" x14ac:dyDescent="0.35">
      <c r="A1130" t="s">
        <v>126</v>
      </c>
      <c r="B1130" t="s">
        <v>361</v>
      </c>
      <c r="C1130" t="s">
        <v>362</v>
      </c>
      <c r="D1130" t="s">
        <v>170</v>
      </c>
      <c r="E1130" t="s">
        <v>292</v>
      </c>
      <c r="F1130" s="328"/>
      <c r="G1130" s="328"/>
      <c r="H1130" s="328"/>
      <c r="I1130" s="328">
        <v>2.3342700000000001</v>
      </c>
      <c r="J1130" s="328"/>
      <c r="K1130" s="328"/>
      <c r="L1130" s="328"/>
      <c r="M1130" s="328"/>
    </row>
    <row r="1131" spans="1:13" x14ac:dyDescent="0.35">
      <c r="A1131" t="s">
        <v>126</v>
      </c>
      <c r="B1131" t="s">
        <v>363</v>
      </c>
      <c r="C1131" t="s">
        <v>364</v>
      </c>
      <c r="D1131" t="s">
        <v>170</v>
      </c>
      <c r="E1131" t="s">
        <v>292</v>
      </c>
      <c r="F1131" s="328"/>
      <c r="G1131" s="328"/>
      <c r="H1131" s="328"/>
      <c r="I1131" s="328">
        <v>0</v>
      </c>
      <c r="J1131" s="328"/>
      <c r="K1131" s="328"/>
      <c r="L1131" s="328"/>
      <c r="M1131" s="328"/>
    </row>
    <row r="1132" spans="1:13" x14ac:dyDescent="0.35">
      <c r="A1132" t="s">
        <v>126</v>
      </c>
      <c r="B1132" t="s">
        <v>365</v>
      </c>
      <c r="C1132" t="s">
        <v>366</v>
      </c>
      <c r="D1132" t="s">
        <v>188</v>
      </c>
      <c r="E1132" t="s">
        <v>292</v>
      </c>
      <c r="F1132" s="443"/>
      <c r="G1132" s="443"/>
      <c r="H1132" s="443">
        <v>0</v>
      </c>
      <c r="I1132" s="443">
        <v>7.7378440093936298</v>
      </c>
      <c r="J1132" s="443"/>
      <c r="K1132" s="443"/>
      <c r="L1132" s="443"/>
      <c r="M1132" s="443"/>
    </row>
    <row r="1133" spans="1:13" x14ac:dyDescent="0.35">
      <c r="A1133" t="s">
        <v>126</v>
      </c>
      <c r="B1133" t="s">
        <v>367</v>
      </c>
      <c r="C1133" t="s">
        <v>368</v>
      </c>
      <c r="D1133" t="s">
        <v>205</v>
      </c>
      <c r="E1133" t="s">
        <v>292</v>
      </c>
      <c r="I1133" t="s">
        <v>308</v>
      </c>
    </row>
    <row r="1134" spans="1:13" x14ac:dyDescent="0.35">
      <c r="A1134" t="s">
        <v>126</v>
      </c>
      <c r="B1134" t="s">
        <v>369</v>
      </c>
      <c r="C1134" t="s">
        <v>370</v>
      </c>
      <c r="D1134" t="s">
        <v>170</v>
      </c>
      <c r="E1134" t="s">
        <v>292</v>
      </c>
      <c r="F1134" s="328"/>
      <c r="G1134" s="328"/>
      <c r="H1134" s="328"/>
      <c r="I1134" s="328">
        <v>8.9699999999999905E-2</v>
      </c>
      <c r="J1134" s="328"/>
      <c r="K1134" s="328"/>
      <c r="L1134" s="328"/>
      <c r="M1134" s="328"/>
    </row>
    <row r="1135" spans="1:13" x14ac:dyDescent="0.35">
      <c r="A1135" t="s">
        <v>126</v>
      </c>
      <c r="B1135" t="s">
        <v>371</v>
      </c>
      <c r="C1135" t="s">
        <v>372</v>
      </c>
      <c r="D1135" t="s">
        <v>170</v>
      </c>
      <c r="E1135" t="s">
        <v>292</v>
      </c>
      <c r="F1135" s="328"/>
      <c r="G1135" s="328"/>
      <c r="H1135" s="328"/>
      <c r="I1135" s="328">
        <v>0</v>
      </c>
      <c r="J1135" s="328"/>
      <c r="K1135" s="328"/>
      <c r="L1135" s="328"/>
      <c r="M1135" s="328"/>
    </row>
    <row r="1136" spans="1:13" x14ac:dyDescent="0.35">
      <c r="A1136" t="s">
        <v>126</v>
      </c>
      <c r="B1136" t="s">
        <v>373</v>
      </c>
      <c r="C1136" t="s">
        <v>374</v>
      </c>
      <c r="D1136" t="s">
        <v>188</v>
      </c>
      <c r="E1136" t="s">
        <v>292</v>
      </c>
      <c r="F1136" s="443"/>
      <c r="G1136" s="443"/>
      <c r="H1136" s="443">
        <v>0</v>
      </c>
      <c r="I1136" s="443">
        <v>99.6</v>
      </c>
      <c r="J1136" s="443"/>
      <c r="K1136" s="443"/>
      <c r="L1136" s="443"/>
      <c r="M1136" s="443"/>
    </row>
    <row r="1137" spans="1:13" x14ac:dyDescent="0.35">
      <c r="A1137" t="s">
        <v>126</v>
      </c>
      <c r="B1137" t="s">
        <v>375</v>
      </c>
      <c r="C1137" t="s">
        <v>376</v>
      </c>
      <c r="D1137" t="s">
        <v>205</v>
      </c>
      <c r="E1137" t="s">
        <v>292</v>
      </c>
      <c r="I1137" t="s">
        <v>308</v>
      </c>
    </row>
    <row r="1138" spans="1:13" x14ac:dyDescent="0.35">
      <c r="A1138" t="s">
        <v>126</v>
      </c>
      <c r="B1138" t="s">
        <v>377</v>
      </c>
      <c r="C1138" t="s">
        <v>378</v>
      </c>
      <c r="D1138" t="s">
        <v>170</v>
      </c>
      <c r="E1138" t="s">
        <v>292</v>
      </c>
      <c r="F1138" s="328"/>
      <c r="G1138" s="328"/>
      <c r="H1138" s="328"/>
      <c r="I1138" s="328">
        <v>0</v>
      </c>
      <c r="J1138" s="328"/>
      <c r="K1138" s="328"/>
      <c r="L1138" s="328"/>
      <c r="M1138" s="328"/>
    </row>
    <row r="1139" spans="1:13" x14ac:dyDescent="0.35">
      <c r="A1139" t="s">
        <v>126</v>
      </c>
      <c r="B1139" t="s">
        <v>379</v>
      </c>
      <c r="C1139" t="s">
        <v>380</v>
      </c>
      <c r="D1139" t="s">
        <v>170</v>
      </c>
      <c r="E1139" t="s">
        <v>292</v>
      </c>
      <c r="F1139" s="328"/>
      <c r="G1139" s="328"/>
      <c r="H1139" s="328"/>
      <c r="I1139" s="328">
        <v>0</v>
      </c>
      <c r="J1139" s="328"/>
      <c r="K1139" s="328"/>
      <c r="L1139" s="328"/>
      <c r="M1139" s="328"/>
    </row>
    <row r="1140" spans="1:13" x14ac:dyDescent="0.35">
      <c r="A1140" t="s">
        <v>126</v>
      </c>
      <c r="B1140" t="s">
        <v>381</v>
      </c>
      <c r="C1140" t="s">
        <v>382</v>
      </c>
      <c r="D1140" t="s">
        <v>188</v>
      </c>
      <c r="E1140" t="s">
        <v>292</v>
      </c>
      <c r="F1140" s="444"/>
      <c r="G1140" s="444"/>
      <c r="H1140" s="444"/>
      <c r="I1140" s="444">
        <v>80</v>
      </c>
      <c r="J1140" s="444"/>
      <c r="K1140" s="444"/>
      <c r="L1140" s="444"/>
      <c r="M1140" s="444"/>
    </row>
    <row r="1141" spans="1:13" x14ac:dyDescent="0.35">
      <c r="A1141" t="s">
        <v>126</v>
      </c>
      <c r="B1141" t="s">
        <v>383</v>
      </c>
      <c r="C1141" t="s">
        <v>384</v>
      </c>
      <c r="D1141" t="s">
        <v>385</v>
      </c>
      <c r="E1141" t="s">
        <v>292</v>
      </c>
      <c r="F1141" s="443"/>
      <c r="G1141" s="443"/>
      <c r="H1141" s="443"/>
      <c r="I1141" s="443">
        <v>82.346000000000004</v>
      </c>
      <c r="J1141" s="443"/>
      <c r="K1141" s="443"/>
      <c r="L1141" s="443"/>
      <c r="M1141" s="443"/>
    </row>
    <row r="1142" spans="1:13" x14ac:dyDescent="0.35">
      <c r="A1142" t="s">
        <v>126</v>
      </c>
      <c r="B1142" t="s">
        <v>386</v>
      </c>
      <c r="C1142" t="s">
        <v>387</v>
      </c>
      <c r="D1142" t="s">
        <v>189</v>
      </c>
      <c r="E1142" t="s">
        <v>292</v>
      </c>
      <c r="F1142" s="444"/>
      <c r="G1142" s="444"/>
      <c r="H1142" s="444">
        <v>0</v>
      </c>
      <c r="I1142" s="444">
        <v>56.2</v>
      </c>
      <c r="J1142" s="444"/>
      <c r="K1142" s="444"/>
      <c r="L1142" s="444"/>
      <c r="M1142" s="444"/>
    </row>
    <row r="1143" spans="1:13" x14ac:dyDescent="0.35">
      <c r="A1143" t="s">
        <v>126</v>
      </c>
      <c r="B1143" t="s">
        <v>388</v>
      </c>
      <c r="C1143" t="s">
        <v>389</v>
      </c>
      <c r="D1143" t="s">
        <v>205</v>
      </c>
      <c r="E1143" t="s">
        <v>292</v>
      </c>
      <c r="I1143" t="s">
        <v>308</v>
      </c>
    </row>
    <row r="1144" spans="1:13" x14ac:dyDescent="0.35">
      <c r="A1144" t="s">
        <v>126</v>
      </c>
      <c r="B1144" t="s">
        <v>390</v>
      </c>
      <c r="C1144" t="s">
        <v>391</v>
      </c>
      <c r="D1144" t="s">
        <v>176</v>
      </c>
      <c r="E1144" t="s">
        <v>292</v>
      </c>
      <c r="F1144" s="445"/>
      <c r="G1144" s="445"/>
      <c r="H1144" s="445"/>
      <c r="I1144" s="445">
        <v>2.5717820265922401E-2</v>
      </c>
      <c r="J1144" s="445"/>
      <c r="K1144" s="445"/>
      <c r="L1144" s="445"/>
      <c r="M1144" s="445"/>
    </row>
    <row r="1145" spans="1:13" x14ac:dyDescent="0.35">
      <c r="A1145" t="s">
        <v>126</v>
      </c>
      <c r="B1145" t="s">
        <v>392</v>
      </c>
      <c r="C1145" t="s">
        <v>393</v>
      </c>
      <c r="D1145" t="s">
        <v>205</v>
      </c>
      <c r="E1145" t="s">
        <v>292</v>
      </c>
      <c r="I1145" t="s">
        <v>308</v>
      </c>
    </row>
    <row r="1146" spans="1:13" x14ac:dyDescent="0.35">
      <c r="A1146" t="s">
        <v>126</v>
      </c>
      <c r="B1146" t="s">
        <v>394</v>
      </c>
      <c r="C1146" t="s">
        <v>395</v>
      </c>
      <c r="D1146" t="s">
        <v>188</v>
      </c>
      <c r="E1146" t="s">
        <v>292</v>
      </c>
      <c r="F1146" s="444"/>
      <c r="G1146" s="444"/>
      <c r="H1146" s="444">
        <v>0</v>
      </c>
      <c r="I1146" s="444">
        <v>48.365135093878799</v>
      </c>
      <c r="J1146" s="444"/>
      <c r="K1146" s="444"/>
      <c r="L1146" s="444"/>
      <c r="M1146" s="444"/>
    </row>
    <row r="1147" spans="1:13" x14ac:dyDescent="0.35">
      <c r="A1147" t="s">
        <v>126</v>
      </c>
      <c r="B1147" t="s">
        <v>396</v>
      </c>
      <c r="C1147" t="s">
        <v>397</v>
      </c>
      <c r="D1147" t="s">
        <v>205</v>
      </c>
      <c r="E1147" t="s">
        <v>292</v>
      </c>
      <c r="I1147" t="s">
        <v>308</v>
      </c>
    </row>
    <row r="1148" spans="1:13" x14ac:dyDescent="0.35">
      <c r="A1148" t="s">
        <v>126</v>
      </c>
      <c r="B1148" t="s">
        <v>398</v>
      </c>
      <c r="C1148" t="s">
        <v>399</v>
      </c>
      <c r="D1148" t="s">
        <v>188</v>
      </c>
      <c r="E1148" t="s">
        <v>292</v>
      </c>
      <c r="F1148" s="444"/>
      <c r="G1148" s="444"/>
      <c r="H1148" s="444">
        <v>0</v>
      </c>
      <c r="I1148" s="444">
        <v>24.411540222866702</v>
      </c>
      <c r="J1148" s="444"/>
      <c r="K1148" s="444"/>
      <c r="L1148" s="444"/>
      <c r="M1148" s="444"/>
    </row>
    <row r="1149" spans="1:13" x14ac:dyDescent="0.35">
      <c r="A1149" t="s">
        <v>126</v>
      </c>
      <c r="B1149" t="s">
        <v>400</v>
      </c>
      <c r="C1149" t="s">
        <v>401</v>
      </c>
      <c r="D1149" t="s">
        <v>205</v>
      </c>
      <c r="E1149" t="s">
        <v>292</v>
      </c>
      <c r="I1149" t="s">
        <v>308</v>
      </c>
    </row>
    <row r="1150" spans="1:13" x14ac:dyDescent="0.35">
      <c r="A1150" t="s">
        <v>126</v>
      </c>
      <c r="B1150" t="s">
        <v>402</v>
      </c>
      <c r="C1150" t="s">
        <v>403</v>
      </c>
      <c r="D1150" t="s">
        <v>189</v>
      </c>
      <c r="E1150" t="s">
        <v>292</v>
      </c>
      <c r="F1150" s="443"/>
      <c r="G1150" s="443"/>
      <c r="H1150" s="443">
        <v>0</v>
      </c>
      <c r="I1150" s="443">
        <v>6.28</v>
      </c>
      <c r="J1150" s="443"/>
      <c r="K1150" s="443"/>
      <c r="L1150" s="443"/>
      <c r="M1150" s="443"/>
    </row>
    <row r="1151" spans="1:13" x14ac:dyDescent="0.35">
      <c r="A1151" t="s">
        <v>126</v>
      </c>
      <c r="B1151" t="s">
        <v>404</v>
      </c>
      <c r="C1151" t="s">
        <v>405</v>
      </c>
      <c r="D1151" t="s">
        <v>205</v>
      </c>
      <c r="E1151" t="s">
        <v>292</v>
      </c>
      <c r="I1151" t="s">
        <v>299</v>
      </c>
    </row>
    <row r="1152" spans="1:13" x14ac:dyDescent="0.35">
      <c r="A1152" t="s">
        <v>126</v>
      </c>
      <c r="B1152" t="s">
        <v>406</v>
      </c>
      <c r="C1152" t="s">
        <v>407</v>
      </c>
      <c r="D1152" t="s">
        <v>188</v>
      </c>
      <c r="E1152" t="s">
        <v>292</v>
      </c>
      <c r="F1152" s="444"/>
      <c r="G1152" s="444"/>
      <c r="H1152" s="444"/>
      <c r="I1152" s="444">
        <v>87.5</v>
      </c>
      <c r="J1152" s="444"/>
      <c r="K1152" s="444"/>
      <c r="L1152" s="444"/>
      <c r="M1152" s="444"/>
    </row>
    <row r="1153" spans="1:13" x14ac:dyDescent="0.35">
      <c r="A1153" t="s">
        <v>126</v>
      </c>
      <c r="B1153" t="s">
        <v>408</v>
      </c>
      <c r="C1153" t="s">
        <v>409</v>
      </c>
      <c r="D1153" t="s">
        <v>182</v>
      </c>
      <c r="E1153" t="s">
        <v>292</v>
      </c>
      <c r="F1153" s="443"/>
      <c r="G1153" s="443">
        <v>46814.915666002998</v>
      </c>
      <c r="H1153" s="443">
        <v>47064.410355004002</v>
      </c>
      <c r="I1153" s="443">
        <v>47354</v>
      </c>
      <c r="J1153" s="443"/>
      <c r="K1153" s="443"/>
      <c r="L1153" s="443"/>
      <c r="M1153" s="443"/>
    </row>
    <row r="1154" spans="1:13" x14ac:dyDescent="0.35">
      <c r="A1154" t="s">
        <v>126</v>
      </c>
      <c r="B1154" t="s">
        <v>410</v>
      </c>
      <c r="C1154" t="s">
        <v>411</v>
      </c>
      <c r="D1154" t="s">
        <v>188</v>
      </c>
      <c r="E1154" t="s">
        <v>292</v>
      </c>
      <c r="F1154" s="446"/>
      <c r="G1154" s="446"/>
      <c r="H1154" s="446"/>
      <c r="I1154" s="446">
        <v>3268</v>
      </c>
      <c r="J1154" s="446"/>
      <c r="K1154" s="446"/>
      <c r="L1154" s="446"/>
      <c r="M1154" s="446"/>
    </row>
    <row r="1155" spans="1:13" x14ac:dyDescent="0.35">
      <c r="A1155" t="s">
        <v>126</v>
      </c>
      <c r="B1155" t="s">
        <v>412</v>
      </c>
      <c r="C1155" t="s">
        <v>413</v>
      </c>
      <c r="D1155" t="s">
        <v>188</v>
      </c>
      <c r="E1155" t="s">
        <v>292</v>
      </c>
      <c r="F1155" s="444"/>
      <c r="G1155" s="444"/>
      <c r="H1155" s="444"/>
      <c r="I1155" s="444">
        <v>69.012121468091394</v>
      </c>
      <c r="J1155" s="444"/>
      <c r="K1155" s="444"/>
      <c r="L1155" s="444"/>
      <c r="M1155" s="444"/>
    </row>
    <row r="1156" spans="1:13" x14ac:dyDescent="0.35">
      <c r="A1156" t="s">
        <v>126</v>
      </c>
      <c r="B1156" t="s">
        <v>414</v>
      </c>
      <c r="C1156" t="s">
        <v>415</v>
      </c>
      <c r="D1156" t="s">
        <v>188</v>
      </c>
      <c r="E1156" t="s">
        <v>292</v>
      </c>
      <c r="F1156" s="446"/>
      <c r="G1156" s="446"/>
      <c r="H1156" s="446"/>
      <c r="I1156" s="446">
        <v>2509</v>
      </c>
      <c r="J1156" s="446"/>
      <c r="K1156" s="446"/>
      <c r="L1156" s="446"/>
      <c r="M1156" s="446"/>
    </row>
    <row r="1157" spans="1:13" x14ac:dyDescent="0.35">
      <c r="A1157" t="s">
        <v>126</v>
      </c>
      <c r="B1157" t="s">
        <v>416</v>
      </c>
      <c r="C1157" t="s">
        <v>417</v>
      </c>
      <c r="D1157" t="s">
        <v>188</v>
      </c>
      <c r="E1157" t="s">
        <v>292</v>
      </c>
      <c r="F1157" s="444"/>
      <c r="G1157" s="444"/>
      <c r="H1157" s="444"/>
      <c r="I1157" s="444">
        <v>52.983908434345601</v>
      </c>
      <c r="J1157" s="444"/>
      <c r="K1157" s="444"/>
      <c r="L1157" s="444"/>
      <c r="M1157" s="444"/>
    </row>
    <row r="1158" spans="1:13" x14ac:dyDescent="0.35">
      <c r="A1158" t="s">
        <v>126</v>
      </c>
      <c r="B1158" t="s">
        <v>418</v>
      </c>
      <c r="C1158" t="s">
        <v>419</v>
      </c>
      <c r="D1158" t="s">
        <v>188</v>
      </c>
      <c r="E1158" t="s">
        <v>292</v>
      </c>
      <c r="F1158" s="446"/>
      <c r="G1158" s="446"/>
      <c r="H1158" s="446"/>
      <c r="I1158" s="446">
        <v>5777</v>
      </c>
      <c r="J1158" s="446"/>
      <c r="K1158" s="446"/>
      <c r="L1158" s="446"/>
      <c r="M1158" s="446"/>
    </row>
    <row r="1159" spans="1:13" x14ac:dyDescent="0.35">
      <c r="A1159" t="s">
        <v>126</v>
      </c>
      <c r="B1159" t="s">
        <v>420</v>
      </c>
      <c r="C1159" t="s">
        <v>421</v>
      </c>
      <c r="D1159">
        <v>0</v>
      </c>
      <c r="E1159" t="s">
        <v>292</v>
      </c>
      <c r="F1159" s="328"/>
      <c r="G1159" s="328"/>
      <c r="H1159" s="328"/>
      <c r="I1159" s="328">
        <v>8380.33</v>
      </c>
      <c r="J1159" s="328"/>
      <c r="K1159" s="328"/>
      <c r="L1159" s="328"/>
      <c r="M1159" s="328"/>
    </row>
    <row r="1160" spans="1:13" x14ac:dyDescent="0.35">
      <c r="A1160" t="s">
        <v>126</v>
      </c>
      <c r="B1160" t="s">
        <v>422</v>
      </c>
      <c r="C1160" t="s">
        <v>423</v>
      </c>
      <c r="D1160" t="s">
        <v>424</v>
      </c>
      <c r="E1160" t="s">
        <v>292</v>
      </c>
      <c r="F1160" s="444"/>
      <c r="G1160" s="444"/>
      <c r="H1160" s="444"/>
      <c r="I1160" s="444">
        <v>1192.8</v>
      </c>
      <c r="J1160" s="444"/>
      <c r="K1160" s="444"/>
      <c r="L1160" s="444"/>
      <c r="M1160" s="444"/>
    </row>
    <row r="1161" spans="1:13" x14ac:dyDescent="0.35">
      <c r="A1161" t="s">
        <v>126</v>
      </c>
      <c r="B1161" t="s">
        <v>425</v>
      </c>
      <c r="C1161" t="s">
        <v>426</v>
      </c>
      <c r="D1161" t="s">
        <v>427</v>
      </c>
      <c r="E1161" t="s">
        <v>292</v>
      </c>
      <c r="F1161" s="444">
        <v>129.4</v>
      </c>
      <c r="G1161" s="444">
        <v>128.5</v>
      </c>
      <c r="H1161" s="444">
        <v>129.30000000000001</v>
      </c>
      <c r="I1161" s="444">
        <v>142.333297137464</v>
      </c>
      <c r="J1161" s="444"/>
      <c r="K1161" s="444"/>
      <c r="L1161" s="444"/>
      <c r="M1161" s="444"/>
    </row>
    <row r="1162" spans="1:13" x14ac:dyDescent="0.35">
      <c r="A1162" t="s">
        <v>126</v>
      </c>
      <c r="B1162" t="s">
        <v>428</v>
      </c>
      <c r="C1162" t="s">
        <v>429</v>
      </c>
      <c r="D1162" t="s">
        <v>424</v>
      </c>
      <c r="E1162" t="s">
        <v>292</v>
      </c>
      <c r="F1162" s="444">
        <v>440</v>
      </c>
      <c r="G1162" s="444">
        <v>445.3</v>
      </c>
      <c r="H1162" s="444">
        <v>387</v>
      </c>
      <c r="I1162" s="444">
        <v>411.5</v>
      </c>
      <c r="J1162" s="444"/>
      <c r="K1162" s="444"/>
      <c r="L1162" s="444"/>
      <c r="M1162" s="444"/>
    </row>
    <row r="1163" spans="1:13" x14ac:dyDescent="0.35">
      <c r="A1163" t="s">
        <v>126</v>
      </c>
      <c r="B1163" t="s">
        <v>430</v>
      </c>
      <c r="C1163" t="s">
        <v>431</v>
      </c>
      <c r="D1163" t="s">
        <v>424</v>
      </c>
      <c r="E1163" t="s">
        <v>292</v>
      </c>
      <c r="F1163" s="444"/>
      <c r="G1163" s="444"/>
      <c r="H1163" s="444"/>
      <c r="I1163" s="444">
        <v>424.1</v>
      </c>
      <c r="J1163" s="444"/>
      <c r="K1163" s="444"/>
      <c r="L1163" s="444"/>
      <c r="M1163" s="444"/>
    </row>
    <row r="1164" spans="1:13" x14ac:dyDescent="0.35">
      <c r="A1164" t="s">
        <v>126</v>
      </c>
      <c r="B1164" t="s">
        <v>432</v>
      </c>
      <c r="C1164" t="s">
        <v>433</v>
      </c>
      <c r="D1164" t="s">
        <v>424</v>
      </c>
      <c r="E1164" t="s">
        <v>292</v>
      </c>
      <c r="F1164" s="444"/>
      <c r="G1164" s="444"/>
      <c r="H1164" s="444"/>
      <c r="I1164" s="444">
        <v>414.6</v>
      </c>
      <c r="J1164" s="444"/>
      <c r="K1164" s="444"/>
      <c r="L1164" s="444"/>
      <c r="M1164" s="444"/>
    </row>
    <row r="1165" spans="1:13" x14ac:dyDescent="0.35">
      <c r="A1165" t="s">
        <v>126</v>
      </c>
      <c r="B1165" t="s">
        <v>434</v>
      </c>
      <c r="C1165" t="s">
        <v>435</v>
      </c>
      <c r="D1165" t="s">
        <v>427</v>
      </c>
      <c r="E1165" t="s">
        <v>292</v>
      </c>
      <c r="F1165" s="444"/>
      <c r="G1165" s="444"/>
      <c r="H1165" s="444"/>
      <c r="I1165" s="444">
        <v>129.1</v>
      </c>
      <c r="J1165" s="444"/>
      <c r="K1165" s="444"/>
      <c r="L1165" s="444"/>
      <c r="M1165" s="444"/>
    </row>
    <row r="1166" spans="1:13" x14ac:dyDescent="0.35">
      <c r="A1166" t="s">
        <v>126</v>
      </c>
      <c r="B1166" t="s">
        <v>436</v>
      </c>
      <c r="C1166" t="s">
        <v>437</v>
      </c>
      <c r="D1166" t="s">
        <v>427</v>
      </c>
      <c r="E1166" t="s">
        <v>292</v>
      </c>
      <c r="F1166" s="444"/>
      <c r="G1166" s="444"/>
      <c r="H1166" s="444"/>
      <c r="I1166" s="444">
        <v>133.4</v>
      </c>
      <c r="J1166" s="444"/>
      <c r="K1166" s="444"/>
      <c r="L1166" s="444"/>
      <c r="M1166" s="444"/>
    </row>
    <row r="1167" spans="1:13" x14ac:dyDescent="0.35">
      <c r="A1167" t="s">
        <v>126</v>
      </c>
      <c r="B1167" t="s">
        <v>438</v>
      </c>
      <c r="C1167" t="s">
        <v>439</v>
      </c>
      <c r="D1167">
        <v>0</v>
      </c>
      <c r="E1167" t="s">
        <v>292</v>
      </c>
      <c r="F1167" s="444"/>
      <c r="G1167" s="444">
        <v>3636.96</v>
      </c>
      <c r="H1167" s="444">
        <v>3669.9960000000001</v>
      </c>
      <c r="I1167" s="444">
        <v>3698.91</v>
      </c>
      <c r="J1167" s="444"/>
      <c r="K1167" s="444"/>
      <c r="L1167" s="444"/>
      <c r="M1167" s="444"/>
    </row>
    <row r="1168" spans="1:13" x14ac:dyDescent="0.35">
      <c r="A1168" t="s">
        <v>126</v>
      </c>
      <c r="B1168" t="s">
        <v>440</v>
      </c>
      <c r="C1168" t="s">
        <v>441</v>
      </c>
      <c r="D1168" t="s">
        <v>188</v>
      </c>
      <c r="E1168" t="s">
        <v>292</v>
      </c>
      <c r="F1168" s="446"/>
      <c r="G1168" s="446"/>
      <c r="H1168" s="446"/>
      <c r="I1168" s="446">
        <v>29169.519444444399</v>
      </c>
      <c r="J1168" s="446"/>
      <c r="K1168" s="446"/>
      <c r="L1168" s="446"/>
      <c r="M1168" s="446"/>
    </row>
    <row r="1169" spans="1:13" x14ac:dyDescent="0.35">
      <c r="A1169" t="s">
        <v>126</v>
      </c>
      <c r="B1169" t="s">
        <v>442</v>
      </c>
      <c r="C1169" t="s">
        <v>443</v>
      </c>
      <c r="D1169" t="s">
        <v>188</v>
      </c>
      <c r="E1169" t="s">
        <v>292</v>
      </c>
      <c r="F1169" s="446"/>
      <c r="G1169" s="446"/>
      <c r="H1169" s="446"/>
      <c r="I1169" s="446">
        <v>773123</v>
      </c>
      <c r="J1169" s="446"/>
      <c r="K1169" s="446"/>
      <c r="L1169" s="446"/>
      <c r="M1169" s="446"/>
    </row>
    <row r="1170" spans="1:13" ht="38.25" x14ac:dyDescent="0.35">
      <c r="A1170" t="s">
        <v>126</v>
      </c>
      <c r="B1170" t="s">
        <v>444</v>
      </c>
      <c r="C1170" s="327" t="s">
        <v>445</v>
      </c>
      <c r="D1170" t="s">
        <v>424</v>
      </c>
      <c r="E1170" t="s">
        <v>292</v>
      </c>
      <c r="F1170" s="444"/>
      <c r="G1170" s="444"/>
      <c r="H1170" s="444"/>
      <c r="I1170" s="444">
        <v>2433.65</v>
      </c>
      <c r="J1170" s="444"/>
      <c r="K1170" s="444"/>
      <c r="L1170" s="444"/>
      <c r="M1170" s="444"/>
    </row>
    <row r="1171" spans="1:13" ht="25.5" x14ac:dyDescent="0.35">
      <c r="A1171" t="s">
        <v>126</v>
      </c>
      <c r="B1171" t="s">
        <v>446</v>
      </c>
      <c r="C1171" s="327" t="s">
        <v>447</v>
      </c>
      <c r="D1171" t="s">
        <v>424</v>
      </c>
      <c r="E1171" t="s">
        <v>292</v>
      </c>
      <c r="F1171" s="444"/>
      <c r="G1171" s="444"/>
      <c r="H1171" s="444"/>
      <c r="I1171" s="444">
        <v>25.55</v>
      </c>
      <c r="J1171" s="444"/>
      <c r="K1171" s="444"/>
      <c r="L1171" s="444"/>
      <c r="M1171" s="444"/>
    </row>
    <row r="1172" spans="1:13" x14ac:dyDescent="0.35">
      <c r="A1172" t="s">
        <v>126</v>
      </c>
      <c r="B1172" t="s">
        <v>448</v>
      </c>
      <c r="C1172" t="s">
        <v>449</v>
      </c>
      <c r="D1172">
        <v>0</v>
      </c>
      <c r="E1172" t="s">
        <v>292</v>
      </c>
      <c r="F1172" s="328"/>
      <c r="G1172" s="328"/>
      <c r="H1172" s="328"/>
      <c r="I1172" s="328">
        <v>4097.509</v>
      </c>
      <c r="J1172" s="328"/>
      <c r="K1172" s="328"/>
      <c r="L1172" s="328"/>
      <c r="M1172" s="328"/>
    </row>
    <row r="1173" spans="1:13" x14ac:dyDescent="0.35">
      <c r="A1173" t="s">
        <v>126</v>
      </c>
      <c r="B1173" t="s">
        <v>450</v>
      </c>
      <c r="C1173" t="s">
        <v>451</v>
      </c>
      <c r="D1173" t="s">
        <v>188</v>
      </c>
      <c r="E1173" t="s">
        <v>292</v>
      </c>
      <c r="F1173" s="446"/>
      <c r="G1173" s="446"/>
      <c r="H1173" s="446"/>
      <c r="I1173" s="446">
        <v>105379</v>
      </c>
      <c r="J1173" s="446"/>
      <c r="K1173" s="446"/>
      <c r="L1173" s="446"/>
      <c r="M1173" s="446"/>
    </row>
    <row r="1174" spans="1:13" x14ac:dyDescent="0.35">
      <c r="A1174" t="s">
        <v>126</v>
      </c>
      <c r="B1174" t="s">
        <v>452</v>
      </c>
      <c r="C1174" t="s">
        <v>453</v>
      </c>
      <c r="D1174" t="s">
        <v>188</v>
      </c>
      <c r="E1174" t="s">
        <v>292</v>
      </c>
      <c r="F1174" s="446"/>
      <c r="G1174" s="446"/>
      <c r="H1174" s="446"/>
      <c r="I1174" s="446">
        <v>32755</v>
      </c>
      <c r="J1174" s="446"/>
      <c r="K1174" s="446"/>
      <c r="L1174" s="446"/>
      <c r="M1174" s="446"/>
    </row>
    <row r="1175" spans="1:13" x14ac:dyDescent="0.35">
      <c r="A1175" t="s">
        <v>126</v>
      </c>
      <c r="B1175" t="s">
        <v>454</v>
      </c>
      <c r="C1175" t="s">
        <v>455</v>
      </c>
      <c r="D1175" t="s">
        <v>188</v>
      </c>
      <c r="E1175" t="s">
        <v>292</v>
      </c>
      <c r="F1175" s="446"/>
      <c r="G1175" s="446"/>
      <c r="H1175" s="446"/>
      <c r="I1175" s="446">
        <v>15842</v>
      </c>
      <c r="J1175" s="446"/>
      <c r="K1175" s="446"/>
      <c r="L1175" s="446"/>
      <c r="M1175" s="446"/>
    </row>
    <row r="1176" spans="1:13" x14ac:dyDescent="0.35">
      <c r="A1176" t="s">
        <v>126</v>
      </c>
      <c r="B1176" t="s">
        <v>456</v>
      </c>
      <c r="C1176" t="s">
        <v>457</v>
      </c>
      <c r="D1176" t="s">
        <v>188</v>
      </c>
      <c r="E1176" t="s">
        <v>292</v>
      </c>
      <c r="F1176" s="446"/>
      <c r="G1176" s="446"/>
      <c r="H1176" s="446"/>
      <c r="I1176" s="446">
        <v>7996</v>
      </c>
      <c r="J1176" s="446"/>
      <c r="K1176" s="446"/>
      <c r="L1176" s="446"/>
      <c r="M1176" s="446"/>
    </row>
    <row r="1177" spans="1:13" x14ac:dyDescent="0.35">
      <c r="A1177" t="s">
        <v>126</v>
      </c>
      <c r="B1177" t="s">
        <v>458</v>
      </c>
      <c r="C1177" t="s">
        <v>459</v>
      </c>
      <c r="D1177" t="s">
        <v>172</v>
      </c>
      <c r="E1177" t="s">
        <v>292</v>
      </c>
      <c r="F1177" s="328"/>
      <c r="G1177" s="328"/>
      <c r="H1177" s="328"/>
      <c r="I1177" s="328">
        <v>4189.8959999999997</v>
      </c>
      <c r="J1177" s="328"/>
      <c r="K1177" s="328"/>
      <c r="L1177" s="328"/>
      <c r="M1177" s="328"/>
    </row>
    <row r="1178" spans="1:13" x14ac:dyDescent="0.35">
      <c r="A1178" t="s">
        <v>126</v>
      </c>
      <c r="B1178" t="s">
        <v>460</v>
      </c>
      <c r="C1178" t="s">
        <v>461</v>
      </c>
      <c r="D1178" t="s">
        <v>188</v>
      </c>
      <c r="E1178" t="s">
        <v>292</v>
      </c>
      <c r="F1178" s="446"/>
      <c r="G1178" s="446"/>
      <c r="H1178" s="446"/>
      <c r="I1178" s="446">
        <v>591</v>
      </c>
      <c r="J1178" s="446"/>
      <c r="K1178" s="446"/>
      <c r="L1178" s="446"/>
      <c r="M1178" s="446"/>
    </row>
    <row r="1179" spans="1:13" x14ac:dyDescent="0.35">
      <c r="A1179" t="s">
        <v>126</v>
      </c>
      <c r="B1179" t="s">
        <v>462</v>
      </c>
      <c r="C1179" t="s">
        <v>463</v>
      </c>
      <c r="D1179" t="s">
        <v>188</v>
      </c>
      <c r="E1179" t="s">
        <v>292</v>
      </c>
      <c r="F1179" s="446"/>
      <c r="G1179" s="446"/>
      <c r="H1179" s="446"/>
      <c r="I1179" s="446">
        <v>189</v>
      </c>
      <c r="J1179" s="446"/>
      <c r="K1179" s="446"/>
      <c r="L1179" s="446"/>
      <c r="M1179" s="446"/>
    </row>
    <row r="1180" spans="1:13" x14ac:dyDescent="0.35">
      <c r="A1180" t="s">
        <v>126</v>
      </c>
      <c r="B1180" t="s">
        <v>464</v>
      </c>
      <c r="C1180" t="s">
        <v>465</v>
      </c>
      <c r="D1180" t="s">
        <v>188</v>
      </c>
      <c r="E1180" t="s">
        <v>292</v>
      </c>
      <c r="F1180" s="446"/>
      <c r="G1180" s="446"/>
      <c r="H1180" s="446"/>
      <c r="I1180" s="446">
        <v>780</v>
      </c>
      <c r="J1180" s="446"/>
      <c r="K1180" s="446"/>
      <c r="L1180" s="446"/>
      <c r="M1180" s="446"/>
    </row>
    <row r="1181" spans="1:13" x14ac:dyDescent="0.35">
      <c r="A1181" t="s">
        <v>126</v>
      </c>
      <c r="B1181" t="s">
        <v>466</v>
      </c>
      <c r="C1181" t="s">
        <v>467</v>
      </c>
      <c r="D1181" t="s">
        <v>182</v>
      </c>
      <c r="E1181" t="s">
        <v>292</v>
      </c>
      <c r="F1181" s="328"/>
      <c r="G1181" s="328"/>
      <c r="H1181" s="328"/>
      <c r="I1181" s="328">
        <v>92243</v>
      </c>
      <c r="J1181" s="328"/>
      <c r="K1181" s="328"/>
      <c r="L1181" s="328"/>
      <c r="M1181" s="328"/>
    </row>
    <row r="1182" spans="1:13" x14ac:dyDescent="0.35">
      <c r="A1182" t="s">
        <v>126</v>
      </c>
      <c r="B1182" t="s">
        <v>468</v>
      </c>
      <c r="C1182" t="s">
        <v>469</v>
      </c>
      <c r="D1182" t="s">
        <v>188</v>
      </c>
      <c r="E1182" t="s">
        <v>292</v>
      </c>
      <c r="F1182" s="446"/>
      <c r="G1182" s="446"/>
      <c r="H1182" s="446"/>
      <c r="I1182" s="446">
        <v>190</v>
      </c>
      <c r="J1182" s="446"/>
      <c r="K1182" s="446"/>
      <c r="L1182" s="446"/>
      <c r="M1182" s="446"/>
    </row>
    <row r="1183" spans="1:13" x14ac:dyDescent="0.35">
      <c r="A1183" t="s">
        <v>126</v>
      </c>
      <c r="B1183" t="s">
        <v>470</v>
      </c>
      <c r="C1183" t="s">
        <v>471</v>
      </c>
      <c r="D1183" t="s">
        <v>182</v>
      </c>
      <c r="E1183" t="s">
        <v>292</v>
      </c>
      <c r="F1183" s="328"/>
      <c r="G1183" s="328"/>
      <c r="H1183" s="328"/>
      <c r="I1183" s="328">
        <v>92403</v>
      </c>
      <c r="J1183" s="328"/>
      <c r="K1183" s="328"/>
      <c r="L1183" s="328"/>
      <c r="M1183" s="328"/>
    </row>
    <row r="1184" spans="1:13" x14ac:dyDescent="0.35">
      <c r="A1184" t="s">
        <v>126</v>
      </c>
      <c r="B1184" t="s">
        <v>472</v>
      </c>
      <c r="C1184" t="s">
        <v>473</v>
      </c>
      <c r="D1184" t="s">
        <v>188</v>
      </c>
      <c r="E1184" t="s">
        <v>292</v>
      </c>
      <c r="F1184" s="446"/>
      <c r="G1184" s="446"/>
      <c r="H1184" s="446"/>
      <c r="I1184" s="446">
        <v>715</v>
      </c>
      <c r="J1184" s="446"/>
      <c r="K1184" s="446"/>
      <c r="L1184" s="446"/>
      <c r="M1184" s="446"/>
    </row>
    <row r="1185" spans="1:13" x14ac:dyDescent="0.35">
      <c r="A1185" t="s">
        <v>126</v>
      </c>
      <c r="B1185" t="s">
        <v>474</v>
      </c>
      <c r="C1185" t="s">
        <v>475</v>
      </c>
      <c r="D1185" t="s">
        <v>170</v>
      </c>
      <c r="E1185" t="s">
        <v>292</v>
      </c>
      <c r="F1185" s="328"/>
      <c r="G1185" s="328"/>
      <c r="H1185" s="328"/>
      <c r="I1185" s="328">
        <v>7.819191</v>
      </c>
      <c r="J1185" s="328"/>
      <c r="K1185" s="328"/>
      <c r="L1185" s="328"/>
      <c r="M1185" s="328"/>
    </row>
    <row r="1186" spans="1:13" x14ac:dyDescent="0.35">
      <c r="A1186" t="s">
        <v>126</v>
      </c>
      <c r="B1186" t="s">
        <v>476</v>
      </c>
      <c r="C1186" t="s">
        <v>477</v>
      </c>
      <c r="D1186" t="s">
        <v>170</v>
      </c>
      <c r="E1186" t="s">
        <v>292</v>
      </c>
      <c r="F1186" s="328"/>
      <c r="G1186" s="328"/>
      <c r="H1186" s="328"/>
      <c r="I1186" s="328">
        <v>3.6527846435655098</v>
      </c>
      <c r="J1186" s="328"/>
      <c r="K1186" s="328"/>
      <c r="L1186" s="328"/>
      <c r="M1186" s="328"/>
    </row>
    <row r="1187" spans="1:13" x14ac:dyDescent="0.35">
      <c r="A1187" t="s">
        <v>126</v>
      </c>
      <c r="B1187" t="s">
        <v>478</v>
      </c>
      <c r="C1187" t="s">
        <v>479</v>
      </c>
      <c r="D1187" t="s">
        <v>170</v>
      </c>
      <c r="E1187" t="s">
        <v>292</v>
      </c>
      <c r="F1187" s="328"/>
      <c r="G1187" s="328"/>
      <c r="H1187" s="328"/>
      <c r="I1187" s="328">
        <v>48.225014989999998</v>
      </c>
      <c r="J1187" s="328"/>
      <c r="K1187" s="328"/>
      <c r="L1187" s="328"/>
      <c r="M1187" s="328"/>
    </row>
    <row r="1188" spans="1:13" x14ac:dyDescent="0.35">
      <c r="A1188" t="s">
        <v>126</v>
      </c>
      <c r="B1188" t="s">
        <v>480</v>
      </c>
      <c r="C1188" t="s">
        <v>481</v>
      </c>
      <c r="D1188" t="s">
        <v>170</v>
      </c>
      <c r="E1188" t="s">
        <v>292</v>
      </c>
      <c r="F1188" s="328"/>
      <c r="G1188" s="328"/>
      <c r="H1188" s="328"/>
      <c r="I1188" s="328">
        <v>0</v>
      </c>
      <c r="J1188" s="328"/>
      <c r="K1188" s="328"/>
      <c r="L1188" s="328"/>
      <c r="M1188" s="328"/>
    </row>
    <row r="1189" spans="1:13" x14ac:dyDescent="0.35">
      <c r="A1189" t="s">
        <v>126</v>
      </c>
      <c r="B1189" t="s">
        <v>482</v>
      </c>
      <c r="C1189" t="s">
        <v>483</v>
      </c>
      <c r="D1189" t="s">
        <v>170</v>
      </c>
      <c r="E1189" t="s">
        <v>292</v>
      </c>
      <c r="F1189" s="328"/>
      <c r="G1189" s="328"/>
      <c r="H1189" s="328"/>
      <c r="I1189" s="328">
        <v>1.8749999999999999E-2</v>
      </c>
      <c r="J1189" s="328"/>
      <c r="K1189" s="328"/>
      <c r="L1189" s="328"/>
      <c r="M1189" s="328"/>
    </row>
    <row r="1190" spans="1:13" x14ac:dyDescent="0.35">
      <c r="A1190" t="s">
        <v>126</v>
      </c>
      <c r="B1190" t="s">
        <v>484</v>
      </c>
      <c r="C1190" t="s">
        <v>485</v>
      </c>
      <c r="D1190" t="s">
        <v>170</v>
      </c>
      <c r="E1190" t="s">
        <v>292</v>
      </c>
      <c r="F1190" s="328"/>
      <c r="G1190" s="328"/>
      <c r="H1190" s="328"/>
      <c r="I1190" s="328">
        <v>0</v>
      </c>
      <c r="J1190" s="328"/>
      <c r="K1190" s="328"/>
      <c r="L1190" s="328"/>
      <c r="M1190" s="328"/>
    </row>
    <row r="1191" spans="1:13" x14ac:dyDescent="0.35">
      <c r="A1191" t="s">
        <v>126</v>
      </c>
      <c r="B1191" t="s">
        <v>486</v>
      </c>
      <c r="C1191" t="s">
        <v>487</v>
      </c>
      <c r="D1191" t="s">
        <v>170</v>
      </c>
      <c r="E1191" t="s">
        <v>292</v>
      </c>
      <c r="F1191" s="328"/>
      <c r="G1191" s="328"/>
      <c r="H1191" s="328"/>
      <c r="I1191" s="328">
        <v>0</v>
      </c>
      <c r="J1191" s="328"/>
      <c r="K1191" s="328"/>
      <c r="L1191" s="328"/>
      <c r="M1191" s="328"/>
    </row>
    <row r="1192" spans="1:13" x14ac:dyDescent="0.35">
      <c r="A1192" t="s">
        <v>126</v>
      </c>
      <c r="B1192" t="s">
        <v>488</v>
      </c>
      <c r="C1192" t="s">
        <v>489</v>
      </c>
      <c r="D1192" t="s">
        <v>170</v>
      </c>
      <c r="E1192" t="s">
        <v>292</v>
      </c>
      <c r="F1192" s="328"/>
      <c r="G1192" s="328"/>
      <c r="H1192" s="328"/>
      <c r="I1192" s="328">
        <v>0</v>
      </c>
      <c r="J1192" s="328"/>
      <c r="K1192" s="328"/>
      <c r="L1192" s="328"/>
      <c r="M1192" s="328"/>
    </row>
    <row r="1193" spans="1:13" x14ac:dyDescent="0.35">
      <c r="A1193" t="s">
        <v>126</v>
      </c>
      <c r="B1193" t="s">
        <v>490</v>
      </c>
      <c r="C1193" t="s">
        <v>491</v>
      </c>
      <c r="D1193" t="s">
        <v>170</v>
      </c>
      <c r="E1193" t="s">
        <v>292</v>
      </c>
      <c r="F1193" s="328"/>
      <c r="G1193" s="328"/>
      <c r="H1193" s="328"/>
      <c r="I1193" s="328">
        <v>0</v>
      </c>
      <c r="J1193" s="328"/>
      <c r="K1193" s="328"/>
      <c r="L1193" s="328"/>
      <c r="M1193" s="328"/>
    </row>
    <row r="1194" spans="1:13" x14ac:dyDescent="0.35">
      <c r="A1194" t="s">
        <v>126</v>
      </c>
      <c r="B1194" t="s">
        <v>492</v>
      </c>
      <c r="C1194" t="s">
        <v>493</v>
      </c>
      <c r="D1194" t="s">
        <v>170</v>
      </c>
      <c r="E1194" t="s">
        <v>292</v>
      </c>
      <c r="F1194" s="328"/>
      <c r="G1194" s="328"/>
      <c r="H1194" s="328"/>
      <c r="I1194" s="328">
        <v>0</v>
      </c>
      <c r="J1194" s="328"/>
      <c r="K1194" s="328"/>
      <c r="L1194" s="328"/>
      <c r="M1194" s="328"/>
    </row>
    <row r="1195" spans="1:13" x14ac:dyDescent="0.35">
      <c r="A1195" t="s">
        <v>126</v>
      </c>
      <c r="B1195" t="s">
        <v>494</v>
      </c>
      <c r="C1195" t="s">
        <v>495</v>
      </c>
      <c r="D1195" t="s">
        <v>170</v>
      </c>
      <c r="E1195" t="s">
        <v>292</v>
      </c>
      <c r="F1195" s="328"/>
      <c r="G1195" s="328"/>
      <c r="H1195" s="328"/>
      <c r="I1195" s="328">
        <v>0</v>
      </c>
      <c r="J1195" s="328"/>
      <c r="K1195" s="328"/>
      <c r="L1195" s="328"/>
      <c r="M1195" s="328"/>
    </row>
    <row r="1196" spans="1:13" x14ac:dyDescent="0.35">
      <c r="A1196" t="s">
        <v>126</v>
      </c>
      <c r="B1196" t="s">
        <v>496</v>
      </c>
      <c r="C1196" t="s">
        <v>497</v>
      </c>
      <c r="D1196" t="s">
        <v>170</v>
      </c>
      <c r="E1196" t="s">
        <v>292</v>
      </c>
      <c r="F1196" s="328"/>
      <c r="G1196" s="328"/>
      <c r="H1196" s="328"/>
      <c r="I1196" s="328">
        <v>0</v>
      </c>
      <c r="J1196" s="328"/>
      <c r="K1196" s="328"/>
      <c r="L1196" s="328"/>
      <c r="M1196" s="328"/>
    </row>
    <row r="1197" spans="1:13" x14ac:dyDescent="0.35">
      <c r="A1197" t="s">
        <v>126</v>
      </c>
      <c r="B1197" t="s">
        <v>498</v>
      </c>
      <c r="C1197" t="s">
        <v>499</v>
      </c>
      <c r="D1197" t="s">
        <v>170</v>
      </c>
      <c r="E1197" t="s">
        <v>292</v>
      </c>
      <c r="F1197" s="328"/>
      <c r="G1197" s="328"/>
      <c r="H1197" s="328"/>
      <c r="I1197" s="328">
        <v>0</v>
      </c>
      <c r="J1197" s="328"/>
      <c r="K1197" s="328"/>
      <c r="L1197" s="328"/>
      <c r="M1197" s="328"/>
    </row>
    <row r="1198" spans="1:13" x14ac:dyDescent="0.35">
      <c r="A1198" t="s">
        <v>126</v>
      </c>
      <c r="B1198" t="s">
        <v>500</v>
      </c>
      <c r="C1198" t="s">
        <v>501</v>
      </c>
      <c r="D1198" t="s">
        <v>170</v>
      </c>
      <c r="E1198" t="s">
        <v>292</v>
      </c>
      <c r="F1198" s="328"/>
      <c r="G1198" s="328"/>
      <c r="H1198" s="328"/>
      <c r="I1198" s="328">
        <v>0</v>
      </c>
      <c r="J1198" s="328"/>
      <c r="K1198" s="328"/>
      <c r="L1198" s="328"/>
      <c r="M1198" s="328"/>
    </row>
    <row r="1199" spans="1:13" x14ac:dyDescent="0.35">
      <c r="A1199" t="s">
        <v>126</v>
      </c>
      <c r="B1199" t="s">
        <v>502</v>
      </c>
      <c r="C1199" t="s">
        <v>503</v>
      </c>
      <c r="D1199" t="s">
        <v>170</v>
      </c>
      <c r="E1199" t="s">
        <v>292</v>
      </c>
      <c r="F1199" s="328"/>
      <c r="G1199" s="328"/>
      <c r="H1199" s="328"/>
      <c r="I1199" s="328">
        <v>0</v>
      </c>
      <c r="J1199" s="328"/>
      <c r="K1199" s="328"/>
      <c r="L1199" s="328"/>
      <c r="M1199" s="328"/>
    </row>
    <row r="1200" spans="1:13" x14ac:dyDescent="0.35">
      <c r="A1200" t="s">
        <v>126</v>
      </c>
      <c r="B1200" t="s">
        <v>504</v>
      </c>
      <c r="C1200" t="s">
        <v>505</v>
      </c>
      <c r="D1200" t="s">
        <v>170</v>
      </c>
      <c r="E1200" t="s">
        <v>292</v>
      </c>
      <c r="F1200" s="328"/>
      <c r="G1200" s="328"/>
      <c r="H1200" s="328"/>
      <c r="I1200" s="328">
        <v>0</v>
      </c>
      <c r="J1200" s="328"/>
      <c r="K1200" s="328"/>
      <c r="L1200" s="328"/>
      <c r="M1200" s="328"/>
    </row>
    <row r="1201" spans="1:13" x14ac:dyDescent="0.35">
      <c r="A1201" t="s">
        <v>126</v>
      </c>
      <c r="B1201" t="s">
        <v>506</v>
      </c>
      <c r="C1201" t="s">
        <v>507</v>
      </c>
      <c r="D1201" t="s">
        <v>170</v>
      </c>
      <c r="E1201" t="s">
        <v>292</v>
      </c>
      <c r="F1201" s="328"/>
      <c r="G1201" s="328"/>
      <c r="H1201" s="328"/>
      <c r="I1201" s="328">
        <v>0</v>
      </c>
      <c r="J1201" s="328"/>
      <c r="K1201" s="328"/>
      <c r="L1201" s="328"/>
      <c r="M1201" s="328"/>
    </row>
    <row r="1202" spans="1:13" x14ac:dyDescent="0.35">
      <c r="A1202" t="s">
        <v>126</v>
      </c>
      <c r="B1202" t="s">
        <v>508</v>
      </c>
      <c r="C1202" t="s">
        <v>509</v>
      </c>
      <c r="D1202" t="s">
        <v>170</v>
      </c>
      <c r="E1202" t="s">
        <v>292</v>
      </c>
      <c r="F1202" s="328"/>
      <c r="G1202" s="328"/>
      <c r="H1202" s="328"/>
      <c r="I1202" s="328">
        <v>0</v>
      </c>
      <c r="J1202" s="328"/>
      <c r="K1202" s="328"/>
      <c r="L1202" s="328"/>
      <c r="M1202" s="328"/>
    </row>
    <row r="1203" spans="1:13" x14ac:dyDescent="0.35">
      <c r="A1203" t="s">
        <v>126</v>
      </c>
      <c r="B1203" t="s">
        <v>510</v>
      </c>
      <c r="C1203" t="s">
        <v>511</v>
      </c>
      <c r="D1203" t="s">
        <v>170</v>
      </c>
      <c r="E1203" t="s">
        <v>292</v>
      </c>
      <c r="F1203" s="328"/>
      <c r="G1203" s="328"/>
      <c r="H1203" s="328"/>
      <c r="I1203" s="328">
        <v>0</v>
      </c>
      <c r="J1203" s="328"/>
      <c r="K1203" s="328"/>
      <c r="L1203" s="328"/>
      <c r="M1203" s="328"/>
    </row>
    <row r="1204" spans="1:13" x14ac:dyDescent="0.35">
      <c r="A1204" t="s">
        <v>126</v>
      </c>
      <c r="B1204" t="s">
        <v>512</v>
      </c>
      <c r="C1204" t="s">
        <v>513</v>
      </c>
      <c r="D1204" t="s">
        <v>170</v>
      </c>
      <c r="E1204" t="s">
        <v>292</v>
      </c>
      <c r="F1204" s="328"/>
      <c r="G1204" s="328"/>
      <c r="H1204" s="328"/>
      <c r="I1204" s="328">
        <v>0</v>
      </c>
      <c r="J1204" s="328"/>
      <c r="K1204" s="328"/>
      <c r="L1204" s="328"/>
      <c r="M1204" s="328"/>
    </row>
    <row r="1205" spans="1:13" x14ac:dyDescent="0.35">
      <c r="A1205" t="s">
        <v>126</v>
      </c>
      <c r="B1205" t="s">
        <v>514</v>
      </c>
      <c r="C1205" t="s">
        <v>515</v>
      </c>
      <c r="D1205" t="s">
        <v>170</v>
      </c>
      <c r="E1205" t="s">
        <v>292</v>
      </c>
      <c r="F1205" s="328"/>
      <c r="G1205" s="328"/>
      <c r="H1205" s="328"/>
      <c r="I1205" s="328">
        <v>0</v>
      </c>
      <c r="J1205" s="328"/>
      <c r="K1205" s="328"/>
      <c r="L1205" s="328"/>
      <c r="M1205" s="328"/>
    </row>
    <row r="1206" spans="1:13" x14ac:dyDescent="0.35">
      <c r="A1206" t="s">
        <v>126</v>
      </c>
      <c r="B1206" t="s">
        <v>516</v>
      </c>
      <c r="C1206" t="s">
        <v>517</v>
      </c>
      <c r="D1206" t="s">
        <v>170</v>
      </c>
      <c r="E1206" t="s">
        <v>292</v>
      </c>
      <c r="F1206" s="328"/>
      <c r="G1206" s="328"/>
      <c r="H1206" s="328"/>
      <c r="I1206" s="328">
        <v>51.253999999999998</v>
      </c>
      <c r="J1206" s="328"/>
      <c r="K1206" s="328"/>
      <c r="L1206" s="328"/>
      <c r="M1206" s="328"/>
    </row>
    <row r="1207" spans="1:13" x14ac:dyDescent="0.35">
      <c r="A1207" t="s">
        <v>126</v>
      </c>
      <c r="B1207" t="s">
        <v>518</v>
      </c>
      <c r="C1207" t="s">
        <v>519</v>
      </c>
      <c r="D1207" t="s">
        <v>170</v>
      </c>
      <c r="E1207" t="s">
        <v>292</v>
      </c>
      <c r="F1207" s="328"/>
      <c r="G1207" s="328"/>
      <c r="H1207" s="328"/>
      <c r="I1207" s="328">
        <v>418.04</v>
      </c>
      <c r="J1207" s="328"/>
      <c r="K1207" s="328"/>
      <c r="L1207" s="328"/>
      <c r="M1207" s="328"/>
    </row>
    <row r="1208" spans="1:13" x14ac:dyDescent="0.35">
      <c r="A1208" t="s">
        <v>126</v>
      </c>
      <c r="B1208" t="s">
        <v>520</v>
      </c>
      <c r="C1208" t="s">
        <v>521</v>
      </c>
      <c r="D1208" t="s">
        <v>170</v>
      </c>
      <c r="E1208" t="s">
        <v>292</v>
      </c>
      <c r="F1208" s="328"/>
      <c r="G1208" s="328"/>
      <c r="H1208" s="328"/>
      <c r="I1208" s="328">
        <v>524.96199999999999</v>
      </c>
      <c r="J1208" s="328"/>
      <c r="K1208" s="328"/>
      <c r="L1208" s="328"/>
      <c r="M1208" s="328"/>
    </row>
    <row r="1209" spans="1:13" x14ac:dyDescent="0.35">
      <c r="A1209" t="s">
        <v>126</v>
      </c>
      <c r="B1209" t="s">
        <v>522</v>
      </c>
      <c r="C1209" t="s">
        <v>523</v>
      </c>
      <c r="D1209" t="s">
        <v>170</v>
      </c>
      <c r="E1209" t="s">
        <v>292</v>
      </c>
      <c r="F1209" s="328"/>
      <c r="G1209" s="328"/>
      <c r="H1209" s="328"/>
      <c r="I1209" s="328">
        <v>64.674999999999997</v>
      </c>
      <c r="J1209" s="328"/>
      <c r="K1209" s="328"/>
      <c r="L1209" s="328"/>
      <c r="M1209" s="328"/>
    </row>
    <row r="1210" spans="1:13" x14ac:dyDescent="0.35">
      <c r="A1210" t="s">
        <v>126</v>
      </c>
      <c r="B1210" t="s">
        <v>524</v>
      </c>
      <c r="C1210" t="s">
        <v>525</v>
      </c>
      <c r="D1210" t="s">
        <v>170</v>
      </c>
      <c r="E1210" t="s">
        <v>292</v>
      </c>
      <c r="F1210" s="328"/>
      <c r="G1210" s="328"/>
      <c r="H1210" s="328"/>
      <c r="I1210" s="328">
        <v>0</v>
      </c>
      <c r="J1210" s="328"/>
      <c r="K1210" s="328"/>
      <c r="L1210" s="328"/>
      <c r="M1210" s="328"/>
    </row>
    <row r="1211" spans="1:13" x14ac:dyDescent="0.35">
      <c r="A1211" t="s">
        <v>126</v>
      </c>
      <c r="B1211" t="s">
        <v>526</v>
      </c>
      <c r="C1211" t="s">
        <v>527</v>
      </c>
      <c r="D1211" t="s">
        <v>170</v>
      </c>
      <c r="E1211" t="s">
        <v>292</v>
      </c>
      <c r="F1211" s="328"/>
      <c r="G1211" s="328"/>
      <c r="H1211" s="328"/>
      <c r="I1211" s="328">
        <v>51.253999999999998</v>
      </c>
      <c r="J1211" s="328"/>
      <c r="K1211" s="328"/>
      <c r="L1211" s="328"/>
      <c r="M1211" s="328"/>
    </row>
    <row r="1212" spans="1:13" x14ac:dyDescent="0.35">
      <c r="A1212" t="s">
        <v>126</v>
      </c>
      <c r="B1212" t="s">
        <v>528</v>
      </c>
      <c r="C1212" t="s">
        <v>529</v>
      </c>
      <c r="D1212" t="s">
        <v>170</v>
      </c>
      <c r="E1212" t="s">
        <v>292</v>
      </c>
      <c r="F1212" s="328"/>
      <c r="G1212" s="328"/>
      <c r="H1212" s="328"/>
      <c r="I1212" s="328">
        <v>418.04</v>
      </c>
      <c r="J1212" s="328"/>
      <c r="K1212" s="328"/>
      <c r="L1212" s="328"/>
      <c r="M1212" s="328"/>
    </row>
    <row r="1213" spans="1:13" x14ac:dyDescent="0.35">
      <c r="A1213" t="s">
        <v>126</v>
      </c>
      <c r="B1213" t="s">
        <v>530</v>
      </c>
      <c r="C1213" t="s">
        <v>531</v>
      </c>
      <c r="D1213" t="s">
        <v>170</v>
      </c>
      <c r="E1213" t="s">
        <v>292</v>
      </c>
      <c r="F1213" s="328"/>
      <c r="G1213" s="328"/>
      <c r="H1213" s="328"/>
      <c r="I1213" s="328">
        <v>524.96199999999999</v>
      </c>
      <c r="J1213" s="328"/>
      <c r="K1213" s="328"/>
      <c r="L1213" s="328"/>
      <c r="M1213" s="328"/>
    </row>
    <row r="1214" spans="1:13" x14ac:dyDescent="0.35">
      <c r="A1214" t="s">
        <v>126</v>
      </c>
      <c r="B1214" t="s">
        <v>532</v>
      </c>
      <c r="C1214" t="s">
        <v>533</v>
      </c>
      <c r="D1214" t="s">
        <v>170</v>
      </c>
      <c r="E1214" t="s">
        <v>292</v>
      </c>
      <c r="F1214" s="328"/>
      <c r="G1214" s="328"/>
      <c r="H1214" s="328"/>
      <c r="I1214" s="328">
        <v>64.674999999999997</v>
      </c>
      <c r="J1214" s="328"/>
      <c r="K1214" s="328"/>
      <c r="L1214" s="328"/>
      <c r="M1214" s="328"/>
    </row>
    <row r="1215" spans="1:13" x14ac:dyDescent="0.35">
      <c r="A1215" t="s">
        <v>126</v>
      </c>
      <c r="B1215" t="s">
        <v>534</v>
      </c>
      <c r="C1215" t="s">
        <v>535</v>
      </c>
      <c r="D1215" t="s">
        <v>170</v>
      </c>
      <c r="E1215" t="s">
        <v>292</v>
      </c>
      <c r="F1215" s="328"/>
      <c r="G1215" s="328"/>
      <c r="H1215" s="328"/>
      <c r="I1215" s="328">
        <v>0</v>
      </c>
      <c r="J1215" s="328"/>
      <c r="K1215" s="328"/>
      <c r="L1215" s="328"/>
      <c r="M1215" s="328"/>
    </row>
    <row r="1216" spans="1:13" x14ac:dyDescent="0.35">
      <c r="A1216" t="s">
        <v>126</v>
      </c>
      <c r="B1216" t="s">
        <v>536</v>
      </c>
      <c r="C1216" t="s">
        <v>537</v>
      </c>
      <c r="D1216" t="s">
        <v>170</v>
      </c>
      <c r="E1216" t="s">
        <v>292</v>
      </c>
      <c r="F1216" s="328"/>
      <c r="G1216" s="328"/>
      <c r="H1216" s="328"/>
      <c r="I1216" s="328">
        <v>76.906999999999996</v>
      </c>
      <c r="J1216" s="328"/>
      <c r="K1216" s="328"/>
      <c r="L1216" s="328"/>
      <c r="M1216" s="328"/>
    </row>
    <row r="1217" spans="1:13" x14ac:dyDescent="0.35">
      <c r="A1217" t="s">
        <v>126</v>
      </c>
      <c r="B1217" t="s">
        <v>538</v>
      </c>
      <c r="C1217" t="s">
        <v>539</v>
      </c>
      <c r="D1217" t="s">
        <v>170</v>
      </c>
      <c r="E1217" t="s">
        <v>292</v>
      </c>
      <c r="F1217" s="328"/>
      <c r="G1217" s="328"/>
      <c r="H1217" s="328"/>
      <c r="I1217" s="328">
        <v>480.90511744520001</v>
      </c>
      <c r="J1217" s="328"/>
      <c r="K1217" s="328"/>
      <c r="L1217" s="328"/>
      <c r="M1217" s="328"/>
    </row>
    <row r="1218" spans="1:13" x14ac:dyDescent="0.35">
      <c r="A1218" t="s">
        <v>126</v>
      </c>
      <c r="B1218" t="s">
        <v>540</v>
      </c>
      <c r="C1218" t="s">
        <v>541</v>
      </c>
      <c r="D1218" t="s">
        <v>170</v>
      </c>
      <c r="E1218" t="s">
        <v>292</v>
      </c>
      <c r="F1218" s="328"/>
      <c r="G1218" s="328"/>
      <c r="H1218" s="328"/>
      <c r="I1218" s="328">
        <v>452.62898146499998</v>
      </c>
      <c r="J1218" s="328"/>
      <c r="K1218" s="328"/>
      <c r="L1218" s="328"/>
      <c r="M1218" s="328"/>
    </row>
    <row r="1219" spans="1:13" x14ac:dyDescent="0.35">
      <c r="A1219" t="s">
        <v>126</v>
      </c>
      <c r="B1219" t="s">
        <v>542</v>
      </c>
      <c r="C1219" t="s">
        <v>543</v>
      </c>
      <c r="D1219" t="s">
        <v>170</v>
      </c>
      <c r="E1219" t="s">
        <v>292</v>
      </c>
      <c r="F1219" s="328"/>
      <c r="G1219" s="328"/>
      <c r="H1219" s="328"/>
      <c r="I1219" s="328">
        <v>108.011</v>
      </c>
      <c r="J1219" s="328"/>
      <c r="K1219" s="328"/>
      <c r="L1219" s="328"/>
      <c r="M1219" s="328"/>
    </row>
    <row r="1220" spans="1:13" x14ac:dyDescent="0.35">
      <c r="A1220" t="s">
        <v>126</v>
      </c>
      <c r="B1220" t="s">
        <v>544</v>
      </c>
      <c r="C1220" t="s">
        <v>545</v>
      </c>
      <c r="D1220" t="s">
        <v>170</v>
      </c>
      <c r="E1220" t="s">
        <v>292</v>
      </c>
      <c r="F1220" s="328"/>
      <c r="G1220" s="328"/>
      <c r="H1220" s="328"/>
      <c r="I1220" s="328">
        <v>0</v>
      </c>
      <c r="J1220" s="328"/>
      <c r="K1220" s="328"/>
      <c r="L1220" s="328"/>
      <c r="M1220" s="328"/>
    </row>
    <row r="1221" spans="1:13" x14ac:dyDescent="0.35">
      <c r="A1221" t="s">
        <v>126</v>
      </c>
      <c r="B1221" t="s">
        <v>546</v>
      </c>
      <c r="C1221" t="s">
        <v>547</v>
      </c>
      <c r="D1221" t="s">
        <v>170</v>
      </c>
      <c r="E1221" t="s">
        <v>292</v>
      </c>
      <c r="F1221" s="328"/>
      <c r="G1221" s="328"/>
      <c r="H1221" s="328"/>
      <c r="I1221" s="328">
        <v>76.906999999999996</v>
      </c>
      <c r="J1221" s="328"/>
      <c r="K1221" s="328"/>
      <c r="L1221" s="328"/>
      <c r="M1221" s="328"/>
    </row>
    <row r="1222" spans="1:13" x14ac:dyDescent="0.35">
      <c r="A1222" t="s">
        <v>126</v>
      </c>
      <c r="B1222" t="s">
        <v>548</v>
      </c>
      <c r="C1222" t="s">
        <v>549</v>
      </c>
      <c r="D1222" t="s">
        <v>170</v>
      </c>
      <c r="E1222" t="s">
        <v>292</v>
      </c>
      <c r="F1222" s="328"/>
      <c r="G1222" s="328"/>
      <c r="H1222" s="328"/>
      <c r="I1222" s="328">
        <v>480.90511744520001</v>
      </c>
      <c r="J1222" s="328"/>
      <c r="K1222" s="328"/>
      <c r="L1222" s="328"/>
      <c r="M1222" s="328"/>
    </row>
    <row r="1223" spans="1:13" x14ac:dyDescent="0.35">
      <c r="A1223" t="s">
        <v>126</v>
      </c>
      <c r="B1223" t="s">
        <v>550</v>
      </c>
      <c r="C1223" t="s">
        <v>551</v>
      </c>
      <c r="D1223" t="s">
        <v>170</v>
      </c>
      <c r="E1223" t="s">
        <v>292</v>
      </c>
      <c r="F1223" s="328"/>
      <c r="G1223" s="328"/>
      <c r="H1223" s="328"/>
      <c r="I1223" s="328">
        <v>452.62898146499998</v>
      </c>
      <c r="J1223" s="328"/>
      <c r="K1223" s="328"/>
      <c r="L1223" s="328"/>
      <c r="M1223" s="328"/>
    </row>
    <row r="1224" spans="1:13" x14ac:dyDescent="0.35">
      <c r="A1224" t="s">
        <v>126</v>
      </c>
      <c r="B1224" t="s">
        <v>552</v>
      </c>
      <c r="C1224" t="s">
        <v>553</v>
      </c>
      <c r="D1224" t="s">
        <v>170</v>
      </c>
      <c r="E1224" t="s">
        <v>292</v>
      </c>
      <c r="F1224" s="328"/>
      <c r="G1224" s="328"/>
      <c r="H1224" s="328"/>
      <c r="I1224" s="328">
        <v>108.011</v>
      </c>
      <c r="J1224" s="328"/>
      <c r="K1224" s="328"/>
      <c r="L1224" s="328"/>
      <c r="M1224" s="328"/>
    </row>
    <row r="1225" spans="1:13" x14ac:dyDescent="0.35">
      <c r="A1225" t="s">
        <v>126</v>
      </c>
      <c r="B1225" t="s">
        <v>554</v>
      </c>
      <c r="C1225" t="s">
        <v>555</v>
      </c>
      <c r="D1225" t="s">
        <v>170</v>
      </c>
      <c r="E1225" t="s">
        <v>292</v>
      </c>
      <c r="F1225" s="328"/>
      <c r="G1225" s="328"/>
      <c r="H1225" s="328"/>
      <c r="I1225" s="328">
        <v>0</v>
      </c>
      <c r="J1225" s="328"/>
      <c r="K1225" s="328"/>
      <c r="L1225" s="328"/>
      <c r="M1225" s="328"/>
    </row>
    <row r="1226" spans="1:13" x14ac:dyDescent="0.35">
      <c r="A1226" t="s">
        <v>126</v>
      </c>
      <c r="B1226" t="s">
        <v>556</v>
      </c>
      <c r="C1226" t="s">
        <v>557</v>
      </c>
      <c r="D1226" t="s">
        <v>170</v>
      </c>
      <c r="E1226" t="s">
        <v>292</v>
      </c>
      <c r="F1226" s="328"/>
      <c r="G1226" s="328"/>
      <c r="H1226" s="328"/>
      <c r="I1226" s="328">
        <v>25.652999999999999</v>
      </c>
      <c r="J1226" s="328"/>
      <c r="K1226" s="328"/>
      <c r="L1226" s="328"/>
      <c r="M1226" s="328"/>
    </row>
    <row r="1227" spans="1:13" x14ac:dyDescent="0.35">
      <c r="A1227" t="s">
        <v>126</v>
      </c>
      <c r="B1227" t="s">
        <v>558</v>
      </c>
      <c r="C1227" t="s">
        <v>559</v>
      </c>
      <c r="D1227" t="s">
        <v>170</v>
      </c>
      <c r="E1227" t="s">
        <v>292</v>
      </c>
      <c r="F1227" s="328"/>
      <c r="G1227" s="328"/>
      <c r="H1227" s="328"/>
      <c r="I1227" s="328">
        <v>62.865117445200397</v>
      </c>
      <c r="J1227" s="328"/>
      <c r="K1227" s="328"/>
      <c r="L1227" s="328"/>
      <c r="M1227" s="328"/>
    </row>
    <row r="1228" spans="1:13" x14ac:dyDescent="0.35">
      <c r="A1228" t="s">
        <v>126</v>
      </c>
      <c r="B1228" t="s">
        <v>560</v>
      </c>
      <c r="C1228" t="s">
        <v>561</v>
      </c>
      <c r="D1228" t="s">
        <v>170</v>
      </c>
      <c r="E1228" t="s">
        <v>292</v>
      </c>
      <c r="F1228" s="328"/>
      <c r="G1228" s="328"/>
      <c r="H1228" s="328"/>
      <c r="I1228" s="328">
        <v>-72.333018534999795</v>
      </c>
      <c r="J1228" s="328"/>
      <c r="K1228" s="328"/>
      <c r="L1228" s="328"/>
      <c r="M1228" s="328"/>
    </row>
    <row r="1229" spans="1:13" x14ac:dyDescent="0.35">
      <c r="A1229" t="s">
        <v>126</v>
      </c>
      <c r="B1229" t="s">
        <v>562</v>
      </c>
      <c r="C1229" t="s">
        <v>563</v>
      </c>
      <c r="D1229" t="s">
        <v>170</v>
      </c>
      <c r="E1229" t="s">
        <v>292</v>
      </c>
      <c r="F1229" s="328"/>
      <c r="G1229" s="328"/>
      <c r="H1229" s="328"/>
      <c r="I1229" s="328">
        <v>43.335999999999999</v>
      </c>
      <c r="J1229" s="328"/>
      <c r="K1229" s="328"/>
      <c r="L1229" s="328"/>
      <c r="M1229" s="328"/>
    </row>
    <row r="1230" spans="1:13" x14ac:dyDescent="0.35">
      <c r="A1230" t="s">
        <v>126</v>
      </c>
      <c r="B1230" t="s">
        <v>564</v>
      </c>
      <c r="C1230" t="s">
        <v>565</v>
      </c>
      <c r="D1230" t="s">
        <v>170</v>
      </c>
      <c r="E1230" t="s">
        <v>292</v>
      </c>
      <c r="F1230" s="328"/>
      <c r="G1230" s="328"/>
      <c r="H1230" s="328"/>
      <c r="I1230" s="328">
        <v>0</v>
      </c>
      <c r="J1230" s="328"/>
      <c r="K1230" s="328"/>
      <c r="L1230" s="328"/>
      <c r="M1230" s="328"/>
    </row>
    <row r="1231" spans="1:13" x14ac:dyDescent="0.35">
      <c r="A1231" t="s">
        <v>126</v>
      </c>
      <c r="B1231" t="s">
        <v>566</v>
      </c>
      <c r="C1231" t="s">
        <v>567</v>
      </c>
      <c r="D1231" t="s">
        <v>170</v>
      </c>
      <c r="E1231" t="s">
        <v>292</v>
      </c>
      <c r="F1231" s="328"/>
      <c r="G1231" s="328"/>
      <c r="H1231" s="328"/>
      <c r="I1231" s="328">
        <v>25.652999999999999</v>
      </c>
      <c r="J1231" s="328"/>
      <c r="K1231" s="328"/>
      <c r="L1231" s="328"/>
      <c r="M1231" s="328"/>
    </row>
    <row r="1232" spans="1:13" x14ac:dyDescent="0.35">
      <c r="A1232" t="s">
        <v>126</v>
      </c>
      <c r="B1232" t="s">
        <v>568</v>
      </c>
      <c r="C1232" t="s">
        <v>569</v>
      </c>
      <c r="D1232" t="s">
        <v>170</v>
      </c>
      <c r="E1232" t="s">
        <v>292</v>
      </c>
      <c r="F1232" s="328"/>
      <c r="G1232" s="328"/>
      <c r="H1232" s="328"/>
      <c r="I1232" s="328">
        <v>62.865117445200397</v>
      </c>
      <c r="J1232" s="328"/>
      <c r="K1232" s="328"/>
      <c r="L1232" s="328"/>
      <c r="M1232" s="328"/>
    </row>
    <row r="1233" spans="1:13" x14ac:dyDescent="0.35">
      <c r="A1233" t="s">
        <v>126</v>
      </c>
      <c r="B1233" t="s">
        <v>570</v>
      </c>
      <c r="C1233" t="s">
        <v>571</v>
      </c>
      <c r="D1233" t="s">
        <v>170</v>
      </c>
      <c r="E1233" t="s">
        <v>292</v>
      </c>
      <c r="F1233" s="328"/>
      <c r="G1233" s="328"/>
      <c r="H1233" s="328"/>
      <c r="I1233" s="328">
        <v>-72.333018534999795</v>
      </c>
      <c r="J1233" s="328"/>
      <c r="K1233" s="328"/>
      <c r="L1233" s="328"/>
      <c r="M1233" s="328"/>
    </row>
    <row r="1234" spans="1:13" x14ac:dyDescent="0.35">
      <c r="A1234" t="s">
        <v>126</v>
      </c>
      <c r="B1234" t="s">
        <v>572</v>
      </c>
      <c r="C1234" t="s">
        <v>573</v>
      </c>
      <c r="D1234" t="s">
        <v>170</v>
      </c>
      <c r="E1234" t="s">
        <v>292</v>
      </c>
      <c r="F1234" s="328"/>
      <c r="G1234" s="328"/>
      <c r="H1234" s="328"/>
      <c r="I1234" s="328">
        <v>43.335999999999999</v>
      </c>
      <c r="J1234" s="328"/>
      <c r="K1234" s="328"/>
      <c r="L1234" s="328"/>
      <c r="M1234" s="328"/>
    </row>
    <row r="1235" spans="1:13" x14ac:dyDescent="0.35">
      <c r="A1235" t="s">
        <v>126</v>
      </c>
      <c r="B1235" t="s">
        <v>574</v>
      </c>
      <c r="C1235" t="s">
        <v>575</v>
      </c>
      <c r="D1235" t="s">
        <v>170</v>
      </c>
      <c r="E1235" t="s">
        <v>292</v>
      </c>
      <c r="F1235" s="328"/>
      <c r="G1235" s="328"/>
      <c r="H1235" s="328"/>
      <c r="I1235" s="328">
        <v>0</v>
      </c>
      <c r="J1235" s="328"/>
      <c r="K1235" s="328"/>
      <c r="L1235" s="328"/>
      <c r="M1235" s="328"/>
    </row>
    <row r="1236" spans="1:13" x14ac:dyDescent="0.35">
      <c r="A1236" t="s">
        <v>126</v>
      </c>
      <c r="B1236" t="s">
        <v>576</v>
      </c>
      <c r="C1236" t="s">
        <v>577</v>
      </c>
      <c r="D1236" t="s">
        <v>170</v>
      </c>
      <c r="E1236" t="s">
        <v>292</v>
      </c>
      <c r="F1236" s="328"/>
      <c r="G1236" s="328"/>
      <c r="H1236" s="328"/>
      <c r="I1236" s="328">
        <v>0</v>
      </c>
      <c r="J1236" s="328"/>
      <c r="K1236" s="328"/>
      <c r="L1236" s="328"/>
      <c r="M1236" s="328"/>
    </row>
    <row r="1237" spans="1:13" x14ac:dyDescent="0.35">
      <c r="A1237" t="s">
        <v>126</v>
      </c>
      <c r="B1237" t="s">
        <v>578</v>
      </c>
      <c r="C1237" t="s">
        <v>579</v>
      </c>
      <c r="D1237" t="s">
        <v>170</v>
      </c>
      <c r="E1237" t="s">
        <v>292</v>
      </c>
      <c r="F1237" s="328"/>
      <c r="G1237" s="328"/>
      <c r="H1237" s="328"/>
      <c r="I1237" s="328">
        <v>0</v>
      </c>
      <c r="J1237" s="328"/>
      <c r="K1237" s="328"/>
      <c r="L1237" s="328"/>
      <c r="M1237" s="328"/>
    </row>
    <row r="1238" spans="1:13" x14ac:dyDescent="0.35">
      <c r="A1238" t="s">
        <v>126</v>
      </c>
      <c r="B1238" t="s">
        <v>580</v>
      </c>
      <c r="C1238" t="s">
        <v>581</v>
      </c>
      <c r="D1238" t="s">
        <v>170</v>
      </c>
      <c r="E1238" t="s">
        <v>292</v>
      </c>
      <c r="F1238" s="328"/>
      <c r="G1238" s="328"/>
      <c r="H1238" s="328"/>
      <c r="I1238" s="328">
        <v>3.6269999999999998</v>
      </c>
      <c r="J1238" s="328"/>
      <c r="K1238" s="328"/>
      <c r="L1238" s="328"/>
      <c r="M1238" s="328"/>
    </row>
    <row r="1239" spans="1:13" x14ac:dyDescent="0.35">
      <c r="A1239" t="s">
        <v>126</v>
      </c>
      <c r="B1239" t="s">
        <v>582</v>
      </c>
      <c r="C1239" t="s">
        <v>583</v>
      </c>
      <c r="D1239" t="s">
        <v>170</v>
      </c>
      <c r="E1239" t="s">
        <v>292</v>
      </c>
      <c r="F1239" s="328"/>
      <c r="G1239" s="328"/>
      <c r="H1239" s="328"/>
      <c r="I1239" s="328">
        <v>38.814999999999998</v>
      </c>
      <c r="J1239" s="328"/>
      <c r="K1239" s="328"/>
      <c r="L1239" s="328"/>
      <c r="M1239" s="328"/>
    </row>
    <row r="1240" spans="1:13" x14ac:dyDescent="0.35">
      <c r="A1240" t="s">
        <v>126</v>
      </c>
      <c r="B1240" t="s">
        <v>584</v>
      </c>
      <c r="C1240" t="s">
        <v>585</v>
      </c>
      <c r="D1240" t="s">
        <v>170</v>
      </c>
      <c r="E1240" t="s">
        <v>292</v>
      </c>
      <c r="F1240" s="328"/>
      <c r="G1240" s="328"/>
      <c r="H1240" s="328"/>
      <c r="I1240" s="328">
        <v>0</v>
      </c>
      <c r="J1240" s="328"/>
      <c r="K1240" s="328"/>
      <c r="L1240" s="328"/>
      <c r="M1240" s="328"/>
    </row>
    <row r="1241" spans="1:13" x14ac:dyDescent="0.35">
      <c r="A1241" t="s">
        <v>126</v>
      </c>
      <c r="B1241" t="s">
        <v>586</v>
      </c>
      <c r="C1241" t="s">
        <v>587</v>
      </c>
      <c r="D1241" t="s">
        <v>170</v>
      </c>
      <c r="E1241" t="s">
        <v>292</v>
      </c>
      <c r="F1241" s="328"/>
      <c r="G1241" s="328"/>
      <c r="H1241" s="328"/>
      <c r="I1241" s="328">
        <v>0</v>
      </c>
      <c r="J1241" s="328"/>
      <c r="K1241" s="328"/>
      <c r="L1241" s="328"/>
      <c r="M1241" s="328"/>
    </row>
    <row r="1242" spans="1:13" x14ac:dyDescent="0.35">
      <c r="A1242" t="s">
        <v>126</v>
      </c>
      <c r="B1242" t="s">
        <v>588</v>
      </c>
      <c r="C1242" t="s">
        <v>589</v>
      </c>
      <c r="D1242" t="s">
        <v>170</v>
      </c>
      <c r="E1242" t="s">
        <v>292</v>
      </c>
      <c r="F1242" s="328"/>
      <c r="G1242" s="328"/>
      <c r="H1242" s="328"/>
      <c r="I1242" s="328">
        <v>0</v>
      </c>
      <c r="J1242" s="328"/>
      <c r="K1242" s="328"/>
      <c r="L1242" s="328"/>
      <c r="M1242" s="328"/>
    </row>
    <row r="1243" spans="1:13" x14ac:dyDescent="0.35">
      <c r="A1243" t="s">
        <v>126</v>
      </c>
      <c r="B1243" t="s">
        <v>590</v>
      </c>
      <c r="C1243" t="s">
        <v>591</v>
      </c>
      <c r="D1243" t="s">
        <v>170</v>
      </c>
      <c r="E1243" t="s">
        <v>292</v>
      </c>
      <c r="F1243" s="328"/>
      <c r="G1243" s="328"/>
      <c r="H1243" s="328"/>
      <c r="I1243" s="328">
        <v>3.6269999999999998</v>
      </c>
      <c r="J1243" s="328"/>
      <c r="K1243" s="328"/>
      <c r="L1243" s="328"/>
      <c r="M1243" s="328"/>
    </row>
    <row r="1244" spans="1:13" x14ac:dyDescent="0.35">
      <c r="A1244" t="s">
        <v>126</v>
      </c>
      <c r="B1244" t="s">
        <v>592</v>
      </c>
      <c r="C1244" t="s">
        <v>593</v>
      </c>
      <c r="D1244" t="s">
        <v>170</v>
      </c>
      <c r="E1244" t="s">
        <v>292</v>
      </c>
      <c r="F1244" s="328"/>
      <c r="G1244" s="328"/>
      <c r="H1244" s="328"/>
      <c r="I1244" s="328">
        <v>38.814999999999998</v>
      </c>
      <c r="J1244" s="328"/>
      <c r="K1244" s="328"/>
      <c r="L1244" s="328"/>
      <c r="M1244" s="328"/>
    </row>
    <row r="1245" spans="1:13" x14ac:dyDescent="0.35">
      <c r="A1245" t="s">
        <v>126</v>
      </c>
      <c r="B1245" t="s">
        <v>594</v>
      </c>
      <c r="C1245" t="s">
        <v>595</v>
      </c>
      <c r="D1245" t="s">
        <v>170</v>
      </c>
      <c r="E1245" t="s">
        <v>292</v>
      </c>
      <c r="F1245" s="328"/>
      <c r="G1245" s="328"/>
      <c r="H1245" s="328"/>
      <c r="I1245" s="328">
        <v>0</v>
      </c>
      <c r="J1245" s="328"/>
      <c r="K1245" s="328"/>
      <c r="L1245" s="328"/>
      <c r="M1245" s="328"/>
    </row>
    <row r="1246" spans="1:13" x14ac:dyDescent="0.35">
      <c r="A1246" t="s">
        <v>126</v>
      </c>
      <c r="B1246" t="s">
        <v>596</v>
      </c>
      <c r="C1246" t="s">
        <v>597</v>
      </c>
      <c r="D1246" t="s">
        <v>170</v>
      </c>
      <c r="E1246" t="s">
        <v>292</v>
      </c>
      <c r="F1246" s="328"/>
      <c r="G1246" s="328"/>
      <c r="H1246" s="328"/>
      <c r="I1246" s="328">
        <v>25.652999999999999</v>
      </c>
      <c r="J1246" s="328"/>
      <c r="K1246" s="328"/>
      <c r="L1246" s="328"/>
      <c r="M1246" s="328"/>
    </row>
    <row r="1247" spans="1:13" x14ac:dyDescent="0.35">
      <c r="A1247" t="s">
        <v>126</v>
      </c>
      <c r="B1247" t="s">
        <v>598</v>
      </c>
      <c r="C1247" t="s">
        <v>599</v>
      </c>
      <c r="D1247" t="s">
        <v>170</v>
      </c>
      <c r="E1247" t="s">
        <v>292</v>
      </c>
      <c r="F1247" s="328"/>
      <c r="G1247" s="328"/>
      <c r="H1247" s="328"/>
      <c r="I1247" s="328">
        <v>62.865117445200397</v>
      </c>
      <c r="J1247" s="328"/>
      <c r="K1247" s="328"/>
      <c r="L1247" s="328"/>
      <c r="M1247" s="328"/>
    </row>
    <row r="1248" spans="1:13" x14ac:dyDescent="0.35">
      <c r="A1248" t="s">
        <v>126</v>
      </c>
      <c r="B1248" t="s">
        <v>600</v>
      </c>
      <c r="C1248" t="s">
        <v>601</v>
      </c>
      <c r="D1248" t="s">
        <v>170</v>
      </c>
      <c r="E1248" t="s">
        <v>292</v>
      </c>
      <c r="F1248" s="328"/>
      <c r="G1248" s="328"/>
      <c r="H1248" s="328"/>
      <c r="I1248" s="328">
        <v>-75.960018534999804</v>
      </c>
      <c r="J1248" s="328"/>
      <c r="K1248" s="328"/>
      <c r="L1248" s="328"/>
      <c r="M1248" s="328"/>
    </row>
    <row r="1249" spans="1:13" x14ac:dyDescent="0.35">
      <c r="A1249" t="s">
        <v>126</v>
      </c>
      <c r="B1249" t="s">
        <v>602</v>
      </c>
      <c r="C1249" t="s">
        <v>603</v>
      </c>
      <c r="D1249" t="s">
        <v>170</v>
      </c>
      <c r="E1249" t="s">
        <v>292</v>
      </c>
      <c r="F1249" s="328"/>
      <c r="G1249" s="328"/>
      <c r="H1249" s="328"/>
      <c r="I1249" s="328">
        <v>4.5210000000000203</v>
      </c>
      <c r="J1249" s="328"/>
      <c r="K1249" s="328"/>
      <c r="L1249" s="328"/>
      <c r="M1249" s="328"/>
    </row>
    <row r="1250" spans="1:13" x14ac:dyDescent="0.35">
      <c r="A1250" t="s">
        <v>126</v>
      </c>
      <c r="B1250" t="s">
        <v>604</v>
      </c>
      <c r="C1250" t="s">
        <v>605</v>
      </c>
      <c r="D1250" t="s">
        <v>170</v>
      </c>
      <c r="E1250" t="s">
        <v>292</v>
      </c>
      <c r="F1250" s="328"/>
      <c r="G1250" s="328"/>
      <c r="H1250" s="328"/>
      <c r="I1250" s="328">
        <v>0</v>
      </c>
      <c r="J1250" s="328"/>
      <c r="K1250" s="328"/>
      <c r="L1250" s="328"/>
      <c r="M1250" s="328"/>
    </row>
    <row r="1251" spans="1:13" x14ac:dyDescent="0.35">
      <c r="A1251" t="s">
        <v>126</v>
      </c>
      <c r="B1251" t="s">
        <v>606</v>
      </c>
      <c r="C1251" t="s">
        <v>607</v>
      </c>
      <c r="D1251" t="s">
        <v>170</v>
      </c>
      <c r="E1251" t="s">
        <v>292</v>
      </c>
      <c r="F1251" s="328"/>
      <c r="G1251" s="328"/>
      <c r="H1251" s="328"/>
      <c r="I1251" s="328">
        <v>25.652999999999999</v>
      </c>
      <c r="J1251" s="328"/>
      <c r="K1251" s="328"/>
      <c r="L1251" s="328"/>
      <c r="M1251" s="328"/>
    </row>
    <row r="1252" spans="1:13" x14ac:dyDescent="0.35">
      <c r="A1252" t="s">
        <v>126</v>
      </c>
      <c r="B1252" t="s">
        <v>608</v>
      </c>
      <c r="C1252" t="s">
        <v>609</v>
      </c>
      <c r="D1252" t="s">
        <v>170</v>
      </c>
      <c r="E1252" t="s">
        <v>292</v>
      </c>
      <c r="F1252" s="328"/>
      <c r="G1252" s="328"/>
      <c r="H1252" s="328"/>
      <c r="I1252" s="328">
        <v>62.865117445200397</v>
      </c>
      <c r="J1252" s="328"/>
      <c r="K1252" s="328"/>
      <c r="L1252" s="328"/>
      <c r="M1252" s="328"/>
    </row>
    <row r="1253" spans="1:13" x14ac:dyDescent="0.35">
      <c r="A1253" t="s">
        <v>126</v>
      </c>
      <c r="B1253" t="s">
        <v>610</v>
      </c>
      <c r="C1253" t="s">
        <v>611</v>
      </c>
      <c r="D1253" t="s">
        <v>170</v>
      </c>
      <c r="E1253" t="s">
        <v>292</v>
      </c>
      <c r="F1253" s="328"/>
      <c r="G1253" s="328"/>
      <c r="H1253" s="328"/>
      <c r="I1253" s="328">
        <v>-75.960018534999804</v>
      </c>
      <c r="J1253" s="328"/>
      <c r="K1253" s="328"/>
      <c r="L1253" s="328"/>
      <c r="M1253" s="328"/>
    </row>
    <row r="1254" spans="1:13" x14ac:dyDescent="0.35">
      <c r="A1254" t="s">
        <v>126</v>
      </c>
      <c r="B1254" t="s">
        <v>612</v>
      </c>
      <c r="C1254" t="s">
        <v>613</v>
      </c>
      <c r="D1254" t="s">
        <v>170</v>
      </c>
      <c r="E1254" t="s">
        <v>292</v>
      </c>
      <c r="F1254" s="328"/>
      <c r="G1254" s="328"/>
      <c r="H1254" s="328"/>
      <c r="I1254" s="328">
        <v>4.5210000000000203</v>
      </c>
      <c r="J1254" s="328"/>
      <c r="K1254" s="328"/>
      <c r="L1254" s="328"/>
      <c r="M1254" s="328"/>
    </row>
    <row r="1255" spans="1:13" x14ac:dyDescent="0.35">
      <c r="A1255" t="s">
        <v>126</v>
      </c>
      <c r="B1255" t="s">
        <v>614</v>
      </c>
      <c r="C1255" t="s">
        <v>615</v>
      </c>
      <c r="D1255" t="s">
        <v>170</v>
      </c>
      <c r="E1255" t="s">
        <v>292</v>
      </c>
      <c r="F1255" s="328"/>
      <c r="G1255" s="328"/>
      <c r="H1255" s="328"/>
      <c r="I1255" s="328">
        <v>0</v>
      </c>
      <c r="J1255" s="328"/>
      <c r="K1255" s="328"/>
      <c r="L1255" s="328"/>
      <c r="M1255" s="328"/>
    </row>
    <row r="1256" spans="1:13" ht="38.25" x14ac:dyDescent="0.35">
      <c r="A1256" t="s">
        <v>126</v>
      </c>
      <c r="B1256" t="s">
        <v>616</v>
      </c>
      <c r="C1256" s="327" t="s">
        <v>617</v>
      </c>
      <c r="D1256" t="s">
        <v>424</v>
      </c>
      <c r="E1256" t="s">
        <v>292</v>
      </c>
      <c r="F1256" s="444"/>
      <c r="G1256" s="444"/>
      <c r="H1256" s="444"/>
      <c r="I1256" s="444">
        <v>2433.65</v>
      </c>
      <c r="J1256" s="444"/>
      <c r="K1256" s="444"/>
      <c r="L1256" s="444"/>
      <c r="M1256" s="444"/>
    </row>
    <row r="1257" spans="1:13" ht="25.5" x14ac:dyDescent="0.35">
      <c r="A1257" t="s">
        <v>126</v>
      </c>
      <c r="B1257" t="s">
        <v>618</v>
      </c>
      <c r="C1257" s="327" t="s">
        <v>619</v>
      </c>
      <c r="D1257" t="s">
        <v>424</v>
      </c>
      <c r="E1257" t="s">
        <v>292</v>
      </c>
      <c r="F1257" s="444"/>
      <c r="G1257" s="444"/>
      <c r="H1257" s="444"/>
      <c r="I1257" s="444">
        <v>102.7</v>
      </c>
      <c r="J1257" s="444"/>
      <c r="K1257" s="444"/>
      <c r="L1257" s="444"/>
      <c r="M1257" s="444"/>
    </row>
    <row r="1258" spans="1:13" ht="25.5" x14ac:dyDescent="0.35">
      <c r="A1258" t="s">
        <v>126</v>
      </c>
      <c r="B1258" t="s">
        <v>620</v>
      </c>
      <c r="C1258" s="327" t="s">
        <v>621</v>
      </c>
      <c r="D1258" t="s">
        <v>176</v>
      </c>
      <c r="E1258" t="s">
        <v>292</v>
      </c>
      <c r="F1258" s="445"/>
      <c r="G1258" s="445"/>
      <c r="H1258" s="445"/>
      <c r="I1258" s="445">
        <v>4.21999876728371E-2</v>
      </c>
      <c r="J1258" s="445"/>
      <c r="K1258" s="445"/>
      <c r="L1258" s="445"/>
      <c r="M1258" s="445"/>
    </row>
    <row r="1259" spans="1:13" x14ac:dyDescent="0.35">
      <c r="A1259" t="s">
        <v>126</v>
      </c>
      <c r="B1259" t="s">
        <v>622</v>
      </c>
      <c r="C1259" t="s">
        <v>623</v>
      </c>
      <c r="D1259" t="s">
        <v>424</v>
      </c>
      <c r="E1259" t="s">
        <v>292</v>
      </c>
      <c r="F1259" s="444"/>
      <c r="G1259" s="444"/>
      <c r="H1259" s="444"/>
      <c r="I1259" s="444">
        <v>2028.54</v>
      </c>
      <c r="J1259" s="444"/>
      <c r="K1259" s="444"/>
      <c r="L1259" s="444"/>
      <c r="M1259" s="444"/>
    </row>
    <row r="1260" spans="1:13" x14ac:dyDescent="0.35">
      <c r="A1260" t="s">
        <v>126</v>
      </c>
      <c r="B1260" t="s">
        <v>624</v>
      </c>
      <c r="C1260" t="s">
        <v>625</v>
      </c>
      <c r="D1260" t="s">
        <v>424</v>
      </c>
      <c r="E1260" t="s">
        <v>292</v>
      </c>
      <c r="F1260" s="444"/>
      <c r="G1260" s="444"/>
      <c r="H1260" s="444"/>
      <c r="I1260" s="444">
        <v>135.35</v>
      </c>
      <c r="J1260" s="444"/>
      <c r="K1260" s="444"/>
      <c r="L1260" s="444"/>
      <c r="M1260" s="444"/>
    </row>
    <row r="1261" spans="1:13" x14ac:dyDescent="0.35">
      <c r="A1261" t="s">
        <v>126</v>
      </c>
      <c r="B1261" t="s">
        <v>626</v>
      </c>
      <c r="C1261" t="s">
        <v>627</v>
      </c>
      <c r="D1261" t="s">
        <v>424</v>
      </c>
      <c r="E1261" t="s">
        <v>292</v>
      </c>
      <c r="F1261" s="444"/>
      <c r="G1261" s="444"/>
      <c r="H1261" s="444"/>
      <c r="I1261" s="444">
        <v>1865.53</v>
      </c>
      <c r="J1261" s="444"/>
      <c r="K1261" s="444"/>
      <c r="L1261" s="444"/>
      <c r="M1261" s="444"/>
    </row>
    <row r="1262" spans="1:13" x14ac:dyDescent="0.35">
      <c r="A1262" t="s">
        <v>126</v>
      </c>
      <c r="B1262" t="s">
        <v>628</v>
      </c>
      <c r="C1262" t="s">
        <v>629</v>
      </c>
      <c r="D1262" t="s">
        <v>424</v>
      </c>
      <c r="E1262" t="s">
        <v>292</v>
      </c>
      <c r="F1262" s="444"/>
      <c r="G1262" s="444"/>
      <c r="H1262" s="444"/>
      <c r="I1262" s="444">
        <v>102.46</v>
      </c>
      <c r="J1262" s="444"/>
      <c r="K1262" s="444"/>
      <c r="L1262" s="444"/>
      <c r="M1262" s="444"/>
    </row>
    <row r="1263" spans="1:13" x14ac:dyDescent="0.35">
      <c r="A1263" t="s">
        <v>126</v>
      </c>
      <c r="B1263" t="s">
        <v>630</v>
      </c>
      <c r="C1263" t="s">
        <v>631</v>
      </c>
      <c r="D1263" t="s">
        <v>188</v>
      </c>
      <c r="E1263" t="s">
        <v>292</v>
      </c>
      <c r="F1263" s="446"/>
      <c r="G1263" s="446"/>
      <c r="H1263" s="446"/>
      <c r="I1263" s="446">
        <v>8007542</v>
      </c>
      <c r="J1263" s="446"/>
      <c r="K1263" s="446"/>
      <c r="L1263" s="446"/>
      <c r="M1263" s="446"/>
    </row>
    <row r="1264" spans="1:13" x14ac:dyDescent="0.35">
      <c r="A1264" t="s">
        <v>126</v>
      </c>
      <c r="B1264" t="s">
        <v>632</v>
      </c>
      <c r="C1264" t="s">
        <v>633</v>
      </c>
      <c r="D1264" t="s">
        <v>188</v>
      </c>
      <c r="E1264" t="s">
        <v>292</v>
      </c>
      <c r="F1264" s="446"/>
      <c r="G1264" s="446"/>
      <c r="H1264" s="446"/>
      <c r="I1264" s="446">
        <v>56.2</v>
      </c>
      <c r="J1264" s="446"/>
      <c r="K1264" s="446"/>
      <c r="L1264" s="446"/>
      <c r="M1264" s="446"/>
    </row>
    <row r="1265" spans="1:13" x14ac:dyDescent="0.35">
      <c r="A1265" t="s">
        <v>126</v>
      </c>
      <c r="B1265" t="s">
        <v>634</v>
      </c>
      <c r="C1265" t="s">
        <v>635</v>
      </c>
      <c r="D1265" t="s">
        <v>636</v>
      </c>
      <c r="E1265" t="s">
        <v>292</v>
      </c>
      <c r="F1265" s="446"/>
      <c r="G1265" s="446"/>
      <c r="H1265" s="446"/>
      <c r="I1265" s="446">
        <v>9296705.3660881706</v>
      </c>
      <c r="J1265" s="446"/>
      <c r="K1265" s="446"/>
      <c r="L1265" s="446"/>
      <c r="M1265" s="446"/>
    </row>
    <row r="1266" spans="1:13" x14ac:dyDescent="0.35">
      <c r="A1266" t="s">
        <v>126</v>
      </c>
      <c r="B1266" t="s">
        <v>637</v>
      </c>
      <c r="C1266" t="s">
        <v>638</v>
      </c>
      <c r="D1266" t="s">
        <v>636</v>
      </c>
      <c r="E1266" t="s">
        <v>292</v>
      </c>
      <c r="F1266" s="446"/>
      <c r="G1266" s="446"/>
      <c r="H1266" s="446"/>
      <c r="I1266" s="446">
        <v>241523.310403001</v>
      </c>
      <c r="J1266" s="446"/>
      <c r="K1266" s="446"/>
      <c r="L1266" s="446"/>
      <c r="M1266" s="446"/>
    </row>
    <row r="1267" spans="1:13" x14ac:dyDescent="0.35">
      <c r="A1267" t="s">
        <v>126</v>
      </c>
      <c r="B1267" t="s">
        <v>639</v>
      </c>
      <c r="C1267" t="s">
        <v>640</v>
      </c>
      <c r="D1267" t="s">
        <v>176</v>
      </c>
      <c r="E1267" t="s">
        <v>292</v>
      </c>
      <c r="F1267" s="445"/>
      <c r="G1267" s="445"/>
      <c r="H1267" s="445"/>
      <c r="I1267" s="445">
        <v>2.59794519555295E-2</v>
      </c>
      <c r="J1267" s="445"/>
      <c r="K1267" s="445"/>
      <c r="L1267" s="445"/>
      <c r="M1267" s="445"/>
    </row>
    <row r="1268" spans="1:13" x14ac:dyDescent="0.35">
      <c r="A1268" t="s">
        <v>126</v>
      </c>
      <c r="B1268" t="s">
        <v>641</v>
      </c>
      <c r="C1268" t="s">
        <v>642</v>
      </c>
      <c r="D1268" t="s">
        <v>636</v>
      </c>
      <c r="E1268" t="s">
        <v>292</v>
      </c>
      <c r="F1268" s="446"/>
      <c r="G1268" s="446"/>
      <c r="H1268" s="446"/>
      <c r="I1268" s="446">
        <v>0</v>
      </c>
      <c r="J1268" s="446"/>
      <c r="K1268" s="446"/>
      <c r="L1268" s="446"/>
      <c r="M1268" s="446"/>
    </row>
    <row r="1269" spans="1:13" x14ac:dyDescent="0.35">
      <c r="A1269" t="s">
        <v>126</v>
      </c>
      <c r="B1269" t="s">
        <v>643</v>
      </c>
      <c r="C1269" t="s">
        <v>644</v>
      </c>
      <c r="D1269" t="s">
        <v>176</v>
      </c>
      <c r="E1269" t="s">
        <v>292</v>
      </c>
      <c r="F1269" s="445"/>
      <c r="G1269" s="445"/>
      <c r="H1269" s="445"/>
      <c r="I1269" s="445">
        <v>0</v>
      </c>
      <c r="J1269" s="445"/>
      <c r="K1269" s="445"/>
      <c r="L1269" s="445"/>
      <c r="M1269" s="445"/>
    </row>
    <row r="1270" spans="1:13" x14ac:dyDescent="0.35">
      <c r="A1270" t="s">
        <v>126</v>
      </c>
      <c r="B1270" t="s">
        <v>645</v>
      </c>
      <c r="C1270" t="s">
        <v>646</v>
      </c>
      <c r="D1270" t="s">
        <v>636</v>
      </c>
      <c r="E1270" t="s">
        <v>292</v>
      </c>
      <c r="F1270" s="446"/>
      <c r="G1270" s="446"/>
      <c r="H1270" s="446"/>
      <c r="I1270" s="446">
        <v>9055182.0556851607</v>
      </c>
      <c r="J1270" s="446"/>
      <c r="K1270" s="446"/>
      <c r="L1270" s="446"/>
      <c r="M1270" s="446"/>
    </row>
    <row r="1271" spans="1:13" x14ac:dyDescent="0.35">
      <c r="A1271" t="s">
        <v>126</v>
      </c>
      <c r="B1271" t="s">
        <v>647</v>
      </c>
      <c r="C1271" t="s">
        <v>648</v>
      </c>
      <c r="D1271" t="s">
        <v>176</v>
      </c>
      <c r="E1271" t="s">
        <v>292</v>
      </c>
      <c r="F1271" s="445"/>
      <c r="G1271" s="445"/>
      <c r="H1271" s="445"/>
      <c r="I1271" s="445">
        <v>0.97402054804447002</v>
      </c>
      <c r="J1271" s="445"/>
      <c r="K1271" s="445"/>
      <c r="L1271" s="445"/>
      <c r="M1271" s="445"/>
    </row>
    <row r="1272" spans="1:13" x14ac:dyDescent="0.35">
      <c r="A1272" t="s">
        <v>126</v>
      </c>
      <c r="B1272" t="s">
        <v>649</v>
      </c>
      <c r="C1272" t="s">
        <v>650</v>
      </c>
      <c r="D1272" t="s">
        <v>176</v>
      </c>
      <c r="E1272" t="s">
        <v>292</v>
      </c>
      <c r="F1272" s="445"/>
      <c r="G1272" s="445"/>
      <c r="H1272" s="445"/>
      <c r="I1272" s="445">
        <v>0.93723730560210905</v>
      </c>
      <c r="J1272" s="445"/>
      <c r="K1272" s="445"/>
      <c r="L1272" s="445"/>
      <c r="M1272" s="445"/>
    </row>
    <row r="1273" spans="1:13" x14ac:dyDescent="0.35">
      <c r="A1273" t="s">
        <v>126</v>
      </c>
      <c r="B1273" t="s">
        <v>651</v>
      </c>
      <c r="C1273" t="s">
        <v>652</v>
      </c>
      <c r="D1273" t="s">
        <v>176</v>
      </c>
      <c r="E1273" t="s">
        <v>292</v>
      </c>
      <c r="F1273" s="445"/>
      <c r="G1273" s="445"/>
      <c r="H1273" s="445"/>
      <c r="I1273" s="445">
        <v>5.4454657165861398E-2</v>
      </c>
      <c r="J1273" s="445"/>
      <c r="K1273" s="445"/>
      <c r="L1273" s="445"/>
      <c r="M1273" s="445"/>
    </row>
    <row r="1274" spans="1:13" x14ac:dyDescent="0.35">
      <c r="A1274" t="s">
        <v>126</v>
      </c>
      <c r="B1274" t="s">
        <v>653</v>
      </c>
      <c r="C1274" t="s">
        <v>654</v>
      </c>
      <c r="D1274" t="s">
        <v>176</v>
      </c>
      <c r="E1274" t="s">
        <v>292</v>
      </c>
      <c r="F1274" s="445"/>
      <c r="G1274" s="445"/>
      <c r="H1274" s="445"/>
      <c r="I1274" s="445">
        <v>8.3080372320298492E-3</v>
      </c>
      <c r="J1274" s="445"/>
      <c r="K1274" s="445"/>
      <c r="L1274" s="445"/>
      <c r="M1274" s="445"/>
    </row>
    <row r="1275" spans="1:13" x14ac:dyDescent="0.35">
      <c r="A1275" t="s">
        <v>126</v>
      </c>
      <c r="B1275" t="s">
        <v>655</v>
      </c>
      <c r="C1275" t="s">
        <v>656</v>
      </c>
      <c r="D1275" t="s">
        <v>189</v>
      </c>
      <c r="E1275" t="s">
        <v>292</v>
      </c>
      <c r="F1275" s="446"/>
      <c r="G1275" s="446"/>
      <c r="H1275" s="446"/>
      <c r="I1275" s="446">
        <v>37</v>
      </c>
      <c r="J1275" s="446"/>
      <c r="K1275" s="446"/>
      <c r="L1275" s="446"/>
      <c r="M1275" s="446"/>
    </row>
    <row r="1276" spans="1:13" x14ac:dyDescent="0.35">
      <c r="A1276" t="s">
        <v>126</v>
      </c>
      <c r="B1276" t="s">
        <v>657</v>
      </c>
      <c r="C1276" t="s">
        <v>658</v>
      </c>
      <c r="D1276" t="s">
        <v>170</v>
      </c>
      <c r="E1276" t="s">
        <v>292</v>
      </c>
      <c r="F1276" s="328"/>
      <c r="G1276" s="328"/>
      <c r="H1276" s="328"/>
      <c r="I1276" s="328">
        <v>0.85</v>
      </c>
      <c r="J1276" s="328"/>
      <c r="K1276" s="328"/>
      <c r="L1276" s="328"/>
      <c r="M1276" s="328"/>
    </row>
    <row r="1277" spans="1:13" x14ac:dyDescent="0.35">
      <c r="A1277" t="s">
        <v>126</v>
      </c>
      <c r="B1277" t="s">
        <v>659</v>
      </c>
      <c r="C1277" t="s">
        <v>660</v>
      </c>
      <c r="D1277" t="s">
        <v>170</v>
      </c>
      <c r="E1277" t="s">
        <v>292</v>
      </c>
      <c r="F1277" s="328"/>
      <c r="G1277" s="328"/>
      <c r="H1277" s="328"/>
      <c r="I1277" s="328">
        <v>0</v>
      </c>
      <c r="J1277" s="328"/>
      <c r="K1277" s="328"/>
      <c r="L1277" s="328"/>
      <c r="M1277" s="328"/>
    </row>
    <row r="1278" spans="1:13" x14ac:dyDescent="0.35">
      <c r="A1278" t="s">
        <v>128</v>
      </c>
      <c r="B1278" t="s">
        <v>290</v>
      </c>
      <c r="C1278" t="s">
        <v>291</v>
      </c>
      <c r="D1278" t="s">
        <v>170</v>
      </c>
      <c r="E1278" t="s">
        <v>292</v>
      </c>
      <c r="F1278" s="328"/>
      <c r="G1278" s="328"/>
      <c r="H1278" s="328"/>
      <c r="I1278" s="328">
        <v>26.053000000000001</v>
      </c>
      <c r="J1278" s="328"/>
      <c r="K1278" s="328"/>
      <c r="L1278" s="328"/>
      <c r="M1278" s="328"/>
    </row>
    <row r="1279" spans="1:13" x14ac:dyDescent="0.35">
      <c r="A1279" t="s">
        <v>128</v>
      </c>
      <c r="B1279" t="s">
        <v>293</v>
      </c>
      <c r="C1279" t="s">
        <v>294</v>
      </c>
      <c r="D1279" t="s">
        <v>172</v>
      </c>
      <c r="E1279" t="s">
        <v>292</v>
      </c>
      <c r="F1279" s="328"/>
      <c r="G1279" s="328"/>
      <c r="H1279" s="328"/>
      <c r="I1279" s="328">
        <v>0.98599999999999999</v>
      </c>
      <c r="J1279" s="328"/>
      <c r="K1279" s="328"/>
      <c r="L1279" s="328"/>
      <c r="M1279" s="328"/>
    </row>
    <row r="1280" spans="1:13" x14ac:dyDescent="0.35">
      <c r="A1280" t="s">
        <v>128</v>
      </c>
      <c r="B1280" t="s">
        <v>295</v>
      </c>
      <c r="C1280" t="s">
        <v>296</v>
      </c>
      <c r="D1280" t="s">
        <v>188</v>
      </c>
      <c r="E1280" t="s">
        <v>292</v>
      </c>
      <c r="F1280" s="443"/>
      <c r="G1280" s="443"/>
      <c r="H1280" s="443">
        <v>3.64</v>
      </c>
      <c r="I1280" s="443">
        <v>2.06</v>
      </c>
      <c r="J1280" s="443"/>
      <c r="K1280" s="443"/>
      <c r="L1280" s="443"/>
      <c r="M1280" s="443"/>
    </row>
    <row r="1281" spans="1:13" x14ac:dyDescent="0.35">
      <c r="A1281" t="s">
        <v>128</v>
      </c>
      <c r="B1281" t="s">
        <v>297</v>
      </c>
      <c r="C1281" t="s">
        <v>298</v>
      </c>
      <c r="D1281" t="s">
        <v>205</v>
      </c>
      <c r="E1281" t="s">
        <v>292</v>
      </c>
      <c r="I1281" t="s">
        <v>299</v>
      </c>
    </row>
    <row r="1282" spans="1:13" x14ac:dyDescent="0.35">
      <c r="A1282" t="s">
        <v>128</v>
      </c>
      <c r="B1282" t="s">
        <v>300</v>
      </c>
      <c r="C1282" t="s">
        <v>301</v>
      </c>
      <c r="D1282" t="s">
        <v>170</v>
      </c>
      <c r="E1282" t="s">
        <v>292</v>
      </c>
      <c r="F1282" s="328"/>
      <c r="G1282" s="328"/>
      <c r="H1282" s="328"/>
      <c r="I1282" s="328">
        <v>-2.2200000000000001E-2</v>
      </c>
      <c r="J1282" s="328"/>
      <c r="K1282" s="328"/>
      <c r="L1282" s="328"/>
      <c r="M1282" s="328"/>
    </row>
    <row r="1283" spans="1:13" x14ac:dyDescent="0.35">
      <c r="A1283" t="s">
        <v>128</v>
      </c>
      <c r="B1283" t="s">
        <v>302</v>
      </c>
      <c r="C1283" t="s">
        <v>303</v>
      </c>
      <c r="D1283" t="s">
        <v>170</v>
      </c>
      <c r="E1283" t="s">
        <v>292</v>
      </c>
      <c r="F1283" s="328"/>
      <c r="G1283" s="328"/>
      <c r="H1283" s="328"/>
      <c r="I1283" s="328">
        <v>0</v>
      </c>
      <c r="J1283" s="328"/>
      <c r="K1283" s="328"/>
      <c r="L1283" s="328"/>
      <c r="M1283" s="328"/>
    </row>
    <row r="1284" spans="1:13" x14ac:dyDescent="0.35">
      <c r="A1284" t="s">
        <v>128</v>
      </c>
      <c r="B1284" t="s">
        <v>304</v>
      </c>
      <c r="C1284" t="s">
        <v>305</v>
      </c>
      <c r="D1284" t="s">
        <v>186</v>
      </c>
      <c r="E1284" t="s">
        <v>292</v>
      </c>
      <c r="F1284" s="443"/>
      <c r="G1284" s="443"/>
      <c r="H1284" s="443">
        <v>6.3657407407407404E-3</v>
      </c>
      <c r="I1284" s="443">
        <v>3.9166634089314104E-3</v>
      </c>
      <c r="J1284" s="443"/>
      <c r="K1284" s="443"/>
      <c r="L1284" s="443"/>
      <c r="M1284" s="443"/>
    </row>
    <row r="1285" spans="1:13" x14ac:dyDescent="0.35">
      <c r="A1285" t="s">
        <v>128</v>
      </c>
      <c r="B1285" t="s">
        <v>306</v>
      </c>
      <c r="C1285" t="s">
        <v>307</v>
      </c>
      <c r="D1285" t="s">
        <v>205</v>
      </c>
      <c r="E1285" t="s">
        <v>292</v>
      </c>
      <c r="I1285" t="s">
        <v>308</v>
      </c>
    </row>
    <row r="1286" spans="1:13" x14ac:dyDescent="0.35">
      <c r="A1286" t="s">
        <v>128</v>
      </c>
      <c r="B1286" t="s">
        <v>309</v>
      </c>
      <c r="C1286" t="s">
        <v>310</v>
      </c>
      <c r="D1286" t="s">
        <v>170</v>
      </c>
      <c r="E1286" t="s">
        <v>292</v>
      </c>
      <c r="F1286" s="328"/>
      <c r="G1286" s="328"/>
      <c r="H1286" s="328"/>
      <c r="I1286" s="328">
        <v>7.9120431584767295E-2</v>
      </c>
      <c r="J1286" s="328"/>
      <c r="K1286" s="328"/>
      <c r="L1286" s="328"/>
      <c r="M1286" s="328"/>
    </row>
    <row r="1287" spans="1:13" x14ac:dyDescent="0.35">
      <c r="A1287" t="s">
        <v>128</v>
      </c>
      <c r="B1287" t="s">
        <v>311</v>
      </c>
      <c r="C1287" t="s">
        <v>312</v>
      </c>
      <c r="D1287" t="s">
        <v>170</v>
      </c>
      <c r="E1287" t="s">
        <v>292</v>
      </c>
      <c r="F1287" s="328"/>
      <c r="G1287" s="328"/>
      <c r="H1287" s="328"/>
      <c r="I1287" s="328">
        <v>0</v>
      </c>
      <c r="J1287" s="328"/>
      <c r="K1287" s="328"/>
      <c r="L1287" s="328"/>
      <c r="M1287" s="328"/>
    </row>
    <row r="1288" spans="1:13" x14ac:dyDescent="0.35">
      <c r="A1288" t="s">
        <v>128</v>
      </c>
      <c r="B1288" t="s">
        <v>313</v>
      </c>
      <c r="C1288" t="s">
        <v>314</v>
      </c>
      <c r="D1288" t="s">
        <v>189</v>
      </c>
      <c r="E1288" t="s">
        <v>292</v>
      </c>
      <c r="F1288" s="444"/>
      <c r="G1288" s="444"/>
      <c r="H1288" s="444" t="s">
        <v>662</v>
      </c>
      <c r="I1288" s="444">
        <v>-2.0933977455716501</v>
      </c>
      <c r="J1288" s="444"/>
      <c r="K1288" s="444"/>
      <c r="L1288" s="444"/>
      <c r="M1288" s="444"/>
    </row>
    <row r="1289" spans="1:13" x14ac:dyDescent="0.35">
      <c r="A1289" t="s">
        <v>128</v>
      </c>
      <c r="B1289" t="s">
        <v>315</v>
      </c>
      <c r="C1289" t="s">
        <v>316</v>
      </c>
      <c r="D1289" t="s">
        <v>205</v>
      </c>
      <c r="E1289" t="s">
        <v>292</v>
      </c>
      <c r="I1289" t="s">
        <v>299</v>
      </c>
    </row>
    <row r="1290" spans="1:13" x14ac:dyDescent="0.35">
      <c r="A1290" t="s">
        <v>128</v>
      </c>
      <c r="B1290" t="s">
        <v>317</v>
      </c>
      <c r="C1290" t="s">
        <v>318</v>
      </c>
      <c r="D1290" t="s">
        <v>170</v>
      </c>
      <c r="E1290" t="s">
        <v>292</v>
      </c>
      <c r="F1290" s="328"/>
      <c r="G1290" s="328"/>
      <c r="H1290" s="328"/>
      <c r="I1290" s="328">
        <v>-3.8744999999999998</v>
      </c>
      <c r="J1290" s="328"/>
      <c r="K1290" s="328"/>
      <c r="L1290" s="328"/>
      <c r="M1290" s="328"/>
    </row>
    <row r="1291" spans="1:13" x14ac:dyDescent="0.35">
      <c r="A1291" t="s">
        <v>128</v>
      </c>
      <c r="B1291" t="s">
        <v>319</v>
      </c>
      <c r="C1291" t="s">
        <v>320</v>
      </c>
      <c r="D1291" t="s">
        <v>170</v>
      </c>
      <c r="E1291" t="s">
        <v>292</v>
      </c>
      <c r="F1291" s="328"/>
      <c r="G1291" s="328"/>
      <c r="H1291" s="328"/>
      <c r="I1291" s="328">
        <v>0</v>
      </c>
      <c r="J1291" s="328"/>
      <c r="K1291" s="328"/>
      <c r="L1291" s="328"/>
      <c r="M1291" s="328"/>
    </row>
    <row r="1292" spans="1:13" x14ac:dyDescent="0.35">
      <c r="A1292" t="s">
        <v>128</v>
      </c>
      <c r="B1292" t="s">
        <v>321</v>
      </c>
      <c r="C1292" t="s">
        <v>322</v>
      </c>
      <c r="D1292" t="s">
        <v>189</v>
      </c>
      <c r="E1292" t="s">
        <v>292</v>
      </c>
      <c r="F1292" s="444"/>
      <c r="G1292" s="444"/>
      <c r="H1292" s="444" t="s">
        <v>662</v>
      </c>
      <c r="I1292" s="444">
        <v>0.75342465753424104</v>
      </c>
      <c r="J1292" s="444"/>
      <c r="K1292" s="444"/>
      <c r="L1292" s="444"/>
      <c r="M1292" s="444"/>
    </row>
    <row r="1293" spans="1:13" x14ac:dyDescent="0.35">
      <c r="A1293" t="s">
        <v>128</v>
      </c>
      <c r="B1293" t="s">
        <v>323</v>
      </c>
      <c r="C1293" t="s">
        <v>324</v>
      </c>
      <c r="D1293" t="s">
        <v>205</v>
      </c>
      <c r="E1293" t="s">
        <v>292</v>
      </c>
      <c r="I1293" t="s">
        <v>299</v>
      </c>
    </row>
    <row r="1294" spans="1:13" x14ac:dyDescent="0.35">
      <c r="A1294" t="s">
        <v>128</v>
      </c>
      <c r="B1294" t="s">
        <v>325</v>
      </c>
      <c r="C1294" t="s">
        <v>326</v>
      </c>
      <c r="D1294" t="s">
        <v>170</v>
      </c>
      <c r="E1294" t="s">
        <v>292</v>
      </c>
      <c r="F1294" s="328"/>
      <c r="G1294" s="328"/>
      <c r="H1294" s="328"/>
      <c r="I1294" s="328">
        <v>0</v>
      </c>
      <c r="J1294" s="328"/>
      <c r="K1294" s="328"/>
      <c r="L1294" s="328"/>
      <c r="M1294" s="328"/>
    </row>
    <row r="1295" spans="1:13" x14ac:dyDescent="0.35">
      <c r="A1295" t="s">
        <v>128</v>
      </c>
      <c r="B1295" t="s">
        <v>327</v>
      </c>
      <c r="C1295" t="s">
        <v>328</v>
      </c>
      <c r="D1295" t="s">
        <v>170</v>
      </c>
      <c r="E1295" t="s">
        <v>292</v>
      </c>
      <c r="F1295" s="328"/>
      <c r="G1295" s="328"/>
      <c r="H1295" s="328"/>
      <c r="I1295" s="328">
        <v>0</v>
      </c>
      <c r="J1295" s="328"/>
      <c r="K1295" s="328"/>
      <c r="L1295" s="328"/>
      <c r="M1295" s="328"/>
    </row>
    <row r="1296" spans="1:13" x14ac:dyDescent="0.35">
      <c r="A1296" t="s">
        <v>128</v>
      </c>
      <c r="B1296" t="s">
        <v>329</v>
      </c>
      <c r="C1296" t="s">
        <v>330</v>
      </c>
      <c r="D1296" t="s">
        <v>188</v>
      </c>
      <c r="E1296" t="s">
        <v>292</v>
      </c>
      <c r="F1296" s="444"/>
      <c r="G1296" s="444"/>
      <c r="H1296" s="444">
        <v>119.2</v>
      </c>
      <c r="I1296" s="444">
        <v>150.38483218148599</v>
      </c>
      <c r="J1296" s="444"/>
      <c r="K1296" s="444"/>
      <c r="L1296" s="444"/>
      <c r="M1296" s="444"/>
    </row>
    <row r="1297" spans="1:13" x14ac:dyDescent="0.35">
      <c r="A1297" t="s">
        <v>128</v>
      </c>
      <c r="B1297" t="s">
        <v>331</v>
      </c>
      <c r="C1297" t="s">
        <v>332</v>
      </c>
      <c r="D1297" t="s">
        <v>205</v>
      </c>
      <c r="E1297" t="s">
        <v>292</v>
      </c>
      <c r="I1297" t="s">
        <v>308</v>
      </c>
    </row>
    <row r="1298" spans="1:13" x14ac:dyDescent="0.35">
      <c r="A1298" t="s">
        <v>128</v>
      </c>
      <c r="B1298" t="s">
        <v>333</v>
      </c>
      <c r="C1298" t="s">
        <v>334</v>
      </c>
      <c r="D1298" t="s">
        <v>170</v>
      </c>
      <c r="E1298" t="s">
        <v>292</v>
      </c>
      <c r="F1298" s="328"/>
      <c r="G1298" s="328"/>
      <c r="H1298" s="328"/>
      <c r="I1298" s="328">
        <v>1.14E-2</v>
      </c>
      <c r="J1298" s="328"/>
      <c r="K1298" s="328"/>
      <c r="L1298" s="328"/>
      <c r="M1298" s="328"/>
    </row>
    <row r="1299" spans="1:13" x14ac:dyDescent="0.35">
      <c r="A1299" t="s">
        <v>128</v>
      </c>
      <c r="B1299" t="s">
        <v>335</v>
      </c>
      <c r="C1299" t="s">
        <v>336</v>
      </c>
      <c r="D1299" t="s">
        <v>170</v>
      </c>
      <c r="E1299" t="s">
        <v>292</v>
      </c>
      <c r="F1299" s="328"/>
      <c r="G1299" s="328"/>
      <c r="H1299" s="328"/>
      <c r="I1299" s="328">
        <v>0</v>
      </c>
      <c r="J1299" s="328"/>
      <c r="K1299" s="328"/>
      <c r="L1299" s="328"/>
      <c r="M1299" s="328"/>
    </row>
    <row r="1300" spans="1:13" x14ac:dyDescent="0.35">
      <c r="A1300" t="s">
        <v>128</v>
      </c>
      <c r="B1300" t="s">
        <v>337</v>
      </c>
      <c r="C1300" t="s">
        <v>338</v>
      </c>
      <c r="D1300" t="s">
        <v>189</v>
      </c>
      <c r="E1300" t="s">
        <v>292</v>
      </c>
      <c r="F1300" s="443"/>
      <c r="G1300" s="443"/>
      <c r="H1300" s="443" t="s">
        <v>662</v>
      </c>
      <c r="I1300" s="443">
        <v>1.01013381837079</v>
      </c>
      <c r="J1300" s="443"/>
      <c r="K1300" s="443"/>
      <c r="L1300" s="443"/>
      <c r="M1300" s="443"/>
    </row>
    <row r="1301" spans="1:13" x14ac:dyDescent="0.35">
      <c r="A1301" t="s">
        <v>128</v>
      </c>
      <c r="B1301" t="s">
        <v>339</v>
      </c>
      <c r="C1301" t="s">
        <v>340</v>
      </c>
      <c r="D1301" t="s">
        <v>205</v>
      </c>
      <c r="E1301" t="s">
        <v>292</v>
      </c>
      <c r="I1301" t="s">
        <v>308</v>
      </c>
    </row>
    <row r="1302" spans="1:13" x14ac:dyDescent="0.35">
      <c r="A1302" t="s">
        <v>128</v>
      </c>
      <c r="B1302" t="s">
        <v>341</v>
      </c>
      <c r="C1302" t="s">
        <v>342</v>
      </c>
      <c r="D1302" t="s">
        <v>170</v>
      </c>
      <c r="E1302" t="s">
        <v>292</v>
      </c>
      <c r="F1302" s="328"/>
      <c r="G1302" s="328"/>
      <c r="H1302" s="328"/>
      <c r="I1302" s="328">
        <v>0</v>
      </c>
      <c r="J1302" s="328"/>
      <c r="K1302" s="328"/>
      <c r="L1302" s="328"/>
      <c r="M1302" s="328"/>
    </row>
    <row r="1303" spans="1:13" x14ac:dyDescent="0.35">
      <c r="A1303" t="s">
        <v>128</v>
      </c>
      <c r="B1303" t="s">
        <v>343</v>
      </c>
      <c r="C1303" t="s">
        <v>344</v>
      </c>
      <c r="D1303" t="s">
        <v>170</v>
      </c>
      <c r="E1303" t="s">
        <v>292</v>
      </c>
      <c r="F1303" s="328"/>
      <c r="G1303" s="328"/>
      <c r="H1303" s="328"/>
      <c r="I1303" s="328">
        <v>0</v>
      </c>
      <c r="J1303" s="328"/>
      <c r="K1303" s="328"/>
      <c r="L1303" s="328"/>
      <c r="M1303" s="328"/>
    </row>
    <row r="1304" spans="1:13" x14ac:dyDescent="0.35">
      <c r="A1304" t="s">
        <v>128</v>
      </c>
      <c r="B1304" t="s">
        <v>345</v>
      </c>
      <c r="C1304" t="s">
        <v>346</v>
      </c>
      <c r="D1304" t="s">
        <v>188</v>
      </c>
      <c r="E1304" t="s">
        <v>292</v>
      </c>
      <c r="F1304" s="444"/>
      <c r="G1304" s="444"/>
      <c r="H1304" s="444"/>
      <c r="I1304" s="444">
        <v>69.230769230769198</v>
      </c>
      <c r="J1304" s="444"/>
      <c r="K1304" s="444"/>
      <c r="L1304" s="444"/>
      <c r="M1304" s="444"/>
    </row>
    <row r="1305" spans="1:13" x14ac:dyDescent="0.35">
      <c r="A1305" t="s">
        <v>128</v>
      </c>
      <c r="B1305" t="s">
        <v>347</v>
      </c>
      <c r="C1305" t="s">
        <v>348</v>
      </c>
      <c r="D1305" t="s">
        <v>188</v>
      </c>
      <c r="E1305" t="s">
        <v>292</v>
      </c>
      <c r="F1305" s="444"/>
      <c r="G1305" s="444"/>
      <c r="H1305" s="444"/>
      <c r="I1305" s="444">
        <v>75.609756097561004</v>
      </c>
      <c r="J1305" s="444"/>
      <c r="K1305" s="444"/>
      <c r="L1305" s="444"/>
      <c r="M1305" s="444"/>
    </row>
    <row r="1306" spans="1:13" x14ac:dyDescent="0.35">
      <c r="A1306" t="s">
        <v>128</v>
      </c>
      <c r="B1306" t="s">
        <v>349</v>
      </c>
      <c r="C1306" t="s">
        <v>350</v>
      </c>
      <c r="D1306" t="s">
        <v>188</v>
      </c>
      <c r="E1306" t="s">
        <v>292</v>
      </c>
      <c r="F1306" s="443"/>
      <c r="G1306" s="443"/>
      <c r="H1306" s="443">
        <v>2.12</v>
      </c>
      <c r="I1306" s="443">
        <v>1.33783525514429</v>
      </c>
      <c r="J1306" s="443"/>
      <c r="K1306" s="443"/>
      <c r="L1306" s="443"/>
      <c r="M1306" s="443"/>
    </row>
    <row r="1307" spans="1:13" x14ac:dyDescent="0.35">
      <c r="A1307" t="s">
        <v>128</v>
      </c>
      <c r="B1307" t="s">
        <v>351</v>
      </c>
      <c r="C1307" t="s">
        <v>352</v>
      </c>
      <c r="D1307" t="s">
        <v>205</v>
      </c>
      <c r="E1307" t="s">
        <v>292</v>
      </c>
      <c r="I1307" t="s">
        <v>308</v>
      </c>
    </row>
    <row r="1308" spans="1:13" x14ac:dyDescent="0.35">
      <c r="A1308" t="s">
        <v>128</v>
      </c>
      <c r="B1308" t="s">
        <v>353</v>
      </c>
      <c r="C1308" t="s">
        <v>354</v>
      </c>
      <c r="D1308" t="s">
        <v>170</v>
      </c>
      <c r="E1308" t="s">
        <v>292</v>
      </c>
      <c r="F1308" s="328"/>
      <c r="G1308" s="328"/>
      <c r="H1308" s="328"/>
      <c r="I1308" s="328">
        <v>1.1968000000000001</v>
      </c>
      <c r="J1308" s="328"/>
      <c r="K1308" s="328"/>
      <c r="L1308" s="328"/>
      <c r="M1308" s="328"/>
    </row>
    <row r="1309" spans="1:13" x14ac:dyDescent="0.35">
      <c r="A1309" t="s">
        <v>128</v>
      </c>
      <c r="B1309" t="s">
        <v>355</v>
      </c>
      <c r="C1309" t="s">
        <v>356</v>
      </c>
      <c r="D1309" t="s">
        <v>170</v>
      </c>
      <c r="E1309" t="s">
        <v>292</v>
      </c>
      <c r="F1309" s="328"/>
      <c r="G1309" s="328"/>
      <c r="H1309" s="328"/>
      <c r="I1309" s="328">
        <v>0</v>
      </c>
      <c r="J1309" s="328"/>
      <c r="K1309" s="328"/>
      <c r="L1309" s="328"/>
      <c r="M1309" s="328"/>
    </row>
    <row r="1310" spans="1:13" x14ac:dyDescent="0.35">
      <c r="A1310" t="s">
        <v>128</v>
      </c>
      <c r="B1310" t="s">
        <v>357</v>
      </c>
      <c r="C1310" t="s">
        <v>358</v>
      </c>
      <c r="D1310" t="s">
        <v>188</v>
      </c>
      <c r="E1310" t="s">
        <v>292</v>
      </c>
      <c r="F1310" s="443"/>
      <c r="G1310" s="443"/>
      <c r="H1310" s="443">
        <v>115.4</v>
      </c>
      <c r="I1310" s="443">
        <v>144.29551721926501</v>
      </c>
      <c r="J1310" s="443"/>
      <c r="K1310" s="443"/>
      <c r="L1310" s="443"/>
      <c r="M1310" s="443"/>
    </row>
    <row r="1311" spans="1:13" x14ac:dyDescent="0.35">
      <c r="A1311" t="s">
        <v>128</v>
      </c>
      <c r="B1311" t="s">
        <v>359</v>
      </c>
      <c r="C1311" t="s">
        <v>360</v>
      </c>
      <c r="D1311" t="s">
        <v>205</v>
      </c>
      <c r="E1311" t="s">
        <v>292</v>
      </c>
      <c r="I1311" t="s">
        <v>299</v>
      </c>
    </row>
    <row r="1312" spans="1:13" x14ac:dyDescent="0.35">
      <c r="A1312" t="s">
        <v>128</v>
      </c>
      <c r="B1312" t="s">
        <v>361</v>
      </c>
      <c r="C1312" t="s">
        <v>362</v>
      </c>
      <c r="D1312" t="s">
        <v>170</v>
      </c>
      <c r="E1312" t="s">
        <v>292</v>
      </c>
      <c r="F1312" s="328"/>
      <c r="G1312" s="328"/>
      <c r="H1312" s="328"/>
      <c r="I1312" s="328">
        <v>-13.77585</v>
      </c>
      <c r="J1312" s="328"/>
      <c r="K1312" s="328"/>
      <c r="L1312" s="328"/>
      <c r="M1312" s="328"/>
    </row>
    <row r="1313" spans="1:13" x14ac:dyDescent="0.35">
      <c r="A1313" t="s">
        <v>128</v>
      </c>
      <c r="B1313" t="s">
        <v>363</v>
      </c>
      <c r="C1313" t="s">
        <v>364</v>
      </c>
      <c r="D1313" t="s">
        <v>170</v>
      </c>
      <c r="E1313" t="s">
        <v>292</v>
      </c>
      <c r="F1313" s="328"/>
      <c r="G1313" s="328"/>
      <c r="H1313" s="328"/>
      <c r="I1313" s="328">
        <v>0</v>
      </c>
      <c r="J1313" s="328"/>
      <c r="K1313" s="328"/>
      <c r="L1313" s="328"/>
      <c r="M1313" s="328"/>
    </row>
    <row r="1314" spans="1:13" x14ac:dyDescent="0.35">
      <c r="A1314" t="s">
        <v>128</v>
      </c>
      <c r="B1314" t="s">
        <v>365</v>
      </c>
      <c r="C1314" t="s">
        <v>366</v>
      </c>
      <c r="D1314" t="s">
        <v>188</v>
      </c>
      <c r="E1314" t="s">
        <v>292</v>
      </c>
      <c r="F1314" s="443"/>
      <c r="G1314" s="443"/>
      <c r="H1314" s="443">
        <v>12.8</v>
      </c>
      <c r="I1314" s="443">
        <v>9.76480470390592</v>
      </c>
      <c r="J1314" s="443"/>
      <c r="K1314" s="443"/>
      <c r="L1314" s="443"/>
      <c r="M1314" s="443"/>
    </row>
    <row r="1315" spans="1:13" x14ac:dyDescent="0.35">
      <c r="A1315" t="s">
        <v>128</v>
      </c>
      <c r="B1315" t="s">
        <v>367</v>
      </c>
      <c r="C1315" t="s">
        <v>368</v>
      </c>
      <c r="D1315" t="s">
        <v>205</v>
      </c>
      <c r="E1315" t="s">
        <v>292</v>
      </c>
      <c r="I1315" t="s">
        <v>308</v>
      </c>
    </row>
    <row r="1316" spans="1:13" x14ac:dyDescent="0.35">
      <c r="A1316" t="s">
        <v>128</v>
      </c>
      <c r="B1316" t="s">
        <v>369</v>
      </c>
      <c r="C1316" t="s">
        <v>370</v>
      </c>
      <c r="D1316" t="s">
        <v>170</v>
      </c>
      <c r="E1316" t="s">
        <v>292</v>
      </c>
      <c r="F1316" s="328"/>
      <c r="G1316" s="328"/>
      <c r="H1316" s="328"/>
      <c r="I1316" s="328">
        <v>0.29199999999999998</v>
      </c>
      <c r="J1316" s="328"/>
      <c r="K1316" s="328"/>
      <c r="L1316" s="328"/>
      <c r="M1316" s="328"/>
    </row>
    <row r="1317" spans="1:13" x14ac:dyDescent="0.35">
      <c r="A1317" t="s">
        <v>128</v>
      </c>
      <c r="B1317" t="s">
        <v>371</v>
      </c>
      <c r="C1317" t="s">
        <v>372</v>
      </c>
      <c r="D1317" t="s">
        <v>170</v>
      </c>
      <c r="E1317" t="s">
        <v>292</v>
      </c>
      <c r="F1317" s="328"/>
      <c r="G1317" s="328"/>
      <c r="H1317" s="328"/>
      <c r="I1317" s="328">
        <v>0</v>
      </c>
      <c r="J1317" s="328"/>
      <c r="K1317" s="328"/>
      <c r="L1317" s="328"/>
      <c r="M1317" s="328"/>
    </row>
    <row r="1318" spans="1:13" x14ac:dyDescent="0.35">
      <c r="A1318" t="s">
        <v>128</v>
      </c>
      <c r="B1318" t="s">
        <v>373</v>
      </c>
      <c r="C1318" t="s">
        <v>374</v>
      </c>
      <c r="D1318" t="s">
        <v>188</v>
      </c>
      <c r="E1318" t="s">
        <v>292</v>
      </c>
      <c r="F1318" s="443"/>
      <c r="G1318" s="443"/>
      <c r="H1318" s="443">
        <v>98.7</v>
      </c>
      <c r="I1318" s="443">
        <v>99.04</v>
      </c>
      <c r="J1318" s="443"/>
      <c r="K1318" s="443"/>
      <c r="L1318" s="443"/>
      <c r="M1318" s="443"/>
    </row>
    <row r="1319" spans="1:13" x14ac:dyDescent="0.35">
      <c r="A1319" t="s">
        <v>128</v>
      </c>
      <c r="B1319" t="s">
        <v>375</v>
      </c>
      <c r="C1319" t="s">
        <v>376</v>
      </c>
      <c r="D1319" t="s">
        <v>205</v>
      </c>
      <c r="E1319" t="s">
        <v>292</v>
      </c>
      <c r="I1319" t="s">
        <v>299</v>
      </c>
    </row>
    <row r="1320" spans="1:13" x14ac:dyDescent="0.35">
      <c r="A1320" t="s">
        <v>128</v>
      </c>
      <c r="B1320" t="s">
        <v>377</v>
      </c>
      <c r="C1320" t="s">
        <v>378</v>
      </c>
      <c r="D1320" t="s">
        <v>170</v>
      </c>
      <c r="E1320" t="s">
        <v>292</v>
      </c>
      <c r="F1320" s="328"/>
      <c r="G1320" s="328"/>
      <c r="H1320" s="328"/>
      <c r="I1320" s="328">
        <v>0</v>
      </c>
      <c r="J1320" s="328"/>
      <c r="K1320" s="328"/>
      <c r="L1320" s="328"/>
      <c r="M1320" s="328"/>
    </row>
    <row r="1321" spans="1:13" x14ac:dyDescent="0.35">
      <c r="A1321" t="s">
        <v>128</v>
      </c>
      <c r="B1321" t="s">
        <v>379</v>
      </c>
      <c r="C1321" t="s">
        <v>380</v>
      </c>
      <c r="D1321" t="s">
        <v>170</v>
      </c>
      <c r="E1321" t="s">
        <v>292</v>
      </c>
      <c r="F1321" s="328"/>
      <c r="G1321" s="328"/>
      <c r="H1321" s="328"/>
      <c r="I1321" s="328">
        <v>0</v>
      </c>
      <c r="J1321" s="328"/>
      <c r="K1321" s="328"/>
      <c r="L1321" s="328"/>
      <c r="M1321" s="328"/>
    </row>
    <row r="1322" spans="1:13" x14ac:dyDescent="0.35">
      <c r="A1322" t="s">
        <v>128</v>
      </c>
      <c r="B1322" t="s">
        <v>381</v>
      </c>
      <c r="C1322" t="s">
        <v>382</v>
      </c>
      <c r="D1322" t="s">
        <v>188</v>
      </c>
      <c r="E1322" t="s">
        <v>292</v>
      </c>
      <c r="F1322" s="444"/>
      <c r="G1322" s="444"/>
      <c r="H1322" s="444"/>
      <c r="I1322" s="444">
        <v>61.538461538461497</v>
      </c>
      <c r="J1322" s="444"/>
      <c r="K1322" s="444"/>
      <c r="L1322" s="444"/>
      <c r="M1322" s="444"/>
    </row>
    <row r="1323" spans="1:13" x14ac:dyDescent="0.35">
      <c r="A1323" t="s">
        <v>128</v>
      </c>
      <c r="B1323" t="s">
        <v>383</v>
      </c>
      <c r="C1323" t="s">
        <v>384</v>
      </c>
      <c r="D1323" t="s">
        <v>385</v>
      </c>
      <c r="E1323" t="s">
        <v>292</v>
      </c>
      <c r="F1323" s="443"/>
      <c r="G1323" s="443"/>
      <c r="H1323" s="443"/>
      <c r="I1323" s="443">
        <v>80.954999999999998</v>
      </c>
      <c r="J1323" s="443"/>
      <c r="K1323" s="443"/>
      <c r="L1323" s="443"/>
      <c r="M1323" s="443"/>
    </row>
    <row r="1324" spans="1:13" x14ac:dyDescent="0.35">
      <c r="A1324" t="s">
        <v>128</v>
      </c>
      <c r="B1324" t="s">
        <v>386</v>
      </c>
      <c r="C1324" t="s">
        <v>387</v>
      </c>
      <c r="D1324" t="s">
        <v>189</v>
      </c>
      <c r="E1324" t="s">
        <v>292</v>
      </c>
      <c r="F1324" s="444"/>
      <c r="G1324" s="444"/>
      <c r="H1324" s="444" t="s">
        <v>662</v>
      </c>
      <c r="I1324" s="444">
        <v>0</v>
      </c>
      <c r="J1324" s="444"/>
      <c r="K1324" s="444"/>
      <c r="L1324" s="444"/>
      <c r="M1324" s="444"/>
    </row>
    <row r="1325" spans="1:13" x14ac:dyDescent="0.35">
      <c r="A1325" t="s">
        <v>128</v>
      </c>
      <c r="B1325" t="s">
        <v>388</v>
      </c>
      <c r="C1325" t="s">
        <v>389</v>
      </c>
      <c r="D1325" t="s">
        <v>205</v>
      </c>
      <c r="E1325" t="s">
        <v>292</v>
      </c>
      <c r="I1325" t="s">
        <v>308</v>
      </c>
    </row>
    <row r="1326" spans="1:13" x14ac:dyDescent="0.35">
      <c r="A1326" t="s">
        <v>128</v>
      </c>
      <c r="B1326" t="s">
        <v>390</v>
      </c>
      <c r="C1326" t="s">
        <v>391</v>
      </c>
      <c r="D1326" t="s">
        <v>176</v>
      </c>
      <c r="E1326" t="s">
        <v>292</v>
      </c>
      <c r="F1326" s="445"/>
      <c r="G1326" s="445"/>
      <c r="H1326" s="445"/>
      <c r="I1326" s="445">
        <v>4.5594539939332601E-2</v>
      </c>
      <c r="J1326" s="445"/>
      <c r="K1326" s="445"/>
      <c r="L1326" s="445"/>
      <c r="M1326" s="445"/>
    </row>
    <row r="1327" spans="1:13" x14ac:dyDescent="0.35">
      <c r="A1327" t="s">
        <v>128</v>
      </c>
      <c r="B1327" t="s">
        <v>392</v>
      </c>
      <c r="C1327" t="s">
        <v>393</v>
      </c>
      <c r="D1327" t="s">
        <v>205</v>
      </c>
      <c r="E1327" t="s">
        <v>292</v>
      </c>
      <c r="I1327" t="s">
        <v>308</v>
      </c>
    </row>
    <row r="1328" spans="1:13" x14ac:dyDescent="0.35">
      <c r="A1328" t="s">
        <v>128</v>
      </c>
      <c r="B1328" t="s">
        <v>394</v>
      </c>
      <c r="C1328" t="s">
        <v>395</v>
      </c>
      <c r="D1328" t="s">
        <v>188</v>
      </c>
      <c r="E1328" t="s">
        <v>292</v>
      </c>
      <c r="F1328" s="444"/>
      <c r="G1328" s="444"/>
      <c r="H1328" s="444" t="s">
        <v>662</v>
      </c>
      <c r="I1328" s="444">
        <v>51.195529525549397</v>
      </c>
      <c r="J1328" s="444"/>
      <c r="K1328" s="444"/>
      <c r="L1328" s="444"/>
      <c r="M1328" s="444"/>
    </row>
    <row r="1329" spans="1:13" x14ac:dyDescent="0.35">
      <c r="A1329" t="s">
        <v>128</v>
      </c>
      <c r="B1329" t="s">
        <v>396</v>
      </c>
      <c r="C1329" t="s">
        <v>397</v>
      </c>
      <c r="D1329" t="s">
        <v>205</v>
      </c>
      <c r="E1329" t="s">
        <v>292</v>
      </c>
      <c r="I1329" t="s">
        <v>308</v>
      </c>
    </row>
    <row r="1330" spans="1:13" x14ac:dyDescent="0.35">
      <c r="A1330" t="s">
        <v>128</v>
      </c>
      <c r="B1330" t="s">
        <v>398</v>
      </c>
      <c r="C1330" t="s">
        <v>399</v>
      </c>
      <c r="D1330" t="s">
        <v>188</v>
      </c>
      <c r="E1330" t="s">
        <v>292</v>
      </c>
      <c r="F1330" s="444"/>
      <c r="G1330" s="444"/>
      <c r="H1330" s="444" t="s">
        <v>662</v>
      </c>
      <c r="I1330" s="444">
        <v>39.079039277846398</v>
      </c>
      <c r="J1330" s="444"/>
      <c r="K1330" s="444"/>
      <c r="L1330" s="444"/>
      <c r="M1330" s="444"/>
    </row>
    <row r="1331" spans="1:13" x14ac:dyDescent="0.35">
      <c r="A1331" t="s">
        <v>128</v>
      </c>
      <c r="B1331" t="s">
        <v>400</v>
      </c>
      <c r="C1331" t="s">
        <v>401</v>
      </c>
      <c r="D1331" t="s">
        <v>205</v>
      </c>
      <c r="E1331" t="s">
        <v>292</v>
      </c>
      <c r="I1331" t="s">
        <v>308</v>
      </c>
    </row>
    <row r="1332" spans="1:13" x14ac:dyDescent="0.35">
      <c r="A1332" t="s">
        <v>128</v>
      </c>
      <c r="B1332" t="s">
        <v>402</v>
      </c>
      <c r="C1332" t="s">
        <v>403</v>
      </c>
      <c r="D1332" t="s">
        <v>189</v>
      </c>
      <c r="E1332" t="s">
        <v>292</v>
      </c>
      <c r="F1332" s="443"/>
      <c r="G1332" s="443"/>
      <c r="H1332" s="443">
        <v>14.74</v>
      </c>
      <c r="I1332" s="443">
        <v>14.61</v>
      </c>
      <c r="J1332" s="443"/>
      <c r="K1332" s="443"/>
      <c r="L1332" s="443"/>
      <c r="M1332" s="443"/>
    </row>
    <row r="1333" spans="1:13" x14ac:dyDescent="0.35">
      <c r="A1333" t="s">
        <v>128</v>
      </c>
      <c r="B1333" t="s">
        <v>404</v>
      </c>
      <c r="C1333" t="s">
        <v>405</v>
      </c>
      <c r="D1333" t="s">
        <v>205</v>
      </c>
      <c r="E1333" t="s">
        <v>292</v>
      </c>
      <c r="I1333" t="s">
        <v>308</v>
      </c>
    </row>
    <row r="1334" spans="1:13" x14ac:dyDescent="0.35">
      <c r="A1334" t="s">
        <v>128</v>
      </c>
      <c r="B1334" t="s">
        <v>406</v>
      </c>
      <c r="C1334" t="s">
        <v>407</v>
      </c>
      <c r="D1334" t="s">
        <v>188</v>
      </c>
      <c r="E1334" t="s">
        <v>292</v>
      </c>
      <c r="F1334" s="444"/>
      <c r="G1334" s="444"/>
      <c r="H1334" s="444"/>
      <c r="I1334" s="444">
        <v>93.3333333333333</v>
      </c>
      <c r="J1334" s="444"/>
      <c r="K1334" s="444"/>
      <c r="L1334" s="444"/>
      <c r="M1334" s="444"/>
    </row>
    <row r="1335" spans="1:13" x14ac:dyDescent="0.35">
      <c r="A1335" t="s">
        <v>128</v>
      </c>
      <c r="B1335" t="s">
        <v>408</v>
      </c>
      <c r="C1335" t="s">
        <v>409</v>
      </c>
      <c r="D1335" t="s">
        <v>182</v>
      </c>
      <c r="E1335" t="s">
        <v>292</v>
      </c>
      <c r="F1335" s="443">
        <v>18233</v>
      </c>
      <c r="G1335" s="443">
        <v>18300.34</v>
      </c>
      <c r="H1335" s="443">
        <v>18369.64</v>
      </c>
      <c r="I1335" s="443">
        <v>18432.71</v>
      </c>
      <c r="J1335" s="443"/>
      <c r="K1335" s="443"/>
      <c r="L1335" s="443"/>
      <c r="M1335" s="443"/>
    </row>
    <row r="1336" spans="1:13" x14ac:dyDescent="0.35">
      <c r="A1336" t="s">
        <v>128</v>
      </c>
      <c r="B1336" t="s">
        <v>410</v>
      </c>
      <c r="C1336" t="s">
        <v>411</v>
      </c>
      <c r="D1336" t="s">
        <v>188</v>
      </c>
      <c r="E1336" t="s">
        <v>292</v>
      </c>
      <c r="F1336" s="446"/>
      <c r="G1336" s="446"/>
      <c r="H1336" s="446"/>
      <c r="I1336" s="446">
        <v>1860</v>
      </c>
      <c r="J1336" s="446"/>
      <c r="K1336" s="446"/>
      <c r="L1336" s="446"/>
      <c r="M1336" s="446"/>
    </row>
    <row r="1337" spans="1:13" x14ac:dyDescent="0.35">
      <c r="A1337" t="s">
        <v>128</v>
      </c>
      <c r="B1337" t="s">
        <v>412</v>
      </c>
      <c r="C1337" t="s">
        <v>413</v>
      </c>
      <c r="D1337" t="s">
        <v>188</v>
      </c>
      <c r="E1337" t="s">
        <v>292</v>
      </c>
      <c r="F1337" s="444"/>
      <c r="G1337" s="444"/>
      <c r="H1337" s="444"/>
      <c r="I1337" s="444">
        <v>100.90757137718801</v>
      </c>
      <c r="J1337" s="444"/>
      <c r="K1337" s="444"/>
      <c r="L1337" s="444"/>
      <c r="M1337" s="444"/>
    </row>
    <row r="1338" spans="1:13" x14ac:dyDescent="0.35">
      <c r="A1338" t="s">
        <v>128</v>
      </c>
      <c r="B1338" t="s">
        <v>414</v>
      </c>
      <c r="C1338" t="s">
        <v>415</v>
      </c>
      <c r="D1338" t="s">
        <v>188</v>
      </c>
      <c r="E1338" t="s">
        <v>292</v>
      </c>
      <c r="F1338" s="446"/>
      <c r="G1338" s="446"/>
      <c r="H1338" s="446"/>
      <c r="I1338" s="446">
        <v>912</v>
      </c>
      <c r="J1338" s="446"/>
      <c r="K1338" s="446"/>
      <c r="L1338" s="446"/>
      <c r="M1338" s="446"/>
    </row>
    <row r="1339" spans="1:13" x14ac:dyDescent="0.35">
      <c r="A1339" t="s">
        <v>128</v>
      </c>
      <c r="B1339" t="s">
        <v>416</v>
      </c>
      <c r="C1339" t="s">
        <v>417</v>
      </c>
      <c r="D1339" t="s">
        <v>188</v>
      </c>
      <c r="E1339" t="s">
        <v>292</v>
      </c>
      <c r="F1339" s="444"/>
      <c r="G1339" s="444"/>
      <c r="H1339" s="444"/>
      <c r="I1339" s="444">
        <v>49.477260804298403</v>
      </c>
      <c r="J1339" s="444"/>
      <c r="K1339" s="444"/>
      <c r="L1339" s="444"/>
      <c r="M1339" s="444"/>
    </row>
    <row r="1340" spans="1:13" x14ac:dyDescent="0.35">
      <c r="A1340" t="s">
        <v>128</v>
      </c>
      <c r="B1340" t="s">
        <v>418</v>
      </c>
      <c r="C1340" t="s">
        <v>419</v>
      </c>
      <c r="D1340" t="s">
        <v>188</v>
      </c>
      <c r="E1340" t="s">
        <v>292</v>
      </c>
      <c r="F1340" s="446"/>
      <c r="G1340" s="446"/>
      <c r="H1340" s="446"/>
      <c r="I1340" s="446">
        <v>2772</v>
      </c>
      <c r="J1340" s="446"/>
      <c r="K1340" s="446"/>
      <c r="L1340" s="446"/>
      <c r="M1340" s="446"/>
    </row>
    <row r="1341" spans="1:13" x14ac:dyDescent="0.35">
      <c r="A1341" t="s">
        <v>128</v>
      </c>
      <c r="B1341" t="s">
        <v>420</v>
      </c>
      <c r="C1341" t="s">
        <v>421</v>
      </c>
      <c r="D1341">
        <v>0</v>
      </c>
      <c r="E1341" t="s">
        <v>292</v>
      </c>
      <c r="F1341" s="328"/>
      <c r="G1341" s="328"/>
      <c r="H1341" s="328"/>
      <c r="I1341" s="328">
        <v>2418.1999999999998</v>
      </c>
      <c r="J1341" s="328"/>
      <c r="K1341" s="328"/>
      <c r="L1341" s="328"/>
      <c r="M1341" s="328"/>
    </row>
    <row r="1342" spans="1:13" x14ac:dyDescent="0.35">
      <c r="A1342" t="s">
        <v>128</v>
      </c>
      <c r="B1342" t="s">
        <v>422</v>
      </c>
      <c r="C1342" t="s">
        <v>423</v>
      </c>
      <c r="D1342" t="s">
        <v>424</v>
      </c>
      <c r="E1342" t="s">
        <v>292</v>
      </c>
      <c r="F1342" s="444"/>
      <c r="G1342" s="444"/>
      <c r="H1342" s="444"/>
      <c r="I1342" s="444">
        <v>335.26</v>
      </c>
      <c r="J1342" s="444"/>
      <c r="K1342" s="444"/>
      <c r="L1342" s="444"/>
      <c r="M1342" s="444"/>
    </row>
    <row r="1343" spans="1:13" x14ac:dyDescent="0.35">
      <c r="A1343" t="s">
        <v>128</v>
      </c>
      <c r="B1343" t="s">
        <v>425</v>
      </c>
      <c r="C1343" t="s">
        <v>426</v>
      </c>
      <c r="D1343" t="s">
        <v>427</v>
      </c>
      <c r="E1343" t="s">
        <v>292</v>
      </c>
      <c r="F1343" s="444">
        <v>141.9</v>
      </c>
      <c r="G1343" s="444">
        <v>152.1</v>
      </c>
      <c r="H1343" s="444">
        <v>144</v>
      </c>
      <c r="I1343" s="444">
        <v>138.640310975105</v>
      </c>
      <c r="J1343" s="444"/>
      <c r="K1343" s="444"/>
      <c r="L1343" s="444"/>
      <c r="M1343" s="444"/>
    </row>
    <row r="1344" spans="1:13" x14ac:dyDescent="0.35">
      <c r="A1344" t="s">
        <v>128</v>
      </c>
      <c r="B1344" t="s">
        <v>428</v>
      </c>
      <c r="C1344" t="s">
        <v>429</v>
      </c>
      <c r="D1344" t="s">
        <v>424</v>
      </c>
      <c r="E1344" t="s">
        <v>292</v>
      </c>
      <c r="F1344" s="444">
        <v>128.30000000000001</v>
      </c>
      <c r="G1344" s="444">
        <v>120.8</v>
      </c>
      <c r="H1344" s="444">
        <v>123.5</v>
      </c>
      <c r="I1344" s="444">
        <v>136</v>
      </c>
      <c r="J1344" s="444"/>
      <c r="K1344" s="444"/>
      <c r="L1344" s="444"/>
      <c r="M1344" s="444"/>
    </row>
    <row r="1345" spans="1:13" x14ac:dyDescent="0.35">
      <c r="A1345" t="s">
        <v>128</v>
      </c>
      <c r="B1345" t="s">
        <v>430</v>
      </c>
      <c r="C1345" t="s">
        <v>431</v>
      </c>
      <c r="D1345" t="s">
        <v>424</v>
      </c>
      <c r="E1345" t="s">
        <v>292</v>
      </c>
      <c r="F1345" s="444"/>
      <c r="G1345" s="444"/>
      <c r="H1345" s="444"/>
      <c r="I1345" s="444">
        <v>124.2</v>
      </c>
      <c r="J1345" s="444"/>
      <c r="K1345" s="444"/>
      <c r="L1345" s="444"/>
      <c r="M1345" s="444"/>
    </row>
    <row r="1346" spans="1:13" x14ac:dyDescent="0.35">
      <c r="A1346" t="s">
        <v>128</v>
      </c>
      <c r="B1346" t="s">
        <v>432</v>
      </c>
      <c r="C1346" t="s">
        <v>433</v>
      </c>
      <c r="D1346" t="s">
        <v>424</v>
      </c>
      <c r="E1346" t="s">
        <v>292</v>
      </c>
      <c r="F1346" s="444"/>
      <c r="G1346" s="444"/>
      <c r="H1346" s="444"/>
      <c r="I1346" s="444">
        <v>126.8</v>
      </c>
      <c r="J1346" s="444"/>
      <c r="K1346" s="444"/>
      <c r="L1346" s="444"/>
      <c r="M1346" s="444"/>
    </row>
    <row r="1347" spans="1:13" x14ac:dyDescent="0.35">
      <c r="A1347" t="s">
        <v>128</v>
      </c>
      <c r="B1347" t="s">
        <v>434</v>
      </c>
      <c r="C1347" t="s">
        <v>435</v>
      </c>
      <c r="D1347" t="s">
        <v>427</v>
      </c>
      <c r="E1347" t="s">
        <v>292</v>
      </c>
      <c r="F1347" s="444"/>
      <c r="G1347" s="444"/>
      <c r="H1347" s="444"/>
      <c r="I1347" s="444">
        <v>146</v>
      </c>
      <c r="J1347" s="444"/>
      <c r="K1347" s="444"/>
      <c r="L1347" s="444"/>
      <c r="M1347" s="444"/>
    </row>
    <row r="1348" spans="1:13" x14ac:dyDescent="0.35">
      <c r="A1348" t="s">
        <v>128</v>
      </c>
      <c r="B1348" t="s">
        <v>436</v>
      </c>
      <c r="C1348" t="s">
        <v>437</v>
      </c>
      <c r="D1348" t="s">
        <v>427</v>
      </c>
      <c r="E1348" t="s">
        <v>292</v>
      </c>
      <c r="F1348" s="444"/>
      <c r="G1348" s="444"/>
      <c r="H1348" s="444"/>
      <c r="I1348" s="444">
        <v>144.9</v>
      </c>
      <c r="J1348" s="444"/>
      <c r="K1348" s="444"/>
      <c r="L1348" s="444"/>
      <c r="M1348" s="444"/>
    </row>
    <row r="1349" spans="1:13" x14ac:dyDescent="0.35">
      <c r="A1349" t="s">
        <v>128</v>
      </c>
      <c r="B1349" t="s">
        <v>438</v>
      </c>
      <c r="C1349" t="s">
        <v>439</v>
      </c>
      <c r="D1349">
        <v>0</v>
      </c>
      <c r="E1349" t="s">
        <v>292</v>
      </c>
      <c r="F1349" s="444">
        <v>1044.357</v>
      </c>
      <c r="G1349" s="444">
        <v>1059.2550000000001</v>
      </c>
      <c r="H1349" s="444">
        <v>1062.873</v>
      </c>
      <c r="I1349" s="444">
        <v>1074.366</v>
      </c>
      <c r="J1349" s="444"/>
      <c r="K1349" s="444"/>
      <c r="L1349" s="444"/>
      <c r="M1349" s="444"/>
    </row>
    <row r="1350" spans="1:13" x14ac:dyDescent="0.35">
      <c r="A1350" t="s">
        <v>128</v>
      </c>
      <c r="B1350" t="s">
        <v>440</v>
      </c>
      <c r="C1350" t="s">
        <v>441</v>
      </c>
      <c r="D1350" t="s">
        <v>188</v>
      </c>
      <c r="E1350" t="s">
        <v>292</v>
      </c>
      <c r="F1350" s="446"/>
      <c r="G1350" s="446"/>
      <c r="H1350" s="446"/>
      <c r="I1350" s="446">
        <v>4207.93</v>
      </c>
      <c r="J1350" s="446"/>
      <c r="K1350" s="446"/>
      <c r="L1350" s="446"/>
      <c r="M1350" s="446"/>
    </row>
    <row r="1351" spans="1:13" x14ac:dyDescent="0.35">
      <c r="A1351" t="s">
        <v>128</v>
      </c>
      <c r="B1351" t="s">
        <v>442</v>
      </c>
      <c r="C1351" t="s">
        <v>443</v>
      </c>
      <c r="D1351" t="s">
        <v>188</v>
      </c>
      <c r="E1351" t="s">
        <v>292</v>
      </c>
      <c r="F1351" s="446"/>
      <c r="G1351" s="446"/>
      <c r="H1351" s="446"/>
      <c r="I1351" s="446">
        <v>19755</v>
      </c>
      <c r="J1351" s="446"/>
      <c r="K1351" s="446"/>
      <c r="L1351" s="446"/>
      <c r="M1351" s="446"/>
    </row>
    <row r="1352" spans="1:13" ht="38.25" x14ac:dyDescent="0.35">
      <c r="A1352" t="s">
        <v>128</v>
      </c>
      <c r="B1352" t="s">
        <v>444</v>
      </c>
      <c r="C1352" s="327" t="s">
        <v>445</v>
      </c>
      <c r="D1352" t="s">
        <v>424</v>
      </c>
      <c r="E1352" t="s">
        <v>292</v>
      </c>
      <c r="F1352" s="444"/>
      <c r="G1352" s="444"/>
      <c r="H1352" s="444"/>
      <c r="I1352" s="444">
        <v>923.64</v>
      </c>
      <c r="J1352" s="444"/>
      <c r="K1352" s="444"/>
      <c r="L1352" s="444"/>
      <c r="M1352" s="444"/>
    </row>
    <row r="1353" spans="1:13" ht="25.5" x14ac:dyDescent="0.35">
      <c r="A1353" t="s">
        <v>128</v>
      </c>
      <c r="B1353" t="s">
        <v>446</v>
      </c>
      <c r="C1353" s="327" t="s">
        <v>447</v>
      </c>
      <c r="D1353" t="s">
        <v>424</v>
      </c>
      <c r="E1353" t="s">
        <v>292</v>
      </c>
      <c r="F1353" s="444"/>
      <c r="G1353" s="444"/>
      <c r="H1353" s="444"/>
      <c r="I1353" s="444">
        <v>9.33</v>
      </c>
      <c r="J1353" s="444"/>
      <c r="K1353" s="444"/>
      <c r="L1353" s="444"/>
      <c r="M1353" s="444"/>
    </row>
    <row r="1354" spans="1:13" x14ac:dyDescent="0.35">
      <c r="A1354" t="s">
        <v>128</v>
      </c>
      <c r="B1354" t="s">
        <v>448</v>
      </c>
      <c r="C1354" t="s">
        <v>449</v>
      </c>
      <c r="D1354">
        <v>0</v>
      </c>
      <c r="E1354" t="s">
        <v>292</v>
      </c>
      <c r="F1354" s="328"/>
      <c r="G1354" s="328"/>
      <c r="H1354" s="328"/>
      <c r="I1354" s="328">
        <v>989</v>
      </c>
      <c r="J1354" s="328"/>
      <c r="K1354" s="328"/>
      <c r="L1354" s="328"/>
      <c r="M1354" s="328"/>
    </row>
    <row r="1355" spans="1:13" x14ac:dyDescent="0.35">
      <c r="A1355" t="s">
        <v>128</v>
      </c>
      <c r="B1355" t="s">
        <v>450</v>
      </c>
      <c r="C1355" t="s">
        <v>451</v>
      </c>
      <c r="D1355" t="s">
        <v>188</v>
      </c>
      <c r="E1355" t="s">
        <v>292</v>
      </c>
      <c r="F1355" s="446"/>
      <c r="G1355" s="446"/>
      <c r="H1355" s="446"/>
      <c r="I1355" s="446">
        <v>45093</v>
      </c>
      <c r="J1355" s="446"/>
      <c r="K1355" s="446"/>
      <c r="L1355" s="446"/>
      <c r="M1355" s="446"/>
    </row>
    <row r="1356" spans="1:13" x14ac:dyDescent="0.35">
      <c r="A1356" t="s">
        <v>128</v>
      </c>
      <c r="B1356" t="s">
        <v>452</v>
      </c>
      <c r="C1356" t="s">
        <v>453</v>
      </c>
      <c r="D1356" t="s">
        <v>188</v>
      </c>
      <c r="E1356" t="s">
        <v>292</v>
      </c>
      <c r="F1356" s="446"/>
      <c r="G1356" s="446"/>
      <c r="H1356" s="446"/>
      <c r="I1356" s="446">
        <v>18611</v>
      </c>
      <c r="J1356" s="446"/>
      <c r="K1356" s="446"/>
      <c r="L1356" s="446"/>
      <c r="M1356" s="446"/>
    </row>
    <row r="1357" spans="1:13" x14ac:dyDescent="0.35">
      <c r="A1357" t="s">
        <v>128</v>
      </c>
      <c r="B1357" t="s">
        <v>454</v>
      </c>
      <c r="C1357" t="s">
        <v>455</v>
      </c>
      <c r="D1357" t="s">
        <v>188</v>
      </c>
      <c r="E1357" t="s">
        <v>292</v>
      </c>
      <c r="F1357" s="446"/>
      <c r="G1357" s="446"/>
      <c r="H1357" s="446"/>
      <c r="I1357" s="446">
        <v>9528</v>
      </c>
      <c r="J1357" s="446"/>
      <c r="K1357" s="446"/>
      <c r="L1357" s="446"/>
      <c r="M1357" s="446"/>
    </row>
    <row r="1358" spans="1:13" x14ac:dyDescent="0.35">
      <c r="A1358" t="s">
        <v>128</v>
      </c>
      <c r="B1358" t="s">
        <v>456</v>
      </c>
      <c r="C1358" t="s">
        <v>457</v>
      </c>
      <c r="D1358" t="s">
        <v>188</v>
      </c>
      <c r="E1358" t="s">
        <v>292</v>
      </c>
      <c r="F1358" s="446"/>
      <c r="G1358" s="446"/>
      <c r="H1358" s="446"/>
      <c r="I1358" s="446">
        <v>7273</v>
      </c>
      <c r="J1358" s="446"/>
      <c r="K1358" s="446"/>
      <c r="L1358" s="446"/>
      <c r="M1358" s="446"/>
    </row>
    <row r="1359" spans="1:13" x14ac:dyDescent="0.35">
      <c r="A1359" t="s">
        <v>128</v>
      </c>
      <c r="B1359" t="s">
        <v>458</v>
      </c>
      <c r="C1359" t="s">
        <v>459</v>
      </c>
      <c r="D1359" t="s">
        <v>172</v>
      </c>
      <c r="E1359" t="s">
        <v>292</v>
      </c>
      <c r="F1359" s="328"/>
      <c r="G1359" s="328"/>
      <c r="H1359" s="328"/>
      <c r="I1359" s="328">
        <v>769.28599999999994</v>
      </c>
      <c r="J1359" s="328"/>
      <c r="K1359" s="328"/>
      <c r="L1359" s="328"/>
      <c r="M1359" s="328"/>
    </row>
    <row r="1360" spans="1:13" x14ac:dyDescent="0.35">
      <c r="A1360" t="s">
        <v>128</v>
      </c>
      <c r="B1360" t="s">
        <v>460</v>
      </c>
      <c r="C1360" t="s">
        <v>461</v>
      </c>
      <c r="D1360" t="s">
        <v>188</v>
      </c>
      <c r="E1360" t="s">
        <v>292</v>
      </c>
      <c r="F1360" s="446"/>
      <c r="G1360" s="446"/>
      <c r="H1360" s="446"/>
      <c r="I1360" s="446">
        <v>99</v>
      </c>
      <c r="J1360" s="446"/>
      <c r="K1360" s="446"/>
      <c r="L1360" s="446"/>
      <c r="M1360" s="446"/>
    </row>
    <row r="1361" spans="1:13" x14ac:dyDescent="0.35">
      <c r="A1361" t="s">
        <v>128</v>
      </c>
      <c r="B1361" t="s">
        <v>462</v>
      </c>
      <c r="C1361" t="s">
        <v>463</v>
      </c>
      <c r="D1361" t="s">
        <v>188</v>
      </c>
      <c r="E1361" t="s">
        <v>292</v>
      </c>
      <c r="F1361" s="446"/>
      <c r="G1361" s="446"/>
      <c r="H1361" s="446"/>
      <c r="I1361" s="446">
        <v>6</v>
      </c>
      <c r="J1361" s="446"/>
      <c r="K1361" s="446"/>
      <c r="L1361" s="446"/>
      <c r="M1361" s="446"/>
    </row>
    <row r="1362" spans="1:13" x14ac:dyDescent="0.35">
      <c r="A1362" t="s">
        <v>128</v>
      </c>
      <c r="B1362" t="s">
        <v>464</v>
      </c>
      <c r="C1362" t="s">
        <v>465</v>
      </c>
      <c r="D1362" t="s">
        <v>188</v>
      </c>
      <c r="E1362" t="s">
        <v>292</v>
      </c>
      <c r="F1362" s="446"/>
      <c r="G1362" s="446"/>
      <c r="H1362" s="446"/>
      <c r="I1362" s="446">
        <v>105</v>
      </c>
      <c r="J1362" s="446"/>
      <c r="K1362" s="446"/>
      <c r="L1362" s="446"/>
      <c r="M1362" s="446"/>
    </row>
    <row r="1363" spans="1:13" x14ac:dyDescent="0.35">
      <c r="A1363" t="s">
        <v>128</v>
      </c>
      <c r="B1363" t="s">
        <v>466</v>
      </c>
      <c r="C1363" t="s">
        <v>467</v>
      </c>
      <c r="D1363" t="s">
        <v>182</v>
      </c>
      <c r="E1363" t="s">
        <v>292</v>
      </c>
      <c r="F1363" s="328"/>
      <c r="G1363" s="328"/>
      <c r="H1363" s="328"/>
      <c r="I1363" s="328">
        <v>15593</v>
      </c>
      <c r="J1363" s="328"/>
      <c r="K1363" s="328"/>
      <c r="L1363" s="328"/>
      <c r="M1363" s="328"/>
    </row>
    <row r="1364" spans="1:13" x14ac:dyDescent="0.35">
      <c r="A1364" t="s">
        <v>128</v>
      </c>
      <c r="B1364" t="s">
        <v>468</v>
      </c>
      <c r="C1364" t="s">
        <v>469</v>
      </c>
      <c r="D1364" t="s">
        <v>188</v>
      </c>
      <c r="E1364" t="s">
        <v>292</v>
      </c>
      <c r="F1364" s="446"/>
      <c r="G1364" s="446"/>
      <c r="H1364" s="446"/>
      <c r="I1364" s="446">
        <v>225</v>
      </c>
      <c r="J1364" s="446"/>
      <c r="K1364" s="446"/>
      <c r="L1364" s="446"/>
      <c r="M1364" s="446"/>
    </row>
    <row r="1365" spans="1:13" x14ac:dyDescent="0.35">
      <c r="A1365" t="s">
        <v>128</v>
      </c>
      <c r="B1365" t="s">
        <v>470</v>
      </c>
      <c r="C1365" t="s">
        <v>471</v>
      </c>
      <c r="D1365" t="s">
        <v>182</v>
      </c>
      <c r="E1365" t="s">
        <v>292</v>
      </c>
      <c r="F1365" s="328"/>
      <c r="G1365" s="328"/>
      <c r="H1365" s="328"/>
      <c r="I1365" s="328">
        <v>19048</v>
      </c>
      <c r="J1365" s="328"/>
      <c r="K1365" s="328"/>
      <c r="L1365" s="328"/>
      <c r="M1365" s="328"/>
    </row>
    <row r="1366" spans="1:13" x14ac:dyDescent="0.35">
      <c r="A1366" t="s">
        <v>128</v>
      </c>
      <c r="B1366" t="s">
        <v>472</v>
      </c>
      <c r="C1366" t="s">
        <v>473</v>
      </c>
      <c r="D1366" t="s">
        <v>188</v>
      </c>
      <c r="E1366" t="s">
        <v>292</v>
      </c>
      <c r="F1366" s="446"/>
      <c r="G1366" s="446"/>
      <c r="H1366" s="446"/>
      <c r="I1366" s="446">
        <v>186</v>
      </c>
      <c r="J1366" s="446"/>
      <c r="K1366" s="446"/>
      <c r="L1366" s="446"/>
      <c r="M1366" s="446"/>
    </row>
    <row r="1367" spans="1:13" x14ac:dyDescent="0.35">
      <c r="A1367" t="s">
        <v>128</v>
      </c>
      <c r="B1367" t="s">
        <v>474</v>
      </c>
      <c r="C1367" t="s">
        <v>475</v>
      </c>
      <c r="D1367" t="s">
        <v>170</v>
      </c>
      <c r="E1367" t="s">
        <v>292</v>
      </c>
      <c r="F1367" s="328"/>
      <c r="G1367" s="328"/>
      <c r="H1367" s="328"/>
      <c r="I1367" s="328">
        <v>-0.15</v>
      </c>
      <c r="J1367" s="328"/>
      <c r="K1367" s="328"/>
      <c r="L1367" s="328"/>
      <c r="M1367" s="328"/>
    </row>
    <row r="1368" spans="1:13" x14ac:dyDescent="0.35">
      <c r="A1368" t="s">
        <v>128</v>
      </c>
      <c r="B1368" t="s">
        <v>476</v>
      </c>
      <c r="C1368" t="s">
        <v>477</v>
      </c>
      <c r="D1368" t="s">
        <v>170</v>
      </c>
      <c r="E1368" t="s">
        <v>292</v>
      </c>
      <c r="F1368" s="328"/>
      <c r="G1368" s="328"/>
      <c r="H1368" s="328"/>
      <c r="I1368" s="328">
        <v>-3.7057895684152302</v>
      </c>
      <c r="J1368" s="328"/>
      <c r="K1368" s="328"/>
      <c r="L1368" s="328"/>
      <c r="M1368" s="328"/>
    </row>
    <row r="1369" spans="1:13" x14ac:dyDescent="0.35">
      <c r="A1369" t="s">
        <v>128</v>
      </c>
      <c r="B1369" t="s">
        <v>478</v>
      </c>
      <c r="C1369" t="s">
        <v>479</v>
      </c>
      <c r="D1369" t="s">
        <v>170</v>
      </c>
      <c r="E1369" t="s">
        <v>292</v>
      </c>
      <c r="F1369" s="328"/>
      <c r="G1369" s="328"/>
      <c r="H1369" s="328"/>
      <c r="I1369" s="328">
        <v>-10.920120000000001</v>
      </c>
      <c r="J1369" s="328"/>
      <c r="K1369" s="328"/>
      <c r="L1369" s="328"/>
      <c r="M1369" s="328"/>
    </row>
    <row r="1370" spans="1:13" x14ac:dyDescent="0.35">
      <c r="A1370" t="s">
        <v>128</v>
      </c>
      <c r="B1370" t="s">
        <v>480</v>
      </c>
      <c r="C1370" t="s">
        <v>481</v>
      </c>
      <c r="D1370" t="s">
        <v>170</v>
      </c>
      <c r="E1370" t="s">
        <v>292</v>
      </c>
      <c r="F1370" s="328"/>
      <c r="G1370" s="328"/>
      <c r="H1370" s="328"/>
      <c r="I1370" s="328">
        <v>-0.124</v>
      </c>
      <c r="J1370" s="328"/>
      <c r="K1370" s="328"/>
      <c r="L1370" s="328"/>
      <c r="M1370" s="328"/>
    </row>
    <row r="1371" spans="1:13" x14ac:dyDescent="0.35">
      <c r="A1371" t="s">
        <v>128</v>
      </c>
      <c r="B1371" t="s">
        <v>482</v>
      </c>
      <c r="C1371" t="s">
        <v>483</v>
      </c>
      <c r="D1371" t="s">
        <v>170</v>
      </c>
      <c r="E1371" t="s">
        <v>292</v>
      </c>
      <c r="F1371" s="328"/>
      <c r="G1371" s="328"/>
      <c r="H1371" s="328"/>
      <c r="I1371" s="328">
        <v>0</v>
      </c>
      <c r="J1371" s="328"/>
      <c r="K1371" s="328"/>
      <c r="L1371" s="328"/>
      <c r="M1371" s="328"/>
    </row>
    <row r="1372" spans="1:13" x14ac:dyDescent="0.35">
      <c r="A1372" t="s">
        <v>128</v>
      </c>
      <c r="B1372" t="s">
        <v>484</v>
      </c>
      <c r="C1372" t="s">
        <v>485</v>
      </c>
      <c r="D1372" t="s">
        <v>170</v>
      </c>
      <c r="E1372" t="s">
        <v>292</v>
      </c>
      <c r="F1372" s="328"/>
      <c r="G1372" s="328"/>
      <c r="H1372" s="328"/>
      <c r="I1372" s="328">
        <v>0</v>
      </c>
      <c r="J1372" s="328"/>
      <c r="K1372" s="328"/>
      <c r="L1372" s="328"/>
      <c r="M1372" s="328"/>
    </row>
    <row r="1373" spans="1:13" x14ac:dyDescent="0.35">
      <c r="A1373" t="s">
        <v>128</v>
      </c>
      <c r="B1373" t="s">
        <v>486</v>
      </c>
      <c r="C1373" t="s">
        <v>487</v>
      </c>
      <c r="D1373" t="s">
        <v>170</v>
      </c>
      <c r="E1373" t="s">
        <v>292</v>
      </c>
      <c r="F1373" s="328"/>
      <c r="G1373" s="328"/>
      <c r="H1373" s="328"/>
      <c r="I1373" s="328">
        <v>0</v>
      </c>
      <c r="J1373" s="328"/>
      <c r="K1373" s="328"/>
      <c r="L1373" s="328"/>
      <c r="M1373" s="328"/>
    </row>
    <row r="1374" spans="1:13" x14ac:dyDescent="0.35">
      <c r="A1374" t="s">
        <v>128</v>
      </c>
      <c r="B1374" t="s">
        <v>488</v>
      </c>
      <c r="C1374" t="s">
        <v>489</v>
      </c>
      <c r="D1374" t="s">
        <v>170</v>
      </c>
      <c r="E1374" t="s">
        <v>292</v>
      </c>
      <c r="F1374" s="328"/>
      <c r="G1374" s="328"/>
      <c r="H1374" s="328"/>
      <c r="I1374" s="328">
        <v>0</v>
      </c>
      <c r="J1374" s="328"/>
      <c r="K1374" s="328"/>
      <c r="L1374" s="328"/>
      <c r="M1374" s="328"/>
    </row>
    <row r="1375" spans="1:13" x14ac:dyDescent="0.35">
      <c r="A1375" t="s">
        <v>128</v>
      </c>
      <c r="B1375" t="s">
        <v>490</v>
      </c>
      <c r="C1375" t="s">
        <v>491</v>
      </c>
      <c r="D1375" t="s">
        <v>170</v>
      </c>
      <c r="E1375" t="s">
        <v>292</v>
      </c>
      <c r="F1375" s="328"/>
      <c r="G1375" s="328"/>
      <c r="H1375" s="328"/>
      <c r="I1375" s="328">
        <v>6.1950444774083704E-17</v>
      </c>
      <c r="J1375" s="328"/>
      <c r="K1375" s="328"/>
      <c r="L1375" s="328"/>
      <c r="M1375" s="328"/>
    </row>
    <row r="1376" spans="1:13" x14ac:dyDescent="0.35">
      <c r="A1376" t="s">
        <v>128</v>
      </c>
      <c r="B1376" t="s">
        <v>492</v>
      </c>
      <c r="C1376" t="s">
        <v>493</v>
      </c>
      <c r="D1376" t="s">
        <v>170</v>
      </c>
      <c r="E1376" t="s">
        <v>292</v>
      </c>
      <c r="F1376" s="328"/>
      <c r="G1376" s="328"/>
      <c r="H1376" s="328"/>
      <c r="I1376" s="328">
        <v>4.9027448767446897E-16</v>
      </c>
      <c r="J1376" s="328"/>
      <c r="K1376" s="328"/>
      <c r="L1376" s="328"/>
      <c r="M1376" s="328"/>
    </row>
    <row r="1377" spans="1:13" x14ac:dyDescent="0.35">
      <c r="A1377" t="s">
        <v>128</v>
      </c>
      <c r="B1377" t="s">
        <v>494</v>
      </c>
      <c r="C1377" t="s">
        <v>495</v>
      </c>
      <c r="D1377" t="s">
        <v>170</v>
      </c>
      <c r="E1377" t="s">
        <v>292</v>
      </c>
      <c r="F1377" s="328"/>
      <c r="G1377" s="328"/>
      <c r="H1377" s="328"/>
      <c r="I1377" s="328">
        <v>0</v>
      </c>
      <c r="J1377" s="328"/>
      <c r="K1377" s="328"/>
      <c r="L1377" s="328"/>
      <c r="M1377" s="328"/>
    </row>
    <row r="1378" spans="1:13" x14ac:dyDescent="0.35">
      <c r="A1378" t="s">
        <v>128</v>
      </c>
      <c r="B1378" t="s">
        <v>496</v>
      </c>
      <c r="C1378" t="s">
        <v>497</v>
      </c>
      <c r="D1378" t="s">
        <v>170</v>
      </c>
      <c r="E1378" t="s">
        <v>292</v>
      </c>
      <c r="F1378" s="328"/>
      <c r="G1378" s="328"/>
      <c r="H1378" s="328"/>
      <c r="I1378" s="328">
        <v>0</v>
      </c>
      <c r="J1378" s="328"/>
      <c r="K1378" s="328"/>
      <c r="L1378" s="328"/>
      <c r="M1378" s="328"/>
    </row>
    <row r="1379" spans="1:13" x14ac:dyDescent="0.35">
      <c r="A1379" t="s">
        <v>128</v>
      </c>
      <c r="B1379" t="s">
        <v>498</v>
      </c>
      <c r="C1379" t="s">
        <v>499</v>
      </c>
      <c r="D1379" t="s">
        <v>170</v>
      </c>
      <c r="E1379" t="s">
        <v>292</v>
      </c>
      <c r="F1379" s="328"/>
      <c r="G1379" s="328"/>
      <c r="H1379" s="328"/>
      <c r="I1379" s="328">
        <v>0</v>
      </c>
      <c r="J1379" s="328"/>
      <c r="K1379" s="328"/>
      <c r="L1379" s="328"/>
      <c r="M1379" s="328"/>
    </row>
    <row r="1380" spans="1:13" x14ac:dyDescent="0.35">
      <c r="A1380" t="s">
        <v>128</v>
      </c>
      <c r="B1380" t="s">
        <v>500</v>
      </c>
      <c r="C1380" t="s">
        <v>501</v>
      </c>
      <c r="D1380" t="s">
        <v>170</v>
      </c>
      <c r="E1380" t="s">
        <v>292</v>
      </c>
      <c r="F1380" s="328"/>
      <c r="G1380" s="328"/>
      <c r="H1380" s="328"/>
      <c r="I1380" s="328">
        <v>0</v>
      </c>
      <c r="J1380" s="328"/>
      <c r="K1380" s="328"/>
      <c r="L1380" s="328"/>
      <c r="M1380" s="328"/>
    </row>
    <row r="1381" spans="1:13" x14ac:dyDescent="0.35">
      <c r="A1381" t="s">
        <v>128</v>
      </c>
      <c r="B1381" t="s">
        <v>502</v>
      </c>
      <c r="C1381" t="s">
        <v>503</v>
      </c>
      <c r="D1381" t="s">
        <v>170</v>
      </c>
      <c r="E1381" t="s">
        <v>292</v>
      </c>
      <c r="F1381" s="328"/>
      <c r="G1381" s="328"/>
      <c r="H1381" s="328"/>
      <c r="I1381" s="328">
        <v>1.8225</v>
      </c>
      <c r="J1381" s="328"/>
      <c r="K1381" s="328"/>
      <c r="L1381" s="328"/>
      <c r="M1381" s="328"/>
    </row>
    <row r="1382" spans="1:13" x14ac:dyDescent="0.35">
      <c r="A1382" t="s">
        <v>128</v>
      </c>
      <c r="B1382" t="s">
        <v>504</v>
      </c>
      <c r="C1382" t="s">
        <v>505</v>
      </c>
      <c r="D1382" t="s">
        <v>170</v>
      </c>
      <c r="E1382" t="s">
        <v>292</v>
      </c>
      <c r="F1382" s="328"/>
      <c r="G1382" s="328"/>
      <c r="H1382" s="328"/>
      <c r="I1382" s="328">
        <v>2.0880000000000001</v>
      </c>
      <c r="J1382" s="328"/>
      <c r="K1382" s="328"/>
      <c r="L1382" s="328"/>
      <c r="M1382" s="328"/>
    </row>
    <row r="1383" spans="1:13" x14ac:dyDescent="0.35">
      <c r="A1383" t="s">
        <v>128</v>
      </c>
      <c r="B1383" t="s">
        <v>506</v>
      </c>
      <c r="C1383" t="s">
        <v>507</v>
      </c>
      <c r="D1383" t="s">
        <v>170</v>
      </c>
      <c r="E1383" t="s">
        <v>292</v>
      </c>
      <c r="F1383" s="328"/>
      <c r="G1383" s="328"/>
      <c r="H1383" s="328"/>
      <c r="I1383" s="328">
        <v>1.1040000000000001</v>
      </c>
      <c r="J1383" s="328"/>
      <c r="K1383" s="328"/>
      <c r="L1383" s="328"/>
      <c r="M1383" s="328"/>
    </row>
    <row r="1384" spans="1:13" x14ac:dyDescent="0.35">
      <c r="A1384" t="s">
        <v>128</v>
      </c>
      <c r="B1384" t="s">
        <v>508</v>
      </c>
      <c r="C1384" t="s">
        <v>509</v>
      </c>
      <c r="D1384" t="s">
        <v>170</v>
      </c>
      <c r="E1384" t="s">
        <v>292</v>
      </c>
      <c r="F1384" s="328"/>
      <c r="G1384" s="328"/>
      <c r="H1384" s="328"/>
      <c r="I1384" s="328">
        <v>0</v>
      </c>
      <c r="J1384" s="328"/>
      <c r="K1384" s="328"/>
      <c r="L1384" s="328"/>
      <c r="M1384" s="328"/>
    </row>
    <row r="1385" spans="1:13" x14ac:dyDescent="0.35">
      <c r="A1385" t="s">
        <v>128</v>
      </c>
      <c r="B1385" t="s">
        <v>510</v>
      </c>
      <c r="C1385" t="s">
        <v>511</v>
      </c>
      <c r="D1385" t="s">
        <v>170</v>
      </c>
      <c r="E1385" t="s">
        <v>292</v>
      </c>
      <c r="F1385" s="328"/>
      <c r="G1385" s="328"/>
      <c r="H1385" s="328"/>
      <c r="I1385" s="328">
        <v>0</v>
      </c>
      <c r="J1385" s="328"/>
      <c r="K1385" s="328"/>
      <c r="L1385" s="328"/>
      <c r="M1385" s="328"/>
    </row>
    <row r="1386" spans="1:13" x14ac:dyDescent="0.35">
      <c r="A1386" t="s">
        <v>128</v>
      </c>
      <c r="B1386" t="s">
        <v>512</v>
      </c>
      <c r="C1386" t="s">
        <v>513</v>
      </c>
      <c r="D1386" t="s">
        <v>170</v>
      </c>
      <c r="E1386" t="s">
        <v>292</v>
      </c>
      <c r="F1386" s="328"/>
      <c r="G1386" s="328"/>
      <c r="H1386" s="328"/>
      <c r="I1386" s="328">
        <v>0</v>
      </c>
      <c r="J1386" s="328"/>
      <c r="K1386" s="328"/>
      <c r="L1386" s="328"/>
      <c r="M1386" s="328"/>
    </row>
    <row r="1387" spans="1:13" x14ac:dyDescent="0.35">
      <c r="A1387" t="s">
        <v>128</v>
      </c>
      <c r="B1387" t="s">
        <v>514</v>
      </c>
      <c r="C1387" t="s">
        <v>515</v>
      </c>
      <c r="D1387" t="s">
        <v>170</v>
      </c>
      <c r="E1387" t="s">
        <v>292</v>
      </c>
      <c r="F1387" s="328"/>
      <c r="G1387" s="328"/>
      <c r="H1387" s="328"/>
      <c r="I1387" s="328">
        <v>0</v>
      </c>
      <c r="J1387" s="328"/>
      <c r="K1387" s="328"/>
      <c r="L1387" s="328"/>
      <c r="M1387" s="328"/>
    </row>
    <row r="1388" spans="1:13" x14ac:dyDescent="0.35">
      <c r="A1388" t="s">
        <v>128</v>
      </c>
      <c r="B1388" t="s">
        <v>516</v>
      </c>
      <c r="C1388" t="s">
        <v>517</v>
      </c>
      <c r="D1388" t="s">
        <v>170</v>
      </c>
      <c r="E1388" t="s">
        <v>292</v>
      </c>
      <c r="F1388" s="328"/>
      <c r="G1388" s="328"/>
      <c r="H1388" s="328"/>
      <c r="I1388" s="328">
        <v>9.5510000000000002</v>
      </c>
      <c r="J1388" s="328"/>
      <c r="K1388" s="328"/>
      <c r="L1388" s="328"/>
      <c r="M1388" s="328"/>
    </row>
    <row r="1389" spans="1:13" x14ac:dyDescent="0.35">
      <c r="A1389" t="s">
        <v>128</v>
      </c>
      <c r="B1389" t="s">
        <v>518</v>
      </c>
      <c r="C1389" t="s">
        <v>519</v>
      </c>
      <c r="D1389" t="s">
        <v>170</v>
      </c>
      <c r="E1389" t="s">
        <v>292</v>
      </c>
      <c r="F1389" s="328"/>
      <c r="G1389" s="328"/>
      <c r="H1389" s="328"/>
      <c r="I1389" s="328">
        <v>130.952</v>
      </c>
      <c r="J1389" s="328"/>
      <c r="K1389" s="328"/>
      <c r="L1389" s="328"/>
      <c r="M1389" s="328"/>
    </row>
    <row r="1390" spans="1:13" x14ac:dyDescent="0.35">
      <c r="A1390" t="s">
        <v>128</v>
      </c>
      <c r="B1390" t="s">
        <v>520</v>
      </c>
      <c r="C1390" t="s">
        <v>521</v>
      </c>
      <c r="D1390" t="s">
        <v>170</v>
      </c>
      <c r="E1390" t="s">
        <v>292</v>
      </c>
      <c r="F1390" s="328"/>
      <c r="G1390" s="328"/>
      <c r="H1390" s="328"/>
      <c r="I1390" s="328">
        <v>173.96600000000001</v>
      </c>
      <c r="J1390" s="328"/>
      <c r="K1390" s="328"/>
      <c r="L1390" s="328"/>
      <c r="M1390" s="328"/>
    </row>
    <row r="1391" spans="1:13" x14ac:dyDescent="0.35">
      <c r="A1391" t="s">
        <v>128</v>
      </c>
      <c r="B1391" t="s">
        <v>522</v>
      </c>
      <c r="C1391" t="s">
        <v>523</v>
      </c>
      <c r="D1391" t="s">
        <v>170</v>
      </c>
      <c r="E1391" t="s">
        <v>292</v>
      </c>
      <c r="F1391" s="328"/>
      <c r="G1391" s="328"/>
      <c r="H1391" s="328"/>
      <c r="I1391" s="328">
        <v>18.404</v>
      </c>
      <c r="J1391" s="328"/>
      <c r="K1391" s="328"/>
      <c r="L1391" s="328"/>
      <c r="M1391" s="328"/>
    </row>
    <row r="1392" spans="1:13" x14ac:dyDescent="0.35">
      <c r="A1392" t="s">
        <v>128</v>
      </c>
      <c r="B1392" t="s">
        <v>524</v>
      </c>
      <c r="C1392" t="s">
        <v>525</v>
      </c>
      <c r="D1392" t="s">
        <v>170</v>
      </c>
      <c r="E1392" t="s">
        <v>292</v>
      </c>
      <c r="F1392" s="328"/>
      <c r="G1392" s="328"/>
      <c r="H1392" s="328"/>
      <c r="I1392" s="328">
        <v>0</v>
      </c>
      <c r="J1392" s="328"/>
      <c r="K1392" s="328"/>
      <c r="L1392" s="328"/>
      <c r="M1392" s="328"/>
    </row>
    <row r="1393" spans="1:13" x14ac:dyDescent="0.35">
      <c r="A1393" t="s">
        <v>128</v>
      </c>
      <c r="B1393" t="s">
        <v>526</v>
      </c>
      <c r="C1393" t="s">
        <v>527</v>
      </c>
      <c r="D1393" t="s">
        <v>170</v>
      </c>
      <c r="E1393" t="s">
        <v>292</v>
      </c>
      <c r="F1393" s="328"/>
      <c r="G1393" s="328"/>
      <c r="H1393" s="328"/>
      <c r="I1393" s="328">
        <v>9.5510000000000002</v>
      </c>
      <c r="J1393" s="328"/>
      <c r="K1393" s="328"/>
      <c r="L1393" s="328"/>
      <c r="M1393" s="328"/>
    </row>
    <row r="1394" spans="1:13" x14ac:dyDescent="0.35">
      <c r="A1394" t="s">
        <v>128</v>
      </c>
      <c r="B1394" t="s">
        <v>528</v>
      </c>
      <c r="C1394" t="s">
        <v>529</v>
      </c>
      <c r="D1394" t="s">
        <v>170</v>
      </c>
      <c r="E1394" t="s">
        <v>292</v>
      </c>
      <c r="F1394" s="328"/>
      <c r="G1394" s="328"/>
      <c r="H1394" s="328"/>
      <c r="I1394" s="328">
        <v>130.952</v>
      </c>
      <c r="J1394" s="328"/>
      <c r="K1394" s="328"/>
      <c r="L1394" s="328"/>
      <c r="M1394" s="328"/>
    </row>
    <row r="1395" spans="1:13" x14ac:dyDescent="0.35">
      <c r="A1395" t="s">
        <v>128</v>
      </c>
      <c r="B1395" t="s">
        <v>530</v>
      </c>
      <c r="C1395" t="s">
        <v>531</v>
      </c>
      <c r="D1395" t="s">
        <v>170</v>
      </c>
      <c r="E1395" t="s">
        <v>292</v>
      </c>
      <c r="F1395" s="328"/>
      <c r="G1395" s="328"/>
      <c r="H1395" s="328"/>
      <c r="I1395" s="328">
        <v>173.96600000000001</v>
      </c>
      <c r="J1395" s="328"/>
      <c r="K1395" s="328"/>
      <c r="L1395" s="328"/>
      <c r="M1395" s="328"/>
    </row>
    <row r="1396" spans="1:13" x14ac:dyDescent="0.35">
      <c r="A1396" t="s">
        <v>128</v>
      </c>
      <c r="B1396" t="s">
        <v>532</v>
      </c>
      <c r="C1396" t="s">
        <v>533</v>
      </c>
      <c r="D1396" t="s">
        <v>170</v>
      </c>
      <c r="E1396" t="s">
        <v>292</v>
      </c>
      <c r="F1396" s="328"/>
      <c r="G1396" s="328"/>
      <c r="H1396" s="328"/>
      <c r="I1396" s="328">
        <v>18.404</v>
      </c>
      <c r="J1396" s="328"/>
      <c r="K1396" s="328"/>
      <c r="L1396" s="328"/>
      <c r="M1396" s="328"/>
    </row>
    <row r="1397" spans="1:13" x14ac:dyDescent="0.35">
      <c r="A1397" t="s">
        <v>128</v>
      </c>
      <c r="B1397" t="s">
        <v>534</v>
      </c>
      <c r="C1397" t="s">
        <v>535</v>
      </c>
      <c r="D1397" t="s">
        <v>170</v>
      </c>
      <c r="E1397" t="s">
        <v>292</v>
      </c>
      <c r="F1397" s="328"/>
      <c r="G1397" s="328"/>
      <c r="H1397" s="328"/>
      <c r="I1397" s="328">
        <v>0</v>
      </c>
      <c r="J1397" s="328"/>
      <c r="K1397" s="328"/>
      <c r="L1397" s="328"/>
      <c r="M1397" s="328"/>
    </row>
    <row r="1398" spans="1:13" x14ac:dyDescent="0.35">
      <c r="A1398" t="s">
        <v>128</v>
      </c>
      <c r="B1398" t="s">
        <v>536</v>
      </c>
      <c r="C1398" t="s">
        <v>537</v>
      </c>
      <c r="D1398" t="s">
        <v>170</v>
      </c>
      <c r="E1398" t="s">
        <v>292</v>
      </c>
      <c r="F1398" s="328"/>
      <c r="G1398" s="328"/>
      <c r="H1398" s="328"/>
      <c r="I1398" s="328">
        <v>12.06</v>
      </c>
      <c r="J1398" s="328"/>
      <c r="K1398" s="328"/>
      <c r="L1398" s="328"/>
      <c r="M1398" s="328"/>
    </row>
    <row r="1399" spans="1:13" x14ac:dyDescent="0.35">
      <c r="A1399" t="s">
        <v>128</v>
      </c>
      <c r="B1399" t="s">
        <v>538</v>
      </c>
      <c r="C1399" t="s">
        <v>539</v>
      </c>
      <c r="D1399" t="s">
        <v>170</v>
      </c>
      <c r="E1399" t="s">
        <v>292</v>
      </c>
      <c r="F1399" s="328"/>
      <c r="G1399" s="328"/>
      <c r="H1399" s="328"/>
      <c r="I1399" s="328">
        <v>136.47</v>
      </c>
      <c r="J1399" s="328"/>
      <c r="K1399" s="328"/>
      <c r="L1399" s="328"/>
      <c r="M1399" s="328"/>
    </row>
    <row r="1400" spans="1:13" x14ac:dyDescent="0.35">
      <c r="A1400" t="s">
        <v>128</v>
      </c>
      <c r="B1400" t="s">
        <v>540</v>
      </c>
      <c r="C1400" t="s">
        <v>541</v>
      </c>
      <c r="D1400" t="s">
        <v>170</v>
      </c>
      <c r="E1400" t="s">
        <v>292</v>
      </c>
      <c r="F1400" s="328"/>
      <c r="G1400" s="328"/>
      <c r="H1400" s="328"/>
      <c r="I1400" s="328">
        <v>145.571</v>
      </c>
      <c r="J1400" s="328"/>
      <c r="K1400" s="328"/>
      <c r="L1400" s="328"/>
      <c r="M1400" s="328"/>
    </row>
    <row r="1401" spans="1:13" x14ac:dyDescent="0.35">
      <c r="A1401" t="s">
        <v>128</v>
      </c>
      <c r="B1401" t="s">
        <v>542</v>
      </c>
      <c r="C1401" t="s">
        <v>543</v>
      </c>
      <c r="D1401" t="s">
        <v>170</v>
      </c>
      <c r="E1401" t="s">
        <v>292</v>
      </c>
      <c r="F1401" s="328"/>
      <c r="G1401" s="328"/>
      <c r="H1401" s="328"/>
      <c r="I1401" s="328">
        <v>16.981000000000002</v>
      </c>
      <c r="J1401" s="328"/>
      <c r="K1401" s="328"/>
      <c r="L1401" s="328"/>
      <c r="M1401" s="328"/>
    </row>
    <row r="1402" spans="1:13" x14ac:dyDescent="0.35">
      <c r="A1402" t="s">
        <v>128</v>
      </c>
      <c r="B1402" t="s">
        <v>544</v>
      </c>
      <c r="C1402" t="s">
        <v>545</v>
      </c>
      <c r="D1402" t="s">
        <v>170</v>
      </c>
      <c r="E1402" t="s">
        <v>292</v>
      </c>
      <c r="F1402" s="328"/>
      <c r="G1402" s="328"/>
      <c r="H1402" s="328"/>
      <c r="I1402" s="328">
        <v>0</v>
      </c>
      <c r="J1402" s="328"/>
      <c r="K1402" s="328"/>
      <c r="L1402" s="328"/>
      <c r="M1402" s="328"/>
    </row>
    <row r="1403" spans="1:13" x14ac:dyDescent="0.35">
      <c r="A1403" t="s">
        <v>128</v>
      </c>
      <c r="B1403" t="s">
        <v>546</v>
      </c>
      <c r="C1403" t="s">
        <v>547</v>
      </c>
      <c r="D1403" t="s">
        <v>170</v>
      </c>
      <c r="E1403" t="s">
        <v>292</v>
      </c>
      <c r="F1403" s="328"/>
      <c r="G1403" s="328"/>
      <c r="H1403" s="328"/>
      <c r="I1403" s="328">
        <v>12.06</v>
      </c>
      <c r="J1403" s="328"/>
      <c r="K1403" s="328"/>
      <c r="L1403" s="328"/>
      <c r="M1403" s="328"/>
    </row>
    <row r="1404" spans="1:13" x14ac:dyDescent="0.35">
      <c r="A1404" t="s">
        <v>128</v>
      </c>
      <c r="B1404" t="s">
        <v>548</v>
      </c>
      <c r="C1404" t="s">
        <v>549</v>
      </c>
      <c r="D1404" t="s">
        <v>170</v>
      </c>
      <c r="E1404" t="s">
        <v>292</v>
      </c>
      <c r="F1404" s="328"/>
      <c r="G1404" s="328"/>
      <c r="H1404" s="328"/>
      <c r="I1404" s="328">
        <v>136.47</v>
      </c>
      <c r="J1404" s="328"/>
      <c r="K1404" s="328"/>
      <c r="L1404" s="328"/>
      <c r="M1404" s="328"/>
    </row>
    <row r="1405" spans="1:13" x14ac:dyDescent="0.35">
      <c r="A1405" t="s">
        <v>128</v>
      </c>
      <c r="B1405" t="s">
        <v>550</v>
      </c>
      <c r="C1405" t="s">
        <v>551</v>
      </c>
      <c r="D1405" t="s">
        <v>170</v>
      </c>
      <c r="E1405" t="s">
        <v>292</v>
      </c>
      <c r="F1405" s="328"/>
      <c r="G1405" s="328"/>
      <c r="H1405" s="328"/>
      <c r="I1405" s="328">
        <v>145.571</v>
      </c>
      <c r="J1405" s="328"/>
      <c r="K1405" s="328"/>
      <c r="L1405" s="328"/>
      <c r="M1405" s="328"/>
    </row>
    <row r="1406" spans="1:13" x14ac:dyDescent="0.35">
      <c r="A1406" t="s">
        <v>128</v>
      </c>
      <c r="B1406" t="s">
        <v>552</v>
      </c>
      <c r="C1406" t="s">
        <v>553</v>
      </c>
      <c r="D1406" t="s">
        <v>170</v>
      </c>
      <c r="E1406" t="s">
        <v>292</v>
      </c>
      <c r="F1406" s="328"/>
      <c r="G1406" s="328"/>
      <c r="H1406" s="328"/>
      <c r="I1406" s="328">
        <v>16.981000000000002</v>
      </c>
      <c r="J1406" s="328"/>
      <c r="K1406" s="328"/>
      <c r="L1406" s="328"/>
      <c r="M1406" s="328"/>
    </row>
    <row r="1407" spans="1:13" x14ac:dyDescent="0.35">
      <c r="A1407" t="s">
        <v>128</v>
      </c>
      <c r="B1407" t="s">
        <v>554</v>
      </c>
      <c r="C1407" t="s">
        <v>555</v>
      </c>
      <c r="D1407" t="s">
        <v>170</v>
      </c>
      <c r="E1407" t="s">
        <v>292</v>
      </c>
      <c r="F1407" s="328"/>
      <c r="G1407" s="328"/>
      <c r="H1407" s="328"/>
      <c r="I1407" s="328">
        <v>0</v>
      </c>
      <c r="J1407" s="328"/>
      <c r="K1407" s="328"/>
      <c r="L1407" s="328"/>
      <c r="M1407" s="328"/>
    </row>
    <row r="1408" spans="1:13" x14ac:dyDescent="0.35">
      <c r="A1408" t="s">
        <v>128</v>
      </c>
      <c r="B1408" t="s">
        <v>556</v>
      </c>
      <c r="C1408" t="s">
        <v>557</v>
      </c>
      <c r="D1408" t="s">
        <v>170</v>
      </c>
      <c r="E1408" t="s">
        <v>292</v>
      </c>
      <c r="F1408" s="328"/>
      <c r="G1408" s="328"/>
      <c r="H1408" s="328"/>
      <c r="I1408" s="328">
        <v>2.5089999999999999</v>
      </c>
      <c r="J1408" s="328"/>
      <c r="K1408" s="328"/>
      <c r="L1408" s="328"/>
      <c r="M1408" s="328"/>
    </row>
    <row r="1409" spans="1:13" x14ac:dyDescent="0.35">
      <c r="A1409" t="s">
        <v>128</v>
      </c>
      <c r="B1409" t="s">
        <v>558</v>
      </c>
      <c r="C1409" t="s">
        <v>559</v>
      </c>
      <c r="D1409" t="s">
        <v>170</v>
      </c>
      <c r="E1409" t="s">
        <v>292</v>
      </c>
      <c r="F1409" s="328"/>
      <c r="G1409" s="328"/>
      <c r="H1409" s="328"/>
      <c r="I1409" s="328">
        <v>5.5179999999999998</v>
      </c>
      <c r="J1409" s="328"/>
      <c r="K1409" s="328"/>
      <c r="L1409" s="328"/>
      <c r="M1409" s="328"/>
    </row>
    <row r="1410" spans="1:13" x14ac:dyDescent="0.35">
      <c r="A1410" t="s">
        <v>128</v>
      </c>
      <c r="B1410" t="s">
        <v>560</v>
      </c>
      <c r="C1410" t="s">
        <v>561</v>
      </c>
      <c r="D1410" t="s">
        <v>170</v>
      </c>
      <c r="E1410" t="s">
        <v>292</v>
      </c>
      <c r="F1410" s="328"/>
      <c r="G1410" s="328"/>
      <c r="H1410" s="328"/>
      <c r="I1410" s="328">
        <v>-28.395</v>
      </c>
      <c r="J1410" s="328"/>
      <c r="K1410" s="328"/>
      <c r="L1410" s="328"/>
      <c r="M1410" s="328"/>
    </row>
    <row r="1411" spans="1:13" x14ac:dyDescent="0.35">
      <c r="A1411" t="s">
        <v>128</v>
      </c>
      <c r="B1411" t="s">
        <v>562</v>
      </c>
      <c r="C1411" t="s">
        <v>563</v>
      </c>
      <c r="D1411" t="s">
        <v>170</v>
      </c>
      <c r="E1411" t="s">
        <v>292</v>
      </c>
      <c r="F1411" s="328"/>
      <c r="G1411" s="328"/>
      <c r="H1411" s="328"/>
      <c r="I1411" s="328">
        <v>-1.423</v>
      </c>
      <c r="J1411" s="328"/>
      <c r="K1411" s="328"/>
      <c r="L1411" s="328"/>
      <c r="M1411" s="328"/>
    </row>
    <row r="1412" spans="1:13" x14ac:dyDescent="0.35">
      <c r="A1412" t="s">
        <v>128</v>
      </c>
      <c r="B1412" t="s">
        <v>564</v>
      </c>
      <c r="C1412" t="s">
        <v>565</v>
      </c>
      <c r="D1412" t="s">
        <v>170</v>
      </c>
      <c r="E1412" t="s">
        <v>292</v>
      </c>
      <c r="F1412" s="328"/>
      <c r="G1412" s="328"/>
      <c r="H1412" s="328"/>
      <c r="I1412" s="328">
        <v>0</v>
      </c>
      <c r="J1412" s="328"/>
      <c r="K1412" s="328"/>
      <c r="L1412" s="328"/>
      <c r="M1412" s="328"/>
    </row>
    <row r="1413" spans="1:13" x14ac:dyDescent="0.35">
      <c r="A1413" t="s">
        <v>128</v>
      </c>
      <c r="B1413" t="s">
        <v>566</v>
      </c>
      <c r="C1413" t="s">
        <v>567</v>
      </c>
      <c r="D1413" t="s">
        <v>170</v>
      </c>
      <c r="E1413" t="s">
        <v>292</v>
      </c>
      <c r="F1413" s="328"/>
      <c r="G1413" s="328"/>
      <c r="H1413" s="328"/>
      <c r="I1413" s="328">
        <v>2.5089999999999999</v>
      </c>
      <c r="J1413" s="328"/>
      <c r="K1413" s="328"/>
      <c r="L1413" s="328"/>
      <c r="M1413" s="328"/>
    </row>
    <row r="1414" spans="1:13" x14ac:dyDescent="0.35">
      <c r="A1414" t="s">
        <v>128</v>
      </c>
      <c r="B1414" t="s">
        <v>568</v>
      </c>
      <c r="C1414" t="s">
        <v>569</v>
      </c>
      <c r="D1414" t="s">
        <v>170</v>
      </c>
      <c r="E1414" t="s">
        <v>292</v>
      </c>
      <c r="F1414" s="328"/>
      <c r="G1414" s="328"/>
      <c r="H1414" s="328"/>
      <c r="I1414" s="328">
        <v>5.5179999999999998</v>
      </c>
      <c r="J1414" s="328"/>
      <c r="K1414" s="328"/>
      <c r="L1414" s="328"/>
      <c r="M1414" s="328"/>
    </row>
    <row r="1415" spans="1:13" x14ac:dyDescent="0.35">
      <c r="A1415" t="s">
        <v>128</v>
      </c>
      <c r="B1415" t="s">
        <v>570</v>
      </c>
      <c r="C1415" t="s">
        <v>571</v>
      </c>
      <c r="D1415" t="s">
        <v>170</v>
      </c>
      <c r="E1415" t="s">
        <v>292</v>
      </c>
      <c r="F1415" s="328"/>
      <c r="G1415" s="328"/>
      <c r="H1415" s="328"/>
      <c r="I1415" s="328">
        <v>-28.395</v>
      </c>
      <c r="J1415" s="328"/>
      <c r="K1415" s="328"/>
      <c r="L1415" s="328"/>
      <c r="M1415" s="328"/>
    </row>
    <row r="1416" spans="1:13" x14ac:dyDescent="0.35">
      <c r="A1416" t="s">
        <v>128</v>
      </c>
      <c r="B1416" t="s">
        <v>572</v>
      </c>
      <c r="C1416" t="s">
        <v>573</v>
      </c>
      <c r="D1416" t="s">
        <v>170</v>
      </c>
      <c r="E1416" t="s">
        <v>292</v>
      </c>
      <c r="F1416" s="328"/>
      <c r="G1416" s="328"/>
      <c r="H1416" s="328"/>
      <c r="I1416" s="328">
        <v>-1.423</v>
      </c>
      <c r="J1416" s="328"/>
      <c r="K1416" s="328"/>
      <c r="L1416" s="328"/>
      <c r="M1416" s="328"/>
    </row>
    <row r="1417" spans="1:13" x14ac:dyDescent="0.35">
      <c r="A1417" t="s">
        <v>128</v>
      </c>
      <c r="B1417" t="s">
        <v>574</v>
      </c>
      <c r="C1417" t="s">
        <v>575</v>
      </c>
      <c r="D1417" t="s">
        <v>170</v>
      </c>
      <c r="E1417" t="s">
        <v>292</v>
      </c>
      <c r="F1417" s="328"/>
      <c r="G1417" s="328"/>
      <c r="H1417" s="328"/>
      <c r="I1417" s="328">
        <v>0</v>
      </c>
      <c r="J1417" s="328"/>
      <c r="K1417" s="328"/>
      <c r="L1417" s="328"/>
      <c r="M1417" s="328"/>
    </row>
    <row r="1418" spans="1:13" x14ac:dyDescent="0.35">
      <c r="A1418" t="s">
        <v>128</v>
      </c>
      <c r="B1418" t="s">
        <v>576</v>
      </c>
      <c r="C1418" t="s">
        <v>577</v>
      </c>
      <c r="D1418" t="s">
        <v>170</v>
      </c>
      <c r="E1418" t="s">
        <v>292</v>
      </c>
      <c r="F1418" s="328"/>
      <c r="G1418" s="328"/>
      <c r="H1418" s="328"/>
      <c r="I1418" s="328">
        <v>3.3</v>
      </c>
      <c r="J1418" s="328"/>
      <c r="K1418" s="328"/>
      <c r="L1418" s="328"/>
      <c r="M1418" s="328"/>
    </row>
    <row r="1419" spans="1:13" x14ac:dyDescent="0.35">
      <c r="A1419" t="s">
        <v>128</v>
      </c>
      <c r="B1419" t="s">
        <v>578</v>
      </c>
      <c r="C1419" t="s">
        <v>579</v>
      </c>
      <c r="D1419" t="s">
        <v>170</v>
      </c>
      <c r="E1419" t="s">
        <v>292</v>
      </c>
      <c r="F1419" s="328"/>
      <c r="G1419" s="328"/>
      <c r="H1419" s="328"/>
      <c r="I1419" s="328">
        <v>13.9</v>
      </c>
      <c r="J1419" s="328"/>
      <c r="K1419" s="328"/>
      <c r="L1419" s="328"/>
      <c r="M1419" s="328"/>
    </row>
    <row r="1420" spans="1:13" x14ac:dyDescent="0.35">
      <c r="A1420" t="s">
        <v>128</v>
      </c>
      <c r="B1420" t="s">
        <v>580</v>
      </c>
      <c r="C1420" t="s">
        <v>581</v>
      </c>
      <c r="D1420" t="s">
        <v>170</v>
      </c>
      <c r="E1420" t="s">
        <v>292</v>
      </c>
      <c r="F1420" s="328"/>
      <c r="G1420" s="328"/>
      <c r="H1420" s="328"/>
      <c r="I1420" s="328">
        <v>25.8</v>
      </c>
      <c r="J1420" s="328"/>
      <c r="K1420" s="328"/>
      <c r="L1420" s="328"/>
      <c r="M1420" s="328"/>
    </row>
    <row r="1421" spans="1:13" x14ac:dyDescent="0.35">
      <c r="A1421" t="s">
        <v>128</v>
      </c>
      <c r="B1421" t="s">
        <v>582</v>
      </c>
      <c r="C1421" t="s">
        <v>583</v>
      </c>
      <c r="D1421" t="s">
        <v>170</v>
      </c>
      <c r="E1421" t="s">
        <v>292</v>
      </c>
      <c r="F1421" s="328"/>
      <c r="G1421" s="328"/>
      <c r="H1421" s="328"/>
      <c r="I1421" s="328">
        <v>0</v>
      </c>
      <c r="J1421" s="328"/>
      <c r="K1421" s="328"/>
      <c r="L1421" s="328"/>
      <c r="M1421" s="328"/>
    </row>
    <row r="1422" spans="1:13" x14ac:dyDescent="0.35">
      <c r="A1422" t="s">
        <v>128</v>
      </c>
      <c r="B1422" t="s">
        <v>584</v>
      </c>
      <c r="C1422" t="s">
        <v>585</v>
      </c>
      <c r="D1422" t="s">
        <v>170</v>
      </c>
      <c r="E1422" t="s">
        <v>292</v>
      </c>
      <c r="F1422" s="328"/>
      <c r="G1422" s="328"/>
      <c r="H1422" s="328"/>
      <c r="I1422" s="328">
        <v>0</v>
      </c>
      <c r="J1422" s="328"/>
      <c r="K1422" s="328"/>
      <c r="L1422" s="328"/>
      <c r="M1422" s="328"/>
    </row>
    <row r="1423" spans="1:13" x14ac:dyDescent="0.35">
      <c r="A1423" t="s">
        <v>128</v>
      </c>
      <c r="B1423" t="s">
        <v>586</v>
      </c>
      <c r="C1423" t="s">
        <v>587</v>
      </c>
      <c r="D1423" t="s">
        <v>170</v>
      </c>
      <c r="E1423" t="s">
        <v>292</v>
      </c>
      <c r="F1423" s="328"/>
      <c r="G1423" s="328"/>
      <c r="H1423" s="328"/>
      <c r="I1423" s="328">
        <v>3.3</v>
      </c>
      <c r="J1423" s="328"/>
      <c r="K1423" s="328"/>
      <c r="L1423" s="328"/>
      <c r="M1423" s="328"/>
    </row>
    <row r="1424" spans="1:13" x14ac:dyDescent="0.35">
      <c r="A1424" t="s">
        <v>128</v>
      </c>
      <c r="B1424" t="s">
        <v>588</v>
      </c>
      <c r="C1424" t="s">
        <v>589</v>
      </c>
      <c r="D1424" t="s">
        <v>170</v>
      </c>
      <c r="E1424" t="s">
        <v>292</v>
      </c>
      <c r="F1424" s="328"/>
      <c r="G1424" s="328"/>
      <c r="H1424" s="328"/>
      <c r="I1424" s="328">
        <v>13.9</v>
      </c>
      <c r="J1424" s="328"/>
      <c r="K1424" s="328"/>
      <c r="L1424" s="328"/>
      <c r="M1424" s="328"/>
    </row>
    <row r="1425" spans="1:13" x14ac:dyDescent="0.35">
      <c r="A1425" t="s">
        <v>128</v>
      </c>
      <c r="B1425" t="s">
        <v>590</v>
      </c>
      <c r="C1425" t="s">
        <v>591</v>
      </c>
      <c r="D1425" t="s">
        <v>170</v>
      </c>
      <c r="E1425" t="s">
        <v>292</v>
      </c>
      <c r="F1425" s="328"/>
      <c r="G1425" s="328"/>
      <c r="H1425" s="328"/>
      <c r="I1425" s="328">
        <v>25.8</v>
      </c>
      <c r="J1425" s="328"/>
      <c r="K1425" s="328"/>
      <c r="L1425" s="328"/>
      <c r="M1425" s="328"/>
    </row>
    <row r="1426" spans="1:13" x14ac:dyDescent="0.35">
      <c r="A1426" t="s">
        <v>128</v>
      </c>
      <c r="B1426" t="s">
        <v>592</v>
      </c>
      <c r="C1426" t="s">
        <v>593</v>
      </c>
      <c r="D1426" t="s">
        <v>170</v>
      </c>
      <c r="E1426" t="s">
        <v>292</v>
      </c>
      <c r="F1426" s="328"/>
      <c r="G1426" s="328"/>
      <c r="H1426" s="328"/>
      <c r="I1426" s="328">
        <v>0</v>
      </c>
      <c r="J1426" s="328"/>
      <c r="K1426" s="328"/>
      <c r="L1426" s="328"/>
      <c r="M1426" s="328"/>
    </row>
    <row r="1427" spans="1:13" x14ac:dyDescent="0.35">
      <c r="A1427" t="s">
        <v>128</v>
      </c>
      <c r="B1427" t="s">
        <v>594</v>
      </c>
      <c r="C1427" t="s">
        <v>595</v>
      </c>
      <c r="D1427" t="s">
        <v>170</v>
      </c>
      <c r="E1427" t="s">
        <v>292</v>
      </c>
      <c r="F1427" s="328"/>
      <c r="G1427" s="328"/>
      <c r="H1427" s="328"/>
      <c r="I1427" s="328">
        <v>0</v>
      </c>
      <c r="J1427" s="328"/>
      <c r="K1427" s="328"/>
      <c r="L1427" s="328"/>
      <c r="M1427" s="328"/>
    </row>
    <row r="1428" spans="1:13" x14ac:dyDescent="0.35">
      <c r="A1428" t="s">
        <v>128</v>
      </c>
      <c r="B1428" t="s">
        <v>596</v>
      </c>
      <c r="C1428" t="s">
        <v>597</v>
      </c>
      <c r="D1428" t="s">
        <v>170</v>
      </c>
      <c r="E1428" t="s">
        <v>292</v>
      </c>
      <c r="F1428" s="328"/>
      <c r="G1428" s="328"/>
      <c r="H1428" s="328"/>
      <c r="I1428" s="328">
        <v>-0.79099999999999904</v>
      </c>
      <c r="J1428" s="328"/>
      <c r="K1428" s="328"/>
      <c r="L1428" s="328"/>
      <c r="M1428" s="328"/>
    </row>
    <row r="1429" spans="1:13" x14ac:dyDescent="0.35">
      <c r="A1429" t="s">
        <v>128</v>
      </c>
      <c r="B1429" t="s">
        <v>598</v>
      </c>
      <c r="C1429" t="s">
        <v>599</v>
      </c>
      <c r="D1429" t="s">
        <v>170</v>
      </c>
      <c r="E1429" t="s">
        <v>292</v>
      </c>
      <c r="F1429" s="328"/>
      <c r="G1429" s="328"/>
      <c r="H1429" s="328"/>
      <c r="I1429" s="328">
        <v>-8.3819999999999997</v>
      </c>
      <c r="J1429" s="328"/>
      <c r="K1429" s="328"/>
      <c r="L1429" s="328"/>
      <c r="M1429" s="328"/>
    </row>
    <row r="1430" spans="1:13" x14ac:dyDescent="0.35">
      <c r="A1430" t="s">
        <v>128</v>
      </c>
      <c r="B1430" t="s">
        <v>600</v>
      </c>
      <c r="C1430" t="s">
        <v>601</v>
      </c>
      <c r="D1430" t="s">
        <v>170</v>
      </c>
      <c r="E1430" t="s">
        <v>292</v>
      </c>
      <c r="F1430" s="328"/>
      <c r="G1430" s="328"/>
      <c r="H1430" s="328"/>
      <c r="I1430" s="328">
        <v>-54.195</v>
      </c>
      <c r="J1430" s="328"/>
      <c r="K1430" s="328"/>
      <c r="L1430" s="328"/>
      <c r="M1430" s="328"/>
    </row>
    <row r="1431" spans="1:13" x14ac:dyDescent="0.35">
      <c r="A1431" t="s">
        <v>128</v>
      </c>
      <c r="B1431" t="s">
        <v>602</v>
      </c>
      <c r="C1431" t="s">
        <v>603</v>
      </c>
      <c r="D1431" t="s">
        <v>170</v>
      </c>
      <c r="E1431" t="s">
        <v>292</v>
      </c>
      <c r="F1431" s="328"/>
      <c r="G1431" s="328"/>
      <c r="H1431" s="328"/>
      <c r="I1431" s="328">
        <v>-1.423</v>
      </c>
      <c r="J1431" s="328"/>
      <c r="K1431" s="328"/>
      <c r="L1431" s="328"/>
      <c r="M1431" s="328"/>
    </row>
    <row r="1432" spans="1:13" x14ac:dyDescent="0.35">
      <c r="A1432" t="s">
        <v>128</v>
      </c>
      <c r="B1432" t="s">
        <v>604</v>
      </c>
      <c r="C1432" t="s">
        <v>605</v>
      </c>
      <c r="D1432" t="s">
        <v>170</v>
      </c>
      <c r="E1432" t="s">
        <v>292</v>
      </c>
      <c r="F1432" s="328"/>
      <c r="G1432" s="328"/>
      <c r="H1432" s="328"/>
      <c r="I1432" s="328">
        <v>0</v>
      </c>
      <c r="J1432" s="328"/>
      <c r="K1432" s="328"/>
      <c r="L1432" s="328"/>
      <c r="M1432" s="328"/>
    </row>
    <row r="1433" spans="1:13" x14ac:dyDescent="0.35">
      <c r="A1433" t="s">
        <v>128</v>
      </c>
      <c r="B1433" t="s">
        <v>606</v>
      </c>
      <c r="C1433" t="s">
        <v>607</v>
      </c>
      <c r="D1433" t="s">
        <v>170</v>
      </c>
      <c r="E1433" t="s">
        <v>292</v>
      </c>
      <c r="F1433" s="328"/>
      <c r="G1433" s="328"/>
      <c r="H1433" s="328"/>
      <c r="I1433" s="328">
        <v>-0.79099999999999904</v>
      </c>
      <c r="J1433" s="328"/>
      <c r="K1433" s="328"/>
      <c r="L1433" s="328"/>
      <c r="M1433" s="328"/>
    </row>
    <row r="1434" spans="1:13" x14ac:dyDescent="0.35">
      <c r="A1434" t="s">
        <v>128</v>
      </c>
      <c r="B1434" t="s">
        <v>608</v>
      </c>
      <c r="C1434" t="s">
        <v>609</v>
      </c>
      <c r="D1434" t="s">
        <v>170</v>
      </c>
      <c r="E1434" t="s">
        <v>292</v>
      </c>
      <c r="F1434" s="328"/>
      <c r="G1434" s="328"/>
      <c r="H1434" s="328"/>
      <c r="I1434" s="328">
        <v>-8.3819999999999997</v>
      </c>
      <c r="J1434" s="328"/>
      <c r="K1434" s="328"/>
      <c r="L1434" s="328"/>
      <c r="M1434" s="328"/>
    </row>
    <row r="1435" spans="1:13" x14ac:dyDescent="0.35">
      <c r="A1435" t="s">
        <v>128</v>
      </c>
      <c r="B1435" t="s">
        <v>610</v>
      </c>
      <c r="C1435" t="s">
        <v>611</v>
      </c>
      <c r="D1435" t="s">
        <v>170</v>
      </c>
      <c r="E1435" t="s">
        <v>292</v>
      </c>
      <c r="F1435" s="328"/>
      <c r="G1435" s="328"/>
      <c r="H1435" s="328"/>
      <c r="I1435" s="328">
        <v>-54.195</v>
      </c>
      <c r="J1435" s="328"/>
      <c r="K1435" s="328"/>
      <c r="L1435" s="328"/>
      <c r="M1435" s="328"/>
    </row>
    <row r="1436" spans="1:13" x14ac:dyDescent="0.35">
      <c r="A1436" t="s">
        <v>128</v>
      </c>
      <c r="B1436" t="s">
        <v>612</v>
      </c>
      <c r="C1436" t="s">
        <v>613</v>
      </c>
      <c r="D1436" t="s">
        <v>170</v>
      </c>
      <c r="E1436" t="s">
        <v>292</v>
      </c>
      <c r="F1436" s="328"/>
      <c r="G1436" s="328"/>
      <c r="H1436" s="328"/>
      <c r="I1436" s="328">
        <v>-1.423</v>
      </c>
      <c r="J1436" s="328"/>
      <c r="K1436" s="328"/>
      <c r="L1436" s="328"/>
      <c r="M1436" s="328"/>
    </row>
    <row r="1437" spans="1:13" x14ac:dyDescent="0.35">
      <c r="A1437" t="s">
        <v>128</v>
      </c>
      <c r="B1437" t="s">
        <v>614</v>
      </c>
      <c r="C1437" t="s">
        <v>615</v>
      </c>
      <c r="D1437" t="s">
        <v>170</v>
      </c>
      <c r="E1437" t="s">
        <v>292</v>
      </c>
      <c r="F1437" s="328"/>
      <c r="G1437" s="328"/>
      <c r="H1437" s="328"/>
      <c r="I1437" s="328">
        <v>0</v>
      </c>
      <c r="J1437" s="328"/>
      <c r="K1437" s="328"/>
      <c r="L1437" s="328"/>
      <c r="M1437" s="328"/>
    </row>
    <row r="1438" spans="1:13" ht="38.25" x14ac:dyDescent="0.35">
      <c r="A1438" t="s">
        <v>128</v>
      </c>
      <c r="B1438" t="s">
        <v>616</v>
      </c>
      <c r="C1438" s="327" t="s">
        <v>617</v>
      </c>
      <c r="D1438" t="s">
        <v>424</v>
      </c>
      <c r="E1438" t="s">
        <v>292</v>
      </c>
      <c r="F1438" s="444"/>
      <c r="G1438" s="444"/>
      <c r="H1438" s="444"/>
      <c r="I1438" s="444">
        <v>923.64</v>
      </c>
      <c r="J1438" s="444"/>
      <c r="K1438" s="444"/>
      <c r="L1438" s="444"/>
      <c r="M1438" s="444"/>
    </row>
    <row r="1439" spans="1:13" ht="25.5" x14ac:dyDescent="0.35">
      <c r="A1439" t="s">
        <v>128</v>
      </c>
      <c r="B1439" t="s">
        <v>618</v>
      </c>
      <c r="C1439" s="327" t="s">
        <v>619</v>
      </c>
      <c r="D1439" t="s">
        <v>424</v>
      </c>
      <c r="E1439" t="s">
        <v>292</v>
      </c>
      <c r="F1439" s="444"/>
      <c r="G1439" s="444"/>
      <c r="H1439" s="444"/>
      <c r="I1439" s="444">
        <v>62.68</v>
      </c>
      <c r="J1439" s="444"/>
      <c r="K1439" s="444"/>
      <c r="L1439" s="444"/>
      <c r="M1439" s="444"/>
    </row>
    <row r="1440" spans="1:13" ht="25.5" x14ac:dyDescent="0.35">
      <c r="A1440" t="s">
        <v>128</v>
      </c>
      <c r="B1440" t="s">
        <v>620</v>
      </c>
      <c r="C1440" s="327" t="s">
        <v>621</v>
      </c>
      <c r="D1440" t="s">
        <v>176</v>
      </c>
      <c r="E1440" t="s">
        <v>292</v>
      </c>
      <c r="F1440" s="445"/>
      <c r="G1440" s="445"/>
      <c r="H1440" s="445"/>
      <c r="I1440" s="445">
        <v>6.7861937551426998E-2</v>
      </c>
      <c r="J1440" s="445"/>
      <c r="K1440" s="445"/>
      <c r="L1440" s="445"/>
      <c r="M1440" s="445"/>
    </row>
    <row r="1441" spans="1:13" x14ac:dyDescent="0.35">
      <c r="A1441" t="s">
        <v>128</v>
      </c>
      <c r="B1441" t="s">
        <v>622</v>
      </c>
      <c r="C1441" t="s">
        <v>623</v>
      </c>
      <c r="D1441" t="s">
        <v>424</v>
      </c>
      <c r="E1441" t="s">
        <v>292</v>
      </c>
      <c r="F1441" s="444"/>
      <c r="G1441" s="444"/>
      <c r="H1441" s="444"/>
      <c r="I1441" s="444">
        <v>765.66</v>
      </c>
      <c r="J1441" s="444"/>
      <c r="K1441" s="444"/>
      <c r="L1441" s="444"/>
      <c r="M1441" s="444"/>
    </row>
    <row r="1442" spans="1:13" x14ac:dyDescent="0.35">
      <c r="A1442" t="s">
        <v>128</v>
      </c>
      <c r="B1442" t="s">
        <v>624</v>
      </c>
      <c r="C1442" t="s">
        <v>625</v>
      </c>
      <c r="D1442" t="s">
        <v>424</v>
      </c>
      <c r="E1442" t="s">
        <v>292</v>
      </c>
      <c r="F1442" s="444"/>
      <c r="G1442" s="444"/>
      <c r="H1442" s="444"/>
      <c r="I1442" s="444">
        <v>9.69</v>
      </c>
      <c r="J1442" s="444"/>
      <c r="K1442" s="444"/>
      <c r="L1442" s="444"/>
      <c r="M1442" s="444"/>
    </row>
    <row r="1443" spans="1:13" x14ac:dyDescent="0.35">
      <c r="A1443" t="s">
        <v>128</v>
      </c>
      <c r="B1443" t="s">
        <v>626</v>
      </c>
      <c r="C1443" t="s">
        <v>627</v>
      </c>
      <c r="D1443" t="s">
        <v>424</v>
      </c>
      <c r="E1443" t="s">
        <v>292</v>
      </c>
      <c r="F1443" s="444"/>
      <c r="G1443" s="444"/>
      <c r="H1443" s="444"/>
      <c r="I1443" s="444">
        <v>653.6</v>
      </c>
      <c r="J1443" s="444"/>
      <c r="K1443" s="444"/>
      <c r="L1443" s="444"/>
      <c r="M1443" s="444"/>
    </row>
    <row r="1444" spans="1:13" x14ac:dyDescent="0.35">
      <c r="A1444" t="s">
        <v>128</v>
      </c>
      <c r="B1444" t="s">
        <v>628</v>
      </c>
      <c r="C1444" t="s">
        <v>629</v>
      </c>
      <c r="D1444" t="s">
        <v>424</v>
      </c>
      <c r="E1444" t="s">
        <v>292</v>
      </c>
      <c r="F1444" s="444"/>
      <c r="G1444" s="444"/>
      <c r="H1444" s="444"/>
      <c r="I1444" s="444">
        <v>49.38</v>
      </c>
      <c r="J1444" s="444"/>
      <c r="K1444" s="444"/>
      <c r="L1444" s="444"/>
      <c r="M1444" s="444"/>
    </row>
    <row r="1445" spans="1:13" x14ac:dyDescent="0.35">
      <c r="A1445" t="s">
        <v>128</v>
      </c>
      <c r="B1445" t="s">
        <v>630</v>
      </c>
      <c r="C1445" t="s">
        <v>631</v>
      </c>
      <c r="D1445" t="s">
        <v>188</v>
      </c>
      <c r="E1445" t="s">
        <v>292</v>
      </c>
      <c r="F1445" s="446"/>
      <c r="G1445" s="446"/>
      <c r="H1445" s="446"/>
      <c r="I1445" s="446">
        <v>2241.998</v>
      </c>
      <c r="J1445" s="446"/>
      <c r="K1445" s="446"/>
      <c r="L1445" s="446"/>
      <c r="M1445" s="446"/>
    </row>
    <row r="1446" spans="1:13" x14ac:dyDescent="0.35">
      <c r="A1446" t="s">
        <v>128</v>
      </c>
      <c r="B1446" t="s">
        <v>632</v>
      </c>
      <c r="C1446" t="s">
        <v>633</v>
      </c>
      <c r="D1446" t="s">
        <v>188</v>
      </c>
      <c r="E1446" t="s">
        <v>292</v>
      </c>
      <c r="F1446" s="446"/>
      <c r="G1446" s="446"/>
      <c r="H1446" s="446"/>
      <c r="I1446" s="446">
        <v>550.90300000000002</v>
      </c>
      <c r="J1446" s="446"/>
      <c r="K1446" s="446"/>
      <c r="L1446" s="446"/>
      <c r="M1446" s="446"/>
    </row>
    <row r="1447" spans="1:13" x14ac:dyDescent="0.35">
      <c r="A1447" t="s">
        <v>128</v>
      </c>
      <c r="B1447" t="s">
        <v>634</v>
      </c>
      <c r="C1447" t="s">
        <v>635</v>
      </c>
      <c r="D1447" t="s">
        <v>636</v>
      </c>
      <c r="E1447" t="s">
        <v>292</v>
      </c>
      <c r="F1447" s="446"/>
      <c r="G1447" s="446"/>
      <c r="H1447" s="446"/>
      <c r="I1447" s="446">
        <v>1615859</v>
      </c>
      <c r="J1447" s="446"/>
      <c r="K1447" s="446"/>
      <c r="L1447" s="446"/>
      <c r="M1447" s="446"/>
    </row>
    <row r="1448" spans="1:13" x14ac:dyDescent="0.35">
      <c r="A1448" t="s">
        <v>128</v>
      </c>
      <c r="B1448" t="s">
        <v>637</v>
      </c>
      <c r="C1448" t="s">
        <v>638</v>
      </c>
      <c r="D1448" t="s">
        <v>636</v>
      </c>
      <c r="E1448" t="s">
        <v>292</v>
      </c>
      <c r="F1448" s="446"/>
      <c r="G1448" s="446"/>
      <c r="H1448" s="446"/>
      <c r="I1448" s="446">
        <v>312178</v>
      </c>
      <c r="J1448" s="446"/>
      <c r="K1448" s="446"/>
      <c r="L1448" s="446"/>
      <c r="M1448" s="446"/>
    </row>
    <row r="1449" spans="1:13" x14ac:dyDescent="0.35">
      <c r="A1449" t="s">
        <v>128</v>
      </c>
      <c r="B1449" t="s">
        <v>639</v>
      </c>
      <c r="C1449" t="s">
        <v>640</v>
      </c>
      <c r="D1449" t="s">
        <v>176</v>
      </c>
      <c r="E1449" t="s">
        <v>292</v>
      </c>
      <c r="F1449" s="445"/>
      <c r="G1449" s="445"/>
      <c r="H1449" s="445"/>
      <c r="I1449" s="445">
        <v>0.19319631230200199</v>
      </c>
      <c r="J1449" s="445"/>
      <c r="K1449" s="445"/>
      <c r="L1449" s="445"/>
      <c r="M1449" s="445"/>
    </row>
    <row r="1450" spans="1:13" x14ac:dyDescent="0.35">
      <c r="A1450" t="s">
        <v>128</v>
      </c>
      <c r="B1450" t="s">
        <v>641</v>
      </c>
      <c r="C1450" t="s">
        <v>642</v>
      </c>
      <c r="D1450" t="s">
        <v>636</v>
      </c>
      <c r="E1450" t="s">
        <v>292</v>
      </c>
      <c r="F1450" s="446"/>
      <c r="G1450" s="446"/>
      <c r="H1450" s="446"/>
      <c r="I1450" s="446">
        <v>199293</v>
      </c>
      <c r="J1450" s="446"/>
      <c r="K1450" s="446"/>
      <c r="L1450" s="446"/>
      <c r="M1450" s="446"/>
    </row>
    <row r="1451" spans="1:13" x14ac:dyDescent="0.35">
      <c r="A1451" t="s">
        <v>128</v>
      </c>
      <c r="B1451" t="s">
        <v>643</v>
      </c>
      <c r="C1451" t="s">
        <v>644</v>
      </c>
      <c r="D1451" t="s">
        <v>176</v>
      </c>
      <c r="E1451" t="s">
        <v>292</v>
      </c>
      <c r="F1451" s="445"/>
      <c r="G1451" s="445"/>
      <c r="H1451" s="445"/>
      <c r="I1451" s="445">
        <v>0.12333563757728799</v>
      </c>
      <c r="J1451" s="445"/>
      <c r="K1451" s="445"/>
      <c r="L1451" s="445"/>
      <c r="M1451" s="445"/>
    </row>
    <row r="1452" spans="1:13" x14ac:dyDescent="0.35">
      <c r="A1452" t="s">
        <v>128</v>
      </c>
      <c r="B1452" t="s">
        <v>645</v>
      </c>
      <c r="C1452" t="s">
        <v>646</v>
      </c>
      <c r="D1452" t="s">
        <v>636</v>
      </c>
      <c r="E1452" t="s">
        <v>292</v>
      </c>
      <c r="F1452" s="446"/>
      <c r="G1452" s="446"/>
      <c r="H1452" s="446"/>
      <c r="I1452" s="446">
        <v>1104388</v>
      </c>
      <c r="J1452" s="446"/>
      <c r="K1452" s="446"/>
      <c r="L1452" s="446"/>
      <c r="M1452" s="446"/>
    </row>
    <row r="1453" spans="1:13" x14ac:dyDescent="0.35">
      <c r="A1453" t="s">
        <v>128</v>
      </c>
      <c r="B1453" t="s">
        <v>647</v>
      </c>
      <c r="C1453" t="s">
        <v>648</v>
      </c>
      <c r="D1453" t="s">
        <v>176</v>
      </c>
      <c r="E1453" t="s">
        <v>292</v>
      </c>
      <c r="F1453" s="445"/>
      <c r="G1453" s="445"/>
      <c r="H1453" s="445"/>
      <c r="I1453" s="445">
        <v>0.68346805012070999</v>
      </c>
      <c r="J1453" s="445"/>
      <c r="K1453" s="445"/>
      <c r="L1453" s="445"/>
      <c r="M1453" s="445"/>
    </row>
    <row r="1454" spans="1:13" x14ac:dyDescent="0.35">
      <c r="A1454" t="s">
        <v>128</v>
      </c>
      <c r="B1454" t="s">
        <v>649</v>
      </c>
      <c r="C1454" t="s">
        <v>650</v>
      </c>
      <c r="D1454" t="s">
        <v>176</v>
      </c>
      <c r="E1454" t="s">
        <v>292</v>
      </c>
      <c r="F1454" s="445"/>
      <c r="G1454" s="445"/>
      <c r="H1454" s="445"/>
      <c r="I1454" s="445">
        <v>0.85389999999999999</v>
      </c>
      <c r="J1454" s="445"/>
      <c r="K1454" s="445"/>
      <c r="L1454" s="445"/>
      <c r="M1454" s="445"/>
    </row>
    <row r="1455" spans="1:13" x14ac:dyDescent="0.35">
      <c r="A1455" t="s">
        <v>128</v>
      </c>
      <c r="B1455" t="s">
        <v>651</v>
      </c>
      <c r="C1455" t="s">
        <v>652</v>
      </c>
      <c r="D1455" t="s">
        <v>176</v>
      </c>
      <c r="E1455" t="s">
        <v>292</v>
      </c>
      <c r="F1455" s="445"/>
      <c r="G1455" s="445"/>
      <c r="H1455" s="445"/>
      <c r="I1455" s="445">
        <v>5.48999999999999E-2</v>
      </c>
      <c r="J1455" s="445"/>
      <c r="K1455" s="445"/>
      <c r="L1455" s="445"/>
      <c r="M1455" s="445"/>
    </row>
    <row r="1456" spans="1:13" x14ac:dyDescent="0.35">
      <c r="A1456" t="s">
        <v>128</v>
      </c>
      <c r="B1456" t="s">
        <v>653</v>
      </c>
      <c r="C1456" t="s">
        <v>654</v>
      </c>
      <c r="D1456" t="s">
        <v>176</v>
      </c>
      <c r="E1456" t="s">
        <v>292</v>
      </c>
      <c r="F1456" s="445"/>
      <c r="G1456" s="445"/>
      <c r="H1456" s="445"/>
      <c r="I1456" s="445">
        <v>9.1200000000000003E-2</v>
      </c>
      <c r="J1456" s="445"/>
      <c r="K1456" s="445"/>
      <c r="L1456" s="445"/>
      <c r="M1456" s="445"/>
    </row>
    <row r="1457" spans="1:13" x14ac:dyDescent="0.35">
      <c r="A1457" t="s">
        <v>128</v>
      </c>
      <c r="B1457" t="s">
        <v>655</v>
      </c>
      <c r="C1457" t="s">
        <v>656</v>
      </c>
      <c r="D1457" t="s">
        <v>189</v>
      </c>
      <c r="E1457" t="s">
        <v>292</v>
      </c>
      <c r="F1457" s="446"/>
      <c r="G1457" s="446"/>
      <c r="H1457" s="446"/>
      <c r="I1457" s="446">
        <v>15</v>
      </c>
      <c r="J1457" s="446"/>
      <c r="K1457" s="446"/>
      <c r="L1457" s="446"/>
      <c r="M1457" s="446"/>
    </row>
    <row r="1458" spans="1:13" x14ac:dyDescent="0.35">
      <c r="A1458" t="s">
        <v>128</v>
      </c>
      <c r="B1458" t="s">
        <v>657</v>
      </c>
      <c r="C1458" t="s">
        <v>658</v>
      </c>
      <c r="D1458" t="s">
        <v>170</v>
      </c>
      <c r="E1458" t="s">
        <v>292</v>
      </c>
      <c r="F1458" s="328"/>
      <c r="G1458" s="328"/>
      <c r="H1458" s="328"/>
      <c r="I1458" s="328">
        <v>3.5000000000000003E-2</v>
      </c>
      <c r="J1458" s="328"/>
      <c r="K1458" s="328"/>
      <c r="L1458" s="328"/>
      <c r="M1458" s="328"/>
    </row>
    <row r="1459" spans="1:13" x14ac:dyDescent="0.35">
      <c r="A1459" t="s">
        <v>128</v>
      </c>
      <c r="B1459" t="s">
        <v>659</v>
      </c>
      <c r="C1459" t="s">
        <v>660</v>
      </c>
      <c r="D1459" t="s">
        <v>170</v>
      </c>
      <c r="E1459" t="s">
        <v>292</v>
      </c>
      <c r="F1459" s="328"/>
      <c r="G1459" s="328"/>
      <c r="H1459" s="328"/>
      <c r="I1459" s="328">
        <v>2.5000000000000001E-2</v>
      </c>
      <c r="J1459" s="328"/>
      <c r="K1459" s="328"/>
      <c r="L1459" s="328"/>
      <c r="M1459" s="328"/>
    </row>
    <row r="1460" spans="1:13" x14ac:dyDescent="0.35">
      <c r="A1460" t="s">
        <v>131</v>
      </c>
      <c r="B1460" t="s">
        <v>290</v>
      </c>
      <c r="C1460" t="s">
        <v>291</v>
      </c>
      <c r="D1460" t="s">
        <v>170</v>
      </c>
      <c r="E1460" t="s">
        <v>292</v>
      </c>
      <c r="F1460" s="328"/>
      <c r="G1460" s="328"/>
      <c r="H1460" s="328"/>
      <c r="I1460" s="328">
        <v>79.040999999999997</v>
      </c>
      <c r="J1460" s="328"/>
      <c r="K1460" s="328"/>
      <c r="L1460" s="328"/>
      <c r="M1460" s="328"/>
    </row>
    <row r="1461" spans="1:13" x14ac:dyDescent="0.35">
      <c r="A1461" t="s">
        <v>131</v>
      </c>
      <c r="B1461" t="s">
        <v>293</v>
      </c>
      <c r="C1461" t="s">
        <v>294</v>
      </c>
      <c r="D1461" t="s">
        <v>172</v>
      </c>
      <c r="E1461" t="s">
        <v>292</v>
      </c>
      <c r="F1461" s="328"/>
      <c r="G1461" s="328"/>
      <c r="H1461" s="328"/>
      <c r="I1461" s="328">
        <v>1946.866</v>
      </c>
      <c r="J1461" s="328"/>
      <c r="K1461" s="328"/>
      <c r="L1461" s="328"/>
      <c r="M1461" s="328"/>
    </row>
    <row r="1462" spans="1:13" x14ac:dyDescent="0.35">
      <c r="A1462" t="s">
        <v>131</v>
      </c>
      <c r="B1462" t="s">
        <v>295</v>
      </c>
      <c r="C1462" t="s">
        <v>296</v>
      </c>
      <c r="D1462" t="s">
        <v>188</v>
      </c>
      <c r="E1462" t="s">
        <v>292</v>
      </c>
      <c r="F1462" s="443"/>
      <c r="G1462" s="443"/>
      <c r="H1462" s="443">
        <v>7.66</v>
      </c>
      <c r="I1462" s="443">
        <v>4.53</v>
      </c>
      <c r="J1462" s="443"/>
      <c r="K1462" s="443"/>
      <c r="L1462" s="443"/>
      <c r="M1462" s="443"/>
    </row>
    <row r="1463" spans="1:13" x14ac:dyDescent="0.35">
      <c r="A1463" t="s">
        <v>131</v>
      </c>
      <c r="B1463" t="s">
        <v>297</v>
      </c>
      <c r="C1463" t="s">
        <v>298</v>
      </c>
      <c r="D1463" t="s">
        <v>205</v>
      </c>
      <c r="E1463" t="s">
        <v>292</v>
      </c>
      <c r="I1463" t="s">
        <v>299</v>
      </c>
    </row>
    <row r="1464" spans="1:13" x14ac:dyDescent="0.35">
      <c r="A1464" t="s">
        <v>131</v>
      </c>
      <c r="B1464" t="s">
        <v>300</v>
      </c>
      <c r="C1464" t="s">
        <v>301</v>
      </c>
      <c r="D1464" t="s">
        <v>170</v>
      </c>
      <c r="E1464" t="s">
        <v>292</v>
      </c>
      <c r="F1464" s="328"/>
      <c r="G1464" s="328"/>
      <c r="H1464" s="328"/>
      <c r="I1464" s="328">
        <v>-1.58884</v>
      </c>
      <c r="J1464" s="328"/>
      <c r="K1464" s="328"/>
      <c r="L1464" s="328"/>
      <c r="M1464" s="328"/>
    </row>
    <row r="1465" spans="1:13" x14ac:dyDescent="0.35">
      <c r="A1465" t="s">
        <v>131</v>
      </c>
      <c r="B1465" t="s">
        <v>302</v>
      </c>
      <c r="C1465" t="s">
        <v>303</v>
      </c>
      <c r="D1465" t="s">
        <v>170</v>
      </c>
      <c r="E1465" t="s">
        <v>292</v>
      </c>
      <c r="F1465" s="328"/>
      <c r="G1465" s="328"/>
      <c r="H1465" s="328"/>
      <c r="I1465" s="328">
        <v>-2.8322799999999999</v>
      </c>
      <c r="J1465" s="328"/>
      <c r="K1465" s="328"/>
      <c r="L1465" s="328"/>
      <c r="M1465" s="328"/>
    </row>
    <row r="1466" spans="1:13" x14ac:dyDescent="0.35">
      <c r="A1466" t="s">
        <v>131</v>
      </c>
      <c r="B1466" t="s">
        <v>304</v>
      </c>
      <c r="C1466" t="s">
        <v>305</v>
      </c>
      <c r="D1466" t="s">
        <v>186</v>
      </c>
      <c r="E1466" t="s">
        <v>292</v>
      </c>
      <c r="F1466" s="443"/>
      <c r="G1466" s="443"/>
      <c r="H1466" s="443">
        <v>7.4189814814814804E-3</v>
      </c>
      <c r="I1466" s="443">
        <v>8.83163695713538E-3</v>
      </c>
      <c r="J1466" s="443"/>
      <c r="K1466" s="443"/>
      <c r="L1466" s="443"/>
      <c r="M1466" s="443"/>
    </row>
    <row r="1467" spans="1:13" x14ac:dyDescent="0.35">
      <c r="A1467" t="s">
        <v>131</v>
      </c>
      <c r="B1467" t="s">
        <v>306</v>
      </c>
      <c r="C1467" t="s">
        <v>307</v>
      </c>
      <c r="D1467" t="s">
        <v>205</v>
      </c>
      <c r="E1467" t="s">
        <v>292</v>
      </c>
      <c r="I1467" t="s">
        <v>299</v>
      </c>
    </row>
    <row r="1468" spans="1:13" x14ac:dyDescent="0.35">
      <c r="A1468" t="s">
        <v>131</v>
      </c>
      <c r="B1468" t="s">
        <v>309</v>
      </c>
      <c r="C1468" t="s">
        <v>310</v>
      </c>
      <c r="D1468" t="s">
        <v>170</v>
      </c>
      <c r="E1468" t="s">
        <v>292</v>
      </c>
      <c r="F1468" s="328"/>
      <c r="G1468" s="328"/>
      <c r="H1468" s="328"/>
      <c r="I1468" s="328">
        <v>-1.5170839612590901</v>
      </c>
      <c r="J1468" s="328"/>
      <c r="K1468" s="328"/>
      <c r="L1468" s="328"/>
      <c r="M1468" s="328"/>
    </row>
    <row r="1469" spans="1:13" x14ac:dyDescent="0.35">
      <c r="A1469" t="s">
        <v>131</v>
      </c>
      <c r="B1469" t="s">
        <v>311</v>
      </c>
      <c r="C1469" t="s">
        <v>312</v>
      </c>
      <c r="D1469" t="s">
        <v>170</v>
      </c>
      <c r="E1469" t="s">
        <v>292</v>
      </c>
      <c r="F1469" s="328"/>
      <c r="G1469" s="328"/>
      <c r="H1469" s="328"/>
      <c r="I1469" s="328">
        <v>-4.5752181160590899</v>
      </c>
      <c r="J1469" s="328"/>
      <c r="K1469" s="328"/>
      <c r="L1469" s="328"/>
      <c r="M1469" s="328"/>
    </row>
    <row r="1470" spans="1:13" x14ac:dyDescent="0.35">
      <c r="A1470" t="s">
        <v>131</v>
      </c>
      <c r="B1470" t="s">
        <v>313</v>
      </c>
      <c r="C1470" t="s">
        <v>314</v>
      </c>
      <c r="D1470" t="s">
        <v>189</v>
      </c>
      <c r="E1470" t="s">
        <v>292</v>
      </c>
      <c r="F1470" s="444"/>
      <c r="G1470" s="444"/>
      <c r="H1470" s="444" t="s">
        <v>242</v>
      </c>
      <c r="I1470" s="444">
        <v>1.4014014014014</v>
      </c>
      <c r="J1470" s="444"/>
      <c r="K1470" s="444"/>
      <c r="L1470" s="444"/>
      <c r="M1470" s="444"/>
    </row>
    <row r="1471" spans="1:13" x14ac:dyDescent="0.35">
      <c r="A1471" t="s">
        <v>131</v>
      </c>
      <c r="B1471" t="s">
        <v>315</v>
      </c>
      <c r="C1471" t="s">
        <v>316</v>
      </c>
      <c r="D1471" t="s">
        <v>205</v>
      </c>
      <c r="E1471" t="s">
        <v>292</v>
      </c>
      <c r="I1471" t="s">
        <v>299</v>
      </c>
    </row>
    <row r="1472" spans="1:13" x14ac:dyDescent="0.35">
      <c r="A1472" t="s">
        <v>131</v>
      </c>
      <c r="B1472" t="s">
        <v>317</v>
      </c>
      <c r="C1472" t="s">
        <v>318</v>
      </c>
      <c r="D1472" t="s">
        <v>170</v>
      </c>
      <c r="E1472" t="s">
        <v>292</v>
      </c>
      <c r="F1472" s="328"/>
      <c r="G1472" s="328"/>
      <c r="H1472" s="328"/>
      <c r="I1472" s="328">
        <v>-0.39750000000000002</v>
      </c>
      <c r="J1472" s="328"/>
      <c r="K1472" s="328"/>
      <c r="L1472" s="328"/>
      <c r="M1472" s="328"/>
    </row>
    <row r="1473" spans="1:13" x14ac:dyDescent="0.35">
      <c r="A1473" t="s">
        <v>131</v>
      </c>
      <c r="B1473" t="s">
        <v>319</v>
      </c>
      <c r="C1473" t="s">
        <v>320</v>
      </c>
      <c r="D1473" t="s">
        <v>170</v>
      </c>
      <c r="E1473" t="s">
        <v>292</v>
      </c>
      <c r="F1473" s="328"/>
      <c r="G1473" s="328"/>
      <c r="H1473" s="328"/>
      <c r="I1473" s="328">
        <v>-2.2387999999999999</v>
      </c>
      <c r="J1473" s="328"/>
      <c r="K1473" s="328"/>
      <c r="L1473" s="328"/>
      <c r="M1473" s="328"/>
    </row>
    <row r="1474" spans="1:13" x14ac:dyDescent="0.35">
      <c r="A1474" t="s">
        <v>131</v>
      </c>
      <c r="B1474" t="s">
        <v>321</v>
      </c>
      <c r="C1474" t="s">
        <v>322</v>
      </c>
      <c r="D1474" t="s">
        <v>189</v>
      </c>
      <c r="E1474" t="s">
        <v>292</v>
      </c>
      <c r="F1474" s="444"/>
      <c r="G1474" s="444"/>
      <c r="H1474" s="444" t="s">
        <v>242</v>
      </c>
      <c r="I1474" s="444">
        <v>-2.9710711493354101</v>
      </c>
      <c r="J1474" s="444"/>
      <c r="K1474" s="444"/>
      <c r="L1474" s="444"/>
      <c r="M1474" s="444"/>
    </row>
    <row r="1475" spans="1:13" x14ac:dyDescent="0.35">
      <c r="A1475" t="s">
        <v>131</v>
      </c>
      <c r="B1475" t="s">
        <v>323</v>
      </c>
      <c r="C1475" t="s">
        <v>324</v>
      </c>
      <c r="D1475" t="s">
        <v>205</v>
      </c>
      <c r="E1475" t="s">
        <v>292</v>
      </c>
      <c r="I1475" t="s">
        <v>299</v>
      </c>
    </row>
    <row r="1476" spans="1:13" x14ac:dyDescent="0.35">
      <c r="A1476" t="s">
        <v>131</v>
      </c>
      <c r="B1476" t="s">
        <v>325</v>
      </c>
      <c r="C1476" t="s">
        <v>326</v>
      </c>
      <c r="D1476" t="s">
        <v>170</v>
      </c>
      <c r="E1476" t="s">
        <v>292</v>
      </c>
      <c r="F1476" s="328"/>
      <c r="G1476" s="328"/>
      <c r="H1476" s="328"/>
      <c r="I1476" s="328">
        <v>-0.90780000000000005</v>
      </c>
      <c r="J1476" s="328"/>
      <c r="K1476" s="328"/>
      <c r="L1476" s="328"/>
      <c r="M1476" s="328"/>
    </row>
    <row r="1477" spans="1:13" x14ac:dyDescent="0.35">
      <c r="A1477" t="s">
        <v>131</v>
      </c>
      <c r="B1477" t="s">
        <v>327</v>
      </c>
      <c r="C1477" t="s">
        <v>328</v>
      </c>
      <c r="D1477" t="s">
        <v>170</v>
      </c>
      <c r="E1477" t="s">
        <v>292</v>
      </c>
      <c r="F1477" s="328"/>
      <c r="G1477" s="328"/>
      <c r="H1477" s="328"/>
      <c r="I1477" s="328">
        <v>-5.6604000000000099</v>
      </c>
      <c r="J1477" s="328"/>
      <c r="K1477" s="328"/>
      <c r="L1477" s="328"/>
      <c r="M1477" s="328"/>
    </row>
    <row r="1478" spans="1:13" x14ac:dyDescent="0.35">
      <c r="A1478" t="s">
        <v>131</v>
      </c>
      <c r="B1478" t="s">
        <v>329</v>
      </c>
      <c r="C1478" t="s">
        <v>330</v>
      </c>
      <c r="D1478" t="s">
        <v>188</v>
      </c>
      <c r="E1478" t="s">
        <v>292</v>
      </c>
      <c r="F1478" s="444"/>
      <c r="G1478" s="444"/>
      <c r="H1478" s="444">
        <v>111.5</v>
      </c>
      <c r="I1478" s="444">
        <v>150.00894614421199</v>
      </c>
      <c r="J1478" s="444"/>
      <c r="K1478" s="444"/>
      <c r="L1478" s="444"/>
      <c r="M1478" s="444"/>
    </row>
    <row r="1479" spans="1:13" x14ac:dyDescent="0.35">
      <c r="A1479" t="s">
        <v>131</v>
      </c>
      <c r="B1479" t="s">
        <v>331</v>
      </c>
      <c r="C1479" t="s">
        <v>332</v>
      </c>
      <c r="D1479" t="s">
        <v>205</v>
      </c>
      <c r="E1479" t="s">
        <v>292</v>
      </c>
      <c r="I1479" t="s">
        <v>299</v>
      </c>
    </row>
    <row r="1480" spans="1:13" x14ac:dyDescent="0.35">
      <c r="A1480" t="s">
        <v>131</v>
      </c>
      <c r="B1480" t="s">
        <v>333</v>
      </c>
      <c r="C1480" t="s">
        <v>334</v>
      </c>
      <c r="D1480" t="s">
        <v>170</v>
      </c>
      <c r="E1480" t="s">
        <v>292</v>
      </c>
      <c r="F1480" s="328"/>
      <c r="G1480" s="328"/>
      <c r="H1480" s="328"/>
      <c r="I1480" s="328">
        <v>-1.7556</v>
      </c>
      <c r="J1480" s="328"/>
      <c r="K1480" s="328"/>
      <c r="L1480" s="328"/>
      <c r="M1480" s="328"/>
    </row>
    <row r="1481" spans="1:13" x14ac:dyDescent="0.35">
      <c r="A1481" t="s">
        <v>131</v>
      </c>
      <c r="B1481" t="s">
        <v>335</v>
      </c>
      <c r="C1481" t="s">
        <v>336</v>
      </c>
      <c r="D1481" t="s">
        <v>170</v>
      </c>
      <c r="E1481" t="s">
        <v>292</v>
      </c>
      <c r="F1481" s="328"/>
      <c r="G1481" s="328"/>
      <c r="H1481" s="328"/>
      <c r="I1481" s="328">
        <v>-1.4981</v>
      </c>
      <c r="J1481" s="328"/>
      <c r="K1481" s="328"/>
      <c r="L1481" s="328"/>
      <c r="M1481" s="328"/>
    </row>
    <row r="1482" spans="1:13" x14ac:dyDescent="0.35">
      <c r="A1482" t="s">
        <v>131</v>
      </c>
      <c r="B1482" t="s">
        <v>337</v>
      </c>
      <c r="C1482" t="s">
        <v>338</v>
      </c>
      <c r="D1482" t="s">
        <v>189</v>
      </c>
      <c r="E1482" t="s">
        <v>292</v>
      </c>
      <c r="F1482" s="443"/>
      <c r="G1482" s="443"/>
      <c r="H1482" s="443">
        <v>18.59</v>
      </c>
      <c r="I1482" s="443">
        <v>9.2093968827648496</v>
      </c>
      <c r="J1482" s="443"/>
      <c r="K1482" s="443"/>
      <c r="L1482" s="443"/>
      <c r="M1482" s="443"/>
    </row>
    <row r="1483" spans="1:13" x14ac:dyDescent="0.35">
      <c r="A1483" t="s">
        <v>131</v>
      </c>
      <c r="B1483" t="s">
        <v>339</v>
      </c>
      <c r="C1483" t="s">
        <v>340</v>
      </c>
      <c r="D1483" t="s">
        <v>205</v>
      </c>
      <c r="E1483" t="s">
        <v>292</v>
      </c>
      <c r="I1483" t="s">
        <v>308</v>
      </c>
    </row>
    <row r="1484" spans="1:13" x14ac:dyDescent="0.35">
      <c r="A1484" t="s">
        <v>131</v>
      </c>
      <c r="B1484" t="s">
        <v>341</v>
      </c>
      <c r="C1484" t="s">
        <v>342</v>
      </c>
      <c r="D1484" t="s">
        <v>170</v>
      </c>
      <c r="E1484" t="s">
        <v>292</v>
      </c>
      <c r="F1484" s="328"/>
      <c r="G1484" s="328"/>
      <c r="H1484" s="328"/>
      <c r="I1484" s="328">
        <v>0</v>
      </c>
      <c r="J1484" s="328"/>
      <c r="K1484" s="328"/>
      <c r="L1484" s="328"/>
      <c r="M1484" s="328"/>
    </row>
    <row r="1485" spans="1:13" x14ac:dyDescent="0.35">
      <c r="A1485" t="s">
        <v>131</v>
      </c>
      <c r="B1485" t="s">
        <v>343</v>
      </c>
      <c r="C1485" t="s">
        <v>344</v>
      </c>
      <c r="D1485" t="s">
        <v>170</v>
      </c>
      <c r="E1485" t="s">
        <v>292</v>
      </c>
      <c r="F1485" s="328"/>
      <c r="G1485" s="328"/>
      <c r="H1485" s="328"/>
      <c r="I1485" s="328">
        <v>-0.68096000000000101</v>
      </c>
      <c r="J1485" s="328"/>
      <c r="K1485" s="328"/>
      <c r="L1485" s="328"/>
      <c r="M1485" s="328"/>
    </row>
    <row r="1486" spans="1:13" x14ac:dyDescent="0.35">
      <c r="A1486" t="s">
        <v>131</v>
      </c>
      <c r="B1486" t="s">
        <v>345</v>
      </c>
      <c r="C1486" t="s">
        <v>346</v>
      </c>
      <c r="D1486" t="s">
        <v>188</v>
      </c>
      <c r="E1486" t="s">
        <v>292</v>
      </c>
      <c r="F1486" s="444"/>
      <c r="G1486" s="444"/>
      <c r="H1486" s="444"/>
      <c r="I1486" s="444">
        <v>26.6666666666667</v>
      </c>
      <c r="J1486" s="444"/>
      <c r="K1486" s="444"/>
      <c r="L1486" s="444"/>
      <c r="M1486" s="444"/>
    </row>
    <row r="1487" spans="1:13" x14ac:dyDescent="0.35">
      <c r="A1487" t="s">
        <v>131</v>
      </c>
      <c r="B1487" t="s">
        <v>347</v>
      </c>
      <c r="C1487" t="s">
        <v>348</v>
      </c>
      <c r="D1487" t="s">
        <v>188</v>
      </c>
      <c r="E1487" t="s">
        <v>292</v>
      </c>
      <c r="F1487" s="444"/>
      <c r="G1487" s="444"/>
      <c r="H1487" s="444"/>
      <c r="I1487" s="444">
        <v>33.3333333333333</v>
      </c>
      <c r="J1487" s="444"/>
      <c r="K1487" s="444"/>
      <c r="L1487" s="444"/>
      <c r="M1487" s="444"/>
    </row>
    <row r="1488" spans="1:13" x14ac:dyDescent="0.35">
      <c r="A1488" t="s">
        <v>131</v>
      </c>
      <c r="B1488" t="s">
        <v>349</v>
      </c>
      <c r="C1488" t="s">
        <v>350</v>
      </c>
      <c r="D1488" t="s">
        <v>188</v>
      </c>
      <c r="E1488" t="s">
        <v>292</v>
      </c>
      <c r="F1488" s="443"/>
      <c r="G1488" s="443"/>
      <c r="H1488" s="443">
        <v>2.27</v>
      </c>
      <c r="I1488" s="443">
        <v>1.9555371557035499</v>
      </c>
      <c r="J1488" s="443"/>
      <c r="K1488" s="443"/>
      <c r="L1488" s="443"/>
      <c r="M1488" s="443"/>
    </row>
    <row r="1489" spans="1:13" x14ac:dyDescent="0.35">
      <c r="A1489" t="s">
        <v>131</v>
      </c>
      <c r="B1489" t="s">
        <v>351</v>
      </c>
      <c r="C1489" t="s">
        <v>352</v>
      </c>
      <c r="D1489" t="s">
        <v>205</v>
      </c>
      <c r="E1489" t="s">
        <v>292</v>
      </c>
      <c r="I1489" t="s">
        <v>299</v>
      </c>
    </row>
    <row r="1490" spans="1:13" x14ac:dyDescent="0.35">
      <c r="A1490" t="s">
        <v>131</v>
      </c>
      <c r="B1490" t="s">
        <v>353</v>
      </c>
      <c r="C1490" t="s">
        <v>354</v>
      </c>
      <c r="D1490" t="s">
        <v>170</v>
      </c>
      <c r="E1490" t="s">
        <v>292</v>
      </c>
      <c r="F1490" s="328"/>
      <c r="G1490" s="328"/>
      <c r="H1490" s="328"/>
      <c r="I1490" s="328">
        <v>-1.55596</v>
      </c>
      <c r="J1490" s="328"/>
      <c r="K1490" s="328"/>
      <c r="L1490" s="328"/>
      <c r="M1490" s="328"/>
    </row>
    <row r="1491" spans="1:13" x14ac:dyDescent="0.35">
      <c r="A1491" t="s">
        <v>131</v>
      </c>
      <c r="B1491" t="s">
        <v>355</v>
      </c>
      <c r="C1491" t="s">
        <v>356</v>
      </c>
      <c r="D1491" t="s">
        <v>170</v>
      </c>
      <c r="E1491" t="s">
        <v>292</v>
      </c>
      <c r="F1491" s="328"/>
      <c r="G1491" s="328"/>
      <c r="H1491" s="328"/>
      <c r="I1491" s="328">
        <v>3.3342000000000001</v>
      </c>
      <c r="J1491" s="328"/>
      <c r="K1491" s="328"/>
      <c r="L1491" s="328"/>
      <c r="M1491" s="328"/>
    </row>
    <row r="1492" spans="1:13" x14ac:dyDescent="0.35">
      <c r="A1492" t="s">
        <v>131</v>
      </c>
      <c r="B1492" t="s">
        <v>357</v>
      </c>
      <c r="C1492" t="s">
        <v>358</v>
      </c>
      <c r="D1492" t="s">
        <v>188</v>
      </c>
      <c r="E1492" t="s">
        <v>292</v>
      </c>
      <c r="F1492" s="443"/>
      <c r="G1492" s="443"/>
      <c r="H1492" s="443">
        <v>116.41</v>
      </c>
      <c r="I1492" s="443">
        <v>101.515151515152</v>
      </c>
      <c r="J1492" s="443"/>
      <c r="K1492" s="443"/>
      <c r="L1492" s="443"/>
      <c r="M1492" s="443"/>
    </row>
    <row r="1493" spans="1:13" x14ac:dyDescent="0.35">
      <c r="A1493" t="s">
        <v>131</v>
      </c>
      <c r="B1493" t="s">
        <v>359</v>
      </c>
      <c r="C1493" t="s">
        <v>360</v>
      </c>
      <c r="D1493" t="s">
        <v>205</v>
      </c>
      <c r="E1493" t="s">
        <v>292</v>
      </c>
      <c r="I1493" t="s">
        <v>299</v>
      </c>
    </row>
    <row r="1494" spans="1:13" x14ac:dyDescent="0.35">
      <c r="A1494" t="s">
        <v>131</v>
      </c>
      <c r="B1494" t="s">
        <v>361</v>
      </c>
      <c r="C1494" t="s">
        <v>362</v>
      </c>
      <c r="D1494" t="s">
        <v>170</v>
      </c>
      <c r="E1494" t="s">
        <v>292</v>
      </c>
      <c r="F1494" s="328"/>
      <c r="G1494" s="328"/>
      <c r="H1494" s="328"/>
      <c r="I1494" s="328">
        <v>-7.7175000000000002</v>
      </c>
      <c r="J1494" s="328"/>
      <c r="K1494" s="328"/>
      <c r="L1494" s="328"/>
      <c r="M1494" s="328"/>
    </row>
    <row r="1495" spans="1:13" x14ac:dyDescent="0.35">
      <c r="A1495" t="s">
        <v>131</v>
      </c>
      <c r="B1495" t="s">
        <v>363</v>
      </c>
      <c r="C1495" t="s">
        <v>364</v>
      </c>
      <c r="D1495" t="s">
        <v>170</v>
      </c>
      <c r="E1495" t="s">
        <v>292</v>
      </c>
      <c r="F1495" s="328"/>
      <c r="G1495" s="328"/>
      <c r="H1495" s="328"/>
      <c r="I1495" s="328">
        <v>-17.9895</v>
      </c>
      <c r="J1495" s="328"/>
      <c r="K1495" s="328"/>
      <c r="L1495" s="328"/>
      <c r="M1495" s="328"/>
    </row>
    <row r="1496" spans="1:13" x14ac:dyDescent="0.35">
      <c r="A1496" t="s">
        <v>131</v>
      </c>
      <c r="B1496" t="s">
        <v>365</v>
      </c>
      <c r="C1496" t="s">
        <v>366</v>
      </c>
      <c r="D1496" t="s">
        <v>188</v>
      </c>
      <c r="E1496" t="s">
        <v>292</v>
      </c>
      <c r="F1496" s="443"/>
      <c r="G1496" s="443"/>
      <c r="H1496" s="443">
        <v>7.8</v>
      </c>
      <c r="I1496" s="443">
        <v>7.9076189280783202</v>
      </c>
      <c r="J1496" s="443"/>
      <c r="K1496" s="443"/>
      <c r="L1496" s="443"/>
      <c r="M1496" s="443"/>
    </row>
    <row r="1497" spans="1:13" x14ac:dyDescent="0.35">
      <c r="A1497" t="s">
        <v>131</v>
      </c>
      <c r="B1497" t="s">
        <v>367</v>
      </c>
      <c r="C1497" t="s">
        <v>368</v>
      </c>
      <c r="D1497" t="s">
        <v>205</v>
      </c>
      <c r="E1497" t="s">
        <v>292</v>
      </c>
      <c r="I1497" t="s">
        <v>299</v>
      </c>
    </row>
    <row r="1498" spans="1:13" x14ac:dyDescent="0.35">
      <c r="A1498" t="s">
        <v>131</v>
      </c>
      <c r="B1498" t="s">
        <v>369</v>
      </c>
      <c r="C1498" t="s">
        <v>370</v>
      </c>
      <c r="D1498" t="s">
        <v>170</v>
      </c>
      <c r="E1498" t="s">
        <v>292</v>
      </c>
      <c r="F1498" s="328"/>
      <c r="G1498" s="328"/>
      <c r="H1498" s="328"/>
      <c r="I1498" s="328">
        <v>-4.0361700000000003</v>
      </c>
      <c r="J1498" s="328"/>
      <c r="K1498" s="328"/>
      <c r="L1498" s="328"/>
      <c r="M1498" s="328"/>
    </row>
    <row r="1499" spans="1:13" x14ac:dyDescent="0.35">
      <c r="A1499" t="s">
        <v>131</v>
      </c>
      <c r="B1499" t="s">
        <v>371</v>
      </c>
      <c r="C1499" t="s">
        <v>372</v>
      </c>
      <c r="D1499" t="s">
        <v>170</v>
      </c>
      <c r="E1499" t="s">
        <v>292</v>
      </c>
      <c r="F1499" s="328"/>
      <c r="G1499" s="328"/>
      <c r="H1499" s="328"/>
      <c r="I1499" s="328">
        <v>-10.0259199999995</v>
      </c>
      <c r="J1499" s="328"/>
      <c r="K1499" s="328"/>
      <c r="L1499" s="328"/>
      <c r="M1499" s="328"/>
    </row>
    <row r="1500" spans="1:13" x14ac:dyDescent="0.35">
      <c r="A1500" t="s">
        <v>131</v>
      </c>
      <c r="B1500" t="s">
        <v>373</v>
      </c>
      <c r="C1500" t="s">
        <v>374</v>
      </c>
      <c r="D1500" t="s">
        <v>188</v>
      </c>
      <c r="E1500" t="s">
        <v>292</v>
      </c>
      <c r="F1500" s="443"/>
      <c r="G1500" s="443"/>
      <c r="H1500" s="443">
        <v>99.37</v>
      </c>
      <c r="I1500" s="443">
        <v>97.058000000000007</v>
      </c>
      <c r="J1500" s="443"/>
      <c r="K1500" s="443"/>
      <c r="L1500" s="443"/>
      <c r="M1500" s="443"/>
    </row>
    <row r="1501" spans="1:13" x14ac:dyDescent="0.35">
      <c r="A1501" t="s">
        <v>131</v>
      </c>
      <c r="B1501" t="s">
        <v>375</v>
      </c>
      <c r="C1501" t="s">
        <v>376</v>
      </c>
      <c r="D1501" t="s">
        <v>205</v>
      </c>
      <c r="E1501" t="s">
        <v>292</v>
      </c>
      <c r="I1501" t="s">
        <v>299</v>
      </c>
    </row>
    <row r="1502" spans="1:13" x14ac:dyDescent="0.35">
      <c r="A1502" t="s">
        <v>131</v>
      </c>
      <c r="B1502" t="s">
        <v>377</v>
      </c>
      <c r="C1502" t="s">
        <v>378</v>
      </c>
      <c r="D1502" t="s">
        <v>170</v>
      </c>
      <c r="E1502" t="s">
        <v>292</v>
      </c>
      <c r="F1502" s="328"/>
      <c r="G1502" s="328"/>
      <c r="H1502" s="328"/>
      <c r="I1502" s="328">
        <v>-19.399999999999999</v>
      </c>
      <c r="J1502" s="328"/>
      <c r="K1502" s="328"/>
      <c r="L1502" s="328"/>
      <c r="M1502" s="328"/>
    </row>
    <row r="1503" spans="1:13" x14ac:dyDescent="0.35">
      <c r="A1503" t="s">
        <v>131</v>
      </c>
      <c r="B1503" t="s">
        <v>379</v>
      </c>
      <c r="C1503" t="s">
        <v>380</v>
      </c>
      <c r="D1503" t="s">
        <v>170</v>
      </c>
      <c r="E1503" t="s">
        <v>292</v>
      </c>
      <c r="F1503" s="328"/>
      <c r="G1503" s="328"/>
      <c r="H1503" s="328"/>
      <c r="I1503" s="328">
        <v>-28.4</v>
      </c>
      <c r="J1503" s="328"/>
      <c r="K1503" s="328"/>
      <c r="L1503" s="328"/>
      <c r="M1503" s="328"/>
    </row>
    <row r="1504" spans="1:13" x14ac:dyDescent="0.35">
      <c r="A1504" t="s">
        <v>131</v>
      </c>
      <c r="B1504" t="s">
        <v>381</v>
      </c>
      <c r="C1504" t="s">
        <v>382</v>
      </c>
      <c r="D1504" t="s">
        <v>188</v>
      </c>
      <c r="E1504" t="s">
        <v>292</v>
      </c>
      <c r="F1504" s="444"/>
      <c r="G1504" s="444"/>
      <c r="H1504" s="444"/>
      <c r="I1504" s="444">
        <v>40</v>
      </c>
      <c r="J1504" s="444"/>
      <c r="K1504" s="444"/>
      <c r="L1504" s="444"/>
      <c r="M1504" s="444"/>
    </row>
    <row r="1505" spans="1:13" x14ac:dyDescent="0.35">
      <c r="A1505" t="s">
        <v>131</v>
      </c>
      <c r="B1505" t="s">
        <v>383</v>
      </c>
      <c r="C1505" t="s">
        <v>384</v>
      </c>
      <c r="D1505" t="s">
        <v>385</v>
      </c>
      <c r="E1505" t="s">
        <v>292</v>
      </c>
      <c r="F1505" s="443"/>
      <c r="G1505" s="443"/>
      <c r="H1505" s="443"/>
      <c r="I1505" s="443">
        <v>74.644477005183504</v>
      </c>
      <c r="J1505" s="443"/>
      <c r="K1505" s="443"/>
      <c r="L1505" s="443"/>
      <c r="M1505" s="443"/>
    </row>
    <row r="1506" spans="1:13" x14ac:dyDescent="0.35">
      <c r="A1506" t="s">
        <v>131</v>
      </c>
      <c r="B1506" t="s">
        <v>386</v>
      </c>
      <c r="C1506" t="s">
        <v>387</v>
      </c>
      <c r="D1506" t="s">
        <v>189</v>
      </c>
      <c r="E1506" t="s">
        <v>292</v>
      </c>
      <c r="F1506" s="444"/>
      <c r="G1506" s="444"/>
      <c r="H1506" s="444">
        <v>0</v>
      </c>
      <c r="I1506" s="444">
        <v>0</v>
      </c>
      <c r="J1506" s="444"/>
      <c r="K1506" s="444"/>
      <c r="L1506" s="444"/>
      <c r="M1506" s="444"/>
    </row>
    <row r="1507" spans="1:13" x14ac:dyDescent="0.35">
      <c r="A1507" t="s">
        <v>131</v>
      </c>
      <c r="B1507" t="s">
        <v>388</v>
      </c>
      <c r="C1507" t="s">
        <v>389</v>
      </c>
      <c r="D1507" t="s">
        <v>205</v>
      </c>
      <c r="E1507" t="s">
        <v>292</v>
      </c>
      <c r="I1507" t="s">
        <v>308</v>
      </c>
    </row>
    <row r="1508" spans="1:13" x14ac:dyDescent="0.35">
      <c r="A1508" t="s">
        <v>131</v>
      </c>
      <c r="B1508" t="s">
        <v>390</v>
      </c>
      <c r="C1508" t="s">
        <v>391</v>
      </c>
      <c r="D1508" t="s">
        <v>176</v>
      </c>
      <c r="E1508" t="s">
        <v>292</v>
      </c>
      <c r="F1508" s="445"/>
      <c r="G1508" s="445"/>
      <c r="H1508" s="445"/>
      <c r="I1508" s="445">
        <v>1.86221233339432E-2</v>
      </c>
      <c r="J1508" s="445"/>
      <c r="K1508" s="445"/>
      <c r="L1508" s="445"/>
      <c r="M1508" s="445"/>
    </row>
    <row r="1509" spans="1:13" x14ac:dyDescent="0.35">
      <c r="A1509" t="s">
        <v>131</v>
      </c>
      <c r="B1509" t="s">
        <v>392</v>
      </c>
      <c r="C1509" t="s">
        <v>393</v>
      </c>
      <c r="D1509" t="s">
        <v>205</v>
      </c>
      <c r="E1509" t="s">
        <v>292</v>
      </c>
      <c r="I1509" t="s">
        <v>299</v>
      </c>
    </row>
    <row r="1510" spans="1:13" x14ac:dyDescent="0.35">
      <c r="A1510" t="s">
        <v>131</v>
      </c>
      <c r="B1510" t="s">
        <v>394</v>
      </c>
      <c r="C1510" t="s">
        <v>395</v>
      </c>
      <c r="D1510" t="s">
        <v>188</v>
      </c>
      <c r="E1510" t="s">
        <v>292</v>
      </c>
      <c r="F1510" s="444"/>
      <c r="G1510" s="444"/>
      <c r="H1510" s="444">
        <v>0</v>
      </c>
      <c r="I1510" s="444">
        <v>51.8119490695397</v>
      </c>
      <c r="J1510" s="444"/>
      <c r="K1510" s="444"/>
      <c r="L1510" s="444"/>
      <c r="M1510" s="444"/>
    </row>
    <row r="1511" spans="1:13" x14ac:dyDescent="0.35">
      <c r="A1511" t="s">
        <v>131</v>
      </c>
      <c r="B1511" t="s">
        <v>396</v>
      </c>
      <c r="C1511" t="s">
        <v>397</v>
      </c>
      <c r="D1511" t="s">
        <v>205</v>
      </c>
      <c r="E1511" t="s">
        <v>292</v>
      </c>
      <c r="I1511" t="s">
        <v>308</v>
      </c>
    </row>
    <row r="1512" spans="1:13" x14ac:dyDescent="0.35">
      <c r="A1512" t="s">
        <v>131</v>
      </c>
      <c r="B1512" t="s">
        <v>398</v>
      </c>
      <c r="C1512" t="s">
        <v>399</v>
      </c>
      <c r="D1512" t="s">
        <v>188</v>
      </c>
      <c r="E1512" t="s">
        <v>292</v>
      </c>
      <c r="F1512" s="444"/>
      <c r="G1512" s="444"/>
      <c r="H1512" s="444">
        <v>0</v>
      </c>
      <c r="I1512" s="444">
        <v>19.769833496572002</v>
      </c>
      <c r="J1512" s="444"/>
      <c r="K1512" s="444"/>
      <c r="L1512" s="444"/>
      <c r="M1512" s="444"/>
    </row>
    <row r="1513" spans="1:13" x14ac:dyDescent="0.35">
      <c r="A1513" t="s">
        <v>131</v>
      </c>
      <c r="B1513" t="s">
        <v>400</v>
      </c>
      <c r="C1513" t="s">
        <v>401</v>
      </c>
      <c r="D1513" t="s">
        <v>205</v>
      </c>
      <c r="E1513" t="s">
        <v>292</v>
      </c>
      <c r="I1513" t="s">
        <v>308</v>
      </c>
    </row>
    <row r="1514" spans="1:13" x14ac:dyDescent="0.35">
      <c r="A1514" t="s">
        <v>131</v>
      </c>
      <c r="B1514" t="s">
        <v>402</v>
      </c>
      <c r="C1514" t="s">
        <v>403</v>
      </c>
      <c r="D1514" t="s">
        <v>189</v>
      </c>
      <c r="E1514" t="s">
        <v>292</v>
      </c>
      <c r="F1514" s="443"/>
      <c r="G1514" s="443"/>
      <c r="H1514" s="443">
        <v>12.31</v>
      </c>
      <c r="I1514" s="443">
        <v>11.77</v>
      </c>
      <c r="J1514" s="443"/>
      <c r="K1514" s="443"/>
      <c r="L1514" s="443"/>
      <c r="M1514" s="443"/>
    </row>
    <row r="1515" spans="1:13" x14ac:dyDescent="0.35">
      <c r="A1515" t="s">
        <v>131</v>
      </c>
      <c r="B1515" t="s">
        <v>404</v>
      </c>
      <c r="C1515" t="s">
        <v>405</v>
      </c>
      <c r="D1515" t="s">
        <v>205</v>
      </c>
      <c r="E1515" t="s">
        <v>292</v>
      </c>
      <c r="I1515" t="s">
        <v>308</v>
      </c>
    </row>
    <row r="1516" spans="1:13" x14ac:dyDescent="0.35">
      <c r="A1516" t="s">
        <v>131</v>
      </c>
      <c r="B1516" t="s">
        <v>406</v>
      </c>
      <c r="C1516" t="s">
        <v>407</v>
      </c>
      <c r="D1516" t="s">
        <v>188</v>
      </c>
      <c r="E1516" t="s">
        <v>292</v>
      </c>
      <c r="F1516" s="444"/>
      <c r="G1516" s="444"/>
      <c r="H1516" s="444"/>
      <c r="I1516" s="444">
        <v>35.294117647058798</v>
      </c>
      <c r="J1516" s="444"/>
      <c r="K1516" s="444"/>
      <c r="L1516" s="444"/>
      <c r="M1516" s="444"/>
    </row>
    <row r="1517" spans="1:13" x14ac:dyDescent="0.35">
      <c r="A1517" t="s">
        <v>131</v>
      </c>
      <c r="B1517" t="s">
        <v>408</v>
      </c>
      <c r="C1517" t="s">
        <v>409</v>
      </c>
      <c r="D1517" t="s">
        <v>182</v>
      </c>
      <c r="E1517" t="s">
        <v>292</v>
      </c>
      <c r="F1517" s="443">
        <v>13905.12</v>
      </c>
      <c r="G1517" s="443">
        <v>13929.4851</v>
      </c>
      <c r="H1517" s="443">
        <v>13959.3</v>
      </c>
      <c r="I1517" s="443">
        <v>13972.5</v>
      </c>
      <c r="J1517" s="443"/>
      <c r="K1517" s="443"/>
      <c r="L1517" s="443"/>
      <c r="M1517" s="443"/>
    </row>
    <row r="1518" spans="1:13" x14ac:dyDescent="0.35">
      <c r="A1518" t="s">
        <v>131</v>
      </c>
      <c r="B1518" t="s">
        <v>410</v>
      </c>
      <c r="C1518" t="s">
        <v>411</v>
      </c>
      <c r="D1518" t="s">
        <v>188</v>
      </c>
      <c r="E1518" t="s">
        <v>292</v>
      </c>
      <c r="F1518" s="446"/>
      <c r="G1518" s="446"/>
      <c r="H1518" s="446"/>
      <c r="I1518" s="446">
        <v>1310</v>
      </c>
      <c r="J1518" s="446"/>
      <c r="K1518" s="446"/>
      <c r="L1518" s="446"/>
      <c r="M1518" s="446"/>
    </row>
    <row r="1519" spans="1:13" x14ac:dyDescent="0.35">
      <c r="A1519" t="s">
        <v>131</v>
      </c>
      <c r="B1519" t="s">
        <v>412</v>
      </c>
      <c r="C1519" t="s">
        <v>413</v>
      </c>
      <c r="D1519" t="s">
        <v>188</v>
      </c>
      <c r="E1519" t="s">
        <v>292</v>
      </c>
      <c r="F1519" s="444"/>
      <c r="G1519" s="444"/>
      <c r="H1519" s="444"/>
      <c r="I1519" s="444">
        <v>93.755591340132398</v>
      </c>
      <c r="J1519" s="444"/>
      <c r="K1519" s="444"/>
      <c r="L1519" s="444"/>
      <c r="M1519" s="444"/>
    </row>
    <row r="1520" spans="1:13" x14ac:dyDescent="0.35">
      <c r="A1520" t="s">
        <v>131</v>
      </c>
      <c r="B1520" t="s">
        <v>414</v>
      </c>
      <c r="C1520" t="s">
        <v>415</v>
      </c>
      <c r="D1520" t="s">
        <v>188</v>
      </c>
      <c r="E1520" t="s">
        <v>292</v>
      </c>
      <c r="F1520" s="446"/>
      <c r="G1520" s="446"/>
      <c r="H1520" s="446"/>
      <c r="I1520" s="446">
        <v>786</v>
      </c>
      <c r="J1520" s="446"/>
      <c r="K1520" s="446"/>
      <c r="L1520" s="446"/>
      <c r="M1520" s="446"/>
    </row>
    <row r="1521" spans="1:13" x14ac:dyDescent="0.35">
      <c r="A1521" t="s">
        <v>131</v>
      </c>
      <c r="B1521" t="s">
        <v>416</v>
      </c>
      <c r="C1521" t="s">
        <v>417</v>
      </c>
      <c r="D1521" t="s">
        <v>188</v>
      </c>
      <c r="E1521" t="s">
        <v>292</v>
      </c>
      <c r="F1521" s="444"/>
      <c r="G1521" s="444"/>
      <c r="H1521" s="444"/>
      <c r="I1521" s="444">
        <v>56.2533548040794</v>
      </c>
      <c r="J1521" s="444"/>
      <c r="K1521" s="444"/>
      <c r="L1521" s="444"/>
      <c r="M1521" s="444"/>
    </row>
    <row r="1522" spans="1:13" x14ac:dyDescent="0.35">
      <c r="A1522" t="s">
        <v>131</v>
      </c>
      <c r="B1522" t="s">
        <v>418</v>
      </c>
      <c r="C1522" t="s">
        <v>419</v>
      </c>
      <c r="D1522" t="s">
        <v>188</v>
      </c>
      <c r="E1522" t="s">
        <v>292</v>
      </c>
      <c r="F1522" s="446"/>
      <c r="G1522" s="446"/>
      <c r="H1522" s="446"/>
      <c r="I1522" s="446">
        <v>2096</v>
      </c>
      <c r="J1522" s="446"/>
      <c r="K1522" s="446"/>
      <c r="L1522" s="446"/>
      <c r="M1522" s="446"/>
    </row>
    <row r="1523" spans="1:13" x14ac:dyDescent="0.35">
      <c r="A1523" t="s">
        <v>131</v>
      </c>
      <c r="B1523" t="s">
        <v>420</v>
      </c>
      <c r="C1523" t="s">
        <v>421</v>
      </c>
      <c r="D1523">
        <v>0</v>
      </c>
      <c r="E1523" t="s">
        <v>292</v>
      </c>
      <c r="F1523" s="328"/>
      <c r="G1523" s="328"/>
      <c r="H1523" s="328"/>
      <c r="I1523" s="328">
        <v>2545.2719999999999</v>
      </c>
      <c r="J1523" s="328"/>
      <c r="K1523" s="328"/>
      <c r="L1523" s="328"/>
      <c r="M1523" s="328"/>
    </row>
    <row r="1524" spans="1:13" x14ac:dyDescent="0.35">
      <c r="A1524" t="s">
        <v>131</v>
      </c>
      <c r="B1524" t="s">
        <v>422</v>
      </c>
      <c r="C1524" t="s">
        <v>423</v>
      </c>
      <c r="D1524" t="s">
        <v>424</v>
      </c>
      <c r="E1524" t="s">
        <v>292</v>
      </c>
      <c r="F1524" s="444"/>
      <c r="G1524" s="444"/>
      <c r="H1524" s="444"/>
      <c r="I1524" s="444">
        <v>350</v>
      </c>
      <c r="J1524" s="444"/>
      <c r="K1524" s="444"/>
      <c r="L1524" s="444"/>
      <c r="M1524" s="444"/>
    </row>
    <row r="1525" spans="1:13" x14ac:dyDescent="0.35">
      <c r="A1525" t="s">
        <v>131</v>
      </c>
      <c r="B1525" t="s">
        <v>425</v>
      </c>
      <c r="C1525" t="s">
        <v>426</v>
      </c>
      <c r="D1525" t="s">
        <v>427</v>
      </c>
      <c r="E1525" t="s">
        <v>292</v>
      </c>
      <c r="F1525" s="444">
        <v>126</v>
      </c>
      <c r="G1525" s="444">
        <v>129.6</v>
      </c>
      <c r="H1525" s="444">
        <v>128.1</v>
      </c>
      <c r="I1525" s="444">
        <v>137.509861421491</v>
      </c>
      <c r="J1525" s="444"/>
      <c r="K1525" s="444"/>
      <c r="L1525" s="444"/>
      <c r="M1525" s="444"/>
    </row>
    <row r="1526" spans="1:13" x14ac:dyDescent="0.35">
      <c r="A1526" t="s">
        <v>131</v>
      </c>
      <c r="B1526" t="s">
        <v>428</v>
      </c>
      <c r="C1526" t="s">
        <v>429</v>
      </c>
      <c r="D1526" t="s">
        <v>424</v>
      </c>
      <c r="E1526" t="s">
        <v>292</v>
      </c>
      <c r="F1526" s="444">
        <v>102.6</v>
      </c>
      <c r="G1526" s="444">
        <v>102.9</v>
      </c>
      <c r="H1526" s="444">
        <v>94.1</v>
      </c>
      <c r="I1526" s="444">
        <v>98.4</v>
      </c>
      <c r="J1526" s="444"/>
      <c r="K1526" s="444"/>
      <c r="L1526" s="444"/>
      <c r="M1526" s="444"/>
    </row>
    <row r="1527" spans="1:13" x14ac:dyDescent="0.35">
      <c r="A1527" t="s">
        <v>131</v>
      </c>
      <c r="B1527" t="s">
        <v>430</v>
      </c>
      <c r="C1527" t="s">
        <v>431</v>
      </c>
      <c r="D1527" t="s">
        <v>424</v>
      </c>
      <c r="E1527" t="s">
        <v>292</v>
      </c>
      <c r="F1527" s="444"/>
      <c r="G1527" s="444"/>
      <c r="H1527" s="444"/>
      <c r="I1527" s="444">
        <v>99.9</v>
      </c>
      <c r="J1527" s="444"/>
      <c r="K1527" s="444"/>
      <c r="L1527" s="444"/>
      <c r="M1527" s="444"/>
    </row>
    <row r="1528" spans="1:13" x14ac:dyDescent="0.35">
      <c r="A1528" t="s">
        <v>131</v>
      </c>
      <c r="B1528" t="s">
        <v>432</v>
      </c>
      <c r="C1528" t="s">
        <v>433</v>
      </c>
      <c r="D1528" t="s">
        <v>424</v>
      </c>
      <c r="E1528" t="s">
        <v>292</v>
      </c>
      <c r="F1528" s="444"/>
      <c r="G1528" s="444"/>
      <c r="H1528" s="444"/>
      <c r="I1528" s="444">
        <v>98.5</v>
      </c>
      <c r="J1528" s="444"/>
      <c r="K1528" s="444"/>
      <c r="L1528" s="444"/>
      <c r="M1528" s="444"/>
    </row>
    <row r="1529" spans="1:13" x14ac:dyDescent="0.35">
      <c r="A1529" t="s">
        <v>131</v>
      </c>
      <c r="B1529" t="s">
        <v>434</v>
      </c>
      <c r="C1529" t="s">
        <v>435</v>
      </c>
      <c r="D1529" t="s">
        <v>427</v>
      </c>
      <c r="E1529" t="s">
        <v>292</v>
      </c>
      <c r="F1529" s="444"/>
      <c r="G1529" s="444"/>
      <c r="H1529" s="444"/>
      <c r="I1529" s="444">
        <v>127.9</v>
      </c>
      <c r="J1529" s="444"/>
      <c r="K1529" s="444"/>
      <c r="L1529" s="444"/>
      <c r="M1529" s="444"/>
    </row>
    <row r="1530" spans="1:13" x14ac:dyDescent="0.35">
      <c r="A1530" t="s">
        <v>131</v>
      </c>
      <c r="B1530" t="s">
        <v>436</v>
      </c>
      <c r="C1530" t="s">
        <v>437</v>
      </c>
      <c r="D1530" t="s">
        <v>427</v>
      </c>
      <c r="E1530" t="s">
        <v>292</v>
      </c>
      <c r="F1530" s="444"/>
      <c r="G1530" s="444"/>
      <c r="H1530" s="444"/>
      <c r="I1530" s="444">
        <v>131.69999999999999</v>
      </c>
      <c r="J1530" s="444"/>
      <c r="K1530" s="444"/>
      <c r="L1530" s="444"/>
      <c r="M1530" s="444"/>
    </row>
    <row r="1531" spans="1:13" x14ac:dyDescent="0.35">
      <c r="A1531" t="s">
        <v>131</v>
      </c>
      <c r="B1531" t="s">
        <v>438</v>
      </c>
      <c r="C1531" t="s">
        <v>439</v>
      </c>
      <c r="D1531">
        <v>0</v>
      </c>
      <c r="E1531" t="s">
        <v>292</v>
      </c>
      <c r="F1531" s="444">
        <v>1114.1600000000001</v>
      </c>
      <c r="G1531" s="444">
        <v>1123.4169999999999</v>
      </c>
      <c r="H1531" s="444">
        <v>1130.5</v>
      </c>
      <c r="I1531" s="444">
        <v>1134.8209999999999</v>
      </c>
      <c r="J1531" s="444"/>
      <c r="K1531" s="444"/>
      <c r="L1531" s="444"/>
      <c r="M1531" s="444"/>
    </row>
    <row r="1532" spans="1:13" x14ac:dyDescent="0.35">
      <c r="A1532" t="s">
        <v>131</v>
      </c>
      <c r="B1532" t="s">
        <v>440</v>
      </c>
      <c r="C1532" t="s">
        <v>441</v>
      </c>
      <c r="D1532" t="s">
        <v>188</v>
      </c>
      <c r="E1532" t="s">
        <v>292</v>
      </c>
      <c r="F1532" s="446"/>
      <c r="G1532" s="446"/>
      <c r="H1532" s="446"/>
      <c r="I1532" s="446">
        <v>10022.327083333301</v>
      </c>
      <c r="J1532" s="446"/>
      <c r="K1532" s="446"/>
      <c r="L1532" s="446"/>
      <c r="M1532" s="446"/>
    </row>
    <row r="1533" spans="1:13" x14ac:dyDescent="0.35">
      <c r="A1533" t="s">
        <v>131</v>
      </c>
      <c r="B1533" t="s">
        <v>442</v>
      </c>
      <c r="C1533" t="s">
        <v>443</v>
      </c>
      <c r="D1533" t="s">
        <v>188</v>
      </c>
      <c r="E1533" t="s">
        <v>292</v>
      </c>
      <c r="F1533" s="446"/>
      <c r="G1533" s="446"/>
      <c r="H1533" s="446"/>
      <c r="I1533" s="446">
        <v>26037</v>
      </c>
      <c r="J1533" s="446"/>
      <c r="K1533" s="446"/>
      <c r="L1533" s="446"/>
      <c r="M1533" s="446"/>
    </row>
    <row r="1534" spans="1:13" ht="38.25" x14ac:dyDescent="0.35">
      <c r="A1534" t="s">
        <v>131</v>
      </c>
      <c r="B1534" t="s">
        <v>444</v>
      </c>
      <c r="C1534" s="327" t="s">
        <v>445</v>
      </c>
      <c r="D1534" t="s">
        <v>424</v>
      </c>
      <c r="E1534" t="s">
        <v>292</v>
      </c>
      <c r="F1534" s="444"/>
      <c r="G1534" s="444"/>
      <c r="H1534" s="444"/>
      <c r="I1534" s="444">
        <v>885.4</v>
      </c>
      <c r="J1534" s="444"/>
      <c r="K1534" s="444"/>
      <c r="L1534" s="444"/>
      <c r="M1534" s="444"/>
    </row>
    <row r="1535" spans="1:13" ht="25.5" x14ac:dyDescent="0.35">
      <c r="A1535" t="s">
        <v>131</v>
      </c>
      <c r="B1535" t="s">
        <v>446</v>
      </c>
      <c r="C1535" s="327" t="s">
        <v>447</v>
      </c>
      <c r="D1535" t="s">
        <v>424</v>
      </c>
      <c r="E1535" t="s">
        <v>292</v>
      </c>
      <c r="F1535" s="444"/>
      <c r="G1535" s="444"/>
      <c r="H1535" s="444"/>
      <c r="I1535" s="444">
        <v>81.540000000000006</v>
      </c>
      <c r="J1535" s="444"/>
      <c r="K1535" s="444"/>
      <c r="L1535" s="444"/>
      <c r="M1535" s="444"/>
    </row>
    <row r="1536" spans="1:13" x14ac:dyDescent="0.35">
      <c r="A1536" t="s">
        <v>131</v>
      </c>
      <c r="B1536" t="s">
        <v>448</v>
      </c>
      <c r="C1536" t="s">
        <v>449</v>
      </c>
      <c r="D1536">
        <v>0</v>
      </c>
      <c r="E1536" t="s">
        <v>292</v>
      </c>
      <c r="F1536" s="328"/>
      <c r="G1536" s="328"/>
      <c r="H1536" s="328"/>
      <c r="I1536" s="328">
        <v>1956.866</v>
      </c>
      <c r="J1536" s="328"/>
      <c r="K1536" s="328"/>
      <c r="L1536" s="328"/>
      <c r="M1536" s="328"/>
    </row>
    <row r="1537" spans="1:13" x14ac:dyDescent="0.35">
      <c r="A1537" t="s">
        <v>131</v>
      </c>
      <c r="B1537" t="s">
        <v>450</v>
      </c>
      <c r="C1537" t="s">
        <v>451</v>
      </c>
      <c r="D1537" t="s">
        <v>188</v>
      </c>
      <c r="E1537" t="s">
        <v>292</v>
      </c>
      <c r="F1537" s="446"/>
      <c r="G1537" s="446"/>
      <c r="H1537" s="446"/>
      <c r="I1537" s="446">
        <v>36441</v>
      </c>
      <c r="J1537" s="446"/>
      <c r="K1537" s="446"/>
      <c r="L1537" s="446"/>
      <c r="M1537" s="446"/>
    </row>
    <row r="1538" spans="1:13" x14ac:dyDescent="0.35">
      <c r="A1538" t="s">
        <v>131</v>
      </c>
      <c r="B1538" t="s">
        <v>452</v>
      </c>
      <c r="C1538" t="s">
        <v>453</v>
      </c>
      <c r="D1538" t="s">
        <v>188</v>
      </c>
      <c r="E1538" t="s">
        <v>292</v>
      </c>
      <c r="F1538" s="446"/>
      <c r="G1538" s="446"/>
      <c r="H1538" s="446"/>
      <c r="I1538" s="446">
        <v>20420</v>
      </c>
      <c r="J1538" s="446"/>
      <c r="K1538" s="446"/>
      <c r="L1538" s="446"/>
      <c r="M1538" s="446"/>
    </row>
    <row r="1539" spans="1:13" x14ac:dyDescent="0.35">
      <c r="A1539" t="s">
        <v>131</v>
      </c>
      <c r="B1539" t="s">
        <v>454</v>
      </c>
      <c r="C1539" t="s">
        <v>455</v>
      </c>
      <c r="D1539" t="s">
        <v>188</v>
      </c>
      <c r="E1539" t="s">
        <v>292</v>
      </c>
      <c r="F1539" s="446"/>
      <c r="G1539" s="446"/>
      <c r="H1539" s="446"/>
      <c r="I1539" s="446">
        <v>10580</v>
      </c>
      <c r="J1539" s="446"/>
      <c r="K1539" s="446"/>
      <c r="L1539" s="446"/>
      <c r="M1539" s="446"/>
    </row>
    <row r="1540" spans="1:13" x14ac:dyDescent="0.35">
      <c r="A1540" t="s">
        <v>131</v>
      </c>
      <c r="B1540" t="s">
        <v>456</v>
      </c>
      <c r="C1540" t="s">
        <v>457</v>
      </c>
      <c r="D1540" t="s">
        <v>188</v>
      </c>
      <c r="E1540" t="s">
        <v>292</v>
      </c>
      <c r="F1540" s="446"/>
      <c r="G1540" s="446"/>
      <c r="H1540" s="446"/>
      <c r="I1540" s="446">
        <v>4037</v>
      </c>
      <c r="J1540" s="446"/>
      <c r="K1540" s="446"/>
      <c r="L1540" s="446"/>
      <c r="M1540" s="446"/>
    </row>
    <row r="1541" spans="1:13" x14ac:dyDescent="0.35">
      <c r="A1541" t="s">
        <v>131</v>
      </c>
      <c r="B1541" t="s">
        <v>458</v>
      </c>
      <c r="C1541" t="s">
        <v>459</v>
      </c>
      <c r="D1541" t="s">
        <v>172</v>
      </c>
      <c r="E1541" t="s">
        <v>292</v>
      </c>
      <c r="F1541" s="328"/>
      <c r="G1541" s="328"/>
      <c r="H1541" s="328"/>
      <c r="I1541" s="328">
        <v>2009.6790000000001</v>
      </c>
      <c r="J1541" s="328"/>
      <c r="K1541" s="328"/>
      <c r="L1541" s="328"/>
      <c r="M1541" s="328"/>
    </row>
    <row r="1542" spans="1:13" x14ac:dyDescent="0.35">
      <c r="A1542" t="s">
        <v>131</v>
      </c>
      <c r="B1542" t="s">
        <v>460</v>
      </c>
      <c r="C1542" t="s">
        <v>461</v>
      </c>
      <c r="D1542" t="s">
        <v>188</v>
      </c>
      <c r="E1542" t="s">
        <v>292</v>
      </c>
      <c r="F1542" s="446"/>
      <c r="G1542" s="446"/>
      <c r="H1542" s="446"/>
      <c r="I1542" s="446">
        <v>393</v>
      </c>
      <c r="J1542" s="446"/>
      <c r="K1542" s="446"/>
      <c r="L1542" s="446"/>
      <c r="M1542" s="446"/>
    </row>
    <row r="1543" spans="1:13" x14ac:dyDescent="0.35">
      <c r="A1543" t="s">
        <v>131</v>
      </c>
      <c r="B1543" t="s">
        <v>462</v>
      </c>
      <c r="C1543" t="s">
        <v>463</v>
      </c>
      <c r="D1543" t="s">
        <v>188</v>
      </c>
      <c r="E1543" t="s">
        <v>292</v>
      </c>
      <c r="F1543" s="446"/>
      <c r="G1543" s="446"/>
      <c r="H1543" s="446"/>
      <c r="I1543" s="446">
        <v>0</v>
      </c>
      <c r="J1543" s="446"/>
      <c r="K1543" s="446"/>
      <c r="L1543" s="446"/>
      <c r="M1543" s="446"/>
    </row>
    <row r="1544" spans="1:13" x14ac:dyDescent="0.35">
      <c r="A1544" t="s">
        <v>131</v>
      </c>
      <c r="B1544" t="s">
        <v>464</v>
      </c>
      <c r="C1544" t="s">
        <v>465</v>
      </c>
      <c r="D1544" t="s">
        <v>188</v>
      </c>
      <c r="E1544" t="s">
        <v>292</v>
      </c>
      <c r="F1544" s="446"/>
      <c r="G1544" s="446"/>
      <c r="H1544" s="446"/>
      <c r="I1544" s="446">
        <v>393</v>
      </c>
      <c r="J1544" s="446"/>
      <c r="K1544" s="446"/>
      <c r="L1544" s="446"/>
      <c r="M1544" s="446"/>
    </row>
    <row r="1545" spans="1:13" x14ac:dyDescent="0.35">
      <c r="A1545" t="s">
        <v>131</v>
      </c>
      <c r="B1545" t="s">
        <v>466</v>
      </c>
      <c r="C1545" t="s">
        <v>467</v>
      </c>
      <c r="D1545" t="s">
        <v>182</v>
      </c>
      <c r="E1545" t="s">
        <v>292</v>
      </c>
      <c r="F1545" s="328"/>
      <c r="G1545" s="328"/>
      <c r="H1545" s="328"/>
      <c r="I1545" s="328">
        <v>39600</v>
      </c>
      <c r="J1545" s="328"/>
      <c r="K1545" s="328"/>
      <c r="L1545" s="328"/>
      <c r="M1545" s="328"/>
    </row>
    <row r="1546" spans="1:13" x14ac:dyDescent="0.35">
      <c r="A1546" t="s">
        <v>131</v>
      </c>
      <c r="B1546" t="s">
        <v>468</v>
      </c>
      <c r="C1546" t="s">
        <v>469</v>
      </c>
      <c r="D1546" t="s">
        <v>188</v>
      </c>
      <c r="E1546" t="s">
        <v>292</v>
      </c>
      <c r="F1546" s="446"/>
      <c r="G1546" s="446"/>
      <c r="H1546" s="446"/>
      <c r="I1546" s="446">
        <v>402</v>
      </c>
      <c r="J1546" s="446"/>
      <c r="K1546" s="446"/>
      <c r="L1546" s="446"/>
      <c r="M1546" s="446"/>
    </row>
    <row r="1547" spans="1:13" x14ac:dyDescent="0.35">
      <c r="A1547" t="s">
        <v>131</v>
      </c>
      <c r="B1547" t="s">
        <v>470</v>
      </c>
      <c r="C1547" t="s">
        <v>471</v>
      </c>
      <c r="D1547" t="s">
        <v>182</v>
      </c>
      <c r="E1547" t="s">
        <v>292</v>
      </c>
      <c r="F1547" s="328"/>
      <c r="G1547" s="328"/>
      <c r="H1547" s="328"/>
      <c r="I1547" s="328">
        <v>39835</v>
      </c>
      <c r="J1547" s="328"/>
      <c r="K1547" s="328"/>
      <c r="L1547" s="328"/>
      <c r="M1547" s="328"/>
    </row>
    <row r="1548" spans="1:13" x14ac:dyDescent="0.35">
      <c r="A1548" t="s">
        <v>131</v>
      </c>
      <c r="B1548" t="s">
        <v>472</v>
      </c>
      <c r="C1548" t="s">
        <v>473</v>
      </c>
      <c r="D1548" t="s">
        <v>188</v>
      </c>
      <c r="E1548" t="s">
        <v>292</v>
      </c>
      <c r="F1548" s="446"/>
      <c r="G1548" s="446"/>
      <c r="H1548" s="446"/>
      <c r="I1548" s="446">
        <v>315</v>
      </c>
      <c r="J1548" s="446"/>
      <c r="K1548" s="446"/>
      <c r="L1548" s="446"/>
      <c r="M1548" s="446"/>
    </row>
    <row r="1549" spans="1:13" x14ac:dyDescent="0.35">
      <c r="A1549" t="s">
        <v>131</v>
      </c>
      <c r="B1549" t="s">
        <v>474</v>
      </c>
      <c r="C1549" t="s">
        <v>475</v>
      </c>
      <c r="D1549" t="s">
        <v>170</v>
      </c>
      <c r="E1549" t="s">
        <v>292</v>
      </c>
      <c r="F1549" s="328"/>
      <c r="G1549" s="328"/>
      <c r="H1549" s="328"/>
      <c r="I1549" s="328">
        <v>-0.90780000000000005</v>
      </c>
      <c r="J1549" s="328"/>
      <c r="K1549" s="328"/>
      <c r="L1549" s="328"/>
      <c r="M1549" s="328"/>
    </row>
    <row r="1550" spans="1:13" x14ac:dyDescent="0.35">
      <c r="A1550" t="s">
        <v>131</v>
      </c>
      <c r="B1550" t="s">
        <v>476</v>
      </c>
      <c r="C1550" t="s">
        <v>477</v>
      </c>
      <c r="D1550" t="s">
        <v>170</v>
      </c>
      <c r="E1550" t="s">
        <v>292</v>
      </c>
      <c r="F1550" s="328"/>
      <c r="G1550" s="328"/>
      <c r="H1550" s="328"/>
      <c r="I1550" s="328">
        <v>-5.7860439612590904</v>
      </c>
      <c r="J1550" s="328"/>
      <c r="K1550" s="328"/>
      <c r="L1550" s="328"/>
      <c r="M1550" s="328"/>
    </row>
    <row r="1551" spans="1:13" x14ac:dyDescent="0.35">
      <c r="A1551" t="s">
        <v>131</v>
      </c>
      <c r="B1551" t="s">
        <v>478</v>
      </c>
      <c r="C1551" t="s">
        <v>479</v>
      </c>
      <c r="D1551" t="s">
        <v>170</v>
      </c>
      <c r="E1551" t="s">
        <v>292</v>
      </c>
      <c r="F1551" s="328"/>
      <c r="G1551" s="328"/>
      <c r="H1551" s="328"/>
      <c r="I1551" s="328">
        <v>-32.72463655</v>
      </c>
      <c r="J1551" s="328"/>
      <c r="K1551" s="328"/>
      <c r="L1551" s="328"/>
      <c r="M1551" s="328"/>
    </row>
    <row r="1552" spans="1:13" x14ac:dyDescent="0.35">
      <c r="A1552" t="s">
        <v>131</v>
      </c>
      <c r="B1552" t="s">
        <v>480</v>
      </c>
      <c r="C1552" t="s">
        <v>481</v>
      </c>
      <c r="D1552" t="s">
        <v>170</v>
      </c>
      <c r="E1552" t="s">
        <v>292</v>
      </c>
      <c r="F1552" s="328"/>
      <c r="G1552" s="328"/>
      <c r="H1552" s="328"/>
      <c r="I1552" s="328">
        <v>-1.2862199999999999</v>
      </c>
      <c r="J1552" s="328"/>
      <c r="K1552" s="328"/>
      <c r="L1552" s="328"/>
      <c r="M1552" s="328"/>
    </row>
    <row r="1553" spans="1:13" x14ac:dyDescent="0.35">
      <c r="A1553" t="s">
        <v>131</v>
      </c>
      <c r="B1553" t="s">
        <v>482</v>
      </c>
      <c r="C1553" t="s">
        <v>483</v>
      </c>
      <c r="D1553" t="s">
        <v>170</v>
      </c>
      <c r="E1553" t="s">
        <v>292</v>
      </c>
      <c r="F1553" s="328"/>
      <c r="G1553" s="328"/>
      <c r="H1553" s="328"/>
      <c r="I1553" s="328">
        <v>-0.6</v>
      </c>
      <c r="J1553" s="328"/>
      <c r="K1553" s="328"/>
      <c r="L1553" s="328"/>
      <c r="M1553" s="328"/>
    </row>
    <row r="1554" spans="1:13" x14ac:dyDescent="0.35">
      <c r="A1554" t="s">
        <v>131</v>
      </c>
      <c r="B1554" t="s">
        <v>484</v>
      </c>
      <c r="C1554" t="s">
        <v>485</v>
      </c>
      <c r="D1554" t="s">
        <v>170</v>
      </c>
      <c r="E1554" t="s">
        <v>292</v>
      </c>
      <c r="F1554" s="328"/>
      <c r="G1554" s="328"/>
      <c r="H1554" s="328"/>
      <c r="I1554" s="328">
        <v>0</v>
      </c>
      <c r="J1554" s="328"/>
      <c r="K1554" s="328"/>
      <c r="L1554" s="328"/>
      <c r="M1554" s="328"/>
    </row>
    <row r="1555" spans="1:13" x14ac:dyDescent="0.35">
      <c r="A1555" t="s">
        <v>131</v>
      </c>
      <c r="B1555" t="s">
        <v>486</v>
      </c>
      <c r="C1555" t="s">
        <v>487</v>
      </c>
      <c r="D1555" t="s">
        <v>170</v>
      </c>
      <c r="E1555" t="s">
        <v>292</v>
      </c>
      <c r="F1555" s="328"/>
      <c r="G1555" s="328"/>
      <c r="H1555" s="328"/>
      <c r="I1555" s="328">
        <v>0</v>
      </c>
      <c r="J1555" s="328"/>
      <c r="K1555" s="328"/>
      <c r="L1555" s="328"/>
      <c r="M1555" s="328"/>
    </row>
    <row r="1556" spans="1:13" x14ac:dyDescent="0.35">
      <c r="A1556" t="s">
        <v>131</v>
      </c>
      <c r="B1556" t="s">
        <v>488</v>
      </c>
      <c r="C1556" t="s">
        <v>489</v>
      </c>
      <c r="D1556" t="s">
        <v>170</v>
      </c>
      <c r="E1556" t="s">
        <v>292</v>
      </c>
      <c r="F1556" s="328"/>
      <c r="G1556" s="328"/>
      <c r="H1556" s="328"/>
      <c r="I1556" s="328">
        <v>0</v>
      </c>
      <c r="J1556" s="328"/>
      <c r="K1556" s="328"/>
      <c r="L1556" s="328"/>
      <c r="M1556" s="328"/>
    </row>
    <row r="1557" spans="1:13" x14ac:dyDescent="0.35">
      <c r="A1557" t="s">
        <v>131</v>
      </c>
      <c r="B1557" t="s">
        <v>490</v>
      </c>
      <c r="C1557" t="s">
        <v>491</v>
      </c>
      <c r="D1557" t="s">
        <v>170</v>
      </c>
      <c r="E1557" t="s">
        <v>292</v>
      </c>
      <c r="F1557" s="328"/>
      <c r="G1557" s="328"/>
      <c r="H1557" s="328"/>
      <c r="I1557" s="328">
        <v>0</v>
      </c>
      <c r="J1557" s="328"/>
      <c r="K1557" s="328"/>
      <c r="L1557" s="328"/>
      <c r="M1557" s="328"/>
    </row>
    <row r="1558" spans="1:13" x14ac:dyDescent="0.35">
      <c r="A1558" t="s">
        <v>131</v>
      </c>
      <c r="B1558" t="s">
        <v>492</v>
      </c>
      <c r="C1558" t="s">
        <v>493</v>
      </c>
      <c r="D1558" t="s">
        <v>170</v>
      </c>
      <c r="E1558" t="s">
        <v>292</v>
      </c>
      <c r="F1558" s="328"/>
      <c r="G1558" s="328"/>
      <c r="H1558" s="328"/>
      <c r="I1558" s="328">
        <v>0</v>
      </c>
      <c r="J1558" s="328"/>
      <c r="K1558" s="328"/>
      <c r="L1558" s="328"/>
      <c r="M1558" s="328"/>
    </row>
    <row r="1559" spans="1:13" x14ac:dyDescent="0.35">
      <c r="A1559" t="s">
        <v>131</v>
      </c>
      <c r="B1559" t="s">
        <v>494</v>
      </c>
      <c r="C1559" t="s">
        <v>495</v>
      </c>
      <c r="D1559" t="s">
        <v>170</v>
      </c>
      <c r="E1559" t="s">
        <v>292</v>
      </c>
      <c r="F1559" s="328"/>
      <c r="G1559" s="328"/>
      <c r="H1559" s="328"/>
      <c r="I1559" s="328">
        <v>0</v>
      </c>
      <c r="J1559" s="328"/>
      <c r="K1559" s="328"/>
      <c r="L1559" s="328"/>
      <c r="M1559" s="328"/>
    </row>
    <row r="1560" spans="1:13" x14ac:dyDescent="0.35">
      <c r="A1560" t="s">
        <v>131</v>
      </c>
      <c r="B1560" t="s">
        <v>496</v>
      </c>
      <c r="C1560" t="s">
        <v>497</v>
      </c>
      <c r="D1560" t="s">
        <v>170</v>
      </c>
      <c r="E1560" t="s">
        <v>292</v>
      </c>
      <c r="F1560" s="328"/>
      <c r="G1560" s="328"/>
      <c r="H1560" s="328"/>
      <c r="I1560" s="328">
        <v>0</v>
      </c>
      <c r="J1560" s="328"/>
      <c r="K1560" s="328"/>
      <c r="L1560" s="328"/>
      <c r="M1560" s="328"/>
    </row>
    <row r="1561" spans="1:13" x14ac:dyDescent="0.35">
      <c r="A1561" t="s">
        <v>131</v>
      </c>
      <c r="B1561" t="s">
        <v>498</v>
      </c>
      <c r="C1561" t="s">
        <v>499</v>
      </c>
      <c r="D1561" t="s">
        <v>170</v>
      </c>
      <c r="E1561" t="s">
        <v>292</v>
      </c>
      <c r="F1561" s="328"/>
      <c r="G1561" s="328"/>
      <c r="H1561" s="328"/>
      <c r="I1561" s="328">
        <v>0</v>
      </c>
      <c r="J1561" s="328"/>
      <c r="K1561" s="328"/>
      <c r="L1561" s="328"/>
      <c r="M1561" s="328"/>
    </row>
    <row r="1562" spans="1:13" x14ac:dyDescent="0.35">
      <c r="A1562" t="s">
        <v>131</v>
      </c>
      <c r="B1562" t="s">
        <v>500</v>
      </c>
      <c r="C1562" t="s">
        <v>501</v>
      </c>
      <c r="D1562" t="s">
        <v>170</v>
      </c>
      <c r="E1562" t="s">
        <v>292</v>
      </c>
      <c r="F1562" s="328"/>
      <c r="G1562" s="328"/>
      <c r="H1562" s="328"/>
      <c r="I1562" s="328">
        <v>0</v>
      </c>
      <c r="J1562" s="328"/>
      <c r="K1562" s="328"/>
      <c r="L1562" s="328"/>
      <c r="M1562" s="328"/>
    </row>
    <row r="1563" spans="1:13" x14ac:dyDescent="0.35">
      <c r="A1563" t="s">
        <v>131</v>
      </c>
      <c r="B1563" t="s">
        <v>502</v>
      </c>
      <c r="C1563" t="s">
        <v>503</v>
      </c>
      <c r="D1563" t="s">
        <v>170</v>
      </c>
      <c r="E1563" t="s">
        <v>292</v>
      </c>
      <c r="F1563" s="328"/>
      <c r="G1563" s="328"/>
      <c r="H1563" s="328"/>
      <c r="I1563" s="328">
        <v>0</v>
      </c>
      <c r="J1563" s="328"/>
      <c r="K1563" s="328"/>
      <c r="L1563" s="328"/>
      <c r="M1563" s="328"/>
    </row>
    <row r="1564" spans="1:13" x14ac:dyDescent="0.35">
      <c r="A1564" t="s">
        <v>131</v>
      </c>
      <c r="B1564" t="s">
        <v>504</v>
      </c>
      <c r="C1564" t="s">
        <v>505</v>
      </c>
      <c r="D1564" t="s">
        <v>170</v>
      </c>
      <c r="E1564" t="s">
        <v>292</v>
      </c>
      <c r="F1564" s="328"/>
      <c r="G1564" s="328"/>
      <c r="H1564" s="328"/>
      <c r="I1564" s="328">
        <v>0</v>
      </c>
      <c r="J1564" s="328"/>
      <c r="K1564" s="328"/>
      <c r="L1564" s="328"/>
      <c r="M1564" s="328"/>
    </row>
    <row r="1565" spans="1:13" x14ac:dyDescent="0.35">
      <c r="A1565" t="s">
        <v>131</v>
      </c>
      <c r="B1565" t="s">
        <v>506</v>
      </c>
      <c r="C1565" t="s">
        <v>507</v>
      </c>
      <c r="D1565" t="s">
        <v>170</v>
      </c>
      <c r="E1565" t="s">
        <v>292</v>
      </c>
      <c r="F1565" s="328"/>
      <c r="G1565" s="328"/>
      <c r="H1565" s="328"/>
      <c r="I1565" s="328">
        <v>0</v>
      </c>
      <c r="J1565" s="328"/>
      <c r="K1565" s="328"/>
      <c r="L1565" s="328"/>
      <c r="M1565" s="328"/>
    </row>
    <row r="1566" spans="1:13" x14ac:dyDescent="0.35">
      <c r="A1566" t="s">
        <v>131</v>
      </c>
      <c r="B1566" t="s">
        <v>508</v>
      </c>
      <c r="C1566" t="s">
        <v>509</v>
      </c>
      <c r="D1566" t="s">
        <v>170</v>
      </c>
      <c r="E1566" t="s">
        <v>292</v>
      </c>
      <c r="F1566" s="328"/>
      <c r="G1566" s="328"/>
      <c r="H1566" s="328"/>
      <c r="I1566" s="328">
        <v>0</v>
      </c>
      <c r="J1566" s="328"/>
      <c r="K1566" s="328"/>
      <c r="L1566" s="328"/>
      <c r="M1566" s="328"/>
    </row>
    <row r="1567" spans="1:13" x14ac:dyDescent="0.35">
      <c r="A1567" t="s">
        <v>131</v>
      </c>
      <c r="B1567" t="s">
        <v>510</v>
      </c>
      <c r="C1567" t="s">
        <v>511</v>
      </c>
      <c r="D1567" t="s">
        <v>170</v>
      </c>
      <c r="E1567" t="s">
        <v>292</v>
      </c>
      <c r="F1567" s="328"/>
      <c r="G1567" s="328"/>
      <c r="H1567" s="328"/>
      <c r="I1567" s="328">
        <v>0</v>
      </c>
      <c r="J1567" s="328"/>
      <c r="K1567" s="328"/>
      <c r="L1567" s="328"/>
      <c r="M1567" s="328"/>
    </row>
    <row r="1568" spans="1:13" x14ac:dyDescent="0.35">
      <c r="A1568" t="s">
        <v>131</v>
      </c>
      <c r="B1568" t="s">
        <v>512</v>
      </c>
      <c r="C1568" t="s">
        <v>513</v>
      </c>
      <c r="D1568" t="s">
        <v>170</v>
      </c>
      <c r="E1568" t="s">
        <v>292</v>
      </c>
      <c r="F1568" s="328"/>
      <c r="G1568" s="328"/>
      <c r="H1568" s="328"/>
      <c r="I1568" s="328">
        <v>0</v>
      </c>
      <c r="J1568" s="328"/>
      <c r="K1568" s="328"/>
      <c r="L1568" s="328"/>
      <c r="M1568" s="328"/>
    </row>
    <row r="1569" spans="1:13" x14ac:dyDescent="0.35">
      <c r="A1569" t="s">
        <v>131</v>
      </c>
      <c r="B1569" t="s">
        <v>514</v>
      </c>
      <c r="C1569" t="s">
        <v>515</v>
      </c>
      <c r="D1569" t="s">
        <v>170</v>
      </c>
      <c r="E1569" t="s">
        <v>292</v>
      </c>
      <c r="F1569" s="328"/>
      <c r="G1569" s="328"/>
      <c r="H1569" s="328"/>
      <c r="I1569" s="328">
        <v>0</v>
      </c>
      <c r="J1569" s="328"/>
      <c r="K1569" s="328"/>
      <c r="L1569" s="328"/>
      <c r="M1569" s="328"/>
    </row>
    <row r="1570" spans="1:13" x14ac:dyDescent="0.35">
      <c r="A1570" t="s">
        <v>131</v>
      </c>
      <c r="B1570" t="s">
        <v>516</v>
      </c>
      <c r="C1570" t="s">
        <v>517</v>
      </c>
      <c r="D1570" t="s">
        <v>170</v>
      </c>
      <c r="E1570" t="s">
        <v>292</v>
      </c>
      <c r="F1570" s="328"/>
      <c r="G1570" s="328"/>
      <c r="H1570" s="328"/>
      <c r="I1570" s="328">
        <v>16.54</v>
      </c>
      <c r="J1570" s="328"/>
      <c r="K1570" s="328"/>
      <c r="L1570" s="328"/>
      <c r="M1570" s="328"/>
    </row>
    <row r="1571" spans="1:13" x14ac:dyDescent="0.35">
      <c r="A1571" t="s">
        <v>131</v>
      </c>
      <c r="B1571" t="s">
        <v>518</v>
      </c>
      <c r="C1571" t="s">
        <v>519</v>
      </c>
      <c r="D1571" t="s">
        <v>170</v>
      </c>
      <c r="E1571" t="s">
        <v>292</v>
      </c>
      <c r="F1571" s="328"/>
      <c r="G1571" s="328"/>
      <c r="H1571" s="328"/>
      <c r="I1571" s="328">
        <v>174.30600000000001</v>
      </c>
      <c r="J1571" s="328"/>
      <c r="K1571" s="328"/>
      <c r="L1571" s="328"/>
      <c r="M1571" s="328"/>
    </row>
    <row r="1572" spans="1:13" x14ac:dyDescent="0.35">
      <c r="A1572" t="s">
        <v>131</v>
      </c>
      <c r="B1572" t="s">
        <v>520</v>
      </c>
      <c r="C1572" t="s">
        <v>521</v>
      </c>
      <c r="D1572" t="s">
        <v>170</v>
      </c>
      <c r="E1572" t="s">
        <v>292</v>
      </c>
      <c r="F1572" s="328"/>
      <c r="G1572" s="328"/>
      <c r="H1572" s="328"/>
      <c r="I1572" s="328">
        <v>332.42099999999999</v>
      </c>
      <c r="J1572" s="328"/>
      <c r="K1572" s="328"/>
      <c r="L1572" s="328"/>
      <c r="M1572" s="328"/>
    </row>
    <row r="1573" spans="1:13" x14ac:dyDescent="0.35">
      <c r="A1573" t="s">
        <v>131</v>
      </c>
      <c r="B1573" t="s">
        <v>522</v>
      </c>
      <c r="C1573" t="s">
        <v>523</v>
      </c>
      <c r="D1573" t="s">
        <v>170</v>
      </c>
      <c r="E1573" t="s">
        <v>292</v>
      </c>
      <c r="F1573" s="328"/>
      <c r="G1573" s="328"/>
      <c r="H1573" s="328"/>
      <c r="I1573" s="328">
        <v>35.771999999999998</v>
      </c>
      <c r="J1573" s="328"/>
      <c r="K1573" s="328"/>
      <c r="L1573" s="328"/>
      <c r="M1573" s="328"/>
    </row>
    <row r="1574" spans="1:13" x14ac:dyDescent="0.35">
      <c r="A1574" t="s">
        <v>131</v>
      </c>
      <c r="B1574" t="s">
        <v>524</v>
      </c>
      <c r="C1574" t="s">
        <v>525</v>
      </c>
      <c r="D1574" t="s">
        <v>170</v>
      </c>
      <c r="E1574" t="s">
        <v>292</v>
      </c>
      <c r="F1574" s="328"/>
      <c r="G1574" s="328"/>
      <c r="H1574" s="328"/>
      <c r="I1574" s="328">
        <v>0</v>
      </c>
      <c r="J1574" s="328"/>
      <c r="K1574" s="328"/>
      <c r="L1574" s="328"/>
      <c r="M1574" s="328"/>
    </row>
    <row r="1575" spans="1:13" x14ac:dyDescent="0.35">
      <c r="A1575" t="s">
        <v>131</v>
      </c>
      <c r="B1575" t="s">
        <v>526</v>
      </c>
      <c r="C1575" t="s">
        <v>527</v>
      </c>
      <c r="D1575" t="s">
        <v>170</v>
      </c>
      <c r="E1575" t="s">
        <v>292</v>
      </c>
      <c r="F1575" s="328"/>
      <c r="G1575" s="328"/>
      <c r="H1575" s="328"/>
      <c r="I1575" s="328">
        <v>16.54</v>
      </c>
      <c r="J1575" s="328"/>
      <c r="K1575" s="328"/>
      <c r="L1575" s="328"/>
      <c r="M1575" s="328"/>
    </row>
    <row r="1576" spans="1:13" x14ac:dyDescent="0.35">
      <c r="A1576" t="s">
        <v>131</v>
      </c>
      <c r="B1576" t="s">
        <v>528</v>
      </c>
      <c r="C1576" t="s">
        <v>529</v>
      </c>
      <c r="D1576" t="s">
        <v>170</v>
      </c>
      <c r="E1576" t="s">
        <v>292</v>
      </c>
      <c r="F1576" s="328"/>
      <c r="G1576" s="328"/>
      <c r="H1576" s="328"/>
      <c r="I1576" s="328">
        <v>174.30600000000001</v>
      </c>
      <c r="J1576" s="328"/>
      <c r="K1576" s="328"/>
      <c r="L1576" s="328"/>
      <c r="M1576" s="328"/>
    </row>
    <row r="1577" spans="1:13" x14ac:dyDescent="0.35">
      <c r="A1577" t="s">
        <v>131</v>
      </c>
      <c r="B1577" t="s">
        <v>530</v>
      </c>
      <c r="C1577" t="s">
        <v>531</v>
      </c>
      <c r="D1577" t="s">
        <v>170</v>
      </c>
      <c r="E1577" t="s">
        <v>292</v>
      </c>
      <c r="F1577" s="328"/>
      <c r="G1577" s="328"/>
      <c r="H1577" s="328"/>
      <c r="I1577" s="328">
        <v>332.42099999999999</v>
      </c>
      <c r="J1577" s="328"/>
      <c r="K1577" s="328"/>
      <c r="L1577" s="328"/>
      <c r="M1577" s="328"/>
    </row>
    <row r="1578" spans="1:13" x14ac:dyDescent="0.35">
      <c r="A1578" t="s">
        <v>131</v>
      </c>
      <c r="B1578" t="s">
        <v>532</v>
      </c>
      <c r="C1578" t="s">
        <v>533</v>
      </c>
      <c r="D1578" t="s">
        <v>170</v>
      </c>
      <c r="E1578" t="s">
        <v>292</v>
      </c>
      <c r="F1578" s="328"/>
      <c r="G1578" s="328"/>
      <c r="H1578" s="328"/>
      <c r="I1578" s="328">
        <v>35.771999999999998</v>
      </c>
      <c r="J1578" s="328"/>
      <c r="K1578" s="328"/>
      <c r="L1578" s="328"/>
      <c r="M1578" s="328"/>
    </row>
    <row r="1579" spans="1:13" x14ac:dyDescent="0.35">
      <c r="A1579" t="s">
        <v>131</v>
      </c>
      <c r="B1579" t="s">
        <v>534</v>
      </c>
      <c r="C1579" t="s">
        <v>535</v>
      </c>
      <c r="D1579" t="s">
        <v>170</v>
      </c>
      <c r="E1579" t="s">
        <v>292</v>
      </c>
      <c r="F1579" s="328"/>
      <c r="G1579" s="328"/>
      <c r="H1579" s="328"/>
      <c r="I1579" s="328">
        <v>0</v>
      </c>
      <c r="J1579" s="328"/>
      <c r="K1579" s="328"/>
      <c r="L1579" s="328"/>
      <c r="M1579" s="328"/>
    </row>
    <row r="1580" spans="1:13" x14ac:dyDescent="0.35">
      <c r="A1580" t="s">
        <v>131</v>
      </c>
      <c r="B1580" t="s">
        <v>536</v>
      </c>
      <c r="C1580" t="s">
        <v>537</v>
      </c>
      <c r="D1580" t="s">
        <v>170</v>
      </c>
      <c r="E1580" t="s">
        <v>292</v>
      </c>
      <c r="F1580" s="328"/>
      <c r="G1580" s="328"/>
      <c r="H1580" s="328"/>
      <c r="I1580" s="328">
        <v>30.033000000000001</v>
      </c>
      <c r="J1580" s="328"/>
      <c r="K1580" s="328"/>
      <c r="L1580" s="328"/>
      <c r="M1580" s="328"/>
    </row>
    <row r="1581" spans="1:13" x14ac:dyDescent="0.35">
      <c r="A1581" t="s">
        <v>131</v>
      </c>
      <c r="B1581" t="s">
        <v>538</v>
      </c>
      <c r="C1581" t="s">
        <v>539</v>
      </c>
      <c r="D1581" t="s">
        <v>170</v>
      </c>
      <c r="E1581" t="s">
        <v>292</v>
      </c>
      <c r="F1581" s="328"/>
      <c r="G1581" s="328"/>
      <c r="H1581" s="328"/>
      <c r="I1581" s="328">
        <v>175.292</v>
      </c>
      <c r="J1581" s="328"/>
      <c r="K1581" s="328"/>
      <c r="L1581" s="328"/>
      <c r="M1581" s="328"/>
    </row>
    <row r="1582" spans="1:13" x14ac:dyDescent="0.35">
      <c r="A1582" t="s">
        <v>131</v>
      </c>
      <c r="B1582" t="s">
        <v>540</v>
      </c>
      <c r="C1582" t="s">
        <v>541</v>
      </c>
      <c r="D1582" t="s">
        <v>170</v>
      </c>
      <c r="E1582" t="s">
        <v>292</v>
      </c>
      <c r="F1582" s="328"/>
      <c r="G1582" s="328"/>
      <c r="H1582" s="328"/>
      <c r="I1582" s="328">
        <v>369.64699999999999</v>
      </c>
      <c r="J1582" s="328"/>
      <c r="K1582" s="328"/>
      <c r="L1582" s="328"/>
      <c r="M1582" s="328"/>
    </row>
    <row r="1583" spans="1:13" x14ac:dyDescent="0.35">
      <c r="A1583" t="s">
        <v>131</v>
      </c>
      <c r="B1583" t="s">
        <v>542</v>
      </c>
      <c r="C1583" t="s">
        <v>543</v>
      </c>
      <c r="D1583" t="s">
        <v>170</v>
      </c>
      <c r="E1583" t="s">
        <v>292</v>
      </c>
      <c r="F1583" s="328"/>
      <c r="G1583" s="328"/>
      <c r="H1583" s="328"/>
      <c r="I1583" s="328">
        <v>34.890999999999998</v>
      </c>
      <c r="J1583" s="328"/>
      <c r="K1583" s="328"/>
      <c r="L1583" s="328"/>
      <c r="M1583" s="328"/>
    </row>
    <row r="1584" spans="1:13" x14ac:dyDescent="0.35">
      <c r="A1584" t="s">
        <v>131</v>
      </c>
      <c r="B1584" t="s">
        <v>544</v>
      </c>
      <c r="C1584" t="s">
        <v>545</v>
      </c>
      <c r="D1584" t="s">
        <v>170</v>
      </c>
      <c r="E1584" t="s">
        <v>292</v>
      </c>
      <c r="F1584" s="328"/>
      <c r="G1584" s="328"/>
      <c r="H1584" s="328"/>
      <c r="I1584" s="328">
        <v>0</v>
      </c>
      <c r="J1584" s="328"/>
      <c r="K1584" s="328"/>
      <c r="L1584" s="328"/>
      <c r="M1584" s="328"/>
    </row>
    <row r="1585" spans="1:13" x14ac:dyDescent="0.35">
      <c r="A1585" t="s">
        <v>131</v>
      </c>
      <c r="B1585" t="s">
        <v>546</v>
      </c>
      <c r="C1585" t="s">
        <v>547</v>
      </c>
      <c r="D1585" t="s">
        <v>170</v>
      </c>
      <c r="E1585" t="s">
        <v>292</v>
      </c>
      <c r="F1585" s="328"/>
      <c r="G1585" s="328"/>
      <c r="H1585" s="328"/>
      <c r="I1585" s="328">
        <v>30.033000000000001</v>
      </c>
      <c r="J1585" s="328"/>
      <c r="K1585" s="328"/>
      <c r="L1585" s="328"/>
      <c r="M1585" s="328"/>
    </row>
    <row r="1586" spans="1:13" x14ac:dyDescent="0.35">
      <c r="A1586" t="s">
        <v>131</v>
      </c>
      <c r="B1586" t="s">
        <v>548</v>
      </c>
      <c r="C1586" t="s">
        <v>549</v>
      </c>
      <c r="D1586" t="s">
        <v>170</v>
      </c>
      <c r="E1586" t="s">
        <v>292</v>
      </c>
      <c r="F1586" s="328"/>
      <c r="G1586" s="328"/>
      <c r="H1586" s="328"/>
      <c r="I1586" s="328">
        <v>175.292</v>
      </c>
      <c r="J1586" s="328"/>
      <c r="K1586" s="328"/>
      <c r="L1586" s="328"/>
      <c r="M1586" s="328"/>
    </row>
    <row r="1587" spans="1:13" x14ac:dyDescent="0.35">
      <c r="A1587" t="s">
        <v>131</v>
      </c>
      <c r="B1587" t="s">
        <v>550</v>
      </c>
      <c r="C1587" t="s">
        <v>551</v>
      </c>
      <c r="D1587" t="s">
        <v>170</v>
      </c>
      <c r="E1587" t="s">
        <v>292</v>
      </c>
      <c r="F1587" s="328"/>
      <c r="G1587" s="328"/>
      <c r="H1587" s="328"/>
      <c r="I1587" s="328">
        <v>369.64699999999999</v>
      </c>
      <c r="J1587" s="328"/>
      <c r="K1587" s="328"/>
      <c r="L1587" s="328"/>
      <c r="M1587" s="328"/>
    </row>
    <row r="1588" spans="1:13" x14ac:dyDescent="0.35">
      <c r="A1588" t="s">
        <v>131</v>
      </c>
      <c r="B1588" t="s">
        <v>552</v>
      </c>
      <c r="C1588" t="s">
        <v>553</v>
      </c>
      <c r="D1588" t="s">
        <v>170</v>
      </c>
      <c r="E1588" t="s">
        <v>292</v>
      </c>
      <c r="F1588" s="328"/>
      <c r="G1588" s="328"/>
      <c r="H1588" s="328"/>
      <c r="I1588" s="328">
        <v>34.890999999999998</v>
      </c>
      <c r="J1588" s="328"/>
      <c r="K1588" s="328"/>
      <c r="L1588" s="328"/>
      <c r="M1588" s="328"/>
    </row>
    <row r="1589" spans="1:13" x14ac:dyDescent="0.35">
      <c r="A1589" t="s">
        <v>131</v>
      </c>
      <c r="B1589" t="s">
        <v>554</v>
      </c>
      <c r="C1589" t="s">
        <v>555</v>
      </c>
      <c r="D1589" t="s">
        <v>170</v>
      </c>
      <c r="E1589" t="s">
        <v>292</v>
      </c>
      <c r="F1589" s="328"/>
      <c r="G1589" s="328"/>
      <c r="H1589" s="328"/>
      <c r="I1589" s="328">
        <v>0</v>
      </c>
      <c r="J1589" s="328"/>
      <c r="K1589" s="328"/>
      <c r="L1589" s="328"/>
      <c r="M1589" s="328"/>
    </row>
    <row r="1590" spans="1:13" x14ac:dyDescent="0.35">
      <c r="A1590" t="s">
        <v>131</v>
      </c>
      <c r="B1590" t="s">
        <v>556</v>
      </c>
      <c r="C1590" t="s">
        <v>557</v>
      </c>
      <c r="D1590" t="s">
        <v>170</v>
      </c>
      <c r="E1590" t="s">
        <v>292</v>
      </c>
      <c r="F1590" s="328"/>
      <c r="G1590" s="328"/>
      <c r="H1590" s="328"/>
      <c r="I1590" s="328">
        <v>13.493</v>
      </c>
      <c r="J1590" s="328"/>
      <c r="K1590" s="328"/>
      <c r="L1590" s="328"/>
      <c r="M1590" s="328"/>
    </row>
    <row r="1591" spans="1:13" x14ac:dyDescent="0.35">
      <c r="A1591" t="s">
        <v>131</v>
      </c>
      <c r="B1591" t="s">
        <v>558</v>
      </c>
      <c r="C1591" t="s">
        <v>559</v>
      </c>
      <c r="D1591" t="s">
        <v>170</v>
      </c>
      <c r="E1591" t="s">
        <v>292</v>
      </c>
      <c r="F1591" s="328"/>
      <c r="G1591" s="328"/>
      <c r="H1591" s="328"/>
      <c r="I1591" s="328">
        <v>0.98599999999999</v>
      </c>
      <c r="J1591" s="328"/>
      <c r="K1591" s="328"/>
      <c r="L1591" s="328"/>
      <c r="M1591" s="328"/>
    </row>
    <row r="1592" spans="1:13" x14ac:dyDescent="0.35">
      <c r="A1592" t="s">
        <v>131</v>
      </c>
      <c r="B1592" t="s">
        <v>560</v>
      </c>
      <c r="C1592" t="s">
        <v>561</v>
      </c>
      <c r="D1592" t="s">
        <v>170</v>
      </c>
      <c r="E1592" t="s">
        <v>292</v>
      </c>
      <c r="F1592" s="328"/>
      <c r="G1592" s="328"/>
      <c r="H1592" s="328"/>
      <c r="I1592" s="328">
        <v>37.225999999999999</v>
      </c>
      <c r="J1592" s="328"/>
      <c r="K1592" s="328"/>
      <c r="L1592" s="328"/>
      <c r="M1592" s="328"/>
    </row>
    <row r="1593" spans="1:13" x14ac:dyDescent="0.35">
      <c r="A1593" t="s">
        <v>131</v>
      </c>
      <c r="B1593" t="s">
        <v>562</v>
      </c>
      <c r="C1593" t="s">
        <v>563</v>
      </c>
      <c r="D1593" t="s">
        <v>170</v>
      </c>
      <c r="E1593" t="s">
        <v>292</v>
      </c>
      <c r="F1593" s="328"/>
      <c r="G1593" s="328"/>
      <c r="H1593" s="328"/>
      <c r="I1593" s="328">
        <v>-0.88100000000000001</v>
      </c>
      <c r="J1593" s="328"/>
      <c r="K1593" s="328"/>
      <c r="L1593" s="328"/>
      <c r="M1593" s="328"/>
    </row>
    <row r="1594" spans="1:13" x14ac:dyDescent="0.35">
      <c r="A1594" t="s">
        <v>131</v>
      </c>
      <c r="B1594" t="s">
        <v>564</v>
      </c>
      <c r="C1594" t="s">
        <v>565</v>
      </c>
      <c r="D1594" t="s">
        <v>170</v>
      </c>
      <c r="E1594" t="s">
        <v>292</v>
      </c>
      <c r="F1594" s="328"/>
      <c r="G1594" s="328"/>
      <c r="H1594" s="328"/>
      <c r="I1594" s="328">
        <v>0</v>
      </c>
      <c r="J1594" s="328"/>
      <c r="K1594" s="328"/>
      <c r="L1594" s="328"/>
      <c r="M1594" s="328"/>
    </row>
    <row r="1595" spans="1:13" x14ac:dyDescent="0.35">
      <c r="A1595" t="s">
        <v>131</v>
      </c>
      <c r="B1595" t="s">
        <v>566</v>
      </c>
      <c r="C1595" t="s">
        <v>567</v>
      </c>
      <c r="D1595" t="s">
        <v>170</v>
      </c>
      <c r="E1595" t="s">
        <v>292</v>
      </c>
      <c r="F1595" s="328"/>
      <c r="G1595" s="328"/>
      <c r="H1595" s="328"/>
      <c r="I1595" s="328">
        <v>13.493</v>
      </c>
      <c r="J1595" s="328"/>
      <c r="K1595" s="328"/>
      <c r="L1595" s="328"/>
      <c r="M1595" s="328"/>
    </row>
    <row r="1596" spans="1:13" x14ac:dyDescent="0.35">
      <c r="A1596" t="s">
        <v>131</v>
      </c>
      <c r="B1596" t="s">
        <v>568</v>
      </c>
      <c r="C1596" t="s">
        <v>569</v>
      </c>
      <c r="D1596" t="s">
        <v>170</v>
      </c>
      <c r="E1596" t="s">
        <v>292</v>
      </c>
      <c r="F1596" s="328"/>
      <c r="G1596" s="328"/>
      <c r="H1596" s="328"/>
      <c r="I1596" s="328">
        <v>0.98599999999999</v>
      </c>
      <c r="J1596" s="328"/>
      <c r="K1596" s="328"/>
      <c r="L1596" s="328"/>
      <c r="M1596" s="328"/>
    </row>
    <row r="1597" spans="1:13" x14ac:dyDescent="0.35">
      <c r="A1597" t="s">
        <v>131</v>
      </c>
      <c r="B1597" t="s">
        <v>570</v>
      </c>
      <c r="C1597" t="s">
        <v>571</v>
      </c>
      <c r="D1597" t="s">
        <v>170</v>
      </c>
      <c r="E1597" t="s">
        <v>292</v>
      </c>
      <c r="F1597" s="328"/>
      <c r="G1597" s="328"/>
      <c r="H1597" s="328"/>
      <c r="I1597" s="328">
        <v>37.225999999999999</v>
      </c>
      <c r="J1597" s="328"/>
      <c r="K1597" s="328"/>
      <c r="L1597" s="328"/>
      <c r="M1597" s="328"/>
    </row>
    <row r="1598" spans="1:13" x14ac:dyDescent="0.35">
      <c r="A1598" t="s">
        <v>131</v>
      </c>
      <c r="B1598" t="s">
        <v>572</v>
      </c>
      <c r="C1598" t="s">
        <v>573</v>
      </c>
      <c r="D1598" t="s">
        <v>170</v>
      </c>
      <c r="E1598" t="s">
        <v>292</v>
      </c>
      <c r="F1598" s="328"/>
      <c r="G1598" s="328"/>
      <c r="H1598" s="328"/>
      <c r="I1598" s="328">
        <v>-0.88100000000000001</v>
      </c>
      <c r="J1598" s="328"/>
      <c r="K1598" s="328"/>
      <c r="L1598" s="328"/>
      <c r="M1598" s="328"/>
    </row>
    <row r="1599" spans="1:13" x14ac:dyDescent="0.35">
      <c r="A1599" t="s">
        <v>131</v>
      </c>
      <c r="B1599" t="s">
        <v>574</v>
      </c>
      <c r="C1599" t="s">
        <v>575</v>
      </c>
      <c r="D1599" t="s">
        <v>170</v>
      </c>
      <c r="E1599" t="s">
        <v>292</v>
      </c>
      <c r="F1599" s="328"/>
      <c r="G1599" s="328"/>
      <c r="H1599" s="328"/>
      <c r="I1599" s="328">
        <v>0</v>
      </c>
      <c r="J1599" s="328"/>
      <c r="K1599" s="328"/>
      <c r="L1599" s="328"/>
      <c r="M1599" s="328"/>
    </row>
    <row r="1600" spans="1:13" x14ac:dyDescent="0.35">
      <c r="A1600" t="s">
        <v>131</v>
      </c>
      <c r="B1600" t="s">
        <v>576</v>
      </c>
      <c r="C1600" t="s">
        <v>577</v>
      </c>
      <c r="D1600" t="s">
        <v>170</v>
      </c>
      <c r="E1600" t="s">
        <v>292</v>
      </c>
      <c r="F1600" s="328"/>
      <c r="G1600" s="328"/>
      <c r="H1600" s="328"/>
      <c r="I1600" s="328">
        <v>0</v>
      </c>
      <c r="J1600" s="328"/>
      <c r="K1600" s="328"/>
      <c r="L1600" s="328"/>
      <c r="M1600" s="328"/>
    </row>
    <row r="1601" spans="1:13" x14ac:dyDescent="0.35">
      <c r="A1601" t="s">
        <v>131</v>
      </c>
      <c r="B1601" t="s">
        <v>578</v>
      </c>
      <c r="C1601" t="s">
        <v>579</v>
      </c>
      <c r="D1601" t="s">
        <v>170</v>
      </c>
      <c r="E1601" t="s">
        <v>292</v>
      </c>
      <c r="F1601" s="328"/>
      <c r="G1601" s="328"/>
      <c r="H1601" s="328"/>
      <c r="I1601" s="328">
        <v>-18.594999999999999</v>
      </c>
      <c r="J1601" s="328"/>
      <c r="K1601" s="328"/>
      <c r="L1601" s="328"/>
      <c r="M1601" s="328"/>
    </row>
    <row r="1602" spans="1:13" x14ac:dyDescent="0.35">
      <c r="A1602" t="s">
        <v>131</v>
      </c>
      <c r="B1602" t="s">
        <v>580</v>
      </c>
      <c r="C1602" t="s">
        <v>581</v>
      </c>
      <c r="D1602" t="s">
        <v>170</v>
      </c>
      <c r="E1602" t="s">
        <v>292</v>
      </c>
      <c r="F1602" s="328"/>
      <c r="G1602" s="328"/>
      <c r="H1602" s="328"/>
      <c r="I1602" s="328">
        <v>-7.2439999999999998</v>
      </c>
      <c r="J1602" s="328"/>
      <c r="K1602" s="328"/>
      <c r="L1602" s="328"/>
      <c r="M1602" s="328"/>
    </row>
    <row r="1603" spans="1:13" x14ac:dyDescent="0.35">
      <c r="A1603" t="s">
        <v>131</v>
      </c>
      <c r="B1603" t="s">
        <v>582</v>
      </c>
      <c r="C1603" t="s">
        <v>583</v>
      </c>
      <c r="D1603" t="s">
        <v>170</v>
      </c>
      <c r="E1603" t="s">
        <v>292</v>
      </c>
      <c r="F1603" s="328"/>
      <c r="G1603" s="328"/>
      <c r="H1603" s="328"/>
      <c r="I1603" s="328">
        <v>-0.52300000000000002</v>
      </c>
      <c r="J1603" s="328"/>
      <c r="K1603" s="328"/>
      <c r="L1603" s="328"/>
      <c r="M1603" s="328"/>
    </row>
    <row r="1604" spans="1:13" x14ac:dyDescent="0.35">
      <c r="A1604" t="s">
        <v>131</v>
      </c>
      <c r="B1604" t="s">
        <v>584</v>
      </c>
      <c r="C1604" t="s">
        <v>585</v>
      </c>
      <c r="D1604" t="s">
        <v>170</v>
      </c>
      <c r="E1604" t="s">
        <v>292</v>
      </c>
      <c r="F1604" s="328"/>
      <c r="G1604" s="328"/>
      <c r="H1604" s="328"/>
      <c r="I1604" s="328">
        <v>0</v>
      </c>
      <c r="J1604" s="328"/>
      <c r="K1604" s="328"/>
      <c r="L1604" s="328"/>
      <c r="M1604" s="328"/>
    </row>
    <row r="1605" spans="1:13" x14ac:dyDescent="0.35">
      <c r="A1605" t="s">
        <v>131</v>
      </c>
      <c r="B1605" t="s">
        <v>586</v>
      </c>
      <c r="C1605" t="s">
        <v>587</v>
      </c>
      <c r="D1605" t="s">
        <v>170</v>
      </c>
      <c r="E1605" t="s">
        <v>292</v>
      </c>
      <c r="F1605" s="328"/>
      <c r="G1605" s="328"/>
      <c r="H1605" s="328"/>
      <c r="I1605" s="328">
        <v>0</v>
      </c>
      <c r="J1605" s="328"/>
      <c r="K1605" s="328"/>
      <c r="L1605" s="328"/>
      <c r="M1605" s="328"/>
    </row>
    <row r="1606" spans="1:13" x14ac:dyDescent="0.35">
      <c r="A1606" t="s">
        <v>131</v>
      </c>
      <c r="B1606" t="s">
        <v>588</v>
      </c>
      <c r="C1606" t="s">
        <v>589</v>
      </c>
      <c r="D1606" t="s">
        <v>170</v>
      </c>
      <c r="E1606" t="s">
        <v>292</v>
      </c>
      <c r="F1606" s="328"/>
      <c r="G1606" s="328"/>
      <c r="H1606" s="328"/>
      <c r="I1606" s="328">
        <v>-18.594999999999999</v>
      </c>
      <c r="J1606" s="328"/>
      <c r="K1606" s="328"/>
      <c r="L1606" s="328"/>
      <c r="M1606" s="328"/>
    </row>
    <row r="1607" spans="1:13" x14ac:dyDescent="0.35">
      <c r="A1607" t="s">
        <v>131</v>
      </c>
      <c r="B1607" t="s">
        <v>590</v>
      </c>
      <c r="C1607" t="s">
        <v>591</v>
      </c>
      <c r="D1607" t="s">
        <v>170</v>
      </c>
      <c r="E1607" t="s">
        <v>292</v>
      </c>
      <c r="F1607" s="328"/>
      <c r="G1607" s="328"/>
      <c r="H1607" s="328"/>
      <c r="I1607" s="328">
        <v>-7.2439999999999998</v>
      </c>
      <c r="J1607" s="328"/>
      <c r="K1607" s="328"/>
      <c r="L1607" s="328"/>
      <c r="M1607" s="328"/>
    </row>
    <row r="1608" spans="1:13" x14ac:dyDescent="0.35">
      <c r="A1608" t="s">
        <v>131</v>
      </c>
      <c r="B1608" t="s">
        <v>592</v>
      </c>
      <c r="C1608" t="s">
        <v>593</v>
      </c>
      <c r="D1608" t="s">
        <v>170</v>
      </c>
      <c r="E1608" t="s">
        <v>292</v>
      </c>
      <c r="F1608" s="328"/>
      <c r="G1608" s="328"/>
      <c r="H1608" s="328"/>
      <c r="I1608" s="328">
        <v>-0.52300000000000002</v>
      </c>
      <c r="J1608" s="328"/>
      <c r="K1608" s="328"/>
      <c r="L1608" s="328"/>
      <c r="M1608" s="328"/>
    </row>
    <row r="1609" spans="1:13" x14ac:dyDescent="0.35">
      <c r="A1609" t="s">
        <v>131</v>
      </c>
      <c r="B1609" t="s">
        <v>594</v>
      </c>
      <c r="C1609" t="s">
        <v>595</v>
      </c>
      <c r="D1609" t="s">
        <v>170</v>
      </c>
      <c r="E1609" t="s">
        <v>292</v>
      </c>
      <c r="F1609" s="328"/>
      <c r="G1609" s="328"/>
      <c r="H1609" s="328"/>
      <c r="I1609" s="328">
        <v>0</v>
      </c>
      <c r="J1609" s="328"/>
      <c r="K1609" s="328"/>
      <c r="L1609" s="328"/>
      <c r="M1609" s="328"/>
    </row>
    <row r="1610" spans="1:13" x14ac:dyDescent="0.35">
      <c r="A1610" t="s">
        <v>131</v>
      </c>
      <c r="B1610" t="s">
        <v>596</v>
      </c>
      <c r="C1610" t="s">
        <v>597</v>
      </c>
      <c r="D1610" t="s">
        <v>170</v>
      </c>
      <c r="E1610" t="s">
        <v>292</v>
      </c>
      <c r="F1610" s="328"/>
      <c r="G1610" s="328"/>
      <c r="H1610" s="328"/>
      <c r="I1610" s="328">
        <v>13.493</v>
      </c>
      <c r="J1610" s="328"/>
      <c r="K1610" s="328"/>
      <c r="L1610" s="328"/>
      <c r="M1610" s="328"/>
    </row>
    <row r="1611" spans="1:13" x14ac:dyDescent="0.35">
      <c r="A1611" t="s">
        <v>131</v>
      </c>
      <c r="B1611" t="s">
        <v>598</v>
      </c>
      <c r="C1611" t="s">
        <v>599</v>
      </c>
      <c r="D1611" t="s">
        <v>170</v>
      </c>
      <c r="E1611" t="s">
        <v>292</v>
      </c>
      <c r="F1611" s="328"/>
      <c r="G1611" s="328"/>
      <c r="H1611" s="328"/>
      <c r="I1611" s="328">
        <v>19.581</v>
      </c>
      <c r="J1611" s="328"/>
      <c r="K1611" s="328"/>
      <c r="L1611" s="328"/>
      <c r="M1611" s="328"/>
    </row>
    <row r="1612" spans="1:13" x14ac:dyDescent="0.35">
      <c r="A1612" t="s">
        <v>131</v>
      </c>
      <c r="B1612" t="s">
        <v>600</v>
      </c>
      <c r="C1612" t="s">
        <v>601</v>
      </c>
      <c r="D1612" t="s">
        <v>170</v>
      </c>
      <c r="E1612" t="s">
        <v>292</v>
      </c>
      <c r="F1612" s="328"/>
      <c r="G1612" s="328"/>
      <c r="H1612" s="328"/>
      <c r="I1612" s="328">
        <v>44.47</v>
      </c>
      <c r="J1612" s="328"/>
      <c r="K1612" s="328"/>
      <c r="L1612" s="328"/>
      <c r="M1612" s="328"/>
    </row>
    <row r="1613" spans="1:13" x14ac:dyDescent="0.35">
      <c r="A1613" t="s">
        <v>131</v>
      </c>
      <c r="B1613" t="s">
        <v>602</v>
      </c>
      <c r="C1613" t="s">
        <v>603</v>
      </c>
      <c r="D1613" t="s">
        <v>170</v>
      </c>
      <c r="E1613" t="s">
        <v>292</v>
      </c>
      <c r="F1613" s="328"/>
      <c r="G1613" s="328"/>
      <c r="H1613" s="328"/>
      <c r="I1613" s="328">
        <v>-0.35799999999999998</v>
      </c>
      <c r="J1613" s="328"/>
      <c r="K1613" s="328"/>
      <c r="L1613" s="328"/>
      <c r="M1613" s="328"/>
    </row>
    <row r="1614" spans="1:13" x14ac:dyDescent="0.35">
      <c r="A1614" t="s">
        <v>131</v>
      </c>
      <c r="B1614" t="s">
        <v>604</v>
      </c>
      <c r="C1614" t="s">
        <v>605</v>
      </c>
      <c r="D1614" t="s">
        <v>170</v>
      </c>
      <c r="E1614" t="s">
        <v>292</v>
      </c>
      <c r="F1614" s="328"/>
      <c r="G1614" s="328"/>
      <c r="H1614" s="328"/>
      <c r="I1614" s="328">
        <v>0</v>
      </c>
      <c r="J1614" s="328"/>
      <c r="K1614" s="328"/>
      <c r="L1614" s="328"/>
      <c r="M1614" s="328"/>
    </row>
    <row r="1615" spans="1:13" x14ac:dyDescent="0.35">
      <c r="A1615" t="s">
        <v>131</v>
      </c>
      <c r="B1615" t="s">
        <v>606</v>
      </c>
      <c r="C1615" t="s">
        <v>607</v>
      </c>
      <c r="D1615" t="s">
        <v>170</v>
      </c>
      <c r="E1615" t="s">
        <v>292</v>
      </c>
      <c r="F1615" s="328"/>
      <c r="G1615" s="328"/>
      <c r="H1615" s="328"/>
      <c r="I1615" s="328">
        <v>13.493</v>
      </c>
      <c r="J1615" s="328"/>
      <c r="K1615" s="328"/>
      <c r="L1615" s="328"/>
      <c r="M1615" s="328"/>
    </row>
    <row r="1616" spans="1:13" x14ac:dyDescent="0.35">
      <c r="A1616" t="s">
        <v>131</v>
      </c>
      <c r="B1616" t="s">
        <v>608</v>
      </c>
      <c r="C1616" t="s">
        <v>609</v>
      </c>
      <c r="D1616" t="s">
        <v>170</v>
      </c>
      <c r="E1616" t="s">
        <v>292</v>
      </c>
      <c r="F1616" s="328"/>
      <c r="G1616" s="328"/>
      <c r="H1616" s="328"/>
      <c r="I1616" s="328">
        <v>19.581</v>
      </c>
      <c r="J1616" s="328"/>
      <c r="K1616" s="328"/>
      <c r="L1616" s="328"/>
      <c r="M1616" s="328"/>
    </row>
    <row r="1617" spans="1:13" x14ac:dyDescent="0.35">
      <c r="A1617" t="s">
        <v>131</v>
      </c>
      <c r="B1617" t="s">
        <v>610</v>
      </c>
      <c r="C1617" t="s">
        <v>611</v>
      </c>
      <c r="D1617" t="s">
        <v>170</v>
      </c>
      <c r="E1617" t="s">
        <v>292</v>
      </c>
      <c r="F1617" s="328"/>
      <c r="G1617" s="328"/>
      <c r="H1617" s="328"/>
      <c r="I1617" s="328">
        <v>44.47</v>
      </c>
      <c r="J1617" s="328"/>
      <c r="K1617" s="328"/>
      <c r="L1617" s="328"/>
      <c r="M1617" s="328"/>
    </row>
    <row r="1618" spans="1:13" x14ac:dyDescent="0.35">
      <c r="A1618" t="s">
        <v>131</v>
      </c>
      <c r="B1618" t="s">
        <v>612</v>
      </c>
      <c r="C1618" t="s">
        <v>613</v>
      </c>
      <c r="D1618" t="s">
        <v>170</v>
      </c>
      <c r="E1618" t="s">
        <v>292</v>
      </c>
      <c r="F1618" s="328"/>
      <c r="G1618" s="328"/>
      <c r="H1618" s="328"/>
      <c r="I1618" s="328">
        <v>-0.35799999999999998</v>
      </c>
      <c r="J1618" s="328"/>
      <c r="K1618" s="328"/>
      <c r="L1618" s="328"/>
      <c r="M1618" s="328"/>
    </row>
    <row r="1619" spans="1:13" x14ac:dyDescent="0.35">
      <c r="A1619" t="s">
        <v>131</v>
      </c>
      <c r="B1619" t="s">
        <v>614</v>
      </c>
      <c r="C1619" t="s">
        <v>615</v>
      </c>
      <c r="D1619" t="s">
        <v>170</v>
      </c>
      <c r="E1619" t="s">
        <v>292</v>
      </c>
      <c r="F1619" s="328"/>
      <c r="G1619" s="328"/>
      <c r="H1619" s="328"/>
      <c r="I1619" s="328">
        <v>0</v>
      </c>
      <c r="J1619" s="328"/>
      <c r="K1619" s="328"/>
      <c r="L1619" s="328"/>
      <c r="M1619" s="328"/>
    </row>
    <row r="1620" spans="1:13" ht="38.25" x14ac:dyDescent="0.35">
      <c r="A1620" t="s">
        <v>131</v>
      </c>
      <c r="B1620" t="s">
        <v>616</v>
      </c>
      <c r="C1620" s="327" t="s">
        <v>617</v>
      </c>
      <c r="D1620" t="s">
        <v>424</v>
      </c>
      <c r="E1620" t="s">
        <v>292</v>
      </c>
      <c r="F1620" s="444"/>
      <c r="G1620" s="444"/>
      <c r="H1620" s="444"/>
      <c r="I1620" s="444">
        <v>885.4</v>
      </c>
      <c r="J1620" s="444"/>
      <c r="K1620" s="444"/>
      <c r="L1620" s="444"/>
      <c r="M1620" s="444"/>
    </row>
    <row r="1621" spans="1:13" ht="25.5" x14ac:dyDescent="0.35">
      <c r="A1621" t="s">
        <v>131</v>
      </c>
      <c r="B1621" t="s">
        <v>618</v>
      </c>
      <c r="C1621" s="327" t="s">
        <v>619</v>
      </c>
      <c r="D1621" t="s">
        <v>424</v>
      </c>
      <c r="E1621" t="s">
        <v>292</v>
      </c>
      <c r="F1621" s="444"/>
      <c r="G1621" s="444"/>
      <c r="H1621" s="444"/>
      <c r="I1621" s="444">
        <v>1.83</v>
      </c>
      <c r="J1621" s="444"/>
      <c r="K1621" s="444"/>
      <c r="L1621" s="444"/>
      <c r="M1621" s="444"/>
    </row>
    <row r="1622" spans="1:13" ht="25.5" x14ac:dyDescent="0.35">
      <c r="A1622" t="s">
        <v>131</v>
      </c>
      <c r="B1622" t="s">
        <v>620</v>
      </c>
      <c r="C1622" s="327" t="s">
        <v>621</v>
      </c>
      <c r="D1622" t="s">
        <v>176</v>
      </c>
      <c r="E1622" t="s">
        <v>292</v>
      </c>
      <c r="F1622" s="445"/>
      <c r="G1622" s="445"/>
      <c r="H1622" s="445"/>
      <c r="I1622" s="445">
        <v>2.0668624350575998E-3</v>
      </c>
      <c r="J1622" s="445"/>
      <c r="K1622" s="445"/>
      <c r="L1622" s="445"/>
      <c r="M1622" s="445"/>
    </row>
    <row r="1623" spans="1:13" x14ac:dyDescent="0.35">
      <c r="A1623" t="s">
        <v>131</v>
      </c>
      <c r="B1623" t="s">
        <v>622</v>
      </c>
      <c r="C1623" t="s">
        <v>623</v>
      </c>
      <c r="D1623" t="s">
        <v>424</v>
      </c>
      <c r="E1623" t="s">
        <v>292</v>
      </c>
      <c r="F1623" s="444"/>
      <c r="G1623" s="444"/>
      <c r="H1623" s="444"/>
      <c r="I1623" s="444">
        <v>782.62203865494996</v>
      </c>
      <c r="J1623" s="444"/>
      <c r="K1623" s="444"/>
      <c r="L1623" s="444"/>
      <c r="M1623" s="444"/>
    </row>
    <row r="1624" spans="1:13" x14ac:dyDescent="0.35">
      <c r="A1624" t="s">
        <v>131</v>
      </c>
      <c r="B1624" t="s">
        <v>624</v>
      </c>
      <c r="C1624" t="s">
        <v>625</v>
      </c>
      <c r="D1624" t="s">
        <v>424</v>
      </c>
      <c r="E1624" t="s">
        <v>292</v>
      </c>
      <c r="F1624" s="444"/>
      <c r="G1624" s="444"/>
      <c r="H1624" s="444"/>
      <c r="I1624" s="444">
        <v>97.178469815668194</v>
      </c>
      <c r="J1624" s="444"/>
      <c r="K1624" s="444"/>
      <c r="L1624" s="444"/>
      <c r="M1624" s="444"/>
    </row>
    <row r="1625" spans="1:13" x14ac:dyDescent="0.35">
      <c r="A1625" t="s">
        <v>131</v>
      </c>
      <c r="B1625" t="s">
        <v>626</v>
      </c>
      <c r="C1625" t="s">
        <v>627</v>
      </c>
      <c r="D1625" t="s">
        <v>424</v>
      </c>
      <c r="E1625" t="s">
        <v>292</v>
      </c>
      <c r="F1625" s="444"/>
      <c r="G1625" s="444"/>
      <c r="H1625" s="444"/>
      <c r="I1625" s="444">
        <v>562.65629965358698</v>
      </c>
      <c r="J1625" s="444"/>
      <c r="K1625" s="444"/>
      <c r="L1625" s="444"/>
      <c r="M1625" s="444"/>
    </row>
    <row r="1626" spans="1:13" x14ac:dyDescent="0.35">
      <c r="A1626" t="s">
        <v>131</v>
      </c>
      <c r="B1626" t="s">
        <v>628</v>
      </c>
      <c r="C1626" t="s">
        <v>629</v>
      </c>
      <c r="D1626" t="s">
        <v>424</v>
      </c>
      <c r="E1626" t="s">
        <v>292</v>
      </c>
      <c r="F1626" s="444"/>
      <c r="G1626" s="444"/>
      <c r="H1626" s="444"/>
      <c r="I1626" s="444">
        <v>37.800986261791302</v>
      </c>
      <c r="J1626" s="444"/>
      <c r="K1626" s="444"/>
      <c r="L1626" s="444"/>
      <c r="M1626" s="444"/>
    </row>
    <row r="1627" spans="1:13" x14ac:dyDescent="0.35">
      <c r="A1627" t="s">
        <v>131</v>
      </c>
      <c r="B1627" t="s">
        <v>630</v>
      </c>
      <c r="C1627" t="s">
        <v>631</v>
      </c>
      <c r="D1627" t="s">
        <v>188</v>
      </c>
      <c r="E1627" t="s">
        <v>292</v>
      </c>
      <c r="F1627" s="446"/>
      <c r="G1627" s="446"/>
      <c r="H1627" s="446"/>
      <c r="I1627" s="446">
        <v>2597123.5485184798</v>
      </c>
      <c r="J1627" s="446"/>
      <c r="K1627" s="446"/>
      <c r="L1627" s="446"/>
      <c r="M1627" s="446"/>
    </row>
    <row r="1628" spans="1:13" x14ac:dyDescent="0.35">
      <c r="A1628" t="s">
        <v>131</v>
      </c>
      <c r="B1628" t="s">
        <v>632</v>
      </c>
      <c r="C1628" t="s">
        <v>633</v>
      </c>
      <c r="D1628" t="s">
        <v>188</v>
      </c>
      <c r="E1628" t="s">
        <v>292</v>
      </c>
      <c r="F1628" s="446"/>
      <c r="G1628" s="446"/>
      <c r="H1628" s="446"/>
      <c r="I1628" s="446">
        <v>0</v>
      </c>
      <c r="J1628" s="446"/>
      <c r="K1628" s="446"/>
      <c r="L1628" s="446"/>
      <c r="M1628" s="446"/>
    </row>
    <row r="1629" spans="1:13" x14ac:dyDescent="0.35">
      <c r="A1629" t="s">
        <v>131</v>
      </c>
      <c r="B1629" t="s">
        <v>634</v>
      </c>
      <c r="C1629" t="s">
        <v>635</v>
      </c>
      <c r="D1629" t="s">
        <v>636</v>
      </c>
      <c r="E1629" t="s">
        <v>292</v>
      </c>
      <c r="F1629" s="446"/>
      <c r="G1629" s="446"/>
      <c r="H1629" s="446"/>
      <c r="I1629" s="446">
        <v>4863436.04</v>
      </c>
      <c r="J1629" s="446"/>
      <c r="K1629" s="446"/>
      <c r="L1629" s="446"/>
      <c r="M1629" s="446"/>
    </row>
    <row r="1630" spans="1:13" x14ac:dyDescent="0.35">
      <c r="A1630" t="s">
        <v>131</v>
      </c>
      <c r="B1630" t="s">
        <v>637</v>
      </c>
      <c r="C1630" t="s">
        <v>638</v>
      </c>
      <c r="D1630" t="s">
        <v>636</v>
      </c>
      <c r="E1630" t="s">
        <v>292</v>
      </c>
      <c r="F1630" s="446"/>
      <c r="G1630" s="446"/>
      <c r="H1630" s="446"/>
      <c r="I1630" s="446">
        <v>0</v>
      </c>
      <c r="J1630" s="446"/>
      <c r="K1630" s="446"/>
      <c r="L1630" s="446"/>
      <c r="M1630" s="446"/>
    </row>
    <row r="1631" spans="1:13" x14ac:dyDescent="0.35">
      <c r="A1631" t="s">
        <v>131</v>
      </c>
      <c r="B1631" t="s">
        <v>639</v>
      </c>
      <c r="C1631" t="s">
        <v>640</v>
      </c>
      <c r="D1631" t="s">
        <v>176</v>
      </c>
      <c r="E1631" t="s">
        <v>292</v>
      </c>
      <c r="F1631" s="445"/>
      <c r="G1631" s="445"/>
      <c r="H1631" s="445"/>
      <c r="I1631" s="445">
        <v>0</v>
      </c>
      <c r="J1631" s="445"/>
      <c r="K1631" s="445"/>
      <c r="L1631" s="445"/>
      <c r="M1631" s="445"/>
    </row>
    <row r="1632" spans="1:13" x14ac:dyDescent="0.35">
      <c r="A1632" t="s">
        <v>131</v>
      </c>
      <c r="B1632" t="s">
        <v>641</v>
      </c>
      <c r="C1632" t="s">
        <v>642</v>
      </c>
      <c r="D1632" t="s">
        <v>636</v>
      </c>
      <c r="E1632" t="s">
        <v>292</v>
      </c>
      <c r="F1632" s="446"/>
      <c r="G1632" s="446"/>
      <c r="H1632" s="446"/>
      <c r="I1632" s="446">
        <v>254200.23</v>
      </c>
      <c r="J1632" s="446"/>
      <c r="K1632" s="446"/>
      <c r="L1632" s="446"/>
      <c r="M1632" s="446"/>
    </row>
    <row r="1633" spans="1:13" x14ac:dyDescent="0.35">
      <c r="A1633" t="s">
        <v>131</v>
      </c>
      <c r="B1633" t="s">
        <v>643</v>
      </c>
      <c r="C1633" t="s">
        <v>644</v>
      </c>
      <c r="D1633" t="s">
        <v>176</v>
      </c>
      <c r="E1633" t="s">
        <v>292</v>
      </c>
      <c r="F1633" s="445"/>
      <c r="G1633" s="445"/>
      <c r="H1633" s="445"/>
      <c r="I1633" s="445">
        <v>5.2267620651180603E-2</v>
      </c>
      <c r="J1633" s="445"/>
      <c r="K1633" s="445"/>
      <c r="L1633" s="445"/>
      <c r="M1633" s="445"/>
    </row>
    <row r="1634" spans="1:13" x14ac:dyDescent="0.35">
      <c r="A1634" t="s">
        <v>131</v>
      </c>
      <c r="B1634" t="s">
        <v>645</v>
      </c>
      <c r="C1634" t="s">
        <v>646</v>
      </c>
      <c r="D1634" t="s">
        <v>636</v>
      </c>
      <c r="E1634" t="s">
        <v>292</v>
      </c>
      <c r="F1634" s="446"/>
      <c r="G1634" s="446"/>
      <c r="H1634" s="446"/>
      <c r="I1634" s="446">
        <v>4609235.82</v>
      </c>
      <c r="J1634" s="446"/>
      <c r="K1634" s="446"/>
      <c r="L1634" s="446"/>
      <c r="M1634" s="446"/>
    </row>
    <row r="1635" spans="1:13" x14ac:dyDescent="0.35">
      <c r="A1635" t="s">
        <v>131</v>
      </c>
      <c r="B1635" t="s">
        <v>647</v>
      </c>
      <c r="C1635" t="s">
        <v>648</v>
      </c>
      <c r="D1635" t="s">
        <v>176</v>
      </c>
      <c r="E1635" t="s">
        <v>292</v>
      </c>
      <c r="F1635" s="445"/>
      <c r="G1635" s="445"/>
      <c r="H1635" s="445"/>
      <c r="I1635" s="445">
        <v>0.94773238140497895</v>
      </c>
      <c r="J1635" s="445"/>
      <c r="K1635" s="445"/>
      <c r="L1635" s="445"/>
      <c r="M1635" s="445"/>
    </row>
    <row r="1636" spans="1:13" x14ac:dyDescent="0.35">
      <c r="A1636" t="s">
        <v>131</v>
      </c>
      <c r="B1636" t="s">
        <v>649</v>
      </c>
      <c r="C1636" t="s">
        <v>650</v>
      </c>
      <c r="D1636" t="s">
        <v>176</v>
      </c>
      <c r="E1636" t="s">
        <v>292</v>
      </c>
      <c r="F1636" s="445"/>
      <c r="G1636" s="445"/>
      <c r="H1636" s="445"/>
      <c r="I1636" s="445">
        <v>0.88229999999999997</v>
      </c>
      <c r="J1636" s="445"/>
      <c r="K1636" s="445"/>
      <c r="L1636" s="445"/>
      <c r="M1636" s="445"/>
    </row>
    <row r="1637" spans="1:13" x14ac:dyDescent="0.35">
      <c r="A1637" t="s">
        <v>131</v>
      </c>
      <c r="B1637" t="s">
        <v>651</v>
      </c>
      <c r="C1637" t="s">
        <v>652</v>
      </c>
      <c r="D1637" t="s">
        <v>176</v>
      </c>
      <c r="E1637" t="s">
        <v>292</v>
      </c>
      <c r="F1637" s="445"/>
      <c r="G1637" s="445"/>
      <c r="H1637" s="445"/>
      <c r="I1637" s="445">
        <v>4.0300000000000002E-2</v>
      </c>
      <c r="J1637" s="445"/>
      <c r="K1637" s="445"/>
      <c r="L1637" s="445"/>
      <c r="M1637" s="445"/>
    </row>
    <row r="1638" spans="1:13" x14ac:dyDescent="0.35">
      <c r="A1638" t="s">
        <v>131</v>
      </c>
      <c r="B1638" t="s">
        <v>653</v>
      </c>
      <c r="C1638" t="s">
        <v>654</v>
      </c>
      <c r="D1638" t="s">
        <v>176</v>
      </c>
      <c r="E1638" t="s">
        <v>292</v>
      </c>
      <c r="F1638" s="445"/>
      <c r="G1638" s="445"/>
      <c r="H1638" s="445"/>
      <c r="I1638" s="445">
        <v>7.7299999999999994E-2</v>
      </c>
      <c r="J1638" s="445"/>
      <c r="K1638" s="445"/>
      <c r="L1638" s="445"/>
      <c r="M1638" s="445"/>
    </row>
    <row r="1639" spans="1:13" x14ac:dyDescent="0.35">
      <c r="A1639" t="s">
        <v>131</v>
      </c>
      <c r="B1639" t="s">
        <v>655</v>
      </c>
      <c r="C1639" t="s">
        <v>656</v>
      </c>
      <c r="D1639" t="s">
        <v>189</v>
      </c>
      <c r="E1639" t="s">
        <v>292</v>
      </c>
      <c r="F1639" s="446"/>
      <c r="G1639" s="446"/>
      <c r="H1639" s="446"/>
      <c r="I1639" s="446">
        <v>664</v>
      </c>
      <c r="J1639" s="446"/>
      <c r="K1639" s="446"/>
      <c r="L1639" s="446"/>
      <c r="M1639" s="446"/>
    </row>
    <row r="1640" spans="1:13" x14ac:dyDescent="0.35">
      <c r="A1640" t="s">
        <v>131</v>
      </c>
      <c r="B1640" t="s">
        <v>657</v>
      </c>
      <c r="C1640" t="s">
        <v>658</v>
      </c>
      <c r="D1640" t="s">
        <v>170</v>
      </c>
      <c r="E1640" t="s">
        <v>292</v>
      </c>
      <c r="F1640" s="328"/>
      <c r="G1640" s="328"/>
      <c r="H1640" s="328"/>
      <c r="I1640" s="328">
        <v>1.135</v>
      </c>
      <c r="J1640" s="328"/>
      <c r="K1640" s="328"/>
      <c r="L1640" s="328"/>
      <c r="M1640" s="328"/>
    </row>
    <row r="1641" spans="1:13" x14ac:dyDescent="0.35">
      <c r="A1641" t="s">
        <v>131</v>
      </c>
      <c r="B1641" t="s">
        <v>659</v>
      </c>
      <c r="C1641" t="s">
        <v>660</v>
      </c>
      <c r="D1641" t="s">
        <v>170</v>
      </c>
      <c r="E1641" t="s">
        <v>292</v>
      </c>
      <c r="F1641" s="328"/>
      <c r="G1641" s="328"/>
      <c r="H1641" s="328"/>
      <c r="I1641" s="328">
        <v>1.274</v>
      </c>
      <c r="J1641" s="328"/>
      <c r="K1641" s="328"/>
      <c r="L1641" s="328"/>
      <c r="M1641" s="328"/>
    </row>
    <row r="1642" spans="1:13" x14ac:dyDescent="0.35">
      <c r="A1642" t="s">
        <v>133</v>
      </c>
      <c r="B1642" t="s">
        <v>290</v>
      </c>
      <c r="C1642" t="s">
        <v>291</v>
      </c>
      <c r="D1642" t="s">
        <v>170</v>
      </c>
      <c r="E1642" t="s">
        <v>292</v>
      </c>
      <c r="F1642" s="328"/>
      <c r="G1642" s="328"/>
      <c r="H1642" s="328"/>
      <c r="I1642" s="328">
        <v>214.092691715722</v>
      </c>
      <c r="J1642" s="328"/>
      <c r="K1642" s="328"/>
      <c r="L1642" s="328"/>
      <c r="M1642" s="328"/>
    </row>
    <row r="1643" spans="1:13" x14ac:dyDescent="0.35">
      <c r="A1643" t="s">
        <v>133</v>
      </c>
      <c r="B1643" t="s">
        <v>293</v>
      </c>
      <c r="C1643" t="s">
        <v>294</v>
      </c>
      <c r="D1643" t="s">
        <v>172</v>
      </c>
      <c r="E1643" t="s">
        <v>292</v>
      </c>
      <c r="F1643" s="328"/>
      <c r="G1643" s="328"/>
      <c r="H1643" s="328"/>
      <c r="I1643" s="328">
        <v>5586.598</v>
      </c>
      <c r="J1643" s="328"/>
      <c r="K1643" s="328"/>
      <c r="L1643" s="328"/>
      <c r="M1643" s="328"/>
    </row>
    <row r="1644" spans="1:13" x14ac:dyDescent="0.35">
      <c r="A1644" t="s">
        <v>133</v>
      </c>
      <c r="B1644" t="s">
        <v>295</v>
      </c>
      <c r="C1644" t="s">
        <v>296</v>
      </c>
      <c r="D1644" t="s">
        <v>188</v>
      </c>
      <c r="E1644" t="s">
        <v>292</v>
      </c>
      <c r="F1644" s="443"/>
      <c r="G1644" s="443"/>
      <c r="H1644" s="443">
        <v>0.66</v>
      </c>
      <c r="I1644" s="443">
        <v>2.42</v>
      </c>
      <c r="J1644" s="443"/>
      <c r="K1644" s="443"/>
      <c r="L1644" s="443"/>
      <c r="M1644" s="443"/>
    </row>
    <row r="1645" spans="1:13" x14ac:dyDescent="0.35">
      <c r="A1645" t="s">
        <v>133</v>
      </c>
      <c r="B1645" t="s">
        <v>297</v>
      </c>
      <c r="C1645" t="s">
        <v>298</v>
      </c>
      <c r="D1645" t="s">
        <v>205</v>
      </c>
      <c r="E1645" t="s">
        <v>292</v>
      </c>
      <c r="I1645" t="s">
        <v>299</v>
      </c>
    </row>
    <row r="1646" spans="1:13" x14ac:dyDescent="0.35">
      <c r="A1646" t="s">
        <v>133</v>
      </c>
      <c r="B1646" t="s">
        <v>300</v>
      </c>
      <c r="C1646" t="s">
        <v>301</v>
      </c>
      <c r="D1646" t="s">
        <v>170</v>
      </c>
      <c r="E1646" t="s">
        <v>292</v>
      </c>
      <c r="F1646" s="328"/>
      <c r="G1646" s="328"/>
      <c r="H1646" s="328"/>
      <c r="I1646" s="328">
        <v>-0.89837999999999996</v>
      </c>
      <c r="J1646" s="328"/>
      <c r="K1646" s="328"/>
      <c r="L1646" s="328"/>
      <c r="M1646" s="328"/>
    </row>
    <row r="1647" spans="1:13" x14ac:dyDescent="0.35">
      <c r="A1647" t="s">
        <v>133</v>
      </c>
      <c r="B1647" t="s">
        <v>302</v>
      </c>
      <c r="C1647" t="s">
        <v>303</v>
      </c>
      <c r="D1647" t="s">
        <v>170</v>
      </c>
      <c r="E1647" t="s">
        <v>292</v>
      </c>
      <c r="F1647" s="328"/>
      <c r="G1647" s="328"/>
      <c r="H1647" s="328"/>
      <c r="I1647" s="328">
        <v>-0.89800000000000002</v>
      </c>
      <c r="J1647" s="328"/>
      <c r="K1647" s="328"/>
      <c r="L1647" s="328"/>
      <c r="M1647" s="328"/>
    </row>
    <row r="1648" spans="1:13" x14ac:dyDescent="0.35">
      <c r="A1648" t="s">
        <v>133</v>
      </c>
      <c r="B1648" t="s">
        <v>304</v>
      </c>
      <c r="C1648" t="s">
        <v>305</v>
      </c>
      <c r="D1648" t="s">
        <v>186</v>
      </c>
      <c r="E1648" t="s">
        <v>292</v>
      </c>
      <c r="F1648" s="443"/>
      <c r="G1648" s="443"/>
      <c r="H1648" s="443">
        <v>1.2488425925925899E-2</v>
      </c>
      <c r="I1648" s="443">
        <v>9.4816027055699796E-3</v>
      </c>
      <c r="J1648" s="443"/>
      <c r="K1648" s="443"/>
      <c r="L1648" s="443"/>
      <c r="M1648" s="443"/>
    </row>
    <row r="1649" spans="1:13" x14ac:dyDescent="0.35">
      <c r="A1649" t="s">
        <v>133</v>
      </c>
      <c r="B1649" t="s">
        <v>306</v>
      </c>
      <c r="C1649" t="s">
        <v>307</v>
      </c>
      <c r="D1649" t="s">
        <v>205</v>
      </c>
      <c r="E1649" t="s">
        <v>292</v>
      </c>
      <c r="I1649" t="s">
        <v>299</v>
      </c>
    </row>
    <row r="1650" spans="1:13" x14ac:dyDescent="0.35">
      <c r="A1650" t="s">
        <v>133</v>
      </c>
      <c r="B1650" t="s">
        <v>309</v>
      </c>
      <c r="C1650" t="s">
        <v>310</v>
      </c>
      <c r="D1650" t="s">
        <v>170</v>
      </c>
      <c r="E1650" t="s">
        <v>292</v>
      </c>
      <c r="F1650" s="328"/>
      <c r="G1650" s="328"/>
      <c r="H1650" s="328"/>
      <c r="I1650" s="328">
        <v>-10.1222136728694</v>
      </c>
      <c r="J1650" s="328"/>
      <c r="K1650" s="328"/>
      <c r="L1650" s="328"/>
      <c r="M1650" s="328"/>
    </row>
    <row r="1651" spans="1:13" x14ac:dyDescent="0.35">
      <c r="A1651" t="s">
        <v>133</v>
      </c>
      <c r="B1651" t="s">
        <v>311</v>
      </c>
      <c r="C1651" t="s">
        <v>312</v>
      </c>
      <c r="D1651" t="s">
        <v>170</v>
      </c>
      <c r="E1651" t="s">
        <v>292</v>
      </c>
      <c r="F1651" s="328"/>
      <c r="G1651" s="328"/>
      <c r="H1651" s="328"/>
      <c r="I1651" s="328">
        <v>-51.487000000000002</v>
      </c>
      <c r="J1651" s="328"/>
      <c r="K1651" s="328"/>
      <c r="L1651" s="328"/>
      <c r="M1651" s="328"/>
    </row>
    <row r="1652" spans="1:13" x14ac:dyDescent="0.35">
      <c r="A1652" t="s">
        <v>133</v>
      </c>
      <c r="B1652" t="s">
        <v>313</v>
      </c>
      <c r="C1652" t="s">
        <v>314</v>
      </c>
      <c r="D1652" t="s">
        <v>189</v>
      </c>
      <c r="E1652" t="s">
        <v>292</v>
      </c>
      <c r="F1652" s="444"/>
      <c r="G1652" s="444"/>
      <c r="H1652" s="444" t="s">
        <v>661</v>
      </c>
      <c r="I1652" s="444">
        <v>5.3885084846680398</v>
      </c>
      <c r="J1652" s="444"/>
      <c r="K1652" s="444"/>
      <c r="L1652" s="444"/>
      <c r="M1652" s="444"/>
    </row>
    <row r="1653" spans="1:13" x14ac:dyDescent="0.35">
      <c r="A1653" t="s">
        <v>133</v>
      </c>
      <c r="B1653" t="s">
        <v>315</v>
      </c>
      <c r="C1653" t="s">
        <v>316</v>
      </c>
      <c r="D1653" t="s">
        <v>205</v>
      </c>
      <c r="E1653" t="s">
        <v>292</v>
      </c>
      <c r="I1653" t="s">
        <v>308</v>
      </c>
    </row>
    <row r="1654" spans="1:13" x14ac:dyDescent="0.35">
      <c r="A1654" t="s">
        <v>133</v>
      </c>
      <c r="B1654" t="s">
        <v>317</v>
      </c>
      <c r="C1654" t="s">
        <v>318</v>
      </c>
      <c r="D1654" t="s">
        <v>170</v>
      </c>
      <c r="E1654" t="s">
        <v>292</v>
      </c>
      <c r="F1654" s="328"/>
      <c r="G1654" s="328"/>
      <c r="H1654" s="328"/>
      <c r="I1654" s="328">
        <v>2.6709000000000001</v>
      </c>
      <c r="J1654" s="328"/>
      <c r="K1654" s="328"/>
      <c r="L1654" s="328"/>
      <c r="M1654" s="328"/>
    </row>
    <row r="1655" spans="1:13" x14ac:dyDescent="0.35">
      <c r="A1655" t="s">
        <v>133</v>
      </c>
      <c r="B1655" t="s">
        <v>319</v>
      </c>
      <c r="C1655" t="s">
        <v>320</v>
      </c>
      <c r="D1655" t="s">
        <v>170</v>
      </c>
      <c r="E1655" t="s">
        <v>292</v>
      </c>
      <c r="F1655" s="328"/>
      <c r="G1655" s="328"/>
      <c r="H1655" s="328"/>
      <c r="I1655" s="328">
        <v>11.666</v>
      </c>
      <c r="J1655" s="328"/>
      <c r="K1655" s="328"/>
      <c r="L1655" s="328"/>
      <c r="M1655" s="328"/>
    </row>
    <row r="1656" spans="1:13" x14ac:dyDescent="0.35">
      <c r="A1656" t="s">
        <v>133</v>
      </c>
      <c r="B1656" t="s">
        <v>321</v>
      </c>
      <c r="C1656" t="s">
        <v>322</v>
      </c>
      <c r="D1656" t="s">
        <v>189</v>
      </c>
      <c r="E1656" t="s">
        <v>292</v>
      </c>
      <c r="F1656" s="444"/>
      <c r="G1656" s="444"/>
      <c r="H1656" s="444" t="s">
        <v>661</v>
      </c>
      <c r="I1656" s="444">
        <v>-1.50891632373114</v>
      </c>
      <c r="J1656" s="444"/>
      <c r="K1656" s="444"/>
      <c r="L1656" s="444"/>
      <c r="M1656" s="444"/>
    </row>
    <row r="1657" spans="1:13" x14ac:dyDescent="0.35">
      <c r="A1657" t="s">
        <v>133</v>
      </c>
      <c r="B1657" t="s">
        <v>323</v>
      </c>
      <c r="C1657" t="s">
        <v>324</v>
      </c>
      <c r="D1657" t="s">
        <v>205</v>
      </c>
      <c r="E1657" t="s">
        <v>292</v>
      </c>
      <c r="I1657" t="s">
        <v>299</v>
      </c>
    </row>
    <row r="1658" spans="1:13" x14ac:dyDescent="0.35">
      <c r="A1658" t="s">
        <v>133</v>
      </c>
      <c r="B1658" t="s">
        <v>325</v>
      </c>
      <c r="C1658" t="s">
        <v>326</v>
      </c>
      <c r="D1658" t="s">
        <v>170</v>
      </c>
      <c r="E1658" t="s">
        <v>292</v>
      </c>
      <c r="F1658" s="328"/>
      <c r="G1658" s="328"/>
      <c r="H1658" s="328"/>
      <c r="I1658" s="328">
        <v>-2.6448</v>
      </c>
      <c r="J1658" s="328"/>
      <c r="K1658" s="328"/>
      <c r="L1658" s="328"/>
      <c r="M1658" s="328"/>
    </row>
    <row r="1659" spans="1:13" x14ac:dyDescent="0.35">
      <c r="A1659" t="s">
        <v>133</v>
      </c>
      <c r="B1659" t="s">
        <v>327</v>
      </c>
      <c r="C1659" t="s">
        <v>328</v>
      </c>
      <c r="D1659" t="s">
        <v>170</v>
      </c>
      <c r="E1659" t="s">
        <v>292</v>
      </c>
      <c r="F1659" s="328"/>
      <c r="G1659" s="328"/>
      <c r="H1659" s="328"/>
      <c r="I1659" s="328">
        <v>-33.965000000000003</v>
      </c>
      <c r="J1659" s="328"/>
      <c r="K1659" s="328"/>
      <c r="L1659" s="328"/>
      <c r="M1659" s="328"/>
    </row>
    <row r="1660" spans="1:13" x14ac:dyDescent="0.35">
      <c r="A1660" t="s">
        <v>133</v>
      </c>
      <c r="B1660" t="s">
        <v>329</v>
      </c>
      <c r="C1660" t="s">
        <v>330</v>
      </c>
      <c r="D1660" t="s">
        <v>188</v>
      </c>
      <c r="E1660" t="s">
        <v>292</v>
      </c>
      <c r="F1660" s="444"/>
      <c r="G1660" s="444"/>
      <c r="H1660" s="444">
        <v>246.6</v>
      </c>
      <c r="I1660" s="444">
        <v>269.574803149606</v>
      </c>
      <c r="J1660" s="444"/>
      <c r="K1660" s="444"/>
      <c r="L1660" s="444"/>
      <c r="M1660" s="444"/>
    </row>
    <row r="1661" spans="1:13" x14ac:dyDescent="0.35">
      <c r="A1661" t="s">
        <v>133</v>
      </c>
      <c r="B1661" t="s">
        <v>331</v>
      </c>
      <c r="C1661" t="s">
        <v>332</v>
      </c>
      <c r="D1661" t="s">
        <v>205</v>
      </c>
      <c r="E1661" t="s">
        <v>292</v>
      </c>
      <c r="I1661" t="s">
        <v>299</v>
      </c>
    </row>
    <row r="1662" spans="1:13" x14ac:dyDescent="0.35">
      <c r="A1662" t="s">
        <v>133</v>
      </c>
      <c r="B1662" t="s">
        <v>333</v>
      </c>
      <c r="C1662" t="s">
        <v>334</v>
      </c>
      <c r="D1662" t="s">
        <v>170</v>
      </c>
      <c r="E1662" t="s">
        <v>292</v>
      </c>
      <c r="F1662" s="328"/>
      <c r="G1662" s="328"/>
      <c r="H1662" s="328"/>
      <c r="I1662" s="328">
        <v>-1.05820000000001</v>
      </c>
      <c r="J1662" s="328"/>
      <c r="K1662" s="328"/>
      <c r="L1662" s="328"/>
      <c r="M1662" s="328"/>
    </row>
    <row r="1663" spans="1:13" x14ac:dyDescent="0.35">
      <c r="A1663" t="s">
        <v>133</v>
      </c>
      <c r="B1663" t="s">
        <v>335</v>
      </c>
      <c r="C1663" t="s">
        <v>336</v>
      </c>
      <c r="D1663" t="s">
        <v>170</v>
      </c>
      <c r="E1663" t="s">
        <v>292</v>
      </c>
      <c r="F1663" s="328"/>
      <c r="G1663" s="328"/>
      <c r="H1663" s="328"/>
      <c r="I1663" s="328">
        <v>1.3580000000000001</v>
      </c>
      <c r="J1663" s="328"/>
      <c r="K1663" s="328"/>
      <c r="L1663" s="328"/>
      <c r="M1663" s="328"/>
    </row>
    <row r="1664" spans="1:13" x14ac:dyDescent="0.35">
      <c r="A1664" t="s">
        <v>133</v>
      </c>
      <c r="B1664" t="s">
        <v>337</v>
      </c>
      <c r="C1664" t="s">
        <v>338</v>
      </c>
      <c r="D1664" t="s">
        <v>189</v>
      </c>
      <c r="E1664" t="s">
        <v>292</v>
      </c>
      <c r="F1664" s="443"/>
      <c r="G1664" s="443"/>
      <c r="H1664" s="443">
        <v>1.6</v>
      </c>
      <c r="I1664" s="443">
        <v>1.7642261012412499</v>
      </c>
      <c r="J1664" s="443"/>
      <c r="K1664" s="443"/>
      <c r="L1664" s="443"/>
      <c r="M1664" s="443"/>
    </row>
    <row r="1665" spans="1:13" x14ac:dyDescent="0.35">
      <c r="A1665" t="s">
        <v>133</v>
      </c>
      <c r="B1665" t="s">
        <v>339</v>
      </c>
      <c r="C1665" t="s">
        <v>340</v>
      </c>
      <c r="D1665" t="s">
        <v>205</v>
      </c>
      <c r="E1665" t="s">
        <v>292</v>
      </c>
      <c r="I1665" t="s">
        <v>308</v>
      </c>
    </row>
    <row r="1666" spans="1:13" x14ac:dyDescent="0.35">
      <c r="A1666" t="s">
        <v>133</v>
      </c>
      <c r="B1666" t="s">
        <v>341</v>
      </c>
      <c r="C1666" t="s">
        <v>342</v>
      </c>
      <c r="D1666" t="s">
        <v>170</v>
      </c>
      <c r="E1666" t="s">
        <v>292</v>
      </c>
      <c r="F1666" s="328"/>
      <c r="G1666" s="328"/>
      <c r="H1666" s="328"/>
      <c r="I1666" s="328">
        <v>0</v>
      </c>
      <c r="J1666" s="328"/>
      <c r="K1666" s="328"/>
      <c r="L1666" s="328"/>
      <c r="M1666" s="328"/>
    </row>
    <row r="1667" spans="1:13" x14ac:dyDescent="0.35">
      <c r="A1667" t="s">
        <v>133</v>
      </c>
      <c r="B1667" t="s">
        <v>343</v>
      </c>
      <c r="C1667" t="s">
        <v>344</v>
      </c>
      <c r="D1667" t="s">
        <v>170</v>
      </c>
      <c r="E1667" t="s">
        <v>292</v>
      </c>
      <c r="F1667" s="328"/>
      <c r="G1667" s="328"/>
      <c r="H1667" s="328"/>
      <c r="I1667" s="328">
        <v>0</v>
      </c>
      <c r="J1667" s="328"/>
      <c r="K1667" s="328"/>
      <c r="L1667" s="328"/>
      <c r="M1667" s="328"/>
    </row>
    <row r="1668" spans="1:13" x14ac:dyDescent="0.35">
      <c r="A1668" t="s">
        <v>133</v>
      </c>
      <c r="B1668" t="s">
        <v>345</v>
      </c>
      <c r="C1668" t="s">
        <v>346</v>
      </c>
      <c r="D1668" t="s">
        <v>188</v>
      </c>
      <c r="E1668" t="s">
        <v>292</v>
      </c>
      <c r="F1668" s="444"/>
      <c r="G1668" s="444"/>
      <c r="H1668" s="444"/>
      <c r="I1668" s="444">
        <v>55</v>
      </c>
      <c r="J1668" s="444"/>
      <c r="K1668" s="444"/>
      <c r="L1668" s="444"/>
      <c r="M1668" s="444"/>
    </row>
    <row r="1669" spans="1:13" x14ac:dyDescent="0.35">
      <c r="A1669" t="s">
        <v>133</v>
      </c>
      <c r="B1669" t="s">
        <v>347</v>
      </c>
      <c r="C1669" t="s">
        <v>348</v>
      </c>
      <c r="D1669" t="s">
        <v>188</v>
      </c>
      <c r="E1669" t="s">
        <v>292</v>
      </c>
      <c r="F1669" s="444"/>
      <c r="G1669" s="444"/>
      <c r="H1669" s="444"/>
      <c r="I1669" s="444">
        <v>57.142857142857103</v>
      </c>
      <c r="J1669" s="444"/>
      <c r="K1669" s="444"/>
      <c r="L1669" s="444"/>
      <c r="M1669" s="444"/>
    </row>
    <row r="1670" spans="1:13" x14ac:dyDescent="0.35">
      <c r="A1670" t="s">
        <v>133</v>
      </c>
      <c r="B1670" t="s">
        <v>349</v>
      </c>
      <c r="C1670" t="s">
        <v>350</v>
      </c>
      <c r="D1670" t="s">
        <v>188</v>
      </c>
      <c r="E1670" t="s">
        <v>292</v>
      </c>
      <c r="F1670" s="443"/>
      <c r="G1670" s="443"/>
      <c r="H1670" s="443" t="s">
        <v>661</v>
      </c>
      <c r="I1670" s="443">
        <v>2.3055022334552899</v>
      </c>
      <c r="J1670" s="443"/>
      <c r="K1670" s="443"/>
      <c r="L1670" s="443"/>
      <c r="M1670" s="443"/>
    </row>
    <row r="1671" spans="1:13" x14ac:dyDescent="0.35">
      <c r="A1671" t="s">
        <v>133</v>
      </c>
      <c r="B1671" t="s">
        <v>351</v>
      </c>
      <c r="C1671" t="s">
        <v>352</v>
      </c>
      <c r="D1671" t="s">
        <v>205</v>
      </c>
      <c r="E1671" t="s">
        <v>292</v>
      </c>
      <c r="I1671" t="s">
        <v>299</v>
      </c>
    </row>
    <row r="1672" spans="1:13" x14ac:dyDescent="0.35">
      <c r="A1672" t="s">
        <v>133</v>
      </c>
      <c r="B1672" t="s">
        <v>353</v>
      </c>
      <c r="C1672" t="s">
        <v>354</v>
      </c>
      <c r="D1672" t="s">
        <v>170</v>
      </c>
      <c r="E1672" t="s">
        <v>292</v>
      </c>
      <c r="F1672" s="328"/>
      <c r="G1672" s="328"/>
      <c r="H1672" s="328"/>
      <c r="I1672" s="328">
        <v>-10.56006</v>
      </c>
      <c r="J1672" s="328"/>
      <c r="K1672" s="328"/>
      <c r="L1672" s="328"/>
      <c r="M1672" s="328"/>
    </row>
    <row r="1673" spans="1:13" x14ac:dyDescent="0.35">
      <c r="A1673" t="s">
        <v>133</v>
      </c>
      <c r="B1673" t="s">
        <v>355</v>
      </c>
      <c r="C1673" t="s">
        <v>356</v>
      </c>
      <c r="D1673" t="s">
        <v>170</v>
      </c>
      <c r="E1673" t="s">
        <v>292</v>
      </c>
      <c r="F1673" s="328"/>
      <c r="G1673" s="328"/>
      <c r="H1673" s="328"/>
      <c r="I1673" s="328">
        <v>-9.3870000000000005</v>
      </c>
      <c r="J1673" s="328"/>
      <c r="K1673" s="328"/>
      <c r="L1673" s="328"/>
      <c r="M1673" s="328"/>
    </row>
    <row r="1674" spans="1:13" x14ac:dyDescent="0.35">
      <c r="A1674" t="s">
        <v>133</v>
      </c>
      <c r="B1674" t="s">
        <v>357</v>
      </c>
      <c r="C1674" t="s">
        <v>358</v>
      </c>
      <c r="D1674" t="s">
        <v>188</v>
      </c>
      <c r="E1674" t="s">
        <v>292</v>
      </c>
      <c r="F1674" s="443"/>
      <c r="G1674" s="443"/>
      <c r="H1674" s="443" t="s">
        <v>661</v>
      </c>
      <c r="I1674" s="443">
        <v>26.672817247812901</v>
      </c>
      <c r="J1674" s="443"/>
      <c r="K1674" s="443"/>
      <c r="L1674" s="443"/>
      <c r="M1674" s="443"/>
    </row>
    <row r="1675" spans="1:13" x14ac:dyDescent="0.35">
      <c r="A1675" t="s">
        <v>133</v>
      </c>
      <c r="B1675" t="s">
        <v>359</v>
      </c>
      <c r="C1675" t="s">
        <v>360</v>
      </c>
      <c r="D1675" t="s">
        <v>205</v>
      </c>
      <c r="E1675" t="s">
        <v>292</v>
      </c>
      <c r="I1675" t="s">
        <v>299</v>
      </c>
    </row>
    <row r="1676" spans="1:13" x14ac:dyDescent="0.35">
      <c r="A1676" t="s">
        <v>133</v>
      </c>
      <c r="B1676" t="s">
        <v>361</v>
      </c>
      <c r="C1676" t="s">
        <v>362</v>
      </c>
      <c r="D1676" t="s">
        <v>170</v>
      </c>
      <c r="E1676" t="s">
        <v>292</v>
      </c>
      <c r="F1676" s="328"/>
      <c r="G1676" s="328"/>
      <c r="H1676" s="328"/>
      <c r="I1676" s="328">
        <v>-2.73888</v>
      </c>
      <c r="J1676" s="328"/>
      <c r="K1676" s="328"/>
      <c r="L1676" s="328"/>
      <c r="M1676" s="328"/>
    </row>
    <row r="1677" spans="1:13" x14ac:dyDescent="0.35">
      <c r="A1677" t="s">
        <v>133</v>
      </c>
      <c r="B1677" t="s">
        <v>363</v>
      </c>
      <c r="C1677" t="s">
        <v>364</v>
      </c>
      <c r="D1677" t="s">
        <v>170</v>
      </c>
      <c r="E1677" t="s">
        <v>292</v>
      </c>
      <c r="F1677" s="328"/>
      <c r="G1677" s="328"/>
      <c r="H1677" s="328"/>
      <c r="I1677" s="328">
        <v>-2.7389999999999999</v>
      </c>
      <c r="J1677" s="328"/>
      <c r="K1677" s="328"/>
      <c r="L1677" s="328"/>
      <c r="M1677" s="328"/>
    </row>
    <row r="1678" spans="1:13" x14ac:dyDescent="0.35">
      <c r="A1678" t="s">
        <v>133</v>
      </c>
      <c r="B1678" t="s">
        <v>365</v>
      </c>
      <c r="C1678" t="s">
        <v>366</v>
      </c>
      <c r="D1678" t="s">
        <v>188</v>
      </c>
      <c r="E1678" t="s">
        <v>292</v>
      </c>
      <c r="F1678" s="443"/>
      <c r="G1678" s="443"/>
      <c r="H1678" s="443">
        <v>5.9</v>
      </c>
      <c r="I1678" s="443">
        <v>3.9643599463044401</v>
      </c>
      <c r="J1678" s="443"/>
      <c r="K1678" s="443"/>
      <c r="L1678" s="443"/>
      <c r="M1678" s="443"/>
    </row>
    <row r="1679" spans="1:13" x14ac:dyDescent="0.35">
      <c r="A1679" t="s">
        <v>133</v>
      </c>
      <c r="B1679" t="s">
        <v>367</v>
      </c>
      <c r="C1679" t="s">
        <v>368</v>
      </c>
      <c r="D1679" t="s">
        <v>205</v>
      </c>
      <c r="E1679" t="s">
        <v>292</v>
      </c>
      <c r="I1679" t="s">
        <v>308</v>
      </c>
    </row>
    <row r="1680" spans="1:13" x14ac:dyDescent="0.35">
      <c r="A1680" t="s">
        <v>133</v>
      </c>
      <c r="B1680" t="s">
        <v>369</v>
      </c>
      <c r="C1680" t="s">
        <v>370</v>
      </c>
      <c r="D1680" t="s">
        <v>170</v>
      </c>
      <c r="E1680" t="s">
        <v>292</v>
      </c>
      <c r="F1680" s="328"/>
      <c r="G1680" s="328"/>
      <c r="H1680" s="328"/>
      <c r="I1680" s="328">
        <v>3.0200000000000001E-2</v>
      </c>
      <c r="J1680" s="328"/>
      <c r="K1680" s="328"/>
      <c r="L1680" s="328"/>
      <c r="M1680" s="328"/>
    </row>
    <row r="1681" spans="1:13" x14ac:dyDescent="0.35">
      <c r="A1681" t="s">
        <v>133</v>
      </c>
      <c r="B1681" t="s">
        <v>371</v>
      </c>
      <c r="C1681" t="s">
        <v>372</v>
      </c>
      <c r="D1681" t="s">
        <v>170</v>
      </c>
      <c r="E1681" t="s">
        <v>292</v>
      </c>
      <c r="F1681" s="328"/>
      <c r="G1681" s="328"/>
      <c r="H1681" s="328"/>
      <c r="I1681" s="328">
        <v>0.03</v>
      </c>
      <c r="J1681" s="328"/>
      <c r="K1681" s="328"/>
      <c r="L1681" s="328"/>
      <c r="M1681" s="328"/>
    </row>
    <row r="1682" spans="1:13" x14ac:dyDescent="0.35">
      <c r="A1682" t="s">
        <v>133</v>
      </c>
      <c r="B1682" t="s">
        <v>373</v>
      </c>
      <c r="C1682" t="s">
        <v>374</v>
      </c>
      <c r="D1682" t="s">
        <v>188</v>
      </c>
      <c r="E1682" t="s">
        <v>292</v>
      </c>
      <c r="F1682" s="443"/>
      <c r="G1682" s="443"/>
      <c r="H1682" s="443" t="s">
        <v>661</v>
      </c>
      <c r="I1682" s="443">
        <v>99.74</v>
      </c>
      <c r="J1682" s="443"/>
      <c r="K1682" s="443"/>
      <c r="L1682" s="443"/>
      <c r="M1682" s="443"/>
    </row>
    <row r="1683" spans="1:13" x14ac:dyDescent="0.35">
      <c r="A1683" t="s">
        <v>133</v>
      </c>
      <c r="B1683" t="s">
        <v>375</v>
      </c>
      <c r="C1683" t="s">
        <v>376</v>
      </c>
      <c r="D1683" t="s">
        <v>205</v>
      </c>
      <c r="E1683" t="s">
        <v>292</v>
      </c>
      <c r="I1683" t="s">
        <v>299</v>
      </c>
    </row>
    <row r="1684" spans="1:13" x14ac:dyDescent="0.35">
      <c r="A1684" t="s">
        <v>133</v>
      </c>
      <c r="B1684" t="s">
        <v>377</v>
      </c>
      <c r="C1684" t="s">
        <v>378</v>
      </c>
      <c r="D1684" t="s">
        <v>170</v>
      </c>
      <c r="E1684" t="s">
        <v>292</v>
      </c>
      <c r="F1684" s="328"/>
      <c r="G1684" s="328"/>
      <c r="H1684" s="328"/>
      <c r="I1684" s="328">
        <v>0</v>
      </c>
      <c r="J1684" s="328"/>
      <c r="K1684" s="328"/>
      <c r="L1684" s="328"/>
      <c r="M1684" s="328"/>
    </row>
    <row r="1685" spans="1:13" x14ac:dyDescent="0.35">
      <c r="A1685" t="s">
        <v>133</v>
      </c>
      <c r="B1685" t="s">
        <v>379</v>
      </c>
      <c r="C1685" t="s">
        <v>380</v>
      </c>
      <c r="D1685" t="s">
        <v>170</v>
      </c>
      <c r="E1685" t="s">
        <v>292</v>
      </c>
      <c r="F1685" s="328"/>
      <c r="G1685" s="328"/>
      <c r="H1685" s="328"/>
      <c r="I1685" s="328">
        <v>0</v>
      </c>
      <c r="J1685" s="328"/>
      <c r="K1685" s="328"/>
      <c r="L1685" s="328"/>
      <c r="M1685" s="328"/>
    </row>
    <row r="1686" spans="1:13" x14ac:dyDescent="0.35">
      <c r="A1686" t="s">
        <v>133</v>
      </c>
      <c r="B1686" t="s">
        <v>381</v>
      </c>
      <c r="C1686" t="s">
        <v>382</v>
      </c>
      <c r="D1686" t="s">
        <v>188</v>
      </c>
      <c r="E1686" t="s">
        <v>292</v>
      </c>
      <c r="F1686" s="444"/>
      <c r="G1686" s="444"/>
      <c r="H1686" s="444"/>
      <c r="I1686" s="444">
        <v>46.153846153846203</v>
      </c>
      <c r="J1686" s="444"/>
      <c r="K1686" s="444"/>
      <c r="L1686" s="444"/>
      <c r="M1686" s="444"/>
    </row>
    <row r="1687" spans="1:13" x14ac:dyDescent="0.35">
      <c r="A1687" t="s">
        <v>133</v>
      </c>
      <c r="B1687" t="s">
        <v>383</v>
      </c>
      <c r="C1687" t="s">
        <v>384</v>
      </c>
      <c r="D1687" t="s">
        <v>385</v>
      </c>
      <c r="E1687" t="s">
        <v>292</v>
      </c>
      <c r="F1687" s="443"/>
      <c r="G1687" s="443"/>
      <c r="H1687" s="443"/>
      <c r="I1687" s="443">
        <v>72.915000000000006</v>
      </c>
      <c r="J1687" s="443"/>
      <c r="K1687" s="443"/>
      <c r="L1687" s="443"/>
      <c r="M1687" s="443"/>
    </row>
    <row r="1688" spans="1:13" x14ac:dyDescent="0.35">
      <c r="A1688" t="s">
        <v>133</v>
      </c>
      <c r="B1688" t="s">
        <v>386</v>
      </c>
      <c r="C1688" t="s">
        <v>387</v>
      </c>
      <c r="D1688" t="s">
        <v>189</v>
      </c>
      <c r="E1688" t="s">
        <v>292</v>
      </c>
      <c r="F1688" s="444"/>
      <c r="G1688" s="444"/>
      <c r="H1688" s="444">
        <v>77.900000000000006</v>
      </c>
      <c r="I1688" s="444">
        <v>88.5</v>
      </c>
      <c r="J1688" s="444"/>
      <c r="K1688" s="444"/>
      <c r="L1688" s="444"/>
      <c r="M1688" s="444"/>
    </row>
    <row r="1689" spans="1:13" x14ac:dyDescent="0.35">
      <c r="A1689" t="s">
        <v>133</v>
      </c>
      <c r="B1689" t="s">
        <v>388</v>
      </c>
      <c r="C1689" t="s">
        <v>389</v>
      </c>
      <c r="D1689" t="s">
        <v>205</v>
      </c>
      <c r="E1689" t="s">
        <v>292</v>
      </c>
      <c r="I1689" t="s">
        <v>299</v>
      </c>
    </row>
    <row r="1690" spans="1:13" x14ac:dyDescent="0.35">
      <c r="A1690" t="s">
        <v>133</v>
      </c>
      <c r="B1690" t="s">
        <v>390</v>
      </c>
      <c r="C1690" t="s">
        <v>391</v>
      </c>
      <c r="D1690" t="s">
        <v>176</v>
      </c>
      <c r="E1690" t="s">
        <v>292</v>
      </c>
      <c r="F1690" s="445"/>
      <c r="G1690" s="445"/>
      <c r="H1690" s="445"/>
      <c r="I1690" s="445">
        <v>3.5104910531615498E-2</v>
      </c>
      <c r="J1690" s="445"/>
      <c r="K1690" s="445"/>
      <c r="L1690" s="445"/>
      <c r="M1690" s="445"/>
    </row>
    <row r="1691" spans="1:13" x14ac:dyDescent="0.35">
      <c r="A1691" t="s">
        <v>133</v>
      </c>
      <c r="B1691" t="s">
        <v>392</v>
      </c>
      <c r="C1691" t="s">
        <v>393</v>
      </c>
      <c r="D1691" t="s">
        <v>205</v>
      </c>
      <c r="E1691" t="s">
        <v>292</v>
      </c>
      <c r="I1691" t="s">
        <v>308</v>
      </c>
    </row>
    <row r="1692" spans="1:13" x14ac:dyDescent="0.35">
      <c r="A1692" t="s">
        <v>133</v>
      </c>
      <c r="B1692" t="s">
        <v>394</v>
      </c>
      <c r="C1692" t="s">
        <v>395</v>
      </c>
      <c r="D1692" t="s">
        <v>188</v>
      </c>
      <c r="E1692" t="s">
        <v>292</v>
      </c>
      <c r="F1692" s="444"/>
      <c r="G1692" s="444"/>
      <c r="H1692" s="444" t="s">
        <v>661</v>
      </c>
      <c r="I1692" s="444">
        <v>56.7723727193938</v>
      </c>
      <c r="J1692" s="444"/>
      <c r="K1692" s="444"/>
      <c r="L1692" s="444"/>
      <c r="M1692" s="444"/>
    </row>
    <row r="1693" spans="1:13" x14ac:dyDescent="0.35">
      <c r="A1693" t="s">
        <v>133</v>
      </c>
      <c r="B1693" t="s">
        <v>396</v>
      </c>
      <c r="C1693" t="s">
        <v>397</v>
      </c>
      <c r="D1693" t="s">
        <v>205</v>
      </c>
      <c r="E1693" t="s">
        <v>292</v>
      </c>
      <c r="I1693" t="s">
        <v>308</v>
      </c>
    </row>
    <row r="1694" spans="1:13" x14ac:dyDescent="0.35">
      <c r="A1694" t="s">
        <v>133</v>
      </c>
      <c r="B1694" t="s">
        <v>398</v>
      </c>
      <c r="C1694" t="s">
        <v>399</v>
      </c>
      <c r="D1694" t="s">
        <v>188</v>
      </c>
      <c r="E1694" t="s">
        <v>292</v>
      </c>
      <c r="F1694" s="444"/>
      <c r="G1694" s="444"/>
      <c r="H1694" s="444" t="s">
        <v>661</v>
      </c>
      <c r="I1694" s="444">
        <v>18.289295317673702</v>
      </c>
      <c r="J1694" s="444"/>
      <c r="K1694" s="444"/>
      <c r="L1694" s="444"/>
      <c r="M1694" s="444"/>
    </row>
    <row r="1695" spans="1:13" x14ac:dyDescent="0.35">
      <c r="A1695" t="s">
        <v>133</v>
      </c>
      <c r="B1695" t="s">
        <v>400</v>
      </c>
      <c r="C1695" t="s">
        <v>401</v>
      </c>
      <c r="D1695" t="s">
        <v>205</v>
      </c>
      <c r="E1695" t="s">
        <v>292</v>
      </c>
      <c r="I1695" t="s">
        <v>308</v>
      </c>
    </row>
    <row r="1696" spans="1:13" x14ac:dyDescent="0.35">
      <c r="A1696" t="s">
        <v>133</v>
      </c>
      <c r="B1696" t="s">
        <v>402</v>
      </c>
      <c r="C1696" t="s">
        <v>403</v>
      </c>
      <c r="D1696" t="s">
        <v>189</v>
      </c>
      <c r="E1696" t="s">
        <v>292</v>
      </c>
      <c r="F1696" s="443"/>
      <c r="G1696" s="443"/>
      <c r="H1696" s="443">
        <v>10.25</v>
      </c>
      <c r="I1696" s="443">
        <v>10.25</v>
      </c>
      <c r="J1696" s="443"/>
      <c r="K1696" s="443"/>
      <c r="L1696" s="443"/>
      <c r="M1696" s="443"/>
    </row>
    <row r="1697" spans="1:13" x14ac:dyDescent="0.35">
      <c r="A1697" t="s">
        <v>133</v>
      </c>
      <c r="B1697" t="s">
        <v>404</v>
      </c>
      <c r="C1697" t="s">
        <v>405</v>
      </c>
      <c r="D1697" t="s">
        <v>205</v>
      </c>
      <c r="E1697" t="s">
        <v>292</v>
      </c>
      <c r="I1697" t="s">
        <v>308</v>
      </c>
    </row>
    <row r="1698" spans="1:13" x14ac:dyDescent="0.35">
      <c r="A1698" t="s">
        <v>133</v>
      </c>
      <c r="B1698" t="s">
        <v>406</v>
      </c>
      <c r="C1698" t="s">
        <v>407</v>
      </c>
      <c r="D1698" t="s">
        <v>188</v>
      </c>
      <c r="E1698" t="s">
        <v>292</v>
      </c>
      <c r="F1698" s="444"/>
      <c r="G1698" s="444"/>
      <c r="H1698" s="444"/>
      <c r="I1698" s="444">
        <v>68.75</v>
      </c>
      <c r="J1698" s="444"/>
      <c r="K1698" s="444"/>
      <c r="L1698" s="444"/>
      <c r="M1698" s="444"/>
    </row>
    <row r="1699" spans="1:13" x14ac:dyDescent="0.35">
      <c r="A1699" t="s">
        <v>133</v>
      </c>
      <c r="B1699" t="s">
        <v>408</v>
      </c>
      <c r="C1699" t="s">
        <v>409</v>
      </c>
      <c r="D1699" t="s">
        <v>182</v>
      </c>
      <c r="E1699" t="s">
        <v>292</v>
      </c>
      <c r="F1699" s="443">
        <v>31460.6</v>
      </c>
      <c r="G1699" s="443">
        <v>31549.996711005999</v>
      </c>
      <c r="H1699" s="443">
        <v>31624.04</v>
      </c>
      <c r="I1699" s="443">
        <v>31750</v>
      </c>
      <c r="J1699" s="443">
        <v>31411.174470000002</v>
      </c>
      <c r="K1699" s="443">
        <v>31411.174470000002</v>
      </c>
      <c r="L1699" s="443">
        <v>31411.174470000002</v>
      </c>
      <c r="M1699" s="443">
        <v>31411.174470000002</v>
      </c>
    </row>
    <row r="1700" spans="1:13" x14ac:dyDescent="0.35">
      <c r="A1700" t="s">
        <v>133</v>
      </c>
      <c r="B1700" t="s">
        <v>410</v>
      </c>
      <c r="C1700" t="s">
        <v>411</v>
      </c>
      <c r="D1700" t="s">
        <v>188</v>
      </c>
      <c r="E1700" t="s">
        <v>292</v>
      </c>
      <c r="F1700" s="446"/>
      <c r="G1700" s="446"/>
      <c r="H1700" s="446"/>
      <c r="I1700" s="446">
        <v>4824</v>
      </c>
      <c r="J1700" s="446"/>
      <c r="K1700" s="446"/>
      <c r="L1700" s="446"/>
      <c r="M1700" s="446"/>
    </row>
    <row r="1701" spans="1:13" x14ac:dyDescent="0.35">
      <c r="A1701" t="s">
        <v>133</v>
      </c>
      <c r="B1701" t="s">
        <v>412</v>
      </c>
      <c r="C1701" t="s">
        <v>413</v>
      </c>
      <c r="D1701" t="s">
        <v>188</v>
      </c>
      <c r="E1701" t="s">
        <v>292</v>
      </c>
      <c r="F1701" s="444"/>
      <c r="G1701" s="444"/>
      <c r="H1701" s="444"/>
      <c r="I1701" s="444">
        <v>151.93700787401599</v>
      </c>
      <c r="J1701" s="444"/>
      <c r="K1701" s="444"/>
      <c r="L1701" s="444"/>
      <c r="M1701" s="444"/>
    </row>
    <row r="1702" spans="1:13" x14ac:dyDescent="0.35">
      <c r="A1702" t="s">
        <v>133</v>
      </c>
      <c r="B1702" t="s">
        <v>414</v>
      </c>
      <c r="C1702" t="s">
        <v>415</v>
      </c>
      <c r="D1702" t="s">
        <v>188</v>
      </c>
      <c r="E1702" t="s">
        <v>292</v>
      </c>
      <c r="F1702" s="446"/>
      <c r="G1702" s="446"/>
      <c r="H1702" s="446"/>
      <c r="I1702" s="446">
        <v>3735</v>
      </c>
      <c r="J1702" s="446"/>
      <c r="K1702" s="446"/>
      <c r="L1702" s="446"/>
      <c r="M1702" s="446"/>
    </row>
    <row r="1703" spans="1:13" x14ac:dyDescent="0.35">
      <c r="A1703" t="s">
        <v>133</v>
      </c>
      <c r="B1703" t="s">
        <v>416</v>
      </c>
      <c r="C1703" t="s">
        <v>417</v>
      </c>
      <c r="D1703" t="s">
        <v>188</v>
      </c>
      <c r="E1703" t="s">
        <v>292</v>
      </c>
      <c r="F1703" s="444"/>
      <c r="G1703" s="444"/>
      <c r="H1703" s="444"/>
      <c r="I1703" s="444">
        <v>117.637795275591</v>
      </c>
      <c r="J1703" s="444"/>
      <c r="K1703" s="444"/>
      <c r="L1703" s="444"/>
      <c r="M1703" s="444"/>
    </row>
    <row r="1704" spans="1:13" x14ac:dyDescent="0.35">
      <c r="A1704" t="s">
        <v>133</v>
      </c>
      <c r="B1704" t="s">
        <v>418</v>
      </c>
      <c r="C1704" t="s">
        <v>419</v>
      </c>
      <c r="D1704" t="s">
        <v>188</v>
      </c>
      <c r="E1704" t="s">
        <v>292</v>
      </c>
      <c r="F1704" s="446"/>
      <c r="G1704" s="446"/>
      <c r="H1704" s="446"/>
      <c r="I1704" s="446">
        <v>8559</v>
      </c>
      <c r="J1704" s="446"/>
      <c r="K1704" s="446"/>
      <c r="L1704" s="446"/>
      <c r="M1704" s="446"/>
    </row>
    <row r="1705" spans="1:13" x14ac:dyDescent="0.35">
      <c r="A1705" t="s">
        <v>133</v>
      </c>
      <c r="B1705" t="s">
        <v>420</v>
      </c>
      <c r="C1705" t="s">
        <v>421</v>
      </c>
      <c r="D1705">
        <v>0</v>
      </c>
      <c r="E1705" t="s">
        <v>292</v>
      </c>
      <c r="F1705" s="328"/>
      <c r="G1705" s="328"/>
      <c r="H1705" s="328"/>
      <c r="I1705" s="328">
        <v>10216.709999999999</v>
      </c>
      <c r="J1705" s="328"/>
      <c r="K1705" s="328"/>
      <c r="L1705" s="328"/>
      <c r="M1705" s="328"/>
    </row>
    <row r="1706" spans="1:13" x14ac:dyDescent="0.35">
      <c r="A1706" t="s">
        <v>133</v>
      </c>
      <c r="B1706" t="s">
        <v>422</v>
      </c>
      <c r="C1706" t="s">
        <v>423</v>
      </c>
      <c r="D1706" t="s">
        <v>424</v>
      </c>
      <c r="E1706" t="s">
        <v>292</v>
      </c>
      <c r="F1706" s="444"/>
      <c r="G1706" s="444"/>
      <c r="H1706" s="444"/>
      <c r="I1706" s="444">
        <v>1559</v>
      </c>
      <c r="J1706" s="444"/>
      <c r="K1706" s="444"/>
      <c r="L1706" s="444"/>
      <c r="M1706" s="444"/>
    </row>
    <row r="1707" spans="1:13" x14ac:dyDescent="0.35">
      <c r="A1707" t="s">
        <v>133</v>
      </c>
      <c r="B1707" t="s">
        <v>425</v>
      </c>
      <c r="C1707" t="s">
        <v>426</v>
      </c>
      <c r="D1707" t="s">
        <v>427</v>
      </c>
      <c r="E1707" t="s">
        <v>292</v>
      </c>
      <c r="F1707" s="444">
        <v>145.80000000000001</v>
      </c>
      <c r="G1707" s="444">
        <v>146.9</v>
      </c>
      <c r="H1707" s="444">
        <v>144.6</v>
      </c>
      <c r="I1707" s="444">
        <v>152.593153764764</v>
      </c>
      <c r="J1707" s="444"/>
      <c r="K1707" s="444"/>
      <c r="L1707" s="444"/>
      <c r="M1707" s="444"/>
    </row>
    <row r="1708" spans="1:13" x14ac:dyDescent="0.35">
      <c r="A1708" t="s">
        <v>133</v>
      </c>
      <c r="B1708" t="s">
        <v>428</v>
      </c>
      <c r="C1708" t="s">
        <v>429</v>
      </c>
      <c r="D1708" t="s">
        <v>424</v>
      </c>
      <c r="E1708" t="s">
        <v>292</v>
      </c>
      <c r="F1708" s="444">
        <v>698.1</v>
      </c>
      <c r="G1708" s="444">
        <v>690.7</v>
      </c>
      <c r="H1708" s="444">
        <v>626.6</v>
      </c>
      <c r="I1708" s="444">
        <v>589.6</v>
      </c>
      <c r="J1708" s="444"/>
      <c r="K1708" s="444"/>
      <c r="L1708" s="444"/>
      <c r="M1708" s="444"/>
    </row>
    <row r="1709" spans="1:13" x14ac:dyDescent="0.35">
      <c r="A1709" t="s">
        <v>133</v>
      </c>
      <c r="B1709" t="s">
        <v>430</v>
      </c>
      <c r="C1709" t="s">
        <v>431</v>
      </c>
      <c r="D1709" t="s">
        <v>424</v>
      </c>
      <c r="E1709" t="s">
        <v>292</v>
      </c>
      <c r="F1709" s="444"/>
      <c r="G1709" s="444"/>
      <c r="H1709" s="444"/>
      <c r="I1709" s="444">
        <v>671.8</v>
      </c>
      <c r="J1709" s="444"/>
      <c r="K1709" s="444"/>
      <c r="L1709" s="444"/>
      <c r="M1709" s="444"/>
    </row>
    <row r="1710" spans="1:13" x14ac:dyDescent="0.35">
      <c r="A1710" t="s">
        <v>133</v>
      </c>
      <c r="B1710" t="s">
        <v>432</v>
      </c>
      <c r="C1710" t="s">
        <v>433</v>
      </c>
      <c r="D1710" t="s">
        <v>424</v>
      </c>
      <c r="E1710" t="s">
        <v>292</v>
      </c>
      <c r="F1710" s="444"/>
      <c r="G1710" s="444"/>
      <c r="H1710" s="444"/>
      <c r="I1710" s="444">
        <v>635.6</v>
      </c>
      <c r="J1710" s="444"/>
      <c r="K1710" s="444"/>
      <c r="L1710" s="444"/>
      <c r="M1710" s="444"/>
    </row>
    <row r="1711" spans="1:13" x14ac:dyDescent="0.35">
      <c r="A1711" t="s">
        <v>133</v>
      </c>
      <c r="B1711" t="s">
        <v>434</v>
      </c>
      <c r="C1711" t="s">
        <v>435</v>
      </c>
      <c r="D1711" t="s">
        <v>427</v>
      </c>
      <c r="E1711" t="s">
        <v>292</v>
      </c>
      <c r="F1711" s="444"/>
      <c r="G1711" s="444"/>
      <c r="H1711" s="444"/>
      <c r="I1711" s="444">
        <v>145.80000000000001</v>
      </c>
      <c r="J1711" s="444"/>
      <c r="K1711" s="444"/>
      <c r="L1711" s="444"/>
      <c r="M1711" s="444"/>
    </row>
    <row r="1712" spans="1:13" x14ac:dyDescent="0.35">
      <c r="A1712" t="s">
        <v>133</v>
      </c>
      <c r="B1712" t="s">
        <v>436</v>
      </c>
      <c r="C1712" t="s">
        <v>437</v>
      </c>
      <c r="D1712" t="s">
        <v>427</v>
      </c>
      <c r="E1712" t="s">
        <v>292</v>
      </c>
      <c r="F1712" s="444"/>
      <c r="G1712" s="444"/>
      <c r="H1712" s="444"/>
      <c r="I1712" s="444">
        <v>148</v>
      </c>
      <c r="J1712" s="444"/>
      <c r="K1712" s="444"/>
      <c r="L1712" s="444"/>
      <c r="M1712" s="444"/>
    </row>
    <row r="1713" spans="1:13" x14ac:dyDescent="0.35">
      <c r="A1713" t="s">
        <v>133</v>
      </c>
      <c r="B1713" t="s">
        <v>438</v>
      </c>
      <c r="C1713" t="s">
        <v>439</v>
      </c>
      <c r="D1713">
        <v>0</v>
      </c>
      <c r="E1713" t="s">
        <v>292</v>
      </c>
      <c r="F1713" s="444">
        <v>3826.422</v>
      </c>
      <c r="G1713" s="444">
        <v>3879.9940000000001</v>
      </c>
      <c r="H1713" s="444">
        <v>3919.4850000000001</v>
      </c>
      <c r="I1713" s="444">
        <v>3955.7919999999999</v>
      </c>
      <c r="J1713" s="444"/>
      <c r="K1713" s="444"/>
      <c r="L1713" s="444"/>
      <c r="M1713" s="444"/>
    </row>
    <row r="1714" spans="1:13" x14ac:dyDescent="0.35">
      <c r="A1714" t="s">
        <v>133</v>
      </c>
      <c r="B1714" t="s">
        <v>440</v>
      </c>
      <c r="C1714" t="s">
        <v>441</v>
      </c>
      <c r="D1714" t="s">
        <v>188</v>
      </c>
      <c r="E1714" t="s">
        <v>292</v>
      </c>
      <c r="F1714" s="446"/>
      <c r="G1714" s="446"/>
      <c r="H1714" s="446"/>
      <c r="I1714" s="446">
        <v>37507.229166666701</v>
      </c>
      <c r="J1714" s="446"/>
      <c r="K1714" s="446"/>
      <c r="L1714" s="446"/>
      <c r="M1714" s="446"/>
    </row>
    <row r="1715" spans="1:13" x14ac:dyDescent="0.35">
      <c r="A1715" t="s">
        <v>133</v>
      </c>
      <c r="B1715" t="s">
        <v>442</v>
      </c>
      <c r="C1715" t="s">
        <v>443</v>
      </c>
      <c r="D1715" t="s">
        <v>188</v>
      </c>
      <c r="E1715" t="s">
        <v>292</v>
      </c>
      <c r="F1715" s="446"/>
      <c r="G1715" s="446"/>
      <c r="H1715" s="446"/>
      <c r="I1715" s="446">
        <v>128195</v>
      </c>
      <c r="J1715" s="446"/>
      <c r="K1715" s="446"/>
      <c r="L1715" s="446"/>
      <c r="M1715" s="446"/>
    </row>
    <row r="1716" spans="1:13" ht="38.25" x14ac:dyDescent="0.35">
      <c r="A1716" t="s">
        <v>133</v>
      </c>
      <c r="B1716" t="s">
        <v>444</v>
      </c>
      <c r="C1716" s="327" t="s">
        <v>445</v>
      </c>
      <c r="D1716" t="s">
        <v>424</v>
      </c>
      <c r="E1716" t="s">
        <v>292</v>
      </c>
      <c r="F1716" s="444"/>
      <c r="G1716" s="444"/>
      <c r="H1716" s="444"/>
      <c r="I1716" s="444">
        <v>3481.98</v>
      </c>
      <c r="J1716" s="444"/>
      <c r="K1716" s="444"/>
      <c r="L1716" s="444"/>
      <c r="M1716" s="444"/>
    </row>
    <row r="1717" spans="1:13" ht="25.5" x14ac:dyDescent="0.35">
      <c r="A1717" t="s">
        <v>133</v>
      </c>
      <c r="B1717" t="s">
        <v>446</v>
      </c>
      <c r="C1717" s="327" t="s">
        <v>447</v>
      </c>
      <c r="D1717" t="s">
        <v>424</v>
      </c>
      <c r="E1717" t="s">
        <v>292</v>
      </c>
      <c r="F1717" s="444"/>
      <c r="G1717" s="444"/>
      <c r="H1717" s="444"/>
      <c r="I1717" s="444">
        <v>61.43</v>
      </c>
      <c r="J1717" s="444"/>
      <c r="K1717" s="444"/>
      <c r="L1717" s="444"/>
      <c r="M1717" s="444"/>
    </row>
    <row r="1718" spans="1:13" x14ac:dyDescent="0.35">
      <c r="A1718" t="s">
        <v>133</v>
      </c>
      <c r="B1718" t="s">
        <v>448</v>
      </c>
      <c r="C1718" t="s">
        <v>449</v>
      </c>
      <c r="D1718">
        <v>0</v>
      </c>
      <c r="E1718" t="s">
        <v>292</v>
      </c>
      <c r="F1718" s="328"/>
      <c r="G1718" s="328"/>
      <c r="H1718" s="328"/>
      <c r="I1718" s="328">
        <v>5620.98</v>
      </c>
      <c r="J1718" s="328"/>
      <c r="K1718" s="328"/>
      <c r="L1718" s="328"/>
      <c r="M1718" s="328"/>
    </row>
    <row r="1719" spans="1:13" x14ac:dyDescent="0.35">
      <c r="A1719" t="s">
        <v>133</v>
      </c>
      <c r="B1719" t="s">
        <v>450</v>
      </c>
      <c r="C1719" t="s">
        <v>451</v>
      </c>
      <c r="D1719" t="s">
        <v>188</v>
      </c>
      <c r="E1719" t="s">
        <v>292</v>
      </c>
      <c r="F1719" s="446"/>
      <c r="G1719" s="446"/>
      <c r="H1719" s="446"/>
      <c r="I1719" s="446">
        <v>197324</v>
      </c>
      <c r="J1719" s="446"/>
      <c r="K1719" s="446"/>
      <c r="L1719" s="446"/>
      <c r="M1719" s="446"/>
    </row>
    <row r="1720" spans="1:13" x14ac:dyDescent="0.35">
      <c r="A1720" t="s">
        <v>133</v>
      </c>
      <c r="B1720" t="s">
        <v>452</v>
      </c>
      <c r="C1720" t="s">
        <v>453</v>
      </c>
      <c r="D1720" t="s">
        <v>188</v>
      </c>
      <c r="E1720" t="s">
        <v>292</v>
      </c>
      <c r="F1720" s="446"/>
      <c r="G1720" s="446"/>
      <c r="H1720" s="446"/>
      <c r="I1720" s="446">
        <v>44999</v>
      </c>
      <c r="J1720" s="446"/>
      <c r="K1720" s="446"/>
      <c r="L1720" s="446"/>
      <c r="M1720" s="446"/>
    </row>
    <row r="1721" spans="1:13" x14ac:dyDescent="0.35">
      <c r="A1721" t="s">
        <v>133</v>
      </c>
      <c r="B1721" t="s">
        <v>454</v>
      </c>
      <c r="C1721" t="s">
        <v>455</v>
      </c>
      <c r="D1721" t="s">
        <v>188</v>
      </c>
      <c r="E1721" t="s">
        <v>292</v>
      </c>
      <c r="F1721" s="446"/>
      <c r="G1721" s="446"/>
      <c r="H1721" s="446"/>
      <c r="I1721" s="446">
        <v>25547</v>
      </c>
      <c r="J1721" s="446"/>
      <c r="K1721" s="446"/>
      <c r="L1721" s="446"/>
      <c r="M1721" s="446"/>
    </row>
    <row r="1722" spans="1:13" x14ac:dyDescent="0.35">
      <c r="A1722" t="s">
        <v>133</v>
      </c>
      <c r="B1722" t="s">
        <v>456</v>
      </c>
      <c r="C1722" t="s">
        <v>457</v>
      </c>
      <c r="D1722" t="s">
        <v>188</v>
      </c>
      <c r="E1722" t="s">
        <v>292</v>
      </c>
      <c r="F1722" s="446"/>
      <c r="G1722" s="446"/>
      <c r="H1722" s="446"/>
      <c r="I1722" s="446">
        <v>8230</v>
      </c>
      <c r="J1722" s="446"/>
      <c r="K1722" s="446"/>
      <c r="L1722" s="446"/>
      <c r="M1722" s="446"/>
    </row>
    <row r="1723" spans="1:13" x14ac:dyDescent="0.35">
      <c r="A1723" t="s">
        <v>133</v>
      </c>
      <c r="B1723" t="s">
        <v>458</v>
      </c>
      <c r="C1723" t="s">
        <v>459</v>
      </c>
      <c r="D1723" t="s">
        <v>172</v>
      </c>
      <c r="E1723" t="s">
        <v>292</v>
      </c>
      <c r="F1723" s="328"/>
      <c r="G1723" s="328"/>
      <c r="H1723" s="328"/>
      <c r="I1723" s="328">
        <v>6037.7330000000002</v>
      </c>
      <c r="J1723" s="328"/>
      <c r="K1723" s="328"/>
      <c r="L1723" s="328"/>
      <c r="M1723" s="328"/>
    </row>
    <row r="1724" spans="1:13" x14ac:dyDescent="0.35">
      <c r="A1724" t="s">
        <v>133</v>
      </c>
      <c r="B1724" t="s">
        <v>460</v>
      </c>
      <c r="C1724" t="s">
        <v>461</v>
      </c>
      <c r="D1724" t="s">
        <v>188</v>
      </c>
      <c r="E1724" t="s">
        <v>292</v>
      </c>
      <c r="F1724" s="446"/>
      <c r="G1724" s="446"/>
      <c r="H1724" s="446"/>
      <c r="I1724" s="446">
        <v>1281</v>
      </c>
      <c r="J1724" s="446"/>
      <c r="K1724" s="446"/>
      <c r="L1724" s="446"/>
      <c r="M1724" s="446"/>
    </row>
    <row r="1725" spans="1:13" x14ac:dyDescent="0.35">
      <c r="A1725" t="s">
        <v>133</v>
      </c>
      <c r="B1725" t="s">
        <v>462</v>
      </c>
      <c r="C1725" t="s">
        <v>463</v>
      </c>
      <c r="D1725" t="s">
        <v>188</v>
      </c>
      <c r="E1725" t="s">
        <v>292</v>
      </c>
      <c r="F1725" s="446"/>
      <c r="G1725" s="446"/>
      <c r="H1725" s="446"/>
      <c r="I1725" s="446">
        <v>111</v>
      </c>
      <c r="J1725" s="446"/>
      <c r="K1725" s="446"/>
      <c r="L1725" s="446"/>
      <c r="M1725" s="446"/>
    </row>
    <row r="1726" spans="1:13" x14ac:dyDescent="0.35">
      <c r="A1726" t="s">
        <v>133</v>
      </c>
      <c r="B1726" t="s">
        <v>464</v>
      </c>
      <c r="C1726" t="s">
        <v>465</v>
      </c>
      <c r="D1726" t="s">
        <v>188</v>
      </c>
      <c r="E1726" t="s">
        <v>292</v>
      </c>
      <c r="F1726" s="446"/>
      <c r="G1726" s="446"/>
      <c r="H1726" s="446"/>
      <c r="I1726" s="446">
        <v>1392</v>
      </c>
      <c r="J1726" s="446"/>
      <c r="K1726" s="446"/>
      <c r="L1726" s="446"/>
      <c r="M1726" s="446"/>
    </row>
    <row r="1727" spans="1:13" x14ac:dyDescent="0.35">
      <c r="A1727" t="s">
        <v>133</v>
      </c>
      <c r="B1727" t="s">
        <v>466</v>
      </c>
      <c r="C1727" t="s">
        <v>467</v>
      </c>
      <c r="D1727" t="s">
        <v>182</v>
      </c>
      <c r="E1727" t="s">
        <v>292</v>
      </c>
      <c r="F1727" s="328"/>
      <c r="G1727" s="328"/>
      <c r="H1727" s="328"/>
      <c r="I1727" s="328">
        <v>109474.75</v>
      </c>
      <c r="J1727" s="328"/>
      <c r="K1727" s="328"/>
      <c r="L1727" s="328"/>
      <c r="M1727" s="328"/>
    </row>
    <row r="1728" spans="1:13" x14ac:dyDescent="0.35">
      <c r="A1728" t="s">
        <v>133</v>
      </c>
      <c r="B1728" t="s">
        <v>468</v>
      </c>
      <c r="C1728" t="s">
        <v>469</v>
      </c>
      <c r="D1728" t="s">
        <v>188</v>
      </c>
      <c r="E1728" t="s">
        <v>292</v>
      </c>
      <c r="F1728" s="446"/>
      <c r="G1728" s="446"/>
      <c r="H1728" s="446"/>
      <c r="I1728" s="446">
        <v>292</v>
      </c>
      <c r="J1728" s="446"/>
      <c r="K1728" s="446"/>
      <c r="L1728" s="446"/>
      <c r="M1728" s="446"/>
    </row>
    <row r="1729" spans="1:13" x14ac:dyDescent="0.35">
      <c r="A1729" t="s">
        <v>133</v>
      </c>
      <c r="B1729" t="s">
        <v>470</v>
      </c>
      <c r="C1729" t="s">
        <v>471</v>
      </c>
      <c r="D1729" t="s">
        <v>182</v>
      </c>
      <c r="E1729" t="s">
        <v>292</v>
      </c>
      <c r="F1729" s="328"/>
      <c r="G1729" s="328"/>
      <c r="H1729" s="328"/>
      <c r="I1729" s="328">
        <v>109223.18</v>
      </c>
      <c r="J1729" s="328"/>
      <c r="K1729" s="328"/>
      <c r="L1729" s="328"/>
      <c r="M1729" s="328"/>
    </row>
    <row r="1730" spans="1:13" x14ac:dyDescent="0.35">
      <c r="A1730" t="s">
        <v>133</v>
      </c>
      <c r="B1730" t="s">
        <v>472</v>
      </c>
      <c r="C1730" t="s">
        <v>473</v>
      </c>
      <c r="D1730" t="s">
        <v>188</v>
      </c>
      <c r="E1730" t="s">
        <v>292</v>
      </c>
      <c r="F1730" s="446"/>
      <c r="G1730" s="446"/>
      <c r="H1730" s="446"/>
      <c r="I1730" s="446">
        <v>433</v>
      </c>
      <c r="J1730" s="446"/>
      <c r="K1730" s="446"/>
      <c r="L1730" s="446"/>
      <c r="M1730" s="446"/>
    </row>
    <row r="1731" spans="1:13" x14ac:dyDescent="0.35">
      <c r="A1731" t="s">
        <v>133</v>
      </c>
      <c r="B1731" t="s">
        <v>474</v>
      </c>
      <c r="C1731" t="s">
        <v>475</v>
      </c>
      <c r="D1731" t="s">
        <v>170</v>
      </c>
      <c r="E1731" t="s">
        <v>292</v>
      </c>
      <c r="F1731" s="328"/>
      <c r="G1731" s="328"/>
      <c r="H1731" s="328"/>
      <c r="I1731" s="328">
        <v>-1.7776799999999999E-2</v>
      </c>
      <c r="J1731" s="328"/>
      <c r="K1731" s="328"/>
      <c r="L1731" s="328"/>
      <c r="M1731" s="328"/>
    </row>
    <row r="1732" spans="1:13" x14ac:dyDescent="0.35">
      <c r="A1732" t="s">
        <v>133</v>
      </c>
      <c r="B1732" t="s">
        <v>476</v>
      </c>
      <c r="C1732" t="s">
        <v>477</v>
      </c>
      <c r="D1732" t="s">
        <v>170</v>
      </c>
      <c r="E1732" t="s">
        <v>292</v>
      </c>
      <c r="F1732" s="328"/>
      <c r="G1732" s="328"/>
      <c r="H1732" s="328"/>
      <c r="I1732" s="328">
        <v>-11.7452800728694</v>
      </c>
      <c r="J1732" s="328"/>
      <c r="K1732" s="328"/>
      <c r="L1732" s="328"/>
      <c r="M1732" s="328"/>
    </row>
    <row r="1733" spans="1:13" x14ac:dyDescent="0.35">
      <c r="A1733" t="s">
        <v>133</v>
      </c>
      <c r="B1733" t="s">
        <v>478</v>
      </c>
      <c r="C1733" t="s">
        <v>479</v>
      </c>
      <c r="D1733" t="s">
        <v>170</v>
      </c>
      <c r="E1733" t="s">
        <v>292</v>
      </c>
      <c r="F1733" s="328"/>
      <c r="G1733" s="328"/>
      <c r="H1733" s="328"/>
      <c r="I1733" s="328">
        <v>-18.354731000000001</v>
      </c>
      <c r="J1733" s="328"/>
      <c r="K1733" s="328"/>
      <c r="L1733" s="328"/>
      <c r="M1733" s="328"/>
    </row>
    <row r="1734" spans="1:13" x14ac:dyDescent="0.35">
      <c r="A1734" t="s">
        <v>133</v>
      </c>
      <c r="B1734" t="s">
        <v>480</v>
      </c>
      <c r="C1734" t="s">
        <v>481</v>
      </c>
      <c r="D1734" t="s">
        <v>170</v>
      </c>
      <c r="E1734" t="s">
        <v>292</v>
      </c>
      <c r="F1734" s="328"/>
      <c r="G1734" s="328"/>
      <c r="H1734" s="328"/>
      <c r="I1734" s="328">
        <v>-1.2331799999999999</v>
      </c>
      <c r="J1734" s="328"/>
      <c r="K1734" s="328"/>
      <c r="L1734" s="328"/>
      <c r="M1734" s="328"/>
    </row>
    <row r="1735" spans="1:13" x14ac:dyDescent="0.35">
      <c r="A1735" t="s">
        <v>133</v>
      </c>
      <c r="B1735" t="s">
        <v>482</v>
      </c>
      <c r="C1735" t="s">
        <v>483</v>
      </c>
      <c r="D1735" t="s">
        <v>170</v>
      </c>
      <c r="E1735" t="s">
        <v>292</v>
      </c>
      <c r="F1735" s="328"/>
      <c r="G1735" s="328"/>
      <c r="H1735" s="328"/>
      <c r="I1735" s="328">
        <v>-0.51939999999999997</v>
      </c>
      <c r="J1735" s="328"/>
      <c r="K1735" s="328"/>
      <c r="L1735" s="328"/>
      <c r="M1735" s="328"/>
    </row>
    <row r="1736" spans="1:13" x14ac:dyDescent="0.35">
      <c r="A1736" t="s">
        <v>133</v>
      </c>
      <c r="B1736" t="s">
        <v>484</v>
      </c>
      <c r="C1736" t="s">
        <v>485</v>
      </c>
      <c r="D1736" t="s">
        <v>170</v>
      </c>
      <c r="E1736" t="s">
        <v>292</v>
      </c>
      <c r="F1736" s="328"/>
      <c r="G1736" s="328"/>
      <c r="H1736" s="328"/>
      <c r="I1736" s="328">
        <v>0</v>
      </c>
      <c r="J1736" s="328"/>
      <c r="K1736" s="328"/>
      <c r="L1736" s="328"/>
      <c r="M1736" s="328"/>
    </row>
    <row r="1737" spans="1:13" x14ac:dyDescent="0.35">
      <c r="A1737" t="s">
        <v>133</v>
      </c>
      <c r="B1737" t="s">
        <v>486</v>
      </c>
      <c r="C1737" t="s">
        <v>487</v>
      </c>
      <c r="D1737" t="s">
        <v>170</v>
      </c>
      <c r="E1737" t="s">
        <v>292</v>
      </c>
      <c r="F1737" s="328"/>
      <c r="G1737" s="328"/>
      <c r="H1737" s="328"/>
      <c r="I1737" s="328">
        <v>0</v>
      </c>
      <c r="J1737" s="328"/>
      <c r="K1737" s="328"/>
      <c r="L1737" s="328"/>
      <c r="M1737" s="328"/>
    </row>
    <row r="1738" spans="1:13" x14ac:dyDescent="0.35">
      <c r="A1738" t="s">
        <v>133</v>
      </c>
      <c r="B1738" t="s">
        <v>488</v>
      </c>
      <c r="C1738" t="s">
        <v>489</v>
      </c>
      <c r="D1738" t="s">
        <v>170</v>
      </c>
      <c r="E1738" t="s">
        <v>292</v>
      </c>
      <c r="F1738" s="328"/>
      <c r="G1738" s="328"/>
      <c r="H1738" s="328"/>
      <c r="I1738" s="328">
        <v>0</v>
      </c>
      <c r="J1738" s="328"/>
      <c r="K1738" s="328"/>
      <c r="L1738" s="328"/>
      <c r="M1738" s="328"/>
    </row>
    <row r="1739" spans="1:13" x14ac:dyDescent="0.35">
      <c r="A1739" t="s">
        <v>133</v>
      </c>
      <c r="B1739" t="s">
        <v>490</v>
      </c>
      <c r="C1739" t="s">
        <v>491</v>
      </c>
      <c r="D1739" t="s">
        <v>170</v>
      </c>
      <c r="E1739" t="s">
        <v>292</v>
      </c>
      <c r="F1739" s="328"/>
      <c r="G1739" s="328"/>
      <c r="H1739" s="328"/>
      <c r="I1739" s="328">
        <v>0</v>
      </c>
      <c r="J1739" s="328"/>
      <c r="K1739" s="328"/>
      <c r="L1739" s="328"/>
      <c r="M1739" s="328"/>
    </row>
    <row r="1740" spans="1:13" x14ac:dyDescent="0.35">
      <c r="A1740" t="s">
        <v>133</v>
      </c>
      <c r="B1740" t="s">
        <v>492</v>
      </c>
      <c r="C1740" t="s">
        <v>493</v>
      </c>
      <c r="D1740" t="s">
        <v>170</v>
      </c>
      <c r="E1740" t="s">
        <v>292</v>
      </c>
      <c r="F1740" s="328"/>
      <c r="G1740" s="328"/>
      <c r="H1740" s="328"/>
      <c r="I1740" s="328">
        <v>0</v>
      </c>
      <c r="J1740" s="328"/>
      <c r="K1740" s="328"/>
      <c r="L1740" s="328"/>
      <c r="M1740" s="328"/>
    </row>
    <row r="1741" spans="1:13" x14ac:dyDescent="0.35">
      <c r="A1741" t="s">
        <v>133</v>
      </c>
      <c r="B1741" t="s">
        <v>494</v>
      </c>
      <c r="C1741" t="s">
        <v>495</v>
      </c>
      <c r="D1741" t="s">
        <v>170</v>
      </c>
      <c r="E1741" t="s">
        <v>292</v>
      </c>
      <c r="F1741" s="328"/>
      <c r="G1741" s="328"/>
      <c r="H1741" s="328"/>
      <c r="I1741" s="328">
        <v>0</v>
      </c>
      <c r="J1741" s="328"/>
      <c r="K1741" s="328"/>
      <c r="L1741" s="328"/>
      <c r="M1741" s="328"/>
    </row>
    <row r="1742" spans="1:13" x14ac:dyDescent="0.35">
      <c r="A1742" t="s">
        <v>133</v>
      </c>
      <c r="B1742" t="s">
        <v>496</v>
      </c>
      <c r="C1742" t="s">
        <v>497</v>
      </c>
      <c r="D1742" t="s">
        <v>170</v>
      </c>
      <c r="E1742" t="s">
        <v>292</v>
      </c>
      <c r="F1742" s="328"/>
      <c r="G1742" s="328"/>
      <c r="H1742" s="328"/>
      <c r="I1742" s="328">
        <v>0</v>
      </c>
      <c r="J1742" s="328"/>
      <c r="K1742" s="328"/>
      <c r="L1742" s="328"/>
      <c r="M1742" s="328"/>
    </row>
    <row r="1743" spans="1:13" x14ac:dyDescent="0.35">
      <c r="A1743" t="s">
        <v>133</v>
      </c>
      <c r="B1743" t="s">
        <v>498</v>
      </c>
      <c r="C1743" t="s">
        <v>499</v>
      </c>
      <c r="D1743" t="s">
        <v>170</v>
      </c>
      <c r="E1743" t="s">
        <v>292</v>
      </c>
      <c r="F1743" s="328"/>
      <c r="G1743" s="328"/>
      <c r="H1743" s="328"/>
      <c r="I1743" s="328">
        <v>0</v>
      </c>
      <c r="J1743" s="328"/>
      <c r="K1743" s="328"/>
      <c r="L1743" s="328"/>
      <c r="M1743" s="328"/>
    </row>
    <row r="1744" spans="1:13" x14ac:dyDescent="0.35">
      <c r="A1744" t="s">
        <v>133</v>
      </c>
      <c r="B1744" t="s">
        <v>500</v>
      </c>
      <c r="C1744" t="s">
        <v>501</v>
      </c>
      <c r="D1744" t="s">
        <v>170</v>
      </c>
      <c r="E1744" t="s">
        <v>292</v>
      </c>
      <c r="F1744" s="328"/>
      <c r="G1744" s="328"/>
      <c r="H1744" s="328"/>
      <c r="I1744" s="328">
        <v>0</v>
      </c>
      <c r="J1744" s="328"/>
      <c r="K1744" s="328"/>
      <c r="L1744" s="328"/>
      <c r="M1744" s="328"/>
    </row>
    <row r="1745" spans="1:13" x14ac:dyDescent="0.35">
      <c r="A1745" t="s">
        <v>133</v>
      </c>
      <c r="B1745" t="s">
        <v>502</v>
      </c>
      <c r="C1745" t="s">
        <v>503</v>
      </c>
      <c r="D1745" t="s">
        <v>170</v>
      </c>
      <c r="E1745" t="s">
        <v>292</v>
      </c>
      <c r="F1745" s="328"/>
      <c r="G1745" s="328"/>
      <c r="H1745" s="328"/>
      <c r="I1745" s="328">
        <v>0</v>
      </c>
      <c r="J1745" s="328"/>
      <c r="K1745" s="328"/>
      <c r="L1745" s="328"/>
      <c r="M1745" s="328"/>
    </row>
    <row r="1746" spans="1:13" x14ac:dyDescent="0.35">
      <c r="A1746" t="s">
        <v>133</v>
      </c>
      <c r="B1746" t="s">
        <v>504</v>
      </c>
      <c r="C1746" t="s">
        <v>505</v>
      </c>
      <c r="D1746" t="s">
        <v>170</v>
      </c>
      <c r="E1746" t="s">
        <v>292</v>
      </c>
      <c r="F1746" s="328"/>
      <c r="G1746" s="328"/>
      <c r="H1746" s="328"/>
      <c r="I1746" s="328">
        <v>0</v>
      </c>
      <c r="J1746" s="328"/>
      <c r="K1746" s="328"/>
      <c r="L1746" s="328"/>
      <c r="M1746" s="328"/>
    </row>
    <row r="1747" spans="1:13" x14ac:dyDescent="0.35">
      <c r="A1747" t="s">
        <v>133</v>
      </c>
      <c r="B1747" t="s">
        <v>506</v>
      </c>
      <c r="C1747" t="s">
        <v>507</v>
      </c>
      <c r="D1747" t="s">
        <v>170</v>
      </c>
      <c r="E1747" t="s">
        <v>292</v>
      </c>
      <c r="F1747" s="328"/>
      <c r="G1747" s="328"/>
      <c r="H1747" s="328"/>
      <c r="I1747" s="328">
        <v>0</v>
      </c>
      <c r="J1747" s="328"/>
      <c r="K1747" s="328"/>
      <c r="L1747" s="328"/>
      <c r="M1747" s="328"/>
    </row>
    <row r="1748" spans="1:13" x14ac:dyDescent="0.35">
      <c r="A1748" t="s">
        <v>133</v>
      </c>
      <c r="B1748" t="s">
        <v>508</v>
      </c>
      <c r="C1748" t="s">
        <v>509</v>
      </c>
      <c r="D1748" t="s">
        <v>170</v>
      </c>
      <c r="E1748" t="s">
        <v>292</v>
      </c>
      <c r="F1748" s="328"/>
      <c r="G1748" s="328"/>
      <c r="H1748" s="328"/>
      <c r="I1748" s="328">
        <v>0</v>
      </c>
      <c r="J1748" s="328"/>
      <c r="K1748" s="328"/>
      <c r="L1748" s="328"/>
      <c r="M1748" s="328"/>
    </row>
    <row r="1749" spans="1:13" x14ac:dyDescent="0.35">
      <c r="A1749" t="s">
        <v>133</v>
      </c>
      <c r="B1749" t="s">
        <v>510</v>
      </c>
      <c r="C1749" t="s">
        <v>511</v>
      </c>
      <c r="D1749" t="s">
        <v>170</v>
      </c>
      <c r="E1749" t="s">
        <v>292</v>
      </c>
      <c r="F1749" s="328"/>
      <c r="G1749" s="328"/>
      <c r="H1749" s="328"/>
      <c r="I1749" s="328">
        <v>0</v>
      </c>
      <c r="J1749" s="328"/>
      <c r="K1749" s="328"/>
      <c r="L1749" s="328"/>
      <c r="M1749" s="328"/>
    </row>
    <row r="1750" spans="1:13" x14ac:dyDescent="0.35">
      <c r="A1750" t="s">
        <v>133</v>
      </c>
      <c r="B1750" t="s">
        <v>512</v>
      </c>
      <c r="C1750" t="s">
        <v>513</v>
      </c>
      <c r="D1750" t="s">
        <v>170</v>
      </c>
      <c r="E1750" t="s">
        <v>292</v>
      </c>
      <c r="F1750" s="328"/>
      <c r="G1750" s="328"/>
      <c r="H1750" s="328"/>
      <c r="I1750" s="328">
        <v>0</v>
      </c>
      <c r="J1750" s="328"/>
      <c r="K1750" s="328"/>
      <c r="L1750" s="328"/>
      <c r="M1750" s="328"/>
    </row>
    <row r="1751" spans="1:13" x14ac:dyDescent="0.35">
      <c r="A1751" t="s">
        <v>133</v>
      </c>
      <c r="B1751" t="s">
        <v>514</v>
      </c>
      <c r="C1751" t="s">
        <v>515</v>
      </c>
      <c r="D1751" t="s">
        <v>170</v>
      </c>
      <c r="E1751" t="s">
        <v>292</v>
      </c>
      <c r="F1751" s="328"/>
      <c r="G1751" s="328"/>
      <c r="H1751" s="328"/>
      <c r="I1751" s="328">
        <v>0</v>
      </c>
      <c r="J1751" s="328"/>
      <c r="K1751" s="328"/>
      <c r="L1751" s="328"/>
      <c r="M1751" s="328"/>
    </row>
    <row r="1752" spans="1:13" x14ac:dyDescent="0.35">
      <c r="A1752" t="s">
        <v>133</v>
      </c>
      <c r="B1752" t="s">
        <v>516</v>
      </c>
      <c r="C1752" t="s">
        <v>517</v>
      </c>
      <c r="D1752" t="s">
        <v>170</v>
      </c>
      <c r="E1752" t="s">
        <v>292</v>
      </c>
      <c r="F1752" s="328"/>
      <c r="G1752" s="328"/>
      <c r="H1752" s="328"/>
      <c r="I1752" s="328">
        <v>80.308999999999997</v>
      </c>
      <c r="J1752" s="328"/>
      <c r="K1752" s="328"/>
      <c r="L1752" s="328"/>
      <c r="M1752" s="328"/>
    </row>
    <row r="1753" spans="1:13" x14ac:dyDescent="0.35">
      <c r="A1753" t="s">
        <v>133</v>
      </c>
      <c r="B1753" t="s">
        <v>518</v>
      </c>
      <c r="C1753" t="s">
        <v>519</v>
      </c>
      <c r="D1753" t="s">
        <v>170</v>
      </c>
      <c r="E1753" t="s">
        <v>292</v>
      </c>
      <c r="F1753" s="328"/>
      <c r="G1753" s="328"/>
      <c r="H1753" s="328"/>
      <c r="I1753" s="328">
        <v>838.351</v>
      </c>
      <c r="J1753" s="328"/>
      <c r="K1753" s="328"/>
      <c r="L1753" s="328"/>
      <c r="M1753" s="328"/>
    </row>
    <row r="1754" spans="1:13" x14ac:dyDescent="0.35">
      <c r="A1754" t="s">
        <v>133</v>
      </c>
      <c r="B1754" t="s">
        <v>520</v>
      </c>
      <c r="C1754" t="s">
        <v>521</v>
      </c>
      <c r="D1754" t="s">
        <v>170</v>
      </c>
      <c r="E1754" t="s">
        <v>292</v>
      </c>
      <c r="F1754" s="328"/>
      <c r="G1754" s="328"/>
      <c r="H1754" s="328"/>
      <c r="I1754" s="328">
        <v>741.66399999999999</v>
      </c>
      <c r="J1754" s="328"/>
      <c r="K1754" s="328"/>
      <c r="L1754" s="328"/>
      <c r="M1754" s="328"/>
    </row>
    <row r="1755" spans="1:13" x14ac:dyDescent="0.35">
      <c r="A1755" t="s">
        <v>133</v>
      </c>
      <c r="B1755" t="s">
        <v>522</v>
      </c>
      <c r="C1755" t="s">
        <v>523</v>
      </c>
      <c r="D1755" t="s">
        <v>170</v>
      </c>
      <c r="E1755" t="s">
        <v>292</v>
      </c>
      <c r="F1755" s="328"/>
      <c r="G1755" s="328"/>
      <c r="H1755" s="328"/>
      <c r="I1755" s="328">
        <v>0</v>
      </c>
      <c r="J1755" s="328"/>
      <c r="K1755" s="328"/>
      <c r="L1755" s="328"/>
      <c r="M1755" s="328"/>
    </row>
    <row r="1756" spans="1:13" x14ac:dyDescent="0.35">
      <c r="A1756" t="s">
        <v>133</v>
      </c>
      <c r="B1756" t="s">
        <v>524</v>
      </c>
      <c r="C1756" t="s">
        <v>525</v>
      </c>
      <c r="D1756" t="s">
        <v>170</v>
      </c>
      <c r="E1756" t="s">
        <v>292</v>
      </c>
      <c r="F1756" s="328"/>
      <c r="G1756" s="328"/>
      <c r="H1756" s="328"/>
      <c r="I1756" s="328">
        <v>23.677</v>
      </c>
      <c r="J1756" s="328"/>
      <c r="K1756" s="328"/>
      <c r="L1756" s="328"/>
      <c r="M1756" s="328"/>
    </row>
    <row r="1757" spans="1:13" x14ac:dyDescent="0.35">
      <c r="A1757" t="s">
        <v>133</v>
      </c>
      <c r="B1757" t="s">
        <v>526</v>
      </c>
      <c r="C1757" t="s">
        <v>527</v>
      </c>
      <c r="D1757" t="s">
        <v>170</v>
      </c>
      <c r="E1757" t="s">
        <v>292</v>
      </c>
      <c r="F1757" s="328"/>
      <c r="G1757" s="328"/>
      <c r="H1757" s="328"/>
      <c r="I1757" s="328">
        <v>80.308999999999997</v>
      </c>
      <c r="J1757" s="328"/>
      <c r="K1757" s="328"/>
      <c r="L1757" s="328"/>
      <c r="M1757" s="328"/>
    </row>
    <row r="1758" spans="1:13" x14ac:dyDescent="0.35">
      <c r="A1758" t="s">
        <v>133</v>
      </c>
      <c r="B1758" t="s">
        <v>528</v>
      </c>
      <c r="C1758" t="s">
        <v>529</v>
      </c>
      <c r="D1758" t="s">
        <v>170</v>
      </c>
      <c r="E1758" t="s">
        <v>292</v>
      </c>
      <c r="F1758" s="328"/>
      <c r="G1758" s="328"/>
      <c r="H1758" s="328"/>
      <c r="I1758" s="328">
        <v>838.351</v>
      </c>
      <c r="J1758" s="328"/>
      <c r="K1758" s="328"/>
      <c r="L1758" s="328"/>
      <c r="M1758" s="328"/>
    </row>
    <row r="1759" spans="1:13" x14ac:dyDescent="0.35">
      <c r="A1759" t="s">
        <v>133</v>
      </c>
      <c r="B1759" t="s">
        <v>530</v>
      </c>
      <c r="C1759" t="s">
        <v>531</v>
      </c>
      <c r="D1759" t="s">
        <v>170</v>
      </c>
      <c r="E1759" t="s">
        <v>292</v>
      </c>
      <c r="F1759" s="328"/>
      <c r="G1759" s="328"/>
      <c r="H1759" s="328"/>
      <c r="I1759" s="328">
        <v>741.66399999999999</v>
      </c>
      <c r="J1759" s="328"/>
      <c r="K1759" s="328"/>
      <c r="L1759" s="328"/>
      <c r="M1759" s="328"/>
    </row>
    <row r="1760" spans="1:13" x14ac:dyDescent="0.35">
      <c r="A1760" t="s">
        <v>133</v>
      </c>
      <c r="B1760" t="s">
        <v>532</v>
      </c>
      <c r="C1760" t="s">
        <v>533</v>
      </c>
      <c r="D1760" t="s">
        <v>170</v>
      </c>
      <c r="E1760" t="s">
        <v>292</v>
      </c>
      <c r="F1760" s="328"/>
      <c r="G1760" s="328"/>
      <c r="H1760" s="328"/>
      <c r="I1760" s="328">
        <v>0</v>
      </c>
      <c r="J1760" s="328"/>
      <c r="K1760" s="328"/>
      <c r="L1760" s="328"/>
      <c r="M1760" s="328"/>
    </row>
    <row r="1761" spans="1:13" x14ac:dyDescent="0.35">
      <c r="A1761" t="s">
        <v>133</v>
      </c>
      <c r="B1761" t="s">
        <v>534</v>
      </c>
      <c r="C1761" t="s">
        <v>535</v>
      </c>
      <c r="D1761" t="s">
        <v>170</v>
      </c>
      <c r="E1761" t="s">
        <v>292</v>
      </c>
      <c r="F1761" s="328"/>
      <c r="G1761" s="328"/>
      <c r="H1761" s="328"/>
      <c r="I1761" s="328">
        <v>23.677</v>
      </c>
      <c r="J1761" s="328"/>
      <c r="K1761" s="328"/>
      <c r="L1761" s="328"/>
      <c r="M1761" s="328"/>
    </row>
    <row r="1762" spans="1:13" x14ac:dyDescent="0.35">
      <c r="A1762" t="s">
        <v>133</v>
      </c>
      <c r="B1762" t="s">
        <v>536</v>
      </c>
      <c r="C1762" t="s">
        <v>537</v>
      </c>
      <c r="D1762" t="s">
        <v>170</v>
      </c>
      <c r="E1762" t="s">
        <v>292</v>
      </c>
      <c r="F1762" s="328"/>
      <c r="G1762" s="328"/>
      <c r="H1762" s="328"/>
      <c r="I1762" s="328">
        <v>66.795000000000002</v>
      </c>
      <c r="J1762" s="328"/>
      <c r="K1762" s="328"/>
      <c r="L1762" s="328"/>
      <c r="M1762" s="328"/>
    </row>
    <row r="1763" spans="1:13" x14ac:dyDescent="0.35">
      <c r="A1763" t="s">
        <v>133</v>
      </c>
      <c r="B1763" t="s">
        <v>538</v>
      </c>
      <c r="C1763" t="s">
        <v>539</v>
      </c>
      <c r="D1763" t="s">
        <v>170</v>
      </c>
      <c r="E1763" t="s">
        <v>292</v>
      </c>
      <c r="F1763" s="328"/>
      <c r="G1763" s="328"/>
      <c r="H1763" s="328"/>
      <c r="I1763" s="328">
        <v>809.00099999999998</v>
      </c>
      <c r="J1763" s="328"/>
      <c r="K1763" s="328"/>
      <c r="L1763" s="328"/>
      <c r="M1763" s="328"/>
    </row>
    <row r="1764" spans="1:13" x14ac:dyDescent="0.35">
      <c r="A1764" t="s">
        <v>133</v>
      </c>
      <c r="B1764" t="s">
        <v>540</v>
      </c>
      <c r="C1764" t="s">
        <v>541</v>
      </c>
      <c r="D1764" t="s">
        <v>170</v>
      </c>
      <c r="E1764" t="s">
        <v>292</v>
      </c>
      <c r="F1764" s="328"/>
      <c r="G1764" s="328"/>
      <c r="H1764" s="328"/>
      <c r="I1764" s="328">
        <v>633.15599999999995</v>
      </c>
      <c r="J1764" s="328"/>
      <c r="K1764" s="328"/>
      <c r="L1764" s="328"/>
      <c r="M1764" s="328"/>
    </row>
    <row r="1765" spans="1:13" x14ac:dyDescent="0.35">
      <c r="A1765" t="s">
        <v>133</v>
      </c>
      <c r="B1765" t="s">
        <v>542</v>
      </c>
      <c r="C1765" t="s">
        <v>543</v>
      </c>
      <c r="D1765" t="s">
        <v>170</v>
      </c>
      <c r="E1765" t="s">
        <v>292</v>
      </c>
      <c r="F1765" s="328"/>
      <c r="G1765" s="328"/>
      <c r="H1765" s="328"/>
      <c r="I1765" s="328"/>
      <c r="J1765" s="328"/>
      <c r="K1765" s="328"/>
      <c r="L1765" s="328"/>
      <c r="M1765" s="328"/>
    </row>
    <row r="1766" spans="1:13" x14ac:dyDescent="0.35">
      <c r="A1766" t="s">
        <v>133</v>
      </c>
      <c r="B1766" t="s">
        <v>544</v>
      </c>
      <c r="C1766" t="s">
        <v>545</v>
      </c>
      <c r="D1766" t="s">
        <v>170</v>
      </c>
      <c r="E1766" t="s">
        <v>292</v>
      </c>
      <c r="F1766" s="328"/>
      <c r="G1766" s="328"/>
      <c r="H1766" s="328"/>
      <c r="I1766" s="328">
        <v>19.248999999999999</v>
      </c>
      <c r="J1766" s="328"/>
      <c r="K1766" s="328"/>
      <c r="L1766" s="328"/>
      <c r="M1766" s="328"/>
    </row>
    <row r="1767" spans="1:13" x14ac:dyDescent="0.35">
      <c r="A1767" t="s">
        <v>133</v>
      </c>
      <c r="B1767" t="s">
        <v>546</v>
      </c>
      <c r="C1767" t="s">
        <v>547</v>
      </c>
      <c r="D1767" t="s">
        <v>170</v>
      </c>
      <c r="E1767" t="s">
        <v>292</v>
      </c>
      <c r="F1767" s="328"/>
      <c r="G1767" s="328"/>
      <c r="H1767" s="328"/>
      <c r="I1767" s="328">
        <v>66.795000000000002</v>
      </c>
      <c r="J1767" s="328"/>
      <c r="K1767" s="328"/>
      <c r="L1767" s="328"/>
      <c r="M1767" s="328"/>
    </row>
    <row r="1768" spans="1:13" x14ac:dyDescent="0.35">
      <c r="A1768" t="s">
        <v>133</v>
      </c>
      <c r="B1768" t="s">
        <v>548</v>
      </c>
      <c r="C1768" t="s">
        <v>549</v>
      </c>
      <c r="D1768" t="s">
        <v>170</v>
      </c>
      <c r="E1768" t="s">
        <v>292</v>
      </c>
      <c r="F1768" s="328"/>
      <c r="G1768" s="328"/>
      <c r="H1768" s="328"/>
      <c r="I1768" s="328">
        <v>809.00099999999998</v>
      </c>
      <c r="J1768" s="328"/>
      <c r="K1768" s="328"/>
      <c r="L1768" s="328"/>
      <c r="M1768" s="328"/>
    </row>
    <row r="1769" spans="1:13" x14ac:dyDescent="0.35">
      <c r="A1769" t="s">
        <v>133</v>
      </c>
      <c r="B1769" t="s">
        <v>550</v>
      </c>
      <c r="C1769" t="s">
        <v>551</v>
      </c>
      <c r="D1769" t="s">
        <v>170</v>
      </c>
      <c r="E1769" t="s">
        <v>292</v>
      </c>
      <c r="F1769" s="328"/>
      <c r="G1769" s="328"/>
      <c r="H1769" s="328"/>
      <c r="I1769" s="328">
        <v>633.15599999999995</v>
      </c>
      <c r="J1769" s="328"/>
      <c r="K1769" s="328"/>
      <c r="L1769" s="328"/>
      <c r="M1769" s="328"/>
    </row>
    <row r="1770" spans="1:13" x14ac:dyDescent="0.35">
      <c r="A1770" t="s">
        <v>133</v>
      </c>
      <c r="B1770" t="s">
        <v>552</v>
      </c>
      <c r="C1770" t="s">
        <v>553</v>
      </c>
      <c r="D1770" t="s">
        <v>170</v>
      </c>
      <c r="E1770" t="s">
        <v>292</v>
      </c>
      <c r="F1770" s="328"/>
      <c r="G1770" s="328"/>
      <c r="H1770" s="328"/>
      <c r="I1770" s="328"/>
      <c r="J1770" s="328"/>
      <c r="K1770" s="328"/>
      <c r="L1770" s="328"/>
      <c r="M1770" s="328"/>
    </row>
    <row r="1771" spans="1:13" x14ac:dyDescent="0.35">
      <c r="A1771" t="s">
        <v>133</v>
      </c>
      <c r="B1771" t="s">
        <v>554</v>
      </c>
      <c r="C1771" t="s">
        <v>555</v>
      </c>
      <c r="D1771" t="s">
        <v>170</v>
      </c>
      <c r="E1771" t="s">
        <v>292</v>
      </c>
      <c r="F1771" s="328"/>
      <c r="G1771" s="328"/>
      <c r="H1771" s="328"/>
      <c r="I1771" s="328">
        <v>19.248999999999999</v>
      </c>
      <c r="J1771" s="328"/>
      <c r="K1771" s="328"/>
      <c r="L1771" s="328"/>
      <c r="M1771" s="328"/>
    </row>
    <row r="1772" spans="1:13" x14ac:dyDescent="0.35">
      <c r="A1772" t="s">
        <v>133</v>
      </c>
      <c r="B1772" t="s">
        <v>556</v>
      </c>
      <c r="C1772" t="s">
        <v>557</v>
      </c>
      <c r="D1772" t="s">
        <v>170</v>
      </c>
      <c r="E1772" t="s">
        <v>292</v>
      </c>
      <c r="F1772" s="328"/>
      <c r="G1772" s="328"/>
      <c r="H1772" s="328"/>
      <c r="I1772" s="328">
        <v>-13.513999999999999</v>
      </c>
      <c r="J1772" s="328"/>
      <c r="K1772" s="328"/>
      <c r="L1772" s="328"/>
      <c r="M1772" s="328"/>
    </row>
    <row r="1773" spans="1:13" x14ac:dyDescent="0.35">
      <c r="A1773" t="s">
        <v>133</v>
      </c>
      <c r="B1773" t="s">
        <v>558</v>
      </c>
      <c r="C1773" t="s">
        <v>559</v>
      </c>
      <c r="D1773" t="s">
        <v>170</v>
      </c>
      <c r="E1773" t="s">
        <v>292</v>
      </c>
      <c r="F1773" s="328"/>
      <c r="G1773" s="328"/>
      <c r="H1773" s="328"/>
      <c r="I1773" s="328">
        <v>-29.35</v>
      </c>
      <c r="J1773" s="328"/>
      <c r="K1773" s="328"/>
      <c r="L1773" s="328"/>
      <c r="M1773" s="328"/>
    </row>
    <row r="1774" spans="1:13" x14ac:dyDescent="0.35">
      <c r="A1774" t="s">
        <v>133</v>
      </c>
      <c r="B1774" t="s">
        <v>560</v>
      </c>
      <c r="C1774" t="s">
        <v>561</v>
      </c>
      <c r="D1774" t="s">
        <v>170</v>
      </c>
      <c r="E1774" t="s">
        <v>292</v>
      </c>
      <c r="F1774" s="328"/>
      <c r="G1774" s="328"/>
      <c r="H1774" s="328"/>
      <c r="I1774" s="328">
        <v>-108.508</v>
      </c>
      <c r="J1774" s="328"/>
      <c r="K1774" s="328"/>
      <c r="L1774" s="328"/>
      <c r="M1774" s="328"/>
    </row>
    <row r="1775" spans="1:13" x14ac:dyDescent="0.35">
      <c r="A1775" t="s">
        <v>133</v>
      </c>
      <c r="B1775" t="s">
        <v>562</v>
      </c>
      <c r="C1775" t="s">
        <v>563</v>
      </c>
      <c r="D1775" t="s">
        <v>170</v>
      </c>
      <c r="E1775" t="s">
        <v>292</v>
      </c>
      <c r="F1775" s="328"/>
      <c r="G1775" s="328"/>
      <c r="H1775" s="328"/>
      <c r="I1775" s="328"/>
      <c r="J1775" s="328"/>
      <c r="K1775" s="328"/>
      <c r="L1775" s="328"/>
      <c r="M1775" s="328"/>
    </row>
    <row r="1776" spans="1:13" x14ac:dyDescent="0.35">
      <c r="A1776" t="s">
        <v>133</v>
      </c>
      <c r="B1776" t="s">
        <v>564</v>
      </c>
      <c r="C1776" t="s">
        <v>565</v>
      </c>
      <c r="D1776" t="s">
        <v>170</v>
      </c>
      <c r="E1776" t="s">
        <v>292</v>
      </c>
      <c r="F1776" s="328"/>
      <c r="G1776" s="328"/>
      <c r="H1776" s="328"/>
      <c r="I1776" s="328">
        <v>-4.4279999999999999</v>
      </c>
      <c r="J1776" s="328"/>
      <c r="K1776" s="328"/>
      <c r="L1776" s="328"/>
      <c r="M1776" s="328"/>
    </row>
    <row r="1777" spans="1:13" x14ac:dyDescent="0.35">
      <c r="A1777" t="s">
        <v>133</v>
      </c>
      <c r="B1777" t="s">
        <v>566</v>
      </c>
      <c r="C1777" t="s">
        <v>567</v>
      </c>
      <c r="D1777" t="s">
        <v>170</v>
      </c>
      <c r="E1777" t="s">
        <v>292</v>
      </c>
      <c r="F1777" s="328"/>
      <c r="G1777" s="328"/>
      <c r="H1777" s="328"/>
      <c r="I1777" s="328">
        <v>-13.513999999999999</v>
      </c>
      <c r="J1777" s="328"/>
      <c r="K1777" s="328"/>
      <c r="L1777" s="328"/>
      <c r="M1777" s="328"/>
    </row>
    <row r="1778" spans="1:13" x14ac:dyDescent="0.35">
      <c r="A1778" t="s">
        <v>133</v>
      </c>
      <c r="B1778" t="s">
        <v>568</v>
      </c>
      <c r="C1778" t="s">
        <v>569</v>
      </c>
      <c r="D1778" t="s">
        <v>170</v>
      </c>
      <c r="E1778" t="s">
        <v>292</v>
      </c>
      <c r="F1778" s="328"/>
      <c r="G1778" s="328"/>
      <c r="H1778" s="328"/>
      <c r="I1778" s="328">
        <v>-29.35</v>
      </c>
      <c r="J1778" s="328"/>
      <c r="K1778" s="328"/>
      <c r="L1778" s="328"/>
      <c r="M1778" s="328"/>
    </row>
    <row r="1779" spans="1:13" x14ac:dyDescent="0.35">
      <c r="A1779" t="s">
        <v>133</v>
      </c>
      <c r="B1779" t="s">
        <v>570</v>
      </c>
      <c r="C1779" t="s">
        <v>571</v>
      </c>
      <c r="D1779" t="s">
        <v>170</v>
      </c>
      <c r="E1779" t="s">
        <v>292</v>
      </c>
      <c r="F1779" s="328"/>
      <c r="G1779" s="328"/>
      <c r="H1779" s="328"/>
      <c r="I1779" s="328">
        <v>-108.508</v>
      </c>
      <c r="J1779" s="328"/>
      <c r="K1779" s="328"/>
      <c r="L1779" s="328"/>
      <c r="M1779" s="328"/>
    </row>
    <row r="1780" spans="1:13" x14ac:dyDescent="0.35">
      <c r="A1780" t="s">
        <v>133</v>
      </c>
      <c r="B1780" t="s">
        <v>572</v>
      </c>
      <c r="C1780" t="s">
        <v>573</v>
      </c>
      <c r="D1780" t="s">
        <v>170</v>
      </c>
      <c r="E1780" t="s">
        <v>292</v>
      </c>
      <c r="F1780" s="328"/>
      <c r="G1780" s="328"/>
      <c r="H1780" s="328"/>
      <c r="I1780" s="328"/>
      <c r="J1780" s="328"/>
      <c r="K1780" s="328"/>
      <c r="L1780" s="328"/>
      <c r="M1780" s="328"/>
    </row>
    <row r="1781" spans="1:13" x14ac:dyDescent="0.35">
      <c r="A1781" t="s">
        <v>133</v>
      </c>
      <c r="B1781" t="s">
        <v>574</v>
      </c>
      <c r="C1781" t="s">
        <v>575</v>
      </c>
      <c r="D1781" t="s">
        <v>170</v>
      </c>
      <c r="E1781" t="s">
        <v>292</v>
      </c>
      <c r="F1781" s="328"/>
      <c r="G1781" s="328"/>
      <c r="H1781" s="328"/>
      <c r="I1781" s="328">
        <v>-4.4279999999999999</v>
      </c>
      <c r="J1781" s="328"/>
      <c r="K1781" s="328"/>
      <c r="L1781" s="328"/>
      <c r="M1781" s="328"/>
    </row>
    <row r="1782" spans="1:13" x14ac:dyDescent="0.35">
      <c r="A1782" t="s">
        <v>133</v>
      </c>
      <c r="B1782" t="s">
        <v>576</v>
      </c>
      <c r="C1782" t="s">
        <v>577</v>
      </c>
      <c r="D1782" t="s">
        <v>170</v>
      </c>
      <c r="E1782" t="s">
        <v>292</v>
      </c>
      <c r="F1782" s="328"/>
      <c r="G1782" s="328"/>
      <c r="H1782" s="328"/>
      <c r="I1782" s="328">
        <v>-13.513</v>
      </c>
      <c r="J1782" s="328"/>
      <c r="K1782" s="328"/>
      <c r="L1782" s="328"/>
      <c r="M1782" s="328"/>
    </row>
    <row r="1783" spans="1:13" x14ac:dyDescent="0.35">
      <c r="A1783" t="s">
        <v>133</v>
      </c>
      <c r="B1783" t="s">
        <v>578</v>
      </c>
      <c r="C1783" t="s">
        <v>579</v>
      </c>
      <c r="D1783" t="s">
        <v>170</v>
      </c>
      <c r="E1783" t="s">
        <v>292</v>
      </c>
      <c r="F1783" s="328"/>
      <c r="G1783" s="328"/>
      <c r="H1783" s="328"/>
      <c r="I1783" s="328">
        <v>-29.349</v>
      </c>
      <c r="J1783" s="328"/>
      <c r="K1783" s="328"/>
      <c r="L1783" s="328"/>
      <c r="M1783" s="328"/>
    </row>
    <row r="1784" spans="1:13" x14ac:dyDescent="0.35">
      <c r="A1784" t="s">
        <v>133</v>
      </c>
      <c r="B1784" t="s">
        <v>580</v>
      </c>
      <c r="C1784" t="s">
        <v>581</v>
      </c>
      <c r="D1784" t="s">
        <v>170</v>
      </c>
      <c r="E1784" t="s">
        <v>292</v>
      </c>
      <c r="F1784" s="328"/>
      <c r="G1784" s="328"/>
      <c r="H1784" s="328"/>
      <c r="I1784" s="328">
        <v>-108.50700000000001</v>
      </c>
      <c r="J1784" s="328"/>
      <c r="K1784" s="328"/>
      <c r="L1784" s="328"/>
      <c r="M1784" s="328"/>
    </row>
    <row r="1785" spans="1:13" x14ac:dyDescent="0.35">
      <c r="A1785" t="s">
        <v>133</v>
      </c>
      <c r="B1785" t="s">
        <v>582</v>
      </c>
      <c r="C1785" t="s">
        <v>583</v>
      </c>
      <c r="D1785" t="s">
        <v>170</v>
      </c>
      <c r="E1785" t="s">
        <v>292</v>
      </c>
      <c r="F1785" s="328"/>
      <c r="G1785" s="328"/>
      <c r="H1785" s="328"/>
      <c r="I1785" s="328">
        <v>0</v>
      </c>
      <c r="J1785" s="328"/>
      <c r="K1785" s="328"/>
      <c r="L1785" s="328"/>
      <c r="M1785" s="328"/>
    </row>
    <row r="1786" spans="1:13" x14ac:dyDescent="0.35">
      <c r="A1786" t="s">
        <v>133</v>
      </c>
      <c r="B1786" t="s">
        <v>584</v>
      </c>
      <c r="C1786" t="s">
        <v>585</v>
      </c>
      <c r="D1786" t="s">
        <v>170</v>
      </c>
      <c r="E1786" t="s">
        <v>292</v>
      </c>
      <c r="F1786" s="328"/>
      <c r="G1786" s="328"/>
      <c r="H1786" s="328"/>
      <c r="I1786" s="328">
        <v>-4.4269999999999996</v>
      </c>
      <c r="J1786" s="328"/>
      <c r="K1786" s="328"/>
      <c r="L1786" s="328"/>
      <c r="M1786" s="328"/>
    </row>
    <row r="1787" spans="1:13" x14ac:dyDescent="0.35">
      <c r="A1787" t="s">
        <v>133</v>
      </c>
      <c r="B1787" t="s">
        <v>586</v>
      </c>
      <c r="C1787" t="s">
        <v>587</v>
      </c>
      <c r="D1787" t="s">
        <v>170</v>
      </c>
      <c r="E1787" t="s">
        <v>292</v>
      </c>
      <c r="F1787" s="328"/>
      <c r="G1787" s="328"/>
      <c r="H1787" s="328"/>
      <c r="I1787" s="328">
        <v>-13.513</v>
      </c>
      <c r="J1787" s="328"/>
      <c r="K1787" s="328"/>
      <c r="L1787" s="328"/>
      <c r="M1787" s="328"/>
    </row>
    <row r="1788" spans="1:13" x14ac:dyDescent="0.35">
      <c r="A1788" t="s">
        <v>133</v>
      </c>
      <c r="B1788" t="s">
        <v>588</v>
      </c>
      <c r="C1788" t="s">
        <v>589</v>
      </c>
      <c r="D1788" t="s">
        <v>170</v>
      </c>
      <c r="E1788" t="s">
        <v>292</v>
      </c>
      <c r="F1788" s="328"/>
      <c r="G1788" s="328"/>
      <c r="H1788" s="328"/>
      <c r="I1788" s="328">
        <v>-29.349</v>
      </c>
      <c r="J1788" s="328"/>
      <c r="K1788" s="328"/>
      <c r="L1788" s="328"/>
      <c r="M1788" s="328"/>
    </row>
    <row r="1789" spans="1:13" x14ac:dyDescent="0.35">
      <c r="A1789" t="s">
        <v>133</v>
      </c>
      <c r="B1789" t="s">
        <v>590</v>
      </c>
      <c r="C1789" t="s">
        <v>591</v>
      </c>
      <c r="D1789" t="s">
        <v>170</v>
      </c>
      <c r="E1789" t="s">
        <v>292</v>
      </c>
      <c r="F1789" s="328"/>
      <c r="G1789" s="328"/>
      <c r="H1789" s="328"/>
      <c r="I1789" s="328">
        <v>-108.50700000000001</v>
      </c>
      <c r="J1789" s="328"/>
      <c r="K1789" s="328"/>
      <c r="L1789" s="328"/>
      <c r="M1789" s="328"/>
    </row>
    <row r="1790" spans="1:13" x14ac:dyDescent="0.35">
      <c r="A1790" t="s">
        <v>133</v>
      </c>
      <c r="B1790" t="s">
        <v>592</v>
      </c>
      <c r="C1790" t="s">
        <v>593</v>
      </c>
      <c r="D1790" t="s">
        <v>170</v>
      </c>
      <c r="E1790" t="s">
        <v>292</v>
      </c>
      <c r="F1790" s="328"/>
      <c r="G1790" s="328"/>
      <c r="H1790" s="328"/>
      <c r="I1790" s="328">
        <v>0</v>
      </c>
      <c r="J1790" s="328"/>
      <c r="K1790" s="328"/>
      <c r="L1790" s="328"/>
      <c r="M1790" s="328"/>
    </row>
    <row r="1791" spans="1:13" x14ac:dyDescent="0.35">
      <c r="A1791" t="s">
        <v>133</v>
      </c>
      <c r="B1791" t="s">
        <v>594</v>
      </c>
      <c r="C1791" t="s">
        <v>595</v>
      </c>
      <c r="D1791" t="s">
        <v>170</v>
      </c>
      <c r="E1791" t="s">
        <v>292</v>
      </c>
      <c r="F1791" s="328"/>
      <c r="G1791" s="328"/>
      <c r="H1791" s="328"/>
      <c r="I1791" s="328">
        <v>-4.4269999999999996</v>
      </c>
      <c r="J1791" s="328"/>
      <c r="K1791" s="328"/>
      <c r="L1791" s="328"/>
      <c r="M1791" s="328"/>
    </row>
    <row r="1792" spans="1:13" x14ac:dyDescent="0.35">
      <c r="A1792" t="s">
        <v>133</v>
      </c>
      <c r="B1792" t="s">
        <v>596</v>
      </c>
      <c r="C1792" t="s">
        <v>597</v>
      </c>
      <c r="D1792" t="s">
        <v>170</v>
      </c>
      <c r="E1792" t="s">
        <v>292</v>
      </c>
      <c r="F1792" s="328"/>
      <c r="G1792" s="328"/>
      <c r="H1792" s="328"/>
      <c r="I1792" s="328">
        <v>-1.0000000000101E-3</v>
      </c>
      <c r="J1792" s="328"/>
      <c r="K1792" s="328"/>
      <c r="L1792" s="328"/>
      <c r="M1792" s="328"/>
    </row>
    <row r="1793" spans="1:13" x14ac:dyDescent="0.35">
      <c r="A1793" t="s">
        <v>133</v>
      </c>
      <c r="B1793" t="s">
        <v>598</v>
      </c>
      <c r="C1793" t="s">
        <v>599</v>
      </c>
      <c r="D1793" t="s">
        <v>170</v>
      </c>
      <c r="E1793" t="s">
        <v>292</v>
      </c>
      <c r="F1793" s="328"/>
      <c r="G1793" s="328"/>
      <c r="H1793" s="328"/>
      <c r="I1793" s="328">
        <v>-1.0000000000225399E-3</v>
      </c>
      <c r="J1793" s="328"/>
      <c r="K1793" s="328"/>
      <c r="L1793" s="328"/>
      <c r="M1793" s="328"/>
    </row>
    <row r="1794" spans="1:13" x14ac:dyDescent="0.35">
      <c r="A1794" t="s">
        <v>133</v>
      </c>
      <c r="B1794" t="s">
        <v>600</v>
      </c>
      <c r="C1794" t="s">
        <v>601</v>
      </c>
      <c r="D1794" t="s">
        <v>170</v>
      </c>
      <c r="E1794" t="s">
        <v>292</v>
      </c>
      <c r="F1794" s="328"/>
      <c r="G1794" s="328"/>
      <c r="H1794" s="328"/>
      <c r="I1794" s="328">
        <v>-9.9999999991950994E-4</v>
      </c>
      <c r="J1794" s="328"/>
      <c r="K1794" s="328"/>
      <c r="L1794" s="328"/>
      <c r="M1794" s="328"/>
    </row>
    <row r="1795" spans="1:13" x14ac:dyDescent="0.35">
      <c r="A1795" t="s">
        <v>133</v>
      </c>
      <c r="B1795" t="s">
        <v>602</v>
      </c>
      <c r="C1795" t="s">
        <v>603</v>
      </c>
      <c r="D1795" t="s">
        <v>170</v>
      </c>
      <c r="E1795" t="s">
        <v>292</v>
      </c>
      <c r="F1795" s="328"/>
      <c r="G1795" s="328"/>
      <c r="H1795" s="328"/>
      <c r="I1795" s="328"/>
      <c r="J1795" s="328"/>
      <c r="K1795" s="328"/>
      <c r="L1795" s="328"/>
      <c r="M1795" s="328"/>
    </row>
    <row r="1796" spans="1:13" x14ac:dyDescent="0.35">
      <c r="A1796" t="s">
        <v>133</v>
      </c>
      <c r="B1796" t="s">
        <v>604</v>
      </c>
      <c r="C1796" t="s">
        <v>605</v>
      </c>
      <c r="D1796" t="s">
        <v>170</v>
      </c>
      <c r="E1796" t="s">
        <v>292</v>
      </c>
      <c r="F1796" s="328"/>
      <c r="G1796" s="328"/>
      <c r="H1796" s="328"/>
      <c r="I1796" s="328">
        <v>-9.9999999999766899E-4</v>
      </c>
      <c r="J1796" s="328"/>
      <c r="K1796" s="328"/>
      <c r="L1796" s="328"/>
      <c r="M1796" s="328"/>
    </row>
    <row r="1797" spans="1:13" x14ac:dyDescent="0.35">
      <c r="A1797" t="s">
        <v>133</v>
      </c>
      <c r="B1797" t="s">
        <v>606</v>
      </c>
      <c r="C1797" t="s">
        <v>607</v>
      </c>
      <c r="D1797" t="s">
        <v>170</v>
      </c>
      <c r="E1797" t="s">
        <v>292</v>
      </c>
      <c r="F1797" s="328"/>
      <c r="G1797" s="328"/>
      <c r="H1797" s="328"/>
      <c r="I1797" s="328">
        <v>-1.0000000000101E-3</v>
      </c>
      <c r="J1797" s="328"/>
      <c r="K1797" s="328"/>
      <c r="L1797" s="328"/>
      <c r="M1797" s="328"/>
    </row>
    <row r="1798" spans="1:13" x14ac:dyDescent="0.35">
      <c r="A1798" t="s">
        <v>133</v>
      </c>
      <c r="B1798" t="s">
        <v>608</v>
      </c>
      <c r="C1798" t="s">
        <v>609</v>
      </c>
      <c r="D1798" t="s">
        <v>170</v>
      </c>
      <c r="E1798" t="s">
        <v>292</v>
      </c>
      <c r="F1798" s="328"/>
      <c r="G1798" s="328"/>
      <c r="H1798" s="328"/>
      <c r="I1798" s="328">
        <v>-1.0000000000225399E-3</v>
      </c>
      <c r="J1798" s="328"/>
      <c r="K1798" s="328"/>
      <c r="L1798" s="328"/>
      <c r="M1798" s="328"/>
    </row>
    <row r="1799" spans="1:13" x14ac:dyDescent="0.35">
      <c r="A1799" t="s">
        <v>133</v>
      </c>
      <c r="B1799" t="s">
        <v>610</v>
      </c>
      <c r="C1799" t="s">
        <v>611</v>
      </c>
      <c r="D1799" t="s">
        <v>170</v>
      </c>
      <c r="E1799" t="s">
        <v>292</v>
      </c>
      <c r="F1799" s="328"/>
      <c r="G1799" s="328"/>
      <c r="H1799" s="328"/>
      <c r="I1799" s="328">
        <v>-9.9999999991950994E-4</v>
      </c>
      <c r="J1799" s="328"/>
      <c r="K1799" s="328"/>
      <c r="L1799" s="328"/>
      <c r="M1799" s="328"/>
    </row>
    <row r="1800" spans="1:13" x14ac:dyDescent="0.35">
      <c r="A1800" t="s">
        <v>133</v>
      </c>
      <c r="B1800" t="s">
        <v>612</v>
      </c>
      <c r="C1800" t="s">
        <v>613</v>
      </c>
      <c r="D1800" t="s">
        <v>170</v>
      </c>
      <c r="E1800" t="s">
        <v>292</v>
      </c>
      <c r="F1800" s="328"/>
      <c r="G1800" s="328"/>
      <c r="H1800" s="328"/>
      <c r="I1800" s="328"/>
      <c r="J1800" s="328"/>
      <c r="K1800" s="328"/>
      <c r="L1800" s="328"/>
      <c r="M1800" s="328"/>
    </row>
    <row r="1801" spans="1:13" x14ac:dyDescent="0.35">
      <c r="A1801" t="s">
        <v>133</v>
      </c>
      <c r="B1801" t="s">
        <v>614</v>
      </c>
      <c r="C1801" t="s">
        <v>615</v>
      </c>
      <c r="D1801" t="s">
        <v>170</v>
      </c>
      <c r="E1801" t="s">
        <v>292</v>
      </c>
      <c r="F1801" s="328"/>
      <c r="G1801" s="328"/>
      <c r="H1801" s="328"/>
      <c r="I1801" s="328">
        <v>-9.9999999999766899E-4</v>
      </c>
      <c r="J1801" s="328"/>
      <c r="K1801" s="328"/>
      <c r="L1801" s="328"/>
      <c r="M1801" s="328"/>
    </row>
    <row r="1802" spans="1:13" ht="38.25" x14ac:dyDescent="0.35">
      <c r="A1802" t="s">
        <v>133</v>
      </c>
      <c r="B1802" t="s">
        <v>616</v>
      </c>
      <c r="C1802" s="327" t="s">
        <v>617</v>
      </c>
      <c r="D1802" t="s">
        <v>424</v>
      </c>
      <c r="E1802" t="s">
        <v>292</v>
      </c>
      <c r="F1802" s="444"/>
      <c r="G1802" s="444"/>
      <c r="H1802" s="444"/>
      <c r="I1802" s="444">
        <v>3481.98</v>
      </c>
      <c r="J1802" s="444"/>
      <c r="K1802" s="444"/>
      <c r="L1802" s="444"/>
      <c r="M1802" s="444"/>
    </row>
    <row r="1803" spans="1:13" ht="25.5" x14ac:dyDescent="0.35">
      <c r="A1803" t="s">
        <v>133</v>
      </c>
      <c r="B1803" t="s">
        <v>618</v>
      </c>
      <c r="C1803" s="327" t="s">
        <v>619</v>
      </c>
      <c r="D1803" t="s">
        <v>424</v>
      </c>
      <c r="E1803" t="s">
        <v>292</v>
      </c>
      <c r="F1803" s="444"/>
      <c r="G1803" s="444"/>
      <c r="H1803" s="444"/>
      <c r="I1803" s="444">
        <v>126.46</v>
      </c>
      <c r="J1803" s="444"/>
      <c r="K1803" s="444"/>
      <c r="L1803" s="444"/>
      <c r="M1803" s="444"/>
    </row>
    <row r="1804" spans="1:13" ht="25.5" x14ac:dyDescent="0.35">
      <c r="A1804" t="s">
        <v>133</v>
      </c>
      <c r="B1804" t="s">
        <v>620</v>
      </c>
      <c r="C1804" s="327" t="s">
        <v>621</v>
      </c>
      <c r="D1804" t="s">
        <v>176</v>
      </c>
      <c r="E1804" t="s">
        <v>292</v>
      </c>
      <c r="F1804" s="445"/>
      <c r="G1804" s="445"/>
      <c r="H1804" s="445"/>
      <c r="I1804" s="445">
        <v>3.6318416533121997E-2</v>
      </c>
      <c r="J1804" s="445"/>
      <c r="K1804" s="445"/>
      <c r="L1804" s="445"/>
      <c r="M1804" s="445"/>
    </row>
    <row r="1805" spans="1:13" x14ac:dyDescent="0.35">
      <c r="A1805" t="s">
        <v>133</v>
      </c>
      <c r="B1805" t="s">
        <v>622</v>
      </c>
      <c r="C1805" t="s">
        <v>623</v>
      </c>
      <c r="D1805" t="s">
        <v>424</v>
      </c>
      <c r="E1805" t="s">
        <v>292</v>
      </c>
      <c r="F1805" s="444"/>
      <c r="G1805" s="444"/>
      <c r="H1805" s="444"/>
      <c r="I1805" s="444">
        <v>2944.29</v>
      </c>
      <c r="J1805" s="444"/>
      <c r="K1805" s="444"/>
      <c r="L1805" s="444"/>
      <c r="M1805" s="444"/>
    </row>
    <row r="1806" spans="1:13" x14ac:dyDescent="0.35">
      <c r="A1806" t="s">
        <v>133</v>
      </c>
      <c r="B1806" t="s">
        <v>624</v>
      </c>
      <c r="C1806" t="s">
        <v>625</v>
      </c>
      <c r="D1806" t="s">
        <v>424</v>
      </c>
      <c r="E1806" t="s">
        <v>292</v>
      </c>
      <c r="F1806" s="444"/>
      <c r="G1806" s="444"/>
      <c r="H1806" s="444"/>
      <c r="I1806" s="444">
        <v>113.79</v>
      </c>
      <c r="J1806" s="444"/>
      <c r="K1806" s="444"/>
      <c r="L1806" s="444"/>
      <c r="M1806" s="444"/>
    </row>
    <row r="1807" spans="1:13" x14ac:dyDescent="0.35">
      <c r="A1807" t="s">
        <v>133</v>
      </c>
      <c r="B1807" t="s">
        <v>626</v>
      </c>
      <c r="C1807" t="s">
        <v>627</v>
      </c>
      <c r="D1807" t="s">
        <v>424</v>
      </c>
      <c r="E1807" t="s">
        <v>292</v>
      </c>
      <c r="F1807" s="444"/>
      <c r="G1807" s="444"/>
      <c r="H1807" s="444"/>
      <c r="I1807" s="444">
        <v>2715.79</v>
      </c>
      <c r="J1807" s="444"/>
      <c r="K1807" s="444"/>
      <c r="L1807" s="444"/>
      <c r="M1807" s="444"/>
    </row>
    <row r="1808" spans="1:13" x14ac:dyDescent="0.35">
      <c r="A1808" t="s">
        <v>133</v>
      </c>
      <c r="B1808" t="s">
        <v>628</v>
      </c>
      <c r="C1808" t="s">
        <v>629</v>
      </c>
      <c r="D1808" t="s">
        <v>424</v>
      </c>
      <c r="E1808" t="s">
        <v>292</v>
      </c>
      <c r="F1808" s="444"/>
      <c r="G1808" s="444"/>
      <c r="H1808" s="444"/>
      <c r="I1808" s="444">
        <v>92.46</v>
      </c>
      <c r="J1808" s="444"/>
      <c r="K1808" s="444"/>
      <c r="L1808" s="444"/>
      <c r="M1808" s="444"/>
    </row>
    <row r="1809" spans="1:13" x14ac:dyDescent="0.35">
      <c r="A1809" t="s">
        <v>133</v>
      </c>
      <c r="B1809" t="s">
        <v>630</v>
      </c>
      <c r="C1809" t="s">
        <v>631</v>
      </c>
      <c r="D1809" t="s">
        <v>188</v>
      </c>
      <c r="E1809" t="s">
        <v>292</v>
      </c>
      <c r="F1809" s="446"/>
      <c r="G1809" s="446"/>
      <c r="H1809" s="446"/>
      <c r="I1809" s="446">
        <v>10320.56</v>
      </c>
      <c r="J1809" s="446"/>
      <c r="K1809" s="446"/>
      <c r="L1809" s="446"/>
      <c r="M1809" s="446"/>
    </row>
    <row r="1810" spans="1:13" x14ac:dyDescent="0.35">
      <c r="A1810" t="s">
        <v>133</v>
      </c>
      <c r="B1810" t="s">
        <v>632</v>
      </c>
      <c r="C1810" t="s">
        <v>633</v>
      </c>
      <c r="D1810" t="s">
        <v>188</v>
      </c>
      <c r="E1810" t="s">
        <v>292</v>
      </c>
      <c r="F1810" s="446"/>
      <c r="G1810" s="446"/>
      <c r="H1810" s="446"/>
      <c r="I1810" s="446">
        <v>9134.84</v>
      </c>
      <c r="J1810" s="446"/>
      <c r="K1810" s="446"/>
      <c r="L1810" s="446"/>
      <c r="M1810" s="446"/>
    </row>
    <row r="1811" spans="1:13" x14ac:dyDescent="0.35">
      <c r="A1811" t="s">
        <v>133</v>
      </c>
      <c r="B1811" t="s">
        <v>634</v>
      </c>
      <c r="C1811" t="s">
        <v>635</v>
      </c>
      <c r="D1811" t="s">
        <v>636</v>
      </c>
      <c r="E1811" t="s">
        <v>292</v>
      </c>
      <c r="F1811" s="446"/>
      <c r="G1811" s="446"/>
      <c r="H1811" s="446"/>
      <c r="I1811" s="446">
        <v>15018284</v>
      </c>
      <c r="J1811" s="446"/>
      <c r="K1811" s="446"/>
      <c r="L1811" s="446"/>
      <c r="M1811" s="446"/>
    </row>
    <row r="1812" spans="1:13" x14ac:dyDescent="0.35">
      <c r="A1812" t="s">
        <v>133</v>
      </c>
      <c r="B1812" t="s">
        <v>637</v>
      </c>
      <c r="C1812" t="s">
        <v>638</v>
      </c>
      <c r="D1812" t="s">
        <v>636</v>
      </c>
      <c r="E1812" t="s">
        <v>292</v>
      </c>
      <c r="F1812" s="446"/>
      <c r="G1812" s="446"/>
      <c r="H1812" s="446"/>
      <c r="I1812" s="446">
        <v>24303</v>
      </c>
      <c r="J1812" s="446"/>
      <c r="K1812" s="446"/>
      <c r="L1812" s="446"/>
      <c r="M1812" s="446"/>
    </row>
    <row r="1813" spans="1:13" x14ac:dyDescent="0.35">
      <c r="A1813" t="s">
        <v>133</v>
      </c>
      <c r="B1813" t="s">
        <v>639</v>
      </c>
      <c r="C1813" t="s">
        <v>640</v>
      </c>
      <c r="D1813" t="s">
        <v>176</v>
      </c>
      <c r="E1813" t="s">
        <v>292</v>
      </c>
      <c r="F1813" s="445"/>
      <c r="G1813" s="445"/>
      <c r="H1813" s="445"/>
      <c r="I1813" s="445">
        <v>1.6182274885732601E-3</v>
      </c>
      <c r="J1813" s="445"/>
      <c r="K1813" s="445"/>
      <c r="L1813" s="445"/>
      <c r="M1813" s="445"/>
    </row>
    <row r="1814" spans="1:13" x14ac:dyDescent="0.35">
      <c r="A1814" t="s">
        <v>133</v>
      </c>
      <c r="B1814" t="s">
        <v>641</v>
      </c>
      <c r="C1814" t="s">
        <v>642</v>
      </c>
      <c r="D1814" t="s">
        <v>636</v>
      </c>
      <c r="E1814" t="s">
        <v>292</v>
      </c>
      <c r="F1814" s="446"/>
      <c r="G1814" s="446"/>
      <c r="H1814" s="446"/>
      <c r="I1814" s="446">
        <v>936720</v>
      </c>
      <c r="J1814" s="446"/>
      <c r="K1814" s="446"/>
      <c r="L1814" s="446"/>
      <c r="M1814" s="446"/>
    </row>
    <row r="1815" spans="1:13" x14ac:dyDescent="0.35">
      <c r="A1815" t="s">
        <v>133</v>
      </c>
      <c r="B1815" t="s">
        <v>643</v>
      </c>
      <c r="C1815" t="s">
        <v>644</v>
      </c>
      <c r="D1815" t="s">
        <v>176</v>
      </c>
      <c r="E1815" t="s">
        <v>292</v>
      </c>
      <c r="F1815" s="445"/>
      <c r="G1815" s="445"/>
      <c r="H1815" s="445"/>
      <c r="I1815" s="445">
        <v>6.23719727233817E-2</v>
      </c>
      <c r="J1815" s="445"/>
      <c r="K1815" s="445"/>
      <c r="L1815" s="445"/>
      <c r="M1815" s="445"/>
    </row>
    <row r="1816" spans="1:13" x14ac:dyDescent="0.35">
      <c r="A1816" t="s">
        <v>133</v>
      </c>
      <c r="B1816" t="s">
        <v>645</v>
      </c>
      <c r="C1816" t="s">
        <v>646</v>
      </c>
      <c r="D1816" t="s">
        <v>636</v>
      </c>
      <c r="E1816" t="s">
        <v>292</v>
      </c>
      <c r="F1816" s="446"/>
      <c r="G1816" s="446"/>
      <c r="H1816" s="446"/>
      <c r="I1816" s="446">
        <v>603269</v>
      </c>
      <c r="J1816" s="446"/>
      <c r="K1816" s="446"/>
      <c r="L1816" s="446"/>
      <c r="M1816" s="446"/>
    </row>
    <row r="1817" spans="1:13" x14ac:dyDescent="0.35">
      <c r="A1817" t="s">
        <v>133</v>
      </c>
      <c r="B1817" t="s">
        <v>647</v>
      </c>
      <c r="C1817" t="s">
        <v>648</v>
      </c>
      <c r="D1817" t="s">
        <v>176</v>
      </c>
      <c r="E1817" t="s">
        <v>292</v>
      </c>
      <c r="F1817" s="445"/>
      <c r="G1817" s="445"/>
      <c r="H1817" s="445"/>
      <c r="I1817" s="445">
        <v>4.0168970036789799E-2</v>
      </c>
      <c r="J1817" s="445"/>
      <c r="K1817" s="445"/>
      <c r="L1817" s="445"/>
      <c r="M1817" s="445"/>
    </row>
    <row r="1818" spans="1:13" x14ac:dyDescent="0.35">
      <c r="A1818" t="s">
        <v>133</v>
      </c>
      <c r="B1818" t="s">
        <v>649</v>
      </c>
      <c r="C1818" t="s">
        <v>650</v>
      </c>
      <c r="D1818" t="s">
        <v>176</v>
      </c>
      <c r="E1818" t="s">
        <v>292</v>
      </c>
      <c r="F1818" s="445"/>
      <c r="G1818" s="445"/>
      <c r="H1818" s="445"/>
      <c r="I1818" s="445">
        <v>0.89749999999999996</v>
      </c>
      <c r="J1818" s="445"/>
      <c r="K1818" s="445"/>
      <c r="L1818" s="445"/>
      <c r="M1818" s="445"/>
    </row>
    <row r="1819" spans="1:13" x14ac:dyDescent="0.35">
      <c r="A1819" t="s">
        <v>133</v>
      </c>
      <c r="B1819" t="s">
        <v>651</v>
      </c>
      <c r="C1819" t="s">
        <v>652</v>
      </c>
      <c r="D1819" t="s">
        <v>176</v>
      </c>
      <c r="E1819" t="s">
        <v>292</v>
      </c>
      <c r="F1819" s="445"/>
      <c r="G1819" s="445"/>
      <c r="H1819" s="445"/>
      <c r="I1819" s="445">
        <v>0</v>
      </c>
      <c r="J1819" s="445"/>
      <c r="K1819" s="445"/>
      <c r="L1819" s="445"/>
      <c r="M1819" s="445"/>
    </row>
    <row r="1820" spans="1:13" x14ac:dyDescent="0.35">
      <c r="A1820" t="s">
        <v>133</v>
      </c>
      <c r="B1820" t="s">
        <v>653</v>
      </c>
      <c r="C1820" t="s">
        <v>654</v>
      </c>
      <c r="D1820" t="s">
        <v>176</v>
      </c>
      <c r="E1820" t="s">
        <v>292</v>
      </c>
      <c r="F1820" s="445"/>
      <c r="G1820" s="445"/>
      <c r="H1820" s="445"/>
      <c r="I1820" s="445">
        <v>0.10249999999999999</v>
      </c>
      <c r="J1820" s="445"/>
      <c r="K1820" s="445"/>
      <c r="L1820" s="445"/>
      <c r="M1820" s="445"/>
    </row>
    <row r="1821" spans="1:13" x14ac:dyDescent="0.35">
      <c r="A1821" t="s">
        <v>133</v>
      </c>
      <c r="B1821" t="s">
        <v>655</v>
      </c>
      <c r="C1821" t="s">
        <v>656</v>
      </c>
      <c r="D1821" t="s">
        <v>189</v>
      </c>
      <c r="E1821" t="s">
        <v>292</v>
      </c>
      <c r="F1821" s="446"/>
      <c r="G1821" s="446"/>
      <c r="H1821" s="446"/>
      <c r="I1821" s="446">
        <v>2072</v>
      </c>
      <c r="J1821" s="446"/>
      <c r="K1821" s="446"/>
      <c r="L1821" s="446"/>
      <c r="M1821" s="446"/>
    </row>
    <row r="1822" spans="1:13" x14ac:dyDescent="0.35">
      <c r="A1822" t="s">
        <v>133</v>
      </c>
      <c r="B1822" t="s">
        <v>657</v>
      </c>
      <c r="C1822" t="s">
        <v>658</v>
      </c>
      <c r="D1822" t="s">
        <v>170</v>
      </c>
      <c r="E1822" t="s">
        <v>292</v>
      </c>
      <c r="F1822" s="328"/>
      <c r="G1822" s="328"/>
      <c r="H1822" s="328"/>
      <c r="I1822" s="328">
        <v>0.16600000000000001</v>
      </c>
      <c r="J1822" s="328"/>
      <c r="K1822" s="328"/>
      <c r="L1822" s="328"/>
      <c r="M1822" s="328"/>
    </row>
    <row r="1823" spans="1:13" x14ac:dyDescent="0.35">
      <c r="A1823" t="s">
        <v>133</v>
      </c>
      <c r="B1823" t="s">
        <v>659</v>
      </c>
      <c r="C1823" t="s">
        <v>660</v>
      </c>
      <c r="D1823" t="s">
        <v>170</v>
      </c>
      <c r="E1823" t="s">
        <v>292</v>
      </c>
      <c r="F1823" s="328"/>
      <c r="G1823" s="328"/>
      <c r="H1823" s="328"/>
      <c r="I1823" s="328">
        <v>0</v>
      </c>
      <c r="J1823" s="328"/>
      <c r="K1823" s="328"/>
      <c r="L1823" s="328"/>
      <c r="M1823" s="328"/>
    </row>
    <row r="1824" spans="1:13" x14ac:dyDescent="0.35">
      <c r="A1824" t="s">
        <v>663</v>
      </c>
      <c r="B1824" t="s">
        <v>290</v>
      </c>
      <c r="C1824" t="s">
        <v>291</v>
      </c>
      <c r="D1824" t="s">
        <v>170</v>
      </c>
      <c r="E1824" t="s">
        <v>292</v>
      </c>
      <c r="F1824" s="328"/>
      <c r="G1824" s="328"/>
      <c r="H1824" s="328"/>
      <c r="I1824" s="328">
        <v>107.73001769058401</v>
      </c>
      <c r="J1824" s="328"/>
      <c r="K1824" s="328"/>
      <c r="L1824" s="328"/>
      <c r="M1824" s="328"/>
    </row>
    <row r="1825" spans="1:13" x14ac:dyDescent="0.35">
      <c r="A1825" t="s">
        <v>663</v>
      </c>
      <c r="B1825" t="s">
        <v>293</v>
      </c>
      <c r="C1825" t="s">
        <v>294</v>
      </c>
      <c r="D1825" t="s">
        <v>172</v>
      </c>
      <c r="E1825" t="s">
        <v>292</v>
      </c>
      <c r="F1825" s="328"/>
      <c r="G1825" s="328"/>
      <c r="H1825" s="328"/>
      <c r="I1825" s="328">
        <v>3086.1725000000001</v>
      </c>
      <c r="J1825" s="328"/>
      <c r="K1825" s="328"/>
      <c r="L1825" s="328"/>
      <c r="M1825" s="328"/>
    </row>
    <row r="1826" spans="1:13" x14ac:dyDescent="0.35">
      <c r="A1826" t="s">
        <v>663</v>
      </c>
      <c r="B1826" t="s">
        <v>295</v>
      </c>
      <c r="C1826" t="s">
        <v>296</v>
      </c>
      <c r="D1826" t="s">
        <v>188</v>
      </c>
      <c r="E1826" t="s">
        <v>292</v>
      </c>
      <c r="F1826" s="443"/>
      <c r="G1826" s="443"/>
      <c r="H1826" s="443">
        <v>3.24</v>
      </c>
      <c r="I1826" s="443">
        <v>2.58</v>
      </c>
      <c r="J1826" s="443"/>
      <c r="K1826" s="443"/>
      <c r="L1826" s="443"/>
      <c r="M1826" s="443"/>
    </row>
    <row r="1827" spans="1:13" x14ac:dyDescent="0.35">
      <c r="A1827" t="s">
        <v>663</v>
      </c>
      <c r="B1827" t="s">
        <v>297</v>
      </c>
      <c r="C1827" t="s">
        <v>298</v>
      </c>
      <c r="D1827" t="s">
        <v>205</v>
      </c>
      <c r="E1827" t="s">
        <v>292</v>
      </c>
      <c r="I1827" t="s">
        <v>299</v>
      </c>
    </row>
    <row r="1828" spans="1:13" x14ac:dyDescent="0.35">
      <c r="A1828" t="s">
        <v>663</v>
      </c>
      <c r="B1828" t="s">
        <v>300</v>
      </c>
      <c r="C1828" t="s">
        <v>301</v>
      </c>
      <c r="D1828" t="s">
        <v>170</v>
      </c>
      <c r="E1828" t="s">
        <v>292</v>
      </c>
      <c r="F1828" s="328"/>
      <c r="G1828" s="328"/>
      <c r="H1828" s="328"/>
      <c r="I1828" s="328">
        <v>-0.65249999999999997</v>
      </c>
      <c r="J1828" s="328"/>
      <c r="K1828" s="328"/>
      <c r="L1828" s="328"/>
      <c r="M1828" s="328"/>
    </row>
    <row r="1829" spans="1:13" x14ac:dyDescent="0.35">
      <c r="A1829" t="s">
        <v>663</v>
      </c>
      <c r="B1829" t="s">
        <v>302</v>
      </c>
      <c r="C1829" t="s">
        <v>303</v>
      </c>
      <c r="D1829" t="s">
        <v>170</v>
      </c>
      <c r="E1829" t="s">
        <v>292</v>
      </c>
      <c r="F1829" s="328"/>
      <c r="G1829" s="328"/>
      <c r="H1829" s="328"/>
      <c r="I1829" s="328">
        <v>-6.4</v>
      </c>
      <c r="J1829" s="328"/>
      <c r="K1829" s="328"/>
      <c r="L1829" s="328"/>
      <c r="M1829" s="328"/>
    </row>
    <row r="1830" spans="1:13" x14ac:dyDescent="0.35">
      <c r="A1830" t="s">
        <v>663</v>
      </c>
      <c r="B1830" t="s">
        <v>304</v>
      </c>
      <c r="C1830" t="s">
        <v>305</v>
      </c>
      <c r="D1830" t="s">
        <v>186</v>
      </c>
      <c r="E1830" t="s">
        <v>292</v>
      </c>
      <c r="F1830" s="443"/>
      <c r="G1830" s="443"/>
      <c r="H1830" s="443">
        <v>7.0717592592592603E-3</v>
      </c>
      <c r="I1830" s="443">
        <v>3.3307629651485801E-3</v>
      </c>
      <c r="J1830" s="443"/>
      <c r="K1830" s="443"/>
      <c r="L1830" s="443"/>
      <c r="M1830" s="443"/>
    </row>
    <row r="1831" spans="1:13" x14ac:dyDescent="0.35">
      <c r="A1831" t="s">
        <v>663</v>
      </c>
      <c r="B1831" t="s">
        <v>306</v>
      </c>
      <c r="C1831" t="s">
        <v>307</v>
      </c>
      <c r="D1831" t="s">
        <v>205</v>
      </c>
      <c r="E1831" t="s">
        <v>292</v>
      </c>
      <c r="I1831" t="s">
        <v>308</v>
      </c>
    </row>
    <row r="1832" spans="1:13" x14ac:dyDescent="0.35">
      <c r="A1832" t="s">
        <v>663</v>
      </c>
      <c r="B1832" t="s">
        <v>309</v>
      </c>
      <c r="C1832" t="s">
        <v>310</v>
      </c>
      <c r="D1832" t="s">
        <v>170</v>
      </c>
      <c r="E1832" t="s">
        <v>292</v>
      </c>
      <c r="F1832" s="328"/>
      <c r="G1832" s="328"/>
      <c r="H1832" s="328"/>
      <c r="I1832" s="328">
        <v>1.5911999999999999</v>
      </c>
      <c r="J1832" s="328"/>
      <c r="K1832" s="328"/>
      <c r="L1832" s="328"/>
      <c r="M1832" s="328"/>
    </row>
    <row r="1833" spans="1:13" x14ac:dyDescent="0.35">
      <c r="A1833" t="s">
        <v>663</v>
      </c>
      <c r="B1833" t="s">
        <v>311</v>
      </c>
      <c r="C1833" t="s">
        <v>312</v>
      </c>
      <c r="D1833" t="s">
        <v>170</v>
      </c>
      <c r="E1833" t="s">
        <v>292</v>
      </c>
      <c r="F1833" s="328"/>
      <c r="G1833" s="328"/>
      <c r="H1833" s="328"/>
      <c r="I1833" s="328">
        <v>6.2</v>
      </c>
      <c r="J1833" s="328"/>
      <c r="K1833" s="328"/>
      <c r="L1833" s="328"/>
      <c r="M1833" s="328"/>
    </row>
    <row r="1834" spans="1:13" x14ac:dyDescent="0.35">
      <c r="A1834" t="s">
        <v>663</v>
      </c>
      <c r="B1834" t="s">
        <v>313</v>
      </c>
      <c r="C1834" t="s">
        <v>314</v>
      </c>
      <c r="D1834" t="s">
        <v>189</v>
      </c>
      <c r="E1834" t="s">
        <v>292</v>
      </c>
      <c r="F1834" s="444"/>
      <c r="G1834" s="444"/>
      <c r="H1834" s="444">
        <v>0</v>
      </c>
      <c r="I1834" s="444">
        <v>1.85640796242451</v>
      </c>
      <c r="J1834" s="444"/>
      <c r="K1834" s="444"/>
      <c r="L1834" s="444"/>
      <c r="M1834" s="444"/>
    </row>
    <row r="1835" spans="1:13" x14ac:dyDescent="0.35">
      <c r="A1835" t="s">
        <v>663</v>
      </c>
      <c r="B1835" t="s">
        <v>315</v>
      </c>
      <c r="C1835" t="s">
        <v>316</v>
      </c>
      <c r="D1835" t="s">
        <v>205</v>
      </c>
      <c r="E1835" t="s">
        <v>292</v>
      </c>
      <c r="I1835" t="s">
        <v>308</v>
      </c>
    </row>
    <row r="1836" spans="1:13" x14ac:dyDescent="0.35">
      <c r="A1836" t="s">
        <v>663</v>
      </c>
      <c r="B1836" t="s">
        <v>317</v>
      </c>
      <c r="C1836" t="s">
        <v>318</v>
      </c>
      <c r="D1836" t="s">
        <v>170</v>
      </c>
      <c r="E1836" t="s">
        <v>292</v>
      </c>
      <c r="F1836" s="328"/>
      <c r="G1836" s="328"/>
      <c r="H1836" s="328"/>
      <c r="I1836" s="328">
        <v>0.68620000000000003</v>
      </c>
      <c r="J1836" s="328"/>
      <c r="K1836" s="328"/>
      <c r="L1836" s="328"/>
      <c r="M1836" s="328"/>
    </row>
    <row r="1837" spans="1:13" x14ac:dyDescent="0.35">
      <c r="A1837" t="s">
        <v>663</v>
      </c>
      <c r="B1837" t="s">
        <v>319</v>
      </c>
      <c r="C1837" t="s">
        <v>320</v>
      </c>
      <c r="D1837" t="s">
        <v>170</v>
      </c>
      <c r="E1837" t="s">
        <v>292</v>
      </c>
      <c r="F1837" s="328"/>
      <c r="G1837" s="328"/>
      <c r="H1837" s="328"/>
      <c r="I1837" s="328">
        <v>9.3000000000000007</v>
      </c>
      <c r="J1837" s="328"/>
      <c r="K1837" s="328"/>
      <c r="L1837" s="328"/>
      <c r="M1837" s="328"/>
    </row>
    <row r="1838" spans="1:13" x14ac:dyDescent="0.35">
      <c r="A1838" t="s">
        <v>663</v>
      </c>
      <c r="B1838" t="s">
        <v>321</v>
      </c>
      <c r="C1838" t="s">
        <v>322</v>
      </c>
      <c r="D1838" t="s">
        <v>189</v>
      </c>
      <c r="E1838" t="s">
        <v>292</v>
      </c>
      <c r="F1838" s="444"/>
      <c r="G1838" s="444"/>
      <c r="H1838" s="444">
        <v>0</v>
      </c>
      <c r="I1838" s="444">
        <v>-1.73611111111112</v>
      </c>
      <c r="J1838" s="444"/>
      <c r="K1838" s="444"/>
      <c r="L1838" s="444"/>
      <c r="M1838" s="444"/>
    </row>
    <row r="1839" spans="1:13" x14ac:dyDescent="0.35">
      <c r="A1839" t="s">
        <v>663</v>
      </c>
      <c r="B1839" t="s">
        <v>323</v>
      </c>
      <c r="C1839" t="s">
        <v>324</v>
      </c>
      <c r="D1839" t="s">
        <v>205</v>
      </c>
      <c r="E1839" t="s">
        <v>292</v>
      </c>
      <c r="I1839" t="s">
        <v>299</v>
      </c>
    </row>
    <row r="1840" spans="1:13" x14ac:dyDescent="0.35">
      <c r="A1840" t="s">
        <v>663</v>
      </c>
      <c r="B1840" t="s">
        <v>325</v>
      </c>
      <c r="C1840" t="s">
        <v>326</v>
      </c>
      <c r="D1840" t="s">
        <v>170</v>
      </c>
      <c r="E1840" t="s">
        <v>292</v>
      </c>
      <c r="F1840" s="328"/>
      <c r="G1840" s="328"/>
      <c r="H1840" s="328"/>
      <c r="I1840" s="328">
        <v>-1.7423999999999999</v>
      </c>
      <c r="J1840" s="328"/>
      <c r="K1840" s="328"/>
      <c r="L1840" s="328"/>
      <c r="M1840" s="328"/>
    </row>
    <row r="1841" spans="1:13" x14ac:dyDescent="0.35">
      <c r="A1841" t="s">
        <v>663</v>
      </c>
      <c r="B1841" t="s">
        <v>327</v>
      </c>
      <c r="C1841" t="s">
        <v>328</v>
      </c>
      <c r="D1841" t="s">
        <v>170</v>
      </c>
      <c r="E1841" t="s">
        <v>292</v>
      </c>
      <c r="F1841" s="328"/>
      <c r="G1841" s="328"/>
      <c r="H1841" s="328"/>
      <c r="I1841" s="328">
        <v>-9.2988</v>
      </c>
      <c r="J1841" s="328"/>
      <c r="K1841" s="328"/>
      <c r="L1841" s="328"/>
      <c r="M1841" s="328"/>
    </row>
    <row r="1842" spans="1:13" x14ac:dyDescent="0.35">
      <c r="A1842" t="s">
        <v>663</v>
      </c>
      <c r="B1842" t="s">
        <v>329</v>
      </c>
      <c r="C1842" t="s">
        <v>330</v>
      </c>
      <c r="D1842" t="s">
        <v>188</v>
      </c>
      <c r="E1842" t="s">
        <v>292</v>
      </c>
      <c r="F1842" s="444"/>
      <c r="G1842" s="444"/>
      <c r="H1842" s="444">
        <v>117.4</v>
      </c>
      <c r="I1842" s="444">
        <v>107.71461879204</v>
      </c>
      <c r="J1842" s="444"/>
      <c r="K1842" s="444"/>
      <c r="L1842" s="444"/>
      <c r="M1842" s="444"/>
    </row>
    <row r="1843" spans="1:13" x14ac:dyDescent="0.35">
      <c r="A1843" t="s">
        <v>663</v>
      </c>
      <c r="B1843" t="s">
        <v>331</v>
      </c>
      <c r="C1843" t="s">
        <v>332</v>
      </c>
      <c r="D1843" t="s">
        <v>205</v>
      </c>
      <c r="E1843" t="s">
        <v>292</v>
      </c>
      <c r="I1843" t="s">
        <v>308</v>
      </c>
    </row>
    <row r="1844" spans="1:13" x14ac:dyDescent="0.35">
      <c r="A1844" t="s">
        <v>663</v>
      </c>
      <c r="B1844" t="s">
        <v>333</v>
      </c>
      <c r="C1844" t="s">
        <v>334</v>
      </c>
      <c r="D1844" t="s">
        <v>170</v>
      </c>
      <c r="E1844" t="s">
        <v>292</v>
      </c>
      <c r="F1844" s="328"/>
      <c r="G1844" s="328"/>
      <c r="H1844" s="328"/>
      <c r="I1844" s="328">
        <v>1.6104000000000001</v>
      </c>
      <c r="J1844" s="328"/>
      <c r="K1844" s="328"/>
      <c r="L1844" s="328"/>
      <c r="M1844" s="328"/>
    </row>
    <row r="1845" spans="1:13" x14ac:dyDescent="0.35">
      <c r="A1845" t="s">
        <v>663</v>
      </c>
      <c r="B1845" t="s">
        <v>335</v>
      </c>
      <c r="C1845" t="s">
        <v>336</v>
      </c>
      <c r="D1845" t="s">
        <v>170</v>
      </c>
      <c r="E1845" t="s">
        <v>292</v>
      </c>
      <c r="F1845" s="328"/>
      <c r="G1845" s="328"/>
      <c r="H1845" s="328"/>
      <c r="I1845" s="328">
        <v>4.8</v>
      </c>
      <c r="J1845" s="328"/>
      <c r="K1845" s="328"/>
      <c r="L1845" s="328"/>
      <c r="M1845" s="328"/>
    </row>
    <row r="1846" spans="1:13" x14ac:dyDescent="0.35">
      <c r="A1846" t="s">
        <v>663</v>
      </c>
      <c r="B1846" t="s">
        <v>337</v>
      </c>
      <c r="C1846" t="s">
        <v>338</v>
      </c>
      <c r="D1846" t="s">
        <v>189</v>
      </c>
      <c r="E1846" t="s">
        <v>292</v>
      </c>
      <c r="F1846" s="443"/>
      <c r="G1846" s="443"/>
      <c r="H1846" s="443">
        <v>3.53</v>
      </c>
      <c r="I1846" s="443">
        <v>1.88457216152131</v>
      </c>
      <c r="J1846" s="443"/>
      <c r="K1846" s="443"/>
      <c r="L1846" s="443"/>
      <c r="M1846" s="443"/>
    </row>
    <row r="1847" spans="1:13" x14ac:dyDescent="0.35">
      <c r="A1847" t="s">
        <v>663</v>
      </c>
      <c r="B1847" t="s">
        <v>339</v>
      </c>
      <c r="C1847" t="s">
        <v>340</v>
      </c>
      <c r="D1847" t="s">
        <v>205</v>
      </c>
      <c r="E1847" t="s">
        <v>292</v>
      </c>
      <c r="I1847" t="s">
        <v>308</v>
      </c>
    </row>
    <row r="1848" spans="1:13" x14ac:dyDescent="0.35">
      <c r="A1848" t="s">
        <v>663</v>
      </c>
      <c r="B1848" t="s">
        <v>341</v>
      </c>
      <c r="C1848" t="s">
        <v>342</v>
      </c>
      <c r="D1848" t="s">
        <v>170</v>
      </c>
      <c r="E1848" t="s">
        <v>292</v>
      </c>
      <c r="F1848" s="328"/>
      <c r="G1848" s="328"/>
      <c r="H1848" s="328"/>
      <c r="I1848" s="328">
        <v>0</v>
      </c>
      <c r="J1848" s="328"/>
      <c r="K1848" s="328"/>
      <c r="L1848" s="328"/>
      <c r="M1848" s="328"/>
    </row>
    <row r="1849" spans="1:13" x14ac:dyDescent="0.35">
      <c r="A1849" t="s">
        <v>663</v>
      </c>
      <c r="B1849" t="s">
        <v>343</v>
      </c>
      <c r="C1849" t="s">
        <v>344</v>
      </c>
      <c r="D1849" t="s">
        <v>170</v>
      </c>
      <c r="E1849" t="s">
        <v>292</v>
      </c>
      <c r="F1849" s="328"/>
      <c r="G1849" s="328"/>
      <c r="H1849" s="328"/>
      <c r="I1849" s="328">
        <v>0</v>
      </c>
      <c r="J1849" s="328"/>
      <c r="K1849" s="328"/>
      <c r="L1849" s="328"/>
      <c r="M1849" s="328"/>
    </row>
    <row r="1850" spans="1:13" x14ac:dyDescent="0.35">
      <c r="A1850" t="s">
        <v>663</v>
      </c>
      <c r="B1850" t="s">
        <v>345</v>
      </c>
      <c r="C1850" t="s">
        <v>346</v>
      </c>
      <c r="D1850" t="s">
        <v>188</v>
      </c>
      <c r="E1850" t="s">
        <v>292</v>
      </c>
      <c r="F1850" s="444"/>
      <c r="G1850" s="444"/>
      <c r="H1850" s="444"/>
      <c r="I1850" s="444">
        <v>81.818181818181799</v>
      </c>
      <c r="J1850" s="444"/>
      <c r="K1850" s="444"/>
      <c r="L1850" s="444"/>
      <c r="M1850" s="444"/>
    </row>
    <row r="1851" spans="1:13" x14ac:dyDescent="0.35">
      <c r="A1851" t="s">
        <v>663</v>
      </c>
      <c r="B1851" t="s">
        <v>347</v>
      </c>
      <c r="C1851" t="s">
        <v>348</v>
      </c>
      <c r="D1851" t="s">
        <v>188</v>
      </c>
      <c r="E1851" t="s">
        <v>292</v>
      </c>
      <c r="F1851" s="444"/>
      <c r="G1851" s="444"/>
      <c r="H1851" s="444"/>
      <c r="I1851" s="444">
        <v>80</v>
      </c>
      <c r="J1851" s="444"/>
      <c r="K1851" s="444"/>
      <c r="L1851" s="444"/>
      <c r="M1851" s="444"/>
    </row>
    <row r="1852" spans="1:13" x14ac:dyDescent="0.35">
      <c r="A1852" t="s">
        <v>663</v>
      </c>
      <c r="B1852" t="s">
        <v>349</v>
      </c>
      <c r="C1852" t="s">
        <v>350</v>
      </c>
      <c r="D1852" t="s">
        <v>188</v>
      </c>
      <c r="E1852" t="s">
        <v>292</v>
      </c>
      <c r="F1852" s="443"/>
      <c r="G1852" s="443"/>
      <c r="H1852" s="443">
        <v>4.3499999999999996</v>
      </c>
      <c r="I1852" s="443">
        <v>4.46547181170114</v>
      </c>
      <c r="J1852" s="443"/>
      <c r="K1852" s="443"/>
      <c r="L1852" s="443"/>
      <c r="M1852" s="443"/>
    </row>
    <row r="1853" spans="1:13" x14ac:dyDescent="0.35">
      <c r="A1853" t="s">
        <v>663</v>
      </c>
      <c r="B1853" t="s">
        <v>351</v>
      </c>
      <c r="C1853" t="s">
        <v>352</v>
      </c>
      <c r="D1853" t="s">
        <v>205</v>
      </c>
      <c r="E1853" t="s">
        <v>292</v>
      </c>
      <c r="I1853" t="s">
        <v>299</v>
      </c>
    </row>
    <row r="1854" spans="1:13" x14ac:dyDescent="0.35">
      <c r="A1854" t="s">
        <v>663</v>
      </c>
      <c r="B1854" t="s">
        <v>353</v>
      </c>
      <c r="C1854" t="s">
        <v>354</v>
      </c>
      <c r="D1854" t="s">
        <v>170</v>
      </c>
      <c r="E1854" t="s">
        <v>292</v>
      </c>
      <c r="F1854" s="328"/>
      <c r="G1854" s="328"/>
      <c r="H1854" s="328"/>
      <c r="I1854" s="328">
        <v>-7.2235699999999996</v>
      </c>
      <c r="J1854" s="328"/>
      <c r="K1854" s="328"/>
      <c r="L1854" s="328"/>
      <c r="M1854" s="328"/>
    </row>
    <row r="1855" spans="1:13" x14ac:dyDescent="0.35">
      <c r="A1855" t="s">
        <v>663</v>
      </c>
      <c r="B1855" t="s">
        <v>355</v>
      </c>
      <c r="C1855" t="s">
        <v>356</v>
      </c>
      <c r="D1855" t="s">
        <v>170</v>
      </c>
      <c r="E1855" t="s">
        <v>292</v>
      </c>
      <c r="F1855" s="328"/>
      <c r="G1855" s="328"/>
      <c r="H1855" s="328"/>
      <c r="I1855" s="328">
        <v>-58.5</v>
      </c>
      <c r="J1855" s="328"/>
      <c r="K1855" s="328"/>
      <c r="L1855" s="328"/>
      <c r="M1855" s="328"/>
    </row>
    <row r="1856" spans="1:13" x14ac:dyDescent="0.35">
      <c r="A1856" t="s">
        <v>663</v>
      </c>
      <c r="B1856" t="s">
        <v>357</v>
      </c>
      <c r="C1856" t="s">
        <v>358</v>
      </c>
      <c r="D1856" t="s">
        <v>188</v>
      </c>
      <c r="E1856" t="s">
        <v>292</v>
      </c>
      <c r="F1856" s="443"/>
      <c r="G1856" s="443"/>
      <c r="H1856" s="443">
        <v>26.31</v>
      </c>
      <c r="I1856" s="443">
        <v>18.096876042816401</v>
      </c>
      <c r="J1856" s="443"/>
      <c r="K1856" s="443"/>
      <c r="L1856" s="443"/>
      <c r="M1856" s="443"/>
    </row>
    <row r="1857" spans="1:13" x14ac:dyDescent="0.35">
      <c r="A1857" t="s">
        <v>663</v>
      </c>
      <c r="B1857" t="s">
        <v>359</v>
      </c>
      <c r="C1857" t="s">
        <v>360</v>
      </c>
      <c r="D1857" t="s">
        <v>205</v>
      </c>
      <c r="E1857" t="s">
        <v>292</v>
      </c>
      <c r="I1857" t="s">
        <v>308</v>
      </c>
    </row>
    <row r="1858" spans="1:13" x14ac:dyDescent="0.35">
      <c r="A1858" t="s">
        <v>663</v>
      </c>
      <c r="B1858" t="s">
        <v>361</v>
      </c>
      <c r="C1858" t="s">
        <v>362</v>
      </c>
      <c r="D1858" t="s">
        <v>170</v>
      </c>
      <c r="E1858" t="s">
        <v>292</v>
      </c>
      <c r="F1858" s="328"/>
      <c r="G1858" s="328"/>
      <c r="H1858" s="328"/>
      <c r="I1858" s="328">
        <v>4.8639999999999999</v>
      </c>
      <c r="J1858" s="328"/>
      <c r="K1858" s="328"/>
      <c r="L1858" s="328"/>
      <c r="M1858" s="328"/>
    </row>
    <row r="1859" spans="1:13" x14ac:dyDescent="0.35">
      <c r="A1859" t="s">
        <v>663</v>
      </c>
      <c r="B1859" t="s">
        <v>363</v>
      </c>
      <c r="C1859" t="s">
        <v>364</v>
      </c>
      <c r="D1859" t="s">
        <v>170</v>
      </c>
      <c r="E1859" t="s">
        <v>292</v>
      </c>
      <c r="F1859" s="328"/>
      <c r="G1859" s="328"/>
      <c r="H1859" s="328"/>
      <c r="I1859" s="328">
        <v>26.5</v>
      </c>
      <c r="J1859" s="328"/>
      <c r="K1859" s="328"/>
      <c r="L1859" s="328"/>
      <c r="M1859" s="328"/>
    </row>
    <row r="1860" spans="1:13" x14ac:dyDescent="0.35">
      <c r="A1860" t="s">
        <v>663</v>
      </c>
      <c r="B1860" t="s">
        <v>365</v>
      </c>
      <c r="C1860" t="s">
        <v>366</v>
      </c>
      <c r="D1860" t="s">
        <v>188</v>
      </c>
      <c r="E1860" t="s">
        <v>292</v>
      </c>
      <c r="F1860" s="443"/>
      <c r="G1860" s="443"/>
      <c r="H1860" s="443">
        <v>20.95</v>
      </c>
      <c r="I1860" s="443">
        <v>14.6094253541775</v>
      </c>
      <c r="J1860" s="443"/>
      <c r="K1860" s="443"/>
      <c r="L1860" s="443"/>
      <c r="M1860" s="443"/>
    </row>
    <row r="1861" spans="1:13" x14ac:dyDescent="0.35">
      <c r="A1861" t="s">
        <v>663</v>
      </c>
      <c r="B1861" t="s">
        <v>367</v>
      </c>
      <c r="C1861" t="s">
        <v>368</v>
      </c>
      <c r="D1861" t="s">
        <v>205</v>
      </c>
      <c r="E1861" t="s">
        <v>292</v>
      </c>
      <c r="I1861" t="s">
        <v>308</v>
      </c>
    </row>
    <row r="1862" spans="1:13" x14ac:dyDescent="0.35">
      <c r="A1862" t="s">
        <v>663</v>
      </c>
      <c r="B1862" t="s">
        <v>369</v>
      </c>
      <c r="C1862" t="s">
        <v>370</v>
      </c>
      <c r="D1862" t="s">
        <v>170</v>
      </c>
      <c r="E1862" t="s">
        <v>292</v>
      </c>
      <c r="F1862" s="328"/>
      <c r="G1862" s="328"/>
      <c r="H1862" s="328"/>
      <c r="I1862" s="328">
        <v>0</v>
      </c>
      <c r="J1862" s="328"/>
      <c r="K1862" s="328"/>
      <c r="L1862" s="328"/>
      <c r="M1862" s="328"/>
    </row>
    <row r="1863" spans="1:13" x14ac:dyDescent="0.35">
      <c r="A1863" t="s">
        <v>663</v>
      </c>
      <c r="B1863" t="s">
        <v>371</v>
      </c>
      <c r="C1863" t="s">
        <v>372</v>
      </c>
      <c r="D1863" t="s">
        <v>170</v>
      </c>
      <c r="E1863" t="s">
        <v>292</v>
      </c>
      <c r="F1863" s="328"/>
      <c r="G1863" s="328"/>
      <c r="H1863" s="328"/>
      <c r="I1863" s="328">
        <v>-4.74</v>
      </c>
      <c r="J1863" s="328"/>
      <c r="K1863" s="328"/>
      <c r="L1863" s="328"/>
      <c r="M1863" s="328"/>
    </row>
    <row r="1864" spans="1:13" x14ac:dyDescent="0.35">
      <c r="A1864" t="s">
        <v>663</v>
      </c>
      <c r="B1864" t="s">
        <v>373</v>
      </c>
      <c r="C1864" t="s">
        <v>374</v>
      </c>
      <c r="D1864" t="s">
        <v>188</v>
      </c>
      <c r="E1864" t="s">
        <v>292</v>
      </c>
      <c r="F1864" s="443"/>
      <c r="G1864" s="443"/>
      <c r="H1864" s="443">
        <v>98.48</v>
      </c>
      <c r="I1864" s="443">
        <v>99.75</v>
      </c>
      <c r="J1864" s="443"/>
      <c r="K1864" s="443"/>
      <c r="L1864" s="443"/>
      <c r="M1864" s="443"/>
    </row>
    <row r="1865" spans="1:13" x14ac:dyDescent="0.35">
      <c r="A1865" t="s">
        <v>663</v>
      </c>
      <c r="B1865" t="s">
        <v>375</v>
      </c>
      <c r="C1865" t="s">
        <v>376</v>
      </c>
      <c r="D1865" t="s">
        <v>205</v>
      </c>
      <c r="E1865" t="s">
        <v>292</v>
      </c>
      <c r="I1865" t="s">
        <v>299</v>
      </c>
    </row>
    <row r="1866" spans="1:13" x14ac:dyDescent="0.35">
      <c r="A1866" t="s">
        <v>663</v>
      </c>
      <c r="B1866" t="s">
        <v>377</v>
      </c>
      <c r="C1866" t="s">
        <v>378</v>
      </c>
      <c r="D1866" t="s">
        <v>170</v>
      </c>
      <c r="E1866" t="s">
        <v>292</v>
      </c>
      <c r="F1866" s="328"/>
      <c r="G1866" s="328"/>
      <c r="H1866" s="328"/>
      <c r="I1866" s="328">
        <v>0</v>
      </c>
      <c r="J1866" s="328"/>
      <c r="K1866" s="328"/>
      <c r="L1866" s="328"/>
      <c r="M1866" s="328"/>
    </row>
    <row r="1867" spans="1:13" x14ac:dyDescent="0.35">
      <c r="A1867" t="s">
        <v>663</v>
      </c>
      <c r="B1867" t="s">
        <v>379</v>
      </c>
      <c r="C1867" t="s">
        <v>380</v>
      </c>
      <c r="D1867" t="s">
        <v>170</v>
      </c>
      <c r="E1867" t="s">
        <v>292</v>
      </c>
      <c r="F1867" s="328"/>
      <c r="G1867" s="328"/>
      <c r="H1867" s="328"/>
      <c r="I1867" s="328">
        <v>-0.57999999999999996</v>
      </c>
      <c r="J1867" s="328"/>
      <c r="K1867" s="328"/>
      <c r="L1867" s="328"/>
      <c r="M1867" s="328"/>
    </row>
    <row r="1868" spans="1:13" x14ac:dyDescent="0.35">
      <c r="A1868" t="s">
        <v>663</v>
      </c>
      <c r="B1868" t="s">
        <v>381</v>
      </c>
      <c r="C1868" t="s">
        <v>382</v>
      </c>
      <c r="D1868" t="s">
        <v>188</v>
      </c>
      <c r="E1868" t="s">
        <v>292</v>
      </c>
      <c r="F1868" s="444"/>
      <c r="G1868" s="444"/>
      <c r="H1868" s="444"/>
      <c r="I1868" s="444">
        <v>64.285714285714306</v>
      </c>
      <c r="J1868" s="444"/>
      <c r="K1868" s="444"/>
      <c r="L1868" s="444"/>
      <c r="M1868" s="444"/>
    </row>
    <row r="1869" spans="1:13" x14ac:dyDescent="0.35">
      <c r="A1869" t="s">
        <v>663</v>
      </c>
      <c r="B1869" t="s">
        <v>383</v>
      </c>
      <c r="C1869" t="s">
        <v>384</v>
      </c>
      <c r="D1869" t="s">
        <v>385</v>
      </c>
      <c r="E1869" t="s">
        <v>292</v>
      </c>
      <c r="F1869" s="443"/>
      <c r="G1869" s="443"/>
      <c r="H1869" s="443"/>
      <c r="I1869" s="443">
        <v>83.590875074612597</v>
      </c>
      <c r="J1869" s="443"/>
      <c r="K1869" s="443"/>
      <c r="L1869" s="443"/>
      <c r="M1869" s="443"/>
    </row>
    <row r="1870" spans="1:13" x14ac:dyDescent="0.35">
      <c r="A1870" t="s">
        <v>663</v>
      </c>
      <c r="B1870" t="s">
        <v>386</v>
      </c>
      <c r="C1870" t="s">
        <v>387</v>
      </c>
      <c r="D1870" t="s">
        <v>189</v>
      </c>
      <c r="E1870" t="s">
        <v>292</v>
      </c>
      <c r="F1870" s="444"/>
      <c r="G1870" s="444"/>
      <c r="H1870" s="444">
        <v>0</v>
      </c>
      <c r="I1870" s="444">
        <v>0</v>
      </c>
      <c r="J1870" s="444"/>
      <c r="K1870" s="444"/>
      <c r="L1870" s="444"/>
      <c r="M1870" s="444"/>
    </row>
    <row r="1871" spans="1:13" x14ac:dyDescent="0.35">
      <c r="A1871" t="s">
        <v>663</v>
      </c>
      <c r="B1871" t="s">
        <v>388</v>
      </c>
      <c r="C1871" t="s">
        <v>389</v>
      </c>
      <c r="D1871" t="s">
        <v>205</v>
      </c>
      <c r="E1871" t="s">
        <v>292</v>
      </c>
      <c r="I1871" t="s">
        <v>308</v>
      </c>
    </row>
    <row r="1872" spans="1:13" x14ac:dyDescent="0.35">
      <c r="A1872" t="s">
        <v>663</v>
      </c>
      <c r="B1872" t="s">
        <v>390</v>
      </c>
      <c r="C1872" t="s">
        <v>391</v>
      </c>
      <c r="D1872" t="s">
        <v>176</v>
      </c>
      <c r="E1872" t="s">
        <v>292</v>
      </c>
      <c r="F1872" s="445"/>
      <c r="G1872" s="445"/>
      <c r="H1872" s="445"/>
      <c r="I1872" s="445">
        <v>4.0680437638917197E-2</v>
      </c>
      <c r="J1872" s="445"/>
      <c r="K1872" s="445"/>
      <c r="L1872" s="445"/>
      <c r="M1872" s="445"/>
    </row>
    <row r="1873" spans="1:13" x14ac:dyDescent="0.35">
      <c r="A1873" t="s">
        <v>663</v>
      </c>
      <c r="B1873" t="s">
        <v>392</v>
      </c>
      <c r="C1873" t="s">
        <v>393</v>
      </c>
      <c r="D1873" t="s">
        <v>205</v>
      </c>
      <c r="E1873" t="s">
        <v>292</v>
      </c>
      <c r="I1873" t="s">
        <v>308</v>
      </c>
    </row>
    <row r="1874" spans="1:13" x14ac:dyDescent="0.35">
      <c r="A1874" t="s">
        <v>663</v>
      </c>
      <c r="B1874" t="s">
        <v>394</v>
      </c>
      <c r="C1874" t="s">
        <v>395</v>
      </c>
      <c r="D1874" t="s">
        <v>188</v>
      </c>
      <c r="E1874" t="s">
        <v>292</v>
      </c>
      <c r="F1874" s="444"/>
      <c r="G1874" s="444"/>
      <c r="H1874" s="444" t="s">
        <v>661</v>
      </c>
      <c r="I1874" s="444">
        <v>47.599337748344396</v>
      </c>
      <c r="J1874" s="444"/>
      <c r="K1874" s="444"/>
      <c r="L1874" s="444"/>
      <c r="M1874" s="444"/>
    </row>
    <row r="1875" spans="1:13" x14ac:dyDescent="0.35">
      <c r="A1875" t="s">
        <v>663</v>
      </c>
      <c r="B1875" t="s">
        <v>396</v>
      </c>
      <c r="C1875" t="s">
        <v>397</v>
      </c>
      <c r="D1875" t="s">
        <v>205</v>
      </c>
      <c r="E1875" t="s">
        <v>292</v>
      </c>
      <c r="I1875" t="s">
        <v>308</v>
      </c>
    </row>
    <row r="1876" spans="1:13" x14ac:dyDescent="0.35">
      <c r="A1876" t="s">
        <v>663</v>
      </c>
      <c r="B1876" t="s">
        <v>398</v>
      </c>
      <c r="C1876" t="s">
        <v>399</v>
      </c>
      <c r="D1876" t="s">
        <v>188</v>
      </c>
      <c r="E1876" t="s">
        <v>292</v>
      </c>
      <c r="F1876" s="444"/>
      <c r="G1876" s="444"/>
      <c r="H1876" s="444" t="s">
        <v>661</v>
      </c>
      <c r="I1876" s="444">
        <v>33.927152317880797</v>
      </c>
      <c r="J1876" s="444"/>
      <c r="K1876" s="444"/>
      <c r="L1876" s="444"/>
      <c r="M1876" s="444"/>
    </row>
    <row r="1877" spans="1:13" x14ac:dyDescent="0.35">
      <c r="A1877" t="s">
        <v>663</v>
      </c>
      <c r="B1877" t="s">
        <v>400</v>
      </c>
      <c r="C1877" t="s">
        <v>401</v>
      </c>
      <c r="D1877" t="s">
        <v>205</v>
      </c>
      <c r="E1877" t="s">
        <v>292</v>
      </c>
      <c r="I1877" t="s">
        <v>308</v>
      </c>
    </row>
    <row r="1878" spans="1:13" x14ac:dyDescent="0.35">
      <c r="A1878" t="s">
        <v>663</v>
      </c>
      <c r="B1878" t="s">
        <v>402</v>
      </c>
      <c r="C1878" t="s">
        <v>403</v>
      </c>
      <c r="D1878" t="s">
        <v>189</v>
      </c>
      <c r="E1878" t="s">
        <v>292</v>
      </c>
      <c r="F1878" s="443"/>
      <c r="G1878" s="443"/>
      <c r="H1878" s="443">
        <v>14.88</v>
      </c>
      <c r="I1878" s="443">
        <v>13.42</v>
      </c>
      <c r="J1878" s="443"/>
      <c r="K1878" s="443"/>
      <c r="L1878" s="443"/>
      <c r="M1878" s="443"/>
    </row>
    <row r="1879" spans="1:13" x14ac:dyDescent="0.35">
      <c r="A1879" t="s">
        <v>663</v>
      </c>
      <c r="B1879" t="s">
        <v>404</v>
      </c>
      <c r="C1879" t="s">
        <v>405</v>
      </c>
      <c r="D1879" t="s">
        <v>205</v>
      </c>
      <c r="E1879" t="s">
        <v>292</v>
      </c>
      <c r="I1879" t="s">
        <v>308</v>
      </c>
    </row>
    <row r="1880" spans="1:13" x14ac:dyDescent="0.35">
      <c r="A1880" t="s">
        <v>663</v>
      </c>
      <c r="B1880" t="s">
        <v>406</v>
      </c>
      <c r="C1880" t="s">
        <v>407</v>
      </c>
      <c r="D1880" t="s">
        <v>188</v>
      </c>
      <c r="E1880" t="s">
        <v>292</v>
      </c>
      <c r="F1880" s="444"/>
      <c r="G1880" s="444"/>
      <c r="H1880" s="444"/>
      <c r="I1880" s="444">
        <v>100</v>
      </c>
      <c r="J1880" s="444"/>
      <c r="K1880" s="444"/>
      <c r="L1880" s="444"/>
      <c r="M1880" s="444"/>
    </row>
    <row r="1881" spans="1:13" x14ac:dyDescent="0.35">
      <c r="A1881" t="s">
        <v>663</v>
      </c>
      <c r="B1881" t="s">
        <v>408</v>
      </c>
      <c r="C1881" t="s">
        <v>409</v>
      </c>
      <c r="D1881" t="s">
        <v>182</v>
      </c>
      <c r="E1881" t="s">
        <v>292</v>
      </c>
      <c r="F1881" s="443">
        <v>42102.877915341996</v>
      </c>
      <c r="G1881" s="443">
        <v>42198.05</v>
      </c>
      <c r="H1881" s="443">
        <v>42382.02</v>
      </c>
      <c r="I1881" s="443">
        <v>42538.33</v>
      </c>
      <c r="J1881" s="443"/>
      <c r="K1881" s="443"/>
      <c r="L1881" s="443"/>
      <c r="M1881" s="443"/>
    </row>
    <row r="1882" spans="1:13" x14ac:dyDescent="0.35">
      <c r="A1882" t="s">
        <v>663</v>
      </c>
      <c r="B1882" t="s">
        <v>410</v>
      </c>
      <c r="C1882" t="s">
        <v>411</v>
      </c>
      <c r="D1882" t="s">
        <v>188</v>
      </c>
      <c r="E1882" t="s">
        <v>292</v>
      </c>
      <c r="F1882" s="446"/>
      <c r="G1882" s="446"/>
      <c r="H1882" s="446"/>
      <c r="I1882" s="446">
        <v>2776</v>
      </c>
      <c r="J1882" s="446"/>
      <c r="K1882" s="446"/>
      <c r="L1882" s="446"/>
      <c r="M1882" s="446"/>
    </row>
    <row r="1883" spans="1:13" x14ac:dyDescent="0.35">
      <c r="A1883" t="s">
        <v>663</v>
      </c>
      <c r="B1883" t="s">
        <v>412</v>
      </c>
      <c r="C1883" t="s">
        <v>413</v>
      </c>
      <c r="D1883" t="s">
        <v>188</v>
      </c>
      <c r="E1883" t="s">
        <v>292</v>
      </c>
      <c r="F1883" s="444"/>
      <c r="G1883" s="444"/>
      <c r="H1883" s="444"/>
      <c r="I1883" s="444">
        <v>65.258791306569904</v>
      </c>
      <c r="J1883" s="444"/>
      <c r="K1883" s="444"/>
      <c r="L1883" s="444"/>
      <c r="M1883" s="444"/>
    </row>
    <row r="1884" spans="1:13" x14ac:dyDescent="0.35">
      <c r="A1884" t="s">
        <v>663</v>
      </c>
      <c r="B1884" t="s">
        <v>414</v>
      </c>
      <c r="C1884" t="s">
        <v>415</v>
      </c>
      <c r="D1884" t="s">
        <v>188</v>
      </c>
      <c r="E1884" t="s">
        <v>292</v>
      </c>
      <c r="F1884" s="446"/>
      <c r="G1884" s="446"/>
      <c r="H1884" s="446"/>
      <c r="I1884" s="446">
        <v>1806</v>
      </c>
      <c r="J1884" s="446"/>
      <c r="K1884" s="446"/>
      <c r="L1884" s="446"/>
      <c r="M1884" s="446"/>
    </row>
    <row r="1885" spans="1:13" x14ac:dyDescent="0.35">
      <c r="A1885" t="s">
        <v>663</v>
      </c>
      <c r="B1885" t="s">
        <v>416</v>
      </c>
      <c r="C1885" t="s">
        <v>417</v>
      </c>
      <c r="D1885" t="s">
        <v>188</v>
      </c>
      <c r="E1885" t="s">
        <v>292</v>
      </c>
      <c r="F1885" s="444"/>
      <c r="G1885" s="444"/>
      <c r="H1885" s="444"/>
      <c r="I1885" s="444">
        <v>42.455827485470202</v>
      </c>
      <c r="J1885" s="444"/>
      <c r="K1885" s="444"/>
      <c r="L1885" s="444"/>
      <c r="M1885" s="444"/>
    </row>
    <row r="1886" spans="1:13" x14ac:dyDescent="0.35">
      <c r="A1886" t="s">
        <v>663</v>
      </c>
      <c r="B1886" t="s">
        <v>418</v>
      </c>
      <c r="C1886" t="s">
        <v>419</v>
      </c>
      <c r="D1886" t="s">
        <v>188</v>
      </c>
      <c r="E1886" t="s">
        <v>292</v>
      </c>
      <c r="F1886" s="446"/>
      <c r="G1886" s="446"/>
      <c r="H1886" s="446"/>
      <c r="I1886" s="446">
        <v>4582</v>
      </c>
      <c r="J1886" s="446"/>
      <c r="K1886" s="446"/>
      <c r="L1886" s="446"/>
      <c r="M1886" s="446"/>
    </row>
    <row r="1887" spans="1:13" x14ac:dyDescent="0.35">
      <c r="A1887" t="s">
        <v>663</v>
      </c>
      <c r="B1887" t="s">
        <v>420</v>
      </c>
      <c r="C1887" t="s">
        <v>421</v>
      </c>
      <c r="D1887">
        <v>0</v>
      </c>
      <c r="E1887" t="s">
        <v>292</v>
      </c>
      <c r="F1887" s="328"/>
      <c r="G1887" s="328"/>
      <c r="H1887" s="328"/>
      <c r="I1887" s="328">
        <v>6870.4466006110897</v>
      </c>
      <c r="J1887" s="328"/>
      <c r="K1887" s="328"/>
      <c r="L1887" s="328"/>
      <c r="M1887" s="328"/>
    </row>
    <row r="1888" spans="1:13" x14ac:dyDescent="0.35">
      <c r="A1888" t="s">
        <v>663</v>
      </c>
      <c r="B1888" t="s">
        <v>422</v>
      </c>
      <c r="C1888" t="s">
        <v>423</v>
      </c>
      <c r="D1888" t="s">
        <v>424</v>
      </c>
      <c r="E1888" t="s">
        <v>292</v>
      </c>
      <c r="F1888" s="444"/>
      <c r="G1888" s="444"/>
      <c r="H1888" s="444"/>
      <c r="I1888" s="444">
        <v>1038.5200038283699</v>
      </c>
      <c r="J1888" s="444"/>
      <c r="K1888" s="444"/>
      <c r="L1888" s="444"/>
      <c r="M1888" s="444"/>
    </row>
    <row r="1889" spans="1:13" x14ac:dyDescent="0.35">
      <c r="A1889" t="s">
        <v>663</v>
      </c>
      <c r="B1889" t="s">
        <v>425</v>
      </c>
      <c r="C1889" t="s">
        <v>426</v>
      </c>
      <c r="D1889" t="s">
        <v>427</v>
      </c>
      <c r="E1889" t="s">
        <v>292</v>
      </c>
      <c r="F1889" s="444">
        <v>143.6</v>
      </c>
      <c r="G1889" s="444">
        <v>144.4</v>
      </c>
      <c r="H1889" s="444">
        <v>144</v>
      </c>
      <c r="I1889" s="444">
        <v>151.157568670427</v>
      </c>
      <c r="J1889" s="444"/>
      <c r="K1889" s="444"/>
      <c r="L1889" s="444"/>
      <c r="M1889" s="444"/>
    </row>
    <row r="1890" spans="1:13" x14ac:dyDescent="0.35">
      <c r="A1890" t="s">
        <v>663</v>
      </c>
      <c r="B1890" t="s">
        <v>428</v>
      </c>
      <c r="C1890" t="s">
        <v>429</v>
      </c>
      <c r="D1890" t="s">
        <v>424</v>
      </c>
      <c r="E1890" t="s">
        <v>292</v>
      </c>
      <c r="F1890" s="444">
        <v>449.4</v>
      </c>
      <c r="G1890" s="444">
        <v>452</v>
      </c>
      <c r="H1890" s="444">
        <v>439.8</v>
      </c>
      <c r="I1890" s="444">
        <v>424.7</v>
      </c>
      <c r="J1890" s="444"/>
      <c r="K1890" s="444"/>
      <c r="L1890" s="444"/>
      <c r="M1890" s="444"/>
    </row>
    <row r="1891" spans="1:13" x14ac:dyDescent="0.35">
      <c r="A1891" t="s">
        <v>663</v>
      </c>
      <c r="B1891" t="s">
        <v>430</v>
      </c>
      <c r="C1891" t="s">
        <v>431</v>
      </c>
      <c r="D1891" t="s">
        <v>424</v>
      </c>
      <c r="E1891" t="s">
        <v>292</v>
      </c>
      <c r="F1891" s="444"/>
      <c r="G1891" s="444"/>
      <c r="H1891" s="444"/>
      <c r="I1891" s="444">
        <v>447.1</v>
      </c>
      <c r="J1891" s="444"/>
      <c r="K1891" s="444"/>
      <c r="L1891" s="444"/>
      <c r="M1891" s="444"/>
    </row>
    <row r="1892" spans="1:13" x14ac:dyDescent="0.35">
      <c r="A1892" t="s">
        <v>663</v>
      </c>
      <c r="B1892" t="s">
        <v>432</v>
      </c>
      <c r="C1892" t="s">
        <v>433</v>
      </c>
      <c r="D1892" t="s">
        <v>424</v>
      </c>
      <c r="E1892" t="s">
        <v>292</v>
      </c>
      <c r="F1892" s="444"/>
      <c r="G1892" s="444"/>
      <c r="H1892" s="444"/>
      <c r="I1892" s="444">
        <v>438.8</v>
      </c>
      <c r="J1892" s="444"/>
      <c r="K1892" s="444"/>
      <c r="L1892" s="444"/>
      <c r="M1892" s="444"/>
    </row>
    <row r="1893" spans="1:13" x14ac:dyDescent="0.35">
      <c r="A1893" t="s">
        <v>663</v>
      </c>
      <c r="B1893" t="s">
        <v>434</v>
      </c>
      <c r="C1893" t="s">
        <v>435</v>
      </c>
      <c r="D1893" t="s">
        <v>427</v>
      </c>
      <c r="E1893" t="s">
        <v>292</v>
      </c>
      <c r="F1893" s="444"/>
      <c r="G1893" s="444"/>
      <c r="H1893" s="444"/>
      <c r="I1893" s="444">
        <v>144</v>
      </c>
      <c r="J1893" s="444"/>
      <c r="K1893" s="444"/>
      <c r="L1893" s="444"/>
      <c r="M1893" s="444"/>
    </row>
    <row r="1894" spans="1:13" x14ac:dyDescent="0.35">
      <c r="A1894" t="s">
        <v>663</v>
      </c>
      <c r="B1894" t="s">
        <v>436</v>
      </c>
      <c r="C1894" t="s">
        <v>437</v>
      </c>
      <c r="D1894" t="s">
        <v>427</v>
      </c>
      <c r="E1894" t="s">
        <v>292</v>
      </c>
      <c r="F1894" s="444"/>
      <c r="G1894" s="444"/>
      <c r="H1894" s="444"/>
      <c r="I1894" s="444">
        <v>146.5</v>
      </c>
      <c r="J1894" s="444"/>
      <c r="K1894" s="444"/>
      <c r="L1894" s="444"/>
      <c r="M1894" s="444"/>
    </row>
    <row r="1895" spans="1:13" x14ac:dyDescent="0.35">
      <c r="A1895" t="s">
        <v>663</v>
      </c>
      <c r="B1895" t="s">
        <v>438</v>
      </c>
      <c r="C1895" t="s">
        <v>439</v>
      </c>
      <c r="D1895">
        <v>0</v>
      </c>
      <c r="E1895" t="s">
        <v>292</v>
      </c>
      <c r="F1895" s="444">
        <v>3313.1869999999999</v>
      </c>
      <c r="G1895" s="444">
        <v>3344.2289999999998</v>
      </c>
      <c r="H1895" s="444">
        <v>3379.0010000000002</v>
      </c>
      <c r="I1895" s="444">
        <v>3405.5920000000001</v>
      </c>
      <c r="J1895" s="444"/>
      <c r="K1895" s="444"/>
      <c r="L1895" s="444"/>
      <c r="M1895" s="444"/>
    </row>
    <row r="1896" spans="1:13" x14ac:dyDescent="0.35">
      <c r="A1896" t="s">
        <v>663</v>
      </c>
      <c r="B1896" t="s">
        <v>440</v>
      </c>
      <c r="C1896" t="s">
        <v>441</v>
      </c>
      <c r="D1896" t="s">
        <v>188</v>
      </c>
      <c r="E1896" t="s">
        <v>292</v>
      </c>
      <c r="F1896" s="446"/>
      <c r="G1896" s="446"/>
      <c r="H1896" s="446"/>
      <c r="I1896" s="446">
        <v>11254.651390000001</v>
      </c>
      <c r="J1896" s="446"/>
      <c r="K1896" s="446"/>
      <c r="L1896" s="446"/>
      <c r="M1896" s="446"/>
    </row>
    <row r="1897" spans="1:13" x14ac:dyDescent="0.35">
      <c r="A1897" t="s">
        <v>663</v>
      </c>
      <c r="B1897" t="s">
        <v>442</v>
      </c>
      <c r="C1897" t="s">
        <v>443</v>
      </c>
      <c r="D1897" t="s">
        <v>188</v>
      </c>
      <c r="E1897" t="s">
        <v>292</v>
      </c>
      <c r="F1897" s="446"/>
      <c r="G1897" s="446"/>
      <c r="H1897" s="446"/>
      <c r="I1897" s="446">
        <v>53626</v>
      </c>
      <c r="J1897" s="446"/>
      <c r="K1897" s="446"/>
      <c r="L1897" s="446"/>
      <c r="M1897" s="446"/>
    </row>
    <row r="1898" spans="1:13" ht="38.25" x14ac:dyDescent="0.35">
      <c r="A1898" t="s">
        <v>663</v>
      </c>
      <c r="B1898" t="s">
        <v>444</v>
      </c>
      <c r="C1898" s="327" t="s">
        <v>445</v>
      </c>
      <c r="D1898" t="s">
        <v>424</v>
      </c>
      <c r="E1898" t="s">
        <v>292</v>
      </c>
      <c r="F1898" s="444"/>
      <c r="G1898" s="444"/>
      <c r="H1898" s="444"/>
      <c r="I1898" s="444">
        <v>3399.18</v>
      </c>
      <c r="J1898" s="444"/>
      <c r="K1898" s="444"/>
      <c r="L1898" s="444"/>
      <c r="M1898" s="444"/>
    </row>
    <row r="1899" spans="1:13" ht="25.5" x14ac:dyDescent="0.35">
      <c r="A1899" t="s">
        <v>663</v>
      </c>
      <c r="B1899" t="s">
        <v>446</v>
      </c>
      <c r="C1899" s="327" t="s">
        <v>447</v>
      </c>
      <c r="D1899" t="s">
        <v>424</v>
      </c>
      <c r="E1899" t="s">
        <v>292</v>
      </c>
      <c r="F1899" s="444"/>
      <c r="G1899" s="444"/>
      <c r="H1899" s="444"/>
      <c r="I1899" s="444">
        <v>64.06</v>
      </c>
      <c r="J1899" s="444"/>
      <c r="K1899" s="444"/>
      <c r="L1899" s="444"/>
      <c r="M1899" s="444"/>
    </row>
    <row r="1900" spans="1:13" x14ac:dyDescent="0.35">
      <c r="A1900" t="s">
        <v>663</v>
      </c>
      <c r="B1900" t="s">
        <v>448</v>
      </c>
      <c r="C1900" t="s">
        <v>449</v>
      </c>
      <c r="D1900">
        <v>0</v>
      </c>
      <c r="E1900" t="s">
        <v>292</v>
      </c>
      <c r="F1900" s="328"/>
      <c r="G1900" s="328"/>
      <c r="H1900" s="328"/>
      <c r="I1900" s="328">
        <v>3166.9029999999998</v>
      </c>
      <c r="J1900" s="328"/>
      <c r="K1900" s="328"/>
      <c r="L1900" s="328"/>
      <c r="M1900" s="328"/>
    </row>
    <row r="1901" spans="1:13" x14ac:dyDescent="0.35">
      <c r="A1901" t="s">
        <v>663</v>
      </c>
      <c r="B1901" t="s">
        <v>450</v>
      </c>
      <c r="C1901" t="s">
        <v>451</v>
      </c>
      <c r="D1901" t="s">
        <v>188</v>
      </c>
      <c r="E1901" t="s">
        <v>292</v>
      </c>
      <c r="F1901" s="446"/>
      <c r="G1901" s="446"/>
      <c r="H1901" s="446"/>
      <c r="I1901" s="446">
        <v>128831</v>
      </c>
      <c r="J1901" s="446"/>
      <c r="K1901" s="446"/>
      <c r="L1901" s="446"/>
      <c r="M1901" s="446"/>
    </row>
    <row r="1902" spans="1:13" x14ac:dyDescent="0.35">
      <c r="A1902" t="s">
        <v>663</v>
      </c>
      <c r="B1902" t="s">
        <v>452</v>
      </c>
      <c r="C1902" t="s">
        <v>453</v>
      </c>
      <c r="D1902" t="s">
        <v>188</v>
      </c>
      <c r="E1902" t="s">
        <v>292</v>
      </c>
      <c r="F1902" s="446"/>
      <c r="G1902" s="446"/>
      <c r="H1902" s="446"/>
      <c r="I1902" s="446">
        <v>60400</v>
      </c>
      <c r="J1902" s="446"/>
      <c r="K1902" s="446"/>
      <c r="L1902" s="446"/>
      <c r="M1902" s="446"/>
    </row>
    <row r="1903" spans="1:13" x14ac:dyDescent="0.35">
      <c r="A1903" t="s">
        <v>663</v>
      </c>
      <c r="B1903" t="s">
        <v>454</v>
      </c>
      <c r="C1903" t="s">
        <v>455</v>
      </c>
      <c r="D1903" t="s">
        <v>188</v>
      </c>
      <c r="E1903" t="s">
        <v>292</v>
      </c>
      <c r="F1903" s="446"/>
      <c r="G1903" s="446"/>
      <c r="H1903" s="446"/>
      <c r="I1903" s="446">
        <v>28750</v>
      </c>
      <c r="J1903" s="446"/>
      <c r="K1903" s="446"/>
      <c r="L1903" s="446"/>
      <c r="M1903" s="446"/>
    </row>
    <row r="1904" spans="1:13" x14ac:dyDescent="0.35">
      <c r="A1904" t="s">
        <v>663</v>
      </c>
      <c r="B1904" t="s">
        <v>456</v>
      </c>
      <c r="C1904" t="s">
        <v>457</v>
      </c>
      <c r="D1904" t="s">
        <v>188</v>
      </c>
      <c r="E1904" t="s">
        <v>292</v>
      </c>
      <c r="F1904" s="446"/>
      <c r="G1904" s="446"/>
      <c r="H1904" s="446"/>
      <c r="I1904" s="446">
        <v>20492</v>
      </c>
      <c r="J1904" s="446"/>
      <c r="K1904" s="446"/>
      <c r="L1904" s="446"/>
      <c r="M1904" s="446"/>
    </row>
    <row r="1905" spans="1:13" x14ac:dyDescent="0.35">
      <c r="A1905" t="s">
        <v>663</v>
      </c>
      <c r="B1905" t="s">
        <v>458</v>
      </c>
      <c r="C1905" t="s">
        <v>459</v>
      </c>
      <c r="D1905" t="s">
        <v>172</v>
      </c>
      <c r="E1905" t="s">
        <v>292</v>
      </c>
      <c r="F1905" s="328"/>
      <c r="G1905" s="328"/>
      <c r="H1905" s="328"/>
      <c r="I1905" s="328">
        <v>3405.2249999999999</v>
      </c>
      <c r="J1905" s="328"/>
      <c r="K1905" s="328"/>
      <c r="L1905" s="328"/>
      <c r="M1905" s="328"/>
    </row>
    <row r="1906" spans="1:13" x14ac:dyDescent="0.35">
      <c r="A1906" t="s">
        <v>663</v>
      </c>
      <c r="B1906" t="s">
        <v>460</v>
      </c>
      <c r="C1906" t="s">
        <v>461</v>
      </c>
      <c r="D1906" t="s">
        <v>188</v>
      </c>
      <c r="E1906" t="s">
        <v>292</v>
      </c>
      <c r="F1906" s="446"/>
      <c r="G1906" s="446"/>
      <c r="H1906" s="446"/>
      <c r="I1906" s="446">
        <v>1038.593625</v>
      </c>
      <c r="J1906" s="446"/>
      <c r="K1906" s="446"/>
      <c r="L1906" s="446"/>
      <c r="M1906" s="446"/>
    </row>
    <row r="1907" spans="1:13" x14ac:dyDescent="0.35">
      <c r="A1907" t="s">
        <v>663</v>
      </c>
      <c r="B1907" t="s">
        <v>462</v>
      </c>
      <c r="C1907" t="s">
        <v>463</v>
      </c>
      <c r="D1907" t="s">
        <v>188</v>
      </c>
      <c r="E1907" t="s">
        <v>292</v>
      </c>
      <c r="F1907" s="446"/>
      <c r="G1907" s="446"/>
      <c r="H1907" s="446"/>
      <c r="I1907" s="446">
        <v>482</v>
      </c>
      <c r="J1907" s="446"/>
      <c r="K1907" s="446"/>
      <c r="L1907" s="446"/>
      <c r="M1907" s="446"/>
    </row>
    <row r="1908" spans="1:13" x14ac:dyDescent="0.35">
      <c r="A1908" t="s">
        <v>663</v>
      </c>
      <c r="B1908" t="s">
        <v>464</v>
      </c>
      <c r="C1908" t="s">
        <v>465</v>
      </c>
      <c r="D1908" t="s">
        <v>188</v>
      </c>
      <c r="E1908" t="s">
        <v>292</v>
      </c>
      <c r="F1908" s="446"/>
      <c r="G1908" s="446"/>
      <c r="H1908" s="446"/>
      <c r="I1908" s="446">
        <v>1520.593625</v>
      </c>
      <c r="J1908" s="446"/>
      <c r="K1908" s="446"/>
      <c r="L1908" s="446"/>
      <c r="M1908" s="446"/>
    </row>
    <row r="1909" spans="1:13" x14ac:dyDescent="0.35">
      <c r="A1909" t="s">
        <v>663</v>
      </c>
      <c r="B1909" t="s">
        <v>466</v>
      </c>
      <c r="C1909" t="s">
        <v>467</v>
      </c>
      <c r="D1909" t="s">
        <v>182</v>
      </c>
      <c r="E1909" t="s">
        <v>292</v>
      </c>
      <c r="F1909" s="328"/>
      <c r="G1909" s="328"/>
      <c r="H1909" s="328"/>
      <c r="I1909" s="328">
        <v>77914</v>
      </c>
      <c r="J1909" s="328"/>
      <c r="K1909" s="328"/>
      <c r="L1909" s="328"/>
      <c r="M1909" s="328"/>
    </row>
    <row r="1910" spans="1:13" x14ac:dyDescent="0.35">
      <c r="A1910" t="s">
        <v>663</v>
      </c>
      <c r="B1910" t="s">
        <v>468</v>
      </c>
      <c r="C1910" t="s">
        <v>469</v>
      </c>
      <c r="D1910" t="s">
        <v>188</v>
      </c>
      <c r="E1910" t="s">
        <v>292</v>
      </c>
      <c r="F1910" s="446"/>
      <c r="G1910" s="446"/>
      <c r="H1910" s="446"/>
      <c r="I1910" s="446">
        <v>141</v>
      </c>
      <c r="J1910" s="446"/>
      <c r="K1910" s="446"/>
      <c r="L1910" s="446"/>
      <c r="M1910" s="446"/>
    </row>
    <row r="1911" spans="1:13" x14ac:dyDescent="0.35">
      <c r="A1911" t="s">
        <v>663</v>
      </c>
      <c r="B1911" t="s">
        <v>470</v>
      </c>
      <c r="C1911" t="s">
        <v>471</v>
      </c>
      <c r="D1911" t="s">
        <v>182</v>
      </c>
      <c r="E1911" t="s">
        <v>292</v>
      </c>
      <c r="F1911" s="328"/>
      <c r="G1911" s="328"/>
      <c r="H1911" s="328"/>
      <c r="I1911" s="328">
        <v>79127</v>
      </c>
      <c r="J1911" s="328"/>
      <c r="K1911" s="328"/>
      <c r="L1911" s="328"/>
      <c r="M1911" s="328"/>
    </row>
    <row r="1912" spans="1:13" x14ac:dyDescent="0.35">
      <c r="A1912" t="s">
        <v>663</v>
      </c>
      <c r="B1912" t="s">
        <v>472</v>
      </c>
      <c r="C1912" t="s">
        <v>473</v>
      </c>
      <c r="D1912" t="s">
        <v>188</v>
      </c>
      <c r="E1912" t="s">
        <v>292</v>
      </c>
      <c r="F1912" s="446"/>
      <c r="G1912" s="446"/>
      <c r="H1912" s="446"/>
      <c r="I1912" s="446">
        <v>1156</v>
      </c>
      <c r="J1912" s="446"/>
      <c r="K1912" s="446"/>
      <c r="L1912" s="446"/>
      <c r="M1912" s="446"/>
    </row>
    <row r="1913" spans="1:13" x14ac:dyDescent="0.35">
      <c r="A1913" t="s">
        <v>663</v>
      </c>
      <c r="B1913" t="s">
        <v>474</v>
      </c>
      <c r="C1913" t="s">
        <v>475</v>
      </c>
      <c r="D1913" t="s">
        <v>170</v>
      </c>
      <c r="E1913" t="s">
        <v>292</v>
      </c>
      <c r="F1913" s="328"/>
      <c r="G1913" s="328"/>
      <c r="H1913" s="328"/>
      <c r="I1913" s="328">
        <v>0.18525</v>
      </c>
      <c r="J1913" s="328"/>
      <c r="K1913" s="328"/>
      <c r="L1913" s="328"/>
      <c r="M1913" s="328"/>
    </row>
    <row r="1914" spans="1:13" x14ac:dyDescent="0.35">
      <c r="A1914" t="s">
        <v>663</v>
      </c>
      <c r="B1914" t="s">
        <v>476</v>
      </c>
      <c r="C1914" t="s">
        <v>477</v>
      </c>
      <c r="D1914" t="s">
        <v>170</v>
      </c>
      <c r="E1914" t="s">
        <v>292</v>
      </c>
      <c r="F1914" s="328"/>
      <c r="G1914" s="328"/>
      <c r="H1914" s="328"/>
      <c r="I1914" s="328">
        <v>1.7384409999999999</v>
      </c>
      <c r="J1914" s="328"/>
      <c r="K1914" s="328"/>
      <c r="L1914" s="328"/>
      <c r="M1914" s="328"/>
    </row>
    <row r="1915" spans="1:13" x14ac:dyDescent="0.35">
      <c r="A1915" t="s">
        <v>663</v>
      </c>
      <c r="B1915" t="s">
        <v>478</v>
      </c>
      <c r="C1915" t="s">
        <v>479</v>
      </c>
      <c r="D1915" t="s">
        <v>170</v>
      </c>
      <c r="E1915" t="s">
        <v>292</v>
      </c>
      <c r="F1915" s="328"/>
      <c r="G1915" s="328"/>
      <c r="H1915" s="328"/>
      <c r="I1915" s="328">
        <v>6.8071669999999997</v>
      </c>
      <c r="J1915" s="328"/>
      <c r="K1915" s="328"/>
      <c r="L1915" s="328"/>
      <c r="M1915" s="328"/>
    </row>
    <row r="1916" spans="1:13" x14ac:dyDescent="0.35">
      <c r="A1916" t="s">
        <v>663</v>
      </c>
      <c r="B1916" t="s">
        <v>480</v>
      </c>
      <c r="C1916" t="s">
        <v>481</v>
      </c>
      <c r="D1916" t="s">
        <v>170</v>
      </c>
      <c r="E1916" t="s">
        <v>292</v>
      </c>
      <c r="F1916" s="328"/>
      <c r="G1916" s="328"/>
      <c r="H1916" s="328"/>
      <c r="I1916" s="328">
        <v>0.30220000000000102</v>
      </c>
      <c r="J1916" s="328"/>
      <c r="K1916" s="328"/>
      <c r="L1916" s="328"/>
      <c r="M1916" s="328"/>
    </row>
    <row r="1917" spans="1:13" x14ac:dyDescent="0.35">
      <c r="A1917" t="s">
        <v>663</v>
      </c>
      <c r="B1917" t="s">
        <v>482</v>
      </c>
      <c r="C1917" t="s">
        <v>483</v>
      </c>
      <c r="D1917" t="s">
        <v>170</v>
      </c>
      <c r="E1917" t="s">
        <v>292</v>
      </c>
      <c r="F1917" s="328"/>
      <c r="G1917" s="328"/>
      <c r="H1917" s="328"/>
      <c r="I1917" s="328">
        <v>6.4525969999999999</v>
      </c>
      <c r="J1917" s="328"/>
      <c r="K1917" s="328"/>
      <c r="L1917" s="328"/>
      <c r="M1917" s="328"/>
    </row>
    <row r="1918" spans="1:13" x14ac:dyDescent="0.35">
      <c r="A1918" t="s">
        <v>663</v>
      </c>
      <c r="B1918" t="s">
        <v>484</v>
      </c>
      <c r="C1918" t="s">
        <v>485</v>
      </c>
      <c r="D1918" t="s">
        <v>170</v>
      </c>
      <c r="E1918" t="s">
        <v>292</v>
      </c>
      <c r="F1918" s="328"/>
      <c r="G1918" s="328"/>
      <c r="H1918" s="328"/>
      <c r="I1918" s="328">
        <v>0</v>
      </c>
      <c r="J1918" s="328"/>
      <c r="K1918" s="328"/>
      <c r="L1918" s="328"/>
      <c r="M1918" s="328"/>
    </row>
    <row r="1919" spans="1:13" x14ac:dyDescent="0.35">
      <c r="A1919" t="s">
        <v>663</v>
      </c>
      <c r="B1919" t="s">
        <v>486</v>
      </c>
      <c r="C1919" t="s">
        <v>487</v>
      </c>
      <c r="D1919" t="s">
        <v>170</v>
      </c>
      <c r="E1919" t="s">
        <v>292</v>
      </c>
      <c r="F1919" s="328"/>
      <c r="G1919" s="328"/>
      <c r="H1919" s="328"/>
      <c r="I1919" s="328">
        <v>0</v>
      </c>
      <c r="J1919" s="328"/>
      <c r="K1919" s="328"/>
      <c r="L1919" s="328"/>
      <c r="M1919" s="328"/>
    </row>
    <row r="1920" spans="1:13" x14ac:dyDescent="0.35">
      <c r="A1920" t="s">
        <v>663</v>
      </c>
      <c r="B1920" t="s">
        <v>488</v>
      </c>
      <c r="C1920" t="s">
        <v>489</v>
      </c>
      <c r="D1920" t="s">
        <v>170</v>
      </c>
      <c r="E1920" t="s">
        <v>292</v>
      </c>
      <c r="F1920" s="328"/>
      <c r="G1920" s="328"/>
      <c r="H1920" s="328"/>
      <c r="I1920" s="328">
        <v>0</v>
      </c>
      <c r="J1920" s="328"/>
      <c r="K1920" s="328"/>
      <c r="L1920" s="328"/>
      <c r="M1920" s="328"/>
    </row>
    <row r="1921" spans="1:13" x14ac:dyDescent="0.35">
      <c r="A1921" t="s">
        <v>663</v>
      </c>
      <c r="B1921" t="s">
        <v>490</v>
      </c>
      <c r="C1921" t="s">
        <v>491</v>
      </c>
      <c r="D1921" t="s">
        <v>170</v>
      </c>
      <c r="E1921" t="s">
        <v>292</v>
      </c>
      <c r="F1921" s="328"/>
      <c r="G1921" s="328"/>
      <c r="H1921" s="328"/>
      <c r="I1921" s="328">
        <v>0</v>
      </c>
      <c r="J1921" s="328"/>
      <c r="K1921" s="328"/>
      <c r="L1921" s="328"/>
      <c r="M1921" s="328"/>
    </row>
    <row r="1922" spans="1:13" x14ac:dyDescent="0.35">
      <c r="A1922" t="s">
        <v>663</v>
      </c>
      <c r="B1922" t="s">
        <v>492</v>
      </c>
      <c r="C1922" t="s">
        <v>493</v>
      </c>
      <c r="D1922" t="s">
        <v>170</v>
      </c>
      <c r="E1922" t="s">
        <v>292</v>
      </c>
      <c r="F1922" s="328"/>
      <c r="G1922" s="328"/>
      <c r="H1922" s="328"/>
      <c r="I1922" s="328">
        <v>0</v>
      </c>
      <c r="J1922" s="328"/>
      <c r="K1922" s="328"/>
      <c r="L1922" s="328"/>
      <c r="M1922" s="328"/>
    </row>
    <row r="1923" spans="1:13" x14ac:dyDescent="0.35">
      <c r="A1923" t="s">
        <v>663</v>
      </c>
      <c r="B1923" t="s">
        <v>494</v>
      </c>
      <c r="C1923" t="s">
        <v>495</v>
      </c>
      <c r="D1923" t="s">
        <v>170</v>
      </c>
      <c r="E1923" t="s">
        <v>292</v>
      </c>
      <c r="F1923" s="328"/>
      <c r="G1923" s="328"/>
      <c r="H1923" s="328"/>
      <c r="I1923" s="328">
        <v>0</v>
      </c>
      <c r="J1923" s="328"/>
      <c r="K1923" s="328"/>
      <c r="L1923" s="328"/>
      <c r="M1923" s="328"/>
    </row>
    <row r="1924" spans="1:13" x14ac:dyDescent="0.35">
      <c r="A1924" t="s">
        <v>663</v>
      </c>
      <c r="B1924" t="s">
        <v>496</v>
      </c>
      <c r="C1924" t="s">
        <v>497</v>
      </c>
      <c r="D1924" t="s">
        <v>170</v>
      </c>
      <c r="E1924" t="s">
        <v>292</v>
      </c>
      <c r="F1924" s="328"/>
      <c r="G1924" s="328"/>
      <c r="H1924" s="328"/>
      <c r="I1924" s="328">
        <v>0</v>
      </c>
      <c r="J1924" s="328"/>
      <c r="K1924" s="328"/>
      <c r="L1924" s="328"/>
      <c r="M1924" s="328"/>
    </row>
    <row r="1925" spans="1:13" x14ac:dyDescent="0.35">
      <c r="A1925" t="s">
        <v>663</v>
      </c>
      <c r="B1925" t="s">
        <v>498</v>
      </c>
      <c r="C1925" t="s">
        <v>499</v>
      </c>
      <c r="D1925" t="s">
        <v>170</v>
      </c>
      <c r="E1925" t="s">
        <v>292</v>
      </c>
      <c r="F1925" s="328"/>
      <c r="G1925" s="328"/>
      <c r="H1925" s="328"/>
      <c r="I1925" s="328">
        <v>0</v>
      </c>
      <c r="J1925" s="328"/>
      <c r="K1925" s="328"/>
      <c r="L1925" s="328"/>
      <c r="M1925" s="328"/>
    </row>
    <row r="1926" spans="1:13" x14ac:dyDescent="0.35">
      <c r="A1926" t="s">
        <v>663</v>
      </c>
      <c r="B1926" t="s">
        <v>500</v>
      </c>
      <c r="C1926" t="s">
        <v>501</v>
      </c>
      <c r="D1926" t="s">
        <v>170</v>
      </c>
      <c r="E1926" t="s">
        <v>292</v>
      </c>
      <c r="F1926" s="328"/>
      <c r="G1926" s="328"/>
      <c r="H1926" s="328"/>
      <c r="I1926" s="328">
        <v>0</v>
      </c>
      <c r="J1926" s="328"/>
      <c r="K1926" s="328"/>
      <c r="L1926" s="328"/>
      <c r="M1926" s="328"/>
    </row>
    <row r="1927" spans="1:13" x14ac:dyDescent="0.35">
      <c r="A1927" t="s">
        <v>663</v>
      </c>
      <c r="B1927" t="s">
        <v>502</v>
      </c>
      <c r="C1927" t="s">
        <v>503</v>
      </c>
      <c r="D1927" t="s">
        <v>170</v>
      </c>
      <c r="E1927" t="s">
        <v>292</v>
      </c>
      <c r="F1927" s="328"/>
      <c r="G1927" s="328"/>
      <c r="H1927" s="328"/>
      <c r="I1927" s="328">
        <v>0</v>
      </c>
      <c r="J1927" s="328"/>
      <c r="K1927" s="328"/>
      <c r="L1927" s="328"/>
      <c r="M1927" s="328"/>
    </row>
    <row r="1928" spans="1:13" x14ac:dyDescent="0.35">
      <c r="A1928" t="s">
        <v>663</v>
      </c>
      <c r="B1928" t="s">
        <v>504</v>
      </c>
      <c r="C1928" t="s">
        <v>505</v>
      </c>
      <c r="D1928" t="s">
        <v>170</v>
      </c>
      <c r="E1928" t="s">
        <v>292</v>
      </c>
      <c r="F1928" s="328"/>
      <c r="G1928" s="328"/>
      <c r="H1928" s="328"/>
      <c r="I1928" s="328">
        <v>0</v>
      </c>
      <c r="J1928" s="328"/>
      <c r="K1928" s="328"/>
      <c r="L1928" s="328"/>
      <c r="M1928" s="328"/>
    </row>
    <row r="1929" spans="1:13" x14ac:dyDescent="0.35">
      <c r="A1929" t="s">
        <v>663</v>
      </c>
      <c r="B1929" t="s">
        <v>506</v>
      </c>
      <c r="C1929" t="s">
        <v>507</v>
      </c>
      <c r="D1929" t="s">
        <v>170</v>
      </c>
      <c r="E1929" t="s">
        <v>292</v>
      </c>
      <c r="F1929" s="328"/>
      <c r="G1929" s="328"/>
      <c r="H1929" s="328"/>
      <c r="I1929" s="328">
        <v>0</v>
      </c>
      <c r="J1929" s="328"/>
      <c r="K1929" s="328"/>
      <c r="L1929" s="328"/>
      <c r="M1929" s="328"/>
    </row>
    <row r="1930" spans="1:13" x14ac:dyDescent="0.35">
      <c r="A1930" t="s">
        <v>663</v>
      </c>
      <c r="B1930" t="s">
        <v>508</v>
      </c>
      <c r="C1930" t="s">
        <v>509</v>
      </c>
      <c r="D1930" t="s">
        <v>170</v>
      </c>
      <c r="E1930" t="s">
        <v>292</v>
      </c>
      <c r="F1930" s="328"/>
      <c r="G1930" s="328"/>
      <c r="H1930" s="328"/>
      <c r="I1930" s="328">
        <v>0</v>
      </c>
      <c r="J1930" s="328"/>
      <c r="K1930" s="328"/>
      <c r="L1930" s="328"/>
      <c r="M1930" s="328"/>
    </row>
    <row r="1931" spans="1:13" x14ac:dyDescent="0.35">
      <c r="A1931" t="s">
        <v>663</v>
      </c>
      <c r="B1931" t="s">
        <v>510</v>
      </c>
      <c r="C1931" t="s">
        <v>511</v>
      </c>
      <c r="D1931" t="s">
        <v>170</v>
      </c>
      <c r="E1931" t="s">
        <v>292</v>
      </c>
      <c r="F1931" s="328"/>
      <c r="G1931" s="328"/>
      <c r="H1931" s="328"/>
      <c r="I1931" s="328">
        <v>0</v>
      </c>
      <c r="J1931" s="328"/>
      <c r="K1931" s="328"/>
      <c r="L1931" s="328"/>
      <c r="M1931" s="328"/>
    </row>
    <row r="1932" spans="1:13" x14ac:dyDescent="0.35">
      <c r="A1932" t="s">
        <v>663</v>
      </c>
      <c r="B1932" t="s">
        <v>512</v>
      </c>
      <c r="C1932" t="s">
        <v>513</v>
      </c>
      <c r="D1932" t="s">
        <v>170</v>
      </c>
      <c r="E1932" t="s">
        <v>292</v>
      </c>
      <c r="F1932" s="328"/>
      <c r="G1932" s="328"/>
      <c r="H1932" s="328"/>
      <c r="I1932" s="328">
        <v>0</v>
      </c>
      <c r="J1932" s="328"/>
      <c r="K1932" s="328"/>
      <c r="L1932" s="328"/>
      <c r="M1932" s="328"/>
    </row>
    <row r="1933" spans="1:13" x14ac:dyDescent="0.35">
      <c r="A1933" t="s">
        <v>663</v>
      </c>
      <c r="B1933" t="s">
        <v>514</v>
      </c>
      <c r="C1933" t="s">
        <v>515</v>
      </c>
      <c r="D1933" t="s">
        <v>170</v>
      </c>
      <c r="E1933" t="s">
        <v>292</v>
      </c>
      <c r="F1933" s="328"/>
      <c r="G1933" s="328"/>
      <c r="H1933" s="328"/>
      <c r="I1933" s="328">
        <v>0</v>
      </c>
      <c r="J1933" s="328"/>
      <c r="K1933" s="328"/>
      <c r="L1933" s="328"/>
      <c r="M1933" s="328"/>
    </row>
    <row r="1934" spans="1:13" x14ac:dyDescent="0.35">
      <c r="A1934" t="s">
        <v>663</v>
      </c>
      <c r="B1934" t="s">
        <v>516</v>
      </c>
      <c r="C1934" t="s">
        <v>517</v>
      </c>
      <c r="D1934" t="s">
        <v>170</v>
      </c>
      <c r="E1934" t="s">
        <v>292</v>
      </c>
      <c r="F1934" s="328"/>
      <c r="G1934" s="328"/>
      <c r="H1934" s="328"/>
      <c r="I1934" s="328">
        <v>38.972757887057099</v>
      </c>
      <c r="J1934" s="328"/>
      <c r="K1934" s="328"/>
      <c r="L1934" s="328"/>
      <c r="M1934" s="328"/>
    </row>
    <row r="1935" spans="1:13" x14ac:dyDescent="0.35">
      <c r="A1935" t="s">
        <v>663</v>
      </c>
      <c r="B1935" t="s">
        <v>518</v>
      </c>
      <c r="C1935" t="s">
        <v>519</v>
      </c>
      <c r="D1935" t="s">
        <v>170</v>
      </c>
      <c r="E1935" t="s">
        <v>292</v>
      </c>
      <c r="F1935" s="328"/>
      <c r="G1935" s="328"/>
      <c r="H1935" s="328"/>
      <c r="I1935" s="328">
        <v>387.72323354379802</v>
      </c>
      <c r="J1935" s="328"/>
      <c r="K1935" s="328"/>
      <c r="L1935" s="328"/>
      <c r="M1935" s="328"/>
    </row>
    <row r="1936" spans="1:13" x14ac:dyDescent="0.35">
      <c r="A1936" t="s">
        <v>663</v>
      </c>
      <c r="B1936" t="s">
        <v>520</v>
      </c>
      <c r="C1936" t="s">
        <v>521</v>
      </c>
      <c r="D1936" t="s">
        <v>170</v>
      </c>
      <c r="E1936" t="s">
        <v>292</v>
      </c>
      <c r="F1936" s="328"/>
      <c r="G1936" s="328"/>
      <c r="H1936" s="328"/>
      <c r="I1936" s="328">
        <v>431.61145435572899</v>
      </c>
      <c r="J1936" s="328"/>
      <c r="K1936" s="328"/>
      <c r="L1936" s="328"/>
      <c r="M1936" s="328"/>
    </row>
    <row r="1937" spans="1:13" x14ac:dyDescent="0.35">
      <c r="A1937" t="s">
        <v>663</v>
      </c>
      <c r="B1937" t="s">
        <v>522</v>
      </c>
      <c r="C1937" t="s">
        <v>523</v>
      </c>
      <c r="D1937" t="s">
        <v>170</v>
      </c>
      <c r="E1937" t="s">
        <v>292</v>
      </c>
      <c r="F1937" s="328"/>
      <c r="G1937" s="328"/>
      <c r="H1937" s="328"/>
      <c r="I1937" s="328">
        <v>71.191476308413698</v>
      </c>
      <c r="J1937" s="328"/>
      <c r="K1937" s="328"/>
      <c r="L1937" s="328"/>
      <c r="M1937" s="328"/>
    </row>
    <row r="1938" spans="1:13" x14ac:dyDescent="0.35">
      <c r="A1938" t="s">
        <v>663</v>
      </c>
      <c r="B1938" t="s">
        <v>524</v>
      </c>
      <c r="C1938" t="s">
        <v>525</v>
      </c>
      <c r="D1938" t="s">
        <v>170</v>
      </c>
      <c r="E1938" t="s">
        <v>292</v>
      </c>
      <c r="F1938" s="328"/>
      <c r="G1938" s="328"/>
      <c r="H1938" s="328"/>
      <c r="I1938" s="328">
        <v>0</v>
      </c>
      <c r="J1938" s="328"/>
      <c r="K1938" s="328"/>
      <c r="L1938" s="328"/>
      <c r="M1938" s="328"/>
    </row>
    <row r="1939" spans="1:13" x14ac:dyDescent="0.35">
      <c r="A1939" t="s">
        <v>663</v>
      </c>
      <c r="B1939" t="s">
        <v>526</v>
      </c>
      <c r="C1939" t="s">
        <v>527</v>
      </c>
      <c r="D1939" t="s">
        <v>170</v>
      </c>
      <c r="E1939" t="s">
        <v>292</v>
      </c>
      <c r="F1939" s="328"/>
      <c r="G1939" s="328"/>
      <c r="H1939" s="328"/>
      <c r="I1939" s="328">
        <v>38.972757887057099</v>
      </c>
      <c r="J1939" s="328"/>
      <c r="K1939" s="328"/>
      <c r="L1939" s="328"/>
      <c r="M1939" s="328"/>
    </row>
    <row r="1940" spans="1:13" x14ac:dyDescent="0.35">
      <c r="A1940" t="s">
        <v>663</v>
      </c>
      <c r="B1940" t="s">
        <v>528</v>
      </c>
      <c r="C1940" t="s">
        <v>529</v>
      </c>
      <c r="D1940" t="s">
        <v>170</v>
      </c>
      <c r="E1940" t="s">
        <v>292</v>
      </c>
      <c r="F1940" s="328"/>
      <c r="G1940" s="328"/>
      <c r="H1940" s="328"/>
      <c r="I1940" s="328">
        <v>387.72323354379802</v>
      </c>
      <c r="J1940" s="328"/>
      <c r="K1940" s="328"/>
      <c r="L1940" s="328"/>
      <c r="M1940" s="328"/>
    </row>
    <row r="1941" spans="1:13" x14ac:dyDescent="0.35">
      <c r="A1941" t="s">
        <v>663</v>
      </c>
      <c r="B1941" t="s">
        <v>530</v>
      </c>
      <c r="C1941" t="s">
        <v>531</v>
      </c>
      <c r="D1941" t="s">
        <v>170</v>
      </c>
      <c r="E1941" t="s">
        <v>292</v>
      </c>
      <c r="F1941" s="328"/>
      <c r="G1941" s="328"/>
      <c r="H1941" s="328"/>
      <c r="I1941" s="328">
        <v>431.61145435572899</v>
      </c>
      <c r="J1941" s="328"/>
      <c r="K1941" s="328"/>
      <c r="L1941" s="328"/>
      <c r="M1941" s="328"/>
    </row>
    <row r="1942" spans="1:13" x14ac:dyDescent="0.35">
      <c r="A1942" t="s">
        <v>663</v>
      </c>
      <c r="B1942" t="s">
        <v>532</v>
      </c>
      <c r="C1942" t="s">
        <v>533</v>
      </c>
      <c r="D1942" t="s">
        <v>170</v>
      </c>
      <c r="E1942" t="s">
        <v>292</v>
      </c>
      <c r="F1942" s="328"/>
      <c r="G1942" s="328"/>
      <c r="H1942" s="328"/>
      <c r="I1942" s="328">
        <v>71.191476308413698</v>
      </c>
      <c r="J1942" s="328"/>
      <c r="K1942" s="328"/>
      <c r="L1942" s="328"/>
      <c r="M1942" s="328"/>
    </row>
    <row r="1943" spans="1:13" x14ac:dyDescent="0.35">
      <c r="A1943" t="s">
        <v>663</v>
      </c>
      <c r="B1943" t="s">
        <v>534</v>
      </c>
      <c r="C1943" t="s">
        <v>535</v>
      </c>
      <c r="D1943" t="s">
        <v>170</v>
      </c>
      <c r="E1943" t="s">
        <v>292</v>
      </c>
      <c r="F1943" s="328"/>
      <c r="G1943" s="328"/>
      <c r="H1943" s="328"/>
      <c r="I1943" s="328">
        <v>0</v>
      </c>
      <c r="J1943" s="328"/>
      <c r="K1943" s="328"/>
      <c r="L1943" s="328"/>
      <c r="M1943" s="328"/>
    </row>
    <row r="1944" spans="1:13" x14ac:dyDescent="0.35">
      <c r="A1944" t="s">
        <v>663</v>
      </c>
      <c r="B1944" t="s">
        <v>536</v>
      </c>
      <c r="C1944" t="s">
        <v>537</v>
      </c>
      <c r="D1944" t="s">
        <v>170</v>
      </c>
      <c r="E1944" t="s">
        <v>292</v>
      </c>
      <c r="F1944" s="328"/>
      <c r="G1944" s="328"/>
      <c r="H1944" s="328"/>
      <c r="I1944" s="328">
        <v>34.512078341594098</v>
      </c>
      <c r="J1944" s="328"/>
      <c r="K1944" s="328"/>
      <c r="L1944" s="328"/>
      <c r="M1944" s="328"/>
    </row>
    <row r="1945" spans="1:13" x14ac:dyDescent="0.35">
      <c r="A1945" t="s">
        <v>663</v>
      </c>
      <c r="B1945" t="s">
        <v>538</v>
      </c>
      <c r="C1945" t="s">
        <v>539</v>
      </c>
      <c r="D1945" t="s">
        <v>170</v>
      </c>
      <c r="E1945" t="s">
        <v>292</v>
      </c>
      <c r="F1945" s="328"/>
      <c r="G1945" s="328"/>
      <c r="H1945" s="328"/>
      <c r="I1945" s="328">
        <v>505.76258962361101</v>
      </c>
      <c r="J1945" s="328"/>
      <c r="K1945" s="328"/>
      <c r="L1945" s="328"/>
      <c r="M1945" s="328"/>
    </row>
    <row r="1946" spans="1:13" x14ac:dyDescent="0.35">
      <c r="A1946" t="s">
        <v>663</v>
      </c>
      <c r="B1946" t="s">
        <v>540</v>
      </c>
      <c r="C1946" t="s">
        <v>541</v>
      </c>
      <c r="D1946" t="s">
        <v>170</v>
      </c>
      <c r="E1946" t="s">
        <v>292</v>
      </c>
      <c r="F1946" s="328"/>
      <c r="G1946" s="328"/>
      <c r="H1946" s="328"/>
      <c r="I1946" s="328">
        <v>560.74141814112397</v>
      </c>
      <c r="J1946" s="328"/>
      <c r="K1946" s="328"/>
      <c r="L1946" s="328"/>
      <c r="M1946" s="328"/>
    </row>
    <row r="1947" spans="1:13" x14ac:dyDescent="0.35">
      <c r="A1947" t="s">
        <v>663</v>
      </c>
      <c r="B1947" t="s">
        <v>542</v>
      </c>
      <c r="C1947" t="s">
        <v>543</v>
      </c>
      <c r="D1947" t="s">
        <v>170</v>
      </c>
      <c r="E1947" t="s">
        <v>292</v>
      </c>
      <c r="F1947" s="328"/>
      <c r="G1947" s="328"/>
      <c r="H1947" s="328"/>
      <c r="I1947" s="328">
        <v>64.347454942309497</v>
      </c>
      <c r="J1947" s="328"/>
      <c r="K1947" s="328"/>
      <c r="L1947" s="328"/>
      <c r="M1947" s="328"/>
    </row>
    <row r="1948" spans="1:13" x14ac:dyDescent="0.35">
      <c r="A1948" t="s">
        <v>663</v>
      </c>
      <c r="B1948" t="s">
        <v>544</v>
      </c>
      <c r="C1948" t="s">
        <v>545</v>
      </c>
      <c r="D1948" t="s">
        <v>170</v>
      </c>
      <c r="E1948" t="s">
        <v>292</v>
      </c>
      <c r="F1948" s="328"/>
      <c r="G1948" s="328"/>
      <c r="H1948" s="328"/>
      <c r="I1948" s="328">
        <v>0</v>
      </c>
      <c r="J1948" s="328"/>
      <c r="K1948" s="328"/>
      <c r="L1948" s="328"/>
      <c r="M1948" s="328"/>
    </row>
    <row r="1949" spans="1:13" x14ac:dyDescent="0.35">
      <c r="A1949" t="s">
        <v>663</v>
      </c>
      <c r="B1949" t="s">
        <v>546</v>
      </c>
      <c r="C1949" t="s">
        <v>547</v>
      </c>
      <c r="D1949" t="s">
        <v>170</v>
      </c>
      <c r="E1949" t="s">
        <v>292</v>
      </c>
      <c r="F1949" s="328"/>
      <c r="G1949" s="328"/>
      <c r="H1949" s="328"/>
      <c r="I1949" s="328">
        <v>34.512078341594098</v>
      </c>
      <c r="J1949" s="328"/>
      <c r="K1949" s="328"/>
      <c r="L1949" s="328"/>
      <c r="M1949" s="328"/>
    </row>
    <row r="1950" spans="1:13" x14ac:dyDescent="0.35">
      <c r="A1950" t="s">
        <v>663</v>
      </c>
      <c r="B1950" t="s">
        <v>548</v>
      </c>
      <c r="C1950" t="s">
        <v>549</v>
      </c>
      <c r="D1950" t="s">
        <v>170</v>
      </c>
      <c r="E1950" t="s">
        <v>292</v>
      </c>
      <c r="F1950" s="328"/>
      <c r="G1950" s="328"/>
      <c r="H1950" s="328"/>
      <c r="I1950" s="328">
        <v>505.76258962361101</v>
      </c>
      <c r="J1950" s="328"/>
      <c r="K1950" s="328"/>
      <c r="L1950" s="328"/>
      <c r="M1950" s="328"/>
    </row>
    <row r="1951" spans="1:13" x14ac:dyDescent="0.35">
      <c r="A1951" t="s">
        <v>663</v>
      </c>
      <c r="B1951" t="s">
        <v>550</v>
      </c>
      <c r="C1951" t="s">
        <v>551</v>
      </c>
      <c r="D1951" t="s">
        <v>170</v>
      </c>
      <c r="E1951" t="s">
        <v>292</v>
      </c>
      <c r="F1951" s="328"/>
      <c r="G1951" s="328"/>
      <c r="H1951" s="328"/>
      <c r="I1951" s="328">
        <v>560.74141814112397</v>
      </c>
      <c r="J1951" s="328"/>
      <c r="K1951" s="328"/>
      <c r="L1951" s="328"/>
      <c r="M1951" s="328"/>
    </row>
    <row r="1952" spans="1:13" x14ac:dyDescent="0.35">
      <c r="A1952" t="s">
        <v>663</v>
      </c>
      <c r="B1952" t="s">
        <v>552</v>
      </c>
      <c r="C1952" t="s">
        <v>553</v>
      </c>
      <c r="D1952" t="s">
        <v>170</v>
      </c>
      <c r="E1952" t="s">
        <v>292</v>
      </c>
      <c r="F1952" s="328"/>
      <c r="G1952" s="328"/>
      <c r="H1952" s="328"/>
      <c r="I1952" s="328">
        <v>64.347454942309497</v>
      </c>
      <c r="J1952" s="328"/>
      <c r="K1952" s="328"/>
      <c r="L1952" s="328"/>
      <c r="M1952" s="328"/>
    </row>
    <row r="1953" spans="1:13" x14ac:dyDescent="0.35">
      <c r="A1953" t="s">
        <v>663</v>
      </c>
      <c r="B1953" t="s">
        <v>554</v>
      </c>
      <c r="C1953" t="s">
        <v>555</v>
      </c>
      <c r="D1953" t="s">
        <v>170</v>
      </c>
      <c r="E1953" t="s">
        <v>292</v>
      </c>
      <c r="F1953" s="328"/>
      <c r="G1953" s="328"/>
      <c r="H1953" s="328"/>
      <c r="I1953" s="328">
        <v>0</v>
      </c>
      <c r="J1953" s="328"/>
      <c r="K1953" s="328"/>
      <c r="L1953" s="328"/>
      <c r="M1953" s="328"/>
    </row>
    <row r="1954" spans="1:13" x14ac:dyDescent="0.35">
      <c r="A1954" t="s">
        <v>663</v>
      </c>
      <c r="B1954" t="s">
        <v>556</v>
      </c>
      <c r="C1954" t="s">
        <v>557</v>
      </c>
      <c r="D1954" t="s">
        <v>170</v>
      </c>
      <c r="E1954" t="s">
        <v>292</v>
      </c>
      <c r="F1954" s="328"/>
      <c r="G1954" s="328"/>
      <c r="H1954" s="328"/>
      <c r="I1954" s="328">
        <v>-4.46067954546292</v>
      </c>
      <c r="J1954" s="328"/>
      <c r="K1954" s="328"/>
      <c r="L1954" s="328"/>
      <c r="M1954" s="328"/>
    </row>
    <row r="1955" spans="1:13" x14ac:dyDescent="0.35">
      <c r="A1955" t="s">
        <v>663</v>
      </c>
      <c r="B1955" t="s">
        <v>558</v>
      </c>
      <c r="C1955" t="s">
        <v>559</v>
      </c>
      <c r="D1955" t="s">
        <v>170</v>
      </c>
      <c r="E1955" t="s">
        <v>292</v>
      </c>
      <c r="F1955" s="328"/>
      <c r="G1955" s="328"/>
      <c r="H1955" s="328"/>
      <c r="I1955" s="328">
        <v>118.039356079813</v>
      </c>
      <c r="J1955" s="328"/>
      <c r="K1955" s="328"/>
      <c r="L1955" s="328"/>
      <c r="M1955" s="328"/>
    </row>
    <row r="1956" spans="1:13" x14ac:dyDescent="0.35">
      <c r="A1956" t="s">
        <v>663</v>
      </c>
      <c r="B1956" t="s">
        <v>560</v>
      </c>
      <c r="C1956" t="s">
        <v>561</v>
      </c>
      <c r="D1956" t="s">
        <v>170</v>
      </c>
      <c r="E1956" t="s">
        <v>292</v>
      </c>
      <c r="F1956" s="328"/>
      <c r="G1956" s="328"/>
      <c r="H1956" s="328"/>
      <c r="I1956" s="328">
        <v>129.129963785396</v>
      </c>
      <c r="J1956" s="328"/>
      <c r="K1956" s="328"/>
      <c r="L1956" s="328"/>
      <c r="M1956" s="328"/>
    </row>
    <row r="1957" spans="1:13" x14ac:dyDescent="0.35">
      <c r="A1957" t="s">
        <v>663</v>
      </c>
      <c r="B1957" t="s">
        <v>562</v>
      </c>
      <c r="C1957" t="s">
        <v>563</v>
      </c>
      <c r="D1957" t="s">
        <v>170</v>
      </c>
      <c r="E1957" t="s">
        <v>292</v>
      </c>
      <c r="F1957" s="328"/>
      <c r="G1957" s="328"/>
      <c r="H1957" s="328"/>
      <c r="I1957" s="328">
        <v>-6.8440213661042604</v>
      </c>
      <c r="J1957" s="328"/>
      <c r="K1957" s="328"/>
      <c r="L1957" s="328"/>
      <c r="M1957" s="328"/>
    </row>
    <row r="1958" spans="1:13" x14ac:dyDescent="0.35">
      <c r="A1958" t="s">
        <v>663</v>
      </c>
      <c r="B1958" t="s">
        <v>564</v>
      </c>
      <c r="C1958" t="s">
        <v>565</v>
      </c>
      <c r="D1958" t="s">
        <v>170</v>
      </c>
      <c r="E1958" t="s">
        <v>292</v>
      </c>
      <c r="F1958" s="328"/>
      <c r="G1958" s="328"/>
      <c r="H1958" s="328"/>
      <c r="I1958" s="328">
        <v>0</v>
      </c>
      <c r="J1958" s="328"/>
      <c r="K1958" s="328"/>
      <c r="L1958" s="328"/>
      <c r="M1958" s="328"/>
    </row>
    <row r="1959" spans="1:13" x14ac:dyDescent="0.35">
      <c r="A1959" t="s">
        <v>663</v>
      </c>
      <c r="B1959" t="s">
        <v>566</v>
      </c>
      <c r="C1959" t="s">
        <v>567</v>
      </c>
      <c r="D1959" t="s">
        <v>170</v>
      </c>
      <c r="E1959" t="s">
        <v>292</v>
      </c>
      <c r="F1959" s="328"/>
      <c r="G1959" s="328"/>
      <c r="H1959" s="328"/>
      <c r="I1959" s="328">
        <v>-4.46067954546292</v>
      </c>
      <c r="J1959" s="328"/>
      <c r="K1959" s="328"/>
      <c r="L1959" s="328"/>
      <c r="M1959" s="328"/>
    </row>
    <row r="1960" spans="1:13" x14ac:dyDescent="0.35">
      <c r="A1960" t="s">
        <v>663</v>
      </c>
      <c r="B1960" t="s">
        <v>568</v>
      </c>
      <c r="C1960" t="s">
        <v>569</v>
      </c>
      <c r="D1960" t="s">
        <v>170</v>
      </c>
      <c r="E1960" t="s">
        <v>292</v>
      </c>
      <c r="F1960" s="328"/>
      <c r="G1960" s="328"/>
      <c r="H1960" s="328"/>
      <c r="I1960" s="328">
        <v>118.039356079813</v>
      </c>
      <c r="J1960" s="328"/>
      <c r="K1960" s="328"/>
      <c r="L1960" s="328"/>
      <c r="M1960" s="328"/>
    </row>
    <row r="1961" spans="1:13" x14ac:dyDescent="0.35">
      <c r="A1961" t="s">
        <v>663</v>
      </c>
      <c r="B1961" t="s">
        <v>570</v>
      </c>
      <c r="C1961" t="s">
        <v>571</v>
      </c>
      <c r="D1961" t="s">
        <v>170</v>
      </c>
      <c r="E1961" t="s">
        <v>292</v>
      </c>
      <c r="F1961" s="328"/>
      <c r="G1961" s="328"/>
      <c r="H1961" s="328"/>
      <c r="I1961" s="328">
        <v>129.129963785396</v>
      </c>
      <c r="J1961" s="328"/>
      <c r="K1961" s="328"/>
      <c r="L1961" s="328"/>
      <c r="M1961" s="328"/>
    </row>
    <row r="1962" spans="1:13" x14ac:dyDescent="0.35">
      <c r="A1962" t="s">
        <v>663</v>
      </c>
      <c r="B1962" t="s">
        <v>572</v>
      </c>
      <c r="C1962" t="s">
        <v>573</v>
      </c>
      <c r="D1962" t="s">
        <v>170</v>
      </c>
      <c r="E1962" t="s">
        <v>292</v>
      </c>
      <c r="F1962" s="328"/>
      <c r="G1962" s="328"/>
      <c r="H1962" s="328"/>
      <c r="I1962" s="328">
        <v>-6.8440213661042604</v>
      </c>
      <c r="J1962" s="328"/>
      <c r="K1962" s="328"/>
      <c r="L1962" s="328"/>
      <c r="M1962" s="328"/>
    </row>
    <row r="1963" spans="1:13" x14ac:dyDescent="0.35">
      <c r="A1963" t="s">
        <v>663</v>
      </c>
      <c r="B1963" t="s">
        <v>574</v>
      </c>
      <c r="C1963" t="s">
        <v>575</v>
      </c>
      <c r="D1963" t="s">
        <v>170</v>
      </c>
      <c r="E1963" t="s">
        <v>292</v>
      </c>
      <c r="F1963" s="328"/>
      <c r="G1963" s="328"/>
      <c r="H1963" s="328"/>
      <c r="I1963" s="328">
        <v>0</v>
      </c>
      <c r="J1963" s="328"/>
      <c r="K1963" s="328"/>
      <c r="L1963" s="328"/>
      <c r="M1963" s="328"/>
    </row>
    <row r="1964" spans="1:13" x14ac:dyDescent="0.35">
      <c r="A1964" t="s">
        <v>663</v>
      </c>
      <c r="B1964" t="s">
        <v>576</v>
      </c>
      <c r="C1964" t="s">
        <v>577</v>
      </c>
      <c r="D1964" t="s">
        <v>170</v>
      </c>
      <c r="E1964" t="s">
        <v>292</v>
      </c>
      <c r="F1964" s="328"/>
      <c r="G1964" s="328"/>
      <c r="H1964" s="328"/>
      <c r="I1964" s="328">
        <v>-4.6002415454629197</v>
      </c>
      <c r="J1964" s="328"/>
      <c r="K1964" s="328"/>
      <c r="L1964" s="328"/>
      <c r="M1964" s="328"/>
    </row>
    <row r="1965" spans="1:13" x14ac:dyDescent="0.35">
      <c r="A1965" t="s">
        <v>663</v>
      </c>
      <c r="B1965" t="s">
        <v>578</v>
      </c>
      <c r="C1965" t="s">
        <v>579</v>
      </c>
      <c r="D1965" t="s">
        <v>170</v>
      </c>
      <c r="E1965" t="s">
        <v>292</v>
      </c>
      <c r="F1965" s="328"/>
      <c r="G1965" s="328"/>
      <c r="H1965" s="328"/>
      <c r="I1965" s="328">
        <v>113.096291079813</v>
      </c>
      <c r="J1965" s="328"/>
      <c r="K1965" s="328"/>
      <c r="L1965" s="328"/>
      <c r="M1965" s="328"/>
    </row>
    <row r="1966" spans="1:13" x14ac:dyDescent="0.35">
      <c r="A1966" t="s">
        <v>663</v>
      </c>
      <c r="B1966" t="s">
        <v>580</v>
      </c>
      <c r="C1966" t="s">
        <v>581</v>
      </c>
      <c r="D1966" t="s">
        <v>170</v>
      </c>
      <c r="E1966" t="s">
        <v>292</v>
      </c>
      <c r="F1966" s="328"/>
      <c r="G1966" s="328"/>
      <c r="H1966" s="328"/>
      <c r="I1966" s="328">
        <v>101.98639178539599</v>
      </c>
      <c r="J1966" s="328"/>
      <c r="K1966" s="328"/>
      <c r="L1966" s="328"/>
      <c r="M1966" s="328"/>
    </row>
    <row r="1967" spans="1:13" x14ac:dyDescent="0.35">
      <c r="A1967" t="s">
        <v>663</v>
      </c>
      <c r="B1967" t="s">
        <v>582</v>
      </c>
      <c r="C1967" t="s">
        <v>583</v>
      </c>
      <c r="D1967" t="s">
        <v>170</v>
      </c>
      <c r="E1967" t="s">
        <v>292</v>
      </c>
      <c r="F1967" s="328"/>
      <c r="G1967" s="328"/>
      <c r="H1967" s="328"/>
      <c r="I1967" s="328">
        <v>-6.9588223661042603</v>
      </c>
      <c r="J1967" s="328"/>
      <c r="K1967" s="328"/>
      <c r="L1967" s="328"/>
      <c r="M1967" s="328"/>
    </row>
    <row r="1968" spans="1:13" x14ac:dyDescent="0.35">
      <c r="A1968" t="s">
        <v>663</v>
      </c>
      <c r="B1968" t="s">
        <v>584</v>
      </c>
      <c r="C1968" t="s">
        <v>585</v>
      </c>
      <c r="D1968" t="s">
        <v>170</v>
      </c>
      <c r="E1968" t="s">
        <v>292</v>
      </c>
      <c r="F1968" s="328"/>
      <c r="G1968" s="328"/>
      <c r="H1968" s="328"/>
      <c r="I1968" s="328">
        <v>0</v>
      </c>
      <c r="J1968" s="328"/>
      <c r="K1968" s="328"/>
      <c r="L1968" s="328"/>
      <c r="M1968" s="328"/>
    </row>
    <row r="1969" spans="1:13" x14ac:dyDescent="0.35">
      <c r="A1969" t="s">
        <v>663</v>
      </c>
      <c r="B1969" t="s">
        <v>586</v>
      </c>
      <c r="C1969" t="s">
        <v>587</v>
      </c>
      <c r="D1969" t="s">
        <v>170</v>
      </c>
      <c r="E1969" t="s">
        <v>292</v>
      </c>
      <c r="F1969" s="328"/>
      <c r="G1969" s="328"/>
      <c r="H1969" s="328"/>
      <c r="I1969" s="328">
        <v>-4.6002415454629197</v>
      </c>
      <c r="J1969" s="328"/>
      <c r="K1969" s="328"/>
      <c r="L1969" s="328"/>
      <c r="M1969" s="328"/>
    </row>
    <row r="1970" spans="1:13" x14ac:dyDescent="0.35">
      <c r="A1970" t="s">
        <v>663</v>
      </c>
      <c r="B1970" t="s">
        <v>588</v>
      </c>
      <c r="C1970" t="s">
        <v>589</v>
      </c>
      <c r="D1970" t="s">
        <v>170</v>
      </c>
      <c r="E1970" t="s">
        <v>292</v>
      </c>
      <c r="F1970" s="328"/>
      <c r="G1970" s="328"/>
      <c r="H1970" s="328"/>
      <c r="I1970" s="328">
        <v>113.096291079813</v>
      </c>
      <c r="J1970" s="328"/>
      <c r="K1970" s="328"/>
      <c r="L1970" s="328"/>
      <c r="M1970" s="328"/>
    </row>
    <row r="1971" spans="1:13" x14ac:dyDescent="0.35">
      <c r="A1971" t="s">
        <v>663</v>
      </c>
      <c r="B1971" t="s">
        <v>590</v>
      </c>
      <c r="C1971" t="s">
        <v>591</v>
      </c>
      <c r="D1971" t="s">
        <v>170</v>
      </c>
      <c r="E1971" t="s">
        <v>292</v>
      </c>
      <c r="F1971" s="328"/>
      <c r="G1971" s="328"/>
      <c r="H1971" s="328"/>
      <c r="I1971" s="328">
        <v>101.98639178539599</v>
      </c>
      <c r="J1971" s="328"/>
      <c r="K1971" s="328"/>
      <c r="L1971" s="328"/>
      <c r="M1971" s="328"/>
    </row>
    <row r="1972" spans="1:13" x14ac:dyDescent="0.35">
      <c r="A1972" t="s">
        <v>663</v>
      </c>
      <c r="B1972" t="s">
        <v>592</v>
      </c>
      <c r="C1972" t="s">
        <v>593</v>
      </c>
      <c r="D1972" t="s">
        <v>170</v>
      </c>
      <c r="E1972" t="s">
        <v>292</v>
      </c>
      <c r="F1972" s="328"/>
      <c r="G1972" s="328"/>
      <c r="H1972" s="328"/>
      <c r="I1972" s="328">
        <v>-6.9588223661042603</v>
      </c>
      <c r="J1972" s="328"/>
      <c r="K1972" s="328"/>
      <c r="L1972" s="328"/>
      <c r="M1972" s="328"/>
    </row>
    <row r="1973" spans="1:13" x14ac:dyDescent="0.35">
      <c r="A1973" t="s">
        <v>663</v>
      </c>
      <c r="B1973" t="s">
        <v>594</v>
      </c>
      <c r="C1973" t="s">
        <v>595</v>
      </c>
      <c r="D1973" t="s">
        <v>170</v>
      </c>
      <c r="E1973" t="s">
        <v>292</v>
      </c>
      <c r="F1973" s="328"/>
      <c r="G1973" s="328"/>
      <c r="H1973" s="328"/>
      <c r="I1973" s="328">
        <v>0</v>
      </c>
      <c r="J1973" s="328"/>
      <c r="K1973" s="328"/>
      <c r="L1973" s="328"/>
      <c r="M1973" s="328"/>
    </row>
    <row r="1974" spans="1:13" x14ac:dyDescent="0.35">
      <c r="A1974" t="s">
        <v>663</v>
      </c>
      <c r="B1974" t="s">
        <v>596</v>
      </c>
      <c r="C1974" t="s">
        <v>597</v>
      </c>
      <c r="D1974" t="s">
        <v>170</v>
      </c>
      <c r="E1974" t="s">
        <v>292</v>
      </c>
      <c r="F1974" s="328"/>
      <c r="G1974" s="328"/>
      <c r="H1974" s="328"/>
      <c r="I1974" s="328">
        <v>0.13956199999999999</v>
      </c>
      <c r="J1974" s="328"/>
      <c r="K1974" s="328"/>
      <c r="L1974" s="328"/>
      <c r="M1974" s="328"/>
    </row>
    <row r="1975" spans="1:13" x14ac:dyDescent="0.35">
      <c r="A1975" t="s">
        <v>663</v>
      </c>
      <c r="B1975" t="s">
        <v>598</v>
      </c>
      <c r="C1975" t="s">
        <v>599</v>
      </c>
      <c r="D1975" t="s">
        <v>170</v>
      </c>
      <c r="E1975" t="s">
        <v>292</v>
      </c>
      <c r="F1975" s="328"/>
      <c r="G1975" s="328"/>
      <c r="H1975" s="328"/>
      <c r="I1975" s="328">
        <v>4.9430649999999998</v>
      </c>
      <c r="J1975" s="328"/>
      <c r="K1975" s="328"/>
      <c r="L1975" s="328"/>
      <c r="M1975" s="328"/>
    </row>
    <row r="1976" spans="1:13" x14ac:dyDescent="0.35">
      <c r="A1976" t="s">
        <v>663</v>
      </c>
      <c r="B1976" t="s">
        <v>600</v>
      </c>
      <c r="C1976" t="s">
        <v>601</v>
      </c>
      <c r="D1976" t="s">
        <v>170</v>
      </c>
      <c r="E1976" t="s">
        <v>292</v>
      </c>
      <c r="F1976" s="328"/>
      <c r="G1976" s="328"/>
      <c r="H1976" s="328"/>
      <c r="I1976" s="328">
        <v>27.143571999999999</v>
      </c>
      <c r="J1976" s="328"/>
      <c r="K1976" s="328"/>
      <c r="L1976" s="328"/>
      <c r="M1976" s="328"/>
    </row>
    <row r="1977" spans="1:13" x14ac:dyDescent="0.35">
      <c r="A1977" t="s">
        <v>663</v>
      </c>
      <c r="B1977" t="s">
        <v>602</v>
      </c>
      <c r="C1977" t="s">
        <v>603</v>
      </c>
      <c r="D1977" t="s">
        <v>170</v>
      </c>
      <c r="E1977" t="s">
        <v>292</v>
      </c>
      <c r="F1977" s="328"/>
      <c r="G1977" s="328"/>
      <c r="H1977" s="328"/>
      <c r="I1977" s="328">
        <v>0.114801</v>
      </c>
      <c r="J1977" s="328"/>
      <c r="K1977" s="328"/>
      <c r="L1977" s="328"/>
      <c r="M1977" s="328"/>
    </row>
    <row r="1978" spans="1:13" x14ac:dyDescent="0.35">
      <c r="A1978" t="s">
        <v>663</v>
      </c>
      <c r="B1978" t="s">
        <v>604</v>
      </c>
      <c r="C1978" t="s">
        <v>605</v>
      </c>
      <c r="D1978" t="s">
        <v>170</v>
      </c>
      <c r="E1978" t="s">
        <v>292</v>
      </c>
      <c r="F1978" s="328"/>
      <c r="G1978" s="328"/>
      <c r="H1978" s="328"/>
      <c r="I1978" s="328">
        <v>0</v>
      </c>
      <c r="J1978" s="328"/>
      <c r="K1978" s="328"/>
      <c r="L1978" s="328"/>
      <c r="M1978" s="328"/>
    </row>
    <row r="1979" spans="1:13" x14ac:dyDescent="0.35">
      <c r="A1979" t="s">
        <v>663</v>
      </c>
      <c r="B1979" t="s">
        <v>606</v>
      </c>
      <c r="C1979" t="s">
        <v>607</v>
      </c>
      <c r="D1979" t="s">
        <v>170</v>
      </c>
      <c r="E1979" t="s">
        <v>292</v>
      </c>
      <c r="F1979" s="328"/>
      <c r="G1979" s="328"/>
      <c r="H1979" s="328"/>
      <c r="I1979" s="328">
        <v>0.13956199999999999</v>
      </c>
      <c r="J1979" s="328"/>
      <c r="K1979" s="328"/>
      <c r="L1979" s="328"/>
      <c r="M1979" s="328"/>
    </row>
    <row r="1980" spans="1:13" x14ac:dyDescent="0.35">
      <c r="A1980" t="s">
        <v>663</v>
      </c>
      <c r="B1980" t="s">
        <v>608</v>
      </c>
      <c r="C1980" t="s">
        <v>609</v>
      </c>
      <c r="D1980" t="s">
        <v>170</v>
      </c>
      <c r="E1980" t="s">
        <v>292</v>
      </c>
      <c r="F1980" s="328"/>
      <c r="G1980" s="328"/>
      <c r="H1980" s="328"/>
      <c r="I1980" s="328">
        <v>4.9430649999999998</v>
      </c>
      <c r="J1980" s="328"/>
      <c r="K1980" s="328"/>
      <c r="L1980" s="328"/>
      <c r="M1980" s="328"/>
    </row>
    <row r="1981" spans="1:13" x14ac:dyDescent="0.35">
      <c r="A1981" t="s">
        <v>663</v>
      </c>
      <c r="B1981" t="s">
        <v>610</v>
      </c>
      <c r="C1981" t="s">
        <v>611</v>
      </c>
      <c r="D1981" t="s">
        <v>170</v>
      </c>
      <c r="E1981" t="s">
        <v>292</v>
      </c>
      <c r="F1981" s="328"/>
      <c r="G1981" s="328"/>
      <c r="H1981" s="328"/>
      <c r="I1981" s="328">
        <v>27.143571999999999</v>
      </c>
      <c r="J1981" s="328"/>
      <c r="K1981" s="328"/>
      <c r="L1981" s="328"/>
      <c r="M1981" s="328"/>
    </row>
    <row r="1982" spans="1:13" x14ac:dyDescent="0.35">
      <c r="A1982" t="s">
        <v>663</v>
      </c>
      <c r="B1982" t="s">
        <v>612</v>
      </c>
      <c r="C1982" t="s">
        <v>613</v>
      </c>
      <c r="D1982" t="s">
        <v>170</v>
      </c>
      <c r="E1982" t="s">
        <v>292</v>
      </c>
      <c r="F1982" s="328"/>
      <c r="G1982" s="328"/>
      <c r="H1982" s="328"/>
      <c r="I1982" s="328">
        <v>0.114801</v>
      </c>
      <c r="J1982" s="328"/>
      <c r="K1982" s="328"/>
      <c r="L1982" s="328"/>
      <c r="M1982" s="328"/>
    </row>
    <row r="1983" spans="1:13" x14ac:dyDescent="0.35">
      <c r="A1983" t="s">
        <v>663</v>
      </c>
      <c r="B1983" t="s">
        <v>614</v>
      </c>
      <c r="C1983" t="s">
        <v>615</v>
      </c>
      <c r="D1983" t="s">
        <v>170</v>
      </c>
      <c r="E1983" t="s">
        <v>292</v>
      </c>
      <c r="F1983" s="328"/>
      <c r="G1983" s="328"/>
      <c r="H1983" s="328"/>
      <c r="I1983" s="328">
        <v>0</v>
      </c>
      <c r="J1983" s="328"/>
      <c r="K1983" s="328"/>
      <c r="L1983" s="328"/>
      <c r="M1983" s="328"/>
    </row>
    <row r="1984" spans="1:13" ht="38.25" x14ac:dyDescent="0.35">
      <c r="A1984" t="s">
        <v>663</v>
      </c>
      <c r="B1984" t="s">
        <v>616</v>
      </c>
      <c r="C1984" s="327" t="s">
        <v>617</v>
      </c>
      <c r="D1984" t="s">
        <v>424</v>
      </c>
      <c r="E1984" t="s">
        <v>292</v>
      </c>
      <c r="F1984" s="444"/>
      <c r="G1984" s="444"/>
      <c r="H1984" s="444"/>
      <c r="I1984" s="444">
        <v>3399.18</v>
      </c>
      <c r="J1984" s="444"/>
      <c r="K1984" s="444"/>
      <c r="L1984" s="444"/>
      <c r="M1984" s="444"/>
    </row>
    <row r="1985" spans="1:13" ht="25.5" x14ac:dyDescent="0.35">
      <c r="A1985" t="s">
        <v>663</v>
      </c>
      <c r="B1985" t="s">
        <v>618</v>
      </c>
      <c r="C1985" s="327" t="s">
        <v>619</v>
      </c>
      <c r="D1985" t="s">
        <v>424</v>
      </c>
      <c r="E1985" t="s">
        <v>292</v>
      </c>
      <c r="F1985" s="444"/>
      <c r="G1985" s="444"/>
      <c r="H1985" s="444"/>
      <c r="I1985" s="444">
        <v>299.86</v>
      </c>
      <c r="J1985" s="444"/>
      <c r="K1985" s="444"/>
      <c r="L1985" s="444"/>
      <c r="M1985" s="444"/>
    </row>
    <row r="1986" spans="1:13" ht="25.5" x14ac:dyDescent="0.35">
      <c r="A1986" t="s">
        <v>663</v>
      </c>
      <c r="B1986" t="s">
        <v>620</v>
      </c>
      <c r="C1986" s="327" t="s">
        <v>621</v>
      </c>
      <c r="D1986" t="s">
        <v>176</v>
      </c>
      <c r="E1986" t="s">
        <v>292</v>
      </c>
      <c r="F1986" s="445"/>
      <c r="G1986" s="445"/>
      <c r="H1986" s="445"/>
      <c r="I1986" s="445">
        <v>8.8215393124224106E-2</v>
      </c>
      <c r="J1986" s="445"/>
      <c r="K1986" s="445"/>
      <c r="L1986" s="445"/>
      <c r="M1986" s="445"/>
    </row>
    <row r="1987" spans="1:13" x14ac:dyDescent="0.35">
      <c r="A1987" t="s">
        <v>663</v>
      </c>
      <c r="B1987" t="s">
        <v>622</v>
      </c>
      <c r="C1987" t="s">
        <v>623</v>
      </c>
      <c r="D1987" t="s">
        <v>424</v>
      </c>
      <c r="E1987" t="s">
        <v>292</v>
      </c>
      <c r="F1987" s="444"/>
      <c r="G1987" s="444"/>
      <c r="H1987" s="444"/>
      <c r="I1987" s="444">
        <v>1998</v>
      </c>
      <c r="J1987" s="444"/>
      <c r="K1987" s="444"/>
      <c r="L1987" s="444"/>
      <c r="M1987" s="444"/>
    </row>
    <row r="1988" spans="1:13" x14ac:dyDescent="0.35">
      <c r="A1988" t="s">
        <v>663</v>
      </c>
      <c r="B1988" t="s">
        <v>624</v>
      </c>
      <c r="C1988" t="s">
        <v>625</v>
      </c>
      <c r="D1988" t="s">
        <v>424</v>
      </c>
      <c r="E1988" t="s">
        <v>292</v>
      </c>
      <c r="F1988" s="444"/>
      <c r="G1988" s="444"/>
      <c r="H1988" s="444"/>
      <c r="I1988" s="444">
        <v>102.9</v>
      </c>
      <c r="J1988" s="444"/>
      <c r="K1988" s="444"/>
      <c r="L1988" s="444"/>
      <c r="M1988" s="444"/>
    </row>
    <row r="1989" spans="1:13" x14ac:dyDescent="0.35">
      <c r="A1989" t="s">
        <v>663</v>
      </c>
      <c r="B1989" t="s">
        <v>626</v>
      </c>
      <c r="C1989" t="s">
        <v>627</v>
      </c>
      <c r="D1989" t="s">
        <v>424</v>
      </c>
      <c r="E1989" t="s">
        <v>292</v>
      </c>
      <c r="F1989" s="444"/>
      <c r="G1989" s="444"/>
      <c r="H1989" s="444"/>
      <c r="I1989" s="444">
        <v>1758</v>
      </c>
      <c r="J1989" s="444"/>
      <c r="K1989" s="444"/>
      <c r="L1989" s="444"/>
      <c r="M1989" s="444"/>
    </row>
    <row r="1990" spans="1:13" x14ac:dyDescent="0.35">
      <c r="A1990" t="s">
        <v>663</v>
      </c>
      <c r="B1990" t="s">
        <v>628</v>
      </c>
      <c r="C1990" t="s">
        <v>629</v>
      </c>
      <c r="D1990" t="s">
        <v>424</v>
      </c>
      <c r="E1990" t="s">
        <v>292</v>
      </c>
      <c r="F1990" s="444"/>
      <c r="G1990" s="444"/>
      <c r="H1990" s="444"/>
      <c r="I1990" s="444">
        <v>99</v>
      </c>
      <c r="J1990" s="444"/>
      <c r="K1990" s="444"/>
      <c r="L1990" s="444"/>
      <c r="M1990" s="444"/>
    </row>
    <row r="1991" spans="1:13" x14ac:dyDescent="0.35">
      <c r="A1991" t="s">
        <v>663</v>
      </c>
      <c r="B1991" t="s">
        <v>630</v>
      </c>
      <c r="C1991" t="s">
        <v>631</v>
      </c>
      <c r="D1991" t="s">
        <v>188</v>
      </c>
      <c r="E1991" t="s">
        <v>292</v>
      </c>
      <c r="F1991" s="446"/>
      <c r="G1991" s="446"/>
      <c r="H1991" s="446"/>
      <c r="I1991" s="446">
        <v>7293490</v>
      </c>
      <c r="J1991" s="446"/>
      <c r="K1991" s="446"/>
      <c r="L1991" s="446"/>
      <c r="M1991" s="446"/>
    </row>
    <row r="1992" spans="1:13" x14ac:dyDescent="0.35">
      <c r="A1992" t="s">
        <v>663</v>
      </c>
      <c r="B1992" t="s">
        <v>632</v>
      </c>
      <c r="C1992" t="s">
        <v>633</v>
      </c>
      <c r="D1992" t="s">
        <v>188</v>
      </c>
      <c r="E1992" t="s">
        <v>292</v>
      </c>
      <c r="F1992" s="446"/>
      <c r="G1992" s="446"/>
      <c r="H1992" s="446"/>
      <c r="I1992" s="446">
        <v>0</v>
      </c>
      <c r="J1992" s="446"/>
      <c r="K1992" s="446"/>
      <c r="L1992" s="446"/>
      <c r="M1992" s="446"/>
    </row>
    <row r="1993" spans="1:13" x14ac:dyDescent="0.35">
      <c r="A1993" t="s">
        <v>663</v>
      </c>
      <c r="B1993" t="s">
        <v>634</v>
      </c>
      <c r="C1993" t="s">
        <v>635</v>
      </c>
      <c r="D1993" t="s">
        <v>636</v>
      </c>
      <c r="E1993" t="s">
        <v>292</v>
      </c>
      <c r="F1993" s="446"/>
      <c r="G1993" s="446"/>
      <c r="H1993" s="446"/>
      <c r="I1993" s="446">
        <v>7667935</v>
      </c>
      <c r="J1993" s="446"/>
      <c r="K1993" s="446"/>
      <c r="L1993" s="446"/>
      <c r="M1993" s="446"/>
    </row>
    <row r="1994" spans="1:13" x14ac:dyDescent="0.35">
      <c r="A1994" t="s">
        <v>663</v>
      </c>
      <c r="B1994" t="s">
        <v>637</v>
      </c>
      <c r="C1994" t="s">
        <v>638</v>
      </c>
      <c r="D1994" t="s">
        <v>636</v>
      </c>
      <c r="E1994" t="s">
        <v>292</v>
      </c>
      <c r="F1994" s="446"/>
      <c r="G1994" s="446"/>
      <c r="H1994" s="446"/>
      <c r="I1994" s="446">
        <v>106614</v>
      </c>
      <c r="J1994" s="446"/>
      <c r="K1994" s="446"/>
      <c r="L1994" s="446"/>
      <c r="M1994" s="446"/>
    </row>
    <row r="1995" spans="1:13" x14ac:dyDescent="0.35">
      <c r="A1995" t="s">
        <v>663</v>
      </c>
      <c r="B1995" t="s">
        <v>639</v>
      </c>
      <c r="C1995" t="s">
        <v>640</v>
      </c>
      <c r="D1995" t="s">
        <v>176</v>
      </c>
      <c r="E1995" t="s">
        <v>292</v>
      </c>
      <c r="F1995" s="445"/>
      <c r="G1995" s="445"/>
      <c r="H1995" s="445"/>
      <c r="I1995" s="445">
        <v>1.39038737287158E-2</v>
      </c>
      <c r="J1995" s="445"/>
      <c r="K1995" s="445"/>
      <c r="L1995" s="445"/>
      <c r="M1995" s="445"/>
    </row>
    <row r="1996" spans="1:13" x14ac:dyDescent="0.35">
      <c r="A1996" t="s">
        <v>663</v>
      </c>
      <c r="B1996" t="s">
        <v>641</v>
      </c>
      <c r="C1996" t="s">
        <v>642</v>
      </c>
      <c r="D1996" t="s">
        <v>636</v>
      </c>
      <c r="E1996" t="s">
        <v>292</v>
      </c>
      <c r="F1996" s="446"/>
      <c r="G1996" s="446"/>
      <c r="H1996" s="446"/>
      <c r="I1996" s="446">
        <v>0</v>
      </c>
      <c r="J1996" s="446"/>
      <c r="K1996" s="446"/>
      <c r="L1996" s="446"/>
      <c r="M1996" s="446"/>
    </row>
    <row r="1997" spans="1:13" x14ac:dyDescent="0.35">
      <c r="A1997" t="s">
        <v>663</v>
      </c>
      <c r="B1997" t="s">
        <v>643</v>
      </c>
      <c r="C1997" t="s">
        <v>644</v>
      </c>
      <c r="D1997" t="s">
        <v>176</v>
      </c>
      <c r="E1997" t="s">
        <v>292</v>
      </c>
      <c r="F1997" s="445"/>
      <c r="G1997" s="445"/>
      <c r="H1997" s="445"/>
      <c r="I1997" s="445">
        <v>0</v>
      </c>
      <c r="J1997" s="445"/>
      <c r="K1997" s="445"/>
      <c r="L1997" s="445"/>
      <c r="M1997" s="445"/>
    </row>
    <row r="1998" spans="1:13" x14ac:dyDescent="0.35">
      <c r="A1998" t="s">
        <v>663</v>
      </c>
      <c r="B1998" t="s">
        <v>645</v>
      </c>
      <c r="C1998" t="s">
        <v>646</v>
      </c>
      <c r="D1998" t="s">
        <v>636</v>
      </c>
      <c r="E1998" t="s">
        <v>292</v>
      </c>
      <c r="F1998" s="446"/>
      <c r="G1998" s="446"/>
      <c r="H1998" s="446"/>
      <c r="I1998" s="446">
        <v>7561321</v>
      </c>
      <c r="J1998" s="446"/>
      <c r="K1998" s="446"/>
      <c r="L1998" s="446"/>
      <c r="M1998" s="446"/>
    </row>
    <row r="1999" spans="1:13" x14ac:dyDescent="0.35">
      <c r="A1999" t="s">
        <v>663</v>
      </c>
      <c r="B1999" t="s">
        <v>647</v>
      </c>
      <c r="C1999" t="s">
        <v>648</v>
      </c>
      <c r="D1999" t="s">
        <v>176</v>
      </c>
      <c r="E1999" t="s">
        <v>292</v>
      </c>
      <c r="F1999" s="445"/>
      <c r="G1999" s="445"/>
      <c r="H1999" s="445"/>
      <c r="I1999" s="445">
        <v>0.98609612627128396</v>
      </c>
      <c r="J1999" s="445"/>
      <c r="K1999" s="445"/>
      <c r="L1999" s="445"/>
      <c r="M1999" s="445"/>
    </row>
    <row r="2000" spans="1:13" x14ac:dyDescent="0.35">
      <c r="A2000" t="s">
        <v>663</v>
      </c>
      <c r="B2000" t="s">
        <v>649</v>
      </c>
      <c r="C2000" t="s">
        <v>650</v>
      </c>
      <c r="D2000" t="s">
        <v>176</v>
      </c>
      <c r="E2000" t="s">
        <v>292</v>
      </c>
      <c r="F2000" s="445"/>
      <c r="G2000" s="445"/>
      <c r="H2000" s="445"/>
      <c r="I2000" s="445">
        <v>0.86580000000000001</v>
      </c>
      <c r="J2000" s="445"/>
      <c r="K2000" s="445"/>
      <c r="L2000" s="445"/>
      <c r="M2000" s="445"/>
    </row>
    <row r="2001" spans="1:13" x14ac:dyDescent="0.35">
      <c r="A2001" t="s">
        <v>663</v>
      </c>
      <c r="B2001" t="s">
        <v>651</v>
      </c>
      <c r="C2001" t="s">
        <v>652</v>
      </c>
      <c r="D2001" t="s">
        <v>176</v>
      </c>
      <c r="E2001" t="s">
        <v>292</v>
      </c>
      <c r="F2001" s="445"/>
      <c r="G2001" s="445"/>
      <c r="H2001" s="445"/>
      <c r="I2001" s="445">
        <v>7.5700000000000003E-2</v>
      </c>
      <c r="J2001" s="445"/>
      <c r="K2001" s="445"/>
      <c r="L2001" s="445"/>
      <c r="M2001" s="445"/>
    </row>
    <row r="2002" spans="1:13" x14ac:dyDescent="0.35">
      <c r="A2002" t="s">
        <v>663</v>
      </c>
      <c r="B2002" t="s">
        <v>653</v>
      </c>
      <c r="C2002" t="s">
        <v>654</v>
      </c>
      <c r="D2002" t="s">
        <v>176</v>
      </c>
      <c r="E2002" t="s">
        <v>292</v>
      </c>
      <c r="F2002" s="445"/>
      <c r="G2002" s="445"/>
      <c r="H2002" s="445"/>
      <c r="I2002" s="445">
        <v>5.8500000000000003E-2</v>
      </c>
      <c r="J2002" s="445"/>
      <c r="K2002" s="445"/>
      <c r="L2002" s="445"/>
      <c r="M2002" s="445"/>
    </row>
    <row r="2003" spans="1:13" x14ac:dyDescent="0.35">
      <c r="A2003" t="s">
        <v>663</v>
      </c>
      <c r="B2003" t="s">
        <v>655</v>
      </c>
      <c r="C2003" t="s">
        <v>656</v>
      </c>
      <c r="D2003" t="s">
        <v>189</v>
      </c>
      <c r="E2003" t="s">
        <v>292</v>
      </c>
      <c r="F2003" s="446"/>
      <c r="G2003" s="446"/>
      <c r="H2003" s="446"/>
      <c r="I2003" s="446">
        <v>85</v>
      </c>
      <c r="J2003" s="446"/>
      <c r="K2003" s="446"/>
      <c r="L2003" s="446"/>
      <c r="M2003" s="446"/>
    </row>
    <row r="2004" spans="1:13" x14ac:dyDescent="0.35">
      <c r="A2004" t="s">
        <v>663</v>
      </c>
      <c r="B2004" t="s">
        <v>657</v>
      </c>
      <c r="C2004" t="s">
        <v>658</v>
      </c>
      <c r="D2004" t="s">
        <v>170</v>
      </c>
      <c r="E2004" t="s">
        <v>292</v>
      </c>
      <c r="F2004" s="328"/>
      <c r="G2004" s="328"/>
      <c r="H2004" s="328"/>
      <c r="I2004" s="328">
        <v>0</v>
      </c>
      <c r="J2004" s="328"/>
      <c r="K2004" s="328"/>
      <c r="L2004" s="328"/>
      <c r="M2004" s="328"/>
    </row>
    <row r="2005" spans="1:13" x14ac:dyDescent="0.35">
      <c r="A2005" t="s">
        <v>663</v>
      </c>
      <c r="B2005" t="s">
        <v>659</v>
      </c>
      <c r="C2005" t="s">
        <v>660</v>
      </c>
      <c r="D2005" t="s">
        <v>170</v>
      </c>
      <c r="E2005" t="s">
        <v>292</v>
      </c>
      <c r="F2005" s="328"/>
      <c r="G2005" s="328"/>
      <c r="H2005" s="328"/>
      <c r="I2005" s="328">
        <v>0.36461216000000002</v>
      </c>
      <c r="J2005" s="328"/>
      <c r="K2005" s="328"/>
      <c r="L2005" s="328"/>
      <c r="M2005" s="328"/>
    </row>
    <row r="2006" spans="1:13" x14ac:dyDescent="0.35">
      <c r="A2006" t="s">
        <v>137</v>
      </c>
      <c r="B2006" t="s">
        <v>290</v>
      </c>
      <c r="C2006" t="s">
        <v>291</v>
      </c>
      <c r="D2006" t="s">
        <v>170</v>
      </c>
      <c r="E2006" t="s">
        <v>292</v>
      </c>
      <c r="F2006" s="328"/>
      <c r="G2006" s="328"/>
      <c r="H2006" s="328"/>
      <c r="I2006" s="328">
        <v>35.2976783306312</v>
      </c>
      <c r="J2006" s="328"/>
      <c r="K2006" s="328"/>
      <c r="L2006" s="328"/>
      <c r="M2006" s="328"/>
    </row>
    <row r="2007" spans="1:13" x14ac:dyDescent="0.35">
      <c r="A2007" t="s">
        <v>137</v>
      </c>
      <c r="B2007" t="s">
        <v>293</v>
      </c>
      <c r="C2007" t="s">
        <v>294</v>
      </c>
      <c r="D2007" t="s">
        <v>172</v>
      </c>
      <c r="E2007" t="s">
        <v>292</v>
      </c>
      <c r="F2007" s="328"/>
      <c r="G2007" s="328"/>
      <c r="H2007" s="328"/>
      <c r="I2007" s="328">
        <v>1222.0260000000001</v>
      </c>
      <c r="J2007" s="328"/>
      <c r="K2007" s="328"/>
      <c r="L2007" s="328"/>
      <c r="M2007" s="328"/>
    </row>
    <row r="2008" spans="1:13" x14ac:dyDescent="0.35">
      <c r="A2008" t="s">
        <v>137</v>
      </c>
      <c r="B2008" t="s">
        <v>295</v>
      </c>
      <c r="C2008" t="s">
        <v>296</v>
      </c>
      <c r="D2008" t="s">
        <v>188</v>
      </c>
      <c r="E2008" t="s">
        <v>292</v>
      </c>
      <c r="F2008" s="443"/>
      <c r="G2008" s="443"/>
      <c r="H2008" s="443">
        <v>0</v>
      </c>
      <c r="I2008" s="443">
        <v>1.61</v>
      </c>
      <c r="J2008" s="443"/>
      <c r="K2008" s="443"/>
      <c r="L2008" s="443"/>
      <c r="M2008" s="443"/>
    </row>
    <row r="2009" spans="1:13" x14ac:dyDescent="0.35">
      <c r="A2009" t="s">
        <v>137</v>
      </c>
      <c r="B2009" t="s">
        <v>297</v>
      </c>
      <c r="C2009" t="s">
        <v>298</v>
      </c>
      <c r="D2009" t="s">
        <v>205</v>
      </c>
      <c r="E2009" t="s">
        <v>292</v>
      </c>
      <c r="I2009" t="s">
        <v>299</v>
      </c>
    </row>
    <row r="2010" spans="1:13" x14ac:dyDescent="0.35">
      <c r="A2010" t="s">
        <v>137</v>
      </c>
      <c r="B2010" t="s">
        <v>300</v>
      </c>
      <c r="C2010" t="s">
        <v>301</v>
      </c>
      <c r="D2010" t="s">
        <v>170</v>
      </c>
      <c r="E2010" t="s">
        <v>292</v>
      </c>
      <c r="F2010" s="328"/>
      <c r="G2010" s="328"/>
      <c r="H2010" s="328"/>
      <c r="I2010" s="328">
        <v>0</v>
      </c>
      <c r="J2010" s="328"/>
      <c r="K2010" s="328"/>
      <c r="L2010" s="328"/>
      <c r="M2010" s="328"/>
    </row>
    <row r="2011" spans="1:13" x14ac:dyDescent="0.35">
      <c r="A2011" t="s">
        <v>137</v>
      </c>
      <c r="B2011" t="s">
        <v>302</v>
      </c>
      <c r="C2011" t="s">
        <v>303</v>
      </c>
      <c r="D2011" t="s">
        <v>170</v>
      </c>
      <c r="E2011" t="s">
        <v>292</v>
      </c>
      <c r="F2011" s="328"/>
      <c r="G2011" s="328"/>
      <c r="H2011" s="328"/>
      <c r="I2011" s="328">
        <v>0</v>
      </c>
      <c r="J2011" s="328"/>
      <c r="K2011" s="328"/>
      <c r="L2011" s="328"/>
      <c r="M2011" s="328"/>
    </row>
    <row r="2012" spans="1:13" x14ac:dyDescent="0.35">
      <c r="A2012" t="s">
        <v>137</v>
      </c>
      <c r="B2012" t="s">
        <v>304</v>
      </c>
      <c r="C2012" t="s">
        <v>305</v>
      </c>
      <c r="D2012" t="s">
        <v>186</v>
      </c>
      <c r="E2012" t="s">
        <v>292</v>
      </c>
      <c r="F2012" s="443"/>
      <c r="G2012" s="443"/>
      <c r="H2012" s="443">
        <v>5.4629629629629603E-3</v>
      </c>
      <c r="I2012" s="443">
        <v>3.1712962962963001E-3</v>
      </c>
      <c r="J2012" s="443"/>
      <c r="K2012" s="443"/>
      <c r="L2012" s="443"/>
      <c r="M2012" s="443"/>
    </row>
    <row r="2013" spans="1:13" x14ac:dyDescent="0.35">
      <c r="A2013" t="s">
        <v>137</v>
      </c>
      <c r="B2013" t="s">
        <v>306</v>
      </c>
      <c r="C2013" t="s">
        <v>307</v>
      </c>
      <c r="D2013" t="s">
        <v>205</v>
      </c>
      <c r="E2013" t="s">
        <v>292</v>
      </c>
      <c r="I2013" t="s">
        <v>308</v>
      </c>
    </row>
    <row r="2014" spans="1:13" x14ac:dyDescent="0.35">
      <c r="A2014" t="s">
        <v>137</v>
      </c>
      <c r="B2014" t="s">
        <v>309</v>
      </c>
      <c r="C2014" t="s">
        <v>310</v>
      </c>
      <c r="D2014" t="s">
        <v>170</v>
      </c>
      <c r="E2014" t="s">
        <v>292</v>
      </c>
      <c r="F2014" s="328"/>
      <c r="G2014" s="328"/>
      <c r="H2014" s="328"/>
      <c r="I2014" s="328">
        <v>0.270666666666667</v>
      </c>
      <c r="J2014" s="328"/>
      <c r="K2014" s="328"/>
      <c r="L2014" s="328"/>
      <c r="M2014" s="328"/>
    </row>
    <row r="2015" spans="1:13" x14ac:dyDescent="0.35">
      <c r="A2015" t="s">
        <v>137</v>
      </c>
      <c r="B2015" t="s">
        <v>311</v>
      </c>
      <c r="C2015" t="s">
        <v>312</v>
      </c>
      <c r="D2015" t="s">
        <v>170</v>
      </c>
      <c r="E2015" t="s">
        <v>292</v>
      </c>
      <c r="F2015" s="328"/>
      <c r="G2015" s="328"/>
      <c r="H2015" s="328"/>
      <c r="I2015" s="328">
        <v>0.27100000000000002</v>
      </c>
      <c r="J2015" s="328"/>
      <c r="K2015" s="328"/>
      <c r="L2015" s="328"/>
      <c r="M2015" s="328"/>
    </row>
    <row r="2016" spans="1:13" x14ac:dyDescent="0.35">
      <c r="A2016" t="s">
        <v>137</v>
      </c>
      <c r="B2016" t="s">
        <v>313</v>
      </c>
      <c r="C2016" t="s">
        <v>314</v>
      </c>
      <c r="D2016" t="s">
        <v>189</v>
      </c>
      <c r="E2016" t="s">
        <v>292</v>
      </c>
      <c r="F2016" s="444"/>
      <c r="G2016" s="444"/>
      <c r="H2016" s="444">
        <v>0</v>
      </c>
      <c r="I2016" s="444">
        <v>5.1841746248294598</v>
      </c>
      <c r="J2016" s="444"/>
      <c r="K2016" s="444"/>
      <c r="L2016" s="444"/>
      <c r="M2016" s="444"/>
    </row>
    <row r="2017" spans="1:13" x14ac:dyDescent="0.35">
      <c r="A2017" t="s">
        <v>137</v>
      </c>
      <c r="B2017" t="s">
        <v>315</v>
      </c>
      <c r="C2017" t="s">
        <v>316</v>
      </c>
      <c r="D2017" t="s">
        <v>205</v>
      </c>
      <c r="E2017" t="s">
        <v>292</v>
      </c>
      <c r="I2017" t="s">
        <v>308</v>
      </c>
    </row>
    <row r="2018" spans="1:13" x14ac:dyDescent="0.35">
      <c r="A2018" t="s">
        <v>137</v>
      </c>
      <c r="B2018" t="s">
        <v>317</v>
      </c>
      <c r="C2018" t="s">
        <v>318</v>
      </c>
      <c r="D2018" t="s">
        <v>170</v>
      </c>
      <c r="E2018" t="s">
        <v>292</v>
      </c>
      <c r="F2018" s="328"/>
      <c r="G2018" s="328"/>
      <c r="H2018" s="328"/>
      <c r="I2018" s="328">
        <v>0.57199999999999995</v>
      </c>
      <c r="J2018" s="328"/>
      <c r="K2018" s="328"/>
      <c r="L2018" s="328"/>
      <c r="M2018" s="328"/>
    </row>
    <row r="2019" spans="1:13" x14ac:dyDescent="0.35">
      <c r="A2019" t="s">
        <v>137</v>
      </c>
      <c r="B2019" t="s">
        <v>319</v>
      </c>
      <c r="C2019" t="s">
        <v>320</v>
      </c>
      <c r="D2019" t="s">
        <v>170</v>
      </c>
      <c r="E2019" t="s">
        <v>292</v>
      </c>
      <c r="F2019" s="328"/>
      <c r="G2019" s="328"/>
      <c r="H2019" s="328"/>
      <c r="I2019" s="328">
        <v>0</v>
      </c>
      <c r="J2019" s="328"/>
      <c r="K2019" s="328"/>
      <c r="L2019" s="328"/>
      <c r="M2019" s="328"/>
    </row>
    <row r="2020" spans="1:13" x14ac:dyDescent="0.35">
      <c r="A2020" t="s">
        <v>137</v>
      </c>
      <c r="B2020" t="s">
        <v>321</v>
      </c>
      <c r="C2020" t="s">
        <v>322</v>
      </c>
      <c r="D2020" t="s">
        <v>189</v>
      </c>
      <c r="E2020" t="s">
        <v>292</v>
      </c>
      <c r="F2020" s="444"/>
      <c r="G2020" s="444"/>
      <c r="H2020" s="444">
        <v>0</v>
      </c>
      <c r="I2020" s="444">
        <v>-3.8461538461538298</v>
      </c>
      <c r="J2020" s="444"/>
      <c r="K2020" s="444"/>
      <c r="L2020" s="444"/>
      <c r="M2020" s="444"/>
    </row>
    <row r="2021" spans="1:13" x14ac:dyDescent="0.35">
      <c r="A2021" t="s">
        <v>137</v>
      </c>
      <c r="B2021" t="s">
        <v>323</v>
      </c>
      <c r="C2021" t="s">
        <v>324</v>
      </c>
      <c r="D2021" t="s">
        <v>205</v>
      </c>
      <c r="E2021" t="s">
        <v>292</v>
      </c>
      <c r="I2021" t="s">
        <v>299</v>
      </c>
    </row>
    <row r="2022" spans="1:13" x14ac:dyDescent="0.35">
      <c r="A2022" t="s">
        <v>137</v>
      </c>
      <c r="B2022" t="s">
        <v>325</v>
      </c>
      <c r="C2022" t="s">
        <v>326</v>
      </c>
      <c r="D2022" t="s">
        <v>170</v>
      </c>
      <c r="E2022" t="s">
        <v>292</v>
      </c>
      <c r="F2022" s="328"/>
      <c r="G2022" s="328"/>
      <c r="H2022" s="328"/>
      <c r="I2022" s="328">
        <v>-0.70199999999999996</v>
      </c>
      <c r="J2022" s="328"/>
      <c r="K2022" s="328"/>
      <c r="L2022" s="328"/>
      <c r="M2022" s="328"/>
    </row>
    <row r="2023" spans="1:13" x14ac:dyDescent="0.35">
      <c r="A2023" t="s">
        <v>137</v>
      </c>
      <c r="B2023" t="s">
        <v>327</v>
      </c>
      <c r="C2023" t="s">
        <v>328</v>
      </c>
      <c r="D2023" t="s">
        <v>170</v>
      </c>
      <c r="E2023" t="s">
        <v>292</v>
      </c>
      <c r="F2023" s="328"/>
      <c r="G2023" s="328"/>
      <c r="H2023" s="328"/>
      <c r="I2023" s="328">
        <v>-0.70199999999999996</v>
      </c>
      <c r="J2023" s="328"/>
      <c r="K2023" s="328"/>
      <c r="L2023" s="328"/>
      <c r="M2023" s="328"/>
    </row>
    <row r="2024" spans="1:13" x14ac:dyDescent="0.35">
      <c r="A2024" t="s">
        <v>137</v>
      </c>
      <c r="B2024" t="s">
        <v>329</v>
      </c>
      <c r="C2024" t="s">
        <v>330</v>
      </c>
      <c r="D2024" t="s">
        <v>188</v>
      </c>
      <c r="E2024" t="s">
        <v>292</v>
      </c>
      <c r="F2024" s="444"/>
      <c r="G2024" s="444"/>
      <c r="H2024" s="444">
        <v>148.19999999999999</v>
      </c>
      <c r="I2024" s="444">
        <v>177.69297772616</v>
      </c>
      <c r="J2024" s="444"/>
      <c r="K2024" s="444"/>
      <c r="L2024" s="444"/>
      <c r="M2024" s="444"/>
    </row>
    <row r="2025" spans="1:13" x14ac:dyDescent="0.35">
      <c r="A2025" t="s">
        <v>137</v>
      </c>
      <c r="B2025" t="s">
        <v>331</v>
      </c>
      <c r="C2025" t="s">
        <v>332</v>
      </c>
      <c r="D2025" t="s">
        <v>205</v>
      </c>
      <c r="E2025" t="s">
        <v>292</v>
      </c>
      <c r="I2025" t="s">
        <v>299</v>
      </c>
    </row>
    <row r="2026" spans="1:13" x14ac:dyDescent="0.35">
      <c r="A2026" t="s">
        <v>137</v>
      </c>
      <c r="B2026" t="s">
        <v>333</v>
      </c>
      <c r="C2026" t="s">
        <v>334</v>
      </c>
      <c r="D2026" t="s">
        <v>170</v>
      </c>
      <c r="E2026" t="s">
        <v>292</v>
      </c>
      <c r="F2026" s="328"/>
      <c r="G2026" s="328"/>
      <c r="H2026" s="328"/>
      <c r="I2026" s="328">
        <v>-0.74979999999999902</v>
      </c>
      <c r="J2026" s="328"/>
      <c r="K2026" s="328"/>
      <c r="L2026" s="328"/>
      <c r="M2026" s="328"/>
    </row>
    <row r="2027" spans="1:13" x14ac:dyDescent="0.35">
      <c r="A2027" t="s">
        <v>137</v>
      </c>
      <c r="B2027" t="s">
        <v>335</v>
      </c>
      <c r="C2027" t="s">
        <v>336</v>
      </c>
      <c r="D2027" t="s">
        <v>170</v>
      </c>
      <c r="E2027" t="s">
        <v>292</v>
      </c>
      <c r="F2027" s="328"/>
      <c r="G2027" s="328"/>
      <c r="H2027" s="328"/>
      <c r="I2027" s="328">
        <v>-2.88</v>
      </c>
      <c r="J2027" s="328"/>
      <c r="K2027" s="328"/>
      <c r="L2027" s="328"/>
      <c r="M2027" s="328"/>
    </row>
    <row r="2028" spans="1:13" x14ac:dyDescent="0.35">
      <c r="A2028" t="s">
        <v>137</v>
      </c>
      <c r="B2028" t="s">
        <v>337</v>
      </c>
      <c r="C2028" t="s">
        <v>338</v>
      </c>
      <c r="D2028" t="s">
        <v>189</v>
      </c>
      <c r="E2028" t="s">
        <v>292</v>
      </c>
      <c r="F2028" s="443"/>
      <c r="G2028" s="443"/>
      <c r="H2028" s="443">
        <v>1.46</v>
      </c>
      <c r="I2028" s="443">
        <v>0.57078806690808803</v>
      </c>
      <c r="J2028" s="443"/>
      <c r="K2028" s="443"/>
      <c r="L2028" s="443"/>
      <c r="M2028" s="443"/>
    </row>
    <row r="2029" spans="1:13" x14ac:dyDescent="0.35">
      <c r="A2029" t="s">
        <v>137</v>
      </c>
      <c r="B2029" t="s">
        <v>339</v>
      </c>
      <c r="C2029" t="s">
        <v>340</v>
      </c>
      <c r="D2029" t="s">
        <v>205</v>
      </c>
      <c r="E2029" t="s">
        <v>292</v>
      </c>
      <c r="I2029" t="s">
        <v>308</v>
      </c>
    </row>
    <row r="2030" spans="1:13" x14ac:dyDescent="0.35">
      <c r="A2030" t="s">
        <v>137</v>
      </c>
      <c r="B2030" t="s">
        <v>341</v>
      </c>
      <c r="C2030" t="s">
        <v>342</v>
      </c>
      <c r="D2030" t="s">
        <v>170</v>
      </c>
      <c r="E2030" t="s">
        <v>292</v>
      </c>
      <c r="F2030" s="328"/>
      <c r="G2030" s="328"/>
      <c r="H2030" s="328"/>
      <c r="I2030" s="328">
        <v>0</v>
      </c>
      <c r="J2030" s="328"/>
      <c r="K2030" s="328"/>
      <c r="L2030" s="328"/>
      <c r="M2030" s="328"/>
    </row>
    <row r="2031" spans="1:13" x14ac:dyDescent="0.35">
      <c r="A2031" t="s">
        <v>137</v>
      </c>
      <c r="B2031" t="s">
        <v>343</v>
      </c>
      <c r="C2031" t="s">
        <v>344</v>
      </c>
      <c r="D2031" t="s">
        <v>170</v>
      </c>
      <c r="E2031" t="s">
        <v>292</v>
      </c>
      <c r="F2031" s="328"/>
      <c r="G2031" s="328"/>
      <c r="H2031" s="328"/>
      <c r="I2031" s="328">
        <v>0</v>
      </c>
      <c r="J2031" s="328"/>
      <c r="K2031" s="328"/>
      <c r="L2031" s="328"/>
      <c r="M2031" s="328"/>
    </row>
    <row r="2032" spans="1:13" x14ac:dyDescent="0.35">
      <c r="A2032" t="s">
        <v>137</v>
      </c>
      <c r="B2032" t="s">
        <v>345</v>
      </c>
      <c r="C2032" t="s">
        <v>346</v>
      </c>
      <c r="D2032" t="s">
        <v>188</v>
      </c>
      <c r="E2032" t="s">
        <v>292</v>
      </c>
      <c r="F2032" s="444"/>
      <c r="G2032" s="444"/>
      <c r="H2032" s="444"/>
      <c r="I2032" s="444">
        <v>55.5555555555556</v>
      </c>
      <c r="J2032" s="444"/>
      <c r="K2032" s="444"/>
      <c r="L2032" s="444"/>
      <c r="M2032" s="444"/>
    </row>
    <row r="2033" spans="1:13" x14ac:dyDescent="0.35">
      <c r="A2033" t="s">
        <v>137</v>
      </c>
      <c r="B2033" t="s">
        <v>347</v>
      </c>
      <c r="C2033" t="s">
        <v>348</v>
      </c>
      <c r="D2033" t="s">
        <v>188</v>
      </c>
      <c r="E2033" t="s">
        <v>292</v>
      </c>
      <c r="F2033" s="444"/>
      <c r="G2033" s="444"/>
      <c r="H2033" s="444"/>
      <c r="I2033" s="444">
        <v>57.5</v>
      </c>
      <c r="J2033" s="444"/>
      <c r="K2033" s="444"/>
      <c r="L2033" s="444"/>
      <c r="M2033" s="444"/>
    </row>
    <row r="2034" spans="1:13" x14ac:dyDescent="0.35">
      <c r="A2034" t="s">
        <v>137</v>
      </c>
      <c r="B2034" t="s">
        <v>349</v>
      </c>
      <c r="C2034" t="s">
        <v>350</v>
      </c>
      <c r="D2034" t="s">
        <v>188</v>
      </c>
      <c r="E2034" t="s">
        <v>292</v>
      </c>
      <c r="F2034" s="443"/>
      <c r="G2034" s="443"/>
      <c r="H2034" s="443">
        <v>1.18</v>
      </c>
      <c r="I2034" s="443">
        <v>1.4067187416031499</v>
      </c>
      <c r="J2034" s="443"/>
      <c r="K2034" s="443"/>
      <c r="L2034" s="443"/>
      <c r="M2034" s="443"/>
    </row>
    <row r="2035" spans="1:13" x14ac:dyDescent="0.35">
      <c r="A2035" t="s">
        <v>137</v>
      </c>
      <c r="B2035" t="s">
        <v>351</v>
      </c>
      <c r="C2035" t="s">
        <v>352</v>
      </c>
      <c r="D2035" t="s">
        <v>205</v>
      </c>
      <c r="E2035" t="s">
        <v>292</v>
      </c>
      <c r="I2035" t="s">
        <v>308</v>
      </c>
    </row>
    <row r="2036" spans="1:13" x14ac:dyDescent="0.35">
      <c r="A2036" t="s">
        <v>137</v>
      </c>
      <c r="B2036" t="s">
        <v>353</v>
      </c>
      <c r="C2036" t="s">
        <v>354</v>
      </c>
      <c r="D2036" t="s">
        <v>170</v>
      </c>
      <c r="E2036" t="s">
        <v>292</v>
      </c>
      <c r="F2036" s="328"/>
      <c r="G2036" s="328"/>
      <c r="H2036" s="328"/>
      <c r="I2036" s="328">
        <v>1.5363</v>
      </c>
      <c r="J2036" s="328"/>
      <c r="K2036" s="328"/>
      <c r="L2036" s="328"/>
      <c r="M2036" s="328"/>
    </row>
    <row r="2037" spans="1:13" x14ac:dyDescent="0.35">
      <c r="A2037" t="s">
        <v>137</v>
      </c>
      <c r="B2037" t="s">
        <v>355</v>
      </c>
      <c r="C2037" t="s">
        <v>356</v>
      </c>
      <c r="D2037" t="s">
        <v>170</v>
      </c>
      <c r="E2037" t="s">
        <v>292</v>
      </c>
      <c r="F2037" s="328"/>
      <c r="G2037" s="328"/>
      <c r="H2037" s="328"/>
      <c r="I2037" s="328">
        <v>5.7430000000000003</v>
      </c>
      <c r="J2037" s="328"/>
      <c r="K2037" s="328"/>
      <c r="L2037" s="328"/>
      <c r="M2037" s="328"/>
    </row>
    <row r="2038" spans="1:13" x14ac:dyDescent="0.35">
      <c r="A2038" t="s">
        <v>137</v>
      </c>
      <c r="B2038" t="s">
        <v>357</v>
      </c>
      <c r="C2038" t="s">
        <v>358</v>
      </c>
      <c r="D2038" t="s">
        <v>188</v>
      </c>
      <c r="E2038" t="s">
        <v>292</v>
      </c>
      <c r="F2038" s="443"/>
      <c r="G2038" s="443"/>
      <c r="H2038" s="443">
        <v>0</v>
      </c>
      <c r="I2038" s="443">
        <v>25.1801684466441</v>
      </c>
      <c r="J2038" s="443"/>
      <c r="K2038" s="443"/>
      <c r="L2038" s="443"/>
      <c r="M2038" s="443"/>
    </row>
    <row r="2039" spans="1:13" x14ac:dyDescent="0.35">
      <c r="A2039" t="s">
        <v>137</v>
      </c>
      <c r="B2039" t="s">
        <v>359</v>
      </c>
      <c r="C2039" t="s">
        <v>360</v>
      </c>
      <c r="D2039" t="s">
        <v>205</v>
      </c>
      <c r="E2039" t="s">
        <v>292</v>
      </c>
      <c r="I2039" t="s">
        <v>299</v>
      </c>
    </row>
    <row r="2040" spans="1:13" x14ac:dyDescent="0.35">
      <c r="A2040" t="s">
        <v>137</v>
      </c>
      <c r="B2040" t="s">
        <v>361</v>
      </c>
      <c r="C2040" t="s">
        <v>362</v>
      </c>
      <c r="D2040" t="s">
        <v>170</v>
      </c>
      <c r="E2040" t="s">
        <v>292</v>
      </c>
      <c r="F2040" s="328"/>
      <c r="G2040" s="328"/>
      <c r="H2040" s="328"/>
      <c r="I2040" s="328">
        <v>-0.18090000000000001</v>
      </c>
      <c r="J2040" s="328"/>
      <c r="K2040" s="328"/>
      <c r="L2040" s="328"/>
      <c r="M2040" s="328"/>
    </row>
    <row r="2041" spans="1:13" x14ac:dyDescent="0.35">
      <c r="A2041" t="s">
        <v>137</v>
      </c>
      <c r="B2041" t="s">
        <v>363</v>
      </c>
      <c r="C2041" t="s">
        <v>364</v>
      </c>
      <c r="D2041" t="s">
        <v>170</v>
      </c>
      <c r="E2041" t="s">
        <v>292</v>
      </c>
      <c r="F2041" s="328"/>
      <c r="G2041" s="328"/>
      <c r="H2041" s="328"/>
      <c r="I2041" s="328">
        <v>0</v>
      </c>
      <c r="J2041" s="328"/>
      <c r="K2041" s="328"/>
      <c r="L2041" s="328"/>
      <c r="M2041" s="328"/>
    </row>
    <row r="2042" spans="1:13" x14ac:dyDescent="0.35">
      <c r="A2042" t="s">
        <v>137</v>
      </c>
      <c r="B2042" t="s">
        <v>365</v>
      </c>
      <c r="C2042" t="s">
        <v>366</v>
      </c>
      <c r="D2042" t="s">
        <v>188</v>
      </c>
      <c r="E2042" t="s">
        <v>292</v>
      </c>
      <c r="F2042" s="443"/>
      <c r="G2042" s="443"/>
      <c r="H2042" s="443">
        <v>5.21</v>
      </c>
      <c r="I2042" s="443">
        <v>6.1202800914724502</v>
      </c>
      <c r="J2042" s="443"/>
      <c r="K2042" s="443"/>
      <c r="L2042" s="443"/>
      <c r="M2042" s="443"/>
    </row>
    <row r="2043" spans="1:13" x14ac:dyDescent="0.35">
      <c r="A2043" t="s">
        <v>137</v>
      </c>
      <c r="B2043" t="s">
        <v>367</v>
      </c>
      <c r="C2043" t="s">
        <v>368</v>
      </c>
      <c r="D2043" t="s">
        <v>205</v>
      </c>
      <c r="E2043" t="s">
        <v>292</v>
      </c>
      <c r="I2043" t="s">
        <v>308</v>
      </c>
    </row>
    <row r="2044" spans="1:13" x14ac:dyDescent="0.35">
      <c r="A2044" t="s">
        <v>137</v>
      </c>
      <c r="B2044" t="s">
        <v>369</v>
      </c>
      <c r="C2044" t="s">
        <v>370</v>
      </c>
      <c r="D2044" t="s">
        <v>170</v>
      </c>
      <c r="E2044" t="s">
        <v>292</v>
      </c>
      <c r="F2044" s="328"/>
      <c r="G2044" s="328"/>
      <c r="H2044" s="328"/>
      <c r="I2044" s="328">
        <v>0</v>
      </c>
      <c r="J2044" s="328"/>
      <c r="K2044" s="328"/>
      <c r="L2044" s="328"/>
      <c r="M2044" s="328"/>
    </row>
    <row r="2045" spans="1:13" x14ac:dyDescent="0.35">
      <c r="A2045" t="s">
        <v>137</v>
      </c>
      <c r="B2045" t="s">
        <v>371</v>
      </c>
      <c r="C2045" t="s">
        <v>372</v>
      </c>
      <c r="D2045" t="s">
        <v>170</v>
      </c>
      <c r="E2045" t="s">
        <v>292</v>
      </c>
      <c r="F2045" s="328"/>
      <c r="G2045" s="328"/>
      <c r="H2045" s="328"/>
      <c r="I2045" s="328">
        <v>0</v>
      </c>
      <c r="J2045" s="328"/>
      <c r="K2045" s="328"/>
      <c r="L2045" s="328"/>
      <c r="M2045" s="328"/>
    </row>
    <row r="2046" spans="1:13" x14ac:dyDescent="0.35">
      <c r="A2046" t="s">
        <v>137</v>
      </c>
      <c r="B2046" t="s">
        <v>373</v>
      </c>
      <c r="C2046" t="s">
        <v>374</v>
      </c>
      <c r="D2046" t="s">
        <v>188</v>
      </c>
      <c r="E2046" t="s">
        <v>292</v>
      </c>
      <c r="F2046" s="443"/>
      <c r="G2046" s="443"/>
      <c r="H2046" s="443">
        <v>0</v>
      </c>
      <c r="I2046" s="443">
        <v>99.08</v>
      </c>
      <c r="J2046" s="443"/>
      <c r="K2046" s="443"/>
      <c r="L2046" s="443"/>
      <c r="M2046" s="443"/>
    </row>
    <row r="2047" spans="1:13" x14ac:dyDescent="0.35">
      <c r="A2047" t="s">
        <v>137</v>
      </c>
      <c r="B2047" t="s">
        <v>375</v>
      </c>
      <c r="C2047" t="s">
        <v>376</v>
      </c>
      <c r="D2047" t="s">
        <v>205</v>
      </c>
      <c r="E2047" t="s">
        <v>292</v>
      </c>
      <c r="I2047" t="s">
        <v>299</v>
      </c>
    </row>
    <row r="2048" spans="1:13" x14ac:dyDescent="0.35">
      <c r="A2048" t="s">
        <v>137</v>
      </c>
      <c r="B2048" t="s">
        <v>377</v>
      </c>
      <c r="C2048" t="s">
        <v>378</v>
      </c>
      <c r="D2048" t="s">
        <v>170</v>
      </c>
      <c r="E2048" t="s">
        <v>292</v>
      </c>
      <c r="F2048" s="328"/>
      <c r="G2048" s="328"/>
      <c r="H2048" s="328"/>
      <c r="I2048" s="328">
        <v>0</v>
      </c>
      <c r="J2048" s="328"/>
      <c r="K2048" s="328"/>
      <c r="L2048" s="328"/>
      <c r="M2048" s="328"/>
    </row>
    <row r="2049" spans="1:13" x14ac:dyDescent="0.35">
      <c r="A2049" t="s">
        <v>137</v>
      </c>
      <c r="B2049" t="s">
        <v>379</v>
      </c>
      <c r="C2049" t="s">
        <v>380</v>
      </c>
      <c r="D2049" t="s">
        <v>170</v>
      </c>
      <c r="E2049" t="s">
        <v>292</v>
      </c>
      <c r="F2049" s="328"/>
      <c r="G2049" s="328"/>
      <c r="H2049" s="328"/>
      <c r="I2049" s="328">
        <v>0</v>
      </c>
      <c r="J2049" s="328"/>
      <c r="K2049" s="328"/>
      <c r="L2049" s="328"/>
      <c r="M2049" s="328"/>
    </row>
    <row r="2050" spans="1:13" x14ac:dyDescent="0.35">
      <c r="A2050" t="s">
        <v>137</v>
      </c>
      <c r="B2050" t="s">
        <v>381</v>
      </c>
      <c r="C2050" t="s">
        <v>382</v>
      </c>
      <c r="D2050" t="s">
        <v>188</v>
      </c>
      <c r="E2050" t="s">
        <v>292</v>
      </c>
      <c r="F2050" s="444"/>
      <c r="G2050" s="444"/>
      <c r="H2050" s="444"/>
      <c r="I2050" s="444">
        <v>54.545454545454497</v>
      </c>
      <c r="J2050" s="444"/>
      <c r="K2050" s="444"/>
      <c r="L2050" s="444"/>
      <c r="M2050" s="444"/>
    </row>
    <row r="2051" spans="1:13" x14ac:dyDescent="0.35">
      <c r="A2051" t="s">
        <v>137</v>
      </c>
      <c r="B2051" t="s">
        <v>383</v>
      </c>
      <c r="C2051" t="s">
        <v>384</v>
      </c>
      <c r="D2051" t="s">
        <v>385</v>
      </c>
      <c r="E2051" t="s">
        <v>292</v>
      </c>
      <c r="F2051" s="443"/>
      <c r="G2051" s="443"/>
      <c r="H2051" s="443"/>
      <c r="I2051" s="443">
        <v>86.088898801795494</v>
      </c>
      <c r="J2051" s="443"/>
      <c r="K2051" s="443"/>
      <c r="L2051" s="443"/>
      <c r="M2051" s="443"/>
    </row>
    <row r="2052" spans="1:13" x14ac:dyDescent="0.35">
      <c r="A2052" t="s">
        <v>137</v>
      </c>
      <c r="B2052" t="s">
        <v>386</v>
      </c>
      <c r="C2052" t="s">
        <v>387</v>
      </c>
      <c r="D2052" t="s">
        <v>189</v>
      </c>
      <c r="E2052" t="s">
        <v>292</v>
      </c>
      <c r="F2052" s="444"/>
      <c r="G2052" s="444"/>
      <c r="H2052" s="444">
        <v>0</v>
      </c>
      <c r="I2052" s="444">
        <v>0</v>
      </c>
      <c r="J2052" s="444"/>
      <c r="K2052" s="444"/>
      <c r="L2052" s="444"/>
      <c r="M2052" s="444"/>
    </row>
    <row r="2053" spans="1:13" x14ac:dyDescent="0.35">
      <c r="A2053" t="s">
        <v>137</v>
      </c>
      <c r="B2053" t="s">
        <v>388</v>
      </c>
      <c r="C2053" t="s">
        <v>389</v>
      </c>
      <c r="D2053" t="s">
        <v>205</v>
      </c>
      <c r="E2053" t="s">
        <v>292</v>
      </c>
      <c r="I2053" t="s">
        <v>308</v>
      </c>
    </row>
    <row r="2054" spans="1:13" x14ac:dyDescent="0.35">
      <c r="A2054" t="s">
        <v>137</v>
      </c>
      <c r="B2054" t="s">
        <v>390</v>
      </c>
      <c r="C2054" t="s">
        <v>391</v>
      </c>
      <c r="D2054" t="s">
        <v>176</v>
      </c>
      <c r="E2054" t="s">
        <v>292</v>
      </c>
      <c r="F2054" s="445"/>
      <c r="G2054" s="445"/>
      <c r="H2054" s="445"/>
      <c r="I2054" s="445">
        <v>2.51546344803582E-2</v>
      </c>
      <c r="J2054" s="445"/>
      <c r="K2054" s="445"/>
      <c r="L2054" s="445"/>
      <c r="M2054" s="445"/>
    </row>
    <row r="2055" spans="1:13" x14ac:dyDescent="0.35">
      <c r="A2055" t="s">
        <v>137</v>
      </c>
      <c r="B2055" t="s">
        <v>392</v>
      </c>
      <c r="C2055" t="s">
        <v>393</v>
      </c>
      <c r="D2055" t="s">
        <v>205</v>
      </c>
      <c r="E2055" t="s">
        <v>292</v>
      </c>
      <c r="I2055" t="s">
        <v>299</v>
      </c>
    </row>
    <row r="2056" spans="1:13" x14ac:dyDescent="0.35">
      <c r="A2056" t="s">
        <v>137</v>
      </c>
      <c r="B2056" t="s">
        <v>394</v>
      </c>
      <c r="C2056" t="s">
        <v>395</v>
      </c>
      <c r="D2056" t="s">
        <v>188</v>
      </c>
      <c r="E2056" t="s">
        <v>292</v>
      </c>
      <c r="F2056" s="444"/>
      <c r="G2056" s="444"/>
      <c r="H2056" s="444">
        <v>0</v>
      </c>
      <c r="I2056" s="444">
        <v>49.364337715962201</v>
      </c>
      <c r="J2056" s="444"/>
      <c r="K2056" s="444"/>
      <c r="L2056" s="444"/>
      <c r="M2056" s="444"/>
    </row>
    <row r="2057" spans="1:13" x14ac:dyDescent="0.35">
      <c r="A2057" t="s">
        <v>137</v>
      </c>
      <c r="B2057" t="s">
        <v>396</v>
      </c>
      <c r="C2057" t="s">
        <v>397</v>
      </c>
      <c r="D2057" t="s">
        <v>205</v>
      </c>
      <c r="E2057" t="s">
        <v>292</v>
      </c>
      <c r="I2057" t="s">
        <v>308</v>
      </c>
    </row>
    <row r="2058" spans="1:13" x14ac:dyDescent="0.35">
      <c r="A2058" t="s">
        <v>137</v>
      </c>
      <c r="B2058" t="s">
        <v>398</v>
      </c>
      <c r="C2058" t="s">
        <v>399</v>
      </c>
      <c r="D2058" t="s">
        <v>188</v>
      </c>
      <c r="E2058" t="s">
        <v>292</v>
      </c>
      <c r="F2058" s="444"/>
      <c r="G2058" s="444"/>
      <c r="H2058" s="444">
        <v>0</v>
      </c>
      <c r="I2058" s="444">
        <v>35.705748125611201</v>
      </c>
      <c r="J2058" s="444"/>
      <c r="K2058" s="444"/>
      <c r="L2058" s="444"/>
      <c r="M2058" s="444"/>
    </row>
    <row r="2059" spans="1:13" x14ac:dyDescent="0.35">
      <c r="A2059" t="s">
        <v>137</v>
      </c>
      <c r="B2059" t="s">
        <v>400</v>
      </c>
      <c r="C2059" t="s">
        <v>401</v>
      </c>
      <c r="D2059" t="s">
        <v>205</v>
      </c>
      <c r="E2059" t="s">
        <v>292</v>
      </c>
      <c r="I2059" t="s">
        <v>308</v>
      </c>
    </row>
    <row r="2060" spans="1:13" x14ac:dyDescent="0.35">
      <c r="A2060" t="s">
        <v>137</v>
      </c>
      <c r="B2060" t="s">
        <v>402</v>
      </c>
      <c r="C2060" t="s">
        <v>403</v>
      </c>
      <c r="D2060" t="s">
        <v>189</v>
      </c>
      <c r="E2060" t="s">
        <v>292</v>
      </c>
      <c r="F2060" s="443"/>
      <c r="G2060" s="443"/>
      <c r="H2060" s="443">
        <v>13.85</v>
      </c>
      <c r="I2060" s="443">
        <v>11.82</v>
      </c>
      <c r="J2060" s="443"/>
      <c r="K2060" s="443"/>
      <c r="L2060" s="443"/>
      <c r="M2060" s="443"/>
    </row>
    <row r="2061" spans="1:13" x14ac:dyDescent="0.35">
      <c r="A2061" t="s">
        <v>137</v>
      </c>
      <c r="B2061" t="s">
        <v>404</v>
      </c>
      <c r="C2061" t="s">
        <v>405</v>
      </c>
      <c r="D2061" t="s">
        <v>205</v>
      </c>
      <c r="E2061" t="s">
        <v>292</v>
      </c>
      <c r="I2061" t="s">
        <v>308</v>
      </c>
    </row>
    <row r="2062" spans="1:13" x14ac:dyDescent="0.35">
      <c r="A2062" t="s">
        <v>137</v>
      </c>
      <c r="B2062" t="s">
        <v>406</v>
      </c>
      <c r="C2062" t="s">
        <v>407</v>
      </c>
      <c r="D2062" t="s">
        <v>188</v>
      </c>
      <c r="E2062" t="s">
        <v>292</v>
      </c>
      <c r="F2062" s="444"/>
      <c r="G2062" s="444"/>
      <c r="H2062" s="444"/>
      <c r="I2062" s="444">
        <v>63.636363636363598</v>
      </c>
      <c r="J2062" s="444"/>
      <c r="K2062" s="444"/>
      <c r="L2062" s="444"/>
      <c r="M2062" s="444"/>
    </row>
    <row r="2063" spans="1:13" x14ac:dyDescent="0.35">
      <c r="A2063" t="s">
        <v>137</v>
      </c>
      <c r="B2063" t="s">
        <v>408</v>
      </c>
      <c r="C2063" t="s">
        <v>409</v>
      </c>
      <c r="D2063" t="s">
        <v>182</v>
      </c>
      <c r="E2063" t="s">
        <v>292</v>
      </c>
      <c r="F2063" s="443">
        <v>11935.02</v>
      </c>
      <c r="G2063" s="443">
        <v>11976.629000000001</v>
      </c>
      <c r="H2063" s="443">
        <v>12028.183999999999</v>
      </c>
      <c r="I2063" s="443">
        <v>12054.5</v>
      </c>
      <c r="J2063" s="443"/>
      <c r="K2063" s="443"/>
      <c r="L2063" s="443"/>
      <c r="M2063" s="443"/>
    </row>
    <row r="2064" spans="1:13" x14ac:dyDescent="0.35">
      <c r="A2064" t="s">
        <v>137</v>
      </c>
      <c r="B2064" t="s">
        <v>410</v>
      </c>
      <c r="C2064" t="s">
        <v>411</v>
      </c>
      <c r="D2064" t="s">
        <v>188</v>
      </c>
      <c r="E2064" t="s">
        <v>292</v>
      </c>
      <c r="F2064" s="446"/>
      <c r="G2064" s="446"/>
      <c r="H2064" s="446"/>
      <c r="I2064" s="446">
        <v>855</v>
      </c>
      <c r="J2064" s="446"/>
      <c r="K2064" s="446"/>
      <c r="L2064" s="446"/>
      <c r="M2064" s="446"/>
    </row>
    <row r="2065" spans="1:13" x14ac:dyDescent="0.35">
      <c r="A2065" t="s">
        <v>137</v>
      </c>
      <c r="B2065" t="s">
        <v>412</v>
      </c>
      <c r="C2065" t="s">
        <v>413</v>
      </c>
      <c r="D2065" t="s">
        <v>188</v>
      </c>
      <c r="E2065" t="s">
        <v>292</v>
      </c>
      <c r="F2065" s="444"/>
      <c r="G2065" s="444"/>
      <c r="H2065" s="444"/>
      <c r="I2065" s="444">
        <v>70.927869260442193</v>
      </c>
      <c r="J2065" s="444"/>
      <c r="K2065" s="444"/>
      <c r="L2065" s="444"/>
      <c r="M2065" s="444"/>
    </row>
    <row r="2066" spans="1:13" x14ac:dyDescent="0.35">
      <c r="A2066" t="s">
        <v>137</v>
      </c>
      <c r="B2066" t="s">
        <v>414</v>
      </c>
      <c r="C2066" t="s">
        <v>415</v>
      </c>
      <c r="D2066" t="s">
        <v>188</v>
      </c>
      <c r="E2066" t="s">
        <v>292</v>
      </c>
      <c r="F2066" s="446"/>
      <c r="G2066" s="446"/>
      <c r="H2066" s="446"/>
      <c r="I2066" s="446">
        <v>1287</v>
      </c>
      <c r="J2066" s="446"/>
      <c r="K2066" s="446"/>
      <c r="L2066" s="446"/>
      <c r="M2066" s="446"/>
    </row>
    <row r="2067" spans="1:13" x14ac:dyDescent="0.35">
      <c r="A2067" t="s">
        <v>137</v>
      </c>
      <c r="B2067" t="s">
        <v>416</v>
      </c>
      <c r="C2067" t="s">
        <v>417</v>
      </c>
      <c r="D2067" t="s">
        <v>188</v>
      </c>
      <c r="E2067" t="s">
        <v>292</v>
      </c>
      <c r="F2067" s="444"/>
      <c r="G2067" s="444"/>
      <c r="H2067" s="444"/>
      <c r="I2067" s="444">
        <v>106.765108465718</v>
      </c>
      <c r="J2067" s="444"/>
      <c r="K2067" s="444"/>
      <c r="L2067" s="444"/>
      <c r="M2067" s="444"/>
    </row>
    <row r="2068" spans="1:13" x14ac:dyDescent="0.35">
      <c r="A2068" t="s">
        <v>137</v>
      </c>
      <c r="B2068" t="s">
        <v>418</v>
      </c>
      <c r="C2068" t="s">
        <v>419</v>
      </c>
      <c r="D2068" t="s">
        <v>188</v>
      </c>
      <c r="E2068" t="s">
        <v>292</v>
      </c>
      <c r="F2068" s="446"/>
      <c r="G2068" s="446"/>
      <c r="H2068" s="446"/>
      <c r="I2068" s="446">
        <v>2142</v>
      </c>
      <c r="J2068" s="446"/>
      <c r="K2068" s="446"/>
      <c r="L2068" s="446"/>
      <c r="M2068" s="446"/>
    </row>
    <row r="2069" spans="1:13" x14ac:dyDescent="0.35">
      <c r="A2069" t="s">
        <v>137</v>
      </c>
      <c r="B2069" t="s">
        <v>420</v>
      </c>
      <c r="C2069" t="s">
        <v>421</v>
      </c>
      <c r="D2069">
        <v>0</v>
      </c>
      <c r="E2069" t="s">
        <v>292</v>
      </c>
      <c r="F2069" s="328"/>
      <c r="G2069" s="328"/>
      <c r="H2069" s="328"/>
      <c r="I2069" s="328">
        <v>1316.4797811502699</v>
      </c>
      <c r="J2069" s="328"/>
      <c r="K2069" s="328"/>
      <c r="L2069" s="328"/>
      <c r="M2069" s="328"/>
    </row>
    <row r="2070" spans="1:13" x14ac:dyDescent="0.35">
      <c r="A2070" t="s">
        <v>137</v>
      </c>
      <c r="B2070" t="s">
        <v>422</v>
      </c>
      <c r="C2070" t="s">
        <v>423</v>
      </c>
      <c r="D2070" t="s">
        <v>424</v>
      </c>
      <c r="E2070" t="s">
        <v>292</v>
      </c>
      <c r="F2070" s="444"/>
      <c r="G2070" s="444"/>
      <c r="H2070" s="444"/>
      <c r="I2070" s="444">
        <v>199.88</v>
      </c>
      <c r="J2070" s="444"/>
      <c r="K2070" s="444"/>
      <c r="L2070" s="444"/>
      <c r="M2070" s="444"/>
    </row>
    <row r="2071" spans="1:13" x14ac:dyDescent="0.35">
      <c r="A2071" t="s">
        <v>137</v>
      </c>
      <c r="B2071" t="s">
        <v>425</v>
      </c>
      <c r="C2071" t="s">
        <v>426</v>
      </c>
      <c r="D2071" t="s">
        <v>427</v>
      </c>
      <c r="E2071" t="s">
        <v>292</v>
      </c>
      <c r="F2071" s="444">
        <v>135.9</v>
      </c>
      <c r="G2071" s="444">
        <v>139.30000000000001</v>
      </c>
      <c r="H2071" s="444">
        <v>138.30000000000001</v>
      </c>
      <c r="I2071" s="444">
        <v>151.80000000000001</v>
      </c>
      <c r="J2071" s="444"/>
      <c r="K2071" s="444"/>
      <c r="L2071" s="444"/>
      <c r="M2071" s="444"/>
    </row>
    <row r="2072" spans="1:13" x14ac:dyDescent="0.35">
      <c r="A2072" t="s">
        <v>137</v>
      </c>
      <c r="B2072" t="s">
        <v>428</v>
      </c>
      <c r="C2072" t="s">
        <v>429</v>
      </c>
      <c r="D2072" t="s">
        <v>424</v>
      </c>
      <c r="E2072" t="s">
        <v>292</v>
      </c>
      <c r="F2072" s="444">
        <v>76.5</v>
      </c>
      <c r="G2072" s="444">
        <v>75.599999999999994</v>
      </c>
      <c r="H2072" s="444">
        <v>67.900000000000006</v>
      </c>
      <c r="I2072" s="444">
        <v>65.099999999999994</v>
      </c>
      <c r="J2072" s="444"/>
      <c r="K2072" s="444"/>
      <c r="L2072" s="444"/>
      <c r="M2072" s="444"/>
    </row>
    <row r="2073" spans="1:13" x14ac:dyDescent="0.35">
      <c r="A2073" t="s">
        <v>137</v>
      </c>
      <c r="B2073" t="s">
        <v>430</v>
      </c>
      <c r="C2073" t="s">
        <v>431</v>
      </c>
      <c r="D2073" t="s">
        <v>424</v>
      </c>
      <c r="E2073" t="s">
        <v>292</v>
      </c>
      <c r="F2073" s="444"/>
      <c r="G2073" s="444"/>
      <c r="H2073" s="444"/>
      <c r="I2073" s="444">
        <v>73.3</v>
      </c>
      <c r="J2073" s="444"/>
      <c r="K2073" s="444"/>
      <c r="L2073" s="444"/>
      <c r="M2073" s="444"/>
    </row>
    <row r="2074" spans="1:13" x14ac:dyDescent="0.35">
      <c r="A2074" t="s">
        <v>137</v>
      </c>
      <c r="B2074" t="s">
        <v>432</v>
      </c>
      <c r="C2074" t="s">
        <v>433</v>
      </c>
      <c r="D2074" t="s">
        <v>424</v>
      </c>
      <c r="E2074" t="s">
        <v>292</v>
      </c>
      <c r="F2074" s="444"/>
      <c r="G2074" s="444"/>
      <c r="H2074" s="444"/>
      <c r="I2074" s="444">
        <v>69.5</v>
      </c>
      <c r="J2074" s="444"/>
      <c r="K2074" s="444"/>
      <c r="L2074" s="444"/>
      <c r="M2074" s="444"/>
    </row>
    <row r="2075" spans="1:13" x14ac:dyDescent="0.35">
      <c r="A2075" t="s">
        <v>137</v>
      </c>
      <c r="B2075" t="s">
        <v>434</v>
      </c>
      <c r="C2075" t="s">
        <v>435</v>
      </c>
      <c r="D2075" t="s">
        <v>427</v>
      </c>
      <c r="E2075" t="s">
        <v>292</v>
      </c>
      <c r="F2075" s="444"/>
      <c r="G2075" s="444"/>
      <c r="H2075" s="444"/>
      <c r="I2075" s="444">
        <v>137.80000000000001</v>
      </c>
      <c r="J2075" s="444"/>
      <c r="K2075" s="444"/>
      <c r="L2075" s="444"/>
      <c r="M2075" s="444"/>
    </row>
    <row r="2076" spans="1:13" x14ac:dyDescent="0.35">
      <c r="A2076" t="s">
        <v>137</v>
      </c>
      <c r="B2076" t="s">
        <v>436</v>
      </c>
      <c r="C2076" t="s">
        <v>437</v>
      </c>
      <c r="D2076" t="s">
        <v>427</v>
      </c>
      <c r="E2076" t="s">
        <v>292</v>
      </c>
      <c r="F2076" s="444"/>
      <c r="G2076" s="444"/>
      <c r="H2076" s="444"/>
      <c r="I2076" s="444">
        <v>143.1</v>
      </c>
      <c r="J2076" s="444"/>
      <c r="K2076" s="444"/>
      <c r="L2076" s="444"/>
      <c r="M2076" s="444"/>
    </row>
    <row r="2077" spans="1:13" x14ac:dyDescent="0.35">
      <c r="A2077" t="s">
        <v>137</v>
      </c>
      <c r="B2077" t="s">
        <v>438</v>
      </c>
      <c r="C2077" t="s">
        <v>439</v>
      </c>
      <c r="D2077">
        <v>0</v>
      </c>
      <c r="E2077" t="s">
        <v>292</v>
      </c>
      <c r="F2077" s="444">
        <v>615.40800000000002</v>
      </c>
      <c r="G2077" s="444">
        <v>621.10599999999999</v>
      </c>
      <c r="H2077" s="444">
        <v>625.51300000000003</v>
      </c>
      <c r="I2077" s="444">
        <v>627.70100000000002</v>
      </c>
      <c r="J2077" s="444"/>
      <c r="K2077" s="444"/>
      <c r="L2077" s="444"/>
      <c r="M2077" s="444"/>
    </row>
    <row r="2078" spans="1:13" x14ac:dyDescent="0.35">
      <c r="A2078" t="s">
        <v>137</v>
      </c>
      <c r="B2078" t="s">
        <v>440</v>
      </c>
      <c r="C2078" t="s">
        <v>441</v>
      </c>
      <c r="D2078" t="s">
        <v>188</v>
      </c>
      <c r="E2078" t="s">
        <v>292</v>
      </c>
      <c r="F2078" s="446"/>
      <c r="G2078" s="446"/>
      <c r="H2078" s="446"/>
      <c r="I2078" s="446">
        <v>1991.19583333333</v>
      </c>
      <c r="J2078" s="446"/>
      <c r="K2078" s="446"/>
      <c r="L2078" s="446"/>
      <c r="M2078" s="446"/>
    </row>
    <row r="2079" spans="1:13" x14ac:dyDescent="0.35">
      <c r="A2079" t="s">
        <v>137</v>
      </c>
      <c r="B2079" t="s">
        <v>442</v>
      </c>
      <c r="C2079" t="s">
        <v>443</v>
      </c>
      <c r="D2079" t="s">
        <v>188</v>
      </c>
      <c r="E2079" t="s">
        <v>292</v>
      </c>
      <c r="F2079" s="446"/>
      <c r="G2079" s="446"/>
      <c r="H2079" s="446"/>
      <c r="I2079" s="446">
        <v>7727</v>
      </c>
      <c r="J2079" s="446"/>
      <c r="K2079" s="446"/>
      <c r="L2079" s="446"/>
      <c r="M2079" s="446"/>
    </row>
    <row r="2080" spans="1:13" ht="38.25" x14ac:dyDescent="0.35">
      <c r="A2080" t="s">
        <v>137</v>
      </c>
      <c r="B2080" t="s">
        <v>444</v>
      </c>
      <c r="C2080" s="327" t="s">
        <v>445</v>
      </c>
      <c r="D2080" t="s">
        <v>424</v>
      </c>
      <c r="E2080" t="s">
        <v>292</v>
      </c>
      <c r="F2080" s="444"/>
      <c r="G2080" s="444"/>
      <c r="H2080" s="444"/>
      <c r="I2080" s="444">
        <v>579.9</v>
      </c>
      <c r="J2080" s="444"/>
      <c r="K2080" s="444"/>
      <c r="L2080" s="444"/>
      <c r="M2080" s="444"/>
    </row>
    <row r="2081" spans="1:13" ht="25.5" x14ac:dyDescent="0.35">
      <c r="A2081" t="s">
        <v>137</v>
      </c>
      <c r="B2081" t="s">
        <v>446</v>
      </c>
      <c r="C2081" s="327" t="s">
        <v>447</v>
      </c>
      <c r="D2081" t="s">
        <v>424</v>
      </c>
      <c r="E2081" t="s">
        <v>292</v>
      </c>
      <c r="F2081" s="444"/>
      <c r="G2081" s="444"/>
      <c r="H2081" s="444"/>
      <c r="I2081" s="444">
        <v>3.31</v>
      </c>
      <c r="J2081" s="444"/>
      <c r="K2081" s="444"/>
      <c r="L2081" s="444"/>
      <c r="M2081" s="444"/>
    </row>
    <row r="2082" spans="1:13" x14ac:dyDescent="0.35">
      <c r="A2082" t="s">
        <v>137</v>
      </c>
      <c r="B2082" t="s">
        <v>448</v>
      </c>
      <c r="C2082" t="s">
        <v>449</v>
      </c>
      <c r="D2082">
        <v>0</v>
      </c>
      <c r="E2082" t="s">
        <v>292</v>
      </c>
      <c r="F2082" s="328"/>
      <c r="G2082" s="328"/>
      <c r="H2082" s="328"/>
      <c r="I2082" s="328">
        <v>1229.674</v>
      </c>
      <c r="J2082" s="328"/>
      <c r="K2082" s="328"/>
      <c r="L2082" s="328"/>
      <c r="M2082" s="328"/>
    </row>
    <row r="2083" spans="1:13" x14ac:dyDescent="0.35">
      <c r="A2083" t="s">
        <v>137</v>
      </c>
      <c r="B2083" t="s">
        <v>450</v>
      </c>
      <c r="C2083" t="s">
        <v>451</v>
      </c>
      <c r="D2083" t="s">
        <v>188</v>
      </c>
      <c r="E2083" t="s">
        <v>292</v>
      </c>
      <c r="F2083" s="446"/>
      <c r="G2083" s="446"/>
      <c r="H2083" s="446"/>
      <c r="I2083" s="446">
        <v>30932</v>
      </c>
      <c r="J2083" s="446"/>
      <c r="K2083" s="446"/>
      <c r="L2083" s="446"/>
      <c r="M2083" s="446"/>
    </row>
    <row r="2084" spans="1:13" x14ac:dyDescent="0.35">
      <c r="A2084" t="s">
        <v>137</v>
      </c>
      <c r="B2084" t="s">
        <v>452</v>
      </c>
      <c r="C2084" t="s">
        <v>453</v>
      </c>
      <c r="D2084" t="s">
        <v>188</v>
      </c>
      <c r="E2084" t="s">
        <v>292</v>
      </c>
      <c r="F2084" s="446"/>
      <c r="G2084" s="446"/>
      <c r="H2084" s="446"/>
      <c r="I2084" s="446">
        <v>9203</v>
      </c>
      <c r="J2084" s="446"/>
      <c r="K2084" s="446"/>
      <c r="L2084" s="446"/>
      <c r="M2084" s="446"/>
    </row>
    <row r="2085" spans="1:13" x14ac:dyDescent="0.35">
      <c r="A2085" t="s">
        <v>137</v>
      </c>
      <c r="B2085" t="s">
        <v>454</v>
      </c>
      <c r="C2085" t="s">
        <v>455</v>
      </c>
      <c r="D2085" t="s">
        <v>188</v>
      </c>
      <c r="E2085" t="s">
        <v>292</v>
      </c>
      <c r="F2085" s="446"/>
      <c r="G2085" s="446"/>
      <c r="H2085" s="446"/>
      <c r="I2085" s="446">
        <v>4543</v>
      </c>
      <c r="J2085" s="446"/>
      <c r="K2085" s="446"/>
      <c r="L2085" s="446"/>
      <c r="M2085" s="446"/>
    </row>
    <row r="2086" spans="1:13" x14ac:dyDescent="0.35">
      <c r="A2086" t="s">
        <v>137</v>
      </c>
      <c r="B2086" t="s">
        <v>456</v>
      </c>
      <c r="C2086" t="s">
        <v>457</v>
      </c>
      <c r="D2086" t="s">
        <v>188</v>
      </c>
      <c r="E2086" t="s">
        <v>292</v>
      </c>
      <c r="F2086" s="446"/>
      <c r="G2086" s="446"/>
      <c r="H2086" s="446"/>
      <c r="I2086" s="446">
        <v>3286</v>
      </c>
      <c r="J2086" s="446"/>
      <c r="K2086" s="446"/>
      <c r="L2086" s="446"/>
      <c r="M2086" s="446"/>
    </row>
    <row r="2087" spans="1:13" x14ac:dyDescent="0.35">
      <c r="A2087" t="s">
        <v>137</v>
      </c>
      <c r="B2087" t="s">
        <v>458</v>
      </c>
      <c r="C2087" t="s">
        <v>459</v>
      </c>
      <c r="D2087" t="s">
        <v>172</v>
      </c>
      <c r="E2087" t="s">
        <v>292</v>
      </c>
      <c r="F2087" s="328"/>
      <c r="G2087" s="328"/>
      <c r="H2087" s="328"/>
      <c r="I2087" s="328">
        <v>1265.356</v>
      </c>
      <c r="J2087" s="328"/>
      <c r="K2087" s="328"/>
      <c r="L2087" s="328"/>
      <c r="M2087" s="328"/>
    </row>
    <row r="2088" spans="1:13" x14ac:dyDescent="0.35">
      <c r="A2088" t="s">
        <v>137</v>
      </c>
      <c r="B2088" t="s">
        <v>460</v>
      </c>
      <c r="C2088" t="s">
        <v>461</v>
      </c>
      <c r="D2088" t="s">
        <v>188</v>
      </c>
      <c r="E2088" t="s">
        <v>292</v>
      </c>
      <c r="F2088" s="446"/>
      <c r="G2088" s="446"/>
      <c r="H2088" s="446"/>
      <c r="I2088" s="446">
        <v>178</v>
      </c>
      <c r="J2088" s="446"/>
      <c r="K2088" s="446"/>
      <c r="L2088" s="446"/>
      <c r="M2088" s="446"/>
    </row>
    <row r="2089" spans="1:13" x14ac:dyDescent="0.35">
      <c r="A2089" t="s">
        <v>137</v>
      </c>
      <c r="B2089" t="s">
        <v>462</v>
      </c>
      <c r="C2089" t="s">
        <v>463</v>
      </c>
      <c r="D2089" t="s">
        <v>188</v>
      </c>
      <c r="E2089" t="s">
        <v>292</v>
      </c>
      <c r="F2089" s="446"/>
      <c r="G2089" s="446"/>
      <c r="H2089" s="446"/>
      <c r="I2089" s="446">
        <v>0</v>
      </c>
      <c r="J2089" s="446"/>
      <c r="K2089" s="446"/>
      <c r="L2089" s="446"/>
      <c r="M2089" s="446"/>
    </row>
    <row r="2090" spans="1:13" x14ac:dyDescent="0.35">
      <c r="A2090" t="s">
        <v>137</v>
      </c>
      <c r="B2090" t="s">
        <v>464</v>
      </c>
      <c r="C2090" t="s">
        <v>465</v>
      </c>
      <c r="D2090" t="s">
        <v>188</v>
      </c>
      <c r="E2090" t="s">
        <v>292</v>
      </c>
      <c r="F2090" s="446"/>
      <c r="G2090" s="446"/>
      <c r="H2090" s="446"/>
      <c r="I2090" s="446">
        <v>178</v>
      </c>
      <c r="J2090" s="446"/>
      <c r="K2090" s="446"/>
      <c r="L2090" s="446"/>
      <c r="M2090" s="446"/>
    </row>
    <row r="2091" spans="1:13" x14ac:dyDescent="0.35">
      <c r="A2091" t="s">
        <v>137</v>
      </c>
      <c r="B2091" t="s">
        <v>466</v>
      </c>
      <c r="C2091" t="s">
        <v>467</v>
      </c>
      <c r="D2091" t="s">
        <v>182</v>
      </c>
      <c r="E2091" t="s">
        <v>292</v>
      </c>
      <c r="F2091" s="328"/>
      <c r="G2091" s="328"/>
      <c r="H2091" s="328"/>
      <c r="I2091" s="328">
        <v>34551</v>
      </c>
      <c r="J2091" s="328"/>
      <c r="K2091" s="328"/>
      <c r="L2091" s="328"/>
      <c r="M2091" s="328"/>
    </row>
    <row r="2092" spans="1:13" x14ac:dyDescent="0.35">
      <c r="A2092" t="s">
        <v>137</v>
      </c>
      <c r="B2092" t="s">
        <v>468</v>
      </c>
      <c r="C2092" t="s">
        <v>469</v>
      </c>
      <c r="D2092" t="s">
        <v>188</v>
      </c>
      <c r="E2092" t="s">
        <v>292</v>
      </c>
      <c r="F2092" s="446"/>
      <c r="G2092" s="446"/>
      <c r="H2092" s="446"/>
      <c r="I2092" s="446">
        <v>87</v>
      </c>
      <c r="J2092" s="446"/>
      <c r="K2092" s="446"/>
      <c r="L2092" s="446"/>
      <c r="M2092" s="446"/>
    </row>
    <row r="2093" spans="1:13" x14ac:dyDescent="0.35">
      <c r="A2093" t="s">
        <v>137</v>
      </c>
      <c r="B2093" t="s">
        <v>470</v>
      </c>
      <c r="C2093" t="s">
        <v>471</v>
      </c>
      <c r="D2093" t="s">
        <v>182</v>
      </c>
      <c r="E2093" t="s">
        <v>292</v>
      </c>
      <c r="F2093" s="328"/>
      <c r="G2093" s="328"/>
      <c r="H2093" s="328"/>
      <c r="I2093" s="328">
        <v>34965.72</v>
      </c>
      <c r="J2093" s="328"/>
      <c r="K2093" s="328"/>
      <c r="L2093" s="328"/>
      <c r="M2093" s="328"/>
    </row>
    <row r="2094" spans="1:13" x14ac:dyDescent="0.35">
      <c r="A2094" t="s">
        <v>137</v>
      </c>
      <c r="B2094" t="s">
        <v>472</v>
      </c>
      <c r="C2094" t="s">
        <v>473</v>
      </c>
      <c r="D2094" t="s">
        <v>188</v>
      </c>
      <c r="E2094" t="s">
        <v>292</v>
      </c>
      <c r="F2094" s="446"/>
      <c r="G2094" s="446"/>
      <c r="H2094" s="446"/>
      <c r="I2094" s="446">
        <v>214</v>
      </c>
      <c r="J2094" s="446"/>
      <c r="K2094" s="446"/>
      <c r="L2094" s="446"/>
      <c r="M2094" s="446"/>
    </row>
    <row r="2095" spans="1:13" x14ac:dyDescent="0.35">
      <c r="A2095" t="s">
        <v>137</v>
      </c>
      <c r="B2095" t="s">
        <v>474</v>
      </c>
      <c r="C2095" t="s">
        <v>475</v>
      </c>
      <c r="D2095" t="s">
        <v>170</v>
      </c>
      <c r="E2095" t="s">
        <v>292</v>
      </c>
      <c r="F2095" s="328"/>
      <c r="G2095" s="328"/>
      <c r="H2095" s="328"/>
      <c r="I2095" s="328">
        <v>-1.4961E-2</v>
      </c>
      <c r="J2095" s="328"/>
      <c r="K2095" s="328"/>
      <c r="L2095" s="328"/>
      <c r="M2095" s="328"/>
    </row>
    <row r="2096" spans="1:13" x14ac:dyDescent="0.35">
      <c r="A2096" t="s">
        <v>137</v>
      </c>
      <c r="B2096" t="s">
        <v>476</v>
      </c>
      <c r="C2096" t="s">
        <v>477</v>
      </c>
      <c r="D2096" t="s">
        <v>170</v>
      </c>
      <c r="E2096" t="s">
        <v>292</v>
      </c>
      <c r="F2096" s="328"/>
      <c r="G2096" s="328"/>
      <c r="H2096" s="328"/>
      <c r="I2096" s="328">
        <v>-0.82540333333333205</v>
      </c>
      <c r="J2096" s="328"/>
      <c r="K2096" s="328"/>
      <c r="L2096" s="328"/>
      <c r="M2096" s="328"/>
    </row>
    <row r="2097" spans="1:13" x14ac:dyDescent="0.35">
      <c r="A2097" t="s">
        <v>137</v>
      </c>
      <c r="B2097" t="s">
        <v>478</v>
      </c>
      <c r="C2097" t="s">
        <v>479</v>
      </c>
      <c r="D2097" t="s">
        <v>170</v>
      </c>
      <c r="E2097" t="s">
        <v>292</v>
      </c>
      <c r="F2097" s="328"/>
      <c r="G2097" s="328"/>
      <c r="H2097" s="328"/>
      <c r="I2097" s="328">
        <v>-0.24842600000000001</v>
      </c>
      <c r="J2097" s="328"/>
      <c r="K2097" s="328"/>
      <c r="L2097" s="328"/>
      <c r="M2097" s="328"/>
    </row>
    <row r="2098" spans="1:13" x14ac:dyDescent="0.35">
      <c r="A2098" t="s">
        <v>137</v>
      </c>
      <c r="B2098" t="s">
        <v>480</v>
      </c>
      <c r="C2098" t="s">
        <v>481</v>
      </c>
      <c r="D2098" t="s">
        <v>170</v>
      </c>
      <c r="E2098" t="s">
        <v>292</v>
      </c>
      <c r="F2098" s="328"/>
      <c r="G2098" s="328"/>
      <c r="H2098" s="328"/>
      <c r="I2098" s="328">
        <v>-6.8105999999999403E-2</v>
      </c>
      <c r="J2098" s="328"/>
      <c r="K2098" s="328"/>
      <c r="L2098" s="328"/>
      <c r="M2098" s="328"/>
    </row>
    <row r="2099" spans="1:13" x14ac:dyDescent="0.35">
      <c r="A2099" t="s">
        <v>137</v>
      </c>
      <c r="B2099" t="s">
        <v>482</v>
      </c>
      <c r="C2099" t="s">
        <v>483</v>
      </c>
      <c r="D2099" t="s">
        <v>170</v>
      </c>
      <c r="E2099" t="s">
        <v>292</v>
      </c>
      <c r="F2099" s="328"/>
      <c r="G2099" s="328"/>
      <c r="H2099" s="328"/>
      <c r="I2099" s="328">
        <v>0.26074999999999998</v>
      </c>
      <c r="J2099" s="328"/>
      <c r="K2099" s="328"/>
      <c r="L2099" s="328"/>
      <c r="M2099" s="328"/>
    </row>
    <row r="2100" spans="1:13" x14ac:dyDescent="0.35">
      <c r="A2100" t="s">
        <v>137</v>
      </c>
      <c r="B2100" t="s">
        <v>484</v>
      </c>
      <c r="C2100" t="s">
        <v>485</v>
      </c>
      <c r="D2100" t="s">
        <v>170</v>
      </c>
      <c r="E2100" t="s">
        <v>292</v>
      </c>
      <c r="F2100" s="328"/>
      <c r="G2100" s="328"/>
      <c r="H2100" s="328"/>
      <c r="I2100" s="328">
        <v>0</v>
      </c>
      <c r="J2100" s="328"/>
      <c r="K2100" s="328"/>
      <c r="L2100" s="328"/>
      <c r="M2100" s="328"/>
    </row>
    <row r="2101" spans="1:13" x14ac:dyDescent="0.35">
      <c r="A2101" t="s">
        <v>137</v>
      </c>
      <c r="B2101" t="s">
        <v>486</v>
      </c>
      <c r="C2101" t="s">
        <v>487</v>
      </c>
      <c r="D2101" t="s">
        <v>170</v>
      </c>
      <c r="E2101" t="s">
        <v>292</v>
      </c>
      <c r="F2101" s="328"/>
      <c r="G2101" s="328"/>
      <c r="H2101" s="328"/>
      <c r="I2101" s="328">
        <v>0</v>
      </c>
      <c r="J2101" s="328"/>
      <c r="K2101" s="328"/>
      <c r="L2101" s="328"/>
      <c r="M2101" s="328"/>
    </row>
    <row r="2102" spans="1:13" x14ac:dyDescent="0.35">
      <c r="A2102" t="s">
        <v>137</v>
      </c>
      <c r="B2102" t="s">
        <v>488</v>
      </c>
      <c r="C2102" t="s">
        <v>489</v>
      </c>
      <c r="D2102" t="s">
        <v>170</v>
      </c>
      <c r="E2102" t="s">
        <v>292</v>
      </c>
      <c r="F2102" s="328"/>
      <c r="G2102" s="328"/>
      <c r="H2102" s="328"/>
      <c r="I2102" s="328">
        <v>0</v>
      </c>
      <c r="J2102" s="328"/>
      <c r="K2102" s="328"/>
      <c r="L2102" s="328"/>
      <c r="M2102" s="328"/>
    </row>
    <row r="2103" spans="1:13" x14ac:dyDescent="0.35">
      <c r="A2103" t="s">
        <v>137</v>
      </c>
      <c r="B2103" t="s">
        <v>490</v>
      </c>
      <c r="C2103" t="s">
        <v>491</v>
      </c>
      <c r="D2103" t="s">
        <v>170</v>
      </c>
      <c r="E2103" t="s">
        <v>292</v>
      </c>
      <c r="F2103" s="328"/>
      <c r="G2103" s="328"/>
      <c r="H2103" s="328"/>
      <c r="I2103" s="328">
        <v>0</v>
      </c>
      <c r="J2103" s="328"/>
      <c r="K2103" s="328"/>
      <c r="L2103" s="328"/>
      <c r="M2103" s="328"/>
    </row>
    <row r="2104" spans="1:13" x14ac:dyDescent="0.35">
      <c r="A2104" t="s">
        <v>137</v>
      </c>
      <c r="B2104" t="s">
        <v>492</v>
      </c>
      <c r="C2104" t="s">
        <v>493</v>
      </c>
      <c r="D2104" t="s">
        <v>170</v>
      </c>
      <c r="E2104" t="s">
        <v>292</v>
      </c>
      <c r="F2104" s="328"/>
      <c r="G2104" s="328"/>
      <c r="H2104" s="328"/>
      <c r="I2104" s="328">
        <v>0</v>
      </c>
      <c r="J2104" s="328"/>
      <c r="K2104" s="328"/>
      <c r="L2104" s="328"/>
      <c r="M2104" s="328"/>
    </row>
    <row r="2105" spans="1:13" x14ac:dyDescent="0.35">
      <c r="A2105" t="s">
        <v>137</v>
      </c>
      <c r="B2105" t="s">
        <v>494</v>
      </c>
      <c r="C2105" t="s">
        <v>495</v>
      </c>
      <c r="D2105" t="s">
        <v>170</v>
      </c>
      <c r="E2105" t="s">
        <v>292</v>
      </c>
      <c r="F2105" s="328"/>
      <c r="G2105" s="328"/>
      <c r="H2105" s="328"/>
      <c r="I2105" s="328">
        <v>0</v>
      </c>
      <c r="J2105" s="328"/>
      <c r="K2105" s="328"/>
      <c r="L2105" s="328"/>
      <c r="M2105" s="328"/>
    </row>
    <row r="2106" spans="1:13" x14ac:dyDescent="0.35">
      <c r="A2106" t="s">
        <v>137</v>
      </c>
      <c r="B2106" t="s">
        <v>496</v>
      </c>
      <c r="C2106" t="s">
        <v>497</v>
      </c>
      <c r="D2106" t="s">
        <v>170</v>
      </c>
      <c r="E2106" t="s">
        <v>292</v>
      </c>
      <c r="F2106" s="328"/>
      <c r="G2106" s="328"/>
      <c r="H2106" s="328"/>
      <c r="I2106" s="328">
        <v>0</v>
      </c>
      <c r="J2106" s="328"/>
      <c r="K2106" s="328"/>
      <c r="L2106" s="328"/>
      <c r="M2106" s="328"/>
    </row>
    <row r="2107" spans="1:13" x14ac:dyDescent="0.35">
      <c r="A2107" t="s">
        <v>137</v>
      </c>
      <c r="B2107" t="s">
        <v>498</v>
      </c>
      <c r="C2107" t="s">
        <v>499</v>
      </c>
      <c r="D2107" t="s">
        <v>170</v>
      </c>
      <c r="E2107" t="s">
        <v>292</v>
      </c>
      <c r="F2107" s="328"/>
      <c r="G2107" s="328"/>
      <c r="H2107" s="328"/>
      <c r="I2107" s="328">
        <v>0</v>
      </c>
      <c r="J2107" s="328"/>
      <c r="K2107" s="328"/>
      <c r="L2107" s="328"/>
      <c r="M2107" s="328"/>
    </row>
    <row r="2108" spans="1:13" x14ac:dyDescent="0.35">
      <c r="A2108" t="s">
        <v>137</v>
      </c>
      <c r="B2108" t="s">
        <v>500</v>
      </c>
      <c r="C2108" t="s">
        <v>501</v>
      </c>
      <c r="D2108" t="s">
        <v>170</v>
      </c>
      <c r="E2108" t="s">
        <v>292</v>
      </c>
      <c r="F2108" s="328"/>
      <c r="G2108" s="328"/>
      <c r="H2108" s="328"/>
      <c r="I2108" s="328">
        <v>0</v>
      </c>
      <c r="J2108" s="328"/>
      <c r="K2108" s="328"/>
      <c r="L2108" s="328"/>
      <c r="M2108" s="328"/>
    </row>
    <row r="2109" spans="1:13" x14ac:dyDescent="0.35">
      <c r="A2109" t="s">
        <v>137</v>
      </c>
      <c r="B2109" t="s">
        <v>502</v>
      </c>
      <c r="C2109" t="s">
        <v>503</v>
      </c>
      <c r="D2109" t="s">
        <v>170</v>
      </c>
      <c r="E2109" t="s">
        <v>292</v>
      </c>
      <c r="F2109" s="328"/>
      <c r="G2109" s="328"/>
      <c r="H2109" s="328"/>
      <c r="I2109" s="328">
        <v>0</v>
      </c>
      <c r="J2109" s="328"/>
      <c r="K2109" s="328"/>
      <c r="L2109" s="328"/>
      <c r="M2109" s="328"/>
    </row>
    <row r="2110" spans="1:13" x14ac:dyDescent="0.35">
      <c r="A2110" t="s">
        <v>137</v>
      </c>
      <c r="B2110" t="s">
        <v>504</v>
      </c>
      <c r="C2110" t="s">
        <v>505</v>
      </c>
      <c r="D2110" t="s">
        <v>170</v>
      </c>
      <c r="E2110" t="s">
        <v>292</v>
      </c>
      <c r="F2110" s="328"/>
      <c r="G2110" s="328"/>
      <c r="H2110" s="328"/>
      <c r="I2110" s="328">
        <v>0</v>
      </c>
      <c r="J2110" s="328"/>
      <c r="K2110" s="328"/>
      <c r="L2110" s="328"/>
      <c r="M2110" s="328"/>
    </row>
    <row r="2111" spans="1:13" x14ac:dyDescent="0.35">
      <c r="A2111" t="s">
        <v>137</v>
      </c>
      <c r="B2111" t="s">
        <v>506</v>
      </c>
      <c r="C2111" t="s">
        <v>507</v>
      </c>
      <c r="D2111" t="s">
        <v>170</v>
      </c>
      <c r="E2111" t="s">
        <v>292</v>
      </c>
      <c r="F2111" s="328"/>
      <c r="G2111" s="328"/>
      <c r="H2111" s="328"/>
      <c r="I2111" s="328">
        <v>0</v>
      </c>
      <c r="J2111" s="328"/>
      <c r="K2111" s="328"/>
      <c r="L2111" s="328"/>
      <c r="M2111" s="328"/>
    </row>
    <row r="2112" spans="1:13" x14ac:dyDescent="0.35">
      <c r="A2112" t="s">
        <v>137</v>
      </c>
      <c r="B2112" t="s">
        <v>508</v>
      </c>
      <c r="C2112" t="s">
        <v>509</v>
      </c>
      <c r="D2112" t="s">
        <v>170</v>
      </c>
      <c r="E2112" t="s">
        <v>292</v>
      </c>
      <c r="F2112" s="328"/>
      <c r="G2112" s="328"/>
      <c r="H2112" s="328"/>
      <c r="I2112" s="328">
        <v>0</v>
      </c>
      <c r="J2112" s="328"/>
      <c r="K2112" s="328"/>
      <c r="L2112" s="328"/>
      <c r="M2112" s="328"/>
    </row>
    <row r="2113" spans="1:13" x14ac:dyDescent="0.35">
      <c r="A2113" t="s">
        <v>137</v>
      </c>
      <c r="B2113" t="s">
        <v>510</v>
      </c>
      <c r="C2113" t="s">
        <v>511</v>
      </c>
      <c r="D2113" t="s">
        <v>170</v>
      </c>
      <c r="E2113" t="s">
        <v>292</v>
      </c>
      <c r="F2113" s="328"/>
      <c r="G2113" s="328"/>
      <c r="H2113" s="328"/>
      <c r="I2113" s="328">
        <v>0</v>
      </c>
      <c r="J2113" s="328"/>
      <c r="K2113" s="328"/>
      <c r="L2113" s="328"/>
      <c r="M2113" s="328"/>
    </row>
    <row r="2114" spans="1:13" x14ac:dyDescent="0.35">
      <c r="A2114" t="s">
        <v>137</v>
      </c>
      <c r="B2114" t="s">
        <v>512</v>
      </c>
      <c r="C2114" t="s">
        <v>513</v>
      </c>
      <c r="D2114" t="s">
        <v>170</v>
      </c>
      <c r="E2114" t="s">
        <v>292</v>
      </c>
      <c r="F2114" s="328"/>
      <c r="G2114" s="328"/>
      <c r="H2114" s="328"/>
      <c r="I2114" s="328">
        <v>0</v>
      </c>
      <c r="J2114" s="328"/>
      <c r="K2114" s="328"/>
      <c r="L2114" s="328"/>
      <c r="M2114" s="328"/>
    </row>
    <row r="2115" spans="1:13" x14ac:dyDescent="0.35">
      <c r="A2115" t="s">
        <v>137</v>
      </c>
      <c r="B2115" t="s">
        <v>514</v>
      </c>
      <c r="C2115" t="s">
        <v>515</v>
      </c>
      <c r="D2115" t="s">
        <v>170</v>
      </c>
      <c r="E2115" t="s">
        <v>292</v>
      </c>
      <c r="F2115" s="328"/>
      <c r="G2115" s="328"/>
      <c r="H2115" s="328"/>
      <c r="I2115" s="328">
        <v>0</v>
      </c>
      <c r="J2115" s="328"/>
      <c r="K2115" s="328"/>
      <c r="L2115" s="328"/>
      <c r="M2115" s="328"/>
    </row>
    <row r="2116" spans="1:13" x14ac:dyDescent="0.35">
      <c r="A2116" t="s">
        <v>137</v>
      </c>
      <c r="B2116" t="s">
        <v>516</v>
      </c>
      <c r="C2116" t="s">
        <v>517</v>
      </c>
      <c r="D2116" t="s">
        <v>170</v>
      </c>
      <c r="E2116" t="s">
        <v>292</v>
      </c>
      <c r="F2116" s="328"/>
      <c r="G2116" s="328"/>
      <c r="H2116" s="328"/>
      <c r="I2116" s="328">
        <v>19.802</v>
      </c>
      <c r="J2116" s="328"/>
      <c r="K2116" s="328"/>
      <c r="L2116" s="328"/>
      <c r="M2116" s="328"/>
    </row>
    <row r="2117" spans="1:13" x14ac:dyDescent="0.35">
      <c r="A2117" t="s">
        <v>137</v>
      </c>
      <c r="B2117" t="s">
        <v>518</v>
      </c>
      <c r="C2117" t="s">
        <v>519</v>
      </c>
      <c r="D2117" t="s">
        <v>170</v>
      </c>
      <c r="E2117" t="s">
        <v>292</v>
      </c>
      <c r="F2117" s="328"/>
      <c r="G2117" s="328"/>
      <c r="H2117" s="328"/>
      <c r="I2117" s="328">
        <v>89.524000000000001</v>
      </c>
      <c r="J2117" s="328"/>
      <c r="K2117" s="328"/>
      <c r="L2117" s="328"/>
      <c r="M2117" s="328"/>
    </row>
    <row r="2118" spans="1:13" x14ac:dyDescent="0.35">
      <c r="A2118" t="s">
        <v>137</v>
      </c>
      <c r="B2118" t="s">
        <v>520</v>
      </c>
      <c r="C2118" t="s">
        <v>521</v>
      </c>
      <c r="D2118" t="s">
        <v>170</v>
      </c>
      <c r="E2118" t="s">
        <v>292</v>
      </c>
      <c r="F2118" s="328"/>
      <c r="G2118" s="328"/>
      <c r="H2118" s="328"/>
      <c r="I2118" s="328">
        <v>278.98200000000003</v>
      </c>
      <c r="J2118" s="328"/>
      <c r="K2118" s="328"/>
      <c r="L2118" s="328"/>
      <c r="M2118" s="328"/>
    </row>
    <row r="2119" spans="1:13" x14ac:dyDescent="0.35">
      <c r="A2119" t="s">
        <v>137</v>
      </c>
      <c r="B2119" t="s">
        <v>522</v>
      </c>
      <c r="C2119" t="s">
        <v>523</v>
      </c>
      <c r="D2119" t="s">
        <v>170</v>
      </c>
      <c r="E2119" t="s">
        <v>292</v>
      </c>
      <c r="F2119" s="328"/>
      <c r="G2119" s="328"/>
      <c r="H2119" s="328"/>
      <c r="I2119" s="328">
        <v>22.085000000000001</v>
      </c>
      <c r="J2119" s="328"/>
      <c r="K2119" s="328"/>
      <c r="L2119" s="328"/>
      <c r="M2119" s="328"/>
    </row>
    <row r="2120" spans="1:13" x14ac:dyDescent="0.35">
      <c r="A2120" t="s">
        <v>137</v>
      </c>
      <c r="B2120" t="s">
        <v>524</v>
      </c>
      <c r="C2120" t="s">
        <v>525</v>
      </c>
      <c r="D2120" t="s">
        <v>170</v>
      </c>
      <c r="E2120" t="s">
        <v>292</v>
      </c>
      <c r="F2120" s="328"/>
      <c r="G2120" s="328"/>
      <c r="H2120" s="328"/>
      <c r="I2120" s="328">
        <v>0</v>
      </c>
      <c r="J2120" s="328"/>
      <c r="K2120" s="328"/>
      <c r="L2120" s="328"/>
      <c r="M2120" s="328"/>
    </row>
    <row r="2121" spans="1:13" x14ac:dyDescent="0.35">
      <c r="A2121" t="s">
        <v>137</v>
      </c>
      <c r="B2121" t="s">
        <v>526</v>
      </c>
      <c r="C2121" t="s">
        <v>527</v>
      </c>
      <c r="D2121" t="s">
        <v>170</v>
      </c>
      <c r="E2121" t="s">
        <v>292</v>
      </c>
      <c r="F2121" s="328"/>
      <c r="G2121" s="328"/>
      <c r="H2121" s="328"/>
      <c r="I2121" s="328">
        <v>19.802</v>
      </c>
      <c r="J2121" s="328"/>
      <c r="K2121" s="328"/>
      <c r="L2121" s="328"/>
      <c r="M2121" s="328"/>
    </row>
    <row r="2122" spans="1:13" x14ac:dyDescent="0.35">
      <c r="A2122" t="s">
        <v>137</v>
      </c>
      <c r="B2122" t="s">
        <v>528</v>
      </c>
      <c r="C2122" t="s">
        <v>529</v>
      </c>
      <c r="D2122" t="s">
        <v>170</v>
      </c>
      <c r="E2122" t="s">
        <v>292</v>
      </c>
      <c r="F2122" s="328"/>
      <c r="G2122" s="328"/>
      <c r="H2122" s="328"/>
      <c r="I2122" s="328">
        <v>89.524000000000001</v>
      </c>
      <c r="J2122" s="328"/>
      <c r="K2122" s="328"/>
      <c r="L2122" s="328"/>
      <c r="M2122" s="328"/>
    </row>
    <row r="2123" spans="1:13" x14ac:dyDescent="0.35">
      <c r="A2123" t="s">
        <v>137</v>
      </c>
      <c r="B2123" t="s">
        <v>530</v>
      </c>
      <c r="C2123" t="s">
        <v>531</v>
      </c>
      <c r="D2123" t="s">
        <v>170</v>
      </c>
      <c r="E2123" t="s">
        <v>292</v>
      </c>
      <c r="F2123" s="328"/>
      <c r="G2123" s="328"/>
      <c r="H2123" s="328"/>
      <c r="I2123" s="328">
        <v>278.98200000000003</v>
      </c>
      <c r="J2123" s="328"/>
      <c r="K2123" s="328"/>
      <c r="L2123" s="328"/>
      <c r="M2123" s="328"/>
    </row>
    <row r="2124" spans="1:13" x14ac:dyDescent="0.35">
      <c r="A2124" t="s">
        <v>137</v>
      </c>
      <c r="B2124" t="s">
        <v>532</v>
      </c>
      <c r="C2124" t="s">
        <v>533</v>
      </c>
      <c r="D2124" t="s">
        <v>170</v>
      </c>
      <c r="E2124" t="s">
        <v>292</v>
      </c>
      <c r="F2124" s="328"/>
      <c r="G2124" s="328"/>
      <c r="H2124" s="328"/>
      <c r="I2124" s="328">
        <v>22.085000000000001</v>
      </c>
      <c r="J2124" s="328"/>
      <c r="K2124" s="328"/>
      <c r="L2124" s="328"/>
      <c r="M2124" s="328"/>
    </row>
    <row r="2125" spans="1:13" x14ac:dyDescent="0.35">
      <c r="A2125" t="s">
        <v>137</v>
      </c>
      <c r="B2125" t="s">
        <v>534</v>
      </c>
      <c r="C2125" t="s">
        <v>535</v>
      </c>
      <c r="D2125" t="s">
        <v>170</v>
      </c>
      <c r="E2125" t="s">
        <v>292</v>
      </c>
      <c r="F2125" s="328"/>
      <c r="G2125" s="328"/>
      <c r="H2125" s="328"/>
      <c r="I2125" s="328">
        <v>0</v>
      </c>
      <c r="J2125" s="328"/>
      <c r="K2125" s="328"/>
      <c r="L2125" s="328"/>
      <c r="M2125" s="328"/>
    </row>
    <row r="2126" spans="1:13" x14ac:dyDescent="0.35">
      <c r="A2126" t="s">
        <v>137</v>
      </c>
      <c r="B2126" t="s">
        <v>536</v>
      </c>
      <c r="C2126" t="s">
        <v>537</v>
      </c>
      <c r="D2126" t="s">
        <v>170</v>
      </c>
      <c r="E2126" t="s">
        <v>292</v>
      </c>
      <c r="F2126" s="328"/>
      <c r="G2126" s="328"/>
      <c r="H2126" s="328"/>
      <c r="I2126" s="328">
        <v>9.2840000000000007</v>
      </c>
      <c r="J2126" s="328"/>
      <c r="K2126" s="328"/>
      <c r="L2126" s="328"/>
      <c r="M2126" s="328"/>
    </row>
    <row r="2127" spans="1:13" x14ac:dyDescent="0.35">
      <c r="A2127" t="s">
        <v>137</v>
      </c>
      <c r="B2127" t="s">
        <v>538</v>
      </c>
      <c r="C2127" t="s">
        <v>539</v>
      </c>
      <c r="D2127" t="s">
        <v>170</v>
      </c>
      <c r="E2127" t="s">
        <v>292</v>
      </c>
      <c r="F2127" s="328"/>
      <c r="G2127" s="328"/>
      <c r="H2127" s="328"/>
      <c r="I2127" s="328">
        <v>119.90600000000001</v>
      </c>
      <c r="J2127" s="328"/>
      <c r="K2127" s="328"/>
      <c r="L2127" s="328"/>
      <c r="M2127" s="328"/>
    </row>
    <row r="2128" spans="1:13" x14ac:dyDescent="0.35">
      <c r="A2128" t="s">
        <v>137</v>
      </c>
      <c r="B2128" t="s">
        <v>540</v>
      </c>
      <c r="C2128" t="s">
        <v>541</v>
      </c>
      <c r="D2128" t="s">
        <v>170</v>
      </c>
      <c r="E2128" t="s">
        <v>292</v>
      </c>
      <c r="F2128" s="328"/>
      <c r="G2128" s="328"/>
      <c r="H2128" s="328"/>
      <c r="I2128" s="328">
        <v>237.078</v>
      </c>
      <c r="J2128" s="328"/>
      <c r="K2128" s="328"/>
      <c r="L2128" s="328"/>
      <c r="M2128" s="328"/>
    </row>
    <row r="2129" spans="1:13" x14ac:dyDescent="0.35">
      <c r="A2129" t="s">
        <v>137</v>
      </c>
      <c r="B2129" t="s">
        <v>542</v>
      </c>
      <c r="C2129" t="s">
        <v>543</v>
      </c>
      <c r="D2129" t="s">
        <v>170</v>
      </c>
      <c r="E2129" t="s">
        <v>292</v>
      </c>
      <c r="F2129" s="328"/>
      <c r="G2129" s="328"/>
      <c r="H2129" s="328"/>
      <c r="I2129" s="328">
        <v>26.661999999999999</v>
      </c>
      <c r="J2129" s="328"/>
      <c r="K2129" s="328"/>
      <c r="L2129" s="328"/>
      <c r="M2129" s="328"/>
    </row>
    <row r="2130" spans="1:13" x14ac:dyDescent="0.35">
      <c r="A2130" t="s">
        <v>137</v>
      </c>
      <c r="B2130" t="s">
        <v>544</v>
      </c>
      <c r="C2130" t="s">
        <v>545</v>
      </c>
      <c r="D2130" t="s">
        <v>170</v>
      </c>
      <c r="E2130" t="s">
        <v>292</v>
      </c>
      <c r="F2130" s="328"/>
      <c r="G2130" s="328"/>
      <c r="H2130" s="328"/>
      <c r="I2130" s="328">
        <v>0</v>
      </c>
      <c r="J2130" s="328"/>
      <c r="K2130" s="328"/>
      <c r="L2130" s="328"/>
      <c r="M2130" s="328"/>
    </row>
    <row r="2131" spans="1:13" x14ac:dyDescent="0.35">
      <c r="A2131" t="s">
        <v>137</v>
      </c>
      <c r="B2131" t="s">
        <v>546</v>
      </c>
      <c r="C2131" t="s">
        <v>547</v>
      </c>
      <c r="D2131" t="s">
        <v>170</v>
      </c>
      <c r="E2131" t="s">
        <v>292</v>
      </c>
      <c r="F2131" s="328"/>
      <c r="G2131" s="328"/>
      <c r="H2131" s="328"/>
      <c r="I2131" s="328">
        <v>9.2840000000000007</v>
      </c>
      <c r="J2131" s="328"/>
      <c r="K2131" s="328"/>
      <c r="L2131" s="328"/>
      <c r="M2131" s="328"/>
    </row>
    <row r="2132" spans="1:13" x14ac:dyDescent="0.35">
      <c r="A2132" t="s">
        <v>137</v>
      </c>
      <c r="B2132" t="s">
        <v>548</v>
      </c>
      <c r="C2132" t="s">
        <v>549</v>
      </c>
      <c r="D2132" t="s">
        <v>170</v>
      </c>
      <c r="E2132" t="s">
        <v>292</v>
      </c>
      <c r="F2132" s="328"/>
      <c r="G2132" s="328"/>
      <c r="H2132" s="328"/>
      <c r="I2132" s="328">
        <v>119.90600000000001</v>
      </c>
      <c r="J2132" s="328"/>
      <c r="K2132" s="328"/>
      <c r="L2132" s="328"/>
      <c r="M2132" s="328"/>
    </row>
    <row r="2133" spans="1:13" x14ac:dyDescent="0.35">
      <c r="A2133" t="s">
        <v>137</v>
      </c>
      <c r="B2133" t="s">
        <v>550</v>
      </c>
      <c r="C2133" t="s">
        <v>551</v>
      </c>
      <c r="D2133" t="s">
        <v>170</v>
      </c>
      <c r="E2133" t="s">
        <v>292</v>
      </c>
      <c r="F2133" s="328"/>
      <c r="G2133" s="328"/>
      <c r="H2133" s="328"/>
      <c r="I2133" s="328">
        <v>237.078</v>
      </c>
      <c r="J2133" s="328"/>
      <c r="K2133" s="328"/>
      <c r="L2133" s="328"/>
      <c r="M2133" s="328"/>
    </row>
    <row r="2134" spans="1:13" x14ac:dyDescent="0.35">
      <c r="A2134" t="s">
        <v>137</v>
      </c>
      <c r="B2134" t="s">
        <v>552</v>
      </c>
      <c r="C2134" t="s">
        <v>553</v>
      </c>
      <c r="D2134" t="s">
        <v>170</v>
      </c>
      <c r="E2134" t="s">
        <v>292</v>
      </c>
      <c r="F2134" s="328"/>
      <c r="G2134" s="328"/>
      <c r="H2134" s="328"/>
      <c r="I2134" s="328">
        <v>26.661999999999999</v>
      </c>
      <c r="J2134" s="328"/>
      <c r="K2134" s="328"/>
      <c r="L2134" s="328"/>
      <c r="M2134" s="328"/>
    </row>
    <row r="2135" spans="1:13" x14ac:dyDescent="0.35">
      <c r="A2135" t="s">
        <v>137</v>
      </c>
      <c r="B2135" t="s">
        <v>554</v>
      </c>
      <c r="C2135" t="s">
        <v>555</v>
      </c>
      <c r="D2135" t="s">
        <v>170</v>
      </c>
      <c r="E2135" t="s">
        <v>292</v>
      </c>
      <c r="F2135" s="328"/>
      <c r="G2135" s="328"/>
      <c r="H2135" s="328"/>
      <c r="I2135" s="328">
        <v>0</v>
      </c>
      <c r="J2135" s="328"/>
      <c r="K2135" s="328"/>
      <c r="L2135" s="328"/>
      <c r="M2135" s="328"/>
    </row>
    <row r="2136" spans="1:13" x14ac:dyDescent="0.35">
      <c r="A2136" t="s">
        <v>137</v>
      </c>
      <c r="B2136" t="s">
        <v>556</v>
      </c>
      <c r="C2136" t="s">
        <v>557</v>
      </c>
      <c r="D2136" t="s">
        <v>170</v>
      </c>
      <c r="E2136" t="s">
        <v>292</v>
      </c>
      <c r="F2136" s="328"/>
      <c r="G2136" s="328"/>
      <c r="H2136" s="328"/>
      <c r="I2136" s="328">
        <v>-10.518000000000001</v>
      </c>
      <c r="J2136" s="328"/>
      <c r="K2136" s="328"/>
      <c r="L2136" s="328"/>
      <c r="M2136" s="328"/>
    </row>
    <row r="2137" spans="1:13" x14ac:dyDescent="0.35">
      <c r="A2137" t="s">
        <v>137</v>
      </c>
      <c r="B2137" t="s">
        <v>558</v>
      </c>
      <c r="C2137" t="s">
        <v>559</v>
      </c>
      <c r="D2137" t="s">
        <v>170</v>
      </c>
      <c r="E2137" t="s">
        <v>292</v>
      </c>
      <c r="F2137" s="328"/>
      <c r="G2137" s="328"/>
      <c r="H2137" s="328"/>
      <c r="I2137" s="328">
        <v>30.382000000000001</v>
      </c>
      <c r="J2137" s="328"/>
      <c r="K2137" s="328"/>
      <c r="L2137" s="328"/>
      <c r="M2137" s="328"/>
    </row>
    <row r="2138" spans="1:13" x14ac:dyDescent="0.35">
      <c r="A2138" t="s">
        <v>137</v>
      </c>
      <c r="B2138" t="s">
        <v>560</v>
      </c>
      <c r="C2138" t="s">
        <v>561</v>
      </c>
      <c r="D2138" t="s">
        <v>170</v>
      </c>
      <c r="E2138" t="s">
        <v>292</v>
      </c>
      <c r="F2138" s="328"/>
      <c r="G2138" s="328"/>
      <c r="H2138" s="328"/>
      <c r="I2138" s="328">
        <v>-41.904000000000003</v>
      </c>
      <c r="J2138" s="328"/>
      <c r="K2138" s="328"/>
      <c r="L2138" s="328"/>
      <c r="M2138" s="328"/>
    </row>
    <row r="2139" spans="1:13" x14ac:dyDescent="0.35">
      <c r="A2139" t="s">
        <v>137</v>
      </c>
      <c r="B2139" t="s">
        <v>562</v>
      </c>
      <c r="C2139" t="s">
        <v>563</v>
      </c>
      <c r="D2139" t="s">
        <v>170</v>
      </c>
      <c r="E2139" t="s">
        <v>292</v>
      </c>
      <c r="F2139" s="328"/>
      <c r="G2139" s="328"/>
      <c r="H2139" s="328"/>
      <c r="I2139" s="328">
        <v>4.577</v>
      </c>
      <c r="J2139" s="328"/>
      <c r="K2139" s="328"/>
      <c r="L2139" s="328"/>
      <c r="M2139" s="328"/>
    </row>
    <row r="2140" spans="1:13" x14ac:dyDescent="0.35">
      <c r="A2140" t="s">
        <v>137</v>
      </c>
      <c r="B2140" t="s">
        <v>564</v>
      </c>
      <c r="C2140" t="s">
        <v>565</v>
      </c>
      <c r="D2140" t="s">
        <v>170</v>
      </c>
      <c r="E2140" t="s">
        <v>292</v>
      </c>
      <c r="F2140" s="328"/>
      <c r="G2140" s="328"/>
      <c r="H2140" s="328"/>
      <c r="I2140" s="328">
        <v>0</v>
      </c>
      <c r="J2140" s="328"/>
      <c r="K2140" s="328"/>
      <c r="L2140" s="328"/>
      <c r="M2140" s="328"/>
    </row>
    <row r="2141" spans="1:13" x14ac:dyDescent="0.35">
      <c r="A2141" t="s">
        <v>137</v>
      </c>
      <c r="B2141" t="s">
        <v>566</v>
      </c>
      <c r="C2141" t="s">
        <v>567</v>
      </c>
      <c r="D2141" t="s">
        <v>170</v>
      </c>
      <c r="E2141" t="s">
        <v>292</v>
      </c>
      <c r="F2141" s="328"/>
      <c r="G2141" s="328"/>
      <c r="H2141" s="328"/>
      <c r="I2141" s="328">
        <v>-10.518000000000001</v>
      </c>
      <c r="J2141" s="328"/>
      <c r="K2141" s="328"/>
      <c r="L2141" s="328"/>
      <c r="M2141" s="328"/>
    </row>
    <row r="2142" spans="1:13" x14ac:dyDescent="0.35">
      <c r="A2142" t="s">
        <v>137</v>
      </c>
      <c r="B2142" t="s">
        <v>568</v>
      </c>
      <c r="C2142" t="s">
        <v>569</v>
      </c>
      <c r="D2142" t="s">
        <v>170</v>
      </c>
      <c r="E2142" t="s">
        <v>292</v>
      </c>
      <c r="F2142" s="328"/>
      <c r="G2142" s="328"/>
      <c r="H2142" s="328"/>
      <c r="I2142" s="328">
        <v>30.382000000000001</v>
      </c>
      <c r="J2142" s="328"/>
      <c r="K2142" s="328"/>
      <c r="L2142" s="328"/>
      <c r="M2142" s="328"/>
    </row>
    <row r="2143" spans="1:13" x14ac:dyDescent="0.35">
      <c r="A2143" t="s">
        <v>137</v>
      </c>
      <c r="B2143" t="s">
        <v>570</v>
      </c>
      <c r="C2143" t="s">
        <v>571</v>
      </c>
      <c r="D2143" t="s">
        <v>170</v>
      </c>
      <c r="E2143" t="s">
        <v>292</v>
      </c>
      <c r="F2143" s="328"/>
      <c r="G2143" s="328"/>
      <c r="H2143" s="328"/>
      <c r="I2143" s="328">
        <v>-41.904000000000003</v>
      </c>
      <c r="J2143" s="328"/>
      <c r="K2143" s="328"/>
      <c r="L2143" s="328"/>
      <c r="M2143" s="328"/>
    </row>
    <row r="2144" spans="1:13" x14ac:dyDescent="0.35">
      <c r="A2144" t="s">
        <v>137</v>
      </c>
      <c r="B2144" t="s">
        <v>572</v>
      </c>
      <c r="C2144" t="s">
        <v>573</v>
      </c>
      <c r="D2144" t="s">
        <v>170</v>
      </c>
      <c r="E2144" t="s">
        <v>292</v>
      </c>
      <c r="F2144" s="328"/>
      <c r="G2144" s="328"/>
      <c r="H2144" s="328"/>
      <c r="I2144" s="328">
        <v>4.577</v>
      </c>
      <c r="J2144" s="328"/>
      <c r="K2144" s="328"/>
      <c r="L2144" s="328"/>
      <c r="M2144" s="328"/>
    </row>
    <row r="2145" spans="1:13" x14ac:dyDescent="0.35">
      <c r="A2145" t="s">
        <v>137</v>
      </c>
      <c r="B2145" t="s">
        <v>574</v>
      </c>
      <c r="C2145" t="s">
        <v>575</v>
      </c>
      <c r="D2145" t="s">
        <v>170</v>
      </c>
      <c r="E2145" t="s">
        <v>292</v>
      </c>
      <c r="F2145" s="328"/>
      <c r="G2145" s="328"/>
      <c r="H2145" s="328"/>
      <c r="I2145" s="328">
        <v>0</v>
      </c>
      <c r="J2145" s="328"/>
      <c r="K2145" s="328"/>
      <c r="L2145" s="328"/>
      <c r="M2145" s="328"/>
    </row>
    <row r="2146" spans="1:13" x14ac:dyDescent="0.35">
      <c r="A2146" t="s">
        <v>137</v>
      </c>
      <c r="B2146" t="s">
        <v>576</v>
      </c>
      <c r="C2146" t="s">
        <v>577</v>
      </c>
      <c r="D2146" t="s">
        <v>170</v>
      </c>
      <c r="E2146" t="s">
        <v>292</v>
      </c>
      <c r="F2146" s="328"/>
      <c r="G2146" s="328"/>
      <c r="H2146" s="328"/>
      <c r="I2146" s="328">
        <v>-9.0834459932054905</v>
      </c>
      <c r="J2146" s="328"/>
      <c r="K2146" s="328"/>
      <c r="L2146" s="328"/>
      <c r="M2146" s="328"/>
    </row>
    <row r="2147" spans="1:13" x14ac:dyDescent="0.35">
      <c r="A2147" t="s">
        <v>137</v>
      </c>
      <c r="B2147" t="s">
        <v>578</v>
      </c>
      <c r="C2147" t="s">
        <v>579</v>
      </c>
      <c r="D2147" t="s">
        <v>170</v>
      </c>
      <c r="E2147" t="s">
        <v>292</v>
      </c>
      <c r="F2147" s="328"/>
      <c r="G2147" s="328"/>
      <c r="H2147" s="328"/>
      <c r="I2147" s="328">
        <v>29.381498263858301</v>
      </c>
      <c r="J2147" s="328"/>
      <c r="K2147" s="328"/>
      <c r="L2147" s="328"/>
      <c r="M2147" s="328"/>
    </row>
    <row r="2148" spans="1:13" x14ac:dyDescent="0.35">
      <c r="A2148" t="s">
        <v>137</v>
      </c>
      <c r="B2148" t="s">
        <v>580</v>
      </c>
      <c r="C2148" t="s">
        <v>581</v>
      </c>
      <c r="D2148" t="s">
        <v>170</v>
      </c>
      <c r="E2148" t="s">
        <v>292</v>
      </c>
      <c r="F2148" s="328"/>
      <c r="G2148" s="328"/>
      <c r="H2148" s="328"/>
      <c r="I2148" s="328">
        <v>-41.130029002750099</v>
      </c>
      <c r="J2148" s="328"/>
      <c r="K2148" s="328"/>
      <c r="L2148" s="328"/>
      <c r="M2148" s="328"/>
    </row>
    <row r="2149" spans="1:13" x14ac:dyDescent="0.35">
      <c r="A2149" t="s">
        <v>137</v>
      </c>
      <c r="B2149" t="s">
        <v>582</v>
      </c>
      <c r="C2149" t="s">
        <v>583</v>
      </c>
      <c r="D2149" t="s">
        <v>170</v>
      </c>
      <c r="E2149" t="s">
        <v>292</v>
      </c>
      <c r="F2149" s="328"/>
      <c r="G2149" s="328"/>
      <c r="H2149" s="328"/>
      <c r="I2149" s="328">
        <v>4.6744024857438999</v>
      </c>
      <c r="J2149" s="328"/>
      <c r="K2149" s="328"/>
      <c r="L2149" s="328"/>
      <c r="M2149" s="328"/>
    </row>
    <row r="2150" spans="1:13" x14ac:dyDescent="0.35">
      <c r="A2150" t="s">
        <v>137</v>
      </c>
      <c r="B2150" t="s">
        <v>584</v>
      </c>
      <c r="C2150" t="s">
        <v>585</v>
      </c>
      <c r="D2150" t="s">
        <v>170</v>
      </c>
      <c r="E2150" t="s">
        <v>292</v>
      </c>
      <c r="F2150" s="328"/>
      <c r="G2150" s="328"/>
      <c r="H2150" s="328"/>
      <c r="I2150" s="328">
        <v>0</v>
      </c>
      <c r="J2150" s="328"/>
      <c r="K2150" s="328"/>
      <c r="L2150" s="328"/>
      <c r="M2150" s="328"/>
    </row>
    <row r="2151" spans="1:13" x14ac:dyDescent="0.35">
      <c r="A2151" t="s">
        <v>137</v>
      </c>
      <c r="B2151" t="s">
        <v>586</v>
      </c>
      <c r="C2151" t="s">
        <v>587</v>
      </c>
      <c r="D2151" t="s">
        <v>170</v>
      </c>
      <c r="E2151" t="s">
        <v>292</v>
      </c>
      <c r="F2151" s="328"/>
      <c r="G2151" s="328"/>
      <c r="H2151" s="328"/>
      <c r="I2151" s="328">
        <v>-9.0834459932054905</v>
      </c>
      <c r="J2151" s="328"/>
      <c r="K2151" s="328"/>
      <c r="L2151" s="328"/>
      <c r="M2151" s="328"/>
    </row>
    <row r="2152" spans="1:13" x14ac:dyDescent="0.35">
      <c r="A2152" t="s">
        <v>137</v>
      </c>
      <c r="B2152" t="s">
        <v>588</v>
      </c>
      <c r="C2152" t="s">
        <v>589</v>
      </c>
      <c r="D2152" t="s">
        <v>170</v>
      </c>
      <c r="E2152" t="s">
        <v>292</v>
      </c>
      <c r="F2152" s="328"/>
      <c r="G2152" s="328"/>
      <c r="H2152" s="328"/>
      <c r="I2152" s="328">
        <v>29.381498263858301</v>
      </c>
      <c r="J2152" s="328"/>
      <c r="K2152" s="328"/>
      <c r="L2152" s="328"/>
      <c r="M2152" s="328"/>
    </row>
    <row r="2153" spans="1:13" x14ac:dyDescent="0.35">
      <c r="A2153" t="s">
        <v>137</v>
      </c>
      <c r="B2153" t="s">
        <v>590</v>
      </c>
      <c r="C2153" t="s">
        <v>591</v>
      </c>
      <c r="D2153" t="s">
        <v>170</v>
      </c>
      <c r="E2153" t="s">
        <v>292</v>
      </c>
      <c r="F2153" s="328"/>
      <c r="G2153" s="328"/>
      <c r="H2153" s="328"/>
      <c r="I2153" s="328">
        <v>-41.130029002750099</v>
      </c>
      <c r="J2153" s="328"/>
      <c r="K2153" s="328"/>
      <c r="L2153" s="328"/>
      <c r="M2153" s="328"/>
    </row>
    <row r="2154" spans="1:13" x14ac:dyDescent="0.35">
      <c r="A2154" t="s">
        <v>137</v>
      </c>
      <c r="B2154" t="s">
        <v>592</v>
      </c>
      <c r="C2154" t="s">
        <v>593</v>
      </c>
      <c r="D2154" t="s">
        <v>170</v>
      </c>
      <c r="E2154" t="s">
        <v>292</v>
      </c>
      <c r="F2154" s="328"/>
      <c r="G2154" s="328"/>
      <c r="H2154" s="328"/>
      <c r="I2154" s="328">
        <v>4.6744024857438999</v>
      </c>
      <c r="J2154" s="328"/>
      <c r="K2154" s="328"/>
      <c r="L2154" s="328"/>
      <c r="M2154" s="328"/>
    </row>
    <row r="2155" spans="1:13" x14ac:dyDescent="0.35">
      <c r="A2155" t="s">
        <v>137</v>
      </c>
      <c r="B2155" t="s">
        <v>594</v>
      </c>
      <c r="C2155" t="s">
        <v>595</v>
      </c>
      <c r="D2155" t="s">
        <v>170</v>
      </c>
      <c r="E2155" t="s">
        <v>292</v>
      </c>
      <c r="F2155" s="328"/>
      <c r="G2155" s="328"/>
      <c r="H2155" s="328"/>
      <c r="I2155" s="328">
        <v>0</v>
      </c>
      <c r="J2155" s="328"/>
      <c r="K2155" s="328"/>
      <c r="L2155" s="328"/>
      <c r="M2155" s="328"/>
    </row>
    <row r="2156" spans="1:13" x14ac:dyDescent="0.35">
      <c r="A2156" t="s">
        <v>137</v>
      </c>
      <c r="B2156" t="s">
        <v>596</v>
      </c>
      <c r="C2156" t="s">
        <v>597</v>
      </c>
      <c r="D2156" t="s">
        <v>170</v>
      </c>
      <c r="E2156" t="s">
        <v>292</v>
      </c>
      <c r="F2156" s="328"/>
      <c r="G2156" s="328"/>
      <c r="H2156" s="328"/>
      <c r="I2156" s="328">
        <v>-1.43455400679451</v>
      </c>
      <c r="J2156" s="328"/>
      <c r="K2156" s="328"/>
      <c r="L2156" s="328"/>
      <c r="M2156" s="328"/>
    </row>
    <row r="2157" spans="1:13" x14ac:dyDescent="0.35">
      <c r="A2157" t="s">
        <v>137</v>
      </c>
      <c r="B2157" t="s">
        <v>598</v>
      </c>
      <c r="C2157" t="s">
        <v>599</v>
      </c>
      <c r="D2157" t="s">
        <v>170</v>
      </c>
      <c r="E2157" t="s">
        <v>292</v>
      </c>
      <c r="F2157" s="328"/>
      <c r="G2157" s="328"/>
      <c r="H2157" s="328"/>
      <c r="I2157" s="328">
        <v>1.0005017361417099</v>
      </c>
      <c r="J2157" s="328"/>
      <c r="K2157" s="328"/>
      <c r="L2157" s="328"/>
      <c r="M2157" s="328"/>
    </row>
    <row r="2158" spans="1:13" x14ac:dyDescent="0.35">
      <c r="A2158" t="s">
        <v>137</v>
      </c>
      <c r="B2158" t="s">
        <v>600</v>
      </c>
      <c r="C2158" t="s">
        <v>601</v>
      </c>
      <c r="D2158" t="s">
        <v>170</v>
      </c>
      <c r="E2158" t="s">
        <v>292</v>
      </c>
      <c r="F2158" s="328"/>
      <c r="G2158" s="328"/>
      <c r="H2158" s="328"/>
      <c r="I2158" s="328">
        <v>-0.77397099724987595</v>
      </c>
      <c r="J2158" s="328"/>
      <c r="K2158" s="328"/>
      <c r="L2158" s="328"/>
      <c r="M2158" s="328"/>
    </row>
    <row r="2159" spans="1:13" x14ac:dyDescent="0.35">
      <c r="A2159" t="s">
        <v>137</v>
      </c>
      <c r="B2159" t="s">
        <v>602</v>
      </c>
      <c r="C2159" t="s">
        <v>603</v>
      </c>
      <c r="D2159" t="s">
        <v>170</v>
      </c>
      <c r="E2159" t="s">
        <v>292</v>
      </c>
      <c r="F2159" s="328"/>
      <c r="G2159" s="328"/>
      <c r="H2159" s="328"/>
      <c r="I2159" s="328">
        <v>-9.7402485743897302E-2</v>
      </c>
      <c r="J2159" s="328"/>
      <c r="K2159" s="328"/>
      <c r="L2159" s="328"/>
      <c r="M2159" s="328"/>
    </row>
    <row r="2160" spans="1:13" x14ac:dyDescent="0.35">
      <c r="A2160" t="s">
        <v>137</v>
      </c>
      <c r="B2160" t="s">
        <v>604</v>
      </c>
      <c r="C2160" t="s">
        <v>605</v>
      </c>
      <c r="D2160" t="s">
        <v>170</v>
      </c>
      <c r="E2160" t="s">
        <v>292</v>
      </c>
      <c r="F2160" s="328"/>
      <c r="G2160" s="328"/>
      <c r="H2160" s="328"/>
      <c r="I2160" s="328">
        <v>0</v>
      </c>
      <c r="J2160" s="328"/>
      <c r="K2160" s="328"/>
      <c r="L2160" s="328"/>
      <c r="M2160" s="328"/>
    </row>
    <row r="2161" spans="1:13" x14ac:dyDescent="0.35">
      <c r="A2161" t="s">
        <v>137</v>
      </c>
      <c r="B2161" t="s">
        <v>606</v>
      </c>
      <c r="C2161" t="s">
        <v>607</v>
      </c>
      <c r="D2161" t="s">
        <v>170</v>
      </c>
      <c r="E2161" t="s">
        <v>292</v>
      </c>
      <c r="F2161" s="328"/>
      <c r="G2161" s="328"/>
      <c r="H2161" s="328"/>
      <c r="I2161" s="328">
        <v>-1.43455400679451</v>
      </c>
      <c r="J2161" s="328"/>
      <c r="K2161" s="328"/>
      <c r="L2161" s="328"/>
      <c r="M2161" s="328"/>
    </row>
    <row r="2162" spans="1:13" x14ac:dyDescent="0.35">
      <c r="A2162" t="s">
        <v>137</v>
      </c>
      <c r="B2162" t="s">
        <v>608</v>
      </c>
      <c r="C2162" t="s">
        <v>609</v>
      </c>
      <c r="D2162" t="s">
        <v>170</v>
      </c>
      <c r="E2162" t="s">
        <v>292</v>
      </c>
      <c r="F2162" s="328"/>
      <c r="G2162" s="328"/>
      <c r="H2162" s="328"/>
      <c r="I2162" s="328">
        <v>1.0005017361417099</v>
      </c>
      <c r="J2162" s="328"/>
      <c r="K2162" s="328"/>
      <c r="L2162" s="328"/>
      <c r="M2162" s="328"/>
    </row>
    <row r="2163" spans="1:13" x14ac:dyDescent="0.35">
      <c r="A2163" t="s">
        <v>137</v>
      </c>
      <c r="B2163" t="s">
        <v>610</v>
      </c>
      <c r="C2163" t="s">
        <v>611</v>
      </c>
      <c r="D2163" t="s">
        <v>170</v>
      </c>
      <c r="E2163" t="s">
        <v>292</v>
      </c>
      <c r="F2163" s="328"/>
      <c r="G2163" s="328"/>
      <c r="H2163" s="328"/>
      <c r="I2163" s="328">
        <v>-0.77397099724987595</v>
      </c>
      <c r="J2163" s="328"/>
      <c r="K2163" s="328"/>
      <c r="L2163" s="328"/>
      <c r="M2163" s="328"/>
    </row>
    <row r="2164" spans="1:13" x14ac:dyDescent="0.35">
      <c r="A2164" t="s">
        <v>137</v>
      </c>
      <c r="B2164" t="s">
        <v>612</v>
      </c>
      <c r="C2164" t="s">
        <v>613</v>
      </c>
      <c r="D2164" t="s">
        <v>170</v>
      </c>
      <c r="E2164" t="s">
        <v>292</v>
      </c>
      <c r="F2164" s="328"/>
      <c r="G2164" s="328"/>
      <c r="H2164" s="328"/>
      <c r="I2164" s="328">
        <v>-9.7402485743897302E-2</v>
      </c>
      <c r="J2164" s="328"/>
      <c r="K2164" s="328"/>
      <c r="L2164" s="328"/>
      <c r="M2164" s="328"/>
    </row>
    <row r="2165" spans="1:13" x14ac:dyDescent="0.35">
      <c r="A2165" t="s">
        <v>137</v>
      </c>
      <c r="B2165" t="s">
        <v>614</v>
      </c>
      <c r="C2165" t="s">
        <v>615</v>
      </c>
      <c r="D2165" t="s">
        <v>170</v>
      </c>
      <c r="E2165" t="s">
        <v>292</v>
      </c>
      <c r="F2165" s="328"/>
      <c r="G2165" s="328"/>
      <c r="H2165" s="328"/>
      <c r="I2165" s="328">
        <v>0</v>
      </c>
      <c r="J2165" s="328"/>
      <c r="K2165" s="328"/>
      <c r="L2165" s="328"/>
      <c r="M2165" s="328"/>
    </row>
    <row r="2166" spans="1:13" ht="38.25" x14ac:dyDescent="0.35">
      <c r="A2166" t="s">
        <v>137</v>
      </c>
      <c r="B2166" t="s">
        <v>616</v>
      </c>
      <c r="C2166" s="327" t="s">
        <v>617</v>
      </c>
      <c r="D2166" t="s">
        <v>424</v>
      </c>
      <c r="E2166" t="s">
        <v>292</v>
      </c>
      <c r="F2166" s="444"/>
      <c r="G2166" s="444"/>
      <c r="H2166" s="444"/>
      <c r="I2166" s="444">
        <v>579.9</v>
      </c>
      <c r="J2166" s="444"/>
      <c r="K2166" s="444"/>
      <c r="L2166" s="444"/>
      <c r="M2166" s="444"/>
    </row>
    <row r="2167" spans="1:13" ht="25.5" x14ac:dyDescent="0.35">
      <c r="A2167" t="s">
        <v>137</v>
      </c>
      <c r="B2167" t="s">
        <v>618</v>
      </c>
      <c r="C2167" s="327" t="s">
        <v>619</v>
      </c>
      <c r="D2167" t="s">
        <v>424</v>
      </c>
      <c r="E2167" t="s">
        <v>292</v>
      </c>
      <c r="F2167" s="444"/>
      <c r="G2167" s="444"/>
      <c r="H2167" s="444"/>
      <c r="I2167" s="444">
        <v>34.450000000000003</v>
      </c>
      <c r="J2167" s="444"/>
      <c r="K2167" s="444"/>
      <c r="L2167" s="444"/>
      <c r="M2167" s="444"/>
    </row>
    <row r="2168" spans="1:13" ht="25.5" x14ac:dyDescent="0.35">
      <c r="A2168" t="s">
        <v>137</v>
      </c>
      <c r="B2168" t="s">
        <v>620</v>
      </c>
      <c r="C2168" s="327" t="s">
        <v>621</v>
      </c>
      <c r="D2168" t="s">
        <v>176</v>
      </c>
      <c r="E2168" t="s">
        <v>292</v>
      </c>
      <c r="F2168" s="445"/>
      <c r="G2168" s="445"/>
      <c r="H2168" s="445"/>
      <c r="I2168" s="445">
        <v>5.9406794274874997E-2</v>
      </c>
      <c r="J2168" s="445"/>
      <c r="K2168" s="445"/>
      <c r="L2168" s="445"/>
      <c r="M2168" s="445"/>
    </row>
    <row r="2169" spans="1:13" x14ac:dyDescent="0.35">
      <c r="A2169" t="s">
        <v>137</v>
      </c>
      <c r="B2169" t="s">
        <v>622</v>
      </c>
      <c r="C2169" t="s">
        <v>623</v>
      </c>
      <c r="D2169" t="s">
        <v>424</v>
      </c>
      <c r="E2169" t="s">
        <v>292</v>
      </c>
      <c r="F2169" s="444"/>
      <c r="G2169" s="444"/>
      <c r="H2169" s="444"/>
      <c r="I2169" s="444">
        <v>387.64</v>
      </c>
      <c r="J2169" s="444"/>
      <c r="K2169" s="444"/>
      <c r="L2169" s="444"/>
      <c r="M2169" s="444"/>
    </row>
    <row r="2170" spans="1:13" x14ac:dyDescent="0.35">
      <c r="A2170" t="s">
        <v>137</v>
      </c>
      <c r="B2170" t="s">
        <v>624</v>
      </c>
      <c r="C2170" t="s">
        <v>625</v>
      </c>
      <c r="D2170" t="s">
        <v>424</v>
      </c>
      <c r="E2170" t="s">
        <v>292</v>
      </c>
      <c r="F2170" s="444"/>
      <c r="G2170" s="444"/>
      <c r="H2170" s="444"/>
      <c r="I2170" s="444">
        <v>19.38</v>
      </c>
      <c r="J2170" s="444"/>
      <c r="K2170" s="444"/>
      <c r="L2170" s="444"/>
      <c r="M2170" s="444"/>
    </row>
    <row r="2171" spans="1:13" x14ac:dyDescent="0.35">
      <c r="A2171" t="s">
        <v>137</v>
      </c>
      <c r="B2171" t="s">
        <v>626</v>
      </c>
      <c r="C2171" t="s">
        <v>627</v>
      </c>
      <c r="D2171" t="s">
        <v>424</v>
      </c>
      <c r="E2171" t="s">
        <v>292</v>
      </c>
      <c r="F2171" s="444"/>
      <c r="G2171" s="444"/>
      <c r="H2171" s="444"/>
      <c r="I2171" s="444">
        <v>344.56</v>
      </c>
      <c r="J2171" s="444"/>
      <c r="K2171" s="444"/>
      <c r="L2171" s="444"/>
      <c r="M2171" s="444"/>
    </row>
    <row r="2172" spans="1:13" x14ac:dyDescent="0.35">
      <c r="A2172" t="s">
        <v>137</v>
      </c>
      <c r="B2172" t="s">
        <v>628</v>
      </c>
      <c r="C2172" t="s">
        <v>629</v>
      </c>
      <c r="D2172" t="s">
        <v>424</v>
      </c>
      <c r="E2172" t="s">
        <v>292</v>
      </c>
      <c r="F2172" s="444"/>
      <c r="G2172" s="444"/>
      <c r="H2172" s="444"/>
      <c r="I2172" s="444">
        <v>35.06</v>
      </c>
      <c r="J2172" s="444"/>
      <c r="K2172" s="444"/>
      <c r="L2172" s="444"/>
      <c r="M2172" s="444"/>
    </row>
    <row r="2173" spans="1:13" x14ac:dyDescent="0.35">
      <c r="A2173" t="s">
        <v>137</v>
      </c>
      <c r="B2173" t="s">
        <v>630</v>
      </c>
      <c r="C2173" t="s">
        <v>631</v>
      </c>
      <c r="D2173" t="s">
        <v>188</v>
      </c>
      <c r="E2173" t="s">
        <v>292</v>
      </c>
      <c r="F2173" s="446"/>
      <c r="G2173" s="446"/>
      <c r="H2173" s="446"/>
      <c r="I2173" s="446">
        <v>1362.31</v>
      </c>
      <c r="J2173" s="446"/>
      <c r="K2173" s="446"/>
      <c r="L2173" s="446"/>
      <c r="M2173" s="446"/>
    </row>
    <row r="2174" spans="1:13" x14ac:dyDescent="0.35">
      <c r="A2174" t="s">
        <v>137</v>
      </c>
      <c r="B2174" t="s">
        <v>632</v>
      </c>
      <c r="C2174" t="s">
        <v>633</v>
      </c>
      <c r="D2174" t="s">
        <v>188</v>
      </c>
      <c r="E2174" t="s">
        <v>292</v>
      </c>
      <c r="F2174" s="446"/>
      <c r="G2174" s="446"/>
      <c r="H2174" s="446"/>
      <c r="I2174" s="446">
        <v>0</v>
      </c>
      <c r="J2174" s="446"/>
      <c r="K2174" s="446"/>
      <c r="L2174" s="446"/>
      <c r="M2174" s="446"/>
    </row>
    <row r="2175" spans="1:13" x14ac:dyDescent="0.35">
      <c r="A2175" t="s">
        <v>137</v>
      </c>
      <c r="B2175" t="s">
        <v>634</v>
      </c>
      <c r="C2175" t="s">
        <v>635</v>
      </c>
      <c r="D2175" t="s">
        <v>636</v>
      </c>
      <c r="E2175" t="s">
        <v>292</v>
      </c>
      <c r="F2175" s="446"/>
      <c r="G2175" s="446"/>
      <c r="H2175" s="446"/>
      <c r="I2175" s="446">
        <v>2802982</v>
      </c>
      <c r="J2175" s="446"/>
      <c r="K2175" s="446"/>
      <c r="L2175" s="446"/>
      <c r="M2175" s="446"/>
    </row>
    <row r="2176" spans="1:13" x14ac:dyDescent="0.35">
      <c r="A2176" t="s">
        <v>137</v>
      </c>
      <c r="B2176" t="s">
        <v>637</v>
      </c>
      <c r="C2176" t="s">
        <v>638</v>
      </c>
      <c r="D2176" t="s">
        <v>636</v>
      </c>
      <c r="E2176" t="s">
        <v>292</v>
      </c>
      <c r="F2176" s="446"/>
      <c r="G2176" s="446"/>
      <c r="H2176" s="446"/>
      <c r="I2176" s="446">
        <v>65985</v>
      </c>
      <c r="J2176" s="446"/>
      <c r="K2176" s="446"/>
      <c r="L2176" s="446"/>
      <c r="M2176" s="446"/>
    </row>
    <row r="2177" spans="1:13" x14ac:dyDescent="0.35">
      <c r="A2177" t="s">
        <v>137</v>
      </c>
      <c r="B2177" t="s">
        <v>639</v>
      </c>
      <c r="C2177" t="s">
        <v>640</v>
      </c>
      <c r="D2177" t="s">
        <v>176</v>
      </c>
      <c r="E2177" t="s">
        <v>292</v>
      </c>
      <c r="F2177" s="445"/>
      <c r="G2177" s="445"/>
      <c r="H2177" s="445"/>
      <c r="I2177" s="445">
        <v>2.3541000263291E-2</v>
      </c>
      <c r="J2177" s="445"/>
      <c r="K2177" s="445"/>
      <c r="L2177" s="445"/>
      <c r="M2177" s="445"/>
    </row>
    <row r="2178" spans="1:13" x14ac:dyDescent="0.35">
      <c r="A2178" t="s">
        <v>137</v>
      </c>
      <c r="B2178" t="s">
        <v>641</v>
      </c>
      <c r="C2178" t="s">
        <v>642</v>
      </c>
      <c r="D2178" t="s">
        <v>636</v>
      </c>
      <c r="E2178" t="s">
        <v>292</v>
      </c>
      <c r="F2178" s="446"/>
      <c r="G2178" s="446"/>
      <c r="H2178" s="446"/>
      <c r="I2178" s="446">
        <v>143407</v>
      </c>
      <c r="J2178" s="446"/>
      <c r="K2178" s="446"/>
      <c r="L2178" s="446"/>
      <c r="M2178" s="446"/>
    </row>
    <row r="2179" spans="1:13" x14ac:dyDescent="0.35">
      <c r="A2179" t="s">
        <v>137</v>
      </c>
      <c r="B2179" t="s">
        <v>643</v>
      </c>
      <c r="C2179" t="s">
        <v>644</v>
      </c>
      <c r="D2179" t="s">
        <v>176</v>
      </c>
      <c r="E2179" t="s">
        <v>292</v>
      </c>
      <c r="F2179" s="445"/>
      <c r="G2179" s="445"/>
      <c r="H2179" s="445"/>
      <c r="I2179" s="445">
        <v>5.1162297867057303E-2</v>
      </c>
      <c r="J2179" s="445"/>
      <c r="K2179" s="445"/>
      <c r="L2179" s="445"/>
      <c r="M2179" s="445"/>
    </row>
    <row r="2180" spans="1:13" x14ac:dyDescent="0.35">
      <c r="A2180" t="s">
        <v>137</v>
      </c>
      <c r="B2180" t="s">
        <v>645</v>
      </c>
      <c r="C2180" t="s">
        <v>646</v>
      </c>
      <c r="D2180" t="s">
        <v>636</v>
      </c>
      <c r="E2180" t="s">
        <v>292</v>
      </c>
      <c r="F2180" s="446"/>
      <c r="G2180" s="446"/>
      <c r="H2180" s="446"/>
      <c r="I2180" s="446">
        <v>2593590</v>
      </c>
      <c r="J2180" s="446"/>
      <c r="K2180" s="446"/>
      <c r="L2180" s="446"/>
      <c r="M2180" s="446"/>
    </row>
    <row r="2181" spans="1:13" x14ac:dyDescent="0.35">
      <c r="A2181" t="s">
        <v>137</v>
      </c>
      <c r="B2181" t="s">
        <v>647</v>
      </c>
      <c r="C2181" t="s">
        <v>648</v>
      </c>
      <c r="D2181" t="s">
        <v>176</v>
      </c>
      <c r="E2181" t="s">
        <v>292</v>
      </c>
      <c r="F2181" s="445"/>
      <c r="G2181" s="445"/>
      <c r="H2181" s="445"/>
      <c r="I2181" s="445">
        <v>0.92529670186965196</v>
      </c>
      <c r="J2181" s="445"/>
      <c r="K2181" s="445"/>
      <c r="L2181" s="445"/>
      <c r="M2181" s="445"/>
    </row>
    <row r="2182" spans="1:13" x14ac:dyDescent="0.35">
      <c r="A2182" t="s">
        <v>137</v>
      </c>
      <c r="B2182" t="s">
        <v>649</v>
      </c>
      <c r="C2182" t="s">
        <v>650</v>
      </c>
      <c r="D2182" t="s">
        <v>176</v>
      </c>
      <c r="E2182" t="s">
        <v>292</v>
      </c>
      <c r="F2182" s="445"/>
      <c r="G2182" s="445"/>
      <c r="H2182" s="445"/>
      <c r="I2182" s="445">
        <v>0.88175999999999999</v>
      </c>
      <c r="J2182" s="445"/>
      <c r="K2182" s="445"/>
      <c r="L2182" s="445"/>
      <c r="M2182" s="445"/>
    </row>
    <row r="2183" spans="1:13" x14ac:dyDescent="0.35">
      <c r="A2183" t="s">
        <v>137</v>
      </c>
      <c r="B2183" t="s">
        <v>651</v>
      </c>
      <c r="C2183" t="s">
        <v>652</v>
      </c>
      <c r="D2183" t="s">
        <v>176</v>
      </c>
      <c r="E2183" t="s">
        <v>292</v>
      </c>
      <c r="F2183" s="445"/>
      <c r="G2183" s="445"/>
      <c r="H2183" s="445"/>
      <c r="I2183" s="445">
        <v>0</v>
      </c>
      <c r="J2183" s="445"/>
      <c r="K2183" s="445"/>
      <c r="L2183" s="445"/>
      <c r="M2183" s="445"/>
    </row>
    <row r="2184" spans="1:13" x14ac:dyDescent="0.35">
      <c r="A2184" t="s">
        <v>137</v>
      </c>
      <c r="B2184" t="s">
        <v>653</v>
      </c>
      <c r="C2184" t="s">
        <v>654</v>
      </c>
      <c r="D2184" t="s">
        <v>176</v>
      </c>
      <c r="E2184" t="s">
        <v>292</v>
      </c>
      <c r="F2184" s="445"/>
      <c r="G2184" s="445"/>
      <c r="H2184" s="445"/>
      <c r="I2184" s="445">
        <v>0.1182</v>
      </c>
      <c r="J2184" s="445"/>
      <c r="K2184" s="445"/>
      <c r="L2184" s="445"/>
      <c r="M2184" s="445"/>
    </row>
    <row r="2185" spans="1:13" x14ac:dyDescent="0.35">
      <c r="A2185" t="s">
        <v>137</v>
      </c>
      <c r="B2185" t="s">
        <v>655</v>
      </c>
      <c r="C2185" t="s">
        <v>656</v>
      </c>
      <c r="D2185" t="s">
        <v>189</v>
      </c>
      <c r="E2185" t="s">
        <v>292</v>
      </c>
      <c r="F2185" s="446"/>
      <c r="G2185" s="446"/>
      <c r="H2185" s="446"/>
      <c r="I2185" s="446">
        <v>10</v>
      </c>
      <c r="J2185" s="446"/>
      <c r="K2185" s="446"/>
      <c r="L2185" s="446"/>
      <c r="M2185" s="446"/>
    </row>
    <row r="2186" spans="1:13" x14ac:dyDescent="0.35">
      <c r="A2186" t="s">
        <v>137</v>
      </c>
      <c r="B2186" t="s">
        <v>657</v>
      </c>
      <c r="C2186" t="s">
        <v>658</v>
      </c>
      <c r="D2186" t="s">
        <v>170</v>
      </c>
      <c r="E2186" t="s">
        <v>292</v>
      </c>
      <c r="F2186" s="328"/>
      <c r="G2186" s="328"/>
      <c r="H2186" s="328"/>
      <c r="I2186" s="328">
        <v>0.16200000000000001</v>
      </c>
      <c r="J2186" s="328"/>
      <c r="K2186" s="328"/>
      <c r="L2186" s="328"/>
      <c r="M2186" s="328"/>
    </row>
    <row r="2187" spans="1:13" x14ac:dyDescent="0.35">
      <c r="A2187" t="s">
        <v>137</v>
      </c>
      <c r="B2187" t="s">
        <v>659</v>
      </c>
      <c r="C2187" t="s">
        <v>660</v>
      </c>
      <c r="D2187" t="s">
        <v>170</v>
      </c>
      <c r="E2187" t="s">
        <v>292</v>
      </c>
      <c r="F2187" s="328"/>
      <c r="G2187" s="328"/>
      <c r="H2187" s="328"/>
      <c r="I2187" s="328">
        <v>0.115</v>
      </c>
      <c r="J2187" s="328"/>
      <c r="K2187" s="328"/>
      <c r="L2187" s="328"/>
      <c r="M2187" s="328"/>
    </row>
    <row r="2188" spans="1:13" x14ac:dyDescent="0.35">
      <c r="A2188" t="s">
        <v>139</v>
      </c>
      <c r="B2188" t="s">
        <v>290</v>
      </c>
      <c r="C2188" t="s">
        <v>291</v>
      </c>
      <c r="D2188" t="s">
        <v>170</v>
      </c>
      <c r="E2188" t="s">
        <v>292</v>
      </c>
      <c r="F2188" s="328"/>
      <c r="G2188" s="328"/>
      <c r="H2188" s="328"/>
      <c r="I2188" s="328">
        <v>76.867000000000004</v>
      </c>
      <c r="J2188" s="328"/>
      <c r="K2188" s="328"/>
      <c r="L2188" s="328"/>
      <c r="M2188" s="328"/>
    </row>
    <row r="2189" spans="1:13" x14ac:dyDescent="0.35">
      <c r="A2189" t="s">
        <v>139</v>
      </c>
      <c r="B2189" t="s">
        <v>293</v>
      </c>
      <c r="C2189" t="s">
        <v>294</v>
      </c>
      <c r="D2189" t="s">
        <v>172</v>
      </c>
      <c r="E2189" t="s">
        <v>292</v>
      </c>
      <c r="F2189" s="328"/>
      <c r="G2189" s="328"/>
      <c r="H2189" s="328"/>
      <c r="I2189" s="328">
        <v>2214.125</v>
      </c>
      <c r="J2189" s="328"/>
      <c r="K2189" s="328"/>
      <c r="L2189" s="328"/>
      <c r="M2189" s="328"/>
    </row>
    <row r="2190" spans="1:13" x14ac:dyDescent="0.35">
      <c r="A2190" t="s">
        <v>139</v>
      </c>
      <c r="B2190" t="s">
        <v>295</v>
      </c>
      <c r="C2190" t="s">
        <v>296</v>
      </c>
      <c r="D2190" t="s">
        <v>188</v>
      </c>
      <c r="E2190" t="s">
        <v>292</v>
      </c>
      <c r="F2190" s="443"/>
      <c r="G2190" s="443"/>
      <c r="H2190" s="443">
        <v>0.05</v>
      </c>
      <c r="I2190" s="443">
        <v>2.34</v>
      </c>
      <c r="J2190" s="443"/>
      <c r="K2190" s="443"/>
      <c r="L2190" s="443"/>
      <c r="M2190" s="443"/>
    </row>
    <row r="2191" spans="1:13" x14ac:dyDescent="0.35">
      <c r="A2191" t="s">
        <v>139</v>
      </c>
      <c r="B2191" t="s">
        <v>297</v>
      </c>
      <c r="C2191" t="s">
        <v>298</v>
      </c>
      <c r="D2191" t="s">
        <v>205</v>
      </c>
      <c r="E2191" t="s">
        <v>292</v>
      </c>
      <c r="I2191" t="s">
        <v>299</v>
      </c>
    </row>
    <row r="2192" spans="1:13" x14ac:dyDescent="0.35">
      <c r="A2192" t="s">
        <v>139</v>
      </c>
      <c r="B2192" t="s">
        <v>300</v>
      </c>
      <c r="C2192" t="s">
        <v>301</v>
      </c>
      <c r="D2192" t="s">
        <v>170</v>
      </c>
      <c r="E2192" t="s">
        <v>292</v>
      </c>
      <c r="F2192" s="328"/>
      <c r="G2192" s="328"/>
      <c r="H2192" s="328"/>
      <c r="I2192" s="328">
        <v>-0.41683999999999999</v>
      </c>
      <c r="J2192" s="328"/>
      <c r="K2192" s="328"/>
      <c r="L2192" s="328"/>
      <c r="M2192" s="328"/>
    </row>
    <row r="2193" spans="1:13" x14ac:dyDescent="0.35">
      <c r="A2193" t="s">
        <v>139</v>
      </c>
      <c r="B2193" t="s">
        <v>302</v>
      </c>
      <c r="C2193" t="s">
        <v>303</v>
      </c>
      <c r="D2193" t="s">
        <v>170</v>
      </c>
      <c r="E2193" t="s">
        <v>292</v>
      </c>
      <c r="F2193" s="328"/>
      <c r="G2193" s="328"/>
      <c r="H2193" s="328"/>
      <c r="I2193" s="328">
        <v>-0.41699999999999998</v>
      </c>
      <c r="J2193" s="328"/>
      <c r="K2193" s="328"/>
      <c r="L2193" s="328"/>
      <c r="M2193" s="328"/>
    </row>
    <row r="2194" spans="1:13" x14ac:dyDescent="0.35">
      <c r="A2194" t="s">
        <v>139</v>
      </c>
      <c r="B2194" t="s">
        <v>304</v>
      </c>
      <c r="C2194" t="s">
        <v>305</v>
      </c>
      <c r="D2194" t="s">
        <v>186</v>
      </c>
      <c r="E2194" t="s">
        <v>292</v>
      </c>
      <c r="F2194" s="443"/>
      <c r="G2194" s="443"/>
      <c r="H2194" s="443">
        <v>5.2546296296296299E-3</v>
      </c>
      <c r="I2194" s="443">
        <v>5.0277776357870998E-3</v>
      </c>
      <c r="J2194" s="443"/>
      <c r="K2194" s="443"/>
      <c r="L2194" s="443"/>
      <c r="M2194" s="443"/>
    </row>
    <row r="2195" spans="1:13" x14ac:dyDescent="0.35">
      <c r="A2195" t="s">
        <v>139</v>
      </c>
      <c r="B2195" t="s">
        <v>306</v>
      </c>
      <c r="C2195" t="s">
        <v>307</v>
      </c>
      <c r="D2195" t="s">
        <v>205</v>
      </c>
      <c r="E2195" t="s">
        <v>292</v>
      </c>
      <c r="I2195" t="s">
        <v>299</v>
      </c>
    </row>
    <row r="2196" spans="1:13" x14ac:dyDescent="0.35">
      <c r="A2196" t="s">
        <v>139</v>
      </c>
      <c r="B2196" t="s">
        <v>309</v>
      </c>
      <c r="C2196" t="s">
        <v>310</v>
      </c>
      <c r="D2196" t="s">
        <v>170</v>
      </c>
      <c r="E2196" t="s">
        <v>292</v>
      </c>
      <c r="F2196" s="328"/>
      <c r="G2196" s="328"/>
      <c r="H2196" s="328"/>
      <c r="I2196" s="328">
        <v>-0.90871974891504803</v>
      </c>
      <c r="J2196" s="328"/>
      <c r="K2196" s="328"/>
      <c r="L2196" s="328"/>
      <c r="M2196" s="328"/>
    </row>
    <row r="2197" spans="1:13" x14ac:dyDescent="0.35">
      <c r="A2197" t="s">
        <v>139</v>
      </c>
      <c r="B2197" t="s">
        <v>311</v>
      </c>
      <c r="C2197" t="s">
        <v>312</v>
      </c>
      <c r="D2197" t="s">
        <v>170</v>
      </c>
      <c r="E2197" t="s">
        <v>292</v>
      </c>
      <c r="F2197" s="328"/>
      <c r="G2197" s="328"/>
      <c r="H2197" s="328"/>
      <c r="I2197" s="328">
        <v>-0.90871974891504803</v>
      </c>
      <c r="J2197" s="328"/>
      <c r="K2197" s="328"/>
      <c r="L2197" s="328"/>
      <c r="M2197" s="328"/>
    </row>
    <row r="2198" spans="1:13" x14ac:dyDescent="0.35">
      <c r="A2198" t="s">
        <v>139</v>
      </c>
      <c r="B2198" t="s">
        <v>313</v>
      </c>
      <c r="C2198" t="s">
        <v>314</v>
      </c>
      <c r="D2198" t="s">
        <v>189</v>
      </c>
      <c r="E2198" t="s">
        <v>292</v>
      </c>
      <c r="F2198" s="444"/>
      <c r="G2198" s="444"/>
      <c r="H2198" s="444" t="s">
        <v>662</v>
      </c>
      <c r="I2198" s="444">
        <v>3.52045670789725</v>
      </c>
      <c r="J2198" s="444"/>
      <c r="K2198" s="444"/>
      <c r="L2198" s="444"/>
      <c r="M2198" s="444"/>
    </row>
    <row r="2199" spans="1:13" x14ac:dyDescent="0.35">
      <c r="A2199" t="s">
        <v>139</v>
      </c>
      <c r="B2199" t="s">
        <v>315</v>
      </c>
      <c r="C2199" t="s">
        <v>316</v>
      </c>
      <c r="D2199" t="s">
        <v>205</v>
      </c>
      <c r="E2199" t="s">
        <v>292</v>
      </c>
      <c r="I2199" t="s">
        <v>308</v>
      </c>
    </row>
    <row r="2200" spans="1:13" x14ac:dyDescent="0.35">
      <c r="A2200" t="s">
        <v>139</v>
      </c>
      <c r="B2200" t="s">
        <v>317</v>
      </c>
      <c r="C2200" t="s">
        <v>318</v>
      </c>
      <c r="D2200" t="s">
        <v>170</v>
      </c>
      <c r="E2200" t="s">
        <v>292</v>
      </c>
      <c r="F2200" s="328"/>
      <c r="G2200" s="328"/>
      <c r="H2200" s="328"/>
      <c r="I2200" s="328">
        <v>5.5599999999999997E-2</v>
      </c>
      <c r="J2200" s="328"/>
      <c r="K2200" s="328"/>
      <c r="L2200" s="328"/>
      <c r="M2200" s="328"/>
    </row>
    <row r="2201" spans="1:13" x14ac:dyDescent="0.35">
      <c r="A2201" t="s">
        <v>139</v>
      </c>
      <c r="B2201" t="s">
        <v>319</v>
      </c>
      <c r="C2201" t="s">
        <v>320</v>
      </c>
      <c r="D2201" t="s">
        <v>170</v>
      </c>
      <c r="E2201" t="s">
        <v>292</v>
      </c>
      <c r="F2201" s="328"/>
      <c r="G2201" s="328"/>
      <c r="H2201" s="328"/>
      <c r="I2201" s="328">
        <v>5.5599999999999997E-2</v>
      </c>
      <c r="J2201" s="328"/>
      <c r="K2201" s="328"/>
      <c r="L2201" s="328"/>
      <c r="M2201" s="328"/>
    </row>
    <row r="2202" spans="1:13" x14ac:dyDescent="0.35">
      <c r="A2202" t="s">
        <v>139</v>
      </c>
      <c r="B2202" t="s">
        <v>321</v>
      </c>
      <c r="C2202" t="s">
        <v>322</v>
      </c>
      <c r="D2202" t="s">
        <v>189</v>
      </c>
      <c r="E2202" t="s">
        <v>292</v>
      </c>
      <c r="F2202" s="444"/>
      <c r="G2202" s="444"/>
      <c r="H2202" s="444" t="s">
        <v>662</v>
      </c>
      <c r="I2202" s="444">
        <v>-3.3541341653666299</v>
      </c>
      <c r="J2202" s="444"/>
      <c r="K2202" s="444"/>
      <c r="L2202" s="444"/>
      <c r="M2202" s="444"/>
    </row>
    <row r="2203" spans="1:13" x14ac:dyDescent="0.35">
      <c r="A2203" t="s">
        <v>139</v>
      </c>
      <c r="B2203" t="s">
        <v>323</v>
      </c>
      <c r="C2203" t="s">
        <v>324</v>
      </c>
      <c r="D2203" t="s">
        <v>205</v>
      </c>
      <c r="E2203" t="s">
        <v>292</v>
      </c>
      <c r="I2203" t="s">
        <v>299</v>
      </c>
    </row>
    <row r="2204" spans="1:13" x14ac:dyDescent="0.35">
      <c r="A2204" t="s">
        <v>139</v>
      </c>
      <c r="B2204" t="s">
        <v>325</v>
      </c>
      <c r="C2204" t="s">
        <v>326</v>
      </c>
      <c r="D2204" t="s">
        <v>170</v>
      </c>
      <c r="E2204" t="s">
        <v>292</v>
      </c>
      <c r="F2204" s="328"/>
      <c r="G2204" s="328"/>
      <c r="H2204" s="328"/>
      <c r="I2204" s="328">
        <v>-1.6428</v>
      </c>
      <c r="J2204" s="328"/>
      <c r="K2204" s="328"/>
      <c r="L2204" s="328"/>
      <c r="M2204" s="328"/>
    </row>
    <row r="2205" spans="1:13" x14ac:dyDescent="0.35">
      <c r="A2205" t="s">
        <v>139</v>
      </c>
      <c r="B2205" t="s">
        <v>327</v>
      </c>
      <c r="C2205" t="s">
        <v>328</v>
      </c>
      <c r="D2205" t="s">
        <v>170</v>
      </c>
      <c r="E2205" t="s">
        <v>292</v>
      </c>
      <c r="F2205" s="328"/>
      <c r="G2205" s="328"/>
      <c r="H2205" s="328"/>
      <c r="I2205" s="328">
        <v>-1.6428</v>
      </c>
      <c r="J2205" s="328"/>
      <c r="K2205" s="328"/>
      <c r="L2205" s="328"/>
      <c r="M2205" s="328"/>
    </row>
    <row r="2206" spans="1:13" x14ac:dyDescent="0.35">
      <c r="A2206" t="s">
        <v>139</v>
      </c>
      <c r="B2206" t="s">
        <v>329</v>
      </c>
      <c r="C2206" t="s">
        <v>330</v>
      </c>
      <c r="D2206" t="s">
        <v>188</v>
      </c>
      <c r="E2206" t="s">
        <v>292</v>
      </c>
      <c r="F2206" s="444"/>
      <c r="G2206" s="444"/>
      <c r="H2206" s="444">
        <v>194.5</v>
      </c>
      <c r="I2206" s="444">
        <v>214.98188179432699</v>
      </c>
      <c r="J2206" s="444"/>
      <c r="K2206" s="444"/>
      <c r="L2206" s="444"/>
      <c r="M2206" s="444"/>
    </row>
    <row r="2207" spans="1:13" x14ac:dyDescent="0.35">
      <c r="A2207" t="s">
        <v>139</v>
      </c>
      <c r="B2207" t="s">
        <v>331</v>
      </c>
      <c r="C2207" t="s">
        <v>332</v>
      </c>
      <c r="D2207" t="s">
        <v>205</v>
      </c>
      <c r="E2207" t="s">
        <v>292</v>
      </c>
      <c r="I2207" t="s">
        <v>299</v>
      </c>
    </row>
    <row r="2208" spans="1:13" x14ac:dyDescent="0.35">
      <c r="A2208" t="s">
        <v>139</v>
      </c>
      <c r="B2208" t="s">
        <v>333</v>
      </c>
      <c r="C2208" t="s">
        <v>334</v>
      </c>
      <c r="D2208" t="s">
        <v>170</v>
      </c>
      <c r="E2208" t="s">
        <v>292</v>
      </c>
      <c r="F2208" s="328"/>
      <c r="G2208" s="328"/>
      <c r="H2208" s="328"/>
      <c r="I2208" s="328">
        <v>-3.1562999999999999</v>
      </c>
      <c r="J2208" s="328"/>
      <c r="K2208" s="328"/>
      <c r="L2208" s="328"/>
      <c r="M2208" s="328"/>
    </row>
    <row r="2209" spans="1:13" x14ac:dyDescent="0.35">
      <c r="A2209" t="s">
        <v>139</v>
      </c>
      <c r="B2209" t="s">
        <v>335</v>
      </c>
      <c r="C2209" t="s">
        <v>336</v>
      </c>
      <c r="D2209" t="s">
        <v>170</v>
      </c>
      <c r="E2209" t="s">
        <v>292</v>
      </c>
      <c r="F2209" s="328"/>
      <c r="G2209" s="328"/>
      <c r="H2209" s="328"/>
      <c r="I2209" s="328">
        <v>-3.1562999999999999</v>
      </c>
      <c r="J2209" s="328"/>
      <c r="K2209" s="328"/>
      <c r="L2209" s="328"/>
      <c r="M2209" s="328"/>
    </row>
    <row r="2210" spans="1:13" x14ac:dyDescent="0.35">
      <c r="A2210" t="s">
        <v>139</v>
      </c>
      <c r="B2210" t="s">
        <v>337</v>
      </c>
      <c r="C2210" t="s">
        <v>338</v>
      </c>
      <c r="D2210" t="s">
        <v>189</v>
      </c>
      <c r="E2210" t="s">
        <v>292</v>
      </c>
      <c r="F2210" s="443"/>
      <c r="G2210" s="443"/>
      <c r="H2210" s="443">
        <v>5.25</v>
      </c>
      <c r="I2210" s="443">
        <v>3.8668529429630101</v>
      </c>
      <c r="J2210" s="443"/>
      <c r="K2210" s="443"/>
      <c r="L2210" s="443"/>
      <c r="M2210" s="443"/>
    </row>
    <row r="2211" spans="1:13" x14ac:dyDescent="0.35">
      <c r="A2211" t="s">
        <v>139</v>
      </c>
      <c r="B2211" t="s">
        <v>339</v>
      </c>
      <c r="C2211" t="s">
        <v>340</v>
      </c>
      <c r="D2211" t="s">
        <v>205</v>
      </c>
      <c r="E2211" t="s">
        <v>292</v>
      </c>
      <c r="I2211" t="s">
        <v>308</v>
      </c>
    </row>
    <row r="2212" spans="1:13" x14ac:dyDescent="0.35">
      <c r="A2212" t="s">
        <v>139</v>
      </c>
      <c r="B2212" t="s">
        <v>341</v>
      </c>
      <c r="C2212" t="s">
        <v>342</v>
      </c>
      <c r="D2212" t="s">
        <v>170</v>
      </c>
      <c r="E2212" t="s">
        <v>292</v>
      </c>
      <c r="F2212" s="328"/>
      <c r="G2212" s="328"/>
      <c r="H2212" s="328"/>
      <c r="I2212" s="328">
        <v>0</v>
      </c>
      <c r="J2212" s="328"/>
      <c r="K2212" s="328"/>
      <c r="L2212" s="328"/>
      <c r="M2212" s="328"/>
    </row>
    <row r="2213" spans="1:13" x14ac:dyDescent="0.35">
      <c r="A2213" t="s">
        <v>139</v>
      </c>
      <c r="B2213" t="s">
        <v>343</v>
      </c>
      <c r="C2213" t="s">
        <v>344</v>
      </c>
      <c r="D2213" t="s">
        <v>170</v>
      </c>
      <c r="E2213" t="s">
        <v>292</v>
      </c>
      <c r="F2213" s="328"/>
      <c r="G2213" s="328"/>
      <c r="H2213" s="328"/>
      <c r="I2213" s="328">
        <v>0</v>
      </c>
      <c r="J2213" s="328"/>
      <c r="K2213" s="328"/>
      <c r="L2213" s="328"/>
      <c r="M2213" s="328"/>
    </row>
    <row r="2214" spans="1:13" x14ac:dyDescent="0.35">
      <c r="A2214" t="s">
        <v>139</v>
      </c>
      <c r="B2214" t="s">
        <v>345</v>
      </c>
      <c r="C2214" t="s">
        <v>346</v>
      </c>
      <c r="D2214" t="s">
        <v>188</v>
      </c>
      <c r="E2214" t="s">
        <v>292</v>
      </c>
      <c r="F2214" s="444"/>
      <c r="G2214" s="444"/>
      <c r="H2214" s="444"/>
      <c r="I2214" s="444">
        <v>40</v>
      </c>
      <c r="J2214" s="444"/>
      <c r="K2214" s="444"/>
      <c r="L2214" s="444"/>
      <c r="M2214" s="444"/>
    </row>
    <row r="2215" spans="1:13" x14ac:dyDescent="0.35">
      <c r="A2215" t="s">
        <v>139</v>
      </c>
      <c r="B2215" t="s">
        <v>347</v>
      </c>
      <c r="C2215" t="s">
        <v>348</v>
      </c>
      <c r="D2215" t="s">
        <v>188</v>
      </c>
      <c r="E2215" t="s">
        <v>292</v>
      </c>
      <c r="F2215" s="444"/>
      <c r="G2215" s="444"/>
      <c r="H2215" s="444"/>
      <c r="I2215" s="444">
        <v>66.6666666666667</v>
      </c>
      <c r="J2215" s="444"/>
      <c r="K2215" s="444"/>
      <c r="L2215" s="444"/>
      <c r="M2215" s="444"/>
    </row>
    <row r="2216" spans="1:13" x14ac:dyDescent="0.35">
      <c r="A2216" t="s">
        <v>139</v>
      </c>
      <c r="B2216" t="s">
        <v>349</v>
      </c>
      <c r="C2216" t="s">
        <v>350</v>
      </c>
      <c r="D2216" t="s">
        <v>188</v>
      </c>
      <c r="E2216" t="s">
        <v>292</v>
      </c>
      <c r="F2216" s="443"/>
      <c r="G2216" s="443"/>
      <c r="H2216" s="443">
        <v>4.8600000000000003</v>
      </c>
      <c r="I2216" s="443">
        <v>3.3408610060114001</v>
      </c>
      <c r="J2216" s="443"/>
      <c r="K2216" s="443"/>
      <c r="L2216" s="443"/>
      <c r="M2216" s="443"/>
    </row>
    <row r="2217" spans="1:13" x14ac:dyDescent="0.35">
      <c r="A2217" t="s">
        <v>139</v>
      </c>
      <c r="B2217" t="s">
        <v>351</v>
      </c>
      <c r="C2217" t="s">
        <v>352</v>
      </c>
      <c r="D2217" t="s">
        <v>205</v>
      </c>
      <c r="E2217" t="s">
        <v>292</v>
      </c>
      <c r="I2217" t="s">
        <v>299</v>
      </c>
    </row>
    <row r="2218" spans="1:13" x14ac:dyDescent="0.35">
      <c r="A2218" t="s">
        <v>139</v>
      </c>
      <c r="B2218" t="s">
        <v>353</v>
      </c>
      <c r="C2218" t="s">
        <v>354</v>
      </c>
      <c r="D2218" t="s">
        <v>170</v>
      </c>
      <c r="E2218" t="s">
        <v>292</v>
      </c>
      <c r="F2218" s="328"/>
      <c r="G2218" s="328"/>
      <c r="H2218" s="328"/>
      <c r="I2218" s="328">
        <v>-9.0254499999999993</v>
      </c>
      <c r="J2218" s="328"/>
      <c r="K2218" s="328"/>
      <c r="L2218" s="328"/>
      <c r="M2218" s="328"/>
    </row>
    <row r="2219" spans="1:13" x14ac:dyDescent="0.35">
      <c r="A2219" t="s">
        <v>139</v>
      </c>
      <c r="B2219" t="s">
        <v>355</v>
      </c>
      <c r="C2219" t="s">
        <v>356</v>
      </c>
      <c r="D2219" t="s">
        <v>170</v>
      </c>
      <c r="E2219" t="s">
        <v>292</v>
      </c>
      <c r="F2219" s="328"/>
      <c r="G2219" s="328"/>
      <c r="H2219" s="328"/>
      <c r="I2219" s="328">
        <v>-9.0254499999999993</v>
      </c>
      <c r="J2219" s="328"/>
      <c r="K2219" s="328"/>
      <c r="L2219" s="328"/>
      <c r="M2219" s="328"/>
    </row>
    <row r="2220" spans="1:13" x14ac:dyDescent="0.35">
      <c r="A2220" t="s">
        <v>139</v>
      </c>
      <c r="B2220" t="s">
        <v>357</v>
      </c>
      <c r="C2220" t="s">
        <v>358</v>
      </c>
      <c r="D2220" t="s">
        <v>188</v>
      </c>
      <c r="E2220" t="s">
        <v>292</v>
      </c>
      <c r="F2220" s="443"/>
      <c r="G2220" s="443"/>
      <c r="H2220" s="443">
        <v>36.47</v>
      </c>
      <c r="I2220" s="443">
        <v>23.9955924895715</v>
      </c>
      <c r="J2220" s="443"/>
      <c r="K2220" s="443"/>
      <c r="L2220" s="443"/>
      <c r="M2220" s="443"/>
    </row>
    <row r="2221" spans="1:13" x14ac:dyDescent="0.35">
      <c r="A2221" t="s">
        <v>139</v>
      </c>
      <c r="B2221" t="s">
        <v>359</v>
      </c>
      <c r="C2221" t="s">
        <v>360</v>
      </c>
      <c r="D2221" t="s">
        <v>205</v>
      </c>
      <c r="E2221" t="s">
        <v>292</v>
      </c>
      <c r="I2221" t="s">
        <v>308</v>
      </c>
    </row>
    <row r="2222" spans="1:13" x14ac:dyDescent="0.35">
      <c r="A2222" t="s">
        <v>139</v>
      </c>
      <c r="B2222" t="s">
        <v>361</v>
      </c>
      <c r="C2222" t="s">
        <v>362</v>
      </c>
      <c r="D2222" t="s">
        <v>170</v>
      </c>
      <c r="E2222" t="s">
        <v>292</v>
      </c>
      <c r="F2222" s="328"/>
      <c r="G2222" s="328"/>
      <c r="H2222" s="328"/>
      <c r="I2222" s="328">
        <v>0.222360000000001</v>
      </c>
      <c r="J2222" s="328"/>
      <c r="K2222" s="328"/>
      <c r="L2222" s="328"/>
      <c r="M2222" s="328"/>
    </row>
    <row r="2223" spans="1:13" x14ac:dyDescent="0.35">
      <c r="A2223" t="s">
        <v>139</v>
      </c>
      <c r="B2223" t="s">
        <v>363</v>
      </c>
      <c r="C2223" t="s">
        <v>364</v>
      </c>
      <c r="D2223" t="s">
        <v>170</v>
      </c>
      <c r="E2223" t="s">
        <v>292</v>
      </c>
      <c r="F2223" s="328"/>
      <c r="G2223" s="328"/>
      <c r="H2223" s="328"/>
      <c r="I2223" s="328">
        <v>0.222360000000001</v>
      </c>
      <c r="J2223" s="328"/>
      <c r="K2223" s="328"/>
      <c r="L2223" s="328"/>
      <c r="M2223" s="328"/>
    </row>
    <row r="2224" spans="1:13" x14ac:dyDescent="0.35">
      <c r="A2224" t="s">
        <v>139</v>
      </c>
      <c r="B2224" t="s">
        <v>365</v>
      </c>
      <c r="C2224" t="s">
        <v>366</v>
      </c>
      <c r="D2224" t="s">
        <v>188</v>
      </c>
      <c r="E2224" t="s">
        <v>292</v>
      </c>
      <c r="F2224" s="443"/>
      <c r="G2224" s="443"/>
      <c r="H2224" s="443">
        <v>14</v>
      </c>
      <c r="I2224" s="443">
        <v>15.6730236908921</v>
      </c>
      <c r="J2224" s="443"/>
      <c r="K2224" s="443"/>
      <c r="L2224" s="443"/>
      <c r="M2224" s="443"/>
    </row>
    <row r="2225" spans="1:13" x14ac:dyDescent="0.35">
      <c r="A2225" t="s">
        <v>139</v>
      </c>
      <c r="B2225" t="s">
        <v>367</v>
      </c>
      <c r="C2225" t="s">
        <v>368</v>
      </c>
      <c r="D2225" t="s">
        <v>205</v>
      </c>
      <c r="E2225" t="s">
        <v>292</v>
      </c>
      <c r="I2225" t="s">
        <v>308</v>
      </c>
    </row>
    <row r="2226" spans="1:13" x14ac:dyDescent="0.35">
      <c r="A2226" t="s">
        <v>139</v>
      </c>
      <c r="B2226" t="s">
        <v>369</v>
      </c>
      <c r="C2226" t="s">
        <v>370</v>
      </c>
      <c r="D2226" t="s">
        <v>170</v>
      </c>
      <c r="E2226" t="s">
        <v>292</v>
      </c>
      <c r="F2226" s="328"/>
      <c r="G2226" s="328"/>
      <c r="H2226" s="328"/>
      <c r="I2226" s="328">
        <v>0</v>
      </c>
      <c r="J2226" s="328"/>
      <c r="K2226" s="328"/>
      <c r="L2226" s="328"/>
      <c r="M2226" s="328"/>
    </row>
    <row r="2227" spans="1:13" x14ac:dyDescent="0.35">
      <c r="A2227" t="s">
        <v>139</v>
      </c>
      <c r="B2227" t="s">
        <v>371</v>
      </c>
      <c r="C2227" t="s">
        <v>372</v>
      </c>
      <c r="D2227" t="s">
        <v>170</v>
      </c>
      <c r="E2227" t="s">
        <v>292</v>
      </c>
      <c r="F2227" s="328"/>
      <c r="G2227" s="328"/>
      <c r="H2227" s="328"/>
      <c r="I2227" s="328">
        <v>0</v>
      </c>
      <c r="J2227" s="328"/>
      <c r="K2227" s="328"/>
      <c r="L2227" s="328"/>
      <c r="M2227" s="328"/>
    </row>
    <row r="2228" spans="1:13" x14ac:dyDescent="0.35">
      <c r="A2228" t="s">
        <v>139</v>
      </c>
      <c r="B2228" t="s">
        <v>373</v>
      </c>
      <c r="C2228" t="s">
        <v>374</v>
      </c>
      <c r="D2228" t="s">
        <v>188</v>
      </c>
      <c r="E2228" t="s">
        <v>292</v>
      </c>
      <c r="F2228" s="443"/>
      <c r="G2228" s="443"/>
      <c r="H2228" s="443">
        <v>97.47</v>
      </c>
      <c r="I2228" s="443">
        <v>99.04</v>
      </c>
      <c r="J2228" s="443"/>
      <c r="K2228" s="443"/>
      <c r="L2228" s="443"/>
      <c r="M2228" s="443"/>
    </row>
    <row r="2229" spans="1:13" x14ac:dyDescent="0.35">
      <c r="A2229" t="s">
        <v>139</v>
      </c>
      <c r="B2229" t="s">
        <v>375</v>
      </c>
      <c r="C2229" t="s">
        <v>376</v>
      </c>
      <c r="D2229" t="s">
        <v>205</v>
      </c>
      <c r="E2229" t="s">
        <v>292</v>
      </c>
      <c r="I2229" t="s">
        <v>299</v>
      </c>
    </row>
    <row r="2230" spans="1:13" x14ac:dyDescent="0.35">
      <c r="A2230" t="s">
        <v>139</v>
      </c>
      <c r="B2230" t="s">
        <v>377</v>
      </c>
      <c r="C2230" t="s">
        <v>378</v>
      </c>
      <c r="D2230" t="s">
        <v>170</v>
      </c>
      <c r="E2230" t="s">
        <v>292</v>
      </c>
      <c r="F2230" s="328"/>
      <c r="G2230" s="328"/>
      <c r="H2230" s="328"/>
      <c r="I2230" s="328">
        <v>0</v>
      </c>
      <c r="J2230" s="328"/>
      <c r="K2230" s="328"/>
      <c r="L2230" s="328"/>
      <c r="M2230" s="328"/>
    </row>
    <row r="2231" spans="1:13" x14ac:dyDescent="0.35">
      <c r="A2231" t="s">
        <v>139</v>
      </c>
      <c r="B2231" t="s">
        <v>379</v>
      </c>
      <c r="C2231" t="s">
        <v>380</v>
      </c>
      <c r="D2231" t="s">
        <v>170</v>
      </c>
      <c r="E2231" t="s">
        <v>292</v>
      </c>
      <c r="F2231" s="328"/>
      <c r="G2231" s="328"/>
      <c r="H2231" s="328"/>
      <c r="I2231" s="328">
        <v>0</v>
      </c>
      <c r="J2231" s="328"/>
      <c r="K2231" s="328"/>
      <c r="L2231" s="328"/>
      <c r="M2231" s="328"/>
    </row>
    <row r="2232" spans="1:13" x14ac:dyDescent="0.35">
      <c r="A2232" t="s">
        <v>139</v>
      </c>
      <c r="B2232" t="s">
        <v>381</v>
      </c>
      <c r="C2232" t="s">
        <v>382</v>
      </c>
      <c r="D2232" t="s">
        <v>188</v>
      </c>
      <c r="E2232" t="s">
        <v>292</v>
      </c>
      <c r="F2232" s="444"/>
      <c r="G2232" s="444"/>
      <c r="H2232" s="444"/>
      <c r="I2232" s="444">
        <v>80</v>
      </c>
      <c r="J2232" s="444"/>
      <c r="K2232" s="444"/>
      <c r="L2232" s="444"/>
      <c r="M2232" s="444"/>
    </row>
    <row r="2233" spans="1:13" x14ac:dyDescent="0.35">
      <c r="A2233" t="s">
        <v>139</v>
      </c>
      <c r="B2233" t="s">
        <v>383</v>
      </c>
      <c r="C2233" t="s">
        <v>384</v>
      </c>
      <c r="D2233" t="s">
        <v>385</v>
      </c>
      <c r="E2233" t="s">
        <v>292</v>
      </c>
      <c r="F2233" s="443"/>
      <c r="G2233" s="443"/>
      <c r="H2233" s="443"/>
      <c r="I2233" s="443">
        <v>82.782499999999999</v>
      </c>
      <c r="J2233" s="443"/>
      <c r="K2233" s="443"/>
      <c r="L2233" s="443"/>
      <c r="M2233" s="443"/>
    </row>
    <row r="2234" spans="1:13" x14ac:dyDescent="0.35">
      <c r="A2234" t="s">
        <v>139</v>
      </c>
      <c r="B2234" t="s">
        <v>386</v>
      </c>
      <c r="C2234" t="s">
        <v>387</v>
      </c>
      <c r="D2234" t="s">
        <v>189</v>
      </c>
      <c r="E2234" t="s">
        <v>292</v>
      </c>
      <c r="F2234" s="444"/>
      <c r="G2234" s="444"/>
      <c r="H2234" s="444">
        <v>0</v>
      </c>
      <c r="I2234" s="444">
        <v>0</v>
      </c>
      <c r="J2234" s="444"/>
      <c r="K2234" s="444"/>
      <c r="L2234" s="444"/>
      <c r="M2234" s="444"/>
    </row>
    <row r="2235" spans="1:13" x14ac:dyDescent="0.35">
      <c r="A2235" t="s">
        <v>139</v>
      </c>
      <c r="B2235" t="s">
        <v>388</v>
      </c>
      <c r="C2235" t="s">
        <v>389</v>
      </c>
      <c r="D2235" t="s">
        <v>205</v>
      </c>
      <c r="E2235" t="s">
        <v>292</v>
      </c>
      <c r="I2235" t="s">
        <v>308</v>
      </c>
    </row>
    <row r="2236" spans="1:13" x14ac:dyDescent="0.35">
      <c r="A2236" t="s">
        <v>139</v>
      </c>
      <c r="B2236" t="s">
        <v>390</v>
      </c>
      <c r="C2236" t="s">
        <v>391</v>
      </c>
      <c r="D2236" t="s">
        <v>176</v>
      </c>
      <c r="E2236" t="s">
        <v>292</v>
      </c>
      <c r="F2236" s="445"/>
      <c r="G2236" s="445"/>
      <c r="H2236" s="445"/>
      <c r="I2236" s="445">
        <v>3.6535079955154301E-2</v>
      </c>
      <c r="J2236" s="445"/>
      <c r="K2236" s="445"/>
      <c r="L2236" s="445"/>
      <c r="M2236" s="445"/>
    </row>
    <row r="2237" spans="1:13" x14ac:dyDescent="0.35">
      <c r="A2237" t="s">
        <v>139</v>
      </c>
      <c r="B2237" t="s">
        <v>392</v>
      </c>
      <c r="C2237" t="s">
        <v>393</v>
      </c>
      <c r="D2237" t="s">
        <v>205</v>
      </c>
      <c r="E2237" t="s">
        <v>292</v>
      </c>
      <c r="I2237" t="s">
        <v>299</v>
      </c>
    </row>
    <row r="2238" spans="1:13" x14ac:dyDescent="0.35">
      <c r="A2238" t="s">
        <v>139</v>
      </c>
      <c r="B2238" t="s">
        <v>394</v>
      </c>
      <c r="C2238" t="s">
        <v>395</v>
      </c>
      <c r="D2238" t="s">
        <v>188</v>
      </c>
      <c r="E2238" t="s">
        <v>292</v>
      </c>
      <c r="F2238" s="444"/>
      <c r="G2238" s="444"/>
      <c r="H2238" s="444" t="s">
        <v>662</v>
      </c>
      <c r="I2238" s="444">
        <v>46.3473779933313</v>
      </c>
      <c r="J2238" s="444"/>
      <c r="K2238" s="444"/>
      <c r="L2238" s="444"/>
      <c r="M2238" s="444"/>
    </row>
    <row r="2239" spans="1:13" x14ac:dyDescent="0.35">
      <c r="A2239" t="s">
        <v>139</v>
      </c>
      <c r="B2239" t="s">
        <v>396</v>
      </c>
      <c r="C2239" t="s">
        <v>397</v>
      </c>
      <c r="D2239" t="s">
        <v>205</v>
      </c>
      <c r="E2239" t="s">
        <v>292</v>
      </c>
      <c r="I2239" t="s">
        <v>308</v>
      </c>
    </row>
    <row r="2240" spans="1:13" x14ac:dyDescent="0.35">
      <c r="A2240" t="s">
        <v>139</v>
      </c>
      <c r="B2240" t="s">
        <v>398</v>
      </c>
      <c r="C2240" t="s">
        <v>399</v>
      </c>
      <c r="D2240" t="s">
        <v>188</v>
      </c>
      <c r="E2240" t="s">
        <v>292</v>
      </c>
      <c r="F2240" s="444"/>
      <c r="G2240" s="444"/>
      <c r="H2240" s="444" t="s">
        <v>662</v>
      </c>
      <c r="I2240" s="444">
        <v>17.303944918373499</v>
      </c>
      <c r="J2240" s="444"/>
      <c r="K2240" s="444"/>
      <c r="L2240" s="444"/>
      <c r="M2240" s="444"/>
    </row>
    <row r="2241" spans="1:13" x14ac:dyDescent="0.35">
      <c r="A2241" t="s">
        <v>139</v>
      </c>
      <c r="B2241" t="s">
        <v>400</v>
      </c>
      <c r="C2241" t="s">
        <v>401</v>
      </c>
      <c r="D2241" t="s">
        <v>205</v>
      </c>
      <c r="E2241" t="s">
        <v>292</v>
      </c>
      <c r="I2241" t="s">
        <v>299</v>
      </c>
    </row>
    <row r="2242" spans="1:13" x14ac:dyDescent="0.35">
      <c r="A2242" t="s">
        <v>139</v>
      </c>
      <c r="B2242" t="s">
        <v>402</v>
      </c>
      <c r="C2242" t="s">
        <v>403</v>
      </c>
      <c r="D2242" t="s">
        <v>189</v>
      </c>
      <c r="E2242" t="s">
        <v>292</v>
      </c>
      <c r="F2242" s="443"/>
      <c r="G2242" s="443"/>
      <c r="H2242" s="443">
        <v>19.73</v>
      </c>
      <c r="I2242" s="443">
        <v>5.6</v>
      </c>
      <c r="J2242" s="443"/>
      <c r="K2242" s="443"/>
      <c r="L2242" s="443"/>
      <c r="M2242" s="443"/>
    </row>
    <row r="2243" spans="1:13" x14ac:dyDescent="0.35">
      <c r="A2243" t="s">
        <v>139</v>
      </c>
      <c r="B2243" t="s">
        <v>404</v>
      </c>
      <c r="C2243" t="s">
        <v>405</v>
      </c>
      <c r="D2243" t="s">
        <v>205</v>
      </c>
      <c r="E2243" t="s">
        <v>292</v>
      </c>
      <c r="I2243" t="s">
        <v>308</v>
      </c>
    </row>
    <row r="2244" spans="1:13" x14ac:dyDescent="0.35">
      <c r="A2244" t="s">
        <v>139</v>
      </c>
      <c r="B2244" t="s">
        <v>406</v>
      </c>
      <c r="C2244" t="s">
        <v>407</v>
      </c>
      <c r="D2244" t="s">
        <v>188</v>
      </c>
      <c r="E2244" t="s">
        <v>292</v>
      </c>
      <c r="F2244" s="444"/>
      <c r="G2244" s="444"/>
      <c r="H2244" s="444"/>
      <c r="I2244" s="444">
        <v>82.352941176470594</v>
      </c>
      <c r="J2244" s="444"/>
      <c r="K2244" s="444"/>
      <c r="L2244" s="444"/>
      <c r="M2244" s="444"/>
    </row>
    <row r="2245" spans="1:13" x14ac:dyDescent="0.35">
      <c r="A2245" t="s">
        <v>139</v>
      </c>
      <c r="B2245" t="s">
        <v>408</v>
      </c>
      <c r="C2245" t="s">
        <v>409</v>
      </c>
      <c r="D2245" t="s">
        <v>182</v>
      </c>
      <c r="E2245" t="s">
        <v>292</v>
      </c>
      <c r="F2245" s="443">
        <v>31693.4</v>
      </c>
      <c r="G2245" s="443">
        <v>31790.1</v>
      </c>
      <c r="H2245" s="443">
        <v>31890.9</v>
      </c>
      <c r="I2245" s="443">
        <v>32012.1</v>
      </c>
      <c r="J2245" s="443"/>
      <c r="K2245" s="443"/>
      <c r="L2245" s="443"/>
      <c r="M2245" s="443"/>
    </row>
    <row r="2246" spans="1:13" x14ac:dyDescent="0.35">
      <c r="A2246" t="s">
        <v>139</v>
      </c>
      <c r="B2246" t="s">
        <v>410</v>
      </c>
      <c r="C2246" t="s">
        <v>411</v>
      </c>
      <c r="D2246" t="s">
        <v>188</v>
      </c>
      <c r="E2246" t="s">
        <v>292</v>
      </c>
      <c r="F2246" s="446"/>
      <c r="G2246" s="446"/>
      <c r="H2246" s="446"/>
      <c r="I2246" s="446">
        <v>3855</v>
      </c>
      <c r="J2246" s="446"/>
      <c r="K2246" s="446"/>
      <c r="L2246" s="446"/>
      <c r="M2246" s="446"/>
    </row>
    <row r="2247" spans="1:13" x14ac:dyDescent="0.35">
      <c r="A2247" t="s">
        <v>139</v>
      </c>
      <c r="B2247" t="s">
        <v>412</v>
      </c>
      <c r="C2247" t="s">
        <v>413</v>
      </c>
      <c r="D2247" t="s">
        <v>188</v>
      </c>
      <c r="E2247" t="s">
        <v>292</v>
      </c>
      <c r="F2247" s="444"/>
      <c r="G2247" s="444"/>
      <c r="H2247" s="444"/>
      <c r="I2247" s="444">
        <v>120.423591153318</v>
      </c>
      <c r="J2247" s="444"/>
      <c r="K2247" s="444"/>
      <c r="L2247" s="444"/>
      <c r="M2247" s="444"/>
    </row>
    <row r="2248" spans="1:13" x14ac:dyDescent="0.35">
      <c r="A2248" t="s">
        <v>139</v>
      </c>
      <c r="B2248" t="s">
        <v>414</v>
      </c>
      <c r="C2248" t="s">
        <v>415</v>
      </c>
      <c r="D2248" t="s">
        <v>188</v>
      </c>
      <c r="E2248" t="s">
        <v>292</v>
      </c>
      <c r="F2248" s="446"/>
      <c r="G2248" s="446"/>
      <c r="H2248" s="446"/>
      <c r="I2248" s="446">
        <v>3027</v>
      </c>
      <c r="J2248" s="446"/>
      <c r="K2248" s="446"/>
      <c r="L2248" s="446"/>
      <c r="M2248" s="446"/>
    </row>
    <row r="2249" spans="1:13" x14ac:dyDescent="0.35">
      <c r="A2249" t="s">
        <v>139</v>
      </c>
      <c r="B2249" t="s">
        <v>416</v>
      </c>
      <c r="C2249" t="s">
        <v>417</v>
      </c>
      <c r="D2249" t="s">
        <v>188</v>
      </c>
      <c r="E2249" t="s">
        <v>292</v>
      </c>
      <c r="F2249" s="444"/>
      <c r="G2249" s="444"/>
      <c r="H2249" s="444"/>
      <c r="I2249" s="444">
        <v>94.558290641009606</v>
      </c>
      <c r="J2249" s="444"/>
      <c r="K2249" s="444"/>
      <c r="L2249" s="444"/>
      <c r="M2249" s="444"/>
    </row>
    <row r="2250" spans="1:13" x14ac:dyDescent="0.35">
      <c r="A2250" t="s">
        <v>139</v>
      </c>
      <c r="B2250" t="s">
        <v>418</v>
      </c>
      <c r="C2250" t="s">
        <v>419</v>
      </c>
      <c r="D2250" t="s">
        <v>188</v>
      </c>
      <c r="E2250" t="s">
        <v>292</v>
      </c>
      <c r="F2250" s="446"/>
      <c r="G2250" s="446"/>
      <c r="H2250" s="446"/>
      <c r="I2250" s="446">
        <v>6882</v>
      </c>
      <c r="J2250" s="446"/>
      <c r="K2250" s="446"/>
      <c r="L2250" s="446"/>
      <c r="M2250" s="446"/>
    </row>
    <row r="2251" spans="1:13" x14ac:dyDescent="0.35">
      <c r="A2251" t="s">
        <v>139</v>
      </c>
      <c r="B2251" t="s">
        <v>420</v>
      </c>
      <c r="C2251" t="s">
        <v>421</v>
      </c>
      <c r="D2251">
        <v>0</v>
      </c>
      <c r="E2251" t="s">
        <v>292</v>
      </c>
      <c r="F2251" s="328"/>
      <c r="G2251" s="328"/>
      <c r="H2251" s="328"/>
      <c r="I2251" s="328">
        <v>5107.0479999999998</v>
      </c>
      <c r="J2251" s="328"/>
      <c r="K2251" s="328"/>
      <c r="L2251" s="328"/>
      <c r="M2251" s="328"/>
    </row>
    <row r="2252" spans="1:13" x14ac:dyDescent="0.35">
      <c r="A2252" t="s">
        <v>139</v>
      </c>
      <c r="B2252" t="s">
        <v>422</v>
      </c>
      <c r="C2252" t="s">
        <v>423</v>
      </c>
      <c r="D2252" t="s">
        <v>424</v>
      </c>
      <c r="E2252" t="s">
        <v>292</v>
      </c>
      <c r="F2252" s="444"/>
      <c r="G2252" s="444"/>
      <c r="H2252" s="444"/>
      <c r="I2252" s="444">
        <v>720.92</v>
      </c>
      <c r="J2252" s="444"/>
      <c r="K2252" s="444"/>
      <c r="L2252" s="444"/>
      <c r="M2252" s="444"/>
    </row>
    <row r="2253" spans="1:13" x14ac:dyDescent="0.35">
      <c r="A2253" t="s">
        <v>139</v>
      </c>
      <c r="B2253" t="s">
        <v>425</v>
      </c>
      <c r="C2253" t="s">
        <v>426</v>
      </c>
      <c r="D2253" t="s">
        <v>427</v>
      </c>
      <c r="E2253" t="s">
        <v>292</v>
      </c>
      <c r="F2253" s="444">
        <v>128.30000000000001</v>
      </c>
      <c r="G2253" s="444">
        <v>128.6</v>
      </c>
      <c r="H2253" s="444">
        <v>127.7</v>
      </c>
      <c r="I2253" s="444">
        <v>141.16178269716701</v>
      </c>
      <c r="J2253" s="444"/>
      <c r="K2253" s="444"/>
      <c r="L2253" s="444"/>
      <c r="M2253" s="444"/>
    </row>
    <row r="2254" spans="1:13" x14ac:dyDescent="0.35">
      <c r="A2254" t="s">
        <v>139</v>
      </c>
      <c r="B2254" t="s">
        <v>428</v>
      </c>
      <c r="C2254" t="s">
        <v>429</v>
      </c>
      <c r="D2254" t="s">
        <v>424</v>
      </c>
      <c r="E2254" t="s">
        <v>292</v>
      </c>
      <c r="F2254" s="444">
        <v>323</v>
      </c>
      <c r="G2254" s="444">
        <v>324.10000000000002</v>
      </c>
      <c r="H2254" s="444">
        <v>298.7</v>
      </c>
      <c r="I2254" s="444">
        <v>289.8</v>
      </c>
      <c r="J2254" s="444"/>
      <c r="K2254" s="444"/>
      <c r="L2254" s="444"/>
      <c r="M2254" s="444"/>
    </row>
    <row r="2255" spans="1:13" x14ac:dyDescent="0.35">
      <c r="A2255" t="s">
        <v>139</v>
      </c>
      <c r="B2255" t="s">
        <v>430</v>
      </c>
      <c r="C2255" t="s">
        <v>431</v>
      </c>
      <c r="D2255" t="s">
        <v>424</v>
      </c>
      <c r="E2255" t="s">
        <v>292</v>
      </c>
      <c r="F2255" s="444"/>
      <c r="G2255" s="444"/>
      <c r="H2255" s="444"/>
      <c r="I2255" s="444">
        <v>315.3</v>
      </c>
      <c r="J2255" s="444"/>
      <c r="K2255" s="444"/>
      <c r="L2255" s="444"/>
      <c r="M2255" s="444"/>
    </row>
    <row r="2256" spans="1:13" x14ac:dyDescent="0.35">
      <c r="A2256" t="s">
        <v>139</v>
      </c>
      <c r="B2256" t="s">
        <v>432</v>
      </c>
      <c r="C2256" t="s">
        <v>433</v>
      </c>
      <c r="D2256" t="s">
        <v>424</v>
      </c>
      <c r="E2256" t="s">
        <v>292</v>
      </c>
      <c r="F2256" s="444"/>
      <c r="G2256" s="444"/>
      <c r="H2256" s="444"/>
      <c r="I2256" s="444">
        <v>304.2</v>
      </c>
      <c r="J2256" s="444"/>
      <c r="K2256" s="444"/>
      <c r="L2256" s="444"/>
      <c r="M2256" s="444"/>
    </row>
    <row r="2257" spans="1:13" x14ac:dyDescent="0.35">
      <c r="A2257" t="s">
        <v>139</v>
      </c>
      <c r="B2257" t="s">
        <v>434</v>
      </c>
      <c r="C2257" t="s">
        <v>435</v>
      </c>
      <c r="D2257" t="s">
        <v>427</v>
      </c>
      <c r="E2257" t="s">
        <v>292</v>
      </c>
      <c r="F2257" s="444"/>
      <c r="G2257" s="444"/>
      <c r="H2257" s="444"/>
      <c r="I2257" s="444">
        <v>128.19999999999999</v>
      </c>
      <c r="J2257" s="444"/>
      <c r="K2257" s="444"/>
      <c r="L2257" s="444"/>
      <c r="M2257" s="444"/>
    </row>
    <row r="2258" spans="1:13" x14ac:dyDescent="0.35">
      <c r="A2258" t="s">
        <v>139</v>
      </c>
      <c r="B2258" t="s">
        <v>436</v>
      </c>
      <c r="C2258" t="s">
        <v>437</v>
      </c>
      <c r="D2258" t="s">
        <v>427</v>
      </c>
      <c r="E2258" t="s">
        <v>292</v>
      </c>
      <c r="F2258" s="444"/>
      <c r="G2258" s="444"/>
      <c r="H2258" s="444"/>
      <c r="I2258" s="444">
        <v>132.5</v>
      </c>
      <c r="J2258" s="444"/>
      <c r="K2258" s="444"/>
      <c r="L2258" s="444"/>
      <c r="M2258" s="444"/>
    </row>
    <row r="2259" spans="1:13" x14ac:dyDescent="0.35">
      <c r="A2259" t="s">
        <v>139</v>
      </c>
      <c r="B2259" t="s">
        <v>438</v>
      </c>
      <c r="C2259" t="s">
        <v>439</v>
      </c>
      <c r="D2259">
        <v>0</v>
      </c>
      <c r="E2259" t="s">
        <v>292</v>
      </c>
      <c r="F2259" s="444">
        <v>2305.3180000000002</v>
      </c>
      <c r="G2259" s="444">
        <v>2319.165</v>
      </c>
      <c r="H2259" s="444">
        <v>2337.4070000000002</v>
      </c>
      <c r="I2259" s="444">
        <v>2347.5720000000001</v>
      </c>
      <c r="J2259" s="444"/>
      <c r="K2259" s="444"/>
      <c r="L2259" s="444"/>
      <c r="M2259" s="444"/>
    </row>
    <row r="2260" spans="1:13" x14ac:dyDescent="0.35">
      <c r="A2260" t="s">
        <v>139</v>
      </c>
      <c r="B2260" t="s">
        <v>440</v>
      </c>
      <c r="C2260" t="s">
        <v>441</v>
      </c>
      <c r="D2260" t="s">
        <v>188</v>
      </c>
      <c r="E2260" t="s">
        <v>292</v>
      </c>
      <c r="F2260" s="446"/>
      <c r="G2260" s="446"/>
      <c r="H2260" s="446"/>
      <c r="I2260" s="446">
        <v>11803.07</v>
      </c>
      <c r="J2260" s="446"/>
      <c r="K2260" s="446"/>
      <c r="L2260" s="446"/>
      <c r="M2260" s="446"/>
    </row>
    <row r="2261" spans="1:13" x14ac:dyDescent="0.35">
      <c r="A2261" t="s">
        <v>139</v>
      </c>
      <c r="B2261" t="s">
        <v>442</v>
      </c>
      <c r="C2261" t="s">
        <v>443</v>
      </c>
      <c r="D2261" t="s">
        <v>188</v>
      </c>
      <c r="E2261" t="s">
        <v>292</v>
      </c>
      <c r="F2261" s="446"/>
      <c r="G2261" s="446"/>
      <c r="H2261" s="446"/>
      <c r="I2261" s="446">
        <v>51637</v>
      </c>
      <c r="J2261" s="446"/>
      <c r="K2261" s="446"/>
      <c r="L2261" s="446"/>
      <c r="M2261" s="446"/>
    </row>
    <row r="2262" spans="1:13" ht="38.25" x14ac:dyDescent="0.35">
      <c r="A2262" t="s">
        <v>139</v>
      </c>
      <c r="B2262" t="s">
        <v>444</v>
      </c>
      <c r="C2262" s="327" t="s">
        <v>445</v>
      </c>
      <c r="D2262" t="s">
        <v>424</v>
      </c>
      <c r="E2262" t="s">
        <v>292</v>
      </c>
      <c r="F2262" s="444"/>
      <c r="G2262" s="444"/>
      <c r="H2262" s="444"/>
      <c r="I2262" s="444">
        <v>1646.3</v>
      </c>
      <c r="J2262" s="444"/>
      <c r="K2262" s="444"/>
      <c r="L2262" s="444"/>
      <c r="M2262" s="444"/>
    </row>
    <row r="2263" spans="1:13" ht="25.5" x14ac:dyDescent="0.35">
      <c r="A2263" t="s">
        <v>139</v>
      </c>
      <c r="B2263" t="s">
        <v>446</v>
      </c>
      <c r="C2263" s="327" t="s">
        <v>447</v>
      </c>
      <c r="D2263" t="s">
        <v>424</v>
      </c>
      <c r="E2263" t="s">
        <v>292</v>
      </c>
      <c r="F2263" s="444"/>
      <c r="G2263" s="444"/>
      <c r="H2263" s="444"/>
      <c r="I2263" s="444">
        <v>63.66</v>
      </c>
      <c r="J2263" s="444"/>
      <c r="K2263" s="444"/>
      <c r="L2263" s="444"/>
      <c r="M2263" s="444"/>
    </row>
    <row r="2264" spans="1:13" x14ac:dyDescent="0.35">
      <c r="A2264" t="s">
        <v>139</v>
      </c>
      <c r="B2264" t="s">
        <v>448</v>
      </c>
      <c r="C2264" t="s">
        <v>449</v>
      </c>
      <c r="D2264">
        <v>0</v>
      </c>
      <c r="E2264" t="s">
        <v>292</v>
      </c>
      <c r="F2264" s="328"/>
      <c r="G2264" s="328"/>
      <c r="H2264" s="328"/>
      <c r="I2264" s="328">
        <v>2118.375</v>
      </c>
      <c r="J2264" s="328"/>
      <c r="K2264" s="328"/>
      <c r="L2264" s="328"/>
      <c r="M2264" s="328"/>
    </row>
    <row r="2265" spans="1:13" x14ac:dyDescent="0.35">
      <c r="A2265" t="s">
        <v>139</v>
      </c>
      <c r="B2265" t="s">
        <v>450</v>
      </c>
      <c r="C2265" t="s">
        <v>451</v>
      </c>
      <c r="D2265" t="s">
        <v>188</v>
      </c>
      <c r="E2265" t="s">
        <v>292</v>
      </c>
      <c r="F2265" s="446"/>
      <c r="G2265" s="446"/>
      <c r="H2265" s="446"/>
      <c r="I2265" s="446">
        <v>77395</v>
      </c>
      <c r="J2265" s="446"/>
      <c r="K2265" s="446"/>
      <c r="L2265" s="446"/>
      <c r="M2265" s="446"/>
    </row>
    <row r="2266" spans="1:13" x14ac:dyDescent="0.35">
      <c r="A2266" t="s">
        <v>139</v>
      </c>
      <c r="B2266" t="s">
        <v>452</v>
      </c>
      <c r="C2266" t="s">
        <v>453</v>
      </c>
      <c r="D2266" t="s">
        <v>188</v>
      </c>
      <c r="E2266" t="s">
        <v>292</v>
      </c>
      <c r="F2266" s="446"/>
      <c r="G2266" s="446"/>
      <c r="H2266" s="446"/>
      <c r="I2266" s="446">
        <v>46186</v>
      </c>
      <c r="J2266" s="446"/>
      <c r="K2266" s="446"/>
      <c r="L2266" s="446"/>
      <c r="M2266" s="446"/>
    </row>
    <row r="2267" spans="1:13" x14ac:dyDescent="0.35">
      <c r="A2267" t="s">
        <v>139</v>
      </c>
      <c r="B2267" t="s">
        <v>454</v>
      </c>
      <c r="C2267" t="s">
        <v>455</v>
      </c>
      <c r="D2267" t="s">
        <v>188</v>
      </c>
      <c r="E2267" t="s">
        <v>292</v>
      </c>
      <c r="F2267" s="446"/>
      <c r="G2267" s="446"/>
      <c r="H2267" s="446"/>
      <c r="I2267" s="446">
        <v>21406</v>
      </c>
      <c r="J2267" s="446"/>
      <c r="K2267" s="446"/>
      <c r="L2267" s="446"/>
      <c r="M2267" s="446"/>
    </row>
    <row r="2268" spans="1:13" x14ac:dyDescent="0.35">
      <c r="A2268" t="s">
        <v>139</v>
      </c>
      <c r="B2268" t="s">
        <v>456</v>
      </c>
      <c r="C2268" t="s">
        <v>457</v>
      </c>
      <c r="D2268" t="s">
        <v>188</v>
      </c>
      <c r="E2268" t="s">
        <v>292</v>
      </c>
      <c r="F2268" s="446"/>
      <c r="G2268" s="446"/>
      <c r="H2268" s="446"/>
      <c r="I2268" s="446">
        <v>7992</v>
      </c>
      <c r="J2268" s="446"/>
      <c r="K2268" s="446"/>
      <c r="L2268" s="446"/>
      <c r="M2268" s="446"/>
    </row>
    <row r="2269" spans="1:13" x14ac:dyDescent="0.35">
      <c r="A2269" t="s">
        <v>139</v>
      </c>
      <c r="B2269" t="s">
        <v>458</v>
      </c>
      <c r="C2269" t="s">
        <v>459</v>
      </c>
      <c r="D2269" t="s">
        <v>172</v>
      </c>
      <c r="E2269" t="s">
        <v>292</v>
      </c>
      <c r="F2269" s="328"/>
      <c r="G2269" s="328"/>
      <c r="H2269" s="328"/>
      <c r="I2269" s="328">
        <v>2328.741</v>
      </c>
      <c r="J2269" s="328"/>
      <c r="K2269" s="328"/>
      <c r="L2269" s="328"/>
      <c r="M2269" s="328"/>
    </row>
    <row r="2270" spans="1:13" x14ac:dyDescent="0.35">
      <c r="A2270" t="s">
        <v>139</v>
      </c>
      <c r="B2270" t="s">
        <v>460</v>
      </c>
      <c r="C2270" t="s">
        <v>461</v>
      </c>
      <c r="D2270" t="s">
        <v>188</v>
      </c>
      <c r="E2270" t="s">
        <v>292</v>
      </c>
      <c r="F2270" s="446"/>
      <c r="G2270" s="446"/>
      <c r="H2270" s="446"/>
      <c r="I2270" s="446">
        <v>685</v>
      </c>
      <c r="J2270" s="446"/>
      <c r="K2270" s="446"/>
      <c r="L2270" s="446"/>
      <c r="M2270" s="446"/>
    </row>
    <row r="2271" spans="1:13" x14ac:dyDescent="0.35">
      <c r="A2271" t="s">
        <v>139</v>
      </c>
      <c r="B2271" t="s">
        <v>462</v>
      </c>
      <c r="C2271" t="s">
        <v>463</v>
      </c>
      <c r="D2271" t="s">
        <v>188</v>
      </c>
      <c r="E2271" t="s">
        <v>292</v>
      </c>
      <c r="F2271" s="446"/>
      <c r="G2271" s="446"/>
      <c r="H2271" s="446"/>
      <c r="I2271" s="446">
        <v>93</v>
      </c>
      <c r="J2271" s="446"/>
      <c r="K2271" s="446"/>
      <c r="L2271" s="446"/>
      <c r="M2271" s="446"/>
    </row>
    <row r="2272" spans="1:13" x14ac:dyDescent="0.35">
      <c r="A2272" t="s">
        <v>139</v>
      </c>
      <c r="B2272" t="s">
        <v>464</v>
      </c>
      <c r="C2272" t="s">
        <v>465</v>
      </c>
      <c r="D2272" t="s">
        <v>188</v>
      </c>
      <c r="E2272" t="s">
        <v>292</v>
      </c>
      <c r="F2272" s="446"/>
      <c r="G2272" s="446"/>
      <c r="H2272" s="446"/>
      <c r="I2272" s="446">
        <v>778</v>
      </c>
      <c r="J2272" s="446"/>
      <c r="K2272" s="446"/>
      <c r="L2272" s="446"/>
      <c r="M2272" s="446"/>
    </row>
    <row r="2273" spans="1:13" x14ac:dyDescent="0.35">
      <c r="A2273" t="s">
        <v>139</v>
      </c>
      <c r="B2273" t="s">
        <v>466</v>
      </c>
      <c r="C2273" t="s">
        <v>467</v>
      </c>
      <c r="D2273" t="s">
        <v>182</v>
      </c>
      <c r="E2273" t="s">
        <v>292</v>
      </c>
      <c r="F2273" s="328"/>
      <c r="G2273" s="328"/>
      <c r="H2273" s="328"/>
      <c r="I2273" s="328">
        <v>52092.9</v>
      </c>
      <c r="J2273" s="328"/>
      <c r="K2273" s="328"/>
      <c r="L2273" s="328"/>
      <c r="M2273" s="328"/>
    </row>
    <row r="2274" spans="1:13" x14ac:dyDescent="0.35">
      <c r="A2274" t="s">
        <v>139</v>
      </c>
      <c r="B2274" t="s">
        <v>468</v>
      </c>
      <c r="C2274" t="s">
        <v>469</v>
      </c>
      <c r="D2274" t="s">
        <v>188</v>
      </c>
      <c r="E2274" t="s">
        <v>292</v>
      </c>
      <c r="F2274" s="446"/>
      <c r="G2274" s="446"/>
      <c r="H2274" s="446"/>
      <c r="I2274" s="446">
        <v>125</v>
      </c>
      <c r="J2274" s="446"/>
      <c r="K2274" s="446"/>
      <c r="L2274" s="446"/>
      <c r="M2274" s="446"/>
    </row>
    <row r="2275" spans="1:13" x14ac:dyDescent="0.35">
      <c r="A2275" t="s">
        <v>139</v>
      </c>
      <c r="B2275" t="s">
        <v>470</v>
      </c>
      <c r="C2275" t="s">
        <v>471</v>
      </c>
      <c r="D2275" t="s">
        <v>182</v>
      </c>
      <c r="E2275" t="s">
        <v>292</v>
      </c>
      <c r="F2275" s="328"/>
      <c r="G2275" s="328"/>
      <c r="H2275" s="328"/>
      <c r="I2275" s="328">
        <v>52383</v>
      </c>
      <c r="J2275" s="328"/>
      <c r="K2275" s="328"/>
      <c r="L2275" s="328"/>
      <c r="M2275" s="328"/>
    </row>
    <row r="2276" spans="1:13" x14ac:dyDescent="0.35">
      <c r="A2276" t="s">
        <v>139</v>
      </c>
      <c r="B2276" t="s">
        <v>472</v>
      </c>
      <c r="C2276" t="s">
        <v>473</v>
      </c>
      <c r="D2276" t="s">
        <v>188</v>
      </c>
      <c r="E2276" t="s">
        <v>292</v>
      </c>
      <c r="F2276" s="446"/>
      <c r="G2276" s="446"/>
      <c r="H2276" s="446"/>
      <c r="I2276" s="446">
        <v>821</v>
      </c>
      <c r="J2276" s="446"/>
      <c r="K2276" s="446"/>
      <c r="L2276" s="446"/>
      <c r="M2276" s="446"/>
    </row>
    <row r="2277" spans="1:13" x14ac:dyDescent="0.35">
      <c r="A2277" t="s">
        <v>139</v>
      </c>
      <c r="B2277" t="s">
        <v>474</v>
      </c>
      <c r="C2277" t="s">
        <v>475</v>
      </c>
      <c r="D2277" t="s">
        <v>170</v>
      </c>
      <c r="E2277" t="s">
        <v>292</v>
      </c>
      <c r="F2277" s="328"/>
      <c r="G2277" s="328"/>
      <c r="H2277" s="328"/>
      <c r="I2277" s="328">
        <v>4.591224E-2</v>
      </c>
      <c r="J2277" s="328"/>
      <c r="K2277" s="328"/>
      <c r="L2277" s="328"/>
      <c r="M2277" s="328"/>
    </row>
    <row r="2278" spans="1:13" x14ac:dyDescent="0.35">
      <c r="A2278" t="s">
        <v>139</v>
      </c>
      <c r="B2278" t="s">
        <v>476</v>
      </c>
      <c r="C2278" t="s">
        <v>477</v>
      </c>
      <c r="D2278" t="s">
        <v>170</v>
      </c>
      <c r="E2278" t="s">
        <v>292</v>
      </c>
      <c r="F2278" s="328"/>
      <c r="G2278" s="328"/>
      <c r="H2278" s="328"/>
      <c r="I2278" s="328">
        <v>-7.7669209089150497</v>
      </c>
      <c r="J2278" s="328"/>
      <c r="K2278" s="328"/>
      <c r="L2278" s="328"/>
      <c r="M2278" s="328"/>
    </row>
    <row r="2279" spans="1:13" x14ac:dyDescent="0.35">
      <c r="A2279" t="s">
        <v>139</v>
      </c>
      <c r="B2279" t="s">
        <v>478</v>
      </c>
      <c r="C2279" t="s">
        <v>479</v>
      </c>
      <c r="D2279" t="s">
        <v>170</v>
      </c>
      <c r="E2279" t="s">
        <v>292</v>
      </c>
      <c r="F2279" s="328"/>
      <c r="G2279" s="328"/>
      <c r="H2279" s="328"/>
      <c r="I2279" s="328">
        <v>8.32296616</v>
      </c>
      <c r="J2279" s="328"/>
      <c r="K2279" s="328"/>
      <c r="L2279" s="328"/>
      <c r="M2279" s="328"/>
    </row>
    <row r="2280" spans="1:13" x14ac:dyDescent="0.35">
      <c r="A2280" t="s">
        <v>139</v>
      </c>
      <c r="B2280" t="s">
        <v>480</v>
      </c>
      <c r="C2280" t="s">
        <v>481</v>
      </c>
      <c r="D2280" t="s">
        <v>170</v>
      </c>
      <c r="E2280" t="s">
        <v>292</v>
      </c>
      <c r="F2280" s="328"/>
      <c r="G2280" s="328"/>
      <c r="H2280" s="328"/>
      <c r="I2280" s="328">
        <v>0.33385875999999998</v>
      </c>
      <c r="J2280" s="328"/>
      <c r="K2280" s="328"/>
      <c r="L2280" s="328"/>
      <c r="M2280" s="328"/>
    </row>
    <row r="2281" spans="1:13" x14ac:dyDescent="0.35">
      <c r="A2281" t="s">
        <v>139</v>
      </c>
      <c r="B2281" t="s">
        <v>482</v>
      </c>
      <c r="C2281" t="s">
        <v>483</v>
      </c>
      <c r="D2281" t="s">
        <v>170</v>
      </c>
      <c r="E2281" t="s">
        <v>292</v>
      </c>
      <c r="F2281" s="328"/>
      <c r="G2281" s="328"/>
      <c r="H2281" s="328"/>
      <c r="I2281" s="328">
        <v>-1.95408</v>
      </c>
      <c r="J2281" s="328"/>
      <c r="K2281" s="328"/>
      <c r="L2281" s="328"/>
      <c r="M2281" s="328"/>
    </row>
    <row r="2282" spans="1:13" x14ac:dyDescent="0.35">
      <c r="A2282" t="s">
        <v>139</v>
      </c>
      <c r="B2282" t="s">
        <v>484</v>
      </c>
      <c r="C2282" t="s">
        <v>485</v>
      </c>
      <c r="D2282" t="s">
        <v>170</v>
      </c>
      <c r="E2282" t="s">
        <v>292</v>
      </c>
      <c r="F2282" s="328"/>
      <c r="G2282" s="328"/>
      <c r="H2282" s="328"/>
      <c r="I2282" s="328">
        <v>0</v>
      </c>
      <c r="J2282" s="328"/>
      <c r="K2282" s="328"/>
      <c r="L2282" s="328"/>
      <c r="M2282" s="328"/>
    </row>
    <row r="2283" spans="1:13" x14ac:dyDescent="0.35">
      <c r="A2283" t="s">
        <v>139</v>
      </c>
      <c r="B2283" t="s">
        <v>486</v>
      </c>
      <c r="C2283" t="s">
        <v>487</v>
      </c>
      <c r="D2283" t="s">
        <v>170</v>
      </c>
      <c r="E2283" t="s">
        <v>292</v>
      </c>
      <c r="F2283" s="328"/>
      <c r="G2283" s="328"/>
      <c r="H2283" s="328"/>
      <c r="I2283" s="328">
        <v>0</v>
      </c>
      <c r="J2283" s="328"/>
      <c r="K2283" s="328"/>
      <c r="L2283" s="328"/>
      <c r="M2283" s="328"/>
    </row>
    <row r="2284" spans="1:13" x14ac:dyDescent="0.35">
      <c r="A2284" t="s">
        <v>139</v>
      </c>
      <c r="B2284" t="s">
        <v>488</v>
      </c>
      <c r="C2284" t="s">
        <v>489</v>
      </c>
      <c r="D2284" t="s">
        <v>170</v>
      </c>
      <c r="E2284" t="s">
        <v>292</v>
      </c>
      <c r="F2284" s="328"/>
      <c r="G2284" s="328"/>
      <c r="H2284" s="328"/>
      <c r="I2284" s="328">
        <v>2.85264E-2</v>
      </c>
      <c r="J2284" s="328"/>
      <c r="K2284" s="328"/>
      <c r="L2284" s="328"/>
      <c r="M2284" s="328"/>
    </row>
    <row r="2285" spans="1:13" x14ac:dyDescent="0.35">
      <c r="A2285" t="s">
        <v>139</v>
      </c>
      <c r="B2285" t="s">
        <v>490</v>
      </c>
      <c r="C2285" t="s">
        <v>491</v>
      </c>
      <c r="D2285" t="s">
        <v>170</v>
      </c>
      <c r="E2285" t="s">
        <v>292</v>
      </c>
      <c r="F2285" s="328"/>
      <c r="G2285" s="328"/>
      <c r="H2285" s="328"/>
      <c r="I2285" s="328">
        <v>0</v>
      </c>
      <c r="J2285" s="328"/>
      <c r="K2285" s="328"/>
      <c r="L2285" s="328"/>
      <c r="M2285" s="328"/>
    </row>
    <row r="2286" spans="1:13" x14ac:dyDescent="0.35">
      <c r="A2286" t="s">
        <v>139</v>
      </c>
      <c r="B2286" t="s">
        <v>492</v>
      </c>
      <c r="C2286" t="s">
        <v>493</v>
      </c>
      <c r="D2286" t="s">
        <v>170</v>
      </c>
      <c r="E2286" t="s">
        <v>292</v>
      </c>
      <c r="F2286" s="328"/>
      <c r="G2286" s="328"/>
      <c r="H2286" s="328"/>
      <c r="I2286" s="328">
        <v>1.2225599999997601E-2</v>
      </c>
      <c r="J2286" s="328"/>
      <c r="K2286" s="328"/>
      <c r="L2286" s="328"/>
      <c r="M2286" s="328"/>
    </row>
    <row r="2287" spans="1:13" x14ac:dyDescent="0.35">
      <c r="A2287" t="s">
        <v>139</v>
      </c>
      <c r="B2287" t="s">
        <v>494</v>
      </c>
      <c r="C2287" t="s">
        <v>495</v>
      </c>
      <c r="D2287" t="s">
        <v>170</v>
      </c>
      <c r="E2287" t="s">
        <v>292</v>
      </c>
      <c r="F2287" s="328"/>
      <c r="G2287" s="328"/>
      <c r="H2287" s="328"/>
      <c r="I2287" s="328">
        <v>0</v>
      </c>
      <c r="J2287" s="328"/>
      <c r="K2287" s="328"/>
      <c r="L2287" s="328"/>
      <c r="M2287" s="328"/>
    </row>
    <row r="2288" spans="1:13" x14ac:dyDescent="0.35">
      <c r="A2288" t="s">
        <v>139</v>
      </c>
      <c r="B2288" t="s">
        <v>496</v>
      </c>
      <c r="C2288" t="s">
        <v>497</v>
      </c>
      <c r="D2288" t="s">
        <v>170</v>
      </c>
      <c r="E2288" t="s">
        <v>292</v>
      </c>
      <c r="F2288" s="328"/>
      <c r="G2288" s="328"/>
      <c r="H2288" s="328"/>
      <c r="I2288" s="328">
        <v>0</v>
      </c>
      <c r="J2288" s="328"/>
      <c r="K2288" s="328"/>
      <c r="L2288" s="328"/>
      <c r="M2288" s="328"/>
    </row>
    <row r="2289" spans="1:13" x14ac:dyDescent="0.35">
      <c r="A2289" t="s">
        <v>139</v>
      </c>
      <c r="B2289" t="s">
        <v>498</v>
      </c>
      <c r="C2289" t="s">
        <v>499</v>
      </c>
      <c r="D2289" t="s">
        <v>170</v>
      </c>
      <c r="E2289" t="s">
        <v>292</v>
      </c>
      <c r="F2289" s="328"/>
      <c r="G2289" s="328"/>
      <c r="H2289" s="328"/>
      <c r="I2289" s="328">
        <v>0</v>
      </c>
      <c r="J2289" s="328"/>
      <c r="K2289" s="328"/>
      <c r="L2289" s="328"/>
      <c r="M2289" s="328"/>
    </row>
    <row r="2290" spans="1:13" x14ac:dyDescent="0.35">
      <c r="A2290" t="s">
        <v>139</v>
      </c>
      <c r="B2290" t="s">
        <v>500</v>
      </c>
      <c r="C2290" t="s">
        <v>501</v>
      </c>
      <c r="D2290" t="s">
        <v>170</v>
      </c>
      <c r="E2290" t="s">
        <v>292</v>
      </c>
      <c r="F2290" s="328"/>
      <c r="G2290" s="328"/>
      <c r="H2290" s="328"/>
      <c r="I2290" s="328">
        <v>0</v>
      </c>
      <c r="J2290" s="328"/>
      <c r="K2290" s="328"/>
      <c r="L2290" s="328"/>
      <c r="M2290" s="328"/>
    </row>
    <row r="2291" spans="1:13" x14ac:dyDescent="0.35">
      <c r="A2291" t="s">
        <v>139</v>
      </c>
      <c r="B2291" t="s">
        <v>502</v>
      </c>
      <c r="C2291" t="s">
        <v>503</v>
      </c>
      <c r="D2291" t="s">
        <v>170</v>
      </c>
      <c r="E2291" t="s">
        <v>292</v>
      </c>
      <c r="F2291" s="328"/>
      <c r="G2291" s="328"/>
      <c r="H2291" s="328"/>
      <c r="I2291" s="328">
        <v>0</v>
      </c>
      <c r="J2291" s="328"/>
      <c r="K2291" s="328"/>
      <c r="L2291" s="328"/>
      <c r="M2291" s="328"/>
    </row>
    <row r="2292" spans="1:13" x14ac:dyDescent="0.35">
      <c r="A2292" t="s">
        <v>139</v>
      </c>
      <c r="B2292" t="s">
        <v>504</v>
      </c>
      <c r="C2292" t="s">
        <v>505</v>
      </c>
      <c r="D2292" t="s">
        <v>170</v>
      </c>
      <c r="E2292" t="s">
        <v>292</v>
      </c>
      <c r="F2292" s="328"/>
      <c r="G2292" s="328"/>
      <c r="H2292" s="328"/>
      <c r="I2292" s="328">
        <v>0</v>
      </c>
      <c r="J2292" s="328"/>
      <c r="K2292" s="328"/>
      <c r="L2292" s="328"/>
      <c r="M2292" s="328"/>
    </row>
    <row r="2293" spans="1:13" x14ac:dyDescent="0.35">
      <c r="A2293" t="s">
        <v>139</v>
      </c>
      <c r="B2293" t="s">
        <v>506</v>
      </c>
      <c r="C2293" t="s">
        <v>507</v>
      </c>
      <c r="D2293" t="s">
        <v>170</v>
      </c>
      <c r="E2293" t="s">
        <v>292</v>
      </c>
      <c r="F2293" s="328"/>
      <c r="G2293" s="328"/>
      <c r="H2293" s="328"/>
      <c r="I2293" s="328">
        <v>0</v>
      </c>
      <c r="J2293" s="328"/>
      <c r="K2293" s="328"/>
      <c r="L2293" s="328"/>
      <c r="M2293" s="328"/>
    </row>
    <row r="2294" spans="1:13" x14ac:dyDescent="0.35">
      <c r="A2294" t="s">
        <v>139</v>
      </c>
      <c r="B2294" t="s">
        <v>508</v>
      </c>
      <c r="C2294" t="s">
        <v>509</v>
      </c>
      <c r="D2294" t="s">
        <v>170</v>
      </c>
      <c r="E2294" t="s">
        <v>292</v>
      </c>
      <c r="F2294" s="328"/>
      <c r="G2294" s="328"/>
      <c r="H2294" s="328"/>
      <c r="I2294" s="328">
        <v>0</v>
      </c>
      <c r="J2294" s="328"/>
      <c r="K2294" s="328"/>
      <c r="L2294" s="328"/>
      <c r="M2294" s="328"/>
    </row>
    <row r="2295" spans="1:13" x14ac:dyDescent="0.35">
      <c r="A2295" t="s">
        <v>139</v>
      </c>
      <c r="B2295" t="s">
        <v>510</v>
      </c>
      <c r="C2295" t="s">
        <v>511</v>
      </c>
      <c r="D2295" t="s">
        <v>170</v>
      </c>
      <c r="E2295" t="s">
        <v>292</v>
      </c>
      <c r="F2295" s="328"/>
      <c r="G2295" s="328"/>
      <c r="H2295" s="328"/>
      <c r="I2295" s="328">
        <v>0</v>
      </c>
      <c r="J2295" s="328"/>
      <c r="K2295" s="328"/>
      <c r="L2295" s="328"/>
      <c r="M2295" s="328"/>
    </row>
    <row r="2296" spans="1:13" x14ac:dyDescent="0.35">
      <c r="A2296" t="s">
        <v>139</v>
      </c>
      <c r="B2296" t="s">
        <v>512</v>
      </c>
      <c r="C2296" t="s">
        <v>513</v>
      </c>
      <c r="D2296" t="s">
        <v>170</v>
      </c>
      <c r="E2296" t="s">
        <v>292</v>
      </c>
      <c r="F2296" s="328"/>
      <c r="G2296" s="328"/>
      <c r="H2296" s="328"/>
      <c r="I2296" s="328">
        <v>0</v>
      </c>
      <c r="J2296" s="328"/>
      <c r="K2296" s="328"/>
      <c r="L2296" s="328"/>
      <c r="M2296" s="328"/>
    </row>
    <row r="2297" spans="1:13" x14ac:dyDescent="0.35">
      <c r="A2297" t="s">
        <v>139</v>
      </c>
      <c r="B2297" t="s">
        <v>514</v>
      </c>
      <c r="C2297" t="s">
        <v>515</v>
      </c>
      <c r="D2297" t="s">
        <v>170</v>
      </c>
      <c r="E2297" t="s">
        <v>292</v>
      </c>
      <c r="F2297" s="328"/>
      <c r="G2297" s="328"/>
      <c r="H2297" s="328"/>
      <c r="I2297" s="328">
        <v>0</v>
      </c>
      <c r="J2297" s="328"/>
      <c r="K2297" s="328"/>
      <c r="L2297" s="328"/>
      <c r="M2297" s="328"/>
    </row>
    <row r="2298" spans="1:13" x14ac:dyDescent="0.35">
      <c r="A2298" t="s">
        <v>139</v>
      </c>
      <c r="B2298" t="s">
        <v>516</v>
      </c>
      <c r="C2298" t="s">
        <v>517</v>
      </c>
      <c r="D2298" t="s">
        <v>170</v>
      </c>
      <c r="E2298" t="s">
        <v>292</v>
      </c>
      <c r="F2298" s="328"/>
      <c r="G2298" s="328"/>
      <c r="H2298" s="328"/>
      <c r="I2298" s="328">
        <v>35.387</v>
      </c>
      <c r="J2298" s="328"/>
      <c r="K2298" s="328"/>
      <c r="L2298" s="328"/>
      <c r="M2298" s="328"/>
    </row>
    <row r="2299" spans="1:13" x14ac:dyDescent="0.35">
      <c r="A2299" t="s">
        <v>139</v>
      </c>
      <c r="B2299" t="s">
        <v>518</v>
      </c>
      <c r="C2299" t="s">
        <v>519</v>
      </c>
      <c r="D2299" t="s">
        <v>170</v>
      </c>
      <c r="E2299" t="s">
        <v>292</v>
      </c>
      <c r="F2299" s="328"/>
      <c r="G2299" s="328"/>
      <c r="H2299" s="328"/>
      <c r="I2299" s="328">
        <v>293.88400000000001</v>
      </c>
      <c r="J2299" s="328"/>
      <c r="K2299" s="328"/>
      <c r="L2299" s="328"/>
      <c r="M2299" s="328"/>
    </row>
    <row r="2300" spans="1:13" x14ac:dyDescent="0.35">
      <c r="A2300" t="s">
        <v>139</v>
      </c>
      <c r="B2300" t="s">
        <v>520</v>
      </c>
      <c r="C2300" t="s">
        <v>521</v>
      </c>
      <c r="D2300" t="s">
        <v>170</v>
      </c>
      <c r="E2300" t="s">
        <v>292</v>
      </c>
      <c r="F2300" s="328"/>
      <c r="G2300" s="328"/>
      <c r="H2300" s="328"/>
      <c r="I2300" s="328">
        <v>529.27599999999995</v>
      </c>
      <c r="J2300" s="328"/>
      <c r="K2300" s="328"/>
      <c r="L2300" s="328"/>
      <c r="M2300" s="328"/>
    </row>
    <row r="2301" spans="1:13" x14ac:dyDescent="0.35">
      <c r="A2301" t="s">
        <v>139</v>
      </c>
      <c r="B2301" t="s">
        <v>522</v>
      </c>
      <c r="C2301" t="s">
        <v>523</v>
      </c>
      <c r="D2301" t="s">
        <v>170</v>
      </c>
      <c r="E2301" t="s">
        <v>292</v>
      </c>
      <c r="F2301" s="328"/>
      <c r="G2301" s="328"/>
      <c r="H2301" s="328"/>
      <c r="I2301" s="328">
        <v>62.993000000000002</v>
      </c>
      <c r="J2301" s="328"/>
      <c r="K2301" s="328"/>
      <c r="L2301" s="328"/>
      <c r="M2301" s="328"/>
    </row>
    <row r="2302" spans="1:13" x14ac:dyDescent="0.35">
      <c r="A2302" t="s">
        <v>139</v>
      </c>
      <c r="B2302" t="s">
        <v>524</v>
      </c>
      <c r="C2302" t="s">
        <v>525</v>
      </c>
      <c r="D2302" t="s">
        <v>170</v>
      </c>
      <c r="E2302" t="s">
        <v>292</v>
      </c>
      <c r="F2302" s="328"/>
      <c r="G2302" s="328"/>
      <c r="H2302" s="328"/>
      <c r="I2302" s="328">
        <v>0</v>
      </c>
      <c r="J2302" s="328"/>
      <c r="K2302" s="328"/>
      <c r="L2302" s="328"/>
      <c r="M2302" s="328"/>
    </row>
    <row r="2303" spans="1:13" x14ac:dyDescent="0.35">
      <c r="A2303" t="s">
        <v>139</v>
      </c>
      <c r="B2303" t="s">
        <v>526</v>
      </c>
      <c r="C2303" t="s">
        <v>527</v>
      </c>
      <c r="D2303" t="s">
        <v>170</v>
      </c>
      <c r="E2303" t="s">
        <v>292</v>
      </c>
      <c r="F2303" s="328"/>
      <c r="G2303" s="328"/>
      <c r="H2303" s="328"/>
      <c r="I2303" s="328">
        <v>35.387</v>
      </c>
      <c r="J2303" s="328"/>
      <c r="K2303" s="328"/>
      <c r="L2303" s="328"/>
      <c r="M2303" s="328"/>
    </row>
    <row r="2304" spans="1:13" x14ac:dyDescent="0.35">
      <c r="A2304" t="s">
        <v>139</v>
      </c>
      <c r="B2304" t="s">
        <v>528</v>
      </c>
      <c r="C2304" t="s">
        <v>529</v>
      </c>
      <c r="D2304" t="s">
        <v>170</v>
      </c>
      <c r="E2304" t="s">
        <v>292</v>
      </c>
      <c r="F2304" s="328"/>
      <c r="G2304" s="328"/>
      <c r="H2304" s="328"/>
      <c r="I2304" s="328">
        <v>293.88400000000001</v>
      </c>
      <c r="J2304" s="328"/>
      <c r="K2304" s="328"/>
      <c r="L2304" s="328"/>
      <c r="M2304" s="328"/>
    </row>
    <row r="2305" spans="1:13" x14ac:dyDescent="0.35">
      <c r="A2305" t="s">
        <v>139</v>
      </c>
      <c r="B2305" t="s">
        <v>530</v>
      </c>
      <c r="C2305" t="s">
        <v>531</v>
      </c>
      <c r="D2305" t="s">
        <v>170</v>
      </c>
      <c r="E2305" t="s">
        <v>292</v>
      </c>
      <c r="F2305" s="328"/>
      <c r="G2305" s="328"/>
      <c r="H2305" s="328"/>
      <c r="I2305" s="328">
        <v>529.27599999999995</v>
      </c>
      <c r="J2305" s="328"/>
      <c r="K2305" s="328"/>
      <c r="L2305" s="328"/>
      <c r="M2305" s="328"/>
    </row>
    <row r="2306" spans="1:13" x14ac:dyDescent="0.35">
      <c r="A2306" t="s">
        <v>139</v>
      </c>
      <c r="B2306" t="s">
        <v>532</v>
      </c>
      <c r="C2306" t="s">
        <v>533</v>
      </c>
      <c r="D2306" t="s">
        <v>170</v>
      </c>
      <c r="E2306" t="s">
        <v>292</v>
      </c>
      <c r="F2306" s="328"/>
      <c r="G2306" s="328"/>
      <c r="H2306" s="328"/>
      <c r="I2306" s="328">
        <v>62.993000000000002</v>
      </c>
      <c r="J2306" s="328"/>
      <c r="K2306" s="328"/>
      <c r="L2306" s="328"/>
      <c r="M2306" s="328"/>
    </row>
    <row r="2307" spans="1:13" x14ac:dyDescent="0.35">
      <c r="A2307" t="s">
        <v>139</v>
      </c>
      <c r="B2307" t="s">
        <v>534</v>
      </c>
      <c r="C2307" t="s">
        <v>535</v>
      </c>
      <c r="D2307" t="s">
        <v>170</v>
      </c>
      <c r="E2307" t="s">
        <v>292</v>
      </c>
      <c r="F2307" s="328"/>
      <c r="G2307" s="328"/>
      <c r="H2307" s="328"/>
      <c r="I2307" s="328">
        <v>0</v>
      </c>
      <c r="J2307" s="328"/>
      <c r="K2307" s="328"/>
      <c r="L2307" s="328"/>
      <c r="M2307" s="328"/>
    </row>
    <row r="2308" spans="1:13" x14ac:dyDescent="0.35">
      <c r="A2308" t="s">
        <v>139</v>
      </c>
      <c r="B2308" t="s">
        <v>536</v>
      </c>
      <c r="C2308" t="s">
        <v>537</v>
      </c>
      <c r="D2308" t="s">
        <v>170</v>
      </c>
      <c r="E2308" t="s">
        <v>292</v>
      </c>
      <c r="F2308" s="328"/>
      <c r="G2308" s="328"/>
      <c r="H2308" s="328"/>
      <c r="I2308" s="328">
        <v>29.459</v>
      </c>
      <c r="J2308" s="328"/>
      <c r="K2308" s="328"/>
      <c r="L2308" s="328"/>
      <c r="M2308" s="328"/>
    </row>
    <row r="2309" spans="1:13" x14ac:dyDescent="0.35">
      <c r="A2309" t="s">
        <v>139</v>
      </c>
      <c r="B2309" t="s">
        <v>538</v>
      </c>
      <c r="C2309" t="s">
        <v>539</v>
      </c>
      <c r="D2309" t="s">
        <v>170</v>
      </c>
      <c r="E2309" t="s">
        <v>292</v>
      </c>
      <c r="F2309" s="328"/>
      <c r="G2309" s="328"/>
      <c r="H2309" s="328"/>
      <c r="I2309" s="328">
        <v>327.37</v>
      </c>
      <c r="J2309" s="328"/>
      <c r="K2309" s="328"/>
      <c r="L2309" s="328"/>
      <c r="M2309" s="328"/>
    </row>
    <row r="2310" spans="1:13" x14ac:dyDescent="0.35">
      <c r="A2310" t="s">
        <v>139</v>
      </c>
      <c r="B2310" t="s">
        <v>540</v>
      </c>
      <c r="C2310" t="s">
        <v>541</v>
      </c>
      <c r="D2310" t="s">
        <v>170</v>
      </c>
      <c r="E2310" t="s">
        <v>292</v>
      </c>
      <c r="F2310" s="328"/>
      <c r="G2310" s="328"/>
      <c r="H2310" s="328"/>
      <c r="I2310" s="328">
        <v>392.15100000000001</v>
      </c>
      <c r="J2310" s="328"/>
      <c r="K2310" s="328"/>
      <c r="L2310" s="328"/>
      <c r="M2310" s="328"/>
    </row>
    <row r="2311" spans="1:13" x14ac:dyDescent="0.35">
      <c r="A2311" t="s">
        <v>139</v>
      </c>
      <c r="B2311" t="s">
        <v>542</v>
      </c>
      <c r="C2311" t="s">
        <v>543</v>
      </c>
      <c r="D2311" t="s">
        <v>170</v>
      </c>
      <c r="E2311" t="s">
        <v>292</v>
      </c>
      <c r="F2311" s="328"/>
      <c r="G2311" s="328"/>
      <c r="H2311" s="328"/>
      <c r="I2311" s="328">
        <v>64.153000000000006</v>
      </c>
      <c r="J2311" s="328"/>
      <c r="K2311" s="328"/>
      <c r="L2311" s="328"/>
      <c r="M2311" s="328"/>
    </row>
    <row r="2312" spans="1:13" x14ac:dyDescent="0.35">
      <c r="A2312" t="s">
        <v>139</v>
      </c>
      <c r="B2312" t="s">
        <v>544</v>
      </c>
      <c r="C2312" t="s">
        <v>545</v>
      </c>
      <c r="D2312" t="s">
        <v>170</v>
      </c>
      <c r="E2312" t="s">
        <v>292</v>
      </c>
      <c r="F2312" s="328"/>
      <c r="G2312" s="328"/>
      <c r="H2312" s="328"/>
      <c r="I2312" s="328">
        <v>0</v>
      </c>
      <c r="J2312" s="328"/>
      <c r="K2312" s="328"/>
      <c r="L2312" s="328"/>
      <c r="M2312" s="328"/>
    </row>
    <row r="2313" spans="1:13" x14ac:dyDescent="0.35">
      <c r="A2313" t="s">
        <v>139</v>
      </c>
      <c r="B2313" t="s">
        <v>546</v>
      </c>
      <c r="C2313" t="s">
        <v>547</v>
      </c>
      <c r="D2313" t="s">
        <v>170</v>
      </c>
      <c r="E2313" t="s">
        <v>292</v>
      </c>
      <c r="F2313" s="328"/>
      <c r="G2313" s="328"/>
      <c r="H2313" s="328"/>
      <c r="I2313" s="328">
        <v>29.459</v>
      </c>
      <c r="J2313" s="328"/>
      <c r="K2313" s="328"/>
      <c r="L2313" s="328"/>
      <c r="M2313" s="328"/>
    </row>
    <row r="2314" spans="1:13" x14ac:dyDescent="0.35">
      <c r="A2314" t="s">
        <v>139</v>
      </c>
      <c r="B2314" t="s">
        <v>548</v>
      </c>
      <c r="C2314" t="s">
        <v>549</v>
      </c>
      <c r="D2314" t="s">
        <v>170</v>
      </c>
      <c r="E2314" t="s">
        <v>292</v>
      </c>
      <c r="F2314" s="328"/>
      <c r="G2314" s="328"/>
      <c r="H2314" s="328"/>
      <c r="I2314" s="328">
        <v>327.37</v>
      </c>
      <c r="J2314" s="328"/>
      <c r="K2314" s="328"/>
      <c r="L2314" s="328"/>
      <c r="M2314" s="328"/>
    </row>
    <row r="2315" spans="1:13" x14ac:dyDescent="0.35">
      <c r="A2315" t="s">
        <v>139</v>
      </c>
      <c r="B2315" t="s">
        <v>550</v>
      </c>
      <c r="C2315" t="s">
        <v>551</v>
      </c>
      <c r="D2315" t="s">
        <v>170</v>
      </c>
      <c r="E2315" t="s">
        <v>292</v>
      </c>
      <c r="F2315" s="328"/>
      <c r="G2315" s="328"/>
      <c r="H2315" s="328"/>
      <c r="I2315" s="328">
        <v>392.15100000000001</v>
      </c>
      <c r="J2315" s="328"/>
      <c r="K2315" s="328"/>
      <c r="L2315" s="328"/>
      <c r="M2315" s="328"/>
    </row>
    <row r="2316" spans="1:13" x14ac:dyDescent="0.35">
      <c r="A2316" t="s">
        <v>139</v>
      </c>
      <c r="B2316" t="s">
        <v>552</v>
      </c>
      <c r="C2316" t="s">
        <v>553</v>
      </c>
      <c r="D2316" t="s">
        <v>170</v>
      </c>
      <c r="E2316" t="s">
        <v>292</v>
      </c>
      <c r="F2316" s="328"/>
      <c r="G2316" s="328"/>
      <c r="H2316" s="328"/>
      <c r="I2316" s="328">
        <v>64.153000000000006</v>
      </c>
      <c r="J2316" s="328"/>
      <c r="K2316" s="328"/>
      <c r="L2316" s="328"/>
      <c r="M2316" s="328"/>
    </row>
    <row r="2317" spans="1:13" x14ac:dyDescent="0.35">
      <c r="A2317" t="s">
        <v>139</v>
      </c>
      <c r="B2317" t="s">
        <v>554</v>
      </c>
      <c r="C2317" t="s">
        <v>555</v>
      </c>
      <c r="D2317" t="s">
        <v>170</v>
      </c>
      <c r="E2317" t="s">
        <v>292</v>
      </c>
      <c r="F2317" s="328"/>
      <c r="G2317" s="328"/>
      <c r="H2317" s="328"/>
      <c r="I2317" s="328">
        <v>0</v>
      </c>
      <c r="J2317" s="328"/>
      <c r="K2317" s="328"/>
      <c r="L2317" s="328"/>
      <c r="M2317" s="328"/>
    </row>
    <row r="2318" spans="1:13" x14ac:dyDescent="0.35">
      <c r="A2318" t="s">
        <v>139</v>
      </c>
      <c r="B2318" t="s">
        <v>556</v>
      </c>
      <c r="C2318" t="s">
        <v>557</v>
      </c>
      <c r="D2318" t="s">
        <v>170</v>
      </c>
      <c r="E2318" t="s">
        <v>292</v>
      </c>
      <c r="F2318" s="328"/>
      <c r="G2318" s="328"/>
      <c r="H2318" s="328"/>
      <c r="I2318" s="328">
        <v>-5.9279999999999999</v>
      </c>
      <c r="J2318" s="328"/>
      <c r="K2318" s="328"/>
      <c r="L2318" s="328"/>
      <c r="M2318" s="328"/>
    </row>
    <row r="2319" spans="1:13" x14ac:dyDescent="0.35">
      <c r="A2319" t="s">
        <v>139</v>
      </c>
      <c r="B2319" t="s">
        <v>558</v>
      </c>
      <c r="C2319" t="s">
        <v>559</v>
      </c>
      <c r="D2319" t="s">
        <v>170</v>
      </c>
      <c r="E2319" t="s">
        <v>292</v>
      </c>
      <c r="F2319" s="328"/>
      <c r="G2319" s="328"/>
      <c r="H2319" s="328"/>
      <c r="I2319" s="328">
        <v>33.485999999999997</v>
      </c>
      <c r="J2319" s="328"/>
      <c r="K2319" s="328"/>
      <c r="L2319" s="328"/>
      <c r="M2319" s="328"/>
    </row>
    <row r="2320" spans="1:13" x14ac:dyDescent="0.35">
      <c r="A2320" t="s">
        <v>139</v>
      </c>
      <c r="B2320" t="s">
        <v>560</v>
      </c>
      <c r="C2320" t="s">
        <v>561</v>
      </c>
      <c r="D2320" t="s">
        <v>170</v>
      </c>
      <c r="E2320" t="s">
        <v>292</v>
      </c>
      <c r="F2320" s="328"/>
      <c r="G2320" s="328"/>
      <c r="H2320" s="328"/>
      <c r="I2320" s="328">
        <v>-137.125</v>
      </c>
      <c r="J2320" s="328"/>
      <c r="K2320" s="328"/>
      <c r="L2320" s="328"/>
      <c r="M2320" s="328"/>
    </row>
    <row r="2321" spans="1:13" x14ac:dyDescent="0.35">
      <c r="A2321" t="s">
        <v>139</v>
      </c>
      <c r="B2321" t="s">
        <v>562</v>
      </c>
      <c r="C2321" t="s">
        <v>563</v>
      </c>
      <c r="D2321" t="s">
        <v>170</v>
      </c>
      <c r="E2321" t="s">
        <v>292</v>
      </c>
      <c r="F2321" s="328"/>
      <c r="G2321" s="328"/>
      <c r="H2321" s="328"/>
      <c r="I2321" s="328">
        <v>1.1599999999999899</v>
      </c>
      <c r="J2321" s="328"/>
      <c r="K2321" s="328"/>
      <c r="L2321" s="328"/>
      <c r="M2321" s="328"/>
    </row>
    <row r="2322" spans="1:13" x14ac:dyDescent="0.35">
      <c r="A2322" t="s">
        <v>139</v>
      </c>
      <c r="B2322" t="s">
        <v>564</v>
      </c>
      <c r="C2322" t="s">
        <v>565</v>
      </c>
      <c r="D2322" t="s">
        <v>170</v>
      </c>
      <c r="E2322" t="s">
        <v>292</v>
      </c>
      <c r="F2322" s="328"/>
      <c r="G2322" s="328"/>
      <c r="H2322" s="328"/>
      <c r="I2322" s="328">
        <v>0</v>
      </c>
      <c r="J2322" s="328"/>
      <c r="K2322" s="328"/>
      <c r="L2322" s="328"/>
      <c r="M2322" s="328"/>
    </row>
    <row r="2323" spans="1:13" x14ac:dyDescent="0.35">
      <c r="A2323" t="s">
        <v>139</v>
      </c>
      <c r="B2323" t="s">
        <v>566</v>
      </c>
      <c r="C2323" t="s">
        <v>567</v>
      </c>
      <c r="D2323" t="s">
        <v>170</v>
      </c>
      <c r="E2323" t="s">
        <v>292</v>
      </c>
      <c r="F2323" s="328"/>
      <c r="G2323" s="328"/>
      <c r="H2323" s="328"/>
      <c r="I2323" s="328">
        <v>-5.9279999999999999</v>
      </c>
      <c r="J2323" s="328"/>
      <c r="K2323" s="328"/>
      <c r="L2323" s="328"/>
      <c r="M2323" s="328"/>
    </row>
    <row r="2324" spans="1:13" x14ac:dyDescent="0.35">
      <c r="A2324" t="s">
        <v>139</v>
      </c>
      <c r="B2324" t="s">
        <v>568</v>
      </c>
      <c r="C2324" t="s">
        <v>569</v>
      </c>
      <c r="D2324" t="s">
        <v>170</v>
      </c>
      <c r="E2324" t="s">
        <v>292</v>
      </c>
      <c r="F2324" s="328"/>
      <c r="G2324" s="328"/>
      <c r="H2324" s="328"/>
      <c r="I2324" s="328">
        <v>33.485999999999997</v>
      </c>
      <c r="J2324" s="328"/>
      <c r="K2324" s="328"/>
      <c r="L2324" s="328"/>
      <c r="M2324" s="328"/>
    </row>
    <row r="2325" spans="1:13" x14ac:dyDescent="0.35">
      <c r="A2325" t="s">
        <v>139</v>
      </c>
      <c r="B2325" t="s">
        <v>570</v>
      </c>
      <c r="C2325" t="s">
        <v>571</v>
      </c>
      <c r="D2325" t="s">
        <v>170</v>
      </c>
      <c r="E2325" t="s">
        <v>292</v>
      </c>
      <c r="F2325" s="328"/>
      <c r="G2325" s="328"/>
      <c r="H2325" s="328"/>
      <c r="I2325" s="328">
        <v>-137.125</v>
      </c>
      <c r="J2325" s="328"/>
      <c r="K2325" s="328"/>
      <c r="L2325" s="328"/>
      <c r="M2325" s="328"/>
    </row>
    <row r="2326" spans="1:13" x14ac:dyDescent="0.35">
      <c r="A2326" t="s">
        <v>139</v>
      </c>
      <c r="B2326" t="s">
        <v>572</v>
      </c>
      <c r="C2326" t="s">
        <v>573</v>
      </c>
      <c r="D2326" t="s">
        <v>170</v>
      </c>
      <c r="E2326" t="s">
        <v>292</v>
      </c>
      <c r="F2326" s="328"/>
      <c r="G2326" s="328"/>
      <c r="H2326" s="328"/>
      <c r="I2326" s="328">
        <v>1.1599999999999899</v>
      </c>
      <c r="J2326" s="328"/>
      <c r="K2326" s="328"/>
      <c r="L2326" s="328"/>
      <c r="M2326" s="328"/>
    </row>
    <row r="2327" spans="1:13" x14ac:dyDescent="0.35">
      <c r="A2327" t="s">
        <v>139</v>
      </c>
      <c r="B2327" t="s">
        <v>574</v>
      </c>
      <c r="C2327" t="s">
        <v>575</v>
      </c>
      <c r="D2327" t="s">
        <v>170</v>
      </c>
      <c r="E2327" t="s">
        <v>292</v>
      </c>
      <c r="F2327" s="328"/>
      <c r="G2327" s="328"/>
      <c r="H2327" s="328"/>
      <c r="I2327" s="328">
        <v>0</v>
      </c>
      <c r="J2327" s="328"/>
      <c r="K2327" s="328"/>
      <c r="L2327" s="328"/>
      <c r="M2327" s="328"/>
    </row>
    <row r="2328" spans="1:13" x14ac:dyDescent="0.35">
      <c r="A2328" t="s">
        <v>139</v>
      </c>
      <c r="B2328" t="s">
        <v>576</v>
      </c>
      <c r="C2328" t="s">
        <v>577</v>
      </c>
      <c r="D2328" t="s">
        <v>170</v>
      </c>
      <c r="E2328" t="s">
        <v>292</v>
      </c>
      <c r="F2328" s="328"/>
      <c r="G2328" s="328"/>
      <c r="H2328" s="328"/>
      <c r="I2328" s="328">
        <v>-6.8460000000000001</v>
      </c>
      <c r="J2328" s="328"/>
      <c r="K2328" s="328"/>
      <c r="L2328" s="328"/>
      <c r="M2328" s="328"/>
    </row>
    <row r="2329" spans="1:13" x14ac:dyDescent="0.35">
      <c r="A2329" t="s">
        <v>139</v>
      </c>
      <c r="B2329" t="s">
        <v>578</v>
      </c>
      <c r="C2329" t="s">
        <v>579</v>
      </c>
      <c r="D2329" t="s">
        <v>170</v>
      </c>
      <c r="E2329" t="s">
        <v>292</v>
      </c>
      <c r="F2329" s="328"/>
      <c r="G2329" s="328"/>
      <c r="H2329" s="328"/>
      <c r="I2329" s="328">
        <v>18.433</v>
      </c>
      <c r="J2329" s="328"/>
      <c r="K2329" s="328"/>
      <c r="L2329" s="328"/>
      <c r="M2329" s="328"/>
    </row>
    <row r="2330" spans="1:13" x14ac:dyDescent="0.35">
      <c r="A2330" t="s">
        <v>139</v>
      </c>
      <c r="B2330" t="s">
        <v>580</v>
      </c>
      <c r="C2330" t="s">
        <v>581</v>
      </c>
      <c r="D2330" t="s">
        <v>170</v>
      </c>
      <c r="E2330" t="s">
        <v>292</v>
      </c>
      <c r="F2330" s="328"/>
      <c r="G2330" s="328"/>
      <c r="H2330" s="328"/>
      <c r="I2330" s="328">
        <v>-181.66300000000001</v>
      </c>
      <c r="J2330" s="328"/>
      <c r="K2330" s="328"/>
      <c r="L2330" s="328"/>
      <c r="M2330" s="328"/>
    </row>
    <row r="2331" spans="1:13" x14ac:dyDescent="0.35">
      <c r="A2331" t="s">
        <v>139</v>
      </c>
      <c r="B2331" t="s">
        <v>582</v>
      </c>
      <c r="C2331" t="s">
        <v>583</v>
      </c>
      <c r="D2331" t="s">
        <v>170</v>
      </c>
      <c r="E2331" t="s">
        <v>292</v>
      </c>
      <c r="F2331" s="328"/>
      <c r="G2331" s="328"/>
      <c r="H2331" s="328"/>
      <c r="I2331" s="328">
        <v>1.3720000000000001</v>
      </c>
      <c r="J2331" s="328"/>
      <c r="K2331" s="328"/>
      <c r="L2331" s="328"/>
      <c r="M2331" s="328"/>
    </row>
    <row r="2332" spans="1:13" x14ac:dyDescent="0.35">
      <c r="A2332" t="s">
        <v>139</v>
      </c>
      <c r="B2332" t="s">
        <v>584</v>
      </c>
      <c r="C2332" t="s">
        <v>585</v>
      </c>
      <c r="D2332" t="s">
        <v>170</v>
      </c>
      <c r="E2332" t="s">
        <v>292</v>
      </c>
      <c r="F2332" s="328"/>
      <c r="G2332" s="328"/>
      <c r="H2332" s="328"/>
      <c r="I2332" s="328">
        <v>0</v>
      </c>
      <c r="J2332" s="328"/>
      <c r="K2332" s="328"/>
      <c r="L2332" s="328"/>
      <c r="M2332" s="328"/>
    </row>
    <row r="2333" spans="1:13" x14ac:dyDescent="0.35">
      <c r="A2333" t="s">
        <v>139</v>
      </c>
      <c r="B2333" t="s">
        <v>586</v>
      </c>
      <c r="C2333" t="s">
        <v>587</v>
      </c>
      <c r="D2333" t="s">
        <v>170</v>
      </c>
      <c r="E2333" t="s">
        <v>292</v>
      </c>
      <c r="F2333" s="328"/>
      <c r="G2333" s="328"/>
      <c r="H2333" s="328"/>
      <c r="I2333" s="328">
        <v>-6.8460000000000001</v>
      </c>
      <c r="J2333" s="328"/>
      <c r="K2333" s="328"/>
      <c r="L2333" s="328"/>
      <c r="M2333" s="328"/>
    </row>
    <row r="2334" spans="1:13" x14ac:dyDescent="0.35">
      <c r="A2334" t="s">
        <v>139</v>
      </c>
      <c r="B2334" t="s">
        <v>588</v>
      </c>
      <c r="C2334" t="s">
        <v>589</v>
      </c>
      <c r="D2334" t="s">
        <v>170</v>
      </c>
      <c r="E2334" t="s">
        <v>292</v>
      </c>
      <c r="F2334" s="328"/>
      <c r="G2334" s="328"/>
      <c r="H2334" s="328"/>
      <c r="I2334" s="328">
        <v>18.433</v>
      </c>
      <c r="J2334" s="328"/>
      <c r="K2334" s="328"/>
      <c r="L2334" s="328"/>
      <c r="M2334" s="328"/>
    </row>
    <row r="2335" spans="1:13" x14ac:dyDescent="0.35">
      <c r="A2335" t="s">
        <v>139</v>
      </c>
      <c r="B2335" t="s">
        <v>590</v>
      </c>
      <c r="C2335" t="s">
        <v>591</v>
      </c>
      <c r="D2335" t="s">
        <v>170</v>
      </c>
      <c r="E2335" t="s">
        <v>292</v>
      </c>
      <c r="F2335" s="328"/>
      <c r="G2335" s="328"/>
      <c r="H2335" s="328"/>
      <c r="I2335" s="328">
        <v>-181.66300000000001</v>
      </c>
      <c r="J2335" s="328"/>
      <c r="K2335" s="328"/>
      <c r="L2335" s="328"/>
      <c r="M2335" s="328"/>
    </row>
    <row r="2336" spans="1:13" x14ac:dyDescent="0.35">
      <c r="A2336" t="s">
        <v>139</v>
      </c>
      <c r="B2336" t="s">
        <v>592</v>
      </c>
      <c r="C2336" t="s">
        <v>593</v>
      </c>
      <c r="D2336" t="s">
        <v>170</v>
      </c>
      <c r="E2336" t="s">
        <v>292</v>
      </c>
      <c r="F2336" s="328"/>
      <c r="G2336" s="328"/>
      <c r="H2336" s="328"/>
      <c r="I2336" s="328">
        <v>1.3720000000000001</v>
      </c>
      <c r="J2336" s="328"/>
      <c r="K2336" s="328"/>
      <c r="L2336" s="328"/>
      <c r="M2336" s="328"/>
    </row>
    <row r="2337" spans="1:13" x14ac:dyDescent="0.35">
      <c r="A2337" t="s">
        <v>139</v>
      </c>
      <c r="B2337" t="s">
        <v>594</v>
      </c>
      <c r="C2337" t="s">
        <v>595</v>
      </c>
      <c r="D2337" t="s">
        <v>170</v>
      </c>
      <c r="E2337" t="s">
        <v>292</v>
      </c>
      <c r="F2337" s="328"/>
      <c r="G2337" s="328"/>
      <c r="H2337" s="328"/>
      <c r="I2337" s="328">
        <v>0</v>
      </c>
      <c r="J2337" s="328"/>
      <c r="K2337" s="328"/>
      <c r="L2337" s="328"/>
      <c r="M2337" s="328"/>
    </row>
    <row r="2338" spans="1:13" x14ac:dyDescent="0.35">
      <c r="A2338" t="s">
        <v>139</v>
      </c>
      <c r="B2338" t="s">
        <v>596</v>
      </c>
      <c r="C2338" t="s">
        <v>597</v>
      </c>
      <c r="D2338" t="s">
        <v>170</v>
      </c>
      <c r="E2338" t="s">
        <v>292</v>
      </c>
      <c r="F2338" s="328"/>
      <c r="G2338" s="328"/>
      <c r="H2338" s="328"/>
      <c r="I2338" s="328">
        <v>0.91799999999999904</v>
      </c>
      <c r="J2338" s="328"/>
      <c r="K2338" s="328"/>
      <c r="L2338" s="328"/>
      <c r="M2338" s="328"/>
    </row>
    <row r="2339" spans="1:13" x14ac:dyDescent="0.35">
      <c r="A2339" t="s">
        <v>139</v>
      </c>
      <c r="B2339" t="s">
        <v>598</v>
      </c>
      <c r="C2339" t="s">
        <v>599</v>
      </c>
      <c r="D2339" t="s">
        <v>170</v>
      </c>
      <c r="E2339" t="s">
        <v>292</v>
      </c>
      <c r="F2339" s="328"/>
      <c r="G2339" s="328"/>
      <c r="H2339" s="328"/>
      <c r="I2339" s="328">
        <v>15.053000000000001</v>
      </c>
      <c r="J2339" s="328"/>
      <c r="K2339" s="328"/>
      <c r="L2339" s="328"/>
      <c r="M2339" s="328"/>
    </row>
    <row r="2340" spans="1:13" x14ac:dyDescent="0.35">
      <c r="A2340" t="s">
        <v>139</v>
      </c>
      <c r="B2340" t="s">
        <v>600</v>
      </c>
      <c r="C2340" t="s">
        <v>601</v>
      </c>
      <c r="D2340" t="s">
        <v>170</v>
      </c>
      <c r="E2340" t="s">
        <v>292</v>
      </c>
      <c r="F2340" s="328"/>
      <c r="G2340" s="328"/>
      <c r="H2340" s="328"/>
      <c r="I2340" s="328">
        <v>44.538000000000103</v>
      </c>
      <c r="J2340" s="328"/>
      <c r="K2340" s="328"/>
      <c r="L2340" s="328"/>
      <c r="M2340" s="328"/>
    </row>
    <row r="2341" spans="1:13" x14ac:dyDescent="0.35">
      <c r="A2341" t="s">
        <v>139</v>
      </c>
      <c r="B2341" t="s">
        <v>602</v>
      </c>
      <c r="C2341" t="s">
        <v>603</v>
      </c>
      <c r="D2341" t="s">
        <v>170</v>
      </c>
      <c r="E2341" t="s">
        <v>292</v>
      </c>
      <c r="F2341" s="328"/>
      <c r="G2341" s="328"/>
      <c r="H2341" s="328"/>
      <c r="I2341" s="328">
        <v>-0.21200000000001101</v>
      </c>
      <c r="J2341" s="328"/>
      <c r="K2341" s="328"/>
      <c r="L2341" s="328"/>
      <c r="M2341" s="328"/>
    </row>
    <row r="2342" spans="1:13" x14ac:dyDescent="0.35">
      <c r="A2342" t="s">
        <v>139</v>
      </c>
      <c r="B2342" t="s">
        <v>604</v>
      </c>
      <c r="C2342" t="s">
        <v>605</v>
      </c>
      <c r="D2342" t="s">
        <v>170</v>
      </c>
      <c r="E2342" t="s">
        <v>292</v>
      </c>
      <c r="F2342" s="328"/>
      <c r="G2342" s="328"/>
      <c r="H2342" s="328"/>
      <c r="I2342" s="328">
        <v>0</v>
      </c>
      <c r="J2342" s="328"/>
      <c r="K2342" s="328"/>
      <c r="L2342" s="328"/>
      <c r="M2342" s="328"/>
    </row>
    <row r="2343" spans="1:13" x14ac:dyDescent="0.35">
      <c r="A2343" t="s">
        <v>139</v>
      </c>
      <c r="B2343" t="s">
        <v>606</v>
      </c>
      <c r="C2343" t="s">
        <v>607</v>
      </c>
      <c r="D2343" t="s">
        <v>170</v>
      </c>
      <c r="E2343" t="s">
        <v>292</v>
      </c>
      <c r="F2343" s="328"/>
      <c r="G2343" s="328"/>
      <c r="H2343" s="328"/>
      <c r="I2343" s="328">
        <v>0.91799999999999904</v>
      </c>
      <c r="J2343" s="328"/>
      <c r="K2343" s="328"/>
      <c r="L2343" s="328"/>
      <c r="M2343" s="328"/>
    </row>
    <row r="2344" spans="1:13" x14ac:dyDescent="0.35">
      <c r="A2344" t="s">
        <v>139</v>
      </c>
      <c r="B2344" t="s">
        <v>608</v>
      </c>
      <c r="C2344" t="s">
        <v>609</v>
      </c>
      <c r="D2344" t="s">
        <v>170</v>
      </c>
      <c r="E2344" t="s">
        <v>292</v>
      </c>
      <c r="F2344" s="328"/>
      <c r="G2344" s="328"/>
      <c r="H2344" s="328"/>
      <c r="I2344" s="328">
        <v>15.053000000000001</v>
      </c>
      <c r="J2344" s="328"/>
      <c r="K2344" s="328"/>
      <c r="L2344" s="328"/>
      <c r="M2344" s="328"/>
    </row>
    <row r="2345" spans="1:13" x14ac:dyDescent="0.35">
      <c r="A2345" t="s">
        <v>139</v>
      </c>
      <c r="B2345" t="s">
        <v>610</v>
      </c>
      <c r="C2345" t="s">
        <v>611</v>
      </c>
      <c r="D2345" t="s">
        <v>170</v>
      </c>
      <c r="E2345" t="s">
        <v>292</v>
      </c>
      <c r="F2345" s="328"/>
      <c r="G2345" s="328"/>
      <c r="H2345" s="328"/>
      <c r="I2345" s="328">
        <v>44.538000000000103</v>
      </c>
      <c r="J2345" s="328"/>
      <c r="K2345" s="328"/>
      <c r="L2345" s="328"/>
      <c r="M2345" s="328"/>
    </row>
    <row r="2346" spans="1:13" x14ac:dyDescent="0.35">
      <c r="A2346" t="s">
        <v>139</v>
      </c>
      <c r="B2346" t="s">
        <v>612</v>
      </c>
      <c r="C2346" t="s">
        <v>613</v>
      </c>
      <c r="D2346" t="s">
        <v>170</v>
      </c>
      <c r="E2346" t="s">
        <v>292</v>
      </c>
      <c r="F2346" s="328"/>
      <c r="G2346" s="328"/>
      <c r="H2346" s="328"/>
      <c r="I2346" s="328">
        <v>-0.21200000000001101</v>
      </c>
      <c r="J2346" s="328"/>
      <c r="K2346" s="328"/>
      <c r="L2346" s="328"/>
      <c r="M2346" s="328"/>
    </row>
    <row r="2347" spans="1:13" x14ac:dyDescent="0.35">
      <c r="A2347" t="s">
        <v>139</v>
      </c>
      <c r="B2347" t="s">
        <v>614</v>
      </c>
      <c r="C2347" t="s">
        <v>615</v>
      </c>
      <c r="D2347" t="s">
        <v>170</v>
      </c>
      <c r="E2347" t="s">
        <v>292</v>
      </c>
      <c r="F2347" s="328"/>
      <c r="G2347" s="328"/>
      <c r="H2347" s="328"/>
      <c r="I2347" s="328">
        <v>0</v>
      </c>
      <c r="J2347" s="328"/>
      <c r="K2347" s="328"/>
      <c r="L2347" s="328"/>
      <c r="M2347" s="328"/>
    </row>
    <row r="2348" spans="1:13" ht="38.25" x14ac:dyDescent="0.35">
      <c r="A2348" t="s">
        <v>139</v>
      </c>
      <c r="B2348" t="s">
        <v>616</v>
      </c>
      <c r="C2348" s="327" t="s">
        <v>617</v>
      </c>
      <c r="D2348" t="s">
        <v>424</v>
      </c>
      <c r="E2348" t="s">
        <v>292</v>
      </c>
      <c r="F2348" s="444"/>
      <c r="G2348" s="444"/>
      <c r="H2348" s="444"/>
      <c r="I2348" s="444">
        <v>1646.3</v>
      </c>
      <c r="J2348" s="444"/>
      <c r="K2348" s="444"/>
      <c r="L2348" s="444"/>
      <c r="M2348" s="444"/>
    </row>
    <row r="2349" spans="1:13" ht="25.5" x14ac:dyDescent="0.35">
      <c r="A2349" t="s">
        <v>139</v>
      </c>
      <c r="B2349" t="s">
        <v>618</v>
      </c>
      <c r="C2349" s="327" t="s">
        <v>619</v>
      </c>
      <c r="D2349" t="s">
        <v>424</v>
      </c>
      <c r="E2349" t="s">
        <v>292</v>
      </c>
      <c r="F2349" s="444"/>
      <c r="G2349" s="444"/>
      <c r="H2349" s="444"/>
      <c r="I2349" s="444">
        <v>20.3</v>
      </c>
      <c r="J2349" s="444"/>
      <c r="K2349" s="444"/>
      <c r="L2349" s="444"/>
      <c r="M2349" s="444"/>
    </row>
    <row r="2350" spans="1:13" ht="25.5" x14ac:dyDescent="0.35">
      <c r="A2350" t="s">
        <v>139</v>
      </c>
      <c r="B2350" t="s">
        <v>620</v>
      </c>
      <c r="C2350" s="327" t="s">
        <v>621</v>
      </c>
      <c r="D2350" t="s">
        <v>176</v>
      </c>
      <c r="E2350" t="s">
        <v>292</v>
      </c>
      <c r="F2350" s="445"/>
      <c r="G2350" s="445"/>
      <c r="H2350" s="445"/>
      <c r="I2350" s="445">
        <v>1.23306809208528E-2</v>
      </c>
      <c r="J2350" s="445"/>
      <c r="K2350" s="445"/>
      <c r="L2350" s="445"/>
      <c r="M2350" s="445"/>
    </row>
    <row r="2351" spans="1:13" x14ac:dyDescent="0.35">
      <c r="A2351" t="s">
        <v>139</v>
      </c>
      <c r="B2351" t="s">
        <v>622</v>
      </c>
      <c r="C2351" t="s">
        <v>623</v>
      </c>
      <c r="D2351" t="s">
        <v>424</v>
      </c>
      <c r="E2351" t="s">
        <v>292</v>
      </c>
      <c r="F2351" s="444"/>
      <c r="G2351" s="444"/>
      <c r="H2351" s="444"/>
      <c r="I2351" s="444">
        <v>1451.72</v>
      </c>
      <c r="J2351" s="444"/>
      <c r="K2351" s="444"/>
      <c r="L2351" s="444"/>
      <c r="M2351" s="444"/>
    </row>
    <row r="2352" spans="1:13" x14ac:dyDescent="0.35">
      <c r="A2352" t="s">
        <v>139</v>
      </c>
      <c r="B2352" t="s">
        <v>624</v>
      </c>
      <c r="C2352" t="s">
        <v>625</v>
      </c>
      <c r="D2352" t="s">
        <v>424</v>
      </c>
      <c r="E2352" t="s">
        <v>292</v>
      </c>
      <c r="F2352" s="444"/>
      <c r="G2352" s="444"/>
      <c r="H2352" s="444"/>
      <c r="I2352" s="444">
        <v>52.53</v>
      </c>
      <c r="J2352" s="444"/>
      <c r="K2352" s="444"/>
      <c r="L2352" s="444"/>
      <c r="M2352" s="444"/>
    </row>
    <row r="2353" spans="1:13" x14ac:dyDescent="0.35">
      <c r="A2353" t="s">
        <v>139</v>
      </c>
      <c r="B2353" t="s">
        <v>626</v>
      </c>
      <c r="C2353" t="s">
        <v>627</v>
      </c>
      <c r="D2353" t="s">
        <v>424</v>
      </c>
      <c r="E2353" t="s">
        <v>292</v>
      </c>
      <c r="F2353" s="444"/>
      <c r="G2353" s="444"/>
      <c r="H2353" s="444"/>
      <c r="I2353" s="444">
        <v>1283.29</v>
      </c>
      <c r="J2353" s="444"/>
      <c r="K2353" s="444"/>
      <c r="L2353" s="444"/>
      <c r="M2353" s="444"/>
    </row>
    <row r="2354" spans="1:13" x14ac:dyDescent="0.35">
      <c r="A2354" t="s">
        <v>139</v>
      </c>
      <c r="B2354" t="s">
        <v>628</v>
      </c>
      <c r="C2354" t="s">
        <v>629</v>
      </c>
      <c r="D2354" t="s">
        <v>424</v>
      </c>
      <c r="E2354" t="s">
        <v>292</v>
      </c>
      <c r="F2354" s="444"/>
      <c r="G2354" s="444"/>
      <c r="H2354" s="444"/>
      <c r="I2354" s="444">
        <v>112.63</v>
      </c>
      <c r="J2354" s="444"/>
      <c r="K2354" s="444"/>
      <c r="L2354" s="444"/>
      <c r="M2354" s="444"/>
    </row>
    <row r="2355" spans="1:13" x14ac:dyDescent="0.35">
      <c r="A2355" t="s">
        <v>139</v>
      </c>
      <c r="B2355" t="s">
        <v>630</v>
      </c>
      <c r="C2355" t="s">
        <v>631</v>
      </c>
      <c r="D2355" t="s">
        <v>188</v>
      </c>
      <c r="E2355" t="s">
        <v>292</v>
      </c>
      <c r="F2355" s="446"/>
      <c r="G2355" s="446"/>
      <c r="H2355" s="446"/>
      <c r="I2355" s="446">
        <v>5303700</v>
      </c>
      <c r="J2355" s="446"/>
      <c r="K2355" s="446"/>
      <c r="L2355" s="446"/>
      <c r="M2355" s="446"/>
    </row>
    <row r="2356" spans="1:13" x14ac:dyDescent="0.35">
      <c r="A2356" t="s">
        <v>139</v>
      </c>
      <c r="B2356" t="s">
        <v>632</v>
      </c>
      <c r="C2356" t="s">
        <v>633</v>
      </c>
      <c r="D2356" t="s">
        <v>188</v>
      </c>
      <c r="E2356" t="s">
        <v>292</v>
      </c>
      <c r="F2356" s="446"/>
      <c r="G2356" s="446"/>
      <c r="H2356" s="446"/>
      <c r="I2356" s="446">
        <v>0</v>
      </c>
      <c r="J2356" s="446"/>
      <c r="K2356" s="446"/>
      <c r="L2356" s="446"/>
      <c r="M2356" s="446"/>
    </row>
    <row r="2357" spans="1:13" x14ac:dyDescent="0.35">
      <c r="A2357" t="s">
        <v>139</v>
      </c>
      <c r="B2357" t="s">
        <v>634</v>
      </c>
      <c r="C2357" t="s">
        <v>635</v>
      </c>
      <c r="D2357" t="s">
        <v>636</v>
      </c>
      <c r="E2357" t="s">
        <v>292</v>
      </c>
      <c r="F2357" s="446"/>
      <c r="G2357" s="446"/>
      <c r="H2357" s="446"/>
      <c r="I2357" s="446">
        <v>5200806</v>
      </c>
      <c r="J2357" s="446"/>
      <c r="K2357" s="446"/>
      <c r="L2357" s="446"/>
      <c r="M2357" s="446"/>
    </row>
    <row r="2358" spans="1:13" x14ac:dyDescent="0.35">
      <c r="A2358" t="s">
        <v>139</v>
      </c>
      <c r="B2358" t="s">
        <v>637</v>
      </c>
      <c r="C2358" t="s">
        <v>638</v>
      </c>
      <c r="D2358" t="s">
        <v>636</v>
      </c>
      <c r="E2358" t="s">
        <v>292</v>
      </c>
      <c r="F2358" s="446"/>
      <c r="G2358" s="446"/>
      <c r="H2358" s="446"/>
      <c r="I2358" s="446">
        <v>0</v>
      </c>
      <c r="J2358" s="446"/>
      <c r="K2358" s="446"/>
      <c r="L2358" s="446"/>
      <c r="M2358" s="446"/>
    </row>
    <row r="2359" spans="1:13" x14ac:dyDescent="0.35">
      <c r="A2359" t="s">
        <v>139</v>
      </c>
      <c r="B2359" t="s">
        <v>639</v>
      </c>
      <c r="C2359" t="s">
        <v>640</v>
      </c>
      <c r="D2359" t="s">
        <v>176</v>
      </c>
      <c r="E2359" t="s">
        <v>292</v>
      </c>
      <c r="F2359" s="445"/>
      <c r="G2359" s="445"/>
      <c r="H2359" s="445"/>
      <c r="I2359" s="445">
        <v>0</v>
      </c>
      <c r="J2359" s="445"/>
      <c r="K2359" s="445"/>
      <c r="L2359" s="445"/>
      <c r="M2359" s="445"/>
    </row>
    <row r="2360" spans="1:13" x14ac:dyDescent="0.35">
      <c r="A2360" t="s">
        <v>139</v>
      </c>
      <c r="B2360" t="s">
        <v>641</v>
      </c>
      <c r="C2360" t="s">
        <v>642</v>
      </c>
      <c r="D2360" t="s">
        <v>636</v>
      </c>
      <c r="E2360" t="s">
        <v>292</v>
      </c>
      <c r="F2360" s="446"/>
      <c r="G2360" s="446"/>
      <c r="H2360" s="446"/>
      <c r="I2360" s="446">
        <v>226402</v>
      </c>
      <c r="J2360" s="446"/>
      <c r="K2360" s="446"/>
      <c r="L2360" s="446"/>
      <c r="M2360" s="446"/>
    </row>
    <row r="2361" spans="1:13" x14ac:dyDescent="0.35">
      <c r="A2361" t="s">
        <v>139</v>
      </c>
      <c r="B2361" t="s">
        <v>643</v>
      </c>
      <c r="C2361" t="s">
        <v>644</v>
      </c>
      <c r="D2361" t="s">
        <v>176</v>
      </c>
      <c r="E2361" t="s">
        <v>292</v>
      </c>
      <c r="F2361" s="445"/>
      <c r="G2361" s="445"/>
      <c r="H2361" s="445"/>
      <c r="I2361" s="445">
        <v>4.3532098678550901E-2</v>
      </c>
      <c r="J2361" s="445"/>
      <c r="K2361" s="445"/>
      <c r="L2361" s="445"/>
      <c r="M2361" s="445"/>
    </row>
    <row r="2362" spans="1:13" x14ac:dyDescent="0.35">
      <c r="A2362" t="s">
        <v>139</v>
      </c>
      <c r="B2362" t="s">
        <v>645</v>
      </c>
      <c r="C2362" t="s">
        <v>646</v>
      </c>
      <c r="D2362" t="s">
        <v>636</v>
      </c>
      <c r="E2362" t="s">
        <v>292</v>
      </c>
      <c r="F2362" s="446"/>
      <c r="G2362" s="446"/>
      <c r="H2362" s="446"/>
      <c r="I2362" s="446">
        <v>4974404</v>
      </c>
      <c r="J2362" s="446"/>
      <c r="K2362" s="446"/>
      <c r="L2362" s="446"/>
      <c r="M2362" s="446"/>
    </row>
    <row r="2363" spans="1:13" x14ac:dyDescent="0.35">
      <c r="A2363" t="s">
        <v>139</v>
      </c>
      <c r="B2363" t="s">
        <v>647</v>
      </c>
      <c r="C2363" t="s">
        <v>648</v>
      </c>
      <c r="D2363" t="s">
        <v>176</v>
      </c>
      <c r="E2363" t="s">
        <v>292</v>
      </c>
      <c r="F2363" s="445"/>
      <c r="G2363" s="445"/>
      <c r="H2363" s="445"/>
      <c r="I2363" s="445">
        <v>0.95646790132144899</v>
      </c>
      <c r="J2363" s="445"/>
      <c r="K2363" s="445"/>
      <c r="L2363" s="445"/>
      <c r="M2363" s="445"/>
    </row>
    <row r="2364" spans="1:13" x14ac:dyDescent="0.35">
      <c r="A2364" t="s">
        <v>139</v>
      </c>
      <c r="B2364" t="s">
        <v>649</v>
      </c>
      <c r="C2364" t="s">
        <v>650</v>
      </c>
      <c r="D2364" t="s">
        <v>176</v>
      </c>
      <c r="E2364" t="s">
        <v>292</v>
      </c>
      <c r="F2364" s="445"/>
      <c r="G2364" s="445"/>
      <c r="H2364" s="445"/>
      <c r="I2364" s="445">
        <v>0.94399999999999995</v>
      </c>
      <c r="J2364" s="445"/>
      <c r="K2364" s="445"/>
      <c r="L2364" s="445"/>
      <c r="M2364" s="445"/>
    </row>
    <row r="2365" spans="1:13" x14ac:dyDescent="0.35">
      <c r="A2365" t="s">
        <v>139</v>
      </c>
      <c r="B2365" t="s">
        <v>651</v>
      </c>
      <c r="C2365" t="s">
        <v>652</v>
      </c>
      <c r="D2365" t="s">
        <v>176</v>
      </c>
      <c r="E2365" t="s">
        <v>292</v>
      </c>
      <c r="F2365" s="445"/>
      <c r="G2365" s="445"/>
      <c r="H2365" s="445"/>
      <c r="I2365" s="445">
        <v>2.79999999999999E-3</v>
      </c>
      <c r="J2365" s="445"/>
      <c r="K2365" s="445"/>
      <c r="L2365" s="445"/>
      <c r="M2365" s="445"/>
    </row>
    <row r="2366" spans="1:13" x14ac:dyDescent="0.35">
      <c r="A2366" t="s">
        <v>139</v>
      </c>
      <c r="B2366" t="s">
        <v>653</v>
      </c>
      <c r="C2366" t="s">
        <v>654</v>
      </c>
      <c r="D2366" t="s">
        <v>176</v>
      </c>
      <c r="E2366" t="s">
        <v>292</v>
      </c>
      <c r="F2366" s="445"/>
      <c r="G2366" s="445"/>
      <c r="H2366" s="445"/>
      <c r="I2366" s="445">
        <v>5.3199999999999997E-2</v>
      </c>
      <c r="J2366" s="445"/>
      <c r="K2366" s="445"/>
      <c r="L2366" s="445"/>
      <c r="M2366" s="445"/>
    </row>
    <row r="2367" spans="1:13" x14ac:dyDescent="0.35">
      <c r="A2367" t="s">
        <v>139</v>
      </c>
      <c r="B2367" t="s">
        <v>655</v>
      </c>
      <c r="C2367" t="s">
        <v>656</v>
      </c>
      <c r="D2367" t="s">
        <v>189</v>
      </c>
      <c r="E2367" t="s">
        <v>292</v>
      </c>
      <c r="F2367" s="446"/>
      <c r="G2367" s="446"/>
      <c r="H2367" s="446"/>
      <c r="I2367" s="446">
        <v>1317</v>
      </c>
      <c r="J2367" s="446"/>
      <c r="K2367" s="446"/>
      <c r="L2367" s="446"/>
      <c r="M2367" s="446"/>
    </row>
    <row r="2368" spans="1:13" x14ac:dyDescent="0.35">
      <c r="A2368" t="s">
        <v>139</v>
      </c>
      <c r="B2368" t="s">
        <v>657</v>
      </c>
      <c r="C2368" t="s">
        <v>658</v>
      </c>
      <c r="D2368" t="s">
        <v>170</v>
      </c>
      <c r="E2368" t="s">
        <v>292</v>
      </c>
      <c r="F2368" s="328"/>
      <c r="G2368" s="328"/>
      <c r="H2368" s="328"/>
      <c r="I2368" s="328">
        <v>0.60799999999999998</v>
      </c>
      <c r="J2368" s="328"/>
      <c r="K2368" s="328"/>
      <c r="L2368" s="328"/>
      <c r="M2368" s="328"/>
    </row>
    <row r="2369" spans="1:13" x14ac:dyDescent="0.35">
      <c r="A2369" t="s">
        <v>139</v>
      </c>
      <c r="B2369" t="s">
        <v>659</v>
      </c>
      <c r="C2369" t="s">
        <v>660</v>
      </c>
      <c r="D2369" t="s">
        <v>170</v>
      </c>
      <c r="E2369" t="s">
        <v>292</v>
      </c>
      <c r="F2369" s="328"/>
      <c r="G2369" s="328"/>
      <c r="H2369" s="328"/>
      <c r="I2369" s="328">
        <v>0</v>
      </c>
      <c r="J2369" s="328"/>
      <c r="K2369" s="328"/>
      <c r="L2369" s="328"/>
      <c r="M2369" s="328"/>
    </row>
    <row r="2370" spans="1:13" x14ac:dyDescent="0.35">
      <c r="A2370" t="s">
        <v>141</v>
      </c>
      <c r="B2370" t="s">
        <v>290</v>
      </c>
      <c r="C2370" t="s">
        <v>291</v>
      </c>
      <c r="D2370" t="s">
        <v>170</v>
      </c>
      <c r="E2370" t="s">
        <v>292</v>
      </c>
      <c r="F2370" s="328"/>
      <c r="G2370" s="328"/>
      <c r="H2370" s="328"/>
      <c r="I2370" s="328">
        <v>29.849</v>
      </c>
      <c r="J2370" s="328"/>
      <c r="K2370" s="328"/>
      <c r="L2370" s="328"/>
      <c r="M2370" s="328"/>
    </row>
    <row r="2371" spans="1:13" x14ac:dyDescent="0.35">
      <c r="A2371" t="s">
        <v>141</v>
      </c>
      <c r="B2371" t="s">
        <v>293</v>
      </c>
      <c r="C2371" t="s">
        <v>294</v>
      </c>
      <c r="D2371" t="s">
        <v>172</v>
      </c>
      <c r="E2371" t="s">
        <v>292</v>
      </c>
      <c r="F2371" s="328"/>
      <c r="G2371" s="328"/>
      <c r="H2371" s="328"/>
      <c r="I2371" s="328">
        <v>1398.453</v>
      </c>
      <c r="J2371" s="328"/>
      <c r="K2371" s="328"/>
      <c r="L2371" s="328"/>
      <c r="M2371" s="328"/>
    </row>
    <row r="2372" spans="1:13" x14ac:dyDescent="0.35">
      <c r="A2372" t="s">
        <v>141</v>
      </c>
      <c r="B2372" t="s">
        <v>295</v>
      </c>
      <c r="C2372" t="s">
        <v>296</v>
      </c>
      <c r="D2372" t="s">
        <v>188</v>
      </c>
      <c r="E2372" t="s">
        <v>292</v>
      </c>
      <c r="F2372" s="443"/>
      <c r="G2372" s="443"/>
      <c r="H2372" s="443">
        <v>1.73</v>
      </c>
      <c r="I2372" s="443">
        <v>1.31</v>
      </c>
      <c r="J2372" s="443"/>
      <c r="K2372" s="443"/>
      <c r="L2372" s="443"/>
      <c r="M2372" s="443"/>
    </row>
    <row r="2373" spans="1:13" x14ac:dyDescent="0.35">
      <c r="A2373" t="s">
        <v>141</v>
      </c>
      <c r="B2373" t="s">
        <v>297</v>
      </c>
      <c r="C2373" t="s">
        <v>298</v>
      </c>
      <c r="D2373" t="s">
        <v>205</v>
      </c>
      <c r="E2373" t="s">
        <v>292</v>
      </c>
      <c r="I2373" t="s">
        <v>299</v>
      </c>
    </row>
    <row r="2374" spans="1:13" x14ac:dyDescent="0.35">
      <c r="A2374" t="s">
        <v>141</v>
      </c>
      <c r="B2374" t="s">
        <v>300</v>
      </c>
      <c r="C2374" t="s">
        <v>301</v>
      </c>
      <c r="D2374" t="s">
        <v>170</v>
      </c>
      <c r="E2374" t="s">
        <v>292</v>
      </c>
      <c r="F2374" s="328"/>
      <c r="G2374" s="328"/>
      <c r="H2374" s="328"/>
      <c r="I2374" s="328">
        <v>0</v>
      </c>
      <c r="J2374" s="328"/>
      <c r="K2374" s="328"/>
      <c r="L2374" s="328"/>
      <c r="M2374" s="328"/>
    </row>
    <row r="2375" spans="1:13" x14ac:dyDescent="0.35">
      <c r="A2375" t="s">
        <v>141</v>
      </c>
      <c r="B2375" t="s">
        <v>302</v>
      </c>
      <c r="C2375" t="s">
        <v>303</v>
      </c>
      <c r="D2375" t="s">
        <v>170</v>
      </c>
      <c r="E2375" t="s">
        <v>292</v>
      </c>
      <c r="F2375" s="328"/>
      <c r="G2375" s="328"/>
      <c r="H2375" s="328"/>
      <c r="I2375" s="328">
        <v>0</v>
      </c>
      <c r="J2375" s="328"/>
      <c r="K2375" s="328"/>
      <c r="L2375" s="328"/>
      <c r="M2375" s="328"/>
    </row>
    <row r="2376" spans="1:13" x14ac:dyDescent="0.35">
      <c r="A2376" t="s">
        <v>141</v>
      </c>
      <c r="B2376" t="s">
        <v>304</v>
      </c>
      <c r="C2376" t="s">
        <v>305</v>
      </c>
      <c r="D2376" t="s">
        <v>186</v>
      </c>
      <c r="E2376" t="s">
        <v>292</v>
      </c>
      <c r="F2376" s="443"/>
      <c r="G2376" s="443"/>
      <c r="H2376" s="443">
        <v>9.4444444444444393E-3</v>
      </c>
      <c r="I2376" s="443">
        <v>4.0416224570425999E-3</v>
      </c>
      <c r="J2376" s="443"/>
      <c r="K2376" s="443"/>
      <c r="L2376" s="443"/>
      <c r="M2376" s="443"/>
    </row>
    <row r="2377" spans="1:13" x14ac:dyDescent="0.35">
      <c r="A2377" t="s">
        <v>141</v>
      </c>
      <c r="B2377" t="s">
        <v>306</v>
      </c>
      <c r="C2377" t="s">
        <v>307</v>
      </c>
      <c r="D2377" t="s">
        <v>205</v>
      </c>
      <c r="E2377" t="s">
        <v>292</v>
      </c>
      <c r="I2377" t="s">
        <v>308</v>
      </c>
    </row>
    <row r="2378" spans="1:13" x14ac:dyDescent="0.35">
      <c r="A2378" t="s">
        <v>141</v>
      </c>
      <c r="B2378" t="s">
        <v>309</v>
      </c>
      <c r="C2378" t="s">
        <v>310</v>
      </c>
      <c r="D2378" t="s">
        <v>170</v>
      </c>
      <c r="E2378" t="s">
        <v>292</v>
      </c>
      <c r="F2378" s="328"/>
      <c r="G2378" s="328"/>
      <c r="H2378" s="328"/>
      <c r="I2378" s="328">
        <v>0.357033422475797</v>
      </c>
      <c r="J2378" s="328"/>
      <c r="K2378" s="328"/>
      <c r="L2378" s="328"/>
      <c r="M2378" s="328"/>
    </row>
    <row r="2379" spans="1:13" x14ac:dyDescent="0.35">
      <c r="A2379" t="s">
        <v>141</v>
      </c>
      <c r="B2379" t="s">
        <v>311</v>
      </c>
      <c r="C2379" t="s">
        <v>312</v>
      </c>
      <c r="D2379" t="s">
        <v>170</v>
      </c>
      <c r="E2379" t="s">
        <v>292</v>
      </c>
      <c r="F2379" s="328"/>
      <c r="G2379" s="328"/>
      <c r="H2379" s="328"/>
      <c r="I2379" s="328">
        <v>-0.8</v>
      </c>
      <c r="J2379" s="328"/>
      <c r="K2379" s="328"/>
      <c r="L2379" s="328"/>
      <c r="M2379" s="328"/>
    </row>
    <row r="2380" spans="1:13" x14ac:dyDescent="0.35">
      <c r="A2380" t="s">
        <v>141</v>
      </c>
      <c r="B2380" t="s">
        <v>313</v>
      </c>
      <c r="C2380" t="s">
        <v>314</v>
      </c>
      <c r="D2380" t="s">
        <v>189</v>
      </c>
      <c r="E2380" t="s">
        <v>292</v>
      </c>
      <c r="F2380" s="444"/>
      <c r="G2380" s="444"/>
      <c r="H2380" s="444">
        <v>0</v>
      </c>
      <c r="I2380" s="444">
        <v>1.7478813559322099</v>
      </c>
      <c r="J2380" s="444"/>
      <c r="K2380" s="444"/>
      <c r="L2380" s="444"/>
      <c r="M2380" s="444"/>
    </row>
    <row r="2381" spans="1:13" x14ac:dyDescent="0.35">
      <c r="A2381" t="s">
        <v>141</v>
      </c>
      <c r="B2381" t="s">
        <v>315</v>
      </c>
      <c r="C2381" t="s">
        <v>316</v>
      </c>
      <c r="D2381" t="s">
        <v>205</v>
      </c>
      <c r="E2381" t="s">
        <v>292</v>
      </c>
      <c r="I2381" t="s">
        <v>299</v>
      </c>
    </row>
    <row r="2382" spans="1:13" x14ac:dyDescent="0.35">
      <c r="A2382" t="s">
        <v>141</v>
      </c>
      <c r="B2382" t="s">
        <v>317</v>
      </c>
      <c r="C2382" t="s">
        <v>318</v>
      </c>
      <c r="D2382" t="s">
        <v>170</v>
      </c>
      <c r="E2382" t="s">
        <v>292</v>
      </c>
      <c r="F2382" s="328"/>
      <c r="G2382" s="328"/>
      <c r="H2382" s="328"/>
      <c r="I2382" s="328">
        <v>-0.28799999999999998</v>
      </c>
      <c r="J2382" s="328"/>
      <c r="K2382" s="328"/>
      <c r="L2382" s="328"/>
      <c r="M2382" s="328"/>
    </row>
    <row r="2383" spans="1:13" x14ac:dyDescent="0.35">
      <c r="A2383" t="s">
        <v>141</v>
      </c>
      <c r="B2383" t="s">
        <v>319</v>
      </c>
      <c r="C2383" t="s">
        <v>320</v>
      </c>
      <c r="D2383" t="s">
        <v>170</v>
      </c>
      <c r="E2383" t="s">
        <v>292</v>
      </c>
      <c r="F2383" s="328"/>
      <c r="G2383" s="328"/>
      <c r="H2383" s="328"/>
      <c r="I2383" s="328">
        <v>0.6</v>
      </c>
      <c r="J2383" s="328"/>
      <c r="K2383" s="328"/>
      <c r="L2383" s="328"/>
      <c r="M2383" s="328"/>
    </row>
    <row r="2384" spans="1:13" x14ac:dyDescent="0.35">
      <c r="A2384" t="s">
        <v>141</v>
      </c>
      <c r="B2384" t="s">
        <v>321</v>
      </c>
      <c r="C2384" t="s">
        <v>322</v>
      </c>
      <c r="D2384" t="s">
        <v>189</v>
      </c>
      <c r="E2384" t="s">
        <v>292</v>
      </c>
      <c r="F2384" s="444"/>
      <c r="G2384" s="444"/>
      <c r="H2384" s="444">
        <v>0</v>
      </c>
      <c r="I2384" s="444">
        <v>-4.3197936814958204</v>
      </c>
      <c r="J2384" s="444"/>
      <c r="K2384" s="444"/>
      <c r="L2384" s="444"/>
      <c r="M2384" s="444"/>
    </row>
    <row r="2385" spans="1:13" x14ac:dyDescent="0.35">
      <c r="A2385" t="s">
        <v>141</v>
      </c>
      <c r="B2385" t="s">
        <v>323</v>
      </c>
      <c r="C2385" t="s">
        <v>324</v>
      </c>
      <c r="D2385" t="s">
        <v>205</v>
      </c>
      <c r="E2385" t="s">
        <v>292</v>
      </c>
      <c r="I2385" t="s">
        <v>299</v>
      </c>
    </row>
    <row r="2386" spans="1:13" x14ac:dyDescent="0.35">
      <c r="A2386" t="s">
        <v>141</v>
      </c>
      <c r="B2386" t="s">
        <v>325</v>
      </c>
      <c r="C2386" t="s">
        <v>326</v>
      </c>
      <c r="D2386" t="s">
        <v>170</v>
      </c>
      <c r="E2386" t="s">
        <v>292</v>
      </c>
      <c r="F2386" s="328"/>
      <c r="G2386" s="328"/>
      <c r="H2386" s="328"/>
      <c r="I2386" s="328">
        <v>-2.6877</v>
      </c>
      <c r="J2386" s="328"/>
      <c r="K2386" s="328"/>
      <c r="L2386" s="328"/>
      <c r="M2386" s="328"/>
    </row>
    <row r="2387" spans="1:13" x14ac:dyDescent="0.35">
      <c r="A2387" t="s">
        <v>141</v>
      </c>
      <c r="B2387" t="s">
        <v>327</v>
      </c>
      <c r="C2387" t="s">
        <v>328</v>
      </c>
      <c r="D2387" t="s">
        <v>170</v>
      </c>
      <c r="E2387" t="s">
        <v>292</v>
      </c>
      <c r="F2387" s="328"/>
      <c r="G2387" s="328"/>
      <c r="H2387" s="328"/>
      <c r="I2387" s="328">
        <v>-22.7</v>
      </c>
      <c r="J2387" s="328"/>
      <c r="K2387" s="328"/>
      <c r="L2387" s="328"/>
      <c r="M2387" s="328"/>
    </row>
    <row r="2388" spans="1:13" x14ac:dyDescent="0.35">
      <c r="A2388" t="s">
        <v>141</v>
      </c>
      <c r="B2388" t="s">
        <v>329</v>
      </c>
      <c r="C2388" t="s">
        <v>330</v>
      </c>
      <c r="D2388" t="s">
        <v>188</v>
      </c>
      <c r="E2388" t="s">
        <v>292</v>
      </c>
      <c r="F2388" s="444"/>
      <c r="G2388" s="444"/>
      <c r="H2388" s="444">
        <v>125.4</v>
      </c>
      <c r="I2388" s="444">
        <v>155.84844451492501</v>
      </c>
      <c r="J2388" s="444"/>
      <c r="K2388" s="444"/>
      <c r="L2388" s="444"/>
      <c r="M2388" s="444"/>
    </row>
    <row r="2389" spans="1:13" x14ac:dyDescent="0.35">
      <c r="A2389" t="s">
        <v>141</v>
      </c>
      <c r="B2389" t="s">
        <v>331</v>
      </c>
      <c r="C2389" t="s">
        <v>332</v>
      </c>
      <c r="D2389" t="s">
        <v>205</v>
      </c>
      <c r="E2389" t="s">
        <v>292</v>
      </c>
      <c r="I2389" t="s">
        <v>299</v>
      </c>
    </row>
    <row r="2390" spans="1:13" x14ac:dyDescent="0.35">
      <c r="A2390" t="s">
        <v>141</v>
      </c>
      <c r="B2390" t="s">
        <v>333</v>
      </c>
      <c r="C2390" t="s">
        <v>334</v>
      </c>
      <c r="D2390" t="s">
        <v>170</v>
      </c>
      <c r="E2390" t="s">
        <v>292</v>
      </c>
      <c r="F2390" s="328"/>
      <c r="G2390" s="328"/>
      <c r="H2390" s="328"/>
      <c r="I2390" s="328">
        <v>-0.57630000000000303</v>
      </c>
      <c r="J2390" s="328"/>
      <c r="K2390" s="328"/>
      <c r="L2390" s="328"/>
      <c r="M2390" s="328"/>
    </row>
    <row r="2391" spans="1:13" x14ac:dyDescent="0.35">
      <c r="A2391" t="s">
        <v>141</v>
      </c>
      <c r="B2391" t="s">
        <v>335</v>
      </c>
      <c r="C2391" t="s">
        <v>336</v>
      </c>
      <c r="D2391" t="s">
        <v>170</v>
      </c>
      <c r="E2391" t="s">
        <v>292</v>
      </c>
      <c r="F2391" s="328"/>
      <c r="G2391" s="328"/>
      <c r="H2391" s="328"/>
      <c r="I2391" s="328">
        <v>-1.5</v>
      </c>
      <c r="J2391" s="328"/>
      <c r="K2391" s="328"/>
      <c r="L2391" s="328"/>
      <c r="M2391" s="328"/>
    </row>
    <row r="2392" spans="1:13" x14ac:dyDescent="0.35">
      <c r="A2392" t="s">
        <v>141</v>
      </c>
      <c r="B2392" t="s">
        <v>337</v>
      </c>
      <c r="C2392" t="s">
        <v>338</v>
      </c>
      <c r="D2392" t="s">
        <v>189</v>
      </c>
      <c r="E2392" t="s">
        <v>292</v>
      </c>
      <c r="F2392" s="443"/>
      <c r="G2392" s="443"/>
      <c r="H2392" s="443">
        <v>3.42</v>
      </c>
      <c r="I2392" s="443">
        <v>1.6510167847271799</v>
      </c>
      <c r="J2392" s="443"/>
      <c r="K2392" s="443"/>
      <c r="L2392" s="443"/>
      <c r="M2392" s="443"/>
    </row>
    <row r="2393" spans="1:13" x14ac:dyDescent="0.35">
      <c r="A2393" t="s">
        <v>141</v>
      </c>
      <c r="B2393" t="s">
        <v>339</v>
      </c>
      <c r="C2393" t="s">
        <v>340</v>
      </c>
      <c r="D2393" t="s">
        <v>205</v>
      </c>
      <c r="E2393" t="s">
        <v>292</v>
      </c>
      <c r="I2393" t="s">
        <v>308</v>
      </c>
    </row>
    <row r="2394" spans="1:13" x14ac:dyDescent="0.35">
      <c r="A2394" t="s">
        <v>141</v>
      </c>
      <c r="B2394" t="s">
        <v>341</v>
      </c>
      <c r="C2394" t="s">
        <v>342</v>
      </c>
      <c r="D2394" t="s">
        <v>170</v>
      </c>
      <c r="E2394" t="s">
        <v>292</v>
      </c>
      <c r="F2394" s="328"/>
      <c r="G2394" s="328"/>
      <c r="H2394" s="328"/>
      <c r="I2394" s="328">
        <v>0</v>
      </c>
      <c r="J2394" s="328"/>
      <c r="K2394" s="328"/>
      <c r="L2394" s="328"/>
      <c r="M2394" s="328"/>
    </row>
    <row r="2395" spans="1:13" x14ac:dyDescent="0.35">
      <c r="A2395" t="s">
        <v>141</v>
      </c>
      <c r="B2395" t="s">
        <v>343</v>
      </c>
      <c r="C2395" t="s">
        <v>344</v>
      </c>
      <c r="D2395" t="s">
        <v>170</v>
      </c>
      <c r="E2395" t="s">
        <v>292</v>
      </c>
      <c r="F2395" s="328"/>
      <c r="G2395" s="328"/>
      <c r="H2395" s="328"/>
      <c r="I2395" s="328">
        <v>0</v>
      </c>
      <c r="J2395" s="328"/>
      <c r="K2395" s="328"/>
      <c r="L2395" s="328"/>
      <c r="M2395" s="328"/>
    </row>
    <row r="2396" spans="1:13" x14ac:dyDescent="0.35">
      <c r="A2396" t="s">
        <v>141</v>
      </c>
      <c r="B2396" t="s">
        <v>345</v>
      </c>
      <c r="C2396" t="s">
        <v>346</v>
      </c>
      <c r="D2396" t="s">
        <v>188</v>
      </c>
      <c r="E2396" t="s">
        <v>292</v>
      </c>
      <c r="F2396" s="444"/>
      <c r="G2396" s="444"/>
      <c r="H2396" s="444"/>
      <c r="I2396" s="444">
        <v>53.3333333333333</v>
      </c>
      <c r="J2396" s="444"/>
      <c r="K2396" s="444"/>
      <c r="L2396" s="444"/>
      <c r="M2396" s="444"/>
    </row>
    <row r="2397" spans="1:13" x14ac:dyDescent="0.35">
      <c r="A2397" t="s">
        <v>141</v>
      </c>
      <c r="B2397" t="s">
        <v>347</v>
      </c>
      <c r="C2397" t="s">
        <v>348</v>
      </c>
      <c r="D2397" t="s">
        <v>188</v>
      </c>
      <c r="E2397" t="s">
        <v>292</v>
      </c>
      <c r="F2397" s="444"/>
      <c r="G2397" s="444"/>
      <c r="H2397" s="444"/>
      <c r="I2397" s="444">
        <v>67.857142857142904</v>
      </c>
      <c r="J2397" s="444"/>
      <c r="K2397" s="444"/>
      <c r="L2397" s="444"/>
      <c r="M2397" s="444"/>
    </row>
    <row r="2398" spans="1:13" x14ac:dyDescent="0.35">
      <c r="A2398" t="s">
        <v>141</v>
      </c>
      <c r="B2398" t="s">
        <v>349</v>
      </c>
      <c r="C2398" t="s">
        <v>350</v>
      </c>
      <c r="D2398" t="s">
        <v>188</v>
      </c>
      <c r="E2398" t="s">
        <v>292</v>
      </c>
      <c r="F2398" s="443"/>
      <c r="G2398" s="443"/>
      <c r="H2398" s="443">
        <v>0</v>
      </c>
      <c r="I2398" s="443">
        <v>2.0490204393181202</v>
      </c>
      <c r="J2398" s="443"/>
      <c r="K2398" s="443"/>
      <c r="L2398" s="443"/>
      <c r="M2398" s="443"/>
    </row>
    <row r="2399" spans="1:13" x14ac:dyDescent="0.35">
      <c r="A2399" t="s">
        <v>141</v>
      </c>
      <c r="B2399" t="s">
        <v>351</v>
      </c>
      <c r="C2399" t="s">
        <v>352</v>
      </c>
      <c r="D2399" t="s">
        <v>205</v>
      </c>
      <c r="E2399" t="s">
        <v>292</v>
      </c>
      <c r="I2399">
        <v>0</v>
      </c>
    </row>
    <row r="2400" spans="1:13" x14ac:dyDescent="0.35">
      <c r="A2400" t="s">
        <v>141</v>
      </c>
      <c r="B2400" t="s">
        <v>353</v>
      </c>
      <c r="C2400" t="s">
        <v>354</v>
      </c>
      <c r="D2400" t="s">
        <v>170</v>
      </c>
      <c r="E2400" t="s">
        <v>292</v>
      </c>
      <c r="F2400" s="328"/>
      <c r="G2400" s="328"/>
      <c r="H2400" s="328"/>
      <c r="I2400" s="328">
        <v>-1.58101</v>
      </c>
      <c r="J2400" s="328"/>
      <c r="K2400" s="328"/>
      <c r="L2400" s="328"/>
      <c r="M2400" s="328"/>
    </row>
    <row r="2401" spans="1:13" x14ac:dyDescent="0.35">
      <c r="A2401" t="s">
        <v>141</v>
      </c>
      <c r="B2401" t="s">
        <v>355</v>
      </c>
      <c r="C2401" t="s">
        <v>356</v>
      </c>
      <c r="D2401" t="s">
        <v>170</v>
      </c>
      <c r="E2401" t="s">
        <v>292</v>
      </c>
      <c r="F2401" s="328"/>
      <c r="G2401" s="328"/>
      <c r="H2401" s="328"/>
      <c r="I2401" s="328">
        <v>0</v>
      </c>
      <c r="J2401" s="328"/>
      <c r="K2401" s="328"/>
      <c r="L2401" s="328"/>
      <c r="M2401" s="328"/>
    </row>
    <row r="2402" spans="1:13" x14ac:dyDescent="0.35">
      <c r="A2402" t="s">
        <v>141</v>
      </c>
      <c r="B2402" t="s">
        <v>357</v>
      </c>
      <c r="C2402" t="s">
        <v>358</v>
      </c>
      <c r="D2402" t="s">
        <v>188</v>
      </c>
      <c r="E2402" t="s">
        <v>292</v>
      </c>
      <c r="F2402" s="443"/>
      <c r="G2402" s="443"/>
      <c r="H2402" s="443">
        <v>0</v>
      </c>
      <c r="I2402" s="443">
        <v>21.4598255344054</v>
      </c>
      <c r="J2402" s="443"/>
      <c r="K2402" s="443"/>
      <c r="L2402" s="443"/>
      <c r="M2402" s="443"/>
    </row>
    <row r="2403" spans="1:13" x14ac:dyDescent="0.35">
      <c r="A2403" t="s">
        <v>141</v>
      </c>
      <c r="B2403" t="s">
        <v>359</v>
      </c>
      <c r="C2403" t="s">
        <v>360</v>
      </c>
      <c r="D2403" t="s">
        <v>205</v>
      </c>
      <c r="E2403" t="s">
        <v>292</v>
      </c>
      <c r="I2403">
        <v>0</v>
      </c>
    </row>
    <row r="2404" spans="1:13" x14ac:dyDescent="0.35">
      <c r="A2404" t="s">
        <v>141</v>
      </c>
      <c r="B2404" t="s">
        <v>361</v>
      </c>
      <c r="C2404" t="s">
        <v>362</v>
      </c>
      <c r="D2404" t="s">
        <v>170</v>
      </c>
      <c r="E2404" t="s">
        <v>292</v>
      </c>
      <c r="F2404" s="328"/>
      <c r="G2404" s="328"/>
      <c r="H2404" s="328"/>
      <c r="I2404" s="328">
        <v>0.54290000000000005</v>
      </c>
      <c r="J2404" s="328"/>
      <c r="K2404" s="328"/>
      <c r="L2404" s="328"/>
      <c r="M2404" s="328"/>
    </row>
    <row r="2405" spans="1:13" x14ac:dyDescent="0.35">
      <c r="A2405" t="s">
        <v>141</v>
      </c>
      <c r="B2405" t="s">
        <v>363</v>
      </c>
      <c r="C2405" t="s">
        <v>364</v>
      </c>
      <c r="D2405" t="s">
        <v>170</v>
      </c>
      <c r="E2405" t="s">
        <v>292</v>
      </c>
      <c r="F2405" s="328"/>
      <c r="G2405" s="328"/>
      <c r="H2405" s="328"/>
      <c r="I2405" s="328">
        <v>0</v>
      </c>
      <c r="J2405" s="328"/>
      <c r="K2405" s="328"/>
      <c r="L2405" s="328"/>
      <c r="M2405" s="328"/>
    </row>
    <row r="2406" spans="1:13" x14ac:dyDescent="0.35">
      <c r="A2406" t="s">
        <v>141</v>
      </c>
      <c r="B2406" t="s">
        <v>365</v>
      </c>
      <c r="C2406" t="s">
        <v>366</v>
      </c>
      <c r="D2406" t="s">
        <v>188</v>
      </c>
      <c r="E2406" t="s">
        <v>292</v>
      </c>
      <c r="F2406" s="443"/>
      <c r="G2406" s="443"/>
      <c r="H2406" s="443">
        <v>0</v>
      </c>
      <c r="I2406" s="443">
        <v>7.6939807514545198</v>
      </c>
      <c r="J2406" s="443"/>
      <c r="K2406" s="443"/>
      <c r="L2406" s="443"/>
      <c r="M2406" s="443"/>
    </row>
    <row r="2407" spans="1:13" x14ac:dyDescent="0.35">
      <c r="A2407" t="s">
        <v>141</v>
      </c>
      <c r="B2407" t="s">
        <v>367</v>
      </c>
      <c r="C2407" t="s">
        <v>368</v>
      </c>
      <c r="D2407" t="s">
        <v>205</v>
      </c>
      <c r="E2407" t="s">
        <v>292</v>
      </c>
      <c r="I2407">
        <v>0</v>
      </c>
    </row>
    <row r="2408" spans="1:13" x14ac:dyDescent="0.35">
      <c r="A2408" t="s">
        <v>141</v>
      </c>
      <c r="B2408" t="s">
        <v>369</v>
      </c>
      <c r="C2408" t="s">
        <v>370</v>
      </c>
      <c r="D2408" t="s">
        <v>170</v>
      </c>
      <c r="E2408" t="s">
        <v>292</v>
      </c>
      <c r="F2408" s="328"/>
      <c r="G2408" s="328"/>
      <c r="H2408" s="328"/>
      <c r="I2408" s="328">
        <v>-6.8599999999999994E-2</v>
      </c>
      <c r="J2408" s="328"/>
      <c r="K2408" s="328"/>
      <c r="L2408" s="328"/>
      <c r="M2408" s="328"/>
    </row>
    <row r="2409" spans="1:13" x14ac:dyDescent="0.35">
      <c r="A2409" t="s">
        <v>141</v>
      </c>
      <c r="B2409" t="s">
        <v>371</v>
      </c>
      <c r="C2409" t="s">
        <v>372</v>
      </c>
      <c r="D2409" t="s">
        <v>170</v>
      </c>
      <c r="E2409" t="s">
        <v>292</v>
      </c>
      <c r="F2409" s="328"/>
      <c r="G2409" s="328"/>
      <c r="H2409" s="328"/>
      <c r="I2409" s="328">
        <v>0</v>
      </c>
      <c r="J2409" s="328"/>
      <c r="K2409" s="328"/>
      <c r="L2409" s="328"/>
      <c r="M2409" s="328"/>
    </row>
    <row r="2410" spans="1:13" x14ac:dyDescent="0.35">
      <c r="A2410" t="s">
        <v>141</v>
      </c>
      <c r="B2410" t="s">
        <v>373</v>
      </c>
      <c r="C2410" t="s">
        <v>374</v>
      </c>
      <c r="D2410" t="s">
        <v>188</v>
      </c>
      <c r="E2410" t="s">
        <v>292</v>
      </c>
      <c r="F2410" s="443"/>
      <c r="G2410" s="443"/>
      <c r="H2410" s="443">
        <v>0</v>
      </c>
      <c r="I2410" s="443">
        <v>0</v>
      </c>
      <c r="J2410" s="443"/>
      <c r="K2410" s="443"/>
      <c r="L2410" s="443"/>
      <c r="M2410" s="443"/>
    </row>
    <row r="2411" spans="1:13" x14ac:dyDescent="0.35">
      <c r="A2411" t="s">
        <v>141</v>
      </c>
      <c r="B2411" t="s">
        <v>375</v>
      </c>
      <c r="C2411" t="s">
        <v>376</v>
      </c>
      <c r="D2411" t="s">
        <v>205</v>
      </c>
      <c r="E2411" t="s">
        <v>292</v>
      </c>
      <c r="I2411">
        <v>0</v>
      </c>
    </row>
    <row r="2412" spans="1:13" x14ac:dyDescent="0.35">
      <c r="A2412" t="s">
        <v>141</v>
      </c>
      <c r="B2412" t="s">
        <v>377</v>
      </c>
      <c r="C2412" t="s">
        <v>378</v>
      </c>
      <c r="D2412" t="s">
        <v>170</v>
      </c>
      <c r="E2412" t="s">
        <v>292</v>
      </c>
      <c r="F2412" s="328"/>
      <c r="G2412" s="328"/>
      <c r="H2412" s="328"/>
      <c r="I2412" s="328">
        <v>0</v>
      </c>
      <c r="J2412" s="328"/>
      <c r="K2412" s="328"/>
      <c r="L2412" s="328"/>
      <c r="M2412" s="328"/>
    </row>
    <row r="2413" spans="1:13" x14ac:dyDescent="0.35">
      <c r="A2413" t="s">
        <v>141</v>
      </c>
      <c r="B2413" t="s">
        <v>379</v>
      </c>
      <c r="C2413" t="s">
        <v>380</v>
      </c>
      <c r="D2413" t="s">
        <v>170</v>
      </c>
      <c r="E2413" t="s">
        <v>292</v>
      </c>
      <c r="F2413" s="328"/>
      <c r="G2413" s="328"/>
      <c r="H2413" s="328"/>
      <c r="I2413" s="328">
        <v>0</v>
      </c>
      <c r="J2413" s="328"/>
      <c r="K2413" s="328"/>
      <c r="L2413" s="328"/>
      <c r="M2413" s="328"/>
    </row>
    <row r="2414" spans="1:13" x14ac:dyDescent="0.35">
      <c r="A2414" t="s">
        <v>141</v>
      </c>
      <c r="B2414" t="s">
        <v>381</v>
      </c>
      <c r="C2414" t="s">
        <v>382</v>
      </c>
      <c r="D2414" t="s">
        <v>188</v>
      </c>
      <c r="E2414" t="s">
        <v>292</v>
      </c>
      <c r="F2414" s="444"/>
      <c r="G2414" s="444"/>
      <c r="H2414" s="444"/>
      <c r="I2414" s="444">
        <v>50</v>
      </c>
      <c r="J2414" s="444"/>
      <c r="K2414" s="444"/>
      <c r="L2414" s="444"/>
      <c r="M2414" s="444"/>
    </row>
    <row r="2415" spans="1:13" x14ac:dyDescent="0.35">
      <c r="A2415" t="s">
        <v>141</v>
      </c>
      <c r="B2415" t="s">
        <v>383</v>
      </c>
      <c r="C2415" t="s">
        <v>384</v>
      </c>
      <c r="D2415" t="s">
        <v>385</v>
      </c>
      <c r="E2415" t="s">
        <v>292</v>
      </c>
      <c r="F2415" s="443"/>
      <c r="G2415" s="443"/>
      <c r="H2415" s="443"/>
      <c r="I2415" s="443">
        <v>77.880363833661207</v>
      </c>
      <c r="J2415" s="443"/>
      <c r="K2415" s="443"/>
      <c r="L2415" s="443"/>
      <c r="M2415" s="443"/>
    </row>
    <row r="2416" spans="1:13" x14ac:dyDescent="0.35">
      <c r="A2416" t="s">
        <v>141</v>
      </c>
      <c r="B2416" t="s">
        <v>386</v>
      </c>
      <c r="C2416" t="s">
        <v>387</v>
      </c>
      <c r="D2416" t="s">
        <v>189</v>
      </c>
      <c r="E2416" t="s">
        <v>292</v>
      </c>
      <c r="F2416" s="444"/>
      <c r="G2416" s="444"/>
      <c r="H2416" s="444">
        <v>43.4</v>
      </c>
      <c r="I2416" s="444">
        <v>67.696250679283807</v>
      </c>
      <c r="J2416" s="444"/>
      <c r="K2416" s="444"/>
      <c r="L2416" s="444"/>
      <c r="M2416" s="444"/>
    </row>
    <row r="2417" spans="1:13" x14ac:dyDescent="0.35">
      <c r="A2417" t="s">
        <v>141</v>
      </c>
      <c r="B2417" t="s">
        <v>388</v>
      </c>
      <c r="C2417" t="s">
        <v>389</v>
      </c>
      <c r="D2417" t="s">
        <v>205</v>
      </c>
      <c r="E2417" t="s">
        <v>292</v>
      </c>
      <c r="I2417" t="s">
        <v>299</v>
      </c>
    </row>
    <row r="2418" spans="1:13" x14ac:dyDescent="0.35">
      <c r="A2418" t="s">
        <v>141</v>
      </c>
      <c r="B2418" t="s">
        <v>390</v>
      </c>
      <c r="C2418" t="s">
        <v>391</v>
      </c>
      <c r="D2418" t="s">
        <v>176</v>
      </c>
      <c r="E2418" t="s">
        <v>292</v>
      </c>
      <c r="F2418" s="445"/>
      <c r="G2418" s="445"/>
      <c r="H2418" s="445"/>
      <c r="I2418" s="445">
        <v>4.7279934662656099E-2</v>
      </c>
      <c r="J2418" s="445"/>
      <c r="K2418" s="445"/>
      <c r="L2418" s="445"/>
      <c r="M2418" s="445"/>
    </row>
    <row r="2419" spans="1:13" x14ac:dyDescent="0.35">
      <c r="A2419" t="s">
        <v>141</v>
      </c>
      <c r="B2419" t="s">
        <v>392</v>
      </c>
      <c r="C2419" t="s">
        <v>393</v>
      </c>
      <c r="D2419" t="s">
        <v>205</v>
      </c>
      <c r="E2419" t="s">
        <v>292</v>
      </c>
      <c r="I2419" t="s">
        <v>308</v>
      </c>
    </row>
    <row r="2420" spans="1:13" x14ac:dyDescent="0.35">
      <c r="A2420" t="s">
        <v>141</v>
      </c>
      <c r="B2420" t="s">
        <v>394</v>
      </c>
      <c r="C2420" t="s">
        <v>395</v>
      </c>
      <c r="D2420" t="s">
        <v>188</v>
      </c>
      <c r="E2420" t="s">
        <v>292</v>
      </c>
      <c r="F2420" s="444"/>
      <c r="G2420" s="444"/>
      <c r="H2420" s="444">
        <v>0</v>
      </c>
      <c r="I2420" s="444">
        <v>62.320808812434002</v>
      </c>
      <c r="J2420" s="444"/>
      <c r="K2420" s="444"/>
      <c r="L2420" s="444"/>
      <c r="M2420" s="444"/>
    </row>
    <row r="2421" spans="1:13" x14ac:dyDescent="0.35">
      <c r="A2421" t="s">
        <v>141</v>
      </c>
      <c r="B2421" t="s">
        <v>396</v>
      </c>
      <c r="C2421" t="s">
        <v>397</v>
      </c>
      <c r="D2421" t="s">
        <v>205</v>
      </c>
      <c r="E2421" t="s">
        <v>292</v>
      </c>
      <c r="I2421" t="s">
        <v>308</v>
      </c>
    </row>
    <row r="2422" spans="1:13" x14ac:dyDescent="0.35">
      <c r="A2422" t="s">
        <v>141</v>
      </c>
      <c r="B2422" t="s">
        <v>398</v>
      </c>
      <c r="C2422" t="s">
        <v>399</v>
      </c>
      <c r="D2422" t="s">
        <v>188</v>
      </c>
      <c r="E2422" t="s">
        <v>292</v>
      </c>
      <c r="F2422" s="444"/>
      <c r="G2422" s="444"/>
      <c r="H2422" s="444">
        <v>0</v>
      </c>
      <c r="I2422" s="444">
        <v>24.872994316181298</v>
      </c>
      <c r="J2422" s="444"/>
      <c r="K2422" s="444"/>
      <c r="L2422" s="444"/>
      <c r="M2422" s="444"/>
    </row>
    <row r="2423" spans="1:13" x14ac:dyDescent="0.35">
      <c r="A2423" t="s">
        <v>141</v>
      </c>
      <c r="B2423" t="s">
        <v>400</v>
      </c>
      <c r="C2423" t="s">
        <v>401</v>
      </c>
      <c r="D2423" t="s">
        <v>205</v>
      </c>
      <c r="E2423" t="s">
        <v>292</v>
      </c>
      <c r="I2423" t="s">
        <v>308</v>
      </c>
    </row>
    <row r="2424" spans="1:13" x14ac:dyDescent="0.35">
      <c r="A2424" t="s">
        <v>141</v>
      </c>
      <c r="B2424" t="s">
        <v>402</v>
      </c>
      <c r="C2424" t="s">
        <v>403</v>
      </c>
      <c r="D2424" t="s">
        <v>189</v>
      </c>
      <c r="E2424" t="s">
        <v>292</v>
      </c>
      <c r="F2424" s="443"/>
      <c r="G2424" s="443"/>
      <c r="H2424" s="443">
        <v>0</v>
      </c>
      <c r="I2424" s="443">
        <v>0</v>
      </c>
      <c r="J2424" s="443"/>
      <c r="K2424" s="443"/>
      <c r="L2424" s="443"/>
      <c r="M2424" s="443"/>
    </row>
    <row r="2425" spans="1:13" x14ac:dyDescent="0.35">
      <c r="A2425" t="s">
        <v>141</v>
      </c>
      <c r="B2425" t="s">
        <v>404</v>
      </c>
      <c r="C2425" t="s">
        <v>405</v>
      </c>
      <c r="D2425" t="s">
        <v>205</v>
      </c>
      <c r="E2425" t="s">
        <v>292</v>
      </c>
      <c r="I2425">
        <v>0</v>
      </c>
    </row>
    <row r="2426" spans="1:13" x14ac:dyDescent="0.35">
      <c r="A2426" t="s">
        <v>141</v>
      </c>
      <c r="B2426" t="s">
        <v>406</v>
      </c>
      <c r="C2426" t="s">
        <v>407</v>
      </c>
      <c r="D2426" t="s">
        <v>188</v>
      </c>
      <c r="E2426" t="s">
        <v>292</v>
      </c>
      <c r="F2426" s="444"/>
      <c r="G2426" s="444"/>
      <c r="H2426" s="444"/>
      <c r="I2426" s="444">
        <v>84.615384615384599</v>
      </c>
      <c r="J2426" s="444"/>
      <c r="K2426" s="444"/>
      <c r="L2426" s="444"/>
      <c r="M2426" s="444"/>
    </row>
    <row r="2427" spans="1:13" x14ac:dyDescent="0.35">
      <c r="A2427" t="s">
        <v>141</v>
      </c>
      <c r="B2427" t="s">
        <v>408</v>
      </c>
      <c r="C2427" t="s">
        <v>409</v>
      </c>
      <c r="D2427" t="s">
        <v>182</v>
      </c>
      <c r="E2427" t="s">
        <v>292</v>
      </c>
      <c r="F2427" s="443">
        <v>16682.306095550899</v>
      </c>
      <c r="G2427" s="443">
        <v>16728.8</v>
      </c>
      <c r="H2427" s="443">
        <v>16789.314999999999</v>
      </c>
      <c r="I2427" s="443">
        <v>16836.900000000001</v>
      </c>
      <c r="J2427" s="443"/>
      <c r="K2427" s="443"/>
      <c r="L2427" s="443"/>
      <c r="M2427" s="443"/>
    </row>
    <row r="2428" spans="1:13" x14ac:dyDescent="0.35">
      <c r="A2428" t="s">
        <v>141</v>
      </c>
      <c r="B2428" t="s">
        <v>410</v>
      </c>
      <c r="C2428" t="s">
        <v>411</v>
      </c>
      <c r="D2428" t="s">
        <v>188</v>
      </c>
      <c r="E2428" t="s">
        <v>292</v>
      </c>
      <c r="F2428" s="446"/>
      <c r="G2428" s="446"/>
      <c r="H2428" s="446"/>
      <c r="I2428" s="446">
        <v>1948</v>
      </c>
      <c r="J2428" s="446"/>
      <c r="K2428" s="446"/>
      <c r="L2428" s="446"/>
      <c r="M2428" s="446"/>
    </row>
    <row r="2429" spans="1:13" x14ac:dyDescent="0.35">
      <c r="A2429" t="s">
        <v>141</v>
      </c>
      <c r="B2429" t="s">
        <v>412</v>
      </c>
      <c r="C2429" t="s">
        <v>413</v>
      </c>
      <c r="D2429" t="s">
        <v>188</v>
      </c>
      <c r="E2429" t="s">
        <v>292</v>
      </c>
      <c r="F2429" s="444"/>
      <c r="G2429" s="444"/>
      <c r="H2429" s="444"/>
      <c r="I2429" s="444">
        <v>115.698464144464</v>
      </c>
      <c r="J2429" s="444"/>
      <c r="K2429" s="444"/>
      <c r="L2429" s="444"/>
      <c r="M2429" s="444"/>
    </row>
    <row r="2430" spans="1:13" x14ac:dyDescent="0.35">
      <c r="A2430" t="s">
        <v>141</v>
      </c>
      <c r="B2430" t="s">
        <v>414</v>
      </c>
      <c r="C2430" t="s">
        <v>415</v>
      </c>
      <c r="D2430" t="s">
        <v>188</v>
      </c>
      <c r="E2430" t="s">
        <v>292</v>
      </c>
      <c r="F2430" s="446"/>
      <c r="G2430" s="446"/>
      <c r="H2430" s="446"/>
      <c r="I2430" s="446">
        <v>676</v>
      </c>
      <c r="J2430" s="446"/>
      <c r="K2430" s="446"/>
      <c r="L2430" s="446"/>
      <c r="M2430" s="446"/>
    </row>
    <row r="2431" spans="1:13" x14ac:dyDescent="0.35">
      <c r="A2431" t="s">
        <v>141</v>
      </c>
      <c r="B2431" t="s">
        <v>416</v>
      </c>
      <c r="C2431" t="s">
        <v>417</v>
      </c>
      <c r="D2431" t="s">
        <v>188</v>
      </c>
      <c r="E2431" t="s">
        <v>292</v>
      </c>
      <c r="F2431" s="444"/>
      <c r="G2431" s="444"/>
      <c r="H2431" s="444"/>
      <c r="I2431" s="444">
        <v>40.149980370460803</v>
      </c>
      <c r="J2431" s="444"/>
      <c r="K2431" s="444"/>
      <c r="L2431" s="444"/>
      <c r="M2431" s="444"/>
    </row>
    <row r="2432" spans="1:13" x14ac:dyDescent="0.35">
      <c r="A2432" t="s">
        <v>141</v>
      </c>
      <c r="B2432" t="s">
        <v>418</v>
      </c>
      <c r="C2432" t="s">
        <v>419</v>
      </c>
      <c r="D2432" t="s">
        <v>188</v>
      </c>
      <c r="E2432" t="s">
        <v>292</v>
      </c>
      <c r="F2432" s="446"/>
      <c r="G2432" s="446"/>
      <c r="H2432" s="446"/>
      <c r="I2432" s="446">
        <v>2624</v>
      </c>
      <c r="J2432" s="446"/>
      <c r="K2432" s="446"/>
      <c r="L2432" s="446"/>
      <c r="M2432" s="446"/>
    </row>
    <row r="2433" spans="1:13" x14ac:dyDescent="0.35">
      <c r="A2433" t="s">
        <v>141</v>
      </c>
      <c r="B2433" t="s">
        <v>420</v>
      </c>
      <c r="C2433" t="s">
        <v>421</v>
      </c>
      <c r="D2433">
        <v>0</v>
      </c>
      <c r="E2433" t="s">
        <v>292</v>
      </c>
      <c r="F2433" s="328"/>
      <c r="G2433" s="328"/>
      <c r="H2433" s="328"/>
      <c r="I2433" s="328">
        <v>3851.7130000000002</v>
      </c>
      <c r="J2433" s="328"/>
      <c r="K2433" s="328"/>
      <c r="L2433" s="328"/>
      <c r="M2433" s="328"/>
    </row>
    <row r="2434" spans="1:13" x14ac:dyDescent="0.35">
      <c r="A2434" t="s">
        <v>141</v>
      </c>
      <c r="B2434" t="s">
        <v>422</v>
      </c>
      <c r="C2434" t="s">
        <v>423</v>
      </c>
      <c r="D2434" t="s">
        <v>424</v>
      </c>
      <c r="E2434" t="s">
        <v>292</v>
      </c>
      <c r="F2434" s="444"/>
      <c r="G2434" s="444"/>
      <c r="H2434" s="444"/>
      <c r="I2434" s="444">
        <v>660.91545443021801</v>
      </c>
      <c r="J2434" s="444"/>
      <c r="K2434" s="444"/>
      <c r="L2434" s="444"/>
      <c r="M2434" s="444"/>
    </row>
    <row r="2435" spans="1:13" x14ac:dyDescent="0.35">
      <c r="A2435" t="s">
        <v>141</v>
      </c>
      <c r="B2435" t="s">
        <v>425</v>
      </c>
      <c r="C2435" t="s">
        <v>426</v>
      </c>
      <c r="D2435" t="s">
        <v>427</v>
      </c>
      <c r="E2435" t="s">
        <v>292</v>
      </c>
      <c r="F2435" s="444">
        <v>151.488218729957</v>
      </c>
      <c r="G2435" s="444">
        <v>158.803146844678</v>
      </c>
      <c r="H2435" s="444">
        <v>154.97182242087399</v>
      </c>
      <c r="I2435" s="444">
        <v>171.59000538986601</v>
      </c>
      <c r="J2435" s="444"/>
      <c r="K2435" s="444"/>
      <c r="L2435" s="444"/>
      <c r="M2435" s="444"/>
    </row>
    <row r="2436" spans="1:13" x14ac:dyDescent="0.35">
      <c r="A2436" t="s">
        <v>141</v>
      </c>
      <c r="B2436" t="s">
        <v>428</v>
      </c>
      <c r="C2436" t="s">
        <v>429</v>
      </c>
      <c r="D2436" t="s">
        <v>424</v>
      </c>
      <c r="E2436" t="s">
        <v>292</v>
      </c>
      <c r="F2436" s="444">
        <v>181.2</v>
      </c>
      <c r="G2436" s="444">
        <v>204.1</v>
      </c>
      <c r="H2436" s="444">
        <v>181.1</v>
      </c>
      <c r="I2436" s="444">
        <v>171.4</v>
      </c>
      <c r="J2436" s="444"/>
      <c r="K2436" s="444"/>
      <c r="L2436" s="444"/>
      <c r="M2436" s="444"/>
    </row>
    <row r="2437" spans="1:13" x14ac:dyDescent="0.35">
      <c r="A2437" t="s">
        <v>141</v>
      </c>
      <c r="B2437" t="s">
        <v>430</v>
      </c>
      <c r="C2437" t="s">
        <v>431</v>
      </c>
      <c r="D2437" t="s">
        <v>424</v>
      </c>
      <c r="E2437" t="s">
        <v>292</v>
      </c>
      <c r="F2437" s="444"/>
      <c r="G2437" s="444"/>
      <c r="H2437" s="444"/>
      <c r="I2437" s="444">
        <v>188.8</v>
      </c>
      <c r="J2437" s="444"/>
      <c r="K2437" s="444"/>
      <c r="L2437" s="444"/>
      <c r="M2437" s="444"/>
    </row>
    <row r="2438" spans="1:13" x14ac:dyDescent="0.35">
      <c r="A2438" t="s">
        <v>141</v>
      </c>
      <c r="B2438" t="s">
        <v>432</v>
      </c>
      <c r="C2438" t="s">
        <v>433</v>
      </c>
      <c r="D2438" t="s">
        <v>424</v>
      </c>
      <c r="E2438" t="s">
        <v>292</v>
      </c>
      <c r="F2438" s="444"/>
      <c r="G2438" s="444"/>
      <c r="H2438" s="444"/>
      <c r="I2438" s="444">
        <v>185.5</v>
      </c>
      <c r="J2438" s="444"/>
      <c r="K2438" s="444"/>
      <c r="L2438" s="444"/>
      <c r="M2438" s="444"/>
    </row>
    <row r="2439" spans="1:13" x14ac:dyDescent="0.35">
      <c r="A2439" t="s">
        <v>141</v>
      </c>
      <c r="B2439" t="s">
        <v>434</v>
      </c>
      <c r="C2439" t="s">
        <v>435</v>
      </c>
      <c r="D2439" t="s">
        <v>427</v>
      </c>
      <c r="E2439" t="s">
        <v>292</v>
      </c>
      <c r="F2439" s="444"/>
      <c r="G2439" s="444"/>
      <c r="H2439" s="444"/>
      <c r="I2439" s="444">
        <v>155.1</v>
      </c>
      <c r="J2439" s="444"/>
      <c r="K2439" s="444"/>
      <c r="L2439" s="444"/>
      <c r="M2439" s="444"/>
    </row>
    <row r="2440" spans="1:13" x14ac:dyDescent="0.35">
      <c r="A2440" t="s">
        <v>141</v>
      </c>
      <c r="B2440" t="s">
        <v>436</v>
      </c>
      <c r="C2440" t="s">
        <v>437</v>
      </c>
      <c r="D2440" t="s">
        <v>427</v>
      </c>
      <c r="E2440" t="s">
        <v>292</v>
      </c>
      <c r="F2440" s="444"/>
      <c r="G2440" s="444"/>
      <c r="H2440" s="444"/>
      <c r="I2440" s="444">
        <v>161.80000000000001</v>
      </c>
      <c r="J2440" s="444"/>
      <c r="K2440" s="444"/>
      <c r="L2440" s="444"/>
      <c r="M2440" s="444"/>
    </row>
    <row r="2441" spans="1:13" x14ac:dyDescent="0.35">
      <c r="A2441" t="s">
        <v>141</v>
      </c>
      <c r="B2441" t="s">
        <v>438</v>
      </c>
      <c r="C2441" t="s">
        <v>439</v>
      </c>
      <c r="D2441">
        <v>0</v>
      </c>
      <c r="E2441" t="s">
        <v>292</v>
      </c>
      <c r="F2441" s="444">
        <v>1500.1959999999999</v>
      </c>
      <c r="G2441" s="444">
        <v>1513.2750000000001</v>
      </c>
      <c r="H2441" s="444">
        <v>1525.345</v>
      </c>
      <c r="I2441" s="444">
        <v>1539.8030000000001</v>
      </c>
      <c r="J2441" s="444"/>
      <c r="K2441" s="444"/>
      <c r="L2441" s="444"/>
      <c r="M2441" s="444"/>
    </row>
    <row r="2442" spans="1:13" x14ac:dyDescent="0.35">
      <c r="A2442" t="s">
        <v>141</v>
      </c>
      <c r="B2442" t="s">
        <v>440</v>
      </c>
      <c r="C2442" t="s">
        <v>441</v>
      </c>
      <c r="D2442" t="s">
        <v>188</v>
      </c>
      <c r="E2442" t="s">
        <v>292</v>
      </c>
      <c r="F2442" s="446"/>
      <c r="G2442" s="446"/>
      <c r="H2442" s="446"/>
      <c r="I2442" s="446">
        <v>6223.3023842215598</v>
      </c>
      <c r="J2442" s="446"/>
      <c r="K2442" s="446"/>
      <c r="L2442" s="446"/>
      <c r="M2442" s="446"/>
    </row>
    <row r="2443" spans="1:13" x14ac:dyDescent="0.35">
      <c r="A2443" t="s">
        <v>141</v>
      </c>
      <c r="B2443" t="s">
        <v>442</v>
      </c>
      <c r="C2443" t="s">
        <v>443</v>
      </c>
      <c r="D2443" t="s">
        <v>188</v>
      </c>
      <c r="E2443" t="s">
        <v>292</v>
      </c>
      <c r="F2443" s="446"/>
      <c r="G2443" s="446"/>
      <c r="H2443" s="446"/>
      <c r="I2443" s="446">
        <v>25701</v>
      </c>
      <c r="J2443" s="446"/>
      <c r="K2443" s="446"/>
      <c r="L2443" s="446"/>
      <c r="M2443" s="446"/>
    </row>
    <row r="2444" spans="1:13" ht="38.25" x14ac:dyDescent="0.35">
      <c r="A2444" t="s">
        <v>141</v>
      </c>
      <c r="B2444" t="s">
        <v>444</v>
      </c>
      <c r="C2444" s="327" t="s">
        <v>445</v>
      </c>
      <c r="D2444" t="s">
        <v>424</v>
      </c>
      <c r="E2444" t="s">
        <v>292</v>
      </c>
      <c r="F2444" s="444"/>
      <c r="G2444" s="444"/>
      <c r="H2444" s="444"/>
      <c r="I2444" s="444">
        <v>1365.825</v>
      </c>
      <c r="J2444" s="444"/>
      <c r="K2444" s="444"/>
      <c r="L2444" s="444"/>
      <c r="M2444" s="444"/>
    </row>
    <row r="2445" spans="1:13" ht="25.5" x14ac:dyDescent="0.35">
      <c r="A2445" t="s">
        <v>141</v>
      </c>
      <c r="B2445" t="s">
        <v>446</v>
      </c>
      <c r="C2445" s="327" t="s">
        <v>447</v>
      </c>
      <c r="D2445" t="s">
        <v>424</v>
      </c>
      <c r="E2445" t="s">
        <v>292</v>
      </c>
      <c r="F2445" s="444"/>
      <c r="G2445" s="444"/>
      <c r="H2445" s="444"/>
      <c r="I2445" s="444">
        <v>22.55</v>
      </c>
      <c r="J2445" s="444"/>
      <c r="K2445" s="444"/>
      <c r="L2445" s="444"/>
      <c r="M2445" s="444"/>
    </row>
    <row r="2446" spans="1:13" x14ac:dyDescent="0.35">
      <c r="A2446" t="s">
        <v>141</v>
      </c>
      <c r="B2446" t="s">
        <v>448</v>
      </c>
      <c r="C2446" t="s">
        <v>449</v>
      </c>
      <c r="D2446">
        <v>0</v>
      </c>
      <c r="E2446" t="s">
        <v>292</v>
      </c>
      <c r="F2446" s="328"/>
      <c r="G2446" s="328"/>
      <c r="H2446" s="328"/>
      <c r="I2446" s="328">
        <v>1405.6279999999999</v>
      </c>
      <c r="J2446" s="328"/>
      <c r="K2446" s="328"/>
      <c r="L2446" s="328"/>
      <c r="M2446" s="328"/>
    </row>
    <row r="2447" spans="1:13" x14ac:dyDescent="0.35">
      <c r="A2447" t="s">
        <v>141</v>
      </c>
      <c r="B2447" t="s">
        <v>450</v>
      </c>
      <c r="C2447" t="s">
        <v>451</v>
      </c>
      <c r="D2447" t="s">
        <v>188</v>
      </c>
      <c r="E2447" t="s">
        <v>292</v>
      </c>
      <c r="F2447" s="446"/>
      <c r="G2447" s="446"/>
      <c r="H2447" s="446"/>
      <c r="I2447" s="446">
        <v>66458</v>
      </c>
      <c r="J2447" s="446"/>
      <c r="K2447" s="446"/>
      <c r="L2447" s="446"/>
      <c r="M2447" s="446"/>
    </row>
    <row r="2448" spans="1:13" x14ac:dyDescent="0.35">
      <c r="A2448" t="s">
        <v>141</v>
      </c>
      <c r="B2448" t="s">
        <v>452</v>
      </c>
      <c r="C2448" t="s">
        <v>453</v>
      </c>
      <c r="D2448" t="s">
        <v>188</v>
      </c>
      <c r="E2448" t="s">
        <v>292</v>
      </c>
      <c r="F2448" s="446"/>
      <c r="G2448" s="446"/>
      <c r="H2448" s="446"/>
      <c r="I2448" s="446">
        <v>19881</v>
      </c>
      <c r="J2448" s="446"/>
      <c r="K2448" s="446"/>
      <c r="L2448" s="446"/>
      <c r="M2448" s="446"/>
    </row>
    <row r="2449" spans="1:13" x14ac:dyDescent="0.35">
      <c r="A2449" t="s">
        <v>141</v>
      </c>
      <c r="B2449" t="s">
        <v>454</v>
      </c>
      <c r="C2449" t="s">
        <v>455</v>
      </c>
      <c r="D2449" t="s">
        <v>188</v>
      </c>
      <c r="E2449" t="s">
        <v>292</v>
      </c>
      <c r="F2449" s="446"/>
      <c r="G2449" s="446"/>
      <c r="H2449" s="446"/>
      <c r="I2449" s="446">
        <v>12390</v>
      </c>
      <c r="J2449" s="446"/>
      <c r="K2449" s="446"/>
      <c r="L2449" s="446"/>
      <c r="M2449" s="446"/>
    </row>
    <row r="2450" spans="1:13" x14ac:dyDescent="0.35">
      <c r="A2450" t="s">
        <v>141</v>
      </c>
      <c r="B2450" t="s">
        <v>456</v>
      </c>
      <c r="C2450" t="s">
        <v>457</v>
      </c>
      <c r="D2450" t="s">
        <v>188</v>
      </c>
      <c r="E2450" t="s">
        <v>292</v>
      </c>
      <c r="F2450" s="446"/>
      <c r="G2450" s="446"/>
      <c r="H2450" s="446"/>
      <c r="I2450" s="446">
        <v>4945</v>
      </c>
      <c r="J2450" s="446"/>
      <c r="K2450" s="446"/>
      <c r="L2450" s="446"/>
      <c r="M2450" s="446"/>
    </row>
    <row r="2451" spans="1:13" x14ac:dyDescent="0.35">
      <c r="A2451" t="s">
        <v>141</v>
      </c>
      <c r="B2451" t="s">
        <v>458</v>
      </c>
      <c r="C2451" t="s">
        <v>459</v>
      </c>
      <c r="D2451" t="s">
        <v>172</v>
      </c>
      <c r="E2451" t="s">
        <v>292</v>
      </c>
      <c r="F2451" s="328"/>
      <c r="G2451" s="328"/>
      <c r="H2451" s="328"/>
      <c r="I2451" s="328">
        <v>0</v>
      </c>
      <c r="J2451" s="328"/>
      <c r="K2451" s="328"/>
      <c r="L2451" s="328"/>
      <c r="M2451" s="328"/>
    </row>
    <row r="2452" spans="1:13" x14ac:dyDescent="0.35">
      <c r="A2452" t="s">
        <v>141</v>
      </c>
      <c r="B2452" t="s">
        <v>460</v>
      </c>
      <c r="C2452" t="s">
        <v>461</v>
      </c>
      <c r="D2452" t="s">
        <v>188</v>
      </c>
      <c r="E2452" t="s">
        <v>292</v>
      </c>
      <c r="F2452" s="446"/>
      <c r="G2452" s="446"/>
      <c r="H2452" s="446"/>
      <c r="I2452" s="446">
        <v>0</v>
      </c>
      <c r="J2452" s="446"/>
      <c r="K2452" s="446"/>
      <c r="L2452" s="446"/>
      <c r="M2452" s="446"/>
    </row>
    <row r="2453" spans="1:13" x14ac:dyDescent="0.35">
      <c r="A2453" t="s">
        <v>141</v>
      </c>
      <c r="B2453" t="s">
        <v>462</v>
      </c>
      <c r="C2453" t="s">
        <v>463</v>
      </c>
      <c r="D2453" t="s">
        <v>188</v>
      </c>
      <c r="E2453" t="s">
        <v>292</v>
      </c>
      <c r="F2453" s="446"/>
      <c r="G2453" s="446"/>
      <c r="H2453" s="446"/>
      <c r="I2453" s="446">
        <v>0</v>
      </c>
      <c r="J2453" s="446"/>
      <c r="K2453" s="446"/>
      <c r="L2453" s="446"/>
      <c r="M2453" s="446"/>
    </row>
    <row r="2454" spans="1:13" x14ac:dyDescent="0.35">
      <c r="A2454" t="s">
        <v>141</v>
      </c>
      <c r="B2454" t="s">
        <v>464</v>
      </c>
      <c r="C2454" t="s">
        <v>465</v>
      </c>
      <c r="D2454" t="s">
        <v>188</v>
      </c>
      <c r="E2454" t="s">
        <v>292</v>
      </c>
      <c r="F2454" s="446"/>
      <c r="G2454" s="446"/>
      <c r="H2454" s="446"/>
      <c r="I2454" s="446">
        <v>302</v>
      </c>
      <c r="J2454" s="446"/>
      <c r="K2454" s="446"/>
      <c r="L2454" s="446"/>
      <c r="M2454" s="446"/>
    </row>
    <row r="2455" spans="1:13" x14ac:dyDescent="0.35">
      <c r="A2455" t="s">
        <v>141</v>
      </c>
      <c r="B2455" t="s">
        <v>466</v>
      </c>
      <c r="C2455" t="s">
        <v>467</v>
      </c>
      <c r="D2455" t="s">
        <v>182</v>
      </c>
      <c r="E2455" t="s">
        <v>292</v>
      </c>
      <c r="F2455" s="328"/>
      <c r="G2455" s="328"/>
      <c r="H2455" s="328"/>
      <c r="I2455" s="328">
        <v>0</v>
      </c>
      <c r="J2455" s="328"/>
      <c r="K2455" s="328"/>
      <c r="L2455" s="328"/>
      <c r="M2455" s="328"/>
    </row>
    <row r="2456" spans="1:13" x14ac:dyDescent="0.35">
      <c r="A2456" t="s">
        <v>141</v>
      </c>
      <c r="B2456" t="s">
        <v>468</v>
      </c>
      <c r="C2456" t="s">
        <v>469</v>
      </c>
      <c r="D2456" t="s">
        <v>188</v>
      </c>
      <c r="E2456" t="s">
        <v>292</v>
      </c>
      <c r="F2456" s="446"/>
      <c r="G2456" s="446"/>
      <c r="H2456" s="446"/>
      <c r="I2456" s="446">
        <v>0</v>
      </c>
      <c r="J2456" s="446"/>
      <c r="K2456" s="446"/>
      <c r="L2456" s="446"/>
      <c r="M2456" s="446"/>
    </row>
    <row r="2457" spans="1:13" x14ac:dyDescent="0.35">
      <c r="A2457" t="s">
        <v>141</v>
      </c>
      <c r="B2457" t="s">
        <v>470</v>
      </c>
      <c r="C2457" t="s">
        <v>471</v>
      </c>
      <c r="D2457" t="s">
        <v>182</v>
      </c>
      <c r="E2457" t="s">
        <v>292</v>
      </c>
      <c r="F2457" s="328"/>
      <c r="G2457" s="328"/>
      <c r="H2457" s="328"/>
      <c r="I2457" s="328" t="s">
        <v>664</v>
      </c>
      <c r="J2457" s="328"/>
      <c r="K2457" s="328"/>
      <c r="L2457" s="328"/>
      <c r="M2457" s="328"/>
    </row>
    <row r="2458" spans="1:13" x14ac:dyDescent="0.35">
      <c r="A2458" t="s">
        <v>141</v>
      </c>
      <c r="B2458" t="s">
        <v>472</v>
      </c>
      <c r="C2458" t="s">
        <v>473</v>
      </c>
      <c r="D2458" t="s">
        <v>188</v>
      </c>
      <c r="E2458" t="s">
        <v>292</v>
      </c>
      <c r="F2458" s="446"/>
      <c r="G2458" s="446"/>
      <c r="H2458" s="446"/>
      <c r="I2458" s="446">
        <v>0</v>
      </c>
      <c r="J2458" s="446"/>
      <c r="K2458" s="446"/>
      <c r="L2458" s="446"/>
      <c r="M2458" s="446"/>
    </row>
    <row r="2459" spans="1:13" x14ac:dyDescent="0.35">
      <c r="A2459" t="s">
        <v>141</v>
      </c>
      <c r="B2459" t="s">
        <v>474</v>
      </c>
      <c r="C2459" t="s">
        <v>475</v>
      </c>
      <c r="D2459" t="s">
        <v>170</v>
      </c>
      <c r="E2459" t="s">
        <v>292</v>
      </c>
      <c r="F2459" s="328"/>
      <c r="G2459" s="328"/>
      <c r="H2459" s="328"/>
      <c r="I2459" s="328">
        <v>-0.77773400000000004</v>
      </c>
      <c r="J2459" s="328"/>
      <c r="K2459" s="328"/>
      <c r="L2459" s="328"/>
      <c r="M2459" s="328"/>
    </row>
    <row r="2460" spans="1:13" x14ac:dyDescent="0.35">
      <c r="A2460" t="s">
        <v>141</v>
      </c>
      <c r="B2460" t="s">
        <v>476</v>
      </c>
      <c r="C2460" t="s">
        <v>477</v>
      </c>
      <c r="D2460" t="s">
        <v>170</v>
      </c>
      <c r="E2460" t="s">
        <v>292</v>
      </c>
      <c r="F2460" s="328"/>
      <c r="G2460" s="328"/>
      <c r="H2460" s="328"/>
      <c r="I2460" s="328">
        <v>-4.2985765775242104</v>
      </c>
      <c r="J2460" s="328"/>
      <c r="K2460" s="328"/>
      <c r="L2460" s="328"/>
      <c r="M2460" s="328"/>
    </row>
    <row r="2461" spans="1:13" x14ac:dyDescent="0.35">
      <c r="A2461" t="s">
        <v>141</v>
      </c>
      <c r="B2461" t="s">
        <v>478</v>
      </c>
      <c r="C2461" t="s">
        <v>479</v>
      </c>
      <c r="D2461" t="s">
        <v>170</v>
      </c>
      <c r="E2461" t="s">
        <v>292</v>
      </c>
      <c r="F2461" s="328"/>
      <c r="G2461" s="328"/>
      <c r="H2461" s="328"/>
      <c r="I2461" s="328">
        <v>0</v>
      </c>
      <c r="J2461" s="328"/>
      <c r="K2461" s="328"/>
      <c r="L2461" s="328"/>
      <c r="M2461" s="328"/>
    </row>
    <row r="2462" spans="1:13" x14ac:dyDescent="0.35">
      <c r="A2462" t="s">
        <v>141</v>
      </c>
      <c r="B2462" t="s">
        <v>480</v>
      </c>
      <c r="C2462" t="s">
        <v>481</v>
      </c>
      <c r="D2462" t="s">
        <v>170</v>
      </c>
      <c r="E2462" t="s">
        <v>292</v>
      </c>
      <c r="F2462" s="328"/>
      <c r="G2462" s="328"/>
      <c r="H2462" s="328"/>
      <c r="I2462" s="328">
        <v>0</v>
      </c>
      <c r="J2462" s="328"/>
      <c r="K2462" s="328"/>
      <c r="L2462" s="328"/>
      <c r="M2462" s="328"/>
    </row>
    <row r="2463" spans="1:13" x14ac:dyDescent="0.35">
      <c r="A2463" t="s">
        <v>141</v>
      </c>
      <c r="B2463" t="s">
        <v>482</v>
      </c>
      <c r="C2463" t="s">
        <v>483</v>
      </c>
      <c r="D2463" t="s">
        <v>170</v>
      </c>
      <c r="E2463" t="s">
        <v>292</v>
      </c>
      <c r="F2463" s="328"/>
      <c r="G2463" s="328"/>
      <c r="H2463" s="328"/>
      <c r="I2463" s="328">
        <v>2.4459999999999999E-2</v>
      </c>
      <c r="J2463" s="328"/>
      <c r="K2463" s="328"/>
      <c r="L2463" s="328"/>
      <c r="M2463" s="328"/>
    </row>
    <row r="2464" spans="1:13" x14ac:dyDescent="0.35">
      <c r="A2464" t="s">
        <v>141</v>
      </c>
      <c r="B2464" t="s">
        <v>484</v>
      </c>
      <c r="C2464" t="s">
        <v>485</v>
      </c>
      <c r="D2464" t="s">
        <v>170</v>
      </c>
      <c r="E2464" t="s">
        <v>292</v>
      </c>
      <c r="F2464" s="328"/>
      <c r="G2464" s="328"/>
      <c r="H2464" s="328"/>
      <c r="I2464" s="328">
        <v>0</v>
      </c>
      <c r="J2464" s="328"/>
      <c r="K2464" s="328"/>
      <c r="L2464" s="328"/>
      <c r="M2464" s="328"/>
    </row>
    <row r="2465" spans="1:13" x14ac:dyDescent="0.35">
      <c r="A2465" t="s">
        <v>141</v>
      </c>
      <c r="B2465" t="s">
        <v>486</v>
      </c>
      <c r="C2465" t="s">
        <v>487</v>
      </c>
      <c r="D2465" t="s">
        <v>170</v>
      </c>
      <c r="E2465" t="s">
        <v>292</v>
      </c>
      <c r="F2465" s="328"/>
      <c r="G2465" s="328"/>
      <c r="H2465" s="328"/>
      <c r="I2465" s="328">
        <v>0</v>
      </c>
      <c r="J2465" s="328"/>
      <c r="K2465" s="328"/>
      <c r="L2465" s="328"/>
      <c r="M2465" s="328"/>
    </row>
    <row r="2466" spans="1:13" x14ac:dyDescent="0.35">
      <c r="A2466" t="s">
        <v>141</v>
      </c>
      <c r="B2466" t="s">
        <v>488</v>
      </c>
      <c r="C2466" t="s">
        <v>489</v>
      </c>
      <c r="D2466" t="s">
        <v>170</v>
      </c>
      <c r="E2466" t="s">
        <v>292</v>
      </c>
      <c r="F2466" s="328"/>
      <c r="G2466" s="328"/>
      <c r="H2466" s="328"/>
      <c r="I2466" s="328">
        <v>0</v>
      </c>
      <c r="J2466" s="328"/>
      <c r="K2466" s="328"/>
      <c r="L2466" s="328"/>
      <c r="M2466" s="328"/>
    </row>
    <row r="2467" spans="1:13" x14ac:dyDescent="0.35">
      <c r="A2467" t="s">
        <v>141</v>
      </c>
      <c r="B2467" t="s">
        <v>490</v>
      </c>
      <c r="C2467" t="s">
        <v>491</v>
      </c>
      <c r="D2467" t="s">
        <v>170</v>
      </c>
      <c r="E2467" t="s">
        <v>292</v>
      </c>
      <c r="F2467" s="328"/>
      <c r="G2467" s="328"/>
      <c r="H2467" s="328"/>
      <c r="I2467" s="328">
        <v>0</v>
      </c>
      <c r="J2467" s="328"/>
      <c r="K2467" s="328"/>
      <c r="L2467" s="328"/>
      <c r="M2467" s="328"/>
    </row>
    <row r="2468" spans="1:13" x14ac:dyDescent="0.35">
      <c r="A2468" t="s">
        <v>141</v>
      </c>
      <c r="B2468" t="s">
        <v>492</v>
      </c>
      <c r="C2468" t="s">
        <v>493</v>
      </c>
      <c r="D2468" t="s">
        <v>170</v>
      </c>
      <c r="E2468" t="s">
        <v>292</v>
      </c>
      <c r="F2468" s="328"/>
      <c r="G2468" s="328"/>
      <c r="H2468" s="328"/>
      <c r="I2468" s="328">
        <v>0</v>
      </c>
      <c r="J2468" s="328"/>
      <c r="K2468" s="328"/>
      <c r="L2468" s="328"/>
      <c r="M2468" s="328"/>
    </row>
    <row r="2469" spans="1:13" x14ac:dyDescent="0.35">
      <c r="A2469" t="s">
        <v>141</v>
      </c>
      <c r="B2469" t="s">
        <v>494</v>
      </c>
      <c r="C2469" t="s">
        <v>495</v>
      </c>
      <c r="D2469" t="s">
        <v>170</v>
      </c>
      <c r="E2469" t="s">
        <v>292</v>
      </c>
      <c r="F2469" s="328"/>
      <c r="G2469" s="328"/>
      <c r="H2469" s="328"/>
      <c r="I2469" s="328">
        <v>0</v>
      </c>
      <c r="J2469" s="328"/>
      <c r="K2469" s="328"/>
      <c r="L2469" s="328"/>
      <c r="M2469" s="328"/>
    </row>
    <row r="2470" spans="1:13" x14ac:dyDescent="0.35">
      <c r="A2470" t="s">
        <v>141</v>
      </c>
      <c r="B2470" t="s">
        <v>496</v>
      </c>
      <c r="C2470" t="s">
        <v>497</v>
      </c>
      <c r="D2470" t="s">
        <v>170</v>
      </c>
      <c r="E2470" t="s">
        <v>292</v>
      </c>
      <c r="F2470" s="328"/>
      <c r="G2470" s="328"/>
      <c r="H2470" s="328"/>
      <c r="I2470" s="328">
        <v>0</v>
      </c>
      <c r="J2470" s="328"/>
      <c r="K2470" s="328"/>
      <c r="L2470" s="328"/>
      <c r="M2470" s="328"/>
    </row>
    <row r="2471" spans="1:13" x14ac:dyDescent="0.35">
      <c r="A2471" t="s">
        <v>141</v>
      </c>
      <c r="B2471" t="s">
        <v>498</v>
      </c>
      <c r="C2471" t="s">
        <v>499</v>
      </c>
      <c r="D2471" t="s">
        <v>170</v>
      </c>
      <c r="E2471" t="s">
        <v>292</v>
      </c>
      <c r="F2471" s="328"/>
      <c r="G2471" s="328"/>
      <c r="H2471" s="328"/>
      <c r="I2471" s="328">
        <v>0</v>
      </c>
      <c r="J2471" s="328"/>
      <c r="K2471" s="328"/>
      <c r="L2471" s="328"/>
      <c r="M2471" s="328"/>
    </row>
    <row r="2472" spans="1:13" x14ac:dyDescent="0.35">
      <c r="A2472" t="s">
        <v>141</v>
      </c>
      <c r="B2472" t="s">
        <v>500</v>
      </c>
      <c r="C2472" t="s">
        <v>501</v>
      </c>
      <c r="D2472" t="s">
        <v>170</v>
      </c>
      <c r="E2472" t="s">
        <v>292</v>
      </c>
      <c r="F2472" s="328"/>
      <c r="G2472" s="328"/>
      <c r="H2472" s="328"/>
      <c r="I2472" s="328">
        <v>0</v>
      </c>
      <c r="J2472" s="328"/>
      <c r="K2472" s="328"/>
      <c r="L2472" s="328"/>
      <c r="M2472" s="328"/>
    </row>
    <row r="2473" spans="1:13" x14ac:dyDescent="0.35">
      <c r="A2473" t="s">
        <v>141</v>
      </c>
      <c r="B2473" t="s">
        <v>502</v>
      </c>
      <c r="C2473" t="s">
        <v>503</v>
      </c>
      <c r="D2473" t="s">
        <v>170</v>
      </c>
      <c r="E2473" t="s">
        <v>292</v>
      </c>
      <c r="F2473" s="328"/>
      <c r="G2473" s="328"/>
      <c r="H2473" s="328"/>
      <c r="I2473" s="328">
        <v>0</v>
      </c>
      <c r="J2473" s="328"/>
      <c r="K2473" s="328"/>
      <c r="L2473" s="328"/>
      <c r="M2473" s="328"/>
    </row>
    <row r="2474" spans="1:13" x14ac:dyDescent="0.35">
      <c r="A2474" t="s">
        <v>141</v>
      </c>
      <c r="B2474" t="s">
        <v>504</v>
      </c>
      <c r="C2474" t="s">
        <v>505</v>
      </c>
      <c r="D2474" t="s">
        <v>170</v>
      </c>
      <c r="E2474" t="s">
        <v>292</v>
      </c>
      <c r="F2474" s="328"/>
      <c r="G2474" s="328"/>
      <c r="H2474" s="328"/>
      <c r="I2474" s="328">
        <v>0</v>
      </c>
      <c r="J2474" s="328"/>
      <c r="K2474" s="328"/>
      <c r="L2474" s="328"/>
      <c r="M2474" s="328"/>
    </row>
    <row r="2475" spans="1:13" x14ac:dyDescent="0.35">
      <c r="A2475" t="s">
        <v>141</v>
      </c>
      <c r="B2475" t="s">
        <v>506</v>
      </c>
      <c r="C2475" t="s">
        <v>507</v>
      </c>
      <c r="D2475" t="s">
        <v>170</v>
      </c>
      <c r="E2475" t="s">
        <v>292</v>
      </c>
      <c r="F2475" s="328"/>
      <c r="G2475" s="328"/>
      <c r="H2475" s="328"/>
      <c r="I2475" s="328">
        <v>0</v>
      </c>
      <c r="J2475" s="328"/>
      <c r="K2475" s="328"/>
      <c r="L2475" s="328"/>
      <c r="M2475" s="328"/>
    </row>
    <row r="2476" spans="1:13" x14ac:dyDescent="0.35">
      <c r="A2476" t="s">
        <v>141</v>
      </c>
      <c r="B2476" t="s">
        <v>508</v>
      </c>
      <c r="C2476" t="s">
        <v>509</v>
      </c>
      <c r="D2476" t="s">
        <v>170</v>
      </c>
      <c r="E2476" t="s">
        <v>292</v>
      </c>
      <c r="F2476" s="328"/>
      <c r="G2476" s="328"/>
      <c r="H2476" s="328"/>
      <c r="I2476" s="328">
        <v>0</v>
      </c>
      <c r="J2476" s="328"/>
      <c r="K2476" s="328"/>
      <c r="L2476" s="328"/>
      <c r="M2476" s="328"/>
    </row>
    <row r="2477" spans="1:13" x14ac:dyDescent="0.35">
      <c r="A2477" t="s">
        <v>141</v>
      </c>
      <c r="B2477" t="s">
        <v>510</v>
      </c>
      <c r="C2477" t="s">
        <v>511</v>
      </c>
      <c r="D2477" t="s">
        <v>170</v>
      </c>
      <c r="E2477" t="s">
        <v>292</v>
      </c>
      <c r="F2477" s="328"/>
      <c r="G2477" s="328"/>
      <c r="H2477" s="328"/>
      <c r="I2477" s="328">
        <v>0</v>
      </c>
      <c r="J2477" s="328"/>
      <c r="K2477" s="328"/>
      <c r="L2477" s="328"/>
      <c r="M2477" s="328"/>
    </row>
    <row r="2478" spans="1:13" x14ac:dyDescent="0.35">
      <c r="A2478" t="s">
        <v>141</v>
      </c>
      <c r="B2478" t="s">
        <v>512</v>
      </c>
      <c r="C2478" t="s">
        <v>513</v>
      </c>
      <c r="D2478" t="s">
        <v>170</v>
      </c>
      <c r="E2478" t="s">
        <v>292</v>
      </c>
      <c r="F2478" s="328"/>
      <c r="G2478" s="328"/>
      <c r="H2478" s="328"/>
      <c r="I2478" s="328">
        <v>0</v>
      </c>
      <c r="J2478" s="328"/>
      <c r="K2478" s="328"/>
      <c r="L2478" s="328"/>
      <c r="M2478" s="328"/>
    </row>
    <row r="2479" spans="1:13" x14ac:dyDescent="0.35">
      <c r="A2479" t="s">
        <v>141</v>
      </c>
      <c r="B2479" t="s">
        <v>514</v>
      </c>
      <c r="C2479" t="s">
        <v>515</v>
      </c>
      <c r="D2479" t="s">
        <v>170</v>
      </c>
      <c r="E2479" t="s">
        <v>292</v>
      </c>
      <c r="F2479" s="328"/>
      <c r="G2479" s="328"/>
      <c r="H2479" s="328"/>
      <c r="I2479" s="328">
        <v>0</v>
      </c>
      <c r="J2479" s="328"/>
      <c r="K2479" s="328"/>
      <c r="L2479" s="328"/>
      <c r="M2479" s="328"/>
    </row>
    <row r="2480" spans="1:13" x14ac:dyDescent="0.35">
      <c r="A2480" t="s">
        <v>141</v>
      </c>
      <c r="B2480" t="s">
        <v>516</v>
      </c>
      <c r="C2480" t="s">
        <v>517</v>
      </c>
      <c r="D2480" t="s">
        <v>170</v>
      </c>
      <c r="E2480" t="s">
        <v>292</v>
      </c>
      <c r="F2480" s="328"/>
      <c r="G2480" s="328"/>
      <c r="H2480" s="328"/>
      <c r="I2480" s="328">
        <v>35.110691653353697</v>
      </c>
      <c r="J2480" s="328"/>
      <c r="K2480" s="328"/>
      <c r="L2480" s="328"/>
      <c r="M2480" s="328"/>
    </row>
    <row r="2481" spans="1:13" x14ac:dyDescent="0.35">
      <c r="A2481" t="s">
        <v>141</v>
      </c>
      <c r="B2481" t="s">
        <v>518</v>
      </c>
      <c r="C2481" t="s">
        <v>519</v>
      </c>
      <c r="D2481" t="s">
        <v>170</v>
      </c>
      <c r="E2481" t="s">
        <v>292</v>
      </c>
      <c r="F2481" s="328"/>
      <c r="G2481" s="328"/>
      <c r="H2481" s="328"/>
      <c r="I2481" s="328">
        <v>216.60122322846601</v>
      </c>
      <c r="J2481" s="328"/>
      <c r="K2481" s="328"/>
      <c r="L2481" s="328"/>
      <c r="M2481" s="328"/>
    </row>
    <row r="2482" spans="1:13" x14ac:dyDescent="0.35">
      <c r="A2482" t="s">
        <v>141</v>
      </c>
      <c r="B2482" t="s">
        <v>520</v>
      </c>
      <c r="C2482" t="s">
        <v>521</v>
      </c>
      <c r="D2482" t="s">
        <v>170</v>
      </c>
      <c r="E2482" t="s">
        <v>292</v>
      </c>
      <c r="F2482" s="328"/>
      <c r="G2482" s="328"/>
      <c r="H2482" s="328"/>
      <c r="I2482" s="328">
        <v>0</v>
      </c>
      <c r="J2482" s="328"/>
      <c r="K2482" s="328"/>
      <c r="L2482" s="328"/>
      <c r="M2482" s="328"/>
    </row>
    <row r="2483" spans="1:13" x14ac:dyDescent="0.35">
      <c r="A2483" t="s">
        <v>141</v>
      </c>
      <c r="B2483" t="s">
        <v>522</v>
      </c>
      <c r="C2483" t="s">
        <v>523</v>
      </c>
      <c r="D2483" t="s">
        <v>170</v>
      </c>
      <c r="E2483" t="s">
        <v>292</v>
      </c>
      <c r="F2483" s="328"/>
      <c r="G2483" s="328"/>
      <c r="H2483" s="328"/>
      <c r="I2483" s="328">
        <v>0</v>
      </c>
      <c r="J2483" s="328"/>
      <c r="K2483" s="328"/>
      <c r="L2483" s="328"/>
      <c r="M2483" s="328"/>
    </row>
    <row r="2484" spans="1:13" x14ac:dyDescent="0.35">
      <c r="A2484" t="s">
        <v>141</v>
      </c>
      <c r="B2484" t="s">
        <v>524</v>
      </c>
      <c r="C2484" t="s">
        <v>525</v>
      </c>
      <c r="D2484" t="s">
        <v>170</v>
      </c>
      <c r="E2484" t="s">
        <v>292</v>
      </c>
      <c r="F2484" s="328"/>
      <c r="G2484" s="328"/>
      <c r="H2484" s="328"/>
      <c r="I2484" s="328">
        <v>0</v>
      </c>
      <c r="J2484" s="328"/>
      <c r="K2484" s="328"/>
      <c r="L2484" s="328"/>
      <c r="M2484" s="328"/>
    </row>
    <row r="2485" spans="1:13" x14ac:dyDescent="0.35">
      <c r="A2485" t="s">
        <v>141</v>
      </c>
      <c r="B2485" t="s">
        <v>526</v>
      </c>
      <c r="C2485" t="s">
        <v>527</v>
      </c>
      <c r="D2485" t="s">
        <v>170</v>
      </c>
      <c r="E2485" t="s">
        <v>292</v>
      </c>
      <c r="F2485" s="328"/>
      <c r="G2485" s="328"/>
      <c r="H2485" s="328"/>
      <c r="I2485" s="328">
        <v>35.110691653353697</v>
      </c>
      <c r="J2485" s="328"/>
      <c r="K2485" s="328"/>
      <c r="L2485" s="328"/>
      <c r="M2485" s="328"/>
    </row>
    <row r="2486" spans="1:13" x14ac:dyDescent="0.35">
      <c r="A2486" t="s">
        <v>141</v>
      </c>
      <c r="B2486" t="s">
        <v>528</v>
      </c>
      <c r="C2486" t="s">
        <v>529</v>
      </c>
      <c r="D2486" t="s">
        <v>170</v>
      </c>
      <c r="E2486" t="s">
        <v>292</v>
      </c>
      <c r="F2486" s="328"/>
      <c r="G2486" s="328"/>
      <c r="H2486" s="328"/>
      <c r="I2486" s="328">
        <v>216.60122322846601</v>
      </c>
      <c r="J2486" s="328"/>
      <c r="K2486" s="328"/>
      <c r="L2486" s="328"/>
      <c r="M2486" s="328"/>
    </row>
    <row r="2487" spans="1:13" x14ac:dyDescent="0.35">
      <c r="A2487" t="s">
        <v>141</v>
      </c>
      <c r="B2487" t="s">
        <v>530</v>
      </c>
      <c r="C2487" t="s">
        <v>531</v>
      </c>
      <c r="D2487" t="s">
        <v>170</v>
      </c>
      <c r="E2487" t="s">
        <v>292</v>
      </c>
      <c r="F2487" s="328"/>
      <c r="G2487" s="328"/>
      <c r="H2487" s="328"/>
      <c r="I2487" s="328">
        <v>0</v>
      </c>
      <c r="J2487" s="328"/>
      <c r="K2487" s="328"/>
      <c r="L2487" s="328"/>
      <c r="M2487" s="328"/>
    </row>
    <row r="2488" spans="1:13" x14ac:dyDescent="0.35">
      <c r="A2488" t="s">
        <v>141</v>
      </c>
      <c r="B2488" t="s">
        <v>532</v>
      </c>
      <c r="C2488" t="s">
        <v>533</v>
      </c>
      <c r="D2488" t="s">
        <v>170</v>
      </c>
      <c r="E2488" t="s">
        <v>292</v>
      </c>
      <c r="F2488" s="328"/>
      <c r="G2488" s="328"/>
      <c r="H2488" s="328"/>
      <c r="I2488" s="328">
        <v>0</v>
      </c>
      <c r="J2488" s="328"/>
      <c r="K2488" s="328"/>
      <c r="L2488" s="328"/>
      <c r="M2488" s="328"/>
    </row>
    <row r="2489" spans="1:13" x14ac:dyDescent="0.35">
      <c r="A2489" t="s">
        <v>141</v>
      </c>
      <c r="B2489" t="s">
        <v>534</v>
      </c>
      <c r="C2489" t="s">
        <v>535</v>
      </c>
      <c r="D2489" t="s">
        <v>170</v>
      </c>
      <c r="E2489" t="s">
        <v>292</v>
      </c>
      <c r="F2489" s="328"/>
      <c r="G2489" s="328"/>
      <c r="H2489" s="328"/>
      <c r="I2489" s="328">
        <v>0</v>
      </c>
      <c r="J2489" s="328"/>
      <c r="K2489" s="328"/>
      <c r="L2489" s="328"/>
      <c r="M2489" s="328"/>
    </row>
    <row r="2490" spans="1:13" x14ac:dyDescent="0.35">
      <c r="A2490" t="s">
        <v>141</v>
      </c>
      <c r="B2490" t="s">
        <v>536</v>
      </c>
      <c r="C2490" t="s">
        <v>537</v>
      </c>
      <c r="D2490" t="s">
        <v>170</v>
      </c>
      <c r="E2490" t="s">
        <v>292</v>
      </c>
      <c r="F2490" s="328"/>
      <c r="G2490" s="328"/>
      <c r="H2490" s="328"/>
      <c r="I2490" s="328">
        <v>25.023</v>
      </c>
      <c r="J2490" s="328"/>
      <c r="K2490" s="328"/>
      <c r="L2490" s="328"/>
      <c r="M2490" s="328"/>
    </row>
    <row r="2491" spans="1:13" x14ac:dyDescent="0.35">
      <c r="A2491" t="s">
        <v>141</v>
      </c>
      <c r="B2491" t="s">
        <v>538</v>
      </c>
      <c r="C2491" t="s">
        <v>539</v>
      </c>
      <c r="D2491" t="s">
        <v>170</v>
      </c>
      <c r="E2491" t="s">
        <v>292</v>
      </c>
      <c r="F2491" s="328"/>
      <c r="G2491" s="328"/>
      <c r="H2491" s="328"/>
      <c r="I2491" s="328">
        <v>208.30699999999999</v>
      </c>
      <c r="J2491" s="328"/>
      <c r="K2491" s="328"/>
      <c r="L2491" s="328"/>
      <c r="M2491" s="328"/>
    </row>
    <row r="2492" spans="1:13" x14ac:dyDescent="0.35">
      <c r="A2492" t="s">
        <v>141</v>
      </c>
      <c r="B2492" t="s">
        <v>540</v>
      </c>
      <c r="C2492" t="s">
        <v>541</v>
      </c>
      <c r="D2492" t="s">
        <v>170</v>
      </c>
      <c r="E2492" t="s">
        <v>292</v>
      </c>
      <c r="F2492" s="328"/>
      <c r="G2492" s="328"/>
      <c r="H2492" s="328"/>
      <c r="I2492" s="328">
        <v>0</v>
      </c>
      <c r="J2492" s="328"/>
      <c r="K2492" s="328"/>
      <c r="L2492" s="328"/>
      <c r="M2492" s="328"/>
    </row>
    <row r="2493" spans="1:13" x14ac:dyDescent="0.35">
      <c r="A2493" t="s">
        <v>141</v>
      </c>
      <c r="B2493" t="s">
        <v>542</v>
      </c>
      <c r="C2493" t="s">
        <v>543</v>
      </c>
      <c r="D2493" t="s">
        <v>170</v>
      </c>
      <c r="E2493" t="s">
        <v>292</v>
      </c>
      <c r="F2493" s="328"/>
      <c r="G2493" s="328"/>
      <c r="H2493" s="328"/>
      <c r="I2493" s="328">
        <v>0</v>
      </c>
      <c r="J2493" s="328"/>
      <c r="K2493" s="328"/>
      <c r="L2493" s="328"/>
      <c r="M2493" s="328"/>
    </row>
    <row r="2494" spans="1:13" x14ac:dyDescent="0.35">
      <c r="A2494" t="s">
        <v>141</v>
      </c>
      <c r="B2494" t="s">
        <v>544</v>
      </c>
      <c r="C2494" t="s">
        <v>545</v>
      </c>
      <c r="D2494" t="s">
        <v>170</v>
      </c>
      <c r="E2494" t="s">
        <v>292</v>
      </c>
      <c r="F2494" s="328"/>
      <c r="G2494" s="328"/>
      <c r="H2494" s="328"/>
      <c r="I2494" s="328">
        <v>0</v>
      </c>
      <c r="J2494" s="328"/>
      <c r="K2494" s="328"/>
      <c r="L2494" s="328"/>
      <c r="M2494" s="328"/>
    </row>
    <row r="2495" spans="1:13" x14ac:dyDescent="0.35">
      <c r="A2495" t="s">
        <v>141</v>
      </c>
      <c r="B2495" t="s">
        <v>546</v>
      </c>
      <c r="C2495" t="s">
        <v>547</v>
      </c>
      <c r="D2495" t="s">
        <v>170</v>
      </c>
      <c r="E2495" t="s">
        <v>292</v>
      </c>
      <c r="F2495" s="328"/>
      <c r="G2495" s="328"/>
      <c r="H2495" s="328"/>
      <c r="I2495" s="328">
        <v>25.023</v>
      </c>
      <c r="J2495" s="328"/>
      <c r="K2495" s="328"/>
      <c r="L2495" s="328"/>
      <c r="M2495" s="328"/>
    </row>
    <row r="2496" spans="1:13" x14ac:dyDescent="0.35">
      <c r="A2496" t="s">
        <v>141</v>
      </c>
      <c r="B2496" t="s">
        <v>548</v>
      </c>
      <c r="C2496" t="s">
        <v>549</v>
      </c>
      <c r="D2496" t="s">
        <v>170</v>
      </c>
      <c r="E2496" t="s">
        <v>292</v>
      </c>
      <c r="F2496" s="328"/>
      <c r="G2496" s="328"/>
      <c r="H2496" s="328"/>
      <c r="I2496" s="328">
        <v>208.30699999999999</v>
      </c>
      <c r="J2496" s="328"/>
      <c r="K2496" s="328"/>
      <c r="L2496" s="328"/>
      <c r="M2496" s="328"/>
    </row>
    <row r="2497" spans="1:13" x14ac:dyDescent="0.35">
      <c r="A2497" t="s">
        <v>141</v>
      </c>
      <c r="B2497" t="s">
        <v>550</v>
      </c>
      <c r="C2497" t="s">
        <v>551</v>
      </c>
      <c r="D2497" t="s">
        <v>170</v>
      </c>
      <c r="E2497" t="s">
        <v>292</v>
      </c>
      <c r="F2497" s="328"/>
      <c r="G2497" s="328"/>
      <c r="H2497" s="328"/>
      <c r="I2497" s="328">
        <v>0</v>
      </c>
      <c r="J2497" s="328"/>
      <c r="K2497" s="328"/>
      <c r="L2497" s="328"/>
      <c r="M2497" s="328"/>
    </row>
    <row r="2498" spans="1:13" x14ac:dyDescent="0.35">
      <c r="A2498" t="s">
        <v>141</v>
      </c>
      <c r="B2498" t="s">
        <v>552</v>
      </c>
      <c r="C2498" t="s">
        <v>553</v>
      </c>
      <c r="D2498" t="s">
        <v>170</v>
      </c>
      <c r="E2498" t="s">
        <v>292</v>
      </c>
      <c r="F2498" s="328"/>
      <c r="G2498" s="328"/>
      <c r="H2498" s="328"/>
      <c r="I2498" s="328">
        <v>0</v>
      </c>
      <c r="J2498" s="328"/>
      <c r="K2498" s="328"/>
      <c r="L2498" s="328"/>
      <c r="M2498" s="328"/>
    </row>
    <row r="2499" spans="1:13" x14ac:dyDescent="0.35">
      <c r="A2499" t="s">
        <v>141</v>
      </c>
      <c r="B2499" t="s">
        <v>554</v>
      </c>
      <c r="C2499" t="s">
        <v>555</v>
      </c>
      <c r="D2499" t="s">
        <v>170</v>
      </c>
      <c r="E2499" t="s">
        <v>292</v>
      </c>
      <c r="F2499" s="328"/>
      <c r="G2499" s="328"/>
      <c r="H2499" s="328"/>
      <c r="I2499" s="328">
        <v>0</v>
      </c>
      <c r="J2499" s="328"/>
      <c r="K2499" s="328"/>
      <c r="L2499" s="328"/>
      <c r="M2499" s="328"/>
    </row>
    <row r="2500" spans="1:13" x14ac:dyDescent="0.35">
      <c r="A2500" t="s">
        <v>141</v>
      </c>
      <c r="B2500" t="s">
        <v>556</v>
      </c>
      <c r="C2500" t="s">
        <v>557</v>
      </c>
      <c r="D2500" t="s">
        <v>170</v>
      </c>
      <c r="E2500" t="s">
        <v>292</v>
      </c>
      <c r="F2500" s="328"/>
      <c r="G2500" s="328"/>
      <c r="H2500" s="328"/>
      <c r="I2500" s="328">
        <v>-10.0876916533537</v>
      </c>
      <c r="J2500" s="328"/>
      <c r="K2500" s="328"/>
      <c r="L2500" s="328"/>
      <c r="M2500" s="328"/>
    </row>
    <row r="2501" spans="1:13" x14ac:dyDescent="0.35">
      <c r="A2501" t="s">
        <v>141</v>
      </c>
      <c r="B2501" t="s">
        <v>558</v>
      </c>
      <c r="C2501" t="s">
        <v>559</v>
      </c>
      <c r="D2501" t="s">
        <v>170</v>
      </c>
      <c r="E2501" t="s">
        <v>292</v>
      </c>
      <c r="F2501" s="328"/>
      <c r="G2501" s="328"/>
      <c r="H2501" s="328"/>
      <c r="I2501" s="328">
        <v>-8.2942232284664801</v>
      </c>
      <c r="J2501" s="328"/>
      <c r="K2501" s="328"/>
      <c r="L2501" s="328"/>
      <c r="M2501" s="328"/>
    </row>
    <row r="2502" spans="1:13" x14ac:dyDescent="0.35">
      <c r="A2502" t="s">
        <v>141</v>
      </c>
      <c r="B2502" t="s">
        <v>560</v>
      </c>
      <c r="C2502" t="s">
        <v>561</v>
      </c>
      <c r="D2502" t="s">
        <v>170</v>
      </c>
      <c r="E2502" t="s">
        <v>292</v>
      </c>
      <c r="F2502" s="328"/>
      <c r="G2502" s="328"/>
      <c r="H2502" s="328"/>
      <c r="I2502" s="328">
        <v>0</v>
      </c>
      <c r="J2502" s="328"/>
      <c r="K2502" s="328"/>
      <c r="L2502" s="328"/>
      <c r="M2502" s="328"/>
    </row>
    <row r="2503" spans="1:13" x14ac:dyDescent="0.35">
      <c r="A2503" t="s">
        <v>141</v>
      </c>
      <c r="B2503" t="s">
        <v>562</v>
      </c>
      <c r="C2503" t="s">
        <v>563</v>
      </c>
      <c r="D2503" t="s">
        <v>170</v>
      </c>
      <c r="E2503" t="s">
        <v>292</v>
      </c>
      <c r="F2503" s="328"/>
      <c r="G2503" s="328"/>
      <c r="H2503" s="328"/>
      <c r="I2503" s="328">
        <v>0</v>
      </c>
      <c r="J2503" s="328"/>
      <c r="K2503" s="328"/>
      <c r="L2503" s="328"/>
      <c r="M2503" s="328"/>
    </row>
    <row r="2504" spans="1:13" x14ac:dyDescent="0.35">
      <c r="A2504" t="s">
        <v>141</v>
      </c>
      <c r="B2504" t="s">
        <v>564</v>
      </c>
      <c r="C2504" t="s">
        <v>565</v>
      </c>
      <c r="D2504" t="s">
        <v>170</v>
      </c>
      <c r="E2504" t="s">
        <v>292</v>
      </c>
      <c r="F2504" s="328"/>
      <c r="G2504" s="328"/>
      <c r="H2504" s="328"/>
      <c r="I2504" s="328">
        <v>0</v>
      </c>
      <c r="J2504" s="328"/>
      <c r="K2504" s="328"/>
      <c r="L2504" s="328"/>
      <c r="M2504" s="328"/>
    </row>
    <row r="2505" spans="1:13" x14ac:dyDescent="0.35">
      <c r="A2505" t="s">
        <v>141</v>
      </c>
      <c r="B2505" t="s">
        <v>566</v>
      </c>
      <c r="C2505" t="s">
        <v>567</v>
      </c>
      <c r="D2505" t="s">
        <v>170</v>
      </c>
      <c r="E2505" t="s">
        <v>292</v>
      </c>
      <c r="F2505" s="328"/>
      <c r="G2505" s="328"/>
      <c r="H2505" s="328"/>
      <c r="I2505" s="328">
        <v>-10.0876916533537</v>
      </c>
      <c r="J2505" s="328"/>
      <c r="K2505" s="328"/>
      <c r="L2505" s="328"/>
      <c r="M2505" s="328"/>
    </row>
    <row r="2506" spans="1:13" x14ac:dyDescent="0.35">
      <c r="A2506" t="s">
        <v>141</v>
      </c>
      <c r="B2506" t="s">
        <v>568</v>
      </c>
      <c r="C2506" t="s">
        <v>569</v>
      </c>
      <c r="D2506" t="s">
        <v>170</v>
      </c>
      <c r="E2506" t="s">
        <v>292</v>
      </c>
      <c r="F2506" s="328"/>
      <c r="G2506" s="328"/>
      <c r="H2506" s="328"/>
      <c r="I2506" s="328">
        <v>-8.2942232284664801</v>
      </c>
      <c r="J2506" s="328"/>
      <c r="K2506" s="328"/>
      <c r="L2506" s="328"/>
      <c r="M2506" s="328"/>
    </row>
    <row r="2507" spans="1:13" x14ac:dyDescent="0.35">
      <c r="A2507" t="s">
        <v>141</v>
      </c>
      <c r="B2507" t="s">
        <v>570</v>
      </c>
      <c r="C2507" t="s">
        <v>571</v>
      </c>
      <c r="D2507" t="s">
        <v>170</v>
      </c>
      <c r="E2507" t="s">
        <v>292</v>
      </c>
      <c r="F2507" s="328"/>
      <c r="G2507" s="328"/>
      <c r="H2507" s="328"/>
      <c r="I2507" s="328">
        <v>0</v>
      </c>
      <c r="J2507" s="328"/>
      <c r="K2507" s="328"/>
      <c r="L2507" s="328"/>
      <c r="M2507" s="328"/>
    </row>
    <row r="2508" spans="1:13" x14ac:dyDescent="0.35">
      <c r="A2508" t="s">
        <v>141</v>
      </c>
      <c r="B2508" t="s">
        <v>572</v>
      </c>
      <c r="C2508" t="s">
        <v>573</v>
      </c>
      <c r="D2508" t="s">
        <v>170</v>
      </c>
      <c r="E2508" t="s">
        <v>292</v>
      </c>
      <c r="F2508" s="328"/>
      <c r="G2508" s="328"/>
      <c r="H2508" s="328"/>
      <c r="I2508" s="328">
        <v>0</v>
      </c>
      <c r="J2508" s="328"/>
      <c r="K2508" s="328"/>
      <c r="L2508" s="328"/>
      <c r="M2508" s="328"/>
    </row>
    <row r="2509" spans="1:13" x14ac:dyDescent="0.35">
      <c r="A2509" t="s">
        <v>141</v>
      </c>
      <c r="B2509" t="s">
        <v>574</v>
      </c>
      <c r="C2509" t="s">
        <v>575</v>
      </c>
      <c r="D2509" t="s">
        <v>170</v>
      </c>
      <c r="E2509" t="s">
        <v>292</v>
      </c>
      <c r="F2509" s="328"/>
      <c r="G2509" s="328"/>
      <c r="H2509" s="328"/>
      <c r="I2509" s="328">
        <v>0</v>
      </c>
      <c r="J2509" s="328"/>
      <c r="K2509" s="328"/>
      <c r="L2509" s="328"/>
      <c r="M2509" s="328"/>
    </row>
    <row r="2510" spans="1:13" x14ac:dyDescent="0.35">
      <c r="A2510" t="s">
        <v>141</v>
      </c>
      <c r="B2510" t="s">
        <v>576</v>
      </c>
      <c r="C2510" t="s">
        <v>577</v>
      </c>
      <c r="D2510" t="s">
        <v>170</v>
      </c>
      <c r="E2510" t="s">
        <v>292</v>
      </c>
      <c r="F2510" s="328"/>
      <c r="G2510" s="328"/>
      <c r="H2510" s="328"/>
      <c r="I2510" s="328">
        <v>-10.765660704722</v>
      </c>
      <c r="J2510" s="328"/>
      <c r="K2510" s="328"/>
      <c r="L2510" s="328"/>
      <c r="M2510" s="328"/>
    </row>
    <row r="2511" spans="1:13" x14ac:dyDescent="0.35">
      <c r="A2511" t="s">
        <v>141</v>
      </c>
      <c r="B2511" t="s">
        <v>578</v>
      </c>
      <c r="C2511" t="s">
        <v>579</v>
      </c>
      <c r="D2511" t="s">
        <v>170</v>
      </c>
      <c r="E2511" t="s">
        <v>292</v>
      </c>
      <c r="F2511" s="328"/>
      <c r="G2511" s="328"/>
      <c r="H2511" s="328"/>
      <c r="I2511" s="328">
        <v>-14.0812123291003</v>
      </c>
      <c r="J2511" s="328"/>
      <c r="K2511" s="328"/>
      <c r="L2511" s="328"/>
      <c r="M2511" s="328"/>
    </row>
    <row r="2512" spans="1:13" x14ac:dyDescent="0.35">
      <c r="A2512" t="s">
        <v>141</v>
      </c>
      <c r="B2512" t="s">
        <v>580</v>
      </c>
      <c r="C2512" t="s">
        <v>581</v>
      </c>
      <c r="D2512" t="s">
        <v>170</v>
      </c>
      <c r="E2512" t="s">
        <v>292</v>
      </c>
      <c r="F2512" s="328"/>
      <c r="G2512" s="328"/>
      <c r="H2512" s="328"/>
      <c r="I2512" s="328">
        <v>0</v>
      </c>
      <c r="J2512" s="328"/>
      <c r="K2512" s="328"/>
      <c r="L2512" s="328"/>
      <c r="M2512" s="328"/>
    </row>
    <row r="2513" spans="1:13" x14ac:dyDescent="0.35">
      <c r="A2513" t="s">
        <v>141</v>
      </c>
      <c r="B2513" t="s">
        <v>582</v>
      </c>
      <c r="C2513" t="s">
        <v>583</v>
      </c>
      <c r="D2513" t="s">
        <v>170</v>
      </c>
      <c r="E2513" t="s">
        <v>292</v>
      </c>
      <c r="F2513" s="328"/>
      <c r="G2513" s="328"/>
      <c r="H2513" s="328"/>
      <c r="I2513" s="328">
        <v>0</v>
      </c>
      <c r="J2513" s="328"/>
      <c r="K2513" s="328"/>
      <c r="L2513" s="328"/>
      <c r="M2513" s="328"/>
    </row>
    <row r="2514" spans="1:13" x14ac:dyDescent="0.35">
      <c r="A2514" t="s">
        <v>141</v>
      </c>
      <c r="B2514" t="s">
        <v>584</v>
      </c>
      <c r="C2514" t="s">
        <v>585</v>
      </c>
      <c r="D2514" t="s">
        <v>170</v>
      </c>
      <c r="E2514" t="s">
        <v>292</v>
      </c>
      <c r="F2514" s="328"/>
      <c r="G2514" s="328"/>
      <c r="H2514" s="328"/>
      <c r="I2514" s="328">
        <v>0</v>
      </c>
      <c r="J2514" s="328"/>
      <c r="K2514" s="328"/>
      <c r="L2514" s="328"/>
      <c r="M2514" s="328"/>
    </row>
    <row r="2515" spans="1:13" x14ac:dyDescent="0.35">
      <c r="A2515" t="s">
        <v>141</v>
      </c>
      <c r="B2515" t="s">
        <v>586</v>
      </c>
      <c r="C2515" t="s">
        <v>587</v>
      </c>
      <c r="D2515" t="s">
        <v>170</v>
      </c>
      <c r="E2515" t="s">
        <v>292</v>
      </c>
      <c r="F2515" s="328"/>
      <c r="G2515" s="328"/>
      <c r="H2515" s="328"/>
      <c r="I2515" s="328">
        <v>-10.765660704722</v>
      </c>
      <c r="J2515" s="328"/>
      <c r="K2515" s="328"/>
      <c r="L2515" s="328"/>
      <c r="M2515" s="328"/>
    </row>
    <row r="2516" spans="1:13" x14ac:dyDescent="0.35">
      <c r="A2516" t="s">
        <v>141</v>
      </c>
      <c r="B2516" t="s">
        <v>588</v>
      </c>
      <c r="C2516" t="s">
        <v>589</v>
      </c>
      <c r="D2516" t="s">
        <v>170</v>
      </c>
      <c r="E2516" t="s">
        <v>292</v>
      </c>
      <c r="F2516" s="328"/>
      <c r="G2516" s="328"/>
      <c r="H2516" s="328"/>
      <c r="I2516" s="328">
        <v>-14.0812123291003</v>
      </c>
      <c r="J2516" s="328"/>
      <c r="K2516" s="328"/>
      <c r="L2516" s="328"/>
      <c r="M2516" s="328"/>
    </row>
    <row r="2517" spans="1:13" x14ac:dyDescent="0.35">
      <c r="A2517" t="s">
        <v>141</v>
      </c>
      <c r="B2517" t="s">
        <v>590</v>
      </c>
      <c r="C2517" t="s">
        <v>591</v>
      </c>
      <c r="D2517" t="s">
        <v>170</v>
      </c>
      <c r="E2517" t="s">
        <v>292</v>
      </c>
      <c r="F2517" s="328"/>
      <c r="G2517" s="328"/>
      <c r="H2517" s="328"/>
      <c r="I2517" s="328">
        <v>0</v>
      </c>
      <c r="J2517" s="328"/>
      <c r="K2517" s="328"/>
      <c r="L2517" s="328"/>
      <c r="M2517" s="328"/>
    </row>
    <row r="2518" spans="1:13" x14ac:dyDescent="0.35">
      <c r="A2518" t="s">
        <v>141</v>
      </c>
      <c r="B2518" t="s">
        <v>592</v>
      </c>
      <c r="C2518" t="s">
        <v>593</v>
      </c>
      <c r="D2518" t="s">
        <v>170</v>
      </c>
      <c r="E2518" t="s">
        <v>292</v>
      </c>
      <c r="F2518" s="328"/>
      <c r="G2518" s="328"/>
      <c r="H2518" s="328"/>
      <c r="I2518" s="328">
        <v>0</v>
      </c>
      <c r="J2518" s="328"/>
      <c r="K2518" s="328"/>
      <c r="L2518" s="328"/>
      <c r="M2518" s="328"/>
    </row>
    <row r="2519" spans="1:13" x14ac:dyDescent="0.35">
      <c r="A2519" t="s">
        <v>141</v>
      </c>
      <c r="B2519" t="s">
        <v>594</v>
      </c>
      <c r="C2519" t="s">
        <v>595</v>
      </c>
      <c r="D2519" t="s">
        <v>170</v>
      </c>
      <c r="E2519" t="s">
        <v>292</v>
      </c>
      <c r="F2519" s="328"/>
      <c r="G2519" s="328"/>
      <c r="H2519" s="328"/>
      <c r="I2519" s="328">
        <v>0</v>
      </c>
      <c r="J2519" s="328"/>
      <c r="K2519" s="328"/>
      <c r="L2519" s="328"/>
      <c r="M2519" s="328"/>
    </row>
    <row r="2520" spans="1:13" x14ac:dyDescent="0.35">
      <c r="A2520" t="s">
        <v>141</v>
      </c>
      <c r="B2520" t="s">
        <v>596</v>
      </c>
      <c r="C2520" t="s">
        <v>597</v>
      </c>
      <c r="D2520" t="s">
        <v>170</v>
      </c>
      <c r="E2520" t="s">
        <v>292</v>
      </c>
      <c r="F2520" s="328"/>
      <c r="G2520" s="328"/>
      <c r="H2520" s="328"/>
      <c r="I2520" s="328">
        <v>0.67796905136834695</v>
      </c>
      <c r="J2520" s="328"/>
      <c r="K2520" s="328"/>
      <c r="L2520" s="328"/>
      <c r="M2520" s="328"/>
    </row>
    <row r="2521" spans="1:13" x14ac:dyDescent="0.35">
      <c r="A2521" t="s">
        <v>141</v>
      </c>
      <c r="B2521" t="s">
        <v>598</v>
      </c>
      <c r="C2521" t="s">
        <v>599</v>
      </c>
      <c r="D2521" t="s">
        <v>170</v>
      </c>
      <c r="E2521" t="s">
        <v>292</v>
      </c>
      <c r="F2521" s="328"/>
      <c r="G2521" s="328"/>
      <c r="H2521" s="328"/>
      <c r="I2521" s="328">
        <v>5.7869891006338703</v>
      </c>
      <c r="J2521" s="328"/>
      <c r="K2521" s="328"/>
      <c r="L2521" s="328"/>
      <c r="M2521" s="328"/>
    </row>
    <row r="2522" spans="1:13" x14ac:dyDescent="0.35">
      <c r="A2522" t="s">
        <v>141</v>
      </c>
      <c r="B2522" t="s">
        <v>600</v>
      </c>
      <c r="C2522" t="s">
        <v>601</v>
      </c>
      <c r="D2522" t="s">
        <v>170</v>
      </c>
      <c r="E2522" t="s">
        <v>292</v>
      </c>
      <c r="F2522" s="328"/>
      <c r="G2522" s="328"/>
      <c r="H2522" s="328"/>
      <c r="I2522" s="328">
        <v>0</v>
      </c>
      <c r="J2522" s="328"/>
      <c r="K2522" s="328"/>
      <c r="L2522" s="328"/>
      <c r="M2522" s="328"/>
    </row>
    <row r="2523" spans="1:13" x14ac:dyDescent="0.35">
      <c r="A2523" t="s">
        <v>141</v>
      </c>
      <c r="B2523" t="s">
        <v>602</v>
      </c>
      <c r="C2523" t="s">
        <v>603</v>
      </c>
      <c r="D2523" t="s">
        <v>170</v>
      </c>
      <c r="E2523" t="s">
        <v>292</v>
      </c>
      <c r="F2523" s="328"/>
      <c r="G2523" s="328"/>
      <c r="H2523" s="328"/>
      <c r="I2523" s="328">
        <v>0</v>
      </c>
      <c r="J2523" s="328"/>
      <c r="K2523" s="328"/>
      <c r="L2523" s="328"/>
      <c r="M2523" s="328"/>
    </row>
    <row r="2524" spans="1:13" x14ac:dyDescent="0.35">
      <c r="A2524" t="s">
        <v>141</v>
      </c>
      <c r="B2524" t="s">
        <v>604</v>
      </c>
      <c r="C2524" t="s">
        <v>605</v>
      </c>
      <c r="D2524" t="s">
        <v>170</v>
      </c>
      <c r="E2524" t="s">
        <v>292</v>
      </c>
      <c r="F2524" s="328"/>
      <c r="G2524" s="328"/>
      <c r="H2524" s="328"/>
      <c r="I2524" s="328">
        <v>0</v>
      </c>
      <c r="J2524" s="328"/>
      <c r="K2524" s="328"/>
      <c r="L2524" s="328"/>
      <c r="M2524" s="328"/>
    </row>
    <row r="2525" spans="1:13" x14ac:dyDescent="0.35">
      <c r="A2525" t="s">
        <v>141</v>
      </c>
      <c r="B2525" t="s">
        <v>606</v>
      </c>
      <c r="C2525" t="s">
        <v>607</v>
      </c>
      <c r="D2525" t="s">
        <v>170</v>
      </c>
      <c r="E2525" t="s">
        <v>292</v>
      </c>
      <c r="F2525" s="328"/>
      <c r="G2525" s="328"/>
      <c r="H2525" s="328"/>
      <c r="I2525" s="328">
        <v>0.67796905136834695</v>
      </c>
      <c r="J2525" s="328"/>
      <c r="K2525" s="328"/>
      <c r="L2525" s="328"/>
      <c r="M2525" s="328"/>
    </row>
    <row r="2526" spans="1:13" x14ac:dyDescent="0.35">
      <c r="A2526" t="s">
        <v>141</v>
      </c>
      <c r="B2526" t="s">
        <v>608</v>
      </c>
      <c r="C2526" t="s">
        <v>609</v>
      </c>
      <c r="D2526" t="s">
        <v>170</v>
      </c>
      <c r="E2526" t="s">
        <v>292</v>
      </c>
      <c r="F2526" s="328"/>
      <c r="G2526" s="328"/>
      <c r="H2526" s="328"/>
      <c r="I2526" s="328">
        <v>5.7869891006338703</v>
      </c>
      <c r="J2526" s="328"/>
      <c r="K2526" s="328"/>
      <c r="L2526" s="328"/>
      <c r="M2526" s="328"/>
    </row>
    <row r="2527" spans="1:13" x14ac:dyDescent="0.35">
      <c r="A2527" t="s">
        <v>141</v>
      </c>
      <c r="B2527" t="s">
        <v>610</v>
      </c>
      <c r="C2527" t="s">
        <v>611</v>
      </c>
      <c r="D2527" t="s">
        <v>170</v>
      </c>
      <c r="E2527" t="s">
        <v>292</v>
      </c>
      <c r="F2527" s="328"/>
      <c r="G2527" s="328"/>
      <c r="H2527" s="328"/>
      <c r="I2527" s="328">
        <v>0</v>
      </c>
      <c r="J2527" s="328"/>
      <c r="K2527" s="328"/>
      <c r="L2527" s="328"/>
      <c r="M2527" s="328"/>
    </row>
    <row r="2528" spans="1:13" x14ac:dyDescent="0.35">
      <c r="A2528" t="s">
        <v>141</v>
      </c>
      <c r="B2528" t="s">
        <v>612</v>
      </c>
      <c r="C2528" t="s">
        <v>613</v>
      </c>
      <c r="D2528" t="s">
        <v>170</v>
      </c>
      <c r="E2528" t="s">
        <v>292</v>
      </c>
      <c r="F2528" s="328"/>
      <c r="G2528" s="328"/>
      <c r="H2528" s="328"/>
      <c r="I2528" s="328">
        <v>0</v>
      </c>
      <c r="J2528" s="328"/>
      <c r="K2528" s="328"/>
      <c r="L2528" s="328"/>
      <c r="M2528" s="328"/>
    </row>
    <row r="2529" spans="1:13" x14ac:dyDescent="0.35">
      <c r="A2529" t="s">
        <v>141</v>
      </c>
      <c r="B2529" t="s">
        <v>614</v>
      </c>
      <c r="C2529" t="s">
        <v>615</v>
      </c>
      <c r="D2529" t="s">
        <v>170</v>
      </c>
      <c r="E2529" t="s">
        <v>292</v>
      </c>
      <c r="F2529" s="328"/>
      <c r="G2529" s="328"/>
      <c r="H2529" s="328"/>
      <c r="I2529" s="328">
        <v>0</v>
      </c>
      <c r="J2529" s="328"/>
      <c r="K2529" s="328"/>
      <c r="L2529" s="328"/>
      <c r="M2529" s="328"/>
    </row>
    <row r="2530" spans="1:13" ht="38.25" x14ac:dyDescent="0.35">
      <c r="A2530" t="s">
        <v>141</v>
      </c>
      <c r="B2530" t="s">
        <v>616</v>
      </c>
      <c r="C2530" s="327" t="s">
        <v>617</v>
      </c>
      <c r="D2530" t="s">
        <v>424</v>
      </c>
      <c r="E2530" t="s">
        <v>292</v>
      </c>
      <c r="F2530" s="444"/>
      <c r="G2530" s="444"/>
      <c r="H2530" s="444"/>
      <c r="I2530" s="444">
        <v>1365.825</v>
      </c>
      <c r="J2530" s="444"/>
      <c r="K2530" s="444"/>
      <c r="L2530" s="444"/>
      <c r="M2530" s="444"/>
    </row>
    <row r="2531" spans="1:13" ht="25.5" x14ac:dyDescent="0.35">
      <c r="A2531" t="s">
        <v>141</v>
      </c>
      <c r="B2531" t="s">
        <v>618</v>
      </c>
      <c r="C2531" s="327" t="s">
        <v>619</v>
      </c>
      <c r="D2531" t="s">
        <v>424</v>
      </c>
      <c r="E2531" t="s">
        <v>292</v>
      </c>
      <c r="F2531" s="444"/>
      <c r="G2531" s="444"/>
      <c r="H2531" s="444"/>
      <c r="I2531" s="444">
        <v>40.42</v>
      </c>
      <c r="J2531" s="444"/>
      <c r="K2531" s="444"/>
      <c r="L2531" s="444"/>
      <c r="M2531" s="444"/>
    </row>
    <row r="2532" spans="1:13" ht="25.5" x14ac:dyDescent="0.35">
      <c r="A2532" t="s">
        <v>141</v>
      </c>
      <c r="B2532" t="s">
        <v>620</v>
      </c>
      <c r="C2532" s="327" t="s">
        <v>621</v>
      </c>
      <c r="D2532" t="s">
        <v>176</v>
      </c>
      <c r="E2532" t="s">
        <v>292</v>
      </c>
      <c r="F2532" s="445"/>
      <c r="G2532" s="445"/>
      <c r="H2532" s="445"/>
      <c r="I2532" s="445">
        <v>2.95938352277927E-2</v>
      </c>
      <c r="J2532" s="445"/>
      <c r="K2532" s="445"/>
      <c r="L2532" s="445"/>
      <c r="M2532" s="445"/>
    </row>
    <row r="2533" spans="1:13" x14ac:dyDescent="0.35">
      <c r="A2533" t="s">
        <v>141</v>
      </c>
      <c r="B2533" t="s">
        <v>622</v>
      </c>
      <c r="C2533" t="s">
        <v>623</v>
      </c>
      <c r="D2533" t="s">
        <v>424</v>
      </c>
      <c r="E2533" t="s">
        <v>292</v>
      </c>
      <c r="F2533" s="444"/>
      <c r="G2533" s="444"/>
      <c r="H2533" s="444"/>
      <c r="I2533" s="444">
        <v>978.29503477981996</v>
      </c>
      <c r="J2533" s="444"/>
      <c r="K2533" s="444"/>
      <c r="L2533" s="444"/>
      <c r="M2533" s="444"/>
    </row>
    <row r="2534" spans="1:13" x14ac:dyDescent="0.35">
      <c r="A2534" t="s">
        <v>141</v>
      </c>
      <c r="B2534" t="s">
        <v>624</v>
      </c>
      <c r="C2534" t="s">
        <v>625</v>
      </c>
      <c r="D2534" t="s">
        <v>424</v>
      </c>
      <c r="E2534" t="s">
        <v>292</v>
      </c>
      <c r="F2534" s="444"/>
      <c r="G2534" s="444"/>
      <c r="H2534" s="444"/>
      <c r="I2534" s="444">
        <v>38.578919281422699</v>
      </c>
      <c r="J2534" s="444"/>
      <c r="K2534" s="444"/>
      <c r="L2534" s="444"/>
      <c r="M2534" s="444"/>
    </row>
    <row r="2535" spans="1:13" x14ac:dyDescent="0.35">
      <c r="A2535" t="s">
        <v>141</v>
      </c>
      <c r="B2535" t="s">
        <v>626</v>
      </c>
      <c r="C2535" t="s">
        <v>627</v>
      </c>
      <c r="D2535" t="s">
        <v>424</v>
      </c>
      <c r="E2535" t="s">
        <v>292</v>
      </c>
      <c r="F2535" s="444"/>
      <c r="G2535" s="444"/>
      <c r="H2535" s="444"/>
      <c r="I2535" s="444">
        <v>966.77200048270504</v>
      </c>
      <c r="J2535" s="444"/>
      <c r="K2535" s="444"/>
      <c r="L2535" s="444"/>
      <c r="M2535" s="444"/>
    </row>
    <row r="2536" spans="1:13" x14ac:dyDescent="0.35">
      <c r="A2536" t="s">
        <v>141</v>
      </c>
      <c r="B2536" t="s">
        <v>628</v>
      </c>
      <c r="C2536" t="s">
        <v>629</v>
      </c>
      <c r="D2536" t="s">
        <v>424</v>
      </c>
      <c r="E2536" t="s">
        <v>292</v>
      </c>
      <c r="F2536" s="444"/>
      <c r="G2536" s="444"/>
      <c r="H2536" s="444"/>
      <c r="I2536" s="444">
        <v>85.977872000000005</v>
      </c>
      <c r="J2536" s="444"/>
      <c r="K2536" s="444"/>
      <c r="L2536" s="444"/>
      <c r="M2536" s="444"/>
    </row>
    <row r="2537" spans="1:13" x14ac:dyDescent="0.35">
      <c r="A2537" t="s">
        <v>141</v>
      </c>
      <c r="B2537" t="s">
        <v>630</v>
      </c>
      <c r="C2537" t="s">
        <v>631</v>
      </c>
      <c r="D2537" t="s">
        <v>188</v>
      </c>
      <c r="E2537" t="s">
        <v>292</v>
      </c>
      <c r="F2537" s="446"/>
      <c r="G2537" s="446"/>
      <c r="H2537" s="446"/>
      <c r="I2537" s="446">
        <v>3830548.9133624798</v>
      </c>
      <c r="J2537" s="446"/>
      <c r="K2537" s="446"/>
      <c r="L2537" s="446"/>
      <c r="M2537" s="446"/>
    </row>
    <row r="2538" spans="1:13" x14ac:dyDescent="0.35">
      <c r="A2538" t="s">
        <v>141</v>
      </c>
      <c r="B2538" t="s">
        <v>632</v>
      </c>
      <c r="C2538" t="s">
        <v>633</v>
      </c>
      <c r="D2538" t="s">
        <v>188</v>
      </c>
      <c r="E2538" t="s">
        <v>292</v>
      </c>
      <c r="F2538" s="446"/>
      <c r="G2538" s="446"/>
      <c r="H2538" s="446"/>
      <c r="I2538" s="446">
        <v>2867507.5049870699</v>
      </c>
      <c r="J2538" s="446"/>
      <c r="K2538" s="446"/>
      <c r="L2538" s="446"/>
      <c r="M2538" s="446"/>
    </row>
    <row r="2539" spans="1:13" x14ac:dyDescent="0.35">
      <c r="A2539" t="s">
        <v>141</v>
      </c>
      <c r="B2539" t="s">
        <v>634</v>
      </c>
      <c r="C2539" t="s">
        <v>635</v>
      </c>
      <c r="D2539" t="s">
        <v>636</v>
      </c>
      <c r="E2539" t="s">
        <v>292</v>
      </c>
      <c r="F2539" s="446"/>
      <c r="G2539" s="446"/>
      <c r="H2539" s="446"/>
      <c r="I2539" s="446">
        <v>0</v>
      </c>
      <c r="J2539" s="446"/>
      <c r="K2539" s="446"/>
      <c r="L2539" s="446"/>
      <c r="M2539" s="446"/>
    </row>
    <row r="2540" spans="1:13" x14ac:dyDescent="0.35">
      <c r="A2540" t="s">
        <v>141</v>
      </c>
      <c r="B2540" t="s">
        <v>637</v>
      </c>
      <c r="C2540" t="s">
        <v>638</v>
      </c>
      <c r="D2540" t="s">
        <v>636</v>
      </c>
      <c r="E2540" t="s">
        <v>292</v>
      </c>
      <c r="F2540" s="446"/>
      <c r="G2540" s="446"/>
      <c r="H2540" s="446"/>
      <c r="I2540" s="446">
        <v>0</v>
      </c>
      <c r="J2540" s="446"/>
      <c r="K2540" s="446"/>
      <c r="L2540" s="446"/>
      <c r="M2540" s="446"/>
    </row>
    <row r="2541" spans="1:13" x14ac:dyDescent="0.35">
      <c r="A2541" t="s">
        <v>141</v>
      </c>
      <c r="B2541" t="s">
        <v>639</v>
      </c>
      <c r="C2541" t="s">
        <v>640</v>
      </c>
      <c r="D2541" t="s">
        <v>176</v>
      </c>
      <c r="E2541" t="s">
        <v>292</v>
      </c>
      <c r="F2541" s="445"/>
      <c r="G2541" s="445"/>
      <c r="H2541" s="445"/>
      <c r="I2541" s="445">
        <v>0</v>
      </c>
      <c r="J2541" s="445"/>
      <c r="K2541" s="445"/>
      <c r="L2541" s="445"/>
      <c r="M2541" s="445"/>
    </row>
    <row r="2542" spans="1:13" x14ac:dyDescent="0.35">
      <c r="A2542" t="s">
        <v>141</v>
      </c>
      <c r="B2542" t="s">
        <v>641</v>
      </c>
      <c r="C2542" t="s">
        <v>642</v>
      </c>
      <c r="D2542" t="s">
        <v>636</v>
      </c>
      <c r="E2542" t="s">
        <v>292</v>
      </c>
      <c r="F2542" s="446"/>
      <c r="G2542" s="446"/>
      <c r="H2542" s="446"/>
      <c r="I2542" s="446">
        <v>0</v>
      </c>
      <c r="J2542" s="446"/>
      <c r="K2542" s="446"/>
      <c r="L2542" s="446"/>
      <c r="M2542" s="446"/>
    </row>
    <row r="2543" spans="1:13" x14ac:dyDescent="0.35">
      <c r="A2543" t="s">
        <v>141</v>
      </c>
      <c r="B2543" t="s">
        <v>643</v>
      </c>
      <c r="C2543" t="s">
        <v>644</v>
      </c>
      <c r="D2543" t="s">
        <v>176</v>
      </c>
      <c r="E2543" t="s">
        <v>292</v>
      </c>
      <c r="F2543" s="445"/>
      <c r="G2543" s="445"/>
      <c r="H2543" s="445"/>
      <c r="I2543" s="445">
        <v>0.118608286784361</v>
      </c>
      <c r="J2543" s="445"/>
      <c r="K2543" s="445"/>
      <c r="L2543" s="445"/>
      <c r="M2543" s="445"/>
    </row>
    <row r="2544" spans="1:13" x14ac:dyDescent="0.35">
      <c r="A2544" t="s">
        <v>141</v>
      </c>
      <c r="B2544" t="s">
        <v>645</v>
      </c>
      <c r="C2544" t="s">
        <v>646</v>
      </c>
      <c r="D2544" t="s">
        <v>636</v>
      </c>
      <c r="E2544" t="s">
        <v>292</v>
      </c>
      <c r="F2544" s="446"/>
      <c r="G2544" s="446"/>
      <c r="H2544" s="446"/>
      <c r="I2544" s="446">
        <v>0</v>
      </c>
      <c r="J2544" s="446"/>
      <c r="K2544" s="446"/>
      <c r="L2544" s="446"/>
      <c r="M2544" s="446"/>
    </row>
    <row r="2545" spans="1:13" x14ac:dyDescent="0.35">
      <c r="A2545" t="s">
        <v>141</v>
      </c>
      <c r="B2545" t="s">
        <v>647</v>
      </c>
      <c r="C2545" t="s">
        <v>648</v>
      </c>
      <c r="D2545" t="s">
        <v>176</v>
      </c>
      <c r="E2545" t="s">
        <v>292</v>
      </c>
      <c r="F2545" s="445"/>
      <c r="G2545" s="445"/>
      <c r="H2545" s="445"/>
      <c r="I2545" s="445">
        <v>0.88139138813406803</v>
      </c>
      <c r="J2545" s="445"/>
      <c r="K2545" s="445"/>
      <c r="L2545" s="445"/>
      <c r="M2545" s="445"/>
    </row>
    <row r="2546" spans="1:13" x14ac:dyDescent="0.35">
      <c r="A2546" t="s">
        <v>141</v>
      </c>
      <c r="B2546" t="s">
        <v>649</v>
      </c>
      <c r="C2546" t="s">
        <v>650</v>
      </c>
      <c r="D2546" t="s">
        <v>176</v>
      </c>
      <c r="E2546" t="s">
        <v>292</v>
      </c>
      <c r="F2546" s="445"/>
      <c r="G2546" s="445"/>
      <c r="H2546" s="445"/>
      <c r="I2546" s="445">
        <v>0</v>
      </c>
      <c r="J2546" s="445"/>
      <c r="K2546" s="445"/>
      <c r="L2546" s="445"/>
      <c r="M2546" s="445"/>
    </row>
    <row r="2547" spans="1:13" x14ac:dyDescent="0.35">
      <c r="A2547" t="s">
        <v>141</v>
      </c>
      <c r="B2547" t="s">
        <v>651</v>
      </c>
      <c r="C2547" t="s">
        <v>652</v>
      </c>
      <c r="D2547" t="s">
        <v>176</v>
      </c>
      <c r="E2547" t="s">
        <v>292</v>
      </c>
      <c r="F2547" s="445"/>
      <c r="G2547" s="445"/>
      <c r="H2547" s="445"/>
      <c r="I2547" s="445">
        <v>0</v>
      </c>
      <c r="J2547" s="445"/>
      <c r="K2547" s="445"/>
      <c r="L2547" s="445"/>
      <c r="M2547" s="445"/>
    </row>
    <row r="2548" spans="1:13" x14ac:dyDescent="0.35">
      <c r="A2548" t="s">
        <v>141</v>
      </c>
      <c r="B2548" t="s">
        <v>653</v>
      </c>
      <c r="C2548" t="s">
        <v>654</v>
      </c>
      <c r="D2548" t="s">
        <v>176</v>
      </c>
      <c r="E2548" t="s">
        <v>292</v>
      </c>
      <c r="F2548" s="445"/>
      <c r="G2548" s="445"/>
      <c r="H2548" s="445"/>
      <c r="I2548" s="445">
        <v>0</v>
      </c>
      <c r="J2548" s="445"/>
      <c r="K2548" s="445"/>
      <c r="L2548" s="445"/>
      <c r="M2548" s="445"/>
    </row>
    <row r="2549" spans="1:13" x14ac:dyDescent="0.35">
      <c r="A2549" t="s">
        <v>141</v>
      </c>
      <c r="B2549" t="s">
        <v>655</v>
      </c>
      <c r="C2549" t="s">
        <v>656</v>
      </c>
      <c r="D2549" t="s">
        <v>189</v>
      </c>
      <c r="E2549" t="s">
        <v>292</v>
      </c>
      <c r="F2549" s="446"/>
      <c r="G2549" s="446"/>
      <c r="H2549" s="446"/>
      <c r="I2549" s="446">
        <v>0</v>
      </c>
      <c r="J2549" s="446"/>
      <c r="K2549" s="446"/>
      <c r="L2549" s="446"/>
      <c r="M2549" s="446"/>
    </row>
    <row r="2550" spans="1:13" x14ac:dyDescent="0.35">
      <c r="A2550" t="s">
        <v>141</v>
      </c>
      <c r="B2550" t="s">
        <v>657</v>
      </c>
      <c r="C2550" t="s">
        <v>658</v>
      </c>
      <c r="D2550" t="s">
        <v>170</v>
      </c>
      <c r="E2550" t="s">
        <v>292</v>
      </c>
      <c r="F2550" s="328"/>
      <c r="G2550" s="328"/>
      <c r="H2550" s="328"/>
      <c r="I2550" s="328">
        <v>1E-3</v>
      </c>
      <c r="J2550" s="328"/>
      <c r="K2550" s="328"/>
      <c r="L2550" s="328"/>
      <c r="M2550" s="328"/>
    </row>
    <row r="2551" spans="1:13" x14ac:dyDescent="0.35">
      <c r="A2551" t="s">
        <v>141</v>
      </c>
      <c r="B2551" t="s">
        <v>659</v>
      </c>
      <c r="C2551" t="s">
        <v>660</v>
      </c>
      <c r="D2551" t="s">
        <v>170</v>
      </c>
      <c r="E2551" t="s">
        <v>292</v>
      </c>
      <c r="F2551" s="328"/>
      <c r="G2551" s="328"/>
      <c r="H2551" s="328"/>
      <c r="I2551" s="328">
        <v>3.6999999999999998E-2</v>
      </c>
      <c r="J2551" s="328"/>
      <c r="K2551" s="328"/>
      <c r="L2551" s="328"/>
      <c r="M2551" s="328"/>
    </row>
    <row r="2552" spans="1:13" x14ac:dyDescent="0.35">
      <c r="A2552" t="s">
        <v>143</v>
      </c>
      <c r="B2552" t="s">
        <v>290</v>
      </c>
      <c r="C2552" t="s">
        <v>291</v>
      </c>
      <c r="D2552" t="s">
        <v>170</v>
      </c>
      <c r="E2552" t="s">
        <v>292</v>
      </c>
      <c r="F2552" s="328"/>
      <c r="G2552" s="328"/>
      <c r="H2552" s="328"/>
      <c r="I2552" s="328">
        <v>12.661</v>
      </c>
      <c r="J2552" s="328"/>
      <c r="K2552" s="328"/>
      <c r="L2552" s="328"/>
      <c r="M2552" s="328"/>
    </row>
    <row r="2553" spans="1:13" x14ac:dyDescent="0.35">
      <c r="A2553" t="s">
        <v>143</v>
      </c>
      <c r="B2553" t="s">
        <v>293</v>
      </c>
      <c r="C2553" t="s">
        <v>294</v>
      </c>
      <c r="D2553" t="s">
        <v>172</v>
      </c>
      <c r="E2553" t="s">
        <v>292</v>
      </c>
      <c r="F2553" s="328"/>
      <c r="G2553" s="328"/>
      <c r="H2553" s="328"/>
      <c r="I2553" s="328">
        <v>503.154</v>
      </c>
      <c r="J2553" s="328"/>
      <c r="K2553" s="328"/>
      <c r="L2553" s="328"/>
      <c r="M2553" s="328"/>
    </row>
    <row r="2554" spans="1:13" x14ac:dyDescent="0.35">
      <c r="A2554" t="s">
        <v>143</v>
      </c>
      <c r="B2554" t="s">
        <v>295</v>
      </c>
      <c r="C2554" t="s">
        <v>296</v>
      </c>
      <c r="D2554" t="s">
        <v>188</v>
      </c>
      <c r="E2554" t="s">
        <v>292</v>
      </c>
      <c r="F2554" s="443"/>
      <c r="G2554" s="443"/>
      <c r="H2554" s="443">
        <v>2.31</v>
      </c>
      <c r="I2554" s="443">
        <v>3.02</v>
      </c>
      <c r="J2554" s="443"/>
      <c r="K2554" s="443"/>
      <c r="L2554" s="443"/>
      <c r="M2554" s="443"/>
    </row>
    <row r="2555" spans="1:13" x14ac:dyDescent="0.35">
      <c r="A2555" t="s">
        <v>143</v>
      </c>
      <c r="B2555" t="s">
        <v>297</v>
      </c>
      <c r="C2555" t="s">
        <v>298</v>
      </c>
      <c r="D2555" t="s">
        <v>205</v>
      </c>
      <c r="E2555" t="s">
        <v>292</v>
      </c>
      <c r="I2555" t="s">
        <v>299</v>
      </c>
    </row>
    <row r="2556" spans="1:13" x14ac:dyDescent="0.35">
      <c r="A2556" t="s">
        <v>143</v>
      </c>
      <c r="B2556" t="s">
        <v>300</v>
      </c>
      <c r="C2556" t="s">
        <v>301</v>
      </c>
      <c r="D2556" t="s">
        <v>170</v>
      </c>
      <c r="E2556" t="s">
        <v>292</v>
      </c>
      <c r="F2556" s="328"/>
      <c r="G2556" s="328"/>
      <c r="H2556" s="328"/>
      <c r="I2556" s="328">
        <v>-0.19481999999999999</v>
      </c>
      <c r="J2556" s="328"/>
      <c r="K2556" s="328"/>
      <c r="L2556" s="328"/>
      <c r="M2556" s="328"/>
    </row>
    <row r="2557" spans="1:13" x14ac:dyDescent="0.35">
      <c r="A2557" t="s">
        <v>143</v>
      </c>
      <c r="B2557" t="s">
        <v>302</v>
      </c>
      <c r="C2557" t="s">
        <v>303</v>
      </c>
      <c r="D2557" t="s">
        <v>170</v>
      </c>
      <c r="E2557" t="s">
        <v>292</v>
      </c>
      <c r="F2557" s="328"/>
      <c r="G2557" s="328"/>
      <c r="H2557" s="328"/>
      <c r="I2557" s="328">
        <v>-0.19481999999999999</v>
      </c>
      <c r="J2557" s="328"/>
      <c r="K2557" s="328"/>
      <c r="L2557" s="328"/>
      <c r="M2557" s="328"/>
    </row>
    <row r="2558" spans="1:13" x14ac:dyDescent="0.35">
      <c r="A2558" t="s">
        <v>143</v>
      </c>
      <c r="B2558" t="s">
        <v>304</v>
      </c>
      <c r="C2558" t="s">
        <v>305</v>
      </c>
      <c r="D2558" t="s">
        <v>186</v>
      </c>
      <c r="E2558" t="s">
        <v>292</v>
      </c>
      <c r="F2558" s="443"/>
      <c r="G2558" s="443"/>
      <c r="H2558" s="443">
        <v>6.4467592592592597E-3</v>
      </c>
      <c r="I2558" s="443">
        <v>2.1031681961092001E-2</v>
      </c>
      <c r="J2558" s="443"/>
      <c r="K2558" s="443"/>
      <c r="L2558" s="443"/>
      <c r="M2558" s="443"/>
    </row>
    <row r="2559" spans="1:13" x14ac:dyDescent="0.35">
      <c r="A2559" t="s">
        <v>143</v>
      </c>
      <c r="B2559" t="s">
        <v>306</v>
      </c>
      <c r="C2559" t="s">
        <v>307</v>
      </c>
      <c r="D2559" t="s">
        <v>205</v>
      </c>
      <c r="E2559" t="s">
        <v>292</v>
      </c>
      <c r="I2559" t="s">
        <v>299</v>
      </c>
    </row>
    <row r="2560" spans="1:13" x14ac:dyDescent="0.35">
      <c r="A2560" t="s">
        <v>143</v>
      </c>
      <c r="B2560" t="s">
        <v>309</v>
      </c>
      <c r="C2560" t="s">
        <v>310</v>
      </c>
      <c r="D2560" t="s">
        <v>170</v>
      </c>
      <c r="E2560" t="s">
        <v>292</v>
      </c>
      <c r="F2560" s="328"/>
      <c r="G2560" s="328"/>
      <c r="H2560" s="328"/>
      <c r="I2560" s="328">
        <v>-1.54375</v>
      </c>
      <c r="J2560" s="328"/>
      <c r="K2560" s="328"/>
      <c r="L2560" s="328"/>
      <c r="M2560" s="328"/>
    </row>
    <row r="2561" spans="1:13" x14ac:dyDescent="0.35">
      <c r="A2561" t="s">
        <v>143</v>
      </c>
      <c r="B2561" t="s">
        <v>311</v>
      </c>
      <c r="C2561" t="s">
        <v>312</v>
      </c>
      <c r="D2561" t="s">
        <v>170</v>
      </c>
      <c r="E2561" t="s">
        <v>292</v>
      </c>
      <c r="F2561" s="328"/>
      <c r="G2561" s="328"/>
      <c r="H2561" s="328"/>
      <c r="I2561" s="328">
        <v>-1.54375</v>
      </c>
      <c r="J2561" s="328"/>
      <c r="K2561" s="328"/>
      <c r="L2561" s="328"/>
      <c r="M2561" s="328"/>
    </row>
    <row r="2562" spans="1:13" x14ac:dyDescent="0.35">
      <c r="A2562" t="s">
        <v>143</v>
      </c>
      <c r="B2562" t="s">
        <v>313</v>
      </c>
      <c r="C2562" t="s">
        <v>314</v>
      </c>
      <c r="D2562" t="s">
        <v>189</v>
      </c>
      <c r="E2562" t="s">
        <v>292</v>
      </c>
      <c r="F2562" s="444"/>
      <c r="G2562" s="444"/>
      <c r="H2562" s="444">
        <v>0</v>
      </c>
      <c r="I2562" s="444">
        <v>6.8796068796068903</v>
      </c>
      <c r="J2562" s="444"/>
      <c r="K2562" s="444"/>
      <c r="L2562" s="444"/>
      <c r="M2562" s="444"/>
    </row>
    <row r="2563" spans="1:13" x14ac:dyDescent="0.35">
      <c r="A2563" t="s">
        <v>143</v>
      </c>
      <c r="B2563" t="s">
        <v>315</v>
      </c>
      <c r="C2563" t="s">
        <v>316</v>
      </c>
      <c r="D2563" t="s">
        <v>205</v>
      </c>
      <c r="E2563" t="s">
        <v>292</v>
      </c>
      <c r="I2563" t="s">
        <v>308</v>
      </c>
    </row>
    <row r="2564" spans="1:13" x14ac:dyDescent="0.35">
      <c r="A2564" t="s">
        <v>143</v>
      </c>
      <c r="B2564" t="s">
        <v>317</v>
      </c>
      <c r="C2564" t="s">
        <v>318</v>
      </c>
      <c r="D2564" t="s">
        <v>170</v>
      </c>
      <c r="E2564" t="s">
        <v>292</v>
      </c>
      <c r="F2564" s="328"/>
      <c r="G2564" s="328"/>
      <c r="H2564" s="328"/>
      <c r="I2564" s="328">
        <v>4.9200000000000001E-2</v>
      </c>
      <c r="J2564" s="328"/>
      <c r="K2564" s="328"/>
      <c r="L2564" s="328"/>
      <c r="M2564" s="328"/>
    </row>
    <row r="2565" spans="1:13" x14ac:dyDescent="0.35">
      <c r="A2565" t="s">
        <v>143</v>
      </c>
      <c r="B2565" t="s">
        <v>319</v>
      </c>
      <c r="C2565" t="s">
        <v>320</v>
      </c>
      <c r="D2565" t="s">
        <v>170</v>
      </c>
      <c r="E2565" t="s">
        <v>292</v>
      </c>
      <c r="F2565" s="328"/>
      <c r="G2565" s="328"/>
      <c r="H2565" s="328"/>
      <c r="I2565" s="328">
        <v>0.16</v>
      </c>
      <c r="J2565" s="328"/>
      <c r="K2565" s="328"/>
      <c r="L2565" s="328"/>
      <c r="M2565" s="328"/>
    </row>
    <row r="2566" spans="1:13" x14ac:dyDescent="0.35">
      <c r="A2566" t="s">
        <v>143</v>
      </c>
      <c r="B2566" t="s">
        <v>321</v>
      </c>
      <c r="C2566" t="s">
        <v>322</v>
      </c>
      <c r="D2566" t="s">
        <v>189</v>
      </c>
      <c r="E2566" t="s">
        <v>292</v>
      </c>
      <c r="F2566" s="444"/>
      <c r="G2566" s="444"/>
      <c r="H2566" s="444">
        <v>0</v>
      </c>
      <c r="I2566" s="444">
        <v>-2.6863666890530702</v>
      </c>
      <c r="J2566" s="444"/>
      <c r="K2566" s="444"/>
      <c r="L2566" s="444"/>
      <c r="M2566" s="444"/>
    </row>
    <row r="2567" spans="1:13" x14ac:dyDescent="0.35">
      <c r="A2567" t="s">
        <v>143</v>
      </c>
      <c r="B2567" t="s">
        <v>323</v>
      </c>
      <c r="C2567" t="s">
        <v>324</v>
      </c>
      <c r="D2567" t="s">
        <v>205</v>
      </c>
      <c r="E2567" t="s">
        <v>292</v>
      </c>
      <c r="I2567" t="s">
        <v>299</v>
      </c>
    </row>
    <row r="2568" spans="1:13" x14ac:dyDescent="0.35">
      <c r="A2568" t="s">
        <v>143</v>
      </c>
      <c r="B2568" t="s">
        <v>325</v>
      </c>
      <c r="C2568" t="s">
        <v>326</v>
      </c>
      <c r="D2568" t="s">
        <v>170</v>
      </c>
      <c r="E2568" t="s">
        <v>292</v>
      </c>
      <c r="F2568" s="328"/>
      <c r="G2568" s="328"/>
      <c r="H2568" s="328"/>
      <c r="I2568" s="328">
        <v>-0.17699999999999999</v>
      </c>
      <c r="J2568" s="328"/>
      <c r="K2568" s="328"/>
      <c r="L2568" s="328"/>
      <c r="M2568" s="328"/>
    </row>
    <row r="2569" spans="1:13" x14ac:dyDescent="0.35">
      <c r="A2569" t="s">
        <v>143</v>
      </c>
      <c r="B2569" t="s">
        <v>327</v>
      </c>
      <c r="C2569" t="s">
        <v>328</v>
      </c>
      <c r="D2569" t="s">
        <v>170</v>
      </c>
      <c r="E2569" t="s">
        <v>292</v>
      </c>
      <c r="F2569" s="328"/>
      <c r="G2569" s="328"/>
      <c r="H2569" s="328"/>
      <c r="I2569" s="328">
        <v>-1.054</v>
      </c>
      <c r="J2569" s="328"/>
      <c r="K2569" s="328"/>
      <c r="L2569" s="328"/>
      <c r="M2569" s="328"/>
    </row>
    <row r="2570" spans="1:13" x14ac:dyDescent="0.35">
      <c r="A2570" t="s">
        <v>143</v>
      </c>
      <c r="B2570" t="s">
        <v>329</v>
      </c>
      <c r="C2570" t="s">
        <v>330</v>
      </c>
      <c r="D2570" t="s">
        <v>188</v>
      </c>
      <c r="E2570" t="s">
        <v>292</v>
      </c>
      <c r="F2570" s="444"/>
      <c r="G2570" s="444"/>
      <c r="H2570" s="444">
        <v>115.5</v>
      </c>
      <c r="I2570" s="444">
        <v>150.06445818908699</v>
      </c>
      <c r="J2570" s="444"/>
      <c r="K2570" s="444"/>
      <c r="L2570" s="444"/>
      <c r="M2570" s="444"/>
    </row>
    <row r="2571" spans="1:13" x14ac:dyDescent="0.35">
      <c r="A2571" t="s">
        <v>143</v>
      </c>
      <c r="B2571" t="s">
        <v>331</v>
      </c>
      <c r="C2571" t="s">
        <v>332</v>
      </c>
      <c r="D2571" t="s">
        <v>205</v>
      </c>
      <c r="E2571" t="s">
        <v>292</v>
      </c>
      <c r="I2571" t="s">
        <v>299</v>
      </c>
    </row>
    <row r="2572" spans="1:13" x14ac:dyDescent="0.35">
      <c r="A2572" t="s">
        <v>143</v>
      </c>
      <c r="B2572" t="s">
        <v>333</v>
      </c>
      <c r="C2572" t="s">
        <v>334</v>
      </c>
      <c r="D2572" t="s">
        <v>170</v>
      </c>
      <c r="E2572" t="s">
        <v>292</v>
      </c>
      <c r="F2572" s="328"/>
      <c r="G2572" s="328"/>
      <c r="H2572" s="328"/>
      <c r="I2572" s="328">
        <v>-6.7999999999999505E-2</v>
      </c>
      <c r="J2572" s="328"/>
      <c r="K2572" s="328"/>
      <c r="L2572" s="328"/>
      <c r="M2572" s="328"/>
    </row>
    <row r="2573" spans="1:13" x14ac:dyDescent="0.35">
      <c r="A2573" t="s">
        <v>143</v>
      </c>
      <c r="B2573" t="s">
        <v>335</v>
      </c>
      <c r="C2573" t="s">
        <v>336</v>
      </c>
      <c r="D2573" t="s">
        <v>170</v>
      </c>
      <c r="E2573" t="s">
        <v>292</v>
      </c>
      <c r="F2573" s="328"/>
      <c r="G2573" s="328"/>
      <c r="H2573" s="328"/>
      <c r="I2573" s="328">
        <v>-6.7999999999999505E-2</v>
      </c>
      <c r="J2573" s="328"/>
      <c r="K2573" s="328"/>
      <c r="L2573" s="328"/>
      <c r="M2573" s="328"/>
    </row>
    <row r="2574" spans="1:13" x14ac:dyDescent="0.35">
      <c r="A2574" t="s">
        <v>143</v>
      </c>
      <c r="B2574" t="s">
        <v>337</v>
      </c>
      <c r="C2574" t="s">
        <v>338</v>
      </c>
      <c r="D2574" t="s">
        <v>189</v>
      </c>
      <c r="E2574" t="s">
        <v>292</v>
      </c>
      <c r="F2574" s="443"/>
      <c r="G2574" s="443"/>
      <c r="H2574" s="443">
        <v>0.72</v>
      </c>
      <c r="I2574" s="443">
        <v>0.200185356811863</v>
      </c>
      <c r="J2574" s="443"/>
      <c r="K2574" s="443"/>
      <c r="L2574" s="443"/>
      <c r="M2574" s="443"/>
    </row>
    <row r="2575" spans="1:13" x14ac:dyDescent="0.35">
      <c r="A2575" t="s">
        <v>143</v>
      </c>
      <c r="B2575" t="s">
        <v>339</v>
      </c>
      <c r="C2575" t="s">
        <v>340</v>
      </c>
      <c r="D2575" t="s">
        <v>205</v>
      </c>
      <c r="E2575" t="s">
        <v>292</v>
      </c>
      <c r="I2575" t="s">
        <v>308</v>
      </c>
    </row>
    <row r="2576" spans="1:13" x14ac:dyDescent="0.35">
      <c r="A2576" t="s">
        <v>143</v>
      </c>
      <c r="B2576" t="s">
        <v>341</v>
      </c>
      <c r="C2576" t="s">
        <v>342</v>
      </c>
      <c r="D2576" t="s">
        <v>170</v>
      </c>
      <c r="E2576" t="s">
        <v>292</v>
      </c>
      <c r="F2576" s="328"/>
      <c r="G2576" s="328"/>
      <c r="H2576" s="328"/>
      <c r="I2576" s="328">
        <v>0</v>
      </c>
      <c r="J2576" s="328"/>
      <c r="K2576" s="328"/>
      <c r="L2576" s="328"/>
      <c r="M2576" s="328"/>
    </row>
    <row r="2577" spans="1:13" x14ac:dyDescent="0.35">
      <c r="A2577" t="s">
        <v>143</v>
      </c>
      <c r="B2577" t="s">
        <v>343</v>
      </c>
      <c r="C2577" t="s">
        <v>344</v>
      </c>
      <c r="D2577" t="s">
        <v>170</v>
      </c>
      <c r="E2577" t="s">
        <v>292</v>
      </c>
      <c r="F2577" s="328"/>
      <c r="G2577" s="328"/>
      <c r="H2577" s="328"/>
      <c r="I2577" s="328">
        <v>0</v>
      </c>
      <c r="J2577" s="328"/>
      <c r="K2577" s="328"/>
      <c r="L2577" s="328"/>
      <c r="M2577" s="328"/>
    </row>
    <row r="2578" spans="1:13" x14ac:dyDescent="0.35">
      <c r="A2578" t="s">
        <v>143</v>
      </c>
      <c r="B2578" t="s">
        <v>345</v>
      </c>
      <c r="C2578" t="s">
        <v>346</v>
      </c>
      <c r="D2578" t="s">
        <v>188</v>
      </c>
      <c r="E2578" t="s">
        <v>292</v>
      </c>
      <c r="F2578" s="444"/>
      <c r="G2578" s="444"/>
      <c r="H2578" s="444"/>
      <c r="I2578" s="444">
        <v>65</v>
      </c>
      <c r="J2578" s="444"/>
      <c r="K2578" s="444"/>
      <c r="L2578" s="444"/>
      <c r="M2578" s="444"/>
    </row>
    <row r="2579" spans="1:13" x14ac:dyDescent="0.35">
      <c r="A2579" t="s">
        <v>143</v>
      </c>
      <c r="B2579" t="s">
        <v>347</v>
      </c>
      <c r="C2579" t="s">
        <v>348</v>
      </c>
      <c r="D2579" t="s">
        <v>188</v>
      </c>
      <c r="E2579" t="s">
        <v>292</v>
      </c>
      <c r="F2579" s="444"/>
      <c r="G2579" s="444"/>
      <c r="H2579" s="444"/>
      <c r="I2579" s="444">
        <v>62.068965517241402</v>
      </c>
      <c r="J2579" s="444"/>
      <c r="K2579" s="444"/>
      <c r="L2579" s="444"/>
      <c r="M2579" s="444"/>
    </row>
    <row r="2580" spans="1:13" x14ac:dyDescent="0.35">
      <c r="A2580" t="s">
        <v>143</v>
      </c>
      <c r="B2580" t="s">
        <v>349</v>
      </c>
      <c r="C2580" t="s">
        <v>350</v>
      </c>
      <c r="D2580" t="s">
        <v>188</v>
      </c>
      <c r="E2580" t="s">
        <v>292</v>
      </c>
      <c r="F2580" s="443"/>
      <c r="G2580" s="443"/>
      <c r="H2580" s="443">
        <v>0</v>
      </c>
      <c r="I2580" s="443"/>
      <c r="J2580" s="443"/>
      <c r="K2580" s="443"/>
      <c r="L2580" s="443"/>
      <c r="M2580" s="443"/>
    </row>
    <row r="2581" spans="1:13" x14ac:dyDescent="0.35">
      <c r="A2581" t="s">
        <v>143</v>
      </c>
      <c r="B2581" t="s">
        <v>351</v>
      </c>
      <c r="C2581" t="s">
        <v>352</v>
      </c>
      <c r="D2581" t="s">
        <v>205</v>
      </c>
      <c r="E2581" t="s">
        <v>292</v>
      </c>
      <c r="I2581">
        <v>0</v>
      </c>
    </row>
    <row r="2582" spans="1:13" x14ac:dyDescent="0.35">
      <c r="A2582" t="s">
        <v>143</v>
      </c>
      <c r="B2582" t="s">
        <v>353</v>
      </c>
      <c r="C2582" t="s">
        <v>354</v>
      </c>
      <c r="D2582" t="s">
        <v>170</v>
      </c>
      <c r="E2582" t="s">
        <v>292</v>
      </c>
      <c r="F2582" s="328"/>
      <c r="G2582" s="328"/>
      <c r="H2582" s="328"/>
      <c r="I2582" s="328"/>
      <c r="J2582" s="328"/>
      <c r="K2582" s="328"/>
      <c r="L2582" s="328"/>
      <c r="M2582" s="328"/>
    </row>
    <row r="2583" spans="1:13" x14ac:dyDescent="0.35">
      <c r="A2583" t="s">
        <v>143</v>
      </c>
      <c r="B2583" t="s">
        <v>355</v>
      </c>
      <c r="C2583" t="s">
        <v>356</v>
      </c>
      <c r="D2583" t="s">
        <v>170</v>
      </c>
      <c r="E2583" t="s">
        <v>292</v>
      </c>
      <c r="F2583" s="328"/>
      <c r="G2583" s="328"/>
      <c r="H2583" s="328"/>
      <c r="I2583" s="328">
        <v>0</v>
      </c>
      <c r="J2583" s="328"/>
      <c r="K2583" s="328"/>
      <c r="L2583" s="328"/>
      <c r="M2583" s="328"/>
    </row>
    <row r="2584" spans="1:13" x14ac:dyDescent="0.35">
      <c r="A2584" t="s">
        <v>143</v>
      </c>
      <c r="B2584" t="s">
        <v>357</v>
      </c>
      <c r="C2584" t="s">
        <v>358</v>
      </c>
      <c r="D2584" t="s">
        <v>188</v>
      </c>
      <c r="E2584" t="s">
        <v>292</v>
      </c>
      <c r="F2584" s="443"/>
      <c r="G2584" s="443"/>
      <c r="H2584" s="443">
        <v>0</v>
      </c>
      <c r="I2584" s="443"/>
      <c r="J2584" s="443"/>
      <c r="K2584" s="443"/>
      <c r="L2584" s="443"/>
      <c r="M2584" s="443"/>
    </row>
    <row r="2585" spans="1:13" x14ac:dyDescent="0.35">
      <c r="A2585" t="s">
        <v>143</v>
      </c>
      <c r="B2585" t="s">
        <v>359</v>
      </c>
      <c r="C2585" t="s">
        <v>360</v>
      </c>
      <c r="D2585" t="s">
        <v>205</v>
      </c>
      <c r="E2585" t="s">
        <v>292</v>
      </c>
      <c r="I2585">
        <v>0</v>
      </c>
    </row>
    <row r="2586" spans="1:13" x14ac:dyDescent="0.35">
      <c r="A2586" t="s">
        <v>143</v>
      </c>
      <c r="B2586" t="s">
        <v>361</v>
      </c>
      <c r="C2586" t="s">
        <v>362</v>
      </c>
      <c r="D2586" t="s">
        <v>170</v>
      </c>
      <c r="E2586" t="s">
        <v>292</v>
      </c>
      <c r="F2586" s="328"/>
      <c r="G2586" s="328"/>
      <c r="H2586" s="328"/>
      <c r="I2586" s="328"/>
      <c r="J2586" s="328"/>
      <c r="K2586" s="328"/>
      <c r="L2586" s="328"/>
      <c r="M2586" s="328"/>
    </row>
    <row r="2587" spans="1:13" x14ac:dyDescent="0.35">
      <c r="A2587" t="s">
        <v>143</v>
      </c>
      <c r="B2587" t="s">
        <v>363</v>
      </c>
      <c r="C2587" t="s">
        <v>364</v>
      </c>
      <c r="D2587" t="s">
        <v>170</v>
      </c>
      <c r="E2587" t="s">
        <v>292</v>
      </c>
      <c r="F2587" s="328"/>
      <c r="G2587" s="328"/>
      <c r="H2587" s="328"/>
      <c r="I2587" s="328">
        <v>0</v>
      </c>
      <c r="J2587" s="328"/>
      <c r="K2587" s="328"/>
      <c r="L2587" s="328"/>
      <c r="M2587" s="328"/>
    </row>
    <row r="2588" spans="1:13" x14ac:dyDescent="0.35">
      <c r="A2588" t="s">
        <v>143</v>
      </c>
      <c r="B2588" t="s">
        <v>365</v>
      </c>
      <c r="C2588" t="s">
        <v>366</v>
      </c>
      <c r="D2588" t="s">
        <v>188</v>
      </c>
      <c r="E2588" t="s">
        <v>292</v>
      </c>
      <c r="F2588" s="443"/>
      <c r="G2588" s="443"/>
      <c r="H2588" s="443">
        <v>0</v>
      </c>
      <c r="I2588" s="443"/>
      <c r="J2588" s="443"/>
      <c r="K2588" s="443"/>
      <c r="L2588" s="443"/>
      <c r="M2588" s="443"/>
    </row>
    <row r="2589" spans="1:13" x14ac:dyDescent="0.35">
      <c r="A2589" t="s">
        <v>143</v>
      </c>
      <c r="B2589" t="s">
        <v>367</v>
      </c>
      <c r="C2589" t="s">
        <v>368</v>
      </c>
      <c r="D2589" t="s">
        <v>205</v>
      </c>
      <c r="E2589" t="s">
        <v>292</v>
      </c>
      <c r="I2589">
        <v>0</v>
      </c>
    </row>
    <row r="2590" spans="1:13" x14ac:dyDescent="0.35">
      <c r="A2590" t="s">
        <v>143</v>
      </c>
      <c r="B2590" t="s">
        <v>369</v>
      </c>
      <c r="C2590" t="s">
        <v>370</v>
      </c>
      <c r="D2590" t="s">
        <v>170</v>
      </c>
      <c r="E2590" t="s">
        <v>292</v>
      </c>
      <c r="F2590" s="328"/>
      <c r="G2590" s="328"/>
      <c r="H2590" s="328"/>
      <c r="I2590" s="328"/>
      <c r="J2590" s="328"/>
      <c r="K2590" s="328"/>
      <c r="L2590" s="328"/>
      <c r="M2590" s="328"/>
    </row>
    <row r="2591" spans="1:13" x14ac:dyDescent="0.35">
      <c r="A2591" t="s">
        <v>143</v>
      </c>
      <c r="B2591" t="s">
        <v>371</v>
      </c>
      <c r="C2591" t="s">
        <v>372</v>
      </c>
      <c r="D2591" t="s">
        <v>170</v>
      </c>
      <c r="E2591" t="s">
        <v>292</v>
      </c>
      <c r="F2591" s="328"/>
      <c r="G2591" s="328"/>
      <c r="H2591" s="328"/>
      <c r="I2591" s="328">
        <v>0</v>
      </c>
      <c r="J2591" s="328"/>
      <c r="K2591" s="328"/>
      <c r="L2591" s="328"/>
      <c r="M2591" s="328"/>
    </row>
    <row r="2592" spans="1:13" x14ac:dyDescent="0.35">
      <c r="A2592" t="s">
        <v>143</v>
      </c>
      <c r="B2592" t="s">
        <v>373</v>
      </c>
      <c r="C2592" t="s">
        <v>374</v>
      </c>
      <c r="D2592" t="s">
        <v>188</v>
      </c>
      <c r="E2592" t="s">
        <v>292</v>
      </c>
      <c r="F2592" s="443"/>
      <c r="G2592" s="443"/>
      <c r="H2592" s="443">
        <v>0</v>
      </c>
      <c r="I2592" s="443">
        <v>0</v>
      </c>
      <c r="J2592" s="443"/>
      <c r="K2592" s="443"/>
      <c r="L2592" s="443"/>
      <c r="M2592" s="443"/>
    </row>
    <row r="2593" spans="1:13" x14ac:dyDescent="0.35">
      <c r="A2593" t="s">
        <v>143</v>
      </c>
      <c r="B2593" t="s">
        <v>375</v>
      </c>
      <c r="C2593" t="s">
        <v>376</v>
      </c>
      <c r="D2593" t="s">
        <v>205</v>
      </c>
      <c r="E2593" t="s">
        <v>292</v>
      </c>
      <c r="I2593">
        <v>0</v>
      </c>
    </row>
    <row r="2594" spans="1:13" x14ac:dyDescent="0.35">
      <c r="A2594" t="s">
        <v>143</v>
      </c>
      <c r="B2594" t="s">
        <v>377</v>
      </c>
      <c r="C2594" t="s">
        <v>378</v>
      </c>
      <c r="D2594" t="s">
        <v>170</v>
      </c>
      <c r="E2594" t="s">
        <v>292</v>
      </c>
      <c r="F2594" s="328"/>
      <c r="G2594" s="328"/>
      <c r="H2594" s="328"/>
      <c r="I2594" s="328"/>
      <c r="J2594" s="328"/>
      <c r="K2594" s="328"/>
      <c r="L2594" s="328"/>
      <c r="M2594" s="328"/>
    </row>
    <row r="2595" spans="1:13" x14ac:dyDescent="0.35">
      <c r="A2595" t="s">
        <v>143</v>
      </c>
      <c r="B2595" t="s">
        <v>379</v>
      </c>
      <c r="C2595" t="s">
        <v>380</v>
      </c>
      <c r="D2595" t="s">
        <v>170</v>
      </c>
      <c r="E2595" t="s">
        <v>292</v>
      </c>
      <c r="F2595" s="328"/>
      <c r="G2595" s="328"/>
      <c r="H2595" s="328"/>
      <c r="I2595" s="328">
        <v>0</v>
      </c>
      <c r="J2595" s="328"/>
      <c r="K2595" s="328"/>
      <c r="L2595" s="328"/>
      <c r="M2595" s="328"/>
    </row>
    <row r="2596" spans="1:13" x14ac:dyDescent="0.35">
      <c r="A2596" t="s">
        <v>143</v>
      </c>
      <c r="B2596" t="s">
        <v>381</v>
      </c>
      <c r="C2596" t="s">
        <v>382</v>
      </c>
      <c r="D2596" t="s">
        <v>188</v>
      </c>
      <c r="E2596" t="s">
        <v>292</v>
      </c>
      <c r="F2596" s="444"/>
      <c r="G2596" s="444"/>
      <c r="H2596" s="444"/>
      <c r="I2596" s="444"/>
      <c r="J2596" s="444"/>
      <c r="K2596" s="444"/>
      <c r="L2596" s="444"/>
      <c r="M2596" s="444"/>
    </row>
    <row r="2597" spans="1:13" x14ac:dyDescent="0.35">
      <c r="A2597" t="s">
        <v>143</v>
      </c>
      <c r="B2597" t="s">
        <v>383</v>
      </c>
      <c r="C2597" t="s">
        <v>384</v>
      </c>
      <c r="D2597" t="s">
        <v>385</v>
      </c>
      <c r="E2597" t="s">
        <v>292</v>
      </c>
      <c r="F2597" s="443"/>
      <c r="G2597" s="443"/>
      <c r="H2597" s="443"/>
      <c r="I2597" s="443">
        <v>83.305000000000007</v>
      </c>
      <c r="J2597" s="443"/>
      <c r="K2597" s="443"/>
      <c r="L2597" s="443"/>
      <c r="M2597" s="443"/>
    </row>
    <row r="2598" spans="1:13" x14ac:dyDescent="0.35">
      <c r="A2598" t="s">
        <v>143</v>
      </c>
      <c r="B2598" t="s">
        <v>386</v>
      </c>
      <c r="C2598" t="s">
        <v>387</v>
      </c>
      <c r="D2598" t="s">
        <v>189</v>
      </c>
      <c r="E2598" t="s">
        <v>292</v>
      </c>
      <c r="F2598" s="444"/>
      <c r="G2598" s="444"/>
      <c r="H2598" s="444">
        <v>85.1</v>
      </c>
      <c r="I2598" s="444">
        <v>56.9</v>
      </c>
      <c r="J2598" s="444"/>
      <c r="K2598" s="444"/>
      <c r="L2598" s="444"/>
      <c r="M2598" s="444"/>
    </row>
    <row r="2599" spans="1:13" x14ac:dyDescent="0.35">
      <c r="A2599" t="s">
        <v>143</v>
      </c>
      <c r="B2599" t="s">
        <v>388</v>
      </c>
      <c r="C2599" t="s">
        <v>389</v>
      </c>
      <c r="D2599" t="s">
        <v>205</v>
      </c>
      <c r="E2599" t="s">
        <v>292</v>
      </c>
      <c r="I2599" t="s">
        <v>299</v>
      </c>
    </row>
    <row r="2600" spans="1:13" x14ac:dyDescent="0.35">
      <c r="A2600" t="s">
        <v>143</v>
      </c>
      <c r="B2600" t="s">
        <v>390</v>
      </c>
      <c r="C2600" t="s">
        <v>391</v>
      </c>
      <c r="D2600" t="s">
        <v>176</v>
      </c>
      <c r="E2600" t="s">
        <v>292</v>
      </c>
      <c r="F2600" s="445"/>
      <c r="G2600" s="445"/>
      <c r="H2600" s="445"/>
      <c r="I2600" s="445">
        <v>2.6489097896640001E-2</v>
      </c>
      <c r="J2600" s="445"/>
      <c r="K2600" s="445"/>
      <c r="L2600" s="445"/>
      <c r="M2600" s="445"/>
    </row>
    <row r="2601" spans="1:13" x14ac:dyDescent="0.35">
      <c r="A2601" t="s">
        <v>143</v>
      </c>
      <c r="B2601" t="s">
        <v>392</v>
      </c>
      <c r="C2601" t="s">
        <v>393</v>
      </c>
      <c r="D2601" t="s">
        <v>205</v>
      </c>
      <c r="E2601" t="s">
        <v>292</v>
      </c>
      <c r="I2601" t="s">
        <v>299</v>
      </c>
    </row>
    <row r="2602" spans="1:13" x14ac:dyDescent="0.35">
      <c r="A2602" t="s">
        <v>143</v>
      </c>
      <c r="B2602" t="s">
        <v>394</v>
      </c>
      <c r="C2602" t="s">
        <v>395</v>
      </c>
      <c r="D2602" t="s">
        <v>188</v>
      </c>
      <c r="E2602" t="s">
        <v>292</v>
      </c>
      <c r="F2602" s="444"/>
      <c r="G2602" s="444"/>
      <c r="H2602" s="444">
        <v>3</v>
      </c>
      <c r="I2602" s="444">
        <v>48.571428571428598</v>
      </c>
      <c r="J2602" s="444"/>
      <c r="K2602" s="444"/>
      <c r="L2602" s="444"/>
      <c r="M2602" s="444"/>
    </row>
    <row r="2603" spans="1:13" x14ac:dyDescent="0.35">
      <c r="A2603" t="s">
        <v>143</v>
      </c>
      <c r="B2603" t="s">
        <v>396</v>
      </c>
      <c r="C2603" t="s">
        <v>397</v>
      </c>
      <c r="D2603" t="s">
        <v>205</v>
      </c>
      <c r="E2603" t="s">
        <v>292</v>
      </c>
      <c r="I2603" t="s">
        <v>308</v>
      </c>
    </row>
    <row r="2604" spans="1:13" x14ac:dyDescent="0.35">
      <c r="A2604" t="s">
        <v>143</v>
      </c>
      <c r="B2604" t="s">
        <v>398</v>
      </c>
      <c r="C2604" t="s">
        <v>399</v>
      </c>
      <c r="D2604" t="s">
        <v>188</v>
      </c>
      <c r="E2604" t="s">
        <v>292</v>
      </c>
      <c r="F2604" s="444"/>
      <c r="G2604" s="444"/>
      <c r="H2604" s="444">
        <v>3</v>
      </c>
      <c r="I2604" s="444">
        <v>35.492610837438399</v>
      </c>
      <c r="J2604" s="444"/>
      <c r="K2604" s="444"/>
      <c r="L2604" s="444"/>
      <c r="M2604" s="444"/>
    </row>
    <row r="2605" spans="1:13" x14ac:dyDescent="0.35">
      <c r="A2605" t="s">
        <v>143</v>
      </c>
      <c r="B2605" t="s">
        <v>400</v>
      </c>
      <c r="C2605" t="s">
        <v>401</v>
      </c>
      <c r="D2605" t="s">
        <v>205</v>
      </c>
      <c r="E2605" t="s">
        <v>292</v>
      </c>
      <c r="I2605" t="s">
        <v>308</v>
      </c>
    </row>
    <row r="2606" spans="1:13" x14ac:dyDescent="0.35">
      <c r="A2606" t="s">
        <v>143</v>
      </c>
      <c r="B2606" t="s">
        <v>402</v>
      </c>
      <c r="C2606" t="s">
        <v>403</v>
      </c>
      <c r="D2606" t="s">
        <v>189</v>
      </c>
      <c r="E2606" t="s">
        <v>292</v>
      </c>
      <c r="F2606" s="443"/>
      <c r="G2606" s="443"/>
      <c r="H2606" s="443">
        <v>0</v>
      </c>
      <c r="I2606" s="443">
        <v>0</v>
      </c>
      <c r="J2606" s="443"/>
      <c r="K2606" s="443"/>
      <c r="L2606" s="443"/>
      <c r="M2606" s="443"/>
    </row>
    <row r="2607" spans="1:13" x14ac:dyDescent="0.35">
      <c r="A2607" t="s">
        <v>143</v>
      </c>
      <c r="B2607" t="s">
        <v>404</v>
      </c>
      <c r="C2607" t="s">
        <v>405</v>
      </c>
      <c r="D2607" t="s">
        <v>205</v>
      </c>
      <c r="E2607" t="s">
        <v>292</v>
      </c>
      <c r="I2607">
        <v>0</v>
      </c>
    </row>
    <row r="2608" spans="1:13" x14ac:dyDescent="0.35">
      <c r="A2608" t="s">
        <v>143</v>
      </c>
      <c r="B2608" t="s">
        <v>406</v>
      </c>
      <c r="C2608" t="s">
        <v>407</v>
      </c>
      <c r="D2608" t="s">
        <v>188</v>
      </c>
      <c r="E2608" t="s">
        <v>292</v>
      </c>
      <c r="F2608" s="444"/>
      <c r="G2608" s="444"/>
      <c r="H2608" s="444"/>
      <c r="I2608" s="444">
        <v>55.5555555555556</v>
      </c>
      <c r="J2608" s="444"/>
      <c r="K2608" s="444"/>
      <c r="L2608" s="444"/>
      <c r="M2608" s="444"/>
    </row>
    <row r="2609" spans="1:13" x14ac:dyDescent="0.35">
      <c r="A2609" t="s">
        <v>143</v>
      </c>
      <c r="B2609" t="s">
        <v>408</v>
      </c>
      <c r="C2609" t="s">
        <v>409</v>
      </c>
      <c r="D2609" t="s">
        <v>182</v>
      </c>
      <c r="E2609" t="s">
        <v>292</v>
      </c>
      <c r="F2609" s="443">
        <v>6828.07</v>
      </c>
      <c r="G2609" s="443">
        <v>6848</v>
      </c>
      <c r="H2609" s="443">
        <v>6874.91</v>
      </c>
      <c r="I2609" s="443">
        <v>6903.7</v>
      </c>
      <c r="J2609" s="443"/>
      <c r="K2609" s="443"/>
      <c r="L2609" s="443"/>
      <c r="M2609" s="443"/>
    </row>
    <row r="2610" spans="1:13" x14ac:dyDescent="0.35">
      <c r="A2610" t="s">
        <v>143</v>
      </c>
      <c r="B2610" t="s">
        <v>410</v>
      </c>
      <c r="C2610" t="s">
        <v>411</v>
      </c>
      <c r="D2610" t="s">
        <v>188</v>
      </c>
      <c r="E2610" t="s">
        <v>292</v>
      </c>
      <c r="F2610" s="446"/>
      <c r="G2610" s="446"/>
      <c r="H2610" s="446"/>
      <c r="I2610" s="446">
        <v>482</v>
      </c>
      <c r="J2610" s="446"/>
      <c r="K2610" s="446"/>
      <c r="L2610" s="446"/>
      <c r="M2610" s="446"/>
    </row>
    <row r="2611" spans="1:13" x14ac:dyDescent="0.35">
      <c r="A2611" t="s">
        <v>143</v>
      </c>
      <c r="B2611" t="s">
        <v>412</v>
      </c>
      <c r="C2611" t="s">
        <v>413</v>
      </c>
      <c r="D2611" t="s">
        <v>188</v>
      </c>
      <c r="E2611" t="s">
        <v>292</v>
      </c>
      <c r="F2611" s="444"/>
      <c r="G2611" s="444"/>
      <c r="H2611" s="444"/>
      <c r="I2611" s="444">
        <v>69.817634022335795</v>
      </c>
      <c r="J2611" s="444"/>
      <c r="K2611" s="444"/>
      <c r="L2611" s="444"/>
      <c r="M2611" s="444"/>
    </row>
    <row r="2612" spans="1:13" x14ac:dyDescent="0.35">
      <c r="A2612" t="s">
        <v>143</v>
      </c>
      <c r="B2612" t="s">
        <v>414</v>
      </c>
      <c r="C2612" t="s">
        <v>415</v>
      </c>
      <c r="D2612" t="s">
        <v>188</v>
      </c>
      <c r="E2612" t="s">
        <v>292</v>
      </c>
      <c r="F2612" s="446"/>
      <c r="G2612" s="446"/>
      <c r="H2612" s="446"/>
      <c r="I2612" s="446">
        <v>554</v>
      </c>
      <c r="J2612" s="446"/>
      <c r="K2612" s="446"/>
      <c r="L2612" s="446"/>
      <c r="M2612" s="446"/>
    </row>
    <row r="2613" spans="1:13" x14ac:dyDescent="0.35">
      <c r="A2613" t="s">
        <v>143</v>
      </c>
      <c r="B2613" t="s">
        <v>416</v>
      </c>
      <c r="C2613" t="s">
        <v>417</v>
      </c>
      <c r="D2613" t="s">
        <v>188</v>
      </c>
      <c r="E2613" t="s">
        <v>292</v>
      </c>
      <c r="F2613" s="444"/>
      <c r="G2613" s="444"/>
      <c r="H2613" s="444"/>
      <c r="I2613" s="444">
        <v>80.246824166751196</v>
      </c>
      <c r="J2613" s="444"/>
      <c r="K2613" s="444"/>
      <c r="L2613" s="444"/>
      <c r="M2613" s="444"/>
    </row>
    <row r="2614" spans="1:13" x14ac:dyDescent="0.35">
      <c r="A2614" t="s">
        <v>143</v>
      </c>
      <c r="B2614" t="s">
        <v>418</v>
      </c>
      <c r="C2614" t="s">
        <v>419</v>
      </c>
      <c r="D2614" t="s">
        <v>188</v>
      </c>
      <c r="E2614" t="s">
        <v>292</v>
      </c>
      <c r="F2614" s="446"/>
      <c r="G2614" s="446"/>
      <c r="H2614" s="446"/>
      <c r="I2614" s="446">
        <v>1036</v>
      </c>
      <c r="J2614" s="446"/>
      <c r="K2614" s="446"/>
      <c r="L2614" s="446"/>
      <c r="M2614" s="446"/>
    </row>
    <row r="2615" spans="1:13" x14ac:dyDescent="0.35">
      <c r="A2615" t="s">
        <v>143</v>
      </c>
      <c r="B2615" t="s">
        <v>420</v>
      </c>
      <c r="C2615" t="s">
        <v>421</v>
      </c>
      <c r="D2615">
        <v>0</v>
      </c>
      <c r="E2615" t="s">
        <v>292</v>
      </c>
      <c r="F2615" s="328"/>
      <c r="G2615" s="328"/>
      <c r="H2615" s="328"/>
      <c r="I2615" s="328">
        <v>1176.0899999999999</v>
      </c>
      <c r="J2615" s="328"/>
      <c r="K2615" s="328"/>
      <c r="L2615" s="328"/>
      <c r="M2615" s="328"/>
    </row>
    <row r="2616" spans="1:13" x14ac:dyDescent="0.35">
      <c r="A2616" t="s">
        <v>143</v>
      </c>
      <c r="B2616" t="s">
        <v>422</v>
      </c>
      <c r="C2616" t="s">
        <v>423</v>
      </c>
      <c r="D2616" t="s">
        <v>424</v>
      </c>
      <c r="E2616" t="s">
        <v>292</v>
      </c>
      <c r="F2616" s="444"/>
      <c r="G2616" s="444"/>
      <c r="H2616" s="444"/>
      <c r="I2616" s="444">
        <v>189.5</v>
      </c>
      <c r="J2616" s="444"/>
      <c r="K2616" s="444"/>
      <c r="L2616" s="444"/>
      <c r="M2616" s="444"/>
    </row>
    <row r="2617" spans="1:13" x14ac:dyDescent="0.35">
      <c r="A2617" t="s">
        <v>143</v>
      </c>
      <c r="B2617" t="s">
        <v>425</v>
      </c>
      <c r="C2617" t="s">
        <v>426</v>
      </c>
      <c r="D2617" t="s">
        <v>427</v>
      </c>
      <c r="E2617" t="s">
        <v>292</v>
      </c>
      <c r="F2617" s="444">
        <v>148.9</v>
      </c>
      <c r="G2617" s="444">
        <v>151.30000000000001</v>
      </c>
      <c r="H2617" s="444">
        <v>146.4</v>
      </c>
      <c r="I2617" s="444">
        <v>161.12712462481599</v>
      </c>
      <c r="J2617" s="444"/>
      <c r="K2617" s="444"/>
      <c r="L2617" s="444"/>
      <c r="M2617" s="444"/>
    </row>
    <row r="2618" spans="1:13" x14ac:dyDescent="0.35">
      <c r="A2618" t="s">
        <v>143</v>
      </c>
      <c r="B2618" t="s">
        <v>428</v>
      </c>
      <c r="C2618" t="s">
        <v>429</v>
      </c>
      <c r="D2618" t="s">
        <v>424</v>
      </c>
      <c r="E2618" t="s">
        <v>292</v>
      </c>
      <c r="F2618" s="444">
        <v>43.9</v>
      </c>
      <c r="G2618" s="444">
        <v>41.1</v>
      </c>
      <c r="H2618" s="444">
        <v>37</v>
      </c>
      <c r="I2618" s="444">
        <v>35.5</v>
      </c>
      <c r="J2618" s="444"/>
      <c r="K2618" s="444"/>
      <c r="L2618" s="444"/>
      <c r="M2618" s="444"/>
    </row>
    <row r="2619" spans="1:13" x14ac:dyDescent="0.35">
      <c r="A2619" t="s">
        <v>143</v>
      </c>
      <c r="B2619" t="s">
        <v>430</v>
      </c>
      <c r="C2619" t="s">
        <v>431</v>
      </c>
      <c r="D2619" t="s">
        <v>424</v>
      </c>
      <c r="E2619" t="s">
        <v>292</v>
      </c>
      <c r="F2619" s="444"/>
      <c r="G2619" s="444"/>
      <c r="H2619" s="444"/>
      <c r="I2619" s="444">
        <v>40.700000000000003</v>
      </c>
      <c r="J2619" s="444"/>
      <c r="K2619" s="444"/>
      <c r="L2619" s="444"/>
      <c r="M2619" s="444"/>
    </row>
    <row r="2620" spans="1:13" x14ac:dyDescent="0.35">
      <c r="A2620" t="s">
        <v>143</v>
      </c>
      <c r="B2620" t="s">
        <v>432</v>
      </c>
      <c r="C2620" t="s">
        <v>433</v>
      </c>
      <c r="D2620" t="s">
        <v>424</v>
      </c>
      <c r="E2620" t="s">
        <v>292</v>
      </c>
      <c r="F2620" s="444"/>
      <c r="G2620" s="444"/>
      <c r="H2620" s="444"/>
      <c r="I2620" s="444">
        <v>37.9</v>
      </c>
      <c r="J2620" s="444"/>
      <c r="K2620" s="444"/>
      <c r="L2620" s="444"/>
      <c r="M2620" s="444"/>
    </row>
    <row r="2621" spans="1:13" x14ac:dyDescent="0.35">
      <c r="A2621" t="s">
        <v>143</v>
      </c>
      <c r="B2621" t="s">
        <v>434</v>
      </c>
      <c r="C2621" t="s">
        <v>435</v>
      </c>
      <c r="D2621" t="s">
        <v>427</v>
      </c>
      <c r="E2621" t="s">
        <v>292</v>
      </c>
      <c r="F2621" s="444"/>
      <c r="G2621" s="444"/>
      <c r="H2621" s="444"/>
      <c r="I2621" s="444">
        <v>148.9</v>
      </c>
      <c r="J2621" s="444"/>
      <c r="K2621" s="444"/>
      <c r="L2621" s="444"/>
      <c r="M2621" s="444"/>
    </row>
    <row r="2622" spans="1:13" x14ac:dyDescent="0.35">
      <c r="A2622" t="s">
        <v>143</v>
      </c>
      <c r="B2622" t="s">
        <v>436</v>
      </c>
      <c r="C2622" t="s">
        <v>437</v>
      </c>
      <c r="D2622" t="s">
        <v>427</v>
      </c>
      <c r="E2622" t="s">
        <v>292</v>
      </c>
      <c r="F2622" s="444"/>
      <c r="G2622" s="444"/>
      <c r="H2622" s="444"/>
      <c r="I2622" s="444">
        <v>152.9</v>
      </c>
      <c r="J2622" s="444"/>
      <c r="K2622" s="444"/>
      <c r="L2622" s="444"/>
      <c r="M2622" s="444"/>
    </row>
    <row r="2623" spans="1:13" x14ac:dyDescent="0.35">
      <c r="A2623" t="s">
        <v>143</v>
      </c>
      <c r="B2623" t="s">
        <v>438</v>
      </c>
      <c r="C2623" t="s">
        <v>439</v>
      </c>
      <c r="D2623">
        <v>0</v>
      </c>
      <c r="E2623" t="s">
        <v>292</v>
      </c>
      <c r="F2623" s="444">
        <v>536.13800000000003</v>
      </c>
      <c r="G2623" s="444">
        <v>540.93100000000004</v>
      </c>
      <c r="H2623" s="444">
        <v>545.95600000000002</v>
      </c>
      <c r="I2623" s="444">
        <v>548.12900000000002</v>
      </c>
      <c r="J2623" s="444"/>
      <c r="K2623" s="444"/>
      <c r="L2623" s="444"/>
      <c r="M2623" s="444"/>
    </row>
    <row r="2624" spans="1:13" x14ac:dyDescent="0.35">
      <c r="A2624" t="s">
        <v>143</v>
      </c>
      <c r="B2624" t="s">
        <v>440</v>
      </c>
      <c r="C2624" t="s">
        <v>441</v>
      </c>
      <c r="D2624" t="s">
        <v>188</v>
      </c>
      <c r="E2624" t="s">
        <v>292</v>
      </c>
      <c r="F2624" s="446"/>
      <c r="G2624" s="446"/>
      <c r="H2624" s="446"/>
      <c r="I2624" s="446">
        <v>11528.0958333333</v>
      </c>
      <c r="J2624" s="446"/>
      <c r="K2624" s="446"/>
      <c r="L2624" s="446"/>
      <c r="M2624" s="446"/>
    </row>
    <row r="2625" spans="1:13" x14ac:dyDescent="0.35">
      <c r="A2625" t="s">
        <v>143</v>
      </c>
      <c r="B2625" t="s">
        <v>442</v>
      </c>
      <c r="C2625" t="s">
        <v>443</v>
      </c>
      <c r="D2625" t="s">
        <v>188</v>
      </c>
      <c r="E2625" t="s">
        <v>292</v>
      </c>
      <c r="F2625" s="446"/>
      <c r="G2625" s="446"/>
      <c r="H2625" s="446"/>
      <c r="I2625" s="446">
        <v>26721</v>
      </c>
      <c r="J2625" s="446"/>
      <c r="K2625" s="446"/>
      <c r="L2625" s="446"/>
      <c r="M2625" s="446"/>
    </row>
    <row r="2626" spans="1:13" ht="38.25" x14ac:dyDescent="0.35">
      <c r="A2626" t="s">
        <v>143</v>
      </c>
      <c r="B2626" t="s">
        <v>444</v>
      </c>
      <c r="C2626" s="327" t="s">
        <v>445</v>
      </c>
      <c r="D2626" t="s">
        <v>424</v>
      </c>
      <c r="E2626" t="s">
        <v>292</v>
      </c>
      <c r="F2626" s="444"/>
      <c r="G2626" s="444"/>
      <c r="H2626" s="444"/>
      <c r="I2626" s="444">
        <v>539.5</v>
      </c>
      <c r="J2626" s="444"/>
      <c r="K2626" s="444"/>
      <c r="L2626" s="444"/>
      <c r="M2626" s="444"/>
    </row>
    <row r="2627" spans="1:13" ht="25.5" x14ac:dyDescent="0.35">
      <c r="A2627" t="s">
        <v>143</v>
      </c>
      <c r="B2627" t="s">
        <v>446</v>
      </c>
      <c r="C2627" s="327" t="s">
        <v>447</v>
      </c>
      <c r="D2627" t="s">
        <v>424</v>
      </c>
      <c r="E2627" t="s">
        <v>292</v>
      </c>
      <c r="F2627" s="444"/>
      <c r="G2627" s="444"/>
      <c r="H2627" s="444"/>
      <c r="I2627" s="444">
        <v>1.08</v>
      </c>
      <c r="J2627" s="444"/>
      <c r="K2627" s="444"/>
      <c r="L2627" s="444"/>
      <c r="M2627" s="444"/>
    </row>
    <row r="2628" spans="1:13" x14ac:dyDescent="0.35">
      <c r="A2628" t="s">
        <v>143</v>
      </c>
      <c r="B2628" t="s">
        <v>448</v>
      </c>
      <c r="C2628" t="s">
        <v>449</v>
      </c>
      <c r="D2628">
        <v>0</v>
      </c>
      <c r="E2628" t="s">
        <v>292</v>
      </c>
      <c r="F2628" s="328"/>
      <c r="G2628" s="328"/>
      <c r="H2628" s="328"/>
      <c r="I2628" s="328">
        <v>506.09500000000003</v>
      </c>
      <c r="J2628" s="328"/>
      <c r="K2628" s="328"/>
      <c r="L2628" s="328"/>
      <c r="M2628" s="328"/>
    </row>
    <row r="2629" spans="1:13" x14ac:dyDescent="0.35">
      <c r="A2629" t="s">
        <v>143</v>
      </c>
      <c r="B2629" t="s">
        <v>450</v>
      </c>
      <c r="C2629" t="s">
        <v>451</v>
      </c>
      <c r="D2629" t="s">
        <v>188</v>
      </c>
      <c r="E2629" t="s">
        <v>292</v>
      </c>
      <c r="F2629" s="446"/>
      <c r="G2629" s="446"/>
      <c r="H2629" s="446"/>
      <c r="I2629" s="446">
        <v>13406</v>
      </c>
      <c r="J2629" s="446"/>
      <c r="K2629" s="446"/>
      <c r="L2629" s="446"/>
      <c r="M2629" s="446"/>
    </row>
    <row r="2630" spans="1:13" x14ac:dyDescent="0.35">
      <c r="A2630" t="s">
        <v>143</v>
      </c>
      <c r="B2630" t="s">
        <v>452</v>
      </c>
      <c r="C2630" t="s">
        <v>453</v>
      </c>
      <c r="D2630" t="s">
        <v>188</v>
      </c>
      <c r="E2630" t="s">
        <v>292</v>
      </c>
      <c r="F2630" s="446"/>
      <c r="G2630" s="446"/>
      <c r="H2630" s="446"/>
      <c r="I2630" s="446">
        <v>4060</v>
      </c>
      <c r="J2630" s="446"/>
      <c r="K2630" s="446"/>
      <c r="L2630" s="446"/>
      <c r="M2630" s="446"/>
    </row>
    <row r="2631" spans="1:13" x14ac:dyDescent="0.35">
      <c r="A2631" t="s">
        <v>143</v>
      </c>
      <c r="B2631" t="s">
        <v>454</v>
      </c>
      <c r="C2631" t="s">
        <v>455</v>
      </c>
      <c r="D2631" t="s">
        <v>188</v>
      </c>
      <c r="E2631" t="s">
        <v>292</v>
      </c>
      <c r="F2631" s="446"/>
      <c r="G2631" s="446"/>
      <c r="H2631" s="446"/>
      <c r="I2631" s="446">
        <v>1972</v>
      </c>
      <c r="J2631" s="446"/>
      <c r="K2631" s="446"/>
      <c r="L2631" s="446"/>
      <c r="M2631" s="446"/>
    </row>
    <row r="2632" spans="1:13" x14ac:dyDescent="0.35">
      <c r="A2632" t="s">
        <v>143</v>
      </c>
      <c r="B2632" t="s">
        <v>456</v>
      </c>
      <c r="C2632" t="s">
        <v>457</v>
      </c>
      <c r="D2632" t="s">
        <v>188</v>
      </c>
      <c r="E2632" t="s">
        <v>292</v>
      </c>
      <c r="F2632" s="446"/>
      <c r="G2632" s="446"/>
      <c r="H2632" s="446"/>
      <c r="I2632" s="446">
        <v>1441</v>
      </c>
      <c r="J2632" s="446"/>
      <c r="K2632" s="446"/>
      <c r="L2632" s="446"/>
      <c r="M2632" s="446"/>
    </row>
    <row r="2633" spans="1:13" x14ac:dyDescent="0.35">
      <c r="A2633" t="s">
        <v>143</v>
      </c>
      <c r="B2633" t="s">
        <v>458</v>
      </c>
      <c r="C2633" t="s">
        <v>459</v>
      </c>
      <c r="D2633" t="s">
        <v>172</v>
      </c>
      <c r="E2633" t="s">
        <v>292</v>
      </c>
      <c r="F2633" s="328"/>
      <c r="G2633" s="328"/>
      <c r="H2633" s="328"/>
      <c r="I2633" s="328">
        <v>0</v>
      </c>
      <c r="J2633" s="328"/>
      <c r="K2633" s="328"/>
      <c r="L2633" s="328"/>
      <c r="M2633" s="328"/>
    </row>
    <row r="2634" spans="1:13" x14ac:dyDescent="0.35">
      <c r="A2634" t="s">
        <v>143</v>
      </c>
      <c r="B2634" t="s">
        <v>460</v>
      </c>
      <c r="C2634" t="s">
        <v>461</v>
      </c>
      <c r="D2634" t="s">
        <v>188</v>
      </c>
      <c r="E2634" t="s">
        <v>292</v>
      </c>
      <c r="F2634" s="446"/>
      <c r="G2634" s="446"/>
      <c r="H2634" s="446"/>
      <c r="I2634" s="446">
        <v>0</v>
      </c>
      <c r="J2634" s="446"/>
      <c r="K2634" s="446"/>
      <c r="L2634" s="446"/>
      <c r="M2634" s="446"/>
    </row>
    <row r="2635" spans="1:13" x14ac:dyDescent="0.35">
      <c r="A2635" t="s">
        <v>143</v>
      </c>
      <c r="B2635" t="s">
        <v>462</v>
      </c>
      <c r="C2635" t="s">
        <v>463</v>
      </c>
      <c r="D2635" t="s">
        <v>188</v>
      </c>
      <c r="E2635" t="s">
        <v>292</v>
      </c>
      <c r="F2635" s="446"/>
      <c r="G2635" s="446"/>
      <c r="H2635" s="446"/>
      <c r="I2635" s="446">
        <v>0</v>
      </c>
      <c r="J2635" s="446"/>
      <c r="K2635" s="446"/>
      <c r="L2635" s="446"/>
      <c r="M2635" s="446"/>
    </row>
    <row r="2636" spans="1:13" x14ac:dyDescent="0.35">
      <c r="A2636" t="s">
        <v>143</v>
      </c>
      <c r="B2636" t="s">
        <v>464</v>
      </c>
      <c r="C2636" t="s">
        <v>465</v>
      </c>
      <c r="D2636" t="s">
        <v>188</v>
      </c>
      <c r="E2636" t="s">
        <v>292</v>
      </c>
      <c r="F2636" s="446"/>
      <c r="G2636" s="446"/>
      <c r="H2636" s="446"/>
      <c r="I2636" s="446"/>
      <c r="J2636" s="446"/>
      <c r="K2636" s="446"/>
      <c r="L2636" s="446"/>
      <c r="M2636" s="446"/>
    </row>
    <row r="2637" spans="1:13" x14ac:dyDescent="0.35">
      <c r="A2637" t="s">
        <v>143</v>
      </c>
      <c r="B2637" t="s">
        <v>466</v>
      </c>
      <c r="C2637" t="s">
        <v>467</v>
      </c>
      <c r="D2637" t="s">
        <v>182</v>
      </c>
      <c r="E2637" t="s">
        <v>292</v>
      </c>
      <c r="F2637" s="328"/>
      <c r="G2637" s="328"/>
      <c r="H2637" s="328"/>
      <c r="I2637" s="328" t="s">
        <v>664</v>
      </c>
      <c r="J2637" s="328"/>
      <c r="K2637" s="328"/>
      <c r="L2637" s="328"/>
      <c r="M2637" s="328"/>
    </row>
    <row r="2638" spans="1:13" x14ac:dyDescent="0.35">
      <c r="A2638" t="s">
        <v>143</v>
      </c>
      <c r="B2638" t="s">
        <v>468</v>
      </c>
      <c r="C2638" t="s">
        <v>469</v>
      </c>
      <c r="D2638" t="s">
        <v>188</v>
      </c>
      <c r="E2638" t="s">
        <v>292</v>
      </c>
      <c r="F2638" s="446"/>
      <c r="G2638" s="446"/>
      <c r="H2638" s="446"/>
      <c r="I2638" s="446">
        <v>0</v>
      </c>
      <c r="J2638" s="446"/>
      <c r="K2638" s="446"/>
      <c r="L2638" s="446"/>
      <c r="M2638" s="446"/>
    </row>
    <row r="2639" spans="1:13" x14ac:dyDescent="0.35">
      <c r="A2639" t="s">
        <v>143</v>
      </c>
      <c r="B2639" t="s">
        <v>470</v>
      </c>
      <c r="C2639" t="s">
        <v>471</v>
      </c>
      <c r="D2639" t="s">
        <v>182</v>
      </c>
      <c r="E2639" t="s">
        <v>292</v>
      </c>
      <c r="F2639" s="328"/>
      <c r="G2639" s="328"/>
      <c r="H2639" s="328"/>
      <c r="I2639" s="328" t="s">
        <v>664</v>
      </c>
      <c r="J2639" s="328"/>
      <c r="K2639" s="328"/>
      <c r="L2639" s="328"/>
      <c r="M2639" s="328"/>
    </row>
    <row r="2640" spans="1:13" x14ac:dyDescent="0.35">
      <c r="A2640" t="s">
        <v>143</v>
      </c>
      <c r="B2640" t="s">
        <v>472</v>
      </c>
      <c r="C2640" t="s">
        <v>473</v>
      </c>
      <c r="D2640" t="s">
        <v>188</v>
      </c>
      <c r="E2640" t="s">
        <v>292</v>
      </c>
      <c r="F2640" s="446"/>
      <c r="G2640" s="446"/>
      <c r="H2640" s="446"/>
      <c r="I2640" s="446">
        <v>0</v>
      </c>
      <c r="J2640" s="446"/>
      <c r="K2640" s="446"/>
      <c r="L2640" s="446"/>
      <c r="M2640" s="446"/>
    </row>
    <row r="2641" spans="1:13" x14ac:dyDescent="0.35">
      <c r="A2641" t="s">
        <v>143</v>
      </c>
      <c r="B2641" t="s">
        <v>474</v>
      </c>
      <c r="C2641" t="s">
        <v>475</v>
      </c>
      <c r="D2641" t="s">
        <v>170</v>
      </c>
      <c r="E2641" t="s">
        <v>292</v>
      </c>
      <c r="F2641" s="328"/>
      <c r="G2641" s="328"/>
      <c r="H2641" s="328"/>
      <c r="I2641" s="328">
        <v>2.1776E-2</v>
      </c>
      <c r="J2641" s="328"/>
      <c r="K2641" s="328"/>
      <c r="L2641" s="328"/>
      <c r="M2641" s="328"/>
    </row>
    <row r="2642" spans="1:13" x14ac:dyDescent="0.35">
      <c r="A2642" t="s">
        <v>143</v>
      </c>
      <c r="B2642" t="s">
        <v>476</v>
      </c>
      <c r="C2642" t="s">
        <v>477</v>
      </c>
      <c r="D2642" t="s">
        <v>170</v>
      </c>
      <c r="E2642" t="s">
        <v>292</v>
      </c>
      <c r="F2642" s="328"/>
      <c r="G2642" s="328"/>
      <c r="H2642" s="328"/>
      <c r="I2642" s="328">
        <v>-1.787172</v>
      </c>
      <c r="J2642" s="328"/>
      <c r="K2642" s="328"/>
      <c r="L2642" s="328"/>
      <c r="M2642" s="328"/>
    </row>
    <row r="2643" spans="1:13" x14ac:dyDescent="0.35">
      <c r="A2643" t="s">
        <v>143</v>
      </c>
      <c r="B2643" t="s">
        <v>478</v>
      </c>
      <c r="C2643" t="s">
        <v>479</v>
      </c>
      <c r="D2643" t="s">
        <v>170</v>
      </c>
      <c r="E2643" t="s">
        <v>292</v>
      </c>
      <c r="F2643" s="328"/>
      <c r="G2643" s="328"/>
      <c r="H2643" s="328"/>
      <c r="I2643" s="328">
        <v>0</v>
      </c>
      <c r="J2643" s="328"/>
      <c r="K2643" s="328"/>
      <c r="L2643" s="328"/>
      <c r="M2643" s="328"/>
    </row>
    <row r="2644" spans="1:13" x14ac:dyDescent="0.35">
      <c r="A2644" t="s">
        <v>143</v>
      </c>
      <c r="B2644" t="s">
        <v>480</v>
      </c>
      <c r="C2644" t="s">
        <v>481</v>
      </c>
      <c r="D2644" t="s">
        <v>170</v>
      </c>
      <c r="E2644" t="s">
        <v>292</v>
      </c>
      <c r="F2644" s="328"/>
      <c r="G2644" s="328"/>
      <c r="H2644" s="328"/>
      <c r="I2644" s="328">
        <v>0</v>
      </c>
      <c r="J2644" s="328"/>
      <c r="K2644" s="328"/>
      <c r="L2644" s="328"/>
      <c r="M2644" s="328"/>
    </row>
    <row r="2645" spans="1:13" x14ac:dyDescent="0.35">
      <c r="A2645" t="s">
        <v>143</v>
      </c>
      <c r="B2645" t="s">
        <v>482</v>
      </c>
      <c r="C2645" t="s">
        <v>483</v>
      </c>
      <c r="D2645" t="s">
        <v>170</v>
      </c>
      <c r="E2645" t="s">
        <v>292</v>
      </c>
      <c r="F2645" s="328"/>
      <c r="G2645" s="328"/>
      <c r="H2645" s="328"/>
      <c r="I2645" s="328">
        <v>-4.71000000000001E-2</v>
      </c>
      <c r="J2645" s="328"/>
      <c r="K2645" s="328"/>
      <c r="L2645" s="328"/>
      <c r="M2645" s="328"/>
    </row>
    <row r="2646" spans="1:13" x14ac:dyDescent="0.35">
      <c r="A2646" t="s">
        <v>143</v>
      </c>
      <c r="B2646" t="s">
        <v>484</v>
      </c>
      <c r="C2646" t="s">
        <v>485</v>
      </c>
      <c r="D2646" t="s">
        <v>170</v>
      </c>
      <c r="E2646" t="s">
        <v>292</v>
      </c>
      <c r="F2646" s="328"/>
      <c r="G2646" s="328"/>
      <c r="H2646" s="328"/>
      <c r="I2646" s="328">
        <v>0</v>
      </c>
      <c r="J2646" s="328"/>
      <c r="K2646" s="328"/>
      <c r="L2646" s="328"/>
      <c r="M2646" s="328"/>
    </row>
    <row r="2647" spans="1:13" x14ac:dyDescent="0.35">
      <c r="A2647" t="s">
        <v>143</v>
      </c>
      <c r="B2647" t="s">
        <v>486</v>
      </c>
      <c r="C2647" t="s">
        <v>487</v>
      </c>
      <c r="D2647" t="s">
        <v>170</v>
      </c>
      <c r="E2647" t="s">
        <v>292</v>
      </c>
      <c r="F2647" s="328"/>
      <c r="G2647" s="328"/>
      <c r="H2647" s="328"/>
      <c r="I2647" s="328">
        <v>0</v>
      </c>
      <c r="J2647" s="328"/>
      <c r="K2647" s="328"/>
      <c r="L2647" s="328"/>
      <c r="M2647" s="328"/>
    </row>
    <row r="2648" spans="1:13" x14ac:dyDescent="0.35">
      <c r="A2648" t="s">
        <v>143</v>
      </c>
      <c r="B2648" t="s">
        <v>488</v>
      </c>
      <c r="C2648" t="s">
        <v>489</v>
      </c>
      <c r="D2648" t="s">
        <v>170</v>
      </c>
      <c r="E2648" t="s">
        <v>292</v>
      </c>
      <c r="F2648" s="328"/>
      <c r="G2648" s="328"/>
      <c r="H2648" s="328"/>
      <c r="I2648" s="328">
        <v>0</v>
      </c>
      <c r="J2648" s="328"/>
      <c r="K2648" s="328"/>
      <c r="L2648" s="328"/>
      <c r="M2648" s="328"/>
    </row>
    <row r="2649" spans="1:13" x14ac:dyDescent="0.35">
      <c r="A2649" t="s">
        <v>143</v>
      </c>
      <c r="B2649" t="s">
        <v>490</v>
      </c>
      <c r="C2649" t="s">
        <v>491</v>
      </c>
      <c r="D2649" t="s">
        <v>170</v>
      </c>
      <c r="E2649" t="s">
        <v>292</v>
      </c>
      <c r="F2649" s="328"/>
      <c r="G2649" s="328"/>
      <c r="H2649" s="328"/>
      <c r="I2649" s="328">
        <v>0</v>
      </c>
      <c r="J2649" s="328"/>
      <c r="K2649" s="328"/>
      <c r="L2649" s="328"/>
      <c r="M2649" s="328"/>
    </row>
    <row r="2650" spans="1:13" x14ac:dyDescent="0.35">
      <c r="A2650" t="s">
        <v>143</v>
      </c>
      <c r="B2650" t="s">
        <v>492</v>
      </c>
      <c r="C2650" t="s">
        <v>493</v>
      </c>
      <c r="D2650" t="s">
        <v>170</v>
      </c>
      <c r="E2650" t="s">
        <v>292</v>
      </c>
      <c r="F2650" s="328"/>
      <c r="G2650" s="328"/>
      <c r="H2650" s="328"/>
      <c r="I2650" s="328">
        <v>0</v>
      </c>
      <c r="J2650" s="328"/>
      <c r="K2650" s="328"/>
      <c r="L2650" s="328"/>
      <c r="M2650" s="328"/>
    </row>
    <row r="2651" spans="1:13" x14ac:dyDescent="0.35">
      <c r="A2651" t="s">
        <v>143</v>
      </c>
      <c r="B2651" t="s">
        <v>494</v>
      </c>
      <c r="C2651" t="s">
        <v>495</v>
      </c>
      <c r="D2651" t="s">
        <v>170</v>
      </c>
      <c r="E2651" t="s">
        <v>292</v>
      </c>
      <c r="F2651" s="328"/>
      <c r="G2651" s="328"/>
      <c r="H2651" s="328"/>
      <c r="I2651" s="328">
        <v>0</v>
      </c>
      <c r="J2651" s="328"/>
      <c r="K2651" s="328"/>
      <c r="L2651" s="328"/>
      <c r="M2651" s="328"/>
    </row>
    <row r="2652" spans="1:13" x14ac:dyDescent="0.35">
      <c r="A2652" t="s">
        <v>143</v>
      </c>
      <c r="B2652" t="s">
        <v>496</v>
      </c>
      <c r="C2652" t="s">
        <v>497</v>
      </c>
      <c r="D2652" t="s">
        <v>170</v>
      </c>
      <c r="E2652" t="s">
        <v>292</v>
      </c>
      <c r="F2652" s="328"/>
      <c r="G2652" s="328"/>
      <c r="H2652" s="328"/>
      <c r="I2652" s="328">
        <v>0</v>
      </c>
      <c r="J2652" s="328"/>
      <c r="K2652" s="328"/>
      <c r="L2652" s="328"/>
      <c r="M2652" s="328"/>
    </row>
    <row r="2653" spans="1:13" x14ac:dyDescent="0.35">
      <c r="A2653" t="s">
        <v>143</v>
      </c>
      <c r="B2653" t="s">
        <v>498</v>
      </c>
      <c r="C2653" t="s">
        <v>499</v>
      </c>
      <c r="D2653" t="s">
        <v>170</v>
      </c>
      <c r="E2653" t="s">
        <v>292</v>
      </c>
      <c r="F2653" s="328"/>
      <c r="G2653" s="328"/>
      <c r="H2653" s="328"/>
      <c r="I2653" s="328">
        <v>0</v>
      </c>
      <c r="J2653" s="328"/>
      <c r="K2653" s="328"/>
      <c r="L2653" s="328"/>
      <c r="M2653" s="328"/>
    </row>
    <row r="2654" spans="1:13" x14ac:dyDescent="0.35">
      <c r="A2654" t="s">
        <v>143</v>
      </c>
      <c r="B2654" t="s">
        <v>500</v>
      </c>
      <c r="C2654" t="s">
        <v>501</v>
      </c>
      <c r="D2654" t="s">
        <v>170</v>
      </c>
      <c r="E2654" t="s">
        <v>292</v>
      </c>
      <c r="F2654" s="328"/>
      <c r="G2654" s="328"/>
      <c r="H2654" s="328"/>
      <c r="I2654" s="328">
        <v>0</v>
      </c>
      <c r="J2654" s="328"/>
      <c r="K2654" s="328"/>
      <c r="L2654" s="328"/>
      <c r="M2654" s="328"/>
    </row>
    <row r="2655" spans="1:13" x14ac:dyDescent="0.35">
      <c r="A2655" t="s">
        <v>143</v>
      </c>
      <c r="B2655" t="s">
        <v>502</v>
      </c>
      <c r="C2655" t="s">
        <v>503</v>
      </c>
      <c r="D2655" t="s">
        <v>170</v>
      </c>
      <c r="E2655" t="s">
        <v>292</v>
      </c>
      <c r="F2655" s="328"/>
      <c r="G2655" s="328"/>
      <c r="H2655" s="328"/>
      <c r="I2655" s="328">
        <v>0</v>
      </c>
      <c r="J2655" s="328"/>
      <c r="K2655" s="328"/>
      <c r="L2655" s="328"/>
      <c r="M2655" s="328"/>
    </row>
    <row r="2656" spans="1:13" x14ac:dyDescent="0.35">
      <c r="A2656" t="s">
        <v>143</v>
      </c>
      <c r="B2656" t="s">
        <v>504</v>
      </c>
      <c r="C2656" t="s">
        <v>505</v>
      </c>
      <c r="D2656" t="s">
        <v>170</v>
      </c>
      <c r="E2656" t="s">
        <v>292</v>
      </c>
      <c r="F2656" s="328"/>
      <c r="G2656" s="328"/>
      <c r="H2656" s="328"/>
      <c r="I2656" s="328">
        <v>0</v>
      </c>
      <c r="J2656" s="328"/>
      <c r="K2656" s="328"/>
      <c r="L2656" s="328"/>
      <c r="M2656" s="328"/>
    </row>
    <row r="2657" spans="1:13" x14ac:dyDescent="0.35">
      <c r="A2657" t="s">
        <v>143</v>
      </c>
      <c r="B2657" t="s">
        <v>506</v>
      </c>
      <c r="C2657" t="s">
        <v>507</v>
      </c>
      <c r="D2657" t="s">
        <v>170</v>
      </c>
      <c r="E2657" t="s">
        <v>292</v>
      </c>
      <c r="F2657" s="328"/>
      <c r="G2657" s="328"/>
      <c r="H2657" s="328"/>
      <c r="I2657" s="328">
        <v>0</v>
      </c>
      <c r="J2657" s="328"/>
      <c r="K2657" s="328"/>
      <c r="L2657" s="328"/>
      <c r="M2657" s="328"/>
    </row>
    <row r="2658" spans="1:13" x14ac:dyDescent="0.35">
      <c r="A2658" t="s">
        <v>143</v>
      </c>
      <c r="B2658" t="s">
        <v>508</v>
      </c>
      <c r="C2658" t="s">
        <v>509</v>
      </c>
      <c r="D2658" t="s">
        <v>170</v>
      </c>
      <c r="E2658" t="s">
        <v>292</v>
      </c>
      <c r="F2658" s="328"/>
      <c r="G2658" s="328"/>
      <c r="H2658" s="328"/>
      <c r="I2658" s="328">
        <v>0</v>
      </c>
      <c r="J2658" s="328"/>
      <c r="K2658" s="328"/>
      <c r="L2658" s="328"/>
      <c r="M2658" s="328"/>
    </row>
    <row r="2659" spans="1:13" x14ac:dyDescent="0.35">
      <c r="A2659" t="s">
        <v>143</v>
      </c>
      <c r="B2659" t="s">
        <v>510</v>
      </c>
      <c r="C2659" t="s">
        <v>511</v>
      </c>
      <c r="D2659" t="s">
        <v>170</v>
      </c>
      <c r="E2659" t="s">
        <v>292</v>
      </c>
      <c r="F2659" s="328"/>
      <c r="G2659" s="328"/>
      <c r="H2659" s="328"/>
      <c r="I2659" s="328">
        <v>0</v>
      </c>
      <c r="J2659" s="328"/>
      <c r="K2659" s="328"/>
      <c r="L2659" s="328"/>
      <c r="M2659" s="328"/>
    </row>
    <row r="2660" spans="1:13" x14ac:dyDescent="0.35">
      <c r="A2660" t="s">
        <v>143</v>
      </c>
      <c r="B2660" t="s">
        <v>512</v>
      </c>
      <c r="C2660" t="s">
        <v>513</v>
      </c>
      <c r="D2660" t="s">
        <v>170</v>
      </c>
      <c r="E2660" t="s">
        <v>292</v>
      </c>
      <c r="F2660" s="328"/>
      <c r="G2660" s="328"/>
      <c r="H2660" s="328"/>
      <c r="I2660" s="328">
        <v>0</v>
      </c>
      <c r="J2660" s="328"/>
      <c r="K2660" s="328"/>
      <c r="L2660" s="328"/>
      <c r="M2660" s="328"/>
    </row>
    <row r="2661" spans="1:13" x14ac:dyDescent="0.35">
      <c r="A2661" t="s">
        <v>143</v>
      </c>
      <c r="B2661" t="s">
        <v>514</v>
      </c>
      <c r="C2661" t="s">
        <v>515</v>
      </c>
      <c r="D2661" t="s">
        <v>170</v>
      </c>
      <c r="E2661" t="s">
        <v>292</v>
      </c>
      <c r="F2661" s="328"/>
      <c r="G2661" s="328"/>
      <c r="H2661" s="328"/>
      <c r="I2661" s="328">
        <v>0</v>
      </c>
      <c r="J2661" s="328"/>
      <c r="K2661" s="328"/>
      <c r="L2661" s="328"/>
      <c r="M2661" s="328"/>
    </row>
    <row r="2662" spans="1:13" x14ac:dyDescent="0.35">
      <c r="A2662" t="s">
        <v>143</v>
      </c>
      <c r="B2662" t="s">
        <v>516</v>
      </c>
      <c r="C2662" t="s">
        <v>517</v>
      </c>
      <c r="D2662" t="s">
        <v>170</v>
      </c>
      <c r="E2662" t="s">
        <v>292</v>
      </c>
      <c r="F2662" s="328"/>
      <c r="G2662" s="328"/>
      <c r="H2662" s="328"/>
      <c r="I2662" s="328">
        <v>12.708</v>
      </c>
      <c r="J2662" s="328"/>
      <c r="K2662" s="328"/>
      <c r="L2662" s="328"/>
      <c r="M2662" s="328"/>
    </row>
    <row r="2663" spans="1:13" x14ac:dyDescent="0.35">
      <c r="A2663" t="s">
        <v>143</v>
      </c>
      <c r="B2663" t="s">
        <v>518</v>
      </c>
      <c r="C2663" t="s">
        <v>519</v>
      </c>
      <c r="D2663" t="s">
        <v>170</v>
      </c>
      <c r="E2663" t="s">
        <v>292</v>
      </c>
      <c r="F2663" s="328"/>
      <c r="G2663" s="328"/>
      <c r="H2663" s="328"/>
      <c r="I2663" s="328">
        <v>65.552000000000007</v>
      </c>
      <c r="J2663" s="328"/>
      <c r="K2663" s="328"/>
      <c r="L2663" s="328"/>
      <c r="M2663" s="328"/>
    </row>
    <row r="2664" spans="1:13" x14ac:dyDescent="0.35">
      <c r="A2664" t="s">
        <v>143</v>
      </c>
      <c r="B2664" t="s">
        <v>520</v>
      </c>
      <c r="C2664" t="s">
        <v>521</v>
      </c>
      <c r="D2664" t="s">
        <v>170</v>
      </c>
      <c r="E2664" t="s">
        <v>292</v>
      </c>
      <c r="F2664" s="328"/>
      <c r="G2664" s="328"/>
      <c r="H2664" s="328"/>
      <c r="I2664" s="328">
        <v>0</v>
      </c>
      <c r="J2664" s="328"/>
      <c r="K2664" s="328"/>
      <c r="L2664" s="328"/>
      <c r="M2664" s="328"/>
    </row>
    <row r="2665" spans="1:13" x14ac:dyDescent="0.35">
      <c r="A2665" t="s">
        <v>143</v>
      </c>
      <c r="B2665" t="s">
        <v>522</v>
      </c>
      <c r="C2665" t="s">
        <v>523</v>
      </c>
      <c r="D2665" t="s">
        <v>170</v>
      </c>
      <c r="E2665" t="s">
        <v>292</v>
      </c>
      <c r="F2665" s="328"/>
      <c r="G2665" s="328"/>
      <c r="H2665" s="328"/>
      <c r="I2665" s="328">
        <v>0</v>
      </c>
      <c r="J2665" s="328"/>
      <c r="K2665" s="328"/>
      <c r="L2665" s="328"/>
      <c r="M2665" s="328"/>
    </row>
    <row r="2666" spans="1:13" x14ac:dyDescent="0.35">
      <c r="A2666" t="s">
        <v>143</v>
      </c>
      <c r="B2666" t="s">
        <v>524</v>
      </c>
      <c r="C2666" t="s">
        <v>525</v>
      </c>
      <c r="D2666" t="s">
        <v>170</v>
      </c>
      <c r="E2666" t="s">
        <v>292</v>
      </c>
      <c r="F2666" s="328"/>
      <c r="G2666" s="328"/>
      <c r="H2666" s="328"/>
      <c r="I2666" s="328">
        <v>0</v>
      </c>
      <c r="J2666" s="328"/>
      <c r="K2666" s="328"/>
      <c r="L2666" s="328"/>
      <c r="M2666" s="328"/>
    </row>
    <row r="2667" spans="1:13" x14ac:dyDescent="0.35">
      <c r="A2667" t="s">
        <v>143</v>
      </c>
      <c r="B2667" t="s">
        <v>526</v>
      </c>
      <c r="C2667" t="s">
        <v>527</v>
      </c>
      <c r="D2667" t="s">
        <v>170</v>
      </c>
      <c r="E2667" t="s">
        <v>292</v>
      </c>
      <c r="F2667" s="328"/>
      <c r="G2667" s="328"/>
      <c r="H2667" s="328"/>
      <c r="I2667" s="328">
        <v>12.708</v>
      </c>
      <c r="J2667" s="328"/>
      <c r="K2667" s="328"/>
      <c r="L2667" s="328"/>
      <c r="M2667" s="328"/>
    </row>
    <row r="2668" spans="1:13" x14ac:dyDescent="0.35">
      <c r="A2668" t="s">
        <v>143</v>
      </c>
      <c r="B2668" t="s">
        <v>528</v>
      </c>
      <c r="C2668" t="s">
        <v>529</v>
      </c>
      <c r="D2668" t="s">
        <v>170</v>
      </c>
      <c r="E2668" t="s">
        <v>292</v>
      </c>
      <c r="F2668" s="328"/>
      <c r="G2668" s="328"/>
      <c r="H2668" s="328"/>
      <c r="I2668" s="328">
        <v>65.552000000000007</v>
      </c>
      <c r="J2668" s="328"/>
      <c r="K2668" s="328"/>
      <c r="L2668" s="328"/>
      <c r="M2668" s="328"/>
    </row>
    <row r="2669" spans="1:13" x14ac:dyDescent="0.35">
      <c r="A2669" t="s">
        <v>143</v>
      </c>
      <c r="B2669" t="s">
        <v>530</v>
      </c>
      <c r="C2669" t="s">
        <v>531</v>
      </c>
      <c r="D2669" t="s">
        <v>170</v>
      </c>
      <c r="E2669" t="s">
        <v>292</v>
      </c>
      <c r="F2669" s="328"/>
      <c r="G2669" s="328"/>
      <c r="H2669" s="328"/>
      <c r="I2669" s="328">
        <v>0</v>
      </c>
      <c r="J2669" s="328"/>
      <c r="K2669" s="328"/>
      <c r="L2669" s="328"/>
      <c r="M2669" s="328"/>
    </row>
    <row r="2670" spans="1:13" x14ac:dyDescent="0.35">
      <c r="A2670" t="s">
        <v>143</v>
      </c>
      <c r="B2670" t="s">
        <v>532</v>
      </c>
      <c r="C2670" t="s">
        <v>533</v>
      </c>
      <c r="D2670" t="s">
        <v>170</v>
      </c>
      <c r="E2670" t="s">
        <v>292</v>
      </c>
      <c r="F2670" s="328"/>
      <c r="G2670" s="328"/>
      <c r="H2670" s="328"/>
      <c r="I2670" s="328">
        <v>0</v>
      </c>
      <c r="J2670" s="328"/>
      <c r="K2670" s="328"/>
      <c r="L2670" s="328"/>
      <c r="M2670" s="328"/>
    </row>
    <row r="2671" spans="1:13" x14ac:dyDescent="0.35">
      <c r="A2671" t="s">
        <v>143</v>
      </c>
      <c r="B2671" t="s">
        <v>534</v>
      </c>
      <c r="C2671" t="s">
        <v>535</v>
      </c>
      <c r="D2671" t="s">
        <v>170</v>
      </c>
      <c r="E2671" t="s">
        <v>292</v>
      </c>
      <c r="F2671" s="328"/>
      <c r="G2671" s="328"/>
      <c r="H2671" s="328"/>
      <c r="I2671" s="328">
        <v>0</v>
      </c>
      <c r="J2671" s="328"/>
      <c r="K2671" s="328"/>
      <c r="L2671" s="328"/>
      <c r="M2671" s="328"/>
    </row>
    <row r="2672" spans="1:13" x14ac:dyDescent="0.35">
      <c r="A2672" t="s">
        <v>143</v>
      </c>
      <c r="B2672" t="s">
        <v>536</v>
      </c>
      <c r="C2672" t="s">
        <v>537</v>
      </c>
      <c r="D2672" t="s">
        <v>170</v>
      </c>
      <c r="E2672" t="s">
        <v>292</v>
      </c>
      <c r="F2672" s="328"/>
      <c r="G2672" s="328"/>
      <c r="H2672" s="328"/>
      <c r="I2672" s="328">
        <v>9.7840000000000007</v>
      </c>
      <c r="J2672" s="328"/>
      <c r="K2672" s="328"/>
      <c r="L2672" s="328"/>
      <c r="M2672" s="328"/>
    </row>
    <row r="2673" spans="1:13" x14ac:dyDescent="0.35">
      <c r="A2673" t="s">
        <v>143</v>
      </c>
      <c r="B2673" t="s">
        <v>538</v>
      </c>
      <c r="C2673" t="s">
        <v>539</v>
      </c>
      <c r="D2673" t="s">
        <v>170</v>
      </c>
      <c r="E2673" t="s">
        <v>292</v>
      </c>
      <c r="F2673" s="328"/>
      <c r="G2673" s="328"/>
      <c r="H2673" s="328"/>
      <c r="I2673" s="328">
        <v>71.951999999999998</v>
      </c>
      <c r="J2673" s="328"/>
      <c r="K2673" s="328"/>
      <c r="L2673" s="328"/>
      <c r="M2673" s="328"/>
    </row>
    <row r="2674" spans="1:13" x14ac:dyDescent="0.35">
      <c r="A2674" t="s">
        <v>143</v>
      </c>
      <c r="B2674" t="s">
        <v>540</v>
      </c>
      <c r="C2674" t="s">
        <v>541</v>
      </c>
      <c r="D2674" t="s">
        <v>170</v>
      </c>
      <c r="E2674" t="s">
        <v>292</v>
      </c>
      <c r="F2674" s="328"/>
      <c r="G2674" s="328"/>
      <c r="H2674" s="328"/>
      <c r="I2674" s="328">
        <v>0</v>
      </c>
      <c r="J2674" s="328"/>
      <c r="K2674" s="328"/>
      <c r="L2674" s="328"/>
      <c r="M2674" s="328"/>
    </row>
    <row r="2675" spans="1:13" x14ac:dyDescent="0.35">
      <c r="A2675" t="s">
        <v>143</v>
      </c>
      <c r="B2675" t="s">
        <v>542</v>
      </c>
      <c r="C2675" t="s">
        <v>543</v>
      </c>
      <c r="D2675" t="s">
        <v>170</v>
      </c>
      <c r="E2675" t="s">
        <v>292</v>
      </c>
      <c r="F2675" s="328"/>
      <c r="G2675" s="328"/>
      <c r="H2675" s="328"/>
      <c r="I2675" s="328">
        <v>0</v>
      </c>
      <c r="J2675" s="328"/>
      <c r="K2675" s="328"/>
      <c r="L2675" s="328"/>
      <c r="M2675" s="328"/>
    </row>
    <row r="2676" spans="1:13" x14ac:dyDescent="0.35">
      <c r="A2676" t="s">
        <v>143</v>
      </c>
      <c r="B2676" t="s">
        <v>544</v>
      </c>
      <c r="C2676" t="s">
        <v>545</v>
      </c>
      <c r="D2676" t="s">
        <v>170</v>
      </c>
      <c r="E2676" t="s">
        <v>292</v>
      </c>
      <c r="F2676" s="328"/>
      <c r="G2676" s="328"/>
      <c r="H2676" s="328"/>
      <c r="I2676" s="328">
        <v>0</v>
      </c>
      <c r="J2676" s="328"/>
      <c r="K2676" s="328"/>
      <c r="L2676" s="328"/>
      <c r="M2676" s="328"/>
    </row>
    <row r="2677" spans="1:13" x14ac:dyDescent="0.35">
      <c r="A2677" t="s">
        <v>143</v>
      </c>
      <c r="B2677" t="s">
        <v>546</v>
      </c>
      <c r="C2677" t="s">
        <v>547</v>
      </c>
      <c r="D2677" t="s">
        <v>170</v>
      </c>
      <c r="E2677" t="s">
        <v>292</v>
      </c>
      <c r="F2677" s="328"/>
      <c r="G2677" s="328"/>
      <c r="H2677" s="328"/>
      <c r="I2677" s="328">
        <v>9.7840000000000007</v>
      </c>
      <c r="J2677" s="328"/>
      <c r="K2677" s="328"/>
      <c r="L2677" s="328"/>
      <c r="M2677" s="328"/>
    </row>
    <row r="2678" spans="1:13" x14ac:dyDescent="0.35">
      <c r="A2678" t="s">
        <v>143</v>
      </c>
      <c r="B2678" t="s">
        <v>548</v>
      </c>
      <c r="C2678" t="s">
        <v>549</v>
      </c>
      <c r="D2678" t="s">
        <v>170</v>
      </c>
      <c r="E2678" t="s">
        <v>292</v>
      </c>
      <c r="F2678" s="328"/>
      <c r="G2678" s="328"/>
      <c r="H2678" s="328"/>
      <c r="I2678" s="328">
        <v>71.951999999999998</v>
      </c>
      <c r="J2678" s="328"/>
      <c r="K2678" s="328"/>
      <c r="L2678" s="328"/>
      <c r="M2678" s="328"/>
    </row>
    <row r="2679" spans="1:13" x14ac:dyDescent="0.35">
      <c r="A2679" t="s">
        <v>143</v>
      </c>
      <c r="B2679" t="s">
        <v>550</v>
      </c>
      <c r="C2679" t="s">
        <v>551</v>
      </c>
      <c r="D2679" t="s">
        <v>170</v>
      </c>
      <c r="E2679" t="s">
        <v>292</v>
      </c>
      <c r="F2679" s="328"/>
      <c r="G2679" s="328"/>
      <c r="H2679" s="328"/>
      <c r="I2679" s="328">
        <v>0</v>
      </c>
      <c r="J2679" s="328"/>
      <c r="K2679" s="328"/>
      <c r="L2679" s="328"/>
      <c r="M2679" s="328"/>
    </row>
    <row r="2680" spans="1:13" x14ac:dyDescent="0.35">
      <c r="A2680" t="s">
        <v>143</v>
      </c>
      <c r="B2680" t="s">
        <v>552</v>
      </c>
      <c r="C2680" t="s">
        <v>553</v>
      </c>
      <c r="D2680" t="s">
        <v>170</v>
      </c>
      <c r="E2680" t="s">
        <v>292</v>
      </c>
      <c r="F2680" s="328"/>
      <c r="G2680" s="328"/>
      <c r="H2680" s="328"/>
      <c r="I2680" s="328">
        <v>0</v>
      </c>
      <c r="J2680" s="328"/>
      <c r="K2680" s="328"/>
      <c r="L2680" s="328"/>
      <c r="M2680" s="328"/>
    </row>
    <row r="2681" spans="1:13" x14ac:dyDescent="0.35">
      <c r="A2681" t="s">
        <v>143</v>
      </c>
      <c r="B2681" t="s">
        <v>554</v>
      </c>
      <c r="C2681" t="s">
        <v>555</v>
      </c>
      <c r="D2681" t="s">
        <v>170</v>
      </c>
      <c r="E2681" t="s">
        <v>292</v>
      </c>
      <c r="F2681" s="328"/>
      <c r="G2681" s="328"/>
      <c r="H2681" s="328"/>
      <c r="I2681" s="328">
        <v>0</v>
      </c>
      <c r="J2681" s="328"/>
      <c r="K2681" s="328"/>
      <c r="L2681" s="328"/>
      <c r="M2681" s="328"/>
    </row>
    <row r="2682" spans="1:13" x14ac:dyDescent="0.35">
      <c r="A2682" t="s">
        <v>143</v>
      </c>
      <c r="B2682" t="s">
        <v>556</v>
      </c>
      <c r="C2682" t="s">
        <v>557</v>
      </c>
      <c r="D2682" t="s">
        <v>170</v>
      </c>
      <c r="E2682" t="s">
        <v>292</v>
      </c>
      <c r="F2682" s="328"/>
      <c r="G2682" s="328"/>
      <c r="H2682" s="328"/>
      <c r="I2682" s="328">
        <v>-2.9239999999999999</v>
      </c>
      <c r="J2682" s="328"/>
      <c r="K2682" s="328"/>
      <c r="L2682" s="328"/>
      <c r="M2682" s="328"/>
    </row>
    <row r="2683" spans="1:13" x14ac:dyDescent="0.35">
      <c r="A2683" t="s">
        <v>143</v>
      </c>
      <c r="B2683" t="s">
        <v>558</v>
      </c>
      <c r="C2683" t="s">
        <v>559</v>
      </c>
      <c r="D2683" t="s">
        <v>170</v>
      </c>
      <c r="E2683" t="s">
        <v>292</v>
      </c>
      <c r="F2683" s="328"/>
      <c r="G2683" s="328"/>
      <c r="H2683" s="328"/>
      <c r="I2683" s="328">
        <v>6.3999999999999897</v>
      </c>
      <c r="J2683" s="328"/>
      <c r="K2683" s="328"/>
      <c r="L2683" s="328"/>
      <c r="M2683" s="328"/>
    </row>
    <row r="2684" spans="1:13" x14ac:dyDescent="0.35">
      <c r="A2684" t="s">
        <v>143</v>
      </c>
      <c r="B2684" t="s">
        <v>560</v>
      </c>
      <c r="C2684" t="s">
        <v>561</v>
      </c>
      <c r="D2684" t="s">
        <v>170</v>
      </c>
      <c r="E2684" t="s">
        <v>292</v>
      </c>
      <c r="F2684" s="328"/>
      <c r="G2684" s="328"/>
      <c r="H2684" s="328"/>
      <c r="I2684" s="328">
        <v>0</v>
      </c>
      <c r="J2684" s="328"/>
      <c r="K2684" s="328"/>
      <c r="L2684" s="328"/>
      <c r="M2684" s="328"/>
    </row>
    <row r="2685" spans="1:13" x14ac:dyDescent="0.35">
      <c r="A2685" t="s">
        <v>143</v>
      </c>
      <c r="B2685" t="s">
        <v>562</v>
      </c>
      <c r="C2685" t="s">
        <v>563</v>
      </c>
      <c r="D2685" t="s">
        <v>170</v>
      </c>
      <c r="E2685" t="s">
        <v>292</v>
      </c>
      <c r="F2685" s="328"/>
      <c r="G2685" s="328"/>
      <c r="H2685" s="328"/>
      <c r="I2685" s="328">
        <v>0</v>
      </c>
      <c r="J2685" s="328"/>
      <c r="K2685" s="328"/>
      <c r="L2685" s="328"/>
      <c r="M2685" s="328"/>
    </row>
    <row r="2686" spans="1:13" x14ac:dyDescent="0.35">
      <c r="A2686" t="s">
        <v>143</v>
      </c>
      <c r="B2686" t="s">
        <v>564</v>
      </c>
      <c r="C2686" t="s">
        <v>565</v>
      </c>
      <c r="D2686" t="s">
        <v>170</v>
      </c>
      <c r="E2686" t="s">
        <v>292</v>
      </c>
      <c r="F2686" s="328"/>
      <c r="G2686" s="328"/>
      <c r="H2686" s="328"/>
      <c r="I2686" s="328">
        <v>0</v>
      </c>
      <c r="J2686" s="328"/>
      <c r="K2686" s="328"/>
      <c r="L2686" s="328"/>
      <c r="M2686" s="328"/>
    </row>
    <row r="2687" spans="1:13" x14ac:dyDescent="0.35">
      <c r="A2687" t="s">
        <v>143</v>
      </c>
      <c r="B2687" t="s">
        <v>566</v>
      </c>
      <c r="C2687" t="s">
        <v>567</v>
      </c>
      <c r="D2687" t="s">
        <v>170</v>
      </c>
      <c r="E2687" t="s">
        <v>292</v>
      </c>
      <c r="F2687" s="328"/>
      <c r="G2687" s="328"/>
      <c r="H2687" s="328"/>
      <c r="I2687" s="328">
        <v>-2.9239999999999999</v>
      </c>
      <c r="J2687" s="328"/>
      <c r="K2687" s="328"/>
      <c r="L2687" s="328"/>
      <c r="M2687" s="328"/>
    </row>
    <row r="2688" spans="1:13" x14ac:dyDescent="0.35">
      <c r="A2688" t="s">
        <v>143</v>
      </c>
      <c r="B2688" t="s">
        <v>568</v>
      </c>
      <c r="C2688" t="s">
        <v>569</v>
      </c>
      <c r="D2688" t="s">
        <v>170</v>
      </c>
      <c r="E2688" t="s">
        <v>292</v>
      </c>
      <c r="F2688" s="328"/>
      <c r="G2688" s="328"/>
      <c r="H2688" s="328"/>
      <c r="I2688" s="328">
        <v>6.3999999999999897</v>
      </c>
      <c r="J2688" s="328"/>
      <c r="K2688" s="328"/>
      <c r="L2688" s="328"/>
      <c r="M2688" s="328"/>
    </row>
    <row r="2689" spans="1:13" x14ac:dyDescent="0.35">
      <c r="A2689" t="s">
        <v>143</v>
      </c>
      <c r="B2689" t="s">
        <v>570</v>
      </c>
      <c r="C2689" t="s">
        <v>571</v>
      </c>
      <c r="D2689" t="s">
        <v>170</v>
      </c>
      <c r="E2689" t="s">
        <v>292</v>
      </c>
      <c r="F2689" s="328"/>
      <c r="G2689" s="328"/>
      <c r="H2689" s="328"/>
      <c r="I2689" s="328">
        <v>0</v>
      </c>
      <c r="J2689" s="328"/>
      <c r="K2689" s="328"/>
      <c r="L2689" s="328"/>
      <c r="M2689" s="328"/>
    </row>
    <row r="2690" spans="1:13" x14ac:dyDescent="0.35">
      <c r="A2690" t="s">
        <v>143</v>
      </c>
      <c r="B2690" t="s">
        <v>572</v>
      </c>
      <c r="C2690" t="s">
        <v>573</v>
      </c>
      <c r="D2690" t="s">
        <v>170</v>
      </c>
      <c r="E2690" t="s">
        <v>292</v>
      </c>
      <c r="F2690" s="328"/>
      <c r="G2690" s="328"/>
      <c r="H2690" s="328"/>
      <c r="I2690" s="328">
        <v>0</v>
      </c>
      <c r="J2690" s="328"/>
      <c r="K2690" s="328"/>
      <c r="L2690" s="328"/>
      <c r="M2690" s="328"/>
    </row>
    <row r="2691" spans="1:13" x14ac:dyDescent="0.35">
      <c r="A2691" t="s">
        <v>143</v>
      </c>
      <c r="B2691" t="s">
        <v>574</v>
      </c>
      <c r="C2691" t="s">
        <v>575</v>
      </c>
      <c r="D2691" t="s">
        <v>170</v>
      </c>
      <c r="E2691" t="s">
        <v>292</v>
      </c>
      <c r="F2691" s="328"/>
      <c r="G2691" s="328"/>
      <c r="H2691" s="328"/>
      <c r="I2691" s="328">
        <v>0</v>
      </c>
      <c r="J2691" s="328"/>
      <c r="K2691" s="328"/>
      <c r="L2691" s="328"/>
      <c r="M2691" s="328"/>
    </row>
    <row r="2692" spans="1:13" x14ac:dyDescent="0.35">
      <c r="A2692" t="s">
        <v>143</v>
      </c>
      <c r="B2692" t="s">
        <v>576</v>
      </c>
      <c r="C2692" t="s">
        <v>577</v>
      </c>
      <c r="D2692" t="s">
        <v>170</v>
      </c>
      <c r="E2692" t="s">
        <v>292</v>
      </c>
      <c r="F2692" s="328"/>
      <c r="G2692" s="328"/>
      <c r="H2692" s="328"/>
      <c r="I2692" s="328">
        <v>-2.5950000000000002</v>
      </c>
      <c r="J2692" s="328"/>
      <c r="K2692" s="328"/>
      <c r="L2692" s="328"/>
      <c r="M2692" s="328"/>
    </row>
    <row r="2693" spans="1:13" x14ac:dyDescent="0.35">
      <c r="A2693" t="s">
        <v>143</v>
      </c>
      <c r="B2693" t="s">
        <v>578</v>
      </c>
      <c r="C2693" t="s">
        <v>579</v>
      </c>
      <c r="D2693" t="s">
        <v>170</v>
      </c>
      <c r="E2693" t="s">
        <v>292</v>
      </c>
      <c r="F2693" s="328"/>
      <c r="G2693" s="328"/>
      <c r="H2693" s="328"/>
      <c r="I2693" s="328">
        <v>3.4889999999999999</v>
      </c>
      <c r="J2693" s="328"/>
      <c r="K2693" s="328"/>
      <c r="L2693" s="328"/>
      <c r="M2693" s="328"/>
    </row>
    <row r="2694" spans="1:13" x14ac:dyDescent="0.35">
      <c r="A2694" t="s">
        <v>143</v>
      </c>
      <c r="B2694" t="s">
        <v>580</v>
      </c>
      <c r="C2694" t="s">
        <v>581</v>
      </c>
      <c r="D2694" t="s">
        <v>170</v>
      </c>
      <c r="E2694" t="s">
        <v>292</v>
      </c>
      <c r="F2694" s="328"/>
      <c r="G2694" s="328"/>
      <c r="H2694" s="328"/>
      <c r="I2694" s="328">
        <v>0</v>
      </c>
      <c r="J2694" s="328"/>
      <c r="K2694" s="328"/>
      <c r="L2694" s="328"/>
      <c r="M2694" s="328"/>
    </row>
    <row r="2695" spans="1:13" x14ac:dyDescent="0.35">
      <c r="A2695" t="s">
        <v>143</v>
      </c>
      <c r="B2695" t="s">
        <v>582</v>
      </c>
      <c r="C2695" t="s">
        <v>583</v>
      </c>
      <c r="D2695" t="s">
        <v>170</v>
      </c>
      <c r="E2695" t="s">
        <v>292</v>
      </c>
      <c r="F2695" s="328"/>
      <c r="G2695" s="328"/>
      <c r="H2695" s="328"/>
      <c r="I2695" s="328">
        <v>0</v>
      </c>
      <c r="J2695" s="328"/>
      <c r="K2695" s="328"/>
      <c r="L2695" s="328"/>
      <c r="M2695" s="328"/>
    </row>
    <row r="2696" spans="1:13" x14ac:dyDescent="0.35">
      <c r="A2696" t="s">
        <v>143</v>
      </c>
      <c r="B2696" t="s">
        <v>584</v>
      </c>
      <c r="C2696" t="s">
        <v>585</v>
      </c>
      <c r="D2696" t="s">
        <v>170</v>
      </c>
      <c r="E2696" t="s">
        <v>292</v>
      </c>
      <c r="F2696" s="328"/>
      <c r="G2696" s="328"/>
      <c r="H2696" s="328"/>
      <c r="I2696" s="328">
        <v>0</v>
      </c>
      <c r="J2696" s="328"/>
      <c r="K2696" s="328"/>
      <c r="L2696" s="328"/>
      <c r="M2696" s="328"/>
    </row>
    <row r="2697" spans="1:13" x14ac:dyDescent="0.35">
      <c r="A2697" t="s">
        <v>143</v>
      </c>
      <c r="B2697" t="s">
        <v>586</v>
      </c>
      <c r="C2697" t="s">
        <v>587</v>
      </c>
      <c r="D2697" t="s">
        <v>170</v>
      </c>
      <c r="E2697" t="s">
        <v>292</v>
      </c>
      <c r="F2697" s="328"/>
      <c r="G2697" s="328"/>
      <c r="H2697" s="328"/>
      <c r="I2697" s="328">
        <v>-2.5950000000000002</v>
      </c>
      <c r="J2697" s="328"/>
      <c r="K2697" s="328"/>
      <c r="L2697" s="328"/>
      <c r="M2697" s="328"/>
    </row>
    <row r="2698" spans="1:13" x14ac:dyDescent="0.35">
      <c r="A2698" t="s">
        <v>143</v>
      </c>
      <c r="B2698" t="s">
        <v>588</v>
      </c>
      <c r="C2698" t="s">
        <v>589</v>
      </c>
      <c r="D2698" t="s">
        <v>170</v>
      </c>
      <c r="E2698" t="s">
        <v>292</v>
      </c>
      <c r="F2698" s="328"/>
      <c r="G2698" s="328"/>
      <c r="H2698" s="328"/>
      <c r="I2698" s="328">
        <v>3.4889999999999999</v>
      </c>
      <c r="J2698" s="328"/>
      <c r="K2698" s="328"/>
      <c r="L2698" s="328"/>
      <c r="M2698" s="328"/>
    </row>
    <row r="2699" spans="1:13" x14ac:dyDescent="0.35">
      <c r="A2699" t="s">
        <v>143</v>
      </c>
      <c r="B2699" t="s">
        <v>590</v>
      </c>
      <c r="C2699" t="s">
        <v>591</v>
      </c>
      <c r="D2699" t="s">
        <v>170</v>
      </c>
      <c r="E2699" t="s">
        <v>292</v>
      </c>
      <c r="F2699" s="328"/>
      <c r="G2699" s="328"/>
      <c r="H2699" s="328"/>
      <c r="I2699" s="328">
        <v>0</v>
      </c>
      <c r="J2699" s="328"/>
      <c r="K2699" s="328"/>
      <c r="L2699" s="328"/>
      <c r="M2699" s="328"/>
    </row>
    <row r="2700" spans="1:13" x14ac:dyDescent="0.35">
      <c r="A2700" t="s">
        <v>143</v>
      </c>
      <c r="B2700" t="s">
        <v>592</v>
      </c>
      <c r="C2700" t="s">
        <v>593</v>
      </c>
      <c r="D2700" t="s">
        <v>170</v>
      </c>
      <c r="E2700" t="s">
        <v>292</v>
      </c>
      <c r="F2700" s="328"/>
      <c r="G2700" s="328"/>
      <c r="H2700" s="328"/>
      <c r="I2700" s="328">
        <v>0</v>
      </c>
      <c r="J2700" s="328"/>
      <c r="K2700" s="328"/>
      <c r="L2700" s="328"/>
      <c r="M2700" s="328"/>
    </row>
    <row r="2701" spans="1:13" x14ac:dyDescent="0.35">
      <c r="A2701" t="s">
        <v>143</v>
      </c>
      <c r="B2701" t="s">
        <v>594</v>
      </c>
      <c r="C2701" t="s">
        <v>595</v>
      </c>
      <c r="D2701" t="s">
        <v>170</v>
      </c>
      <c r="E2701" t="s">
        <v>292</v>
      </c>
      <c r="F2701" s="328"/>
      <c r="G2701" s="328"/>
      <c r="H2701" s="328"/>
      <c r="I2701" s="328">
        <v>0</v>
      </c>
      <c r="J2701" s="328"/>
      <c r="K2701" s="328"/>
      <c r="L2701" s="328"/>
      <c r="M2701" s="328"/>
    </row>
    <row r="2702" spans="1:13" x14ac:dyDescent="0.35">
      <c r="A2702" t="s">
        <v>143</v>
      </c>
      <c r="B2702" t="s">
        <v>596</v>
      </c>
      <c r="C2702" t="s">
        <v>597</v>
      </c>
      <c r="D2702" t="s">
        <v>170</v>
      </c>
      <c r="E2702" t="s">
        <v>292</v>
      </c>
      <c r="F2702" s="328"/>
      <c r="G2702" s="328"/>
      <c r="H2702" s="328"/>
      <c r="I2702" s="328">
        <v>-0.32899999999999902</v>
      </c>
      <c r="J2702" s="328"/>
      <c r="K2702" s="328"/>
      <c r="L2702" s="328"/>
      <c r="M2702" s="328"/>
    </row>
    <row r="2703" spans="1:13" x14ac:dyDescent="0.35">
      <c r="A2703" t="s">
        <v>143</v>
      </c>
      <c r="B2703" t="s">
        <v>598</v>
      </c>
      <c r="C2703" t="s">
        <v>599</v>
      </c>
      <c r="D2703" t="s">
        <v>170</v>
      </c>
      <c r="E2703" t="s">
        <v>292</v>
      </c>
      <c r="F2703" s="328"/>
      <c r="G2703" s="328"/>
      <c r="H2703" s="328"/>
      <c r="I2703" s="328">
        <v>2.9109999999999898</v>
      </c>
      <c r="J2703" s="328"/>
      <c r="K2703" s="328"/>
      <c r="L2703" s="328"/>
      <c r="M2703" s="328"/>
    </row>
    <row r="2704" spans="1:13" x14ac:dyDescent="0.35">
      <c r="A2704" t="s">
        <v>143</v>
      </c>
      <c r="B2704" t="s">
        <v>600</v>
      </c>
      <c r="C2704" t="s">
        <v>601</v>
      </c>
      <c r="D2704" t="s">
        <v>170</v>
      </c>
      <c r="E2704" t="s">
        <v>292</v>
      </c>
      <c r="F2704" s="328"/>
      <c r="G2704" s="328"/>
      <c r="H2704" s="328"/>
      <c r="I2704" s="328">
        <v>0</v>
      </c>
      <c r="J2704" s="328"/>
      <c r="K2704" s="328"/>
      <c r="L2704" s="328"/>
      <c r="M2704" s="328"/>
    </row>
    <row r="2705" spans="1:13" x14ac:dyDescent="0.35">
      <c r="A2705" t="s">
        <v>143</v>
      </c>
      <c r="B2705" t="s">
        <v>602</v>
      </c>
      <c r="C2705" t="s">
        <v>603</v>
      </c>
      <c r="D2705" t="s">
        <v>170</v>
      </c>
      <c r="E2705" t="s">
        <v>292</v>
      </c>
      <c r="F2705" s="328"/>
      <c r="G2705" s="328"/>
      <c r="H2705" s="328"/>
      <c r="I2705" s="328">
        <v>0</v>
      </c>
      <c r="J2705" s="328"/>
      <c r="K2705" s="328"/>
      <c r="L2705" s="328"/>
      <c r="M2705" s="328"/>
    </row>
    <row r="2706" spans="1:13" x14ac:dyDescent="0.35">
      <c r="A2706" t="s">
        <v>143</v>
      </c>
      <c r="B2706" t="s">
        <v>604</v>
      </c>
      <c r="C2706" t="s">
        <v>605</v>
      </c>
      <c r="D2706" t="s">
        <v>170</v>
      </c>
      <c r="E2706" t="s">
        <v>292</v>
      </c>
      <c r="F2706" s="328"/>
      <c r="G2706" s="328"/>
      <c r="H2706" s="328"/>
      <c r="I2706" s="328">
        <v>0</v>
      </c>
      <c r="J2706" s="328"/>
      <c r="K2706" s="328"/>
      <c r="L2706" s="328"/>
      <c r="M2706" s="328"/>
    </row>
    <row r="2707" spans="1:13" x14ac:dyDescent="0.35">
      <c r="A2707" t="s">
        <v>143</v>
      </c>
      <c r="B2707" t="s">
        <v>606</v>
      </c>
      <c r="C2707" t="s">
        <v>607</v>
      </c>
      <c r="D2707" t="s">
        <v>170</v>
      </c>
      <c r="E2707" t="s">
        <v>292</v>
      </c>
      <c r="F2707" s="328"/>
      <c r="G2707" s="328"/>
      <c r="H2707" s="328"/>
      <c r="I2707" s="328">
        <v>-0.32899999999999902</v>
      </c>
      <c r="J2707" s="328"/>
      <c r="K2707" s="328"/>
      <c r="L2707" s="328"/>
      <c r="M2707" s="328"/>
    </row>
    <row r="2708" spans="1:13" x14ac:dyDescent="0.35">
      <c r="A2708" t="s">
        <v>143</v>
      </c>
      <c r="B2708" t="s">
        <v>608</v>
      </c>
      <c r="C2708" t="s">
        <v>609</v>
      </c>
      <c r="D2708" t="s">
        <v>170</v>
      </c>
      <c r="E2708" t="s">
        <v>292</v>
      </c>
      <c r="F2708" s="328"/>
      <c r="G2708" s="328"/>
      <c r="H2708" s="328"/>
      <c r="I2708" s="328">
        <v>2.9109999999999898</v>
      </c>
      <c r="J2708" s="328"/>
      <c r="K2708" s="328"/>
      <c r="L2708" s="328"/>
      <c r="M2708" s="328"/>
    </row>
    <row r="2709" spans="1:13" x14ac:dyDescent="0.35">
      <c r="A2709" t="s">
        <v>143</v>
      </c>
      <c r="B2709" t="s">
        <v>610</v>
      </c>
      <c r="C2709" t="s">
        <v>611</v>
      </c>
      <c r="D2709" t="s">
        <v>170</v>
      </c>
      <c r="E2709" t="s">
        <v>292</v>
      </c>
      <c r="F2709" s="328"/>
      <c r="G2709" s="328"/>
      <c r="H2709" s="328"/>
      <c r="I2709" s="328">
        <v>0</v>
      </c>
      <c r="J2709" s="328"/>
      <c r="K2709" s="328"/>
      <c r="L2709" s="328"/>
      <c r="M2709" s="328"/>
    </row>
    <row r="2710" spans="1:13" x14ac:dyDescent="0.35">
      <c r="A2710" t="s">
        <v>143</v>
      </c>
      <c r="B2710" t="s">
        <v>612</v>
      </c>
      <c r="C2710" t="s">
        <v>613</v>
      </c>
      <c r="D2710" t="s">
        <v>170</v>
      </c>
      <c r="E2710" t="s">
        <v>292</v>
      </c>
      <c r="F2710" s="328"/>
      <c r="G2710" s="328"/>
      <c r="H2710" s="328"/>
      <c r="I2710" s="328">
        <v>0</v>
      </c>
      <c r="J2710" s="328"/>
      <c r="K2710" s="328"/>
      <c r="L2710" s="328"/>
      <c r="M2710" s="328"/>
    </row>
    <row r="2711" spans="1:13" x14ac:dyDescent="0.35">
      <c r="A2711" t="s">
        <v>143</v>
      </c>
      <c r="B2711" t="s">
        <v>614</v>
      </c>
      <c r="C2711" t="s">
        <v>615</v>
      </c>
      <c r="D2711" t="s">
        <v>170</v>
      </c>
      <c r="E2711" t="s">
        <v>292</v>
      </c>
      <c r="F2711" s="328"/>
      <c r="G2711" s="328"/>
      <c r="H2711" s="328"/>
      <c r="I2711" s="328">
        <v>0</v>
      </c>
      <c r="J2711" s="328"/>
      <c r="K2711" s="328"/>
      <c r="L2711" s="328"/>
      <c r="M2711" s="328"/>
    </row>
    <row r="2712" spans="1:13" ht="38.25" x14ac:dyDescent="0.35">
      <c r="A2712" t="s">
        <v>143</v>
      </c>
      <c r="B2712" t="s">
        <v>616</v>
      </c>
      <c r="C2712" s="327" t="s">
        <v>617</v>
      </c>
      <c r="D2712" t="s">
        <v>424</v>
      </c>
      <c r="E2712" t="s">
        <v>292</v>
      </c>
      <c r="F2712" s="444"/>
      <c r="G2712" s="444"/>
      <c r="H2712" s="444"/>
      <c r="I2712" s="444">
        <v>539.5</v>
      </c>
      <c r="J2712" s="444"/>
      <c r="K2712" s="444"/>
      <c r="L2712" s="444"/>
      <c r="M2712" s="444"/>
    </row>
    <row r="2713" spans="1:13" ht="25.5" x14ac:dyDescent="0.35">
      <c r="A2713" t="s">
        <v>143</v>
      </c>
      <c r="B2713" t="s">
        <v>618</v>
      </c>
      <c r="C2713" s="327" t="s">
        <v>619</v>
      </c>
      <c r="D2713" t="s">
        <v>424</v>
      </c>
      <c r="E2713" t="s">
        <v>292</v>
      </c>
      <c r="F2713" s="444"/>
      <c r="G2713" s="444"/>
      <c r="H2713" s="444"/>
      <c r="I2713" s="444">
        <v>14.57</v>
      </c>
      <c r="J2713" s="444"/>
      <c r="K2713" s="444"/>
      <c r="L2713" s="444"/>
      <c r="M2713" s="444"/>
    </row>
    <row r="2714" spans="1:13" ht="25.5" x14ac:dyDescent="0.35">
      <c r="A2714" t="s">
        <v>143</v>
      </c>
      <c r="B2714" t="s">
        <v>620</v>
      </c>
      <c r="C2714" s="327" t="s">
        <v>621</v>
      </c>
      <c r="D2714" t="s">
        <v>176</v>
      </c>
      <c r="E2714" t="s">
        <v>292</v>
      </c>
      <c r="F2714" s="445"/>
      <c r="G2714" s="445"/>
      <c r="H2714" s="445"/>
      <c r="I2714" s="445">
        <v>2.70064874884152E-2</v>
      </c>
      <c r="J2714" s="445"/>
      <c r="K2714" s="445"/>
      <c r="L2714" s="445"/>
      <c r="M2714" s="445"/>
    </row>
    <row r="2715" spans="1:13" x14ac:dyDescent="0.35">
      <c r="A2715" t="s">
        <v>143</v>
      </c>
      <c r="B2715" t="s">
        <v>622</v>
      </c>
      <c r="C2715" t="s">
        <v>623</v>
      </c>
      <c r="D2715" t="s">
        <v>424</v>
      </c>
      <c r="E2715" t="s">
        <v>292</v>
      </c>
      <c r="F2715" s="444"/>
      <c r="G2715" s="444"/>
      <c r="H2715" s="444"/>
      <c r="I2715" s="444">
        <v>327.81</v>
      </c>
      <c r="J2715" s="444"/>
      <c r="K2715" s="444"/>
      <c r="L2715" s="444"/>
      <c r="M2715" s="444"/>
    </row>
    <row r="2716" spans="1:13" x14ac:dyDescent="0.35">
      <c r="A2716" t="s">
        <v>143</v>
      </c>
      <c r="B2716" t="s">
        <v>624</v>
      </c>
      <c r="C2716" t="s">
        <v>625</v>
      </c>
      <c r="D2716" t="s">
        <v>424</v>
      </c>
      <c r="E2716" t="s">
        <v>292</v>
      </c>
      <c r="F2716" s="444"/>
      <c r="G2716" s="444"/>
      <c r="H2716" s="444"/>
      <c r="I2716" s="444">
        <v>18.03</v>
      </c>
      <c r="J2716" s="444"/>
      <c r="K2716" s="444"/>
      <c r="L2716" s="444"/>
      <c r="M2716" s="444"/>
    </row>
    <row r="2717" spans="1:13" x14ac:dyDescent="0.35">
      <c r="A2717" t="s">
        <v>143</v>
      </c>
      <c r="B2717" t="s">
        <v>626</v>
      </c>
      <c r="C2717" t="s">
        <v>627</v>
      </c>
      <c r="D2717" t="s">
        <v>424</v>
      </c>
      <c r="E2717" t="s">
        <v>292</v>
      </c>
      <c r="F2717" s="444"/>
      <c r="G2717" s="444"/>
      <c r="H2717" s="444"/>
      <c r="I2717" s="444">
        <v>276.35000000000002</v>
      </c>
      <c r="J2717" s="444"/>
      <c r="K2717" s="444"/>
      <c r="L2717" s="444"/>
      <c r="M2717" s="444"/>
    </row>
    <row r="2718" spans="1:13" x14ac:dyDescent="0.35">
      <c r="A2718" t="s">
        <v>143</v>
      </c>
      <c r="B2718" t="s">
        <v>628</v>
      </c>
      <c r="C2718" t="s">
        <v>629</v>
      </c>
      <c r="D2718" t="s">
        <v>424</v>
      </c>
      <c r="E2718" t="s">
        <v>292</v>
      </c>
      <c r="F2718" s="444"/>
      <c r="G2718" s="444"/>
      <c r="H2718" s="444"/>
      <c r="I2718" s="444">
        <v>17.260000000000002</v>
      </c>
      <c r="J2718" s="444"/>
      <c r="K2718" s="444"/>
      <c r="L2718" s="444"/>
      <c r="M2718" s="444"/>
    </row>
    <row r="2719" spans="1:13" x14ac:dyDescent="0.35">
      <c r="A2719" t="s">
        <v>143</v>
      </c>
      <c r="B2719" t="s">
        <v>630</v>
      </c>
      <c r="C2719" t="s">
        <v>631</v>
      </c>
      <c r="D2719" t="s">
        <v>188</v>
      </c>
      <c r="E2719" t="s">
        <v>292</v>
      </c>
      <c r="F2719" s="446"/>
      <c r="G2719" s="446"/>
      <c r="H2719" s="446"/>
      <c r="I2719" s="446">
        <v>1365369</v>
      </c>
      <c r="J2719" s="446"/>
      <c r="K2719" s="446"/>
      <c r="L2719" s="446"/>
      <c r="M2719" s="446"/>
    </row>
    <row r="2720" spans="1:13" x14ac:dyDescent="0.35">
      <c r="A2720" t="s">
        <v>143</v>
      </c>
      <c r="B2720" t="s">
        <v>632</v>
      </c>
      <c r="C2720" t="s">
        <v>633</v>
      </c>
      <c r="D2720" t="s">
        <v>188</v>
      </c>
      <c r="E2720" t="s">
        <v>292</v>
      </c>
      <c r="F2720" s="446"/>
      <c r="G2720" s="446"/>
      <c r="H2720" s="446"/>
      <c r="I2720" s="446">
        <v>776369</v>
      </c>
      <c r="J2720" s="446"/>
      <c r="K2720" s="446"/>
      <c r="L2720" s="446"/>
      <c r="M2720" s="446"/>
    </row>
    <row r="2721" spans="1:13" x14ac:dyDescent="0.35">
      <c r="A2721" t="s">
        <v>143</v>
      </c>
      <c r="B2721" t="s">
        <v>634</v>
      </c>
      <c r="C2721" t="s">
        <v>635</v>
      </c>
      <c r="D2721" t="s">
        <v>636</v>
      </c>
      <c r="E2721" t="s">
        <v>292</v>
      </c>
      <c r="F2721" s="446"/>
      <c r="G2721" s="446"/>
      <c r="H2721" s="446"/>
      <c r="I2721" s="446">
        <v>0</v>
      </c>
      <c r="J2721" s="446"/>
      <c r="K2721" s="446"/>
      <c r="L2721" s="446"/>
      <c r="M2721" s="446"/>
    </row>
    <row r="2722" spans="1:13" x14ac:dyDescent="0.35">
      <c r="A2722" t="s">
        <v>143</v>
      </c>
      <c r="B2722" t="s">
        <v>637</v>
      </c>
      <c r="C2722" t="s">
        <v>638</v>
      </c>
      <c r="D2722" t="s">
        <v>636</v>
      </c>
      <c r="E2722" t="s">
        <v>292</v>
      </c>
      <c r="F2722" s="446"/>
      <c r="G2722" s="446"/>
      <c r="H2722" s="446"/>
      <c r="I2722" s="446">
        <v>0</v>
      </c>
      <c r="J2722" s="446"/>
      <c r="K2722" s="446"/>
      <c r="L2722" s="446"/>
      <c r="M2722" s="446"/>
    </row>
    <row r="2723" spans="1:13" x14ac:dyDescent="0.35">
      <c r="A2723" t="s">
        <v>143</v>
      </c>
      <c r="B2723" t="s">
        <v>639</v>
      </c>
      <c r="C2723" t="s">
        <v>640</v>
      </c>
      <c r="D2723" t="s">
        <v>176</v>
      </c>
      <c r="E2723" t="s">
        <v>292</v>
      </c>
      <c r="F2723" s="445"/>
      <c r="G2723" s="445"/>
      <c r="H2723" s="445"/>
      <c r="I2723" s="445"/>
      <c r="J2723" s="445"/>
      <c r="K2723" s="445"/>
      <c r="L2723" s="445"/>
      <c r="M2723" s="445"/>
    </row>
    <row r="2724" spans="1:13" x14ac:dyDescent="0.35">
      <c r="A2724" t="s">
        <v>143</v>
      </c>
      <c r="B2724" t="s">
        <v>641</v>
      </c>
      <c r="C2724" t="s">
        <v>642</v>
      </c>
      <c r="D2724" t="s">
        <v>636</v>
      </c>
      <c r="E2724" t="s">
        <v>292</v>
      </c>
      <c r="F2724" s="446"/>
      <c r="G2724" s="446"/>
      <c r="H2724" s="446"/>
      <c r="I2724" s="446">
        <v>0</v>
      </c>
      <c r="J2724" s="446"/>
      <c r="K2724" s="446"/>
      <c r="L2724" s="446"/>
      <c r="M2724" s="446"/>
    </row>
    <row r="2725" spans="1:13" x14ac:dyDescent="0.35">
      <c r="A2725" t="s">
        <v>143</v>
      </c>
      <c r="B2725" t="s">
        <v>643</v>
      </c>
      <c r="C2725" t="s">
        <v>644</v>
      </c>
      <c r="D2725" t="s">
        <v>176</v>
      </c>
      <c r="E2725" t="s">
        <v>292</v>
      </c>
      <c r="F2725" s="445"/>
      <c r="G2725" s="445"/>
      <c r="H2725" s="445"/>
      <c r="I2725" s="445"/>
      <c r="J2725" s="445"/>
      <c r="K2725" s="445"/>
      <c r="L2725" s="445"/>
      <c r="M2725" s="445"/>
    </row>
    <row r="2726" spans="1:13" x14ac:dyDescent="0.35">
      <c r="A2726" t="s">
        <v>143</v>
      </c>
      <c r="B2726" t="s">
        <v>645</v>
      </c>
      <c r="C2726" t="s">
        <v>646</v>
      </c>
      <c r="D2726" t="s">
        <v>636</v>
      </c>
      <c r="E2726" t="s">
        <v>292</v>
      </c>
      <c r="F2726" s="446"/>
      <c r="G2726" s="446"/>
      <c r="H2726" s="446"/>
      <c r="I2726" s="446">
        <v>0</v>
      </c>
      <c r="J2726" s="446"/>
      <c r="K2726" s="446"/>
      <c r="L2726" s="446"/>
      <c r="M2726" s="446"/>
    </row>
    <row r="2727" spans="1:13" x14ac:dyDescent="0.35">
      <c r="A2727" t="s">
        <v>143</v>
      </c>
      <c r="B2727" t="s">
        <v>647</v>
      </c>
      <c r="C2727" t="s">
        <v>648</v>
      </c>
      <c r="D2727" t="s">
        <v>176</v>
      </c>
      <c r="E2727" t="s">
        <v>292</v>
      </c>
      <c r="F2727" s="445"/>
      <c r="G2727" s="445"/>
      <c r="H2727" s="445"/>
      <c r="I2727" s="445"/>
      <c r="J2727" s="445"/>
      <c r="K2727" s="445"/>
      <c r="L2727" s="445"/>
      <c r="M2727" s="445"/>
    </row>
    <row r="2728" spans="1:13" x14ac:dyDescent="0.35">
      <c r="A2728" t="s">
        <v>143</v>
      </c>
      <c r="B2728" t="s">
        <v>649</v>
      </c>
      <c r="C2728" t="s">
        <v>650</v>
      </c>
      <c r="D2728" t="s">
        <v>176</v>
      </c>
      <c r="E2728" t="s">
        <v>292</v>
      </c>
      <c r="F2728" s="445"/>
      <c r="G2728" s="445"/>
      <c r="H2728" s="445"/>
      <c r="I2728" s="445">
        <v>0</v>
      </c>
      <c r="J2728" s="445"/>
      <c r="K2728" s="445"/>
      <c r="L2728" s="445"/>
      <c r="M2728" s="445"/>
    </row>
    <row r="2729" spans="1:13" x14ac:dyDescent="0.35">
      <c r="A2729" t="s">
        <v>143</v>
      </c>
      <c r="B2729" t="s">
        <v>651</v>
      </c>
      <c r="C2729" t="s">
        <v>652</v>
      </c>
      <c r="D2729" t="s">
        <v>176</v>
      </c>
      <c r="E2729" t="s">
        <v>292</v>
      </c>
      <c r="F2729" s="445"/>
      <c r="G2729" s="445"/>
      <c r="H2729" s="445"/>
      <c r="I2729" s="445">
        <v>0</v>
      </c>
      <c r="J2729" s="445"/>
      <c r="K2729" s="445"/>
      <c r="L2729" s="445"/>
      <c r="M2729" s="445"/>
    </row>
    <row r="2730" spans="1:13" x14ac:dyDescent="0.35">
      <c r="A2730" t="s">
        <v>143</v>
      </c>
      <c r="B2730" t="s">
        <v>653</v>
      </c>
      <c r="C2730" t="s">
        <v>654</v>
      </c>
      <c r="D2730" t="s">
        <v>176</v>
      </c>
      <c r="E2730" t="s">
        <v>292</v>
      </c>
      <c r="F2730" s="445"/>
      <c r="G2730" s="445"/>
      <c r="H2730" s="445"/>
      <c r="I2730" s="445">
        <v>0</v>
      </c>
      <c r="J2730" s="445"/>
      <c r="K2730" s="445"/>
      <c r="L2730" s="445"/>
      <c r="M2730" s="445"/>
    </row>
    <row r="2731" spans="1:13" x14ac:dyDescent="0.35">
      <c r="A2731" t="s">
        <v>143</v>
      </c>
      <c r="B2731" t="s">
        <v>655</v>
      </c>
      <c r="C2731" t="s">
        <v>656</v>
      </c>
      <c r="D2731" t="s">
        <v>189</v>
      </c>
      <c r="E2731" t="s">
        <v>292</v>
      </c>
      <c r="F2731" s="446"/>
      <c r="G2731" s="446"/>
      <c r="H2731" s="446"/>
      <c r="I2731" s="446">
        <v>0</v>
      </c>
      <c r="J2731" s="446"/>
      <c r="K2731" s="446"/>
      <c r="L2731" s="446"/>
      <c r="M2731" s="446"/>
    </row>
    <row r="2732" spans="1:13" x14ac:dyDescent="0.35">
      <c r="A2732" t="s">
        <v>143</v>
      </c>
      <c r="B2732" t="s">
        <v>657</v>
      </c>
      <c r="C2732" t="s">
        <v>658</v>
      </c>
      <c r="D2732" t="s">
        <v>170</v>
      </c>
      <c r="E2732" t="s">
        <v>292</v>
      </c>
      <c r="F2732" s="328"/>
      <c r="G2732" s="328"/>
      <c r="H2732" s="328"/>
      <c r="I2732" s="328">
        <v>1E-3</v>
      </c>
      <c r="J2732" s="328"/>
      <c r="K2732" s="328"/>
      <c r="L2732" s="328"/>
      <c r="M2732" s="328"/>
    </row>
    <row r="2733" spans="1:13" x14ac:dyDescent="0.35">
      <c r="A2733" t="s">
        <v>143</v>
      </c>
      <c r="B2733" t="s">
        <v>659</v>
      </c>
      <c r="C2733" t="s">
        <v>660</v>
      </c>
      <c r="D2733" t="s">
        <v>170</v>
      </c>
      <c r="E2733" t="s">
        <v>292</v>
      </c>
      <c r="F2733" s="328"/>
      <c r="G2733" s="328"/>
      <c r="H2733" s="328"/>
      <c r="I2733" s="328">
        <v>0</v>
      </c>
      <c r="J2733" s="328"/>
      <c r="K2733" s="328"/>
      <c r="L2733" s="328"/>
      <c r="M2733" s="328"/>
    </row>
    <row r="2734" spans="1:13" x14ac:dyDescent="0.35">
      <c r="A2734" t="s">
        <v>145</v>
      </c>
      <c r="B2734" t="s">
        <v>290</v>
      </c>
      <c r="C2734" t="s">
        <v>291</v>
      </c>
      <c r="D2734" t="s">
        <v>170</v>
      </c>
      <c r="E2734" t="s">
        <v>292</v>
      </c>
      <c r="F2734" s="328"/>
      <c r="G2734" s="328"/>
      <c r="H2734" s="328"/>
      <c r="I2734" s="328">
        <v>4.5389999999999997</v>
      </c>
      <c r="J2734" s="328"/>
      <c r="K2734" s="328"/>
      <c r="L2734" s="328"/>
      <c r="M2734" s="328"/>
    </row>
    <row r="2735" spans="1:13" x14ac:dyDescent="0.35">
      <c r="A2735" t="s">
        <v>145</v>
      </c>
      <c r="B2735" t="s">
        <v>293</v>
      </c>
      <c r="C2735" t="s">
        <v>294</v>
      </c>
      <c r="D2735" t="s">
        <v>172</v>
      </c>
      <c r="E2735" t="s">
        <v>292</v>
      </c>
      <c r="F2735" s="328"/>
      <c r="G2735" s="328"/>
      <c r="H2735" s="328"/>
      <c r="I2735" s="328">
        <v>299006</v>
      </c>
      <c r="J2735" s="328"/>
      <c r="K2735" s="328"/>
      <c r="L2735" s="328"/>
      <c r="M2735" s="328"/>
    </row>
    <row r="2736" spans="1:13" x14ac:dyDescent="0.35">
      <c r="A2736" t="s">
        <v>145</v>
      </c>
      <c r="B2736" t="s">
        <v>295</v>
      </c>
      <c r="C2736" t="s">
        <v>296</v>
      </c>
      <c r="D2736" t="s">
        <v>188</v>
      </c>
      <c r="E2736" t="s">
        <v>292</v>
      </c>
      <c r="F2736" s="443"/>
      <c r="G2736" s="443"/>
      <c r="H2736" s="443">
        <v>2.8000000000000001E-2</v>
      </c>
      <c r="I2736" s="443">
        <v>0.57999999999999996</v>
      </c>
      <c r="J2736" s="443"/>
      <c r="K2736" s="443"/>
      <c r="L2736" s="443"/>
      <c r="M2736" s="443"/>
    </row>
    <row r="2737" spans="1:13" x14ac:dyDescent="0.35">
      <c r="A2737" t="s">
        <v>145</v>
      </c>
      <c r="B2737" t="s">
        <v>297</v>
      </c>
      <c r="C2737" t="s">
        <v>298</v>
      </c>
      <c r="D2737" t="s">
        <v>205</v>
      </c>
      <c r="E2737" t="s">
        <v>292</v>
      </c>
      <c r="I2737" t="s">
        <v>308</v>
      </c>
    </row>
    <row r="2738" spans="1:13" x14ac:dyDescent="0.35">
      <c r="A2738" t="s">
        <v>145</v>
      </c>
      <c r="B2738" t="s">
        <v>300</v>
      </c>
      <c r="C2738" t="s">
        <v>301</v>
      </c>
      <c r="D2738" t="s">
        <v>170</v>
      </c>
      <c r="E2738" t="s">
        <v>292</v>
      </c>
      <c r="F2738" s="328"/>
      <c r="G2738" s="328"/>
      <c r="H2738" s="328"/>
      <c r="I2738" s="328">
        <v>0</v>
      </c>
      <c r="J2738" s="328"/>
      <c r="K2738" s="328"/>
      <c r="L2738" s="328"/>
      <c r="M2738" s="328"/>
    </row>
    <row r="2739" spans="1:13" x14ac:dyDescent="0.35">
      <c r="A2739" t="s">
        <v>145</v>
      </c>
      <c r="B2739" t="s">
        <v>302</v>
      </c>
      <c r="C2739" t="s">
        <v>303</v>
      </c>
      <c r="D2739" t="s">
        <v>170</v>
      </c>
      <c r="E2739" t="s">
        <v>292</v>
      </c>
      <c r="F2739" s="328"/>
      <c r="G2739" s="328"/>
      <c r="H2739" s="328"/>
      <c r="I2739" s="328">
        <v>-0.22600000000000001</v>
      </c>
      <c r="J2739" s="328"/>
      <c r="K2739" s="328"/>
      <c r="L2739" s="328"/>
      <c r="M2739" s="328"/>
    </row>
    <row r="2740" spans="1:13" x14ac:dyDescent="0.35">
      <c r="A2740" t="s">
        <v>145</v>
      </c>
      <c r="B2740" t="s">
        <v>304</v>
      </c>
      <c r="C2740" t="s">
        <v>305</v>
      </c>
      <c r="D2740" t="s">
        <v>186</v>
      </c>
      <c r="E2740" t="s">
        <v>292</v>
      </c>
      <c r="F2740" s="443"/>
      <c r="G2740" s="443"/>
      <c r="H2740" s="443">
        <v>2.3379629629629601E-3</v>
      </c>
      <c r="I2740" s="443">
        <v>1.9541636771261898E-3</v>
      </c>
      <c r="J2740" s="443"/>
      <c r="K2740" s="443"/>
      <c r="L2740" s="443"/>
      <c r="M2740" s="443"/>
    </row>
    <row r="2741" spans="1:13" x14ac:dyDescent="0.35">
      <c r="A2741" t="s">
        <v>145</v>
      </c>
      <c r="B2741" t="s">
        <v>306</v>
      </c>
      <c r="C2741" t="s">
        <v>307</v>
      </c>
      <c r="D2741" t="s">
        <v>205</v>
      </c>
      <c r="E2741" t="s">
        <v>292</v>
      </c>
      <c r="I2741" t="s">
        <v>308</v>
      </c>
    </row>
    <row r="2742" spans="1:13" x14ac:dyDescent="0.35">
      <c r="A2742" t="s">
        <v>145</v>
      </c>
      <c r="B2742" t="s">
        <v>309</v>
      </c>
      <c r="C2742" t="s">
        <v>310</v>
      </c>
      <c r="D2742" t="s">
        <v>170</v>
      </c>
      <c r="E2742" t="s">
        <v>292</v>
      </c>
      <c r="F2742" s="328"/>
      <c r="G2742" s="328"/>
      <c r="H2742" s="328"/>
      <c r="I2742" s="328">
        <v>0.25433429704074201</v>
      </c>
      <c r="J2742" s="328"/>
      <c r="K2742" s="328"/>
      <c r="L2742" s="328"/>
      <c r="M2742" s="328"/>
    </row>
    <row r="2743" spans="1:13" x14ac:dyDescent="0.35">
      <c r="A2743" t="s">
        <v>145</v>
      </c>
      <c r="B2743" t="s">
        <v>311</v>
      </c>
      <c r="C2743" t="s">
        <v>312</v>
      </c>
      <c r="D2743" t="s">
        <v>170</v>
      </c>
      <c r="E2743" t="s">
        <v>292</v>
      </c>
      <c r="F2743" s="328"/>
      <c r="G2743" s="328"/>
      <c r="H2743" s="328"/>
      <c r="I2743" s="328">
        <v>0.96299999999999997</v>
      </c>
      <c r="J2743" s="328"/>
      <c r="K2743" s="328"/>
      <c r="L2743" s="328"/>
      <c r="M2743" s="328"/>
    </row>
    <row r="2744" spans="1:13" x14ac:dyDescent="0.35">
      <c r="A2744" t="s">
        <v>145</v>
      </c>
      <c r="B2744" t="s">
        <v>313</v>
      </c>
      <c r="C2744" t="s">
        <v>314</v>
      </c>
      <c r="D2744" t="s">
        <v>189</v>
      </c>
      <c r="E2744" t="s">
        <v>292</v>
      </c>
      <c r="F2744" s="444"/>
      <c r="G2744" s="444"/>
      <c r="H2744" s="444" t="s">
        <v>662</v>
      </c>
      <c r="I2744" s="444">
        <v>10.563380281690099</v>
      </c>
      <c r="J2744" s="444"/>
      <c r="K2744" s="444"/>
      <c r="L2744" s="444"/>
      <c r="M2744" s="444"/>
    </row>
    <row r="2745" spans="1:13" x14ac:dyDescent="0.35">
      <c r="A2745" t="s">
        <v>145</v>
      </c>
      <c r="B2745" t="s">
        <v>315</v>
      </c>
      <c r="C2745" t="s">
        <v>316</v>
      </c>
      <c r="D2745" t="s">
        <v>205</v>
      </c>
      <c r="E2745" t="s">
        <v>292</v>
      </c>
      <c r="I2745" t="s">
        <v>308</v>
      </c>
    </row>
    <row r="2746" spans="1:13" x14ac:dyDescent="0.35">
      <c r="A2746" t="s">
        <v>145</v>
      </c>
      <c r="B2746" t="s">
        <v>317</v>
      </c>
      <c r="C2746" t="s">
        <v>318</v>
      </c>
      <c r="D2746" t="s">
        <v>170</v>
      </c>
      <c r="E2746" t="s">
        <v>292</v>
      </c>
      <c r="F2746" s="328"/>
      <c r="G2746" s="328"/>
      <c r="H2746" s="328"/>
      <c r="I2746" s="328">
        <v>0.28139999999999998</v>
      </c>
      <c r="J2746" s="328"/>
      <c r="K2746" s="328"/>
      <c r="L2746" s="328"/>
      <c r="M2746" s="328"/>
    </row>
    <row r="2747" spans="1:13" x14ac:dyDescent="0.35">
      <c r="A2747" t="s">
        <v>145</v>
      </c>
      <c r="B2747" t="s">
        <v>319</v>
      </c>
      <c r="C2747" t="s">
        <v>320</v>
      </c>
      <c r="D2747" t="s">
        <v>170</v>
      </c>
      <c r="E2747" t="s">
        <v>292</v>
      </c>
      <c r="F2747" s="328"/>
      <c r="G2747" s="328"/>
      <c r="H2747" s="328"/>
      <c r="I2747" s="328">
        <v>1.4139999999999999</v>
      </c>
      <c r="J2747" s="328"/>
      <c r="K2747" s="328"/>
      <c r="L2747" s="328"/>
      <c r="M2747" s="328"/>
    </row>
    <row r="2748" spans="1:13" x14ac:dyDescent="0.35">
      <c r="A2748" t="s">
        <v>145</v>
      </c>
      <c r="B2748" t="s">
        <v>321</v>
      </c>
      <c r="C2748" t="s">
        <v>322</v>
      </c>
      <c r="D2748" t="s">
        <v>189</v>
      </c>
      <c r="E2748" t="s">
        <v>292</v>
      </c>
      <c r="F2748" s="444"/>
      <c r="G2748" s="444"/>
      <c r="H2748" s="444" t="s">
        <v>662</v>
      </c>
      <c r="I2748" s="444">
        <v>-5.2913596784996502</v>
      </c>
      <c r="J2748" s="444"/>
      <c r="K2748" s="444"/>
      <c r="L2748" s="444"/>
      <c r="M2748" s="444"/>
    </row>
    <row r="2749" spans="1:13" x14ac:dyDescent="0.35">
      <c r="A2749" t="s">
        <v>145</v>
      </c>
      <c r="B2749" t="s">
        <v>323</v>
      </c>
      <c r="C2749" t="s">
        <v>324</v>
      </c>
      <c r="D2749" t="s">
        <v>205</v>
      </c>
      <c r="E2749" t="s">
        <v>292</v>
      </c>
      <c r="I2749" t="s">
        <v>299</v>
      </c>
    </row>
    <row r="2750" spans="1:13" x14ac:dyDescent="0.35">
      <c r="A2750" t="s">
        <v>145</v>
      </c>
      <c r="B2750" t="s">
        <v>325</v>
      </c>
      <c r="C2750" t="s">
        <v>326</v>
      </c>
      <c r="D2750" t="s">
        <v>170</v>
      </c>
      <c r="E2750" t="s">
        <v>292</v>
      </c>
      <c r="F2750" s="328"/>
      <c r="G2750" s="328"/>
      <c r="H2750" s="328"/>
      <c r="I2750" s="328">
        <v>-0.32340000000000002</v>
      </c>
      <c r="J2750" s="328"/>
      <c r="K2750" s="328"/>
      <c r="L2750" s="328"/>
      <c r="M2750" s="328"/>
    </row>
    <row r="2751" spans="1:13" x14ac:dyDescent="0.35">
      <c r="A2751" t="s">
        <v>145</v>
      </c>
      <c r="B2751" t="s">
        <v>327</v>
      </c>
      <c r="C2751" t="s">
        <v>328</v>
      </c>
      <c r="D2751" t="s">
        <v>170</v>
      </c>
      <c r="E2751" t="s">
        <v>292</v>
      </c>
      <c r="F2751" s="328"/>
      <c r="G2751" s="328"/>
      <c r="H2751" s="328"/>
      <c r="I2751" s="328">
        <v>-1.946</v>
      </c>
      <c r="J2751" s="328"/>
      <c r="K2751" s="328"/>
      <c r="L2751" s="328"/>
      <c r="M2751" s="328"/>
    </row>
    <row r="2752" spans="1:13" x14ac:dyDescent="0.35">
      <c r="A2752" t="s">
        <v>145</v>
      </c>
      <c r="B2752" t="s">
        <v>329</v>
      </c>
      <c r="C2752" t="s">
        <v>330</v>
      </c>
      <c r="D2752" t="s">
        <v>188</v>
      </c>
      <c r="E2752" t="s">
        <v>292</v>
      </c>
      <c r="F2752" s="444"/>
      <c r="G2752" s="444"/>
      <c r="H2752" s="444">
        <v>50</v>
      </c>
      <c r="I2752" s="444">
        <v>75.974108261323593</v>
      </c>
      <c r="J2752" s="444"/>
      <c r="K2752" s="444"/>
      <c r="L2752" s="444"/>
      <c r="M2752" s="444"/>
    </row>
    <row r="2753" spans="1:13" x14ac:dyDescent="0.35">
      <c r="A2753" t="s">
        <v>145</v>
      </c>
      <c r="B2753" t="s">
        <v>331</v>
      </c>
      <c r="C2753" t="s">
        <v>332</v>
      </c>
      <c r="D2753" t="s">
        <v>205</v>
      </c>
      <c r="E2753" t="s">
        <v>292</v>
      </c>
      <c r="I2753" t="s">
        <v>299</v>
      </c>
    </row>
    <row r="2754" spans="1:13" x14ac:dyDescent="0.35">
      <c r="A2754" t="s">
        <v>145</v>
      </c>
      <c r="B2754" t="s">
        <v>333</v>
      </c>
      <c r="C2754" t="s">
        <v>334</v>
      </c>
      <c r="D2754" t="s">
        <v>170</v>
      </c>
      <c r="E2754" t="s">
        <v>292</v>
      </c>
      <c r="F2754" s="328"/>
      <c r="G2754" s="328"/>
      <c r="H2754" s="328"/>
      <c r="I2754" s="328">
        <v>-5.2800000000000097E-2</v>
      </c>
      <c r="J2754" s="328"/>
      <c r="K2754" s="328"/>
      <c r="L2754" s="328"/>
      <c r="M2754" s="328"/>
    </row>
    <row r="2755" spans="1:13" x14ac:dyDescent="0.35">
      <c r="A2755" t="s">
        <v>145</v>
      </c>
      <c r="B2755" t="s">
        <v>335</v>
      </c>
      <c r="C2755" t="s">
        <v>336</v>
      </c>
      <c r="D2755" t="s">
        <v>170</v>
      </c>
      <c r="E2755" t="s">
        <v>292</v>
      </c>
      <c r="F2755" s="328"/>
      <c r="G2755" s="328"/>
      <c r="H2755" s="328"/>
      <c r="I2755" s="328">
        <v>-0.12</v>
      </c>
      <c r="J2755" s="328"/>
      <c r="K2755" s="328"/>
      <c r="L2755" s="328"/>
      <c r="M2755" s="328"/>
    </row>
    <row r="2756" spans="1:13" x14ac:dyDescent="0.35">
      <c r="A2756" t="s">
        <v>145</v>
      </c>
      <c r="B2756" t="s">
        <v>337</v>
      </c>
      <c r="C2756" t="s">
        <v>338</v>
      </c>
      <c r="D2756" t="s">
        <v>189</v>
      </c>
      <c r="E2756" t="s">
        <v>292</v>
      </c>
      <c r="F2756" s="443"/>
      <c r="G2756" s="443"/>
      <c r="H2756" s="443">
        <v>1.02</v>
      </c>
      <c r="I2756" s="443">
        <v>1.2519989079137299</v>
      </c>
      <c r="J2756" s="443"/>
      <c r="K2756" s="443"/>
      <c r="L2756" s="443"/>
      <c r="M2756" s="443"/>
    </row>
    <row r="2757" spans="1:13" x14ac:dyDescent="0.35">
      <c r="A2757" t="s">
        <v>145</v>
      </c>
      <c r="B2757" t="s">
        <v>339</v>
      </c>
      <c r="C2757" t="s">
        <v>340</v>
      </c>
      <c r="D2757" t="s">
        <v>205</v>
      </c>
      <c r="E2757" t="s">
        <v>292</v>
      </c>
      <c r="I2757" t="s">
        <v>308</v>
      </c>
    </row>
    <row r="2758" spans="1:13" x14ac:dyDescent="0.35">
      <c r="A2758" t="s">
        <v>145</v>
      </c>
      <c r="B2758" t="s">
        <v>341</v>
      </c>
      <c r="C2758" t="s">
        <v>342</v>
      </c>
      <c r="D2758" t="s">
        <v>170</v>
      </c>
      <c r="E2758" t="s">
        <v>292</v>
      </c>
      <c r="F2758" s="328"/>
      <c r="G2758" s="328"/>
      <c r="H2758" s="328"/>
      <c r="I2758" s="328">
        <v>0</v>
      </c>
      <c r="J2758" s="328"/>
      <c r="K2758" s="328"/>
      <c r="L2758" s="328"/>
      <c r="M2758" s="328"/>
    </row>
    <row r="2759" spans="1:13" x14ac:dyDescent="0.35">
      <c r="A2759" t="s">
        <v>145</v>
      </c>
      <c r="B2759" t="s">
        <v>343</v>
      </c>
      <c r="C2759" t="s">
        <v>344</v>
      </c>
      <c r="D2759" t="s">
        <v>170</v>
      </c>
      <c r="E2759" t="s">
        <v>292</v>
      </c>
      <c r="F2759" s="328"/>
      <c r="G2759" s="328"/>
      <c r="H2759" s="328"/>
      <c r="I2759" s="328">
        <v>0</v>
      </c>
      <c r="J2759" s="328"/>
      <c r="K2759" s="328"/>
      <c r="L2759" s="328"/>
      <c r="M2759" s="328"/>
    </row>
    <row r="2760" spans="1:13" x14ac:dyDescent="0.35">
      <c r="A2760" t="s">
        <v>145</v>
      </c>
      <c r="B2760" t="s">
        <v>345</v>
      </c>
      <c r="C2760" t="s">
        <v>346</v>
      </c>
      <c r="D2760" t="s">
        <v>188</v>
      </c>
      <c r="E2760" t="s">
        <v>292</v>
      </c>
      <c r="F2760" s="444"/>
      <c r="G2760" s="444"/>
      <c r="H2760" s="444"/>
      <c r="I2760" s="444">
        <v>73.3333333333333</v>
      </c>
      <c r="J2760" s="444"/>
      <c r="K2760" s="444"/>
      <c r="L2760" s="444"/>
      <c r="M2760" s="444"/>
    </row>
    <row r="2761" spans="1:13" x14ac:dyDescent="0.35">
      <c r="A2761" t="s">
        <v>145</v>
      </c>
      <c r="B2761" t="s">
        <v>347</v>
      </c>
      <c r="C2761" t="s">
        <v>348</v>
      </c>
      <c r="D2761" t="s">
        <v>188</v>
      </c>
      <c r="E2761" t="s">
        <v>292</v>
      </c>
      <c r="F2761" s="444"/>
      <c r="G2761" s="444"/>
      <c r="H2761" s="444"/>
      <c r="I2761" s="444">
        <v>77.272727272727295</v>
      </c>
      <c r="J2761" s="444"/>
      <c r="K2761" s="444"/>
      <c r="L2761" s="444"/>
      <c r="M2761" s="444"/>
    </row>
    <row r="2762" spans="1:13" x14ac:dyDescent="0.35">
      <c r="A2762" t="s">
        <v>145</v>
      </c>
      <c r="B2762" t="s">
        <v>349</v>
      </c>
      <c r="C2762" t="s">
        <v>350</v>
      </c>
      <c r="D2762" t="s">
        <v>188</v>
      </c>
      <c r="E2762" t="s">
        <v>292</v>
      </c>
      <c r="F2762" s="443"/>
      <c r="G2762" s="443"/>
      <c r="H2762" s="443">
        <v>0</v>
      </c>
      <c r="I2762" s="443">
        <v>2.0490204393181202</v>
      </c>
      <c r="J2762" s="443"/>
      <c r="K2762" s="443"/>
      <c r="L2762" s="443"/>
      <c r="M2762" s="443"/>
    </row>
    <row r="2763" spans="1:13" x14ac:dyDescent="0.35">
      <c r="A2763" t="s">
        <v>145</v>
      </c>
      <c r="B2763" t="s">
        <v>351</v>
      </c>
      <c r="C2763" t="s">
        <v>352</v>
      </c>
      <c r="D2763" t="s">
        <v>205</v>
      </c>
      <c r="E2763" t="s">
        <v>292</v>
      </c>
      <c r="I2763">
        <v>0</v>
      </c>
    </row>
    <row r="2764" spans="1:13" x14ac:dyDescent="0.35">
      <c r="A2764" t="s">
        <v>145</v>
      </c>
      <c r="B2764" t="s">
        <v>353</v>
      </c>
      <c r="C2764" t="s">
        <v>354</v>
      </c>
      <c r="D2764" t="s">
        <v>170</v>
      </c>
      <c r="E2764" t="s">
        <v>292</v>
      </c>
      <c r="F2764" s="328"/>
      <c r="G2764" s="328"/>
      <c r="H2764" s="328"/>
      <c r="I2764" s="328">
        <v>-1.58101</v>
      </c>
      <c r="J2764" s="328"/>
      <c r="K2764" s="328"/>
      <c r="L2764" s="328"/>
      <c r="M2764" s="328"/>
    </row>
    <row r="2765" spans="1:13" x14ac:dyDescent="0.35">
      <c r="A2765" t="s">
        <v>145</v>
      </c>
      <c r="B2765" t="s">
        <v>355</v>
      </c>
      <c r="C2765" t="s">
        <v>356</v>
      </c>
      <c r="D2765" t="s">
        <v>170</v>
      </c>
      <c r="E2765" t="s">
        <v>292</v>
      </c>
      <c r="F2765" s="328"/>
      <c r="G2765" s="328"/>
      <c r="H2765" s="328"/>
      <c r="I2765" s="328">
        <v>0</v>
      </c>
      <c r="J2765" s="328"/>
      <c r="K2765" s="328"/>
      <c r="L2765" s="328"/>
      <c r="M2765" s="328"/>
    </row>
    <row r="2766" spans="1:13" x14ac:dyDescent="0.35">
      <c r="A2766" t="s">
        <v>145</v>
      </c>
      <c r="B2766" t="s">
        <v>357</v>
      </c>
      <c r="C2766" t="s">
        <v>358</v>
      </c>
      <c r="D2766" t="s">
        <v>188</v>
      </c>
      <c r="E2766" t="s">
        <v>292</v>
      </c>
      <c r="F2766" s="443"/>
      <c r="G2766" s="443"/>
      <c r="H2766" s="443">
        <v>0</v>
      </c>
      <c r="I2766" s="443">
        <v>21.4598255344054</v>
      </c>
      <c r="J2766" s="443"/>
      <c r="K2766" s="443"/>
      <c r="L2766" s="443"/>
      <c r="M2766" s="443"/>
    </row>
    <row r="2767" spans="1:13" x14ac:dyDescent="0.35">
      <c r="A2767" t="s">
        <v>145</v>
      </c>
      <c r="B2767" t="s">
        <v>359</v>
      </c>
      <c r="C2767" t="s">
        <v>360</v>
      </c>
      <c r="D2767" t="s">
        <v>205</v>
      </c>
      <c r="E2767" t="s">
        <v>292</v>
      </c>
      <c r="I2767">
        <v>0</v>
      </c>
    </row>
    <row r="2768" spans="1:13" x14ac:dyDescent="0.35">
      <c r="A2768" t="s">
        <v>145</v>
      </c>
      <c r="B2768" t="s">
        <v>361</v>
      </c>
      <c r="C2768" t="s">
        <v>362</v>
      </c>
      <c r="D2768" t="s">
        <v>170</v>
      </c>
      <c r="E2768" t="s">
        <v>292</v>
      </c>
      <c r="F2768" s="328"/>
      <c r="G2768" s="328"/>
      <c r="H2768" s="328"/>
      <c r="I2768" s="328">
        <v>0.54290000000000005</v>
      </c>
      <c r="J2768" s="328"/>
      <c r="K2768" s="328"/>
      <c r="L2768" s="328"/>
      <c r="M2768" s="328"/>
    </row>
    <row r="2769" spans="1:13" x14ac:dyDescent="0.35">
      <c r="A2769" t="s">
        <v>145</v>
      </c>
      <c r="B2769" t="s">
        <v>363</v>
      </c>
      <c r="C2769" t="s">
        <v>364</v>
      </c>
      <c r="D2769" t="s">
        <v>170</v>
      </c>
      <c r="E2769" t="s">
        <v>292</v>
      </c>
      <c r="F2769" s="328"/>
      <c r="G2769" s="328"/>
      <c r="H2769" s="328"/>
      <c r="I2769" s="328">
        <v>0</v>
      </c>
      <c r="J2769" s="328"/>
      <c r="K2769" s="328"/>
      <c r="L2769" s="328"/>
      <c r="M2769" s="328"/>
    </row>
    <row r="2770" spans="1:13" x14ac:dyDescent="0.35">
      <c r="A2770" t="s">
        <v>145</v>
      </c>
      <c r="B2770" t="s">
        <v>365</v>
      </c>
      <c r="C2770" t="s">
        <v>366</v>
      </c>
      <c r="D2770" t="s">
        <v>188</v>
      </c>
      <c r="E2770" t="s">
        <v>292</v>
      </c>
      <c r="F2770" s="443"/>
      <c r="G2770" s="443"/>
      <c r="H2770" s="443">
        <v>0</v>
      </c>
      <c r="I2770" s="443">
        <v>7.6939807514545198</v>
      </c>
      <c r="J2770" s="443"/>
      <c r="K2770" s="443"/>
      <c r="L2770" s="443"/>
      <c r="M2770" s="443"/>
    </row>
    <row r="2771" spans="1:13" x14ac:dyDescent="0.35">
      <c r="A2771" t="s">
        <v>145</v>
      </c>
      <c r="B2771" t="s">
        <v>367</v>
      </c>
      <c r="C2771" t="s">
        <v>368</v>
      </c>
      <c r="D2771" t="s">
        <v>205</v>
      </c>
      <c r="E2771" t="s">
        <v>292</v>
      </c>
      <c r="I2771">
        <v>0</v>
      </c>
    </row>
    <row r="2772" spans="1:13" x14ac:dyDescent="0.35">
      <c r="A2772" t="s">
        <v>145</v>
      </c>
      <c r="B2772" t="s">
        <v>369</v>
      </c>
      <c r="C2772" t="s">
        <v>370</v>
      </c>
      <c r="D2772" t="s">
        <v>170</v>
      </c>
      <c r="E2772" t="s">
        <v>292</v>
      </c>
      <c r="F2772" s="328"/>
      <c r="G2772" s="328"/>
      <c r="H2772" s="328"/>
      <c r="I2772" s="328">
        <v>-6.8599999999999994E-2</v>
      </c>
      <c r="J2772" s="328"/>
      <c r="K2772" s="328"/>
      <c r="L2772" s="328"/>
      <c r="M2772" s="328"/>
    </row>
    <row r="2773" spans="1:13" x14ac:dyDescent="0.35">
      <c r="A2773" t="s">
        <v>145</v>
      </c>
      <c r="B2773" t="s">
        <v>371</v>
      </c>
      <c r="C2773" t="s">
        <v>372</v>
      </c>
      <c r="D2773" t="s">
        <v>170</v>
      </c>
      <c r="E2773" t="s">
        <v>292</v>
      </c>
      <c r="F2773" s="328"/>
      <c r="G2773" s="328"/>
      <c r="H2773" s="328"/>
      <c r="I2773" s="328">
        <v>0</v>
      </c>
      <c r="J2773" s="328"/>
      <c r="K2773" s="328"/>
      <c r="L2773" s="328"/>
      <c r="M2773" s="328"/>
    </row>
    <row r="2774" spans="1:13" x14ac:dyDescent="0.35">
      <c r="A2774" t="s">
        <v>145</v>
      </c>
      <c r="B2774" t="s">
        <v>373</v>
      </c>
      <c r="C2774" t="s">
        <v>374</v>
      </c>
      <c r="D2774" t="s">
        <v>188</v>
      </c>
      <c r="E2774" t="s">
        <v>292</v>
      </c>
      <c r="F2774" s="443"/>
      <c r="G2774" s="443"/>
      <c r="H2774" s="443">
        <v>0</v>
      </c>
      <c r="I2774" s="443">
        <v>0</v>
      </c>
      <c r="J2774" s="443"/>
      <c r="K2774" s="443"/>
      <c r="L2774" s="443"/>
      <c r="M2774" s="443"/>
    </row>
    <row r="2775" spans="1:13" x14ac:dyDescent="0.35">
      <c r="A2775" t="s">
        <v>145</v>
      </c>
      <c r="B2775" t="s">
        <v>375</v>
      </c>
      <c r="C2775" t="s">
        <v>376</v>
      </c>
      <c r="D2775" t="s">
        <v>205</v>
      </c>
      <c r="E2775" t="s">
        <v>292</v>
      </c>
      <c r="I2775">
        <v>0</v>
      </c>
    </row>
    <row r="2776" spans="1:13" x14ac:dyDescent="0.35">
      <c r="A2776" t="s">
        <v>145</v>
      </c>
      <c r="B2776" t="s">
        <v>377</v>
      </c>
      <c r="C2776" t="s">
        <v>378</v>
      </c>
      <c r="D2776" t="s">
        <v>170</v>
      </c>
      <c r="E2776" t="s">
        <v>292</v>
      </c>
      <c r="F2776" s="328"/>
      <c r="G2776" s="328"/>
      <c r="H2776" s="328"/>
      <c r="I2776" s="328">
        <v>0</v>
      </c>
      <c r="J2776" s="328"/>
      <c r="K2776" s="328"/>
      <c r="L2776" s="328"/>
      <c r="M2776" s="328"/>
    </row>
    <row r="2777" spans="1:13" x14ac:dyDescent="0.35">
      <c r="A2777" t="s">
        <v>145</v>
      </c>
      <c r="B2777" t="s">
        <v>379</v>
      </c>
      <c r="C2777" t="s">
        <v>380</v>
      </c>
      <c r="D2777" t="s">
        <v>170</v>
      </c>
      <c r="E2777" t="s">
        <v>292</v>
      </c>
      <c r="F2777" s="328"/>
      <c r="G2777" s="328"/>
      <c r="H2777" s="328"/>
      <c r="I2777" s="328">
        <v>0</v>
      </c>
      <c r="J2777" s="328"/>
      <c r="K2777" s="328"/>
      <c r="L2777" s="328"/>
      <c r="M2777" s="328"/>
    </row>
    <row r="2778" spans="1:13" x14ac:dyDescent="0.35">
      <c r="A2778" t="s">
        <v>145</v>
      </c>
      <c r="B2778" t="s">
        <v>381</v>
      </c>
      <c r="C2778" t="s">
        <v>382</v>
      </c>
      <c r="D2778" t="s">
        <v>188</v>
      </c>
      <c r="E2778" t="s">
        <v>292</v>
      </c>
      <c r="F2778" s="444"/>
      <c r="G2778" s="444"/>
      <c r="H2778" s="444"/>
      <c r="I2778" s="444">
        <v>50</v>
      </c>
      <c r="J2778" s="444"/>
      <c r="K2778" s="444"/>
      <c r="L2778" s="444"/>
      <c r="M2778" s="444"/>
    </row>
    <row r="2779" spans="1:13" x14ac:dyDescent="0.35">
      <c r="A2779" t="s">
        <v>145</v>
      </c>
      <c r="B2779" t="s">
        <v>383</v>
      </c>
      <c r="C2779" t="s">
        <v>384</v>
      </c>
      <c r="D2779" t="s">
        <v>385</v>
      </c>
      <c r="E2779" t="s">
        <v>292</v>
      </c>
      <c r="F2779" s="443"/>
      <c r="G2779" s="443"/>
      <c r="H2779" s="443"/>
      <c r="I2779" s="443">
        <v>86.215000000000003</v>
      </c>
      <c r="J2779" s="443"/>
      <c r="K2779" s="443"/>
      <c r="L2779" s="443"/>
      <c r="M2779" s="443"/>
    </row>
    <row r="2780" spans="1:13" x14ac:dyDescent="0.35">
      <c r="A2780" t="s">
        <v>145</v>
      </c>
      <c r="B2780" t="s">
        <v>386</v>
      </c>
      <c r="C2780" t="s">
        <v>387</v>
      </c>
      <c r="D2780" t="s">
        <v>189</v>
      </c>
      <c r="E2780" t="s">
        <v>292</v>
      </c>
      <c r="F2780" s="444"/>
      <c r="G2780" s="444"/>
      <c r="H2780" s="444" t="s">
        <v>662</v>
      </c>
      <c r="I2780" s="444">
        <v>0.84</v>
      </c>
      <c r="J2780" s="444"/>
      <c r="K2780" s="444"/>
      <c r="L2780" s="444"/>
      <c r="M2780" s="444"/>
    </row>
    <row r="2781" spans="1:13" x14ac:dyDescent="0.35">
      <c r="A2781" t="s">
        <v>145</v>
      </c>
      <c r="B2781" t="s">
        <v>388</v>
      </c>
      <c r="C2781" t="s">
        <v>389</v>
      </c>
      <c r="D2781" t="s">
        <v>205</v>
      </c>
      <c r="E2781" t="s">
        <v>292</v>
      </c>
      <c r="I2781" t="s">
        <v>308</v>
      </c>
    </row>
    <row r="2782" spans="1:13" x14ac:dyDescent="0.35">
      <c r="A2782" t="s">
        <v>145</v>
      </c>
      <c r="B2782" t="s">
        <v>390</v>
      </c>
      <c r="C2782" t="s">
        <v>391</v>
      </c>
      <c r="D2782" t="s">
        <v>176</v>
      </c>
      <c r="E2782" t="s">
        <v>292</v>
      </c>
      <c r="F2782" s="445"/>
      <c r="G2782" s="445"/>
      <c r="H2782" s="445"/>
      <c r="I2782" s="445">
        <v>0.105698161539077</v>
      </c>
      <c r="J2782" s="445"/>
      <c r="K2782" s="445"/>
      <c r="L2782" s="445"/>
      <c r="M2782" s="445"/>
    </row>
    <row r="2783" spans="1:13" x14ac:dyDescent="0.35">
      <c r="A2783" t="s">
        <v>145</v>
      </c>
      <c r="B2783" t="s">
        <v>392</v>
      </c>
      <c r="C2783" t="s">
        <v>393</v>
      </c>
      <c r="D2783" t="s">
        <v>205</v>
      </c>
      <c r="E2783" t="s">
        <v>292</v>
      </c>
      <c r="I2783" t="s">
        <v>308</v>
      </c>
    </row>
    <row r="2784" spans="1:13" x14ac:dyDescent="0.35">
      <c r="A2784" t="s">
        <v>145</v>
      </c>
      <c r="B2784" t="s">
        <v>394</v>
      </c>
      <c r="C2784" t="s">
        <v>395</v>
      </c>
      <c r="D2784" t="s">
        <v>188</v>
      </c>
      <c r="E2784" t="s">
        <v>292</v>
      </c>
      <c r="F2784" s="444"/>
      <c r="G2784" s="444"/>
      <c r="H2784" s="444" t="s">
        <v>662</v>
      </c>
      <c r="I2784" s="444">
        <v>80.190930787589494</v>
      </c>
      <c r="J2784" s="444"/>
      <c r="K2784" s="444"/>
      <c r="L2784" s="444"/>
      <c r="M2784" s="444"/>
    </row>
    <row r="2785" spans="1:13" x14ac:dyDescent="0.35">
      <c r="A2785" t="s">
        <v>145</v>
      </c>
      <c r="B2785" t="s">
        <v>396</v>
      </c>
      <c r="C2785" t="s">
        <v>397</v>
      </c>
      <c r="D2785" t="s">
        <v>205</v>
      </c>
      <c r="E2785" t="s">
        <v>292</v>
      </c>
      <c r="I2785" t="s">
        <v>242</v>
      </c>
    </row>
    <row r="2786" spans="1:13" x14ac:dyDescent="0.35">
      <c r="A2786" t="s">
        <v>145</v>
      </c>
      <c r="B2786" t="s">
        <v>398</v>
      </c>
      <c r="C2786" t="s">
        <v>399</v>
      </c>
      <c r="D2786" t="s">
        <v>188</v>
      </c>
      <c r="E2786" t="s">
        <v>292</v>
      </c>
      <c r="F2786" s="444"/>
      <c r="G2786" s="444"/>
      <c r="H2786" s="444" t="s">
        <v>662</v>
      </c>
      <c r="I2786" s="444">
        <v>19.3317422434368</v>
      </c>
      <c r="J2786" s="444"/>
      <c r="K2786" s="444"/>
      <c r="L2786" s="444"/>
      <c r="M2786" s="444"/>
    </row>
    <row r="2787" spans="1:13" x14ac:dyDescent="0.35">
      <c r="A2787" t="s">
        <v>145</v>
      </c>
      <c r="B2787" t="s">
        <v>400</v>
      </c>
      <c r="C2787" t="s">
        <v>401</v>
      </c>
      <c r="D2787" t="s">
        <v>205</v>
      </c>
      <c r="E2787" t="s">
        <v>292</v>
      </c>
      <c r="I2787" t="s">
        <v>242</v>
      </c>
    </row>
    <row r="2788" spans="1:13" x14ac:dyDescent="0.35">
      <c r="A2788" t="s">
        <v>145</v>
      </c>
      <c r="B2788" t="s">
        <v>402</v>
      </c>
      <c r="C2788" t="s">
        <v>403</v>
      </c>
      <c r="D2788" t="s">
        <v>189</v>
      </c>
      <c r="E2788" t="s">
        <v>292</v>
      </c>
      <c r="F2788" s="443"/>
      <c r="G2788" s="443"/>
      <c r="H2788" s="443">
        <v>0</v>
      </c>
      <c r="I2788" s="443">
        <v>0</v>
      </c>
      <c r="J2788" s="443"/>
      <c r="K2788" s="443"/>
      <c r="L2788" s="443"/>
      <c r="M2788" s="443"/>
    </row>
    <row r="2789" spans="1:13" x14ac:dyDescent="0.35">
      <c r="A2789" t="s">
        <v>145</v>
      </c>
      <c r="B2789" t="s">
        <v>404</v>
      </c>
      <c r="C2789" t="s">
        <v>405</v>
      </c>
      <c r="D2789" t="s">
        <v>205</v>
      </c>
      <c r="E2789" t="s">
        <v>292</v>
      </c>
      <c r="I2789">
        <v>0</v>
      </c>
    </row>
    <row r="2790" spans="1:13" x14ac:dyDescent="0.35">
      <c r="A2790" t="s">
        <v>145</v>
      </c>
      <c r="B2790" t="s">
        <v>406</v>
      </c>
      <c r="C2790" t="s">
        <v>407</v>
      </c>
      <c r="D2790" t="s">
        <v>188</v>
      </c>
      <c r="E2790" t="s">
        <v>292</v>
      </c>
      <c r="F2790" s="444"/>
      <c r="G2790" s="444"/>
      <c r="H2790" s="444"/>
      <c r="I2790" s="444">
        <v>85.714285714285694</v>
      </c>
      <c r="J2790" s="444"/>
      <c r="K2790" s="444"/>
      <c r="L2790" s="444"/>
      <c r="M2790" s="444"/>
    </row>
    <row r="2791" spans="1:13" x14ac:dyDescent="0.35">
      <c r="A2791" t="s">
        <v>145</v>
      </c>
      <c r="B2791" t="s">
        <v>408</v>
      </c>
      <c r="C2791" t="s">
        <v>409</v>
      </c>
      <c r="D2791" t="s">
        <v>182</v>
      </c>
      <c r="E2791" t="s">
        <v>292</v>
      </c>
      <c r="F2791" s="443">
        <v>3336.6</v>
      </c>
      <c r="G2791" s="443">
        <v>3348.6</v>
      </c>
      <c r="H2791" s="443">
        <v>3358.6</v>
      </c>
      <c r="I2791" s="443">
        <v>3369.6</v>
      </c>
      <c r="J2791" s="443"/>
      <c r="K2791" s="443"/>
      <c r="L2791" s="443"/>
      <c r="M2791" s="443"/>
    </row>
    <row r="2792" spans="1:13" x14ac:dyDescent="0.35">
      <c r="A2792" t="s">
        <v>145</v>
      </c>
      <c r="B2792" t="s">
        <v>410</v>
      </c>
      <c r="C2792" t="s">
        <v>411</v>
      </c>
      <c r="D2792" t="s">
        <v>188</v>
      </c>
      <c r="E2792" t="s">
        <v>292</v>
      </c>
      <c r="F2792" s="446"/>
      <c r="G2792" s="446"/>
      <c r="H2792" s="446"/>
      <c r="I2792" s="446">
        <v>212</v>
      </c>
      <c r="J2792" s="446"/>
      <c r="K2792" s="446"/>
      <c r="L2792" s="446"/>
      <c r="M2792" s="446"/>
    </row>
    <row r="2793" spans="1:13" x14ac:dyDescent="0.35">
      <c r="A2793" t="s">
        <v>145</v>
      </c>
      <c r="B2793" t="s">
        <v>412</v>
      </c>
      <c r="C2793" t="s">
        <v>413</v>
      </c>
      <c r="D2793" t="s">
        <v>188</v>
      </c>
      <c r="E2793" t="s">
        <v>292</v>
      </c>
      <c r="F2793" s="444"/>
      <c r="G2793" s="444"/>
      <c r="H2793" s="444"/>
      <c r="I2793" s="444">
        <v>62.9160584039086</v>
      </c>
      <c r="J2793" s="444"/>
      <c r="K2793" s="444"/>
      <c r="L2793" s="444"/>
      <c r="M2793" s="444"/>
    </row>
    <row r="2794" spans="1:13" x14ac:dyDescent="0.35">
      <c r="A2794" t="s">
        <v>145</v>
      </c>
      <c r="B2794" t="s">
        <v>414</v>
      </c>
      <c r="C2794" t="s">
        <v>415</v>
      </c>
      <c r="D2794" t="s">
        <v>188</v>
      </c>
      <c r="E2794" t="s">
        <v>292</v>
      </c>
      <c r="F2794" s="446"/>
      <c r="G2794" s="446"/>
      <c r="H2794" s="446"/>
      <c r="I2794" s="446">
        <v>44</v>
      </c>
      <c r="J2794" s="446"/>
      <c r="K2794" s="446"/>
      <c r="L2794" s="446"/>
      <c r="M2794" s="446"/>
    </row>
    <row r="2795" spans="1:13" x14ac:dyDescent="0.35">
      <c r="A2795" t="s">
        <v>145</v>
      </c>
      <c r="B2795" t="s">
        <v>416</v>
      </c>
      <c r="C2795" t="s">
        <v>417</v>
      </c>
      <c r="D2795" t="s">
        <v>188</v>
      </c>
      <c r="E2795" t="s">
        <v>292</v>
      </c>
      <c r="F2795" s="444"/>
      <c r="G2795" s="444"/>
      <c r="H2795" s="444"/>
      <c r="I2795" s="444">
        <v>13.058049857415</v>
      </c>
      <c r="J2795" s="444"/>
      <c r="K2795" s="444"/>
      <c r="L2795" s="444"/>
      <c r="M2795" s="444"/>
    </row>
    <row r="2796" spans="1:13" x14ac:dyDescent="0.35">
      <c r="A2796" t="s">
        <v>145</v>
      </c>
      <c r="B2796" t="s">
        <v>418</v>
      </c>
      <c r="C2796" t="s">
        <v>419</v>
      </c>
      <c r="D2796" t="s">
        <v>188</v>
      </c>
      <c r="E2796" t="s">
        <v>292</v>
      </c>
      <c r="F2796" s="446"/>
      <c r="G2796" s="446"/>
      <c r="H2796" s="446"/>
      <c r="I2796" s="446">
        <v>256</v>
      </c>
      <c r="J2796" s="446"/>
      <c r="K2796" s="446"/>
      <c r="L2796" s="446"/>
      <c r="M2796" s="446"/>
    </row>
    <row r="2797" spans="1:13" x14ac:dyDescent="0.35">
      <c r="A2797" t="s">
        <v>145</v>
      </c>
      <c r="B2797" t="s">
        <v>420</v>
      </c>
      <c r="C2797" t="s">
        <v>421</v>
      </c>
      <c r="D2797">
        <v>0</v>
      </c>
      <c r="E2797" t="s">
        <v>292</v>
      </c>
      <c r="F2797" s="328"/>
      <c r="G2797" s="328"/>
      <c r="H2797" s="328"/>
      <c r="I2797" s="328">
        <v>731.20100000000002</v>
      </c>
      <c r="J2797" s="328"/>
      <c r="K2797" s="328"/>
      <c r="L2797" s="328"/>
      <c r="M2797" s="328"/>
    </row>
    <row r="2798" spans="1:13" x14ac:dyDescent="0.35">
      <c r="A2798" t="s">
        <v>145</v>
      </c>
      <c r="B2798" t="s">
        <v>422</v>
      </c>
      <c r="C2798" t="s">
        <v>423</v>
      </c>
      <c r="D2798" t="s">
        <v>424</v>
      </c>
      <c r="E2798" t="s">
        <v>292</v>
      </c>
      <c r="F2798" s="444"/>
      <c r="G2798" s="444"/>
      <c r="H2798" s="444"/>
      <c r="I2798" s="444">
        <v>124.7</v>
      </c>
      <c r="J2798" s="444"/>
      <c r="K2798" s="444"/>
      <c r="L2798" s="444"/>
      <c r="M2798" s="444"/>
    </row>
    <row r="2799" spans="1:13" x14ac:dyDescent="0.35">
      <c r="A2799" t="s">
        <v>145</v>
      </c>
      <c r="B2799" t="s">
        <v>425</v>
      </c>
      <c r="C2799" t="s">
        <v>426</v>
      </c>
      <c r="D2799" t="s">
        <v>427</v>
      </c>
      <c r="E2799" t="s">
        <v>292</v>
      </c>
      <c r="F2799" s="444">
        <v>146.80000000000001</v>
      </c>
      <c r="G2799" s="444">
        <v>151.30000000000001</v>
      </c>
      <c r="H2799" s="444">
        <v>149.9</v>
      </c>
      <c r="I2799" s="444">
        <v>170.54134225746401</v>
      </c>
      <c r="J2799" s="444"/>
      <c r="K2799" s="444"/>
      <c r="L2799" s="444"/>
      <c r="M2799" s="444"/>
    </row>
    <row r="2800" spans="1:13" x14ac:dyDescent="0.35">
      <c r="A2800" t="s">
        <v>145</v>
      </c>
      <c r="B2800" t="s">
        <v>428</v>
      </c>
      <c r="C2800" t="s">
        <v>429</v>
      </c>
      <c r="D2800" t="s">
        <v>424</v>
      </c>
      <c r="E2800" t="s">
        <v>292</v>
      </c>
      <c r="F2800" s="444">
        <v>32.380000000000003</v>
      </c>
      <c r="G2800" s="444">
        <v>28.33</v>
      </c>
      <c r="H2800" s="444">
        <v>24.36</v>
      </c>
      <c r="I2800" s="444">
        <v>23.55</v>
      </c>
      <c r="J2800" s="444"/>
      <c r="K2800" s="444"/>
      <c r="L2800" s="444"/>
      <c r="M2800" s="444"/>
    </row>
    <row r="2801" spans="1:13" x14ac:dyDescent="0.35">
      <c r="A2801" t="s">
        <v>145</v>
      </c>
      <c r="B2801" t="s">
        <v>430</v>
      </c>
      <c r="C2801" t="s">
        <v>431</v>
      </c>
      <c r="D2801" t="s">
        <v>424</v>
      </c>
      <c r="E2801" t="s">
        <v>292</v>
      </c>
      <c r="F2801" s="444"/>
      <c r="G2801" s="444"/>
      <c r="H2801" s="444"/>
      <c r="I2801" s="444">
        <v>28.4</v>
      </c>
      <c r="J2801" s="444"/>
      <c r="K2801" s="444"/>
      <c r="L2801" s="444"/>
      <c r="M2801" s="444"/>
    </row>
    <row r="2802" spans="1:13" x14ac:dyDescent="0.35">
      <c r="A2802" t="s">
        <v>145</v>
      </c>
      <c r="B2802" t="s">
        <v>432</v>
      </c>
      <c r="C2802" t="s">
        <v>433</v>
      </c>
      <c r="D2802" t="s">
        <v>424</v>
      </c>
      <c r="E2802" t="s">
        <v>292</v>
      </c>
      <c r="F2802" s="444"/>
      <c r="G2802" s="444"/>
      <c r="H2802" s="444"/>
      <c r="I2802" s="444">
        <v>25.4</v>
      </c>
      <c r="J2802" s="444"/>
      <c r="K2802" s="444"/>
      <c r="L2802" s="444"/>
      <c r="M2802" s="444"/>
    </row>
    <row r="2803" spans="1:13" x14ac:dyDescent="0.35">
      <c r="A2803" t="s">
        <v>145</v>
      </c>
      <c r="B2803" t="s">
        <v>434</v>
      </c>
      <c r="C2803" t="s">
        <v>435</v>
      </c>
      <c r="D2803" t="s">
        <v>427</v>
      </c>
      <c r="E2803" t="s">
        <v>292</v>
      </c>
      <c r="F2803" s="444"/>
      <c r="G2803" s="444"/>
      <c r="H2803" s="444"/>
      <c r="I2803" s="444">
        <v>149.30000000000001</v>
      </c>
      <c r="J2803" s="444"/>
      <c r="K2803" s="444"/>
      <c r="L2803" s="444"/>
      <c r="M2803" s="444"/>
    </row>
    <row r="2804" spans="1:13" x14ac:dyDescent="0.35">
      <c r="A2804" t="s">
        <v>145</v>
      </c>
      <c r="B2804" t="s">
        <v>436</v>
      </c>
      <c r="C2804" t="s">
        <v>437</v>
      </c>
      <c r="D2804" t="s">
        <v>427</v>
      </c>
      <c r="E2804" t="s">
        <v>292</v>
      </c>
      <c r="F2804" s="444"/>
      <c r="G2804" s="444"/>
      <c r="H2804" s="444"/>
      <c r="I2804" s="444">
        <v>157.19999999999999</v>
      </c>
      <c r="J2804" s="444"/>
      <c r="K2804" s="444"/>
      <c r="L2804" s="444"/>
      <c r="M2804" s="444"/>
    </row>
    <row r="2805" spans="1:13" x14ac:dyDescent="0.35">
      <c r="A2805" t="s">
        <v>145</v>
      </c>
      <c r="B2805" t="s">
        <v>438</v>
      </c>
      <c r="C2805" t="s">
        <v>439</v>
      </c>
      <c r="D2805">
        <v>0</v>
      </c>
      <c r="E2805" t="s">
        <v>292</v>
      </c>
      <c r="F2805" s="444">
        <v>319.80599999999998</v>
      </c>
      <c r="G2805" s="444">
        <v>321.14800000000002</v>
      </c>
      <c r="H2805" s="444">
        <v>321.67399999999998</v>
      </c>
      <c r="I2805" s="444">
        <v>322.88499999999999</v>
      </c>
      <c r="J2805" s="444"/>
      <c r="K2805" s="444"/>
      <c r="L2805" s="444"/>
      <c r="M2805" s="444"/>
    </row>
    <row r="2806" spans="1:13" x14ac:dyDescent="0.35">
      <c r="A2806" t="s">
        <v>145</v>
      </c>
      <c r="B2806" t="s">
        <v>440</v>
      </c>
      <c r="C2806" t="s">
        <v>441</v>
      </c>
      <c r="D2806" t="s">
        <v>188</v>
      </c>
      <c r="E2806" t="s">
        <v>292</v>
      </c>
      <c r="F2806" s="446"/>
      <c r="G2806" s="446"/>
      <c r="H2806" s="446"/>
      <c r="I2806" s="446">
        <v>630.97013888888898</v>
      </c>
      <c r="J2806" s="446"/>
      <c r="K2806" s="446"/>
      <c r="L2806" s="446"/>
      <c r="M2806" s="446"/>
    </row>
    <row r="2807" spans="1:13" x14ac:dyDescent="0.35">
      <c r="A2807" t="s">
        <v>145</v>
      </c>
      <c r="B2807" t="s">
        <v>442</v>
      </c>
      <c r="C2807" t="s">
        <v>443</v>
      </c>
      <c r="D2807" t="s">
        <v>188</v>
      </c>
      <c r="E2807" t="s">
        <v>292</v>
      </c>
      <c r="F2807" s="446"/>
      <c r="G2807" s="446"/>
      <c r="H2807" s="446"/>
      <c r="I2807" s="446">
        <v>3310</v>
      </c>
      <c r="J2807" s="446"/>
      <c r="K2807" s="446"/>
      <c r="L2807" s="446"/>
      <c r="M2807" s="446"/>
    </row>
    <row r="2808" spans="1:13" ht="38.25" x14ac:dyDescent="0.35">
      <c r="A2808" t="s">
        <v>145</v>
      </c>
      <c r="B2808" t="s">
        <v>444</v>
      </c>
      <c r="C2808" s="327" t="s">
        <v>445</v>
      </c>
      <c r="D2808" t="s">
        <v>424</v>
      </c>
      <c r="E2808" t="s">
        <v>292</v>
      </c>
      <c r="F2808" s="444"/>
      <c r="G2808" s="444"/>
      <c r="H2808" s="444"/>
      <c r="I2808" s="444">
        <v>256.39</v>
      </c>
      <c r="J2808" s="444"/>
      <c r="K2808" s="444"/>
      <c r="L2808" s="444"/>
      <c r="M2808" s="444"/>
    </row>
    <row r="2809" spans="1:13" ht="25.5" x14ac:dyDescent="0.35">
      <c r="A2809" t="s">
        <v>145</v>
      </c>
      <c r="B2809" t="s">
        <v>446</v>
      </c>
      <c r="C2809" s="327" t="s">
        <v>447</v>
      </c>
      <c r="D2809" t="s">
        <v>424</v>
      </c>
      <c r="E2809" t="s">
        <v>292</v>
      </c>
      <c r="F2809" s="444"/>
      <c r="G2809" s="444"/>
      <c r="H2809" s="444"/>
      <c r="I2809" s="444">
        <v>3.21</v>
      </c>
      <c r="J2809" s="444"/>
      <c r="K2809" s="444"/>
      <c r="L2809" s="444"/>
      <c r="M2809" s="444"/>
    </row>
    <row r="2810" spans="1:13" x14ac:dyDescent="0.35">
      <c r="A2810" t="s">
        <v>145</v>
      </c>
      <c r="B2810" t="s">
        <v>448</v>
      </c>
      <c r="C2810" t="s">
        <v>449</v>
      </c>
      <c r="D2810">
        <v>0</v>
      </c>
      <c r="E2810" t="s">
        <v>292</v>
      </c>
      <c r="F2810" s="328"/>
      <c r="G2810" s="328"/>
      <c r="H2810" s="328"/>
      <c r="I2810" s="328">
        <v>299.81599999999997</v>
      </c>
      <c r="J2810" s="328"/>
      <c r="K2810" s="328"/>
      <c r="L2810" s="328"/>
      <c r="M2810" s="328"/>
    </row>
    <row r="2811" spans="1:13" x14ac:dyDescent="0.35">
      <c r="A2811" t="s">
        <v>145</v>
      </c>
      <c r="B2811" t="s">
        <v>450</v>
      </c>
      <c r="C2811" t="s">
        <v>451</v>
      </c>
      <c r="D2811" t="s">
        <v>188</v>
      </c>
      <c r="E2811" t="s">
        <v>292</v>
      </c>
      <c r="F2811" s="446"/>
      <c r="G2811" s="446"/>
      <c r="H2811" s="446"/>
      <c r="I2811" s="446">
        <v>31690</v>
      </c>
      <c r="J2811" s="446"/>
      <c r="K2811" s="446"/>
      <c r="L2811" s="446"/>
      <c r="M2811" s="446"/>
    </row>
    <row r="2812" spans="1:13" x14ac:dyDescent="0.35">
      <c r="A2812" t="s">
        <v>145</v>
      </c>
      <c r="B2812" t="s">
        <v>452</v>
      </c>
      <c r="C2812" t="s">
        <v>453</v>
      </c>
      <c r="D2812" t="s">
        <v>188</v>
      </c>
      <c r="E2812" t="s">
        <v>292</v>
      </c>
      <c r="F2812" s="446"/>
      <c r="G2812" s="446"/>
      <c r="H2812" s="446"/>
      <c r="I2812" s="446">
        <v>419</v>
      </c>
      <c r="J2812" s="446"/>
      <c r="K2812" s="446"/>
      <c r="L2812" s="446"/>
      <c r="M2812" s="446"/>
    </row>
    <row r="2813" spans="1:13" x14ac:dyDescent="0.35">
      <c r="A2813" t="s">
        <v>145</v>
      </c>
      <c r="B2813" t="s">
        <v>454</v>
      </c>
      <c r="C2813" t="s">
        <v>455</v>
      </c>
      <c r="D2813" t="s">
        <v>188</v>
      </c>
      <c r="E2813" t="s">
        <v>292</v>
      </c>
      <c r="F2813" s="446"/>
      <c r="G2813" s="446"/>
      <c r="H2813" s="446"/>
      <c r="I2813" s="446">
        <v>336</v>
      </c>
      <c r="J2813" s="446"/>
      <c r="K2813" s="446"/>
      <c r="L2813" s="446"/>
      <c r="M2813" s="446"/>
    </row>
    <row r="2814" spans="1:13" x14ac:dyDescent="0.35">
      <c r="A2814" t="s">
        <v>145</v>
      </c>
      <c r="B2814" t="s">
        <v>456</v>
      </c>
      <c r="C2814" t="s">
        <v>457</v>
      </c>
      <c r="D2814" t="s">
        <v>188</v>
      </c>
      <c r="E2814" t="s">
        <v>292</v>
      </c>
      <c r="F2814" s="446"/>
      <c r="G2814" s="446"/>
      <c r="H2814" s="446"/>
      <c r="I2814" s="446">
        <v>81</v>
      </c>
      <c r="J2814" s="446"/>
      <c r="K2814" s="446"/>
      <c r="L2814" s="446"/>
      <c r="M2814" s="446"/>
    </row>
    <row r="2815" spans="1:13" x14ac:dyDescent="0.35">
      <c r="A2815" t="s">
        <v>145</v>
      </c>
      <c r="B2815" t="s">
        <v>458</v>
      </c>
      <c r="C2815" t="s">
        <v>459</v>
      </c>
      <c r="D2815" t="s">
        <v>172</v>
      </c>
      <c r="E2815" t="s">
        <v>292</v>
      </c>
      <c r="F2815" s="328"/>
      <c r="G2815" s="328"/>
      <c r="H2815" s="328"/>
      <c r="I2815" s="328">
        <v>0</v>
      </c>
      <c r="J2815" s="328"/>
      <c r="K2815" s="328"/>
      <c r="L2815" s="328"/>
      <c r="M2815" s="328"/>
    </row>
    <row r="2816" spans="1:13" x14ac:dyDescent="0.35">
      <c r="A2816" t="s">
        <v>145</v>
      </c>
      <c r="B2816" t="s">
        <v>460</v>
      </c>
      <c r="C2816" t="s">
        <v>461</v>
      </c>
      <c r="D2816" t="s">
        <v>188</v>
      </c>
      <c r="E2816" t="s">
        <v>292</v>
      </c>
      <c r="F2816" s="446"/>
      <c r="G2816" s="446"/>
      <c r="H2816" s="446"/>
      <c r="I2816" s="446">
        <v>0</v>
      </c>
      <c r="J2816" s="446"/>
      <c r="K2816" s="446"/>
      <c r="L2816" s="446"/>
      <c r="M2816" s="446"/>
    </row>
    <row r="2817" spans="1:13" x14ac:dyDescent="0.35">
      <c r="A2817" t="s">
        <v>145</v>
      </c>
      <c r="B2817" t="s">
        <v>462</v>
      </c>
      <c r="C2817" t="s">
        <v>463</v>
      </c>
      <c r="D2817" t="s">
        <v>188</v>
      </c>
      <c r="E2817" t="s">
        <v>292</v>
      </c>
      <c r="F2817" s="446"/>
      <c r="G2817" s="446"/>
      <c r="H2817" s="446"/>
      <c r="I2817" s="446">
        <v>0</v>
      </c>
      <c r="J2817" s="446"/>
      <c r="K2817" s="446"/>
      <c r="L2817" s="446"/>
      <c r="M2817" s="446"/>
    </row>
    <row r="2818" spans="1:13" x14ac:dyDescent="0.35">
      <c r="A2818" t="s">
        <v>145</v>
      </c>
      <c r="B2818" t="s">
        <v>464</v>
      </c>
      <c r="C2818" t="s">
        <v>465</v>
      </c>
      <c r="D2818" t="s">
        <v>188</v>
      </c>
      <c r="E2818" t="s">
        <v>292</v>
      </c>
      <c r="F2818" s="446"/>
      <c r="G2818" s="446"/>
      <c r="H2818" s="446"/>
      <c r="I2818" s="446">
        <v>302</v>
      </c>
      <c r="J2818" s="446"/>
      <c r="K2818" s="446"/>
      <c r="L2818" s="446"/>
      <c r="M2818" s="446"/>
    </row>
    <row r="2819" spans="1:13" x14ac:dyDescent="0.35">
      <c r="A2819" t="s">
        <v>145</v>
      </c>
      <c r="B2819" t="s">
        <v>466</v>
      </c>
      <c r="C2819" t="s">
        <v>467</v>
      </c>
      <c r="D2819" t="s">
        <v>182</v>
      </c>
      <c r="E2819" t="s">
        <v>292</v>
      </c>
      <c r="F2819" s="328"/>
      <c r="G2819" s="328"/>
      <c r="H2819" s="328"/>
      <c r="I2819" s="328" t="s">
        <v>664</v>
      </c>
      <c r="J2819" s="328"/>
      <c r="K2819" s="328"/>
      <c r="L2819" s="328"/>
      <c r="M2819" s="328"/>
    </row>
    <row r="2820" spans="1:13" x14ac:dyDescent="0.35">
      <c r="A2820" t="s">
        <v>145</v>
      </c>
      <c r="B2820" t="s">
        <v>468</v>
      </c>
      <c r="C2820" t="s">
        <v>469</v>
      </c>
      <c r="D2820" t="s">
        <v>188</v>
      </c>
      <c r="E2820" t="s">
        <v>292</v>
      </c>
      <c r="F2820" s="446"/>
      <c r="G2820" s="446"/>
      <c r="H2820" s="446"/>
      <c r="I2820" s="446">
        <v>0</v>
      </c>
      <c r="J2820" s="446"/>
      <c r="K2820" s="446"/>
      <c r="L2820" s="446"/>
      <c r="M2820" s="446"/>
    </row>
    <row r="2821" spans="1:13" x14ac:dyDescent="0.35">
      <c r="A2821" t="s">
        <v>145</v>
      </c>
      <c r="B2821" t="s">
        <v>470</v>
      </c>
      <c r="C2821" t="s">
        <v>471</v>
      </c>
      <c r="D2821" t="s">
        <v>182</v>
      </c>
      <c r="E2821" t="s">
        <v>292</v>
      </c>
      <c r="F2821" s="328"/>
      <c r="G2821" s="328"/>
      <c r="H2821" s="328"/>
      <c r="I2821" s="328" t="s">
        <v>664</v>
      </c>
      <c r="J2821" s="328"/>
      <c r="K2821" s="328"/>
      <c r="L2821" s="328"/>
      <c r="M2821" s="328"/>
    </row>
    <row r="2822" spans="1:13" x14ac:dyDescent="0.35">
      <c r="A2822" t="s">
        <v>145</v>
      </c>
      <c r="B2822" t="s">
        <v>472</v>
      </c>
      <c r="C2822" t="s">
        <v>473</v>
      </c>
      <c r="D2822" t="s">
        <v>188</v>
      </c>
      <c r="E2822" t="s">
        <v>292</v>
      </c>
      <c r="F2822" s="446"/>
      <c r="G2822" s="446"/>
      <c r="H2822" s="446"/>
      <c r="I2822" s="446">
        <v>0</v>
      </c>
      <c r="J2822" s="446"/>
      <c r="K2822" s="446"/>
      <c r="L2822" s="446"/>
      <c r="M2822" s="446"/>
    </row>
    <row r="2823" spans="1:13" x14ac:dyDescent="0.35">
      <c r="A2823" t="s">
        <v>145</v>
      </c>
      <c r="B2823" t="s">
        <v>474</v>
      </c>
      <c r="C2823" t="s">
        <v>475</v>
      </c>
      <c r="D2823" t="s">
        <v>170</v>
      </c>
      <c r="E2823" t="s">
        <v>292</v>
      </c>
      <c r="F2823" s="328"/>
      <c r="G2823" s="328"/>
      <c r="H2823" s="328"/>
      <c r="I2823" s="328">
        <v>-0.3422</v>
      </c>
      <c r="J2823" s="328"/>
      <c r="K2823" s="328"/>
      <c r="L2823" s="328"/>
      <c r="M2823" s="328"/>
    </row>
    <row r="2824" spans="1:13" x14ac:dyDescent="0.35">
      <c r="A2824" t="s">
        <v>145</v>
      </c>
      <c r="B2824" t="s">
        <v>476</v>
      </c>
      <c r="C2824" t="s">
        <v>477</v>
      </c>
      <c r="D2824" t="s">
        <v>170</v>
      </c>
      <c r="E2824" t="s">
        <v>292</v>
      </c>
      <c r="F2824" s="328"/>
      <c r="G2824" s="328"/>
      <c r="H2824" s="328"/>
      <c r="I2824" s="328">
        <v>0.48293429704074198</v>
      </c>
      <c r="J2824" s="328"/>
      <c r="K2824" s="328"/>
      <c r="L2824" s="328"/>
      <c r="M2824" s="328"/>
    </row>
    <row r="2825" spans="1:13" x14ac:dyDescent="0.35">
      <c r="A2825" t="s">
        <v>145</v>
      </c>
      <c r="B2825" t="s">
        <v>478</v>
      </c>
      <c r="C2825" t="s">
        <v>479</v>
      </c>
      <c r="D2825" t="s">
        <v>170</v>
      </c>
      <c r="E2825" t="s">
        <v>292</v>
      </c>
      <c r="F2825" s="328"/>
      <c r="G2825" s="328"/>
      <c r="H2825" s="328"/>
      <c r="I2825" s="328">
        <v>0</v>
      </c>
      <c r="J2825" s="328"/>
      <c r="K2825" s="328"/>
      <c r="L2825" s="328"/>
      <c r="M2825" s="328"/>
    </row>
    <row r="2826" spans="1:13" x14ac:dyDescent="0.35">
      <c r="A2826" t="s">
        <v>145</v>
      </c>
      <c r="B2826" t="s">
        <v>480</v>
      </c>
      <c r="C2826" t="s">
        <v>481</v>
      </c>
      <c r="D2826" t="s">
        <v>170</v>
      </c>
      <c r="E2826" t="s">
        <v>292</v>
      </c>
      <c r="F2826" s="328"/>
      <c r="G2826" s="328"/>
      <c r="H2826" s="328"/>
      <c r="I2826" s="328">
        <v>0</v>
      </c>
      <c r="J2826" s="328"/>
      <c r="K2826" s="328"/>
      <c r="L2826" s="328"/>
      <c r="M2826" s="328"/>
    </row>
    <row r="2827" spans="1:13" x14ac:dyDescent="0.35">
      <c r="A2827" t="s">
        <v>145</v>
      </c>
      <c r="B2827" t="s">
        <v>482</v>
      </c>
      <c r="C2827" t="s">
        <v>483</v>
      </c>
      <c r="D2827" t="s">
        <v>170</v>
      </c>
      <c r="E2827" t="s">
        <v>292</v>
      </c>
      <c r="F2827" s="328"/>
      <c r="G2827" s="328"/>
      <c r="H2827" s="328"/>
      <c r="I2827" s="328">
        <v>-5.04E-2</v>
      </c>
      <c r="J2827" s="328"/>
      <c r="K2827" s="328"/>
      <c r="L2827" s="328"/>
      <c r="M2827" s="328"/>
    </row>
    <row r="2828" spans="1:13" x14ac:dyDescent="0.35">
      <c r="A2828" t="s">
        <v>145</v>
      </c>
      <c r="B2828" t="s">
        <v>484</v>
      </c>
      <c r="C2828" t="s">
        <v>485</v>
      </c>
      <c r="D2828" t="s">
        <v>170</v>
      </c>
      <c r="E2828" t="s">
        <v>292</v>
      </c>
      <c r="F2828" s="328"/>
      <c r="G2828" s="328"/>
      <c r="H2828" s="328"/>
      <c r="I2828" s="328">
        <v>0</v>
      </c>
      <c r="J2828" s="328"/>
      <c r="K2828" s="328"/>
      <c r="L2828" s="328"/>
      <c r="M2828" s="328"/>
    </row>
    <row r="2829" spans="1:13" x14ac:dyDescent="0.35">
      <c r="A2829" t="s">
        <v>145</v>
      </c>
      <c r="B2829" t="s">
        <v>486</v>
      </c>
      <c r="C2829" t="s">
        <v>487</v>
      </c>
      <c r="D2829" t="s">
        <v>170</v>
      </c>
      <c r="E2829" t="s">
        <v>292</v>
      </c>
      <c r="F2829" s="328"/>
      <c r="G2829" s="328"/>
      <c r="H2829" s="328"/>
      <c r="I2829" s="328">
        <v>0</v>
      </c>
      <c r="J2829" s="328"/>
      <c r="K2829" s="328"/>
      <c r="L2829" s="328"/>
      <c r="M2829" s="328"/>
    </row>
    <row r="2830" spans="1:13" x14ac:dyDescent="0.35">
      <c r="A2830" t="s">
        <v>145</v>
      </c>
      <c r="B2830" t="s">
        <v>488</v>
      </c>
      <c r="C2830" t="s">
        <v>489</v>
      </c>
      <c r="D2830" t="s">
        <v>170</v>
      </c>
      <c r="E2830" t="s">
        <v>292</v>
      </c>
      <c r="F2830" s="328"/>
      <c r="G2830" s="328"/>
      <c r="H2830" s="328"/>
      <c r="I2830" s="328">
        <v>0</v>
      </c>
      <c r="J2830" s="328"/>
      <c r="K2830" s="328"/>
      <c r="L2830" s="328"/>
      <c r="M2830" s="328"/>
    </row>
    <row r="2831" spans="1:13" x14ac:dyDescent="0.35">
      <c r="A2831" t="s">
        <v>145</v>
      </c>
      <c r="B2831" t="s">
        <v>490</v>
      </c>
      <c r="C2831" t="s">
        <v>491</v>
      </c>
      <c r="D2831" t="s">
        <v>170</v>
      </c>
      <c r="E2831" t="s">
        <v>292</v>
      </c>
      <c r="F2831" s="328"/>
      <c r="G2831" s="328"/>
      <c r="H2831" s="328"/>
      <c r="I2831" s="328">
        <v>0</v>
      </c>
      <c r="J2831" s="328"/>
      <c r="K2831" s="328"/>
      <c r="L2831" s="328"/>
      <c r="M2831" s="328"/>
    </row>
    <row r="2832" spans="1:13" x14ac:dyDescent="0.35">
      <c r="A2832" t="s">
        <v>145</v>
      </c>
      <c r="B2832" t="s">
        <v>492</v>
      </c>
      <c r="C2832" t="s">
        <v>493</v>
      </c>
      <c r="D2832" t="s">
        <v>170</v>
      </c>
      <c r="E2832" t="s">
        <v>292</v>
      </c>
      <c r="F2832" s="328"/>
      <c r="G2832" s="328"/>
      <c r="H2832" s="328"/>
      <c r="I2832" s="328">
        <v>0</v>
      </c>
      <c r="J2832" s="328"/>
      <c r="K2832" s="328"/>
      <c r="L2832" s="328"/>
      <c r="M2832" s="328"/>
    </row>
    <row r="2833" spans="1:13" x14ac:dyDescent="0.35">
      <c r="A2833" t="s">
        <v>145</v>
      </c>
      <c r="B2833" t="s">
        <v>494</v>
      </c>
      <c r="C2833" t="s">
        <v>495</v>
      </c>
      <c r="D2833" t="s">
        <v>170</v>
      </c>
      <c r="E2833" t="s">
        <v>292</v>
      </c>
      <c r="F2833" s="328"/>
      <c r="G2833" s="328"/>
      <c r="H2833" s="328"/>
      <c r="I2833" s="328">
        <v>0</v>
      </c>
      <c r="J2833" s="328"/>
      <c r="K2833" s="328"/>
      <c r="L2833" s="328"/>
      <c r="M2833" s="328"/>
    </row>
    <row r="2834" spans="1:13" x14ac:dyDescent="0.35">
      <c r="A2834" t="s">
        <v>145</v>
      </c>
      <c r="B2834" t="s">
        <v>496</v>
      </c>
      <c r="C2834" t="s">
        <v>497</v>
      </c>
      <c r="D2834" t="s">
        <v>170</v>
      </c>
      <c r="E2834" t="s">
        <v>292</v>
      </c>
      <c r="F2834" s="328"/>
      <c r="G2834" s="328"/>
      <c r="H2834" s="328"/>
      <c r="I2834" s="328">
        <v>0</v>
      </c>
      <c r="J2834" s="328"/>
      <c r="K2834" s="328"/>
      <c r="L2834" s="328"/>
      <c r="M2834" s="328"/>
    </row>
    <row r="2835" spans="1:13" x14ac:dyDescent="0.35">
      <c r="A2835" t="s">
        <v>145</v>
      </c>
      <c r="B2835" t="s">
        <v>498</v>
      </c>
      <c r="C2835" t="s">
        <v>499</v>
      </c>
      <c r="D2835" t="s">
        <v>170</v>
      </c>
      <c r="E2835" t="s">
        <v>292</v>
      </c>
      <c r="F2835" s="328"/>
      <c r="G2835" s="328"/>
      <c r="H2835" s="328"/>
      <c r="I2835" s="328">
        <v>0</v>
      </c>
      <c r="J2835" s="328"/>
      <c r="K2835" s="328"/>
      <c r="L2835" s="328"/>
      <c r="M2835" s="328"/>
    </row>
    <row r="2836" spans="1:13" x14ac:dyDescent="0.35">
      <c r="A2836" t="s">
        <v>145</v>
      </c>
      <c r="B2836" t="s">
        <v>500</v>
      </c>
      <c r="C2836" t="s">
        <v>501</v>
      </c>
      <c r="D2836" t="s">
        <v>170</v>
      </c>
      <c r="E2836" t="s">
        <v>292</v>
      </c>
      <c r="F2836" s="328"/>
      <c r="G2836" s="328"/>
      <c r="H2836" s="328"/>
      <c r="I2836" s="328">
        <v>0</v>
      </c>
      <c r="J2836" s="328"/>
      <c r="K2836" s="328"/>
      <c r="L2836" s="328"/>
      <c r="M2836" s="328"/>
    </row>
    <row r="2837" spans="1:13" x14ac:dyDescent="0.35">
      <c r="A2837" t="s">
        <v>145</v>
      </c>
      <c r="B2837" t="s">
        <v>502</v>
      </c>
      <c r="C2837" t="s">
        <v>503</v>
      </c>
      <c r="D2837" t="s">
        <v>170</v>
      </c>
      <c r="E2837" t="s">
        <v>292</v>
      </c>
      <c r="F2837" s="328"/>
      <c r="G2837" s="328"/>
      <c r="H2837" s="328"/>
      <c r="I2837" s="328">
        <v>0</v>
      </c>
      <c r="J2837" s="328"/>
      <c r="K2837" s="328"/>
      <c r="L2837" s="328"/>
      <c r="M2837" s="328"/>
    </row>
    <row r="2838" spans="1:13" x14ac:dyDescent="0.35">
      <c r="A2838" t="s">
        <v>145</v>
      </c>
      <c r="B2838" t="s">
        <v>504</v>
      </c>
      <c r="C2838" t="s">
        <v>505</v>
      </c>
      <c r="D2838" t="s">
        <v>170</v>
      </c>
      <c r="E2838" t="s">
        <v>292</v>
      </c>
      <c r="F2838" s="328"/>
      <c r="G2838" s="328"/>
      <c r="H2838" s="328"/>
      <c r="I2838" s="328">
        <v>0</v>
      </c>
      <c r="J2838" s="328"/>
      <c r="K2838" s="328"/>
      <c r="L2838" s="328"/>
      <c r="M2838" s="328"/>
    </row>
    <row r="2839" spans="1:13" x14ac:dyDescent="0.35">
      <c r="A2839" t="s">
        <v>145</v>
      </c>
      <c r="B2839" t="s">
        <v>506</v>
      </c>
      <c r="C2839" t="s">
        <v>507</v>
      </c>
      <c r="D2839" t="s">
        <v>170</v>
      </c>
      <c r="E2839" t="s">
        <v>292</v>
      </c>
      <c r="F2839" s="328"/>
      <c r="G2839" s="328"/>
      <c r="H2839" s="328"/>
      <c r="I2839" s="328">
        <v>0</v>
      </c>
      <c r="J2839" s="328"/>
      <c r="K2839" s="328"/>
      <c r="L2839" s="328"/>
      <c r="M2839" s="328"/>
    </row>
    <row r="2840" spans="1:13" x14ac:dyDescent="0.35">
      <c r="A2840" t="s">
        <v>145</v>
      </c>
      <c r="B2840" t="s">
        <v>508</v>
      </c>
      <c r="C2840" t="s">
        <v>509</v>
      </c>
      <c r="D2840" t="s">
        <v>170</v>
      </c>
      <c r="E2840" t="s">
        <v>292</v>
      </c>
      <c r="F2840" s="328"/>
      <c r="G2840" s="328"/>
      <c r="H2840" s="328"/>
      <c r="I2840" s="328">
        <v>0</v>
      </c>
      <c r="J2840" s="328"/>
      <c r="K2840" s="328"/>
      <c r="L2840" s="328"/>
      <c r="M2840" s="328"/>
    </row>
    <row r="2841" spans="1:13" x14ac:dyDescent="0.35">
      <c r="A2841" t="s">
        <v>145</v>
      </c>
      <c r="B2841" t="s">
        <v>510</v>
      </c>
      <c r="C2841" t="s">
        <v>511</v>
      </c>
      <c r="D2841" t="s">
        <v>170</v>
      </c>
      <c r="E2841" t="s">
        <v>292</v>
      </c>
      <c r="F2841" s="328"/>
      <c r="G2841" s="328"/>
      <c r="H2841" s="328"/>
      <c r="I2841" s="328">
        <v>0</v>
      </c>
      <c r="J2841" s="328"/>
      <c r="K2841" s="328"/>
      <c r="L2841" s="328"/>
      <c r="M2841" s="328"/>
    </row>
    <row r="2842" spans="1:13" x14ac:dyDescent="0.35">
      <c r="A2842" t="s">
        <v>145</v>
      </c>
      <c r="B2842" t="s">
        <v>512</v>
      </c>
      <c r="C2842" t="s">
        <v>513</v>
      </c>
      <c r="D2842" t="s">
        <v>170</v>
      </c>
      <c r="E2842" t="s">
        <v>292</v>
      </c>
      <c r="F2842" s="328"/>
      <c r="G2842" s="328"/>
      <c r="H2842" s="328"/>
      <c r="I2842" s="328">
        <v>0</v>
      </c>
      <c r="J2842" s="328"/>
      <c r="K2842" s="328"/>
      <c r="L2842" s="328"/>
      <c r="M2842" s="328"/>
    </row>
    <row r="2843" spans="1:13" x14ac:dyDescent="0.35">
      <c r="A2843" t="s">
        <v>145</v>
      </c>
      <c r="B2843" t="s">
        <v>514</v>
      </c>
      <c r="C2843" t="s">
        <v>515</v>
      </c>
      <c r="D2843" t="s">
        <v>170</v>
      </c>
      <c r="E2843" t="s">
        <v>292</v>
      </c>
      <c r="F2843" s="328"/>
      <c r="G2843" s="328"/>
      <c r="H2843" s="328"/>
      <c r="I2843" s="328">
        <v>0</v>
      </c>
      <c r="J2843" s="328"/>
      <c r="K2843" s="328"/>
      <c r="L2843" s="328"/>
      <c r="M2843" s="328"/>
    </row>
    <row r="2844" spans="1:13" x14ac:dyDescent="0.35">
      <c r="A2844" t="s">
        <v>145</v>
      </c>
      <c r="B2844" t="s">
        <v>516</v>
      </c>
      <c r="C2844" t="s">
        <v>517</v>
      </c>
      <c r="D2844" t="s">
        <v>170</v>
      </c>
      <c r="E2844" t="s">
        <v>292</v>
      </c>
      <c r="F2844" s="328"/>
      <c r="G2844" s="328"/>
      <c r="H2844" s="328"/>
      <c r="I2844" s="328">
        <v>6.101</v>
      </c>
      <c r="J2844" s="328"/>
      <c r="K2844" s="328"/>
      <c r="L2844" s="328"/>
      <c r="M2844" s="328"/>
    </row>
    <row r="2845" spans="1:13" x14ac:dyDescent="0.35">
      <c r="A2845" t="s">
        <v>145</v>
      </c>
      <c r="B2845" t="s">
        <v>518</v>
      </c>
      <c r="C2845" t="s">
        <v>519</v>
      </c>
      <c r="D2845" t="s">
        <v>170</v>
      </c>
      <c r="E2845" t="s">
        <v>292</v>
      </c>
      <c r="F2845" s="328"/>
      <c r="G2845" s="328"/>
      <c r="H2845" s="328"/>
      <c r="I2845" s="328">
        <v>29.768000000000001</v>
      </c>
      <c r="J2845" s="328"/>
      <c r="K2845" s="328"/>
      <c r="L2845" s="328"/>
      <c r="M2845" s="328"/>
    </row>
    <row r="2846" spans="1:13" x14ac:dyDescent="0.35">
      <c r="A2846" t="s">
        <v>145</v>
      </c>
      <c r="B2846" t="s">
        <v>520</v>
      </c>
      <c r="C2846" t="s">
        <v>521</v>
      </c>
      <c r="D2846" t="s">
        <v>170</v>
      </c>
      <c r="E2846" t="s">
        <v>292</v>
      </c>
      <c r="F2846" s="328"/>
      <c r="G2846" s="328"/>
      <c r="H2846" s="328"/>
      <c r="I2846" s="328">
        <v>0</v>
      </c>
      <c r="J2846" s="328"/>
      <c r="K2846" s="328"/>
      <c r="L2846" s="328"/>
      <c r="M2846" s="328"/>
    </row>
    <row r="2847" spans="1:13" x14ac:dyDescent="0.35">
      <c r="A2847" t="s">
        <v>145</v>
      </c>
      <c r="B2847" t="s">
        <v>522</v>
      </c>
      <c r="C2847" t="s">
        <v>523</v>
      </c>
      <c r="D2847" t="s">
        <v>170</v>
      </c>
      <c r="E2847" t="s">
        <v>292</v>
      </c>
      <c r="F2847" s="328"/>
      <c r="G2847" s="328"/>
      <c r="H2847" s="328"/>
      <c r="I2847" s="328">
        <v>0</v>
      </c>
      <c r="J2847" s="328"/>
      <c r="K2847" s="328"/>
      <c r="L2847" s="328"/>
      <c r="M2847" s="328"/>
    </row>
    <row r="2848" spans="1:13" x14ac:dyDescent="0.35">
      <c r="A2848" t="s">
        <v>145</v>
      </c>
      <c r="B2848" t="s">
        <v>524</v>
      </c>
      <c r="C2848" t="s">
        <v>525</v>
      </c>
      <c r="D2848" t="s">
        <v>170</v>
      </c>
      <c r="E2848" t="s">
        <v>292</v>
      </c>
      <c r="F2848" s="328"/>
      <c r="G2848" s="328"/>
      <c r="H2848" s="328"/>
      <c r="I2848" s="328">
        <v>10.581</v>
      </c>
      <c r="J2848" s="328"/>
      <c r="K2848" s="328"/>
      <c r="L2848" s="328"/>
      <c r="M2848" s="328"/>
    </row>
    <row r="2849" spans="1:13" x14ac:dyDescent="0.35">
      <c r="A2849" t="s">
        <v>145</v>
      </c>
      <c r="B2849" t="s">
        <v>526</v>
      </c>
      <c r="C2849" t="s">
        <v>527</v>
      </c>
      <c r="D2849" t="s">
        <v>170</v>
      </c>
      <c r="E2849" t="s">
        <v>292</v>
      </c>
      <c r="F2849" s="328"/>
      <c r="G2849" s="328"/>
      <c r="H2849" s="328"/>
      <c r="I2849" s="328">
        <v>6.101</v>
      </c>
      <c r="J2849" s="328"/>
      <c r="K2849" s="328"/>
      <c r="L2849" s="328"/>
      <c r="M2849" s="328"/>
    </row>
    <row r="2850" spans="1:13" x14ac:dyDescent="0.35">
      <c r="A2850" t="s">
        <v>145</v>
      </c>
      <c r="B2850" t="s">
        <v>528</v>
      </c>
      <c r="C2850" t="s">
        <v>529</v>
      </c>
      <c r="D2850" t="s">
        <v>170</v>
      </c>
      <c r="E2850" t="s">
        <v>292</v>
      </c>
      <c r="F2850" s="328"/>
      <c r="G2850" s="328"/>
      <c r="H2850" s="328"/>
      <c r="I2850" s="328">
        <v>29.768000000000001</v>
      </c>
      <c r="J2850" s="328"/>
      <c r="K2850" s="328"/>
      <c r="L2850" s="328"/>
      <c r="M2850" s="328"/>
    </row>
    <row r="2851" spans="1:13" x14ac:dyDescent="0.35">
      <c r="A2851" t="s">
        <v>145</v>
      </c>
      <c r="B2851" t="s">
        <v>530</v>
      </c>
      <c r="C2851" t="s">
        <v>531</v>
      </c>
      <c r="D2851" t="s">
        <v>170</v>
      </c>
      <c r="E2851" t="s">
        <v>292</v>
      </c>
      <c r="F2851" s="328"/>
      <c r="G2851" s="328"/>
      <c r="H2851" s="328"/>
      <c r="I2851" s="328">
        <v>0</v>
      </c>
      <c r="J2851" s="328"/>
      <c r="K2851" s="328"/>
      <c r="L2851" s="328"/>
      <c r="M2851" s="328"/>
    </row>
    <row r="2852" spans="1:13" x14ac:dyDescent="0.35">
      <c r="A2852" t="s">
        <v>145</v>
      </c>
      <c r="B2852" t="s">
        <v>532</v>
      </c>
      <c r="C2852" t="s">
        <v>533</v>
      </c>
      <c r="D2852" t="s">
        <v>170</v>
      </c>
      <c r="E2852" t="s">
        <v>292</v>
      </c>
      <c r="F2852" s="328"/>
      <c r="G2852" s="328"/>
      <c r="H2852" s="328"/>
      <c r="I2852" s="328">
        <v>0</v>
      </c>
      <c r="J2852" s="328"/>
      <c r="K2852" s="328"/>
      <c r="L2852" s="328"/>
      <c r="M2852" s="328"/>
    </row>
    <row r="2853" spans="1:13" x14ac:dyDescent="0.35">
      <c r="A2853" t="s">
        <v>145</v>
      </c>
      <c r="B2853" t="s">
        <v>534</v>
      </c>
      <c r="C2853" t="s">
        <v>535</v>
      </c>
      <c r="D2853" t="s">
        <v>170</v>
      </c>
      <c r="E2853" t="s">
        <v>292</v>
      </c>
      <c r="F2853" s="328"/>
      <c r="G2853" s="328"/>
      <c r="H2853" s="328"/>
      <c r="I2853" s="328">
        <v>10.581</v>
      </c>
      <c r="J2853" s="328"/>
      <c r="K2853" s="328"/>
      <c r="L2853" s="328"/>
      <c r="M2853" s="328"/>
    </row>
    <row r="2854" spans="1:13" x14ac:dyDescent="0.35">
      <c r="A2854" t="s">
        <v>145</v>
      </c>
      <c r="B2854" t="s">
        <v>536</v>
      </c>
      <c r="C2854" t="s">
        <v>537</v>
      </c>
      <c r="D2854" t="s">
        <v>170</v>
      </c>
      <c r="E2854" t="s">
        <v>292</v>
      </c>
      <c r="F2854" s="328"/>
      <c r="G2854" s="328"/>
      <c r="H2854" s="328"/>
      <c r="I2854" s="328">
        <v>4.0670000000000002</v>
      </c>
      <c r="J2854" s="328"/>
      <c r="K2854" s="328"/>
      <c r="L2854" s="328"/>
      <c r="M2854" s="328"/>
    </row>
    <row r="2855" spans="1:13" x14ac:dyDescent="0.35">
      <c r="A2855" t="s">
        <v>145</v>
      </c>
      <c r="B2855" t="s">
        <v>538</v>
      </c>
      <c r="C2855" t="s">
        <v>539</v>
      </c>
      <c r="D2855" t="s">
        <v>170</v>
      </c>
      <c r="E2855" t="s">
        <v>292</v>
      </c>
      <c r="F2855" s="328"/>
      <c r="G2855" s="328"/>
      <c r="H2855" s="328"/>
      <c r="I2855" s="328">
        <v>25.594999999999999</v>
      </c>
      <c r="J2855" s="328"/>
      <c r="K2855" s="328"/>
      <c r="L2855" s="328"/>
      <c r="M2855" s="328"/>
    </row>
    <row r="2856" spans="1:13" x14ac:dyDescent="0.35">
      <c r="A2856" t="s">
        <v>145</v>
      </c>
      <c r="B2856" t="s">
        <v>540</v>
      </c>
      <c r="C2856" t="s">
        <v>541</v>
      </c>
      <c r="D2856" t="s">
        <v>170</v>
      </c>
      <c r="E2856" t="s">
        <v>292</v>
      </c>
      <c r="F2856" s="328"/>
      <c r="G2856" s="328"/>
      <c r="H2856" s="328"/>
      <c r="I2856" s="328">
        <v>0</v>
      </c>
      <c r="J2856" s="328"/>
      <c r="K2856" s="328"/>
      <c r="L2856" s="328"/>
      <c r="M2856" s="328"/>
    </row>
    <row r="2857" spans="1:13" x14ac:dyDescent="0.35">
      <c r="A2857" t="s">
        <v>145</v>
      </c>
      <c r="B2857" t="s">
        <v>542</v>
      </c>
      <c r="C2857" t="s">
        <v>543</v>
      </c>
      <c r="D2857" t="s">
        <v>170</v>
      </c>
      <c r="E2857" t="s">
        <v>292</v>
      </c>
      <c r="F2857" s="328"/>
      <c r="G2857" s="328"/>
      <c r="H2857" s="328"/>
      <c r="I2857" s="328">
        <v>0</v>
      </c>
      <c r="J2857" s="328"/>
      <c r="K2857" s="328"/>
      <c r="L2857" s="328"/>
      <c r="M2857" s="328"/>
    </row>
    <row r="2858" spans="1:13" x14ac:dyDescent="0.35">
      <c r="A2858" t="s">
        <v>145</v>
      </c>
      <c r="B2858" t="s">
        <v>544</v>
      </c>
      <c r="C2858" t="s">
        <v>545</v>
      </c>
      <c r="D2858" t="s">
        <v>170</v>
      </c>
      <c r="E2858" t="s">
        <v>292</v>
      </c>
      <c r="F2858" s="328"/>
      <c r="G2858" s="328"/>
      <c r="H2858" s="328"/>
      <c r="I2858" s="328">
        <v>11.831</v>
      </c>
      <c r="J2858" s="328"/>
      <c r="K2858" s="328"/>
      <c r="L2858" s="328"/>
      <c r="M2858" s="328"/>
    </row>
    <row r="2859" spans="1:13" x14ac:dyDescent="0.35">
      <c r="A2859" t="s">
        <v>145</v>
      </c>
      <c r="B2859" t="s">
        <v>546</v>
      </c>
      <c r="C2859" t="s">
        <v>547</v>
      </c>
      <c r="D2859" t="s">
        <v>170</v>
      </c>
      <c r="E2859" t="s">
        <v>292</v>
      </c>
      <c r="F2859" s="328"/>
      <c r="G2859" s="328"/>
      <c r="H2859" s="328"/>
      <c r="I2859" s="328">
        <v>4.0670000000000002</v>
      </c>
      <c r="J2859" s="328"/>
      <c r="K2859" s="328"/>
      <c r="L2859" s="328"/>
      <c r="M2859" s="328"/>
    </row>
    <row r="2860" spans="1:13" x14ac:dyDescent="0.35">
      <c r="A2860" t="s">
        <v>145</v>
      </c>
      <c r="B2860" t="s">
        <v>548</v>
      </c>
      <c r="C2860" t="s">
        <v>549</v>
      </c>
      <c r="D2860" t="s">
        <v>170</v>
      </c>
      <c r="E2860" t="s">
        <v>292</v>
      </c>
      <c r="F2860" s="328"/>
      <c r="G2860" s="328"/>
      <c r="H2860" s="328"/>
      <c r="I2860" s="328">
        <v>25.594999999999999</v>
      </c>
      <c r="J2860" s="328"/>
      <c r="K2860" s="328"/>
      <c r="L2860" s="328"/>
      <c r="M2860" s="328"/>
    </row>
    <row r="2861" spans="1:13" x14ac:dyDescent="0.35">
      <c r="A2861" t="s">
        <v>145</v>
      </c>
      <c r="B2861" t="s">
        <v>550</v>
      </c>
      <c r="C2861" t="s">
        <v>551</v>
      </c>
      <c r="D2861" t="s">
        <v>170</v>
      </c>
      <c r="E2861" t="s">
        <v>292</v>
      </c>
      <c r="F2861" s="328"/>
      <c r="G2861" s="328"/>
      <c r="H2861" s="328"/>
      <c r="I2861" s="328">
        <v>0</v>
      </c>
      <c r="J2861" s="328"/>
      <c r="K2861" s="328"/>
      <c r="L2861" s="328"/>
      <c r="M2861" s="328"/>
    </row>
    <row r="2862" spans="1:13" x14ac:dyDescent="0.35">
      <c r="A2862" t="s">
        <v>145</v>
      </c>
      <c r="B2862" t="s">
        <v>552</v>
      </c>
      <c r="C2862" t="s">
        <v>553</v>
      </c>
      <c r="D2862" t="s">
        <v>170</v>
      </c>
      <c r="E2862" t="s">
        <v>292</v>
      </c>
      <c r="F2862" s="328"/>
      <c r="G2862" s="328"/>
      <c r="H2862" s="328"/>
      <c r="I2862" s="328">
        <v>0</v>
      </c>
      <c r="J2862" s="328"/>
      <c r="K2862" s="328"/>
      <c r="L2862" s="328"/>
      <c r="M2862" s="328"/>
    </row>
    <row r="2863" spans="1:13" x14ac:dyDescent="0.35">
      <c r="A2863" t="s">
        <v>145</v>
      </c>
      <c r="B2863" t="s">
        <v>554</v>
      </c>
      <c r="C2863" t="s">
        <v>555</v>
      </c>
      <c r="D2863" t="s">
        <v>170</v>
      </c>
      <c r="E2863" t="s">
        <v>292</v>
      </c>
      <c r="F2863" s="328"/>
      <c r="G2863" s="328"/>
      <c r="H2863" s="328"/>
      <c r="I2863" s="328">
        <v>11.831</v>
      </c>
      <c r="J2863" s="328"/>
      <c r="K2863" s="328"/>
      <c r="L2863" s="328"/>
      <c r="M2863" s="328"/>
    </row>
    <row r="2864" spans="1:13" x14ac:dyDescent="0.35">
      <c r="A2864" t="s">
        <v>145</v>
      </c>
      <c r="B2864" t="s">
        <v>556</v>
      </c>
      <c r="C2864" t="s">
        <v>557</v>
      </c>
      <c r="D2864" t="s">
        <v>170</v>
      </c>
      <c r="E2864" t="s">
        <v>292</v>
      </c>
      <c r="F2864" s="328"/>
      <c r="G2864" s="328"/>
      <c r="H2864" s="328"/>
      <c r="I2864" s="328">
        <v>-2.0339999999999998</v>
      </c>
      <c r="J2864" s="328"/>
      <c r="K2864" s="328"/>
      <c r="L2864" s="328"/>
      <c r="M2864" s="328"/>
    </row>
    <row r="2865" spans="1:13" x14ac:dyDescent="0.35">
      <c r="A2865" t="s">
        <v>145</v>
      </c>
      <c r="B2865" t="s">
        <v>558</v>
      </c>
      <c r="C2865" t="s">
        <v>559</v>
      </c>
      <c r="D2865" t="s">
        <v>170</v>
      </c>
      <c r="E2865" t="s">
        <v>292</v>
      </c>
      <c r="F2865" s="328"/>
      <c r="G2865" s="328"/>
      <c r="H2865" s="328"/>
      <c r="I2865" s="328">
        <v>-4.173</v>
      </c>
      <c r="J2865" s="328"/>
      <c r="K2865" s="328"/>
      <c r="L2865" s="328"/>
      <c r="M2865" s="328"/>
    </row>
    <row r="2866" spans="1:13" x14ac:dyDescent="0.35">
      <c r="A2866" t="s">
        <v>145</v>
      </c>
      <c r="B2866" t="s">
        <v>560</v>
      </c>
      <c r="C2866" t="s">
        <v>561</v>
      </c>
      <c r="D2866" t="s">
        <v>170</v>
      </c>
      <c r="E2866" t="s">
        <v>292</v>
      </c>
      <c r="F2866" s="328"/>
      <c r="G2866" s="328"/>
      <c r="H2866" s="328"/>
      <c r="I2866" s="328">
        <v>0</v>
      </c>
      <c r="J2866" s="328"/>
      <c r="K2866" s="328"/>
      <c r="L2866" s="328"/>
      <c r="M2866" s="328"/>
    </row>
    <row r="2867" spans="1:13" x14ac:dyDescent="0.35">
      <c r="A2867" t="s">
        <v>145</v>
      </c>
      <c r="B2867" t="s">
        <v>562</v>
      </c>
      <c r="C2867" t="s">
        <v>563</v>
      </c>
      <c r="D2867" t="s">
        <v>170</v>
      </c>
      <c r="E2867" t="s">
        <v>292</v>
      </c>
      <c r="F2867" s="328"/>
      <c r="G2867" s="328"/>
      <c r="H2867" s="328"/>
      <c r="I2867" s="328">
        <v>0</v>
      </c>
      <c r="J2867" s="328"/>
      <c r="K2867" s="328"/>
      <c r="L2867" s="328"/>
      <c r="M2867" s="328"/>
    </row>
    <row r="2868" spans="1:13" x14ac:dyDescent="0.35">
      <c r="A2868" t="s">
        <v>145</v>
      </c>
      <c r="B2868" t="s">
        <v>564</v>
      </c>
      <c r="C2868" t="s">
        <v>565</v>
      </c>
      <c r="D2868" t="s">
        <v>170</v>
      </c>
      <c r="E2868" t="s">
        <v>292</v>
      </c>
      <c r="F2868" s="328"/>
      <c r="G2868" s="328"/>
      <c r="H2868" s="328"/>
      <c r="I2868" s="328">
        <v>1.25</v>
      </c>
      <c r="J2868" s="328"/>
      <c r="K2868" s="328"/>
      <c r="L2868" s="328"/>
      <c r="M2868" s="328"/>
    </row>
    <row r="2869" spans="1:13" x14ac:dyDescent="0.35">
      <c r="A2869" t="s">
        <v>145</v>
      </c>
      <c r="B2869" t="s">
        <v>566</v>
      </c>
      <c r="C2869" t="s">
        <v>567</v>
      </c>
      <c r="D2869" t="s">
        <v>170</v>
      </c>
      <c r="E2869" t="s">
        <v>292</v>
      </c>
      <c r="F2869" s="328"/>
      <c r="G2869" s="328"/>
      <c r="H2869" s="328"/>
      <c r="I2869" s="328">
        <v>-2.0339999999999998</v>
      </c>
      <c r="J2869" s="328"/>
      <c r="K2869" s="328"/>
      <c r="L2869" s="328"/>
      <c r="M2869" s="328"/>
    </row>
    <row r="2870" spans="1:13" x14ac:dyDescent="0.35">
      <c r="A2870" t="s">
        <v>145</v>
      </c>
      <c r="B2870" t="s">
        <v>568</v>
      </c>
      <c r="C2870" t="s">
        <v>569</v>
      </c>
      <c r="D2870" t="s">
        <v>170</v>
      </c>
      <c r="E2870" t="s">
        <v>292</v>
      </c>
      <c r="F2870" s="328"/>
      <c r="G2870" s="328"/>
      <c r="H2870" s="328"/>
      <c r="I2870" s="328">
        <v>-4.173</v>
      </c>
      <c r="J2870" s="328"/>
      <c r="K2870" s="328"/>
      <c r="L2870" s="328"/>
      <c r="M2870" s="328"/>
    </row>
    <row r="2871" spans="1:13" x14ac:dyDescent="0.35">
      <c r="A2871" t="s">
        <v>145</v>
      </c>
      <c r="B2871" t="s">
        <v>570</v>
      </c>
      <c r="C2871" t="s">
        <v>571</v>
      </c>
      <c r="D2871" t="s">
        <v>170</v>
      </c>
      <c r="E2871" t="s">
        <v>292</v>
      </c>
      <c r="F2871" s="328"/>
      <c r="G2871" s="328"/>
      <c r="H2871" s="328"/>
      <c r="I2871" s="328">
        <v>0</v>
      </c>
      <c r="J2871" s="328"/>
      <c r="K2871" s="328"/>
      <c r="L2871" s="328"/>
      <c r="M2871" s="328"/>
    </row>
    <row r="2872" spans="1:13" x14ac:dyDescent="0.35">
      <c r="A2872" t="s">
        <v>145</v>
      </c>
      <c r="B2872" t="s">
        <v>572</v>
      </c>
      <c r="C2872" t="s">
        <v>573</v>
      </c>
      <c r="D2872" t="s">
        <v>170</v>
      </c>
      <c r="E2872" t="s">
        <v>292</v>
      </c>
      <c r="F2872" s="328"/>
      <c r="G2872" s="328"/>
      <c r="H2872" s="328"/>
      <c r="I2872" s="328">
        <v>0</v>
      </c>
      <c r="J2872" s="328"/>
      <c r="K2872" s="328"/>
      <c r="L2872" s="328"/>
      <c r="M2872" s="328"/>
    </row>
    <row r="2873" spans="1:13" x14ac:dyDescent="0.35">
      <c r="A2873" t="s">
        <v>145</v>
      </c>
      <c r="B2873" t="s">
        <v>574</v>
      </c>
      <c r="C2873" t="s">
        <v>575</v>
      </c>
      <c r="D2873" t="s">
        <v>170</v>
      </c>
      <c r="E2873" t="s">
        <v>292</v>
      </c>
      <c r="F2873" s="328"/>
      <c r="G2873" s="328"/>
      <c r="H2873" s="328"/>
      <c r="I2873" s="328">
        <v>1.25</v>
      </c>
      <c r="J2873" s="328"/>
      <c r="K2873" s="328"/>
      <c r="L2873" s="328"/>
      <c r="M2873" s="328"/>
    </row>
    <row r="2874" spans="1:13" x14ac:dyDescent="0.35">
      <c r="A2874" t="s">
        <v>145</v>
      </c>
      <c r="B2874" t="s">
        <v>576</v>
      </c>
      <c r="C2874" t="s">
        <v>577</v>
      </c>
      <c r="D2874" t="s">
        <v>170</v>
      </c>
      <c r="E2874" t="s">
        <v>292</v>
      </c>
      <c r="F2874" s="328"/>
      <c r="G2874" s="328"/>
      <c r="H2874" s="328"/>
      <c r="I2874" s="328">
        <v>-1.7470000000000001</v>
      </c>
      <c r="J2874" s="328"/>
      <c r="K2874" s="328"/>
      <c r="L2874" s="328"/>
      <c r="M2874" s="328"/>
    </row>
    <row r="2875" spans="1:13" x14ac:dyDescent="0.35">
      <c r="A2875" t="s">
        <v>145</v>
      </c>
      <c r="B2875" t="s">
        <v>578</v>
      </c>
      <c r="C2875" t="s">
        <v>579</v>
      </c>
      <c r="D2875" t="s">
        <v>170</v>
      </c>
      <c r="E2875" t="s">
        <v>292</v>
      </c>
      <c r="F2875" s="328"/>
      <c r="G2875" s="328"/>
      <c r="H2875" s="328"/>
      <c r="I2875" s="328">
        <v>-3.3860000000000001</v>
      </c>
      <c r="J2875" s="328"/>
      <c r="K2875" s="328"/>
      <c r="L2875" s="328"/>
      <c r="M2875" s="328"/>
    </row>
    <row r="2876" spans="1:13" x14ac:dyDescent="0.35">
      <c r="A2876" t="s">
        <v>145</v>
      </c>
      <c r="B2876" t="s">
        <v>580</v>
      </c>
      <c r="C2876" t="s">
        <v>581</v>
      </c>
      <c r="D2876" t="s">
        <v>170</v>
      </c>
      <c r="E2876" t="s">
        <v>292</v>
      </c>
      <c r="F2876" s="328"/>
      <c r="G2876" s="328"/>
      <c r="H2876" s="328"/>
      <c r="I2876" s="328">
        <v>0</v>
      </c>
      <c r="J2876" s="328"/>
      <c r="K2876" s="328"/>
      <c r="L2876" s="328"/>
      <c r="M2876" s="328"/>
    </row>
    <row r="2877" spans="1:13" x14ac:dyDescent="0.35">
      <c r="A2877" t="s">
        <v>145</v>
      </c>
      <c r="B2877" t="s">
        <v>582</v>
      </c>
      <c r="C2877" t="s">
        <v>583</v>
      </c>
      <c r="D2877" t="s">
        <v>170</v>
      </c>
      <c r="E2877" t="s">
        <v>292</v>
      </c>
      <c r="F2877" s="328"/>
      <c r="G2877" s="328"/>
      <c r="H2877" s="328"/>
      <c r="I2877" s="328">
        <v>0</v>
      </c>
      <c r="J2877" s="328"/>
      <c r="K2877" s="328"/>
      <c r="L2877" s="328"/>
      <c r="M2877" s="328"/>
    </row>
    <row r="2878" spans="1:13" x14ac:dyDescent="0.35">
      <c r="A2878" t="s">
        <v>145</v>
      </c>
      <c r="B2878" t="s">
        <v>584</v>
      </c>
      <c r="C2878" t="s">
        <v>585</v>
      </c>
      <c r="D2878" t="s">
        <v>170</v>
      </c>
      <c r="E2878" t="s">
        <v>292</v>
      </c>
      <c r="F2878" s="328"/>
      <c r="G2878" s="328"/>
      <c r="H2878" s="328"/>
      <c r="I2878" s="328">
        <v>1.25</v>
      </c>
      <c r="J2878" s="328"/>
      <c r="K2878" s="328"/>
      <c r="L2878" s="328"/>
      <c r="M2878" s="328"/>
    </row>
    <row r="2879" spans="1:13" x14ac:dyDescent="0.35">
      <c r="A2879" t="s">
        <v>145</v>
      </c>
      <c r="B2879" t="s">
        <v>586</v>
      </c>
      <c r="C2879" t="s">
        <v>587</v>
      </c>
      <c r="D2879" t="s">
        <v>170</v>
      </c>
      <c r="E2879" t="s">
        <v>292</v>
      </c>
      <c r="F2879" s="328"/>
      <c r="G2879" s="328"/>
      <c r="H2879" s="328"/>
      <c r="I2879" s="328">
        <v>-1.7470000000000001</v>
      </c>
      <c r="J2879" s="328"/>
      <c r="K2879" s="328"/>
      <c r="L2879" s="328"/>
      <c r="M2879" s="328"/>
    </row>
    <row r="2880" spans="1:13" x14ac:dyDescent="0.35">
      <c r="A2880" t="s">
        <v>145</v>
      </c>
      <c r="B2880" t="s">
        <v>588</v>
      </c>
      <c r="C2880" t="s">
        <v>589</v>
      </c>
      <c r="D2880" t="s">
        <v>170</v>
      </c>
      <c r="E2880" t="s">
        <v>292</v>
      </c>
      <c r="F2880" s="328"/>
      <c r="G2880" s="328"/>
      <c r="H2880" s="328"/>
      <c r="I2880" s="328">
        <v>-3.3860000000000001</v>
      </c>
      <c r="J2880" s="328"/>
      <c r="K2880" s="328"/>
      <c r="L2880" s="328"/>
      <c r="M2880" s="328"/>
    </row>
    <row r="2881" spans="1:13" x14ac:dyDescent="0.35">
      <c r="A2881" t="s">
        <v>145</v>
      </c>
      <c r="B2881" t="s">
        <v>590</v>
      </c>
      <c r="C2881" t="s">
        <v>591</v>
      </c>
      <c r="D2881" t="s">
        <v>170</v>
      </c>
      <c r="E2881" t="s">
        <v>292</v>
      </c>
      <c r="F2881" s="328"/>
      <c r="G2881" s="328"/>
      <c r="H2881" s="328"/>
      <c r="I2881" s="328">
        <v>0</v>
      </c>
      <c r="J2881" s="328"/>
      <c r="K2881" s="328"/>
      <c r="L2881" s="328"/>
      <c r="M2881" s="328"/>
    </row>
    <row r="2882" spans="1:13" x14ac:dyDescent="0.35">
      <c r="A2882" t="s">
        <v>145</v>
      </c>
      <c r="B2882" t="s">
        <v>592</v>
      </c>
      <c r="C2882" t="s">
        <v>593</v>
      </c>
      <c r="D2882" t="s">
        <v>170</v>
      </c>
      <c r="E2882" t="s">
        <v>292</v>
      </c>
      <c r="F2882" s="328"/>
      <c r="G2882" s="328"/>
      <c r="H2882" s="328"/>
      <c r="I2882" s="328">
        <v>0</v>
      </c>
      <c r="J2882" s="328"/>
      <c r="K2882" s="328"/>
      <c r="L2882" s="328"/>
      <c r="M2882" s="328"/>
    </row>
    <row r="2883" spans="1:13" x14ac:dyDescent="0.35">
      <c r="A2883" t="s">
        <v>145</v>
      </c>
      <c r="B2883" t="s">
        <v>594</v>
      </c>
      <c r="C2883" t="s">
        <v>595</v>
      </c>
      <c r="D2883" t="s">
        <v>170</v>
      </c>
      <c r="E2883" t="s">
        <v>292</v>
      </c>
      <c r="F2883" s="328"/>
      <c r="G2883" s="328"/>
      <c r="H2883" s="328"/>
      <c r="I2883" s="328">
        <v>1.25</v>
      </c>
      <c r="J2883" s="328"/>
      <c r="K2883" s="328"/>
      <c r="L2883" s="328"/>
      <c r="M2883" s="328"/>
    </row>
    <row r="2884" spans="1:13" x14ac:dyDescent="0.35">
      <c r="A2884" t="s">
        <v>145</v>
      </c>
      <c r="B2884" t="s">
        <v>596</v>
      </c>
      <c r="C2884" t="s">
        <v>597</v>
      </c>
      <c r="D2884" t="s">
        <v>170</v>
      </c>
      <c r="E2884" t="s">
        <v>292</v>
      </c>
      <c r="F2884" s="328"/>
      <c r="G2884" s="328"/>
      <c r="H2884" s="328"/>
      <c r="I2884" s="328">
        <v>-0.28700000000000098</v>
      </c>
      <c r="J2884" s="328"/>
      <c r="K2884" s="328"/>
      <c r="L2884" s="328"/>
      <c r="M2884" s="328"/>
    </row>
    <row r="2885" spans="1:13" x14ac:dyDescent="0.35">
      <c r="A2885" t="s">
        <v>145</v>
      </c>
      <c r="B2885" t="s">
        <v>598</v>
      </c>
      <c r="C2885" t="s">
        <v>599</v>
      </c>
      <c r="D2885" t="s">
        <v>170</v>
      </c>
      <c r="E2885" t="s">
        <v>292</v>
      </c>
      <c r="F2885" s="328"/>
      <c r="G2885" s="328"/>
      <c r="H2885" s="328"/>
      <c r="I2885" s="328">
        <v>-0.78699999999999803</v>
      </c>
      <c r="J2885" s="328"/>
      <c r="K2885" s="328"/>
      <c r="L2885" s="328"/>
      <c r="M2885" s="328"/>
    </row>
    <row r="2886" spans="1:13" x14ac:dyDescent="0.35">
      <c r="A2886" t="s">
        <v>145</v>
      </c>
      <c r="B2886" t="s">
        <v>600</v>
      </c>
      <c r="C2886" t="s">
        <v>601</v>
      </c>
      <c r="D2886" t="s">
        <v>170</v>
      </c>
      <c r="E2886" t="s">
        <v>292</v>
      </c>
      <c r="F2886" s="328"/>
      <c r="G2886" s="328"/>
      <c r="H2886" s="328"/>
      <c r="I2886" s="328">
        <v>0</v>
      </c>
      <c r="J2886" s="328"/>
      <c r="K2886" s="328"/>
      <c r="L2886" s="328"/>
      <c r="M2886" s="328"/>
    </row>
    <row r="2887" spans="1:13" x14ac:dyDescent="0.35">
      <c r="A2887" t="s">
        <v>145</v>
      </c>
      <c r="B2887" t="s">
        <v>602</v>
      </c>
      <c r="C2887" t="s">
        <v>603</v>
      </c>
      <c r="D2887" t="s">
        <v>170</v>
      </c>
      <c r="E2887" t="s">
        <v>292</v>
      </c>
      <c r="F2887" s="328"/>
      <c r="G2887" s="328"/>
      <c r="H2887" s="328"/>
      <c r="I2887" s="328">
        <v>0</v>
      </c>
      <c r="J2887" s="328"/>
      <c r="K2887" s="328"/>
      <c r="L2887" s="328"/>
      <c r="M2887" s="328"/>
    </row>
    <row r="2888" spans="1:13" x14ac:dyDescent="0.35">
      <c r="A2888" t="s">
        <v>145</v>
      </c>
      <c r="B2888" t="s">
        <v>604</v>
      </c>
      <c r="C2888" t="s">
        <v>605</v>
      </c>
      <c r="D2888" t="s">
        <v>170</v>
      </c>
      <c r="E2888" t="s">
        <v>292</v>
      </c>
      <c r="F2888" s="328"/>
      <c r="G2888" s="328"/>
      <c r="H2888" s="328"/>
      <c r="I2888" s="328">
        <v>0</v>
      </c>
      <c r="J2888" s="328"/>
      <c r="K2888" s="328"/>
      <c r="L2888" s="328"/>
      <c r="M2888" s="328"/>
    </row>
    <row r="2889" spans="1:13" x14ac:dyDescent="0.35">
      <c r="A2889" t="s">
        <v>145</v>
      </c>
      <c r="B2889" t="s">
        <v>606</v>
      </c>
      <c r="C2889" t="s">
        <v>607</v>
      </c>
      <c r="D2889" t="s">
        <v>170</v>
      </c>
      <c r="E2889" t="s">
        <v>292</v>
      </c>
      <c r="F2889" s="328"/>
      <c r="G2889" s="328"/>
      <c r="H2889" s="328"/>
      <c r="I2889" s="328">
        <v>-0.28700000000000098</v>
      </c>
      <c r="J2889" s="328"/>
      <c r="K2889" s="328"/>
      <c r="L2889" s="328"/>
      <c r="M2889" s="328"/>
    </row>
    <row r="2890" spans="1:13" x14ac:dyDescent="0.35">
      <c r="A2890" t="s">
        <v>145</v>
      </c>
      <c r="B2890" t="s">
        <v>608</v>
      </c>
      <c r="C2890" t="s">
        <v>609</v>
      </c>
      <c r="D2890" t="s">
        <v>170</v>
      </c>
      <c r="E2890" t="s">
        <v>292</v>
      </c>
      <c r="F2890" s="328"/>
      <c r="G2890" s="328"/>
      <c r="H2890" s="328"/>
      <c r="I2890" s="328">
        <v>-0.78699999999999803</v>
      </c>
      <c r="J2890" s="328"/>
      <c r="K2890" s="328"/>
      <c r="L2890" s="328"/>
      <c r="M2890" s="328"/>
    </row>
    <row r="2891" spans="1:13" x14ac:dyDescent="0.35">
      <c r="A2891" t="s">
        <v>145</v>
      </c>
      <c r="B2891" t="s">
        <v>610</v>
      </c>
      <c r="C2891" t="s">
        <v>611</v>
      </c>
      <c r="D2891" t="s">
        <v>170</v>
      </c>
      <c r="E2891" t="s">
        <v>292</v>
      </c>
      <c r="F2891" s="328"/>
      <c r="G2891" s="328"/>
      <c r="H2891" s="328"/>
      <c r="I2891" s="328">
        <v>0</v>
      </c>
      <c r="J2891" s="328"/>
      <c r="K2891" s="328"/>
      <c r="L2891" s="328"/>
      <c r="M2891" s="328"/>
    </row>
    <row r="2892" spans="1:13" x14ac:dyDescent="0.35">
      <c r="A2892" t="s">
        <v>145</v>
      </c>
      <c r="B2892" t="s">
        <v>612</v>
      </c>
      <c r="C2892" t="s">
        <v>613</v>
      </c>
      <c r="D2892" t="s">
        <v>170</v>
      </c>
      <c r="E2892" t="s">
        <v>292</v>
      </c>
      <c r="F2892" s="328"/>
      <c r="G2892" s="328"/>
      <c r="H2892" s="328"/>
      <c r="I2892" s="328">
        <v>0</v>
      </c>
      <c r="J2892" s="328"/>
      <c r="K2892" s="328"/>
      <c r="L2892" s="328"/>
      <c r="M2892" s="328"/>
    </row>
    <row r="2893" spans="1:13" x14ac:dyDescent="0.35">
      <c r="A2893" t="s">
        <v>145</v>
      </c>
      <c r="B2893" t="s">
        <v>614</v>
      </c>
      <c r="C2893" t="s">
        <v>615</v>
      </c>
      <c r="D2893" t="s">
        <v>170</v>
      </c>
      <c r="E2893" t="s">
        <v>292</v>
      </c>
      <c r="F2893" s="328"/>
      <c r="G2893" s="328"/>
      <c r="H2893" s="328"/>
      <c r="I2893" s="328">
        <v>0</v>
      </c>
      <c r="J2893" s="328"/>
      <c r="K2893" s="328"/>
      <c r="L2893" s="328"/>
      <c r="M2893" s="328"/>
    </row>
    <row r="2894" spans="1:13" ht="38.25" x14ac:dyDescent="0.35">
      <c r="A2894" t="s">
        <v>145</v>
      </c>
      <c r="B2894" t="s">
        <v>616</v>
      </c>
      <c r="C2894" s="327" t="s">
        <v>617</v>
      </c>
      <c r="D2894" t="s">
        <v>424</v>
      </c>
      <c r="E2894" t="s">
        <v>292</v>
      </c>
      <c r="F2894" s="444"/>
      <c r="G2894" s="444"/>
      <c r="H2894" s="444"/>
      <c r="I2894" s="444">
        <v>256.39</v>
      </c>
      <c r="J2894" s="444"/>
      <c r="K2894" s="444"/>
      <c r="L2894" s="444"/>
      <c r="M2894" s="444"/>
    </row>
    <row r="2895" spans="1:13" ht="25.5" x14ac:dyDescent="0.35">
      <c r="A2895" t="s">
        <v>145</v>
      </c>
      <c r="B2895" t="s">
        <v>618</v>
      </c>
      <c r="C2895" s="327" t="s">
        <v>619</v>
      </c>
      <c r="D2895" t="s">
        <v>424</v>
      </c>
      <c r="E2895" t="s">
        <v>292</v>
      </c>
      <c r="F2895" s="444"/>
      <c r="G2895" s="444"/>
      <c r="H2895" s="444"/>
      <c r="I2895" s="444">
        <v>0.08</v>
      </c>
      <c r="J2895" s="444"/>
      <c r="K2895" s="444"/>
      <c r="L2895" s="444"/>
      <c r="M2895" s="444"/>
    </row>
    <row r="2896" spans="1:13" ht="25.5" x14ac:dyDescent="0.35">
      <c r="A2896" t="s">
        <v>145</v>
      </c>
      <c r="B2896" t="s">
        <v>620</v>
      </c>
      <c r="C2896" s="327" t="s">
        <v>621</v>
      </c>
      <c r="D2896" t="s">
        <v>176</v>
      </c>
      <c r="E2896" t="s">
        <v>292</v>
      </c>
      <c r="F2896" s="445"/>
      <c r="G2896" s="445"/>
      <c r="H2896" s="445"/>
      <c r="I2896" s="445">
        <v>3.1202464994734599E-4</v>
      </c>
      <c r="J2896" s="445"/>
      <c r="K2896" s="445"/>
      <c r="L2896" s="445"/>
      <c r="M2896" s="445"/>
    </row>
    <row r="2897" spans="1:13" x14ac:dyDescent="0.35">
      <c r="A2897" t="s">
        <v>145</v>
      </c>
      <c r="B2897" t="s">
        <v>622</v>
      </c>
      <c r="C2897" t="s">
        <v>623</v>
      </c>
      <c r="D2897" t="s">
        <v>424</v>
      </c>
      <c r="E2897" t="s">
        <v>292</v>
      </c>
      <c r="F2897" s="444"/>
      <c r="G2897" s="444"/>
      <c r="H2897" s="444"/>
      <c r="I2897" s="444">
        <v>222.99</v>
      </c>
      <c r="J2897" s="444"/>
      <c r="K2897" s="444"/>
      <c r="L2897" s="444"/>
      <c r="M2897" s="444"/>
    </row>
    <row r="2898" spans="1:13" x14ac:dyDescent="0.35">
      <c r="A2898" t="s">
        <v>145</v>
      </c>
      <c r="B2898" t="s">
        <v>624</v>
      </c>
      <c r="C2898" t="s">
        <v>625</v>
      </c>
      <c r="D2898" t="s">
        <v>424</v>
      </c>
      <c r="E2898" t="s">
        <v>292</v>
      </c>
      <c r="F2898" s="444"/>
      <c r="G2898" s="444"/>
      <c r="H2898" s="444"/>
      <c r="I2898" s="444">
        <v>7.7</v>
      </c>
      <c r="J2898" s="444"/>
      <c r="K2898" s="444"/>
      <c r="L2898" s="444"/>
      <c r="M2898" s="444"/>
    </row>
    <row r="2899" spans="1:13" x14ac:dyDescent="0.35">
      <c r="A2899" t="s">
        <v>145</v>
      </c>
      <c r="B2899" t="s">
        <v>626</v>
      </c>
      <c r="C2899" t="s">
        <v>627</v>
      </c>
      <c r="D2899" t="s">
        <v>424</v>
      </c>
      <c r="E2899" t="s">
        <v>292</v>
      </c>
      <c r="F2899" s="444"/>
      <c r="G2899" s="444"/>
      <c r="H2899" s="444"/>
      <c r="I2899" s="444">
        <v>179.33</v>
      </c>
      <c r="J2899" s="444"/>
      <c r="K2899" s="444"/>
      <c r="L2899" s="444"/>
      <c r="M2899" s="444"/>
    </row>
    <row r="2900" spans="1:13" x14ac:dyDescent="0.35">
      <c r="A2900" t="s">
        <v>145</v>
      </c>
      <c r="B2900" t="s">
        <v>628</v>
      </c>
      <c r="C2900" t="s">
        <v>629</v>
      </c>
      <c r="D2900" t="s">
        <v>424</v>
      </c>
      <c r="E2900" t="s">
        <v>292</v>
      </c>
      <c r="F2900" s="444"/>
      <c r="G2900" s="444"/>
      <c r="H2900" s="444"/>
      <c r="I2900" s="444">
        <v>6.43</v>
      </c>
      <c r="J2900" s="444"/>
      <c r="K2900" s="444"/>
      <c r="L2900" s="444"/>
      <c r="M2900" s="444"/>
    </row>
    <row r="2901" spans="1:13" x14ac:dyDescent="0.35">
      <c r="A2901" t="s">
        <v>145</v>
      </c>
      <c r="B2901" t="s">
        <v>630</v>
      </c>
      <c r="C2901" t="s">
        <v>631</v>
      </c>
      <c r="D2901" t="s">
        <v>188</v>
      </c>
      <c r="E2901" t="s">
        <v>292</v>
      </c>
      <c r="F2901" s="446"/>
      <c r="G2901" s="446"/>
      <c r="H2901" s="446"/>
      <c r="I2901" s="446">
        <v>745.33799999999997</v>
      </c>
      <c r="J2901" s="446"/>
      <c r="K2901" s="446"/>
      <c r="L2901" s="446"/>
      <c r="M2901" s="446"/>
    </row>
    <row r="2902" spans="1:13" x14ac:dyDescent="0.35">
      <c r="A2902" t="s">
        <v>145</v>
      </c>
      <c r="B2902" t="s">
        <v>632</v>
      </c>
      <c r="C2902" t="s">
        <v>633</v>
      </c>
      <c r="D2902" t="s">
        <v>188</v>
      </c>
      <c r="E2902" t="s">
        <v>292</v>
      </c>
      <c r="F2902" s="446"/>
      <c r="G2902" s="446"/>
      <c r="H2902" s="446"/>
      <c r="I2902" s="446">
        <v>0</v>
      </c>
      <c r="J2902" s="446"/>
      <c r="K2902" s="446"/>
      <c r="L2902" s="446"/>
      <c r="M2902" s="446"/>
    </row>
    <row r="2903" spans="1:13" x14ac:dyDescent="0.35">
      <c r="A2903" t="s">
        <v>145</v>
      </c>
      <c r="B2903" t="s">
        <v>634</v>
      </c>
      <c r="C2903" t="s">
        <v>635</v>
      </c>
      <c r="D2903" t="s">
        <v>636</v>
      </c>
      <c r="E2903" t="s">
        <v>292</v>
      </c>
      <c r="F2903" s="446"/>
      <c r="G2903" s="446"/>
      <c r="H2903" s="446"/>
      <c r="I2903" s="446">
        <v>0</v>
      </c>
      <c r="J2903" s="446"/>
      <c r="K2903" s="446"/>
      <c r="L2903" s="446"/>
      <c r="M2903" s="446"/>
    </row>
    <row r="2904" spans="1:13" x14ac:dyDescent="0.35">
      <c r="A2904" t="s">
        <v>145</v>
      </c>
      <c r="B2904" t="s">
        <v>637</v>
      </c>
      <c r="C2904" t="s">
        <v>638</v>
      </c>
      <c r="D2904" t="s">
        <v>636</v>
      </c>
      <c r="E2904" t="s">
        <v>292</v>
      </c>
      <c r="F2904" s="446"/>
      <c r="G2904" s="446"/>
      <c r="H2904" s="446"/>
      <c r="I2904" s="446">
        <v>0</v>
      </c>
      <c r="J2904" s="446"/>
      <c r="K2904" s="446"/>
      <c r="L2904" s="446"/>
      <c r="M2904" s="446"/>
    </row>
    <row r="2905" spans="1:13" x14ac:dyDescent="0.35">
      <c r="A2905" t="s">
        <v>145</v>
      </c>
      <c r="B2905" t="s">
        <v>639</v>
      </c>
      <c r="C2905" t="s">
        <v>640</v>
      </c>
      <c r="D2905" t="s">
        <v>176</v>
      </c>
      <c r="E2905" t="s">
        <v>292</v>
      </c>
      <c r="F2905" s="445"/>
      <c r="G2905" s="445"/>
      <c r="H2905" s="445"/>
      <c r="I2905" s="445">
        <v>0</v>
      </c>
      <c r="J2905" s="445"/>
      <c r="K2905" s="445"/>
      <c r="L2905" s="445"/>
      <c r="M2905" s="445"/>
    </row>
    <row r="2906" spans="1:13" x14ac:dyDescent="0.35">
      <c r="A2906" t="s">
        <v>145</v>
      </c>
      <c r="B2906" t="s">
        <v>641</v>
      </c>
      <c r="C2906" t="s">
        <v>642</v>
      </c>
      <c r="D2906" t="s">
        <v>636</v>
      </c>
      <c r="E2906" t="s">
        <v>292</v>
      </c>
      <c r="F2906" s="446"/>
      <c r="G2906" s="446"/>
      <c r="H2906" s="446"/>
      <c r="I2906" s="446">
        <v>0</v>
      </c>
      <c r="J2906" s="446"/>
      <c r="K2906" s="446"/>
      <c r="L2906" s="446"/>
      <c r="M2906" s="446"/>
    </row>
    <row r="2907" spans="1:13" x14ac:dyDescent="0.35">
      <c r="A2907" t="s">
        <v>145</v>
      </c>
      <c r="B2907" t="s">
        <v>643</v>
      </c>
      <c r="C2907" t="s">
        <v>644</v>
      </c>
      <c r="D2907" t="s">
        <v>176</v>
      </c>
      <c r="E2907" t="s">
        <v>292</v>
      </c>
      <c r="F2907" s="445"/>
      <c r="G2907" s="445"/>
      <c r="H2907" s="445"/>
      <c r="I2907" s="445">
        <v>0.118608286784361</v>
      </c>
      <c r="J2907" s="445"/>
      <c r="K2907" s="445"/>
      <c r="L2907" s="445"/>
      <c r="M2907" s="445"/>
    </row>
    <row r="2908" spans="1:13" x14ac:dyDescent="0.35">
      <c r="A2908" t="s">
        <v>145</v>
      </c>
      <c r="B2908" t="s">
        <v>645</v>
      </c>
      <c r="C2908" t="s">
        <v>646</v>
      </c>
      <c r="D2908" t="s">
        <v>636</v>
      </c>
      <c r="E2908" t="s">
        <v>292</v>
      </c>
      <c r="F2908" s="446"/>
      <c r="G2908" s="446"/>
      <c r="H2908" s="446"/>
      <c r="I2908" s="446">
        <v>0</v>
      </c>
      <c r="J2908" s="446"/>
      <c r="K2908" s="446"/>
      <c r="L2908" s="446"/>
      <c r="M2908" s="446"/>
    </row>
    <row r="2909" spans="1:13" x14ac:dyDescent="0.35">
      <c r="A2909" t="s">
        <v>145</v>
      </c>
      <c r="B2909" t="s">
        <v>647</v>
      </c>
      <c r="C2909" t="s">
        <v>648</v>
      </c>
      <c r="D2909" t="s">
        <v>176</v>
      </c>
      <c r="E2909" t="s">
        <v>292</v>
      </c>
      <c r="F2909" s="445"/>
      <c r="G2909" s="445"/>
      <c r="H2909" s="445"/>
      <c r="I2909" s="445">
        <v>0.88139138813406803</v>
      </c>
      <c r="J2909" s="445"/>
      <c r="K2909" s="445"/>
      <c r="L2909" s="445"/>
      <c r="M2909" s="445"/>
    </row>
    <row r="2910" spans="1:13" x14ac:dyDescent="0.35">
      <c r="A2910" t="s">
        <v>145</v>
      </c>
      <c r="B2910" t="s">
        <v>649</v>
      </c>
      <c r="C2910" t="s">
        <v>650</v>
      </c>
      <c r="D2910" t="s">
        <v>176</v>
      </c>
      <c r="E2910" t="s">
        <v>292</v>
      </c>
      <c r="F2910" s="445"/>
      <c r="G2910" s="445"/>
      <c r="H2910" s="445"/>
      <c r="I2910" s="445">
        <v>0</v>
      </c>
      <c r="J2910" s="445"/>
      <c r="K2910" s="445"/>
      <c r="L2910" s="445"/>
      <c r="M2910" s="445"/>
    </row>
    <row r="2911" spans="1:13" x14ac:dyDescent="0.35">
      <c r="A2911" t="s">
        <v>145</v>
      </c>
      <c r="B2911" t="s">
        <v>651</v>
      </c>
      <c r="C2911" t="s">
        <v>652</v>
      </c>
      <c r="D2911" t="s">
        <v>176</v>
      </c>
      <c r="E2911" t="s">
        <v>292</v>
      </c>
      <c r="F2911" s="445"/>
      <c r="G2911" s="445"/>
      <c r="H2911" s="445"/>
      <c r="I2911" s="445">
        <v>0</v>
      </c>
      <c r="J2911" s="445"/>
      <c r="K2911" s="445"/>
      <c r="L2911" s="445"/>
      <c r="M2911" s="445"/>
    </row>
    <row r="2912" spans="1:13" x14ac:dyDescent="0.35">
      <c r="A2912" t="s">
        <v>145</v>
      </c>
      <c r="B2912" t="s">
        <v>653</v>
      </c>
      <c r="C2912" t="s">
        <v>654</v>
      </c>
      <c r="D2912" t="s">
        <v>176</v>
      </c>
      <c r="E2912" t="s">
        <v>292</v>
      </c>
      <c r="F2912" s="445"/>
      <c r="G2912" s="445"/>
      <c r="H2912" s="445"/>
      <c r="I2912" s="445">
        <v>0</v>
      </c>
      <c r="J2912" s="445"/>
      <c r="K2912" s="445"/>
      <c r="L2912" s="445"/>
      <c r="M2912" s="445"/>
    </row>
    <row r="2913" spans="1:13" x14ac:dyDescent="0.35">
      <c r="A2913" t="s">
        <v>145</v>
      </c>
      <c r="B2913" t="s">
        <v>655</v>
      </c>
      <c r="C2913" t="s">
        <v>656</v>
      </c>
      <c r="D2913" t="s">
        <v>189</v>
      </c>
      <c r="E2913" t="s">
        <v>292</v>
      </c>
      <c r="F2913" s="446"/>
      <c r="G2913" s="446"/>
      <c r="H2913" s="446"/>
      <c r="I2913" s="446">
        <v>0</v>
      </c>
      <c r="J2913" s="446"/>
      <c r="K2913" s="446"/>
      <c r="L2913" s="446"/>
      <c r="M2913" s="446"/>
    </row>
    <row r="2914" spans="1:13" x14ac:dyDescent="0.35">
      <c r="A2914" t="s">
        <v>145</v>
      </c>
      <c r="B2914" t="s">
        <v>657</v>
      </c>
      <c r="C2914" t="s">
        <v>658</v>
      </c>
      <c r="D2914" t="s">
        <v>170</v>
      </c>
      <c r="E2914" t="s">
        <v>292</v>
      </c>
      <c r="F2914" s="328"/>
      <c r="G2914" s="328"/>
      <c r="H2914" s="328"/>
      <c r="I2914" s="328">
        <v>7.0999999999999994E-2</v>
      </c>
      <c r="J2914" s="328"/>
      <c r="K2914" s="328"/>
      <c r="L2914" s="328"/>
      <c r="M2914" s="328"/>
    </row>
    <row r="2915" spans="1:13" x14ac:dyDescent="0.35">
      <c r="A2915" t="s">
        <v>145</v>
      </c>
      <c r="B2915" t="s">
        <v>659</v>
      </c>
      <c r="C2915" t="s">
        <v>660</v>
      </c>
      <c r="D2915" t="s">
        <v>170</v>
      </c>
      <c r="E2915" t="s">
        <v>292</v>
      </c>
      <c r="F2915" s="328"/>
      <c r="G2915" s="328"/>
      <c r="H2915" s="328"/>
      <c r="I2915" s="328">
        <v>0</v>
      </c>
      <c r="J2915" s="328"/>
      <c r="K2915" s="328"/>
      <c r="L2915" s="328"/>
      <c r="M2915" s="328"/>
    </row>
    <row r="2916" spans="1:13" x14ac:dyDescent="0.35">
      <c r="A2916" t="s">
        <v>147</v>
      </c>
      <c r="B2916" t="s">
        <v>290</v>
      </c>
      <c r="C2916" t="s">
        <v>291</v>
      </c>
      <c r="D2916" t="s">
        <v>170</v>
      </c>
      <c r="E2916" t="s">
        <v>292</v>
      </c>
      <c r="F2916" s="328"/>
      <c r="G2916" s="328"/>
      <c r="H2916" s="328"/>
      <c r="I2916" s="328">
        <v>18.861999999999998</v>
      </c>
      <c r="J2916" s="328"/>
      <c r="K2916" s="328"/>
      <c r="L2916" s="328"/>
      <c r="M2916" s="328"/>
    </row>
    <row r="2917" spans="1:13" x14ac:dyDescent="0.35">
      <c r="A2917" t="s">
        <v>147</v>
      </c>
      <c r="B2917" t="s">
        <v>293</v>
      </c>
      <c r="C2917" t="s">
        <v>294</v>
      </c>
      <c r="D2917" t="s">
        <v>172</v>
      </c>
      <c r="E2917" t="s">
        <v>292</v>
      </c>
      <c r="F2917" s="328"/>
      <c r="G2917" s="328"/>
      <c r="H2917" s="328"/>
      <c r="I2917" s="328">
        <v>880.649</v>
      </c>
      <c r="J2917" s="328"/>
      <c r="K2917" s="328"/>
      <c r="L2917" s="328"/>
      <c r="M2917" s="328"/>
    </row>
    <row r="2918" spans="1:13" x14ac:dyDescent="0.35">
      <c r="A2918" t="s">
        <v>147</v>
      </c>
      <c r="B2918" t="s">
        <v>295</v>
      </c>
      <c r="C2918" t="s">
        <v>296</v>
      </c>
      <c r="D2918" t="s">
        <v>188</v>
      </c>
      <c r="E2918" t="s">
        <v>292</v>
      </c>
      <c r="F2918" s="443"/>
      <c r="G2918" s="443"/>
      <c r="H2918" s="443">
        <v>3.22</v>
      </c>
      <c r="I2918" s="443">
        <v>2.2599999999999998</v>
      </c>
      <c r="J2918" s="443"/>
      <c r="K2918" s="443"/>
      <c r="L2918" s="443"/>
      <c r="M2918" s="443"/>
    </row>
    <row r="2919" spans="1:13" x14ac:dyDescent="0.35">
      <c r="A2919" t="s">
        <v>147</v>
      </c>
      <c r="B2919" t="s">
        <v>297</v>
      </c>
      <c r="C2919" t="s">
        <v>298</v>
      </c>
      <c r="D2919" t="s">
        <v>205</v>
      </c>
      <c r="E2919" t="s">
        <v>292</v>
      </c>
      <c r="I2919" t="s">
        <v>299</v>
      </c>
    </row>
    <row r="2920" spans="1:13" x14ac:dyDescent="0.35">
      <c r="A2920" t="s">
        <v>147</v>
      </c>
      <c r="B2920" t="s">
        <v>300</v>
      </c>
      <c r="C2920" t="s">
        <v>301</v>
      </c>
      <c r="D2920" t="s">
        <v>170</v>
      </c>
      <c r="E2920" t="s">
        <v>292</v>
      </c>
      <c r="F2920" s="328"/>
      <c r="G2920" s="328"/>
      <c r="H2920" s="328"/>
      <c r="I2920" s="328">
        <v>-0.13546</v>
      </c>
      <c r="J2920" s="328"/>
      <c r="K2920" s="328"/>
      <c r="L2920" s="328"/>
      <c r="M2920" s="328"/>
    </row>
    <row r="2921" spans="1:13" x14ac:dyDescent="0.35">
      <c r="A2921" t="s">
        <v>147</v>
      </c>
      <c r="B2921" t="s">
        <v>302</v>
      </c>
      <c r="C2921" t="s">
        <v>303</v>
      </c>
      <c r="D2921" t="s">
        <v>170</v>
      </c>
      <c r="E2921" t="s">
        <v>292</v>
      </c>
      <c r="F2921" s="328"/>
      <c r="G2921" s="328"/>
      <c r="H2921" s="328"/>
      <c r="I2921" s="328">
        <v>-2.4278599999999999</v>
      </c>
      <c r="J2921" s="328"/>
      <c r="K2921" s="328"/>
      <c r="L2921" s="328"/>
      <c r="M2921" s="328"/>
    </row>
    <row r="2922" spans="1:13" x14ac:dyDescent="0.35">
      <c r="A2922" t="s">
        <v>147</v>
      </c>
      <c r="B2922" t="s">
        <v>304</v>
      </c>
      <c r="C2922" t="s">
        <v>305</v>
      </c>
      <c r="D2922" t="s">
        <v>186</v>
      </c>
      <c r="E2922" t="s">
        <v>292</v>
      </c>
      <c r="F2922" s="443"/>
      <c r="G2922" s="443"/>
      <c r="H2922" s="443">
        <v>6.9444444444444397E-3</v>
      </c>
      <c r="I2922" s="443">
        <v>2.18432420583442E-2</v>
      </c>
      <c r="J2922" s="443"/>
      <c r="K2922" s="443"/>
      <c r="L2922" s="443"/>
      <c r="M2922" s="443"/>
    </row>
    <row r="2923" spans="1:13" x14ac:dyDescent="0.35">
      <c r="A2923" t="s">
        <v>147</v>
      </c>
      <c r="B2923" t="s">
        <v>306</v>
      </c>
      <c r="C2923" t="s">
        <v>307</v>
      </c>
      <c r="D2923" t="s">
        <v>205</v>
      </c>
      <c r="E2923" t="s">
        <v>292</v>
      </c>
      <c r="I2923" t="s">
        <v>299</v>
      </c>
    </row>
    <row r="2924" spans="1:13" x14ac:dyDescent="0.35">
      <c r="A2924" t="s">
        <v>147</v>
      </c>
      <c r="B2924" t="s">
        <v>309</v>
      </c>
      <c r="C2924" t="s">
        <v>310</v>
      </c>
      <c r="D2924" t="s">
        <v>170</v>
      </c>
      <c r="E2924" t="s">
        <v>292</v>
      </c>
      <c r="F2924" s="328"/>
      <c r="G2924" s="328"/>
      <c r="H2924" s="328"/>
      <c r="I2924" s="328">
        <v>-3.0874999999999999</v>
      </c>
      <c r="J2924" s="328"/>
      <c r="K2924" s="328"/>
      <c r="L2924" s="328"/>
      <c r="M2924" s="328"/>
    </row>
    <row r="2925" spans="1:13" x14ac:dyDescent="0.35">
      <c r="A2925" t="s">
        <v>147</v>
      </c>
      <c r="B2925" t="s">
        <v>311</v>
      </c>
      <c r="C2925" t="s">
        <v>312</v>
      </c>
      <c r="D2925" t="s">
        <v>170</v>
      </c>
      <c r="E2925" t="s">
        <v>292</v>
      </c>
      <c r="F2925" s="328"/>
      <c r="G2925" s="328"/>
      <c r="H2925" s="328"/>
      <c r="I2925" s="328">
        <v>-7.0281000000000002</v>
      </c>
      <c r="J2925" s="328"/>
      <c r="K2925" s="328"/>
      <c r="L2925" s="328"/>
      <c r="M2925" s="328"/>
    </row>
    <row r="2926" spans="1:13" x14ac:dyDescent="0.35">
      <c r="A2926" t="s">
        <v>147</v>
      </c>
      <c r="B2926" t="s">
        <v>313</v>
      </c>
      <c r="C2926" t="s">
        <v>314</v>
      </c>
      <c r="D2926" t="s">
        <v>189</v>
      </c>
      <c r="E2926" t="s">
        <v>292</v>
      </c>
      <c r="F2926" s="444"/>
      <c r="G2926" s="444"/>
      <c r="H2926" s="444">
        <v>94.5</v>
      </c>
      <c r="I2926" s="444">
        <v>1.05152471083071</v>
      </c>
      <c r="J2926" s="444"/>
      <c r="K2926" s="444"/>
      <c r="L2926" s="444"/>
      <c r="M2926" s="444"/>
    </row>
    <row r="2927" spans="1:13" x14ac:dyDescent="0.35">
      <c r="A2927" t="s">
        <v>147</v>
      </c>
      <c r="B2927" t="s">
        <v>315</v>
      </c>
      <c r="C2927" t="s">
        <v>316</v>
      </c>
      <c r="D2927" t="s">
        <v>205</v>
      </c>
      <c r="E2927" t="s">
        <v>292</v>
      </c>
      <c r="I2927" t="s">
        <v>308</v>
      </c>
    </row>
    <row r="2928" spans="1:13" x14ac:dyDescent="0.35">
      <c r="A2928" t="s">
        <v>147</v>
      </c>
      <c r="B2928" t="s">
        <v>317</v>
      </c>
      <c r="C2928" t="s">
        <v>318</v>
      </c>
      <c r="D2928" t="s">
        <v>170</v>
      </c>
      <c r="E2928" t="s">
        <v>292</v>
      </c>
      <c r="F2928" s="328"/>
      <c r="G2928" s="328"/>
      <c r="H2928" s="328"/>
      <c r="I2928" s="328">
        <v>0.30320000000000003</v>
      </c>
      <c r="J2928" s="328"/>
      <c r="K2928" s="328"/>
      <c r="L2928" s="328"/>
      <c r="M2928" s="328"/>
    </row>
    <row r="2929" spans="1:13" x14ac:dyDescent="0.35">
      <c r="A2929" t="s">
        <v>147</v>
      </c>
      <c r="B2929" t="s">
        <v>319</v>
      </c>
      <c r="C2929" t="s">
        <v>320</v>
      </c>
      <c r="D2929" t="s">
        <v>170</v>
      </c>
      <c r="E2929" t="s">
        <v>292</v>
      </c>
      <c r="F2929" s="328"/>
      <c r="G2929" s="328"/>
      <c r="H2929" s="328"/>
      <c r="I2929" s="328">
        <v>2.5014000000000101</v>
      </c>
      <c r="J2929" s="328"/>
      <c r="K2929" s="328"/>
      <c r="L2929" s="328"/>
      <c r="M2929" s="328"/>
    </row>
    <row r="2930" spans="1:13" x14ac:dyDescent="0.35">
      <c r="A2930" t="s">
        <v>147</v>
      </c>
      <c r="B2930" t="s">
        <v>321</v>
      </c>
      <c r="C2930" t="s">
        <v>322</v>
      </c>
      <c r="D2930" t="s">
        <v>189</v>
      </c>
      <c r="E2930" t="s">
        <v>292</v>
      </c>
      <c r="F2930" s="444"/>
      <c r="G2930" s="444"/>
      <c r="H2930" s="444">
        <v>143.1</v>
      </c>
      <c r="I2930" s="444">
        <v>-5.1388888888888902</v>
      </c>
      <c r="J2930" s="444"/>
      <c r="K2930" s="444"/>
      <c r="L2930" s="444"/>
      <c r="M2930" s="444"/>
    </row>
    <row r="2931" spans="1:13" x14ac:dyDescent="0.35">
      <c r="A2931" t="s">
        <v>147</v>
      </c>
      <c r="B2931" t="s">
        <v>323</v>
      </c>
      <c r="C2931" t="s">
        <v>324</v>
      </c>
      <c r="D2931" t="s">
        <v>205</v>
      </c>
      <c r="E2931" t="s">
        <v>292</v>
      </c>
      <c r="I2931" t="s">
        <v>299</v>
      </c>
    </row>
    <row r="2932" spans="1:13" x14ac:dyDescent="0.35">
      <c r="A2932" t="s">
        <v>147</v>
      </c>
      <c r="B2932" t="s">
        <v>325</v>
      </c>
      <c r="C2932" t="s">
        <v>326</v>
      </c>
      <c r="D2932" t="s">
        <v>170</v>
      </c>
      <c r="E2932" t="s">
        <v>292</v>
      </c>
      <c r="F2932" s="328"/>
      <c r="G2932" s="328"/>
      <c r="H2932" s="328"/>
      <c r="I2932" s="328">
        <v>-1.224</v>
      </c>
      <c r="J2932" s="328"/>
      <c r="K2932" s="328"/>
      <c r="L2932" s="328"/>
      <c r="M2932" s="328"/>
    </row>
    <row r="2933" spans="1:13" x14ac:dyDescent="0.35">
      <c r="A2933" t="s">
        <v>147</v>
      </c>
      <c r="B2933" t="s">
        <v>327</v>
      </c>
      <c r="C2933" t="s">
        <v>328</v>
      </c>
      <c r="D2933" t="s">
        <v>170</v>
      </c>
      <c r="E2933" t="s">
        <v>292</v>
      </c>
      <c r="F2933" s="328"/>
      <c r="G2933" s="328"/>
      <c r="H2933" s="328"/>
      <c r="I2933" s="328" t="s">
        <v>661</v>
      </c>
      <c r="J2933" s="328"/>
      <c r="K2933" s="328"/>
      <c r="L2933" s="328"/>
      <c r="M2933" s="328"/>
    </row>
    <row r="2934" spans="1:13" x14ac:dyDescent="0.35">
      <c r="A2934" t="s">
        <v>147</v>
      </c>
      <c r="B2934" t="s">
        <v>329</v>
      </c>
      <c r="C2934" t="s">
        <v>330</v>
      </c>
      <c r="D2934" t="s">
        <v>188</v>
      </c>
      <c r="E2934" t="s">
        <v>292</v>
      </c>
      <c r="F2934" s="444"/>
      <c r="G2934" s="444"/>
      <c r="H2934" s="444">
        <v>155.1</v>
      </c>
      <c r="I2934" s="444">
        <v>185.34530156477399</v>
      </c>
      <c r="J2934" s="444"/>
      <c r="K2934" s="444"/>
      <c r="L2934" s="444"/>
      <c r="M2934" s="444"/>
    </row>
    <row r="2935" spans="1:13" x14ac:dyDescent="0.35">
      <c r="A2935" t="s">
        <v>147</v>
      </c>
      <c r="B2935" t="s">
        <v>331</v>
      </c>
      <c r="C2935" t="s">
        <v>332</v>
      </c>
      <c r="D2935" t="s">
        <v>205</v>
      </c>
      <c r="E2935" t="s">
        <v>292</v>
      </c>
      <c r="I2935" t="s">
        <v>299</v>
      </c>
    </row>
    <row r="2936" spans="1:13" x14ac:dyDescent="0.35">
      <c r="A2936" t="s">
        <v>147</v>
      </c>
      <c r="B2936" t="s">
        <v>333</v>
      </c>
      <c r="C2936" t="s">
        <v>334</v>
      </c>
      <c r="D2936" t="s">
        <v>170</v>
      </c>
      <c r="E2936" t="s">
        <v>292</v>
      </c>
      <c r="F2936" s="328"/>
      <c r="G2936" s="328"/>
      <c r="H2936" s="328"/>
      <c r="I2936" s="328">
        <v>-0.79800000000000004</v>
      </c>
      <c r="J2936" s="328"/>
      <c r="K2936" s="328"/>
      <c r="L2936" s="328"/>
      <c r="M2936" s="328"/>
    </row>
    <row r="2937" spans="1:13" x14ac:dyDescent="0.35">
      <c r="A2937" t="s">
        <v>147</v>
      </c>
      <c r="B2937" t="s">
        <v>335</v>
      </c>
      <c r="C2937" t="s">
        <v>336</v>
      </c>
      <c r="D2937" t="s">
        <v>170</v>
      </c>
      <c r="E2937" t="s">
        <v>292</v>
      </c>
      <c r="F2937" s="328"/>
      <c r="G2937" s="328"/>
      <c r="H2937" s="328"/>
      <c r="I2937" s="328">
        <v>-4.9316778569353303</v>
      </c>
      <c r="J2937" s="328"/>
      <c r="K2937" s="328"/>
      <c r="L2937" s="328"/>
      <c r="M2937" s="328"/>
    </row>
    <row r="2938" spans="1:13" x14ac:dyDescent="0.35">
      <c r="A2938" t="s">
        <v>147</v>
      </c>
      <c r="B2938" t="s">
        <v>337</v>
      </c>
      <c r="C2938" t="s">
        <v>338</v>
      </c>
      <c r="D2938" t="s">
        <v>189</v>
      </c>
      <c r="E2938" t="s">
        <v>292</v>
      </c>
      <c r="F2938" s="443"/>
      <c r="G2938" s="443"/>
      <c r="H2938" s="443">
        <v>4</v>
      </c>
      <c r="I2938" s="443">
        <v>3.0934675033865</v>
      </c>
      <c r="J2938" s="443"/>
      <c r="K2938" s="443"/>
      <c r="L2938" s="443"/>
      <c r="M2938" s="443"/>
    </row>
    <row r="2939" spans="1:13" x14ac:dyDescent="0.35">
      <c r="A2939" t="s">
        <v>147</v>
      </c>
      <c r="B2939" t="s">
        <v>339</v>
      </c>
      <c r="C2939" t="s">
        <v>340</v>
      </c>
      <c r="D2939" t="s">
        <v>205</v>
      </c>
      <c r="E2939" t="s">
        <v>292</v>
      </c>
      <c r="I2939" t="s">
        <v>308</v>
      </c>
    </row>
    <row r="2940" spans="1:13" x14ac:dyDescent="0.35">
      <c r="A2940" t="s">
        <v>147</v>
      </c>
      <c r="B2940" t="s">
        <v>341</v>
      </c>
      <c r="C2940" t="s">
        <v>342</v>
      </c>
      <c r="D2940" t="s">
        <v>170</v>
      </c>
      <c r="E2940" t="s">
        <v>292</v>
      </c>
      <c r="F2940" s="328"/>
      <c r="G2940" s="328"/>
      <c r="H2940" s="328"/>
      <c r="I2940" s="328">
        <v>0</v>
      </c>
      <c r="J2940" s="328"/>
      <c r="K2940" s="328"/>
      <c r="L2940" s="328"/>
      <c r="M2940" s="328"/>
    </row>
    <row r="2941" spans="1:13" x14ac:dyDescent="0.35">
      <c r="A2941" t="s">
        <v>147</v>
      </c>
      <c r="B2941" t="s">
        <v>343</v>
      </c>
      <c r="C2941" t="s">
        <v>344</v>
      </c>
      <c r="D2941" t="s">
        <v>170</v>
      </c>
      <c r="E2941" t="s">
        <v>292</v>
      </c>
      <c r="F2941" s="328"/>
      <c r="G2941" s="328"/>
      <c r="H2941" s="328"/>
      <c r="I2941" s="328">
        <v>-0.86250000000000004</v>
      </c>
      <c r="J2941" s="328"/>
      <c r="K2941" s="328"/>
      <c r="L2941" s="328"/>
      <c r="M2941" s="328"/>
    </row>
    <row r="2942" spans="1:13" x14ac:dyDescent="0.35">
      <c r="A2942" t="s">
        <v>147</v>
      </c>
      <c r="B2942" t="s">
        <v>345</v>
      </c>
      <c r="C2942" t="s">
        <v>346</v>
      </c>
      <c r="D2942" t="s">
        <v>188</v>
      </c>
      <c r="E2942" t="s">
        <v>292</v>
      </c>
      <c r="F2942" s="444"/>
      <c r="G2942" s="444"/>
      <c r="H2942" s="444"/>
      <c r="I2942" s="444">
        <v>64.705882352941202</v>
      </c>
      <c r="J2942" s="444"/>
      <c r="K2942" s="444"/>
      <c r="L2942" s="444"/>
      <c r="M2942" s="444"/>
    </row>
    <row r="2943" spans="1:13" x14ac:dyDescent="0.35">
      <c r="A2943" t="s">
        <v>147</v>
      </c>
      <c r="B2943" t="s">
        <v>347</v>
      </c>
      <c r="C2943" t="s">
        <v>348</v>
      </c>
      <c r="D2943" t="s">
        <v>188</v>
      </c>
      <c r="E2943" t="s">
        <v>292</v>
      </c>
      <c r="F2943" s="444"/>
      <c r="G2943" s="444"/>
      <c r="H2943" s="444"/>
      <c r="I2943" s="444">
        <v>63.157894736842103</v>
      </c>
      <c r="J2943" s="444"/>
      <c r="K2943" s="444"/>
      <c r="L2943" s="444"/>
      <c r="M2943" s="444"/>
    </row>
    <row r="2944" spans="1:13" x14ac:dyDescent="0.35">
      <c r="A2944" t="s">
        <v>147</v>
      </c>
      <c r="B2944" t="s">
        <v>349</v>
      </c>
      <c r="C2944" t="s">
        <v>350</v>
      </c>
      <c r="D2944" t="s">
        <v>188</v>
      </c>
      <c r="E2944" t="s">
        <v>292</v>
      </c>
      <c r="F2944" s="443"/>
      <c r="G2944" s="443"/>
      <c r="H2944" s="443">
        <v>0</v>
      </c>
      <c r="I2944" s="443"/>
      <c r="J2944" s="443"/>
      <c r="K2944" s="443"/>
      <c r="L2944" s="443"/>
      <c r="M2944" s="443"/>
    </row>
    <row r="2945" spans="1:13" x14ac:dyDescent="0.35">
      <c r="A2945" t="s">
        <v>147</v>
      </c>
      <c r="B2945" t="s">
        <v>351</v>
      </c>
      <c r="C2945" t="s">
        <v>352</v>
      </c>
      <c r="D2945" t="s">
        <v>205</v>
      </c>
      <c r="E2945" t="s">
        <v>292</v>
      </c>
      <c r="I2945">
        <v>0</v>
      </c>
    </row>
    <row r="2946" spans="1:13" x14ac:dyDescent="0.35">
      <c r="A2946" t="s">
        <v>147</v>
      </c>
      <c r="B2946" t="s">
        <v>353</v>
      </c>
      <c r="C2946" t="s">
        <v>354</v>
      </c>
      <c r="D2946" t="s">
        <v>170</v>
      </c>
      <c r="E2946" t="s">
        <v>292</v>
      </c>
      <c r="F2946" s="328"/>
      <c r="G2946" s="328"/>
      <c r="H2946" s="328"/>
      <c r="I2946" s="328"/>
      <c r="J2946" s="328"/>
      <c r="K2946" s="328"/>
      <c r="L2946" s="328"/>
      <c r="M2946" s="328"/>
    </row>
    <row r="2947" spans="1:13" x14ac:dyDescent="0.35">
      <c r="A2947" t="s">
        <v>147</v>
      </c>
      <c r="B2947" t="s">
        <v>355</v>
      </c>
      <c r="C2947" t="s">
        <v>356</v>
      </c>
      <c r="D2947" t="s">
        <v>170</v>
      </c>
      <c r="E2947" t="s">
        <v>292</v>
      </c>
      <c r="F2947" s="328"/>
      <c r="G2947" s="328"/>
      <c r="H2947" s="328"/>
      <c r="I2947" s="328">
        <v>0</v>
      </c>
      <c r="J2947" s="328"/>
      <c r="K2947" s="328"/>
      <c r="L2947" s="328"/>
      <c r="M2947" s="328"/>
    </row>
    <row r="2948" spans="1:13" x14ac:dyDescent="0.35">
      <c r="A2948" t="s">
        <v>147</v>
      </c>
      <c r="B2948" t="s">
        <v>357</v>
      </c>
      <c r="C2948" t="s">
        <v>358</v>
      </c>
      <c r="D2948" t="s">
        <v>188</v>
      </c>
      <c r="E2948" t="s">
        <v>292</v>
      </c>
      <c r="F2948" s="443"/>
      <c r="G2948" s="443"/>
      <c r="H2948" s="443">
        <v>0</v>
      </c>
      <c r="I2948" s="443"/>
      <c r="J2948" s="443"/>
      <c r="K2948" s="443"/>
      <c r="L2948" s="443"/>
      <c r="M2948" s="443"/>
    </row>
    <row r="2949" spans="1:13" x14ac:dyDescent="0.35">
      <c r="A2949" t="s">
        <v>147</v>
      </c>
      <c r="B2949" t="s">
        <v>359</v>
      </c>
      <c r="C2949" t="s">
        <v>360</v>
      </c>
      <c r="D2949" t="s">
        <v>205</v>
      </c>
      <c r="E2949" t="s">
        <v>292</v>
      </c>
      <c r="I2949">
        <v>0</v>
      </c>
    </row>
    <row r="2950" spans="1:13" x14ac:dyDescent="0.35">
      <c r="A2950" t="s">
        <v>147</v>
      </c>
      <c r="B2950" t="s">
        <v>361</v>
      </c>
      <c r="C2950" t="s">
        <v>362</v>
      </c>
      <c r="D2950" t="s">
        <v>170</v>
      </c>
      <c r="E2950" t="s">
        <v>292</v>
      </c>
      <c r="F2950" s="328"/>
      <c r="G2950" s="328"/>
      <c r="H2950" s="328"/>
      <c r="I2950" s="328"/>
      <c r="J2950" s="328"/>
      <c r="K2950" s="328"/>
      <c r="L2950" s="328"/>
      <c r="M2950" s="328"/>
    </row>
    <row r="2951" spans="1:13" x14ac:dyDescent="0.35">
      <c r="A2951" t="s">
        <v>147</v>
      </c>
      <c r="B2951" t="s">
        <v>363</v>
      </c>
      <c r="C2951" t="s">
        <v>364</v>
      </c>
      <c r="D2951" t="s">
        <v>170</v>
      </c>
      <c r="E2951" t="s">
        <v>292</v>
      </c>
      <c r="F2951" s="328"/>
      <c r="G2951" s="328"/>
      <c r="H2951" s="328"/>
      <c r="I2951" s="328">
        <v>0</v>
      </c>
      <c r="J2951" s="328"/>
      <c r="K2951" s="328"/>
      <c r="L2951" s="328"/>
      <c r="M2951" s="328"/>
    </row>
    <row r="2952" spans="1:13" x14ac:dyDescent="0.35">
      <c r="A2952" t="s">
        <v>147</v>
      </c>
      <c r="B2952" t="s">
        <v>365</v>
      </c>
      <c r="C2952" t="s">
        <v>366</v>
      </c>
      <c r="D2952" t="s">
        <v>188</v>
      </c>
      <c r="E2952" t="s">
        <v>292</v>
      </c>
      <c r="F2952" s="443"/>
      <c r="G2952" s="443"/>
      <c r="H2952" s="443">
        <v>0</v>
      </c>
      <c r="I2952" s="443"/>
      <c r="J2952" s="443"/>
      <c r="K2952" s="443"/>
      <c r="L2952" s="443"/>
      <c r="M2952" s="443"/>
    </row>
    <row r="2953" spans="1:13" x14ac:dyDescent="0.35">
      <c r="A2953" t="s">
        <v>147</v>
      </c>
      <c r="B2953" t="s">
        <v>367</v>
      </c>
      <c r="C2953" t="s">
        <v>368</v>
      </c>
      <c r="D2953" t="s">
        <v>205</v>
      </c>
      <c r="E2953" t="s">
        <v>292</v>
      </c>
      <c r="I2953">
        <v>0</v>
      </c>
    </row>
    <row r="2954" spans="1:13" x14ac:dyDescent="0.35">
      <c r="A2954" t="s">
        <v>147</v>
      </c>
      <c r="B2954" t="s">
        <v>369</v>
      </c>
      <c r="C2954" t="s">
        <v>370</v>
      </c>
      <c r="D2954" t="s">
        <v>170</v>
      </c>
      <c r="E2954" t="s">
        <v>292</v>
      </c>
      <c r="F2954" s="328"/>
      <c r="G2954" s="328"/>
      <c r="H2954" s="328"/>
      <c r="I2954" s="328"/>
      <c r="J2954" s="328"/>
      <c r="K2954" s="328"/>
      <c r="L2954" s="328"/>
      <c r="M2954" s="328"/>
    </row>
    <row r="2955" spans="1:13" x14ac:dyDescent="0.35">
      <c r="A2955" t="s">
        <v>147</v>
      </c>
      <c r="B2955" t="s">
        <v>371</v>
      </c>
      <c r="C2955" t="s">
        <v>372</v>
      </c>
      <c r="D2955" t="s">
        <v>170</v>
      </c>
      <c r="E2955" t="s">
        <v>292</v>
      </c>
      <c r="F2955" s="328"/>
      <c r="G2955" s="328"/>
      <c r="H2955" s="328"/>
      <c r="I2955" s="328">
        <v>0</v>
      </c>
      <c r="J2955" s="328"/>
      <c r="K2955" s="328"/>
      <c r="L2955" s="328"/>
      <c r="M2955" s="328"/>
    </row>
    <row r="2956" spans="1:13" x14ac:dyDescent="0.35">
      <c r="A2956" t="s">
        <v>147</v>
      </c>
      <c r="B2956" t="s">
        <v>373</v>
      </c>
      <c r="C2956" t="s">
        <v>374</v>
      </c>
      <c r="D2956" t="s">
        <v>188</v>
      </c>
      <c r="E2956" t="s">
        <v>292</v>
      </c>
      <c r="F2956" s="443"/>
      <c r="G2956" s="443"/>
      <c r="H2956" s="443">
        <v>0</v>
      </c>
      <c r="I2956" s="443">
        <v>0</v>
      </c>
      <c r="J2956" s="443"/>
      <c r="K2956" s="443"/>
      <c r="L2956" s="443"/>
      <c r="M2956" s="443"/>
    </row>
    <row r="2957" spans="1:13" x14ac:dyDescent="0.35">
      <c r="A2957" t="s">
        <v>147</v>
      </c>
      <c r="B2957" t="s">
        <v>375</v>
      </c>
      <c r="C2957" t="s">
        <v>376</v>
      </c>
      <c r="D2957" t="s">
        <v>205</v>
      </c>
      <c r="E2957" t="s">
        <v>292</v>
      </c>
      <c r="I2957">
        <v>0</v>
      </c>
    </row>
    <row r="2958" spans="1:13" x14ac:dyDescent="0.35">
      <c r="A2958" t="s">
        <v>147</v>
      </c>
      <c r="B2958" t="s">
        <v>377</v>
      </c>
      <c r="C2958" t="s">
        <v>378</v>
      </c>
      <c r="D2958" t="s">
        <v>170</v>
      </c>
      <c r="E2958" t="s">
        <v>292</v>
      </c>
      <c r="F2958" s="328"/>
      <c r="G2958" s="328"/>
      <c r="H2958" s="328"/>
      <c r="I2958" s="328"/>
      <c r="J2958" s="328"/>
      <c r="K2958" s="328"/>
      <c r="L2958" s="328"/>
      <c r="M2958" s="328"/>
    </row>
    <row r="2959" spans="1:13" x14ac:dyDescent="0.35">
      <c r="A2959" t="s">
        <v>147</v>
      </c>
      <c r="B2959" t="s">
        <v>379</v>
      </c>
      <c r="C2959" t="s">
        <v>380</v>
      </c>
      <c r="D2959" t="s">
        <v>170</v>
      </c>
      <c r="E2959" t="s">
        <v>292</v>
      </c>
      <c r="F2959" s="328"/>
      <c r="G2959" s="328"/>
      <c r="H2959" s="328"/>
      <c r="I2959" s="328">
        <v>0</v>
      </c>
      <c r="J2959" s="328"/>
      <c r="K2959" s="328"/>
      <c r="L2959" s="328"/>
      <c r="M2959" s="328"/>
    </row>
    <row r="2960" spans="1:13" x14ac:dyDescent="0.35">
      <c r="A2960" t="s">
        <v>147</v>
      </c>
      <c r="B2960" t="s">
        <v>381</v>
      </c>
      <c r="C2960" t="s">
        <v>382</v>
      </c>
      <c r="D2960" t="s">
        <v>188</v>
      </c>
      <c r="E2960" t="s">
        <v>292</v>
      </c>
      <c r="F2960" s="444"/>
      <c r="G2960" s="444"/>
      <c r="H2960" s="444"/>
      <c r="I2960" s="444"/>
      <c r="J2960" s="444"/>
      <c r="K2960" s="444"/>
      <c r="L2960" s="444"/>
      <c r="M2960" s="444"/>
    </row>
    <row r="2961" spans="1:13" x14ac:dyDescent="0.35">
      <c r="A2961" t="s">
        <v>147</v>
      </c>
      <c r="B2961" t="s">
        <v>383</v>
      </c>
      <c r="C2961" t="s">
        <v>384</v>
      </c>
      <c r="D2961" t="s">
        <v>385</v>
      </c>
      <c r="E2961" t="s">
        <v>292</v>
      </c>
      <c r="F2961" s="443"/>
      <c r="G2961" s="443"/>
      <c r="H2961" s="443"/>
      <c r="I2961" s="443">
        <v>80.7</v>
      </c>
      <c r="J2961" s="443"/>
      <c r="K2961" s="443"/>
      <c r="L2961" s="443"/>
      <c r="M2961" s="443"/>
    </row>
    <row r="2962" spans="1:13" x14ac:dyDescent="0.35">
      <c r="A2962" t="s">
        <v>147</v>
      </c>
      <c r="B2962" t="s">
        <v>386</v>
      </c>
      <c r="C2962" t="s">
        <v>387</v>
      </c>
      <c r="D2962" t="s">
        <v>189</v>
      </c>
      <c r="E2962" t="s">
        <v>292</v>
      </c>
      <c r="F2962" s="444"/>
      <c r="G2962" s="444"/>
      <c r="H2962" s="444">
        <v>0</v>
      </c>
      <c r="I2962" s="444">
        <v>0</v>
      </c>
      <c r="J2962" s="444"/>
      <c r="K2962" s="444"/>
      <c r="L2962" s="444"/>
      <c r="M2962" s="444"/>
    </row>
    <row r="2963" spans="1:13" x14ac:dyDescent="0.35">
      <c r="A2963" t="s">
        <v>147</v>
      </c>
      <c r="B2963" t="s">
        <v>388</v>
      </c>
      <c r="C2963" t="s">
        <v>389</v>
      </c>
      <c r="D2963" t="s">
        <v>205</v>
      </c>
      <c r="E2963" t="s">
        <v>292</v>
      </c>
      <c r="I2963" t="s">
        <v>308</v>
      </c>
    </row>
    <row r="2964" spans="1:13" x14ac:dyDescent="0.35">
      <c r="A2964" t="s">
        <v>147</v>
      </c>
      <c r="B2964" t="s">
        <v>390</v>
      </c>
      <c r="C2964" t="s">
        <v>391</v>
      </c>
      <c r="D2964" t="s">
        <v>176</v>
      </c>
      <c r="E2964" t="s">
        <v>292</v>
      </c>
      <c r="F2964" s="445"/>
      <c r="G2964" s="445"/>
      <c r="H2964" s="445"/>
      <c r="I2964" s="445">
        <v>3.2928593088940999E-2</v>
      </c>
      <c r="J2964" s="445"/>
      <c r="K2964" s="445"/>
      <c r="L2964" s="445"/>
      <c r="M2964" s="445"/>
    </row>
    <row r="2965" spans="1:13" x14ac:dyDescent="0.35">
      <c r="A2965" t="s">
        <v>147</v>
      </c>
      <c r="B2965" t="s">
        <v>392</v>
      </c>
      <c r="C2965" t="s">
        <v>393</v>
      </c>
      <c r="D2965" t="s">
        <v>205</v>
      </c>
      <c r="E2965" t="s">
        <v>292</v>
      </c>
      <c r="I2965" t="s">
        <v>308</v>
      </c>
    </row>
    <row r="2966" spans="1:13" x14ac:dyDescent="0.35">
      <c r="A2966" t="s">
        <v>147</v>
      </c>
      <c r="B2966" t="s">
        <v>394</v>
      </c>
      <c r="C2966" t="s">
        <v>395</v>
      </c>
      <c r="D2966" t="s">
        <v>188</v>
      </c>
      <c r="E2966" t="s">
        <v>292</v>
      </c>
      <c r="F2966" s="444"/>
      <c r="G2966" s="444"/>
      <c r="H2966" s="444" t="s">
        <v>665</v>
      </c>
      <c r="I2966" s="444">
        <v>75.655483507189203</v>
      </c>
      <c r="J2966" s="444"/>
      <c r="K2966" s="444"/>
      <c r="L2966" s="444"/>
      <c r="M2966" s="444"/>
    </row>
    <row r="2967" spans="1:13" x14ac:dyDescent="0.35">
      <c r="A2967" t="s">
        <v>147</v>
      </c>
      <c r="B2967" t="s">
        <v>396</v>
      </c>
      <c r="C2967" t="s">
        <v>397</v>
      </c>
      <c r="D2967" t="s">
        <v>205</v>
      </c>
      <c r="E2967" t="s">
        <v>292</v>
      </c>
      <c r="I2967" t="s">
        <v>308</v>
      </c>
    </row>
    <row r="2968" spans="1:13" x14ac:dyDescent="0.35">
      <c r="A2968" t="s">
        <v>147</v>
      </c>
      <c r="B2968" t="s">
        <v>398</v>
      </c>
      <c r="C2968" t="s">
        <v>399</v>
      </c>
      <c r="D2968" t="s">
        <v>188</v>
      </c>
      <c r="E2968" t="s">
        <v>292</v>
      </c>
      <c r="F2968" s="444"/>
      <c r="G2968" s="444"/>
      <c r="H2968" s="444" t="s">
        <v>665</v>
      </c>
      <c r="I2968" s="444">
        <v>57.851705666760601</v>
      </c>
      <c r="J2968" s="444"/>
      <c r="K2968" s="444"/>
      <c r="L2968" s="444"/>
      <c r="M2968" s="444"/>
    </row>
    <row r="2969" spans="1:13" x14ac:dyDescent="0.35">
      <c r="A2969" t="s">
        <v>147</v>
      </c>
      <c r="B2969" t="s">
        <v>400</v>
      </c>
      <c r="C2969" t="s">
        <v>401</v>
      </c>
      <c r="D2969" t="s">
        <v>205</v>
      </c>
      <c r="E2969" t="s">
        <v>292</v>
      </c>
      <c r="I2969" t="s">
        <v>308</v>
      </c>
    </row>
    <row r="2970" spans="1:13" x14ac:dyDescent="0.35">
      <c r="A2970" t="s">
        <v>147</v>
      </c>
      <c r="B2970" t="s">
        <v>402</v>
      </c>
      <c r="C2970" t="s">
        <v>403</v>
      </c>
      <c r="D2970" t="s">
        <v>189</v>
      </c>
      <c r="E2970" t="s">
        <v>292</v>
      </c>
      <c r="F2970" s="443"/>
      <c r="G2970" s="443"/>
      <c r="H2970" s="443">
        <v>0</v>
      </c>
      <c r="I2970" s="443">
        <v>0</v>
      </c>
      <c r="J2970" s="443"/>
      <c r="K2970" s="443"/>
      <c r="L2970" s="443"/>
      <c r="M2970" s="443"/>
    </row>
    <row r="2971" spans="1:13" x14ac:dyDescent="0.35">
      <c r="A2971" t="s">
        <v>147</v>
      </c>
      <c r="B2971" t="s">
        <v>404</v>
      </c>
      <c r="C2971" t="s">
        <v>405</v>
      </c>
      <c r="D2971" t="s">
        <v>205</v>
      </c>
      <c r="E2971" t="s">
        <v>292</v>
      </c>
      <c r="I2971">
        <v>0</v>
      </c>
    </row>
    <row r="2972" spans="1:13" x14ac:dyDescent="0.35">
      <c r="A2972" t="s">
        <v>147</v>
      </c>
      <c r="B2972" t="s">
        <v>406</v>
      </c>
      <c r="C2972" t="s">
        <v>407</v>
      </c>
      <c r="D2972" t="s">
        <v>188</v>
      </c>
      <c r="E2972" t="s">
        <v>292</v>
      </c>
      <c r="F2972" s="444"/>
      <c r="G2972" s="444"/>
      <c r="H2972" s="444"/>
      <c r="I2972" s="444">
        <v>61.904761904761898</v>
      </c>
      <c r="J2972" s="444"/>
      <c r="K2972" s="444"/>
      <c r="L2972" s="444"/>
      <c r="M2972" s="444"/>
    </row>
    <row r="2973" spans="1:13" x14ac:dyDescent="0.35">
      <c r="A2973" t="s">
        <v>147</v>
      </c>
      <c r="B2973" t="s">
        <v>408</v>
      </c>
      <c r="C2973" t="s">
        <v>409</v>
      </c>
      <c r="D2973" t="s">
        <v>182</v>
      </c>
      <c r="E2973" t="s">
        <v>292</v>
      </c>
      <c r="F2973" s="443">
        <v>14620.7</v>
      </c>
      <c r="G2973" s="443">
        <v>14652.4</v>
      </c>
      <c r="H2973" s="443">
        <v>14752.770929336401</v>
      </c>
      <c r="I2973" s="443">
        <v>14842.566694568101</v>
      </c>
      <c r="J2973" s="443"/>
      <c r="K2973" s="443"/>
      <c r="L2973" s="443"/>
      <c r="M2973" s="443"/>
    </row>
    <row r="2974" spans="1:13" x14ac:dyDescent="0.35">
      <c r="A2974" t="s">
        <v>147</v>
      </c>
      <c r="B2974" t="s">
        <v>410</v>
      </c>
      <c r="C2974" t="s">
        <v>411</v>
      </c>
      <c r="D2974" t="s">
        <v>188</v>
      </c>
      <c r="E2974" t="s">
        <v>292</v>
      </c>
      <c r="F2974" s="446"/>
      <c r="G2974" s="446"/>
      <c r="H2974" s="446"/>
      <c r="I2974" s="446">
        <v>1958</v>
      </c>
      <c r="J2974" s="446"/>
      <c r="K2974" s="446"/>
      <c r="L2974" s="446"/>
      <c r="M2974" s="446"/>
    </row>
    <row r="2975" spans="1:13" x14ac:dyDescent="0.35">
      <c r="A2975" t="s">
        <v>147</v>
      </c>
      <c r="B2975" t="s">
        <v>412</v>
      </c>
      <c r="C2975" t="s">
        <v>413</v>
      </c>
      <c r="D2975" t="s">
        <v>188</v>
      </c>
      <c r="E2975" t="s">
        <v>292</v>
      </c>
      <c r="F2975" s="444"/>
      <c r="G2975" s="444"/>
      <c r="H2975" s="444"/>
      <c r="I2975" s="444">
        <v>131.91788457427401</v>
      </c>
      <c r="J2975" s="444"/>
      <c r="K2975" s="444"/>
      <c r="L2975" s="444"/>
      <c r="M2975" s="444"/>
    </row>
    <row r="2976" spans="1:13" x14ac:dyDescent="0.35">
      <c r="A2976" t="s">
        <v>147</v>
      </c>
      <c r="B2976" t="s">
        <v>414</v>
      </c>
      <c r="C2976" t="s">
        <v>415</v>
      </c>
      <c r="D2976" t="s">
        <v>188</v>
      </c>
      <c r="E2976" t="s">
        <v>292</v>
      </c>
      <c r="F2976" s="446"/>
      <c r="G2976" s="446"/>
      <c r="H2976" s="446"/>
      <c r="I2976" s="446">
        <v>793</v>
      </c>
      <c r="J2976" s="446"/>
      <c r="K2976" s="446"/>
      <c r="L2976" s="446"/>
      <c r="M2976" s="446"/>
    </row>
    <row r="2977" spans="1:13" x14ac:dyDescent="0.35">
      <c r="A2977" t="s">
        <v>147</v>
      </c>
      <c r="B2977" t="s">
        <v>416</v>
      </c>
      <c r="C2977" t="s">
        <v>417</v>
      </c>
      <c r="D2977" t="s">
        <v>188</v>
      </c>
      <c r="E2977" t="s">
        <v>292</v>
      </c>
      <c r="F2977" s="444"/>
      <c r="G2977" s="444"/>
      <c r="H2977" s="444"/>
      <c r="I2977" s="444">
        <v>53.427416990500198</v>
      </c>
      <c r="J2977" s="444"/>
      <c r="K2977" s="444"/>
      <c r="L2977" s="444"/>
      <c r="M2977" s="444"/>
    </row>
    <row r="2978" spans="1:13" x14ac:dyDescent="0.35">
      <c r="A2978" t="s">
        <v>147</v>
      </c>
      <c r="B2978" t="s">
        <v>418</v>
      </c>
      <c r="C2978" t="s">
        <v>419</v>
      </c>
      <c r="D2978" t="s">
        <v>188</v>
      </c>
      <c r="E2978" t="s">
        <v>292</v>
      </c>
      <c r="F2978" s="446"/>
      <c r="G2978" s="446"/>
      <c r="H2978" s="446"/>
      <c r="I2978" s="446">
        <v>2751</v>
      </c>
      <c r="J2978" s="446"/>
      <c r="K2978" s="446"/>
      <c r="L2978" s="446"/>
      <c r="M2978" s="446"/>
    </row>
    <row r="2979" spans="1:13" x14ac:dyDescent="0.35">
      <c r="A2979" t="s">
        <v>147</v>
      </c>
      <c r="B2979" t="s">
        <v>420</v>
      </c>
      <c r="C2979" t="s">
        <v>421</v>
      </c>
      <c r="D2979">
        <v>0</v>
      </c>
      <c r="E2979" t="s">
        <v>292</v>
      </c>
      <c r="F2979" s="328"/>
      <c r="G2979" s="328"/>
      <c r="H2979" s="328"/>
      <c r="I2979" s="328">
        <v>2219.33108975081</v>
      </c>
      <c r="J2979" s="328"/>
      <c r="K2979" s="328"/>
      <c r="L2979" s="328"/>
      <c r="M2979" s="328"/>
    </row>
    <row r="2980" spans="1:13" x14ac:dyDescent="0.35">
      <c r="A2980" t="s">
        <v>147</v>
      </c>
      <c r="B2980" t="s">
        <v>422</v>
      </c>
      <c r="C2980" t="s">
        <v>423</v>
      </c>
      <c r="D2980" t="s">
        <v>424</v>
      </c>
      <c r="E2980" t="s">
        <v>292</v>
      </c>
      <c r="F2980" s="444"/>
      <c r="G2980" s="444"/>
      <c r="H2980" s="444"/>
      <c r="I2980" s="444">
        <v>368.10745411286803</v>
      </c>
      <c r="J2980" s="444"/>
      <c r="K2980" s="444"/>
      <c r="L2980" s="444"/>
      <c r="M2980" s="444"/>
    </row>
    <row r="2981" spans="1:13" x14ac:dyDescent="0.35">
      <c r="A2981" t="s">
        <v>147</v>
      </c>
      <c r="B2981" t="s">
        <v>425</v>
      </c>
      <c r="C2981" t="s">
        <v>426</v>
      </c>
      <c r="D2981" t="s">
        <v>427</v>
      </c>
      <c r="E2981" t="s">
        <v>292</v>
      </c>
      <c r="F2981" s="444">
        <v>143.6</v>
      </c>
      <c r="G2981" s="444">
        <v>145.30000000000001</v>
      </c>
      <c r="H2981" s="444">
        <v>143.1</v>
      </c>
      <c r="I2981" s="444">
        <v>165.86414519800201</v>
      </c>
      <c r="J2981" s="444"/>
      <c r="K2981" s="444"/>
      <c r="L2981" s="444"/>
      <c r="M2981" s="444"/>
    </row>
    <row r="2982" spans="1:13" x14ac:dyDescent="0.35">
      <c r="A2982" t="s">
        <v>147</v>
      </c>
      <c r="B2982" t="s">
        <v>428</v>
      </c>
      <c r="C2982" t="s">
        <v>429</v>
      </c>
      <c r="D2982" t="s">
        <v>424</v>
      </c>
      <c r="E2982" t="s">
        <v>292</v>
      </c>
      <c r="F2982" s="444">
        <v>95.9</v>
      </c>
      <c r="G2982" s="444">
        <v>95</v>
      </c>
      <c r="H2982" s="444">
        <v>94.5</v>
      </c>
      <c r="I2982" s="444">
        <v>92.673408975520204</v>
      </c>
      <c r="J2982" s="444"/>
      <c r="K2982" s="444"/>
      <c r="L2982" s="444"/>
      <c r="M2982" s="444"/>
    </row>
    <row r="2983" spans="1:13" x14ac:dyDescent="0.35">
      <c r="A2983" t="s">
        <v>147</v>
      </c>
      <c r="B2983" t="s">
        <v>430</v>
      </c>
      <c r="C2983" t="s">
        <v>431</v>
      </c>
      <c r="D2983" t="s">
        <v>424</v>
      </c>
      <c r="E2983" t="s">
        <v>292</v>
      </c>
      <c r="F2983" s="444"/>
      <c r="G2983" s="444"/>
      <c r="H2983" s="444"/>
      <c r="I2983" s="444">
        <v>95.1</v>
      </c>
      <c r="J2983" s="444"/>
      <c r="K2983" s="444"/>
      <c r="L2983" s="444"/>
      <c r="M2983" s="444"/>
    </row>
    <row r="2984" spans="1:13" x14ac:dyDescent="0.35">
      <c r="A2984" t="s">
        <v>147</v>
      </c>
      <c r="B2984" t="s">
        <v>432</v>
      </c>
      <c r="C2984" t="s">
        <v>433</v>
      </c>
      <c r="D2984" t="s">
        <v>424</v>
      </c>
      <c r="E2984" t="s">
        <v>292</v>
      </c>
      <c r="F2984" s="444"/>
      <c r="G2984" s="444"/>
      <c r="H2984" s="444"/>
      <c r="I2984" s="444">
        <v>94.1</v>
      </c>
      <c r="J2984" s="444"/>
      <c r="K2984" s="444"/>
      <c r="L2984" s="444"/>
      <c r="M2984" s="444"/>
    </row>
    <row r="2985" spans="1:13" x14ac:dyDescent="0.35">
      <c r="A2985" t="s">
        <v>147</v>
      </c>
      <c r="B2985" t="s">
        <v>434</v>
      </c>
      <c r="C2985" t="s">
        <v>435</v>
      </c>
      <c r="D2985" t="s">
        <v>427</v>
      </c>
      <c r="E2985" t="s">
        <v>292</v>
      </c>
      <c r="F2985" s="444"/>
      <c r="G2985" s="444"/>
      <c r="H2985" s="444"/>
      <c r="I2985" s="444">
        <v>144</v>
      </c>
      <c r="J2985" s="444"/>
      <c r="K2985" s="444"/>
      <c r="L2985" s="444"/>
      <c r="M2985" s="444"/>
    </row>
    <row r="2986" spans="1:13" x14ac:dyDescent="0.35">
      <c r="A2986" t="s">
        <v>147</v>
      </c>
      <c r="B2986" t="s">
        <v>436</v>
      </c>
      <c r="C2986" t="s">
        <v>437</v>
      </c>
      <c r="D2986" t="s">
        <v>427</v>
      </c>
      <c r="E2986" t="s">
        <v>292</v>
      </c>
      <c r="F2986" s="444"/>
      <c r="G2986" s="444"/>
      <c r="H2986" s="444"/>
      <c r="I2986" s="444">
        <v>151.4</v>
      </c>
      <c r="J2986" s="444"/>
      <c r="K2986" s="444"/>
      <c r="L2986" s="444"/>
      <c r="M2986" s="444"/>
    </row>
    <row r="2987" spans="1:13" x14ac:dyDescent="0.35">
      <c r="A2987" t="s">
        <v>147</v>
      </c>
      <c r="B2987" t="s">
        <v>438</v>
      </c>
      <c r="C2987" t="s">
        <v>439</v>
      </c>
      <c r="D2987">
        <v>0</v>
      </c>
      <c r="E2987" t="s">
        <v>292</v>
      </c>
      <c r="F2987" s="444">
        <v>1013.178</v>
      </c>
      <c r="G2987" s="444">
        <v>1020.985</v>
      </c>
      <c r="H2987" s="444">
        <v>1030.4390000000001</v>
      </c>
      <c r="I2987" s="444">
        <v>959.99400000000003</v>
      </c>
      <c r="J2987" s="444"/>
      <c r="K2987" s="444"/>
      <c r="L2987" s="444"/>
      <c r="M2987" s="444"/>
    </row>
    <row r="2988" spans="1:13" x14ac:dyDescent="0.35">
      <c r="A2988" t="s">
        <v>147</v>
      </c>
      <c r="B2988" t="s">
        <v>440</v>
      </c>
      <c r="C2988" t="s">
        <v>441</v>
      </c>
      <c r="D2988" t="s">
        <v>188</v>
      </c>
      <c r="E2988" t="s">
        <v>292</v>
      </c>
      <c r="F2988" s="446"/>
      <c r="G2988" s="446"/>
      <c r="H2988" s="446"/>
      <c r="I2988" s="446">
        <v>20862.1965277778</v>
      </c>
      <c r="J2988" s="446"/>
      <c r="K2988" s="446"/>
      <c r="L2988" s="446"/>
      <c r="M2988" s="446"/>
    </row>
    <row r="2989" spans="1:13" x14ac:dyDescent="0.35">
      <c r="A2989" t="s">
        <v>147</v>
      </c>
      <c r="B2989" t="s">
        <v>442</v>
      </c>
      <c r="C2989" t="s">
        <v>443</v>
      </c>
      <c r="D2989" t="s">
        <v>188</v>
      </c>
      <c r="E2989" t="s">
        <v>292</v>
      </c>
      <c r="F2989" s="446"/>
      <c r="G2989" s="446"/>
      <c r="H2989" s="446"/>
      <c r="I2989" s="446">
        <v>51513</v>
      </c>
      <c r="J2989" s="446"/>
      <c r="K2989" s="446"/>
      <c r="L2989" s="446"/>
      <c r="M2989" s="446"/>
    </row>
    <row r="2990" spans="1:13" ht="38.25" x14ac:dyDescent="0.35">
      <c r="A2990" t="s">
        <v>147</v>
      </c>
      <c r="B2990" t="s">
        <v>444</v>
      </c>
      <c r="C2990" s="327" t="s">
        <v>445</v>
      </c>
      <c r="D2990" t="s">
        <v>424</v>
      </c>
      <c r="E2990" t="s">
        <v>292</v>
      </c>
      <c r="F2990" s="444"/>
      <c r="G2990" s="444"/>
      <c r="H2990" s="444"/>
      <c r="I2990" s="444">
        <v>723.46</v>
      </c>
      <c r="J2990" s="444"/>
      <c r="K2990" s="444"/>
      <c r="L2990" s="444"/>
      <c r="M2990" s="444"/>
    </row>
    <row r="2991" spans="1:13" ht="25.5" x14ac:dyDescent="0.35">
      <c r="A2991" t="s">
        <v>147</v>
      </c>
      <c r="B2991" t="s">
        <v>446</v>
      </c>
      <c r="C2991" s="327" t="s">
        <v>447</v>
      </c>
      <c r="D2991" t="s">
        <v>424</v>
      </c>
      <c r="E2991" t="s">
        <v>292</v>
      </c>
      <c r="F2991" s="444"/>
      <c r="G2991" s="444"/>
      <c r="H2991" s="444"/>
      <c r="I2991" s="444">
        <v>22.38</v>
      </c>
      <c r="J2991" s="444"/>
      <c r="K2991" s="444"/>
      <c r="L2991" s="444"/>
      <c r="M2991" s="444"/>
    </row>
    <row r="2992" spans="1:13" x14ac:dyDescent="0.35">
      <c r="A2992" t="s">
        <v>147</v>
      </c>
      <c r="B2992" t="s">
        <v>448</v>
      </c>
      <c r="C2992" t="s">
        <v>449</v>
      </c>
      <c r="D2992">
        <v>0</v>
      </c>
      <c r="E2992" t="s">
        <v>292</v>
      </c>
      <c r="F2992" s="328"/>
      <c r="G2992" s="328"/>
      <c r="H2992" s="328"/>
      <c r="I2992" s="328">
        <v>887.07100000000003</v>
      </c>
      <c r="J2992" s="328"/>
      <c r="K2992" s="328"/>
      <c r="L2992" s="328"/>
      <c r="M2992" s="328"/>
    </row>
    <row r="2993" spans="1:13" x14ac:dyDescent="0.35">
      <c r="A2993" t="s">
        <v>147</v>
      </c>
      <c r="B2993" t="s">
        <v>450</v>
      </c>
      <c r="C2993" t="s">
        <v>451</v>
      </c>
      <c r="D2993" t="s">
        <v>188</v>
      </c>
      <c r="E2993" t="s">
        <v>292</v>
      </c>
      <c r="F2993" s="446"/>
      <c r="G2993" s="446"/>
      <c r="H2993" s="446"/>
      <c r="I2993" s="446">
        <v>29210</v>
      </c>
      <c r="J2993" s="446"/>
      <c r="K2993" s="446"/>
      <c r="L2993" s="446"/>
      <c r="M2993" s="446"/>
    </row>
    <row r="2994" spans="1:13" x14ac:dyDescent="0.35">
      <c r="A2994" t="s">
        <v>147</v>
      </c>
      <c r="B2994" t="s">
        <v>452</v>
      </c>
      <c r="C2994" t="s">
        <v>453</v>
      </c>
      <c r="D2994" t="s">
        <v>188</v>
      </c>
      <c r="E2994" t="s">
        <v>292</v>
      </c>
      <c r="F2994" s="446"/>
      <c r="G2994" s="446"/>
      <c r="H2994" s="446"/>
      <c r="I2994" s="446">
        <v>7094</v>
      </c>
      <c r="J2994" s="446"/>
      <c r="K2994" s="446"/>
      <c r="L2994" s="446"/>
      <c r="M2994" s="446"/>
    </row>
    <row r="2995" spans="1:13" x14ac:dyDescent="0.35">
      <c r="A2995" t="s">
        <v>147</v>
      </c>
      <c r="B2995" t="s">
        <v>454</v>
      </c>
      <c r="C2995" t="s">
        <v>455</v>
      </c>
      <c r="D2995" t="s">
        <v>188</v>
      </c>
      <c r="E2995" t="s">
        <v>292</v>
      </c>
      <c r="F2995" s="446"/>
      <c r="G2995" s="446"/>
      <c r="H2995" s="446"/>
      <c r="I2995" s="446">
        <v>5367</v>
      </c>
      <c r="J2995" s="446"/>
      <c r="K2995" s="446"/>
      <c r="L2995" s="446"/>
      <c r="M2995" s="446"/>
    </row>
    <row r="2996" spans="1:13" x14ac:dyDescent="0.35">
      <c r="A2996" t="s">
        <v>147</v>
      </c>
      <c r="B2996" t="s">
        <v>456</v>
      </c>
      <c r="C2996" t="s">
        <v>457</v>
      </c>
      <c r="D2996" t="s">
        <v>188</v>
      </c>
      <c r="E2996" t="s">
        <v>292</v>
      </c>
      <c r="F2996" s="446"/>
      <c r="G2996" s="446"/>
      <c r="H2996" s="446"/>
      <c r="I2996" s="446">
        <v>4104</v>
      </c>
      <c r="J2996" s="446"/>
      <c r="K2996" s="446"/>
      <c r="L2996" s="446"/>
      <c r="M2996" s="446"/>
    </row>
    <row r="2997" spans="1:13" x14ac:dyDescent="0.35">
      <c r="A2997" t="s">
        <v>147</v>
      </c>
      <c r="B2997" t="s">
        <v>458</v>
      </c>
      <c r="C2997" t="s">
        <v>459</v>
      </c>
      <c r="D2997" t="s">
        <v>172</v>
      </c>
      <c r="E2997" t="s">
        <v>292</v>
      </c>
      <c r="F2997" s="328"/>
      <c r="G2997" s="328"/>
      <c r="H2997" s="328"/>
      <c r="I2997" s="328">
        <v>0</v>
      </c>
      <c r="J2997" s="328"/>
      <c r="K2997" s="328"/>
      <c r="L2997" s="328"/>
      <c r="M2997" s="328"/>
    </row>
    <row r="2998" spans="1:13" x14ac:dyDescent="0.35">
      <c r="A2998" t="s">
        <v>147</v>
      </c>
      <c r="B2998" t="s">
        <v>460</v>
      </c>
      <c r="C2998" t="s">
        <v>461</v>
      </c>
      <c r="D2998" t="s">
        <v>188</v>
      </c>
      <c r="E2998" t="s">
        <v>292</v>
      </c>
      <c r="F2998" s="446"/>
      <c r="G2998" s="446"/>
      <c r="H2998" s="446"/>
      <c r="I2998" s="446">
        <v>0</v>
      </c>
      <c r="J2998" s="446"/>
      <c r="K2998" s="446"/>
      <c r="L2998" s="446"/>
      <c r="M2998" s="446"/>
    </row>
    <row r="2999" spans="1:13" x14ac:dyDescent="0.35">
      <c r="A2999" t="s">
        <v>147</v>
      </c>
      <c r="B2999" t="s">
        <v>462</v>
      </c>
      <c r="C2999" t="s">
        <v>463</v>
      </c>
      <c r="D2999" t="s">
        <v>188</v>
      </c>
      <c r="E2999" t="s">
        <v>292</v>
      </c>
      <c r="F2999" s="446"/>
      <c r="G2999" s="446"/>
      <c r="H2999" s="446"/>
      <c r="I2999" s="446">
        <v>0</v>
      </c>
      <c r="J2999" s="446"/>
      <c r="K2999" s="446"/>
      <c r="L2999" s="446"/>
      <c r="M2999" s="446"/>
    </row>
    <row r="3000" spans="1:13" x14ac:dyDescent="0.35">
      <c r="A3000" t="s">
        <v>147</v>
      </c>
      <c r="B3000" t="s">
        <v>464</v>
      </c>
      <c r="C3000" t="s">
        <v>465</v>
      </c>
      <c r="D3000" t="s">
        <v>188</v>
      </c>
      <c r="E3000" t="s">
        <v>292</v>
      </c>
      <c r="F3000" s="446"/>
      <c r="G3000" s="446"/>
      <c r="H3000" s="446"/>
      <c r="I3000" s="446"/>
      <c r="J3000" s="446"/>
      <c r="K3000" s="446"/>
      <c r="L3000" s="446"/>
      <c r="M3000" s="446"/>
    </row>
    <row r="3001" spans="1:13" x14ac:dyDescent="0.35">
      <c r="A3001" t="s">
        <v>147</v>
      </c>
      <c r="B3001" t="s">
        <v>466</v>
      </c>
      <c r="C3001" t="s">
        <v>467</v>
      </c>
      <c r="D3001" t="s">
        <v>182</v>
      </c>
      <c r="E3001" t="s">
        <v>292</v>
      </c>
      <c r="F3001" s="328"/>
      <c r="G3001" s="328"/>
      <c r="H3001" s="328"/>
      <c r="I3001" s="328" t="s">
        <v>664</v>
      </c>
      <c r="J3001" s="328"/>
      <c r="K3001" s="328"/>
      <c r="L3001" s="328"/>
      <c r="M3001" s="328"/>
    </row>
    <row r="3002" spans="1:13" x14ac:dyDescent="0.35">
      <c r="A3002" t="s">
        <v>147</v>
      </c>
      <c r="B3002" t="s">
        <v>468</v>
      </c>
      <c r="C3002" t="s">
        <v>469</v>
      </c>
      <c r="D3002" t="s">
        <v>188</v>
      </c>
      <c r="E3002" t="s">
        <v>292</v>
      </c>
      <c r="F3002" s="446"/>
      <c r="G3002" s="446"/>
      <c r="H3002" s="446"/>
      <c r="I3002" s="446">
        <v>0</v>
      </c>
      <c r="J3002" s="446"/>
      <c r="K3002" s="446"/>
      <c r="L3002" s="446"/>
      <c r="M3002" s="446"/>
    </row>
    <row r="3003" spans="1:13" x14ac:dyDescent="0.35">
      <c r="A3003" t="s">
        <v>147</v>
      </c>
      <c r="B3003" t="s">
        <v>470</v>
      </c>
      <c r="C3003" t="s">
        <v>471</v>
      </c>
      <c r="D3003" t="s">
        <v>182</v>
      </c>
      <c r="E3003" t="s">
        <v>292</v>
      </c>
      <c r="F3003" s="328"/>
      <c r="G3003" s="328"/>
      <c r="H3003" s="328"/>
      <c r="I3003" s="328" t="s">
        <v>664</v>
      </c>
      <c r="J3003" s="328"/>
      <c r="K3003" s="328"/>
      <c r="L3003" s="328"/>
      <c r="M3003" s="328"/>
    </row>
    <row r="3004" spans="1:13" x14ac:dyDescent="0.35">
      <c r="A3004" t="s">
        <v>147</v>
      </c>
      <c r="B3004" t="s">
        <v>472</v>
      </c>
      <c r="C3004" t="s">
        <v>473</v>
      </c>
      <c r="D3004" t="s">
        <v>188</v>
      </c>
      <c r="E3004" t="s">
        <v>292</v>
      </c>
      <c r="F3004" s="446"/>
      <c r="G3004" s="446"/>
      <c r="H3004" s="446"/>
      <c r="I3004" s="446">
        <v>0</v>
      </c>
      <c r="J3004" s="446"/>
      <c r="K3004" s="446"/>
      <c r="L3004" s="446"/>
      <c r="M3004" s="446"/>
    </row>
    <row r="3005" spans="1:13" x14ac:dyDescent="0.35">
      <c r="A3005" t="s">
        <v>147</v>
      </c>
      <c r="B3005" t="s">
        <v>474</v>
      </c>
      <c r="C3005" t="s">
        <v>475</v>
      </c>
      <c r="D3005" t="s">
        <v>170</v>
      </c>
      <c r="E3005" t="s">
        <v>292</v>
      </c>
      <c r="F3005" s="328"/>
      <c r="G3005" s="328"/>
      <c r="H3005" s="328"/>
      <c r="I3005" s="328">
        <v>-0.1380198</v>
      </c>
      <c r="J3005" s="328"/>
      <c r="K3005" s="328"/>
      <c r="L3005" s="328"/>
      <c r="M3005" s="328"/>
    </row>
    <row r="3006" spans="1:13" x14ac:dyDescent="0.35">
      <c r="A3006" t="s">
        <v>147</v>
      </c>
      <c r="B3006" t="s">
        <v>476</v>
      </c>
      <c r="C3006" t="s">
        <v>477</v>
      </c>
      <c r="D3006" t="s">
        <v>170</v>
      </c>
      <c r="E3006" t="s">
        <v>292</v>
      </c>
      <c r="F3006" s="328"/>
      <c r="G3006" s="328"/>
      <c r="H3006" s="328"/>
      <c r="I3006" s="328">
        <v>-4.5661965000000002</v>
      </c>
      <c r="J3006" s="328"/>
      <c r="K3006" s="328"/>
      <c r="L3006" s="328"/>
      <c r="M3006" s="328"/>
    </row>
    <row r="3007" spans="1:13" x14ac:dyDescent="0.35">
      <c r="A3007" t="s">
        <v>147</v>
      </c>
      <c r="B3007" t="s">
        <v>478</v>
      </c>
      <c r="C3007" t="s">
        <v>479</v>
      </c>
      <c r="D3007" t="s">
        <v>170</v>
      </c>
      <c r="E3007" t="s">
        <v>292</v>
      </c>
      <c r="F3007" s="328"/>
      <c r="G3007" s="328"/>
      <c r="H3007" s="328"/>
      <c r="I3007" s="328">
        <v>0</v>
      </c>
      <c r="J3007" s="328"/>
      <c r="K3007" s="328"/>
      <c r="L3007" s="328"/>
      <c r="M3007" s="328"/>
    </row>
    <row r="3008" spans="1:13" x14ac:dyDescent="0.35">
      <c r="A3008" t="s">
        <v>147</v>
      </c>
      <c r="B3008" t="s">
        <v>480</v>
      </c>
      <c r="C3008" t="s">
        <v>481</v>
      </c>
      <c r="D3008" t="s">
        <v>170</v>
      </c>
      <c r="E3008" t="s">
        <v>292</v>
      </c>
      <c r="F3008" s="328"/>
      <c r="G3008" s="328"/>
      <c r="H3008" s="328"/>
      <c r="I3008" s="328">
        <v>0</v>
      </c>
      <c r="J3008" s="328"/>
      <c r="K3008" s="328"/>
      <c r="L3008" s="328"/>
      <c r="M3008" s="328"/>
    </row>
    <row r="3009" spans="1:13" x14ac:dyDescent="0.35">
      <c r="A3009" t="s">
        <v>147</v>
      </c>
      <c r="B3009" t="s">
        <v>482</v>
      </c>
      <c r="C3009" t="s">
        <v>483</v>
      </c>
      <c r="D3009" t="s">
        <v>170</v>
      </c>
      <c r="E3009" t="s">
        <v>292</v>
      </c>
      <c r="F3009" s="328"/>
      <c r="G3009" s="328"/>
      <c r="H3009" s="328"/>
      <c r="I3009" s="328">
        <v>-1.1137300000000001</v>
      </c>
      <c r="J3009" s="328"/>
      <c r="K3009" s="328"/>
      <c r="L3009" s="328"/>
      <c r="M3009" s="328"/>
    </row>
    <row r="3010" spans="1:13" x14ac:dyDescent="0.35">
      <c r="A3010" t="s">
        <v>147</v>
      </c>
      <c r="B3010" t="s">
        <v>484</v>
      </c>
      <c r="C3010" t="s">
        <v>485</v>
      </c>
      <c r="D3010" t="s">
        <v>170</v>
      </c>
      <c r="E3010" t="s">
        <v>292</v>
      </c>
      <c r="F3010" s="328"/>
      <c r="G3010" s="328"/>
      <c r="H3010" s="328"/>
      <c r="I3010" s="328">
        <v>0</v>
      </c>
      <c r="J3010" s="328"/>
      <c r="K3010" s="328"/>
      <c r="L3010" s="328"/>
      <c r="M3010" s="328"/>
    </row>
    <row r="3011" spans="1:13" x14ac:dyDescent="0.35">
      <c r="A3011" t="s">
        <v>147</v>
      </c>
      <c r="B3011" t="s">
        <v>486</v>
      </c>
      <c r="C3011" t="s">
        <v>487</v>
      </c>
      <c r="D3011" t="s">
        <v>170</v>
      </c>
      <c r="E3011" t="s">
        <v>292</v>
      </c>
      <c r="F3011" s="328"/>
      <c r="G3011" s="328"/>
      <c r="H3011" s="328"/>
      <c r="I3011" s="328">
        <v>0</v>
      </c>
      <c r="J3011" s="328"/>
      <c r="K3011" s="328"/>
      <c r="L3011" s="328"/>
      <c r="M3011" s="328"/>
    </row>
    <row r="3012" spans="1:13" x14ac:dyDescent="0.35">
      <c r="A3012" t="s">
        <v>147</v>
      </c>
      <c r="B3012" t="s">
        <v>488</v>
      </c>
      <c r="C3012" t="s">
        <v>489</v>
      </c>
      <c r="D3012" t="s">
        <v>170</v>
      </c>
      <c r="E3012" t="s">
        <v>292</v>
      </c>
      <c r="F3012" s="328"/>
      <c r="G3012" s="328"/>
      <c r="H3012" s="328"/>
      <c r="I3012" s="328">
        <v>0</v>
      </c>
      <c r="J3012" s="328"/>
      <c r="K3012" s="328"/>
      <c r="L3012" s="328"/>
      <c r="M3012" s="328"/>
    </row>
    <row r="3013" spans="1:13" x14ac:dyDescent="0.35">
      <c r="A3013" t="s">
        <v>147</v>
      </c>
      <c r="B3013" t="s">
        <v>490</v>
      </c>
      <c r="C3013" t="s">
        <v>491</v>
      </c>
      <c r="D3013" t="s">
        <v>170</v>
      </c>
      <c r="E3013" t="s">
        <v>292</v>
      </c>
      <c r="F3013" s="328"/>
      <c r="G3013" s="328"/>
      <c r="H3013" s="328"/>
      <c r="I3013" s="328">
        <v>0</v>
      </c>
      <c r="J3013" s="328"/>
      <c r="K3013" s="328"/>
      <c r="L3013" s="328"/>
      <c r="M3013" s="328"/>
    </row>
    <row r="3014" spans="1:13" x14ac:dyDescent="0.35">
      <c r="A3014" t="s">
        <v>147</v>
      </c>
      <c r="B3014" t="s">
        <v>492</v>
      </c>
      <c r="C3014" t="s">
        <v>493</v>
      </c>
      <c r="D3014" t="s">
        <v>170</v>
      </c>
      <c r="E3014" t="s">
        <v>292</v>
      </c>
      <c r="F3014" s="328"/>
      <c r="G3014" s="328"/>
      <c r="H3014" s="328"/>
      <c r="I3014" s="328">
        <v>0</v>
      </c>
      <c r="J3014" s="328"/>
      <c r="K3014" s="328"/>
      <c r="L3014" s="328"/>
      <c r="M3014" s="328"/>
    </row>
    <row r="3015" spans="1:13" x14ac:dyDescent="0.35">
      <c r="A3015" t="s">
        <v>147</v>
      </c>
      <c r="B3015" t="s">
        <v>494</v>
      </c>
      <c r="C3015" t="s">
        <v>495</v>
      </c>
      <c r="D3015" t="s">
        <v>170</v>
      </c>
      <c r="E3015" t="s">
        <v>292</v>
      </c>
      <c r="F3015" s="328"/>
      <c r="G3015" s="328"/>
      <c r="H3015" s="328"/>
      <c r="I3015" s="328">
        <v>0</v>
      </c>
      <c r="J3015" s="328"/>
      <c r="K3015" s="328"/>
      <c r="L3015" s="328"/>
      <c r="M3015" s="328"/>
    </row>
    <row r="3016" spans="1:13" x14ac:dyDescent="0.35">
      <c r="A3016" t="s">
        <v>147</v>
      </c>
      <c r="B3016" t="s">
        <v>496</v>
      </c>
      <c r="C3016" t="s">
        <v>497</v>
      </c>
      <c r="D3016" t="s">
        <v>170</v>
      </c>
      <c r="E3016" t="s">
        <v>292</v>
      </c>
      <c r="F3016" s="328"/>
      <c r="G3016" s="328"/>
      <c r="H3016" s="328"/>
      <c r="I3016" s="328">
        <v>0</v>
      </c>
      <c r="J3016" s="328"/>
      <c r="K3016" s="328"/>
      <c r="L3016" s="328"/>
      <c r="M3016" s="328"/>
    </row>
    <row r="3017" spans="1:13" x14ac:dyDescent="0.35">
      <c r="A3017" t="s">
        <v>147</v>
      </c>
      <c r="B3017" t="s">
        <v>498</v>
      </c>
      <c r="C3017" t="s">
        <v>499</v>
      </c>
      <c r="D3017" t="s">
        <v>170</v>
      </c>
      <c r="E3017" t="s">
        <v>292</v>
      </c>
      <c r="F3017" s="328"/>
      <c r="G3017" s="328"/>
      <c r="H3017" s="328"/>
      <c r="I3017" s="328">
        <v>0</v>
      </c>
      <c r="J3017" s="328"/>
      <c r="K3017" s="328"/>
      <c r="L3017" s="328"/>
      <c r="M3017" s="328"/>
    </row>
    <row r="3018" spans="1:13" x14ac:dyDescent="0.35">
      <c r="A3018" t="s">
        <v>147</v>
      </c>
      <c r="B3018" t="s">
        <v>500</v>
      </c>
      <c r="C3018" t="s">
        <v>501</v>
      </c>
      <c r="D3018" t="s">
        <v>170</v>
      </c>
      <c r="E3018" t="s">
        <v>292</v>
      </c>
      <c r="F3018" s="328"/>
      <c r="G3018" s="328"/>
      <c r="H3018" s="328"/>
      <c r="I3018" s="328">
        <v>0</v>
      </c>
      <c r="J3018" s="328"/>
      <c r="K3018" s="328"/>
      <c r="L3018" s="328"/>
      <c r="M3018" s="328"/>
    </row>
    <row r="3019" spans="1:13" x14ac:dyDescent="0.35">
      <c r="A3019" t="s">
        <v>147</v>
      </c>
      <c r="B3019" t="s">
        <v>502</v>
      </c>
      <c r="C3019" t="s">
        <v>503</v>
      </c>
      <c r="D3019" t="s">
        <v>170</v>
      </c>
      <c r="E3019" t="s">
        <v>292</v>
      </c>
      <c r="F3019" s="328"/>
      <c r="G3019" s="328"/>
      <c r="H3019" s="328"/>
      <c r="I3019" s="328">
        <v>0</v>
      </c>
      <c r="J3019" s="328"/>
      <c r="K3019" s="328"/>
      <c r="L3019" s="328"/>
      <c r="M3019" s="328"/>
    </row>
    <row r="3020" spans="1:13" x14ac:dyDescent="0.35">
      <c r="A3020" t="s">
        <v>147</v>
      </c>
      <c r="B3020" t="s">
        <v>504</v>
      </c>
      <c r="C3020" t="s">
        <v>505</v>
      </c>
      <c r="D3020" t="s">
        <v>170</v>
      </c>
      <c r="E3020" t="s">
        <v>292</v>
      </c>
      <c r="F3020" s="328"/>
      <c r="G3020" s="328"/>
      <c r="H3020" s="328"/>
      <c r="I3020" s="328">
        <v>0</v>
      </c>
      <c r="J3020" s="328"/>
      <c r="K3020" s="328"/>
      <c r="L3020" s="328"/>
      <c r="M3020" s="328"/>
    </row>
    <row r="3021" spans="1:13" x14ac:dyDescent="0.35">
      <c r="A3021" t="s">
        <v>147</v>
      </c>
      <c r="B3021" t="s">
        <v>506</v>
      </c>
      <c r="C3021" t="s">
        <v>507</v>
      </c>
      <c r="D3021" t="s">
        <v>170</v>
      </c>
      <c r="E3021" t="s">
        <v>292</v>
      </c>
      <c r="F3021" s="328"/>
      <c r="G3021" s="328"/>
      <c r="H3021" s="328"/>
      <c r="I3021" s="328">
        <v>0</v>
      </c>
      <c r="J3021" s="328"/>
      <c r="K3021" s="328"/>
      <c r="L3021" s="328"/>
      <c r="M3021" s="328"/>
    </row>
    <row r="3022" spans="1:13" x14ac:dyDescent="0.35">
      <c r="A3022" t="s">
        <v>147</v>
      </c>
      <c r="B3022" t="s">
        <v>508</v>
      </c>
      <c r="C3022" t="s">
        <v>509</v>
      </c>
      <c r="D3022" t="s">
        <v>170</v>
      </c>
      <c r="E3022" t="s">
        <v>292</v>
      </c>
      <c r="F3022" s="328"/>
      <c r="G3022" s="328"/>
      <c r="H3022" s="328"/>
      <c r="I3022" s="328">
        <v>0</v>
      </c>
      <c r="J3022" s="328"/>
      <c r="K3022" s="328"/>
      <c r="L3022" s="328"/>
      <c r="M3022" s="328"/>
    </row>
    <row r="3023" spans="1:13" x14ac:dyDescent="0.35">
      <c r="A3023" t="s">
        <v>147</v>
      </c>
      <c r="B3023" t="s">
        <v>510</v>
      </c>
      <c r="C3023" t="s">
        <v>511</v>
      </c>
      <c r="D3023" t="s">
        <v>170</v>
      </c>
      <c r="E3023" t="s">
        <v>292</v>
      </c>
      <c r="F3023" s="328"/>
      <c r="G3023" s="328"/>
      <c r="H3023" s="328"/>
      <c r="I3023" s="328">
        <v>0</v>
      </c>
      <c r="J3023" s="328"/>
      <c r="K3023" s="328"/>
      <c r="L3023" s="328"/>
      <c r="M3023" s="328"/>
    </row>
    <row r="3024" spans="1:13" x14ac:dyDescent="0.35">
      <c r="A3024" t="s">
        <v>147</v>
      </c>
      <c r="B3024" t="s">
        <v>512</v>
      </c>
      <c r="C3024" t="s">
        <v>513</v>
      </c>
      <c r="D3024" t="s">
        <v>170</v>
      </c>
      <c r="E3024" t="s">
        <v>292</v>
      </c>
      <c r="F3024" s="328"/>
      <c r="G3024" s="328"/>
      <c r="H3024" s="328"/>
      <c r="I3024" s="328">
        <v>0</v>
      </c>
      <c r="J3024" s="328"/>
      <c r="K3024" s="328"/>
      <c r="L3024" s="328"/>
      <c r="M3024" s="328"/>
    </row>
    <row r="3025" spans="1:13" x14ac:dyDescent="0.35">
      <c r="A3025" t="s">
        <v>147</v>
      </c>
      <c r="B3025" t="s">
        <v>514</v>
      </c>
      <c r="C3025" t="s">
        <v>515</v>
      </c>
      <c r="D3025" t="s">
        <v>170</v>
      </c>
      <c r="E3025" t="s">
        <v>292</v>
      </c>
      <c r="F3025" s="328"/>
      <c r="G3025" s="328"/>
      <c r="H3025" s="328"/>
      <c r="I3025" s="328">
        <v>0</v>
      </c>
      <c r="J3025" s="328"/>
      <c r="K3025" s="328"/>
      <c r="L3025" s="328"/>
      <c r="M3025" s="328"/>
    </row>
    <row r="3026" spans="1:13" x14ac:dyDescent="0.35">
      <c r="A3026" t="s">
        <v>147</v>
      </c>
      <c r="B3026" t="s">
        <v>516</v>
      </c>
      <c r="C3026" t="s">
        <v>517</v>
      </c>
      <c r="D3026" t="s">
        <v>170</v>
      </c>
      <c r="E3026" t="s">
        <v>292</v>
      </c>
      <c r="F3026" s="328"/>
      <c r="G3026" s="328"/>
      <c r="H3026" s="328"/>
      <c r="I3026" s="328">
        <v>22.780474143426598</v>
      </c>
      <c r="J3026" s="328"/>
      <c r="K3026" s="328"/>
      <c r="L3026" s="328"/>
      <c r="M3026" s="328"/>
    </row>
    <row r="3027" spans="1:13" x14ac:dyDescent="0.35">
      <c r="A3027" t="s">
        <v>147</v>
      </c>
      <c r="B3027" t="s">
        <v>518</v>
      </c>
      <c r="C3027" t="s">
        <v>519</v>
      </c>
      <c r="D3027" t="s">
        <v>170</v>
      </c>
      <c r="E3027" t="s">
        <v>292</v>
      </c>
      <c r="F3027" s="328"/>
      <c r="G3027" s="328"/>
      <c r="H3027" s="328"/>
      <c r="I3027" s="328">
        <v>112.07507062630199</v>
      </c>
      <c r="J3027" s="328"/>
      <c r="K3027" s="328"/>
      <c r="L3027" s="328"/>
      <c r="M3027" s="328"/>
    </row>
    <row r="3028" spans="1:13" x14ac:dyDescent="0.35">
      <c r="A3028" t="s">
        <v>147</v>
      </c>
      <c r="B3028" t="s">
        <v>520</v>
      </c>
      <c r="C3028" t="s">
        <v>521</v>
      </c>
      <c r="D3028" t="s">
        <v>170</v>
      </c>
      <c r="E3028" t="s">
        <v>292</v>
      </c>
      <c r="F3028" s="328"/>
      <c r="G3028" s="328"/>
      <c r="H3028" s="328"/>
      <c r="I3028" s="328">
        <v>0</v>
      </c>
      <c r="J3028" s="328"/>
      <c r="K3028" s="328"/>
      <c r="L3028" s="328"/>
      <c r="M3028" s="328"/>
    </row>
    <row r="3029" spans="1:13" x14ac:dyDescent="0.35">
      <c r="A3029" t="s">
        <v>147</v>
      </c>
      <c r="B3029" t="s">
        <v>522</v>
      </c>
      <c r="C3029" t="s">
        <v>523</v>
      </c>
      <c r="D3029" t="s">
        <v>170</v>
      </c>
      <c r="E3029" t="s">
        <v>292</v>
      </c>
      <c r="F3029" s="328"/>
      <c r="G3029" s="328"/>
      <c r="H3029" s="328"/>
      <c r="I3029" s="328">
        <v>0</v>
      </c>
      <c r="J3029" s="328"/>
      <c r="K3029" s="328"/>
      <c r="L3029" s="328"/>
      <c r="M3029" s="328"/>
    </row>
    <row r="3030" spans="1:13" x14ac:dyDescent="0.35">
      <c r="A3030" t="s">
        <v>147</v>
      </c>
      <c r="B3030" t="s">
        <v>524</v>
      </c>
      <c r="C3030" t="s">
        <v>525</v>
      </c>
      <c r="D3030" t="s">
        <v>170</v>
      </c>
      <c r="E3030" t="s">
        <v>292</v>
      </c>
      <c r="F3030" s="328"/>
      <c r="G3030" s="328"/>
      <c r="H3030" s="328"/>
      <c r="I3030" s="328">
        <v>0</v>
      </c>
      <c r="J3030" s="328"/>
      <c r="K3030" s="328"/>
      <c r="L3030" s="328"/>
      <c r="M3030" s="328"/>
    </row>
    <row r="3031" spans="1:13" x14ac:dyDescent="0.35">
      <c r="A3031" t="s">
        <v>147</v>
      </c>
      <c r="B3031" t="s">
        <v>526</v>
      </c>
      <c r="C3031" t="s">
        <v>527</v>
      </c>
      <c r="D3031" t="s">
        <v>170</v>
      </c>
      <c r="E3031" t="s">
        <v>292</v>
      </c>
      <c r="F3031" s="328"/>
      <c r="G3031" s="328"/>
      <c r="H3031" s="328"/>
      <c r="I3031" s="328">
        <v>22.780474143426598</v>
      </c>
      <c r="J3031" s="328"/>
      <c r="K3031" s="328"/>
      <c r="L3031" s="328"/>
      <c r="M3031" s="328"/>
    </row>
    <row r="3032" spans="1:13" x14ac:dyDescent="0.35">
      <c r="A3032" t="s">
        <v>147</v>
      </c>
      <c r="B3032" t="s">
        <v>528</v>
      </c>
      <c r="C3032" t="s">
        <v>529</v>
      </c>
      <c r="D3032" t="s">
        <v>170</v>
      </c>
      <c r="E3032" t="s">
        <v>292</v>
      </c>
      <c r="F3032" s="328"/>
      <c r="G3032" s="328"/>
      <c r="H3032" s="328"/>
      <c r="I3032" s="328">
        <v>112.07507062630199</v>
      </c>
      <c r="J3032" s="328"/>
      <c r="K3032" s="328"/>
      <c r="L3032" s="328"/>
      <c r="M3032" s="328"/>
    </row>
    <row r="3033" spans="1:13" x14ac:dyDescent="0.35">
      <c r="A3033" t="s">
        <v>147</v>
      </c>
      <c r="B3033" t="s">
        <v>530</v>
      </c>
      <c r="C3033" t="s">
        <v>531</v>
      </c>
      <c r="D3033" t="s">
        <v>170</v>
      </c>
      <c r="E3033" t="s">
        <v>292</v>
      </c>
      <c r="F3033" s="328"/>
      <c r="G3033" s="328"/>
      <c r="H3033" s="328"/>
      <c r="I3033" s="328">
        <v>0</v>
      </c>
      <c r="J3033" s="328"/>
      <c r="K3033" s="328"/>
      <c r="L3033" s="328"/>
      <c r="M3033" s="328"/>
    </row>
    <row r="3034" spans="1:13" x14ac:dyDescent="0.35">
      <c r="A3034" t="s">
        <v>147</v>
      </c>
      <c r="B3034" t="s">
        <v>532</v>
      </c>
      <c r="C3034" t="s">
        <v>533</v>
      </c>
      <c r="D3034" t="s">
        <v>170</v>
      </c>
      <c r="E3034" t="s">
        <v>292</v>
      </c>
      <c r="F3034" s="328"/>
      <c r="G3034" s="328"/>
      <c r="H3034" s="328"/>
      <c r="I3034" s="328">
        <v>0</v>
      </c>
      <c r="J3034" s="328"/>
      <c r="K3034" s="328"/>
      <c r="L3034" s="328"/>
      <c r="M3034" s="328"/>
    </row>
    <row r="3035" spans="1:13" x14ac:dyDescent="0.35">
      <c r="A3035" t="s">
        <v>147</v>
      </c>
      <c r="B3035" t="s">
        <v>534</v>
      </c>
      <c r="C3035" t="s">
        <v>535</v>
      </c>
      <c r="D3035" t="s">
        <v>170</v>
      </c>
      <c r="E3035" t="s">
        <v>292</v>
      </c>
      <c r="F3035" s="328"/>
      <c r="G3035" s="328"/>
      <c r="H3035" s="328"/>
      <c r="I3035" s="328">
        <v>0</v>
      </c>
      <c r="J3035" s="328"/>
      <c r="K3035" s="328"/>
      <c r="L3035" s="328"/>
      <c r="M3035" s="328"/>
    </row>
    <row r="3036" spans="1:13" x14ac:dyDescent="0.35">
      <c r="A3036" t="s">
        <v>147</v>
      </c>
      <c r="B3036" t="s">
        <v>536</v>
      </c>
      <c r="C3036" t="s">
        <v>537</v>
      </c>
      <c r="D3036" t="s">
        <v>170</v>
      </c>
      <c r="E3036" t="s">
        <v>292</v>
      </c>
      <c r="F3036" s="328"/>
      <c r="G3036" s="328"/>
      <c r="H3036" s="328"/>
      <c r="I3036" s="328">
        <v>17.220336443000001</v>
      </c>
      <c r="J3036" s="328"/>
      <c r="K3036" s="328"/>
      <c r="L3036" s="328"/>
      <c r="M3036" s="328"/>
    </row>
    <row r="3037" spans="1:13" x14ac:dyDescent="0.35">
      <c r="A3037" t="s">
        <v>147</v>
      </c>
      <c r="B3037" t="s">
        <v>538</v>
      </c>
      <c r="C3037" t="s">
        <v>539</v>
      </c>
      <c r="D3037" t="s">
        <v>170</v>
      </c>
      <c r="E3037" t="s">
        <v>292</v>
      </c>
      <c r="F3037" s="328"/>
      <c r="G3037" s="328"/>
      <c r="H3037" s="328"/>
      <c r="I3037" s="328">
        <v>145.68035771020001</v>
      </c>
      <c r="J3037" s="328"/>
      <c r="K3037" s="328"/>
      <c r="L3037" s="328"/>
      <c r="M3037" s="328"/>
    </row>
    <row r="3038" spans="1:13" x14ac:dyDescent="0.35">
      <c r="A3038" t="s">
        <v>147</v>
      </c>
      <c r="B3038" t="s">
        <v>540</v>
      </c>
      <c r="C3038" t="s">
        <v>541</v>
      </c>
      <c r="D3038" t="s">
        <v>170</v>
      </c>
      <c r="E3038" t="s">
        <v>292</v>
      </c>
      <c r="F3038" s="328"/>
      <c r="G3038" s="328"/>
      <c r="H3038" s="328"/>
      <c r="I3038" s="328">
        <v>0</v>
      </c>
      <c r="J3038" s="328"/>
      <c r="K3038" s="328"/>
      <c r="L3038" s="328"/>
      <c r="M3038" s="328"/>
    </row>
    <row r="3039" spans="1:13" x14ac:dyDescent="0.35">
      <c r="A3039" t="s">
        <v>147</v>
      </c>
      <c r="B3039" t="s">
        <v>542</v>
      </c>
      <c r="C3039" t="s">
        <v>543</v>
      </c>
      <c r="D3039" t="s">
        <v>170</v>
      </c>
      <c r="E3039" t="s">
        <v>292</v>
      </c>
      <c r="F3039" s="328"/>
      <c r="G3039" s="328"/>
      <c r="H3039" s="328"/>
      <c r="I3039" s="328">
        <v>0</v>
      </c>
      <c r="J3039" s="328"/>
      <c r="K3039" s="328"/>
      <c r="L3039" s="328"/>
      <c r="M3039" s="328"/>
    </row>
    <row r="3040" spans="1:13" x14ac:dyDescent="0.35">
      <c r="A3040" t="s">
        <v>147</v>
      </c>
      <c r="B3040" t="s">
        <v>544</v>
      </c>
      <c r="C3040" t="s">
        <v>545</v>
      </c>
      <c r="D3040" t="s">
        <v>170</v>
      </c>
      <c r="E3040" t="s">
        <v>292</v>
      </c>
      <c r="F3040" s="328"/>
      <c r="G3040" s="328"/>
      <c r="H3040" s="328"/>
      <c r="I3040" s="328">
        <v>0</v>
      </c>
      <c r="J3040" s="328"/>
      <c r="K3040" s="328"/>
      <c r="L3040" s="328"/>
      <c r="M3040" s="328"/>
    </row>
    <row r="3041" spans="1:13" x14ac:dyDescent="0.35">
      <c r="A3041" t="s">
        <v>147</v>
      </c>
      <c r="B3041" t="s">
        <v>546</v>
      </c>
      <c r="C3041" t="s">
        <v>547</v>
      </c>
      <c r="D3041" t="s">
        <v>170</v>
      </c>
      <c r="E3041" t="s">
        <v>292</v>
      </c>
      <c r="F3041" s="328"/>
      <c r="G3041" s="328"/>
      <c r="H3041" s="328"/>
      <c r="I3041" s="328">
        <v>17.220336443000001</v>
      </c>
      <c r="J3041" s="328"/>
      <c r="K3041" s="328"/>
      <c r="L3041" s="328"/>
      <c r="M3041" s="328"/>
    </row>
    <row r="3042" spans="1:13" x14ac:dyDescent="0.35">
      <c r="A3042" t="s">
        <v>147</v>
      </c>
      <c r="B3042" t="s">
        <v>548</v>
      </c>
      <c r="C3042" t="s">
        <v>549</v>
      </c>
      <c r="D3042" t="s">
        <v>170</v>
      </c>
      <c r="E3042" t="s">
        <v>292</v>
      </c>
      <c r="F3042" s="328"/>
      <c r="G3042" s="328"/>
      <c r="H3042" s="328"/>
      <c r="I3042" s="328">
        <v>145.68035771020001</v>
      </c>
      <c r="J3042" s="328"/>
      <c r="K3042" s="328"/>
      <c r="L3042" s="328"/>
      <c r="M3042" s="328"/>
    </row>
    <row r="3043" spans="1:13" x14ac:dyDescent="0.35">
      <c r="A3043" t="s">
        <v>147</v>
      </c>
      <c r="B3043" t="s">
        <v>550</v>
      </c>
      <c r="C3043" t="s">
        <v>551</v>
      </c>
      <c r="D3043" t="s">
        <v>170</v>
      </c>
      <c r="E3043" t="s">
        <v>292</v>
      </c>
      <c r="F3043" s="328"/>
      <c r="G3043" s="328"/>
      <c r="H3043" s="328"/>
      <c r="I3043" s="328">
        <v>0</v>
      </c>
      <c r="J3043" s="328"/>
      <c r="K3043" s="328"/>
      <c r="L3043" s="328"/>
      <c r="M3043" s="328"/>
    </row>
    <row r="3044" spans="1:13" x14ac:dyDescent="0.35">
      <c r="A3044" t="s">
        <v>147</v>
      </c>
      <c r="B3044" t="s">
        <v>552</v>
      </c>
      <c r="C3044" t="s">
        <v>553</v>
      </c>
      <c r="D3044" t="s">
        <v>170</v>
      </c>
      <c r="E3044" t="s">
        <v>292</v>
      </c>
      <c r="F3044" s="328"/>
      <c r="G3044" s="328"/>
      <c r="H3044" s="328"/>
      <c r="I3044" s="328">
        <v>0</v>
      </c>
      <c r="J3044" s="328"/>
      <c r="K3044" s="328"/>
      <c r="L3044" s="328"/>
      <c r="M3044" s="328"/>
    </row>
    <row r="3045" spans="1:13" x14ac:dyDescent="0.35">
      <c r="A3045" t="s">
        <v>147</v>
      </c>
      <c r="B3045" t="s">
        <v>554</v>
      </c>
      <c r="C3045" t="s">
        <v>555</v>
      </c>
      <c r="D3045" t="s">
        <v>170</v>
      </c>
      <c r="E3045" t="s">
        <v>292</v>
      </c>
      <c r="F3045" s="328"/>
      <c r="G3045" s="328"/>
      <c r="H3045" s="328"/>
      <c r="I3045" s="328">
        <v>0</v>
      </c>
      <c r="J3045" s="328"/>
      <c r="K3045" s="328"/>
      <c r="L3045" s="328"/>
      <c r="M3045" s="328"/>
    </row>
    <row r="3046" spans="1:13" x14ac:dyDescent="0.35">
      <c r="A3046" t="s">
        <v>147</v>
      </c>
      <c r="B3046" t="s">
        <v>556</v>
      </c>
      <c r="C3046" t="s">
        <v>557</v>
      </c>
      <c r="D3046" t="s">
        <v>170</v>
      </c>
      <c r="E3046" t="s">
        <v>292</v>
      </c>
      <c r="F3046" s="328"/>
      <c r="G3046" s="328"/>
      <c r="H3046" s="328"/>
      <c r="I3046" s="328">
        <v>-5.5601377004266404</v>
      </c>
      <c r="J3046" s="328"/>
      <c r="K3046" s="328"/>
      <c r="L3046" s="328"/>
      <c r="M3046" s="328"/>
    </row>
    <row r="3047" spans="1:13" x14ac:dyDescent="0.35">
      <c r="A3047" t="s">
        <v>147</v>
      </c>
      <c r="B3047" t="s">
        <v>558</v>
      </c>
      <c r="C3047" t="s">
        <v>559</v>
      </c>
      <c r="D3047" t="s">
        <v>170</v>
      </c>
      <c r="E3047" t="s">
        <v>292</v>
      </c>
      <c r="F3047" s="328"/>
      <c r="G3047" s="328"/>
      <c r="H3047" s="328"/>
      <c r="I3047" s="328">
        <v>33.605287083898297</v>
      </c>
      <c r="J3047" s="328"/>
      <c r="K3047" s="328"/>
      <c r="L3047" s="328"/>
      <c r="M3047" s="328"/>
    </row>
    <row r="3048" spans="1:13" x14ac:dyDescent="0.35">
      <c r="A3048" t="s">
        <v>147</v>
      </c>
      <c r="B3048" t="s">
        <v>560</v>
      </c>
      <c r="C3048" t="s">
        <v>561</v>
      </c>
      <c r="D3048" t="s">
        <v>170</v>
      </c>
      <c r="E3048" t="s">
        <v>292</v>
      </c>
      <c r="F3048" s="328"/>
      <c r="G3048" s="328"/>
      <c r="H3048" s="328"/>
      <c r="I3048" s="328">
        <v>0</v>
      </c>
      <c r="J3048" s="328"/>
      <c r="K3048" s="328"/>
      <c r="L3048" s="328"/>
      <c r="M3048" s="328"/>
    </row>
    <row r="3049" spans="1:13" x14ac:dyDescent="0.35">
      <c r="A3049" t="s">
        <v>147</v>
      </c>
      <c r="B3049" t="s">
        <v>562</v>
      </c>
      <c r="C3049" t="s">
        <v>563</v>
      </c>
      <c r="D3049" t="s">
        <v>170</v>
      </c>
      <c r="E3049" t="s">
        <v>292</v>
      </c>
      <c r="F3049" s="328"/>
      <c r="G3049" s="328"/>
      <c r="H3049" s="328"/>
      <c r="I3049" s="328">
        <v>0</v>
      </c>
      <c r="J3049" s="328"/>
      <c r="K3049" s="328"/>
      <c r="L3049" s="328"/>
      <c r="M3049" s="328"/>
    </row>
    <row r="3050" spans="1:13" x14ac:dyDescent="0.35">
      <c r="A3050" t="s">
        <v>147</v>
      </c>
      <c r="B3050" t="s">
        <v>564</v>
      </c>
      <c r="C3050" t="s">
        <v>565</v>
      </c>
      <c r="D3050" t="s">
        <v>170</v>
      </c>
      <c r="E3050" t="s">
        <v>292</v>
      </c>
      <c r="F3050" s="328"/>
      <c r="G3050" s="328"/>
      <c r="H3050" s="328"/>
      <c r="I3050" s="328">
        <v>0</v>
      </c>
      <c r="J3050" s="328"/>
      <c r="K3050" s="328"/>
      <c r="L3050" s="328"/>
      <c r="M3050" s="328"/>
    </row>
    <row r="3051" spans="1:13" x14ac:dyDescent="0.35">
      <c r="A3051" t="s">
        <v>147</v>
      </c>
      <c r="B3051" t="s">
        <v>566</v>
      </c>
      <c r="C3051" t="s">
        <v>567</v>
      </c>
      <c r="D3051" t="s">
        <v>170</v>
      </c>
      <c r="E3051" t="s">
        <v>292</v>
      </c>
      <c r="F3051" s="328"/>
      <c r="G3051" s="328"/>
      <c r="H3051" s="328"/>
      <c r="I3051" s="328">
        <v>-5.5601377004266404</v>
      </c>
      <c r="J3051" s="328"/>
      <c r="K3051" s="328"/>
      <c r="L3051" s="328"/>
      <c r="M3051" s="328"/>
    </row>
    <row r="3052" spans="1:13" x14ac:dyDescent="0.35">
      <c r="A3052" t="s">
        <v>147</v>
      </c>
      <c r="B3052" t="s">
        <v>568</v>
      </c>
      <c r="C3052" t="s">
        <v>569</v>
      </c>
      <c r="D3052" t="s">
        <v>170</v>
      </c>
      <c r="E3052" t="s">
        <v>292</v>
      </c>
      <c r="F3052" s="328"/>
      <c r="G3052" s="328"/>
      <c r="H3052" s="328"/>
      <c r="I3052" s="328">
        <v>33.605287083898297</v>
      </c>
      <c r="J3052" s="328"/>
      <c r="K3052" s="328"/>
      <c r="L3052" s="328"/>
      <c r="M3052" s="328"/>
    </row>
    <row r="3053" spans="1:13" x14ac:dyDescent="0.35">
      <c r="A3053" t="s">
        <v>147</v>
      </c>
      <c r="B3053" t="s">
        <v>570</v>
      </c>
      <c r="C3053" t="s">
        <v>571</v>
      </c>
      <c r="D3053" t="s">
        <v>170</v>
      </c>
      <c r="E3053" t="s">
        <v>292</v>
      </c>
      <c r="F3053" s="328"/>
      <c r="G3053" s="328"/>
      <c r="H3053" s="328"/>
      <c r="I3053" s="328">
        <v>0</v>
      </c>
      <c r="J3053" s="328"/>
      <c r="K3053" s="328"/>
      <c r="L3053" s="328"/>
      <c r="M3053" s="328"/>
    </row>
    <row r="3054" spans="1:13" x14ac:dyDescent="0.35">
      <c r="A3054" t="s">
        <v>147</v>
      </c>
      <c r="B3054" t="s">
        <v>572</v>
      </c>
      <c r="C3054" t="s">
        <v>573</v>
      </c>
      <c r="D3054" t="s">
        <v>170</v>
      </c>
      <c r="E3054" t="s">
        <v>292</v>
      </c>
      <c r="F3054" s="328"/>
      <c r="G3054" s="328"/>
      <c r="H3054" s="328"/>
      <c r="I3054" s="328">
        <v>0</v>
      </c>
      <c r="J3054" s="328"/>
      <c r="K3054" s="328"/>
      <c r="L3054" s="328"/>
      <c r="M3054" s="328"/>
    </row>
    <row r="3055" spans="1:13" x14ac:dyDescent="0.35">
      <c r="A3055" t="s">
        <v>147</v>
      </c>
      <c r="B3055" t="s">
        <v>574</v>
      </c>
      <c r="C3055" t="s">
        <v>575</v>
      </c>
      <c r="D3055" t="s">
        <v>170</v>
      </c>
      <c r="E3055" t="s">
        <v>292</v>
      </c>
      <c r="F3055" s="328"/>
      <c r="G3055" s="328"/>
      <c r="H3055" s="328"/>
      <c r="I3055" s="328">
        <v>0</v>
      </c>
      <c r="J3055" s="328"/>
      <c r="K3055" s="328"/>
      <c r="L3055" s="328"/>
      <c r="M3055" s="328"/>
    </row>
    <row r="3056" spans="1:13" x14ac:dyDescent="0.35">
      <c r="A3056" t="s">
        <v>147</v>
      </c>
      <c r="B3056" t="s">
        <v>576</v>
      </c>
      <c r="C3056" t="s">
        <v>577</v>
      </c>
      <c r="D3056" t="s">
        <v>170</v>
      </c>
      <c r="E3056" t="s">
        <v>292</v>
      </c>
      <c r="F3056" s="328"/>
      <c r="G3056" s="328"/>
      <c r="H3056" s="328"/>
      <c r="I3056" s="328">
        <v>-6</v>
      </c>
      <c r="J3056" s="328"/>
      <c r="K3056" s="328"/>
      <c r="L3056" s="328"/>
      <c r="M3056" s="328"/>
    </row>
    <row r="3057" spans="1:13" x14ac:dyDescent="0.35">
      <c r="A3057" t="s">
        <v>147</v>
      </c>
      <c r="B3057" t="s">
        <v>578</v>
      </c>
      <c r="C3057" t="s">
        <v>579</v>
      </c>
      <c r="D3057" t="s">
        <v>170</v>
      </c>
      <c r="E3057" t="s">
        <v>292</v>
      </c>
      <c r="F3057" s="328"/>
      <c r="G3057" s="328"/>
      <c r="H3057" s="328"/>
      <c r="I3057" s="328">
        <v>22.616049880057599</v>
      </c>
      <c r="J3057" s="328"/>
      <c r="K3057" s="328"/>
      <c r="L3057" s="328"/>
      <c r="M3057" s="328"/>
    </row>
    <row r="3058" spans="1:13" x14ac:dyDescent="0.35">
      <c r="A3058" t="s">
        <v>147</v>
      </c>
      <c r="B3058" t="s">
        <v>580</v>
      </c>
      <c r="C3058" t="s">
        <v>581</v>
      </c>
      <c r="D3058" t="s">
        <v>170</v>
      </c>
      <c r="E3058" t="s">
        <v>292</v>
      </c>
      <c r="F3058" s="328"/>
      <c r="G3058" s="328"/>
      <c r="H3058" s="328"/>
      <c r="I3058" s="328">
        <v>0</v>
      </c>
      <c r="J3058" s="328"/>
      <c r="K3058" s="328"/>
      <c r="L3058" s="328"/>
      <c r="M3058" s="328"/>
    </row>
    <row r="3059" spans="1:13" x14ac:dyDescent="0.35">
      <c r="A3059" t="s">
        <v>147</v>
      </c>
      <c r="B3059" t="s">
        <v>582</v>
      </c>
      <c r="C3059" t="s">
        <v>583</v>
      </c>
      <c r="D3059" t="s">
        <v>170</v>
      </c>
      <c r="E3059" t="s">
        <v>292</v>
      </c>
      <c r="F3059" s="328"/>
      <c r="G3059" s="328"/>
      <c r="H3059" s="328"/>
      <c r="I3059" s="328">
        <v>0</v>
      </c>
      <c r="J3059" s="328"/>
      <c r="K3059" s="328"/>
      <c r="L3059" s="328"/>
      <c r="M3059" s="328"/>
    </row>
    <row r="3060" spans="1:13" x14ac:dyDescent="0.35">
      <c r="A3060" t="s">
        <v>147</v>
      </c>
      <c r="B3060" t="s">
        <v>584</v>
      </c>
      <c r="C3060" t="s">
        <v>585</v>
      </c>
      <c r="D3060" t="s">
        <v>170</v>
      </c>
      <c r="E3060" t="s">
        <v>292</v>
      </c>
      <c r="F3060" s="328"/>
      <c r="G3060" s="328"/>
      <c r="H3060" s="328"/>
      <c r="I3060" s="328">
        <v>0</v>
      </c>
      <c r="J3060" s="328"/>
      <c r="K3060" s="328"/>
      <c r="L3060" s="328"/>
      <c r="M3060" s="328"/>
    </row>
    <row r="3061" spans="1:13" x14ac:dyDescent="0.35">
      <c r="A3061" t="s">
        <v>147</v>
      </c>
      <c r="B3061" t="s">
        <v>586</v>
      </c>
      <c r="C3061" t="s">
        <v>587</v>
      </c>
      <c r="D3061" t="s">
        <v>170</v>
      </c>
      <c r="E3061" t="s">
        <v>292</v>
      </c>
      <c r="F3061" s="328"/>
      <c r="G3061" s="328"/>
      <c r="H3061" s="328"/>
      <c r="I3061" s="328">
        <v>-6</v>
      </c>
      <c r="J3061" s="328"/>
      <c r="K3061" s="328"/>
      <c r="L3061" s="328"/>
      <c r="M3061" s="328"/>
    </row>
    <row r="3062" spans="1:13" x14ac:dyDescent="0.35">
      <c r="A3062" t="s">
        <v>147</v>
      </c>
      <c r="B3062" t="s">
        <v>588</v>
      </c>
      <c r="C3062" t="s">
        <v>589</v>
      </c>
      <c r="D3062" t="s">
        <v>170</v>
      </c>
      <c r="E3062" t="s">
        <v>292</v>
      </c>
      <c r="F3062" s="328"/>
      <c r="G3062" s="328"/>
      <c r="H3062" s="328"/>
      <c r="I3062" s="328">
        <v>22.616049880057599</v>
      </c>
      <c r="J3062" s="328"/>
      <c r="K3062" s="328"/>
      <c r="L3062" s="328"/>
      <c r="M3062" s="328"/>
    </row>
    <row r="3063" spans="1:13" x14ac:dyDescent="0.35">
      <c r="A3063" t="s">
        <v>147</v>
      </c>
      <c r="B3063" t="s">
        <v>590</v>
      </c>
      <c r="C3063" t="s">
        <v>591</v>
      </c>
      <c r="D3063" t="s">
        <v>170</v>
      </c>
      <c r="E3063" t="s">
        <v>292</v>
      </c>
      <c r="F3063" s="328"/>
      <c r="G3063" s="328"/>
      <c r="H3063" s="328"/>
      <c r="I3063" s="328">
        <v>0</v>
      </c>
      <c r="J3063" s="328"/>
      <c r="K3063" s="328"/>
      <c r="L3063" s="328"/>
      <c r="M3063" s="328"/>
    </row>
    <row r="3064" spans="1:13" x14ac:dyDescent="0.35">
      <c r="A3064" t="s">
        <v>147</v>
      </c>
      <c r="B3064" t="s">
        <v>592</v>
      </c>
      <c r="C3064" t="s">
        <v>593</v>
      </c>
      <c r="D3064" t="s">
        <v>170</v>
      </c>
      <c r="E3064" t="s">
        <v>292</v>
      </c>
      <c r="F3064" s="328"/>
      <c r="G3064" s="328"/>
      <c r="H3064" s="328"/>
      <c r="I3064" s="328">
        <v>0</v>
      </c>
      <c r="J3064" s="328"/>
      <c r="K3064" s="328"/>
      <c r="L3064" s="328"/>
      <c r="M3064" s="328"/>
    </row>
    <row r="3065" spans="1:13" x14ac:dyDescent="0.35">
      <c r="A3065" t="s">
        <v>147</v>
      </c>
      <c r="B3065" t="s">
        <v>594</v>
      </c>
      <c r="C3065" t="s">
        <v>595</v>
      </c>
      <c r="D3065" t="s">
        <v>170</v>
      </c>
      <c r="E3065" t="s">
        <v>292</v>
      </c>
      <c r="F3065" s="328"/>
      <c r="G3065" s="328"/>
      <c r="H3065" s="328"/>
      <c r="I3065" s="328">
        <v>0</v>
      </c>
      <c r="J3065" s="328"/>
      <c r="K3065" s="328"/>
      <c r="L3065" s="328"/>
      <c r="M3065" s="328"/>
    </row>
    <row r="3066" spans="1:13" x14ac:dyDescent="0.35">
      <c r="A3066" t="s">
        <v>147</v>
      </c>
      <c r="B3066" t="s">
        <v>596</v>
      </c>
      <c r="C3066" t="s">
        <v>597</v>
      </c>
      <c r="D3066" t="s">
        <v>170</v>
      </c>
      <c r="E3066" t="s">
        <v>292</v>
      </c>
      <c r="F3066" s="328"/>
      <c r="G3066" s="328"/>
      <c r="H3066" s="328"/>
      <c r="I3066" s="328">
        <v>0.43986229957336298</v>
      </c>
      <c r="J3066" s="328"/>
      <c r="K3066" s="328"/>
      <c r="L3066" s="328"/>
      <c r="M3066" s="328"/>
    </row>
    <row r="3067" spans="1:13" x14ac:dyDescent="0.35">
      <c r="A3067" t="s">
        <v>147</v>
      </c>
      <c r="B3067" t="s">
        <v>598</v>
      </c>
      <c r="C3067" t="s">
        <v>599</v>
      </c>
      <c r="D3067" t="s">
        <v>170</v>
      </c>
      <c r="E3067" t="s">
        <v>292</v>
      </c>
      <c r="F3067" s="328"/>
      <c r="G3067" s="328"/>
      <c r="H3067" s="328"/>
      <c r="I3067" s="328">
        <v>10.9892372038407</v>
      </c>
      <c r="J3067" s="328"/>
      <c r="K3067" s="328"/>
      <c r="L3067" s="328"/>
      <c r="M3067" s="328"/>
    </row>
    <row r="3068" spans="1:13" x14ac:dyDescent="0.35">
      <c r="A3068" t="s">
        <v>147</v>
      </c>
      <c r="B3068" t="s">
        <v>600</v>
      </c>
      <c r="C3068" t="s">
        <v>601</v>
      </c>
      <c r="D3068" t="s">
        <v>170</v>
      </c>
      <c r="E3068" t="s">
        <v>292</v>
      </c>
      <c r="F3068" s="328"/>
      <c r="G3068" s="328"/>
      <c r="H3068" s="328"/>
      <c r="I3068" s="328">
        <v>0</v>
      </c>
      <c r="J3068" s="328"/>
      <c r="K3068" s="328"/>
      <c r="L3068" s="328"/>
      <c r="M3068" s="328"/>
    </row>
    <row r="3069" spans="1:13" x14ac:dyDescent="0.35">
      <c r="A3069" t="s">
        <v>147</v>
      </c>
      <c r="B3069" t="s">
        <v>602</v>
      </c>
      <c r="C3069" t="s">
        <v>603</v>
      </c>
      <c r="D3069" t="s">
        <v>170</v>
      </c>
      <c r="E3069" t="s">
        <v>292</v>
      </c>
      <c r="F3069" s="328"/>
      <c r="G3069" s="328"/>
      <c r="H3069" s="328"/>
      <c r="I3069" s="328">
        <v>0</v>
      </c>
      <c r="J3069" s="328"/>
      <c r="K3069" s="328"/>
      <c r="L3069" s="328"/>
      <c r="M3069" s="328"/>
    </row>
    <row r="3070" spans="1:13" x14ac:dyDescent="0.35">
      <c r="A3070" t="s">
        <v>147</v>
      </c>
      <c r="B3070" t="s">
        <v>604</v>
      </c>
      <c r="C3070" t="s">
        <v>605</v>
      </c>
      <c r="D3070" t="s">
        <v>170</v>
      </c>
      <c r="E3070" t="s">
        <v>292</v>
      </c>
      <c r="F3070" s="328"/>
      <c r="G3070" s="328"/>
      <c r="H3070" s="328"/>
      <c r="I3070" s="328">
        <v>0</v>
      </c>
      <c r="J3070" s="328"/>
      <c r="K3070" s="328"/>
      <c r="L3070" s="328"/>
      <c r="M3070" s="328"/>
    </row>
    <row r="3071" spans="1:13" x14ac:dyDescent="0.35">
      <c r="A3071" t="s">
        <v>147</v>
      </c>
      <c r="B3071" t="s">
        <v>606</v>
      </c>
      <c r="C3071" t="s">
        <v>607</v>
      </c>
      <c r="D3071" t="s">
        <v>170</v>
      </c>
      <c r="E3071" t="s">
        <v>292</v>
      </c>
      <c r="F3071" s="328"/>
      <c r="G3071" s="328"/>
      <c r="H3071" s="328"/>
      <c r="I3071" s="328">
        <v>0.43986229957336298</v>
      </c>
      <c r="J3071" s="328"/>
      <c r="K3071" s="328"/>
      <c r="L3071" s="328"/>
      <c r="M3071" s="328"/>
    </row>
    <row r="3072" spans="1:13" x14ac:dyDescent="0.35">
      <c r="A3072" t="s">
        <v>147</v>
      </c>
      <c r="B3072" t="s">
        <v>608</v>
      </c>
      <c r="C3072" t="s">
        <v>609</v>
      </c>
      <c r="D3072" t="s">
        <v>170</v>
      </c>
      <c r="E3072" t="s">
        <v>292</v>
      </c>
      <c r="F3072" s="328"/>
      <c r="G3072" s="328"/>
      <c r="H3072" s="328"/>
      <c r="I3072" s="328">
        <v>10.9892372038407</v>
      </c>
      <c r="J3072" s="328"/>
      <c r="K3072" s="328"/>
      <c r="L3072" s="328"/>
      <c r="M3072" s="328"/>
    </row>
    <row r="3073" spans="1:13" x14ac:dyDescent="0.35">
      <c r="A3073" t="s">
        <v>147</v>
      </c>
      <c r="B3073" t="s">
        <v>610</v>
      </c>
      <c r="C3073" t="s">
        <v>611</v>
      </c>
      <c r="D3073" t="s">
        <v>170</v>
      </c>
      <c r="E3073" t="s">
        <v>292</v>
      </c>
      <c r="F3073" s="328"/>
      <c r="G3073" s="328"/>
      <c r="H3073" s="328"/>
      <c r="I3073" s="328">
        <v>0</v>
      </c>
      <c r="J3073" s="328"/>
      <c r="K3073" s="328"/>
      <c r="L3073" s="328"/>
      <c r="M3073" s="328"/>
    </row>
    <row r="3074" spans="1:13" x14ac:dyDescent="0.35">
      <c r="A3074" t="s">
        <v>147</v>
      </c>
      <c r="B3074" t="s">
        <v>612</v>
      </c>
      <c r="C3074" t="s">
        <v>613</v>
      </c>
      <c r="D3074" t="s">
        <v>170</v>
      </c>
      <c r="E3074" t="s">
        <v>292</v>
      </c>
      <c r="F3074" s="328"/>
      <c r="G3074" s="328"/>
      <c r="H3074" s="328"/>
      <c r="I3074" s="328">
        <v>0</v>
      </c>
      <c r="J3074" s="328"/>
      <c r="K3074" s="328"/>
      <c r="L3074" s="328"/>
      <c r="M3074" s="328"/>
    </row>
    <row r="3075" spans="1:13" x14ac:dyDescent="0.35">
      <c r="A3075" t="s">
        <v>147</v>
      </c>
      <c r="B3075" t="s">
        <v>614</v>
      </c>
      <c r="C3075" t="s">
        <v>615</v>
      </c>
      <c r="D3075" t="s">
        <v>170</v>
      </c>
      <c r="E3075" t="s">
        <v>292</v>
      </c>
      <c r="F3075" s="328"/>
      <c r="G3075" s="328"/>
      <c r="H3075" s="328"/>
      <c r="I3075" s="328">
        <v>0</v>
      </c>
      <c r="J3075" s="328"/>
      <c r="K3075" s="328"/>
      <c r="L3075" s="328"/>
      <c r="M3075" s="328"/>
    </row>
    <row r="3076" spans="1:13" ht="38.25" x14ac:dyDescent="0.35">
      <c r="A3076" t="s">
        <v>147</v>
      </c>
      <c r="B3076" t="s">
        <v>616</v>
      </c>
      <c r="C3076" s="327" t="s">
        <v>617</v>
      </c>
      <c r="D3076" t="s">
        <v>424</v>
      </c>
      <c r="E3076" t="s">
        <v>292</v>
      </c>
      <c r="F3076" s="444"/>
      <c r="G3076" s="444"/>
      <c r="H3076" s="444"/>
      <c r="I3076" s="444">
        <v>723.46</v>
      </c>
      <c r="J3076" s="444"/>
      <c r="K3076" s="444"/>
      <c r="L3076" s="444"/>
      <c r="M3076" s="444"/>
    </row>
    <row r="3077" spans="1:13" ht="25.5" x14ac:dyDescent="0.35">
      <c r="A3077" t="s">
        <v>147</v>
      </c>
      <c r="B3077" t="s">
        <v>618</v>
      </c>
      <c r="C3077" s="327" t="s">
        <v>619</v>
      </c>
      <c r="D3077" t="s">
        <v>424</v>
      </c>
      <c r="E3077" t="s">
        <v>292</v>
      </c>
      <c r="F3077" s="444"/>
      <c r="G3077" s="444"/>
      <c r="H3077" s="444"/>
      <c r="I3077" s="444">
        <v>14.19</v>
      </c>
      <c r="J3077" s="444"/>
      <c r="K3077" s="444"/>
      <c r="L3077" s="444"/>
      <c r="M3077" s="444"/>
    </row>
    <row r="3078" spans="1:13" ht="25.5" x14ac:dyDescent="0.35">
      <c r="A3078" t="s">
        <v>147</v>
      </c>
      <c r="B3078" t="s">
        <v>620</v>
      </c>
      <c r="C3078" s="327" t="s">
        <v>621</v>
      </c>
      <c r="D3078" t="s">
        <v>176</v>
      </c>
      <c r="E3078" t="s">
        <v>292</v>
      </c>
      <c r="F3078" s="445"/>
      <c r="G3078" s="445"/>
      <c r="H3078" s="445"/>
      <c r="I3078" s="445">
        <v>1.9614076797611499E-2</v>
      </c>
      <c r="J3078" s="445"/>
      <c r="K3078" s="445"/>
      <c r="L3078" s="445"/>
      <c r="M3078" s="445"/>
    </row>
    <row r="3079" spans="1:13" x14ac:dyDescent="0.35">
      <c r="A3079" t="s">
        <v>147</v>
      </c>
      <c r="B3079" t="s">
        <v>622</v>
      </c>
      <c r="C3079" t="s">
        <v>623</v>
      </c>
      <c r="D3079" t="s">
        <v>424</v>
      </c>
      <c r="E3079" t="s">
        <v>292</v>
      </c>
      <c r="F3079" s="444"/>
      <c r="G3079" s="444"/>
      <c r="H3079" s="444"/>
      <c r="I3079" s="444">
        <v>646.29</v>
      </c>
      <c r="J3079" s="444"/>
      <c r="K3079" s="444"/>
      <c r="L3079" s="444"/>
      <c r="M3079" s="444"/>
    </row>
    <row r="3080" spans="1:13" x14ac:dyDescent="0.35">
      <c r="A3080" t="s">
        <v>147</v>
      </c>
      <c r="B3080" t="s">
        <v>624</v>
      </c>
      <c r="C3080" t="s">
        <v>625</v>
      </c>
      <c r="D3080" t="s">
        <v>424</v>
      </c>
      <c r="E3080" t="s">
        <v>292</v>
      </c>
      <c r="F3080" s="444"/>
      <c r="G3080" s="444"/>
      <c r="H3080" s="444"/>
      <c r="I3080" s="444">
        <v>18.37</v>
      </c>
      <c r="J3080" s="444"/>
      <c r="K3080" s="444"/>
      <c r="L3080" s="444"/>
      <c r="M3080" s="444"/>
    </row>
    <row r="3081" spans="1:13" x14ac:dyDescent="0.35">
      <c r="A3081" t="s">
        <v>147</v>
      </c>
      <c r="B3081" t="s">
        <v>626</v>
      </c>
      <c r="C3081" t="s">
        <v>627</v>
      </c>
      <c r="D3081" t="s">
        <v>424</v>
      </c>
      <c r="E3081" t="s">
        <v>292</v>
      </c>
      <c r="F3081" s="444"/>
      <c r="G3081" s="444"/>
      <c r="H3081" s="444"/>
      <c r="I3081" s="444">
        <v>543.21</v>
      </c>
      <c r="J3081" s="444"/>
      <c r="K3081" s="444"/>
      <c r="L3081" s="444"/>
      <c r="M3081" s="444"/>
    </row>
    <row r="3082" spans="1:13" x14ac:dyDescent="0.35">
      <c r="A3082" t="s">
        <v>147</v>
      </c>
      <c r="B3082" t="s">
        <v>628</v>
      </c>
      <c r="C3082" t="s">
        <v>629</v>
      </c>
      <c r="D3082" t="s">
        <v>424</v>
      </c>
      <c r="E3082" t="s">
        <v>292</v>
      </c>
      <c r="F3082" s="444"/>
      <c r="G3082" s="444"/>
      <c r="H3082" s="444"/>
      <c r="I3082" s="444">
        <v>48.99</v>
      </c>
      <c r="J3082" s="444"/>
      <c r="K3082" s="444"/>
      <c r="L3082" s="444"/>
      <c r="M3082" s="444"/>
    </row>
    <row r="3083" spans="1:13" x14ac:dyDescent="0.35">
      <c r="A3083" t="s">
        <v>147</v>
      </c>
      <c r="B3083" t="s">
        <v>630</v>
      </c>
      <c r="C3083" t="s">
        <v>631</v>
      </c>
      <c r="D3083" t="s">
        <v>188</v>
      </c>
      <c r="E3083" t="s">
        <v>292</v>
      </c>
      <c r="F3083" s="446"/>
      <c r="G3083" s="446"/>
      <c r="H3083" s="446"/>
      <c r="I3083" s="446">
        <v>2281.91</v>
      </c>
      <c r="J3083" s="446"/>
      <c r="K3083" s="446"/>
      <c r="L3083" s="446"/>
      <c r="M3083" s="446"/>
    </row>
    <row r="3084" spans="1:13" x14ac:dyDescent="0.35">
      <c r="A3084" t="s">
        <v>147</v>
      </c>
      <c r="B3084" t="s">
        <v>632</v>
      </c>
      <c r="C3084" t="s">
        <v>633</v>
      </c>
      <c r="D3084" t="s">
        <v>188</v>
      </c>
      <c r="E3084" t="s">
        <v>292</v>
      </c>
      <c r="F3084" s="446"/>
      <c r="G3084" s="446"/>
      <c r="H3084" s="446"/>
      <c r="I3084" s="446">
        <v>0</v>
      </c>
      <c r="J3084" s="446"/>
      <c r="K3084" s="446"/>
      <c r="L3084" s="446"/>
      <c r="M3084" s="446"/>
    </row>
    <row r="3085" spans="1:13" x14ac:dyDescent="0.35">
      <c r="A3085" t="s">
        <v>147</v>
      </c>
      <c r="B3085" t="s">
        <v>634</v>
      </c>
      <c r="C3085" t="s">
        <v>635</v>
      </c>
      <c r="D3085" t="s">
        <v>636</v>
      </c>
      <c r="E3085" t="s">
        <v>292</v>
      </c>
      <c r="F3085" s="446"/>
      <c r="G3085" s="446"/>
      <c r="H3085" s="446"/>
      <c r="I3085" s="446">
        <v>0</v>
      </c>
      <c r="J3085" s="446"/>
      <c r="K3085" s="446"/>
      <c r="L3085" s="446"/>
      <c r="M3085" s="446"/>
    </row>
    <row r="3086" spans="1:13" x14ac:dyDescent="0.35">
      <c r="A3086" t="s">
        <v>147</v>
      </c>
      <c r="B3086" t="s">
        <v>637</v>
      </c>
      <c r="C3086" t="s">
        <v>638</v>
      </c>
      <c r="D3086" t="s">
        <v>636</v>
      </c>
      <c r="E3086" t="s">
        <v>292</v>
      </c>
      <c r="F3086" s="446"/>
      <c r="G3086" s="446"/>
      <c r="H3086" s="446"/>
      <c r="I3086" s="446">
        <v>0</v>
      </c>
      <c r="J3086" s="446"/>
      <c r="K3086" s="446"/>
      <c r="L3086" s="446"/>
      <c r="M3086" s="446"/>
    </row>
    <row r="3087" spans="1:13" x14ac:dyDescent="0.35">
      <c r="A3087" t="s">
        <v>147</v>
      </c>
      <c r="B3087" t="s">
        <v>639</v>
      </c>
      <c r="C3087" t="s">
        <v>640</v>
      </c>
      <c r="D3087" t="s">
        <v>176</v>
      </c>
      <c r="E3087" t="s">
        <v>292</v>
      </c>
      <c r="F3087" s="445"/>
      <c r="G3087" s="445"/>
      <c r="H3087" s="445"/>
      <c r="I3087" s="445"/>
      <c r="J3087" s="445"/>
      <c r="K3087" s="445"/>
      <c r="L3087" s="445"/>
      <c r="M3087" s="445"/>
    </row>
    <row r="3088" spans="1:13" x14ac:dyDescent="0.35">
      <c r="A3088" t="s">
        <v>147</v>
      </c>
      <c r="B3088" t="s">
        <v>641</v>
      </c>
      <c r="C3088" t="s">
        <v>642</v>
      </c>
      <c r="D3088" t="s">
        <v>636</v>
      </c>
      <c r="E3088" t="s">
        <v>292</v>
      </c>
      <c r="F3088" s="446"/>
      <c r="G3088" s="446"/>
      <c r="H3088" s="446"/>
      <c r="I3088" s="446">
        <v>0</v>
      </c>
      <c r="J3088" s="446"/>
      <c r="K3088" s="446"/>
      <c r="L3088" s="446"/>
      <c r="M3088" s="446"/>
    </row>
    <row r="3089" spans="1:13" x14ac:dyDescent="0.35">
      <c r="A3089" t="s">
        <v>147</v>
      </c>
      <c r="B3089" t="s">
        <v>643</v>
      </c>
      <c r="C3089" t="s">
        <v>644</v>
      </c>
      <c r="D3089" t="s">
        <v>176</v>
      </c>
      <c r="E3089" t="s">
        <v>292</v>
      </c>
      <c r="F3089" s="445"/>
      <c r="G3089" s="445"/>
      <c r="H3089" s="445"/>
      <c r="I3089" s="445"/>
      <c r="J3089" s="445"/>
      <c r="K3089" s="445"/>
      <c r="L3089" s="445"/>
      <c r="M3089" s="445"/>
    </row>
    <row r="3090" spans="1:13" x14ac:dyDescent="0.35">
      <c r="A3090" t="s">
        <v>147</v>
      </c>
      <c r="B3090" t="s">
        <v>645</v>
      </c>
      <c r="C3090" t="s">
        <v>646</v>
      </c>
      <c r="D3090" t="s">
        <v>636</v>
      </c>
      <c r="E3090" t="s">
        <v>292</v>
      </c>
      <c r="F3090" s="446"/>
      <c r="G3090" s="446"/>
      <c r="H3090" s="446"/>
      <c r="I3090" s="446">
        <v>0</v>
      </c>
      <c r="J3090" s="446"/>
      <c r="K3090" s="446"/>
      <c r="L3090" s="446"/>
      <c r="M3090" s="446"/>
    </row>
    <row r="3091" spans="1:13" x14ac:dyDescent="0.35">
      <c r="A3091" t="s">
        <v>147</v>
      </c>
      <c r="B3091" t="s">
        <v>647</v>
      </c>
      <c r="C3091" t="s">
        <v>648</v>
      </c>
      <c r="D3091" t="s">
        <v>176</v>
      </c>
      <c r="E3091" t="s">
        <v>292</v>
      </c>
      <c r="F3091" s="445"/>
      <c r="G3091" s="445"/>
      <c r="H3091" s="445"/>
      <c r="I3091" s="445"/>
      <c r="J3091" s="445"/>
      <c r="K3091" s="445"/>
      <c r="L3091" s="445"/>
      <c r="M3091" s="445"/>
    </row>
    <row r="3092" spans="1:13" x14ac:dyDescent="0.35">
      <c r="A3092" t="s">
        <v>147</v>
      </c>
      <c r="B3092" t="s">
        <v>649</v>
      </c>
      <c r="C3092" t="s">
        <v>650</v>
      </c>
      <c r="D3092" t="s">
        <v>176</v>
      </c>
      <c r="E3092" t="s">
        <v>292</v>
      </c>
      <c r="F3092" s="445"/>
      <c r="G3092" s="445"/>
      <c r="H3092" s="445"/>
      <c r="I3092" s="445">
        <v>0</v>
      </c>
      <c r="J3092" s="445"/>
      <c r="K3092" s="445"/>
      <c r="L3092" s="445"/>
      <c r="M3092" s="445"/>
    </row>
    <row r="3093" spans="1:13" x14ac:dyDescent="0.35">
      <c r="A3093" t="s">
        <v>147</v>
      </c>
      <c r="B3093" t="s">
        <v>651</v>
      </c>
      <c r="C3093" t="s">
        <v>652</v>
      </c>
      <c r="D3093" t="s">
        <v>176</v>
      </c>
      <c r="E3093" t="s">
        <v>292</v>
      </c>
      <c r="F3093" s="445"/>
      <c r="G3093" s="445"/>
      <c r="H3093" s="445"/>
      <c r="I3093" s="445">
        <v>0</v>
      </c>
      <c r="J3093" s="445"/>
      <c r="K3093" s="445"/>
      <c r="L3093" s="445"/>
      <c r="M3093" s="445"/>
    </row>
    <row r="3094" spans="1:13" x14ac:dyDescent="0.35">
      <c r="A3094" t="s">
        <v>147</v>
      </c>
      <c r="B3094" t="s">
        <v>653</v>
      </c>
      <c r="C3094" t="s">
        <v>654</v>
      </c>
      <c r="D3094" t="s">
        <v>176</v>
      </c>
      <c r="E3094" t="s">
        <v>292</v>
      </c>
      <c r="F3094" s="445"/>
      <c r="G3094" s="445"/>
      <c r="H3094" s="445"/>
      <c r="I3094" s="445">
        <v>0</v>
      </c>
      <c r="J3094" s="445"/>
      <c r="K3094" s="445"/>
      <c r="L3094" s="445"/>
      <c r="M3094" s="445"/>
    </row>
    <row r="3095" spans="1:13" x14ac:dyDescent="0.35">
      <c r="A3095" t="s">
        <v>147</v>
      </c>
      <c r="B3095" t="s">
        <v>655</v>
      </c>
      <c r="C3095" t="s">
        <v>656</v>
      </c>
      <c r="D3095" t="s">
        <v>189</v>
      </c>
      <c r="E3095" t="s">
        <v>292</v>
      </c>
      <c r="F3095" s="446"/>
      <c r="G3095" s="446"/>
      <c r="H3095" s="446"/>
      <c r="I3095" s="446">
        <v>0</v>
      </c>
      <c r="J3095" s="446"/>
      <c r="K3095" s="446"/>
      <c r="L3095" s="446"/>
      <c r="M3095" s="446"/>
    </row>
    <row r="3096" spans="1:13" x14ac:dyDescent="0.35">
      <c r="A3096" t="s">
        <v>147</v>
      </c>
      <c r="B3096" t="s">
        <v>657</v>
      </c>
      <c r="C3096" t="s">
        <v>658</v>
      </c>
      <c r="D3096" t="s">
        <v>170</v>
      </c>
      <c r="E3096" t="s">
        <v>292</v>
      </c>
      <c r="F3096" s="328"/>
      <c r="G3096" s="328"/>
      <c r="H3096" s="328"/>
      <c r="I3096" s="328">
        <v>5.0999999999999997E-2</v>
      </c>
      <c r="J3096" s="328"/>
      <c r="K3096" s="328"/>
      <c r="L3096" s="328"/>
      <c r="M3096" s="328"/>
    </row>
    <row r="3097" spans="1:13" x14ac:dyDescent="0.35">
      <c r="A3097" t="s">
        <v>147</v>
      </c>
      <c r="B3097" t="s">
        <v>659</v>
      </c>
      <c r="C3097" t="s">
        <v>660</v>
      </c>
      <c r="D3097" t="s">
        <v>170</v>
      </c>
      <c r="E3097" t="s">
        <v>292</v>
      </c>
      <c r="F3097" s="328"/>
      <c r="G3097" s="328"/>
      <c r="H3097" s="328"/>
      <c r="I3097" s="328">
        <v>0</v>
      </c>
      <c r="J3097" s="328"/>
      <c r="K3097" s="328"/>
      <c r="L3097" s="328"/>
      <c r="M3097" s="328"/>
    </row>
    <row r="3098" spans="1:13" x14ac:dyDescent="0.35">
      <c r="A3098" t="s">
        <v>149</v>
      </c>
      <c r="B3098" t="s">
        <v>290</v>
      </c>
      <c r="C3098" t="s">
        <v>291</v>
      </c>
      <c r="D3098" t="s">
        <v>170</v>
      </c>
      <c r="E3098" t="s">
        <v>292</v>
      </c>
      <c r="F3098" s="328"/>
      <c r="G3098" s="328"/>
      <c r="H3098" s="328"/>
      <c r="I3098" s="328">
        <v>12.814</v>
      </c>
      <c r="J3098" s="328"/>
      <c r="K3098" s="328"/>
      <c r="L3098" s="328"/>
      <c r="M3098" s="328"/>
    </row>
    <row r="3099" spans="1:13" x14ac:dyDescent="0.35">
      <c r="A3099" t="s">
        <v>149</v>
      </c>
      <c r="B3099" t="s">
        <v>293</v>
      </c>
      <c r="C3099" t="s">
        <v>294</v>
      </c>
      <c r="D3099" t="s">
        <v>172</v>
      </c>
      <c r="E3099" t="s">
        <v>292</v>
      </c>
      <c r="F3099" s="328"/>
      <c r="G3099" s="328"/>
      <c r="H3099" s="328"/>
      <c r="I3099" s="328">
        <v>674.428</v>
      </c>
      <c r="J3099" s="328"/>
      <c r="K3099" s="328"/>
      <c r="L3099" s="328"/>
      <c r="M3099" s="328"/>
    </row>
    <row r="3100" spans="1:13" x14ac:dyDescent="0.35">
      <c r="A3100" t="s">
        <v>149</v>
      </c>
      <c r="B3100" t="s">
        <v>295</v>
      </c>
      <c r="C3100" t="s">
        <v>296</v>
      </c>
      <c r="D3100" t="s">
        <v>188</v>
      </c>
      <c r="E3100" t="s">
        <v>292</v>
      </c>
      <c r="F3100" s="443"/>
      <c r="G3100" s="443"/>
      <c r="H3100" s="443">
        <v>3.6</v>
      </c>
      <c r="I3100" s="443">
        <v>1.0900000000000001</v>
      </c>
      <c r="J3100" s="443"/>
      <c r="K3100" s="443"/>
      <c r="L3100" s="443"/>
      <c r="M3100" s="443"/>
    </row>
    <row r="3101" spans="1:13" x14ac:dyDescent="0.35">
      <c r="A3101" t="s">
        <v>149</v>
      </c>
      <c r="B3101" t="s">
        <v>297</v>
      </c>
      <c r="C3101" t="s">
        <v>298</v>
      </c>
      <c r="D3101" t="s">
        <v>205</v>
      </c>
      <c r="E3101" t="s">
        <v>292</v>
      </c>
      <c r="I3101" t="s">
        <v>299</v>
      </c>
    </row>
    <row r="3102" spans="1:13" x14ac:dyDescent="0.35">
      <c r="A3102" t="s">
        <v>149</v>
      </c>
      <c r="B3102" t="s">
        <v>300</v>
      </c>
      <c r="C3102" t="s">
        <v>301</v>
      </c>
      <c r="D3102" t="s">
        <v>170</v>
      </c>
      <c r="E3102" t="s">
        <v>292</v>
      </c>
      <c r="F3102" s="328"/>
      <c r="G3102" s="328"/>
      <c r="H3102" s="328"/>
      <c r="I3102" s="328">
        <v>0</v>
      </c>
      <c r="J3102" s="328"/>
      <c r="K3102" s="328"/>
      <c r="L3102" s="328"/>
      <c r="M3102" s="328"/>
    </row>
    <row r="3103" spans="1:13" x14ac:dyDescent="0.35">
      <c r="A3103" t="s">
        <v>149</v>
      </c>
      <c r="B3103" t="s">
        <v>302</v>
      </c>
      <c r="C3103" t="s">
        <v>303</v>
      </c>
      <c r="D3103" t="s">
        <v>170</v>
      </c>
      <c r="E3103" t="s">
        <v>292</v>
      </c>
      <c r="F3103" s="328"/>
      <c r="G3103" s="328"/>
      <c r="H3103" s="328"/>
      <c r="I3103" s="328">
        <v>-0.7</v>
      </c>
      <c r="J3103" s="328"/>
      <c r="K3103" s="328"/>
      <c r="L3103" s="328"/>
      <c r="M3103" s="328"/>
    </row>
    <row r="3104" spans="1:13" x14ac:dyDescent="0.35">
      <c r="A3104" t="s">
        <v>149</v>
      </c>
      <c r="B3104" t="s">
        <v>304</v>
      </c>
      <c r="C3104" t="s">
        <v>305</v>
      </c>
      <c r="D3104" t="s">
        <v>186</v>
      </c>
      <c r="E3104" t="s">
        <v>292</v>
      </c>
      <c r="F3104" s="443"/>
      <c r="G3104" s="443"/>
      <c r="H3104" s="443">
        <v>2.32638888888889E-3</v>
      </c>
      <c r="I3104" s="443">
        <v>3.1621451137899201E-3</v>
      </c>
      <c r="J3104" s="443"/>
      <c r="K3104" s="443"/>
      <c r="L3104" s="443"/>
      <c r="M3104" s="443"/>
    </row>
    <row r="3105" spans="1:13" x14ac:dyDescent="0.35">
      <c r="A3105" t="s">
        <v>149</v>
      </c>
      <c r="B3105" t="s">
        <v>306</v>
      </c>
      <c r="C3105" t="s">
        <v>307</v>
      </c>
      <c r="D3105" t="s">
        <v>205</v>
      </c>
      <c r="E3105" t="s">
        <v>292</v>
      </c>
      <c r="I3105" t="s">
        <v>308</v>
      </c>
    </row>
    <row r="3106" spans="1:13" x14ac:dyDescent="0.35">
      <c r="A3106" t="s">
        <v>149</v>
      </c>
      <c r="B3106" t="s">
        <v>309</v>
      </c>
      <c r="C3106" t="s">
        <v>310</v>
      </c>
      <c r="D3106" t="s">
        <v>170</v>
      </c>
      <c r="E3106" t="s">
        <v>292</v>
      </c>
      <c r="F3106" s="328"/>
      <c r="G3106" s="328"/>
      <c r="H3106" s="328"/>
      <c r="I3106" s="328">
        <v>0.38346267412007501</v>
      </c>
      <c r="J3106" s="328"/>
      <c r="K3106" s="328"/>
      <c r="L3106" s="328"/>
      <c r="M3106" s="328"/>
    </row>
    <row r="3107" spans="1:13" x14ac:dyDescent="0.35">
      <c r="A3107" t="s">
        <v>149</v>
      </c>
      <c r="B3107" t="s">
        <v>311</v>
      </c>
      <c r="C3107" t="s">
        <v>312</v>
      </c>
      <c r="D3107" t="s">
        <v>170</v>
      </c>
      <c r="E3107" t="s">
        <v>292</v>
      </c>
      <c r="F3107" s="328"/>
      <c r="G3107" s="328"/>
      <c r="H3107" s="328"/>
      <c r="I3107" s="328">
        <v>1.2529253482401499</v>
      </c>
      <c r="J3107" s="328"/>
      <c r="K3107" s="328"/>
      <c r="L3107" s="328"/>
      <c r="M3107" s="328"/>
    </row>
    <row r="3108" spans="1:13" x14ac:dyDescent="0.35">
      <c r="A3108" t="s">
        <v>149</v>
      </c>
      <c r="B3108" t="s">
        <v>313</v>
      </c>
      <c r="C3108" t="s">
        <v>314</v>
      </c>
      <c r="D3108" t="s">
        <v>189</v>
      </c>
      <c r="E3108" t="s">
        <v>292</v>
      </c>
      <c r="F3108" s="444"/>
      <c r="G3108" s="444"/>
      <c r="H3108" s="444" t="s">
        <v>662</v>
      </c>
      <c r="I3108" s="444">
        <v>3.47305389221557</v>
      </c>
      <c r="J3108" s="444"/>
      <c r="K3108" s="444"/>
      <c r="L3108" s="444"/>
      <c r="M3108" s="444"/>
    </row>
    <row r="3109" spans="1:13" x14ac:dyDescent="0.35">
      <c r="A3109" t="s">
        <v>149</v>
      </c>
      <c r="B3109" t="s">
        <v>315</v>
      </c>
      <c r="C3109" t="s">
        <v>316</v>
      </c>
      <c r="D3109" t="s">
        <v>205</v>
      </c>
      <c r="E3109" t="s">
        <v>292</v>
      </c>
    </row>
    <row r="3110" spans="1:13" x14ac:dyDescent="0.35">
      <c r="A3110" t="s">
        <v>149</v>
      </c>
      <c r="B3110" t="s">
        <v>317</v>
      </c>
      <c r="C3110" t="s">
        <v>318</v>
      </c>
      <c r="D3110" t="s">
        <v>170</v>
      </c>
      <c r="E3110" t="s">
        <v>292</v>
      </c>
      <c r="F3110" s="328"/>
      <c r="G3110" s="328"/>
      <c r="H3110" s="328"/>
      <c r="I3110" s="328">
        <v>0.25779999999999997</v>
      </c>
      <c r="J3110" s="328"/>
      <c r="K3110" s="328"/>
      <c r="L3110" s="328"/>
      <c r="M3110" s="328"/>
    </row>
    <row r="3111" spans="1:13" x14ac:dyDescent="0.35">
      <c r="A3111" t="s">
        <v>149</v>
      </c>
      <c r="B3111" t="s">
        <v>319</v>
      </c>
      <c r="C3111" t="s">
        <v>320</v>
      </c>
      <c r="D3111" t="s">
        <v>170</v>
      </c>
      <c r="E3111" t="s">
        <v>292</v>
      </c>
      <c r="F3111" s="328"/>
      <c r="G3111" s="328"/>
      <c r="H3111" s="328"/>
      <c r="I3111" s="328">
        <v>0.21560000000000001</v>
      </c>
      <c r="J3111" s="328"/>
      <c r="K3111" s="328"/>
      <c r="L3111" s="328"/>
      <c r="M3111" s="328"/>
    </row>
    <row r="3112" spans="1:13" x14ac:dyDescent="0.35">
      <c r="A3112" t="s">
        <v>149</v>
      </c>
      <c r="B3112" t="s">
        <v>321</v>
      </c>
      <c r="C3112" t="s">
        <v>322</v>
      </c>
      <c r="D3112" t="s">
        <v>189</v>
      </c>
      <c r="E3112" t="s">
        <v>292</v>
      </c>
      <c r="F3112" s="444"/>
      <c r="G3112" s="444"/>
      <c r="H3112" s="444" t="s">
        <v>662</v>
      </c>
      <c r="I3112" s="444"/>
      <c r="J3112" s="444"/>
      <c r="K3112" s="444"/>
      <c r="L3112" s="444"/>
      <c r="M3112" s="444"/>
    </row>
    <row r="3113" spans="1:13" x14ac:dyDescent="0.35">
      <c r="A3113" t="s">
        <v>149</v>
      </c>
      <c r="B3113" t="s">
        <v>323</v>
      </c>
      <c r="C3113" t="s">
        <v>324</v>
      </c>
      <c r="D3113" t="s">
        <v>205</v>
      </c>
      <c r="E3113" t="s">
        <v>292</v>
      </c>
    </row>
    <row r="3114" spans="1:13" x14ac:dyDescent="0.35">
      <c r="A3114" t="s">
        <v>149</v>
      </c>
      <c r="B3114" t="s">
        <v>325</v>
      </c>
      <c r="C3114" t="s">
        <v>326</v>
      </c>
      <c r="D3114" t="s">
        <v>170</v>
      </c>
      <c r="E3114" t="s">
        <v>292</v>
      </c>
      <c r="F3114" s="328"/>
      <c r="G3114" s="328"/>
      <c r="H3114" s="328"/>
      <c r="I3114" s="328">
        <v>-1.4944999999999999</v>
      </c>
      <c r="J3114" s="328"/>
      <c r="K3114" s="328"/>
      <c r="L3114" s="328"/>
      <c r="M3114" s="328"/>
    </row>
    <row r="3115" spans="1:13" x14ac:dyDescent="0.35">
      <c r="A3115" t="s">
        <v>149</v>
      </c>
      <c r="B3115" t="s">
        <v>327</v>
      </c>
      <c r="C3115" t="s">
        <v>328</v>
      </c>
      <c r="D3115" t="s">
        <v>170</v>
      </c>
      <c r="E3115" t="s">
        <v>292</v>
      </c>
      <c r="F3115" s="328"/>
      <c r="G3115" s="328"/>
      <c r="H3115" s="328"/>
      <c r="I3115" s="328">
        <v>-7.266</v>
      </c>
      <c r="J3115" s="328"/>
      <c r="K3115" s="328"/>
      <c r="L3115" s="328"/>
      <c r="M3115" s="328"/>
    </row>
    <row r="3116" spans="1:13" x14ac:dyDescent="0.35">
      <c r="A3116" t="s">
        <v>149</v>
      </c>
      <c r="B3116" t="s">
        <v>329</v>
      </c>
      <c r="C3116" t="s">
        <v>330</v>
      </c>
      <c r="D3116" t="s">
        <v>188</v>
      </c>
      <c r="E3116" t="s">
        <v>292</v>
      </c>
      <c r="F3116" s="444"/>
      <c r="G3116" s="444"/>
      <c r="H3116" s="444">
        <v>105.8</v>
      </c>
      <c r="I3116" s="444">
        <v>130.014729590239</v>
      </c>
      <c r="J3116" s="444"/>
      <c r="K3116" s="444"/>
      <c r="L3116" s="444"/>
      <c r="M3116" s="444"/>
    </row>
    <row r="3117" spans="1:13" x14ac:dyDescent="0.35">
      <c r="A3117" t="s">
        <v>149</v>
      </c>
      <c r="B3117" t="s">
        <v>331</v>
      </c>
      <c r="C3117" t="s">
        <v>332</v>
      </c>
      <c r="D3117" t="s">
        <v>205</v>
      </c>
      <c r="E3117" t="s">
        <v>292</v>
      </c>
      <c r="I3117" t="s">
        <v>299</v>
      </c>
    </row>
    <row r="3118" spans="1:13" x14ac:dyDescent="0.35">
      <c r="A3118" t="s">
        <v>149</v>
      </c>
      <c r="B3118" t="s">
        <v>333</v>
      </c>
      <c r="C3118" t="s">
        <v>334</v>
      </c>
      <c r="D3118" t="s">
        <v>170</v>
      </c>
      <c r="E3118" t="s">
        <v>292</v>
      </c>
      <c r="F3118" s="328"/>
      <c r="G3118" s="328"/>
      <c r="H3118" s="328"/>
      <c r="I3118" s="328">
        <v>-2.2400000000000302E-2</v>
      </c>
      <c r="J3118" s="328"/>
      <c r="K3118" s="328"/>
      <c r="L3118" s="328"/>
      <c r="M3118" s="328"/>
    </row>
    <row r="3119" spans="1:13" x14ac:dyDescent="0.35">
      <c r="A3119" t="s">
        <v>149</v>
      </c>
      <c r="B3119" t="s">
        <v>335</v>
      </c>
      <c r="C3119" t="s">
        <v>336</v>
      </c>
      <c r="D3119" t="s">
        <v>170</v>
      </c>
      <c r="E3119" t="s">
        <v>292</v>
      </c>
      <c r="F3119" s="328"/>
      <c r="G3119" s="328"/>
      <c r="H3119" s="328"/>
      <c r="I3119" s="328">
        <v>0</v>
      </c>
      <c r="J3119" s="328"/>
      <c r="K3119" s="328"/>
      <c r="L3119" s="328"/>
      <c r="M3119" s="328"/>
    </row>
    <row r="3120" spans="1:13" x14ac:dyDescent="0.35">
      <c r="A3120" t="s">
        <v>149</v>
      </c>
      <c r="B3120" t="s">
        <v>337</v>
      </c>
      <c r="C3120" t="s">
        <v>338</v>
      </c>
      <c r="D3120" t="s">
        <v>189</v>
      </c>
      <c r="E3120" t="s">
        <v>292</v>
      </c>
      <c r="F3120" s="443"/>
      <c r="G3120" s="443"/>
      <c r="H3120" s="443">
        <v>1.06</v>
      </c>
      <c r="I3120" s="443">
        <v>0.56732798649219096</v>
      </c>
      <c r="J3120" s="443"/>
      <c r="K3120" s="443"/>
      <c r="L3120" s="443"/>
      <c r="M3120" s="443"/>
    </row>
    <row r="3121" spans="1:13" x14ac:dyDescent="0.35">
      <c r="A3121" t="s">
        <v>149</v>
      </c>
      <c r="B3121" t="s">
        <v>339</v>
      </c>
      <c r="C3121" t="s">
        <v>340</v>
      </c>
      <c r="D3121" t="s">
        <v>205</v>
      </c>
      <c r="E3121" t="s">
        <v>292</v>
      </c>
      <c r="I3121" t="s">
        <v>308</v>
      </c>
    </row>
    <row r="3122" spans="1:13" x14ac:dyDescent="0.35">
      <c r="A3122" t="s">
        <v>149</v>
      </c>
      <c r="B3122" t="s">
        <v>341</v>
      </c>
      <c r="C3122" t="s">
        <v>342</v>
      </c>
      <c r="D3122" t="s">
        <v>170</v>
      </c>
      <c r="E3122" t="s">
        <v>292</v>
      </c>
      <c r="F3122" s="328"/>
      <c r="G3122" s="328"/>
      <c r="H3122" s="328"/>
      <c r="I3122" s="328">
        <v>0.25340000000000001</v>
      </c>
      <c r="J3122" s="328"/>
      <c r="K3122" s="328"/>
      <c r="L3122" s="328"/>
      <c r="M3122" s="328"/>
    </row>
    <row r="3123" spans="1:13" x14ac:dyDescent="0.35">
      <c r="A3123" t="s">
        <v>149</v>
      </c>
      <c r="B3123" t="s">
        <v>343</v>
      </c>
      <c r="C3123" t="s">
        <v>344</v>
      </c>
      <c r="D3123" t="s">
        <v>170</v>
      </c>
      <c r="E3123" t="s">
        <v>292</v>
      </c>
      <c r="F3123" s="328"/>
      <c r="G3123" s="328"/>
      <c r="H3123" s="328"/>
      <c r="I3123" s="328">
        <v>0.76019999999999999</v>
      </c>
      <c r="J3123" s="328"/>
      <c r="K3123" s="328"/>
      <c r="L3123" s="328"/>
      <c r="M3123" s="328"/>
    </row>
    <row r="3124" spans="1:13" x14ac:dyDescent="0.35">
      <c r="A3124" t="s">
        <v>149</v>
      </c>
      <c r="B3124" t="s">
        <v>345</v>
      </c>
      <c r="C3124" t="s">
        <v>346</v>
      </c>
      <c r="D3124" t="s">
        <v>188</v>
      </c>
      <c r="E3124" t="s">
        <v>292</v>
      </c>
      <c r="F3124" s="444"/>
      <c r="G3124" s="444"/>
      <c r="H3124" s="444"/>
      <c r="I3124" s="444">
        <v>76.470588235294102</v>
      </c>
      <c r="J3124" s="444"/>
      <c r="K3124" s="444"/>
      <c r="L3124" s="444"/>
      <c r="M3124" s="444"/>
    </row>
    <row r="3125" spans="1:13" x14ac:dyDescent="0.35">
      <c r="A3125" t="s">
        <v>149</v>
      </c>
      <c r="B3125" t="s">
        <v>347</v>
      </c>
      <c r="C3125" t="s">
        <v>348</v>
      </c>
      <c r="D3125" t="s">
        <v>188</v>
      </c>
      <c r="E3125" t="s">
        <v>292</v>
      </c>
      <c r="F3125" s="444"/>
      <c r="G3125" s="444"/>
      <c r="H3125" s="444"/>
      <c r="I3125" s="444">
        <v>63.3333333333333</v>
      </c>
      <c r="J3125" s="444"/>
      <c r="K3125" s="444"/>
      <c r="L3125" s="444"/>
      <c r="M3125" s="444"/>
    </row>
    <row r="3126" spans="1:13" x14ac:dyDescent="0.35">
      <c r="A3126" t="s">
        <v>149</v>
      </c>
      <c r="B3126" t="s">
        <v>349</v>
      </c>
      <c r="C3126" t="s">
        <v>350</v>
      </c>
      <c r="D3126" t="s">
        <v>188</v>
      </c>
      <c r="E3126" t="s">
        <v>292</v>
      </c>
      <c r="F3126" s="443"/>
      <c r="G3126" s="443"/>
      <c r="H3126" s="443">
        <v>0</v>
      </c>
      <c r="I3126" s="443"/>
      <c r="J3126" s="443"/>
      <c r="K3126" s="443"/>
      <c r="L3126" s="443"/>
      <c r="M3126" s="443"/>
    </row>
    <row r="3127" spans="1:13" x14ac:dyDescent="0.35">
      <c r="A3127" t="s">
        <v>149</v>
      </c>
      <c r="B3127" t="s">
        <v>351</v>
      </c>
      <c r="C3127" t="s">
        <v>352</v>
      </c>
      <c r="D3127" t="s">
        <v>205</v>
      </c>
      <c r="E3127" t="s">
        <v>292</v>
      </c>
      <c r="I3127">
        <v>0</v>
      </c>
    </row>
    <row r="3128" spans="1:13" x14ac:dyDescent="0.35">
      <c r="A3128" t="s">
        <v>149</v>
      </c>
      <c r="B3128" t="s">
        <v>353</v>
      </c>
      <c r="C3128" t="s">
        <v>354</v>
      </c>
      <c r="D3128" t="s">
        <v>170</v>
      </c>
      <c r="E3128" t="s">
        <v>292</v>
      </c>
      <c r="F3128" s="328"/>
      <c r="G3128" s="328"/>
      <c r="H3128" s="328"/>
      <c r="I3128" s="328"/>
      <c r="J3128" s="328"/>
      <c r="K3128" s="328"/>
      <c r="L3128" s="328"/>
      <c r="M3128" s="328"/>
    </row>
    <row r="3129" spans="1:13" x14ac:dyDescent="0.35">
      <c r="A3129" t="s">
        <v>149</v>
      </c>
      <c r="B3129" t="s">
        <v>355</v>
      </c>
      <c r="C3129" t="s">
        <v>356</v>
      </c>
      <c r="D3129" t="s">
        <v>170</v>
      </c>
      <c r="E3129" t="s">
        <v>292</v>
      </c>
      <c r="F3129" s="328"/>
      <c r="G3129" s="328"/>
      <c r="H3129" s="328"/>
      <c r="I3129" s="328">
        <v>0</v>
      </c>
      <c r="J3129" s="328"/>
      <c r="K3129" s="328"/>
      <c r="L3129" s="328"/>
      <c r="M3129" s="328"/>
    </row>
    <row r="3130" spans="1:13" x14ac:dyDescent="0.35">
      <c r="A3130" t="s">
        <v>149</v>
      </c>
      <c r="B3130" t="s">
        <v>357</v>
      </c>
      <c r="C3130" t="s">
        <v>358</v>
      </c>
      <c r="D3130" t="s">
        <v>188</v>
      </c>
      <c r="E3130" t="s">
        <v>292</v>
      </c>
      <c r="F3130" s="443"/>
      <c r="G3130" s="443"/>
      <c r="H3130" s="443">
        <v>0</v>
      </c>
      <c r="I3130" s="443"/>
      <c r="J3130" s="443"/>
      <c r="K3130" s="443"/>
      <c r="L3130" s="443"/>
      <c r="M3130" s="443"/>
    </row>
    <row r="3131" spans="1:13" x14ac:dyDescent="0.35">
      <c r="A3131" t="s">
        <v>149</v>
      </c>
      <c r="B3131" t="s">
        <v>359</v>
      </c>
      <c r="C3131" t="s">
        <v>360</v>
      </c>
      <c r="D3131" t="s">
        <v>205</v>
      </c>
      <c r="E3131" t="s">
        <v>292</v>
      </c>
      <c r="I3131">
        <v>0</v>
      </c>
    </row>
    <row r="3132" spans="1:13" x14ac:dyDescent="0.35">
      <c r="A3132" t="s">
        <v>149</v>
      </c>
      <c r="B3132" t="s">
        <v>361</v>
      </c>
      <c r="C3132" t="s">
        <v>362</v>
      </c>
      <c r="D3132" t="s">
        <v>170</v>
      </c>
      <c r="E3132" t="s">
        <v>292</v>
      </c>
      <c r="F3132" s="328"/>
      <c r="G3132" s="328"/>
      <c r="H3132" s="328"/>
      <c r="I3132" s="328"/>
      <c r="J3132" s="328"/>
      <c r="K3132" s="328"/>
      <c r="L3132" s="328"/>
      <c r="M3132" s="328"/>
    </row>
    <row r="3133" spans="1:13" x14ac:dyDescent="0.35">
      <c r="A3133" t="s">
        <v>149</v>
      </c>
      <c r="B3133" t="s">
        <v>363</v>
      </c>
      <c r="C3133" t="s">
        <v>364</v>
      </c>
      <c r="D3133" t="s">
        <v>170</v>
      </c>
      <c r="E3133" t="s">
        <v>292</v>
      </c>
      <c r="F3133" s="328"/>
      <c r="G3133" s="328"/>
      <c r="H3133" s="328"/>
      <c r="I3133" s="328">
        <v>0</v>
      </c>
      <c r="J3133" s="328"/>
      <c r="K3133" s="328"/>
      <c r="L3133" s="328"/>
      <c r="M3133" s="328"/>
    </row>
    <row r="3134" spans="1:13" x14ac:dyDescent="0.35">
      <c r="A3134" t="s">
        <v>149</v>
      </c>
      <c r="B3134" t="s">
        <v>365</v>
      </c>
      <c r="C3134" t="s">
        <v>366</v>
      </c>
      <c r="D3134" t="s">
        <v>188</v>
      </c>
      <c r="E3134" t="s">
        <v>292</v>
      </c>
      <c r="F3134" s="443"/>
      <c r="G3134" s="443"/>
      <c r="H3134" s="443">
        <v>0</v>
      </c>
      <c r="I3134" s="443"/>
      <c r="J3134" s="443"/>
      <c r="K3134" s="443"/>
      <c r="L3134" s="443"/>
      <c r="M3134" s="443"/>
    </row>
    <row r="3135" spans="1:13" x14ac:dyDescent="0.35">
      <c r="A3135" t="s">
        <v>149</v>
      </c>
      <c r="B3135" t="s">
        <v>367</v>
      </c>
      <c r="C3135" t="s">
        <v>368</v>
      </c>
      <c r="D3135" t="s">
        <v>205</v>
      </c>
      <c r="E3135" t="s">
        <v>292</v>
      </c>
      <c r="I3135">
        <v>0</v>
      </c>
    </row>
    <row r="3136" spans="1:13" x14ac:dyDescent="0.35">
      <c r="A3136" t="s">
        <v>149</v>
      </c>
      <c r="B3136" t="s">
        <v>369</v>
      </c>
      <c r="C3136" t="s">
        <v>370</v>
      </c>
      <c r="D3136" t="s">
        <v>170</v>
      </c>
      <c r="E3136" t="s">
        <v>292</v>
      </c>
      <c r="F3136" s="328"/>
      <c r="G3136" s="328"/>
      <c r="H3136" s="328"/>
      <c r="I3136" s="328"/>
      <c r="J3136" s="328"/>
      <c r="K3136" s="328"/>
      <c r="L3136" s="328"/>
      <c r="M3136" s="328"/>
    </row>
    <row r="3137" spans="1:13" x14ac:dyDescent="0.35">
      <c r="A3137" t="s">
        <v>149</v>
      </c>
      <c r="B3137" t="s">
        <v>371</v>
      </c>
      <c r="C3137" t="s">
        <v>372</v>
      </c>
      <c r="D3137" t="s">
        <v>170</v>
      </c>
      <c r="E3137" t="s">
        <v>292</v>
      </c>
      <c r="F3137" s="328"/>
      <c r="G3137" s="328"/>
      <c r="H3137" s="328"/>
      <c r="I3137" s="328">
        <v>0</v>
      </c>
      <c r="J3137" s="328"/>
      <c r="K3137" s="328"/>
      <c r="L3137" s="328"/>
      <c r="M3137" s="328"/>
    </row>
    <row r="3138" spans="1:13" x14ac:dyDescent="0.35">
      <c r="A3138" t="s">
        <v>149</v>
      </c>
      <c r="B3138" t="s">
        <v>373</v>
      </c>
      <c r="C3138" t="s">
        <v>374</v>
      </c>
      <c r="D3138" t="s">
        <v>188</v>
      </c>
      <c r="E3138" t="s">
        <v>292</v>
      </c>
      <c r="F3138" s="443"/>
      <c r="G3138" s="443"/>
      <c r="H3138" s="443">
        <v>0</v>
      </c>
      <c r="I3138" s="443">
        <v>0</v>
      </c>
      <c r="J3138" s="443"/>
      <c r="K3138" s="443"/>
      <c r="L3138" s="443"/>
      <c r="M3138" s="443"/>
    </row>
    <row r="3139" spans="1:13" x14ac:dyDescent="0.35">
      <c r="A3139" t="s">
        <v>149</v>
      </c>
      <c r="B3139" t="s">
        <v>375</v>
      </c>
      <c r="C3139" t="s">
        <v>376</v>
      </c>
      <c r="D3139" t="s">
        <v>205</v>
      </c>
      <c r="E3139" t="s">
        <v>292</v>
      </c>
      <c r="I3139">
        <v>0</v>
      </c>
    </row>
    <row r="3140" spans="1:13" x14ac:dyDescent="0.35">
      <c r="A3140" t="s">
        <v>149</v>
      </c>
      <c r="B3140" t="s">
        <v>377</v>
      </c>
      <c r="C3140" t="s">
        <v>378</v>
      </c>
      <c r="D3140" t="s">
        <v>170</v>
      </c>
      <c r="E3140" t="s">
        <v>292</v>
      </c>
      <c r="F3140" s="328"/>
      <c r="G3140" s="328"/>
      <c r="H3140" s="328"/>
      <c r="I3140" s="328"/>
      <c r="J3140" s="328"/>
      <c r="K3140" s="328"/>
      <c r="L3140" s="328"/>
      <c r="M3140" s="328"/>
    </row>
    <row r="3141" spans="1:13" x14ac:dyDescent="0.35">
      <c r="A3141" t="s">
        <v>149</v>
      </c>
      <c r="B3141" t="s">
        <v>379</v>
      </c>
      <c r="C3141" t="s">
        <v>380</v>
      </c>
      <c r="D3141" t="s">
        <v>170</v>
      </c>
      <c r="E3141" t="s">
        <v>292</v>
      </c>
      <c r="F3141" s="328"/>
      <c r="G3141" s="328"/>
      <c r="H3141" s="328"/>
      <c r="I3141" s="328">
        <v>0</v>
      </c>
      <c r="J3141" s="328"/>
      <c r="K3141" s="328"/>
      <c r="L3141" s="328"/>
      <c r="M3141" s="328"/>
    </row>
    <row r="3142" spans="1:13" x14ac:dyDescent="0.35">
      <c r="A3142" t="s">
        <v>149</v>
      </c>
      <c r="B3142" t="s">
        <v>381</v>
      </c>
      <c r="C3142" t="s">
        <v>382</v>
      </c>
      <c r="D3142" t="s">
        <v>188</v>
      </c>
      <c r="E3142" t="s">
        <v>292</v>
      </c>
      <c r="F3142" s="444"/>
      <c r="G3142" s="444"/>
      <c r="H3142" s="444"/>
      <c r="I3142" s="444"/>
      <c r="J3142" s="444"/>
      <c r="K3142" s="444"/>
      <c r="L3142" s="444"/>
      <c r="M3142" s="444"/>
    </row>
    <row r="3143" spans="1:13" x14ac:dyDescent="0.35">
      <c r="A3143" t="s">
        <v>149</v>
      </c>
      <c r="B3143" t="s">
        <v>383</v>
      </c>
      <c r="C3143" t="s">
        <v>384</v>
      </c>
      <c r="D3143" t="s">
        <v>385</v>
      </c>
      <c r="E3143" t="s">
        <v>292</v>
      </c>
      <c r="F3143" s="443"/>
      <c r="G3143" s="443"/>
      <c r="H3143" s="443"/>
      <c r="I3143" s="443">
        <v>81.89</v>
      </c>
      <c r="J3143" s="443"/>
      <c r="K3143" s="443"/>
      <c r="L3143" s="443"/>
      <c r="M3143" s="443"/>
    </row>
    <row r="3144" spans="1:13" x14ac:dyDescent="0.35">
      <c r="A3144" t="s">
        <v>149</v>
      </c>
      <c r="B3144" t="s">
        <v>386</v>
      </c>
      <c r="C3144" t="s">
        <v>387</v>
      </c>
      <c r="D3144" t="s">
        <v>189</v>
      </c>
      <c r="E3144" t="s">
        <v>292</v>
      </c>
      <c r="F3144" s="444"/>
      <c r="G3144" s="444"/>
      <c r="H3144" s="444">
        <v>0</v>
      </c>
      <c r="I3144" s="444">
        <v>0</v>
      </c>
      <c r="J3144" s="444"/>
      <c r="K3144" s="444"/>
      <c r="L3144" s="444"/>
      <c r="M3144" s="444"/>
    </row>
    <row r="3145" spans="1:13" x14ac:dyDescent="0.35">
      <c r="A3145" t="s">
        <v>149</v>
      </c>
      <c r="B3145" t="s">
        <v>388</v>
      </c>
      <c r="C3145" t="s">
        <v>389</v>
      </c>
      <c r="D3145" t="s">
        <v>205</v>
      </c>
      <c r="E3145" t="s">
        <v>292</v>
      </c>
      <c r="I3145" t="s">
        <v>308</v>
      </c>
    </row>
    <row r="3146" spans="1:13" x14ac:dyDescent="0.35">
      <c r="A3146" t="s">
        <v>149</v>
      </c>
      <c r="B3146" t="s">
        <v>390</v>
      </c>
      <c r="C3146" t="s">
        <v>391</v>
      </c>
      <c r="D3146" t="s">
        <v>176</v>
      </c>
      <c r="E3146" t="s">
        <v>292</v>
      </c>
      <c r="F3146" s="445"/>
      <c r="G3146" s="445"/>
      <c r="H3146" s="445"/>
      <c r="I3146" s="445">
        <v>5.8126679656255703E-2</v>
      </c>
      <c r="J3146" s="445"/>
      <c r="K3146" s="445"/>
      <c r="L3146" s="445"/>
      <c r="M3146" s="445"/>
    </row>
    <row r="3147" spans="1:13" x14ac:dyDescent="0.35">
      <c r="A3147" t="s">
        <v>149</v>
      </c>
      <c r="B3147" t="s">
        <v>392</v>
      </c>
      <c r="C3147" t="s">
        <v>393</v>
      </c>
      <c r="D3147" t="s">
        <v>205</v>
      </c>
      <c r="E3147" t="s">
        <v>292</v>
      </c>
      <c r="I3147" t="s">
        <v>299</v>
      </c>
    </row>
    <row r="3148" spans="1:13" x14ac:dyDescent="0.35">
      <c r="A3148" t="s">
        <v>149</v>
      </c>
      <c r="B3148" t="s">
        <v>394</v>
      </c>
      <c r="C3148" t="s">
        <v>395</v>
      </c>
      <c r="D3148" t="s">
        <v>188</v>
      </c>
      <c r="E3148" t="s">
        <v>292</v>
      </c>
      <c r="F3148" s="444"/>
      <c r="G3148" s="444"/>
      <c r="H3148" s="444">
        <v>0</v>
      </c>
      <c r="I3148" s="444">
        <v>53.573615606683603</v>
      </c>
      <c r="J3148" s="444"/>
      <c r="K3148" s="444"/>
      <c r="L3148" s="444"/>
      <c r="M3148" s="444"/>
    </row>
    <row r="3149" spans="1:13" x14ac:dyDescent="0.35">
      <c r="A3149" t="s">
        <v>149</v>
      </c>
      <c r="B3149" t="s">
        <v>396</v>
      </c>
      <c r="C3149" t="s">
        <v>397</v>
      </c>
      <c r="D3149" t="s">
        <v>205</v>
      </c>
      <c r="E3149" t="s">
        <v>292</v>
      </c>
      <c r="I3149" t="s">
        <v>308</v>
      </c>
    </row>
    <row r="3150" spans="1:13" x14ac:dyDescent="0.35">
      <c r="A3150" t="s">
        <v>149</v>
      </c>
      <c r="B3150" t="s">
        <v>398</v>
      </c>
      <c r="C3150" t="s">
        <v>399</v>
      </c>
      <c r="D3150" t="s">
        <v>188</v>
      </c>
      <c r="E3150" t="s">
        <v>292</v>
      </c>
      <c r="F3150" s="444"/>
      <c r="G3150" s="444"/>
      <c r="H3150" s="444">
        <v>0</v>
      </c>
      <c r="I3150" s="444">
        <v>21.511678768261699</v>
      </c>
      <c r="J3150" s="444"/>
      <c r="K3150" s="444"/>
      <c r="L3150" s="444"/>
      <c r="M3150" s="444"/>
    </row>
    <row r="3151" spans="1:13" x14ac:dyDescent="0.35">
      <c r="A3151" t="s">
        <v>149</v>
      </c>
      <c r="B3151" t="s">
        <v>400</v>
      </c>
      <c r="C3151" t="s">
        <v>401</v>
      </c>
      <c r="D3151" t="s">
        <v>205</v>
      </c>
      <c r="E3151" t="s">
        <v>292</v>
      </c>
      <c r="I3151" t="s">
        <v>308</v>
      </c>
    </row>
    <row r="3152" spans="1:13" x14ac:dyDescent="0.35">
      <c r="A3152" t="s">
        <v>149</v>
      </c>
      <c r="B3152" t="s">
        <v>402</v>
      </c>
      <c r="C3152" t="s">
        <v>403</v>
      </c>
      <c r="D3152" t="s">
        <v>189</v>
      </c>
      <c r="E3152" t="s">
        <v>292</v>
      </c>
      <c r="F3152" s="443"/>
      <c r="G3152" s="443"/>
      <c r="H3152" s="443">
        <v>0</v>
      </c>
      <c r="I3152" s="443">
        <v>0</v>
      </c>
      <c r="J3152" s="443"/>
      <c r="K3152" s="443"/>
      <c r="L3152" s="443"/>
      <c r="M3152" s="443"/>
    </row>
    <row r="3153" spans="1:13" x14ac:dyDescent="0.35">
      <c r="A3153" t="s">
        <v>149</v>
      </c>
      <c r="B3153" t="s">
        <v>404</v>
      </c>
      <c r="C3153" t="s">
        <v>405</v>
      </c>
      <c r="D3153" t="s">
        <v>205</v>
      </c>
      <c r="E3153" t="s">
        <v>292</v>
      </c>
      <c r="I3153">
        <v>0</v>
      </c>
    </row>
    <row r="3154" spans="1:13" x14ac:dyDescent="0.35">
      <c r="A3154" t="s">
        <v>149</v>
      </c>
      <c r="B3154" t="s">
        <v>406</v>
      </c>
      <c r="C3154" t="s">
        <v>407</v>
      </c>
      <c r="D3154" t="s">
        <v>188</v>
      </c>
      <c r="E3154" t="s">
        <v>292</v>
      </c>
      <c r="F3154" s="444"/>
      <c r="G3154" s="444"/>
      <c r="H3154" s="444"/>
      <c r="I3154" s="444">
        <v>46.153846153846203</v>
      </c>
      <c r="J3154" s="444"/>
      <c r="K3154" s="444"/>
      <c r="L3154" s="444"/>
      <c r="M3154" s="444"/>
    </row>
    <row r="3155" spans="1:13" x14ac:dyDescent="0.35">
      <c r="A3155" t="s">
        <v>149</v>
      </c>
      <c r="B3155" t="s">
        <v>408</v>
      </c>
      <c r="C3155" t="s">
        <v>409</v>
      </c>
      <c r="D3155" t="s">
        <v>182</v>
      </c>
      <c r="E3155" t="s">
        <v>292</v>
      </c>
      <c r="F3155" s="443">
        <v>8490.91</v>
      </c>
      <c r="G3155" s="443">
        <v>8529.8700000000008</v>
      </c>
      <c r="H3155" s="443">
        <v>8579.5</v>
      </c>
      <c r="I3155" s="443">
        <v>8622.1</v>
      </c>
      <c r="J3155" s="443"/>
      <c r="K3155" s="443"/>
      <c r="L3155" s="443"/>
      <c r="M3155" s="443"/>
    </row>
    <row r="3156" spans="1:13" x14ac:dyDescent="0.35">
      <c r="A3156" t="s">
        <v>149</v>
      </c>
      <c r="B3156" t="s">
        <v>410</v>
      </c>
      <c r="C3156" t="s">
        <v>411</v>
      </c>
      <c r="D3156" t="s">
        <v>188</v>
      </c>
      <c r="E3156" t="s">
        <v>292</v>
      </c>
      <c r="F3156" s="446"/>
      <c r="G3156" s="446"/>
      <c r="H3156" s="446"/>
      <c r="I3156" s="446">
        <v>523</v>
      </c>
      <c r="J3156" s="446"/>
      <c r="K3156" s="446"/>
      <c r="L3156" s="446"/>
      <c r="M3156" s="446"/>
    </row>
    <row r="3157" spans="1:13" x14ac:dyDescent="0.35">
      <c r="A3157" t="s">
        <v>149</v>
      </c>
      <c r="B3157" t="s">
        <v>412</v>
      </c>
      <c r="C3157" t="s">
        <v>413</v>
      </c>
      <c r="D3157" t="s">
        <v>188</v>
      </c>
      <c r="E3157" t="s">
        <v>292</v>
      </c>
      <c r="F3157" s="444"/>
      <c r="G3157" s="444"/>
      <c r="H3157" s="444"/>
      <c r="I3157" s="444">
        <v>60.658076338710998</v>
      </c>
      <c r="J3157" s="444"/>
      <c r="K3157" s="444"/>
      <c r="L3157" s="444"/>
      <c r="M3157" s="444"/>
    </row>
    <row r="3158" spans="1:13" x14ac:dyDescent="0.35">
      <c r="A3158" t="s">
        <v>149</v>
      </c>
      <c r="B3158" t="s">
        <v>414</v>
      </c>
      <c r="C3158" t="s">
        <v>415</v>
      </c>
      <c r="D3158" t="s">
        <v>188</v>
      </c>
      <c r="E3158" t="s">
        <v>292</v>
      </c>
      <c r="F3158" s="446"/>
      <c r="G3158" s="446"/>
      <c r="H3158" s="446"/>
      <c r="I3158" s="446">
        <v>598</v>
      </c>
      <c r="J3158" s="446"/>
      <c r="K3158" s="446"/>
      <c r="L3158" s="446"/>
      <c r="M3158" s="446"/>
    </row>
    <row r="3159" spans="1:13" x14ac:dyDescent="0.35">
      <c r="A3159" t="s">
        <v>149</v>
      </c>
      <c r="B3159" t="s">
        <v>416</v>
      </c>
      <c r="C3159" t="s">
        <v>417</v>
      </c>
      <c r="D3159" t="s">
        <v>188</v>
      </c>
      <c r="E3159" t="s">
        <v>292</v>
      </c>
      <c r="F3159" s="444"/>
      <c r="G3159" s="444"/>
      <c r="H3159" s="444"/>
      <c r="I3159" s="444">
        <v>69.356653251528101</v>
      </c>
      <c r="J3159" s="444"/>
      <c r="K3159" s="444"/>
      <c r="L3159" s="444"/>
      <c r="M3159" s="444"/>
    </row>
    <row r="3160" spans="1:13" x14ac:dyDescent="0.35">
      <c r="A3160" t="s">
        <v>149</v>
      </c>
      <c r="B3160" t="s">
        <v>418</v>
      </c>
      <c r="C3160" t="s">
        <v>419</v>
      </c>
      <c r="D3160" t="s">
        <v>188</v>
      </c>
      <c r="E3160" t="s">
        <v>292</v>
      </c>
      <c r="F3160" s="446"/>
      <c r="G3160" s="446"/>
      <c r="H3160" s="446"/>
      <c r="I3160" s="446">
        <v>1121</v>
      </c>
      <c r="J3160" s="446"/>
      <c r="K3160" s="446"/>
      <c r="L3160" s="446"/>
      <c r="M3160" s="446"/>
    </row>
    <row r="3161" spans="1:13" x14ac:dyDescent="0.35">
      <c r="A3161" t="s">
        <v>149</v>
      </c>
      <c r="B3161" t="s">
        <v>420</v>
      </c>
      <c r="C3161" t="s">
        <v>421</v>
      </c>
      <c r="D3161">
        <v>0</v>
      </c>
      <c r="E3161" t="s">
        <v>292</v>
      </c>
      <c r="F3161" s="328"/>
      <c r="G3161" s="328"/>
      <c r="H3161" s="328"/>
      <c r="I3161" s="328">
        <v>1677.2190000000001</v>
      </c>
      <c r="J3161" s="328"/>
      <c r="K3161" s="328"/>
      <c r="L3161" s="328"/>
      <c r="M3161" s="328"/>
    </row>
    <row r="3162" spans="1:13" x14ac:dyDescent="0.35">
      <c r="A3162" t="s">
        <v>149</v>
      </c>
      <c r="B3162" t="s">
        <v>422</v>
      </c>
      <c r="C3162" t="s">
        <v>423</v>
      </c>
      <c r="D3162" t="s">
        <v>424</v>
      </c>
      <c r="E3162" t="s">
        <v>292</v>
      </c>
      <c r="F3162" s="444"/>
      <c r="G3162" s="444"/>
      <c r="H3162" s="444"/>
      <c r="I3162" s="444">
        <v>253.958</v>
      </c>
      <c r="J3162" s="444"/>
      <c r="K3162" s="444"/>
      <c r="L3162" s="444"/>
      <c r="M3162" s="444"/>
    </row>
    <row r="3163" spans="1:13" x14ac:dyDescent="0.35">
      <c r="A3163" t="s">
        <v>149</v>
      </c>
      <c r="B3163" t="s">
        <v>425</v>
      </c>
      <c r="C3163" t="s">
        <v>426</v>
      </c>
      <c r="D3163" t="s">
        <v>427</v>
      </c>
      <c r="E3163" t="s">
        <v>292</v>
      </c>
      <c r="F3163" s="444">
        <v>130.82474226804101</v>
      </c>
      <c r="G3163" s="444">
        <v>134.58932726322701</v>
      </c>
      <c r="H3163" s="444">
        <v>128.36121278274399</v>
      </c>
      <c r="I3163" s="444">
        <v>-2146826281</v>
      </c>
      <c r="J3163" s="444"/>
      <c r="K3163" s="444"/>
      <c r="L3163" s="444"/>
      <c r="M3163" s="444"/>
    </row>
    <row r="3164" spans="1:13" x14ac:dyDescent="0.35">
      <c r="A3164" t="s">
        <v>149</v>
      </c>
      <c r="B3164" t="s">
        <v>428</v>
      </c>
      <c r="C3164" t="s">
        <v>429</v>
      </c>
      <c r="D3164" t="s">
        <v>424</v>
      </c>
      <c r="E3164" t="s">
        <v>292</v>
      </c>
      <c r="F3164" s="444">
        <v>86.6</v>
      </c>
      <c r="G3164" s="444">
        <v>84.8</v>
      </c>
      <c r="H3164" s="444">
        <v>79</v>
      </c>
      <c r="I3164" s="444">
        <v>78</v>
      </c>
      <c r="J3164" s="444"/>
      <c r="K3164" s="444"/>
      <c r="L3164" s="444"/>
      <c r="M3164" s="444"/>
    </row>
    <row r="3165" spans="1:13" x14ac:dyDescent="0.35">
      <c r="A3165" t="s">
        <v>149</v>
      </c>
      <c r="B3165" t="s">
        <v>430</v>
      </c>
      <c r="C3165" t="s">
        <v>431</v>
      </c>
      <c r="D3165" t="s">
        <v>424</v>
      </c>
      <c r="E3165" t="s">
        <v>292</v>
      </c>
      <c r="F3165" s="444"/>
      <c r="G3165" s="444"/>
      <c r="H3165" s="444"/>
      <c r="I3165" s="444">
        <v>-2146826281</v>
      </c>
      <c r="J3165" s="444"/>
      <c r="K3165" s="444"/>
      <c r="L3165" s="444"/>
      <c r="M3165" s="444"/>
    </row>
    <row r="3166" spans="1:13" x14ac:dyDescent="0.35">
      <c r="A3166" t="s">
        <v>149</v>
      </c>
      <c r="B3166" t="s">
        <v>432</v>
      </c>
      <c r="C3166" t="s">
        <v>433</v>
      </c>
      <c r="D3166" t="s">
        <v>424</v>
      </c>
      <c r="E3166" t="s">
        <v>292</v>
      </c>
      <c r="F3166" s="444"/>
      <c r="G3166" s="444"/>
      <c r="H3166" s="444"/>
      <c r="I3166" s="444">
        <v>-2146826281</v>
      </c>
      <c r="J3166" s="444"/>
      <c r="K3166" s="444"/>
      <c r="L3166" s="444"/>
      <c r="M3166" s="444"/>
    </row>
    <row r="3167" spans="1:13" x14ac:dyDescent="0.35">
      <c r="A3167" t="s">
        <v>149</v>
      </c>
      <c r="B3167" t="s">
        <v>434</v>
      </c>
      <c r="C3167" t="s">
        <v>435</v>
      </c>
      <c r="D3167" t="s">
        <v>427</v>
      </c>
      <c r="E3167" t="s">
        <v>292</v>
      </c>
      <c r="F3167" s="444"/>
      <c r="G3167" s="444"/>
      <c r="H3167" s="444"/>
      <c r="I3167" s="444">
        <v>-2146826281</v>
      </c>
      <c r="J3167" s="444"/>
      <c r="K3167" s="444"/>
      <c r="L3167" s="444"/>
      <c r="M3167" s="444"/>
    </row>
    <row r="3168" spans="1:13" x14ac:dyDescent="0.35">
      <c r="A3168" t="s">
        <v>149</v>
      </c>
      <c r="B3168" t="s">
        <v>436</v>
      </c>
      <c r="C3168" t="s">
        <v>437</v>
      </c>
      <c r="D3168" t="s">
        <v>427</v>
      </c>
      <c r="E3168" t="s">
        <v>292</v>
      </c>
      <c r="F3168" s="444"/>
      <c r="G3168" s="444"/>
      <c r="H3168" s="444"/>
      <c r="I3168" s="444">
        <v>-2146826281</v>
      </c>
      <c r="J3168" s="444"/>
      <c r="K3168" s="444"/>
      <c r="L3168" s="444"/>
      <c r="M3168" s="444"/>
    </row>
    <row r="3169" spans="1:13" x14ac:dyDescent="0.35">
      <c r="A3169" t="s">
        <v>149</v>
      </c>
      <c r="B3169" t="s">
        <v>438</v>
      </c>
      <c r="C3169" t="s">
        <v>439</v>
      </c>
      <c r="D3169">
        <v>0</v>
      </c>
      <c r="E3169" t="s">
        <v>292</v>
      </c>
      <c r="F3169" s="444">
        <v>735.85799999999995</v>
      </c>
      <c r="G3169" s="444">
        <v>737.11400000000003</v>
      </c>
      <c r="H3169" s="444">
        <v>742.64</v>
      </c>
      <c r="I3169" s="444">
        <v>746.68299999999999</v>
      </c>
      <c r="J3169" s="444"/>
      <c r="K3169" s="444"/>
      <c r="L3169" s="444"/>
      <c r="M3169" s="444"/>
    </row>
    <row r="3170" spans="1:13" x14ac:dyDescent="0.35">
      <c r="A3170" t="s">
        <v>149</v>
      </c>
      <c r="B3170" t="s">
        <v>440</v>
      </c>
      <c r="C3170" t="s">
        <v>441</v>
      </c>
      <c r="D3170" t="s">
        <v>188</v>
      </c>
      <c r="E3170" t="s">
        <v>292</v>
      </c>
      <c r="F3170" s="446"/>
      <c r="G3170" s="446"/>
      <c r="H3170" s="446"/>
      <c r="I3170" s="446">
        <v>2361.12</v>
      </c>
      <c r="J3170" s="446"/>
      <c r="K3170" s="446"/>
      <c r="L3170" s="446"/>
      <c r="M3170" s="446"/>
    </row>
    <row r="3171" spans="1:13" x14ac:dyDescent="0.35">
      <c r="A3171" t="s">
        <v>149</v>
      </c>
      <c r="B3171" t="s">
        <v>442</v>
      </c>
      <c r="C3171" t="s">
        <v>443</v>
      </c>
      <c r="D3171" t="s">
        <v>188</v>
      </c>
      <c r="E3171" t="s">
        <v>292</v>
      </c>
      <c r="F3171" s="446"/>
      <c r="G3171" s="446"/>
      <c r="H3171" s="446"/>
      <c r="I3171" s="446">
        <v>9896</v>
      </c>
      <c r="J3171" s="446"/>
      <c r="K3171" s="446"/>
      <c r="L3171" s="446"/>
      <c r="M3171" s="446"/>
    </row>
    <row r="3172" spans="1:13" ht="38.25" x14ac:dyDescent="0.35">
      <c r="A3172" t="s">
        <v>149</v>
      </c>
      <c r="B3172" t="s">
        <v>444</v>
      </c>
      <c r="C3172" s="327" t="s">
        <v>445</v>
      </c>
      <c r="D3172" t="s">
        <v>424</v>
      </c>
      <c r="E3172" t="s">
        <v>292</v>
      </c>
      <c r="F3172" s="444"/>
      <c r="G3172" s="444"/>
      <c r="H3172" s="444"/>
      <c r="I3172" s="444">
        <v>592.25</v>
      </c>
      <c r="J3172" s="444"/>
      <c r="K3172" s="444"/>
      <c r="L3172" s="444"/>
      <c r="M3172" s="444"/>
    </row>
    <row r="3173" spans="1:13" ht="25.5" x14ac:dyDescent="0.35">
      <c r="A3173" t="s">
        <v>149</v>
      </c>
      <c r="B3173" t="s">
        <v>446</v>
      </c>
      <c r="C3173" s="327" t="s">
        <v>447</v>
      </c>
      <c r="D3173" t="s">
        <v>424</v>
      </c>
      <c r="E3173" t="s">
        <v>292</v>
      </c>
      <c r="F3173" s="444"/>
      <c r="G3173" s="444"/>
      <c r="H3173" s="444"/>
      <c r="I3173" s="444">
        <v>3.36</v>
      </c>
      <c r="J3173" s="444"/>
      <c r="K3173" s="444"/>
      <c r="L3173" s="444"/>
      <c r="M3173" s="444"/>
    </row>
    <row r="3174" spans="1:13" x14ac:dyDescent="0.35">
      <c r="A3174" t="s">
        <v>149</v>
      </c>
      <c r="B3174" t="s">
        <v>448</v>
      </c>
      <c r="C3174" t="s">
        <v>449</v>
      </c>
      <c r="D3174">
        <v>0</v>
      </c>
      <c r="E3174" t="s">
        <v>292</v>
      </c>
      <c r="F3174" s="328"/>
      <c r="G3174" s="328"/>
      <c r="H3174" s="328"/>
      <c r="I3174" s="328">
        <v>673.87300000000005</v>
      </c>
      <c r="J3174" s="328"/>
      <c r="K3174" s="328"/>
      <c r="L3174" s="328"/>
      <c r="M3174" s="328"/>
    </row>
    <row r="3175" spans="1:13" x14ac:dyDescent="0.35">
      <c r="A3175" t="s">
        <v>149</v>
      </c>
      <c r="B3175" t="s">
        <v>450</v>
      </c>
      <c r="C3175" t="s">
        <v>451</v>
      </c>
      <c r="D3175" t="s">
        <v>188</v>
      </c>
      <c r="E3175" t="s">
        <v>292</v>
      </c>
      <c r="F3175" s="446"/>
      <c r="G3175" s="446"/>
      <c r="H3175" s="446"/>
      <c r="I3175" s="446">
        <v>39170</v>
      </c>
      <c r="J3175" s="446"/>
      <c r="K3175" s="446"/>
      <c r="L3175" s="446"/>
      <c r="M3175" s="446"/>
    </row>
    <row r="3176" spans="1:13" x14ac:dyDescent="0.35">
      <c r="A3176" t="s">
        <v>149</v>
      </c>
      <c r="B3176" t="s">
        <v>452</v>
      </c>
      <c r="C3176" t="s">
        <v>453</v>
      </c>
      <c r="D3176" t="s">
        <v>188</v>
      </c>
      <c r="E3176" t="s">
        <v>292</v>
      </c>
      <c r="F3176" s="446"/>
      <c r="G3176" s="446"/>
      <c r="H3176" s="446"/>
      <c r="I3176" s="446">
        <v>11431</v>
      </c>
      <c r="J3176" s="446"/>
      <c r="K3176" s="446"/>
      <c r="L3176" s="446"/>
      <c r="M3176" s="446"/>
    </row>
    <row r="3177" spans="1:13" x14ac:dyDescent="0.35">
      <c r="A3177" t="s">
        <v>149</v>
      </c>
      <c r="B3177" t="s">
        <v>454</v>
      </c>
      <c r="C3177" t="s">
        <v>455</v>
      </c>
      <c r="D3177" t="s">
        <v>188</v>
      </c>
      <c r="E3177" t="s">
        <v>292</v>
      </c>
      <c r="F3177" s="446"/>
      <c r="G3177" s="446"/>
      <c r="H3177" s="446"/>
      <c r="I3177" s="446">
        <v>6124</v>
      </c>
      <c r="J3177" s="446"/>
      <c r="K3177" s="446"/>
      <c r="L3177" s="446"/>
      <c r="M3177" s="446"/>
    </row>
    <row r="3178" spans="1:13" x14ac:dyDescent="0.35">
      <c r="A3178" t="s">
        <v>149</v>
      </c>
      <c r="B3178" t="s">
        <v>456</v>
      </c>
      <c r="C3178" t="s">
        <v>457</v>
      </c>
      <c r="D3178" t="s">
        <v>188</v>
      </c>
      <c r="E3178" t="s">
        <v>292</v>
      </c>
      <c r="F3178" s="446"/>
      <c r="G3178" s="446"/>
      <c r="H3178" s="446"/>
      <c r="I3178" s="446">
        <v>2459</v>
      </c>
      <c r="J3178" s="446"/>
      <c r="K3178" s="446"/>
      <c r="L3178" s="446"/>
      <c r="M3178" s="446"/>
    </row>
    <row r="3179" spans="1:13" x14ac:dyDescent="0.35">
      <c r="A3179" t="s">
        <v>149</v>
      </c>
      <c r="B3179" t="s">
        <v>458</v>
      </c>
      <c r="C3179" t="s">
        <v>459</v>
      </c>
      <c r="D3179" t="s">
        <v>172</v>
      </c>
      <c r="E3179" t="s">
        <v>292</v>
      </c>
      <c r="F3179" s="328"/>
      <c r="G3179" s="328"/>
      <c r="H3179" s="328"/>
      <c r="I3179" s="328">
        <v>0</v>
      </c>
      <c r="J3179" s="328"/>
      <c r="K3179" s="328"/>
      <c r="L3179" s="328"/>
      <c r="M3179" s="328"/>
    </row>
    <row r="3180" spans="1:13" x14ac:dyDescent="0.35">
      <c r="A3180" t="s">
        <v>149</v>
      </c>
      <c r="B3180" t="s">
        <v>460</v>
      </c>
      <c r="C3180" t="s">
        <v>461</v>
      </c>
      <c r="D3180" t="s">
        <v>188</v>
      </c>
      <c r="E3180" t="s">
        <v>292</v>
      </c>
      <c r="F3180" s="446"/>
      <c r="G3180" s="446"/>
      <c r="H3180" s="446"/>
      <c r="I3180" s="446">
        <v>0</v>
      </c>
      <c r="J3180" s="446"/>
      <c r="K3180" s="446"/>
      <c r="L3180" s="446"/>
      <c r="M3180" s="446"/>
    </row>
    <row r="3181" spans="1:13" x14ac:dyDescent="0.35">
      <c r="A3181" t="s">
        <v>149</v>
      </c>
      <c r="B3181" t="s">
        <v>462</v>
      </c>
      <c r="C3181" t="s">
        <v>463</v>
      </c>
      <c r="D3181" t="s">
        <v>188</v>
      </c>
      <c r="E3181" t="s">
        <v>292</v>
      </c>
      <c r="F3181" s="446"/>
      <c r="G3181" s="446"/>
      <c r="H3181" s="446"/>
      <c r="I3181" s="446">
        <v>0</v>
      </c>
      <c r="J3181" s="446"/>
      <c r="K3181" s="446"/>
      <c r="L3181" s="446"/>
      <c r="M3181" s="446"/>
    </row>
    <row r="3182" spans="1:13" x14ac:dyDescent="0.35">
      <c r="A3182" t="s">
        <v>149</v>
      </c>
      <c r="B3182" t="s">
        <v>464</v>
      </c>
      <c r="C3182" t="s">
        <v>465</v>
      </c>
      <c r="D3182" t="s">
        <v>188</v>
      </c>
      <c r="E3182" t="s">
        <v>292</v>
      </c>
      <c r="F3182" s="446"/>
      <c r="G3182" s="446"/>
      <c r="H3182" s="446"/>
      <c r="I3182" s="446"/>
      <c r="J3182" s="446"/>
      <c r="K3182" s="446"/>
      <c r="L3182" s="446"/>
      <c r="M3182" s="446"/>
    </row>
    <row r="3183" spans="1:13" x14ac:dyDescent="0.35">
      <c r="A3183" t="s">
        <v>149</v>
      </c>
      <c r="B3183" t="s">
        <v>466</v>
      </c>
      <c r="C3183" t="s">
        <v>467</v>
      </c>
      <c r="D3183" t="s">
        <v>182</v>
      </c>
      <c r="E3183" t="s">
        <v>292</v>
      </c>
      <c r="F3183" s="328"/>
      <c r="G3183" s="328"/>
      <c r="H3183" s="328"/>
      <c r="I3183" s="328">
        <v>0</v>
      </c>
      <c r="J3183" s="328"/>
      <c r="K3183" s="328"/>
      <c r="L3183" s="328"/>
      <c r="M3183" s="328"/>
    </row>
    <row r="3184" spans="1:13" x14ac:dyDescent="0.35">
      <c r="A3184" t="s">
        <v>149</v>
      </c>
      <c r="B3184" t="s">
        <v>468</v>
      </c>
      <c r="C3184" t="s">
        <v>469</v>
      </c>
      <c r="D3184" t="s">
        <v>188</v>
      </c>
      <c r="E3184" t="s">
        <v>292</v>
      </c>
      <c r="F3184" s="446"/>
      <c r="G3184" s="446"/>
      <c r="H3184" s="446"/>
      <c r="I3184" s="446">
        <v>0</v>
      </c>
      <c r="J3184" s="446"/>
      <c r="K3184" s="446"/>
      <c r="L3184" s="446"/>
      <c r="M3184" s="446"/>
    </row>
    <row r="3185" spans="1:13" x14ac:dyDescent="0.35">
      <c r="A3185" t="s">
        <v>149</v>
      </c>
      <c r="B3185" t="s">
        <v>470</v>
      </c>
      <c r="C3185" t="s">
        <v>471</v>
      </c>
      <c r="D3185" t="s">
        <v>182</v>
      </c>
      <c r="E3185" t="s">
        <v>292</v>
      </c>
      <c r="F3185" s="328"/>
      <c r="G3185" s="328"/>
      <c r="H3185" s="328"/>
      <c r="I3185" s="328" t="s">
        <v>664</v>
      </c>
      <c r="J3185" s="328"/>
      <c r="K3185" s="328"/>
      <c r="L3185" s="328"/>
      <c r="M3185" s="328"/>
    </row>
    <row r="3186" spans="1:13" x14ac:dyDescent="0.35">
      <c r="A3186" t="s">
        <v>149</v>
      </c>
      <c r="B3186" t="s">
        <v>472</v>
      </c>
      <c r="C3186" t="s">
        <v>473</v>
      </c>
      <c r="D3186" t="s">
        <v>188</v>
      </c>
      <c r="E3186" t="s">
        <v>292</v>
      </c>
      <c r="F3186" s="446"/>
      <c r="G3186" s="446"/>
      <c r="H3186" s="446"/>
      <c r="I3186" s="446">
        <v>0</v>
      </c>
      <c r="J3186" s="446"/>
      <c r="K3186" s="446"/>
      <c r="L3186" s="446"/>
      <c r="M3186" s="446"/>
    </row>
    <row r="3187" spans="1:13" x14ac:dyDescent="0.35">
      <c r="A3187" t="s">
        <v>149</v>
      </c>
      <c r="B3187" t="s">
        <v>474</v>
      </c>
      <c r="C3187" t="s">
        <v>475</v>
      </c>
      <c r="D3187" t="s">
        <v>170</v>
      </c>
      <c r="E3187" t="s">
        <v>292</v>
      </c>
      <c r="F3187" s="328"/>
      <c r="G3187" s="328"/>
      <c r="H3187" s="328"/>
      <c r="I3187" s="328">
        <v>5.1553399999999999E-2</v>
      </c>
      <c r="J3187" s="328"/>
      <c r="K3187" s="328"/>
      <c r="L3187" s="328"/>
      <c r="M3187" s="328"/>
    </row>
    <row r="3188" spans="1:13" x14ac:dyDescent="0.35">
      <c r="A3188" t="s">
        <v>149</v>
      </c>
      <c r="B3188" t="s">
        <v>476</v>
      </c>
      <c r="C3188" t="s">
        <v>477</v>
      </c>
      <c r="D3188" t="s">
        <v>170</v>
      </c>
      <c r="E3188" t="s">
        <v>292</v>
      </c>
      <c r="F3188" s="328"/>
      <c r="G3188" s="328"/>
      <c r="H3188" s="328"/>
      <c r="I3188" s="328">
        <v>-0.47428372587992601</v>
      </c>
      <c r="J3188" s="328"/>
      <c r="K3188" s="328"/>
      <c r="L3188" s="328"/>
      <c r="M3188" s="328"/>
    </row>
    <row r="3189" spans="1:13" x14ac:dyDescent="0.35">
      <c r="A3189" t="s">
        <v>149</v>
      </c>
      <c r="B3189" t="s">
        <v>478</v>
      </c>
      <c r="C3189" t="s">
        <v>479</v>
      </c>
      <c r="D3189" t="s">
        <v>170</v>
      </c>
      <c r="E3189" t="s">
        <v>292</v>
      </c>
      <c r="F3189" s="328"/>
      <c r="G3189" s="328"/>
      <c r="H3189" s="328"/>
      <c r="I3189" s="328">
        <v>0</v>
      </c>
      <c r="J3189" s="328"/>
      <c r="K3189" s="328"/>
      <c r="L3189" s="328"/>
      <c r="M3189" s="328"/>
    </row>
    <row r="3190" spans="1:13" x14ac:dyDescent="0.35">
      <c r="A3190" t="s">
        <v>149</v>
      </c>
      <c r="B3190" t="s">
        <v>480</v>
      </c>
      <c r="C3190" t="s">
        <v>481</v>
      </c>
      <c r="D3190" t="s">
        <v>170</v>
      </c>
      <c r="E3190" t="s">
        <v>292</v>
      </c>
      <c r="F3190" s="328"/>
      <c r="G3190" s="328"/>
      <c r="H3190" s="328"/>
      <c r="I3190" s="328">
        <v>0</v>
      </c>
      <c r="J3190" s="328"/>
      <c r="K3190" s="328"/>
      <c r="L3190" s="328"/>
      <c r="M3190" s="328"/>
    </row>
    <row r="3191" spans="1:13" x14ac:dyDescent="0.35">
      <c r="A3191" t="s">
        <v>149</v>
      </c>
      <c r="B3191" t="s">
        <v>482</v>
      </c>
      <c r="C3191" t="s">
        <v>483</v>
      </c>
      <c r="D3191" t="s">
        <v>170</v>
      </c>
      <c r="E3191" t="s">
        <v>292</v>
      </c>
      <c r="F3191" s="328"/>
      <c r="G3191" s="328"/>
      <c r="H3191" s="328"/>
      <c r="I3191" s="328">
        <v>0</v>
      </c>
      <c r="J3191" s="328"/>
      <c r="K3191" s="328"/>
      <c r="L3191" s="328"/>
      <c r="M3191" s="328"/>
    </row>
    <row r="3192" spans="1:13" x14ac:dyDescent="0.35">
      <c r="A3192" t="s">
        <v>149</v>
      </c>
      <c r="B3192" t="s">
        <v>484</v>
      </c>
      <c r="C3192" t="s">
        <v>485</v>
      </c>
      <c r="D3192" t="s">
        <v>170</v>
      </c>
      <c r="E3192" t="s">
        <v>292</v>
      </c>
      <c r="F3192" s="328"/>
      <c r="G3192" s="328"/>
      <c r="H3192" s="328"/>
      <c r="I3192" s="328">
        <v>0</v>
      </c>
      <c r="J3192" s="328"/>
      <c r="K3192" s="328"/>
      <c r="L3192" s="328"/>
      <c r="M3192" s="328"/>
    </row>
    <row r="3193" spans="1:13" x14ac:dyDescent="0.35">
      <c r="A3193" t="s">
        <v>149</v>
      </c>
      <c r="B3193" t="s">
        <v>486</v>
      </c>
      <c r="C3193" t="s">
        <v>487</v>
      </c>
      <c r="D3193" t="s">
        <v>170</v>
      </c>
      <c r="E3193" t="s">
        <v>292</v>
      </c>
      <c r="F3193" s="328"/>
      <c r="G3193" s="328"/>
      <c r="H3193" s="328"/>
      <c r="I3193" s="328">
        <v>0</v>
      </c>
      <c r="J3193" s="328"/>
      <c r="K3193" s="328"/>
      <c r="L3193" s="328"/>
      <c r="M3193" s="328"/>
    </row>
    <row r="3194" spans="1:13" x14ac:dyDescent="0.35">
      <c r="A3194" t="s">
        <v>149</v>
      </c>
      <c r="B3194" t="s">
        <v>488</v>
      </c>
      <c r="C3194" t="s">
        <v>489</v>
      </c>
      <c r="D3194" t="s">
        <v>170</v>
      </c>
      <c r="E3194" t="s">
        <v>292</v>
      </c>
      <c r="F3194" s="328"/>
      <c r="G3194" s="328"/>
      <c r="H3194" s="328"/>
      <c r="I3194" s="328">
        <v>0</v>
      </c>
      <c r="J3194" s="328"/>
      <c r="K3194" s="328"/>
      <c r="L3194" s="328"/>
      <c r="M3194" s="328"/>
    </row>
    <row r="3195" spans="1:13" x14ac:dyDescent="0.35">
      <c r="A3195" t="s">
        <v>149</v>
      </c>
      <c r="B3195" t="s">
        <v>490</v>
      </c>
      <c r="C3195" t="s">
        <v>491</v>
      </c>
      <c r="D3195" t="s">
        <v>170</v>
      </c>
      <c r="E3195" t="s">
        <v>292</v>
      </c>
      <c r="F3195" s="328"/>
      <c r="G3195" s="328"/>
      <c r="H3195" s="328"/>
      <c r="I3195" s="328">
        <v>0</v>
      </c>
      <c r="J3195" s="328"/>
      <c r="K3195" s="328"/>
      <c r="L3195" s="328"/>
      <c r="M3195" s="328"/>
    </row>
    <row r="3196" spans="1:13" x14ac:dyDescent="0.35">
      <c r="A3196" t="s">
        <v>149</v>
      </c>
      <c r="B3196" t="s">
        <v>492</v>
      </c>
      <c r="C3196" t="s">
        <v>493</v>
      </c>
      <c r="D3196" t="s">
        <v>170</v>
      </c>
      <c r="E3196" t="s">
        <v>292</v>
      </c>
      <c r="F3196" s="328"/>
      <c r="G3196" s="328"/>
      <c r="H3196" s="328"/>
      <c r="I3196" s="328">
        <v>0</v>
      </c>
      <c r="J3196" s="328"/>
      <c r="K3196" s="328"/>
      <c r="L3196" s="328"/>
      <c r="M3196" s="328"/>
    </row>
    <row r="3197" spans="1:13" x14ac:dyDescent="0.35">
      <c r="A3197" t="s">
        <v>149</v>
      </c>
      <c r="B3197" t="s">
        <v>494</v>
      </c>
      <c r="C3197" t="s">
        <v>495</v>
      </c>
      <c r="D3197" t="s">
        <v>170</v>
      </c>
      <c r="E3197" t="s">
        <v>292</v>
      </c>
      <c r="F3197" s="328"/>
      <c r="G3197" s="328"/>
      <c r="H3197" s="328"/>
      <c r="I3197" s="328">
        <v>0</v>
      </c>
      <c r="J3197" s="328"/>
      <c r="K3197" s="328"/>
      <c r="L3197" s="328"/>
      <c r="M3197" s="328"/>
    </row>
    <row r="3198" spans="1:13" x14ac:dyDescent="0.35">
      <c r="A3198" t="s">
        <v>149</v>
      </c>
      <c r="B3198" t="s">
        <v>496</v>
      </c>
      <c r="C3198" t="s">
        <v>497</v>
      </c>
      <c r="D3198" t="s">
        <v>170</v>
      </c>
      <c r="E3198" t="s">
        <v>292</v>
      </c>
      <c r="F3198" s="328"/>
      <c r="G3198" s="328"/>
      <c r="H3198" s="328"/>
      <c r="I3198" s="328">
        <v>0</v>
      </c>
      <c r="J3198" s="328"/>
      <c r="K3198" s="328"/>
      <c r="L3198" s="328"/>
      <c r="M3198" s="328"/>
    </row>
    <row r="3199" spans="1:13" x14ac:dyDescent="0.35">
      <c r="A3199" t="s">
        <v>149</v>
      </c>
      <c r="B3199" t="s">
        <v>498</v>
      </c>
      <c r="C3199" t="s">
        <v>499</v>
      </c>
      <c r="D3199" t="s">
        <v>170</v>
      </c>
      <c r="E3199" t="s">
        <v>292</v>
      </c>
      <c r="F3199" s="328"/>
      <c r="G3199" s="328"/>
      <c r="H3199" s="328"/>
      <c r="I3199" s="328">
        <v>0</v>
      </c>
      <c r="J3199" s="328"/>
      <c r="K3199" s="328"/>
      <c r="L3199" s="328"/>
      <c r="M3199" s="328"/>
    </row>
    <row r="3200" spans="1:13" x14ac:dyDescent="0.35">
      <c r="A3200" t="s">
        <v>149</v>
      </c>
      <c r="B3200" t="s">
        <v>500</v>
      </c>
      <c r="C3200" t="s">
        <v>501</v>
      </c>
      <c r="D3200" t="s">
        <v>170</v>
      </c>
      <c r="E3200" t="s">
        <v>292</v>
      </c>
      <c r="F3200" s="328"/>
      <c r="G3200" s="328"/>
      <c r="H3200" s="328"/>
      <c r="I3200" s="328">
        <v>0</v>
      </c>
      <c r="J3200" s="328"/>
      <c r="K3200" s="328"/>
      <c r="L3200" s="328"/>
      <c r="M3200" s="328"/>
    </row>
    <row r="3201" spans="1:13" x14ac:dyDescent="0.35">
      <c r="A3201" t="s">
        <v>149</v>
      </c>
      <c r="B3201" t="s">
        <v>502</v>
      </c>
      <c r="C3201" t="s">
        <v>503</v>
      </c>
      <c r="D3201" t="s">
        <v>170</v>
      </c>
      <c r="E3201" t="s">
        <v>292</v>
      </c>
      <c r="F3201" s="328"/>
      <c r="G3201" s="328"/>
      <c r="H3201" s="328"/>
      <c r="I3201" s="328">
        <v>0</v>
      </c>
      <c r="J3201" s="328"/>
      <c r="K3201" s="328"/>
      <c r="L3201" s="328"/>
      <c r="M3201" s="328"/>
    </row>
    <row r="3202" spans="1:13" x14ac:dyDescent="0.35">
      <c r="A3202" t="s">
        <v>149</v>
      </c>
      <c r="B3202" t="s">
        <v>504</v>
      </c>
      <c r="C3202" t="s">
        <v>505</v>
      </c>
      <c r="D3202" t="s">
        <v>170</v>
      </c>
      <c r="E3202" t="s">
        <v>292</v>
      </c>
      <c r="F3202" s="328"/>
      <c r="G3202" s="328"/>
      <c r="H3202" s="328"/>
      <c r="I3202" s="328">
        <v>0</v>
      </c>
      <c r="J3202" s="328"/>
      <c r="K3202" s="328"/>
      <c r="L3202" s="328"/>
      <c r="M3202" s="328"/>
    </row>
    <row r="3203" spans="1:13" x14ac:dyDescent="0.35">
      <c r="A3203" t="s">
        <v>149</v>
      </c>
      <c r="B3203" t="s">
        <v>506</v>
      </c>
      <c r="C3203" t="s">
        <v>507</v>
      </c>
      <c r="D3203" t="s">
        <v>170</v>
      </c>
      <c r="E3203" t="s">
        <v>292</v>
      </c>
      <c r="F3203" s="328"/>
      <c r="G3203" s="328"/>
      <c r="H3203" s="328"/>
      <c r="I3203" s="328">
        <v>0</v>
      </c>
      <c r="J3203" s="328"/>
      <c r="K3203" s="328"/>
      <c r="L3203" s="328"/>
      <c r="M3203" s="328"/>
    </row>
    <row r="3204" spans="1:13" x14ac:dyDescent="0.35">
      <c r="A3204" t="s">
        <v>149</v>
      </c>
      <c r="B3204" t="s">
        <v>508</v>
      </c>
      <c r="C3204" t="s">
        <v>509</v>
      </c>
      <c r="D3204" t="s">
        <v>170</v>
      </c>
      <c r="E3204" t="s">
        <v>292</v>
      </c>
      <c r="F3204" s="328"/>
      <c r="G3204" s="328"/>
      <c r="H3204" s="328"/>
      <c r="I3204" s="328">
        <v>0</v>
      </c>
      <c r="J3204" s="328"/>
      <c r="K3204" s="328"/>
      <c r="L3204" s="328"/>
      <c r="M3204" s="328"/>
    </row>
    <row r="3205" spans="1:13" x14ac:dyDescent="0.35">
      <c r="A3205" t="s">
        <v>149</v>
      </c>
      <c r="B3205" t="s">
        <v>510</v>
      </c>
      <c r="C3205" t="s">
        <v>511</v>
      </c>
      <c r="D3205" t="s">
        <v>170</v>
      </c>
      <c r="E3205" t="s">
        <v>292</v>
      </c>
      <c r="F3205" s="328"/>
      <c r="G3205" s="328"/>
      <c r="H3205" s="328"/>
      <c r="I3205" s="328">
        <v>0</v>
      </c>
      <c r="J3205" s="328"/>
      <c r="K3205" s="328"/>
      <c r="L3205" s="328"/>
      <c r="M3205" s="328"/>
    </row>
    <row r="3206" spans="1:13" x14ac:dyDescent="0.35">
      <c r="A3206" t="s">
        <v>149</v>
      </c>
      <c r="B3206" t="s">
        <v>512</v>
      </c>
      <c r="C3206" t="s">
        <v>513</v>
      </c>
      <c r="D3206" t="s">
        <v>170</v>
      </c>
      <c r="E3206" t="s">
        <v>292</v>
      </c>
      <c r="F3206" s="328"/>
      <c r="G3206" s="328"/>
      <c r="H3206" s="328"/>
      <c r="I3206" s="328">
        <v>0</v>
      </c>
      <c r="J3206" s="328"/>
      <c r="K3206" s="328"/>
      <c r="L3206" s="328"/>
      <c r="M3206" s="328"/>
    </row>
    <row r="3207" spans="1:13" x14ac:dyDescent="0.35">
      <c r="A3207" t="s">
        <v>149</v>
      </c>
      <c r="B3207" t="s">
        <v>514</v>
      </c>
      <c r="C3207" t="s">
        <v>515</v>
      </c>
      <c r="D3207" t="s">
        <v>170</v>
      </c>
      <c r="E3207" t="s">
        <v>292</v>
      </c>
      <c r="F3207" s="328"/>
      <c r="G3207" s="328"/>
      <c r="H3207" s="328"/>
      <c r="I3207" s="328">
        <v>0</v>
      </c>
      <c r="J3207" s="328"/>
      <c r="K3207" s="328"/>
      <c r="L3207" s="328"/>
      <c r="M3207" s="328"/>
    </row>
    <row r="3208" spans="1:13" x14ac:dyDescent="0.35">
      <c r="A3208" t="s">
        <v>149</v>
      </c>
      <c r="B3208" t="s">
        <v>516</v>
      </c>
      <c r="C3208" t="s">
        <v>517</v>
      </c>
      <c r="D3208" t="s">
        <v>170</v>
      </c>
      <c r="E3208" t="s">
        <v>292</v>
      </c>
      <c r="F3208" s="328"/>
      <c r="G3208" s="328"/>
      <c r="H3208" s="328"/>
      <c r="I3208" s="328">
        <v>9.2959999999999994</v>
      </c>
      <c r="J3208" s="328"/>
      <c r="K3208" s="328"/>
      <c r="L3208" s="328"/>
      <c r="M3208" s="328"/>
    </row>
    <row r="3209" spans="1:13" x14ac:dyDescent="0.35">
      <c r="A3209" t="s">
        <v>149</v>
      </c>
      <c r="B3209" t="s">
        <v>518</v>
      </c>
      <c r="C3209" t="s">
        <v>519</v>
      </c>
      <c r="D3209" t="s">
        <v>170</v>
      </c>
      <c r="E3209" t="s">
        <v>292</v>
      </c>
      <c r="F3209" s="328"/>
      <c r="G3209" s="328"/>
      <c r="H3209" s="328"/>
      <c r="I3209" s="328">
        <v>92.804000000000002</v>
      </c>
      <c r="J3209" s="328"/>
      <c r="K3209" s="328"/>
      <c r="L3209" s="328"/>
      <c r="M3209" s="328"/>
    </row>
    <row r="3210" spans="1:13" x14ac:dyDescent="0.35">
      <c r="A3210" t="s">
        <v>149</v>
      </c>
      <c r="B3210" t="s">
        <v>520</v>
      </c>
      <c r="C3210" t="s">
        <v>521</v>
      </c>
      <c r="D3210" t="s">
        <v>170</v>
      </c>
      <c r="E3210" t="s">
        <v>292</v>
      </c>
      <c r="F3210" s="328"/>
      <c r="G3210" s="328"/>
      <c r="H3210" s="328"/>
      <c r="I3210" s="328">
        <v>0</v>
      </c>
      <c r="J3210" s="328"/>
      <c r="K3210" s="328"/>
      <c r="L3210" s="328"/>
      <c r="M3210" s="328"/>
    </row>
    <row r="3211" spans="1:13" x14ac:dyDescent="0.35">
      <c r="A3211" t="s">
        <v>149</v>
      </c>
      <c r="B3211" t="s">
        <v>522</v>
      </c>
      <c r="C3211" t="s">
        <v>523</v>
      </c>
      <c r="D3211" t="s">
        <v>170</v>
      </c>
      <c r="E3211" t="s">
        <v>292</v>
      </c>
      <c r="F3211" s="328"/>
      <c r="G3211" s="328"/>
      <c r="H3211" s="328"/>
      <c r="I3211" s="328">
        <v>0</v>
      </c>
      <c r="J3211" s="328"/>
      <c r="K3211" s="328"/>
      <c r="L3211" s="328"/>
      <c r="M3211" s="328"/>
    </row>
    <row r="3212" spans="1:13" x14ac:dyDescent="0.35">
      <c r="A3212" t="s">
        <v>149</v>
      </c>
      <c r="B3212" t="s">
        <v>524</v>
      </c>
      <c r="C3212" t="s">
        <v>525</v>
      </c>
      <c r="D3212" t="s">
        <v>170</v>
      </c>
      <c r="E3212" t="s">
        <v>292</v>
      </c>
      <c r="F3212" s="328"/>
      <c r="G3212" s="328"/>
      <c r="H3212" s="328"/>
      <c r="I3212" s="328">
        <v>0</v>
      </c>
      <c r="J3212" s="328"/>
      <c r="K3212" s="328"/>
      <c r="L3212" s="328"/>
      <c r="M3212" s="328"/>
    </row>
    <row r="3213" spans="1:13" x14ac:dyDescent="0.35">
      <c r="A3213" t="s">
        <v>149</v>
      </c>
      <c r="B3213" t="s">
        <v>526</v>
      </c>
      <c r="C3213" t="s">
        <v>527</v>
      </c>
      <c r="D3213" t="s">
        <v>170</v>
      </c>
      <c r="E3213" t="s">
        <v>292</v>
      </c>
      <c r="F3213" s="328"/>
      <c r="G3213" s="328"/>
      <c r="H3213" s="328"/>
      <c r="I3213" s="328">
        <v>9.2959999999999994</v>
      </c>
      <c r="J3213" s="328"/>
      <c r="K3213" s="328"/>
      <c r="L3213" s="328"/>
      <c r="M3213" s="328"/>
    </row>
    <row r="3214" spans="1:13" x14ac:dyDescent="0.35">
      <c r="A3214" t="s">
        <v>149</v>
      </c>
      <c r="B3214" t="s">
        <v>528</v>
      </c>
      <c r="C3214" t="s">
        <v>529</v>
      </c>
      <c r="D3214" t="s">
        <v>170</v>
      </c>
      <c r="E3214" t="s">
        <v>292</v>
      </c>
      <c r="F3214" s="328"/>
      <c r="G3214" s="328"/>
      <c r="H3214" s="328"/>
      <c r="I3214" s="328">
        <v>92.804000000000002</v>
      </c>
      <c r="J3214" s="328"/>
      <c r="K3214" s="328"/>
      <c r="L3214" s="328"/>
      <c r="M3214" s="328"/>
    </row>
    <row r="3215" spans="1:13" x14ac:dyDescent="0.35">
      <c r="A3215" t="s">
        <v>149</v>
      </c>
      <c r="B3215" t="s">
        <v>530</v>
      </c>
      <c r="C3215" t="s">
        <v>531</v>
      </c>
      <c r="D3215" t="s">
        <v>170</v>
      </c>
      <c r="E3215" t="s">
        <v>292</v>
      </c>
      <c r="F3215" s="328"/>
      <c r="G3215" s="328"/>
      <c r="H3215" s="328"/>
      <c r="I3215" s="328">
        <v>0</v>
      </c>
      <c r="J3215" s="328"/>
      <c r="K3215" s="328"/>
      <c r="L3215" s="328"/>
      <c r="M3215" s="328"/>
    </row>
    <row r="3216" spans="1:13" x14ac:dyDescent="0.35">
      <c r="A3216" t="s">
        <v>149</v>
      </c>
      <c r="B3216" t="s">
        <v>532</v>
      </c>
      <c r="C3216" t="s">
        <v>533</v>
      </c>
      <c r="D3216" t="s">
        <v>170</v>
      </c>
      <c r="E3216" t="s">
        <v>292</v>
      </c>
      <c r="F3216" s="328"/>
      <c r="G3216" s="328"/>
      <c r="H3216" s="328"/>
      <c r="I3216" s="328">
        <v>0</v>
      </c>
      <c r="J3216" s="328"/>
      <c r="K3216" s="328"/>
      <c r="L3216" s="328"/>
      <c r="M3216" s="328"/>
    </row>
    <row r="3217" spans="1:13" x14ac:dyDescent="0.35">
      <c r="A3217" t="s">
        <v>149</v>
      </c>
      <c r="B3217" t="s">
        <v>534</v>
      </c>
      <c r="C3217" t="s">
        <v>535</v>
      </c>
      <c r="D3217" t="s">
        <v>170</v>
      </c>
      <c r="E3217" t="s">
        <v>292</v>
      </c>
      <c r="F3217" s="328"/>
      <c r="G3217" s="328"/>
      <c r="H3217" s="328"/>
      <c r="I3217" s="328">
        <v>0</v>
      </c>
      <c r="J3217" s="328"/>
      <c r="K3217" s="328"/>
      <c r="L3217" s="328"/>
      <c r="M3217" s="328"/>
    </row>
    <row r="3218" spans="1:13" x14ac:dyDescent="0.35">
      <c r="A3218" t="s">
        <v>149</v>
      </c>
      <c r="B3218" t="s">
        <v>536</v>
      </c>
      <c r="C3218" t="s">
        <v>537</v>
      </c>
      <c r="D3218" t="s">
        <v>170</v>
      </c>
      <c r="E3218" t="s">
        <v>292</v>
      </c>
      <c r="F3218" s="328"/>
      <c r="G3218" s="328"/>
      <c r="H3218" s="328"/>
      <c r="I3218" s="328">
        <v>7.4589999999999996</v>
      </c>
      <c r="J3218" s="328"/>
      <c r="K3218" s="328"/>
      <c r="L3218" s="328"/>
      <c r="M3218" s="328"/>
    </row>
    <row r="3219" spans="1:13" x14ac:dyDescent="0.35">
      <c r="A3219" t="s">
        <v>149</v>
      </c>
      <c r="B3219" t="s">
        <v>538</v>
      </c>
      <c r="C3219" t="s">
        <v>539</v>
      </c>
      <c r="D3219" t="s">
        <v>170</v>
      </c>
      <c r="E3219" t="s">
        <v>292</v>
      </c>
      <c r="F3219" s="328"/>
      <c r="G3219" s="328"/>
      <c r="H3219" s="328"/>
      <c r="I3219" s="328">
        <v>81.384</v>
      </c>
      <c r="J3219" s="328"/>
      <c r="K3219" s="328"/>
      <c r="L3219" s="328"/>
      <c r="M3219" s="328"/>
    </row>
    <row r="3220" spans="1:13" x14ac:dyDescent="0.35">
      <c r="A3220" t="s">
        <v>149</v>
      </c>
      <c r="B3220" t="s">
        <v>540</v>
      </c>
      <c r="C3220" t="s">
        <v>541</v>
      </c>
      <c r="D3220" t="s">
        <v>170</v>
      </c>
      <c r="E3220" t="s">
        <v>292</v>
      </c>
      <c r="F3220" s="328"/>
      <c r="G3220" s="328"/>
      <c r="H3220" s="328"/>
      <c r="I3220" s="328">
        <v>0</v>
      </c>
      <c r="J3220" s="328"/>
      <c r="K3220" s="328"/>
      <c r="L3220" s="328"/>
      <c r="M3220" s="328"/>
    </row>
    <row r="3221" spans="1:13" x14ac:dyDescent="0.35">
      <c r="A3221" t="s">
        <v>149</v>
      </c>
      <c r="B3221" t="s">
        <v>542</v>
      </c>
      <c r="C3221" t="s">
        <v>543</v>
      </c>
      <c r="D3221" t="s">
        <v>170</v>
      </c>
      <c r="E3221" t="s">
        <v>292</v>
      </c>
      <c r="F3221" s="328"/>
      <c r="G3221" s="328"/>
      <c r="H3221" s="328"/>
      <c r="I3221" s="328">
        <v>0</v>
      </c>
      <c r="J3221" s="328"/>
      <c r="K3221" s="328"/>
      <c r="L3221" s="328"/>
      <c r="M3221" s="328"/>
    </row>
    <row r="3222" spans="1:13" x14ac:dyDescent="0.35">
      <c r="A3222" t="s">
        <v>149</v>
      </c>
      <c r="B3222" t="s">
        <v>544</v>
      </c>
      <c r="C3222" t="s">
        <v>545</v>
      </c>
      <c r="D3222" t="s">
        <v>170</v>
      </c>
      <c r="E3222" t="s">
        <v>292</v>
      </c>
      <c r="F3222" s="328"/>
      <c r="G3222" s="328"/>
      <c r="H3222" s="328"/>
      <c r="I3222" s="328">
        <v>0</v>
      </c>
      <c r="J3222" s="328"/>
      <c r="K3222" s="328"/>
      <c r="L3222" s="328"/>
      <c r="M3222" s="328"/>
    </row>
    <row r="3223" spans="1:13" x14ac:dyDescent="0.35">
      <c r="A3223" t="s">
        <v>149</v>
      </c>
      <c r="B3223" t="s">
        <v>546</v>
      </c>
      <c r="C3223" t="s">
        <v>547</v>
      </c>
      <c r="D3223" t="s">
        <v>170</v>
      </c>
      <c r="E3223" t="s">
        <v>292</v>
      </c>
      <c r="F3223" s="328"/>
      <c r="G3223" s="328"/>
      <c r="H3223" s="328"/>
      <c r="I3223" s="328">
        <v>7.4589999999999996</v>
      </c>
      <c r="J3223" s="328"/>
      <c r="K3223" s="328"/>
      <c r="L3223" s="328"/>
      <c r="M3223" s="328"/>
    </row>
    <row r="3224" spans="1:13" x14ac:dyDescent="0.35">
      <c r="A3224" t="s">
        <v>149</v>
      </c>
      <c r="B3224" t="s">
        <v>548</v>
      </c>
      <c r="C3224" t="s">
        <v>549</v>
      </c>
      <c r="D3224" t="s">
        <v>170</v>
      </c>
      <c r="E3224" t="s">
        <v>292</v>
      </c>
      <c r="F3224" s="328"/>
      <c r="G3224" s="328"/>
      <c r="H3224" s="328"/>
      <c r="I3224" s="328">
        <v>81.384</v>
      </c>
      <c r="J3224" s="328"/>
      <c r="K3224" s="328"/>
      <c r="L3224" s="328"/>
      <c r="M3224" s="328"/>
    </row>
    <row r="3225" spans="1:13" x14ac:dyDescent="0.35">
      <c r="A3225" t="s">
        <v>149</v>
      </c>
      <c r="B3225" t="s">
        <v>550</v>
      </c>
      <c r="C3225" t="s">
        <v>551</v>
      </c>
      <c r="D3225" t="s">
        <v>170</v>
      </c>
      <c r="E3225" t="s">
        <v>292</v>
      </c>
      <c r="F3225" s="328"/>
      <c r="G3225" s="328"/>
      <c r="H3225" s="328"/>
      <c r="I3225" s="328">
        <v>0</v>
      </c>
      <c r="J3225" s="328"/>
      <c r="K3225" s="328"/>
      <c r="L3225" s="328"/>
      <c r="M3225" s="328"/>
    </row>
    <row r="3226" spans="1:13" x14ac:dyDescent="0.35">
      <c r="A3226" t="s">
        <v>149</v>
      </c>
      <c r="B3226" t="s">
        <v>552</v>
      </c>
      <c r="C3226" t="s">
        <v>553</v>
      </c>
      <c r="D3226" t="s">
        <v>170</v>
      </c>
      <c r="E3226" t="s">
        <v>292</v>
      </c>
      <c r="F3226" s="328"/>
      <c r="G3226" s="328"/>
      <c r="H3226" s="328"/>
      <c r="I3226" s="328">
        <v>0</v>
      </c>
      <c r="J3226" s="328"/>
      <c r="K3226" s="328"/>
      <c r="L3226" s="328"/>
      <c r="M3226" s="328"/>
    </row>
    <row r="3227" spans="1:13" x14ac:dyDescent="0.35">
      <c r="A3227" t="s">
        <v>149</v>
      </c>
      <c r="B3227" t="s">
        <v>554</v>
      </c>
      <c r="C3227" t="s">
        <v>555</v>
      </c>
      <c r="D3227" t="s">
        <v>170</v>
      </c>
      <c r="E3227" t="s">
        <v>292</v>
      </c>
      <c r="F3227" s="328"/>
      <c r="G3227" s="328"/>
      <c r="H3227" s="328"/>
      <c r="I3227" s="328">
        <v>0</v>
      </c>
      <c r="J3227" s="328"/>
      <c r="K3227" s="328"/>
      <c r="L3227" s="328"/>
      <c r="M3227" s="328"/>
    </row>
    <row r="3228" spans="1:13" x14ac:dyDescent="0.35">
      <c r="A3228" t="s">
        <v>149</v>
      </c>
      <c r="B3228" t="s">
        <v>556</v>
      </c>
      <c r="C3228" t="s">
        <v>557</v>
      </c>
      <c r="D3228" t="s">
        <v>170</v>
      </c>
      <c r="E3228" t="s">
        <v>292</v>
      </c>
      <c r="F3228" s="328"/>
      <c r="G3228" s="328"/>
      <c r="H3228" s="328"/>
      <c r="I3228" s="328">
        <v>-1.837</v>
      </c>
      <c r="J3228" s="328"/>
      <c r="K3228" s="328"/>
      <c r="L3228" s="328"/>
      <c r="M3228" s="328"/>
    </row>
    <row r="3229" spans="1:13" x14ac:dyDescent="0.35">
      <c r="A3229" t="s">
        <v>149</v>
      </c>
      <c r="B3229" t="s">
        <v>558</v>
      </c>
      <c r="C3229" t="s">
        <v>559</v>
      </c>
      <c r="D3229" t="s">
        <v>170</v>
      </c>
      <c r="E3229" t="s">
        <v>292</v>
      </c>
      <c r="F3229" s="328"/>
      <c r="G3229" s="328"/>
      <c r="H3229" s="328"/>
      <c r="I3229" s="328">
        <v>-11.42</v>
      </c>
      <c r="J3229" s="328"/>
      <c r="K3229" s="328"/>
      <c r="L3229" s="328"/>
      <c r="M3229" s="328"/>
    </row>
    <row r="3230" spans="1:13" x14ac:dyDescent="0.35">
      <c r="A3230" t="s">
        <v>149</v>
      </c>
      <c r="B3230" t="s">
        <v>560</v>
      </c>
      <c r="C3230" t="s">
        <v>561</v>
      </c>
      <c r="D3230" t="s">
        <v>170</v>
      </c>
      <c r="E3230" t="s">
        <v>292</v>
      </c>
      <c r="F3230" s="328"/>
      <c r="G3230" s="328"/>
      <c r="H3230" s="328"/>
      <c r="I3230" s="328">
        <v>0</v>
      </c>
      <c r="J3230" s="328"/>
      <c r="K3230" s="328"/>
      <c r="L3230" s="328"/>
      <c r="M3230" s="328"/>
    </row>
    <row r="3231" spans="1:13" x14ac:dyDescent="0.35">
      <c r="A3231" t="s">
        <v>149</v>
      </c>
      <c r="B3231" t="s">
        <v>562</v>
      </c>
      <c r="C3231" t="s">
        <v>563</v>
      </c>
      <c r="D3231" t="s">
        <v>170</v>
      </c>
      <c r="E3231" t="s">
        <v>292</v>
      </c>
      <c r="F3231" s="328"/>
      <c r="G3231" s="328"/>
      <c r="H3231" s="328"/>
      <c r="I3231" s="328">
        <v>0</v>
      </c>
      <c r="J3231" s="328"/>
      <c r="K3231" s="328"/>
      <c r="L3231" s="328"/>
      <c r="M3231" s="328"/>
    </row>
    <row r="3232" spans="1:13" x14ac:dyDescent="0.35">
      <c r="A3232" t="s">
        <v>149</v>
      </c>
      <c r="B3232" t="s">
        <v>564</v>
      </c>
      <c r="C3232" t="s">
        <v>565</v>
      </c>
      <c r="D3232" t="s">
        <v>170</v>
      </c>
      <c r="E3232" t="s">
        <v>292</v>
      </c>
      <c r="F3232" s="328"/>
      <c r="G3232" s="328"/>
      <c r="H3232" s="328"/>
      <c r="I3232" s="328">
        <v>0</v>
      </c>
      <c r="J3232" s="328"/>
      <c r="K3232" s="328"/>
      <c r="L3232" s="328"/>
      <c r="M3232" s="328"/>
    </row>
    <row r="3233" spans="1:13" x14ac:dyDescent="0.35">
      <c r="A3233" t="s">
        <v>149</v>
      </c>
      <c r="B3233" t="s">
        <v>566</v>
      </c>
      <c r="C3233" t="s">
        <v>567</v>
      </c>
      <c r="D3233" t="s">
        <v>170</v>
      </c>
      <c r="E3233" t="s">
        <v>292</v>
      </c>
      <c r="F3233" s="328"/>
      <c r="G3233" s="328"/>
      <c r="H3233" s="328"/>
      <c r="I3233" s="328">
        <v>-1.837</v>
      </c>
      <c r="J3233" s="328"/>
      <c r="K3233" s="328"/>
      <c r="L3233" s="328"/>
      <c r="M3233" s="328"/>
    </row>
    <row r="3234" spans="1:13" x14ac:dyDescent="0.35">
      <c r="A3234" t="s">
        <v>149</v>
      </c>
      <c r="B3234" t="s">
        <v>568</v>
      </c>
      <c r="C3234" t="s">
        <v>569</v>
      </c>
      <c r="D3234" t="s">
        <v>170</v>
      </c>
      <c r="E3234" t="s">
        <v>292</v>
      </c>
      <c r="F3234" s="328"/>
      <c r="G3234" s="328"/>
      <c r="H3234" s="328"/>
      <c r="I3234" s="328">
        <v>-11.42</v>
      </c>
      <c r="J3234" s="328"/>
      <c r="K3234" s="328"/>
      <c r="L3234" s="328"/>
      <c r="M3234" s="328"/>
    </row>
    <row r="3235" spans="1:13" x14ac:dyDescent="0.35">
      <c r="A3235" t="s">
        <v>149</v>
      </c>
      <c r="B3235" t="s">
        <v>570</v>
      </c>
      <c r="C3235" t="s">
        <v>571</v>
      </c>
      <c r="D3235" t="s">
        <v>170</v>
      </c>
      <c r="E3235" t="s">
        <v>292</v>
      </c>
      <c r="F3235" s="328"/>
      <c r="G3235" s="328"/>
      <c r="H3235" s="328"/>
      <c r="I3235" s="328">
        <v>0</v>
      </c>
      <c r="J3235" s="328"/>
      <c r="K3235" s="328"/>
      <c r="L3235" s="328"/>
      <c r="M3235" s="328"/>
    </row>
    <row r="3236" spans="1:13" x14ac:dyDescent="0.35">
      <c r="A3236" t="s">
        <v>149</v>
      </c>
      <c r="B3236" t="s">
        <v>572</v>
      </c>
      <c r="C3236" t="s">
        <v>573</v>
      </c>
      <c r="D3236" t="s">
        <v>170</v>
      </c>
      <c r="E3236" t="s">
        <v>292</v>
      </c>
      <c r="F3236" s="328"/>
      <c r="G3236" s="328"/>
      <c r="H3236" s="328"/>
      <c r="I3236" s="328">
        <v>0</v>
      </c>
      <c r="J3236" s="328"/>
      <c r="K3236" s="328"/>
      <c r="L3236" s="328"/>
      <c r="M3236" s="328"/>
    </row>
    <row r="3237" spans="1:13" x14ac:dyDescent="0.35">
      <c r="A3237" t="s">
        <v>149</v>
      </c>
      <c r="B3237" t="s">
        <v>574</v>
      </c>
      <c r="C3237" t="s">
        <v>575</v>
      </c>
      <c r="D3237" t="s">
        <v>170</v>
      </c>
      <c r="E3237" t="s">
        <v>292</v>
      </c>
      <c r="F3237" s="328"/>
      <c r="G3237" s="328"/>
      <c r="H3237" s="328"/>
      <c r="I3237" s="328">
        <v>0</v>
      </c>
      <c r="J3237" s="328"/>
      <c r="K3237" s="328"/>
      <c r="L3237" s="328"/>
      <c r="M3237" s="328"/>
    </row>
    <row r="3238" spans="1:13" x14ac:dyDescent="0.35">
      <c r="A3238" t="s">
        <v>149</v>
      </c>
      <c r="B3238" t="s">
        <v>576</v>
      </c>
      <c r="C3238" t="s">
        <v>577</v>
      </c>
      <c r="D3238" t="s">
        <v>170</v>
      </c>
      <c r="E3238" t="s">
        <v>292</v>
      </c>
      <c r="F3238" s="328"/>
      <c r="G3238" s="328"/>
      <c r="H3238" s="328"/>
      <c r="I3238" s="328">
        <v>-1.837</v>
      </c>
      <c r="J3238" s="328"/>
      <c r="K3238" s="328"/>
      <c r="L3238" s="328"/>
      <c r="M3238" s="328"/>
    </row>
    <row r="3239" spans="1:13" x14ac:dyDescent="0.35">
      <c r="A3239" t="s">
        <v>149</v>
      </c>
      <c r="B3239" t="s">
        <v>578</v>
      </c>
      <c r="C3239" t="s">
        <v>579</v>
      </c>
      <c r="D3239" t="s">
        <v>170</v>
      </c>
      <c r="E3239" t="s">
        <v>292</v>
      </c>
      <c r="F3239" s="328"/>
      <c r="G3239" s="328"/>
      <c r="H3239" s="328"/>
      <c r="I3239" s="328">
        <v>-10.965</v>
      </c>
      <c r="J3239" s="328"/>
      <c r="K3239" s="328"/>
      <c r="L3239" s="328"/>
      <c r="M3239" s="328"/>
    </row>
    <row r="3240" spans="1:13" x14ac:dyDescent="0.35">
      <c r="A3240" t="s">
        <v>149</v>
      </c>
      <c r="B3240" t="s">
        <v>580</v>
      </c>
      <c r="C3240" t="s">
        <v>581</v>
      </c>
      <c r="D3240" t="s">
        <v>170</v>
      </c>
      <c r="E3240" t="s">
        <v>292</v>
      </c>
      <c r="F3240" s="328"/>
      <c r="G3240" s="328"/>
      <c r="H3240" s="328"/>
      <c r="I3240" s="328">
        <v>0</v>
      </c>
      <c r="J3240" s="328"/>
      <c r="K3240" s="328"/>
      <c r="L3240" s="328"/>
      <c r="M3240" s="328"/>
    </row>
    <row r="3241" spans="1:13" x14ac:dyDescent="0.35">
      <c r="A3241" t="s">
        <v>149</v>
      </c>
      <c r="B3241" t="s">
        <v>582</v>
      </c>
      <c r="C3241" t="s">
        <v>583</v>
      </c>
      <c r="D3241" t="s">
        <v>170</v>
      </c>
      <c r="E3241" t="s">
        <v>292</v>
      </c>
      <c r="F3241" s="328"/>
      <c r="G3241" s="328"/>
      <c r="H3241" s="328"/>
      <c r="I3241" s="328">
        <v>0</v>
      </c>
      <c r="J3241" s="328"/>
      <c r="K3241" s="328"/>
      <c r="L3241" s="328"/>
      <c r="M3241" s="328"/>
    </row>
    <row r="3242" spans="1:13" x14ac:dyDescent="0.35">
      <c r="A3242" t="s">
        <v>149</v>
      </c>
      <c r="B3242" t="s">
        <v>584</v>
      </c>
      <c r="C3242" t="s">
        <v>585</v>
      </c>
      <c r="D3242" t="s">
        <v>170</v>
      </c>
      <c r="E3242" t="s">
        <v>292</v>
      </c>
      <c r="F3242" s="328"/>
      <c r="G3242" s="328"/>
      <c r="H3242" s="328"/>
      <c r="I3242" s="328">
        <v>0</v>
      </c>
      <c r="J3242" s="328"/>
      <c r="K3242" s="328"/>
      <c r="L3242" s="328"/>
      <c r="M3242" s="328"/>
    </row>
    <row r="3243" spans="1:13" x14ac:dyDescent="0.35">
      <c r="A3243" t="s">
        <v>149</v>
      </c>
      <c r="B3243" t="s">
        <v>586</v>
      </c>
      <c r="C3243" t="s">
        <v>587</v>
      </c>
      <c r="D3243" t="s">
        <v>170</v>
      </c>
      <c r="E3243" t="s">
        <v>292</v>
      </c>
      <c r="F3243" s="328"/>
      <c r="G3243" s="328"/>
      <c r="H3243" s="328"/>
      <c r="I3243" s="328">
        <v>-1.837</v>
      </c>
      <c r="J3243" s="328"/>
      <c r="K3243" s="328"/>
      <c r="L3243" s="328"/>
      <c r="M3243" s="328"/>
    </row>
    <row r="3244" spans="1:13" x14ac:dyDescent="0.35">
      <c r="A3244" t="s">
        <v>149</v>
      </c>
      <c r="B3244" t="s">
        <v>588</v>
      </c>
      <c r="C3244" t="s">
        <v>589</v>
      </c>
      <c r="D3244" t="s">
        <v>170</v>
      </c>
      <c r="E3244" t="s">
        <v>292</v>
      </c>
      <c r="F3244" s="328"/>
      <c r="G3244" s="328"/>
      <c r="H3244" s="328"/>
      <c r="I3244" s="328">
        <v>-10.965</v>
      </c>
      <c r="J3244" s="328"/>
      <c r="K3244" s="328"/>
      <c r="L3244" s="328"/>
      <c r="M3244" s="328"/>
    </row>
    <row r="3245" spans="1:13" x14ac:dyDescent="0.35">
      <c r="A3245" t="s">
        <v>149</v>
      </c>
      <c r="B3245" t="s">
        <v>590</v>
      </c>
      <c r="C3245" t="s">
        <v>591</v>
      </c>
      <c r="D3245" t="s">
        <v>170</v>
      </c>
      <c r="E3245" t="s">
        <v>292</v>
      </c>
      <c r="F3245" s="328"/>
      <c r="G3245" s="328"/>
      <c r="H3245" s="328"/>
      <c r="I3245" s="328">
        <v>0</v>
      </c>
      <c r="J3245" s="328"/>
      <c r="K3245" s="328"/>
      <c r="L3245" s="328"/>
      <c r="M3245" s="328"/>
    </row>
    <row r="3246" spans="1:13" x14ac:dyDescent="0.35">
      <c r="A3246" t="s">
        <v>149</v>
      </c>
      <c r="B3246" t="s">
        <v>592</v>
      </c>
      <c r="C3246" t="s">
        <v>593</v>
      </c>
      <c r="D3246" t="s">
        <v>170</v>
      </c>
      <c r="E3246" t="s">
        <v>292</v>
      </c>
      <c r="F3246" s="328"/>
      <c r="G3246" s="328"/>
      <c r="H3246" s="328"/>
      <c r="I3246" s="328">
        <v>0</v>
      </c>
      <c r="J3246" s="328"/>
      <c r="K3246" s="328"/>
      <c r="L3246" s="328"/>
      <c r="M3246" s="328"/>
    </row>
    <row r="3247" spans="1:13" x14ac:dyDescent="0.35">
      <c r="A3247" t="s">
        <v>149</v>
      </c>
      <c r="B3247" t="s">
        <v>594</v>
      </c>
      <c r="C3247" t="s">
        <v>595</v>
      </c>
      <c r="D3247" t="s">
        <v>170</v>
      </c>
      <c r="E3247" t="s">
        <v>292</v>
      </c>
      <c r="F3247" s="328"/>
      <c r="G3247" s="328"/>
      <c r="H3247" s="328"/>
      <c r="I3247" s="328">
        <v>0</v>
      </c>
      <c r="J3247" s="328"/>
      <c r="K3247" s="328"/>
      <c r="L3247" s="328"/>
      <c r="M3247" s="328"/>
    </row>
    <row r="3248" spans="1:13" x14ac:dyDescent="0.35">
      <c r="A3248" t="s">
        <v>149</v>
      </c>
      <c r="B3248" t="s">
        <v>596</v>
      </c>
      <c r="C3248" t="s">
        <v>597</v>
      </c>
      <c r="D3248" t="s">
        <v>170</v>
      </c>
      <c r="E3248" t="s">
        <v>292</v>
      </c>
      <c r="F3248" s="328"/>
      <c r="G3248" s="328"/>
      <c r="H3248" s="328"/>
      <c r="I3248" s="328">
        <v>-1.5543122344752199E-15</v>
      </c>
      <c r="J3248" s="328"/>
      <c r="K3248" s="328"/>
      <c r="L3248" s="328"/>
      <c r="M3248" s="328"/>
    </row>
    <row r="3249" spans="1:13" x14ac:dyDescent="0.35">
      <c r="A3249" t="s">
        <v>149</v>
      </c>
      <c r="B3249" t="s">
        <v>598</v>
      </c>
      <c r="C3249" t="s">
        <v>599</v>
      </c>
      <c r="D3249" t="s">
        <v>170</v>
      </c>
      <c r="E3249" t="s">
        <v>292</v>
      </c>
      <c r="F3249" s="328"/>
      <c r="G3249" s="328"/>
      <c r="H3249" s="328"/>
      <c r="I3249" s="328">
        <v>-0.455000000000016</v>
      </c>
      <c r="J3249" s="328"/>
      <c r="K3249" s="328"/>
      <c r="L3249" s="328"/>
      <c r="M3249" s="328"/>
    </row>
    <row r="3250" spans="1:13" x14ac:dyDescent="0.35">
      <c r="A3250" t="s">
        <v>149</v>
      </c>
      <c r="B3250" t="s">
        <v>600</v>
      </c>
      <c r="C3250" t="s">
        <v>601</v>
      </c>
      <c r="D3250" t="s">
        <v>170</v>
      </c>
      <c r="E3250" t="s">
        <v>292</v>
      </c>
      <c r="F3250" s="328"/>
      <c r="G3250" s="328"/>
      <c r="H3250" s="328"/>
      <c r="I3250" s="328">
        <v>0</v>
      </c>
      <c r="J3250" s="328"/>
      <c r="K3250" s="328"/>
      <c r="L3250" s="328"/>
      <c r="M3250" s="328"/>
    </row>
    <row r="3251" spans="1:13" x14ac:dyDescent="0.35">
      <c r="A3251" t="s">
        <v>149</v>
      </c>
      <c r="B3251" t="s">
        <v>602</v>
      </c>
      <c r="C3251" t="s">
        <v>603</v>
      </c>
      <c r="D3251" t="s">
        <v>170</v>
      </c>
      <c r="E3251" t="s">
        <v>292</v>
      </c>
      <c r="F3251" s="328"/>
      <c r="G3251" s="328"/>
      <c r="H3251" s="328"/>
      <c r="I3251" s="328">
        <v>0</v>
      </c>
      <c r="J3251" s="328"/>
      <c r="K3251" s="328"/>
      <c r="L3251" s="328"/>
      <c r="M3251" s="328"/>
    </row>
    <row r="3252" spans="1:13" x14ac:dyDescent="0.35">
      <c r="A3252" t="s">
        <v>149</v>
      </c>
      <c r="B3252" t="s">
        <v>604</v>
      </c>
      <c r="C3252" t="s">
        <v>605</v>
      </c>
      <c r="D3252" t="s">
        <v>170</v>
      </c>
      <c r="E3252" t="s">
        <v>292</v>
      </c>
      <c r="F3252" s="328"/>
      <c r="G3252" s="328"/>
      <c r="H3252" s="328"/>
      <c r="I3252" s="328">
        <v>0</v>
      </c>
      <c r="J3252" s="328"/>
      <c r="K3252" s="328"/>
      <c r="L3252" s="328"/>
      <c r="M3252" s="328"/>
    </row>
    <row r="3253" spans="1:13" x14ac:dyDescent="0.35">
      <c r="A3253" t="s">
        <v>149</v>
      </c>
      <c r="B3253" t="s">
        <v>606</v>
      </c>
      <c r="C3253" t="s">
        <v>607</v>
      </c>
      <c r="D3253" t="s">
        <v>170</v>
      </c>
      <c r="E3253" t="s">
        <v>292</v>
      </c>
      <c r="F3253" s="328"/>
      <c r="G3253" s="328"/>
      <c r="H3253" s="328"/>
      <c r="I3253" s="328">
        <v>-1.5543122344752199E-15</v>
      </c>
      <c r="J3253" s="328"/>
      <c r="K3253" s="328"/>
      <c r="L3253" s="328"/>
      <c r="M3253" s="328"/>
    </row>
    <row r="3254" spans="1:13" x14ac:dyDescent="0.35">
      <c r="A3254" t="s">
        <v>149</v>
      </c>
      <c r="B3254" t="s">
        <v>608</v>
      </c>
      <c r="C3254" t="s">
        <v>609</v>
      </c>
      <c r="D3254" t="s">
        <v>170</v>
      </c>
      <c r="E3254" t="s">
        <v>292</v>
      </c>
      <c r="F3254" s="328"/>
      <c r="G3254" s="328"/>
      <c r="H3254" s="328"/>
      <c r="I3254" s="328">
        <v>-0.455000000000016</v>
      </c>
      <c r="J3254" s="328"/>
      <c r="K3254" s="328"/>
      <c r="L3254" s="328"/>
      <c r="M3254" s="328"/>
    </row>
    <row r="3255" spans="1:13" x14ac:dyDescent="0.35">
      <c r="A3255" t="s">
        <v>149</v>
      </c>
      <c r="B3255" t="s">
        <v>610</v>
      </c>
      <c r="C3255" t="s">
        <v>611</v>
      </c>
      <c r="D3255" t="s">
        <v>170</v>
      </c>
      <c r="E3255" t="s">
        <v>292</v>
      </c>
      <c r="F3255" s="328"/>
      <c r="G3255" s="328"/>
      <c r="H3255" s="328"/>
      <c r="I3255" s="328">
        <v>0</v>
      </c>
      <c r="J3255" s="328"/>
      <c r="K3255" s="328"/>
      <c r="L3255" s="328"/>
      <c r="M3255" s="328"/>
    </row>
    <row r="3256" spans="1:13" x14ac:dyDescent="0.35">
      <c r="A3256" t="s">
        <v>149</v>
      </c>
      <c r="B3256" t="s">
        <v>612</v>
      </c>
      <c r="C3256" t="s">
        <v>613</v>
      </c>
      <c r="D3256" t="s">
        <v>170</v>
      </c>
      <c r="E3256" t="s">
        <v>292</v>
      </c>
      <c r="F3256" s="328"/>
      <c r="G3256" s="328"/>
      <c r="H3256" s="328"/>
      <c r="I3256" s="328">
        <v>0</v>
      </c>
      <c r="J3256" s="328"/>
      <c r="K3256" s="328"/>
      <c r="L3256" s="328"/>
      <c r="M3256" s="328"/>
    </row>
    <row r="3257" spans="1:13" x14ac:dyDescent="0.35">
      <c r="A3257" t="s">
        <v>149</v>
      </c>
      <c r="B3257" t="s">
        <v>614</v>
      </c>
      <c r="C3257" t="s">
        <v>615</v>
      </c>
      <c r="D3257" t="s">
        <v>170</v>
      </c>
      <c r="E3257" t="s">
        <v>292</v>
      </c>
      <c r="F3257" s="328"/>
      <c r="G3257" s="328"/>
      <c r="H3257" s="328"/>
      <c r="I3257" s="328">
        <v>0</v>
      </c>
      <c r="J3257" s="328"/>
      <c r="K3257" s="328"/>
      <c r="L3257" s="328"/>
      <c r="M3257" s="328"/>
    </row>
    <row r="3258" spans="1:13" ht="38.25" x14ac:dyDescent="0.35">
      <c r="A3258" t="s">
        <v>149</v>
      </c>
      <c r="B3258" t="s">
        <v>616</v>
      </c>
      <c r="C3258" s="327" t="s">
        <v>617</v>
      </c>
      <c r="D3258" t="s">
        <v>424</v>
      </c>
      <c r="E3258" t="s">
        <v>292</v>
      </c>
      <c r="F3258" s="444"/>
      <c r="G3258" s="444"/>
      <c r="H3258" s="444"/>
      <c r="I3258" s="444">
        <v>592.25</v>
      </c>
      <c r="J3258" s="444"/>
      <c r="K3258" s="444"/>
      <c r="L3258" s="444"/>
      <c r="M3258" s="444"/>
    </row>
    <row r="3259" spans="1:13" ht="25.5" x14ac:dyDescent="0.35">
      <c r="A3259" t="s">
        <v>149</v>
      </c>
      <c r="B3259" t="s">
        <v>618</v>
      </c>
      <c r="C3259" s="327" t="s">
        <v>619</v>
      </c>
      <c r="D3259" t="s">
        <v>424</v>
      </c>
      <c r="E3259" t="s">
        <v>292</v>
      </c>
      <c r="F3259" s="444"/>
      <c r="G3259" s="444"/>
      <c r="H3259" s="444"/>
      <c r="I3259" s="444">
        <v>14.79</v>
      </c>
      <c r="J3259" s="444"/>
      <c r="K3259" s="444"/>
      <c r="L3259" s="444"/>
      <c r="M3259" s="444"/>
    </row>
    <row r="3260" spans="1:13" ht="25.5" x14ac:dyDescent="0.35">
      <c r="A3260" t="s">
        <v>149</v>
      </c>
      <c r="B3260" t="s">
        <v>620</v>
      </c>
      <c r="C3260" s="327" t="s">
        <v>621</v>
      </c>
      <c r="D3260" t="s">
        <v>176</v>
      </c>
      <c r="E3260" t="s">
        <v>292</v>
      </c>
      <c r="F3260" s="445"/>
      <c r="G3260" s="445"/>
      <c r="H3260" s="445"/>
      <c r="I3260" s="445">
        <v>2.4972562262558E-2</v>
      </c>
      <c r="J3260" s="445"/>
      <c r="K3260" s="445"/>
      <c r="L3260" s="445"/>
      <c r="M3260" s="445"/>
    </row>
    <row r="3261" spans="1:13" x14ac:dyDescent="0.35">
      <c r="A3261" t="s">
        <v>149</v>
      </c>
      <c r="B3261" t="s">
        <v>622</v>
      </c>
      <c r="C3261" t="s">
        <v>623</v>
      </c>
      <c r="D3261" t="s">
        <v>424</v>
      </c>
      <c r="E3261" t="s">
        <v>292</v>
      </c>
      <c r="F3261" s="444"/>
      <c r="G3261" s="444"/>
      <c r="H3261" s="444"/>
      <c r="I3261" s="444">
        <v>455.05</v>
      </c>
      <c r="J3261" s="444"/>
      <c r="K3261" s="444"/>
      <c r="L3261" s="444"/>
      <c r="M3261" s="444"/>
    </row>
    <row r="3262" spans="1:13" x14ac:dyDescent="0.35">
      <c r="A3262" t="s">
        <v>149</v>
      </c>
      <c r="B3262" t="s">
        <v>624</v>
      </c>
      <c r="C3262" t="s">
        <v>625</v>
      </c>
      <c r="D3262" t="s">
        <v>424</v>
      </c>
      <c r="E3262" t="s">
        <v>292</v>
      </c>
      <c r="F3262" s="444"/>
      <c r="G3262" s="444"/>
      <c r="H3262" s="444"/>
      <c r="I3262" s="444">
        <v>47.43</v>
      </c>
      <c r="J3262" s="444"/>
      <c r="K3262" s="444"/>
      <c r="L3262" s="444"/>
      <c r="M3262" s="444"/>
    </row>
    <row r="3263" spans="1:13" x14ac:dyDescent="0.35">
      <c r="A3263" t="s">
        <v>149</v>
      </c>
      <c r="B3263" t="s">
        <v>626</v>
      </c>
      <c r="C3263" t="s">
        <v>627</v>
      </c>
      <c r="D3263" t="s">
        <v>424</v>
      </c>
      <c r="E3263" t="s">
        <v>292</v>
      </c>
      <c r="F3263" s="444"/>
      <c r="G3263" s="444"/>
      <c r="H3263" s="444"/>
      <c r="I3263" s="444">
        <v>383.37</v>
      </c>
      <c r="J3263" s="444"/>
      <c r="K3263" s="444"/>
      <c r="L3263" s="444"/>
      <c r="M3263" s="444"/>
    </row>
    <row r="3264" spans="1:13" x14ac:dyDescent="0.35">
      <c r="A3264" t="s">
        <v>149</v>
      </c>
      <c r="B3264" t="s">
        <v>628</v>
      </c>
      <c r="C3264" t="s">
        <v>629</v>
      </c>
      <c r="D3264" t="s">
        <v>424</v>
      </c>
      <c r="E3264" t="s">
        <v>292</v>
      </c>
      <c r="F3264" s="444"/>
      <c r="G3264" s="444"/>
      <c r="H3264" s="444"/>
      <c r="I3264" s="444">
        <v>10.130000000000001</v>
      </c>
      <c r="J3264" s="444"/>
      <c r="K3264" s="444"/>
      <c r="L3264" s="444"/>
      <c r="M3264" s="444"/>
    </row>
    <row r="3265" spans="1:13" x14ac:dyDescent="0.35">
      <c r="A3265" t="s">
        <v>149</v>
      </c>
      <c r="B3265" t="s">
        <v>630</v>
      </c>
      <c r="C3265" t="s">
        <v>631</v>
      </c>
      <c r="D3265" t="s">
        <v>188</v>
      </c>
      <c r="E3265" t="s">
        <v>292</v>
      </c>
      <c r="F3265" s="446"/>
      <c r="G3265" s="446"/>
      <c r="H3265" s="446"/>
      <c r="I3265" s="446">
        <v>1772.45</v>
      </c>
      <c r="J3265" s="446"/>
      <c r="K3265" s="446"/>
      <c r="L3265" s="446"/>
      <c r="M3265" s="446"/>
    </row>
    <row r="3266" spans="1:13" x14ac:dyDescent="0.35">
      <c r="A3266" t="s">
        <v>149</v>
      </c>
      <c r="B3266" t="s">
        <v>632</v>
      </c>
      <c r="C3266" t="s">
        <v>633</v>
      </c>
      <c r="D3266" t="s">
        <v>188</v>
      </c>
      <c r="E3266" t="s">
        <v>292</v>
      </c>
      <c r="F3266" s="446"/>
      <c r="G3266" s="446"/>
      <c r="H3266" s="446"/>
      <c r="I3266" s="446">
        <v>0</v>
      </c>
      <c r="J3266" s="446"/>
      <c r="K3266" s="446"/>
      <c r="L3266" s="446"/>
      <c r="M3266" s="446"/>
    </row>
    <row r="3267" spans="1:13" x14ac:dyDescent="0.35">
      <c r="A3267" t="s">
        <v>149</v>
      </c>
      <c r="B3267" t="s">
        <v>634</v>
      </c>
      <c r="C3267" t="s">
        <v>635</v>
      </c>
      <c r="D3267" t="s">
        <v>636</v>
      </c>
      <c r="E3267" t="s">
        <v>292</v>
      </c>
      <c r="F3267" s="446"/>
      <c r="G3267" s="446"/>
      <c r="H3267" s="446"/>
      <c r="I3267" s="446">
        <v>0</v>
      </c>
      <c r="J3267" s="446"/>
      <c r="K3267" s="446"/>
      <c r="L3267" s="446"/>
      <c r="M3267" s="446"/>
    </row>
    <row r="3268" spans="1:13" x14ac:dyDescent="0.35">
      <c r="A3268" t="s">
        <v>149</v>
      </c>
      <c r="B3268" t="s">
        <v>637</v>
      </c>
      <c r="C3268" t="s">
        <v>638</v>
      </c>
      <c r="D3268" t="s">
        <v>636</v>
      </c>
      <c r="E3268" t="s">
        <v>292</v>
      </c>
      <c r="F3268" s="446"/>
      <c r="G3268" s="446"/>
      <c r="H3268" s="446"/>
      <c r="I3268" s="446">
        <v>0</v>
      </c>
      <c r="J3268" s="446"/>
      <c r="K3268" s="446"/>
      <c r="L3268" s="446"/>
      <c r="M3268" s="446"/>
    </row>
    <row r="3269" spans="1:13" x14ac:dyDescent="0.35">
      <c r="A3269" t="s">
        <v>149</v>
      </c>
      <c r="B3269" t="s">
        <v>639</v>
      </c>
      <c r="C3269" t="s">
        <v>640</v>
      </c>
      <c r="D3269" t="s">
        <v>176</v>
      </c>
      <c r="E3269" t="s">
        <v>292</v>
      </c>
      <c r="F3269" s="445"/>
      <c r="G3269" s="445"/>
      <c r="H3269" s="445"/>
      <c r="I3269" s="445"/>
      <c r="J3269" s="445"/>
      <c r="K3269" s="445"/>
      <c r="L3269" s="445"/>
      <c r="M3269" s="445"/>
    </row>
    <row r="3270" spans="1:13" x14ac:dyDescent="0.35">
      <c r="A3270" t="s">
        <v>149</v>
      </c>
      <c r="B3270" t="s">
        <v>641</v>
      </c>
      <c r="C3270" t="s">
        <v>642</v>
      </c>
      <c r="D3270" t="s">
        <v>636</v>
      </c>
      <c r="E3270" t="s">
        <v>292</v>
      </c>
      <c r="F3270" s="446"/>
      <c r="G3270" s="446"/>
      <c r="H3270" s="446"/>
      <c r="I3270" s="446">
        <v>0</v>
      </c>
      <c r="J3270" s="446"/>
      <c r="K3270" s="446"/>
      <c r="L3270" s="446"/>
      <c r="M3270" s="446"/>
    </row>
    <row r="3271" spans="1:13" x14ac:dyDescent="0.35">
      <c r="A3271" t="s">
        <v>149</v>
      </c>
      <c r="B3271" t="s">
        <v>643</v>
      </c>
      <c r="C3271" t="s">
        <v>644</v>
      </c>
      <c r="D3271" t="s">
        <v>176</v>
      </c>
      <c r="E3271" t="s">
        <v>292</v>
      </c>
      <c r="F3271" s="445"/>
      <c r="G3271" s="445"/>
      <c r="H3271" s="445"/>
      <c r="I3271" s="445"/>
      <c r="J3271" s="445"/>
      <c r="K3271" s="445"/>
      <c r="L3271" s="445"/>
      <c r="M3271" s="445"/>
    </row>
    <row r="3272" spans="1:13" x14ac:dyDescent="0.35">
      <c r="A3272" t="s">
        <v>149</v>
      </c>
      <c r="B3272" t="s">
        <v>645</v>
      </c>
      <c r="C3272" t="s">
        <v>646</v>
      </c>
      <c r="D3272" t="s">
        <v>636</v>
      </c>
      <c r="E3272" t="s">
        <v>292</v>
      </c>
      <c r="F3272" s="446"/>
      <c r="G3272" s="446"/>
      <c r="H3272" s="446"/>
      <c r="I3272" s="446">
        <v>0</v>
      </c>
      <c r="J3272" s="446"/>
      <c r="K3272" s="446"/>
      <c r="L3272" s="446"/>
      <c r="M3272" s="446"/>
    </row>
    <row r="3273" spans="1:13" x14ac:dyDescent="0.35">
      <c r="A3273" t="s">
        <v>149</v>
      </c>
      <c r="B3273" t="s">
        <v>647</v>
      </c>
      <c r="C3273" t="s">
        <v>648</v>
      </c>
      <c r="D3273" t="s">
        <v>176</v>
      </c>
      <c r="E3273" t="s">
        <v>292</v>
      </c>
      <c r="F3273" s="445"/>
      <c r="G3273" s="445"/>
      <c r="H3273" s="445"/>
      <c r="I3273" s="445"/>
      <c r="J3273" s="445"/>
      <c r="K3273" s="445"/>
      <c r="L3273" s="445"/>
      <c r="M3273" s="445"/>
    </row>
    <row r="3274" spans="1:13" x14ac:dyDescent="0.35">
      <c r="A3274" t="s">
        <v>149</v>
      </c>
      <c r="B3274" t="s">
        <v>649</v>
      </c>
      <c r="C3274" t="s">
        <v>650</v>
      </c>
      <c r="D3274" t="s">
        <v>176</v>
      </c>
      <c r="E3274" t="s">
        <v>292</v>
      </c>
      <c r="F3274" s="445"/>
      <c r="G3274" s="445"/>
      <c r="H3274" s="445"/>
      <c r="I3274" s="445">
        <v>0</v>
      </c>
      <c r="J3274" s="445"/>
      <c r="K3274" s="445"/>
      <c r="L3274" s="445"/>
      <c r="M3274" s="445"/>
    </row>
    <row r="3275" spans="1:13" x14ac:dyDescent="0.35">
      <c r="A3275" t="s">
        <v>149</v>
      </c>
      <c r="B3275" t="s">
        <v>651</v>
      </c>
      <c r="C3275" t="s">
        <v>652</v>
      </c>
      <c r="D3275" t="s">
        <v>176</v>
      </c>
      <c r="E3275" t="s">
        <v>292</v>
      </c>
      <c r="F3275" s="445"/>
      <c r="G3275" s="445"/>
      <c r="H3275" s="445"/>
      <c r="I3275" s="445">
        <v>0</v>
      </c>
      <c r="J3275" s="445"/>
      <c r="K3275" s="445"/>
      <c r="L3275" s="445"/>
      <c r="M3275" s="445"/>
    </row>
    <row r="3276" spans="1:13" x14ac:dyDescent="0.35">
      <c r="A3276" t="s">
        <v>149</v>
      </c>
      <c r="B3276" t="s">
        <v>653</v>
      </c>
      <c r="C3276" t="s">
        <v>654</v>
      </c>
      <c r="D3276" t="s">
        <v>176</v>
      </c>
      <c r="E3276" t="s">
        <v>292</v>
      </c>
      <c r="F3276" s="445"/>
      <c r="G3276" s="445"/>
      <c r="H3276" s="445"/>
      <c r="I3276" s="445">
        <v>0</v>
      </c>
      <c r="J3276" s="445"/>
      <c r="K3276" s="445"/>
      <c r="L3276" s="445"/>
      <c r="M3276" s="445"/>
    </row>
    <row r="3277" spans="1:13" x14ac:dyDescent="0.35">
      <c r="A3277" t="s">
        <v>149</v>
      </c>
      <c r="B3277" t="s">
        <v>655</v>
      </c>
      <c r="C3277" t="s">
        <v>656</v>
      </c>
      <c r="D3277" t="s">
        <v>189</v>
      </c>
      <c r="E3277" t="s">
        <v>292</v>
      </c>
      <c r="F3277" s="446"/>
      <c r="G3277" s="446"/>
      <c r="H3277" s="446"/>
      <c r="I3277" s="446">
        <v>0</v>
      </c>
      <c r="J3277" s="446"/>
      <c r="K3277" s="446"/>
      <c r="L3277" s="446"/>
      <c r="M3277" s="446"/>
    </row>
    <row r="3278" spans="1:13" x14ac:dyDescent="0.35">
      <c r="A3278" t="s">
        <v>149</v>
      </c>
      <c r="B3278" t="s">
        <v>657</v>
      </c>
      <c r="C3278" t="s">
        <v>658</v>
      </c>
      <c r="D3278" t="s">
        <v>170</v>
      </c>
      <c r="E3278" t="s">
        <v>292</v>
      </c>
      <c r="F3278" s="328"/>
      <c r="G3278" s="328"/>
      <c r="H3278" s="328"/>
      <c r="I3278" s="328">
        <v>5.8000000000000003E-2</v>
      </c>
      <c r="J3278" s="328"/>
      <c r="K3278" s="328"/>
      <c r="L3278" s="328"/>
      <c r="M3278" s="328"/>
    </row>
    <row r="3279" spans="1:13" x14ac:dyDescent="0.35">
      <c r="A3279" t="s">
        <v>149</v>
      </c>
      <c r="B3279" t="s">
        <v>659</v>
      </c>
      <c r="C3279" t="s">
        <v>660</v>
      </c>
      <c r="D3279" t="s">
        <v>170</v>
      </c>
      <c r="E3279" t="s">
        <v>292</v>
      </c>
      <c r="F3279" s="328"/>
      <c r="G3279" s="328"/>
      <c r="H3279" s="328"/>
      <c r="I3279" s="328">
        <v>0</v>
      </c>
      <c r="J3279" s="328"/>
      <c r="K3279" s="328"/>
      <c r="L3279" s="328"/>
      <c r="M3279" s="328"/>
    </row>
    <row r="3280" spans="1:13" x14ac:dyDescent="0.35">
      <c r="A3280" t="s">
        <v>161</v>
      </c>
      <c r="B3280" t="s">
        <v>290</v>
      </c>
      <c r="C3280" t="s">
        <v>291</v>
      </c>
      <c r="D3280" t="s">
        <v>170</v>
      </c>
      <c r="E3280" t="s">
        <v>292</v>
      </c>
      <c r="F3280" s="328"/>
      <c r="G3280" s="328"/>
      <c r="H3280" s="328"/>
      <c r="I3280" s="328"/>
      <c r="J3280" s="328"/>
      <c r="K3280" s="328"/>
      <c r="L3280" s="328"/>
      <c r="M3280" s="328"/>
    </row>
    <row r="3281" spans="1:13" x14ac:dyDescent="0.35">
      <c r="A3281" t="s">
        <v>161</v>
      </c>
      <c r="B3281" t="s">
        <v>293</v>
      </c>
      <c r="C3281" t="s">
        <v>294</v>
      </c>
      <c r="D3281" t="s">
        <v>172</v>
      </c>
      <c r="E3281" t="s">
        <v>292</v>
      </c>
      <c r="F3281" s="328"/>
      <c r="G3281" s="328"/>
      <c r="H3281" s="328"/>
      <c r="I3281" s="328"/>
      <c r="J3281" s="328"/>
      <c r="K3281" s="328"/>
      <c r="L3281" s="328"/>
      <c r="M3281" s="328"/>
    </row>
    <row r="3282" spans="1:13" x14ac:dyDescent="0.35">
      <c r="A3282" t="s">
        <v>161</v>
      </c>
      <c r="B3282" t="s">
        <v>295</v>
      </c>
      <c r="C3282" t="s">
        <v>296</v>
      </c>
      <c r="D3282" t="s">
        <v>188</v>
      </c>
      <c r="E3282" t="s">
        <v>292</v>
      </c>
      <c r="F3282" s="443"/>
      <c r="G3282" s="443"/>
      <c r="H3282" s="443"/>
      <c r="I3282" s="443"/>
      <c r="J3282" s="443"/>
      <c r="K3282" s="443"/>
      <c r="L3282" s="443"/>
      <c r="M3282" s="443"/>
    </row>
    <row r="3283" spans="1:13" x14ac:dyDescent="0.35">
      <c r="A3283" t="s">
        <v>161</v>
      </c>
      <c r="B3283" t="s">
        <v>297</v>
      </c>
      <c r="C3283" t="s">
        <v>298</v>
      </c>
      <c r="D3283" t="s">
        <v>205</v>
      </c>
      <c r="E3283" t="s">
        <v>292</v>
      </c>
    </row>
    <row r="3284" spans="1:13" x14ac:dyDescent="0.35">
      <c r="A3284" t="s">
        <v>161</v>
      </c>
      <c r="B3284" t="s">
        <v>300</v>
      </c>
      <c r="C3284" t="s">
        <v>301</v>
      </c>
      <c r="D3284" t="s">
        <v>170</v>
      </c>
      <c r="E3284" t="s">
        <v>292</v>
      </c>
      <c r="F3284" s="328"/>
      <c r="G3284" s="328"/>
      <c r="H3284" s="328"/>
      <c r="I3284" s="328"/>
      <c r="J3284" s="328"/>
      <c r="K3284" s="328"/>
      <c r="L3284" s="328"/>
      <c r="M3284" s="328"/>
    </row>
    <row r="3285" spans="1:13" x14ac:dyDescent="0.35">
      <c r="A3285" t="s">
        <v>161</v>
      </c>
      <c r="B3285" t="s">
        <v>302</v>
      </c>
      <c r="C3285" t="s">
        <v>303</v>
      </c>
      <c r="D3285" t="s">
        <v>170</v>
      </c>
      <c r="E3285" t="s">
        <v>292</v>
      </c>
      <c r="F3285" s="328"/>
      <c r="G3285" s="328"/>
      <c r="H3285" s="328"/>
      <c r="I3285" s="328"/>
      <c r="J3285" s="328"/>
      <c r="K3285" s="328"/>
      <c r="L3285" s="328"/>
      <c r="M3285" s="328"/>
    </row>
    <row r="3286" spans="1:13" x14ac:dyDescent="0.35">
      <c r="A3286" t="s">
        <v>161</v>
      </c>
      <c r="B3286" t="s">
        <v>304</v>
      </c>
      <c r="C3286" t="s">
        <v>305</v>
      </c>
      <c r="D3286" t="s">
        <v>186</v>
      </c>
      <c r="E3286" t="s">
        <v>292</v>
      </c>
      <c r="F3286" s="443"/>
      <c r="G3286" s="443"/>
      <c r="H3286" s="443"/>
      <c r="I3286" s="443"/>
      <c r="J3286" s="443"/>
      <c r="K3286" s="443"/>
      <c r="L3286" s="443"/>
      <c r="M3286" s="443"/>
    </row>
    <row r="3287" spans="1:13" x14ac:dyDescent="0.35">
      <c r="A3287" t="s">
        <v>161</v>
      </c>
      <c r="B3287" t="s">
        <v>306</v>
      </c>
      <c r="C3287" t="s">
        <v>307</v>
      </c>
      <c r="D3287" t="s">
        <v>205</v>
      </c>
      <c r="E3287" t="s">
        <v>292</v>
      </c>
    </row>
    <row r="3288" spans="1:13" x14ac:dyDescent="0.35">
      <c r="A3288" t="s">
        <v>161</v>
      </c>
      <c r="B3288" t="s">
        <v>309</v>
      </c>
      <c r="C3288" t="s">
        <v>310</v>
      </c>
      <c r="D3288" t="s">
        <v>170</v>
      </c>
      <c r="E3288" t="s">
        <v>292</v>
      </c>
      <c r="F3288" s="328"/>
      <c r="G3288" s="328"/>
      <c r="H3288" s="328"/>
      <c r="I3288" s="328"/>
      <c r="J3288" s="328"/>
      <c r="K3288" s="328"/>
      <c r="L3288" s="328"/>
      <c r="M3288" s="328"/>
    </row>
    <row r="3289" spans="1:13" x14ac:dyDescent="0.35">
      <c r="A3289" t="s">
        <v>161</v>
      </c>
      <c r="B3289" t="s">
        <v>311</v>
      </c>
      <c r="C3289" t="s">
        <v>312</v>
      </c>
      <c r="D3289" t="s">
        <v>170</v>
      </c>
      <c r="E3289" t="s">
        <v>292</v>
      </c>
      <c r="F3289" s="328"/>
      <c r="G3289" s="328"/>
      <c r="H3289" s="328"/>
      <c r="I3289" s="328"/>
      <c r="J3289" s="328"/>
      <c r="K3289" s="328"/>
      <c r="L3289" s="328"/>
      <c r="M3289" s="328"/>
    </row>
    <row r="3290" spans="1:13" x14ac:dyDescent="0.35">
      <c r="A3290" t="s">
        <v>161</v>
      </c>
      <c r="B3290" t="s">
        <v>313</v>
      </c>
      <c r="C3290" t="s">
        <v>314</v>
      </c>
      <c r="D3290" t="s">
        <v>189</v>
      </c>
      <c r="E3290" t="s">
        <v>292</v>
      </c>
      <c r="F3290" s="444"/>
      <c r="G3290" s="444"/>
      <c r="H3290" s="444"/>
      <c r="I3290" s="444">
        <v>3.3333333333333299</v>
      </c>
      <c r="J3290" s="444"/>
      <c r="K3290" s="444"/>
      <c r="L3290" s="444"/>
      <c r="M3290" s="444"/>
    </row>
    <row r="3291" spans="1:13" x14ac:dyDescent="0.35">
      <c r="A3291" t="s">
        <v>161</v>
      </c>
      <c r="B3291" t="s">
        <v>315</v>
      </c>
      <c r="C3291" t="s">
        <v>316</v>
      </c>
      <c r="D3291" t="s">
        <v>205</v>
      </c>
      <c r="E3291" t="s">
        <v>292</v>
      </c>
      <c r="I3291" t="s">
        <v>308</v>
      </c>
    </row>
    <row r="3292" spans="1:13" x14ac:dyDescent="0.35">
      <c r="A3292" t="s">
        <v>161</v>
      </c>
      <c r="B3292" t="s">
        <v>317</v>
      </c>
      <c r="C3292" t="s">
        <v>318</v>
      </c>
      <c r="D3292" t="s">
        <v>170</v>
      </c>
      <c r="E3292" t="s">
        <v>292</v>
      </c>
      <c r="F3292" s="328"/>
      <c r="G3292" s="328"/>
      <c r="H3292" s="328"/>
      <c r="I3292" s="328">
        <v>0.21560000000000001</v>
      </c>
      <c r="J3292" s="328"/>
      <c r="K3292" s="328"/>
      <c r="L3292" s="328"/>
      <c r="M3292" s="328"/>
    </row>
    <row r="3293" spans="1:13" x14ac:dyDescent="0.35">
      <c r="A3293" t="s">
        <v>161</v>
      </c>
      <c r="B3293" t="s">
        <v>319</v>
      </c>
      <c r="C3293" t="s">
        <v>320</v>
      </c>
      <c r="D3293" t="s">
        <v>170</v>
      </c>
      <c r="E3293" t="s">
        <v>292</v>
      </c>
      <c r="F3293" s="328"/>
      <c r="G3293" s="328"/>
      <c r="H3293" s="328"/>
      <c r="I3293" s="328">
        <v>0.21560000000000001</v>
      </c>
      <c r="J3293" s="328"/>
      <c r="K3293" s="328"/>
      <c r="L3293" s="328"/>
      <c r="M3293" s="328"/>
    </row>
    <row r="3294" spans="1:13" x14ac:dyDescent="0.35">
      <c r="A3294" t="s">
        <v>161</v>
      </c>
      <c r="B3294" t="s">
        <v>321</v>
      </c>
      <c r="C3294" t="s">
        <v>322</v>
      </c>
      <c r="D3294" t="s">
        <v>189</v>
      </c>
      <c r="E3294" t="s">
        <v>292</v>
      </c>
      <c r="F3294" s="444"/>
      <c r="G3294" s="444"/>
      <c r="H3294" s="444"/>
      <c r="I3294" s="444">
        <v>-5.76036866359446</v>
      </c>
      <c r="J3294" s="444"/>
      <c r="K3294" s="444"/>
      <c r="L3294" s="444"/>
      <c r="M3294" s="444"/>
    </row>
    <row r="3295" spans="1:13" x14ac:dyDescent="0.35">
      <c r="A3295" t="s">
        <v>161</v>
      </c>
      <c r="B3295" t="s">
        <v>323</v>
      </c>
      <c r="C3295" t="s">
        <v>324</v>
      </c>
      <c r="D3295" t="s">
        <v>205</v>
      </c>
      <c r="E3295" t="s">
        <v>292</v>
      </c>
      <c r="I3295" t="s">
        <v>299</v>
      </c>
    </row>
    <row r="3296" spans="1:13" x14ac:dyDescent="0.35">
      <c r="A3296" t="s">
        <v>161</v>
      </c>
      <c r="B3296" t="s">
        <v>325</v>
      </c>
      <c r="C3296" t="s">
        <v>326</v>
      </c>
      <c r="D3296" t="s">
        <v>170</v>
      </c>
      <c r="E3296" t="s">
        <v>292</v>
      </c>
      <c r="F3296" s="328"/>
      <c r="G3296" s="328"/>
      <c r="H3296" s="328"/>
      <c r="I3296" s="328">
        <v>-1.3520000000000001</v>
      </c>
      <c r="J3296" s="328"/>
      <c r="K3296" s="328"/>
      <c r="L3296" s="328"/>
      <c r="M3296" s="328"/>
    </row>
    <row r="3297" spans="1:13" x14ac:dyDescent="0.35">
      <c r="A3297" t="s">
        <v>161</v>
      </c>
      <c r="B3297" t="s">
        <v>327</v>
      </c>
      <c r="C3297" t="s">
        <v>328</v>
      </c>
      <c r="D3297" t="s">
        <v>170</v>
      </c>
      <c r="E3297" t="s">
        <v>292</v>
      </c>
      <c r="F3297" s="328"/>
      <c r="G3297" s="328"/>
      <c r="H3297" s="328"/>
      <c r="I3297" s="328">
        <v>-6.4109999999999996</v>
      </c>
      <c r="J3297" s="328"/>
      <c r="K3297" s="328"/>
      <c r="L3297" s="328"/>
      <c r="M3297" s="328"/>
    </row>
    <row r="3298" spans="1:13" x14ac:dyDescent="0.35">
      <c r="A3298" t="s">
        <v>161</v>
      </c>
      <c r="B3298" t="s">
        <v>329</v>
      </c>
      <c r="C3298" t="s">
        <v>330</v>
      </c>
      <c r="D3298" t="s">
        <v>188</v>
      </c>
      <c r="E3298" t="s">
        <v>292</v>
      </c>
      <c r="F3298" s="444"/>
      <c r="G3298" s="444"/>
      <c r="H3298" s="444"/>
      <c r="I3298" s="444"/>
      <c r="J3298" s="444"/>
      <c r="K3298" s="444"/>
      <c r="L3298" s="444"/>
      <c r="M3298" s="444"/>
    </row>
    <row r="3299" spans="1:13" x14ac:dyDescent="0.35">
      <c r="A3299" t="s">
        <v>161</v>
      </c>
      <c r="B3299" t="s">
        <v>331</v>
      </c>
      <c r="C3299" t="s">
        <v>332</v>
      </c>
      <c r="D3299" t="s">
        <v>205</v>
      </c>
      <c r="E3299" t="s">
        <v>292</v>
      </c>
    </row>
    <row r="3300" spans="1:13" x14ac:dyDescent="0.35">
      <c r="A3300" t="s">
        <v>161</v>
      </c>
      <c r="B3300" t="s">
        <v>333</v>
      </c>
      <c r="C3300" t="s">
        <v>334</v>
      </c>
      <c r="D3300" t="s">
        <v>170</v>
      </c>
      <c r="E3300" t="s">
        <v>292</v>
      </c>
      <c r="F3300" s="328"/>
      <c r="G3300" s="328"/>
      <c r="H3300" s="328"/>
      <c r="I3300" s="328"/>
      <c r="J3300" s="328"/>
      <c r="K3300" s="328"/>
      <c r="L3300" s="328"/>
      <c r="M3300" s="328"/>
    </row>
    <row r="3301" spans="1:13" x14ac:dyDescent="0.35">
      <c r="A3301" t="s">
        <v>161</v>
      </c>
      <c r="B3301" t="s">
        <v>335</v>
      </c>
      <c r="C3301" t="s">
        <v>336</v>
      </c>
      <c r="D3301" t="s">
        <v>170</v>
      </c>
      <c r="E3301" t="s">
        <v>292</v>
      </c>
      <c r="F3301" s="328"/>
      <c r="G3301" s="328"/>
      <c r="H3301" s="328"/>
      <c r="I3301" s="328"/>
      <c r="J3301" s="328"/>
      <c r="K3301" s="328"/>
      <c r="L3301" s="328"/>
      <c r="M3301" s="328"/>
    </row>
    <row r="3302" spans="1:13" x14ac:dyDescent="0.35">
      <c r="A3302" t="s">
        <v>161</v>
      </c>
      <c r="B3302" t="s">
        <v>337</v>
      </c>
      <c r="C3302" t="s">
        <v>338</v>
      </c>
      <c r="D3302" t="s">
        <v>189</v>
      </c>
      <c r="E3302" t="s">
        <v>292</v>
      </c>
      <c r="F3302" s="443"/>
      <c r="G3302" s="443"/>
      <c r="H3302" s="443"/>
      <c r="I3302" s="443"/>
      <c r="J3302" s="443"/>
      <c r="K3302" s="443"/>
      <c r="L3302" s="443"/>
      <c r="M3302" s="443"/>
    </row>
    <row r="3303" spans="1:13" x14ac:dyDescent="0.35">
      <c r="A3303" t="s">
        <v>161</v>
      </c>
      <c r="B3303" t="s">
        <v>339</v>
      </c>
      <c r="C3303" t="s">
        <v>340</v>
      </c>
      <c r="D3303" t="s">
        <v>205</v>
      </c>
      <c r="E3303" t="s">
        <v>292</v>
      </c>
    </row>
    <row r="3304" spans="1:13" x14ac:dyDescent="0.35">
      <c r="A3304" t="s">
        <v>161</v>
      </c>
      <c r="B3304" t="s">
        <v>341</v>
      </c>
      <c r="C3304" t="s">
        <v>342</v>
      </c>
      <c r="D3304" t="s">
        <v>170</v>
      </c>
      <c r="E3304" t="s">
        <v>292</v>
      </c>
      <c r="F3304" s="328"/>
      <c r="G3304" s="328"/>
      <c r="H3304" s="328"/>
      <c r="I3304" s="328"/>
      <c r="J3304" s="328"/>
      <c r="K3304" s="328"/>
      <c r="L3304" s="328"/>
      <c r="M3304" s="328"/>
    </row>
    <row r="3305" spans="1:13" x14ac:dyDescent="0.35">
      <c r="A3305" t="s">
        <v>161</v>
      </c>
      <c r="B3305" t="s">
        <v>343</v>
      </c>
      <c r="C3305" t="s">
        <v>344</v>
      </c>
      <c r="D3305" t="s">
        <v>170</v>
      </c>
      <c r="E3305" t="s">
        <v>292</v>
      </c>
      <c r="F3305" s="328"/>
      <c r="G3305" s="328"/>
      <c r="H3305" s="328"/>
      <c r="I3305" s="328"/>
      <c r="J3305" s="328"/>
      <c r="K3305" s="328"/>
      <c r="L3305" s="328"/>
      <c r="M3305" s="328"/>
    </row>
    <row r="3306" spans="1:13" x14ac:dyDescent="0.35">
      <c r="A3306" t="s">
        <v>161</v>
      </c>
      <c r="B3306" t="s">
        <v>345</v>
      </c>
      <c r="C3306" t="s">
        <v>346</v>
      </c>
      <c r="D3306" t="s">
        <v>188</v>
      </c>
      <c r="E3306" t="s">
        <v>292</v>
      </c>
      <c r="F3306" s="444"/>
      <c r="G3306" s="444"/>
      <c r="H3306" s="444"/>
      <c r="I3306" s="444"/>
      <c r="J3306" s="444"/>
      <c r="K3306" s="444"/>
      <c r="L3306" s="444"/>
      <c r="M3306" s="444"/>
    </row>
    <row r="3307" spans="1:13" x14ac:dyDescent="0.35">
      <c r="A3307" t="s">
        <v>161</v>
      </c>
      <c r="B3307" t="s">
        <v>347</v>
      </c>
      <c r="C3307" t="s">
        <v>348</v>
      </c>
      <c r="D3307" t="s">
        <v>188</v>
      </c>
      <c r="E3307" t="s">
        <v>292</v>
      </c>
      <c r="F3307" s="444"/>
      <c r="G3307" s="444"/>
      <c r="H3307" s="444"/>
      <c r="I3307" s="444"/>
      <c r="J3307" s="444"/>
      <c r="K3307" s="444"/>
      <c r="L3307" s="444"/>
      <c r="M3307" s="444"/>
    </row>
    <row r="3308" spans="1:13" x14ac:dyDescent="0.35">
      <c r="A3308" t="s">
        <v>161</v>
      </c>
      <c r="B3308" t="s">
        <v>349</v>
      </c>
      <c r="C3308" t="s">
        <v>350</v>
      </c>
      <c r="D3308" t="s">
        <v>188</v>
      </c>
      <c r="E3308" t="s">
        <v>292</v>
      </c>
      <c r="F3308" s="443"/>
      <c r="G3308" s="443"/>
      <c r="H3308" s="443"/>
      <c r="I3308" s="443"/>
      <c r="J3308" s="443"/>
      <c r="K3308" s="443"/>
      <c r="L3308" s="443"/>
      <c r="M3308" s="443"/>
    </row>
    <row r="3309" spans="1:13" x14ac:dyDescent="0.35">
      <c r="A3309" t="s">
        <v>161</v>
      </c>
      <c r="B3309" t="s">
        <v>351</v>
      </c>
      <c r="C3309" t="s">
        <v>352</v>
      </c>
      <c r="D3309" t="s">
        <v>205</v>
      </c>
      <c r="E3309" t="s">
        <v>292</v>
      </c>
    </row>
    <row r="3310" spans="1:13" x14ac:dyDescent="0.35">
      <c r="A3310" t="s">
        <v>161</v>
      </c>
      <c r="B3310" t="s">
        <v>353</v>
      </c>
      <c r="C3310" t="s">
        <v>354</v>
      </c>
      <c r="D3310" t="s">
        <v>170</v>
      </c>
      <c r="E3310" t="s">
        <v>292</v>
      </c>
      <c r="F3310" s="328"/>
      <c r="G3310" s="328"/>
      <c r="H3310" s="328"/>
      <c r="I3310" s="328"/>
      <c r="J3310" s="328"/>
      <c r="K3310" s="328"/>
      <c r="L3310" s="328"/>
      <c r="M3310" s="328"/>
    </row>
    <row r="3311" spans="1:13" x14ac:dyDescent="0.35">
      <c r="A3311" t="s">
        <v>161</v>
      </c>
      <c r="B3311" t="s">
        <v>355</v>
      </c>
      <c r="C3311" t="s">
        <v>356</v>
      </c>
      <c r="D3311" t="s">
        <v>170</v>
      </c>
      <c r="E3311" t="s">
        <v>292</v>
      </c>
      <c r="F3311" s="328"/>
      <c r="G3311" s="328"/>
      <c r="H3311" s="328"/>
      <c r="I3311" s="328"/>
      <c r="J3311" s="328"/>
      <c r="K3311" s="328"/>
      <c r="L3311" s="328"/>
      <c r="M3311" s="328"/>
    </row>
    <row r="3312" spans="1:13" x14ac:dyDescent="0.35">
      <c r="A3312" t="s">
        <v>161</v>
      </c>
      <c r="B3312" t="s">
        <v>357</v>
      </c>
      <c r="C3312" t="s">
        <v>358</v>
      </c>
      <c r="D3312" t="s">
        <v>188</v>
      </c>
      <c r="E3312" t="s">
        <v>292</v>
      </c>
      <c r="F3312" s="443"/>
      <c r="G3312" s="443"/>
      <c r="H3312" s="443"/>
      <c r="I3312" s="443"/>
      <c r="J3312" s="443"/>
      <c r="K3312" s="443"/>
      <c r="L3312" s="443"/>
      <c r="M3312" s="443"/>
    </row>
    <row r="3313" spans="1:13" x14ac:dyDescent="0.35">
      <c r="A3313" t="s">
        <v>161</v>
      </c>
      <c r="B3313" t="s">
        <v>359</v>
      </c>
      <c r="C3313" t="s">
        <v>360</v>
      </c>
      <c r="D3313" t="s">
        <v>205</v>
      </c>
      <c r="E3313" t="s">
        <v>292</v>
      </c>
    </row>
    <row r="3314" spans="1:13" x14ac:dyDescent="0.35">
      <c r="A3314" t="s">
        <v>161</v>
      </c>
      <c r="B3314" t="s">
        <v>361</v>
      </c>
      <c r="C3314" t="s">
        <v>362</v>
      </c>
      <c r="D3314" t="s">
        <v>170</v>
      </c>
      <c r="E3314" t="s">
        <v>292</v>
      </c>
      <c r="F3314" s="328"/>
      <c r="G3314" s="328"/>
      <c r="H3314" s="328"/>
      <c r="I3314" s="328"/>
      <c r="J3314" s="328"/>
      <c r="K3314" s="328"/>
      <c r="L3314" s="328"/>
      <c r="M3314" s="328"/>
    </row>
    <row r="3315" spans="1:13" x14ac:dyDescent="0.35">
      <c r="A3315" t="s">
        <v>161</v>
      </c>
      <c r="B3315" t="s">
        <v>363</v>
      </c>
      <c r="C3315" t="s">
        <v>364</v>
      </c>
      <c r="D3315" t="s">
        <v>170</v>
      </c>
      <c r="E3315" t="s">
        <v>292</v>
      </c>
      <c r="F3315" s="328"/>
      <c r="G3315" s="328"/>
      <c r="H3315" s="328"/>
      <c r="I3315" s="328"/>
      <c r="J3315" s="328"/>
      <c r="K3315" s="328"/>
      <c r="L3315" s="328"/>
      <c r="M3315" s="328"/>
    </row>
    <row r="3316" spans="1:13" x14ac:dyDescent="0.35">
      <c r="A3316" t="s">
        <v>161</v>
      </c>
      <c r="B3316" t="s">
        <v>365</v>
      </c>
      <c r="C3316" t="s">
        <v>366</v>
      </c>
      <c r="D3316" t="s">
        <v>188</v>
      </c>
      <c r="E3316" t="s">
        <v>292</v>
      </c>
      <c r="F3316" s="443"/>
      <c r="G3316" s="443"/>
      <c r="H3316" s="443"/>
      <c r="I3316" s="443"/>
      <c r="J3316" s="443"/>
      <c r="K3316" s="443"/>
      <c r="L3316" s="443"/>
      <c r="M3316" s="443"/>
    </row>
    <row r="3317" spans="1:13" x14ac:dyDescent="0.35">
      <c r="A3317" t="s">
        <v>161</v>
      </c>
      <c r="B3317" t="s">
        <v>367</v>
      </c>
      <c r="C3317" t="s">
        <v>368</v>
      </c>
      <c r="D3317" t="s">
        <v>205</v>
      </c>
      <c r="E3317" t="s">
        <v>292</v>
      </c>
    </row>
    <row r="3318" spans="1:13" x14ac:dyDescent="0.35">
      <c r="A3318" t="s">
        <v>161</v>
      </c>
      <c r="B3318" t="s">
        <v>369</v>
      </c>
      <c r="C3318" t="s">
        <v>370</v>
      </c>
      <c r="D3318" t="s">
        <v>170</v>
      </c>
      <c r="E3318" t="s">
        <v>292</v>
      </c>
      <c r="F3318" s="328"/>
      <c r="G3318" s="328"/>
      <c r="H3318" s="328"/>
      <c r="I3318" s="328"/>
      <c r="J3318" s="328"/>
      <c r="K3318" s="328"/>
      <c r="L3318" s="328"/>
      <c r="M3318" s="328"/>
    </row>
    <row r="3319" spans="1:13" x14ac:dyDescent="0.35">
      <c r="A3319" t="s">
        <v>161</v>
      </c>
      <c r="B3319" t="s">
        <v>371</v>
      </c>
      <c r="C3319" t="s">
        <v>372</v>
      </c>
      <c r="D3319" t="s">
        <v>170</v>
      </c>
      <c r="E3319" t="s">
        <v>292</v>
      </c>
      <c r="F3319" s="328"/>
      <c r="G3319" s="328"/>
      <c r="H3319" s="328"/>
      <c r="I3319" s="328"/>
      <c r="J3319" s="328"/>
      <c r="K3319" s="328"/>
      <c r="L3319" s="328"/>
      <c r="M3319" s="328"/>
    </row>
    <row r="3320" spans="1:13" x14ac:dyDescent="0.35">
      <c r="A3320" t="s">
        <v>161</v>
      </c>
      <c r="B3320" t="s">
        <v>373</v>
      </c>
      <c r="C3320" t="s">
        <v>374</v>
      </c>
      <c r="D3320" t="s">
        <v>188</v>
      </c>
      <c r="E3320" t="s">
        <v>292</v>
      </c>
      <c r="F3320" s="443"/>
      <c r="G3320" s="443"/>
      <c r="H3320" s="443"/>
      <c r="I3320" s="443"/>
      <c r="J3320" s="443"/>
      <c r="K3320" s="443"/>
      <c r="L3320" s="443"/>
      <c r="M3320" s="443"/>
    </row>
    <row r="3321" spans="1:13" x14ac:dyDescent="0.35">
      <c r="A3321" t="s">
        <v>161</v>
      </c>
      <c r="B3321" t="s">
        <v>375</v>
      </c>
      <c r="C3321" t="s">
        <v>376</v>
      </c>
      <c r="D3321" t="s">
        <v>205</v>
      </c>
      <c r="E3321" t="s">
        <v>292</v>
      </c>
    </row>
    <row r="3322" spans="1:13" x14ac:dyDescent="0.35">
      <c r="A3322" t="s">
        <v>161</v>
      </c>
      <c r="B3322" t="s">
        <v>377</v>
      </c>
      <c r="C3322" t="s">
        <v>378</v>
      </c>
      <c r="D3322" t="s">
        <v>170</v>
      </c>
      <c r="E3322" t="s">
        <v>292</v>
      </c>
      <c r="F3322" s="328"/>
      <c r="G3322" s="328"/>
      <c r="H3322" s="328"/>
      <c r="I3322" s="328"/>
      <c r="J3322" s="328"/>
      <c r="K3322" s="328"/>
      <c r="L3322" s="328"/>
      <c r="M3322" s="328"/>
    </row>
    <row r="3323" spans="1:13" x14ac:dyDescent="0.35">
      <c r="A3323" t="s">
        <v>161</v>
      </c>
      <c r="B3323" t="s">
        <v>379</v>
      </c>
      <c r="C3323" t="s">
        <v>380</v>
      </c>
      <c r="D3323" t="s">
        <v>170</v>
      </c>
      <c r="E3323" t="s">
        <v>292</v>
      </c>
      <c r="F3323" s="328"/>
      <c r="G3323" s="328"/>
      <c r="H3323" s="328"/>
      <c r="I3323" s="328"/>
      <c r="J3323" s="328"/>
      <c r="K3323" s="328"/>
      <c r="L3323" s="328"/>
      <c r="M3323" s="328"/>
    </row>
    <row r="3324" spans="1:13" x14ac:dyDescent="0.35">
      <c r="A3324" t="s">
        <v>161</v>
      </c>
      <c r="B3324" t="s">
        <v>381</v>
      </c>
      <c r="C3324" t="s">
        <v>382</v>
      </c>
      <c r="D3324" t="s">
        <v>188</v>
      </c>
      <c r="E3324" t="s">
        <v>292</v>
      </c>
      <c r="F3324" s="444"/>
      <c r="G3324" s="444"/>
      <c r="H3324" s="444"/>
      <c r="I3324" s="444"/>
      <c r="J3324" s="444"/>
      <c r="K3324" s="444"/>
      <c r="L3324" s="444"/>
      <c r="M3324" s="444"/>
    </row>
    <row r="3325" spans="1:13" x14ac:dyDescent="0.35">
      <c r="A3325" t="s">
        <v>161</v>
      </c>
      <c r="B3325" t="s">
        <v>383</v>
      </c>
      <c r="C3325" t="s">
        <v>384</v>
      </c>
      <c r="D3325" t="s">
        <v>385</v>
      </c>
      <c r="E3325" t="s">
        <v>292</v>
      </c>
      <c r="F3325" s="443"/>
      <c r="G3325" s="443"/>
      <c r="H3325" s="443"/>
      <c r="I3325" s="443"/>
      <c r="J3325" s="443"/>
      <c r="K3325" s="443"/>
      <c r="L3325" s="443"/>
      <c r="M3325" s="443"/>
    </row>
    <row r="3326" spans="1:13" x14ac:dyDescent="0.35">
      <c r="A3326" t="s">
        <v>161</v>
      </c>
      <c r="B3326" t="s">
        <v>386</v>
      </c>
      <c r="C3326" t="s">
        <v>387</v>
      </c>
      <c r="D3326" t="s">
        <v>189</v>
      </c>
      <c r="E3326" t="s">
        <v>292</v>
      </c>
      <c r="F3326" s="444"/>
      <c r="G3326" s="444"/>
      <c r="H3326" s="444"/>
      <c r="I3326" s="444"/>
      <c r="J3326" s="444"/>
      <c r="K3326" s="444"/>
      <c r="L3326" s="444"/>
      <c r="M3326" s="444"/>
    </row>
    <row r="3327" spans="1:13" x14ac:dyDescent="0.35">
      <c r="A3327" t="s">
        <v>161</v>
      </c>
      <c r="B3327" t="s">
        <v>388</v>
      </c>
      <c r="C3327" t="s">
        <v>389</v>
      </c>
      <c r="D3327" t="s">
        <v>205</v>
      </c>
      <c r="E3327" t="s">
        <v>292</v>
      </c>
    </row>
    <row r="3328" spans="1:13" x14ac:dyDescent="0.35">
      <c r="A3328" t="s">
        <v>161</v>
      </c>
      <c r="B3328" t="s">
        <v>390</v>
      </c>
      <c r="C3328" t="s">
        <v>391</v>
      </c>
      <c r="D3328" t="s">
        <v>176</v>
      </c>
      <c r="E3328" t="s">
        <v>292</v>
      </c>
      <c r="F3328" s="445"/>
      <c r="G3328" s="445"/>
      <c r="H3328" s="445"/>
      <c r="I3328" s="445"/>
      <c r="J3328" s="445"/>
      <c r="K3328" s="445"/>
      <c r="L3328" s="445"/>
      <c r="M3328" s="445"/>
    </row>
    <row r="3329" spans="1:13" x14ac:dyDescent="0.35">
      <c r="A3329" t="s">
        <v>161</v>
      </c>
      <c r="B3329" t="s">
        <v>392</v>
      </c>
      <c r="C3329" t="s">
        <v>393</v>
      </c>
      <c r="D3329" t="s">
        <v>205</v>
      </c>
      <c r="E3329" t="s">
        <v>292</v>
      </c>
    </row>
    <row r="3330" spans="1:13" x14ac:dyDescent="0.35">
      <c r="A3330" t="s">
        <v>161</v>
      </c>
      <c r="B3330" t="s">
        <v>394</v>
      </c>
      <c r="C3330" t="s">
        <v>395</v>
      </c>
      <c r="D3330" t="s">
        <v>188</v>
      </c>
      <c r="E3330" t="s">
        <v>292</v>
      </c>
      <c r="F3330" s="444"/>
      <c r="G3330" s="444"/>
      <c r="H3330" s="444"/>
      <c r="I3330" s="444"/>
      <c r="J3330" s="444"/>
      <c r="K3330" s="444"/>
      <c r="L3330" s="444"/>
      <c r="M3330" s="444"/>
    </row>
    <row r="3331" spans="1:13" x14ac:dyDescent="0.35">
      <c r="A3331" t="s">
        <v>161</v>
      </c>
      <c r="B3331" t="s">
        <v>396</v>
      </c>
      <c r="C3331" t="s">
        <v>397</v>
      </c>
      <c r="D3331" t="s">
        <v>205</v>
      </c>
      <c r="E3331" t="s">
        <v>292</v>
      </c>
    </row>
    <row r="3332" spans="1:13" x14ac:dyDescent="0.35">
      <c r="A3332" t="s">
        <v>161</v>
      </c>
      <c r="B3332" t="s">
        <v>398</v>
      </c>
      <c r="C3332" t="s">
        <v>399</v>
      </c>
      <c r="D3332" t="s">
        <v>188</v>
      </c>
      <c r="E3332" t="s">
        <v>292</v>
      </c>
      <c r="F3332" s="444"/>
      <c r="G3332" s="444"/>
      <c r="H3332" s="444"/>
      <c r="I3332" s="444"/>
      <c r="J3332" s="444"/>
      <c r="K3332" s="444"/>
      <c r="L3332" s="444"/>
      <c r="M3332" s="444"/>
    </row>
    <row r="3333" spans="1:13" x14ac:dyDescent="0.35">
      <c r="A3333" t="s">
        <v>161</v>
      </c>
      <c r="B3333" t="s">
        <v>400</v>
      </c>
      <c r="C3333" t="s">
        <v>401</v>
      </c>
      <c r="D3333" t="s">
        <v>205</v>
      </c>
      <c r="E3333" t="s">
        <v>292</v>
      </c>
    </row>
    <row r="3334" spans="1:13" x14ac:dyDescent="0.35">
      <c r="A3334" t="s">
        <v>161</v>
      </c>
      <c r="B3334" t="s">
        <v>402</v>
      </c>
      <c r="C3334" t="s">
        <v>403</v>
      </c>
      <c r="D3334" t="s">
        <v>189</v>
      </c>
      <c r="E3334" t="s">
        <v>292</v>
      </c>
      <c r="F3334" s="443"/>
      <c r="G3334" s="443"/>
      <c r="H3334" s="443"/>
      <c r="I3334" s="443"/>
      <c r="J3334" s="443"/>
      <c r="K3334" s="443"/>
      <c r="L3334" s="443"/>
      <c r="M3334" s="443"/>
    </row>
    <row r="3335" spans="1:13" x14ac:dyDescent="0.35">
      <c r="A3335" t="s">
        <v>161</v>
      </c>
      <c r="B3335" t="s">
        <v>404</v>
      </c>
      <c r="C3335" t="s">
        <v>405</v>
      </c>
      <c r="D3335" t="s">
        <v>205</v>
      </c>
      <c r="E3335" t="s">
        <v>292</v>
      </c>
    </row>
    <row r="3336" spans="1:13" x14ac:dyDescent="0.35">
      <c r="A3336" t="s">
        <v>161</v>
      </c>
      <c r="B3336" t="s">
        <v>406</v>
      </c>
      <c r="C3336" t="s">
        <v>407</v>
      </c>
      <c r="D3336" t="s">
        <v>188</v>
      </c>
      <c r="E3336" t="s">
        <v>292</v>
      </c>
      <c r="F3336" s="444"/>
      <c r="G3336" s="444"/>
      <c r="H3336" s="444"/>
      <c r="I3336" s="444"/>
      <c r="J3336" s="444"/>
      <c r="K3336" s="444"/>
      <c r="L3336" s="444"/>
      <c r="M3336" s="444"/>
    </row>
    <row r="3337" spans="1:13" x14ac:dyDescent="0.35">
      <c r="A3337" t="s">
        <v>161</v>
      </c>
      <c r="B3337" t="s">
        <v>408</v>
      </c>
      <c r="C3337" t="s">
        <v>409</v>
      </c>
      <c r="D3337" t="s">
        <v>182</v>
      </c>
      <c r="E3337" t="s">
        <v>292</v>
      </c>
      <c r="F3337" s="443"/>
      <c r="G3337" s="443"/>
      <c r="H3337" s="443"/>
      <c r="I3337" s="443">
        <v>6176.8</v>
      </c>
      <c r="J3337" s="443"/>
      <c r="K3337" s="443"/>
      <c r="L3337" s="443"/>
      <c r="M3337" s="443"/>
    </row>
    <row r="3338" spans="1:13" x14ac:dyDescent="0.35">
      <c r="A3338" t="s">
        <v>161</v>
      </c>
      <c r="B3338" t="s">
        <v>410</v>
      </c>
      <c r="C3338" t="s">
        <v>411</v>
      </c>
      <c r="D3338" t="s">
        <v>188</v>
      </c>
      <c r="E3338" t="s">
        <v>292</v>
      </c>
      <c r="F3338" s="446"/>
      <c r="G3338" s="446"/>
      <c r="H3338" s="446"/>
      <c r="I3338" s="446"/>
      <c r="J3338" s="446"/>
      <c r="K3338" s="446"/>
      <c r="L3338" s="446"/>
      <c r="M3338" s="446"/>
    </row>
    <row r="3339" spans="1:13" x14ac:dyDescent="0.35">
      <c r="A3339" t="s">
        <v>161</v>
      </c>
      <c r="B3339" t="s">
        <v>412</v>
      </c>
      <c r="C3339" t="s">
        <v>413</v>
      </c>
      <c r="D3339" t="s">
        <v>188</v>
      </c>
      <c r="E3339" t="s">
        <v>292</v>
      </c>
      <c r="F3339" s="444"/>
      <c r="G3339" s="444"/>
      <c r="H3339" s="444"/>
      <c r="I3339" s="444"/>
      <c r="J3339" s="444"/>
      <c r="K3339" s="444"/>
      <c r="L3339" s="444"/>
      <c r="M3339" s="444"/>
    </row>
    <row r="3340" spans="1:13" x14ac:dyDescent="0.35">
      <c r="A3340" t="s">
        <v>161</v>
      </c>
      <c r="B3340" t="s">
        <v>414</v>
      </c>
      <c r="C3340" t="s">
        <v>415</v>
      </c>
      <c r="D3340" t="s">
        <v>188</v>
      </c>
      <c r="E3340" t="s">
        <v>292</v>
      </c>
      <c r="F3340" s="446"/>
      <c r="G3340" s="446"/>
      <c r="H3340" s="446"/>
      <c r="I3340" s="446"/>
      <c r="J3340" s="446"/>
      <c r="K3340" s="446"/>
      <c r="L3340" s="446"/>
      <c r="M3340" s="446"/>
    </row>
    <row r="3341" spans="1:13" x14ac:dyDescent="0.35">
      <c r="A3341" t="s">
        <v>161</v>
      </c>
      <c r="B3341" t="s">
        <v>416</v>
      </c>
      <c r="C3341" t="s">
        <v>417</v>
      </c>
      <c r="D3341" t="s">
        <v>188</v>
      </c>
      <c r="E3341" t="s">
        <v>292</v>
      </c>
      <c r="F3341" s="444"/>
      <c r="G3341" s="444"/>
      <c r="H3341" s="444"/>
      <c r="I3341" s="444"/>
      <c r="J3341" s="444"/>
      <c r="K3341" s="444"/>
      <c r="L3341" s="444"/>
      <c r="M3341" s="444"/>
    </row>
    <row r="3342" spans="1:13" x14ac:dyDescent="0.35">
      <c r="A3342" t="s">
        <v>161</v>
      </c>
      <c r="B3342" t="s">
        <v>418</v>
      </c>
      <c r="C3342" t="s">
        <v>419</v>
      </c>
      <c r="D3342" t="s">
        <v>188</v>
      </c>
      <c r="E3342" t="s">
        <v>292</v>
      </c>
      <c r="F3342" s="446"/>
      <c r="G3342" s="446"/>
      <c r="H3342" s="446"/>
      <c r="I3342" s="446"/>
      <c r="J3342" s="446"/>
      <c r="K3342" s="446"/>
      <c r="L3342" s="446"/>
      <c r="M3342" s="446"/>
    </row>
    <row r="3343" spans="1:13" x14ac:dyDescent="0.35">
      <c r="A3343" t="s">
        <v>161</v>
      </c>
      <c r="B3343" t="s">
        <v>420</v>
      </c>
      <c r="C3343" t="s">
        <v>421</v>
      </c>
      <c r="D3343">
        <v>0</v>
      </c>
      <c r="E3343" t="s">
        <v>292</v>
      </c>
      <c r="F3343" s="328"/>
      <c r="G3343" s="328"/>
      <c r="H3343" s="328"/>
      <c r="I3343" s="328">
        <v>1348.6320000000001</v>
      </c>
      <c r="J3343" s="328"/>
      <c r="K3343" s="328"/>
      <c r="L3343" s="328"/>
      <c r="M3343" s="328"/>
    </row>
    <row r="3344" spans="1:13" x14ac:dyDescent="0.35">
      <c r="A3344" t="s">
        <v>161</v>
      </c>
      <c r="B3344" t="s">
        <v>422</v>
      </c>
      <c r="C3344" t="s">
        <v>423</v>
      </c>
      <c r="D3344" t="s">
        <v>424</v>
      </c>
      <c r="E3344" t="s">
        <v>292</v>
      </c>
      <c r="F3344" s="444"/>
      <c r="G3344" s="444"/>
      <c r="H3344" s="444"/>
      <c r="I3344" s="444">
        <v>204.42</v>
      </c>
      <c r="J3344" s="444"/>
      <c r="K3344" s="444"/>
      <c r="L3344" s="444"/>
      <c r="M3344" s="444"/>
    </row>
    <row r="3345" spans="1:13" x14ac:dyDescent="0.35">
      <c r="A3345" t="s">
        <v>161</v>
      </c>
      <c r="B3345" t="s">
        <v>425</v>
      </c>
      <c r="C3345" t="s">
        <v>426</v>
      </c>
      <c r="D3345" t="s">
        <v>427</v>
      </c>
      <c r="E3345" t="s">
        <v>292</v>
      </c>
      <c r="F3345" s="444">
        <v>129</v>
      </c>
      <c r="G3345" s="444">
        <v>133.19999999999999</v>
      </c>
      <c r="H3345" s="444">
        <v>128.4</v>
      </c>
      <c r="I3345" s="444">
        <v>151.57581905219499</v>
      </c>
      <c r="J3345" s="444"/>
      <c r="K3345" s="444"/>
      <c r="L3345" s="444"/>
      <c r="M3345" s="444"/>
    </row>
    <row r="3346" spans="1:13" x14ac:dyDescent="0.35">
      <c r="A3346" t="s">
        <v>161</v>
      </c>
      <c r="B3346" t="s">
        <v>428</v>
      </c>
      <c r="C3346" t="s">
        <v>429</v>
      </c>
      <c r="D3346" t="s">
        <v>424</v>
      </c>
      <c r="E3346" t="s">
        <v>292</v>
      </c>
      <c r="F3346" s="444">
        <v>72.3</v>
      </c>
      <c r="G3346" s="444">
        <v>69.900000000000006</v>
      </c>
      <c r="H3346" s="444">
        <v>64.7</v>
      </c>
      <c r="I3346" s="444">
        <v>65.5</v>
      </c>
      <c r="J3346" s="444"/>
      <c r="K3346" s="444"/>
      <c r="L3346" s="444"/>
      <c r="M3346" s="444"/>
    </row>
    <row r="3347" spans="1:13" x14ac:dyDescent="0.35">
      <c r="A3347" t="s">
        <v>161</v>
      </c>
      <c r="B3347" t="s">
        <v>430</v>
      </c>
      <c r="C3347" t="s">
        <v>431</v>
      </c>
      <c r="D3347" t="s">
        <v>424</v>
      </c>
      <c r="E3347" t="s">
        <v>292</v>
      </c>
      <c r="F3347" s="444"/>
      <c r="G3347" s="444"/>
      <c r="H3347" s="444"/>
      <c r="I3347" s="444">
        <v>69</v>
      </c>
      <c r="J3347" s="444"/>
      <c r="K3347" s="444"/>
      <c r="L3347" s="444"/>
      <c r="M3347" s="444"/>
    </row>
    <row r="3348" spans="1:13" x14ac:dyDescent="0.35">
      <c r="A3348" t="s">
        <v>161</v>
      </c>
      <c r="B3348" t="s">
        <v>432</v>
      </c>
      <c r="C3348" t="s">
        <v>433</v>
      </c>
      <c r="D3348" t="s">
        <v>424</v>
      </c>
      <c r="E3348" t="s">
        <v>292</v>
      </c>
      <c r="F3348" s="444"/>
      <c r="G3348" s="444"/>
      <c r="H3348" s="444"/>
      <c r="I3348" s="444">
        <v>66.7</v>
      </c>
      <c r="J3348" s="444"/>
      <c r="K3348" s="444"/>
      <c r="L3348" s="444"/>
      <c r="M3348" s="444"/>
    </row>
    <row r="3349" spans="1:13" x14ac:dyDescent="0.35">
      <c r="A3349" t="s">
        <v>161</v>
      </c>
      <c r="B3349" t="s">
        <v>434</v>
      </c>
      <c r="C3349" t="s">
        <v>435</v>
      </c>
      <c r="D3349" t="s">
        <v>427</v>
      </c>
      <c r="E3349" t="s">
        <v>292</v>
      </c>
      <c r="F3349" s="444"/>
      <c r="G3349" s="444"/>
      <c r="H3349" s="444"/>
      <c r="I3349" s="444">
        <v>130.19999999999999</v>
      </c>
      <c r="J3349" s="444"/>
      <c r="K3349" s="444"/>
      <c r="L3349" s="444"/>
      <c r="M3349" s="444"/>
    </row>
    <row r="3350" spans="1:13" x14ac:dyDescent="0.35">
      <c r="A3350" t="s">
        <v>161</v>
      </c>
      <c r="B3350" t="s">
        <v>436</v>
      </c>
      <c r="C3350" t="s">
        <v>437</v>
      </c>
      <c r="D3350" t="s">
        <v>427</v>
      </c>
      <c r="E3350" t="s">
        <v>292</v>
      </c>
      <c r="F3350" s="444"/>
      <c r="G3350" s="444"/>
      <c r="H3350" s="444"/>
      <c r="I3350" s="444">
        <v>137.69999999999999</v>
      </c>
      <c r="J3350" s="444"/>
      <c r="K3350" s="444"/>
      <c r="L3350" s="444"/>
      <c r="M3350" s="444"/>
    </row>
    <row r="3351" spans="1:13" x14ac:dyDescent="0.35">
      <c r="A3351" t="s">
        <v>161</v>
      </c>
      <c r="B3351" t="s">
        <v>438</v>
      </c>
      <c r="C3351" t="s">
        <v>439</v>
      </c>
      <c r="D3351">
        <v>0</v>
      </c>
      <c r="E3351" t="s">
        <v>292</v>
      </c>
      <c r="F3351" s="444"/>
      <c r="G3351" s="444"/>
      <c r="H3351" s="444"/>
      <c r="I3351" s="444">
        <v>598.80999999999995</v>
      </c>
      <c r="J3351" s="444"/>
      <c r="K3351" s="444"/>
      <c r="L3351" s="444"/>
      <c r="M3351" s="444"/>
    </row>
    <row r="3352" spans="1:13" x14ac:dyDescent="0.35">
      <c r="A3352" t="s">
        <v>161</v>
      </c>
      <c r="B3352" t="s">
        <v>440</v>
      </c>
      <c r="C3352" t="s">
        <v>441</v>
      </c>
      <c r="D3352" t="s">
        <v>188</v>
      </c>
      <c r="E3352" t="s">
        <v>292</v>
      </c>
      <c r="F3352" s="446"/>
      <c r="G3352" s="446"/>
      <c r="H3352" s="446"/>
      <c r="I3352" s="446"/>
      <c r="J3352" s="446"/>
      <c r="K3352" s="446"/>
      <c r="L3352" s="446"/>
      <c r="M3352" s="446"/>
    </row>
    <row r="3353" spans="1:13" x14ac:dyDescent="0.35">
      <c r="A3353" t="s">
        <v>161</v>
      </c>
      <c r="B3353" t="s">
        <v>442</v>
      </c>
      <c r="C3353" t="s">
        <v>443</v>
      </c>
      <c r="D3353" t="s">
        <v>188</v>
      </c>
      <c r="E3353" t="s">
        <v>292</v>
      </c>
      <c r="F3353" s="446"/>
      <c r="G3353" s="446"/>
      <c r="H3353" s="446"/>
      <c r="I3353" s="446"/>
      <c r="J3353" s="446"/>
      <c r="K3353" s="446"/>
      <c r="L3353" s="446"/>
      <c r="M3353" s="446"/>
    </row>
    <row r="3354" spans="1:13" ht="38.25" x14ac:dyDescent="0.35">
      <c r="A3354" t="s">
        <v>161</v>
      </c>
      <c r="B3354" t="s">
        <v>444</v>
      </c>
      <c r="C3354" s="327" t="s">
        <v>445</v>
      </c>
      <c r="D3354" t="s">
        <v>424</v>
      </c>
      <c r="E3354" t="s">
        <v>292</v>
      </c>
      <c r="F3354" s="444"/>
      <c r="G3354" s="444"/>
      <c r="H3354" s="444"/>
      <c r="I3354" s="444"/>
      <c r="J3354" s="444"/>
      <c r="K3354" s="444"/>
      <c r="L3354" s="444"/>
      <c r="M3354" s="444"/>
    </row>
    <row r="3355" spans="1:13" ht="25.5" x14ac:dyDescent="0.35">
      <c r="A3355" t="s">
        <v>161</v>
      </c>
      <c r="B3355" t="s">
        <v>446</v>
      </c>
      <c r="C3355" s="327" t="s">
        <v>447</v>
      </c>
      <c r="D3355" t="s">
        <v>424</v>
      </c>
      <c r="E3355" t="s">
        <v>292</v>
      </c>
      <c r="F3355" s="444"/>
      <c r="G3355" s="444"/>
      <c r="H3355" s="444"/>
      <c r="I3355" s="444"/>
      <c r="J3355" s="444"/>
      <c r="K3355" s="444"/>
      <c r="L3355" s="444"/>
      <c r="M3355" s="444"/>
    </row>
    <row r="3356" spans="1:13" x14ac:dyDescent="0.35">
      <c r="A3356" t="s">
        <v>161</v>
      </c>
      <c r="B3356" t="s">
        <v>448</v>
      </c>
      <c r="C3356" t="s">
        <v>449</v>
      </c>
      <c r="D3356">
        <v>0</v>
      </c>
      <c r="E3356" t="s">
        <v>292</v>
      </c>
      <c r="F3356" s="328"/>
      <c r="G3356" s="328"/>
      <c r="H3356" s="328"/>
      <c r="I3356" s="328"/>
      <c r="J3356" s="328"/>
      <c r="K3356" s="328"/>
      <c r="L3356" s="328"/>
      <c r="M3356" s="328"/>
    </row>
    <row r="3357" spans="1:13" x14ac:dyDescent="0.35">
      <c r="A3357" t="s">
        <v>161</v>
      </c>
      <c r="B3357" t="s">
        <v>450</v>
      </c>
      <c r="C3357" t="s">
        <v>451</v>
      </c>
      <c r="D3357" t="s">
        <v>188</v>
      </c>
      <c r="E3357" t="s">
        <v>292</v>
      </c>
      <c r="F3357" s="446"/>
      <c r="G3357" s="446"/>
      <c r="H3357" s="446"/>
      <c r="I3357" s="446"/>
      <c r="J3357" s="446"/>
      <c r="K3357" s="446"/>
      <c r="L3357" s="446"/>
      <c r="M3357" s="446"/>
    </row>
    <row r="3358" spans="1:13" x14ac:dyDescent="0.35">
      <c r="A3358" t="s">
        <v>161</v>
      </c>
      <c r="B3358" t="s">
        <v>452</v>
      </c>
      <c r="C3358" t="s">
        <v>453</v>
      </c>
      <c r="D3358" t="s">
        <v>188</v>
      </c>
      <c r="E3358" t="s">
        <v>292</v>
      </c>
      <c r="F3358" s="446"/>
      <c r="G3358" s="446"/>
      <c r="H3358" s="446"/>
      <c r="I3358" s="446"/>
      <c r="J3358" s="446"/>
      <c r="K3358" s="446"/>
      <c r="L3358" s="446"/>
      <c r="M3358" s="446"/>
    </row>
    <row r="3359" spans="1:13" x14ac:dyDescent="0.35">
      <c r="A3359" t="s">
        <v>161</v>
      </c>
      <c r="B3359" t="s">
        <v>454</v>
      </c>
      <c r="C3359" t="s">
        <v>455</v>
      </c>
      <c r="D3359" t="s">
        <v>188</v>
      </c>
      <c r="E3359" t="s">
        <v>292</v>
      </c>
      <c r="F3359" s="446"/>
      <c r="G3359" s="446"/>
      <c r="H3359" s="446"/>
      <c r="I3359" s="446"/>
      <c r="J3359" s="446"/>
      <c r="K3359" s="446"/>
      <c r="L3359" s="446"/>
      <c r="M3359" s="446"/>
    </row>
    <row r="3360" spans="1:13" x14ac:dyDescent="0.35">
      <c r="A3360" t="s">
        <v>161</v>
      </c>
      <c r="B3360" t="s">
        <v>456</v>
      </c>
      <c r="C3360" t="s">
        <v>457</v>
      </c>
      <c r="D3360" t="s">
        <v>188</v>
      </c>
      <c r="E3360" t="s">
        <v>292</v>
      </c>
      <c r="F3360" s="446"/>
      <c r="G3360" s="446"/>
      <c r="H3360" s="446"/>
      <c r="I3360" s="446"/>
      <c r="J3360" s="446"/>
      <c r="K3360" s="446"/>
      <c r="L3360" s="446"/>
      <c r="M3360" s="446"/>
    </row>
    <row r="3361" spans="1:13" x14ac:dyDescent="0.35">
      <c r="A3361" t="s">
        <v>161</v>
      </c>
      <c r="B3361" t="s">
        <v>458</v>
      </c>
      <c r="C3361" t="s">
        <v>459</v>
      </c>
      <c r="D3361" t="s">
        <v>172</v>
      </c>
      <c r="E3361" t="s">
        <v>292</v>
      </c>
      <c r="F3361" s="328"/>
      <c r="G3361" s="328"/>
      <c r="H3361" s="328"/>
      <c r="I3361" s="328"/>
      <c r="J3361" s="328"/>
      <c r="K3361" s="328"/>
      <c r="L3361" s="328"/>
      <c r="M3361" s="328"/>
    </row>
    <row r="3362" spans="1:13" x14ac:dyDescent="0.35">
      <c r="A3362" t="s">
        <v>161</v>
      </c>
      <c r="B3362" t="s">
        <v>460</v>
      </c>
      <c r="C3362" t="s">
        <v>461</v>
      </c>
      <c r="D3362" t="s">
        <v>188</v>
      </c>
      <c r="E3362" t="s">
        <v>292</v>
      </c>
      <c r="F3362" s="446"/>
      <c r="G3362" s="446"/>
      <c r="H3362" s="446"/>
      <c r="I3362" s="446"/>
      <c r="J3362" s="446"/>
      <c r="K3362" s="446"/>
      <c r="L3362" s="446"/>
      <c r="M3362" s="446"/>
    </row>
    <row r="3363" spans="1:13" x14ac:dyDescent="0.35">
      <c r="A3363" t="s">
        <v>161</v>
      </c>
      <c r="B3363" t="s">
        <v>462</v>
      </c>
      <c r="C3363" t="s">
        <v>463</v>
      </c>
      <c r="D3363" t="s">
        <v>188</v>
      </c>
      <c r="E3363" t="s">
        <v>292</v>
      </c>
      <c r="F3363" s="446"/>
      <c r="G3363" s="446"/>
      <c r="H3363" s="446"/>
      <c r="I3363" s="446"/>
      <c r="J3363" s="446"/>
      <c r="K3363" s="446"/>
      <c r="L3363" s="446"/>
      <c r="M3363" s="446"/>
    </row>
    <row r="3364" spans="1:13" x14ac:dyDescent="0.35">
      <c r="A3364" t="s">
        <v>161</v>
      </c>
      <c r="B3364" t="s">
        <v>464</v>
      </c>
      <c r="C3364" t="s">
        <v>465</v>
      </c>
      <c r="D3364" t="s">
        <v>188</v>
      </c>
      <c r="E3364" t="s">
        <v>292</v>
      </c>
      <c r="F3364" s="446"/>
      <c r="G3364" s="446"/>
      <c r="H3364" s="446"/>
      <c r="I3364" s="446"/>
      <c r="J3364" s="446"/>
      <c r="K3364" s="446"/>
      <c r="L3364" s="446"/>
      <c r="M3364" s="446"/>
    </row>
    <row r="3365" spans="1:13" x14ac:dyDescent="0.35">
      <c r="A3365" t="s">
        <v>161</v>
      </c>
      <c r="B3365" t="s">
        <v>466</v>
      </c>
      <c r="C3365" t="s">
        <v>467</v>
      </c>
      <c r="D3365" t="s">
        <v>182</v>
      </c>
      <c r="E3365" t="s">
        <v>292</v>
      </c>
      <c r="F3365" s="328"/>
      <c r="G3365" s="328"/>
      <c r="H3365" s="328"/>
      <c r="I3365" s="328"/>
      <c r="J3365" s="328"/>
      <c r="K3365" s="328"/>
      <c r="L3365" s="328"/>
      <c r="M3365" s="328"/>
    </row>
    <row r="3366" spans="1:13" x14ac:dyDescent="0.35">
      <c r="A3366" t="s">
        <v>161</v>
      </c>
      <c r="B3366" t="s">
        <v>468</v>
      </c>
      <c r="C3366" t="s">
        <v>469</v>
      </c>
      <c r="D3366" t="s">
        <v>188</v>
      </c>
      <c r="E3366" t="s">
        <v>292</v>
      </c>
      <c r="F3366" s="446"/>
      <c r="G3366" s="446"/>
      <c r="H3366" s="446"/>
      <c r="I3366" s="446"/>
      <c r="J3366" s="446"/>
      <c r="K3366" s="446"/>
      <c r="L3366" s="446"/>
      <c r="M3366" s="446"/>
    </row>
    <row r="3367" spans="1:13" x14ac:dyDescent="0.35">
      <c r="A3367" t="s">
        <v>161</v>
      </c>
      <c r="B3367" t="s">
        <v>470</v>
      </c>
      <c r="C3367" t="s">
        <v>471</v>
      </c>
      <c r="D3367" t="s">
        <v>182</v>
      </c>
      <c r="E3367" t="s">
        <v>292</v>
      </c>
      <c r="F3367" s="328"/>
      <c r="G3367" s="328"/>
      <c r="H3367" s="328"/>
      <c r="I3367" s="328"/>
      <c r="J3367" s="328"/>
      <c r="K3367" s="328"/>
      <c r="L3367" s="328"/>
      <c r="M3367" s="328"/>
    </row>
    <row r="3368" spans="1:13" x14ac:dyDescent="0.35">
      <c r="A3368" t="s">
        <v>161</v>
      </c>
      <c r="B3368" t="s">
        <v>472</v>
      </c>
      <c r="C3368" t="s">
        <v>473</v>
      </c>
      <c r="D3368" t="s">
        <v>188</v>
      </c>
      <c r="E3368" t="s">
        <v>292</v>
      </c>
      <c r="F3368" s="446"/>
      <c r="G3368" s="446"/>
      <c r="H3368" s="446"/>
      <c r="I3368" s="446"/>
      <c r="J3368" s="446"/>
      <c r="K3368" s="446"/>
      <c r="L3368" s="446"/>
      <c r="M3368" s="446"/>
    </row>
    <row r="3369" spans="1:13" x14ac:dyDescent="0.35">
      <c r="A3369" t="s">
        <v>161</v>
      </c>
      <c r="B3369" t="s">
        <v>474</v>
      </c>
      <c r="C3369" t="s">
        <v>475</v>
      </c>
      <c r="D3369" t="s">
        <v>170</v>
      </c>
      <c r="E3369" t="s">
        <v>292</v>
      </c>
      <c r="F3369" s="328"/>
      <c r="G3369" s="328"/>
      <c r="H3369" s="328"/>
      <c r="I3369" s="328"/>
      <c r="J3369" s="328"/>
      <c r="K3369" s="328"/>
      <c r="L3369" s="328"/>
      <c r="M3369" s="328"/>
    </row>
    <row r="3370" spans="1:13" x14ac:dyDescent="0.35">
      <c r="A3370" t="s">
        <v>161</v>
      </c>
      <c r="B3370" t="s">
        <v>476</v>
      </c>
      <c r="C3370" t="s">
        <v>477</v>
      </c>
      <c r="D3370" t="s">
        <v>170</v>
      </c>
      <c r="E3370" t="s">
        <v>292</v>
      </c>
      <c r="F3370" s="328"/>
      <c r="G3370" s="328"/>
      <c r="H3370" s="328"/>
      <c r="I3370" s="328"/>
      <c r="J3370" s="328"/>
      <c r="K3370" s="328"/>
      <c r="L3370" s="328"/>
      <c r="M3370" s="328"/>
    </row>
    <row r="3371" spans="1:13" x14ac:dyDescent="0.35">
      <c r="A3371" t="s">
        <v>161</v>
      </c>
      <c r="B3371" t="s">
        <v>478</v>
      </c>
      <c r="C3371" t="s">
        <v>479</v>
      </c>
      <c r="D3371" t="s">
        <v>170</v>
      </c>
      <c r="E3371" t="s">
        <v>292</v>
      </c>
      <c r="F3371" s="328"/>
      <c r="G3371" s="328"/>
      <c r="H3371" s="328"/>
      <c r="I3371" s="328"/>
      <c r="J3371" s="328"/>
      <c r="K3371" s="328"/>
      <c r="L3371" s="328"/>
      <c r="M3371" s="328"/>
    </row>
    <row r="3372" spans="1:13" x14ac:dyDescent="0.35">
      <c r="A3372" t="s">
        <v>161</v>
      </c>
      <c r="B3372" t="s">
        <v>480</v>
      </c>
      <c r="C3372" t="s">
        <v>481</v>
      </c>
      <c r="D3372" t="s">
        <v>170</v>
      </c>
      <c r="E3372" t="s">
        <v>292</v>
      </c>
      <c r="F3372" s="328"/>
      <c r="G3372" s="328"/>
      <c r="H3372" s="328"/>
      <c r="I3372" s="328"/>
      <c r="J3372" s="328"/>
      <c r="K3372" s="328"/>
      <c r="L3372" s="328"/>
      <c r="M3372" s="328"/>
    </row>
    <row r="3373" spans="1:13" x14ac:dyDescent="0.35">
      <c r="A3373" t="s">
        <v>161</v>
      </c>
      <c r="B3373" t="s">
        <v>482</v>
      </c>
      <c r="C3373" t="s">
        <v>483</v>
      </c>
      <c r="D3373" t="s">
        <v>170</v>
      </c>
      <c r="E3373" t="s">
        <v>292</v>
      </c>
      <c r="F3373" s="328"/>
      <c r="G3373" s="328"/>
      <c r="H3373" s="328"/>
      <c r="I3373" s="328"/>
      <c r="J3373" s="328"/>
      <c r="K3373" s="328"/>
      <c r="L3373" s="328"/>
      <c r="M3373" s="328"/>
    </row>
    <row r="3374" spans="1:13" x14ac:dyDescent="0.35">
      <c r="A3374" t="s">
        <v>161</v>
      </c>
      <c r="B3374" t="s">
        <v>484</v>
      </c>
      <c r="C3374" t="s">
        <v>485</v>
      </c>
      <c r="D3374" t="s">
        <v>170</v>
      </c>
      <c r="E3374" t="s">
        <v>292</v>
      </c>
      <c r="F3374" s="328"/>
      <c r="G3374" s="328"/>
      <c r="H3374" s="328"/>
      <c r="I3374" s="328"/>
      <c r="J3374" s="328"/>
      <c r="K3374" s="328"/>
      <c r="L3374" s="328"/>
      <c r="M3374" s="328"/>
    </row>
    <row r="3375" spans="1:13" x14ac:dyDescent="0.35">
      <c r="A3375" t="s">
        <v>161</v>
      </c>
      <c r="B3375" t="s">
        <v>486</v>
      </c>
      <c r="C3375" t="s">
        <v>487</v>
      </c>
      <c r="D3375" t="s">
        <v>170</v>
      </c>
      <c r="E3375" t="s">
        <v>292</v>
      </c>
      <c r="F3375" s="328"/>
      <c r="G3375" s="328"/>
      <c r="H3375" s="328"/>
      <c r="I3375" s="328"/>
      <c r="J3375" s="328"/>
      <c r="K3375" s="328"/>
      <c r="L3375" s="328"/>
      <c r="M3375" s="328"/>
    </row>
    <row r="3376" spans="1:13" x14ac:dyDescent="0.35">
      <c r="A3376" t="s">
        <v>161</v>
      </c>
      <c r="B3376" t="s">
        <v>488</v>
      </c>
      <c r="C3376" t="s">
        <v>489</v>
      </c>
      <c r="D3376" t="s">
        <v>170</v>
      </c>
      <c r="E3376" t="s">
        <v>292</v>
      </c>
      <c r="F3376" s="328"/>
      <c r="G3376" s="328"/>
      <c r="H3376" s="328"/>
      <c r="I3376" s="328"/>
      <c r="J3376" s="328"/>
      <c r="K3376" s="328"/>
      <c r="L3376" s="328"/>
      <c r="M3376" s="328"/>
    </row>
    <row r="3377" spans="1:13" x14ac:dyDescent="0.35">
      <c r="A3377" t="s">
        <v>161</v>
      </c>
      <c r="B3377" t="s">
        <v>490</v>
      </c>
      <c r="C3377" t="s">
        <v>491</v>
      </c>
      <c r="D3377" t="s">
        <v>170</v>
      </c>
      <c r="E3377" t="s">
        <v>292</v>
      </c>
      <c r="F3377" s="328"/>
      <c r="G3377" s="328"/>
      <c r="H3377" s="328"/>
      <c r="I3377" s="328"/>
      <c r="J3377" s="328"/>
      <c r="K3377" s="328"/>
      <c r="L3377" s="328"/>
      <c r="M3377" s="328"/>
    </row>
    <row r="3378" spans="1:13" x14ac:dyDescent="0.35">
      <c r="A3378" t="s">
        <v>161</v>
      </c>
      <c r="B3378" t="s">
        <v>492</v>
      </c>
      <c r="C3378" t="s">
        <v>493</v>
      </c>
      <c r="D3378" t="s">
        <v>170</v>
      </c>
      <c r="E3378" t="s">
        <v>292</v>
      </c>
      <c r="F3378" s="328"/>
      <c r="G3378" s="328"/>
      <c r="H3378" s="328"/>
      <c r="I3378" s="328"/>
      <c r="J3378" s="328"/>
      <c r="K3378" s="328"/>
      <c r="L3378" s="328"/>
      <c r="M3378" s="328"/>
    </row>
    <row r="3379" spans="1:13" x14ac:dyDescent="0.35">
      <c r="A3379" t="s">
        <v>161</v>
      </c>
      <c r="B3379" t="s">
        <v>494</v>
      </c>
      <c r="C3379" t="s">
        <v>495</v>
      </c>
      <c r="D3379" t="s">
        <v>170</v>
      </c>
      <c r="E3379" t="s">
        <v>292</v>
      </c>
      <c r="F3379" s="328"/>
      <c r="G3379" s="328"/>
      <c r="H3379" s="328"/>
      <c r="I3379" s="328"/>
      <c r="J3379" s="328"/>
      <c r="K3379" s="328"/>
      <c r="L3379" s="328"/>
      <c r="M3379" s="328"/>
    </row>
    <row r="3380" spans="1:13" x14ac:dyDescent="0.35">
      <c r="A3380" t="s">
        <v>161</v>
      </c>
      <c r="B3380" t="s">
        <v>496</v>
      </c>
      <c r="C3380" t="s">
        <v>497</v>
      </c>
      <c r="D3380" t="s">
        <v>170</v>
      </c>
      <c r="E3380" t="s">
        <v>292</v>
      </c>
      <c r="F3380" s="328"/>
      <c r="G3380" s="328"/>
      <c r="H3380" s="328"/>
      <c r="I3380" s="328"/>
      <c r="J3380" s="328"/>
      <c r="K3380" s="328"/>
      <c r="L3380" s="328"/>
      <c r="M3380" s="328"/>
    </row>
    <row r="3381" spans="1:13" x14ac:dyDescent="0.35">
      <c r="A3381" t="s">
        <v>161</v>
      </c>
      <c r="B3381" t="s">
        <v>498</v>
      </c>
      <c r="C3381" t="s">
        <v>499</v>
      </c>
      <c r="D3381" t="s">
        <v>170</v>
      </c>
      <c r="E3381" t="s">
        <v>292</v>
      </c>
      <c r="F3381" s="328"/>
      <c r="G3381" s="328"/>
      <c r="H3381" s="328"/>
      <c r="I3381" s="328"/>
      <c r="J3381" s="328"/>
      <c r="K3381" s="328"/>
      <c r="L3381" s="328"/>
      <c r="M3381" s="328"/>
    </row>
    <row r="3382" spans="1:13" x14ac:dyDescent="0.35">
      <c r="A3382" t="s">
        <v>161</v>
      </c>
      <c r="B3382" t="s">
        <v>500</v>
      </c>
      <c r="C3382" t="s">
        <v>501</v>
      </c>
      <c r="D3382" t="s">
        <v>170</v>
      </c>
      <c r="E3382" t="s">
        <v>292</v>
      </c>
      <c r="F3382" s="328"/>
      <c r="G3382" s="328"/>
      <c r="H3382" s="328"/>
      <c r="I3382" s="328"/>
      <c r="J3382" s="328"/>
      <c r="K3382" s="328"/>
      <c r="L3382" s="328"/>
      <c r="M3382" s="328"/>
    </row>
    <row r="3383" spans="1:13" x14ac:dyDescent="0.35">
      <c r="A3383" t="s">
        <v>161</v>
      </c>
      <c r="B3383" t="s">
        <v>502</v>
      </c>
      <c r="C3383" t="s">
        <v>503</v>
      </c>
      <c r="D3383" t="s">
        <v>170</v>
      </c>
      <c r="E3383" t="s">
        <v>292</v>
      </c>
      <c r="F3383" s="328"/>
      <c r="G3383" s="328"/>
      <c r="H3383" s="328"/>
      <c r="I3383" s="328"/>
      <c r="J3383" s="328"/>
      <c r="K3383" s="328"/>
      <c r="L3383" s="328"/>
      <c r="M3383" s="328"/>
    </row>
    <row r="3384" spans="1:13" x14ac:dyDescent="0.35">
      <c r="A3384" t="s">
        <v>161</v>
      </c>
      <c r="B3384" t="s">
        <v>504</v>
      </c>
      <c r="C3384" t="s">
        <v>505</v>
      </c>
      <c r="D3384" t="s">
        <v>170</v>
      </c>
      <c r="E3384" t="s">
        <v>292</v>
      </c>
      <c r="F3384" s="328"/>
      <c r="G3384" s="328"/>
      <c r="H3384" s="328"/>
      <c r="I3384" s="328"/>
      <c r="J3384" s="328"/>
      <c r="K3384" s="328"/>
      <c r="L3384" s="328"/>
      <c r="M3384" s="328"/>
    </row>
    <row r="3385" spans="1:13" x14ac:dyDescent="0.35">
      <c r="A3385" t="s">
        <v>161</v>
      </c>
      <c r="B3385" t="s">
        <v>506</v>
      </c>
      <c r="C3385" t="s">
        <v>507</v>
      </c>
      <c r="D3385" t="s">
        <v>170</v>
      </c>
      <c r="E3385" t="s">
        <v>292</v>
      </c>
      <c r="F3385" s="328"/>
      <c r="G3385" s="328"/>
      <c r="H3385" s="328"/>
      <c r="I3385" s="328"/>
      <c r="J3385" s="328"/>
      <c r="K3385" s="328"/>
      <c r="L3385" s="328"/>
      <c r="M3385" s="328"/>
    </row>
    <row r="3386" spans="1:13" x14ac:dyDescent="0.35">
      <c r="A3386" t="s">
        <v>161</v>
      </c>
      <c r="B3386" t="s">
        <v>508</v>
      </c>
      <c r="C3386" t="s">
        <v>509</v>
      </c>
      <c r="D3386" t="s">
        <v>170</v>
      </c>
      <c r="E3386" t="s">
        <v>292</v>
      </c>
      <c r="F3386" s="328"/>
      <c r="G3386" s="328"/>
      <c r="H3386" s="328"/>
      <c r="I3386" s="328"/>
      <c r="J3386" s="328"/>
      <c r="K3386" s="328"/>
      <c r="L3386" s="328"/>
      <c r="M3386" s="328"/>
    </row>
    <row r="3387" spans="1:13" x14ac:dyDescent="0.35">
      <c r="A3387" t="s">
        <v>161</v>
      </c>
      <c r="B3387" t="s">
        <v>510</v>
      </c>
      <c r="C3387" t="s">
        <v>511</v>
      </c>
      <c r="D3387" t="s">
        <v>170</v>
      </c>
      <c r="E3387" t="s">
        <v>292</v>
      </c>
      <c r="F3387" s="328"/>
      <c r="G3387" s="328"/>
      <c r="H3387" s="328"/>
      <c r="I3387" s="328"/>
      <c r="J3387" s="328"/>
      <c r="K3387" s="328"/>
      <c r="L3387" s="328"/>
      <c r="M3387" s="328"/>
    </row>
    <row r="3388" spans="1:13" x14ac:dyDescent="0.35">
      <c r="A3388" t="s">
        <v>161</v>
      </c>
      <c r="B3388" t="s">
        <v>512</v>
      </c>
      <c r="C3388" t="s">
        <v>513</v>
      </c>
      <c r="D3388" t="s">
        <v>170</v>
      </c>
      <c r="E3388" t="s">
        <v>292</v>
      </c>
      <c r="F3388" s="328"/>
      <c r="G3388" s="328"/>
      <c r="H3388" s="328"/>
      <c r="I3388" s="328"/>
      <c r="J3388" s="328"/>
      <c r="K3388" s="328"/>
      <c r="L3388" s="328"/>
      <c r="M3388" s="328"/>
    </row>
    <row r="3389" spans="1:13" x14ac:dyDescent="0.35">
      <c r="A3389" t="s">
        <v>161</v>
      </c>
      <c r="B3389" t="s">
        <v>514</v>
      </c>
      <c r="C3389" t="s">
        <v>515</v>
      </c>
      <c r="D3389" t="s">
        <v>170</v>
      </c>
      <c r="E3389" t="s">
        <v>292</v>
      </c>
      <c r="F3389" s="328"/>
      <c r="G3389" s="328"/>
      <c r="H3389" s="328"/>
      <c r="I3389" s="328"/>
      <c r="J3389" s="328"/>
      <c r="K3389" s="328"/>
      <c r="L3389" s="328"/>
      <c r="M3389" s="328"/>
    </row>
    <row r="3390" spans="1:13" x14ac:dyDescent="0.35">
      <c r="A3390" t="s">
        <v>161</v>
      </c>
      <c r="B3390" t="s">
        <v>516</v>
      </c>
      <c r="C3390" t="s">
        <v>517</v>
      </c>
      <c r="D3390" t="s">
        <v>170</v>
      </c>
      <c r="E3390" t="s">
        <v>292</v>
      </c>
      <c r="F3390" s="328"/>
      <c r="G3390" s="328"/>
      <c r="H3390" s="328"/>
      <c r="I3390" s="328"/>
      <c r="J3390" s="328"/>
      <c r="K3390" s="328"/>
      <c r="L3390" s="328"/>
      <c r="M3390" s="328"/>
    </row>
    <row r="3391" spans="1:13" x14ac:dyDescent="0.35">
      <c r="A3391" t="s">
        <v>161</v>
      </c>
      <c r="B3391" t="s">
        <v>518</v>
      </c>
      <c r="C3391" t="s">
        <v>519</v>
      </c>
      <c r="D3391" t="s">
        <v>170</v>
      </c>
      <c r="E3391" t="s">
        <v>292</v>
      </c>
      <c r="F3391" s="328"/>
      <c r="G3391" s="328"/>
      <c r="H3391" s="328"/>
      <c r="I3391" s="328"/>
      <c r="J3391" s="328"/>
      <c r="K3391" s="328"/>
      <c r="L3391" s="328"/>
      <c r="M3391" s="328"/>
    </row>
    <row r="3392" spans="1:13" x14ac:dyDescent="0.35">
      <c r="A3392" t="s">
        <v>161</v>
      </c>
      <c r="B3392" t="s">
        <v>520</v>
      </c>
      <c r="C3392" t="s">
        <v>521</v>
      </c>
      <c r="D3392" t="s">
        <v>170</v>
      </c>
      <c r="E3392" t="s">
        <v>292</v>
      </c>
      <c r="F3392" s="328"/>
      <c r="G3392" s="328"/>
      <c r="H3392" s="328"/>
      <c r="I3392" s="328"/>
      <c r="J3392" s="328"/>
      <c r="K3392" s="328"/>
      <c r="L3392" s="328"/>
      <c r="M3392" s="328"/>
    </row>
    <row r="3393" spans="1:13" x14ac:dyDescent="0.35">
      <c r="A3393" t="s">
        <v>161</v>
      </c>
      <c r="B3393" t="s">
        <v>522</v>
      </c>
      <c r="C3393" t="s">
        <v>523</v>
      </c>
      <c r="D3393" t="s">
        <v>170</v>
      </c>
      <c r="E3393" t="s">
        <v>292</v>
      </c>
      <c r="F3393" s="328"/>
      <c r="G3393" s="328"/>
      <c r="H3393" s="328"/>
      <c r="I3393" s="328"/>
      <c r="J3393" s="328"/>
      <c r="K3393" s="328"/>
      <c r="L3393" s="328"/>
      <c r="M3393" s="328"/>
    </row>
    <row r="3394" spans="1:13" x14ac:dyDescent="0.35">
      <c r="A3394" t="s">
        <v>161</v>
      </c>
      <c r="B3394" t="s">
        <v>524</v>
      </c>
      <c r="C3394" t="s">
        <v>525</v>
      </c>
      <c r="D3394" t="s">
        <v>170</v>
      </c>
      <c r="E3394" t="s">
        <v>292</v>
      </c>
      <c r="F3394" s="328"/>
      <c r="G3394" s="328"/>
      <c r="H3394" s="328"/>
      <c r="I3394" s="328"/>
      <c r="J3394" s="328"/>
      <c r="K3394" s="328"/>
      <c r="L3394" s="328"/>
      <c r="M3394" s="328"/>
    </row>
    <row r="3395" spans="1:13" x14ac:dyDescent="0.35">
      <c r="A3395" t="s">
        <v>161</v>
      </c>
      <c r="B3395" t="s">
        <v>526</v>
      </c>
      <c r="C3395" t="s">
        <v>527</v>
      </c>
      <c r="D3395" t="s">
        <v>170</v>
      </c>
      <c r="E3395" t="s">
        <v>292</v>
      </c>
      <c r="F3395" s="328"/>
      <c r="G3395" s="328"/>
      <c r="H3395" s="328"/>
      <c r="I3395" s="328"/>
      <c r="J3395" s="328"/>
      <c r="K3395" s="328"/>
      <c r="L3395" s="328"/>
      <c r="M3395" s="328"/>
    </row>
    <row r="3396" spans="1:13" x14ac:dyDescent="0.35">
      <c r="A3396" t="s">
        <v>161</v>
      </c>
      <c r="B3396" t="s">
        <v>528</v>
      </c>
      <c r="C3396" t="s">
        <v>529</v>
      </c>
      <c r="D3396" t="s">
        <v>170</v>
      </c>
      <c r="E3396" t="s">
        <v>292</v>
      </c>
      <c r="F3396" s="328"/>
      <c r="G3396" s="328"/>
      <c r="H3396" s="328"/>
      <c r="I3396" s="328"/>
      <c r="J3396" s="328"/>
      <c r="K3396" s="328"/>
      <c r="L3396" s="328"/>
      <c r="M3396" s="328"/>
    </row>
    <row r="3397" spans="1:13" x14ac:dyDescent="0.35">
      <c r="A3397" t="s">
        <v>161</v>
      </c>
      <c r="B3397" t="s">
        <v>530</v>
      </c>
      <c r="C3397" t="s">
        <v>531</v>
      </c>
      <c r="D3397" t="s">
        <v>170</v>
      </c>
      <c r="E3397" t="s">
        <v>292</v>
      </c>
      <c r="F3397" s="328"/>
      <c r="G3397" s="328"/>
      <c r="H3397" s="328"/>
      <c r="I3397" s="328"/>
      <c r="J3397" s="328"/>
      <c r="K3397" s="328"/>
      <c r="L3397" s="328"/>
      <c r="M3397" s="328"/>
    </row>
    <row r="3398" spans="1:13" x14ac:dyDescent="0.35">
      <c r="A3398" t="s">
        <v>161</v>
      </c>
      <c r="B3398" t="s">
        <v>532</v>
      </c>
      <c r="C3398" t="s">
        <v>533</v>
      </c>
      <c r="D3398" t="s">
        <v>170</v>
      </c>
      <c r="E3398" t="s">
        <v>292</v>
      </c>
      <c r="F3398" s="328"/>
      <c r="G3398" s="328"/>
      <c r="H3398" s="328"/>
      <c r="I3398" s="328"/>
      <c r="J3398" s="328"/>
      <c r="K3398" s="328"/>
      <c r="L3398" s="328"/>
      <c r="M3398" s="328"/>
    </row>
    <row r="3399" spans="1:13" x14ac:dyDescent="0.35">
      <c r="A3399" t="s">
        <v>161</v>
      </c>
      <c r="B3399" t="s">
        <v>534</v>
      </c>
      <c r="C3399" t="s">
        <v>535</v>
      </c>
      <c r="D3399" t="s">
        <v>170</v>
      </c>
      <c r="E3399" t="s">
        <v>292</v>
      </c>
      <c r="F3399" s="328"/>
      <c r="G3399" s="328"/>
      <c r="H3399" s="328"/>
      <c r="I3399" s="328"/>
      <c r="J3399" s="328"/>
      <c r="K3399" s="328"/>
      <c r="L3399" s="328"/>
      <c r="M3399" s="328"/>
    </row>
    <row r="3400" spans="1:13" x14ac:dyDescent="0.35">
      <c r="A3400" t="s">
        <v>161</v>
      </c>
      <c r="B3400" t="s">
        <v>536</v>
      </c>
      <c r="C3400" t="s">
        <v>537</v>
      </c>
      <c r="D3400" t="s">
        <v>170</v>
      </c>
      <c r="E3400" t="s">
        <v>292</v>
      </c>
      <c r="F3400" s="328"/>
      <c r="G3400" s="328"/>
      <c r="H3400" s="328"/>
      <c r="I3400" s="328"/>
      <c r="J3400" s="328"/>
      <c r="K3400" s="328"/>
      <c r="L3400" s="328"/>
      <c r="M3400" s="328"/>
    </row>
    <row r="3401" spans="1:13" x14ac:dyDescent="0.35">
      <c r="A3401" t="s">
        <v>161</v>
      </c>
      <c r="B3401" t="s">
        <v>538</v>
      </c>
      <c r="C3401" t="s">
        <v>539</v>
      </c>
      <c r="D3401" t="s">
        <v>170</v>
      </c>
      <c r="E3401" t="s">
        <v>292</v>
      </c>
      <c r="F3401" s="328"/>
      <c r="G3401" s="328"/>
      <c r="H3401" s="328"/>
      <c r="I3401" s="328"/>
      <c r="J3401" s="328"/>
      <c r="K3401" s="328"/>
      <c r="L3401" s="328"/>
      <c r="M3401" s="328"/>
    </row>
    <row r="3402" spans="1:13" x14ac:dyDescent="0.35">
      <c r="A3402" t="s">
        <v>161</v>
      </c>
      <c r="B3402" t="s">
        <v>540</v>
      </c>
      <c r="C3402" t="s">
        <v>541</v>
      </c>
      <c r="D3402" t="s">
        <v>170</v>
      </c>
      <c r="E3402" t="s">
        <v>292</v>
      </c>
      <c r="F3402" s="328"/>
      <c r="G3402" s="328"/>
      <c r="H3402" s="328"/>
      <c r="I3402" s="328"/>
      <c r="J3402" s="328"/>
      <c r="K3402" s="328"/>
      <c r="L3402" s="328"/>
      <c r="M3402" s="328"/>
    </row>
    <row r="3403" spans="1:13" x14ac:dyDescent="0.35">
      <c r="A3403" t="s">
        <v>161</v>
      </c>
      <c r="B3403" t="s">
        <v>542</v>
      </c>
      <c r="C3403" t="s">
        <v>543</v>
      </c>
      <c r="D3403" t="s">
        <v>170</v>
      </c>
      <c r="E3403" t="s">
        <v>292</v>
      </c>
      <c r="F3403" s="328"/>
      <c r="G3403" s="328"/>
      <c r="H3403" s="328"/>
      <c r="I3403" s="328"/>
      <c r="J3403" s="328"/>
      <c r="K3403" s="328"/>
      <c r="L3403" s="328"/>
      <c r="M3403" s="328"/>
    </row>
    <row r="3404" spans="1:13" x14ac:dyDescent="0.35">
      <c r="A3404" t="s">
        <v>161</v>
      </c>
      <c r="B3404" t="s">
        <v>544</v>
      </c>
      <c r="C3404" t="s">
        <v>545</v>
      </c>
      <c r="D3404" t="s">
        <v>170</v>
      </c>
      <c r="E3404" t="s">
        <v>292</v>
      </c>
      <c r="F3404" s="328"/>
      <c r="G3404" s="328"/>
      <c r="H3404" s="328"/>
      <c r="I3404" s="328"/>
      <c r="J3404" s="328"/>
      <c r="K3404" s="328"/>
      <c r="L3404" s="328"/>
      <c r="M3404" s="328"/>
    </row>
    <row r="3405" spans="1:13" x14ac:dyDescent="0.35">
      <c r="A3405" t="s">
        <v>161</v>
      </c>
      <c r="B3405" t="s">
        <v>546</v>
      </c>
      <c r="C3405" t="s">
        <v>547</v>
      </c>
      <c r="D3405" t="s">
        <v>170</v>
      </c>
      <c r="E3405" t="s">
        <v>292</v>
      </c>
      <c r="F3405" s="328"/>
      <c r="G3405" s="328"/>
      <c r="H3405" s="328"/>
      <c r="I3405" s="328"/>
      <c r="J3405" s="328"/>
      <c r="K3405" s="328"/>
      <c r="L3405" s="328"/>
      <c r="M3405" s="328"/>
    </row>
    <row r="3406" spans="1:13" x14ac:dyDescent="0.35">
      <c r="A3406" t="s">
        <v>161</v>
      </c>
      <c r="B3406" t="s">
        <v>548</v>
      </c>
      <c r="C3406" t="s">
        <v>549</v>
      </c>
      <c r="D3406" t="s">
        <v>170</v>
      </c>
      <c r="E3406" t="s">
        <v>292</v>
      </c>
      <c r="F3406" s="328"/>
      <c r="G3406" s="328"/>
      <c r="H3406" s="328"/>
      <c r="I3406" s="328"/>
      <c r="J3406" s="328"/>
      <c r="K3406" s="328"/>
      <c r="L3406" s="328"/>
      <c r="M3406" s="328"/>
    </row>
    <row r="3407" spans="1:13" x14ac:dyDescent="0.35">
      <c r="A3407" t="s">
        <v>161</v>
      </c>
      <c r="B3407" t="s">
        <v>550</v>
      </c>
      <c r="C3407" t="s">
        <v>551</v>
      </c>
      <c r="D3407" t="s">
        <v>170</v>
      </c>
      <c r="E3407" t="s">
        <v>292</v>
      </c>
      <c r="F3407" s="328"/>
      <c r="G3407" s="328"/>
      <c r="H3407" s="328"/>
      <c r="I3407" s="328"/>
      <c r="J3407" s="328"/>
      <c r="K3407" s="328"/>
      <c r="L3407" s="328"/>
      <c r="M3407" s="328"/>
    </row>
    <row r="3408" spans="1:13" x14ac:dyDescent="0.35">
      <c r="A3408" t="s">
        <v>161</v>
      </c>
      <c r="B3408" t="s">
        <v>552</v>
      </c>
      <c r="C3408" t="s">
        <v>553</v>
      </c>
      <c r="D3408" t="s">
        <v>170</v>
      </c>
      <c r="E3408" t="s">
        <v>292</v>
      </c>
      <c r="F3408" s="328"/>
      <c r="G3408" s="328"/>
      <c r="H3408" s="328"/>
      <c r="I3408" s="328"/>
      <c r="J3408" s="328"/>
      <c r="K3408" s="328"/>
      <c r="L3408" s="328"/>
      <c r="M3408" s="328"/>
    </row>
    <row r="3409" spans="1:13" x14ac:dyDescent="0.35">
      <c r="A3409" t="s">
        <v>161</v>
      </c>
      <c r="B3409" t="s">
        <v>554</v>
      </c>
      <c r="C3409" t="s">
        <v>555</v>
      </c>
      <c r="D3409" t="s">
        <v>170</v>
      </c>
      <c r="E3409" t="s">
        <v>292</v>
      </c>
      <c r="F3409" s="328"/>
      <c r="G3409" s="328"/>
      <c r="H3409" s="328"/>
      <c r="I3409" s="328"/>
      <c r="J3409" s="328"/>
      <c r="K3409" s="328"/>
      <c r="L3409" s="328"/>
      <c r="M3409" s="328"/>
    </row>
    <row r="3410" spans="1:13" x14ac:dyDescent="0.35">
      <c r="A3410" t="s">
        <v>161</v>
      </c>
      <c r="B3410" t="s">
        <v>556</v>
      </c>
      <c r="C3410" t="s">
        <v>557</v>
      </c>
      <c r="D3410" t="s">
        <v>170</v>
      </c>
      <c r="E3410" t="s">
        <v>292</v>
      </c>
      <c r="F3410" s="328"/>
      <c r="G3410" s="328"/>
      <c r="H3410" s="328"/>
      <c r="I3410" s="328"/>
      <c r="J3410" s="328"/>
      <c r="K3410" s="328"/>
      <c r="L3410" s="328"/>
      <c r="M3410" s="328"/>
    </row>
    <row r="3411" spans="1:13" x14ac:dyDescent="0.35">
      <c r="A3411" t="s">
        <v>161</v>
      </c>
      <c r="B3411" t="s">
        <v>558</v>
      </c>
      <c r="C3411" t="s">
        <v>559</v>
      </c>
      <c r="D3411" t="s">
        <v>170</v>
      </c>
      <c r="E3411" t="s">
        <v>292</v>
      </c>
      <c r="F3411" s="328"/>
      <c r="G3411" s="328"/>
      <c r="H3411" s="328"/>
      <c r="I3411" s="328"/>
      <c r="J3411" s="328"/>
      <c r="K3411" s="328"/>
      <c r="L3411" s="328"/>
      <c r="M3411" s="328"/>
    </row>
    <row r="3412" spans="1:13" x14ac:dyDescent="0.35">
      <c r="A3412" t="s">
        <v>161</v>
      </c>
      <c r="B3412" t="s">
        <v>560</v>
      </c>
      <c r="C3412" t="s">
        <v>561</v>
      </c>
      <c r="D3412" t="s">
        <v>170</v>
      </c>
      <c r="E3412" t="s">
        <v>292</v>
      </c>
      <c r="F3412" s="328"/>
      <c r="G3412" s="328"/>
      <c r="H3412" s="328"/>
      <c r="I3412" s="328"/>
      <c r="J3412" s="328"/>
      <c r="K3412" s="328"/>
      <c r="L3412" s="328"/>
      <c r="M3412" s="328"/>
    </row>
    <row r="3413" spans="1:13" x14ac:dyDescent="0.35">
      <c r="A3413" t="s">
        <v>161</v>
      </c>
      <c r="B3413" t="s">
        <v>562</v>
      </c>
      <c r="C3413" t="s">
        <v>563</v>
      </c>
      <c r="D3413" t="s">
        <v>170</v>
      </c>
      <c r="E3413" t="s">
        <v>292</v>
      </c>
      <c r="F3413" s="328"/>
      <c r="G3413" s="328"/>
      <c r="H3413" s="328"/>
      <c r="I3413" s="328"/>
      <c r="J3413" s="328"/>
      <c r="K3413" s="328"/>
      <c r="L3413" s="328"/>
      <c r="M3413" s="328"/>
    </row>
    <row r="3414" spans="1:13" x14ac:dyDescent="0.35">
      <c r="A3414" t="s">
        <v>161</v>
      </c>
      <c r="B3414" t="s">
        <v>564</v>
      </c>
      <c r="C3414" t="s">
        <v>565</v>
      </c>
      <c r="D3414" t="s">
        <v>170</v>
      </c>
      <c r="E3414" t="s">
        <v>292</v>
      </c>
      <c r="F3414" s="328"/>
      <c r="G3414" s="328"/>
      <c r="H3414" s="328"/>
      <c r="I3414" s="328"/>
      <c r="J3414" s="328"/>
      <c r="K3414" s="328"/>
      <c r="L3414" s="328"/>
      <c r="M3414" s="328"/>
    </row>
    <row r="3415" spans="1:13" x14ac:dyDescent="0.35">
      <c r="A3415" t="s">
        <v>161</v>
      </c>
      <c r="B3415" t="s">
        <v>566</v>
      </c>
      <c r="C3415" t="s">
        <v>567</v>
      </c>
      <c r="D3415" t="s">
        <v>170</v>
      </c>
      <c r="E3415" t="s">
        <v>292</v>
      </c>
      <c r="F3415" s="328"/>
      <c r="G3415" s="328"/>
      <c r="H3415" s="328"/>
      <c r="I3415" s="328"/>
      <c r="J3415" s="328"/>
      <c r="K3415" s="328"/>
      <c r="L3415" s="328"/>
      <c r="M3415" s="328"/>
    </row>
    <row r="3416" spans="1:13" x14ac:dyDescent="0.35">
      <c r="A3416" t="s">
        <v>161</v>
      </c>
      <c r="B3416" t="s">
        <v>568</v>
      </c>
      <c r="C3416" t="s">
        <v>569</v>
      </c>
      <c r="D3416" t="s">
        <v>170</v>
      </c>
      <c r="E3416" t="s">
        <v>292</v>
      </c>
      <c r="F3416" s="328"/>
      <c r="G3416" s="328"/>
      <c r="H3416" s="328"/>
      <c r="I3416" s="328"/>
      <c r="J3416" s="328"/>
      <c r="K3416" s="328"/>
      <c r="L3416" s="328"/>
      <c r="M3416" s="328"/>
    </row>
    <row r="3417" spans="1:13" x14ac:dyDescent="0.35">
      <c r="A3417" t="s">
        <v>161</v>
      </c>
      <c r="B3417" t="s">
        <v>570</v>
      </c>
      <c r="C3417" t="s">
        <v>571</v>
      </c>
      <c r="D3417" t="s">
        <v>170</v>
      </c>
      <c r="E3417" t="s">
        <v>292</v>
      </c>
      <c r="F3417" s="328"/>
      <c r="G3417" s="328"/>
      <c r="H3417" s="328"/>
      <c r="I3417" s="328"/>
      <c r="J3417" s="328"/>
      <c r="K3417" s="328"/>
      <c r="L3417" s="328"/>
      <c r="M3417" s="328"/>
    </row>
    <row r="3418" spans="1:13" x14ac:dyDescent="0.35">
      <c r="A3418" t="s">
        <v>161</v>
      </c>
      <c r="B3418" t="s">
        <v>572</v>
      </c>
      <c r="C3418" t="s">
        <v>573</v>
      </c>
      <c r="D3418" t="s">
        <v>170</v>
      </c>
      <c r="E3418" t="s">
        <v>292</v>
      </c>
      <c r="F3418" s="328"/>
      <c r="G3418" s="328"/>
      <c r="H3418" s="328"/>
      <c r="I3418" s="328"/>
      <c r="J3418" s="328"/>
      <c r="K3418" s="328"/>
      <c r="L3418" s="328"/>
      <c r="M3418" s="328"/>
    </row>
    <row r="3419" spans="1:13" x14ac:dyDescent="0.35">
      <c r="A3419" t="s">
        <v>161</v>
      </c>
      <c r="B3419" t="s">
        <v>574</v>
      </c>
      <c r="C3419" t="s">
        <v>575</v>
      </c>
      <c r="D3419" t="s">
        <v>170</v>
      </c>
      <c r="E3419" t="s">
        <v>292</v>
      </c>
      <c r="F3419" s="328"/>
      <c r="G3419" s="328"/>
      <c r="H3419" s="328"/>
      <c r="I3419" s="328"/>
      <c r="J3419" s="328"/>
      <c r="K3419" s="328"/>
      <c r="L3419" s="328"/>
      <c r="M3419" s="328"/>
    </row>
    <row r="3420" spans="1:13" x14ac:dyDescent="0.35">
      <c r="A3420" t="s">
        <v>161</v>
      </c>
      <c r="B3420" t="s">
        <v>576</v>
      </c>
      <c r="C3420" t="s">
        <v>577</v>
      </c>
      <c r="D3420" t="s">
        <v>170</v>
      </c>
      <c r="E3420" t="s">
        <v>292</v>
      </c>
      <c r="F3420" s="328"/>
      <c r="G3420" s="328"/>
      <c r="H3420" s="328"/>
      <c r="I3420" s="328"/>
      <c r="J3420" s="328"/>
      <c r="K3420" s="328"/>
      <c r="L3420" s="328"/>
      <c r="M3420" s="328"/>
    </row>
    <row r="3421" spans="1:13" x14ac:dyDescent="0.35">
      <c r="A3421" t="s">
        <v>161</v>
      </c>
      <c r="B3421" t="s">
        <v>578</v>
      </c>
      <c r="C3421" t="s">
        <v>579</v>
      </c>
      <c r="D3421" t="s">
        <v>170</v>
      </c>
      <c r="E3421" t="s">
        <v>292</v>
      </c>
      <c r="F3421" s="328"/>
      <c r="G3421" s="328"/>
      <c r="H3421" s="328"/>
      <c r="I3421" s="328"/>
      <c r="J3421" s="328"/>
      <c r="K3421" s="328"/>
      <c r="L3421" s="328"/>
      <c r="M3421" s="328"/>
    </row>
    <row r="3422" spans="1:13" x14ac:dyDescent="0.35">
      <c r="A3422" t="s">
        <v>161</v>
      </c>
      <c r="B3422" t="s">
        <v>580</v>
      </c>
      <c r="C3422" t="s">
        <v>581</v>
      </c>
      <c r="D3422" t="s">
        <v>170</v>
      </c>
      <c r="E3422" t="s">
        <v>292</v>
      </c>
      <c r="F3422" s="328"/>
      <c r="G3422" s="328"/>
      <c r="H3422" s="328"/>
      <c r="I3422" s="328"/>
      <c r="J3422" s="328"/>
      <c r="K3422" s="328"/>
      <c r="L3422" s="328"/>
      <c r="M3422" s="328"/>
    </row>
    <row r="3423" spans="1:13" x14ac:dyDescent="0.35">
      <c r="A3423" t="s">
        <v>161</v>
      </c>
      <c r="B3423" t="s">
        <v>582</v>
      </c>
      <c r="C3423" t="s">
        <v>583</v>
      </c>
      <c r="D3423" t="s">
        <v>170</v>
      </c>
      <c r="E3423" t="s">
        <v>292</v>
      </c>
      <c r="F3423" s="328"/>
      <c r="G3423" s="328"/>
      <c r="H3423" s="328"/>
      <c r="I3423" s="328"/>
      <c r="J3423" s="328"/>
      <c r="K3423" s="328"/>
      <c r="L3423" s="328"/>
      <c r="M3423" s="328"/>
    </row>
    <row r="3424" spans="1:13" x14ac:dyDescent="0.35">
      <c r="A3424" t="s">
        <v>161</v>
      </c>
      <c r="B3424" t="s">
        <v>584</v>
      </c>
      <c r="C3424" t="s">
        <v>585</v>
      </c>
      <c r="D3424" t="s">
        <v>170</v>
      </c>
      <c r="E3424" t="s">
        <v>292</v>
      </c>
      <c r="F3424" s="328"/>
      <c r="G3424" s="328"/>
      <c r="H3424" s="328"/>
      <c r="I3424" s="328"/>
      <c r="J3424" s="328"/>
      <c r="K3424" s="328"/>
      <c r="L3424" s="328"/>
      <c r="M3424" s="328"/>
    </row>
    <row r="3425" spans="1:13" x14ac:dyDescent="0.35">
      <c r="A3425" t="s">
        <v>161</v>
      </c>
      <c r="B3425" t="s">
        <v>586</v>
      </c>
      <c r="C3425" t="s">
        <v>587</v>
      </c>
      <c r="D3425" t="s">
        <v>170</v>
      </c>
      <c r="E3425" t="s">
        <v>292</v>
      </c>
      <c r="F3425" s="328"/>
      <c r="G3425" s="328"/>
      <c r="H3425" s="328"/>
      <c r="I3425" s="328"/>
      <c r="J3425" s="328"/>
      <c r="K3425" s="328"/>
      <c r="L3425" s="328"/>
      <c r="M3425" s="328"/>
    </row>
    <row r="3426" spans="1:13" x14ac:dyDescent="0.35">
      <c r="A3426" t="s">
        <v>161</v>
      </c>
      <c r="B3426" t="s">
        <v>588</v>
      </c>
      <c r="C3426" t="s">
        <v>589</v>
      </c>
      <c r="D3426" t="s">
        <v>170</v>
      </c>
      <c r="E3426" t="s">
        <v>292</v>
      </c>
      <c r="F3426" s="328"/>
      <c r="G3426" s="328"/>
      <c r="H3426" s="328"/>
      <c r="I3426" s="328"/>
      <c r="J3426" s="328"/>
      <c r="K3426" s="328"/>
      <c r="L3426" s="328"/>
      <c r="M3426" s="328"/>
    </row>
    <row r="3427" spans="1:13" x14ac:dyDescent="0.35">
      <c r="A3427" t="s">
        <v>161</v>
      </c>
      <c r="B3427" t="s">
        <v>590</v>
      </c>
      <c r="C3427" t="s">
        <v>591</v>
      </c>
      <c r="D3427" t="s">
        <v>170</v>
      </c>
      <c r="E3427" t="s">
        <v>292</v>
      </c>
      <c r="F3427" s="328"/>
      <c r="G3427" s="328"/>
      <c r="H3427" s="328"/>
      <c r="I3427" s="328"/>
      <c r="J3427" s="328"/>
      <c r="K3427" s="328"/>
      <c r="L3427" s="328"/>
      <c r="M3427" s="328"/>
    </row>
    <row r="3428" spans="1:13" x14ac:dyDescent="0.35">
      <c r="A3428" t="s">
        <v>161</v>
      </c>
      <c r="B3428" t="s">
        <v>592</v>
      </c>
      <c r="C3428" t="s">
        <v>593</v>
      </c>
      <c r="D3428" t="s">
        <v>170</v>
      </c>
      <c r="E3428" t="s">
        <v>292</v>
      </c>
      <c r="F3428" s="328"/>
      <c r="G3428" s="328"/>
      <c r="H3428" s="328"/>
      <c r="I3428" s="328"/>
      <c r="J3428" s="328"/>
      <c r="K3428" s="328"/>
      <c r="L3428" s="328"/>
      <c r="M3428" s="328"/>
    </row>
    <row r="3429" spans="1:13" x14ac:dyDescent="0.35">
      <c r="A3429" t="s">
        <v>161</v>
      </c>
      <c r="B3429" t="s">
        <v>594</v>
      </c>
      <c r="C3429" t="s">
        <v>595</v>
      </c>
      <c r="D3429" t="s">
        <v>170</v>
      </c>
      <c r="E3429" t="s">
        <v>292</v>
      </c>
      <c r="F3429" s="328"/>
      <c r="G3429" s="328"/>
      <c r="H3429" s="328"/>
      <c r="I3429" s="328"/>
      <c r="J3429" s="328"/>
      <c r="K3429" s="328"/>
      <c r="L3429" s="328"/>
      <c r="M3429" s="328"/>
    </row>
    <row r="3430" spans="1:13" x14ac:dyDescent="0.35">
      <c r="A3430" t="s">
        <v>161</v>
      </c>
      <c r="B3430" t="s">
        <v>596</v>
      </c>
      <c r="C3430" t="s">
        <v>597</v>
      </c>
      <c r="D3430" t="s">
        <v>170</v>
      </c>
      <c r="E3430" t="s">
        <v>292</v>
      </c>
      <c r="F3430" s="328"/>
      <c r="G3430" s="328"/>
      <c r="H3430" s="328"/>
      <c r="I3430" s="328"/>
      <c r="J3430" s="328"/>
      <c r="K3430" s="328"/>
      <c r="L3430" s="328"/>
      <c r="M3430" s="328"/>
    </row>
    <row r="3431" spans="1:13" x14ac:dyDescent="0.35">
      <c r="A3431" t="s">
        <v>161</v>
      </c>
      <c r="B3431" t="s">
        <v>598</v>
      </c>
      <c r="C3431" t="s">
        <v>599</v>
      </c>
      <c r="D3431" t="s">
        <v>170</v>
      </c>
      <c r="E3431" t="s">
        <v>292</v>
      </c>
      <c r="F3431" s="328"/>
      <c r="G3431" s="328"/>
      <c r="H3431" s="328"/>
      <c r="I3431" s="328"/>
      <c r="J3431" s="328"/>
      <c r="K3431" s="328"/>
      <c r="L3431" s="328"/>
      <c r="M3431" s="328"/>
    </row>
    <row r="3432" spans="1:13" x14ac:dyDescent="0.35">
      <c r="A3432" t="s">
        <v>161</v>
      </c>
      <c r="B3432" t="s">
        <v>600</v>
      </c>
      <c r="C3432" t="s">
        <v>601</v>
      </c>
      <c r="D3432" t="s">
        <v>170</v>
      </c>
      <c r="E3432" t="s">
        <v>292</v>
      </c>
      <c r="F3432" s="328"/>
      <c r="G3432" s="328"/>
      <c r="H3432" s="328"/>
      <c r="I3432" s="328"/>
      <c r="J3432" s="328"/>
      <c r="K3432" s="328"/>
      <c r="L3432" s="328"/>
      <c r="M3432" s="328"/>
    </row>
    <row r="3433" spans="1:13" x14ac:dyDescent="0.35">
      <c r="A3433" t="s">
        <v>161</v>
      </c>
      <c r="B3433" t="s">
        <v>602</v>
      </c>
      <c r="C3433" t="s">
        <v>603</v>
      </c>
      <c r="D3433" t="s">
        <v>170</v>
      </c>
      <c r="E3433" t="s">
        <v>292</v>
      </c>
      <c r="F3433" s="328"/>
      <c r="G3433" s="328"/>
      <c r="H3433" s="328"/>
      <c r="I3433" s="328"/>
      <c r="J3433" s="328"/>
      <c r="K3433" s="328"/>
      <c r="L3433" s="328"/>
      <c r="M3433" s="328"/>
    </row>
    <row r="3434" spans="1:13" x14ac:dyDescent="0.35">
      <c r="A3434" t="s">
        <v>161</v>
      </c>
      <c r="B3434" t="s">
        <v>604</v>
      </c>
      <c r="C3434" t="s">
        <v>605</v>
      </c>
      <c r="D3434" t="s">
        <v>170</v>
      </c>
      <c r="E3434" t="s">
        <v>292</v>
      </c>
      <c r="F3434" s="328"/>
      <c r="G3434" s="328"/>
      <c r="H3434" s="328"/>
      <c r="I3434" s="328"/>
      <c r="J3434" s="328"/>
      <c r="K3434" s="328"/>
      <c r="L3434" s="328"/>
      <c r="M3434" s="328"/>
    </row>
    <row r="3435" spans="1:13" x14ac:dyDescent="0.35">
      <c r="A3435" t="s">
        <v>161</v>
      </c>
      <c r="B3435" t="s">
        <v>606</v>
      </c>
      <c r="C3435" t="s">
        <v>607</v>
      </c>
      <c r="D3435" t="s">
        <v>170</v>
      </c>
      <c r="E3435" t="s">
        <v>292</v>
      </c>
      <c r="F3435" s="328"/>
      <c r="G3435" s="328"/>
      <c r="H3435" s="328"/>
      <c r="I3435" s="328"/>
      <c r="J3435" s="328"/>
      <c r="K3435" s="328"/>
      <c r="L3435" s="328"/>
      <c r="M3435" s="328"/>
    </row>
    <row r="3436" spans="1:13" x14ac:dyDescent="0.35">
      <c r="A3436" t="s">
        <v>161</v>
      </c>
      <c r="B3436" t="s">
        <v>608</v>
      </c>
      <c r="C3436" t="s">
        <v>609</v>
      </c>
      <c r="D3436" t="s">
        <v>170</v>
      </c>
      <c r="E3436" t="s">
        <v>292</v>
      </c>
      <c r="F3436" s="328"/>
      <c r="G3436" s="328"/>
      <c r="H3436" s="328"/>
      <c r="I3436" s="328"/>
      <c r="J3436" s="328"/>
      <c r="K3436" s="328"/>
      <c r="L3436" s="328"/>
      <c r="M3436" s="328"/>
    </row>
    <row r="3437" spans="1:13" x14ac:dyDescent="0.35">
      <c r="A3437" t="s">
        <v>161</v>
      </c>
      <c r="B3437" t="s">
        <v>610</v>
      </c>
      <c r="C3437" t="s">
        <v>611</v>
      </c>
      <c r="D3437" t="s">
        <v>170</v>
      </c>
      <c r="E3437" t="s">
        <v>292</v>
      </c>
      <c r="F3437" s="328"/>
      <c r="G3437" s="328"/>
      <c r="H3437" s="328"/>
      <c r="I3437" s="328"/>
      <c r="J3437" s="328"/>
      <c r="K3437" s="328"/>
      <c r="L3437" s="328"/>
      <c r="M3437" s="328"/>
    </row>
    <row r="3438" spans="1:13" x14ac:dyDescent="0.35">
      <c r="A3438" t="s">
        <v>161</v>
      </c>
      <c r="B3438" t="s">
        <v>612</v>
      </c>
      <c r="C3438" t="s">
        <v>613</v>
      </c>
      <c r="D3438" t="s">
        <v>170</v>
      </c>
      <c r="E3438" t="s">
        <v>292</v>
      </c>
      <c r="F3438" s="328"/>
      <c r="G3438" s="328"/>
      <c r="H3438" s="328"/>
      <c r="I3438" s="328"/>
      <c r="J3438" s="328"/>
      <c r="K3438" s="328"/>
      <c r="L3438" s="328"/>
      <c r="M3438" s="328"/>
    </row>
    <row r="3439" spans="1:13" x14ac:dyDescent="0.35">
      <c r="A3439" t="s">
        <v>161</v>
      </c>
      <c r="B3439" t="s">
        <v>614</v>
      </c>
      <c r="C3439" t="s">
        <v>615</v>
      </c>
      <c r="D3439" t="s">
        <v>170</v>
      </c>
      <c r="E3439" t="s">
        <v>292</v>
      </c>
      <c r="F3439" s="328"/>
      <c r="G3439" s="328"/>
      <c r="H3439" s="328"/>
      <c r="I3439" s="328"/>
      <c r="J3439" s="328"/>
      <c r="K3439" s="328"/>
      <c r="L3439" s="328"/>
      <c r="M3439" s="328"/>
    </row>
    <row r="3440" spans="1:13" ht="38.25" x14ac:dyDescent="0.35">
      <c r="A3440" t="s">
        <v>161</v>
      </c>
      <c r="B3440" t="s">
        <v>616</v>
      </c>
      <c r="C3440" s="327" t="s">
        <v>617</v>
      </c>
      <c r="D3440" t="s">
        <v>424</v>
      </c>
      <c r="E3440" t="s">
        <v>292</v>
      </c>
      <c r="F3440" s="444"/>
      <c r="G3440" s="444"/>
      <c r="H3440" s="444"/>
      <c r="I3440" s="444"/>
      <c r="J3440" s="444"/>
      <c r="K3440" s="444"/>
      <c r="L3440" s="444"/>
      <c r="M3440" s="444"/>
    </row>
    <row r="3441" spans="1:13" ht="25.5" x14ac:dyDescent="0.35">
      <c r="A3441" t="s">
        <v>161</v>
      </c>
      <c r="B3441" t="s">
        <v>618</v>
      </c>
      <c r="C3441" s="327" t="s">
        <v>619</v>
      </c>
      <c r="D3441" t="s">
        <v>424</v>
      </c>
      <c r="E3441" t="s">
        <v>292</v>
      </c>
      <c r="F3441" s="444"/>
      <c r="G3441" s="444"/>
      <c r="H3441" s="444"/>
      <c r="I3441" s="444"/>
      <c r="J3441" s="444"/>
      <c r="K3441" s="444"/>
      <c r="L3441" s="444"/>
      <c r="M3441" s="444"/>
    </row>
    <row r="3442" spans="1:13" ht="25.5" x14ac:dyDescent="0.35">
      <c r="A3442" t="s">
        <v>161</v>
      </c>
      <c r="B3442" t="s">
        <v>620</v>
      </c>
      <c r="C3442" s="327" t="s">
        <v>621</v>
      </c>
      <c r="D3442" t="s">
        <v>176</v>
      </c>
      <c r="E3442" t="s">
        <v>292</v>
      </c>
      <c r="F3442" s="445"/>
      <c r="G3442" s="445"/>
      <c r="H3442" s="445"/>
      <c r="I3442" s="445"/>
      <c r="J3442" s="445"/>
      <c r="K3442" s="445"/>
      <c r="L3442" s="445"/>
      <c r="M3442" s="445"/>
    </row>
    <row r="3443" spans="1:13" x14ac:dyDescent="0.35">
      <c r="A3443" t="s">
        <v>161</v>
      </c>
      <c r="B3443" t="s">
        <v>622</v>
      </c>
      <c r="C3443" t="s">
        <v>623</v>
      </c>
      <c r="D3443" t="s">
        <v>424</v>
      </c>
      <c r="E3443" t="s">
        <v>292</v>
      </c>
      <c r="F3443" s="444"/>
      <c r="G3443" s="444"/>
      <c r="H3443" s="444"/>
      <c r="I3443" s="444"/>
      <c r="J3443" s="444"/>
      <c r="K3443" s="444"/>
      <c r="L3443" s="444"/>
      <c r="M3443" s="444"/>
    </row>
    <row r="3444" spans="1:13" x14ac:dyDescent="0.35">
      <c r="A3444" t="s">
        <v>161</v>
      </c>
      <c r="B3444" t="s">
        <v>624</v>
      </c>
      <c r="C3444" t="s">
        <v>625</v>
      </c>
      <c r="D3444" t="s">
        <v>424</v>
      </c>
      <c r="E3444" t="s">
        <v>292</v>
      </c>
      <c r="F3444" s="444"/>
      <c r="G3444" s="444"/>
      <c r="H3444" s="444"/>
      <c r="I3444" s="444"/>
      <c r="J3444" s="444"/>
      <c r="K3444" s="444"/>
      <c r="L3444" s="444"/>
      <c r="M3444" s="444"/>
    </row>
    <row r="3445" spans="1:13" x14ac:dyDescent="0.35">
      <c r="A3445" t="s">
        <v>161</v>
      </c>
      <c r="B3445" t="s">
        <v>626</v>
      </c>
      <c r="C3445" t="s">
        <v>627</v>
      </c>
      <c r="D3445" t="s">
        <v>424</v>
      </c>
      <c r="E3445" t="s">
        <v>292</v>
      </c>
      <c r="F3445" s="444"/>
      <c r="G3445" s="444"/>
      <c r="H3445" s="444"/>
      <c r="I3445" s="444"/>
      <c r="J3445" s="444"/>
      <c r="K3445" s="444"/>
      <c r="L3445" s="444"/>
      <c r="M3445" s="444"/>
    </row>
    <row r="3446" spans="1:13" x14ac:dyDescent="0.35">
      <c r="A3446" t="s">
        <v>161</v>
      </c>
      <c r="B3446" t="s">
        <v>628</v>
      </c>
      <c r="C3446" t="s">
        <v>629</v>
      </c>
      <c r="D3446" t="s">
        <v>424</v>
      </c>
      <c r="E3446" t="s">
        <v>292</v>
      </c>
      <c r="F3446" s="444"/>
      <c r="G3446" s="444"/>
      <c r="H3446" s="444"/>
      <c r="I3446" s="444"/>
      <c r="J3446" s="444"/>
      <c r="K3446" s="444"/>
      <c r="L3446" s="444"/>
      <c r="M3446" s="444"/>
    </row>
    <row r="3447" spans="1:13" x14ac:dyDescent="0.35">
      <c r="A3447" t="s">
        <v>161</v>
      </c>
      <c r="B3447" t="s">
        <v>630</v>
      </c>
      <c r="C3447" t="s">
        <v>631</v>
      </c>
      <c r="D3447" t="s">
        <v>188</v>
      </c>
      <c r="E3447" t="s">
        <v>292</v>
      </c>
      <c r="F3447" s="446"/>
      <c r="G3447" s="446"/>
      <c r="H3447" s="446"/>
      <c r="I3447" s="446"/>
      <c r="J3447" s="446"/>
      <c r="K3447" s="446"/>
      <c r="L3447" s="446"/>
      <c r="M3447" s="446"/>
    </row>
    <row r="3448" spans="1:13" x14ac:dyDescent="0.35">
      <c r="A3448" t="s">
        <v>161</v>
      </c>
      <c r="B3448" t="s">
        <v>632</v>
      </c>
      <c r="C3448" t="s">
        <v>633</v>
      </c>
      <c r="D3448" t="s">
        <v>188</v>
      </c>
      <c r="E3448" t="s">
        <v>292</v>
      </c>
      <c r="F3448" s="446"/>
      <c r="G3448" s="446"/>
      <c r="H3448" s="446"/>
      <c r="I3448" s="446"/>
      <c r="J3448" s="446"/>
      <c r="K3448" s="446"/>
      <c r="L3448" s="446"/>
      <c r="M3448" s="446"/>
    </row>
    <row r="3449" spans="1:13" x14ac:dyDescent="0.35">
      <c r="A3449" t="s">
        <v>161</v>
      </c>
      <c r="B3449" t="s">
        <v>634</v>
      </c>
      <c r="C3449" t="s">
        <v>635</v>
      </c>
      <c r="D3449" t="s">
        <v>636</v>
      </c>
      <c r="E3449" t="s">
        <v>292</v>
      </c>
      <c r="F3449" s="446"/>
      <c r="G3449" s="446"/>
      <c r="H3449" s="446"/>
      <c r="I3449" s="446"/>
      <c r="J3449" s="446"/>
      <c r="K3449" s="446"/>
      <c r="L3449" s="446"/>
      <c r="M3449" s="446"/>
    </row>
    <row r="3450" spans="1:13" x14ac:dyDescent="0.35">
      <c r="A3450" t="s">
        <v>161</v>
      </c>
      <c r="B3450" t="s">
        <v>637</v>
      </c>
      <c r="C3450" t="s">
        <v>638</v>
      </c>
      <c r="D3450" t="s">
        <v>636</v>
      </c>
      <c r="E3450" t="s">
        <v>292</v>
      </c>
      <c r="F3450" s="446"/>
      <c r="G3450" s="446"/>
      <c r="H3450" s="446"/>
      <c r="I3450" s="446"/>
      <c r="J3450" s="446"/>
      <c r="K3450" s="446"/>
      <c r="L3450" s="446"/>
      <c r="M3450" s="446"/>
    </row>
    <row r="3451" spans="1:13" x14ac:dyDescent="0.35">
      <c r="A3451" t="s">
        <v>161</v>
      </c>
      <c r="B3451" t="s">
        <v>639</v>
      </c>
      <c r="C3451" t="s">
        <v>640</v>
      </c>
      <c r="D3451" t="s">
        <v>176</v>
      </c>
      <c r="E3451" t="s">
        <v>292</v>
      </c>
      <c r="F3451" s="445"/>
      <c r="G3451" s="445"/>
      <c r="H3451" s="445"/>
      <c r="I3451" s="445"/>
      <c r="J3451" s="445"/>
      <c r="K3451" s="445"/>
      <c r="L3451" s="445"/>
      <c r="M3451" s="445"/>
    </row>
    <row r="3452" spans="1:13" x14ac:dyDescent="0.35">
      <c r="A3452" t="s">
        <v>161</v>
      </c>
      <c r="B3452" t="s">
        <v>641</v>
      </c>
      <c r="C3452" t="s">
        <v>642</v>
      </c>
      <c r="D3452" t="s">
        <v>636</v>
      </c>
      <c r="E3452" t="s">
        <v>292</v>
      </c>
      <c r="F3452" s="446"/>
      <c r="G3452" s="446"/>
      <c r="H3452" s="446"/>
      <c r="I3452" s="446"/>
      <c r="J3452" s="446"/>
      <c r="K3452" s="446"/>
      <c r="L3452" s="446"/>
      <c r="M3452" s="446"/>
    </row>
    <row r="3453" spans="1:13" x14ac:dyDescent="0.35">
      <c r="A3453" t="s">
        <v>161</v>
      </c>
      <c r="B3453" t="s">
        <v>643</v>
      </c>
      <c r="C3453" t="s">
        <v>644</v>
      </c>
      <c r="D3453" t="s">
        <v>176</v>
      </c>
      <c r="E3453" t="s">
        <v>292</v>
      </c>
      <c r="F3453" s="445"/>
      <c r="G3453" s="445"/>
      <c r="H3453" s="445"/>
      <c r="I3453" s="445"/>
      <c r="J3453" s="445"/>
      <c r="K3453" s="445"/>
      <c r="L3453" s="445"/>
      <c r="M3453" s="445"/>
    </row>
    <row r="3454" spans="1:13" x14ac:dyDescent="0.35">
      <c r="A3454" t="s">
        <v>161</v>
      </c>
      <c r="B3454" t="s">
        <v>645</v>
      </c>
      <c r="C3454" t="s">
        <v>646</v>
      </c>
      <c r="D3454" t="s">
        <v>636</v>
      </c>
      <c r="E3454" t="s">
        <v>292</v>
      </c>
      <c r="F3454" s="446"/>
      <c r="G3454" s="446"/>
      <c r="H3454" s="446"/>
      <c r="I3454" s="446"/>
      <c r="J3454" s="446"/>
      <c r="K3454" s="446"/>
      <c r="L3454" s="446"/>
      <c r="M3454" s="446"/>
    </row>
    <row r="3455" spans="1:13" x14ac:dyDescent="0.35">
      <c r="A3455" t="s">
        <v>161</v>
      </c>
      <c r="B3455" t="s">
        <v>647</v>
      </c>
      <c r="C3455" t="s">
        <v>648</v>
      </c>
      <c r="D3455" t="s">
        <v>176</v>
      </c>
      <c r="E3455" t="s">
        <v>292</v>
      </c>
      <c r="F3455" s="445"/>
      <c r="G3455" s="445"/>
      <c r="H3455" s="445"/>
      <c r="I3455" s="445"/>
      <c r="J3455" s="445"/>
      <c r="K3455" s="445"/>
      <c r="L3455" s="445"/>
      <c r="M3455" s="445"/>
    </row>
    <row r="3456" spans="1:13" x14ac:dyDescent="0.35">
      <c r="A3456" t="s">
        <v>161</v>
      </c>
      <c r="B3456" t="s">
        <v>649</v>
      </c>
      <c r="C3456" t="s">
        <v>650</v>
      </c>
      <c r="D3456" t="s">
        <v>176</v>
      </c>
      <c r="E3456" t="s">
        <v>292</v>
      </c>
      <c r="F3456" s="445"/>
      <c r="G3456" s="445"/>
      <c r="H3456" s="445"/>
      <c r="I3456" s="445"/>
      <c r="J3456" s="445"/>
      <c r="K3456" s="445"/>
      <c r="L3456" s="445"/>
      <c r="M3456" s="445"/>
    </row>
    <row r="3457" spans="1:13" x14ac:dyDescent="0.35">
      <c r="A3457" t="s">
        <v>161</v>
      </c>
      <c r="B3457" t="s">
        <v>651</v>
      </c>
      <c r="C3457" t="s">
        <v>652</v>
      </c>
      <c r="D3457" t="s">
        <v>176</v>
      </c>
      <c r="E3457" t="s">
        <v>292</v>
      </c>
      <c r="F3457" s="445"/>
      <c r="G3457" s="445"/>
      <c r="H3457" s="445"/>
      <c r="I3457" s="445"/>
      <c r="J3457" s="445"/>
      <c r="K3457" s="445"/>
      <c r="L3457" s="445"/>
      <c r="M3457" s="445"/>
    </row>
    <row r="3458" spans="1:13" x14ac:dyDescent="0.35">
      <c r="A3458" t="s">
        <v>161</v>
      </c>
      <c r="B3458" t="s">
        <v>653</v>
      </c>
      <c r="C3458" t="s">
        <v>654</v>
      </c>
      <c r="D3458" t="s">
        <v>176</v>
      </c>
      <c r="E3458" t="s">
        <v>292</v>
      </c>
      <c r="F3458" s="445"/>
      <c r="G3458" s="445"/>
      <c r="H3458" s="445"/>
      <c r="I3458" s="445"/>
      <c r="J3458" s="445"/>
      <c r="K3458" s="445"/>
      <c r="L3458" s="445"/>
      <c r="M3458" s="445"/>
    </row>
    <row r="3459" spans="1:13" x14ac:dyDescent="0.35">
      <c r="A3459" t="s">
        <v>161</v>
      </c>
      <c r="B3459" t="s">
        <v>655</v>
      </c>
      <c r="C3459" t="s">
        <v>656</v>
      </c>
      <c r="D3459" t="s">
        <v>189</v>
      </c>
      <c r="E3459" t="s">
        <v>292</v>
      </c>
      <c r="F3459" s="446"/>
      <c r="G3459" s="446"/>
      <c r="H3459" s="446"/>
      <c r="I3459" s="446"/>
      <c r="J3459" s="446"/>
      <c r="K3459" s="446"/>
      <c r="L3459" s="446"/>
      <c r="M3459" s="446"/>
    </row>
    <row r="3460" spans="1:13" x14ac:dyDescent="0.35">
      <c r="A3460" t="s">
        <v>161</v>
      </c>
      <c r="B3460" t="s">
        <v>657</v>
      </c>
      <c r="C3460" t="s">
        <v>658</v>
      </c>
      <c r="D3460" t="s">
        <v>170</v>
      </c>
      <c r="E3460" t="s">
        <v>292</v>
      </c>
      <c r="F3460" s="328"/>
      <c r="G3460" s="328"/>
      <c r="H3460" s="328"/>
      <c r="I3460" s="328"/>
      <c r="J3460" s="328"/>
      <c r="K3460" s="328"/>
      <c r="L3460" s="328"/>
      <c r="M3460" s="328"/>
    </row>
    <row r="3461" spans="1:13" x14ac:dyDescent="0.35">
      <c r="A3461" t="s">
        <v>161</v>
      </c>
      <c r="B3461" t="s">
        <v>659</v>
      </c>
      <c r="C3461" t="s">
        <v>660</v>
      </c>
      <c r="D3461" t="s">
        <v>170</v>
      </c>
      <c r="E3461" t="s">
        <v>292</v>
      </c>
      <c r="F3461" s="328"/>
      <c r="G3461" s="328"/>
      <c r="H3461" s="328"/>
      <c r="I3461" s="328"/>
      <c r="J3461" s="328"/>
      <c r="K3461" s="328"/>
      <c r="L3461" s="328"/>
      <c r="M3461" s="328"/>
    </row>
    <row r="3462" spans="1:13" x14ac:dyDescent="0.35">
      <c r="A3462" t="s">
        <v>164</v>
      </c>
      <c r="B3462" t="s">
        <v>290</v>
      </c>
      <c r="C3462" t="s">
        <v>291</v>
      </c>
      <c r="D3462" t="s">
        <v>170</v>
      </c>
      <c r="E3462" t="s">
        <v>292</v>
      </c>
      <c r="F3462" s="328"/>
      <c r="G3462" s="328"/>
      <c r="H3462" s="328"/>
      <c r="I3462" s="328"/>
      <c r="J3462" s="328"/>
      <c r="K3462" s="328"/>
      <c r="L3462" s="328"/>
      <c r="M3462" s="328"/>
    </row>
    <row r="3463" spans="1:13" x14ac:dyDescent="0.35">
      <c r="A3463" t="s">
        <v>164</v>
      </c>
      <c r="B3463" t="s">
        <v>293</v>
      </c>
      <c r="C3463" t="s">
        <v>294</v>
      </c>
      <c r="D3463" t="s">
        <v>172</v>
      </c>
      <c r="E3463" t="s">
        <v>292</v>
      </c>
      <c r="F3463" s="328"/>
      <c r="G3463" s="328"/>
      <c r="H3463" s="328"/>
      <c r="I3463" s="328"/>
      <c r="J3463" s="328"/>
      <c r="K3463" s="328"/>
      <c r="L3463" s="328"/>
      <c r="M3463" s="328"/>
    </row>
    <row r="3464" spans="1:13" x14ac:dyDescent="0.35">
      <c r="A3464" t="s">
        <v>164</v>
      </c>
      <c r="B3464" t="s">
        <v>295</v>
      </c>
      <c r="C3464" t="s">
        <v>296</v>
      </c>
      <c r="D3464" t="s">
        <v>188</v>
      </c>
      <c r="E3464" t="s">
        <v>292</v>
      </c>
      <c r="F3464" s="443"/>
      <c r="G3464" s="443"/>
      <c r="H3464" s="443"/>
      <c r="I3464" s="443"/>
      <c r="J3464" s="443"/>
      <c r="K3464" s="443"/>
      <c r="L3464" s="443"/>
      <c r="M3464" s="443"/>
    </row>
    <row r="3465" spans="1:13" x14ac:dyDescent="0.35">
      <c r="A3465" t="s">
        <v>164</v>
      </c>
      <c r="B3465" t="s">
        <v>297</v>
      </c>
      <c r="C3465" t="s">
        <v>298</v>
      </c>
      <c r="D3465" t="s">
        <v>205</v>
      </c>
      <c r="E3465" t="s">
        <v>292</v>
      </c>
    </row>
    <row r="3466" spans="1:13" x14ac:dyDescent="0.35">
      <c r="A3466" t="s">
        <v>164</v>
      </c>
      <c r="B3466" t="s">
        <v>300</v>
      </c>
      <c r="C3466" t="s">
        <v>301</v>
      </c>
      <c r="D3466" t="s">
        <v>170</v>
      </c>
      <c r="E3466" t="s">
        <v>292</v>
      </c>
      <c r="F3466" s="328"/>
      <c r="G3466" s="328"/>
      <c r="H3466" s="328"/>
      <c r="I3466" s="328"/>
      <c r="J3466" s="328"/>
      <c r="K3466" s="328"/>
      <c r="L3466" s="328"/>
      <c r="M3466" s="328"/>
    </row>
    <row r="3467" spans="1:13" x14ac:dyDescent="0.35">
      <c r="A3467" t="s">
        <v>164</v>
      </c>
      <c r="B3467" t="s">
        <v>302</v>
      </c>
      <c r="C3467" t="s">
        <v>303</v>
      </c>
      <c r="D3467" t="s">
        <v>170</v>
      </c>
      <c r="E3467" t="s">
        <v>292</v>
      </c>
      <c r="F3467" s="328"/>
      <c r="G3467" s="328"/>
      <c r="H3467" s="328"/>
      <c r="I3467" s="328"/>
      <c r="J3467" s="328"/>
      <c r="K3467" s="328"/>
      <c r="L3467" s="328"/>
      <c r="M3467" s="328"/>
    </row>
    <row r="3468" spans="1:13" x14ac:dyDescent="0.35">
      <c r="A3468" t="s">
        <v>164</v>
      </c>
      <c r="B3468" t="s">
        <v>304</v>
      </c>
      <c r="C3468" t="s">
        <v>305</v>
      </c>
      <c r="D3468" t="s">
        <v>186</v>
      </c>
      <c r="E3468" t="s">
        <v>292</v>
      </c>
      <c r="F3468" s="443"/>
      <c r="G3468" s="443"/>
      <c r="H3468" s="443"/>
      <c r="I3468" s="443"/>
      <c r="J3468" s="443"/>
      <c r="K3468" s="443"/>
      <c r="L3468" s="443"/>
      <c r="M3468" s="443"/>
    </row>
    <row r="3469" spans="1:13" x14ac:dyDescent="0.35">
      <c r="A3469" t="s">
        <v>164</v>
      </c>
      <c r="B3469" t="s">
        <v>306</v>
      </c>
      <c r="C3469" t="s">
        <v>307</v>
      </c>
      <c r="D3469" t="s">
        <v>205</v>
      </c>
      <c r="E3469" t="s">
        <v>292</v>
      </c>
    </row>
    <row r="3470" spans="1:13" x14ac:dyDescent="0.35">
      <c r="A3470" t="s">
        <v>164</v>
      </c>
      <c r="B3470" t="s">
        <v>309</v>
      </c>
      <c r="C3470" t="s">
        <v>310</v>
      </c>
      <c r="D3470" t="s">
        <v>170</v>
      </c>
      <c r="E3470" t="s">
        <v>292</v>
      </c>
      <c r="F3470" s="328"/>
      <c r="G3470" s="328"/>
      <c r="H3470" s="328"/>
      <c r="I3470" s="328"/>
      <c r="J3470" s="328"/>
      <c r="K3470" s="328"/>
      <c r="L3470" s="328"/>
      <c r="M3470" s="328"/>
    </row>
    <row r="3471" spans="1:13" x14ac:dyDescent="0.35">
      <c r="A3471" t="s">
        <v>164</v>
      </c>
      <c r="B3471" t="s">
        <v>311</v>
      </c>
      <c r="C3471" t="s">
        <v>312</v>
      </c>
      <c r="D3471" t="s">
        <v>170</v>
      </c>
      <c r="E3471" t="s">
        <v>292</v>
      </c>
      <c r="F3471" s="328"/>
      <c r="G3471" s="328"/>
      <c r="H3471" s="328"/>
      <c r="I3471" s="328"/>
      <c r="J3471" s="328"/>
      <c r="K3471" s="328"/>
      <c r="L3471" s="328"/>
      <c r="M3471" s="328"/>
    </row>
    <row r="3472" spans="1:13" x14ac:dyDescent="0.35">
      <c r="A3472" t="s">
        <v>164</v>
      </c>
      <c r="B3472" t="s">
        <v>313</v>
      </c>
      <c r="C3472" t="s">
        <v>314</v>
      </c>
      <c r="D3472" t="s">
        <v>189</v>
      </c>
      <c r="E3472" t="s">
        <v>292</v>
      </c>
      <c r="F3472" s="444"/>
      <c r="G3472" s="444"/>
      <c r="H3472" s="444"/>
      <c r="I3472" s="444">
        <v>4.1379310344827598</v>
      </c>
      <c r="J3472" s="444"/>
      <c r="K3472" s="444"/>
      <c r="L3472" s="444"/>
      <c r="M3472" s="444"/>
    </row>
    <row r="3473" spans="1:13" x14ac:dyDescent="0.35">
      <c r="A3473" t="s">
        <v>164</v>
      </c>
      <c r="B3473" t="s">
        <v>315</v>
      </c>
      <c r="C3473" t="s">
        <v>316</v>
      </c>
      <c r="D3473" t="s">
        <v>205</v>
      </c>
      <c r="E3473" t="s">
        <v>292</v>
      </c>
      <c r="I3473" t="s">
        <v>308</v>
      </c>
    </row>
    <row r="3474" spans="1:13" x14ac:dyDescent="0.35">
      <c r="A3474" t="s">
        <v>164</v>
      </c>
      <c r="B3474" t="s">
        <v>317</v>
      </c>
      <c r="C3474" t="s">
        <v>318</v>
      </c>
      <c r="D3474" t="s">
        <v>170</v>
      </c>
      <c r="E3474" t="s">
        <v>292</v>
      </c>
      <c r="F3474" s="328"/>
      <c r="G3474" s="328"/>
      <c r="H3474" s="328"/>
      <c r="I3474" s="328">
        <v>4.2200000000000001E-2</v>
      </c>
      <c r="J3474" s="328"/>
      <c r="K3474" s="328"/>
      <c r="L3474" s="328"/>
      <c r="M3474" s="328"/>
    </row>
    <row r="3475" spans="1:13" x14ac:dyDescent="0.35">
      <c r="A3475" t="s">
        <v>164</v>
      </c>
      <c r="B3475" t="s">
        <v>319</v>
      </c>
      <c r="C3475" t="s">
        <v>320</v>
      </c>
      <c r="D3475" t="s">
        <v>170</v>
      </c>
      <c r="E3475" t="s">
        <v>292</v>
      </c>
      <c r="F3475" s="328"/>
      <c r="G3475" s="328"/>
      <c r="H3475" s="328"/>
      <c r="I3475" s="328">
        <v>0</v>
      </c>
      <c r="J3475" s="328"/>
      <c r="K3475" s="328"/>
      <c r="L3475" s="328"/>
      <c r="M3475" s="328"/>
    </row>
    <row r="3476" spans="1:13" x14ac:dyDescent="0.35">
      <c r="A3476" t="s">
        <v>164</v>
      </c>
      <c r="B3476" t="s">
        <v>321</v>
      </c>
      <c r="C3476" t="s">
        <v>322</v>
      </c>
      <c r="D3476" t="s">
        <v>189</v>
      </c>
      <c r="E3476" t="s">
        <v>292</v>
      </c>
      <c r="F3476" s="444"/>
      <c r="G3476" s="444"/>
      <c r="H3476" s="444"/>
      <c r="I3476" s="444">
        <v>-3.0213706705969101</v>
      </c>
      <c r="J3476" s="444"/>
      <c r="K3476" s="444"/>
      <c r="L3476" s="444"/>
      <c r="M3476" s="444"/>
    </row>
    <row r="3477" spans="1:13" x14ac:dyDescent="0.35">
      <c r="A3477" t="s">
        <v>164</v>
      </c>
      <c r="B3477" t="s">
        <v>323</v>
      </c>
      <c r="C3477" t="s">
        <v>324</v>
      </c>
      <c r="D3477" t="s">
        <v>205</v>
      </c>
      <c r="E3477" t="s">
        <v>292</v>
      </c>
      <c r="I3477" t="s">
        <v>299</v>
      </c>
    </row>
    <row r="3478" spans="1:13" x14ac:dyDescent="0.35">
      <c r="A3478" t="s">
        <v>164</v>
      </c>
      <c r="B3478" t="s">
        <v>325</v>
      </c>
      <c r="C3478" t="s">
        <v>326</v>
      </c>
      <c r="D3478" t="s">
        <v>170</v>
      </c>
      <c r="E3478" t="s">
        <v>292</v>
      </c>
      <c r="F3478" s="328"/>
      <c r="G3478" s="328"/>
      <c r="H3478" s="328"/>
      <c r="I3478" s="328">
        <v>-0.14249999999999999</v>
      </c>
      <c r="J3478" s="328"/>
      <c r="K3478" s="328"/>
      <c r="L3478" s="328"/>
      <c r="M3478" s="328"/>
    </row>
    <row r="3479" spans="1:13" x14ac:dyDescent="0.35">
      <c r="A3479" t="s">
        <v>164</v>
      </c>
      <c r="B3479" t="s">
        <v>327</v>
      </c>
      <c r="C3479" t="s">
        <v>328</v>
      </c>
      <c r="D3479" t="s">
        <v>170</v>
      </c>
      <c r="E3479" t="s">
        <v>292</v>
      </c>
      <c r="F3479" s="328"/>
      <c r="G3479" s="328"/>
      <c r="H3479" s="328"/>
      <c r="I3479" s="328">
        <v>-0.85499999999999998</v>
      </c>
      <c r="J3479" s="328"/>
      <c r="K3479" s="328"/>
      <c r="L3479" s="328"/>
      <c r="M3479" s="328"/>
    </row>
    <row r="3480" spans="1:13" x14ac:dyDescent="0.35">
      <c r="A3480" t="s">
        <v>164</v>
      </c>
      <c r="B3480" t="s">
        <v>329</v>
      </c>
      <c r="C3480" t="s">
        <v>330</v>
      </c>
      <c r="D3480" t="s">
        <v>188</v>
      </c>
      <c r="E3480" t="s">
        <v>292</v>
      </c>
      <c r="F3480" s="444"/>
      <c r="G3480" s="444"/>
      <c r="H3480" s="444"/>
      <c r="I3480" s="444"/>
      <c r="J3480" s="444"/>
      <c r="K3480" s="444"/>
      <c r="L3480" s="444"/>
      <c r="M3480" s="444"/>
    </row>
    <row r="3481" spans="1:13" x14ac:dyDescent="0.35">
      <c r="A3481" t="s">
        <v>164</v>
      </c>
      <c r="B3481" t="s">
        <v>331</v>
      </c>
      <c r="C3481" t="s">
        <v>332</v>
      </c>
      <c r="D3481" t="s">
        <v>205</v>
      </c>
      <c r="E3481" t="s">
        <v>292</v>
      </c>
    </row>
    <row r="3482" spans="1:13" x14ac:dyDescent="0.35">
      <c r="A3482" t="s">
        <v>164</v>
      </c>
      <c r="B3482" t="s">
        <v>333</v>
      </c>
      <c r="C3482" t="s">
        <v>334</v>
      </c>
      <c r="D3482" t="s">
        <v>170</v>
      </c>
      <c r="E3482" t="s">
        <v>292</v>
      </c>
      <c r="F3482" s="328"/>
      <c r="G3482" s="328"/>
      <c r="H3482" s="328"/>
      <c r="I3482" s="328"/>
      <c r="J3482" s="328"/>
      <c r="K3482" s="328"/>
      <c r="L3482" s="328"/>
      <c r="M3482" s="328"/>
    </row>
    <row r="3483" spans="1:13" x14ac:dyDescent="0.35">
      <c r="A3483" t="s">
        <v>164</v>
      </c>
      <c r="B3483" t="s">
        <v>335</v>
      </c>
      <c r="C3483" t="s">
        <v>336</v>
      </c>
      <c r="D3483" t="s">
        <v>170</v>
      </c>
      <c r="E3483" t="s">
        <v>292</v>
      </c>
      <c r="F3483" s="328"/>
      <c r="G3483" s="328"/>
      <c r="H3483" s="328"/>
      <c r="I3483" s="328"/>
      <c r="J3483" s="328"/>
      <c r="K3483" s="328"/>
      <c r="L3483" s="328"/>
      <c r="M3483" s="328"/>
    </row>
    <row r="3484" spans="1:13" x14ac:dyDescent="0.35">
      <c r="A3484" t="s">
        <v>164</v>
      </c>
      <c r="B3484" t="s">
        <v>337</v>
      </c>
      <c r="C3484" t="s">
        <v>338</v>
      </c>
      <c r="D3484" t="s">
        <v>189</v>
      </c>
      <c r="E3484" t="s">
        <v>292</v>
      </c>
      <c r="F3484" s="443"/>
      <c r="G3484" s="443"/>
      <c r="H3484" s="443"/>
      <c r="I3484" s="443"/>
      <c r="J3484" s="443"/>
      <c r="K3484" s="443"/>
      <c r="L3484" s="443"/>
      <c r="M3484" s="443"/>
    </row>
    <row r="3485" spans="1:13" x14ac:dyDescent="0.35">
      <c r="A3485" t="s">
        <v>164</v>
      </c>
      <c r="B3485" t="s">
        <v>339</v>
      </c>
      <c r="C3485" t="s">
        <v>340</v>
      </c>
      <c r="D3485" t="s">
        <v>205</v>
      </c>
      <c r="E3485" t="s">
        <v>292</v>
      </c>
    </row>
    <row r="3486" spans="1:13" x14ac:dyDescent="0.35">
      <c r="A3486" t="s">
        <v>164</v>
      </c>
      <c r="B3486" t="s">
        <v>341</v>
      </c>
      <c r="C3486" t="s">
        <v>342</v>
      </c>
      <c r="D3486" t="s">
        <v>170</v>
      </c>
      <c r="E3486" t="s">
        <v>292</v>
      </c>
      <c r="F3486" s="328"/>
      <c r="G3486" s="328"/>
      <c r="H3486" s="328"/>
      <c r="I3486" s="328"/>
      <c r="J3486" s="328"/>
      <c r="K3486" s="328"/>
      <c r="L3486" s="328"/>
      <c r="M3486" s="328"/>
    </row>
    <row r="3487" spans="1:13" x14ac:dyDescent="0.35">
      <c r="A3487" t="s">
        <v>164</v>
      </c>
      <c r="B3487" t="s">
        <v>343</v>
      </c>
      <c r="C3487" t="s">
        <v>344</v>
      </c>
      <c r="D3487" t="s">
        <v>170</v>
      </c>
      <c r="E3487" t="s">
        <v>292</v>
      </c>
      <c r="F3487" s="328"/>
      <c r="G3487" s="328"/>
      <c r="H3487" s="328"/>
      <c r="I3487" s="328"/>
      <c r="J3487" s="328"/>
      <c r="K3487" s="328"/>
      <c r="L3487" s="328"/>
      <c r="M3487" s="328"/>
    </row>
    <row r="3488" spans="1:13" x14ac:dyDescent="0.35">
      <c r="A3488" t="s">
        <v>164</v>
      </c>
      <c r="B3488" t="s">
        <v>345</v>
      </c>
      <c r="C3488" t="s">
        <v>346</v>
      </c>
      <c r="D3488" t="s">
        <v>188</v>
      </c>
      <c r="E3488" t="s">
        <v>292</v>
      </c>
      <c r="F3488" s="444"/>
      <c r="G3488" s="444"/>
      <c r="H3488" s="444"/>
      <c r="I3488" s="444"/>
      <c r="J3488" s="444"/>
      <c r="K3488" s="444"/>
      <c r="L3488" s="444"/>
      <c r="M3488" s="444"/>
    </row>
    <row r="3489" spans="1:13" x14ac:dyDescent="0.35">
      <c r="A3489" t="s">
        <v>164</v>
      </c>
      <c r="B3489" t="s">
        <v>347</v>
      </c>
      <c r="C3489" t="s">
        <v>348</v>
      </c>
      <c r="D3489" t="s">
        <v>188</v>
      </c>
      <c r="E3489" t="s">
        <v>292</v>
      </c>
      <c r="F3489" s="444"/>
      <c r="G3489" s="444"/>
      <c r="H3489" s="444"/>
      <c r="I3489" s="444"/>
      <c r="J3489" s="444"/>
      <c r="K3489" s="444"/>
      <c r="L3489" s="444"/>
      <c r="M3489" s="444"/>
    </row>
    <row r="3490" spans="1:13" x14ac:dyDescent="0.35">
      <c r="A3490" t="s">
        <v>164</v>
      </c>
      <c r="B3490" t="s">
        <v>349</v>
      </c>
      <c r="C3490" t="s">
        <v>350</v>
      </c>
      <c r="D3490" t="s">
        <v>188</v>
      </c>
      <c r="E3490" t="s">
        <v>292</v>
      </c>
      <c r="F3490" s="443"/>
      <c r="G3490" s="443"/>
      <c r="H3490" s="443"/>
      <c r="I3490" s="443"/>
      <c r="J3490" s="443"/>
      <c r="K3490" s="443"/>
      <c r="L3490" s="443"/>
      <c r="M3490" s="443"/>
    </row>
    <row r="3491" spans="1:13" x14ac:dyDescent="0.35">
      <c r="A3491" t="s">
        <v>164</v>
      </c>
      <c r="B3491" t="s">
        <v>351</v>
      </c>
      <c r="C3491" t="s">
        <v>352</v>
      </c>
      <c r="D3491" t="s">
        <v>205</v>
      </c>
      <c r="E3491" t="s">
        <v>292</v>
      </c>
    </row>
    <row r="3492" spans="1:13" x14ac:dyDescent="0.35">
      <c r="A3492" t="s">
        <v>164</v>
      </c>
      <c r="B3492" t="s">
        <v>353</v>
      </c>
      <c r="C3492" t="s">
        <v>354</v>
      </c>
      <c r="D3492" t="s">
        <v>170</v>
      </c>
      <c r="E3492" t="s">
        <v>292</v>
      </c>
      <c r="F3492" s="328"/>
      <c r="G3492" s="328"/>
      <c r="H3492" s="328"/>
      <c r="I3492" s="328"/>
      <c r="J3492" s="328"/>
      <c r="K3492" s="328"/>
      <c r="L3492" s="328"/>
      <c r="M3492" s="328"/>
    </row>
    <row r="3493" spans="1:13" x14ac:dyDescent="0.35">
      <c r="A3493" t="s">
        <v>164</v>
      </c>
      <c r="B3493" t="s">
        <v>355</v>
      </c>
      <c r="C3493" t="s">
        <v>356</v>
      </c>
      <c r="D3493" t="s">
        <v>170</v>
      </c>
      <c r="E3493" t="s">
        <v>292</v>
      </c>
      <c r="F3493" s="328"/>
      <c r="G3493" s="328"/>
      <c r="H3493" s="328"/>
      <c r="I3493" s="328"/>
      <c r="J3493" s="328"/>
      <c r="K3493" s="328"/>
      <c r="L3493" s="328"/>
      <c r="M3493" s="328"/>
    </row>
    <row r="3494" spans="1:13" x14ac:dyDescent="0.35">
      <c r="A3494" t="s">
        <v>164</v>
      </c>
      <c r="B3494" t="s">
        <v>357</v>
      </c>
      <c r="C3494" t="s">
        <v>358</v>
      </c>
      <c r="D3494" t="s">
        <v>188</v>
      </c>
      <c r="E3494" t="s">
        <v>292</v>
      </c>
      <c r="F3494" s="443"/>
      <c r="G3494" s="443"/>
      <c r="H3494" s="443"/>
      <c r="I3494" s="443"/>
      <c r="J3494" s="443"/>
      <c r="K3494" s="443"/>
      <c r="L3494" s="443"/>
      <c r="M3494" s="443"/>
    </row>
    <row r="3495" spans="1:13" x14ac:dyDescent="0.35">
      <c r="A3495" t="s">
        <v>164</v>
      </c>
      <c r="B3495" t="s">
        <v>359</v>
      </c>
      <c r="C3495" t="s">
        <v>360</v>
      </c>
      <c r="D3495" t="s">
        <v>205</v>
      </c>
      <c r="E3495" t="s">
        <v>292</v>
      </c>
    </row>
    <row r="3496" spans="1:13" x14ac:dyDescent="0.35">
      <c r="A3496" t="s">
        <v>164</v>
      </c>
      <c r="B3496" t="s">
        <v>361</v>
      </c>
      <c r="C3496" t="s">
        <v>362</v>
      </c>
      <c r="D3496" t="s">
        <v>170</v>
      </c>
      <c r="E3496" t="s">
        <v>292</v>
      </c>
      <c r="F3496" s="328"/>
      <c r="G3496" s="328"/>
      <c r="H3496" s="328"/>
      <c r="I3496" s="328"/>
      <c r="J3496" s="328"/>
      <c r="K3496" s="328"/>
      <c r="L3496" s="328"/>
      <c r="M3496" s="328"/>
    </row>
    <row r="3497" spans="1:13" x14ac:dyDescent="0.35">
      <c r="A3497" t="s">
        <v>164</v>
      </c>
      <c r="B3497" t="s">
        <v>363</v>
      </c>
      <c r="C3497" t="s">
        <v>364</v>
      </c>
      <c r="D3497" t="s">
        <v>170</v>
      </c>
      <c r="E3497" t="s">
        <v>292</v>
      </c>
      <c r="F3497" s="328"/>
      <c r="G3497" s="328"/>
      <c r="H3497" s="328"/>
      <c r="I3497" s="328"/>
      <c r="J3497" s="328"/>
      <c r="K3497" s="328"/>
      <c r="L3497" s="328"/>
      <c r="M3497" s="328"/>
    </row>
    <row r="3498" spans="1:13" x14ac:dyDescent="0.35">
      <c r="A3498" t="s">
        <v>164</v>
      </c>
      <c r="B3498" t="s">
        <v>365</v>
      </c>
      <c r="C3498" t="s">
        <v>366</v>
      </c>
      <c r="D3498" t="s">
        <v>188</v>
      </c>
      <c r="E3498" t="s">
        <v>292</v>
      </c>
      <c r="F3498" s="443"/>
      <c r="G3498" s="443"/>
      <c r="H3498" s="443"/>
      <c r="I3498" s="443"/>
      <c r="J3498" s="443"/>
      <c r="K3498" s="443"/>
      <c r="L3498" s="443"/>
      <c r="M3498" s="443"/>
    </row>
    <row r="3499" spans="1:13" x14ac:dyDescent="0.35">
      <c r="A3499" t="s">
        <v>164</v>
      </c>
      <c r="B3499" t="s">
        <v>367</v>
      </c>
      <c r="C3499" t="s">
        <v>368</v>
      </c>
      <c r="D3499" t="s">
        <v>205</v>
      </c>
      <c r="E3499" t="s">
        <v>292</v>
      </c>
    </row>
    <row r="3500" spans="1:13" x14ac:dyDescent="0.35">
      <c r="A3500" t="s">
        <v>164</v>
      </c>
      <c r="B3500" t="s">
        <v>369</v>
      </c>
      <c r="C3500" t="s">
        <v>370</v>
      </c>
      <c r="D3500" t="s">
        <v>170</v>
      </c>
      <c r="E3500" t="s">
        <v>292</v>
      </c>
      <c r="F3500" s="328"/>
      <c r="G3500" s="328"/>
      <c r="H3500" s="328"/>
      <c r="I3500" s="328"/>
      <c r="J3500" s="328"/>
      <c r="K3500" s="328"/>
      <c r="L3500" s="328"/>
      <c r="M3500" s="328"/>
    </row>
    <row r="3501" spans="1:13" x14ac:dyDescent="0.35">
      <c r="A3501" t="s">
        <v>164</v>
      </c>
      <c r="B3501" t="s">
        <v>371</v>
      </c>
      <c r="C3501" t="s">
        <v>372</v>
      </c>
      <c r="D3501" t="s">
        <v>170</v>
      </c>
      <c r="E3501" t="s">
        <v>292</v>
      </c>
      <c r="F3501" s="328"/>
      <c r="G3501" s="328"/>
      <c r="H3501" s="328"/>
      <c r="I3501" s="328"/>
      <c r="J3501" s="328"/>
      <c r="K3501" s="328"/>
      <c r="L3501" s="328"/>
      <c r="M3501" s="328"/>
    </row>
    <row r="3502" spans="1:13" x14ac:dyDescent="0.35">
      <c r="A3502" t="s">
        <v>164</v>
      </c>
      <c r="B3502" t="s">
        <v>373</v>
      </c>
      <c r="C3502" t="s">
        <v>374</v>
      </c>
      <c r="D3502" t="s">
        <v>188</v>
      </c>
      <c r="E3502" t="s">
        <v>292</v>
      </c>
      <c r="F3502" s="443"/>
      <c r="G3502" s="443"/>
      <c r="H3502" s="443"/>
      <c r="I3502" s="443"/>
      <c r="J3502" s="443"/>
      <c r="K3502" s="443"/>
      <c r="L3502" s="443"/>
      <c r="M3502" s="443"/>
    </row>
    <row r="3503" spans="1:13" x14ac:dyDescent="0.35">
      <c r="A3503" t="s">
        <v>164</v>
      </c>
      <c r="B3503" t="s">
        <v>375</v>
      </c>
      <c r="C3503" t="s">
        <v>376</v>
      </c>
      <c r="D3503" t="s">
        <v>205</v>
      </c>
      <c r="E3503" t="s">
        <v>292</v>
      </c>
    </row>
    <row r="3504" spans="1:13" x14ac:dyDescent="0.35">
      <c r="A3504" t="s">
        <v>164</v>
      </c>
      <c r="B3504" t="s">
        <v>377</v>
      </c>
      <c r="C3504" t="s">
        <v>378</v>
      </c>
      <c r="D3504" t="s">
        <v>170</v>
      </c>
      <c r="E3504" t="s">
        <v>292</v>
      </c>
      <c r="F3504" s="328"/>
      <c r="G3504" s="328"/>
      <c r="H3504" s="328"/>
      <c r="I3504" s="328"/>
      <c r="J3504" s="328"/>
      <c r="K3504" s="328"/>
      <c r="L3504" s="328"/>
      <c r="M3504" s="328"/>
    </row>
    <row r="3505" spans="1:13" x14ac:dyDescent="0.35">
      <c r="A3505" t="s">
        <v>164</v>
      </c>
      <c r="B3505" t="s">
        <v>379</v>
      </c>
      <c r="C3505" t="s">
        <v>380</v>
      </c>
      <c r="D3505" t="s">
        <v>170</v>
      </c>
      <c r="E3505" t="s">
        <v>292</v>
      </c>
      <c r="F3505" s="328"/>
      <c r="G3505" s="328"/>
      <c r="H3505" s="328"/>
      <c r="I3505" s="328"/>
      <c r="J3505" s="328"/>
      <c r="K3505" s="328"/>
      <c r="L3505" s="328"/>
      <c r="M3505" s="328"/>
    </row>
    <row r="3506" spans="1:13" x14ac:dyDescent="0.35">
      <c r="A3506" t="s">
        <v>164</v>
      </c>
      <c r="B3506" t="s">
        <v>381</v>
      </c>
      <c r="C3506" t="s">
        <v>382</v>
      </c>
      <c r="D3506" t="s">
        <v>188</v>
      </c>
      <c r="E3506" t="s">
        <v>292</v>
      </c>
      <c r="F3506" s="444"/>
      <c r="G3506" s="444"/>
      <c r="H3506" s="444"/>
      <c r="I3506" s="444"/>
      <c r="J3506" s="444"/>
      <c r="K3506" s="444"/>
      <c r="L3506" s="444"/>
      <c r="M3506" s="444"/>
    </row>
    <row r="3507" spans="1:13" x14ac:dyDescent="0.35">
      <c r="A3507" t="s">
        <v>164</v>
      </c>
      <c r="B3507" t="s">
        <v>383</v>
      </c>
      <c r="C3507" t="s">
        <v>384</v>
      </c>
      <c r="D3507" t="s">
        <v>385</v>
      </c>
      <c r="E3507" t="s">
        <v>292</v>
      </c>
      <c r="F3507" s="443"/>
      <c r="G3507" s="443"/>
      <c r="H3507" s="443"/>
      <c r="I3507" s="443"/>
      <c r="J3507" s="443"/>
      <c r="K3507" s="443"/>
      <c r="L3507" s="443"/>
      <c r="M3507" s="443"/>
    </row>
    <row r="3508" spans="1:13" x14ac:dyDescent="0.35">
      <c r="A3508" t="s">
        <v>164</v>
      </c>
      <c r="B3508" t="s">
        <v>386</v>
      </c>
      <c r="C3508" t="s">
        <v>387</v>
      </c>
      <c r="D3508" t="s">
        <v>189</v>
      </c>
      <c r="E3508" t="s">
        <v>292</v>
      </c>
      <c r="F3508" s="444"/>
      <c r="G3508" s="444"/>
      <c r="H3508" s="444"/>
      <c r="I3508" s="444"/>
      <c r="J3508" s="444"/>
      <c r="K3508" s="444"/>
      <c r="L3508" s="444"/>
      <c r="M3508" s="444"/>
    </row>
    <row r="3509" spans="1:13" x14ac:dyDescent="0.35">
      <c r="A3509" t="s">
        <v>164</v>
      </c>
      <c r="B3509" t="s">
        <v>388</v>
      </c>
      <c r="C3509" t="s">
        <v>389</v>
      </c>
      <c r="D3509" t="s">
        <v>205</v>
      </c>
      <c r="E3509" t="s">
        <v>292</v>
      </c>
    </row>
    <row r="3510" spans="1:13" x14ac:dyDescent="0.35">
      <c r="A3510" t="s">
        <v>164</v>
      </c>
      <c r="B3510" t="s">
        <v>390</v>
      </c>
      <c r="C3510" t="s">
        <v>391</v>
      </c>
      <c r="D3510" t="s">
        <v>176</v>
      </c>
      <c r="E3510" t="s">
        <v>292</v>
      </c>
      <c r="F3510" s="445"/>
      <c r="G3510" s="445"/>
      <c r="H3510" s="445"/>
      <c r="I3510" s="445"/>
      <c r="J3510" s="445"/>
      <c r="K3510" s="445"/>
      <c r="L3510" s="445"/>
      <c r="M3510" s="445"/>
    </row>
    <row r="3511" spans="1:13" x14ac:dyDescent="0.35">
      <c r="A3511" t="s">
        <v>164</v>
      </c>
      <c r="B3511" t="s">
        <v>392</v>
      </c>
      <c r="C3511" t="s">
        <v>393</v>
      </c>
      <c r="D3511" t="s">
        <v>205</v>
      </c>
      <c r="E3511" t="s">
        <v>292</v>
      </c>
    </row>
    <row r="3512" spans="1:13" x14ac:dyDescent="0.35">
      <c r="A3512" t="s">
        <v>164</v>
      </c>
      <c r="B3512" t="s">
        <v>394</v>
      </c>
      <c r="C3512" t="s">
        <v>395</v>
      </c>
      <c r="D3512" t="s">
        <v>188</v>
      </c>
      <c r="E3512" t="s">
        <v>292</v>
      </c>
      <c r="F3512" s="444"/>
      <c r="G3512" s="444"/>
      <c r="H3512" s="444"/>
      <c r="I3512" s="444"/>
      <c r="J3512" s="444"/>
      <c r="K3512" s="444"/>
      <c r="L3512" s="444"/>
      <c r="M3512" s="444"/>
    </row>
    <row r="3513" spans="1:13" x14ac:dyDescent="0.35">
      <c r="A3513" t="s">
        <v>164</v>
      </c>
      <c r="B3513" t="s">
        <v>396</v>
      </c>
      <c r="C3513" t="s">
        <v>397</v>
      </c>
      <c r="D3513" t="s">
        <v>205</v>
      </c>
      <c r="E3513" t="s">
        <v>292</v>
      </c>
    </row>
    <row r="3514" spans="1:13" x14ac:dyDescent="0.35">
      <c r="A3514" t="s">
        <v>164</v>
      </c>
      <c r="B3514" t="s">
        <v>398</v>
      </c>
      <c r="C3514" t="s">
        <v>399</v>
      </c>
      <c r="D3514" t="s">
        <v>188</v>
      </c>
      <c r="E3514" t="s">
        <v>292</v>
      </c>
      <c r="F3514" s="444"/>
      <c r="G3514" s="444"/>
      <c r="H3514" s="444"/>
      <c r="I3514" s="444"/>
      <c r="J3514" s="444"/>
      <c r="K3514" s="444"/>
      <c r="L3514" s="444"/>
      <c r="M3514" s="444"/>
    </row>
    <row r="3515" spans="1:13" x14ac:dyDescent="0.35">
      <c r="A3515" t="s">
        <v>164</v>
      </c>
      <c r="B3515" t="s">
        <v>400</v>
      </c>
      <c r="C3515" t="s">
        <v>401</v>
      </c>
      <c r="D3515" t="s">
        <v>205</v>
      </c>
      <c r="E3515" t="s">
        <v>292</v>
      </c>
    </row>
    <row r="3516" spans="1:13" x14ac:dyDescent="0.35">
      <c r="A3516" t="s">
        <v>164</v>
      </c>
      <c r="B3516" t="s">
        <v>402</v>
      </c>
      <c r="C3516" t="s">
        <v>403</v>
      </c>
      <c r="D3516" t="s">
        <v>189</v>
      </c>
      <c r="E3516" t="s">
        <v>292</v>
      </c>
      <c r="F3516" s="443"/>
      <c r="G3516" s="443"/>
      <c r="H3516" s="443"/>
      <c r="I3516" s="443"/>
      <c r="J3516" s="443"/>
      <c r="K3516" s="443"/>
      <c r="L3516" s="443"/>
      <c r="M3516" s="443"/>
    </row>
    <row r="3517" spans="1:13" x14ac:dyDescent="0.35">
      <c r="A3517" t="s">
        <v>164</v>
      </c>
      <c r="B3517" t="s">
        <v>404</v>
      </c>
      <c r="C3517" t="s">
        <v>405</v>
      </c>
      <c r="D3517" t="s">
        <v>205</v>
      </c>
      <c r="E3517" t="s">
        <v>292</v>
      </c>
    </row>
    <row r="3518" spans="1:13" x14ac:dyDescent="0.35">
      <c r="A3518" t="s">
        <v>164</v>
      </c>
      <c r="B3518" t="s">
        <v>406</v>
      </c>
      <c r="C3518" t="s">
        <v>407</v>
      </c>
      <c r="D3518" t="s">
        <v>188</v>
      </c>
      <c r="E3518" t="s">
        <v>292</v>
      </c>
      <c r="F3518" s="444"/>
      <c r="G3518" s="444"/>
      <c r="H3518" s="444"/>
      <c r="I3518" s="444"/>
      <c r="J3518" s="444"/>
      <c r="K3518" s="444"/>
      <c r="L3518" s="444"/>
      <c r="M3518" s="444"/>
    </row>
    <row r="3519" spans="1:13" x14ac:dyDescent="0.35">
      <c r="A3519" t="s">
        <v>164</v>
      </c>
      <c r="B3519" t="s">
        <v>408</v>
      </c>
      <c r="C3519" t="s">
        <v>409</v>
      </c>
      <c r="D3519" t="s">
        <v>182</v>
      </c>
      <c r="E3519" t="s">
        <v>292</v>
      </c>
      <c r="F3519" s="443"/>
      <c r="G3519" s="443"/>
      <c r="H3519" s="443"/>
      <c r="I3519" s="443">
        <v>2445.3000000000002</v>
      </c>
      <c r="J3519" s="443"/>
      <c r="K3519" s="443"/>
      <c r="L3519" s="443"/>
      <c r="M3519" s="443"/>
    </row>
    <row r="3520" spans="1:13" x14ac:dyDescent="0.35">
      <c r="A3520" t="s">
        <v>164</v>
      </c>
      <c r="B3520" t="s">
        <v>410</v>
      </c>
      <c r="C3520" t="s">
        <v>411</v>
      </c>
      <c r="D3520" t="s">
        <v>188</v>
      </c>
      <c r="E3520" t="s">
        <v>292</v>
      </c>
      <c r="F3520" s="446"/>
      <c r="G3520" s="446"/>
      <c r="H3520" s="446"/>
      <c r="I3520" s="446"/>
      <c r="J3520" s="446"/>
      <c r="K3520" s="446"/>
      <c r="L3520" s="446"/>
      <c r="M3520" s="446"/>
    </row>
    <row r="3521" spans="1:13" x14ac:dyDescent="0.35">
      <c r="A3521" t="s">
        <v>164</v>
      </c>
      <c r="B3521" t="s">
        <v>412</v>
      </c>
      <c r="C3521" t="s">
        <v>413</v>
      </c>
      <c r="D3521" t="s">
        <v>188</v>
      </c>
      <c r="E3521" t="s">
        <v>292</v>
      </c>
      <c r="F3521" s="444"/>
      <c r="G3521" s="444"/>
      <c r="H3521" s="444"/>
      <c r="I3521" s="444"/>
      <c r="J3521" s="444"/>
      <c r="K3521" s="444"/>
      <c r="L3521" s="444"/>
      <c r="M3521" s="444"/>
    </row>
    <row r="3522" spans="1:13" x14ac:dyDescent="0.35">
      <c r="A3522" t="s">
        <v>164</v>
      </c>
      <c r="B3522" t="s">
        <v>414</v>
      </c>
      <c r="C3522" t="s">
        <v>415</v>
      </c>
      <c r="D3522" t="s">
        <v>188</v>
      </c>
      <c r="E3522" t="s">
        <v>292</v>
      </c>
      <c r="F3522" s="446"/>
      <c r="G3522" s="446"/>
      <c r="H3522" s="446"/>
      <c r="I3522" s="446"/>
      <c r="J3522" s="446"/>
      <c r="K3522" s="446"/>
      <c r="L3522" s="446"/>
      <c r="M3522" s="446"/>
    </row>
    <row r="3523" spans="1:13" x14ac:dyDescent="0.35">
      <c r="A3523" t="s">
        <v>164</v>
      </c>
      <c r="B3523" t="s">
        <v>416</v>
      </c>
      <c r="C3523" t="s">
        <v>417</v>
      </c>
      <c r="D3523" t="s">
        <v>188</v>
      </c>
      <c r="E3523" t="s">
        <v>292</v>
      </c>
      <c r="F3523" s="444"/>
      <c r="G3523" s="444"/>
      <c r="H3523" s="444"/>
      <c r="I3523" s="444"/>
      <c r="J3523" s="444"/>
      <c r="K3523" s="444"/>
      <c r="L3523" s="444"/>
      <c r="M3523" s="444"/>
    </row>
    <row r="3524" spans="1:13" x14ac:dyDescent="0.35">
      <c r="A3524" t="s">
        <v>164</v>
      </c>
      <c r="B3524" t="s">
        <v>418</v>
      </c>
      <c r="C3524" t="s">
        <v>419</v>
      </c>
      <c r="D3524" t="s">
        <v>188</v>
      </c>
      <c r="E3524" t="s">
        <v>292</v>
      </c>
      <c r="F3524" s="446"/>
      <c r="G3524" s="446"/>
      <c r="H3524" s="446"/>
      <c r="I3524" s="446"/>
      <c r="J3524" s="446"/>
      <c r="K3524" s="446"/>
      <c r="L3524" s="446"/>
      <c r="M3524" s="446"/>
    </row>
    <row r="3525" spans="1:13" x14ac:dyDescent="0.35">
      <c r="A3525" t="s">
        <v>164</v>
      </c>
      <c r="B3525" t="s">
        <v>420</v>
      </c>
      <c r="C3525" t="s">
        <v>421</v>
      </c>
      <c r="D3525">
        <v>0</v>
      </c>
      <c r="E3525" t="s">
        <v>292</v>
      </c>
      <c r="F3525" s="328"/>
      <c r="G3525" s="328"/>
      <c r="H3525" s="328"/>
      <c r="I3525" s="328">
        <v>328.58699999999999</v>
      </c>
      <c r="J3525" s="328"/>
      <c r="K3525" s="328"/>
      <c r="L3525" s="328"/>
      <c r="M3525" s="328"/>
    </row>
    <row r="3526" spans="1:13" x14ac:dyDescent="0.35">
      <c r="A3526" t="s">
        <v>164</v>
      </c>
      <c r="B3526" t="s">
        <v>422</v>
      </c>
      <c r="C3526" t="s">
        <v>423</v>
      </c>
      <c r="D3526" t="s">
        <v>424</v>
      </c>
      <c r="E3526" t="s">
        <v>292</v>
      </c>
      <c r="F3526" s="444"/>
      <c r="G3526" s="444"/>
      <c r="H3526" s="444"/>
      <c r="I3526" s="444">
        <v>49.537999999999997</v>
      </c>
      <c r="J3526" s="444"/>
      <c r="K3526" s="444"/>
      <c r="L3526" s="444"/>
      <c r="M3526" s="444"/>
    </row>
    <row r="3527" spans="1:13" x14ac:dyDescent="0.35">
      <c r="A3527" t="s">
        <v>164</v>
      </c>
      <c r="B3527" t="s">
        <v>425</v>
      </c>
      <c r="C3527" t="s">
        <v>426</v>
      </c>
      <c r="D3527" t="s">
        <v>427</v>
      </c>
      <c r="E3527" t="s">
        <v>292</v>
      </c>
      <c r="F3527" s="444">
        <v>138.5</v>
      </c>
      <c r="G3527" s="444">
        <v>140.4</v>
      </c>
      <c r="H3527" s="444">
        <v>128.19999999999999</v>
      </c>
      <c r="I3527" s="444">
        <v>150.76068134162301</v>
      </c>
      <c r="J3527" s="444"/>
      <c r="K3527" s="444"/>
      <c r="L3527" s="444"/>
      <c r="M3527" s="444"/>
    </row>
    <row r="3528" spans="1:13" x14ac:dyDescent="0.35">
      <c r="A3528" t="s">
        <v>164</v>
      </c>
      <c r="B3528" t="s">
        <v>428</v>
      </c>
      <c r="C3528" t="s">
        <v>429</v>
      </c>
      <c r="D3528" t="s">
        <v>424</v>
      </c>
      <c r="E3528" t="s">
        <v>292</v>
      </c>
      <c r="F3528" s="444">
        <v>14.3</v>
      </c>
      <c r="G3528" s="444">
        <v>14.9</v>
      </c>
      <c r="H3528" s="444">
        <v>14.3</v>
      </c>
      <c r="I3528" s="444">
        <v>12.5</v>
      </c>
      <c r="J3528" s="444"/>
      <c r="K3528" s="444"/>
      <c r="L3528" s="444"/>
      <c r="M3528" s="444"/>
    </row>
    <row r="3529" spans="1:13" x14ac:dyDescent="0.35">
      <c r="A3529" t="s">
        <v>164</v>
      </c>
      <c r="B3529" t="s">
        <v>430</v>
      </c>
      <c r="C3529" t="s">
        <v>431</v>
      </c>
      <c r="D3529" t="s">
        <v>424</v>
      </c>
      <c r="E3529" t="s">
        <v>292</v>
      </c>
      <c r="F3529" s="444"/>
      <c r="G3529" s="444"/>
      <c r="H3529" s="444"/>
      <c r="I3529" s="444">
        <v>14.5</v>
      </c>
      <c r="J3529" s="444"/>
      <c r="K3529" s="444"/>
      <c r="L3529" s="444"/>
      <c r="M3529" s="444"/>
    </row>
    <row r="3530" spans="1:13" x14ac:dyDescent="0.35">
      <c r="A3530" t="s">
        <v>164</v>
      </c>
      <c r="B3530" t="s">
        <v>432</v>
      </c>
      <c r="C3530" t="s">
        <v>433</v>
      </c>
      <c r="D3530" t="s">
        <v>424</v>
      </c>
      <c r="E3530" t="s">
        <v>292</v>
      </c>
      <c r="F3530" s="444"/>
      <c r="G3530" s="444"/>
      <c r="H3530" s="444"/>
      <c r="I3530" s="444">
        <v>13.9</v>
      </c>
      <c r="J3530" s="444"/>
      <c r="K3530" s="444"/>
      <c r="L3530" s="444"/>
      <c r="M3530" s="444"/>
    </row>
    <row r="3531" spans="1:13" x14ac:dyDescent="0.35">
      <c r="A3531" t="s">
        <v>164</v>
      </c>
      <c r="B3531" t="s">
        <v>434</v>
      </c>
      <c r="C3531" t="s">
        <v>435</v>
      </c>
      <c r="D3531" t="s">
        <v>427</v>
      </c>
      <c r="E3531" t="s">
        <v>292</v>
      </c>
      <c r="F3531" s="444"/>
      <c r="G3531" s="444"/>
      <c r="H3531" s="444"/>
      <c r="I3531" s="444">
        <v>135.69999999999999</v>
      </c>
      <c r="J3531" s="444"/>
      <c r="K3531" s="444"/>
      <c r="L3531" s="444"/>
      <c r="M3531" s="444"/>
    </row>
    <row r="3532" spans="1:13" x14ac:dyDescent="0.35">
      <c r="A3532" t="s">
        <v>164</v>
      </c>
      <c r="B3532" t="s">
        <v>436</v>
      </c>
      <c r="C3532" t="s">
        <v>437</v>
      </c>
      <c r="D3532" t="s">
        <v>427</v>
      </c>
      <c r="E3532" t="s">
        <v>292</v>
      </c>
      <c r="F3532" s="444"/>
      <c r="G3532" s="444"/>
      <c r="H3532" s="444"/>
      <c r="I3532" s="444">
        <v>139.80000000000001</v>
      </c>
      <c r="J3532" s="444"/>
      <c r="K3532" s="444"/>
      <c r="L3532" s="444"/>
      <c r="M3532" s="444"/>
    </row>
    <row r="3533" spans="1:13" x14ac:dyDescent="0.35">
      <c r="A3533" t="s">
        <v>164</v>
      </c>
      <c r="B3533" t="s">
        <v>438</v>
      </c>
      <c r="C3533" t="s">
        <v>439</v>
      </c>
      <c r="D3533">
        <v>0</v>
      </c>
      <c r="E3533" t="s">
        <v>292</v>
      </c>
      <c r="F3533" s="444"/>
      <c r="G3533" s="444"/>
      <c r="H3533" s="444"/>
      <c r="I3533" s="444">
        <v>147.87</v>
      </c>
      <c r="J3533" s="444"/>
      <c r="K3533" s="444"/>
      <c r="L3533" s="444"/>
      <c r="M3533" s="444"/>
    </row>
    <row r="3534" spans="1:13" x14ac:dyDescent="0.35">
      <c r="A3534" t="s">
        <v>164</v>
      </c>
      <c r="B3534" t="s">
        <v>440</v>
      </c>
      <c r="C3534" t="s">
        <v>441</v>
      </c>
      <c r="D3534" t="s">
        <v>188</v>
      </c>
      <c r="E3534" t="s">
        <v>292</v>
      </c>
      <c r="F3534" s="446"/>
      <c r="G3534" s="446"/>
      <c r="H3534" s="446"/>
      <c r="I3534" s="446"/>
      <c r="J3534" s="446"/>
      <c r="K3534" s="446"/>
      <c r="L3534" s="446"/>
      <c r="M3534" s="446"/>
    </row>
    <row r="3535" spans="1:13" x14ac:dyDescent="0.35">
      <c r="A3535" t="s">
        <v>164</v>
      </c>
      <c r="B3535" t="s">
        <v>442</v>
      </c>
      <c r="C3535" t="s">
        <v>443</v>
      </c>
      <c r="D3535" t="s">
        <v>188</v>
      </c>
      <c r="E3535" t="s">
        <v>292</v>
      </c>
      <c r="F3535" s="446"/>
      <c r="G3535" s="446"/>
      <c r="H3535" s="446"/>
      <c r="I3535" s="446"/>
      <c r="J3535" s="446"/>
      <c r="K3535" s="446"/>
      <c r="L3535" s="446"/>
      <c r="M3535" s="446"/>
    </row>
    <row r="3536" spans="1:13" ht="38.25" x14ac:dyDescent="0.35">
      <c r="A3536" t="s">
        <v>164</v>
      </c>
      <c r="B3536" t="s">
        <v>444</v>
      </c>
      <c r="C3536" s="327" t="s">
        <v>445</v>
      </c>
      <c r="D3536" t="s">
        <v>424</v>
      </c>
      <c r="E3536" t="s">
        <v>292</v>
      </c>
      <c r="F3536" s="444"/>
      <c r="G3536" s="444"/>
      <c r="H3536" s="444"/>
      <c r="I3536" s="444"/>
      <c r="J3536" s="444"/>
      <c r="K3536" s="444"/>
      <c r="L3536" s="444"/>
      <c r="M3536" s="444"/>
    </row>
    <row r="3537" spans="1:13" ht="25.5" x14ac:dyDescent="0.35">
      <c r="A3537" t="s">
        <v>164</v>
      </c>
      <c r="B3537" t="s">
        <v>446</v>
      </c>
      <c r="C3537" s="327" t="s">
        <v>447</v>
      </c>
      <c r="D3537" t="s">
        <v>424</v>
      </c>
      <c r="E3537" t="s">
        <v>292</v>
      </c>
      <c r="F3537" s="444"/>
      <c r="G3537" s="444"/>
      <c r="H3537" s="444"/>
      <c r="I3537" s="444"/>
      <c r="J3537" s="444"/>
      <c r="K3537" s="444"/>
      <c r="L3537" s="444"/>
      <c r="M3537" s="444"/>
    </row>
    <row r="3538" spans="1:13" x14ac:dyDescent="0.35">
      <c r="A3538" t="s">
        <v>164</v>
      </c>
      <c r="B3538" t="s">
        <v>448</v>
      </c>
      <c r="C3538" t="s">
        <v>449</v>
      </c>
      <c r="D3538">
        <v>0</v>
      </c>
      <c r="E3538" t="s">
        <v>292</v>
      </c>
      <c r="F3538" s="328"/>
      <c r="G3538" s="328"/>
      <c r="H3538" s="328"/>
      <c r="I3538" s="328"/>
      <c r="J3538" s="328"/>
      <c r="K3538" s="328"/>
      <c r="L3538" s="328"/>
      <c r="M3538" s="328"/>
    </row>
    <row r="3539" spans="1:13" x14ac:dyDescent="0.35">
      <c r="A3539" t="s">
        <v>164</v>
      </c>
      <c r="B3539" t="s">
        <v>450</v>
      </c>
      <c r="C3539" t="s">
        <v>451</v>
      </c>
      <c r="D3539" t="s">
        <v>188</v>
      </c>
      <c r="E3539" t="s">
        <v>292</v>
      </c>
      <c r="F3539" s="446"/>
      <c r="G3539" s="446"/>
      <c r="H3539" s="446"/>
      <c r="I3539" s="446"/>
      <c r="J3539" s="446"/>
      <c r="K3539" s="446"/>
      <c r="L3539" s="446"/>
      <c r="M3539" s="446"/>
    </row>
    <row r="3540" spans="1:13" x14ac:dyDescent="0.35">
      <c r="A3540" t="s">
        <v>164</v>
      </c>
      <c r="B3540" t="s">
        <v>452</v>
      </c>
      <c r="C3540" t="s">
        <v>453</v>
      </c>
      <c r="D3540" t="s">
        <v>188</v>
      </c>
      <c r="E3540" t="s">
        <v>292</v>
      </c>
      <c r="F3540" s="446"/>
      <c r="G3540" s="446"/>
      <c r="H3540" s="446"/>
      <c r="I3540" s="446"/>
      <c r="J3540" s="446"/>
      <c r="K3540" s="446"/>
      <c r="L3540" s="446"/>
      <c r="M3540" s="446"/>
    </row>
    <row r="3541" spans="1:13" x14ac:dyDescent="0.35">
      <c r="A3541" t="s">
        <v>164</v>
      </c>
      <c r="B3541" t="s">
        <v>454</v>
      </c>
      <c r="C3541" t="s">
        <v>455</v>
      </c>
      <c r="D3541" t="s">
        <v>188</v>
      </c>
      <c r="E3541" t="s">
        <v>292</v>
      </c>
      <c r="F3541" s="446"/>
      <c r="G3541" s="446"/>
      <c r="H3541" s="446"/>
      <c r="I3541" s="446"/>
      <c r="J3541" s="446"/>
      <c r="K3541" s="446"/>
      <c r="L3541" s="446"/>
      <c r="M3541" s="446"/>
    </row>
    <row r="3542" spans="1:13" x14ac:dyDescent="0.35">
      <c r="A3542" t="s">
        <v>164</v>
      </c>
      <c r="B3542" t="s">
        <v>456</v>
      </c>
      <c r="C3542" t="s">
        <v>457</v>
      </c>
      <c r="D3542" t="s">
        <v>188</v>
      </c>
      <c r="E3542" t="s">
        <v>292</v>
      </c>
      <c r="F3542" s="446"/>
      <c r="G3542" s="446"/>
      <c r="H3542" s="446"/>
      <c r="I3542" s="446"/>
      <c r="J3542" s="446"/>
      <c r="K3542" s="446"/>
      <c r="L3542" s="446"/>
      <c r="M3542" s="446"/>
    </row>
    <row r="3543" spans="1:13" x14ac:dyDescent="0.35">
      <c r="A3543" t="s">
        <v>164</v>
      </c>
      <c r="B3543" t="s">
        <v>458</v>
      </c>
      <c r="C3543" t="s">
        <v>459</v>
      </c>
      <c r="D3543" t="s">
        <v>172</v>
      </c>
      <c r="E3543" t="s">
        <v>292</v>
      </c>
      <c r="F3543" s="328"/>
      <c r="G3543" s="328"/>
      <c r="H3543" s="328"/>
      <c r="I3543" s="328"/>
      <c r="J3543" s="328"/>
      <c r="K3543" s="328"/>
      <c r="L3543" s="328"/>
      <c r="M3543" s="328"/>
    </row>
    <row r="3544" spans="1:13" x14ac:dyDescent="0.35">
      <c r="A3544" t="s">
        <v>164</v>
      </c>
      <c r="B3544" t="s">
        <v>460</v>
      </c>
      <c r="C3544" t="s">
        <v>461</v>
      </c>
      <c r="D3544" t="s">
        <v>188</v>
      </c>
      <c r="E3544" t="s">
        <v>292</v>
      </c>
      <c r="F3544" s="446"/>
      <c r="G3544" s="446"/>
      <c r="H3544" s="446"/>
      <c r="I3544" s="446"/>
      <c r="J3544" s="446"/>
      <c r="K3544" s="446"/>
      <c r="L3544" s="446"/>
      <c r="M3544" s="446"/>
    </row>
    <row r="3545" spans="1:13" x14ac:dyDescent="0.35">
      <c r="A3545" t="s">
        <v>164</v>
      </c>
      <c r="B3545" t="s">
        <v>462</v>
      </c>
      <c r="C3545" t="s">
        <v>463</v>
      </c>
      <c r="D3545" t="s">
        <v>188</v>
      </c>
      <c r="E3545" t="s">
        <v>292</v>
      </c>
      <c r="F3545" s="446"/>
      <c r="G3545" s="446"/>
      <c r="H3545" s="446"/>
      <c r="I3545" s="446"/>
      <c r="J3545" s="446"/>
      <c r="K3545" s="446"/>
      <c r="L3545" s="446"/>
      <c r="M3545" s="446"/>
    </row>
    <row r="3546" spans="1:13" x14ac:dyDescent="0.35">
      <c r="A3546" t="s">
        <v>164</v>
      </c>
      <c r="B3546" t="s">
        <v>464</v>
      </c>
      <c r="C3546" t="s">
        <v>465</v>
      </c>
      <c r="D3546" t="s">
        <v>188</v>
      </c>
      <c r="E3546" t="s">
        <v>292</v>
      </c>
      <c r="F3546" s="446"/>
      <c r="G3546" s="446"/>
      <c r="H3546" s="446"/>
      <c r="I3546" s="446"/>
      <c r="J3546" s="446"/>
      <c r="K3546" s="446"/>
      <c r="L3546" s="446"/>
      <c r="M3546" s="446"/>
    </row>
    <row r="3547" spans="1:13" x14ac:dyDescent="0.35">
      <c r="A3547" t="s">
        <v>164</v>
      </c>
      <c r="B3547" t="s">
        <v>466</v>
      </c>
      <c r="C3547" t="s">
        <v>467</v>
      </c>
      <c r="D3547" t="s">
        <v>182</v>
      </c>
      <c r="E3547" t="s">
        <v>292</v>
      </c>
      <c r="F3547" s="328"/>
      <c r="G3547" s="328"/>
      <c r="H3547" s="328"/>
      <c r="I3547" s="328"/>
      <c r="J3547" s="328"/>
      <c r="K3547" s="328"/>
      <c r="L3547" s="328"/>
      <c r="M3547" s="328"/>
    </row>
    <row r="3548" spans="1:13" x14ac:dyDescent="0.35">
      <c r="A3548" t="s">
        <v>164</v>
      </c>
      <c r="B3548" t="s">
        <v>468</v>
      </c>
      <c r="C3548" t="s">
        <v>469</v>
      </c>
      <c r="D3548" t="s">
        <v>188</v>
      </c>
      <c r="E3548" t="s">
        <v>292</v>
      </c>
      <c r="F3548" s="446"/>
      <c r="G3548" s="446"/>
      <c r="H3548" s="446"/>
      <c r="I3548" s="446"/>
      <c r="J3548" s="446"/>
      <c r="K3548" s="446"/>
      <c r="L3548" s="446"/>
      <c r="M3548" s="446"/>
    </row>
    <row r="3549" spans="1:13" x14ac:dyDescent="0.35">
      <c r="A3549" t="s">
        <v>164</v>
      </c>
      <c r="B3549" t="s">
        <v>470</v>
      </c>
      <c r="C3549" t="s">
        <v>471</v>
      </c>
      <c r="D3549" t="s">
        <v>182</v>
      </c>
      <c r="E3549" t="s">
        <v>292</v>
      </c>
      <c r="F3549" s="328"/>
      <c r="G3549" s="328"/>
      <c r="H3549" s="328"/>
      <c r="I3549" s="328"/>
      <c r="J3549" s="328"/>
      <c r="K3549" s="328"/>
      <c r="L3549" s="328"/>
      <c r="M3549" s="328"/>
    </row>
    <row r="3550" spans="1:13" x14ac:dyDescent="0.35">
      <c r="A3550" t="s">
        <v>164</v>
      </c>
      <c r="B3550" t="s">
        <v>472</v>
      </c>
      <c r="C3550" t="s">
        <v>473</v>
      </c>
      <c r="D3550" t="s">
        <v>188</v>
      </c>
      <c r="E3550" t="s">
        <v>292</v>
      </c>
      <c r="F3550" s="446"/>
      <c r="G3550" s="446"/>
      <c r="H3550" s="446"/>
      <c r="I3550" s="446"/>
      <c r="J3550" s="446"/>
      <c r="K3550" s="446"/>
      <c r="L3550" s="446"/>
      <c r="M3550" s="446"/>
    </row>
    <row r="3551" spans="1:13" x14ac:dyDescent="0.35">
      <c r="A3551" t="s">
        <v>164</v>
      </c>
      <c r="B3551" t="s">
        <v>474</v>
      </c>
      <c r="C3551" t="s">
        <v>475</v>
      </c>
      <c r="D3551" t="s">
        <v>170</v>
      </c>
      <c r="E3551" t="s">
        <v>292</v>
      </c>
      <c r="F3551" s="328"/>
      <c r="G3551" s="328"/>
      <c r="H3551" s="328"/>
      <c r="I3551" s="328"/>
      <c r="J3551" s="328"/>
      <c r="K3551" s="328"/>
      <c r="L3551" s="328"/>
      <c r="M3551" s="328"/>
    </row>
    <row r="3552" spans="1:13" x14ac:dyDescent="0.35">
      <c r="A3552" t="s">
        <v>164</v>
      </c>
      <c r="B3552" t="s">
        <v>476</v>
      </c>
      <c r="C3552" t="s">
        <v>477</v>
      </c>
      <c r="D3552" t="s">
        <v>170</v>
      </c>
      <c r="E3552" t="s">
        <v>292</v>
      </c>
      <c r="F3552" s="328"/>
      <c r="G3552" s="328"/>
      <c r="H3552" s="328"/>
      <c r="I3552" s="328"/>
      <c r="J3552" s="328"/>
      <c r="K3552" s="328"/>
      <c r="L3552" s="328"/>
      <c r="M3552" s="328"/>
    </row>
    <row r="3553" spans="1:13" x14ac:dyDescent="0.35">
      <c r="A3553" t="s">
        <v>164</v>
      </c>
      <c r="B3553" t="s">
        <v>478</v>
      </c>
      <c r="C3553" t="s">
        <v>479</v>
      </c>
      <c r="D3553" t="s">
        <v>170</v>
      </c>
      <c r="E3553" t="s">
        <v>292</v>
      </c>
      <c r="F3553" s="328"/>
      <c r="G3553" s="328"/>
      <c r="H3553" s="328"/>
      <c r="I3553" s="328"/>
      <c r="J3553" s="328"/>
      <c r="K3553" s="328"/>
      <c r="L3553" s="328"/>
      <c r="M3553" s="328"/>
    </row>
    <row r="3554" spans="1:13" x14ac:dyDescent="0.35">
      <c r="A3554" t="s">
        <v>164</v>
      </c>
      <c r="B3554" t="s">
        <v>480</v>
      </c>
      <c r="C3554" t="s">
        <v>481</v>
      </c>
      <c r="D3554" t="s">
        <v>170</v>
      </c>
      <c r="E3554" t="s">
        <v>292</v>
      </c>
      <c r="F3554" s="328"/>
      <c r="G3554" s="328"/>
      <c r="H3554" s="328"/>
      <c r="I3554" s="328"/>
      <c r="J3554" s="328"/>
      <c r="K3554" s="328"/>
      <c r="L3554" s="328"/>
      <c r="M3554" s="328"/>
    </row>
    <row r="3555" spans="1:13" x14ac:dyDescent="0.35">
      <c r="A3555" t="s">
        <v>164</v>
      </c>
      <c r="B3555" t="s">
        <v>482</v>
      </c>
      <c r="C3555" t="s">
        <v>483</v>
      </c>
      <c r="D3555" t="s">
        <v>170</v>
      </c>
      <c r="E3555" t="s">
        <v>292</v>
      </c>
      <c r="F3555" s="328"/>
      <c r="G3555" s="328"/>
      <c r="H3555" s="328"/>
      <c r="I3555" s="328"/>
      <c r="J3555" s="328"/>
      <c r="K3555" s="328"/>
      <c r="L3555" s="328"/>
      <c r="M3555" s="328"/>
    </row>
    <row r="3556" spans="1:13" x14ac:dyDescent="0.35">
      <c r="A3556" t="s">
        <v>164</v>
      </c>
      <c r="B3556" t="s">
        <v>484</v>
      </c>
      <c r="C3556" t="s">
        <v>485</v>
      </c>
      <c r="D3556" t="s">
        <v>170</v>
      </c>
      <c r="E3556" t="s">
        <v>292</v>
      </c>
      <c r="F3556" s="328"/>
      <c r="G3556" s="328"/>
      <c r="H3556" s="328"/>
      <c r="I3556" s="328"/>
      <c r="J3556" s="328"/>
      <c r="K3556" s="328"/>
      <c r="L3556" s="328"/>
      <c r="M3556" s="328"/>
    </row>
    <row r="3557" spans="1:13" x14ac:dyDescent="0.35">
      <c r="A3557" t="s">
        <v>164</v>
      </c>
      <c r="B3557" t="s">
        <v>486</v>
      </c>
      <c r="C3557" t="s">
        <v>487</v>
      </c>
      <c r="D3557" t="s">
        <v>170</v>
      </c>
      <c r="E3557" t="s">
        <v>292</v>
      </c>
      <c r="F3557" s="328"/>
      <c r="G3557" s="328"/>
      <c r="H3557" s="328"/>
      <c r="I3557" s="328"/>
      <c r="J3557" s="328"/>
      <c r="K3557" s="328"/>
      <c r="L3557" s="328"/>
      <c r="M3557" s="328"/>
    </row>
    <row r="3558" spans="1:13" x14ac:dyDescent="0.35">
      <c r="A3558" t="s">
        <v>164</v>
      </c>
      <c r="B3558" t="s">
        <v>488</v>
      </c>
      <c r="C3558" t="s">
        <v>489</v>
      </c>
      <c r="D3558" t="s">
        <v>170</v>
      </c>
      <c r="E3558" t="s">
        <v>292</v>
      </c>
      <c r="F3558" s="328"/>
      <c r="G3558" s="328"/>
      <c r="H3558" s="328"/>
      <c r="I3558" s="328"/>
      <c r="J3558" s="328"/>
      <c r="K3558" s="328"/>
      <c r="L3558" s="328"/>
      <c r="M3558" s="328"/>
    </row>
    <row r="3559" spans="1:13" x14ac:dyDescent="0.35">
      <c r="A3559" t="s">
        <v>164</v>
      </c>
      <c r="B3559" t="s">
        <v>490</v>
      </c>
      <c r="C3559" t="s">
        <v>491</v>
      </c>
      <c r="D3559" t="s">
        <v>170</v>
      </c>
      <c r="E3559" t="s">
        <v>292</v>
      </c>
      <c r="F3559" s="328"/>
      <c r="G3559" s="328"/>
      <c r="H3559" s="328"/>
      <c r="I3559" s="328"/>
      <c r="J3559" s="328"/>
      <c r="K3559" s="328"/>
      <c r="L3559" s="328"/>
      <c r="M3559" s="328"/>
    </row>
    <row r="3560" spans="1:13" x14ac:dyDescent="0.35">
      <c r="A3560" t="s">
        <v>164</v>
      </c>
      <c r="B3560" t="s">
        <v>492</v>
      </c>
      <c r="C3560" t="s">
        <v>493</v>
      </c>
      <c r="D3560" t="s">
        <v>170</v>
      </c>
      <c r="E3560" t="s">
        <v>292</v>
      </c>
      <c r="F3560" s="328"/>
      <c r="G3560" s="328"/>
      <c r="H3560" s="328"/>
      <c r="I3560" s="328"/>
      <c r="J3560" s="328"/>
      <c r="K3560" s="328"/>
      <c r="L3560" s="328"/>
      <c r="M3560" s="328"/>
    </row>
    <row r="3561" spans="1:13" x14ac:dyDescent="0.35">
      <c r="A3561" t="s">
        <v>164</v>
      </c>
      <c r="B3561" t="s">
        <v>494</v>
      </c>
      <c r="C3561" t="s">
        <v>495</v>
      </c>
      <c r="D3561" t="s">
        <v>170</v>
      </c>
      <c r="E3561" t="s">
        <v>292</v>
      </c>
      <c r="F3561" s="328"/>
      <c r="G3561" s="328"/>
      <c r="H3561" s="328"/>
      <c r="I3561" s="328"/>
      <c r="J3561" s="328"/>
      <c r="K3561" s="328"/>
      <c r="L3561" s="328"/>
      <c r="M3561" s="328"/>
    </row>
    <row r="3562" spans="1:13" x14ac:dyDescent="0.35">
      <c r="A3562" t="s">
        <v>164</v>
      </c>
      <c r="B3562" t="s">
        <v>496</v>
      </c>
      <c r="C3562" t="s">
        <v>497</v>
      </c>
      <c r="D3562" t="s">
        <v>170</v>
      </c>
      <c r="E3562" t="s">
        <v>292</v>
      </c>
      <c r="F3562" s="328"/>
      <c r="G3562" s="328"/>
      <c r="H3562" s="328"/>
      <c r="I3562" s="328"/>
      <c r="J3562" s="328"/>
      <c r="K3562" s="328"/>
      <c r="L3562" s="328"/>
      <c r="M3562" s="328"/>
    </row>
    <row r="3563" spans="1:13" x14ac:dyDescent="0.35">
      <c r="A3563" t="s">
        <v>164</v>
      </c>
      <c r="B3563" t="s">
        <v>498</v>
      </c>
      <c r="C3563" t="s">
        <v>499</v>
      </c>
      <c r="D3563" t="s">
        <v>170</v>
      </c>
      <c r="E3563" t="s">
        <v>292</v>
      </c>
      <c r="F3563" s="328"/>
      <c r="G3563" s="328"/>
      <c r="H3563" s="328"/>
      <c r="I3563" s="328"/>
      <c r="J3563" s="328"/>
      <c r="K3563" s="328"/>
      <c r="L3563" s="328"/>
      <c r="M3563" s="328"/>
    </row>
    <row r="3564" spans="1:13" x14ac:dyDescent="0.35">
      <c r="A3564" t="s">
        <v>164</v>
      </c>
      <c r="B3564" t="s">
        <v>500</v>
      </c>
      <c r="C3564" t="s">
        <v>501</v>
      </c>
      <c r="D3564" t="s">
        <v>170</v>
      </c>
      <c r="E3564" t="s">
        <v>292</v>
      </c>
      <c r="F3564" s="328"/>
      <c r="G3564" s="328"/>
      <c r="H3564" s="328"/>
      <c r="I3564" s="328"/>
      <c r="J3564" s="328"/>
      <c r="K3564" s="328"/>
      <c r="L3564" s="328"/>
      <c r="M3564" s="328"/>
    </row>
    <row r="3565" spans="1:13" x14ac:dyDescent="0.35">
      <c r="A3565" t="s">
        <v>164</v>
      </c>
      <c r="B3565" t="s">
        <v>502</v>
      </c>
      <c r="C3565" t="s">
        <v>503</v>
      </c>
      <c r="D3565" t="s">
        <v>170</v>
      </c>
      <c r="E3565" t="s">
        <v>292</v>
      </c>
      <c r="F3565" s="328"/>
      <c r="G3565" s="328"/>
      <c r="H3565" s="328"/>
      <c r="I3565" s="328"/>
      <c r="J3565" s="328"/>
      <c r="K3565" s="328"/>
      <c r="L3565" s="328"/>
      <c r="M3565" s="328"/>
    </row>
    <row r="3566" spans="1:13" x14ac:dyDescent="0.35">
      <c r="A3566" t="s">
        <v>164</v>
      </c>
      <c r="B3566" t="s">
        <v>504</v>
      </c>
      <c r="C3566" t="s">
        <v>505</v>
      </c>
      <c r="D3566" t="s">
        <v>170</v>
      </c>
      <c r="E3566" t="s">
        <v>292</v>
      </c>
      <c r="F3566" s="328"/>
      <c r="G3566" s="328"/>
      <c r="H3566" s="328"/>
      <c r="I3566" s="328"/>
      <c r="J3566" s="328"/>
      <c r="K3566" s="328"/>
      <c r="L3566" s="328"/>
      <c r="M3566" s="328"/>
    </row>
    <row r="3567" spans="1:13" x14ac:dyDescent="0.35">
      <c r="A3567" t="s">
        <v>164</v>
      </c>
      <c r="B3567" t="s">
        <v>506</v>
      </c>
      <c r="C3567" t="s">
        <v>507</v>
      </c>
      <c r="D3567" t="s">
        <v>170</v>
      </c>
      <c r="E3567" t="s">
        <v>292</v>
      </c>
      <c r="F3567" s="328"/>
      <c r="G3567" s="328"/>
      <c r="H3567" s="328"/>
      <c r="I3567" s="328"/>
      <c r="J3567" s="328"/>
      <c r="K3567" s="328"/>
      <c r="L3567" s="328"/>
      <c r="M3567" s="328"/>
    </row>
    <row r="3568" spans="1:13" x14ac:dyDescent="0.35">
      <c r="A3568" t="s">
        <v>164</v>
      </c>
      <c r="B3568" t="s">
        <v>508</v>
      </c>
      <c r="C3568" t="s">
        <v>509</v>
      </c>
      <c r="D3568" t="s">
        <v>170</v>
      </c>
      <c r="E3568" t="s">
        <v>292</v>
      </c>
      <c r="F3568" s="328"/>
      <c r="G3568" s="328"/>
      <c r="H3568" s="328"/>
      <c r="I3568" s="328"/>
      <c r="J3568" s="328"/>
      <c r="K3568" s="328"/>
      <c r="L3568" s="328"/>
      <c r="M3568" s="328"/>
    </row>
    <row r="3569" spans="1:13" x14ac:dyDescent="0.35">
      <c r="A3569" t="s">
        <v>164</v>
      </c>
      <c r="B3569" t="s">
        <v>510</v>
      </c>
      <c r="C3569" t="s">
        <v>511</v>
      </c>
      <c r="D3569" t="s">
        <v>170</v>
      </c>
      <c r="E3569" t="s">
        <v>292</v>
      </c>
      <c r="F3569" s="328"/>
      <c r="G3569" s="328"/>
      <c r="H3569" s="328"/>
      <c r="I3569" s="328"/>
      <c r="J3569" s="328"/>
      <c r="K3569" s="328"/>
      <c r="L3569" s="328"/>
      <c r="M3569" s="328"/>
    </row>
    <row r="3570" spans="1:13" x14ac:dyDescent="0.35">
      <c r="A3570" t="s">
        <v>164</v>
      </c>
      <c r="B3570" t="s">
        <v>512</v>
      </c>
      <c r="C3570" t="s">
        <v>513</v>
      </c>
      <c r="D3570" t="s">
        <v>170</v>
      </c>
      <c r="E3570" t="s">
        <v>292</v>
      </c>
      <c r="F3570" s="328"/>
      <c r="G3570" s="328"/>
      <c r="H3570" s="328"/>
      <c r="I3570" s="328"/>
      <c r="J3570" s="328"/>
      <c r="K3570" s="328"/>
      <c r="L3570" s="328"/>
      <c r="M3570" s="328"/>
    </row>
    <row r="3571" spans="1:13" x14ac:dyDescent="0.35">
      <c r="A3571" t="s">
        <v>164</v>
      </c>
      <c r="B3571" t="s">
        <v>514</v>
      </c>
      <c r="C3571" t="s">
        <v>515</v>
      </c>
      <c r="D3571" t="s">
        <v>170</v>
      </c>
      <c r="E3571" t="s">
        <v>292</v>
      </c>
      <c r="F3571" s="328"/>
      <c r="G3571" s="328"/>
      <c r="H3571" s="328"/>
      <c r="I3571" s="328"/>
      <c r="J3571" s="328"/>
      <c r="K3571" s="328"/>
      <c r="L3571" s="328"/>
      <c r="M3571" s="328"/>
    </row>
    <row r="3572" spans="1:13" x14ac:dyDescent="0.35">
      <c r="A3572" t="s">
        <v>164</v>
      </c>
      <c r="B3572" t="s">
        <v>516</v>
      </c>
      <c r="C3572" t="s">
        <v>517</v>
      </c>
      <c r="D3572" t="s">
        <v>170</v>
      </c>
      <c r="E3572" t="s">
        <v>292</v>
      </c>
      <c r="F3572" s="328"/>
      <c r="G3572" s="328"/>
      <c r="H3572" s="328"/>
      <c r="I3572" s="328"/>
      <c r="J3572" s="328"/>
      <c r="K3572" s="328"/>
      <c r="L3572" s="328"/>
      <c r="M3572" s="328"/>
    </row>
    <row r="3573" spans="1:13" x14ac:dyDescent="0.35">
      <c r="A3573" t="s">
        <v>164</v>
      </c>
      <c r="B3573" t="s">
        <v>518</v>
      </c>
      <c r="C3573" t="s">
        <v>519</v>
      </c>
      <c r="D3573" t="s">
        <v>170</v>
      </c>
      <c r="E3573" t="s">
        <v>292</v>
      </c>
      <c r="F3573" s="328"/>
      <c r="G3573" s="328"/>
      <c r="H3573" s="328"/>
      <c r="I3573" s="328"/>
      <c r="J3573" s="328"/>
      <c r="K3573" s="328"/>
      <c r="L3573" s="328"/>
      <c r="M3573" s="328"/>
    </row>
    <row r="3574" spans="1:13" x14ac:dyDescent="0.35">
      <c r="A3574" t="s">
        <v>164</v>
      </c>
      <c r="B3574" t="s">
        <v>520</v>
      </c>
      <c r="C3574" t="s">
        <v>521</v>
      </c>
      <c r="D3574" t="s">
        <v>170</v>
      </c>
      <c r="E3574" t="s">
        <v>292</v>
      </c>
      <c r="F3574" s="328"/>
      <c r="G3574" s="328"/>
      <c r="H3574" s="328"/>
      <c r="I3574" s="328"/>
      <c r="J3574" s="328"/>
      <c r="K3574" s="328"/>
      <c r="L3574" s="328"/>
      <c r="M3574" s="328"/>
    </row>
    <row r="3575" spans="1:13" x14ac:dyDescent="0.35">
      <c r="A3575" t="s">
        <v>164</v>
      </c>
      <c r="B3575" t="s">
        <v>522</v>
      </c>
      <c r="C3575" t="s">
        <v>523</v>
      </c>
      <c r="D3575" t="s">
        <v>170</v>
      </c>
      <c r="E3575" t="s">
        <v>292</v>
      </c>
      <c r="F3575" s="328"/>
      <c r="G3575" s="328"/>
      <c r="H3575" s="328"/>
      <c r="I3575" s="328"/>
      <c r="J3575" s="328"/>
      <c r="K3575" s="328"/>
      <c r="L3575" s="328"/>
      <c r="M3575" s="328"/>
    </row>
    <row r="3576" spans="1:13" x14ac:dyDescent="0.35">
      <c r="A3576" t="s">
        <v>164</v>
      </c>
      <c r="B3576" t="s">
        <v>524</v>
      </c>
      <c r="C3576" t="s">
        <v>525</v>
      </c>
      <c r="D3576" t="s">
        <v>170</v>
      </c>
      <c r="E3576" t="s">
        <v>292</v>
      </c>
      <c r="F3576" s="328"/>
      <c r="G3576" s="328"/>
      <c r="H3576" s="328"/>
      <c r="I3576" s="328"/>
      <c r="J3576" s="328"/>
      <c r="K3576" s="328"/>
      <c r="L3576" s="328"/>
      <c r="M3576" s="328"/>
    </row>
    <row r="3577" spans="1:13" x14ac:dyDescent="0.35">
      <c r="A3577" t="s">
        <v>164</v>
      </c>
      <c r="B3577" t="s">
        <v>526</v>
      </c>
      <c r="C3577" t="s">
        <v>527</v>
      </c>
      <c r="D3577" t="s">
        <v>170</v>
      </c>
      <c r="E3577" t="s">
        <v>292</v>
      </c>
      <c r="F3577" s="328"/>
      <c r="G3577" s="328"/>
      <c r="H3577" s="328"/>
      <c r="I3577" s="328"/>
      <c r="J3577" s="328"/>
      <c r="K3577" s="328"/>
      <c r="L3577" s="328"/>
      <c r="M3577" s="328"/>
    </row>
    <row r="3578" spans="1:13" x14ac:dyDescent="0.35">
      <c r="A3578" t="s">
        <v>164</v>
      </c>
      <c r="B3578" t="s">
        <v>528</v>
      </c>
      <c r="C3578" t="s">
        <v>529</v>
      </c>
      <c r="D3578" t="s">
        <v>170</v>
      </c>
      <c r="E3578" t="s">
        <v>292</v>
      </c>
      <c r="F3578" s="328"/>
      <c r="G3578" s="328"/>
      <c r="H3578" s="328"/>
      <c r="I3578" s="328"/>
      <c r="J3578" s="328"/>
      <c r="K3578" s="328"/>
      <c r="L3578" s="328"/>
      <c r="M3578" s="328"/>
    </row>
    <row r="3579" spans="1:13" x14ac:dyDescent="0.35">
      <c r="A3579" t="s">
        <v>164</v>
      </c>
      <c r="B3579" t="s">
        <v>530</v>
      </c>
      <c r="C3579" t="s">
        <v>531</v>
      </c>
      <c r="D3579" t="s">
        <v>170</v>
      </c>
      <c r="E3579" t="s">
        <v>292</v>
      </c>
      <c r="F3579" s="328"/>
      <c r="G3579" s="328"/>
      <c r="H3579" s="328"/>
      <c r="I3579" s="328"/>
      <c r="J3579" s="328"/>
      <c r="K3579" s="328"/>
      <c r="L3579" s="328"/>
      <c r="M3579" s="328"/>
    </row>
    <row r="3580" spans="1:13" x14ac:dyDescent="0.35">
      <c r="A3580" t="s">
        <v>164</v>
      </c>
      <c r="B3580" t="s">
        <v>532</v>
      </c>
      <c r="C3580" t="s">
        <v>533</v>
      </c>
      <c r="D3580" t="s">
        <v>170</v>
      </c>
      <c r="E3580" t="s">
        <v>292</v>
      </c>
      <c r="F3580" s="328"/>
      <c r="G3580" s="328"/>
      <c r="H3580" s="328"/>
      <c r="I3580" s="328"/>
      <c r="J3580" s="328"/>
      <c r="K3580" s="328"/>
      <c r="L3580" s="328"/>
      <c r="M3580" s="328"/>
    </row>
    <row r="3581" spans="1:13" x14ac:dyDescent="0.35">
      <c r="A3581" t="s">
        <v>164</v>
      </c>
      <c r="B3581" t="s">
        <v>534</v>
      </c>
      <c r="C3581" t="s">
        <v>535</v>
      </c>
      <c r="D3581" t="s">
        <v>170</v>
      </c>
      <c r="E3581" t="s">
        <v>292</v>
      </c>
      <c r="F3581" s="328"/>
      <c r="G3581" s="328"/>
      <c r="H3581" s="328"/>
      <c r="I3581" s="328"/>
      <c r="J3581" s="328"/>
      <c r="K3581" s="328"/>
      <c r="L3581" s="328"/>
      <c r="M3581" s="328"/>
    </row>
    <row r="3582" spans="1:13" x14ac:dyDescent="0.35">
      <c r="A3582" t="s">
        <v>164</v>
      </c>
      <c r="B3582" t="s">
        <v>536</v>
      </c>
      <c r="C3582" t="s">
        <v>537</v>
      </c>
      <c r="D3582" t="s">
        <v>170</v>
      </c>
      <c r="E3582" t="s">
        <v>292</v>
      </c>
      <c r="F3582" s="328"/>
      <c r="G3582" s="328"/>
      <c r="H3582" s="328"/>
      <c r="I3582" s="328"/>
      <c r="J3582" s="328"/>
      <c r="K3582" s="328"/>
      <c r="L3582" s="328"/>
      <c r="M3582" s="328"/>
    </row>
    <row r="3583" spans="1:13" x14ac:dyDescent="0.35">
      <c r="A3583" t="s">
        <v>164</v>
      </c>
      <c r="B3583" t="s">
        <v>538</v>
      </c>
      <c r="C3583" t="s">
        <v>539</v>
      </c>
      <c r="D3583" t="s">
        <v>170</v>
      </c>
      <c r="E3583" t="s">
        <v>292</v>
      </c>
      <c r="F3583" s="328"/>
      <c r="G3583" s="328"/>
      <c r="H3583" s="328"/>
      <c r="I3583" s="328"/>
      <c r="J3583" s="328"/>
      <c r="K3583" s="328"/>
      <c r="L3583" s="328"/>
      <c r="M3583" s="328"/>
    </row>
    <row r="3584" spans="1:13" x14ac:dyDescent="0.35">
      <c r="A3584" t="s">
        <v>164</v>
      </c>
      <c r="B3584" t="s">
        <v>540</v>
      </c>
      <c r="C3584" t="s">
        <v>541</v>
      </c>
      <c r="D3584" t="s">
        <v>170</v>
      </c>
      <c r="E3584" t="s">
        <v>292</v>
      </c>
      <c r="F3584" s="328"/>
      <c r="G3584" s="328"/>
      <c r="H3584" s="328"/>
      <c r="I3584" s="328"/>
      <c r="J3584" s="328"/>
      <c r="K3584" s="328"/>
      <c r="L3584" s="328"/>
      <c r="M3584" s="328"/>
    </row>
    <row r="3585" spans="1:13" x14ac:dyDescent="0.35">
      <c r="A3585" t="s">
        <v>164</v>
      </c>
      <c r="B3585" t="s">
        <v>542</v>
      </c>
      <c r="C3585" t="s">
        <v>543</v>
      </c>
      <c r="D3585" t="s">
        <v>170</v>
      </c>
      <c r="E3585" t="s">
        <v>292</v>
      </c>
      <c r="F3585" s="328"/>
      <c r="G3585" s="328"/>
      <c r="H3585" s="328"/>
      <c r="I3585" s="328"/>
      <c r="J3585" s="328"/>
      <c r="K3585" s="328"/>
      <c r="L3585" s="328"/>
      <c r="M3585" s="328"/>
    </row>
    <row r="3586" spans="1:13" x14ac:dyDescent="0.35">
      <c r="A3586" t="s">
        <v>164</v>
      </c>
      <c r="B3586" t="s">
        <v>544</v>
      </c>
      <c r="C3586" t="s">
        <v>545</v>
      </c>
      <c r="D3586" t="s">
        <v>170</v>
      </c>
      <c r="E3586" t="s">
        <v>292</v>
      </c>
      <c r="F3586" s="328"/>
      <c r="G3586" s="328"/>
      <c r="H3586" s="328"/>
      <c r="I3586" s="328"/>
      <c r="J3586" s="328"/>
      <c r="K3586" s="328"/>
      <c r="L3586" s="328"/>
      <c r="M3586" s="328"/>
    </row>
    <row r="3587" spans="1:13" x14ac:dyDescent="0.35">
      <c r="A3587" t="s">
        <v>164</v>
      </c>
      <c r="B3587" t="s">
        <v>546</v>
      </c>
      <c r="C3587" t="s">
        <v>547</v>
      </c>
      <c r="D3587" t="s">
        <v>170</v>
      </c>
      <c r="E3587" t="s">
        <v>292</v>
      </c>
      <c r="F3587" s="328"/>
      <c r="G3587" s="328"/>
      <c r="H3587" s="328"/>
      <c r="I3587" s="328"/>
      <c r="J3587" s="328"/>
      <c r="K3587" s="328"/>
      <c r="L3587" s="328"/>
      <c r="M3587" s="328"/>
    </row>
    <row r="3588" spans="1:13" x14ac:dyDescent="0.35">
      <c r="A3588" t="s">
        <v>164</v>
      </c>
      <c r="B3588" t="s">
        <v>548</v>
      </c>
      <c r="C3588" t="s">
        <v>549</v>
      </c>
      <c r="D3588" t="s">
        <v>170</v>
      </c>
      <c r="E3588" t="s">
        <v>292</v>
      </c>
      <c r="F3588" s="328"/>
      <c r="G3588" s="328"/>
      <c r="H3588" s="328"/>
      <c r="I3588" s="328"/>
      <c r="J3588" s="328"/>
      <c r="K3588" s="328"/>
      <c r="L3588" s="328"/>
      <c r="M3588" s="328"/>
    </row>
    <row r="3589" spans="1:13" x14ac:dyDescent="0.35">
      <c r="A3589" t="s">
        <v>164</v>
      </c>
      <c r="B3589" t="s">
        <v>550</v>
      </c>
      <c r="C3589" t="s">
        <v>551</v>
      </c>
      <c r="D3589" t="s">
        <v>170</v>
      </c>
      <c r="E3589" t="s">
        <v>292</v>
      </c>
      <c r="F3589" s="328"/>
      <c r="G3589" s="328"/>
      <c r="H3589" s="328"/>
      <c r="I3589" s="328"/>
      <c r="J3589" s="328"/>
      <c r="K3589" s="328"/>
      <c r="L3589" s="328"/>
      <c r="M3589" s="328"/>
    </row>
    <row r="3590" spans="1:13" x14ac:dyDescent="0.35">
      <c r="A3590" t="s">
        <v>164</v>
      </c>
      <c r="B3590" t="s">
        <v>552</v>
      </c>
      <c r="C3590" t="s">
        <v>553</v>
      </c>
      <c r="D3590" t="s">
        <v>170</v>
      </c>
      <c r="E3590" t="s">
        <v>292</v>
      </c>
      <c r="F3590" s="328"/>
      <c r="G3590" s="328"/>
      <c r="H3590" s="328"/>
      <c r="I3590" s="328"/>
      <c r="J3590" s="328"/>
      <c r="K3590" s="328"/>
      <c r="L3590" s="328"/>
      <c r="M3590" s="328"/>
    </row>
    <row r="3591" spans="1:13" x14ac:dyDescent="0.35">
      <c r="A3591" t="s">
        <v>164</v>
      </c>
      <c r="B3591" t="s">
        <v>554</v>
      </c>
      <c r="C3591" t="s">
        <v>555</v>
      </c>
      <c r="D3591" t="s">
        <v>170</v>
      </c>
      <c r="E3591" t="s">
        <v>292</v>
      </c>
      <c r="F3591" s="328"/>
      <c r="G3591" s="328"/>
      <c r="H3591" s="328"/>
      <c r="I3591" s="328"/>
      <c r="J3591" s="328"/>
      <c r="K3591" s="328"/>
      <c r="L3591" s="328"/>
      <c r="M3591" s="328"/>
    </row>
    <row r="3592" spans="1:13" x14ac:dyDescent="0.35">
      <c r="A3592" t="s">
        <v>164</v>
      </c>
      <c r="B3592" t="s">
        <v>556</v>
      </c>
      <c r="C3592" t="s">
        <v>557</v>
      </c>
      <c r="D3592" t="s">
        <v>170</v>
      </c>
      <c r="E3592" t="s">
        <v>292</v>
      </c>
      <c r="F3592" s="328"/>
      <c r="G3592" s="328"/>
      <c r="H3592" s="328"/>
      <c r="I3592" s="328"/>
      <c r="J3592" s="328"/>
      <c r="K3592" s="328"/>
      <c r="L3592" s="328"/>
      <c r="M3592" s="328"/>
    </row>
    <row r="3593" spans="1:13" x14ac:dyDescent="0.35">
      <c r="A3593" t="s">
        <v>164</v>
      </c>
      <c r="B3593" t="s">
        <v>558</v>
      </c>
      <c r="C3593" t="s">
        <v>559</v>
      </c>
      <c r="D3593" t="s">
        <v>170</v>
      </c>
      <c r="E3593" t="s">
        <v>292</v>
      </c>
      <c r="F3593" s="328"/>
      <c r="G3593" s="328"/>
      <c r="H3593" s="328"/>
      <c r="I3593" s="328"/>
      <c r="J3593" s="328"/>
      <c r="K3593" s="328"/>
      <c r="L3593" s="328"/>
      <c r="M3593" s="328"/>
    </row>
    <row r="3594" spans="1:13" x14ac:dyDescent="0.35">
      <c r="A3594" t="s">
        <v>164</v>
      </c>
      <c r="B3594" t="s">
        <v>560</v>
      </c>
      <c r="C3594" t="s">
        <v>561</v>
      </c>
      <c r="D3594" t="s">
        <v>170</v>
      </c>
      <c r="E3594" t="s">
        <v>292</v>
      </c>
      <c r="F3594" s="328"/>
      <c r="G3594" s="328"/>
      <c r="H3594" s="328"/>
      <c r="I3594" s="328"/>
      <c r="J3594" s="328"/>
      <c r="K3594" s="328"/>
      <c r="L3594" s="328"/>
      <c r="M3594" s="328"/>
    </row>
    <row r="3595" spans="1:13" x14ac:dyDescent="0.35">
      <c r="A3595" t="s">
        <v>164</v>
      </c>
      <c r="B3595" t="s">
        <v>562</v>
      </c>
      <c r="C3595" t="s">
        <v>563</v>
      </c>
      <c r="D3595" t="s">
        <v>170</v>
      </c>
      <c r="E3595" t="s">
        <v>292</v>
      </c>
      <c r="F3595" s="328"/>
      <c r="G3595" s="328"/>
      <c r="H3595" s="328"/>
      <c r="I3595" s="328"/>
      <c r="J3595" s="328"/>
      <c r="K3595" s="328"/>
      <c r="L3595" s="328"/>
      <c r="M3595" s="328"/>
    </row>
    <row r="3596" spans="1:13" x14ac:dyDescent="0.35">
      <c r="A3596" t="s">
        <v>164</v>
      </c>
      <c r="B3596" t="s">
        <v>564</v>
      </c>
      <c r="C3596" t="s">
        <v>565</v>
      </c>
      <c r="D3596" t="s">
        <v>170</v>
      </c>
      <c r="E3596" t="s">
        <v>292</v>
      </c>
      <c r="F3596" s="328"/>
      <c r="G3596" s="328"/>
      <c r="H3596" s="328"/>
      <c r="I3596" s="328"/>
      <c r="J3596" s="328"/>
      <c r="K3596" s="328"/>
      <c r="L3596" s="328"/>
      <c r="M3596" s="328"/>
    </row>
    <row r="3597" spans="1:13" x14ac:dyDescent="0.35">
      <c r="A3597" t="s">
        <v>164</v>
      </c>
      <c r="B3597" t="s">
        <v>566</v>
      </c>
      <c r="C3597" t="s">
        <v>567</v>
      </c>
      <c r="D3597" t="s">
        <v>170</v>
      </c>
      <c r="E3597" t="s">
        <v>292</v>
      </c>
      <c r="F3597" s="328"/>
      <c r="G3597" s="328"/>
      <c r="H3597" s="328"/>
      <c r="I3597" s="328"/>
      <c r="J3597" s="328"/>
      <c r="K3597" s="328"/>
      <c r="L3597" s="328"/>
      <c r="M3597" s="328"/>
    </row>
    <row r="3598" spans="1:13" x14ac:dyDescent="0.35">
      <c r="A3598" t="s">
        <v>164</v>
      </c>
      <c r="B3598" t="s">
        <v>568</v>
      </c>
      <c r="C3598" t="s">
        <v>569</v>
      </c>
      <c r="D3598" t="s">
        <v>170</v>
      </c>
      <c r="E3598" t="s">
        <v>292</v>
      </c>
      <c r="F3598" s="328"/>
      <c r="G3598" s="328"/>
      <c r="H3598" s="328"/>
      <c r="I3598" s="328"/>
      <c r="J3598" s="328"/>
      <c r="K3598" s="328"/>
      <c r="L3598" s="328"/>
      <c r="M3598" s="328"/>
    </row>
    <row r="3599" spans="1:13" x14ac:dyDescent="0.35">
      <c r="A3599" t="s">
        <v>164</v>
      </c>
      <c r="B3599" t="s">
        <v>570</v>
      </c>
      <c r="C3599" t="s">
        <v>571</v>
      </c>
      <c r="D3599" t="s">
        <v>170</v>
      </c>
      <c r="E3599" t="s">
        <v>292</v>
      </c>
      <c r="F3599" s="328"/>
      <c r="G3599" s="328"/>
      <c r="H3599" s="328"/>
      <c r="I3599" s="328"/>
      <c r="J3599" s="328"/>
      <c r="K3599" s="328"/>
      <c r="L3599" s="328"/>
      <c r="M3599" s="328"/>
    </row>
    <row r="3600" spans="1:13" x14ac:dyDescent="0.35">
      <c r="A3600" t="s">
        <v>164</v>
      </c>
      <c r="B3600" t="s">
        <v>572</v>
      </c>
      <c r="C3600" t="s">
        <v>573</v>
      </c>
      <c r="D3600" t="s">
        <v>170</v>
      </c>
      <c r="E3600" t="s">
        <v>292</v>
      </c>
      <c r="F3600" s="328"/>
      <c r="G3600" s="328"/>
      <c r="H3600" s="328"/>
      <c r="I3600" s="328"/>
      <c r="J3600" s="328"/>
      <c r="K3600" s="328"/>
      <c r="L3600" s="328"/>
      <c r="M3600" s="328"/>
    </row>
    <row r="3601" spans="1:13" x14ac:dyDescent="0.35">
      <c r="A3601" t="s">
        <v>164</v>
      </c>
      <c r="B3601" t="s">
        <v>574</v>
      </c>
      <c r="C3601" t="s">
        <v>575</v>
      </c>
      <c r="D3601" t="s">
        <v>170</v>
      </c>
      <c r="E3601" t="s">
        <v>292</v>
      </c>
      <c r="F3601" s="328"/>
      <c r="G3601" s="328"/>
      <c r="H3601" s="328"/>
      <c r="I3601" s="328"/>
      <c r="J3601" s="328"/>
      <c r="K3601" s="328"/>
      <c r="L3601" s="328"/>
      <c r="M3601" s="328"/>
    </row>
    <row r="3602" spans="1:13" x14ac:dyDescent="0.35">
      <c r="A3602" t="s">
        <v>164</v>
      </c>
      <c r="B3602" t="s">
        <v>576</v>
      </c>
      <c r="C3602" t="s">
        <v>577</v>
      </c>
      <c r="D3602" t="s">
        <v>170</v>
      </c>
      <c r="E3602" t="s">
        <v>292</v>
      </c>
      <c r="F3602" s="328"/>
      <c r="G3602" s="328"/>
      <c r="H3602" s="328"/>
      <c r="I3602" s="328"/>
      <c r="J3602" s="328"/>
      <c r="K3602" s="328"/>
      <c r="L3602" s="328"/>
      <c r="M3602" s="328"/>
    </row>
    <row r="3603" spans="1:13" x14ac:dyDescent="0.35">
      <c r="A3603" t="s">
        <v>164</v>
      </c>
      <c r="B3603" t="s">
        <v>578</v>
      </c>
      <c r="C3603" t="s">
        <v>579</v>
      </c>
      <c r="D3603" t="s">
        <v>170</v>
      </c>
      <c r="E3603" t="s">
        <v>292</v>
      </c>
      <c r="F3603" s="328"/>
      <c r="G3603" s="328"/>
      <c r="H3603" s="328"/>
      <c r="I3603" s="328"/>
      <c r="J3603" s="328"/>
      <c r="K3603" s="328"/>
      <c r="L3603" s="328"/>
      <c r="M3603" s="328"/>
    </row>
    <row r="3604" spans="1:13" x14ac:dyDescent="0.35">
      <c r="A3604" t="s">
        <v>164</v>
      </c>
      <c r="B3604" t="s">
        <v>580</v>
      </c>
      <c r="C3604" t="s">
        <v>581</v>
      </c>
      <c r="D3604" t="s">
        <v>170</v>
      </c>
      <c r="E3604" t="s">
        <v>292</v>
      </c>
      <c r="F3604" s="328"/>
      <c r="G3604" s="328"/>
      <c r="H3604" s="328"/>
      <c r="I3604" s="328"/>
      <c r="J3604" s="328"/>
      <c r="K3604" s="328"/>
      <c r="L3604" s="328"/>
      <c r="M3604" s="328"/>
    </row>
    <row r="3605" spans="1:13" x14ac:dyDescent="0.35">
      <c r="A3605" t="s">
        <v>164</v>
      </c>
      <c r="B3605" t="s">
        <v>582</v>
      </c>
      <c r="C3605" t="s">
        <v>583</v>
      </c>
      <c r="D3605" t="s">
        <v>170</v>
      </c>
      <c r="E3605" t="s">
        <v>292</v>
      </c>
      <c r="F3605" s="328"/>
      <c r="G3605" s="328"/>
      <c r="H3605" s="328"/>
      <c r="I3605" s="328"/>
      <c r="J3605" s="328"/>
      <c r="K3605" s="328"/>
      <c r="L3605" s="328"/>
      <c r="M3605" s="328"/>
    </row>
    <row r="3606" spans="1:13" x14ac:dyDescent="0.35">
      <c r="A3606" t="s">
        <v>164</v>
      </c>
      <c r="B3606" t="s">
        <v>584</v>
      </c>
      <c r="C3606" t="s">
        <v>585</v>
      </c>
      <c r="D3606" t="s">
        <v>170</v>
      </c>
      <c r="E3606" t="s">
        <v>292</v>
      </c>
      <c r="F3606" s="328"/>
      <c r="G3606" s="328"/>
      <c r="H3606" s="328"/>
      <c r="I3606" s="328"/>
      <c r="J3606" s="328"/>
      <c r="K3606" s="328"/>
      <c r="L3606" s="328"/>
      <c r="M3606" s="328"/>
    </row>
    <row r="3607" spans="1:13" x14ac:dyDescent="0.35">
      <c r="A3607" t="s">
        <v>164</v>
      </c>
      <c r="B3607" t="s">
        <v>586</v>
      </c>
      <c r="C3607" t="s">
        <v>587</v>
      </c>
      <c r="D3607" t="s">
        <v>170</v>
      </c>
      <c r="E3607" t="s">
        <v>292</v>
      </c>
      <c r="F3607" s="328"/>
      <c r="G3607" s="328"/>
      <c r="H3607" s="328"/>
      <c r="I3607" s="328"/>
      <c r="J3607" s="328"/>
      <c r="K3607" s="328"/>
      <c r="L3607" s="328"/>
      <c r="M3607" s="328"/>
    </row>
    <row r="3608" spans="1:13" x14ac:dyDescent="0.35">
      <c r="A3608" t="s">
        <v>164</v>
      </c>
      <c r="B3608" t="s">
        <v>588</v>
      </c>
      <c r="C3608" t="s">
        <v>589</v>
      </c>
      <c r="D3608" t="s">
        <v>170</v>
      </c>
      <c r="E3608" t="s">
        <v>292</v>
      </c>
      <c r="F3608" s="328"/>
      <c r="G3608" s="328"/>
      <c r="H3608" s="328"/>
      <c r="I3608" s="328"/>
      <c r="J3608" s="328"/>
      <c r="K3608" s="328"/>
      <c r="L3608" s="328"/>
      <c r="M3608" s="328"/>
    </row>
    <row r="3609" spans="1:13" x14ac:dyDescent="0.35">
      <c r="A3609" t="s">
        <v>164</v>
      </c>
      <c r="B3609" t="s">
        <v>590</v>
      </c>
      <c r="C3609" t="s">
        <v>591</v>
      </c>
      <c r="D3609" t="s">
        <v>170</v>
      </c>
      <c r="E3609" t="s">
        <v>292</v>
      </c>
      <c r="F3609" s="328"/>
      <c r="G3609" s="328"/>
      <c r="H3609" s="328"/>
      <c r="I3609" s="328"/>
      <c r="J3609" s="328"/>
      <c r="K3609" s="328"/>
      <c r="L3609" s="328"/>
      <c r="M3609" s="328"/>
    </row>
    <row r="3610" spans="1:13" x14ac:dyDescent="0.35">
      <c r="A3610" t="s">
        <v>164</v>
      </c>
      <c r="B3610" t="s">
        <v>592</v>
      </c>
      <c r="C3610" t="s">
        <v>593</v>
      </c>
      <c r="D3610" t="s">
        <v>170</v>
      </c>
      <c r="E3610" t="s">
        <v>292</v>
      </c>
      <c r="F3610" s="328"/>
      <c r="G3610" s="328"/>
      <c r="H3610" s="328"/>
      <c r="I3610" s="328"/>
      <c r="J3610" s="328"/>
      <c r="K3610" s="328"/>
      <c r="L3610" s="328"/>
      <c r="M3610" s="328"/>
    </row>
    <row r="3611" spans="1:13" x14ac:dyDescent="0.35">
      <c r="A3611" t="s">
        <v>164</v>
      </c>
      <c r="B3611" t="s">
        <v>594</v>
      </c>
      <c r="C3611" t="s">
        <v>595</v>
      </c>
      <c r="D3611" t="s">
        <v>170</v>
      </c>
      <c r="E3611" t="s">
        <v>292</v>
      </c>
      <c r="F3611" s="328"/>
      <c r="G3611" s="328"/>
      <c r="H3611" s="328"/>
      <c r="I3611" s="328"/>
      <c r="J3611" s="328"/>
      <c r="K3611" s="328"/>
      <c r="L3611" s="328"/>
      <c r="M3611" s="328"/>
    </row>
    <row r="3612" spans="1:13" x14ac:dyDescent="0.35">
      <c r="A3612" t="s">
        <v>164</v>
      </c>
      <c r="B3612" t="s">
        <v>596</v>
      </c>
      <c r="C3612" t="s">
        <v>597</v>
      </c>
      <c r="D3612" t="s">
        <v>170</v>
      </c>
      <c r="E3612" t="s">
        <v>292</v>
      </c>
      <c r="F3612" s="328"/>
      <c r="G3612" s="328"/>
      <c r="H3612" s="328"/>
      <c r="I3612" s="328"/>
      <c r="J3612" s="328"/>
      <c r="K3612" s="328"/>
      <c r="L3612" s="328"/>
      <c r="M3612" s="328"/>
    </row>
    <row r="3613" spans="1:13" x14ac:dyDescent="0.35">
      <c r="A3613" t="s">
        <v>164</v>
      </c>
      <c r="B3613" t="s">
        <v>598</v>
      </c>
      <c r="C3613" t="s">
        <v>599</v>
      </c>
      <c r="D3613" t="s">
        <v>170</v>
      </c>
      <c r="E3613" t="s">
        <v>292</v>
      </c>
      <c r="F3613" s="328"/>
      <c r="G3613" s="328"/>
      <c r="H3613" s="328"/>
      <c r="I3613" s="328"/>
      <c r="J3613" s="328"/>
      <c r="K3613" s="328"/>
      <c r="L3613" s="328"/>
      <c r="M3613" s="328"/>
    </row>
    <row r="3614" spans="1:13" x14ac:dyDescent="0.35">
      <c r="A3614" t="s">
        <v>164</v>
      </c>
      <c r="B3614" t="s">
        <v>600</v>
      </c>
      <c r="C3614" t="s">
        <v>601</v>
      </c>
      <c r="D3614" t="s">
        <v>170</v>
      </c>
      <c r="E3614" t="s">
        <v>292</v>
      </c>
      <c r="F3614" s="328"/>
      <c r="G3614" s="328"/>
      <c r="H3614" s="328"/>
      <c r="I3614" s="328"/>
      <c r="J3614" s="328"/>
      <c r="K3614" s="328"/>
      <c r="L3614" s="328"/>
      <c r="M3614" s="328"/>
    </row>
    <row r="3615" spans="1:13" x14ac:dyDescent="0.35">
      <c r="A3615" t="s">
        <v>164</v>
      </c>
      <c r="B3615" t="s">
        <v>602</v>
      </c>
      <c r="C3615" t="s">
        <v>603</v>
      </c>
      <c r="D3615" t="s">
        <v>170</v>
      </c>
      <c r="E3615" t="s">
        <v>292</v>
      </c>
      <c r="F3615" s="328"/>
      <c r="G3615" s="328"/>
      <c r="H3615" s="328"/>
      <c r="I3615" s="328"/>
      <c r="J3615" s="328"/>
      <c r="K3615" s="328"/>
      <c r="L3615" s="328"/>
      <c r="M3615" s="328"/>
    </row>
    <row r="3616" spans="1:13" x14ac:dyDescent="0.35">
      <c r="A3616" t="s">
        <v>164</v>
      </c>
      <c r="B3616" t="s">
        <v>604</v>
      </c>
      <c r="C3616" t="s">
        <v>605</v>
      </c>
      <c r="D3616" t="s">
        <v>170</v>
      </c>
      <c r="E3616" t="s">
        <v>292</v>
      </c>
      <c r="F3616" s="328"/>
      <c r="G3616" s="328"/>
      <c r="H3616" s="328"/>
      <c r="I3616" s="328"/>
      <c r="J3616" s="328"/>
      <c r="K3616" s="328"/>
      <c r="L3616" s="328"/>
      <c r="M3616" s="328"/>
    </row>
    <row r="3617" spans="1:13" x14ac:dyDescent="0.35">
      <c r="A3617" t="s">
        <v>164</v>
      </c>
      <c r="B3617" t="s">
        <v>606</v>
      </c>
      <c r="C3617" t="s">
        <v>607</v>
      </c>
      <c r="D3617" t="s">
        <v>170</v>
      </c>
      <c r="E3617" t="s">
        <v>292</v>
      </c>
      <c r="F3617" s="328"/>
      <c r="G3617" s="328"/>
      <c r="H3617" s="328"/>
      <c r="I3617" s="328"/>
      <c r="J3617" s="328"/>
      <c r="K3617" s="328"/>
      <c r="L3617" s="328"/>
      <c r="M3617" s="328"/>
    </row>
    <row r="3618" spans="1:13" x14ac:dyDescent="0.35">
      <c r="A3618" t="s">
        <v>164</v>
      </c>
      <c r="B3618" t="s">
        <v>608</v>
      </c>
      <c r="C3618" t="s">
        <v>609</v>
      </c>
      <c r="D3618" t="s">
        <v>170</v>
      </c>
      <c r="E3618" t="s">
        <v>292</v>
      </c>
      <c r="F3618" s="328"/>
      <c r="G3618" s="328"/>
      <c r="H3618" s="328"/>
      <c r="I3618" s="328"/>
      <c r="J3618" s="328"/>
      <c r="K3618" s="328"/>
      <c r="L3618" s="328"/>
      <c r="M3618" s="328"/>
    </row>
    <row r="3619" spans="1:13" x14ac:dyDescent="0.35">
      <c r="A3619" t="s">
        <v>164</v>
      </c>
      <c r="B3619" t="s">
        <v>610</v>
      </c>
      <c r="C3619" t="s">
        <v>611</v>
      </c>
      <c r="D3619" t="s">
        <v>170</v>
      </c>
      <c r="E3619" t="s">
        <v>292</v>
      </c>
      <c r="F3619" s="328"/>
      <c r="G3619" s="328"/>
      <c r="H3619" s="328"/>
      <c r="I3619" s="328"/>
      <c r="J3619" s="328"/>
      <c r="K3619" s="328"/>
      <c r="L3619" s="328"/>
      <c r="M3619" s="328"/>
    </row>
    <row r="3620" spans="1:13" x14ac:dyDescent="0.35">
      <c r="A3620" t="s">
        <v>164</v>
      </c>
      <c r="B3620" t="s">
        <v>612</v>
      </c>
      <c r="C3620" t="s">
        <v>613</v>
      </c>
      <c r="D3620" t="s">
        <v>170</v>
      </c>
      <c r="E3620" t="s">
        <v>292</v>
      </c>
      <c r="F3620" s="328"/>
      <c r="G3620" s="328"/>
      <c r="H3620" s="328"/>
      <c r="I3620" s="328"/>
      <c r="J3620" s="328"/>
      <c r="K3620" s="328"/>
      <c r="L3620" s="328"/>
      <c r="M3620" s="328"/>
    </row>
    <row r="3621" spans="1:13" x14ac:dyDescent="0.35">
      <c r="A3621" t="s">
        <v>164</v>
      </c>
      <c r="B3621" t="s">
        <v>614</v>
      </c>
      <c r="C3621" t="s">
        <v>615</v>
      </c>
      <c r="D3621" t="s">
        <v>170</v>
      </c>
      <c r="E3621" t="s">
        <v>292</v>
      </c>
      <c r="F3621" s="328"/>
      <c r="G3621" s="328"/>
      <c r="H3621" s="328"/>
      <c r="I3621" s="328"/>
      <c r="J3621" s="328"/>
      <c r="K3621" s="328"/>
      <c r="L3621" s="328"/>
      <c r="M3621" s="328"/>
    </row>
    <row r="3622" spans="1:13" ht="38.25" x14ac:dyDescent="0.35">
      <c r="A3622" t="s">
        <v>164</v>
      </c>
      <c r="B3622" t="s">
        <v>616</v>
      </c>
      <c r="C3622" s="327" t="s">
        <v>617</v>
      </c>
      <c r="D3622" t="s">
        <v>424</v>
      </c>
      <c r="E3622" t="s">
        <v>292</v>
      </c>
      <c r="F3622" s="444"/>
      <c r="G3622" s="444"/>
      <c r="H3622" s="444"/>
      <c r="I3622" s="444"/>
      <c r="J3622" s="444"/>
      <c r="K3622" s="444"/>
      <c r="L3622" s="444"/>
      <c r="M3622" s="444"/>
    </row>
    <row r="3623" spans="1:13" ht="25.5" x14ac:dyDescent="0.35">
      <c r="A3623" t="s">
        <v>164</v>
      </c>
      <c r="B3623" t="s">
        <v>618</v>
      </c>
      <c r="C3623" s="327" t="s">
        <v>619</v>
      </c>
      <c r="D3623" t="s">
        <v>424</v>
      </c>
      <c r="E3623" t="s">
        <v>292</v>
      </c>
      <c r="F3623" s="444"/>
      <c r="G3623" s="444"/>
      <c r="H3623" s="444"/>
      <c r="I3623" s="444"/>
      <c r="J3623" s="444"/>
      <c r="K3623" s="444"/>
      <c r="L3623" s="444"/>
      <c r="M3623" s="444"/>
    </row>
    <row r="3624" spans="1:13" ht="25.5" x14ac:dyDescent="0.35">
      <c r="A3624" t="s">
        <v>164</v>
      </c>
      <c r="B3624" t="s">
        <v>620</v>
      </c>
      <c r="C3624" s="327" t="s">
        <v>621</v>
      </c>
      <c r="D3624" t="s">
        <v>176</v>
      </c>
      <c r="E3624" t="s">
        <v>292</v>
      </c>
      <c r="F3624" s="445"/>
      <c r="G3624" s="445"/>
      <c r="H3624" s="445"/>
      <c r="I3624" s="445"/>
      <c r="J3624" s="445"/>
      <c r="K3624" s="445"/>
      <c r="L3624" s="445"/>
      <c r="M3624" s="445"/>
    </row>
    <row r="3625" spans="1:13" x14ac:dyDescent="0.35">
      <c r="A3625" t="s">
        <v>164</v>
      </c>
      <c r="B3625" t="s">
        <v>622</v>
      </c>
      <c r="C3625" t="s">
        <v>623</v>
      </c>
      <c r="D3625" t="s">
        <v>424</v>
      </c>
      <c r="E3625" t="s">
        <v>292</v>
      </c>
      <c r="F3625" s="444"/>
      <c r="G3625" s="444"/>
      <c r="H3625" s="444"/>
      <c r="I3625" s="444"/>
      <c r="J3625" s="444"/>
      <c r="K3625" s="444"/>
      <c r="L3625" s="444"/>
      <c r="M3625" s="444"/>
    </row>
    <row r="3626" spans="1:13" x14ac:dyDescent="0.35">
      <c r="A3626" t="s">
        <v>164</v>
      </c>
      <c r="B3626" t="s">
        <v>624</v>
      </c>
      <c r="C3626" t="s">
        <v>625</v>
      </c>
      <c r="D3626" t="s">
        <v>424</v>
      </c>
      <c r="E3626" t="s">
        <v>292</v>
      </c>
      <c r="F3626" s="444"/>
      <c r="G3626" s="444"/>
      <c r="H3626" s="444"/>
      <c r="I3626" s="444"/>
      <c r="J3626" s="444"/>
      <c r="K3626" s="444"/>
      <c r="L3626" s="444"/>
      <c r="M3626" s="444"/>
    </row>
    <row r="3627" spans="1:13" x14ac:dyDescent="0.35">
      <c r="A3627" t="s">
        <v>164</v>
      </c>
      <c r="B3627" t="s">
        <v>626</v>
      </c>
      <c r="C3627" t="s">
        <v>627</v>
      </c>
      <c r="D3627" t="s">
        <v>424</v>
      </c>
      <c r="E3627" t="s">
        <v>292</v>
      </c>
      <c r="F3627" s="444"/>
      <c r="G3627" s="444"/>
      <c r="H3627" s="444"/>
      <c r="I3627" s="444"/>
      <c r="J3627" s="444"/>
      <c r="K3627" s="444"/>
      <c r="L3627" s="444"/>
      <c r="M3627" s="444"/>
    </row>
    <row r="3628" spans="1:13" x14ac:dyDescent="0.35">
      <c r="A3628" t="s">
        <v>164</v>
      </c>
      <c r="B3628" t="s">
        <v>628</v>
      </c>
      <c r="C3628" t="s">
        <v>629</v>
      </c>
      <c r="D3628" t="s">
        <v>424</v>
      </c>
      <c r="E3628" t="s">
        <v>292</v>
      </c>
      <c r="F3628" s="444"/>
      <c r="G3628" s="444"/>
      <c r="H3628" s="444"/>
      <c r="I3628" s="444"/>
      <c r="J3628" s="444"/>
      <c r="K3628" s="444"/>
      <c r="L3628" s="444"/>
      <c r="M3628" s="444"/>
    </row>
    <row r="3629" spans="1:13" x14ac:dyDescent="0.35">
      <c r="A3629" t="s">
        <v>164</v>
      </c>
      <c r="B3629" t="s">
        <v>630</v>
      </c>
      <c r="C3629" t="s">
        <v>631</v>
      </c>
      <c r="D3629" t="s">
        <v>188</v>
      </c>
      <c r="E3629" t="s">
        <v>292</v>
      </c>
      <c r="F3629" s="446"/>
      <c r="G3629" s="446"/>
      <c r="H3629" s="446"/>
      <c r="I3629" s="446"/>
      <c r="J3629" s="446"/>
      <c r="K3629" s="446"/>
      <c r="L3629" s="446"/>
      <c r="M3629" s="446"/>
    </row>
    <row r="3630" spans="1:13" x14ac:dyDescent="0.35">
      <c r="A3630" t="s">
        <v>164</v>
      </c>
      <c r="B3630" t="s">
        <v>632</v>
      </c>
      <c r="C3630" t="s">
        <v>633</v>
      </c>
      <c r="D3630" t="s">
        <v>188</v>
      </c>
      <c r="E3630" t="s">
        <v>292</v>
      </c>
      <c r="F3630" s="446"/>
      <c r="G3630" s="446"/>
      <c r="H3630" s="446"/>
      <c r="I3630" s="446"/>
      <c r="J3630" s="446"/>
      <c r="K3630" s="446"/>
      <c r="L3630" s="446"/>
      <c r="M3630" s="446"/>
    </row>
    <row r="3631" spans="1:13" x14ac:dyDescent="0.35">
      <c r="A3631" t="s">
        <v>164</v>
      </c>
      <c r="B3631" t="s">
        <v>634</v>
      </c>
      <c r="C3631" t="s">
        <v>635</v>
      </c>
      <c r="D3631" t="s">
        <v>636</v>
      </c>
      <c r="E3631" t="s">
        <v>292</v>
      </c>
      <c r="F3631" s="446"/>
      <c r="G3631" s="446"/>
      <c r="H3631" s="446"/>
      <c r="I3631" s="446"/>
      <c r="J3631" s="446"/>
      <c r="K3631" s="446"/>
      <c r="L3631" s="446"/>
      <c r="M3631" s="446"/>
    </row>
    <row r="3632" spans="1:13" x14ac:dyDescent="0.35">
      <c r="A3632" t="s">
        <v>164</v>
      </c>
      <c r="B3632" t="s">
        <v>637</v>
      </c>
      <c r="C3632" t="s">
        <v>638</v>
      </c>
      <c r="D3632" t="s">
        <v>636</v>
      </c>
      <c r="E3632" t="s">
        <v>292</v>
      </c>
      <c r="F3632" s="446"/>
      <c r="G3632" s="446"/>
      <c r="H3632" s="446"/>
      <c r="I3632" s="446"/>
      <c r="J3632" s="446"/>
      <c r="K3632" s="446"/>
      <c r="L3632" s="446"/>
      <c r="M3632" s="446"/>
    </row>
    <row r="3633" spans="1:13" x14ac:dyDescent="0.35">
      <c r="A3633" t="s">
        <v>164</v>
      </c>
      <c r="B3633" t="s">
        <v>639</v>
      </c>
      <c r="C3633" t="s">
        <v>640</v>
      </c>
      <c r="D3633" t="s">
        <v>176</v>
      </c>
      <c r="E3633" t="s">
        <v>292</v>
      </c>
      <c r="F3633" s="445"/>
      <c r="G3633" s="445"/>
      <c r="H3633" s="445"/>
      <c r="I3633" s="445"/>
      <c r="J3633" s="445"/>
      <c r="K3633" s="445"/>
      <c r="L3633" s="445"/>
      <c r="M3633" s="445"/>
    </row>
    <row r="3634" spans="1:13" x14ac:dyDescent="0.35">
      <c r="A3634" t="s">
        <v>164</v>
      </c>
      <c r="B3634" t="s">
        <v>641</v>
      </c>
      <c r="C3634" t="s">
        <v>642</v>
      </c>
      <c r="D3634" t="s">
        <v>636</v>
      </c>
      <c r="E3634" t="s">
        <v>292</v>
      </c>
      <c r="F3634" s="446"/>
      <c r="G3634" s="446"/>
      <c r="H3634" s="446"/>
      <c r="I3634" s="446"/>
      <c r="J3634" s="446"/>
      <c r="K3634" s="446"/>
      <c r="L3634" s="446"/>
      <c r="M3634" s="446"/>
    </row>
    <row r="3635" spans="1:13" x14ac:dyDescent="0.35">
      <c r="A3635" t="s">
        <v>164</v>
      </c>
      <c r="B3635" t="s">
        <v>643</v>
      </c>
      <c r="C3635" t="s">
        <v>644</v>
      </c>
      <c r="D3635" t="s">
        <v>176</v>
      </c>
      <c r="E3635" t="s">
        <v>292</v>
      </c>
      <c r="F3635" s="445"/>
      <c r="G3635" s="445"/>
      <c r="H3635" s="445"/>
      <c r="I3635" s="445"/>
      <c r="J3635" s="445"/>
      <c r="K3635" s="445"/>
      <c r="L3635" s="445"/>
      <c r="M3635" s="445"/>
    </row>
    <row r="3636" spans="1:13" x14ac:dyDescent="0.35">
      <c r="A3636" t="s">
        <v>164</v>
      </c>
      <c r="B3636" t="s">
        <v>645</v>
      </c>
      <c r="C3636" t="s">
        <v>646</v>
      </c>
      <c r="D3636" t="s">
        <v>636</v>
      </c>
      <c r="E3636" t="s">
        <v>292</v>
      </c>
      <c r="F3636" s="446"/>
      <c r="G3636" s="446"/>
      <c r="H3636" s="446"/>
      <c r="I3636" s="446"/>
      <c r="J3636" s="446"/>
      <c r="K3636" s="446"/>
      <c r="L3636" s="446"/>
      <c r="M3636" s="446"/>
    </row>
    <row r="3637" spans="1:13" x14ac:dyDescent="0.35">
      <c r="A3637" t="s">
        <v>164</v>
      </c>
      <c r="B3637" t="s">
        <v>647</v>
      </c>
      <c r="C3637" t="s">
        <v>648</v>
      </c>
      <c r="D3637" t="s">
        <v>176</v>
      </c>
      <c r="E3637" t="s">
        <v>292</v>
      </c>
      <c r="F3637" s="445"/>
      <c r="G3637" s="445"/>
      <c r="H3637" s="445"/>
      <c r="I3637" s="445"/>
      <c r="J3637" s="445"/>
      <c r="K3637" s="445"/>
      <c r="L3637" s="445"/>
      <c r="M3637" s="445"/>
    </row>
    <row r="3638" spans="1:13" x14ac:dyDescent="0.35">
      <c r="A3638" t="s">
        <v>164</v>
      </c>
      <c r="B3638" t="s">
        <v>649</v>
      </c>
      <c r="C3638" t="s">
        <v>650</v>
      </c>
      <c r="D3638" t="s">
        <v>176</v>
      </c>
      <c r="E3638" t="s">
        <v>292</v>
      </c>
      <c r="F3638" s="445"/>
      <c r="G3638" s="445"/>
      <c r="H3638" s="445"/>
      <c r="I3638" s="445"/>
      <c r="J3638" s="445"/>
      <c r="K3638" s="445"/>
      <c r="L3638" s="445"/>
      <c r="M3638" s="445"/>
    </row>
    <row r="3639" spans="1:13" x14ac:dyDescent="0.35">
      <c r="A3639" t="s">
        <v>164</v>
      </c>
      <c r="B3639" t="s">
        <v>651</v>
      </c>
      <c r="C3639" t="s">
        <v>652</v>
      </c>
      <c r="D3639" t="s">
        <v>176</v>
      </c>
      <c r="E3639" t="s">
        <v>292</v>
      </c>
      <c r="F3639" s="445"/>
      <c r="G3639" s="445"/>
      <c r="H3639" s="445"/>
      <c r="I3639" s="445"/>
      <c r="J3639" s="445"/>
      <c r="K3639" s="445"/>
      <c r="L3639" s="445"/>
      <c r="M3639" s="445"/>
    </row>
    <row r="3640" spans="1:13" x14ac:dyDescent="0.35">
      <c r="A3640" t="s">
        <v>164</v>
      </c>
      <c r="B3640" t="s">
        <v>653</v>
      </c>
      <c r="C3640" t="s">
        <v>654</v>
      </c>
      <c r="D3640" t="s">
        <v>176</v>
      </c>
      <c r="E3640" t="s">
        <v>292</v>
      </c>
      <c r="F3640" s="445"/>
      <c r="G3640" s="445"/>
      <c r="H3640" s="445"/>
      <c r="I3640" s="445"/>
      <c r="J3640" s="445"/>
      <c r="K3640" s="445"/>
      <c r="L3640" s="445"/>
      <c r="M3640" s="445"/>
    </row>
    <row r="3641" spans="1:13" x14ac:dyDescent="0.35">
      <c r="A3641" t="s">
        <v>164</v>
      </c>
      <c r="B3641" t="s">
        <v>655</v>
      </c>
      <c r="C3641" t="s">
        <v>656</v>
      </c>
      <c r="D3641" t="s">
        <v>189</v>
      </c>
      <c r="E3641" t="s">
        <v>292</v>
      </c>
      <c r="F3641" s="446"/>
      <c r="G3641" s="446"/>
      <c r="H3641" s="446"/>
      <c r="I3641" s="446"/>
      <c r="J3641" s="446"/>
      <c r="K3641" s="446"/>
      <c r="L3641" s="446"/>
      <c r="M3641" s="446"/>
    </row>
    <row r="3642" spans="1:13" x14ac:dyDescent="0.35">
      <c r="A3642" t="s">
        <v>164</v>
      </c>
      <c r="B3642" t="s">
        <v>657</v>
      </c>
      <c r="C3642" t="s">
        <v>658</v>
      </c>
      <c r="D3642" t="s">
        <v>170</v>
      </c>
      <c r="E3642" t="s">
        <v>292</v>
      </c>
      <c r="F3642" s="328"/>
      <c r="G3642" s="328"/>
      <c r="H3642" s="328"/>
      <c r="I3642" s="328"/>
      <c r="J3642" s="328"/>
      <c r="K3642" s="328"/>
      <c r="L3642" s="328"/>
      <c r="M3642" s="328"/>
    </row>
    <row r="3643" spans="1:13" x14ac:dyDescent="0.35">
      <c r="A3643" t="s">
        <v>164</v>
      </c>
      <c r="B3643" t="s">
        <v>659</v>
      </c>
      <c r="C3643" t="s">
        <v>660</v>
      </c>
      <c r="D3643" t="s">
        <v>170</v>
      </c>
      <c r="E3643" t="s">
        <v>292</v>
      </c>
      <c r="F3643" s="328"/>
      <c r="G3643" s="328"/>
      <c r="H3643" s="328"/>
      <c r="I3643" s="328"/>
      <c r="J3643" s="328"/>
      <c r="K3643" s="328"/>
      <c r="L3643" s="328"/>
      <c r="M3643" s="328"/>
    </row>
    <row r="3644" spans="1:13" x14ac:dyDescent="0.35">
      <c r="A3644" t="s">
        <v>151</v>
      </c>
      <c r="B3644" t="s">
        <v>290</v>
      </c>
      <c r="C3644" t="s">
        <v>291</v>
      </c>
      <c r="D3644" t="s">
        <v>170</v>
      </c>
      <c r="E3644" t="s">
        <v>292</v>
      </c>
      <c r="F3644" s="328"/>
      <c r="G3644" s="328"/>
      <c r="H3644" s="328"/>
      <c r="I3644" s="328">
        <v>8.4930752019786002</v>
      </c>
      <c r="J3644" s="328"/>
      <c r="K3644" s="328"/>
      <c r="L3644" s="328"/>
      <c r="M3644" s="328"/>
    </row>
    <row r="3645" spans="1:13" x14ac:dyDescent="0.35">
      <c r="A3645" t="s">
        <v>151</v>
      </c>
      <c r="B3645" t="s">
        <v>293</v>
      </c>
      <c r="C3645" t="s">
        <v>294</v>
      </c>
      <c r="D3645" t="s">
        <v>172</v>
      </c>
      <c r="E3645" t="s">
        <v>292</v>
      </c>
      <c r="F3645" s="328"/>
      <c r="G3645" s="328"/>
      <c r="H3645" s="328"/>
      <c r="I3645" s="328">
        <v>270.47899999999998</v>
      </c>
      <c r="J3645" s="328"/>
      <c r="K3645" s="328"/>
      <c r="L3645" s="328"/>
      <c r="M3645" s="328"/>
    </row>
    <row r="3646" spans="1:13" x14ac:dyDescent="0.35">
      <c r="A3646" t="s">
        <v>151</v>
      </c>
      <c r="B3646" t="s">
        <v>295</v>
      </c>
      <c r="C3646" t="s">
        <v>296</v>
      </c>
      <c r="D3646" t="s">
        <v>188</v>
      </c>
      <c r="E3646" t="s">
        <v>292</v>
      </c>
      <c r="F3646" s="443"/>
      <c r="G3646" s="443"/>
      <c r="H3646" s="443">
        <v>0.48</v>
      </c>
      <c r="I3646" s="443">
        <v>2.16</v>
      </c>
      <c r="J3646" s="443"/>
      <c r="K3646" s="443"/>
      <c r="L3646" s="443"/>
      <c r="M3646" s="443"/>
    </row>
    <row r="3647" spans="1:13" x14ac:dyDescent="0.35">
      <c r="A3647" t="s">
        <v>151</v>
      </c>
      <c r="B3647" t="s">
        <v>297</v>
      </c>
      <c r="C3647" t="s">
        <v>298</v>
      </c>
      <c r="D3647" t="s">
        <v>205</v>
      </c>
      <c r="E3647" t="s">
        <v>292</v>
      </c>
      <c r="I3647" t="s">
        <v>299</v>
      </c>
    </row>
    <row r="3648" spans="1:13" x14ac:dyDescent="0.35">
      <c r="A3648" t="s">
        <v>151</v>
      </c>
      <c r="B3648" t="s">
        <v>300</v>
      </c>
      <c r="C3648" t="s">
        <v>301</v>
      </c>
      <c r="D3648" t="s">
        <v>170</v>
      </c>
      <c r="E3648" t="s">
        <v>292</v>
      </c>
      <c r="F3648" s="328"/>
      <c r="G3648" s="328"/>
      <c r="H3648" s="328"/>
      <c r="I3648" s="328">
        <v>-2.8000000000000001E-2</v>
      </c>
      <c r="J3648" s="328"/>
      <c r="K3648" s="328"/>
      <c r="L3648" s="328"/>
      <c r="M3648" s="328"/>
    </row>
    <row r="3649" spans="1:13" x14ac:dyDescent="0.35">
      <c r="A3649" t="s">
        <v>151</v>
      </c>
      <c r="B3649" t="s">
        <v>302</v>
      </c>
      <c r="C3649" t="s">
        <v>303</v>
      </c>
      <c r="D3649" t="s">
        <v>170</v>
      </c>
      <c r="E3649" t="s">
        <v>292</v>
      </c>
      <c r="F3649" s="328"/>
      <c r="G3649" s="328"/>
      <c r="H3649" s="328"/>
      <c r="I3649" s="328">
        <v>0</v>
      </c>
      <c r="J3649" s="328"/>
      <c r="K3649" s="328"/>
      <c r="L3649" s="328"/>
      <c r="M3649" s="328"/>
    </row>
    <row r="3650" spans="1:13" x14ac:dyDescent="0.35">
      <c r="A3650" t="s">
        <v>151</v>
      </c>
      <c r="B3650" t="s">
        <v>304</v>
      </c>
      <c r="C3650" t="s">
        <v>305</v>
      </c>
      <c r="D3650" t="s">
        <v>186</v>
      </c>
      <c r="E3650" t="s">
        <v>292</v>
      </c>
      <c r="F3650" s="443"/>
      <c r="G3650" s="443"/>
      <c r="H3650" s="443">
        <v>9.8379629629629598E-4</v>
      </c>
      <c r="I3650" s="443">
        <v>4.8196906683140896E-3</v>
      </c>
      <c r="J3650" s="443"/>
      <c r="K3650" s="443"/>
      <c r="L3650" s="443"/>
      <c r="M3650" s="443"/>
    </row>
    <row r="3651" spans="1:13" x14ac:dyDescent="0.35">
      <c r="A3651" t="s">
        <v>151</v>
      </c>
      <c r="B3651" t="s">
        <v>306</v>
      </c>
      <c r="C3651" t="s">
        <v>307</v>
      </c>
      <c r="D3651" t="s">
        <v>205</v>
      </c>
      <c r="E3651" t="s">
        <v>292</v>
      </c>
      <c r="I3651" t="s">
        <v>299</v>
      </c>
    </row>
    <row r="3652" spans="1:13" x14ac:dyDescent="0.35">
      <c r="A3652" t="s">
        <v>151</v>
      </c>
      <c r="B3652" t="s">
        <v>309</v>
      </c>
      <c r="C3652" t="s">
        <v>310</v>
      </c>
      <c r="D3652" t="s">
        <v>170</v>
      </c>
      <c r="E3652" t="s">
        <v>292</v>
      </c>
      <c r="F3652" s="328"/>
      <c r="G3652" s="328"/>
      <c r="H3652" s="328"/>
      <c r="I3652" s="328">
        <v>-5.3282902047046402E-2</v>
      </c>
      <c r="J3652" s="328"/>
      <c r="K3652" s="328"/>
      <c r="L3652" s="328"/>
      <c r="M3652" s="328"/>
    </row>
    <row r="3653" spans="1:13" x14ac:dyDescent="0.35">
      <c r="A3653" t="s">
        <v>151</v>
      </c>
      <c r="B3653" t="s">
        <v>311</v>
      </c>
      <c r="C3653" t="s">
        <v>312</v>
      </c>
      <c r="D3653" t="s">
        <v>170</v>
      </c>
      <c r="E3653" t="s">
        <v>292</v>
      </c>
      <c r="F3653" s="328"/>
      <c r="G3653" s="328"/>
      <c r="H3653" s="328"/>
      <c r="I3653" s="328">
        <v>0</v>
      </c>
      <c r="J3653" s="328"/>
      <c r="K3653" s="328"/>
      <c r="L3653" s="328"/>
      <c r="M3653" s="328"/>
    </row>
    <row r="3654" spans="1:13" x14ac:dyDescent="0.35">
      <c r="A3654" t="s">
        <v>151</v>
      </c>
      <c r="B3654" t="s">
        <v>313</v>
      </c>
      <c r="C3654" t="s">
        <v>314</v>
      </c>
      <c r="D3654" t="s">
        <v>189</v>
      </c>
      <c r="E3654" t="s">
        <v>292</v>
      </c>
      <c r="F3654" s="444"/>
      <c r="G3654" s="444"/>
      <c r="H3654" s="444" t="s">
        <v>665</v>
      </c>
      <c r="I3654" s="444">
        <v>1.1904761904762</v>
      </c>
      <c r="J3654" s="444"/>
      <c r="K3654" s="444"/>
      <c r="L3654" s="444"/>
      <c r="M3654" s="444"/>
    </row>
    <row r="3655" spans="1:13" x14ac:dyDescent="0.35">
      <c r="A3655" t="s">
        <v>151</v>
      </c>
      <c r="B3655" t="s">
        <v>315</v>
      </c>
      <c r="C3655" t="s">
        <v>316</v>
      </c>
      <c r="D3655" t="s">
        <v>205</v>
      </c>
      <c r="E3655" t="s">
        <v>292</v>
      </c>
      <c r="I3655" t="s">
        <v>308</v>
      </c>
    </row>
    <row r="3656" spans="1:13" x14ac:dyDescent="0.35">
      <c r="A3656" t="s">
        <v>151</v>
      </c>
      <c r="B3656" t="s">
        <v>317</v>
      </c>
      <c r="C3656" t="s">
        <v>318</v>
      </c>
      <c r="D3656" t="s">
        <v>170</v>
      </c>
      <c r="E3656" t="s">
        <v>292</v>
      </c>
      <c r="F3656" s="328"/>
      <c r="G3656" s="328"/>
      <c r="H3656" s="328"/>
      <c r="I3656" s="328">
        <v>0</v>
      </c>
      <c r="J3656" s="328"/>
      <c r="K3656" s="328"/>
      <c r="L3656" s="328"/>
      <c r="M3656" s="328"/>
    </row>
    <row r="3657" spans="1:13" x14ac:dyDescent="0.35">
      <c r="A3657" t="s">
        <v>151</v>
      </c>
      <c r="B3657" t="s">
        <v>319</v>
      </c>
      <c r="C3657" t="s">
        <v>320</v>
      </c>
      <c r="D3657" t="s">
        <v>170</v>
      </c>
      <c r="E3657" t="s">
        <v>292</v>
      </c>
      <c r="F3657" s="328"/>
      <c r="G3657" s="328"/>
      <c r="H3657" s="328"/>
      <c r="I3657" s="328">
        <v>0</v>
      </c>
      <c r="J3657" s="328"/>
      <c r="K3657" s="328"/>
      <c r="L3657" s="328"/>
      <c r="M3657" s="328"/>
    </row>
    <row r="3658" spans="1:13" x14ac:dyDescent="0.35">
      <c r="A3658" t="s">
        <v>151</v>
      </c>
      <c r="B3658" t="s">
        <v>321</v>
      </c>
      <c r="C3658" t="s">
        <v>322</v>
      </c>
      <c r="D3658" t="s">
        <v>189</v>
      </c>
      <c r="E3658" t="s">
        <v>292</v>
      </c>
      <c r="F3658" s="444"/>
      <c r="G3658" s="444"/>
      <c r="H3658" s="444" t="s">
        <v>665</v>
      </c>
      <c r="I3658" s="444">
        <v>-3.69127516778522</v>
      </c>
      <c r="J3658" s="444"/>
      <c r="K3658" s="444"/>
      <c r="L3658" s="444"/>
      <c r="M3658" s="444"/>
    </row>
    <row r="3659" spans="1:13" x14ac:dyDescent="0.35">
      <c r="A3659" t="s">
        <v>151</v>
      </c>
      <c r="B3659" t="s">
        <v>323</v>
      </c>
      <c r="C3659" t="s">
        <v>324</v>
      </c>
      <c r="D3659" t="s">
        <v>205</v>
      </c>
      <c r="E3659" t="s">
        <v>292</v>
      </c>
      <c r="I3659" t="s">
        <v>299</v>
      </c>
    </row>
    <row r="3660" spans="1:13" x14ac:dyDescent="0.35">
      <c r="A3660" t="s">
        <v>151</v>
      </c>
      <c r="B3660" t="s">
        <v>325</v>
      </c>
      <c r="C3660" t="s">
        <v>326</v>
      </c>
      <c r="D3660" t="s">
        <v>170</v>
      </c>
      <c r="E3660" t="s">
        <v>292</v>
      </c>
      <c r="F3660" s="328"/>
      <c r="G3660" s="328"/>
      <c r="H3660" s="328"/>
      <c r="I3660" s="328">
        <v>-0.61599999999999999</v>
      </c>
      <c r="J3660" s="328"/>
      <c r="K3660" s="328"/>
      <c r="L3660" s="328"/>
      <c r="M3660" s="328"/>
    </row>
    <row r="3661" spans="1:13" x14ac:dyDescent="0.35">
      <c r="A3661" t="s">
        <v>151</v>
      </c>
      <c r="B3661" t="s">
        <v>327</v>
      </c>
      <c r="C3661" t="s">
        <v>328</v>
      </c>
      <c r="D3661" t="s">
        <v>170</v>
      </c>
      <c r="E3661" t="s">
        <v>292</v>
      </c>
      <c r="F3661" s="328"/>
      <c r="G3661" s="328"/>
      <c r="H3661" s="328"/>
      <c r="I3661" s="328">
        <v>0</v>
      </c>
      <c r="J3661" s="328"/>
      <c r="K3661" s="328"/>
      <c r="L3661" s="328"/>
      <c r="M3661" s="328"/>
    </row>
    <row r="3662" spans="1:13" x14ac:dyDescent="0.35">
      <c r="A3662" t="s">
        <v>151</v>
      </c>
      <c r="B3662" t="s">
        <v>329</v>
      </c>
      <c r="C3662" t="s">
        <v>330</v>
      </c>
      <c r="D3662" t="s">
        <v>188</v>
      </c>
      <c r="E3662" t="s">
        <v>292</v>
      </c>
      <c r="F3662" s="444"/>
      <c r="G3662" s="444"/>
      <c r="H3662" s="444">
        <v>48.9</v>
      </c>
      <c r="I3662" s="444">
        <v>64.695533738153301</v>
      </c>
      <c r="J3662" s="444"/>
      <c r="K3662" s="444"/>
      <c r="L3662" s="444"/>
      <c r="M3662" s="444"/>
    </row>
    <row r="3663" spans="1:13" x14ac:dyDescent="0.35">
      <c r="A3663" t="s">
        <v>151</v>
      </c>
      <c r="B3663" t="s">
        <v>331</v>
      </c>
      <c r="C3663" t="s">
        <v>332</v>
      </c>
      <c r="D3663" t="s">
        <v>205</v>
      </c>
      <c r="E3663" t="s">
        <v>292</v>
      </c>
      <c r="I3663" t="s">
        <v>308</v>
      </c>
    </row>
    <row r="3664" spans="1:13" x14ac:dyDescent="0.35">
      <c r="A3664" t="s">
        <v>151</v>
      </c>
      <c r="B3664" t="s">
        <v>333</v>
      </c>
      <c r="C3664" t="s">
        <v>334</v>
      </c>
      <c r="D3664" t="s">
        <v>170</v>
      </c>
      <c r="E3664" t="s">
        <v>292</v>
      </c>
      <c r="F3664" s="328"/>
      <c r="G3664" s="328"/>
      <c r="H3664" s="328"/>
      <c r="I3664" s="328">
        <v>0</v>
      </c>
      <c r="J3664" s="328"/>
      <c r="K3664" s="328"/>
      <c r="L3664" s="328"/>
      <c r="M3664" s="328"/>
    </row>
    <row r="3665" spans="1:13" x14ac:dyDescent="0.35">
      <c r="A3665" t="s">
        <v>151</v>
      </c>
      <c r="B3665" t="s">
        <v>335</v>
      </c>
      <c r="C3665" t="s">
        <v>336</v>
      </c>
      <c r="D3665" t="s">
        <v>170</v>
      </c>
      <c r="E3665" t="s">
        <v>292</v>
      </c>
      <c r="F3665" s="328"/>
      <c r="G3665" s="328"/>
      <c r="H3665" s="328"/>
      <c r="I3665" s="328">
        <v>0</v>
      </c>
      <c r="J3665" s="328"/>
      <c r="K3665" s="328"/>
      <c r="L3665" s="328"/>
      <c r="M3665" s="328"/>
    </row>
    <row r="3666" spans="1:13" x14ac:dyDescent="0.35">
      <c r="A3666" t="s">
        <v>151</v>
      </c>
      <c r="B3666" t="s">
        <v>337</v>
      </c>
      <c r="C3666" t="s">
        <v>338</v>
      </c>
      <c r="D3666" t="s">
        <v>189</v>
      </c>
      <c r="E3666" t="s">
        <v>292</v>
      </c>
      <c r="F3666" s="443"/>
      <c r="G3666" s="443"/>
      <c r="H3666" s="443" t="s">
        <v>665</v>
      </c>
      <c r="I3666" s="443">
        <v>0.95277547638773796</v>
      </c>
      <c r="J3666" s="443"/>
      <c r="K3666" s="443"/>
      <c r="L3666" s="443"/>
      <c r="M3666" s="443"/>
    </row>
    <row r="3667" spans="1:13" x14ac:dyDescent="0.35">
      <c r="A3667" t="s">
        <v>151</v>
      </c>
      <c r="B3667" t="s">
        <v>339</v>
      </c>
      <c r="C3667" t="s">
        <v>340</v>
      </c>
      <c r="D3667" t="s">
        <v>205</v>
      </c>
      <c r="E3667" t="s">
        <v>292</v>
      </c>
      <c r="I3667" t="s">
        <v>308</v>
      </c>
    </row>
    <row r="3668" spans="1:13" x14ac:dyDescent="0.35">
      <c r="A3668" t="s">
        <v>151</v>
      </c>
      <c r="B3668" t="s">
        <v>341</v>
      </c>
      <c r="C3668" t="s">
        <v>342</v>
      </c>
      <c r="D3668" t="s">
        <v>170</v>
      </c>
      <c r="E3668" t="s">
        <v>292</v>
      </c>
      <c r="F3668" s="328"/>
      <c r="G3668" s="328"/>
      <c r="H3668" s="328"/>
      <c r="I3668" s="328">
        <v>0</v>
      </c>
      <c r="J3668" s="328"/>
      <c r="K3668" s="328"/>
      <c r="L3668" s="328"/>
      <c r="M3668" s="328"/>
    </row>
    <row r="3669" spans="1:13" x14ac:dyDescent="0.35">
      <c r="A3669" t="s">
        <v>151</v>
      </c>
      <c r="B3669" t="s">
        <v>343</v>
      </c>
      <c r="C3669" t="s">
        <v>344</v>
      </c>
      <c r="D3669" t="s">
        <v>170</v>
      </c>
      <c r="E3669" t="s">
        <v>292</v>
      </c>
      <c r="F3669" s="328"/>
      <c r="G3669" s="328"/>
      <c r="H3669" s="328"/>
      <c r="I3669" s="328">
        <v>0</v>
      </c>
      <c r="J3669" s="328"/>
      <c r="K3669" s="328"/>
      <c r="L3669" s="328"/>
      <c r="M3669" s="328"/>
    </row>
    <row r="3670" spans="1:13" x14ac:dyDescent="0.35">
      <c r="A3670" t="s">
        <v>151</v>
      </c>
      <c r="B3670" t="s">
        <v>345</v>
      </c>
      <c r="C3670" t="s">
        <v>346</v>
      </c>
      <c r="D3670" t="s">
        <v>188</v>
      </c>
      <c r="E3670" t="s">
        <v>292</v>
      </c>
      <c r="F3670" s="444"/>
      <c r="G3670" s="444"/>
      <c r="H3670" s="444"/>
      <c r="I3670" s="444">
        <v>50</v>
      </c>
      <c r="J3670" s="444"/>
      <c r="K3670" s="444"/>
      <c r="L3670" s="444"/>
      <c r="M3670" s="444"/>
    </row>
    <row r="3671" spans="1:13" x14ac:dyDescent="0.35">
      <c r="A3671" t="s">
        <v>151</v>
      </c>
      <c r="B3671" t="s">
        <v>347</v>
      </c>
      <c r="C3671" t="s">
        <v>348</v>
      </c>
      <c r="D3671" t="s">
        <v>188</v>
      </c>
      <c r="E3671" t="s">
        <v>292</v>
      </c>
      <c r="F3671" s="444"/>
      <c r="G3671" s="444"/>
      <c r="H3671" s="444"/>
      <c r="I3671" s="444">
        <v>66.6666666666667</v>
      </c>
      <c r="J3671" s="444"/>
      <c r="K3671" s="444"/>
      <c r="L3671" s="444"/>
      <c r="M3671" s="444"/>
    </row>
    <row r="3672" spans="1:13" x14ac:dyDescent="0.35">
      <c r="A3672" t="s">
        <v>151</v>
      </c>
      <c r="B3672" t="s">
        <v>349</v>
      </c>
      <c r="C3672" t="s">
        <v>350</v>
      </c>
      <c r="D3672" t="s">
        <v>188</v>
      </c>
      <c r="E3672" t="s">
        <v>292</v>
      </c>
      <c r="F3672" s="443"/>
      <c r="G3672" s="443"/>
      <c r="H3672" s="443">
        <v>0</v>
      </c>
      <c r="I3672" s="443"/>
      <c r="J3672" s="443"/>
      <c r="K3672" s="443"/>
      <c r="L3672" s="443"/>
      <c r="M3672" s="443"/>
    </row>
    <row r="3673" spans="1:13" x14ac:dyDescent="0.35">
      <c r="A3673" t="s">
        <v>151</v>
      </c>
      <c r="B3673" t="s">
        <v>351</v>
      </c>
      <c r="C3673" t="s">
        <v>352</v>
      </c>
      <c r="D3673" t="s">
        <v>205</v>
      </c>
      <c r="E3673" t="s">
        <v>292</v>
      </c>
      <c r="I3673">
        <v>0</v>
      </c>
    </row>
    <row r="3674" spans="1:13" x14ac:dyDescent="0.35">
      <c r="A3674" t="s">
        <v>151</v>
      </c>
      <c r="B3674" t="s">
        <v>353</v>
      </c>
      <c r="C3674" t="s">
        <v>354</v>
      </c>
      <c r="D3674" t="s">
        <v>170</v>
      </c>
      <c r="E3674" t="s">
        <v>292</v>
      </c>
      <c r="F3674" s="328"/>
      <c r="G3674" s="328"/>
      <c r="H3674" s="328"/>
      <c r="I3674" s="328"/>
      <c r="J3674" s="328"/>
      <c r="K3674" s="328"/>
      <c r="L3674" s="328"/>
      <c r="M3674" s="328"/>
    </row>
    <row r="3675" spans="1:13" x14ac:dyDescent="0.35">
      <c r="A3675" t="s">
        <v>151</v>
      </c>
      <c r="B3675" t="s">
        <v>355</v>
      </c>
      <c r="C3675" t="s">
        <v>356</v>
      </c>
      <c r="D3675" t="s">
        <v>170</v>
      </c>
      <c r="E3675" t="s">
        <v>292</v>
      </c>
      <c r="F3675" s="328"/>
      <c r="G3675" s="328"/>
      <c r="H3675" s="328"/>
      <c r="I3675" s="328">
        <v>0</v>
      </c>
      <c r="J3675" s="328"/>
      <c r="K3675" s="328"/>
      <c r="L3675" s="328"/>
      <c r="M3675" s="328"/>
    </row>
    <row r="3676" spans="1:13" x14ac:dyDescent="0.35">
      <c r="A3676" t="s">
        <v>151</v>
      </c>
      <c r="B3676" t="s">
        <v>357</v>
      </c>
      <c r="C3676" t="s">
        <v>358</v>
      </c>
      <c r="D3676" t="s">
        <v>188</v>
      </c>
      <c r="E3676" t="s">
        <v>292</v>
      </c>
      <c r="F3676" s="443"/>
      <c r="G3676" s="443"/>
      <c r="H3676" s="443">
        <v>0</v>
      </c>
      <c r="I3676" s="443"/>
      <c r="J3676" s="443"/>
      <c r="K3676" s="443"/>
      <c r="L3676" s="443"/>
      <c r="M3676" s="443"/>
    </row>
    <row r="3677" spans="1:13" x14ac:dyDescent="0.35">
      <c r="A3677" t="s">
        <v>151</v>
      </c>
      <c r="B3677" t="s">
        <v>359</v>
      </c>
      <c r="C3677" t="s">
        <v>360</v>
      </c>
      <c r="D3677" t="s">
        <v>205</v>
      </c>
      <c r="E3677" t="s">
        <v>292</v>
      </c>
      <c r="I3677">
        <v>0</v>
      </c>
    </row>
    <row r="3678" spans="1:13" x14ac:dyDescent="0.35">
      <c r="A3678" t="s">
        <v>151</v>
      </c>
      <c r="B3678" t="s">
        <v>361</v>
      </c>
      <c r="C3678" t="s">
        <v>362</v>
      </c>
      <c r="D3678" t="s">
        <v>170</v>
      </c>
      <c r="E3678" t="s">
        <v>292</v>
      </c>
      <c r="F3678" s="328"/>
      <c r="G3678" s="328"/>
      <c r="H3678" s="328"/>
      <c r="I3678" s="328"/>
      <c r="J3678" s="328"/>
      <c r="K3678" s="328"/>
      <c r="L3678" s="328"/>
      <c r="M3678" s="328"/>
    </row>
    <row r="3679" spans="1:13" x14ac:dyDescent="0.35">
      <c r="A3679" t="s">
        <v>151</v>
      </c>
      <c r="B3679" t="s">
        <v>363</v>
      </c>
      <c r="C3679" t="s">
        <v>364</v>
      </c>
      <c r="D3679" t="s">
        <v>170</v>
      </c>
      <c r="E3679" t="s">
        <v>292</v>
      </c>
      <c r="F3679" s="328"/>
      <c r="G3679" s="328"/>
      <c r="H3679" s="328"/>
      <c r="I3679" s="328">
        <v>0</v>
      </c>
      <c r="J3679" s="328"/>
      <c r="K3679" s="328"/>
      <c r="L3679" s="328"/>
      <c r="M3679" s="328"/>
    </row>
    <row r="3680" spans="1:13" x14ac:dyDescent="0.35">
      <c r="A3680" t="s">
        <v>151</v>
      </c>
      <c r="B3680" t="s">
        <v>365</v>
      </c>
      <c r="C3680" t="s">
        <v>366</v>
      </c>
      <c r="D3680" t="s">
        <v>188</v>
      </c>
      <c r="E3680" t="s">
        <v>292</v>
      </c>
      <c r="F3680" s="443"/>
      <c r="G3680" s="443"/>
      <c r="H3680" s="443">
        <v>0</v>
      </c>
      <c r="I3680" s="443"/>
      <c r="J3680" s="443"/>
      <c r="K3680" s="443"/>
      <c r="L3680" s="443"/>
      <c r="M3680" s="443"/>
    </row>
    <row r="3681" spans="1:13" x14ac:dyDescent="0.35">
      <c r="A3681" t="s">
        <v>151</v>
      </c>
      <c r="B3681" t="s">
        <v>367</v>
      </c>
      <c r="C3681" t="s">
        <v>368</v>
      </c>
      <c r="D3681" t="s">
        <v>205</v>
      </c>
      <c r="E3681" t="s">
        <v>292</v>
      </c>
      <c r="I3681">
        <v>0</v>
      </c>
    </row>
    <row r="3682" spans="1:13" x14ac:dyDescent="0.35">
      <c r="A3682" t="s">
        <v>151</v>
      </c>
      <c r="B3682" t="s">
        <v>369</v>
      </c>
      <c r="C3682" t="s">
        <v>370</v>
      </c>
      <c r="D3682" t="s">
        <v>170</v>
      </c>
      <c r="E3682" t="s">
        <v>292</v>
      </c>
      <c r="F3682" s="328"/>
      <c r="G3682" s="328"/>
      <c r="H3682" s="328"/>
      <c r="I3682" s="328"/>
      <c r="J3682" s="328"/>
      <c r="K3682" s="328"/>
      <c r="L3682" s="328"/>
      <c r="M3682" s="328"/>
    </row>
    <row r="3683" spans="1:13" x14ac:dyDescent="0.35">
      <c r="A3683" t="s">
        <v>151</v>
      </c>
      <c r="B3683" t="s">
        <v>371</v>
      </c>
      <c r="C3683" t="s">
        <v>372</v>
      </c>
      <c r="D3683" t="s">
        <v>170</v>
      </c>
      <c r="E3683" t="s">
        <v>292</v>
      </c>
      <c r="F3683" s="328"/>
      <c r="G3683" s="328"/>
      <c r="H3683" s="328"/>
      <c r="I3683" s="328">
        <v>0</v>
      </c>
      <c r="J3683" s="328"/>
      <c r="K3683" s="328"/>
      <c r="L3683" s="328"/>
      <c r="M3683" s="328"/>
    </row>
    <row r="3684" spans="1:13" x14ac:dyDescent="0.35">
      <c r="A3684" t="s">
        <v>151</v>
      </c>
      <c r="B3684" t="s">
        <v>373</v>
      </c>
      <c r="C3684" t="s">
        <v>374</v>
      </c>
      <c r="D3684" t="s">
        <v>188</v>
      </c>
      <c r="E3684" t="s">
        <v>292</v>
      </c>
      <c r="F3684" s="443"/>
      <c r="G3684" s="443"/>
      <c r="H3684" s="443">
        <v>0</v>
      </c>
      <c r="I3684" s="443">
        <v>0</v>
      </c>
      <c r="J3684" s="443"/>
      <c r="K3684" s="443"/>
      <c r="L3684" s="443"/>
      <c r="M3684" s="443"/>
    </row>
    <row r="3685" spans="1:13" x14ac:dyDescent="0.35">
      <c r="A3685" t="s">
        <v>151</v>
      </c>
      <c r="B3685" t="s">
        <v>375</v>
      </c>
      <c r="C3685" t="s">
        <v>376</v>
      </c>
      <c r="D3685" t="s">
        <v>205</v>
      </c>
      <c r="E3685" t="s">
        <v>292</v>
      </c>
      <c r="I3685">
        <v>0</v>
      </c>
    </row>
    <row r="3686" spans="1:13" x14ac:dyDescent="0.35">
      <c r="A3686" t="s">
        <v>151</v>
      </c>
      <c r="B3686" t="s">
        <v>377</v>
      </c>
      <c r="C3686" t="s">
        <v>378</v>
      </c>
      <c r="D3686" t="s">
        <v>170</v>
      </c>
      <c r="E3686" t="s">
        <v>292</v>
      </c>
      <c r="F3686" s="328"/>
      <c r="G3686" s="328"/>
      <c r="H3686" s="328"/>
      <c r="I3686" s="328"/>
      <c r="J3686" s="328"/>
      <c r="K3686" s="328"/>
      <c r="L3686" s="328"/>
      <c r="M3686" s="328"/>
    </row>
    <row r="3687" spans="1:13" x14ac:dyDescent="0.35">
      <c r="A3687" t="s">
        <v>151</v>
      </c>
      <c r="B3687" t="s">
        <v>379</v>
      </c>
      <c r="C3687" t="s">
        <v>380</v>
      </c>
      <c r="D3687" t="s">
        <v>170</v>
      </c>
      <c r="E3687" t="s">
        <v>292</v>
      </c>
      <c r="F3687" s="328"/>
      <c r="G3687" s="328"/>
      <c r="H3687" s="328"/>
      <c r="I3687" s="328">
        <v>0</v>
      </c>
      <c r="J3687" s="328"/>
      <c r="K3687" s="328"/>
      <c r="L3687" s="328"/>
      <c r="M3687" s="328"/>
    </row>
    <row r="3688" spans="1:13" x14ac:dyDescent="0.35">
      <c r="A3688" t="s">
        <v>151</v>
      </c>
      <c r="B3688" t="s">
        <v>381</v>
      </c>
      <c r="C3688" t="s">
        <v>382</v>
      </c>
      <c r="D3688" t="s">
        <v>188</v>
      </c>
      <c r="E3688" t="s">
        <v>292</v>
      </c>
      <c r="F3688" s="444"/>
      <c r="G3688" s="444"/>
      <c r="H3688" s="444"/>
      <c r="I3688" s="444"/>
      <c r="J3688" s="444"/>
      <c r="K3688" s="444"/>
      <c r="L3688" s="444"/>
      <c r="M3688" s="444"/>
    </row>
    <row r="3689" spans="1:13" x14ac:dyDescent="0.35">
      <c r="A3689" t="s">
        <v>151</v>
      </c>
      <c r="B3689" t="s">
        <v>383</v>
      </c>
      <c r="C3689" t="s">
        <v>384</v>
      </c>
      <c r="D3689" t="s">
        <v>385</v>
      </c>
      <c r="E3689" t="s">
        <v>292</v>
      </c>
      <c r="F3689" s="443"/>
      <c r="G3689" s="443"/>
      <c r="H3689" s="443"/>
      <c r="I3689" s="443">
        <v>78.965000000000003</v>
      </c>
      <c r="J3689" s="443"/>
      <c r="K3689" s="443"/>
      <c r="L3689" s="443"/>
      <c r="M3689" s="443"/>
    </row>
    <row r="3690" spans="1:13" x14ac:dyDescent="0.35">
      <c r="A3690" t="s">
        <v>151</v>
      </c>
      <c r="B3690" t="s">
        <v>386</v>
      </c>
      <c r="C3690" t="s">
        <v>387</v>
      </c>
      <c r="D3690" t="s">
        <v>189</v>
      </c>
      <c r="E3690" t="s">
        <v>292</v>
      </c>
      <c r="F3690" s="444"/>
      <c r="G3690" s="444"/>
      <c r="H3690" s="444">
        <v>0</v>
      </c>
      <c r="I3690" s="444">
        <v>0</v>
      </c>
      <c r="J3690" s="444"/>
      <c r="K3690" s="444"/>
      <c r="L3690" s="444"/>
      <c r="M3690" s="444"/>
    </row>
    <row r="3691" spans="1:13" x14ac:dyDescent="0.35">
      <c r="A3691" t="s">
        <v>151</v>
      </c>
      <c r="B3691" t="s">
        <v>388</v>
      </c>
      <c r="C3691" t="s">
        <v>389</v>
      </c>
      <c r="D3691" t="s">
        <v>205</v>
      </c>
      <c r="E3691" t="s">
        <v>292</v>
      </c>
      <c r="I3691" t="s">
        <v>308</v>
      </c>
    </row>
    <row r="3692" spans="1:13" x14ac:dyDescent="0.35">
      <c r="A3692" t="s">
        <v>151</v>
      </c>
      <c r="B3692" t="s">
        <v>390</v>
      </c>
      <c r="C3692" t="s">
        <v>391</v>
      </c>
      <c r="D3692" t="s">
        <v>176</v>
      </c>
      <c r="E3692" t="s">
        <v>292</v>
      </c>
      <c r="F3692" s="445"/>
      <c r="G3692" s="445"/>
      <c r="H3692" s="445"/>
      <c r="I3692" s="445">
        <v>4.5200701973557002E-2</v>
      </c>
      <c r="J3692" s="445"/>
      <c r="K3692" s="445"/>
      <c r="L3692" s="445"/>
      <c r="M3692" s="445"/>
    </row>
    <row r="3693" spans="1:13" x14ac:dyDescent="0.35">
      <c r="A3693" t="s">
        <v>151</v>
      </c>
      <c r="B3693" t="s">
        <v>392</v>
      </c>
      <c r="C3693" t="s">
        <v>393</v>
      </c>
      <c r="D3693" t="s">
        <v>205</v>
      </c>
      <c r="E3693" t="s">
        <v>292</v>
      </c>
      <c r="I3693" t="s">
        <v>308</v>
      </c>
    </row>
    <row r="3694" spans="1:13" x14ac:dyDescent="0.35">
      <c r="A3694" t="s">
        <v>151</v>
      </c>
      <c r="B3694" t="s">
        <v>394</v>
      </c>
      <c r="C3694" t="s">
        <v>395</v>
      </c>
      <c r="D3694" t="s">
        <v>188</v>
      </c>
      <c r="E3694" t="s">
        <v>292</v>
      </c>
      <c r="F3694" s="444"/>
      <c r="G3694" s="444"/>
      <c r="H3694" s="444" t="s">
        <v>665</v>
      </c>
      <c r="I3694" s="444">
        <v>100</v>
      </c>
      <c r="J3694" s="444"/>
      <c r="K3694" s="444"/>
      <c r="L3694" s="444"/>
      <c r="M3694" s="444"/>
    </row>
    <row r="3695" spans="1:13" x14ac:dyDescent="0.35">
      <c r="A3695" t="s">
        <v>151</v>
      </c>
      <c r="B3695" t="s">
        <v>396</v>
      </c>
      <c r="C3695" t="s">
        <v>397</v>
      </c>
      <c r="D3695" t="s">
        <v>205</v>
      </c>
      <c r="E3695" t="s">
        <v>292</v>
      </c>
      <c r="I3695" t="s">
        <v>308</v>
      </c>
    </row>
    <row r="3696" spans="1:13" x14ac:dyDescent="0.35">
      <c r="A3696" t="s">
        <v>151</v>
      </c>
      <c r="B3696" t="s">
        <v>398</v>
      </c>
      <c r="C3696" t="s">
        <v>399</v>
      </c>
      <c r="D3696" t="s">
        <v>188</v>
      </c>
      <c r="E3696" t="s">
        <v>292</v>
      </c>
      <c r="F3696" s="444"/>
      <c r="G3696" s="444"/>
      <c r="H3696" s="444" t="s">
        <v>665</v>
      </c>
      <c r="I3696" s="444">
        <v>0</v>
      </c>
      <c r="J3696" s="444"/>
      <c r="K3696" s="444"/>
      <c r="L3696" s="444"/>
      <c r="M3696" s="444"/>
    </row>
    <row r="3697" spans="1:13" x14ac:dyDescent="0.35">
      <c r="A3697" t="s">
        <v>151</v>
      </c>
      <c r="B3697" t="s">
        <v>400</v>
      </c>
      <c r="C3697" t="s">
        <v>401</v>
      </c>
      <c r="D3697" t="s">
        <v>205</v>
      </c>
      <c r="E3697" t="s">
        <v>292</v>
      </c>
      <c r="I3697" t="s">
        <v>242</v>
      </c>
    </row>
    <row r="3698" spans="1:13" x14ac:dyDescent="0.35">
      <c r="A3698" t="s">
        <v>151</v>
      </c>
      <c r="B3698" t="s">
        <v>402</v>
      </c>
      <c r="C3698" t="s">
        <v>403</v>
      </c>
      <c r="D3698" t="s">
        <v>189</v>
      </c>
      <c r="E3698" t="s">
        <v>292</v>
      </c>
      <c r="F3698" s="443"/>
      <c r="G3698" s="443"/>
      <c r="H3698" s="443">
        <v>0</v>
      </c>
      <c r="I3698" s="443">
        <v>0</v>
      </c>
      <c r="J3698" s="443"/>
      <c r="K3698" s="443"/>
      <c r="L3698" s="443"/>
      <c r="M3698" s="443"/>
    </row>
    <row r="3699" spans="1:13" x14ac:dyDescent="0.35">
      <c r="A3699" t="s">
        <v>151</v>
      </c>
      <c r="B3699" t="s">
        <v>404</v>
      </c>
      <c r="C3699" t="s">
        <v>405</v>
      </c>
      <c r="D3699" t="s">
        <v>205</v>
      </c>
      <c r="E3699" t="s">
        <v>292</v>
      </c>
      <c r="I3699">
        <v>0</v>
      </c>
    </row>
    <row r="3700" spans="1:13" x14ac:dyDescent="0.35">
      <c r="A3700" t="s">
        <v>151</v>
      </c>
      <c r="B3700" t="s">
        <v>406</v>
      </c>
      <c r="C3700" t="s">
        <v>407</v>
      </c>
      <c r="D3700" t="s">
        <v>188</v>
      </c>
      <c r="E3700" t="s">
        <v>292</v>
      </c>
      <c r="F3700" s="444"/>
      <c r="G3700" s="444"/>
      <c r="H3700" s="444"/>
      <c r="I3700" s="444">
        <v>90</v>
      </c>
      <c r="J3700" s="444"/>
      <c r="K3700" s="444"/>
      <c r="L3700" s="444"/>
      <c r="M3700" s="444"/>
    </row>
    <row r="3701" spans="1:13" x14ac:dyDescent="0.35">
      <c r="A3701" t="s">
        <v>151</v>
      </c>
      <c r="B3701" t="s">
        <v>408</v>
      </c>
      <c r="C3701" t="s">
        <v>409</v>
      </c>
      <c r="D3701" t="s">
        <v>182</v>
      </c>
      <c r="E3701" t="s">
        <v>292</v>
      </c>
      <c r="F3701" s="443">
        <v>3481.05</v>
      </c>
      <c r="G3701" s="443">
        <v>3499.72</v>
      </c>
      <c r="H3701" s="443">
        <v>3519.4724805708202</v>
      </c>
      <c r="I3701" s="443">
        <v>3524.2</v>
      </c>
      <c r="J3701" s="443"/>
      <c r="K3701" s="443"/>
      <c r="L3701" s="443"/>
      <c r="M3701" s="443"/>
    </row>
    <row r="3702" spans="1:13" x14ac:dyDescent="0.35">
      <c r="A3702" t="s">
        <v>151</v>
      </c>
      <c r="B3702" t="s">
        <v>410</v>
      </c>
      <c r="C3702" t="s">
        <v>411</v>
      </c>
      <c r="D3702" t="s">
        <v>188</v>
      </c>
      <c r="E3702" t="s">
        <v>292</v>
      </c>
      <c r="F3702" s="446"/>
      <c r="G3702" s="446"/>
      <c r="H3702" s="446"/>
      <c r="I3702" s="446">
        <v>184</v>
      </c>
      <c r="J3702" s="446"/>
      <c r="K3702" s="446"/>
      <c r="L3702" s="446"/>
      <c r="M3702" s="446"/>
    </row>
    <row r="3703" spans="1:13" x14ac:dyDescent="0.35">
      <c r="A3703" t="s">
        <v>151</v>
      </c>
      <c r="B3703" t="s">
        <v>412</v>
      </c>
      <c r="C3703" t="s">
        <v>413</v>
      </c>
      <c r="D3703" t="s">
        <v>188</v>
      </c>
      <c r="E3703" t="s">
        <v>292</v>
      </c>
      <c r="F3703" s="444"/>
      <c r="G3703" s="444"/>
      <c r="H3703" s="444"/>
      <c r="I3703" s="444">
        <v>52.210430736053603</v>
      </c>
      <c r="J3703" s="444"/>
      <c r="K3703" s="444"/>
      <c r="L3703" s="444"/>
      <c r="M3703" s="444"/>
    </row>
    <row r="3704" spans="1:13" x14ac:dyDescent="0.35">
      <c r="A3704" t="s">
        <v>151</v>
      </c>
      <c r="B3704" t="s">
        <v>414</v>
      </c>
      <c r="C3704" t="s">
        <v>415</v>
      </c>
      <c r="D3704" t="s">
        <v>188</v>
      </c>
      <c r="E3704" t="s">
        <v>292</v>
      </c>
      <c r="F3704" s="446"/>
      <c r="G3704" s="446"/>
      <c r="H3704" s="446"/>
      <c r="I3704" s="446">
        <v>44</v>
      </c>
      <c r="J3704" s="446"/>
      <c r="K3704" s="446"/>
      <c r="L3704" s="446"/>
      <c r="M3704" s="446"/>
    </row>
    <row r="3705" spans="1:13" x14ac:dyDescent="0.35">
      <c r="A3705" t="s">
        <v>151</v>
      </c>
      <c r="B3705" t="s">
        <v>416</v>
      </c>
      <c r="C3705" t="s">
        <v>417</v>
      </c>
      <c r="D3705" t="s">
        <v>188</v>
      </c>
      <c r="E3705" t="s">
        <v>292</v>
      </c>
      <c r="F3705" s="444"/>
      <c r="G3705" s="444"/>
      <c r="H3705" s="444"/>
      <c r="I3705" s="444">
        <v>12.4851030020998</v>
      </c>
      <c r="J3705" s="444"/>
      <c r="K3705" s="444"/>
      <c r="L3705" s="444"/>
      <c r="M3705" s="444"/>
    </row>
    <row r="3706" spans="1:13" x14ac:dyDescent="0.35">
      <c r="A3706" t="s">
        <v>151</v>
      </c>
      <c r="B3706" t="s">
        <v>418</v>
      </c>
      <c r="C3706" t="s">
        <v>419</v>
      </c>
      <c r="D3706" t="s">
        <v>188</v>
      </c>
      <c r="E3706" t="s">
        <v>292</v>
      </c>
      <c r="F3706" s="446"/>
      <c r="G3706" s="446"/>
      <c r="H3706" s="446"/>
      <c r="I3706" s="446">
        <v>228</v>
      </c>
      <c r="J3706" s="446"/>
      <c r="K3706" s="446"/>
      <c r="L3706" s="446"/>
      <c r="M3706" s="446"/>
    </row>
    <row r="3707" spans="1:13" x14ac:dyDescent="0.35">
      <c r="A3707" t="s">
        <v>151</v>
      </c>
      <c r="B3707" t="s">
        <v>420</v>
      </c>
      <c r="C3707" t="s">
        <v>421</v>
      </c>
      <c r="D3707">
        <v>0</v>
      </c>
      <c r="E3707" t="s">
        <v>292</v>
      </c>
      <c r="F3707" s="328"/>
      <c r="G3707" s="328"/>
      <c r="H3707" s="328"/>
      <c r="I3707" s="328">
        <v>729.88800000000003</v>
      </c>
      <c r="J3707" s="328"/>
      <c r="K3707" s="328"/>
      <c r="L3707" s="328"/>
      <c r="M3707" s="328"/>
    </row>
    <row r="3708" spans="1:13" x14ac:dyDescent="0.35">
      <c r="A3708" t="s">
        <v>151</v>
      </c>
      <c r="B3708" t="s">
        <v>422</v>
      </c>
      <c r="C3708" t="s">
        <v>423</v>
      </c>
      <c r="D3708" t="s">
        <v>424</v>
      </c>
      <c r="E3708" t="s">
        <v>292</v>
      </c>
      <c r="F3708" s="444"/>
      <c r="G3708" s="444"/>
      <c r="H3708" s="444"/>
      <c r="I3708" s="444">
        <v>119.29</v>
      </c>
      <c r="J3708" s="444"/>
      <c r="K3708" s="444"/>
      <c r="L3708" s="444"/>
      <c r="M3708" s="444"/>
    </row>
    <row r="3709" spans="1:13" x14ac:dyDescent="0.35">
      <c r="A3709" t="s">
        <v>151</v>
      </c>
      <c r="B3709" t="s">
        <v>425</v>
      </c>
      <c r="C3709" t="s">
        <v>426</v>
      </c>
      <c r="D3709" t="s">
        <v>427</v>
      </c>
      <c r="E3709" t="s">
        <v>292</v>
      </c>
      <c r="F3709" s="444">
        <v>146.80000000000001</v>
      </c>
      <c r="G3709" s="444">
        <v>156.9</v>
      </c>
      <c r="H3709" s="444">
        <v>143.30000000000001</v>
      </c>
      <c r="I3709" s="444">
        <v>163.436034021658</v>
      </c>
      <c r="J3709" s="444"/>
      <c r="K3709" s="444"/>
      <c r="L3709" s="444"/>
      <c r="M3709" s="444"/>
    </row>
    <row r="3710" spans="1:13" x14ac:dyDescent="0.35">
      <c r="A3710" t="s">
        <v>151</v>
      </c>
      <c r="B3710" t="s">
        <v>428</v>
      </c>
      <c r="C3710" t="s">
        <v>429</v>
      </c>
      <c r="D3710" t="s">
        <v>424</v>
      </c>
      <c r="E3710" t="s">
        <v>292</v>
      </c>
      <c r="F3710" s="444">
        <v>25.751484209079901</v>
      </c>
      <c r="G3710" s="444">
        <v>25</v>
      </c>
      <c r="H3710" s="444">
        <v>24.8</v>
      </c>
      <c r="I3710" s="444">
        <v>25</v>
      </c>
      <c r="J3710" s="444"/>
      <c r="K3710" s="444"/>
      <c r="L3710" s="444"/>
      <c r="M3710" s="444"/>
    </row>
    <row r="3711" spans="1:13" x14ac:dyDescent="0.35">
      <c r="A3711" t="s">
        <v>151</v>
      </c>
      <c r="B3711" t="s">
        <v>430</v>
      </c>
      <c r="C3711" t="s">
        <v>431</v>
      </c>
      <c r="D3711" t="s">
        <v>424</v>
      </c>
      <c r="E3711" t="s">
        <v>292</v>
      </c>
      <c r="F3711" s="444"/>
      <c r="G3711" s="444"/>
      <c r="H3711" s="444"/>
      <c r="I3711" s="444">
        <v>25.2</v>
      </c>
      <c r="J3711" s="444"/>
      <c r="K3711" s="444"/>
      <c r="L3711" s="444"/>
      <c r="M3711" s="444"/>
    </row>
    <row r="3712" spans="1:13" x14ac:dyDescent="0.35">
      <c r="A3712" t="s">
        <v>151</v>
      </c>
      <c r="B3712" t="s">
        <v>432</v>
      </c>
      <c r="C3712" t="s">
        <v>433</v>
      </c>
      <c r="D3712" t="s">
        <v>424</v>
      </c>
      <c r="E3712" t="s">
        <v>292</v>
      </c>
      <c r="F3712" s="444"/>
      <c r="G3712" s="444"/>
      <c r="H3712" s="444"/>
      <c r="I3712" s="444">
        <v>24.9</v>
      </c>
      <c r="J3712" s="444"/>
      <c r="K3712" s="444"/>
      <c r="L3712" s="444"/>
      <c r="M3712" s="444"/>
    </row>
    <row r="3713" spans="1:13" x14ac:dyDescent="0.35">
      <c r="A3713" t="s">
        <v>151</v>
      </c>
      <c r="B3713" t="s">
        <v>434</v>
      </c>
      <c r="C3713" t="s">
        <v>435</v>
      </c>
      <c r="D3713" t="s">
        <v>427</v>
      </c>
      <c r="E3713" t="s">
        <v>292</v>
      </c>
      <c r="F3713" s="444"/>
      <c r="G3713" s="444"/>
      <c r="H3713" s="444"/>
      <c r="I3713" s="444">
        <v>149</v>
      </c>
      <c r="J3713" s="444"/>
      <c r="K3713" s="444"/>
      <c r="L3713" s="444"/>
      <c r="M3713" s="444"/>
    </row>
    <row r="3714" spans="1:13" x14ac:dyDescent="0.35">
      <c r="A3714" t="s">
        <v>151</v>
      </c>
      <c r="B3714" t="s">
        <v>436</v>
      </c>
      <c r="C3714" t="s">
        <v>437</v>
      </c>
      <c r="D3714" t="s">
        <v>427</v>
      </c>
      <c r="E3714" t="s">
        <v>292</v>
      </c>
      <c r="F3714" s="444"/>
      <c r="G3714" s="444"/>
      <c r="H3714" s="444"/>
      <c r="I3714" s="444">
        <v>154.5</v>
      </c>
      <c r="J3714" s="444"/>
      <c r="K3714" s="444"/>
      <c r="L3714" s="444"/>
      <c r="M3714" s="444"/>
    </row>
    <row r="3715" spans="1:13" x14ac:dyDescent="0.35">
      <c r="A3715" t="s">
        <v>151</v>
      </c>
      <c r="B3715" t="s">
        <v>438</v>
      </c>
      <c r="C3715" t="s">
        <v>439</v>
      </c>
      <c r="D3715">
        <v>0</v>
      </c>
      <c r="E3715" t="s">
        <v>292</v>
      </c>
      <c r="F3715" s="444">
        <v>291.35199999999998</v>
      </c>
      <c r="G3715" s="444">
        <v>292.34699999999998</v>
      </c>
      <c r="H3715" s="444">
        <v>295.18099999999998</v>
      </c>
      <c r="I3715" s="444">
        <v>296.44099999999997</v>
      </c>
      <c r="J3715" s="444"/>
      <c r="K3715" s="444"/>
      <c r="L3715" s="444"/>
      <c r="M3715" s="444"/>
    </row>
    <row r="3716" spans="1:13" x14ac:dyDescent="0.35">
      <c r="A3716" t="s">
        <v>151</v>
      </c>
      <c r="B3716" t="s">
        <v>440</v>
      </c>
      <c r="C3716" t="s">
        <v>441</v>
      </c>
      <c r="D3716" t="s">
        <v>188</v>
      </c>
      <c r="E3716" t="s">
        <v>292</v>
      </c>
      <c r="F3716" s="446"/>
      <c r="G3716" s="446"/>
      <c r="H3716" s="446"/>
      <c r="I3716" s="446">
        <v>1461.6242117636</v>
      </c>
      <c r="J3716" s="446"/>
      <c r="K3716" s="446"/>
      <c r="L3716" s="446"/>
      <c r="M3716" s="446"/>
    </row>
    <row r="3717" spans="1:13" x14ac:dyDescent="0.35">
      <c r="A3717" t="s">
        <v>151</v>
      </c>
      <c r="B3717" t="s">
        <v>442</v>
      </c>
      <c r="C3717" t="s">
        <v>443</v>
      </c>
      <c r="D3717" t="s">
        <v>188</v>
      </c>
      <c r="E3717" t="s">
        <v>292</v>
      </c>
      <c r="F3717" s="446"/>
      <c r="G3717" s="446"/>
      <c r="H3717" s="446"/>
      <c r="I3717" s="446">
        <v>4321</v>
      </c>
      <c r="J3717" s="446"/>
      <c r="K3717" s="446"/>
      <c r="L3717" s="446"/>
      <c r="M3717" s="446"/>
    </row>
    <row r="3718" spans="1:13" ht="38.25" x14ac:dyDescent="0.35">
      <c r="A3718" t="s">
        <v>151</v>
      </c>
      <c r="B3718" t="s">
        <v>444</v>
      </c>
      <c r="C3718" s="327" t="s">
        <v>445</v>
      </c>
      <c r="D3718" t="s">
        <v>424</v>
      </c>
      <c r="E3718" t="s">
        <v>292</v>
      </c>
      <c r="F3718" s="444"/>
      <c r="G3718" s="444"/>
      <c r="H3718" s="444"/>
      <c r="I3718" s="444">
        <v>241.4</v>
      </c>
      <c r="J3718" s="444"/>
      <c r="K3718" s="444"/>
      <c r="L3718" s="444"/>
      <c r="M3718" s="444"/>
    </row>
    <row r="3719" spans="1:13" ht="25.5" x14ac:dyDescent="0.35">
      <c r="A3719" t="s">
        <v>151</v>
      </c>
      <c r="B3719" t="s">
        <v>446</v>
      </c>
      <c r="C3719" s="327" t="s">
        <v>447</v>
      </c>
      <c r="D3719" t="s">
        <v>424</v>
      </c>
      <c r="E3719" t="s">
        <v>292</v>
      </c>
      <c r="F3719" s="444"/>
      <c r="G3719" s="444"/>
      <c r="H3719" s="444"/>
      <c r="I3719" s="444">
        <v>2.2999999999999998</v>
      </c>
      <c r="J3719" s="444"/>
      <c r="K3719" s="444"/>
      <c r="L3719" s="444"/>
      <c r="M3719" s="444"/>
    </row>
    <row r="3720" spans="1:13" x14ac:dyDescent="0.35">
      <c r="A3720" t="s">
        <v>151</v>
      </c>
      <c r="B3720" t="s">
        <v>448</v>
      </c>
      <c r="C3720" t="s">
        <v>449</v>
      </c>
      <c r="D3720">
        <v>0</v>
      </c>
      <c r="E3720" t="s">
        <v>292</v>
      </c>
      <c r="F3720" s="328"/>
      <c r="G3720" s="328"/>
      <c r="H3720" s="328"/>
      <c r="I3720" s="328">
        <v>268.95600000000002</v>
      </c>
      <c r="J3720" s="328"/>
      <c r="K3720" s="328"/>
      <c r="L3720" s="328"/>
      <c r="M3720" s="328"/>
    </row>
    <row r="3721" spans="1:13" x14ac:dyDescent="0.35">
      <c r="A3721" t="s">
        <v>151</v>
      </c>
      <c r="B3721" t="s">
        <v>450</v>
      </c>
      <c r="C3721" t="s">
        <v>451</v>
      </c>
      <c r="D3721" t="s">
        <v>188</v>
      </c>
      <c r="E3721" t="s">
        <v>292</v>
      </c>
      <c r="F3721" s="446"/>
      <c r="G3721" s="446"/>
      <c r="H3721" s="446"/>
      <c r="I3721" s="446">
        <v>12157</v>
      </c>
      <c r="J3721" s="446"/>
      <c r="K3721" s="446"/>
      <c r="L3721" s="446"/>
      <c r="M3721" s="446"/>
    </row>
    <row r="3722" spans="1:13" x14ac:dyDescent="0.35">
      <c r="A3722" t="s">
        <v>151</v>
      </c>
      <c r="B3722" t="s">
        <v>452</v>
      </c>
      <c r="C3722" t="s">
        <v>453</v>
      </c>
      <c r="D3722" t="s">
        <v>188</v>
      </c>
      <c r="E3722" t="s">
        <v>292</v>
      </c>
      <c r="F3722" s="446"/>
      <c r="G3722" s="446"/>
      <c r="H3722" s="446"/>
      <c r="I3722" s="446">
        <v>14582</v>
      </c>
      <c r="J3722" s="446"/>
      <c r="K3722" s="446"/>
      <c r="L3722" s="446"/>
      <c r="M3722" s="446"/>
    </row>
    <row r="3723" spans="1:13" x14ac:dyDescent="0.35">
      <c r="A3723" t="s">
        <v>151</v>
      </c>
      <c r="B3723" t="s">
        <v>454</v>
      </c>
      <c r="C3723" t="s">
        <v>455</v>
      </c>
      <c r="D3723" t="s">
        <v>188</v>
      </c>
      <c r="E3723" t="s">
        <v>292</v>
      </c>
      <c r="F3723" s="446"/>
      <c r="G3723" s="446"/>
      <c r="H3723" s="446"/>
      <c r="I3723" s="446">
        <v>14582</v>
      </c>
      <c r="J3723" s="446"/>
      <c r="K3723" s="446"/>
      <c r="L3723" s="446"/>
      <c r="M3723" s="446"/>
    </row>
    <row r="3724" spans="1:13" x14ac:dyDescent="0.35">
      <c r="A3724" t="s">
        <v>151</v>
      </c>
      <c r="B3724" t="s">
        <v>456</v>
      </c>
      <c r="C3724" t="s">
        <v>457</v>
      </c>
      <c r="D3724" t="s">
        <v>188</v>
      </c>
      <c r="E3724" t="s">
        <v>292</v>
      </c>
      <c r="F3724" s="446"/>
      <c r="G3724" s="446"/>
      <c r="H3724" s="446"/>
      <c r="I3724" s="446">
        <v>0</v>
      </c>
      <c r="J3724" s="446"/>
      <c r="K3724" s="446"/>
      <c r="L3724" s="446"/>
      <c r="M3724" s="446"/>
    </row>
    <row r="3725" spans="1:13" x14ac:dyDescent="0.35">
      <c r="A3725" t="s">
        <v>151</v>
      </c>
      <c r="B3725" t="s">
        <v>458</v>
      </c>
      <c r="C3725" t="s">
        <v>459</v>
      </c>
      <c r="D3725" t="s">
        <v>172</v>
      </c>
      <c r="E3725" t="s">
        <v>292</v>
      </c>
      <c r="F3725" s="328"/>
      <c r="G3725" s="328"/>
      <c r="H3725" s="328"/>
      <c r="I3725" s="328">
        <v>0</v>
      </c>
      <c r="J3725" s="328"/>
      <c r="K3725" s="328"/>
      <c r="L3725" s="328"/>
      <c r="M3725" s="328"/>
    </row>
    <row r="3726" spans="1:13" x14ac:dyDescent="0.35">
      <c r="A3726" t="s">
        <v>151</v>
      </c>
      <c r="B3726" t="s">
        <v>460</v>
      </c>
      <c r="C3726" t="s">
        <v>461</v>
      </c>
      <c r="D3726" t="s">
        <v>188</v>
      </c>
      <c r="E3726" t="s">
        <v>292</v>
      </c>
      <c r="F3726" s="446"/>
      <c r="G3726" s="446"/>
      <c r="H3726" s="446"/>
      <c r="I3726" s="446">
        <v>0</v>
      </c>
      <c r="J3726" s="446"/>
      <c r="K3726" s="446"/>
      <c r="L3726" s="446"/>
      <c r="M3726" s="446"/>
    </row>
    <row r="3727" spans="1:13" x14ac:dyDescent="0.35">
      <c r="A3727" t="s">
        <v>151</v>
      </c>
      <c r="B3727" t="s">
        <v>462</v>
      </c>
      <c r="C3727" t="s">
        <v>463</v>
      </c>
      <c r="D3727" t="s">
        <v>188</v>
      </c>
      <c r="E3727" t="s">
        <v>292</v>
      </c>
      <c r="F3727" s="446"/>
      <c r="G3727" s="446"/>
      <c r="H3727" s="446"/>
      <c r="I3727" s="446">
        <v>0</v>
      </c>
      <c r="J3727" s="446"/>
      <c r="K3727" s="446"/>
      <c r="L3727" s="446"/>
      <c r="M3727" s="446"/>
    </row>
    <row r="3728" spans="1:13" x14ac:dyDescent="0.35">
      <c r="A3728" t="s">
        <v>151</v>
      </c>
      <c r="B3728" t="s">
        <v>464</v>
      </c>
      <c r="C3728" t="s">
        <v>465</v>
      </c>
      <c r="D3728" t="s">
        <v>188</v>
      </c>
      <c r="E3728" t="s">
        <v>292</v>
      </c>
      <c r="F3728" s="446"/>
      <c r="G3728" s="446"/>
      <c r="H3728" s="446"/>
      <c r="I3728" s="446"/>
      <c r="J3728" s="446"/>
      <c r="K3728" s="446"/>
      <c r="L3728" s="446"/>
      <c r="M3728" s="446"/>
    </row>
    <row r="3729" spans="1:13" x14ac:dyDescent="0.35">
      <c r="A3729" t="s">
        <v>151</v>
      </c>
      <c r="B3729" t="s">
        <v>466</v>
      </c>
      <c r="C3729" t="s">
        <v>467</v>
      </c>
      <c r="D3729" t="s">
        <v>182</v>
      </c>
      <c r="E3729" t="s">
        <v>292</v>
      </c>
      <c r="F3729" s="328"/>
      <c r="G3729" s="328"/>
      <c r="H3729" s="328"/>
      <c r="I3729" s="328">
        <v>0</v>
      </c>
      <c r="J3729" s="328"/>
      <c r="K3729" s="328"/>
      <c r="L3729" s="328"/>
      <c r="M3729" s="328"/>
    </row>
    <row r="3730" spans="1:13" x14ac:dyDescent="0.35">
      <c r="A3730" t="s">
        <v>151</v>
      </c>
      <c r="B3730" t="s">
        <v>468</v>
      </c>
      <c r="C3730" t="s">
        <v>469</v>
      </c>
      <c r="D3730" t="s">
        <v>188</v>
      </c>
      <c r="E3730" t="s">
        <v>292</v>
      </c>
      <c r="F3730" s="446"/>
      <c r="G3730" s="446"/>
      <c r="H3730" s="446"/>
      <c r="I3730" s="446">
        <v>0</v>
      </c>
      <c r="J3730" s="446"/>
      <c r="K3730" s="446"/>
      <c r="L3730" s="446"/>
      <c r="M3730" s="446"/>
    </row>
    <row r="3731" spans="1:13" x14ac:dyDescent="0.35">
      <c r="A3731" t="s">
        <v>151</v>
      </c>
      <c r="B3731" t="s">
        <v>470</v>
      </c>
      <c r="C3731" t="s">
        <v>471</v>
      </c>
      <c r="D3731" t="s">
        <v>182</v>
      </c>
      <c r="E3731" t="s">
        <v>292</v>
      </c>
      <c r="F3731" s="328"/>
      <c r="G3731" s="328"/>
      <c r="H3731" s="328"/>
      <c r="I3731" s="328" t="s">
        <v>664</v>
      </c>
      <c r="J3731" s="328"/>
      <c r="K3731" s="328"/>
      <c r="L3731" s="328"/>
      <c r="M3731" s="328"/>
    </row>
    <row r="3732" spans="1:13" x14ac:dyDescent="0.35">
      <c r="A3732" t="s">
        <v>151</v>
      </c>
      <c r="B3732" t="s">
        <v>472</v>
      </c>
      <c r="C3732" t="s">
        <v>473</v>
      </c>
      <c r="D3732" t="s">
        <v>188</v>
      </c>
      <c r="E3732" t="s">
        <v>292</v>
      </c>
      <c r="F3732" s="446"/>
      <c r="G3732" s="446"/>
      <c r="H3732" s="446"/>
      <c r="I3732" s="446">
        <v>0</v>
      </c>
      <c r="J3732" s="446"/>
      <c r="K3732" s="446"/>
      <c r="L3732" s="446"/>
      <c r="M3732" s="446"/>
    </row>
    <row r="3733" spans="1:13" x14ac:dyDescent="0.35">
      <c r="A3733" t="s">
        <v>151</v>
      </c>
      <c r="B3733" t="s">
        <v>474</v>
      </c>
      <c r="C3733" t="s">
        <v>475</v>
      </c>
      <c r="D3733" t="s">
        <v>170</v>
      </c>
      <c r="E3733" t="s">
        <v>292</v>
      </c>
      <c r="F3733" s="328"/>
      <c r="G3733" s="328"/>
      <c r="H3733" s="328"/>
      <c r="I3733" s="328">
        <v>0</v>
      </c>
      <c r="J3733" s="328"/>
      <c r="K3733" s="328"/>
      <c r="L3733" s="328"/>
      <c r="M3733" s="328"/>
    </row>
    <row r="3734" spans="1:13" x14ac:dyDescent="0.35">
      <c r="A3734" t="s">
        <v>151</v>
      </c>
      <c r="B3734" t="s">
        <v>476</v>
      </c>
      <c r="C3734" t="s">
        <v>477</v>
      </c>
      <c r="D3734" t="s">
        <v>170</v>
      </c>
      <c r="E3734" t="s">
        <v>292</v>
      </c>
      <c r="F3734" s="328"/>
      <c r="G3734" s="328"/>
      <c r="H3734" s="328"/>
      <c r="I3734" s="328">
        <v>-0.97234290204704699</v>
      </c>
      <c r="J3734" s="328"/>
      <c r="K3734" s="328"/>
      <c r="L3734" s="328"/>
      <c r="M3734" s="328"/>
    </row>
    <row r="3735" spans="1:13" x14ac:dyDescent="0.35">
      <c r="A3735" t="s">
        <v>151</v>
      </c>
      <c r="B3735" t="s">
        <v>478</v>
      </c>
      <c r="C3735" t="s">
        <v>479</v>
      </c>
      <c r="D3735" t="s">
        <v>170</v>
      </c>
      <c r="E3735" t="s">
        <v>292</v>
      </c>
      <c r="F3735" s="328"/>
      <c r="G3735" s="328"/>
      <c r="H3735" s="328"/>
      <c r="I3735" s="328">
        <v>0</v>
      </c>
      <c r="J3735" s="328"/>
      <c r="K3735" s="328"/>
      <c r="L3735" s="328"/>
      <c r="M3735" s="328"/>
    </row>
    <row r="3736" spans="1:13" x14ac:dyDescent="0.35">
      <c r="A3736" t="s">
        <v>151</v>
      </c>
      <c r="B3736" t="s">
        <v>480</v>
      </c>
      <c r="C3736" t="s">
        <v>481</v>
      </c>
      <c r="D3736" t="s">
        <v>170</v>
      </c>
      <c r="E3736" t="s">
        <v>292</v>
      </c>
      <c r="F3736" s="328"/>
      <c r="G3736" s="328"/>
      <c r="H3736" s="328"/>
      <c r="I3736" s="328">
        <v>0</v>
      </c>
      <c r="J3736" s="328"/>
      <c r="K3736" s="328"/>
      <c r="L3736" s="328"/>
      <c r="M3736" s="328"/>
    </row>
    <row r="3737" spans="1:13" x14ac:dyDescent="0.35">
      <c r="A3737" t="s">
        <v>151</v>
      </c>
      <c r="B3737" t="s">
        <v>482</v>
      </c>
      <c r="C3737" t="s">
        <v>483</v>
      </c>
      <c r="D3737" t="s">
        <v>170</v>
      </c>
      <c r="E3737" t="s">
        <v>292</v>
      </c>
      <c r="F3737" s="328"/>
      <c r="G3737" s="328"/>
      <c r="H3737" s="328"/>
      <c r="I3737" s="328">
        <v>-0.13496</v>
      </c>
      <c r="J3737" s="328"/>
      <c r="K3737" s="328"/>
      <c r="L3737" s="328"/>
      <c r="M3737" s="328"/>
    </row>
    <row r="3738" spans="1:13" x14ac:dyDescent="0.35">
      <c r="A3738" t="s">
        <v>151</v>
      </c>
      <c r="B3738" t="s">
        <v>484</v>
      </c>
      <c r="C3738" t="s">
        <v>485</v>
      </c>
      <c r="D3738" t="s">
        <v>170</v>
      </c>
      <c r="E3738" t="s">
        <v>292</v>
      </c>
      <c r="F3738" s="328"/>
      <c r="G3738" s="328"/>
      <c r="H3738" s="328"/>
      <c r="I3738" s="328">
        <v>0</v>
      </c>
      <c r="J3738" s="328"/>
      <c r="K3738" s="328"/>
      <c r="L3738" s="328"/>
      <c r="M3738" s="328"/>
    </row>
    <row r="3739" spans="1:13" x14ac:dyDescent="0.35">
      <c r="A3739" t="s">
        <v>151</v>
      </c>
      <c r="B3739" t="s">
        <v>486</v>
      </c>
      <c r="C3739" t="s">
        <v>487</v>
      </c>
      <c r="D3739" t="s">
        <v>170</v>
      </c>
      <c r="E3739" t="s">
        <v>292</v>
      </c>
      <c r="F3739" s="328"/>
      <c r="G3739" s="328"/>
      <c r="H3739" s="328"/>
      <c r="I3739" s="328">
        <v>0</v>
      </c>
      <c r="J3739" s="328"/>
      <c r="K3739" s="328"/>
      <c r="L3739" s="328"/>
      <c r="M3739" s="328"/>
    </row>
    <row r="3740" spans="1:13" x14ac:dyDescent="0.35">
      <c r="A3740" t="s">
        <v>151</v>
      </c>
      <c r="B3740" t="s">
        <v>488</v>
      </c>
      <c r="C3740" t="s">
        <v>489</v>
      </c>
      <c r="D3740" t="s">
        <v>170</v>
      </c>
      <c r="E3740" t="s">
        <v>292</v>
      </c>
      <c r="F3740" s="328"/>
      <c r="G3740" s="328"/>
      <c r="H3740" s="328"/>
      <c r="I3740" s="328">
        <v>0</v>
      </c>
      <c r="J3740" s="328"/>
      <c r="K3740" s="328"/>
      <c r="L3740" s="328"/>
      <c r="M3740" s="328"/>
    </row>
    <row r="3741" spans="1:13" x14ac:dyDescent="0.35">
      <c r="A3741" t="s">
        <v>151</v>
      </c>
      <c r="B3741" t="s">
        <v>490</v>
      </c>
      <c r="C3741" t="s">
        <v>491</v>
      </c>
      <c r="D3741" t="s">
        <v>170</v>
      </c>
      <c r="E3741" t="s">
        <v>292</v>
      </c>
      <c r="F3741" s="328"/>
      <c r="G3741" s="328"/>
      <c r="H3741" s="328"/>
      <c r="I3741" s="328">
        <v>0</v>
      </c>
      <c r="J3741" s="328"/>
      <c r="K3741" s="328"/>
      <c r="L3741" s="328"/>
      <c r="M3741" s="328"/>
    </row>
    <row r="3742" spans="1:13" x14ac:dyDescent="0.35">
      <c r="A3742" t="s">
        <v>151</v>
      </c>
      <c r="B3742" t="s">
        <v>492</v>
      </c>
      <c r="C3742" t="s">
        <v>493</v>
      </c>
      <c r="D3742" t="s">
        <v>170</v>
      </c>
      <c r="E3742" t="s">
        <v>292</v>
      </c>
      <c r="F3742" s="328"/>
      <c r="G3742" s="328"/>
      <c r="H3742" s="328"/>
      <c r="I3742" s="328">
        <v>0</v>
      </c>
      <c r="J3742" s="328"/>
      <c r="K3742" s="328"/>
      <c r="L3742" s="328"/>
      <c r="M3742" s="328"/>
    </row>
    <row r="3743" spans="1:13" x14ac:dyDescent="0.35">
      <c r="A3743" t="s">
        <v>151</v>
      </c>
      <c r="B3743" t="s">
        <v>494</v>
      </c>
      <c r="C3743" t="s">
        <v>495</v>
      </c>
      <c r="D3743" t="s">
        <v>170</v>
      </c>
      <c r="E3743" t="s">
        <v>292</v>
      </c>
      <c r="F3743" s="328"/>
      <c r="G3743" s="328"/>
      <c r="H3743" s="328"/>
      <c r="I3743" s="328">
        <v>0</v>
      </c>
      <c r="J3743" s="328"/>
      <c r="K3743" s="328"/>
      <c r="L3743" s="328"/>
      <c r="M3743" s="328"/>
    </row>
    <row r="3744" spans="1:13" x14ac:dyDescent="0.35">
      <c r="A3744" t="s">
        <v>151</v>
      </c>
      <c r="B3744" t="s">
        <v>496</v>
      </c>
      <c r="C3744" t="s">
        <v>497</v>
      </c>
      <c r="D3744" t="s">
        <v>170</v>
      </c>
      <c r="E3744" t="s">
        <v>292</v>
      </c>
      <c r="F3744" s="328"/>
      <c r="G3744" s="328"/>
      <c r="H3744" s="328"/>
      <c r="I3744" s="328">
        <v>0</v>
      </c>
      <c r="J3744" s="328"/>
      <c r="K3744" s="328"/>
      <c r="L3744" s="328"/>
      <c r="M3744" s="328"/>
    </row>
    <row r="3745" spans="1:13" x14ac:dyDescent="0.35">
      <c r="A3745" t="s">
        <v>151</v>
      </c>
      <c r="B3745" t="s">
        <v>498</v>
      </c>
      <c r="C3745" t="s">
        <v>499</v>
      </c>
      <c r="D3745" t="s">
        <v>170</v>
      </c>
      <c r="E3745" t="s">
        <v>292</v>
      </c>
      <c r="F3745" s="328"/>
      <c r="G3745" s="328"/>
      <c r="H3745" s="328"/>
      <c r="I3745" s="328">
        <v>0</v>
      </c>
      <c r="J3745" s="328"/>
      <c r="K3745" s="328"/>
      <c r="L3745" s="328"/>
      <c r="M3745" s="328"/>
    </row>
    <row r="3746" spans="1:13" x14ac:dyDescent="0.35">
      <c r="A3746" t="s">
        <v>151</v>
      </c>
      <c r="B3746" t="s">
        <v>500</v>
      </c>
      <c r="C3746" t="s">
        <v>501</v>
      </c>
      <c r="D3746" t="s">
        <v>170</v>
      </c>
      <c r="E3746" t="s">
        <v>292</v>
      </c>
      <c r="F3746" s="328"/>
      <c r="G3746" s="328"/>
      <c r="H3746" s="328"/>
      <c r="I3746" s="328">
        <v>0</v>
      </c>
      <c r="J3746" s="328"/>
      <c r="K3746" s="328"/>
      <c r="L3746" s="328"/>
      <c r="M3746" s="328"/>
    </row>
    <row r="3747" spans="1:13" x14ac:dyDescent="0.35">
      <c r="A3747" t="s">
        <v>151</v>
      </c>
      <c r="B3747" t="s">
        <v>502</v>
      </c>
      <c r="C3747" t="s">
        <v>503</v>
      </c>
      <c r="D3747" t="s">
        <v>170</v>
      </c>
      <c r="E3747" t="s">
        <v>292</v>
      </c>
      <c r="F3747" s="328"/>
      <c r="G3747" s="328"/>
      <c r="H3747" s="328"/>
      <c r="I3747" s="328">
        <v>0</v>
      </c>
      <c r="J3747" s="328"/>
      <c r="K3747" s="328"/>
      <c r="L3747" s="328"/>
      <c r="M3747" s="328"/>
    </row>
    <row r="3748" spans="1:13" x14ac:dyDescent="0.35">
      <c r="A3748" t="s">
        <v>151</v>
      </c>
      <c r="B3748" t="s">
        <v>504</v>
      </c>
      <c r="C3748" t="s">
        <v>505</v>
      </c>
      <c r="D3748" t="s">
        <v>170</v>
      </c>
      <c r="E3748" t="s">
        <v>292</v>
      </c>
      <c r="F3748" s="328"/>
      <c r="G3748" s="328"/>
      <c r="H3748" s="328"/>
      <c r="I3748" s="328">
        <v>0</v>
      </c>
      <c r="J3748" s="328"/>
      <c r="K3748" s="328"/>
      <c r="L3748" s="328"/>
      <c r="M3748" s="328"/>
    </row>
    <row r="3749" spans="1:13" x14ac:dyDescent="0.35">
      <c r="A3749" t="s">
        <v>151</v>
      </c>
      <c r="B3749" t="s">
        <v>506</v>
      </c>
      <c r="C3749" t="s">
        <v>507</v>
      </c>
      <c r="D3749" t="s">
        <v>170</v>
      </c>
      <c r="E3749" t="s">
        <v>292</v>
      </c>
      <c r="F3749" s="328"/>
      <c r="G3749" s="328"/>
      <c r="H3749" s="328"/>
      <c r="I3749" s="328">
        <v>0</v>
      </c>
      <c r="J3749" s="328"/>
      <c r="K3749" s="328"/>
      <c r="L3749" s="328"/>
      <c r="M3749" s="328"/>
    </row>
    <row r="3750" spans="1:13" x14ac:dyDescent="0.35">
      <c r="A3750" t="s">
        <v>151</v>
      </c>
      <c r="B3750" t="s">
        <v>508</v>
      </c>
      <c r="C3750" t="s">
        <v>509</v>
      </c>
      <c r="D3750" t="s">
        <v>170</v>
      </c>
      <c r="E3750" t="s">
        <v>292</v>
      </c>
      <c r="F3750" s="328"/>
      <c r="G3750" s="328"/>
      <c r="H3750" s="328"/>
      <c r="I3750" s="328">
        <v>0</v>
      </c>
      <c r="J3750" s="328"/>
      <c r="K3750" s="328"/>
      <c r="L3750" s="328"/>
      <c r="M3750" s="328"/>
    </row>
    <row r="3751" spans="1:13" x14ac:dyDescent="0.35">
      <c r="A3751" t="s">
        <v>151</v>
      </c>
      <c r="B3751" t="s">
        <v>510</v>
      </c>
      <c r="C3751" t="s">
        <v>511</v>
      </c>
      <c r="D3751" t="s">
        <v>170</v>
      </c>
      <c r="E3751" t="s">
        <v>292</v>
      </c>
      <c r="F3751" s="328"/>
      <c r="G3751" s="328"/>
      <c r="H3751" s="328"/>
      <c r="I3751" s="328">
        <v>0</v>
      </c>
      <c r="J3751" s="328"/>
      <c r="K3751" s="328"/>
      <c r="L3751" s="328"/>
      <c r="M3751" s="328"/>
    </row>
    <row r="3752" spans="1:13" x14ac:dyDescent="0.35">
      <c r="A3752" t="s">
        <v>151</v>
      </c>
      <c r="B3752" t="s">
        <v>512</v>
      </c>
      <c r="C3752" t="s">
        <v>513</v>
      </c>
      <c r="D3752" t="s">
        <v>170</v>
      </c>
      <c r="E3752" t="s">
        <v>292</v>
      </c>
      <c r="F3752" s="328"/>
      <c r="G3752" s="328"/>
      <c r="H3752" s="328"/>
      <c r="I3752" s="328">
        <v>0</v>
      </c>
      <c r="J3752" s="328"/>
      <c r="K3752" s="328"/>
      <c r="L3752" s="328"/>
      <c r="M3752" s="328"/>
    </row>
    <row r="3753" spans="1:13" x14ac:dyDescent="0.35">
      <c r="A3753" t="s">
        <v>151</v>
      </c>
      <c r="B3753" t="s">
        <v>514</v>
      </c>
      <c r="C3753" t="s">
        <v>515</v>
      </c>
      <c r="D3753" t="s">
        <v>170</v>
      </c>
      <c r="E3753" t="s">
        <v>292</v>
      </c>
      <c r="F3753" s="328"/>
      <c r="G3753" s="328"/>
      <c r="H3753" s="328"/>
      <c r="I3753" s="328">
        <v>0</v>
      </c>
      <c r="J3753" s="328"/>
      <c r="K3753" s="328"/>
      <c r="L3753" s="328"/>
      <c r="M3753" s="328"/>
    </row>
    <row r="3754" spans="1:13" x14ac:dyDescent="0.35">
      <c r="A3754" t="s">
        <v>151</v>
      </c>
      <c r="B3754" t="s">
        <v>516</v>
      </c>
      <c r="C3754" t="s">
        <v>517</v>
      </c>
      <c r="D3754" t="s">
        <v>170</v>
      </c>
      <c r="E3754" t="s">
        <v>292</v>
      </c>
      <c r="F3754" s="328"/>
      <c r="G3754" s="328"/>
      <c r="H3754" s="328"/>
      <c r="I3754" s="328">
        <v>4.36457800136409</v>
      </c>
      <c r="J3754" s="328"/>
      <c r="K3754" s="328"/>
      <c r="L3754" s="328"/>
      <c r="M3754" s="328"/>
    </row>
    <row r="3755" spans="1:13" x14ac:dyDescent="0.35">
      <c r="A3755" t="s">
        <v>151</v>
      </c>
      <c r="B3755" t="s">
        <v>518</v>
      </c>
      <c r="C3755" t="s">
        <v>519</v>
      </c>
      <c r="D3755" t="s">
        <v>170</v>
      </c>
      <c r="E3755" t="s">
        <v>292</v>
      </c>
      <c r="F3755" s="328"/>
      <c r="G3755" s="328"/>
      <c r="H3755" s="328"/>
      <c r="I3755" s="328">
        <v>44.664296238714599</v>
      </c>
      <c r="J3755" s="328"/>
      <c r="K3755" s="328"/>
      <c r="L3755" s="328"/>
      <c r="M3755" s="328"/>
    </row>
    <row r="3756" spans="1:13" x14ac:dyDescent="0.35">
      <c r="A3756" t="s">
        <v>151</v>
      </c>
      <c r="B3756" t="s">
        <v>520</v>
      </c>
      <c r="C3756" t="s">
        <v>521</v>
      </c>
      <c r="D3756" t="s">
        <v>170</v>
      </c>
      <c r="E3756" t="s">
        <v>292</v>
      </c>
      <c r="F3756" s="328"/>
      <c r="G3756" s="328"/>
      <c r="H3756" s="328"/>
      <c r="I3756" s="328">
        <v>0</v>
      </c>
      <c r="J3756" s="328"/>
      <c r="K3756" s="328"/>
      <c r="L3756" s="328"/>
      <c r="M3756" s="328"/>
    </row>
    <row r="3757" spans="1:13" x14ac:dyDescent="0.35">
      <c r="A3757" t="s">
        <v>151</v>
      </c>
      <c r="B3757" t="s">
        <v>522</v>
      </c>
      <c r="C3757" t="s">
        <v>523</v>
      </c>
      <c r="D3757" t="s">
        <v>170</v>
      </c>
      <c r="E3757" t="s">
        <v>292</v>
      </c>
      <c r="F3757" s="328"/>
      <c r="G3757" s="328"/>
      <c r="H3757" s="328"/>
      <c r="I3757" s="328">
        <v>0</v>
      </c>
      <c r="J3757" s="328"/>
      <c r="K3757" s="328"/>
      <c r="L3757" s="328"/>
      <c r="M3757" s="328"/>
    </row>
    <row r="3758" spans="1:13" x14ac:dyDescent="0.35">
      <c r="A3758" t="s">
        <v>151</v>
      </c>
      <c r="B3758" t="s">
        <v>524</v>
      </c>
      <c r="C3758" t="s">
        <v>525</v>
      </c>
      <c r="D3758" t="s">
        <v>170</v>
      </c>
      <c r="E3758" t="s">
        <v>292</v>
      </c>
      <c r="F3758" s="328"/>
      <c r="G3758" s="328"/>
      <c r="H3758" s="328"/>
      <c r="I3758" s="328">
        <v>0</v>
      </c>
      <c r="J3758" s="328"/>
      <c r="K3758" s="328"/>
      <c r="L3758" s="328"/>
      <c r="M3758" s="328"/>
    </row>
    <row r="3759" spans="1:13" x14ac:dyDescent="0.35">
      <c r="A3759" t="s">
        <v>151</v>
      </c>
      <c r="B3759" t="s">
        <v>526</v>
      </c>
      <c r="C3759" t="s">
        <v>527</v>
      </c>
      <c r="D3759" t="s">
        <v>170</v>
      </c>
      <c r="E3759" t="s">
        <v>292</v>
      </c>
      <c r="F3759" s="328"/>
      <c r="G3759" s="328"/>
      <c r="H3759" s="328"/>
      <c r="I3759" s="328">
        <v>4.36457800136409</v>
      </c>
      <c r="J3759" s="328"/>
      <c r="K3759" s="328"/>
      <c r="L3759" s="328"/>
      <c r="M3759" s="328"/>
    </row>
    <row r="3760" spans="1:13" x14ac:dyDescent="0.35">
      <c r="A3760" t="s">
        <v>151</v>
      </c>
      <c r="B3760" t="s">
        <v>528</v>
      </c>
      <c r="C3760" t="s">
        <v>529</v>
      </c>
      <c r="D3760" t="s">
        <v>170</v>
      </c>
      <c r="E3760" t="s">
        <v>292</v>
      </c>
      <c r="F3760" s="328"/>
      <c r="G3760" s="328"/>
      <c r="H3760" s="328"/>
      <c r="I3760" s="328">
        <v>44.664296238714599</v>
      </c>
      <c r="J3760" s="328"/>
      <c r="K3760" s="328"/>
      <c r="L3760" s="328"/>
      <c r="M3760" s="328"/>
    </row>
    <row r="3761" spans="1:13" x14ac:dyDescent="0.35">
      <c r="A3761" t="s">
        <v>151</v>
      </c>
      <c r="B3761" t="s">
        <v>530</v>
      </c>
      <c r="C3761" t="s">
        <v>531</v>
      </c>
      <c r="D3761" t="s">
        <v>170</v>
      </c>
      <c r="E3761" t="s">
        <v>292</v>
      </c>
      <c r="F3761" s="328"/>
      <c r="G3761" s="328"/>
      <c r="H3761" s="328"/>
      <c r="I3761" s="328">
        <v>0</v>
      </c>
      <c r="J3761" s="328"/>
      <c r="K3761" s="328"/>
      <c r="L3761" s="328"/>
      <c r="M3761" s="328"/>
    </row>
    <row r="3762" spans="1:13" x14ac:dyDescent="0.35">
      <c r="A3762" t="s">
        <v>151</v>
      </c>
      <c r="B3762" t="s">
        <v>532</v>
      </c>
      <c r="C3762" t="s">
        <v>533</v>
      </c>
      <c r="D3762" t="s">
        <v>170</v>
      </c>
      <c r="E3762" t="s">
        <v>292</v>
      </c>
      <c r="F3762" s="328"/>
      <c r="G3762" s="328"/>
      <c r="H3762" s="328"/>
      <c r="I3762" s="328">
        <v>0</v>
      </c>
      <c r="J3762" s="328"/>
      <c r="K3762" s="328"/>
      <c r="L3762" s="328"/>
      <c r="M3762" s="328"/>
    </row>
    <row r="3763" spans="1:13" x14ac:dyDescent="0.35">
      <c r="A3763" t="s">
        <v>151</v>
      </c>
      <c r="B3763" t="s">
        <v>534</v>
      </c>
      <c r="C3763" t="s">
        <v>535</v>
      </c>
      <c r="D3763" t="s">
        <v>170</v>
      </c>
      <c r="E3763" t="s">
        <v>292</v>
      </c>
      <c r="F3763" s="328"/>
      <c r="G3763" s="328"/>
      <c r="H3763" s="328"/>
      <c r="I3763" s="328">
        <v>0</v>
      </c>
      <c r="J3763" s="328"/>
      <c r="K3763" s="328"/>
      <c r="L3763" s="328"/>
      <c r="M3763" s="328"/>
    </row>
    <row r="3764" spans="1:13" x14ac:dyDescent="0.35">
      <c r="A3764" t="s">
        <v>151</v>
      </c>
      <c r="B3764" t="s">
        <v>536</v>
      </c>
      <c r="C3764" t="s">
        <v>537</v>
      </c>
      <c r="D3764" t="s">
        <v>170</v>
      </c>
      <c r="E3764" t="s">
        <v>292</v>
      </c>
      <c r="F3764" s="328"/>
      <c r="G3764" s="328"/>
      <c r="H3764" s="328"/>
      <c r="I3764" s="328">
        <v>5.589517176977</v>
      </c>
      <c r="J3764" s="328"/>
      <c r="K3764" s="328"/>
      <c r="L3764" s="328"/>
      <c r="M3764" s="328"/>
    </row>
    <row r="3765" spans="1:13" x14ac:dyDescent="0.35">
      <c r="A3765" t="s">
        <v>151</v>
      </c>
      <c r="B3765" t="s">
        <v>538</v>
      </c>
      <c r="C3765" t="s">
        <v>539</v>
      </c>
      <c r="D3765" t="s">
        <v>170</v>
      </c>
      <c r="E3765" t="s">
        <v>292</v>
      </c>
      <c r="F3765" s="328"/>
      <c r="G3765" s="328"/>
      <c r="H3765" s="328"/>
      <c r="I3765" s="328">
        <v>47.175823516256202</v>
      </c>
      <c r="J3765" s="328"/>
      <c r="K3765" s="328"/>
      <c r="L3765" s="328"/>
      <c r="M3765" s="328"/>
    </row>
    <row r="3766" spans="1:13" x14ac:dyDescent="0.35">
      <c r="A3766" t="s">
        <v>151</v>
      </c>
      <c r="B3766" t="s">
        <v>540</v>
      </c>
      <c r="C3766" t="s">
        <v>541</v>
      </c>
      <c r="D3766" t="s">
        <v>170</v>
      </c>
      <c r="E3766" t="s">
        <v>292</v>
      </c>
      <c r="F3766" s="328"/>
      <c r="G3766" s="328"/>
      <c r="H3766" s="328"/>
      <c r="I3766" s="328">
        <v>0</v>
      </c>
      <c r="J3766" s="328"/>
      <c r="K3766" s="328"/>
      <c r="L3766" s="328"/>
      <c r="M3766" s="328"/>
    </row>
    <row r="3767" spans="1:13" x14ac:dyDescent="0.35">
      <c r="A3767" t="s">
        <v>151</v>
      </c>
      <c r="B3767" t="s">
        <v>542</v>
      </c>
      <c r="C3767" t="s">
        <v>543</v>
      </c>
      <c r="D3767" t="s">
        <v>170</v>
      </c>
      <c r="E3767" t="s">
        <v>292</v>
      </c>
      <c r="F3767" s="328"/>
      <c r="G3767" s="328"/>
      <c r="H3767" s="328"/>
      <c r="I3767" s="328">
        <v>0</v>
      </c>
      <c r="J3767" s="328"/>
      <c r="K3767" s="328"/>
      <c r="L3767" s="328"/>
      <c r="M3767" s="328"/>
    </row>
    <row r="3768" spans="1:13" x14ac:dyDescent="0.35">
      <c r="A3768" t="s">
        <v>151</v>
      </c>
      <c r="B3768" t="s">
        <v>544</v>
      </c>
      <c r="C3768" t="s">
        <v>545</v>
      </c>
      <c r="D3768" t="s">
        <v>170</v>
      </c>
      <c r="E3768" t="s">
        <v>292</v>
      </c>
      <c r="F3768" s="328"/>
      <c r="G3768" s="328"/>
      <c r="H3768" s="328"/>
      <c r="I3768" s="328">
        <v>0</v>
      </c>
      <c r="J3768" s="328"/>
      <c r="K3768" s="328"/>
      <c r="L3768" s="328"/>
      <c r="M3768" s="328"/>
    </row>
    <row r="3769" spans="1:13" x14ac:dyDescent="0.35">
      <c r="A3769" t="s">
        <v>151</v>
      </c>
      <c r="B3769" t="s">
        <v>546</v>
      </c>
      <c r="C3769" t="s">
        <v>547</v>
      </c>
      <c r="D3769" t="s">
        <v>170</v>
      </c>
      <c r="E3769" t="s">
        <v>292</v>
      </c>
      <c r="F3769" s="328"/>
      <c r="G3769" s="328"/>
      <c r="H3769" s="328"/>
      <c r="I3769" s="328">
        <v>5.589517176977</v>
      </c>
      <c r="J3769" s="328"/>
      <c r="K3769" s="328"/>
      <c r="L3769" s="328"/>
      <c r="M3769" s="328"/>
    </row>
    <row r="3770" spans="1:13" x14ac:dyDescent="0.35">
      <c r="A3770" t="s">
        <v>151</v>
      </c>
      <c r="B3770" t="s">
        <v>548</v>
      </c>
      <c r="C3770" t="s">
        <v>549</v>
      </c>
      <c r="D3770" t="s">
        <v>170</v>
      </c>
      <c r="E3770" t="s">
        <v>292</v>
      </c>
      <c r="F3770" s="328"/>
      <c r="G3770" s="328"/>
      <c r="H3770" s="328"/>
      <c r="I3770" s="328">
        <v>47.175823516256202</v>
      </c>
      <c r="J3770" s="328"/>
      <c r="K3770" s="328"/>
      <c r="L3770" s="328"/>
      <c r="M3770" s="328"/>
    </row>
    <row r="3771" spans="1:13" x14ac:dyDescent="0.35">
      <c r="A3771" t="s">
        <v>151</v>
      </c>
      <c r="B3771" t="s">
        <v>550</v>
      </c>
      <c r="C3771" t="s">
        <v>551</v>
      </c>
      <c r="D3771" t="s">
        <v>170</v>
      </c>
      <c r="E3771" t="s">
        <v>292</v>
      </c>
      <c r="F3771" s="328"/>
      <c r="G3771" s="328"/>
      <c r="H3771" s="328"/>
      <c r="I3771" s="328">
        <v>0</v>
      </c>
      <c r="J3771" s="328"/>
      <c r="K3771" s="328"/>
      <c r="L3771" s="328"/>
      <c r="M3771" s="328"/>
    </row>
    <row r="3772" spans="1:13" x14ac:dyDescent="0.35">
      <c r="A3772" t="s">
        <v>151</v>
      </c>
      <c r="B3772" t="s">
        <v>552</v>
      </c>
      <c r="C3772" t="s">
        <v>553</v>
      </c>
      <c r="D3772" t="s">
        <v>170</v>
      </c>
      <c r="E3772" t="s">
        <v>292</v>
      </c>
      <c r="F3772" s="328"/>
      <c r="G3772" s="328"/>
      <c r="H3772" s="328"/>
      <c r="I3772" s="328">
        <v>0</v>
      </c>
      <c r="J3772" s="328"/>
      <c r="K3772" s="328"/>
      <c r="L3772" s="328"/>
      <c r="M3772" s="328"/>
    </row>
    <row r="3773" spans="1:13" x14ac:dyDescent="0.35">
      <c r="A3773" t="s">
        <v>151</v>
      </c>
      <c r="B3773" t="s">
        <v>554</v>
      </c>
      <c r="C3773" t="s">
        <v>555</v>
      </c>
      <c r="D3773" t="s">
        <v>170</v>
      </c>
      <c r="E3773" t="s">
        <v>292</v>
      </c>
      <c r="F3773" s="328"/>
      <c r="G3773" s="328"/>
      <c r="H3773" s="328"/>
      <c r="I3773" s="328">
        <v>0</v>
      </c>
      <c r="J3773" s="328"/>
      <c r="K3773" s="328"/>
      <c r="L3773" s="328"/>
      <c r="M3773" s="328"/>
    </row>
    <row r="3774" spans="1:13" x14ac:dyDescent="0.35">
      <c r="A3774" t="s">
        <v>151</v>
      </c>
      <c r="B3774" t="s">
        <v>556</v>
      </c>
      <c r="C3774" t="s">
        <v>557</v>
      </c>
      <c r="D3774" t="s">
        <v>170</v>
      </c>
      <c r="E3774" t="s">
        <v>292</v>
      </c>
      <c r="F3774" s="328"/>
      <c r="G3774" s="328"/>
      <c r="H3774" s="328"/>
      <c r="I3774" s="328">
        <v>1.22493917561291</v>
      </c>
      <c r="J3774" s="328"/>
      <c r="K3774" s="328"/>
      <c r="L3774" s="328"/>
      <c r="M3774" s="328"/>
    </row>
    <row r="3775" spans="1:13" x14ac:dyDescent="0.35">
      <c r="A3775" t="s">
        <v>151</v>
      </c>
      <c r="B3775" t="s">
        <v>558</v>
      </c>
      <c r="C3775" t="s">
        <v>559</v>
      </c>
      <c r="D3775" t="s">
        <v>170</v>
      </c>
      <c r="E3775" t="s">
        <v>292</v>
      </c>
      <c r="F3775" s="328"/>
      <c r="G3775" s="328"/>
      <c r="H3775" s="328"/>
      <c r="I3775" s="328">
        <v>2.5115272775415498</v>
      </c>
      <c r="J3775" s="328"/>
      <c r="K3775" s="328"/>
      <c r="L3775" s="328"/>
      <c r="M3775" s="328"/>
    </row>
    <row r="3776" spans="1:13" x14ac:dyDescent="0.35">
      <c r="A3776" t="s">
        <v>151</v>
      </c>
      <c r="B3776" t="s">
        <v>560</v>
      </c>
      <c r="C3776" t="s">
        <v>561</v>
      </c>
      <c r="D3776" t="s">
        <v>170</v>
      </c>
      <c r="E3776" t="s">
        <v>292</v>
      </c>
      <c r="F3776" s="328"/>
      <c r="G3776" s="328"/>
      <c r="H3776" s="328"/>
      <c r="I3776" s="328">
        <v>0</v>
      </c>
      <c r="J3776" s="328"/>
      <c r="K3776" s="328"/>
      <c r="L3776" s="328"/>
      <c r="M3776" s="328"/>
    </row>
    <row r="3777" spans="1:13" x14ac:dyDescent="0.35">
      <c r="A3777" t="s">
        <v>151</v>
      </c>
      <c r="B3777" t="s">
        <v>562</v>
      </c>
      <c r="C3777" t="s">
        <v>563</v>
      </c>
      <c r="D3777" t="s">
        <v>170</v>
      </c>
      <c r="E3777" t="s">
        <v>292</v>
      </c>
      <c r="F3777" s="328"/>
      <c r="G3777" s="328"/>
      <c r="H3777" s="328"/>
      <c r="I3777" s="328">
        <v>0</v>
      </c>
      <c r="J3777" s="328"/>
      <c r="K3777" s="328"/>
      <c r="L3777" s="328"/>
      <c r="M3777" s="328"/>
    </row>
    <row r="3778" spans="1:13" x14ac:dyDescent="0.35">
      <c r="A3778" t="s">
        <v>151</v>
      </c>
      <c r="B3778" t="s">
        <v>564</v>
      </c>
      <c r="C3778" t="s">
        <v>565</v>
      </c>
      <c r="D3778" t="s">
        <v>170</v>
      </c>
      <c r="E3778" t="s">
        <v>292</v>
      </c>
      <c r="F3778" s="328"/>
      <c r="G3778" s="328"/>
      <c r="H3778" s="328"/>
      <c r="I3778" s="328">
        <v>0</v>
      </c>
      <c r="J3778" s="328"/>
      <c r="K3778" s="328"/>
      <c r="L3778" s="328"/>
      <c r="M3778" s="328"/>
    </row>
    <row r="3779" spans="1:13" x14ac:dyDescent="0.35">
      <c r="A3779" t="s">
        <v>151</v>
      </c>
      <c r="B3779" t="s">
        <v>566</v>
      </c>
      <c r="C3779" t="s">
        <v>567</v>
      </c>
      <c r="D3779" t="s">
        <v>170</v>
      </c>
      <c r="E3779" t="s">
        <v>292</v>
      </c>
      <c r="F3779" s="328"/>
      <c r="G3779" s="328"/>
      <c r="H3779" s="328"/>
      <c r="I3779" s="328">
        <v>1.22493917561291</v>
      </c>
      <c r="J3779" s="328"/>
      <c r="K3779" s="328"/>
      <c r="L3779" s="328"/>
      <c r="M3779" s="328"/>
    </row>
    <row r="3780" spans="1:13" x14ac:dyDescent="0.35">
      <c r="A3780" t="s">
        <v>151</v>
      </c>
      <c r="B3780" t="s">
        <v>568</v>
      </c>
      <c r="C3780" t="s">
        <v>569</v>
      </c>
      <c r="D3780" t="s">
        <v>170</v>
      </c>
      <c r="E3780" t="s">
        <v>292</v>
      </c>
      <c r="F3780" s="328"/>
      <c r="G3780" s="328"/>
      <c r="H3780" s="328"/>
      <c r="I3780" s="328">
        <v>2.5115272775415498</v>
      </c>
      <c r="J3780" s="328"/>
      <c r="K3780" s="328"/>
      <c r="L3780" s="328"/>
      <c r="M3780" s="328"/>
    </row>
    <row r="3781" spans="1:13" x14ac:dyDescent="0.35">
      <c r="A3781" t="s">
        <v>151</v>
      </c>
      <c r="B3781" t="s">
        <v>570</v>
      </c>
      <c r="C3781" t="s">
        <v>571</v>
      </c>
      <c r="D3781" t="s">
        <v>170</v>
      </c>
      <c r="E3781" t="s">
        <v>292</v>
      </c>
      <c r="F3781" s="328"/>
      <c r="G3781" s="328"/>
      <c r="H3781" s="328"/>
      <c r="I3781" s="328">
        <v>0</v>
      </c>
      <c r="J3781" s="328"/>
      <c r="K3781" s="328"/>
      <c r="L3781" s="328"/>
      <c r="M3781" s="328"/>
    </row>
    <row r="3782" spans="1:13" x14ac:dyDescent="0.35">
      <c r="A3782" t="s">
        <v>151</v>
      </c>
      <c r="B3782" t="s">
        <v>572</v>
      </c>
      <c r="C3782" t="s">
        <v>573</v>
      </c>
      <c r="D3782" t="s">
        <v>170</v>
      </c>
      <c r="E3782" t="s">
        <v>292</v>
      </c>
      <c r="F3782" s="328"/>
      <c r="G3782" s="328"/>
      <c r="H3782" s="328"/>
      <c r="I3782" s="328">
        <v>0</v>
      </c>
      <c r="J3782" s="328"/>
      <c r="K3782" s="328"/>
      <c r="L3782" s="328"/>
      <c r="M3782" s="328"/>
    </row>
    <row r="3783" spans="1:13" x14ac:dyDescent="0.35">
      <c r="A3783" t="s">
        <v>151</v>
      </c>
      <c r="B3783" t="s">
        <v>574</v>
      </c>
      <c r="C3783" t="s">
        <v>575</v>
      </c>
      <c r="D3783" t="s">
        <v>170</v>
      </c>
      <c r="E3783" t="s">
        <v>292</v>
      </c>
      <c r="F3783" s="328"/>
      <c r="G3783" s="328"/>
      <c r="H3783" s="328"/>
      <c r="I3783" s="328">
        <v>0</v>
      </c>
      <c r="J3783" s="328"/>
      <c r="K3783" s="328"/>
      <c r="L3783" s="328"/>
      <c r="M3783" s="328"/>
    </row>
    <row r="3784" spans="1:13" x14ac:dyDescent="0.35">
      <c r="A3784" t="s">
        <v>151</v>
      </c>
      <c r="B3784" t="s">
        <v>576</v>
      </c>
      <c r="C3784" t="s">
        <v>577</v>
      </c>
      <c r="D3784" t="s">
        <v>170</v>
      </c>
      <c r="E3784" t="s">
        <v>292</v>
      </c>
      <c r="F3784" s="328"/>
      <c r="G3784" s="328"/>
      <c r="H3784" s="328"/>
      <c r="I3784" s="328">
        <v>0.85399999999999998</v>
      </c>
      <c r="J3784" s="328"/>
      <c r="K3784" s="328"/>
      <c r="L3784" s="328"/>
      <c r="M3784" s="328"/>
    </row>
    <row r="3785" spans="1:13" x14ac:dyDescent="0.35">
      <c r="A3785" t="s">
        <v>151</v>
      </c>
      <c r="B3785" t="s">
        <v>578</v>
      </c>
      <c r="C3785" t="s">
        <v>579</v>
      </c>
      <c r="D3785" t="s">
        <v>170</v>
      </c>
      <c r="E3785" t="s">
        <v>292</v>
      </c>
      <c r="F3785" s="328"/>
      <c r="G3785" s="328"/>
      <c r="H3785" s="328"/>
      <c r="I3785" s="328">
        <v>-0.61799999999999999</v>
      </c>
      <c r="J3785" s="328"/>
      <c r="K3785" s="328"/>
      <c r="L3785" s="328"/>
      <c r="M3785" s="328"/>
    </row>
    <row r="3786" spans="1:13" x14ac:dyDescent="0.35">
      <c r="A3786" t="s">
        <v>151</v>
      </c>
      <c r="B3786" t="s">
        <v>580</v>
      </c>
      <c r="C3786" t="s">
        <v>581</v>
      </c>
      <c r="D3786" t="s">
        <v>170</v>
      </c>
      <c r="E3786" t="s">
        <v>292</v>
      </c>
      <c r="F3786" s="328"/>
      <c r="G3786" s="328"/>
      <c r="H3786" s="328"/>
      <c r="I3786" s="328">
        <v>0</v>
      </c>
      <c r="J3786" s="328"/>
      <c r="K3786" s="328"/>
      <c r="L3786" s="328"/>
      <c r="M3786" s="328"/>
    </row>
    <row r="3787" spans="1:13" x14ac:dyDescent="0.35">
      <c r="A3787" t="s">
        <v>151</v>
      </c>
      <c r="B3787" t="s">
        <v>582</v>
      </c>
      <c r="C3787" t="s">
        <v>583</v>
      </c>
      <c r="D3787" t="s">
        <v>170</v>
      </c>
      <c r="E3787" t="s">
        <v>292</v>
      </c>
      <c r="F3787" s="328"/>
      <c r="G3787" s="328"/>
      <c r="H3787" s="328"/>
      <c r="I3787" s="328">
        <v>0</v>
      </c>
      <c r="J3787" s="328"/>
      <c r="K3787" s="328"/>
      <c r="L3787" s="328"/>
      <c r="M3787" s="328"/>
    </row>
    <row r="3788" spans="1:13" x14ac:dyDescent="0.35">
      <c r="A3788" t="s">
        <v>151</v>
      </c>
      <c r="B3788" t="s">
        <v>584</v>
      </c>
      <c r="C3788" t="s">
        <v>585</v>
      </c>
      <c r="D3788" t="s">
        <v>170</v>
      </c>
      <c r="E3788" t="s">
        <v>292</v>
      </c>
      <c r="F3788" s="328"/>
      <c r="G3788" s="328"/>
      <c r="H3788" s="328"/>
      <c r="I3788" s="328">
        <v>0</v>
      </c>
      <c r="J3788" s="328"/>
      <c r="K3788" s="328"/>
      <c r="L3788" s="328"/>
      <c r="M3788" s="328"/>
    </row>
    <row r="3789" spans="1:13" x14ac:dyDescent="0.35">
      <c r="A3789" t="s">
        <v>151</v>
      </c>
      <c r="B3789" t="s">
        <v>586</v>
      </c>
      <c r="C3789" t="s">
        <v>587</v>
      </c>
      <c r="D3789" t="s">
        <v>170</v>
      </c>
      <c r="E3789" t="s">
        <v>292</v>
      </c>
      <c r="F3789" s="328"/>
      <c r="G3789" s="328"/>
      <c r="H3789" s="328"/>
      <c r="I3789" s="328">
        <v>0.85399999999999998</v>
      </c>
      <c r="J3789" s="328"/>
      <c r="K3789" s="328"/>
      <c r="L3789" s="328"/>
      <c r="M3789" s="328"/>
    </row>
    <row r="3790" spans="1:13" x14ac:dyDescent="0.35">
      <c r="A3790" t="s">
        <v>151</v>
      </c>
      <c r="B3790" t="s">
        <v>588</v>
      </c>
      <c r="C3790" t="s">
        <v>589</v>
      </c>
      <c r="D3790" t="s">
        <v>170</v>
      </c>
      <c r="E3790" t="s">
        <v>292</v>
      </c>
      <c r="F3790" s="328"/>
      <c r="G3790" s="328"/>
      <c r="H3790" s="328"/>
      <c r="I3790" s="328">
        <v>-0.61799999999999999</v>
      </c>
      <c r="J3790" s="328"/>
      <c r="K3790" s="328"/>
      <c r="L3790" s="328"/>
      <c r="M3790" s="328"/>
    </row>
    <row r="3791" spans="1:13" x14ac:dyDescent="0.35">
      <c r="A3791" t="s">
        <v>151</v>
      </c>
      <c r="B3791" t="s">
        <v>590</v>
      </c>
      <c r="C3791" t="s">
        <v>591</v>
      </c>
      <c r="D3791" t="s">
        <v>170</v>
      </c>
      <c r="E3791" t="s">
        <v>292</v>
      </c>
      <c r="F3791" s="328"/>
      <c r="G3791" s="328"/>
      <c r="H3791" s="328"/>
      <c r="I3791" s="328">
        <v>0</v>
      </c>
      <c r="J3791" s="328"/>
      <c r="K3791" s="328"/>
      <c r="L3791" s="328"/>
      <c r="M3791" s="328"/>
    </row>
    <row r="3792" spans="1:13" x14ac:dyDescent="0.35">
      <c r="A3792" t="s">
        <v>151</v>
      </c>
      <c r="B3792" t="s">
        <v>592</v>
      </c>
      <c r="C3792" t="s">
        <v>593</v>
      </c>
      <c r="D3792" t="s">
        <v>170</v>
      </c>
      <c r="E3792" t="s">
        <v>292</v>
      </c>
      <c r="F3792" s="328"/>
      <c r="G3792" s="328"/>
      <c r="H3792" s="328"/>
      <c r="I3792" s="328">
        <v>0</v>
      </c>
      <c r="J3792" s="328"/>
      <c r="K3792" s="328"/>
      <c r="L3792" s="328"/>
      <c r="M3792" s="328"/>
    </row>
    <row r="3793" spans="1:13" x14ac:dyDescent="0.35">
      <c r="A3793" t="s">
        <v>151</v>
      </c>
      <c r="B3793" t="s">
        <v>594</v>
      </c>
      <c r="C3793" t="s">
        <v>595</v>
      </c>
      <c r="D3793" t="s">
        <v>170</v>
      </c>
      <c r="E3793" t="s">
        <v>292</v>
      </c>
      <c r="F3793" s="328"/>
      <c r="G3793" s="328"/>
      <c r="H3793" s="328"/>
      <c r="I3793" s="328">
        <v>0</v>
      </c>
      <c r="J3793" s="328"/>
      <c r="K3793" s="328"/>
      <c r="L3793" s="328"/>
      <c r="M3793" s="328"/>
    </row>
    <row r="3794" spans="1:13" x14ac:dyDescent="0.35">
      <c r="A3794" t="s">
        <v>151</v>
      </c>
      <c r="B3794" t="s">
        <v>596</v>
      </c>
      <c r="C3794" t="s">
        <v>597</v>
      </c>
      <c r="D3794" t="s">
        <v>170</v>
      </c>
      <c r="E3794" t="s">
        <v>292</v>
      </c>
      <c r="F3794" s="328"/>
      <c r="G3794" s="328"/>
      <c r="H3794" s="328"/>
      <c r="I3794" s="328">
        <v>0.37093917561290601</v>
      </c>
      <c r="J3794" s="328"/>
      <c r="K3794" s="328"/>
      <c r="L3794" s="328"/>
      <c r="M3794" s="328"/>
    </row>
    <row r="3795" spans="1:13" x14ac:dyDescent="0.35">
      <c r="A3795" t="s">
        <v>151</v>
      </c>
      <c r="B3795" t="s">
        <v>598</v>
      </c>
      <c r="C3795" t="s">
        <v>599</v>
      </c>
      <c r="D3795" t="s">
        <v>170</v>
      </c>
      <c r="E3795" t="s">
        <v>292</v>
      </c>
      <c r="F3795" s="328"/>
      <c r="G3795" s="328"/>
      <c r="H3795" s="328"/>
      <c r="I3795" s="328">
        <v>3.1295272775415501</v>
      </c>
      <c r="J3795" s="328"/>
      <c r="K3795" s="328"/>
      <c r="L3795" s="328"/>
      <c r="M3795" s="328"/>
    </row>
    <row r="3796" spans="1:13" x14ac:dyDescent="0.35">
      <c r="A3796" t="s">
        <v>151</v>
      </c>
      <c r="B3796" t="s">
        <v>600</v>
      </c>
      <c r="C3796" t="s">
        <v>601</v>
      </c>
      <c r="D3796" t="s">
        <v>170</v>
      </c>
      <c r="E3796" t="s">
        <v>292</v>
      </c>
      <c r="F3796" s="328"/>
      <c r="G3796" s="328"/>
      <c r="H3796" s="328"/>
      <c r="I3796" s="328">
        <v>0</v>
      </c>
      <c r="J3796" s="328"/>
      <c r="K3796" s="328"/>
      <c r="L3796" s="328"/>
      <c r="M3796" s="328"/>
    </row>
    <row r="3797" spans="1:13" x14ac:dyDescent="0.35">
      <c r="A3797" t="s">
        <v>151</v>
      </c>
      <c r="B3797" t="s">
        <v>602</v>
      </c>
      <c r="C3797" t="s">
        <v>603</v>
      </c>
      <c r="D3797" t="s">
        <v>170</v>
      </c>
      <c r="E3797" t="s">
        <v>292</v>
      </c>
      <c r="F3797" s="328"/>
      <c r="G3797" s="328"/>
      <c r="H3797" s="328"/>
      <c r="I3797" s="328">
        <v>0</v>
      </c>
      <c r="J3797" s="328"/>
      <c r="K3797" s="328"/>
      <c r="L3797" s="328"/>
      <c r="M3797" s="328"/>
    </row>
    <row r="3798" spans="1:13" x14ac:dyDescent="0.35">
      <c r="A3798" t="s">
        <v>151</v>
      </c>
      <c r="B3798" t="s">
        <v>604</v>
      </c>
      <c r="C3798" t="s">
        <v>605</v>
      </c>
      <c r="D3798" t="s">
        <v>170</v>
      </c>
      <c r="E3798" t="s">
        <v>292</v>
      </c>
      <c r="F3798" s="328"/>
      <c r="G3798" s="328"/>
      <c r="H3798" s="328"/>
      <c r="I3798" s="328">
        <v>0</v>
      </c>
      <c r="J3798" s="328"/>
      <c r="K3798" s="328"/>
      <c r="L3798" s="328"/>
      <c r="M3798" s="328"/>
    </row>
    <row r="3799" spans="1:13" x14ac:dyDescent="0.35">
      <c r="A3799" t="s">
        <v>151</v>
      </c>
      <c r="B3799" t="s">
        <v>606</v>
      </c>
      <c r="C3799" t="s">
        <v>607</v>
      </c>
      <c r="D3799" t="s">
        <v>170</v>
      </c>
      <c r="E3799" t="s">
        <v>292</v>
      </c>
      <c r="F3799" s="328"/>
      <c r="G3799" s="328"/>
      <c r="H3799" s="328"/>
      <c r="I3799" s="328">
        <v>0.37093917561290601</v>
      </c>
      <c r="J3799" s="328"/>
      <c r="K3799" s="328"/>
      <c r="L3799" s="328"/>
      <c r="M3799" s="328"/>
    </row>
    <row r="3800" spans="1:13" x14ac:dyDescent="0.35">
      <c r="A3800" t="s">
        <v>151</v>
      </c>
      <c r="B3800" t="s">
        <v>608</v>
      </c>
      <c r="C3800" t="s">
        <v>609</v>
      </c>
      <c r="D3800" t="s">
        <v>170</v>
      </c>
      <c r="E3800" t="s">
        <v>292</v>
      </c>
      <c r="F3800" s="328"/>
      <c r="G3800" s="328"/>
      <c r="H3800" s="328"/>
      <c r="I3800" s="328">
        <v>3.1295272775415501</v>
      </c>
      <c r="J3800" s="328"/>
      <c r="K3800" s="328"/>
      <c r="L3800" s="328"/>
      <c r="M3800" s="328"/>
    </row>
    <row r="3801" spans="1:13" x14ac:dyDescent="0.35">
      <c r="A3801" t="s">
        <v>151</v>
      </c>
      <c r="B3801" t="s">
        <v>610</v>
      </c>
      <c r="C3801" t="s">
        <v>611</v>
      </c>
      <c r="D3801" t="s">
        <v>170</v>
      </c>
      <c r="E3801" t="s">
        <v>292</v>
      </c>
      <c r="F3801" s="328"/>
      <c r="G3801" s="328"/>
      <c r="H3801" s="328"/>
      <c r="I3801" s="328">
        <v>0</v>
      </c>
      <c r="J3801" s="328"/>
      <c r="K3801" s="328"/>
      <c r="L3801" s="328"/>
      <c r="M3801" s="328"/>
    </row>
    <row r="3802" spans="1:13" x14ac:dyDescent="0.35">
      <c r="A3802" t="s">
        <v>151</v>
      </c>
      <c r="B3802" t="s">
        <v>612</v>
      </c>
      <c r="C3802" t="s">
        <v>613</v>
      </c>
      <c r="D3802" t="s">
        <v>170</v>
      </c>
      <c r="E3802" t="s">
        <v>292</v>
      </c>
      <c r="F3802" s="328"/>
      <c r="G3802" s="328"/>
      <c r="H3802" s="328"/>
      <c r="I3802" s="328">
        <v>0</v>
      </c>
      <c r="J3802" s="328"/>
      <c r="K3802" s="328"/>
      <c r="L3802" s="328"/>
      <c r="M3802" s="328"/>
    </row>
    <row r="3803" spans="1:13" x14ac:dyDescent="0.35">
      <c r="A3803" t="s">
        <v>151</v>
      </c>
      <c r="B3803" t="s">
        <v>614</v>
      </c>
      <c r="C3803" t="s">
        <v>615</v>
      </c>
      <c r="D3803" t="s">
        <v>170</v>
      </c>
      <c r="E3803" t="s">
        <v>292</v>
      </c>
      <c r="F3803" s="328"/>
      <c r="G3803" s="328"/>
      <c r="H3803" s="328"/>
      <c r="I3803" s="328">
        <v>0</v>
      </c>
      <c r="J3803" s="328"/>
      <c r="K3803" s="328"/>
      <c r="L3803" s="328"/>
      <c r="M3803" s="328"/>
    </row>
    <row r="3804" spans="1:13" ht="38.25" x14ac:dyDescent="0.35">
      <c r="A3804" t="s">
        <v>151</v>
      </c>
      <c r="B3804" t="s">
        <v>616</v>
      </c>
      <c r="C3804" s="327" t="s">
        <v>617</v>
      </c>
      <c r="D3804" t="s">
        <v>424</v>
      </c>
      <c r="E3804" t="s">
        <v>292</v>
      </c>
      <c r="F3804" s="444"/>
      <c r="G3804" s="444"/>
      <c r="H3804" s="444"/>
      <c r="I3804" s="444">
        <v>241.4</v>
      </c>
      <c r="J3804" s="444"/>
      <c r="K3804" s="444"/>
      <c r="L3804" s="444"/>
      <c r="M3804" s="444"/>
    </row>
    <row r="3805" spans="1:13" ht="25.5" x14ac:dyDescent="0.35">
      <c r="A3805" t="s">
        <v>151</v>
      </c>
      <c r="B3805" t="s">
        <v>618</v>
      </c>
      <c r="C3805" s="327" t="s">
        <v>619</v>
      </c>
      <c r="D3805" t="s">
        <v>424</v>
      </c>
      <c r="E3805" t="s">
        <v>292</v>
      </c>
      <c r="F3805" s="444"/>
      <c r="G3805" s="444"/>
      <c r="H3805" s="444"/>
      <c r="I3805" s="444">
        <v>4.47</v>
      </c>
      <c r="J3805" s="444"/>
      <c r="K3805" s="444"/>
      <c r="L3805" s="444"/>
      <c r="M3805" s="444"/>
    </row>
    <row r="3806" spans="1:13" ht="25.5" x14ac:dyDescent="0.35">
      <c r="A3806" t="s">
        <v>151</v>
      </c>
      <c r="B3806" t="s">
        <v>620</v>
      </c>
      <c r="C3806" s="327" t="s">
        <v>621</v>
      </c>
      <c r="D3806" t="s">
        <v>176</v>
      </c>
      <c r="E3806" t="s">
        <v>292</v>
      </c>
      <c r="F3806" s="445"/>
      <c r="G3806" s="445"/>
      <c r="H3806" s="445"/>
      <c r="I3806" s="445">
        <v>1.8516984258492099E-2</v>
      </c>
      <c r="J3806" s="445"/>
      <c r="K3806" s="445"/>
      <c r="L3806" s="445"/>
      <c r="M3806" s="445"/>
    </row>
    <row r="3807" spans="1:13" x14ac:dyDescent="0.35">
      <c r="A3807" t="s">
        <v>151</v>
      </c>
      <c r="B3807" t="s">
        <v>622</v>
      </c>
      <c r="C3807" t="s">
        <v>623</v>
      </c>
      <c r="D3807" t="s">
        <v>424</v>
      </c>
      <c r="E3807" t="s">
        <v>292</v>
      </c>
      <c r="F3807" s="444"/>
      <c r="G3807" s="444"/>
      <c r="H3807" s="444"/>
      <c r="I3807" s="444">
        <v>206.22</v>
      </c>
      <c r="J3807" s="444"/>
      <c r="K3807" s="444"/>
      <c r="L3807" s="444"/>
      <c r="M3807" s="444"/>
    </row>
    <row r="3808" spans="1:13" x14ac:dyDescent="0.35">
      <c r="A3808" t="s">
        <v>151</v>
      </c>
      <c r="B3808" t="s">
        <v>624</v>
      </c>
      <c r="C3808" t="s">
        <v>625</v>
      </c>
      <c r="D3808" t="s">
        <v>424</v>
      </c>
      <c r="E3808" t="s">
        <v>292</v>
      </c>
      <c r="F3808" s="444"/>
      <c r="G3808" s="444"/>
      <c r="H3808" s="444"/>
      <c r="I3808" s="444">
        <v>8.1</v>
      </c>
      <c r="J3808" s="444"/>
      <c r="K3808" s="444"/>
      <c r="L3808" s="444"/>
      <c r="M3808" s="444"/>
    </row>
    <row r="3809" spans="1:13" x14ac:dyDescent="0.35">
      <c r="A3809" t="s">
        <v>151</v>
      </c>
      <c r="B3809" t="s">
        <v>626</v>
      </c>
      <c r="C3809" t="s">
        <v>627</v>
      </c>
      <c r="D3809" t="s">
        <v>424</v>
      </c>
      <c r="E3809" t="s">
        <v>292</v>
      </c>
      <c r="F3809" s="444"/>
      <c r="G3809" s="444"/>
      <c r="H3809" s="444"/>
      <c r="I3809" s="444">
        <v>164.28</v>
      </c>
      <c r="J3809" s="444"/>
      <c r="K3809" s="444"/>
      <c r="L3809" s="444"/>
      <c r="M3809" s="444"/>
    </row>
    <row r="3810" spans="1:13" x14ac:dyDescent="0.35">
      <c r="A3810" t="s">
        <v>151</v>
      </c>
      <c r="B3810" t="s">
        <v>628</v>
      </c>
      <c r="C3810" t="s">
        <v>629</v>
      </c>
      <c r="D3810" t="s">
        <v>424</v>
      </c>
      <c r="E3810" t="s">
        <v>292</v>
      </c>
      <c r="F3810" s="444"/>
      <c r="G3810" s="444"/>
      <c r="H3810" s="444"/>
      <c r="I3810" s="444">
        <v>8.0500000000000007</v>
      </c>
      <c r="J3810" s="444"/>
      <c r="K3810" s="444"/>
      <c r="L3810" s="444"/>
      <c r="M3810" s="444"/>
    </row>
    <row r="3811" spans="1:13" x14ac:dyDescent="0.35">
      <c r="A3811" t="s">
        <v>151</v>
      </c>
      <c r="B3811" t="s">
        <v>630</v>
      </c>
      <c r="C3811" t="s">
        <v>631</v>
      </c>
      <c r="D3811" t="s">
        <v>188</v>
      </c>
      <c r="E3811" t="s">
        <v>292</v>
      </c>
      <c r="F3811" s="446"/>
      <c r="G3811" s="446"/>
      <c r="H3811" s="446"/>
      <c r="I3811" s="446">
        <v>738308</v>
      </c>
      <c r="J3811" s="446"/>
      <c r="K3811" s="446"/>
      <c r="L3811" s="446"/>
      <c r="M3811" s="446"/>
    </row>
    <row r="3812" spans="1:13" x14ac:dyDescent="0.35">
      <c r="A3812" t="s">
        <v>151</v>
      </c>
      <c r="B3812" t="s">
        <v>632</v>
      </c>
      <c r="C3812" t="s">
        <v>633</v>
      </c>
      <c r="D3812" t="s">
        <v>188</v>
      </c>
      <c r="E3812" t="s">
        <v>292</v>
      </c>
      <c r="F3812" s="446"/>
      <c r="G3812" s="446"/>
      <c r="H3812" s="446"/>
      <c r="I3812" s="446">
        <v>0</v>
      </c>
      <c r="J3812" s="446"/>
      <c r="K3812" s="446"/>
      <c r="L3812" s="446"/>
      <c r="M3812" s="446"/>
    </row>
    <row r="3813" spans="1:13" x14ac:dyDescent="0.35">
      <c r="A3813" t="s">
        <v>151</v>
      </c>
      <c r="B3813" t="s">
        <v>634</v>
      </c>
      <c r="C3813" t="s">
        <v>635</v>
      </c>
      <c r="D3813" t="s">
        <v>636</v>
      </c>
      <c r="E3813" t="s">
        <v>292</v>
      </c>
      <c r="F3813" s="446"/>
      <c r="G3813" s="446"/>
      <c r="H3813" s="446"/>
      <c r="I3813" s="446">
        <v>0</v>
      </c>
      <c r="J3813" s="446"/>
      <c r="K3813" s="446"/>
      <c r="L3813" s="446"/>
      <c r="M3813" s="446"/>
    </row>
    <row r="3814" spans="1:13" x14ac:dyDescent="0.35">
      <c r="A3814" t="s">
        <v>151</v>
      </c>
      <c r="B3814" t="s">
        <v>637</v>
      </c>
      <c r="C3814" t="s">
        <v>638</v>
      </c>
      <c r="D3814" t="s">
        <v>636</v>
      </c>
      <c r="E3814" t="s">
        <v>292</v>
      </c>
      <c r="F3814" s="446"/>
      <c r="G3814" s="446"/>
      <c r="H3814" s="446"/>
      <c r="I3814" s="446">
        <v>0</v>
      </c>
      <c r="J3814" s="446"/>
      <c r="K3814" s="446"/>
      <c r="L3814" s="446"/>
      <c r="M3814" s="446"/>
    </row>
    <row r="3815" spans="1:13" x14ac:dyDescent="0.35">
      <c r="A3815" t="s">
        <v>151</v>
      </c>
      <c r="B3815" t="s">
        <v>639</v>
      </c>
      <c r="C3815" t="s">
        <v>640</v>
      </c>
      <c r="D3815" t="s">
        <v>176</v>
      </c>
      <c r="E3815" t="s">
        <v>292</v>
      </c>
      <c r="F3815" s="445"/>
      <c r="G3815" s="445"/>
      <c r="H3815" s="445"/>
      <c r="I3815" s="445"/>
      <c r="J3815" s="445"/>
      <c r="K3815" s="445"/>
      <c r="L3815" s="445"/>
      <c r="M3815" s="445"/>
    </row>
    <row r="3816" spans="1:13" x14ac:dyDescent="0.35">
      <c r="A3816" t="s">
        <v>151</v>
      </c>
      <c r="B3816" t="s">
        <v>641</v>
      </c>
      <c r="C3816" t="s">
        <v>642</v>
      </c>
      <c r="D3816" t="s">
        <v>636</v>
      </c>
      <c r="E3816" t="s">
        <v>292</v>
      </c>
      <c r="F3816" s="446"/>
      <c r="G3816" s="446"/>
      <c r="H3816" s="446"/>
      <c r="I3816" s="446">
        <v>0</v>
      </c>
      <c r="J3816" s="446"/>
      <c r="K3816" s="446"/>
      <c r="L3816" s="446"/>
      <c r="M3816" s="446"/>
    </row>
    <row r="3817" spans="1:13" x14ac:dyDescent="0.35">
      <c r="A3817" t="s">
        <v>151</v>
      </c>
      <c r="B3817" t="s">
        <v>643</v>
      </c>
      <c r="C3817" t="s">
        <v>644</v>
      </c>
      <c r="D3817" t="s">
        <v>176</v>
      </c>
      <c r="E3817" t="s">
        <v>292</v>
      </c>
      <c r="F3817" s="445"/>
      <c r="G3817" s="445"/>
      <c r="H3817" s="445"/>
      <c r="I3817" s="445"/>
      <c r="J3817" s="445"/>
      <c r="K3817" s="445"/>
      <c r="L3817" s="445"/>
      <c r="M3817" s="445"/>
    </row>
    <row r="3818" spans="1:13" x14ac:dyDescent="0.35">
      <c r="A3818" t="s">
        <v>151</v>
      </c>
      <c r="B3818" t="s">
        <v>645</v>
      </c>
      <c r="C3818" t="s">
        <v>646</v>
      </c>
      <c r="D3818" t="s">
        <v>636</v>
      </c>
      <c r="E3818" t="s">
        <v>292</v>
      </c>
      <c r="F3818" s="446"/>
      <c r="G3818" s="446"/>
      <c r="H3818" s="446"/>
      <c r="I3818" s="446">
        <v>0</v>
      </c>
      <c r="J3818" s="446"/>
      <c r="K3818" s="446"/>
      <c r="L3818" s="446"/>
      <c r="M3818" s="446"/>
    </row>
    <row r="3819" spans="1:13" x14ac:dyDescent="0.35">
      <c r="A3819" t="s">
        <v>151</v>
      </c>
      <c r="B3819" t="s">
        <v>647</v>
      </c>
      <c r="C3819" t="s">
        <v>648</v>
      </c>
      <c r="D3819" t="s">
        <v>176</v>
      </c>
      <c r="E3819" t="s">
        <v>292</v>
      </c>
      <c r="F3819" s="445"/>
      <c r="G3819" s="445"/>
      <c r="H3819" s="445"/>
      <c r="I3819" s="445"/>
      <c r="J3819" s="445"/>
      <c r="K3819" s="445"/>
      <c r="L3819" s="445"/>
      <c r="M3819" s="445"/>
    </row>
    <row r="3820" spans="1:13" x14ac:dyDescent="0.35">
      <c r="A3820" t="s">
        <v>151</v>
      </c>
      <c r="B3820" t="s">
        <v>649</v>
      </c>
      <c r="C3820" t="s">
        <v>650</v>
      </c>
      <c r="D3820" t="s">
        <v>176</v>
      </c>
      <c r="E3820" t="s">
        <v>292</v>
      </c>
      <c r="F3820" s="445"/>
      <c r="G3820" s="445"/>
      <c r="H3820" s="445"/>
      <c r="I3820" s="445">
        <v>0</v>
      </c>
      <c r="J3820" s="445"/>
      <c r="K3820" s="445"/>
      <c r="L3820" s="445"/>
      <c r="M3820" s="445"/>
    </row>
    <row r="3821" spans="1:13" x14ac:dyDescent="0.35">
      <c r="A3821" t="s">
        <v>151</v>
      </c>
      <c r="B3821" t="s">
        <v>651</v>
      </c>
      <c r="C3821" t="s">
        <v>652</v>
      </c>
      <c r="D3821" t="s">
        <v>176</v>
      </c>
      <c r="E3821" t="s">
        <v>292</v>
      </c>
      <c r="F3821" s="445"/>
      <c r="G3821" s="445"/>
      <c r="H3821" s="445"/>
      <c r="I3821" s="445">
        <v>0</v>
      </c>
      <c r="J3821" s="445"/>
      <c r="K3821" s="445"/>
      <c r="L3821" s="445"/>
      <c r="M3821" s="445"/>
    </row>
    <row r="3822" spans="1:13" x14ac:dyDescent="0.35">
      <c r="A3822" t="s">
        <v>151</v>
      </c>
      <c r="B3822" t="s">
        <v>653</v>
      </c>
      <c r="C3822" t="s">
        <v>654</v>
      </c>
      <c r="D3822" t="s">
        <v>176</v>
      </c>
      <c r="E3822" t="s">
        <v>292</v>
      </c>
      <c r="F3822" s="445"/>
      <c r="G3822" s="445"/>
      <c r="H3822" s="445"/>
      <c r="I3822" s="445">
        <v>0</v>
      </c>
      <c r="J3822" s="445"/>
      <c r="K3822" s="445"/>
      <c r="L3822" s="445"/>
      <c r="M3822" s="445"/>
    </row>
    <row r="3823" spans="1:13" x14ac:dyDescent="0.35">
      <c r="A3823" t="s">
        <v>151</v>
      </c>
      <c r="B3823" t="s">
        <v>655</v>
      </c>
      <c r="C3823" t="s">
        <v>656</v>
      </c>
      <c r="D3823" t="s">
        <v>189</v>
      </c>
      <c r="E3823" t="s">
        <v>292</v>
      </c>
      <c r="F3823" s="446"/>
      <c r="G3823" s="446"/>
      <c r="H3823" s="446"/>
      <c r="I3823" s="446">
        <v>0</v>
      </c>
      <c r="J3823" s="446"/>
      <c r="K3823" s="446"/>
      <c r="L3823" s="446"/>
      <c r="M3823" s="446"/>
    </row>
    <row r="3824" spans="1:13" x14ac:dyDescent="0.35">
      <c r="A3824" t="s">
        <v>151</v>
      </c>
      <c r="B3824" t="s">
        <v>657</v>
      </c>
      <c r="C3824" t="s">
        <v>658</v>
      </c>
      <c r="D3824" t="s">
        <v>170</v>
      </c>
      <c r="E3824" t="s">
        <v>292</v>
      </c>
      <c r="F3824" s="328"/>
      <c r="G3824" s="328"/>
      <c r="H3824" s="328"/>
      <c r="I3824" s="328">
        <v>1.33888E-3</v>
      </c>
      <c r="J3824" s="328"/>
      <c r="K3824" s="328"/>
      <c r="L3824" s="328"/>
      <c r="M3824" s="328"/>
    </row>
    <row r="3825" spans="1:13" x14ac:dyDescent="0.35">
      <c r="A3825" t="s">
        <v>151</v>
      </c>
      <c r="B3825" t="s">
        <v>659</v>
      </c>
      <c r="C3825" t="s">
        <v>660</v>
      </c>
      <c r="D3825" t="s">
        <v>170</v>
      </c>
      <c r="E3825" t="s">
        <v>292</v>
      </c>
      <c r="F3825" s="328"/>
      <c r="G3825" s="328"/>
      <c r="H3825" s="328"/>
      <c r="I3825" s="328">
        <v>0</v>
      </c>
      <c r="J3825" s="328"/>
      <c r="K3825" s="328"/>
      <c r="L3825" s="328"/>
      <c r="M3825" s="328"/>
    </row>
  </sheetData>
  <pageMargins left="0.70866141732283472" right="0.70866141732283472" top="0.74803149606299213" bottom="0.74803149606299213" header="0.31496062992125984" footer="0.31496062992125984"/>
  <pageSetup paperSize="9" scale="76" fitToHeight="0" orientation="landscape" r:id="rId1"/>
  <headerFooter>
    <oddHeader>&amp;L&amp;F&amp;C&amp;A&amp;ROFFICIAL</oddHeader>
    <oddFooter>&amp;LPrinted on &amp;D at &amp;T&amp;C&amp;P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DB8E"/>
    <pageSetUpPr fitToPage="1"/>
  </sheetPr>
  <dimension ref="A1:P3825"/>
  <sheetViews>
    <sheetView zoomScaleNormal="100" workbookViewId="0">
      <pane xSplit="5" ySplit="2" topLeftCell="F3" activePane="bottomRight" state="frozen"/>
      <selection pane="topRight" activeCell="E12" sqref="E12"/>
      <selection pane="bottomLeft" activeCell="E12" sqref="E12"/>
      <selection pane="bottomRight" activeCell="F3" sqref="F3"/>
    </sheetView>
  </sheetViews>
  <sheetFormatPr defaultColWidth="9" defaultRowHeight="12.75" x14ac:dyDescent="0.35"/>
  <cols>
    <col min="1" max="1" width="4.265625" customWidth="1"/>
    <col min="2" max="2" width="16" bestFit="1" customWidth="1"/>
    <col min="3" max="3" width="72.86328125" customWidth="1"/>
    <col min="4" max="4" width="3" customWidth="1"/>
    <col min="5" max="5" width="16.73046875" customWidth="1"/>
    <col min="6" max="13" width="10.59765625" style="346" customWidth="1"/>
    <col min="14" max="14" width="23.73046875" style="346" customWidth="1"/>
    <col min="15" max="15" width="34" customWidth="1"/>
    <col min="16" max="16" width="75.59765625" customWidth="1"/>
  </cols>
  <sheetData>
    <row r="1" spans="1:16" x14ac:dyDescent="0.35">
      <c r="C1" t="s">
        <v>279</v>
      </c>
    </row>
    <row r="2" spans="1:16" x14ac:dyDescent="0.35">
      <c r="A2" t="s">
        <v>115</v>
      </c>
      <c r="B2" t="s">
        <v>280</v>
      </c>
      <c r="C2" t="s">
        <v>281</v>
      </c>
      <c r="D2" t="s">
        <v>168</v>
      </c>
      <c r="E2" t="s">
        <v>282</v>
      </c>
      <c r="F2" s="346" t="s">
        <v>283</v>
      </c>
      <c r="G2" s="346" t="s">
        <v>284</v>
      </c>
      <c r="H2" s="346" t="s">
        <v>285</v>
      </c>
      <c r="I2" s="346" t="s">
        <v>208</v>
      </c>
      <c r="J2" s="346" t="s">
        <v>286</v>
      </c>
      <c r="K2" s="346" t="s">
        <v>287</v>
      </c>
      <c r="L2" s="346" t="s">
        <v>288</v>
      </c>
      <c r="M2" s="346" t="s">
        <v>289</v>
      </c>
      <c r="N2" t="s">
        <v>666</v>
      </c>
      <c r="O2" t="s">
        <v>667</v>
      </c>
      <c r="P2" s="387" t="s">
        <v>668</v>
      </c>
    </row>
    <row r="4" spans="1:16" x14ac:dyDescent="0.35">
      <c r="A4" t="s">
        <v>117</v>
      </c>
      <c r="B4" t="s">
        <v>290</v>
      </c>
      <c r="C4" t="s">
        <v>291</v>
      </c>
      <c r="D4" t="s">
        <v>170</v>
      </c>
      <c r="E4" t="s">
        <v>292</v>
      </c>
      <c r="F4" s="519"/>
      <c r="G4" s="519"/>
      <c r="H4" s="519"/>
      <c r="I4" s="519"/>
      <c r="J4" s="519"/>
      <c r="K4" s="519"/>
      <c r="L4" s="519"/>
      <c r="M4" s="519"/>
      <c r="N4" s="519"/>
    </row>
    <row r="5" spans="1:16" x14ac:dyDescent="0.35">
      <c r="A5" t="s">
        <v>117</v>
      </c>
      <c r="B5" t="s">
        <v>293</v>
      </c>
      <c r="C5" t="s">
        <v>294</v>
      </c>
      <c r="D5" t="s">
        <v>172</v>
      </c>
      <c r="E5" t="s">
        <v>292</v>
      </c>
      <c r="F5" s="519"/>
      <c r="G5" s="519"/>
      <c r="H5" s="519"/>
      <c r="I5" s="519"/>
      <c r="J5" s="519"/>
      <c r="K5" s="519"/>
      <c r="L5" s="519"/>
      <c r="M5" s="519"/>
      <c r="N5" s="519"/>
    </row>
    <row r="6" spans="1:16" x14ac:dyDescent="0.35">
      <c r="A6" t="s">
        <v>117</v>
      </c>
      <c r="B6" t="s">
        <v>295</v>
      </c>
      <c r="C6" t="s">
        <v>296</v>
      </c>
      <c r="D6" t="s">
        <v>188</v>
      </c>
      <c r="E6" t="s">
        <v>292</v>
      </c>
      <c r="F6" s="518"/>
      <c r="G6" s="518"/>
      <c r="H6" s="518"/>
      <c r="I6" s="518"/>
      <c r="J6" s="518"/>
      <c r="K6" s="518"/>
      <c r="L6" s="518"/>
      <c r="M6" s="518"/>
      <c r="N6" s="518"/>
    </row>
    <row r="7" spans="1:16" x14ac:dyDescent="0.35">
      <c r="A7" t="s">
        <v>117</v>
      </c>
      <c r="B7" t="s">
        <v>297</v>
      </c>
      <c r="C7" t="s">
        <v>298</v>
      </c>
      <c r="D7" t="s">
        <v>205</v>
      </c>
      <c r="E7" t="s">
        <v>292</v>
      </c>
    </row>
    <row r="8" spans="1:16" x14ac:dyDescent="0.35">
      <c r="A8" t="s">
        <v>117</v>
      </c>
      <c r="B8" t="s">
        <v>300</v>
      </c>
      <c r="C8" t="s">
        <v>301</v>
      </c>
      <c r="D8" t="s">
        <v>170</v>
      </c>
      <c r="E8" t="s">
        <v>292</v>
      </c>
      <c r="F8" s="519"/>
      <c r="G8" s="519"/>
      <c r="H8" s="519"/>
      <c r="I8" s="519"/>
      <c r="J8" s="519"/>
      <c r="K8" s="519"/>
      <c r="L8" s="519"/>
      <c r="M8" s="519"/>
      <c r="N8" s="519"/>
    </row>
    <row r="9" spans="1:16" x14ac:dyDescent="0.35">
      <c r="A9" t="s">
        <v>117</v>
      </c>
      <c r="B9" t="s">
        <v>302</v>
      </c>
      <c r="C9" t="s">
        <v>303</v>
      </c>
      <c r="D9" t="s">
        <v>170</v>
      </c>
      <c r="E9" t="s">
        <v>292</v>
      </c>
      <c r="F9" s="519"/>
      <c r="G9" s="519"/>
      <c r="H9" s="519"/>
      <c r="I9" s="519"/>
      <c r="J9" s="519"/>
      <c r="K9" s="519"/>
      <c r="L9" s="519"/>
      <c r="M9" s="519"/>
      <c r="N9" s="519"/>
    </row>
    <row r="10" spans="1:16" x14ac:dyDescent="0.35">
      <c r="A10" t="s">
        <v>117</v>
      </c>
      <c r="B10" t="s">
        <v>304</v>
      </c>
      <c r="C10" t="s">
        <v>305</v>
      </c>
      <c r="D10" t="s">
        <v>186</v>
      </c>
      <c r="E10" t="s">
        <v>292</v>
      </c>
      <c r="F10" s="518"/>
      <c r="G10" s="518"/>
      <c r="H10" s="518"/>
      <c r="I10" s="518"/>
      <c r="J10" s="518"/>
      <c r="K10" s="518"/>
      <c r="L10" s="518"/>
      <c r="M10" s="518"/>
      <c r="N10" s="518"/>
    </row>
    <row r="11" spans="1:16" x14ac:dyDescent="0.35">
      <c r="A11" t="s">
        <v>117</v>
      </c>
      <c r="B11" t="s">
        <v>306</v>
      </c>
      <c r="C11" t="s">
        <v>307</v>
      </c>
      <c r="D11" t="s">
        <v>205</v>
      </c>
      <c r="E11" t="s">
        <v>292</v>
      </c>
    </row>
    <row r="12" spans="1:16" x14ac:dyDescent="0.35">
      <c r="A12" t="s">
        <v>117</v>
      </c>
      <c r="B12" t="s">
        <v>309</v>
      </c>
      <c r="C12" t="s">
        <v>310</v>
      </c>
      <c r="D12" t="s">
        <v>170</v>
      </c>
      <c r="E12" t="s">
        <v>292</v>
      </c>
      <c r="F12" s="519"/>
      <c r="G12" s="519"/>
      <c r="H12" s="519"/>
      <c r="I12" s="519"/>
      <c r="J12" s="519"/>
      <c r="K12" s="519"/>
      <c r="L12" s="519"/>
      <c r="M12" s="519"/>
      <c r="N12" s="519"/>
    </row>
    <row r="13" spans="1:16" x14ac:dyDescent="0.35">
      <c r="A13" t="s">
        <v>117</v>
      </c>
      <c r="B13" t="s">
        <v>311</v>
      </c>
      <c r="C13" t="s">
        <v>312</v>
      </c>
      <c r="D13" t="s">
        <v>170</v>
      </c>
      <c r="E13" t="s">
        <v>292</v>
      </c>
      <c r="F13" s="519"/>
      <c r="G13" s="519"/>
      <c r="H13" s="519"/>
      <c r="I13" s="519"/>
      <c r="J13" s="519"/>
      <c r="K13" s="519"/>
      <c r="L13" s="519"/>
      <c r="M13" s="519"/>
      <c r="N13" s="519"/>
    </row>
    <row r="14" spans="1:16" x14ac:dyDescent="0.35">
      <c r="A14" t="s">
        <v>117</v>
      </c>
      <c r="B14" t="s">
        <v>313</v>
      </c>
      <c r="C14" t="s">
        <v>314</v>
      </c>
      <c r="D14" t="s">
        <v>189</v>
      </c>
      <c r="E14" t="s">
        <v>292</v>
      </c>
      <c r="F14" s="517"/>
      <c r="G14" s="517"/>
      <c r="H14" s="517"/>
      <c r="I14" s="517"/>
      <c r="J14" s="517"/>
      <c r="K14" s="517"/>
      <c r="L14" s="517"/>
      <c r="M14" s="517"/>
      <c r="N14" s="517"/>
    </row>
    <row r="15" spans="1:16" x14ac:dyDescent="0.35">
      <c r="A15" t="s">
        <v>117</v>
      </c>
      <c r="B15" t="s">
        <v>315</v>
      </c>
      <c r="C15" t="s">
        <v>316</v>
      </c>
      <c r="D15" t="s">
        <v>205</v>
      </c>
      <c r="E15" t="s">
        <v>292</v>
      </c>
    </row>
    <row r="16" spans="1:16" x14ac:dyDescent="0.35">
      <c r="A16" t="s">
        <v>117</v>
      </c>
      <c r="B16" t="s">
        <v>317</v>
      </c>
      <c r="C16" t="s">
        <v>318</v>
      </c>
      <c r="D16" t="s">
        <v>170</v>
      </c>
      <c r="E16" t="s">
        <v>292</v>
      </c>
      <c r="F16" s="519"/>
      <c r="G16" s="519"/>
      <c r="H16" s="519"/>
      <c r="I16" s="519"/>
      <c r="J16" s="519"/>
      <c r="K16" s="519"/>
      <c r="L16" s="519"/>
      <c r="M16" s="519"/>
      <c r="N16" s="519"/>
    </row>
    <row r="17" spans="1:16" x14ac:dyDescent="0.35">
      <c r="A17" t="s">
        <v>117</v>
      </c>
      <c r="B17" t="s">
        <v>319</v>
      </c>
      <c r="C17" t="s">
        <v>320</v>
      </c>
      <c r="D17" t="s">
        <v>170</v>
      </c>
      <c r="E17" t="s">
        <v>292</v>
      </c>
      <c r="F17" s="519"/>
      <c r="G17" s="519"/>
      <c r="H17" s="519"/>
      <c r="I17" s="519"/>
      <c r="J17" s="519"/>
      <c r="K17" s="519"/>
      <c r="L17" s="519"/>
      <c r="M17" s="519"/>
      <c r="N17" s="519"/>
    </row>
    <row r="18" spans="1:16" x14ac:dyDescent="0.35">
      <c r="A18" t="s">
        <v>117</v>
      </c>
      <c r="B18" t="s">
        <v>321</v>
      </c>
      <c r="C18" t="s">
        <v>322</v>
      </c>
      <c r="D18" t="s">
        <v>189</v>
      </c>
      <c r="E18" t="s">
        <v>292</v>
      </c>
      <c r="F18" s="517"/>
      <c r="G18" s="517"/>
      <c r="H18" s="517"/>
      <c r="I18" s="517"/>
      <c r="J18" s="517"/>
      <c r="K18" s="517"/>
      <c r="L18" s="517"/>
      <c r="M18" s="517"/>
      <c r="N18" s="517"/>
    </row>
    <row r="19" spans="1:16" x14ac:dyDescent="0.35">
      <c r="A19" t="s">
        <v>117</v>
      </c>
      <c r="B19" t="s">
        <v>323</v>
      </c>
      <c r="C19" t="s">
        <v>324</v>
      </c>
      <c r="D19" t="s">
        <v>205</v>
      </c>
      <c r="E19" t="s">
        <v>292</v>
      </c>
    </row>
    <row r="20" spans="1:16" x14ac:dyDescent="0.35">
      <c r="A20" t="s">
        <v>117</v>
      </c>
      <c r="B20" t="s">
        <v>325</v>
      </c>
      <c r="C20" t="s">
        <v>326</v>
      </c>
      <c r="D20" t="s">
        <v>170</v>
      </c>
      <c r="E20" t="s">
        <v>292</v>
      </c>
      <c r="F20" s="519"/>
      <c r="G20" s="519"/>
      <c r="H20" s="519"/>
      <c r="I20" s="519"/>
      <c r="J20" s="519"/>
      <c r="K20" s="519"/>
      <c r="L20" s="519"/>
      <c r="M20" s="519"/>
      <c r="N20" s="519"/>
    </row>
    <row r="21" spans="1:16" x14ac:dyDescent="0.35">
      <c r="A21" t="s">
        <v>117</v>
      </c>
      <c r="B21" t="s">
        <v>327</v>
      </c>
      <c r="C21" t="s">
        <v>328</v>
      </c>
      <c r="D21" t="s">
        <v>170</v>
      </c>
      <c r="E21" t="s">
        <v>292</v>
      </c>
      <c r="F21" s="519"/>
      <c r="G21" s="519"/>
      <c r="H21" s="519"/>
      <c r="I21" s="519"/>
      <c r="J21" s="519"/>
      <c r="K21" s="519"/>
      <c r="L21" s="519"/>
      <c r="M21" s="519"/>
      <c r="N21" s="519"/>
    </row>
    <row r="22" spans="1:16" x14ac:dyDescent="0.35">
      <c r="A22" t="s">
        <v>117</v>
      </c>
      <c r="B22" t="s">
        <v>329</v>
      </c>
      <c r="C22" t="s">
        <v>330</v>
      </c>
      <c r="D22" t="s">
        <v>188</v>
      </c>
      <c r="E22" t="s">
        <v>292</v>
      </c>
      <c r="F22" s="517"/>
      <c r="G22" s="517"/>
      <c r="H22" s="517"/>
      <c r="I22" s="517">
        <v>130.56005646509615</v>
      </c>
      <c r="J22" s="517"/>
      <c r="K22" s="517"/>
      <c r="L22" s="517"/>
      <c r="M22" s="517"/>
      <c r="N22" s="517"/>
      <c r="O22" s="678" t="s">
        <v>669</v>
      </c>
      <c r="P22" t="s">
        <v>670</v>
      </c>
    </row>
    <row r="23" spans="1:16" x14ac:dyDescent="0.35">
      <c r="A23" t="s">
        <v>117</v>
      </c>
      <c r="B23" t="s">
        <v>331</v>
      </c>
      <c r="C23" t="s">
        <v>332</v>
      </c>
      <c r="D23" t="s">
        <v>205</v>
      </c>
      <c r="E23" t="s">
        <v>292</v>
      </c>
    </row>
    <row r="24" spans="1:16" x14ac:dyDescent="0.35">
      <c r="A24" t="s">
        <v>117</v>
      </c>
      <c r="B24" t="s">
        <v>333</v>
      </c>
      <c r="C24" t="s">
        <v>334</v>
      </c>
      <c r="D24" t="s">
        <v>170</v>
      </c>
      <c r="E24" t="s">
        <v>292</v>
      </c>
      <c r="F24" s="519"/>
      <c r="G24" s="519"/>
      <c r="H24" s="519"/>
      <c r="I24" s="519"/>
      <c r="J24" s="519"/>
      <c r="K24" s="519"/>
      <c r="L24" s="519"/>
      <c r="M24" s="519"/>
      <c r="N24" s="519"/>
    </row>
    <row r="25" spans="1:16" x14ac:dyDescent="0.35">
      <c r="A25" t="s">
        <v>117</v>
      </c>
      <c r="B25" t="s">
        <v>335</v>
      </c>
      <c r="C25" t="s">
        <v>336</v>
      </c>
      <c r="D25" t="s">
        <v>170</v>
      </c>
      <c r="E25" t="s">
        <v>292</v>
      </c>
      <c r="F25" s="519"/>
      <c r="G25" s="519"/>
      <c r="H25" s="519"/>
      <c r="I25" s="519"/>
      <c r="J25" s="519"/>
      <c r="K25" s="519"/>
      <c r="L25" s="519"/>
      <c r="M25" s="519"/>
      <c r="N25" s="519"/>
    </row>
    <row r="26" spans="1:16" x14ac:dyDescent="0.35">
      <c r="A26" t="s">
        <v>117</v>
      </c>
      <c r="B26" t="s">
        <v>337</v>
      </c>
      <c r="C26" t="s">
        <v>338</v>
      </c>
      <c r="D26" t="s">
        <v>189</v>
      </c>
      <c r="E26" t="s">
        <v>292</v>
      </c>
      <c r="F26" s="518"/>
      <c r="G26" s="518"/>
      <c r="H26" s="518"/>
      <c r="I26" s="518"/>
      <c r="J26" s="518"/>
      <c r="K26" s="518"/>
      <c r="L26" s="518"/>
      <c r="M26" s="518"/>
      <c r="N26" s="518"/>
    </row>
    <row r="27" spans="1:16" x14ac:dyDescent="0.35">
      <c r="A27" t="s">
        <v>117</v>
      </c>
      <c r="B27" t="s">
        <v>339</v>
      </c>
      <c r="C27" t="s">
        <v>340</v>
      </c>
      <c r="D27" t="s">
        <v>205</v>
      </c>
      <c r="E27" t="s">
        <v>292</v>
      </c>
    </row>
    <row r="28" spans="1:16" x14ac:dyDescent="0.35">
      <c r="A28" t="s">
        <v>117</v>
      </c>
      <c r="B28" t="s">
        <v>341</v>
      </c>
      <c r="C28" t="s">
        <v>342</v>
      </c>
      <c r="D28" t="s">
        <v>170</v>
      </c>
      <c r="E28" t="s">
        <v>292</v>
      </c>
      <c r="F28" s="519"/>
      <c r="G28" s="519"/>
      <c r="H28" s="519"/>
      <c r="I28" s="519"/>
      <c r="J28" s="519"/>
      <c r="K28" s="519"/>
      <c r="L28" s="519"/>
      <c r="M28" s="519"/>
      <c r="N28" s="519"/>
    </row>
    <row r="29" spans="1:16" x14ac:dyDescent="0.35">
      <c r="A29" t="s">
        <v>117</v>
      </c>
      <c r="B29" t="s">
        <v>343</v>
      </c>
      <c r="C29" t="s">
        <v>344</v>
      </c>
      <c r="D29" t="s">
        <v>170</v>
      </c>
      <c r="E29" t="s">
        <v>292</v>
      </c>
      <c r="F29" s="519"/>
      <c r="G29" s="519"/>
      <c r="H29" s="519"/>
      <c r="I29" s="519"/>
      <c r="J29" s="519"/>
      <c r="K29" s="519"/>
      <c r="L29" s="519"/>
      <c r="M29" s="519"/>
      <c r="N29" s="519"/>
    </row>
    <row r="30" spans="1:16" x14ac:dyDescent="0.35">
      <c r="A30" t="s">
        <v>117</v>
      </c>
      <c r="B30" t="s">
        <v>345</v>
      </c>
      <c r="C30" t="s">
        <v>346</v>
      </c>
      <c r="D30" t="s">
        <v>188</v>
      </c>
      <c r="E30" t="s">
        <v>292</v>
      </c>
      <c r="F30" s="517"/>
      <c r="G30" s="517"/>
      <c r="H30" s="517"/>
      <c r="I30" s="517"/>
      <c r="J30" s="517"/>
      <c r="K30" s="517"/>
      <c r="L30" s="517"/>
      <c r="M30" s="517"/>
      <c r="N30" s="517"/>
    </row>
    <row r="31" spans="1:16" x14ac:dyDescent="0.35">
      <c r="A31" t="s">
        <v>117</v>
      </c>
      <c r="B31" t="s">
        <v>347</v>
      </c>
      <c r="C31" t="s">
        <v>348</v>
      </c>
      <c r="D31" t="s">
        <v>188</v>
      </c>
      <c r="E31" t="s">
        <v>292</v>
      </c>
      <c r="F31" s="517"/>
      <c r="G31" s="517"/>
      <c r="H31" s="517"/>
      <c r="I31" s="517"/>
      <c r="J31" s="517"/>
      <c r="K31" s="517"/>
      <c r="L31" s="517"/>
      <c r="M31" s="517"/>
      <c r="N31" s="517"/>
    </row>
    <row r="32" spans="1:16" x14ac:dyDescent="0.35">
      <c r="A32" t="s">
        <v>117</v>
      </c>
      <c r="B32" t="s">
        <v>349</v>
      </c>
      <c r="C32" t="s">
        <v>350</v>
      </c>
      <c r="D32" t="s">
        <v>188</v>
      </c>
      <c r="E32" t="s">
        <v>292</v>
      </c>
      <c r="F32" s="518"/>
      <c r="G32" s="518"/>
      <c r="H32" s="518"/>
      <c r="I32" s="518"/>
      <c r="J32" s="518"/>
      <c r="K32" s="518"/>
      <c r="L32" s="518"/>
      <c r="M32" s="518"/>
      <c r="N32" s="518"/>
    </row>
    <row r="33" spans="1:14" x14ac:dyDescent="0.35">
      <c r="A33" t="s">
        <v>117</v>
      </c>
      <c r="B33" t="s">
        <v>351</v>
      </c>
      <c r="C33" t="s">
        <v>352</v>
      </c>
      <c r="D33" t="s">
        <v>205</v>
      </c>
      <c r="E33" t="s">
        <v>292</v>
      </c>
    </row>
    <row r="34" spans="1:14" x14ac:dyDescent="0.35">
      <c r="A34" t="s">
        <v>117</v>
      </c>
      <c r="B34" t="s">
        <v>353</v>
      </c>
      <c r="C34" t="s">
        <v>354</v>
      </c>
      <c r="D34" t="s">
        <v>170</v>
      </c>
      <c r="E34" t="s">
        <v>292</v>
      </c>
      <c r="F34" s="519"/>
      <c r="G34" s="519"/>
      <c r="H34" s="519"/>
      <c r="I34" s="519"/>
      <c r="J34" s="519"/>
      <c r="K34" s="519"/>
      <c r="L34" s="519"/>
      <c r="M34" s="519"/>
      <c r="N34" s="519"/>
    </row>
    <row r="35" spans="1:14" x14ac:dyDescent="0.35">
      <c r="A35" t="s">
        <v>117</v>
      </c>
      <c r="B35" t="s">
        <v>355</v>
      </c>
      <c r="C35" t="s">
        <v>356</v>
      </c>
      <c r="D35" t="s">
        <v>170</v>
      </c>
      <c r="E35" t="s">
        <v>292</v>
      </c>
      <c r="F35" s="519"/>
      <c r="G35" s="519"/>
      <c r="H35" s="519"/>
      <c r="I35" s="519"/>
      <c r="J35" s="519"/>
      <c r="K35" s="519"/>
      <c r="L35" s="519"/>
      <c r="M35" s="519"/>
      <c r="N35" s="519"/>
    </row>
    <row r="36" spans="1:14" x14ac:dyDescent="0.35">
      <c r="A36" t="s">
        <v>117</v>
      </c>
      <c r="B36" t="s">
        <v>357</v>
      </c>
      <c r="C36" t="s">
        <v>358</v>
      </c>
      <c r="D36" t="s">
        <v>188</v>
      </c>
      <c r="E36" t="s">
        <v>292</v>
      </c>
      <c r="F36" s="518"/>
      <c r="G36" s="518"/>
      <c r="H36" s="518"/>
      <c r="I36" s="518"/>
      <c r="J36" s="518"/>
      <c r="K36" s="518"/>
      <c r="L36" s="518"/>
      <c r="M36" s="518"/>
      <c r="N36" s="518"/>
    </row>
    <row r="37" spans="1:14" x14ac:dyDescent="0.35">
      <c r="A37" t="s">
        <v>117</v>
      </c>
      <c r="B37" t="s">
        <v>359</v>
      </c>
      <c r="C37" t="s">
        <v>360</v>
      </c>
      <c r="D37" t="s">
        <v>205</v>
      </c>
      <c r="E37" t="s">
        <v>292</v>
      </c>
    </row>
    <row r="38" spans="1:14" x14ac:dyDescent="0.35">
      <c r="A38" t="s">
        <v>117</v>
      </c>
      <c r="B38" t="s">
        <v>361</v>
      </c>
      <c r="C38" t="s">
        <v>362</v>
      </c>
      <c r="D38" t="s">
        <v>170</v>
      </c>
      <c r="E38" t="s">
        <v>292</v>
      </c>
      <c r="F38" s="519"/>
      <c r="G38" s="519"/>
      <c r="H38" s="519"/>
      <c r="I38" s="519"/>
      <c r="J38" s="519"/>
      <c r="K38" s="519"/>
      <c r="L38" s="519"/>
      <c r="M38" s="519"/>
      <c r="N38" s="519"/>
    </row>
    <row r="39" spans="1:14" x14ac:dyDescent="0.35">
      <c r="A39" t="s">
        <v>117</v>
      </c>
      <c r="B39" t="s">
        <v>363</v>
      </c>
      <c r="C39" t="s">
        <v>364</v>
      </c>
      <c r="D39" t="s">
        <v>170</v>
      </c>
      <c r="E39" t="s">
        <v>292</v>
      </c>
      <c r="F39" s="519"/>
      <c r="G39" s="519"/>
      <c r="H39" s="519"/>
      <c r="I39" s="519"/>
      <c r="J39" s="519"/>
      <c r="K39" s="519"/>
      <c r="L39" s="519"/>
      <c r="M39" s="519"/>
      <c r="N39" s="519"/>
    </row>
    <row r="40" spans="1:14" x14ac:dyDescent="0.35">
      <c r="A40" t="s">
        <v>117</v>
      </c>
      <c r="B40" t="s">
        <v>365</v>
      </c>
      <c r="C40" t="s">
        <v>366</v>
      </c>
      <c r="D40" t="s">
        <v>188</v>
      </c>
      <c r="E40" t="s">
        <v>292</v>
      </c>
      <c r="F40" s="518"/>
      <c r="G40" s="518"/>
      <c r="H40" s="518"/>
      <c r="I40" s="518"/>
      <c r="J40" s="518"/>
      <c r="K40" s="518"/>
      <c r="L40" s="518"/>
      <c r="M40" s="518"/>
      <c r="N40" s="518"/>
    </row>
    <row r="41" spans="1:14" x14ac:dyDescent="0.35">
      <c r="A41" t="s">
        <v>117</v>
      </c>
      <c r="B41" t="s">
        <v>367</v>
      </c>
      <c r="C41" t="s">
        <v>368</v>
      </c>
      <c r="D41" t="s">
        <v>205</v>
      </c>
      <c r="E41" t="s">
        <v>292</v>
      </c>
    </row>
    <row r="42" spans="1:14" x14ac:dyDescent="0.35">
      <c r="A42" t="s">
        <v>117</v>
      </c>
      <c r="B42" t="s">
        <v>369</v>
      </c>
      <c r="C42" t="s">
        <v>370</v>
      </c>
      <c r="D42" t="s">
        <v>170</v>
      </c>
      <c r="E42" t="s">
        <v>292</v>
      </c>
      <c r="F42" s="519"/>
      <c r="G42" s="519"/>
      <c r="H42" s="519"/>
      <c r="I42" s="519"/>
      <c r="J42" s="519"/>
      <c r="K42" s="519"/>
      <c r="L42" s="519"/>
      <c r="M42" s="519"/>
      <c r="N42" s="519"/>
    </row>
    <row r="43" spans="1:14" x14ac:dyDescent="0.35">
      <c r="A43" t="s">
        <v>117</v>
      </c>
      <c r="B43" t="s">
        <v>371</v>
      </c>
      <c r="C43" t="s">
        <v>372</v>
      </c>
      <c r="D43" t="s">
        <v>170</v>
      </c>
      <c r="E43" t="s">
        <v>292</v>
      </c>
      <c r="F43" s="519"/>
      <c r="G43" s="519"/>
      <c r="H43" s="519"/>
      <c r="I43" s="519"/>
      <c r="J43" s="519"/>
      <c r="K43" s="519"/>
      <c r="L43" s="519"/>
      <c r="M43" s="519"/>
      <c r="N43" s="519"/>
    </row>
    <row r="44" spans="1:14" x14ac:dyDescent="0.35">
      <c r="A44" t="s">
        <v>117</v>
      </c>
      <c r="B44" t="s">
        <v>373</v>
      </c>
      <c r="C44" t="s">
        <v>374</v>
      </c>
      <c r="D44" t="s">
        <v>188</v>
      </c>
      <c r="E44" t="s">
        <v>292</v>
      </c>
      <c r="F44" s="518"/>
      <c r="G44" s="518"/>
      <c r="H44" s="518"/>
      <c r="I44" s="518"/>
      <c r="J44" s="518"/>
      <c r="K44" s="518"/>
      <c r="L44" s="518"/>
      <c r="M44" s="518"/>
      <c r="N44" s="518"/>
    </row>
    <row r="45" spans="1:14" x14ac:dyDescent="0.35">
      <c r="A45" t="s">
        <v>117</v>
      </c>
      <c r="B45" t="s">
        <v>375</v>
      </c>
      <c r="C45" t="s">
        <v>376</v>
      </c>
      <c r="D45" t="s">
        <v>205</v>
      </c>
      <c r="E45" t="s">
        <v>292</v>
      </c>
    </row>
    <row r="46" spans="1:14" x14ac:dyDescent="0.35">
      <c r="A46" t="s">
        <v>117</v>
      </c>
      <c r="B46" t="s">
        <v>377</v>
      </c>
      <c r="C46" t="s">
        <v>378</v>
      </c>
      <c r="D46" t="s">
        <v>170</v>
      </c>
      <c r="E46" t="s">
        <v>292</v>
      </c>
      <c r="F46" s="519"/>
      <c r="G46" s="519"/>
      <c r="H46" s="519"/>
      <c r="I46" s="519"/>
      <c r="J46" s="519"/>
      <c r="K46" s="519"/>
      <c r="L46" s="519"/>
      <c r="M46" s="519"/>
      <c r="N46" s="519"/>
    </row>
    <row r="47" spans="1:14" x14ac:dyDescent="0.35">
      <c r="A47" t="s">
        <v>117</v>
      </c>
      <c r="B47" t="s">
        <v>379</v>
      </c>
      <c r="C47" t="s">
        <v>380</v>
      </c>
      <c r="D47" t="s">
        <v>170</v>
      </c>
      <c r="E47" t="s">
        <v>292</v>
      </c>
      <c r="F47" s="519"/>
      <c r="G47" s="519"/>
      <c r="H47" s="519"/>
      <c r="I47" s="519"/>
      <c r="J47" s="519"/>
      <c r="K47" s="519"/>
      <c r="L47" s="519"/>
      <c r="M47" s="519"/>
      <c r="N47" s="519"/>
    </row>
    <row r="48" spans="1:14" x14ac:dyDescent="0.35">
      <c r="A48" t="s">
        <v>117</v>
      </c>
      <c r="B48" t="s">
        <v>381</v>
      </c>
      <c r="C48" t="s">
        <v>382</v>
      </c>
      <c r="D48" t="s">
        <v>188</v>
      </c>
      <c r="E48" t="s">
        <v>292</v>
      </c>
      <c r="F48" s="517"/>
      <c r="G48" s="517"/>
      <c r="H48" s="517"/>
      <c r="I48" s="517"/>
      <c r="J48" s="517"/>
      <c r="K48" s="517"/>
      <c r="L48" s="517"/>
      <c r="M48" s="517"/>
      <c r="N48" s="517"/>
    </row>
    <row r="49" spans="1:16" x14ac:dyDescent="0.35">
      <c r="A49" t="s">
        <v>117</v>
      </c>
      <c r="B49" t="s">
        <v>383</v>
      </c>
      <c r="C49" t="s">
        <v>384</v>
      </c>
      <c r="D49" t="s">
        <v>385</v>
      </c>
      <c r="E49" t="s">
        <v>292</v>
      </c>
      <c r="F49" s="518"/>
      <c r="G49" s="518"/>
      <c r="H49" s="518"/>
      <c r="I49" s="518"/>
      <c r="J49" s="518"/>
      <c r="K49" s="518"/>
      <c r="L49" s="518"/>
      <c r="M49" s="518"/>
      <c r="N49" s="518"/>
    </row>
    <row r="50" spans="1:16" x14ac:dyDescent="0.35">
      <c r="A50" t="s">
        <v>117</v>
      </c>
      <c r="B50" t="s">
        <v>386</v>
      </c>
      <c r="C50" t="s">
        <v>387</v>
      </c>
      <c r="D50" t="s">
        <v>189</v>
      </c>
      <c r="E50" t="s">
        <v>292</v>
      </c>
      <c r="F50" s="517"/>
      <c r="G50" s="517"/>
      <c r="H50" s="517"/>
      <c r="I50" s="517"/>
      <c r="J50" s="517"/>
      <c r="K50" s="517"/>
      <c r="L50" s="517"/>
      <c r="M50" s="517"/>
      <c r="N50" s="517"/>
    </row>
    <row r="51" spans="1:16" x14ac:dyDescent="0.35">
      <c r="A51" t="s">
        <v>117</v>
      </c>
      <c r="B51" t="s">
        <v>388</v>
      </c>
      <c r="C51" t="s">
        <v>389</v>
      </c>
      <c r="D51" t="s">
        <v>205</v>
      </c>
      <c r="E51" t="s">
        <v>292</v>
      </c>
    </row>
    <row r="52" spans="1:16" x14ac:dyDescent="0.35">
      <c r="A52" t="s">
        <v>117</v>
      </c>
      <c r="B52" t="s">
        <v>390</v>
      </c>
      <c r="C52" t="s">
        <v>391</v>
      </c>
      <c r="D52" t="s">
        <v>176</v>
      </c>
      <c r="E52" t="s">
        <v>292</v>
      </c>
      <c r="F52" s="612"/>
      <c r="G52" s="612"/>
      <c r="H52" s="612"/>
      <c r="I52" s="612"/>
      <c r="J52" s="612"/>
      <c r="K52" s="612"/>
      <c r="L52" s="612"/>
      <c r="M52" s="612"/>
      <c r="N52" s="612"/>
    </row>
    <row r="53" spans="1:16" x14ac:dyDescent="0.35">
      <c r="A53" t="s">
        <v>117</v>
      </c>
      <c r="B53" t="s">
        <v>392</v>
      </c>
      <c r="C53" t="s">
        <v>393</v>
      </c>
      <c r="D53" t="s">
        <v>205</v>
      </c>
      <c r="E53" t="s">
        <v>292</v>
      </c>
    </row>
    <row r="54" spans="1:16" x14ac:dyDescent="0.35">
      <c r="A54" t="s">
        <v>117</v>
      </c>
      <c r="B54" t="s">
        <v>394</v>
      </c>
      <c r="C54" t="s">
        <v>395</v>
      </c>
      <c r="D54" t="s">
        <v>188</v>
      </c>
      <c r="E54" t="s">
        <v>292</v>
      </c>
      <c r="F54" s="517"/>
      <c r="G54" s="517"/>
      <c r="H54" s="517"/>
      <c r="I54" s="517"/>
      <c r="J54" s="517"/>
      <c r="K54" s="517"/>
      <c r="L54" s="517"/>
      <c r="M54" s="517"/>
      <c r="N54" s="517"/>
    </row>
    <row r="55" spans="1:16" x14ac:dyDescent="0.35">
      <c r="A55" t="s">
        <v>117</v>
      </c>
      <c r="B55" t="s">
        <v>396</v>
      </c>
      <c r="C55" t="s">
        <v>397</v>
      </c>
      <c r="D55" t="s">
        <v>205</v>
      </c>
      <c r="E55" t="s">
        <v>292</v>
      </c>
    </row>
    <row r="56" spans="1:16" x14ac:dyDescent="0.35">
      <c r="A56" t="s">
        <v>117</v>
      </c>
      <c r="B56" t="s">
        <v>398</v>
      </c>
      <c r="C56" t="s">
        <v>399</v>
      </c>
      <c r="D56" t="s">
        <v>188</v>
      </c>
      <c r="E56" t="s">
        <v>292</v>
      </c>
      <c r="F56" s="517"/>
      <c r="G56" s="517"/>
      <c r="H56" s="517"/>
      <c r="I56" s="517"/>
      <c r="J56" s="517"/>
      <c r="K56" s="517"/>
      <c r="L56" s="517"/>
      <c r="M56" s="517"/>
      <c r="N56" s="517"/>
    </row>
    <row r="57" spans="1:16" x14ac:dyDescent="0.35">
      <c r="A57" t="s">
        <v>117</v>
      </c>
      <c r="B57" t="s">
        <v>400</v>
      </c>
      <c r="C57" t="s">
        <v>401</v>
      </c>
      <c r="D57" t="s">
        <v>205</v>
      </c>
      <c r="E57" t="s">
        <v>292</v>
      </c>
    </row>
    <row r="58" spans="1:16" x14ac:dyDescent="0.35">
      <c r="A58" t="s">
        <v>117</v>
      </c>
      <c r="B58" t="s">
        <v>402</v>
      </c>
      <c r="C58" t="s">
        <v>403</v>
      </c>
      <c r="D58" t="s">
        <v>189</v>
      </c>
      <c r="E58" t="s">
        <v>292</v>
      </c>
      <c r="F58" s="518"/>
      <c r="G58" s="518"/>
      <c r="H58" s="518"/>
      <c r="I58" s="518"/>
      <c r="J58" s="518"/>
      <c r="K58" s="518"/>
      <c r="L58" s="518"/>
      <c r="M58" s="518"/>
      <c r="N58" s="518"/>
    </row>
    <row r="59" spans="1:16" x14ac:dyDescent="0.35">
      <c r="A59" t="s">
        <v>117</v>
      </c>
      <c r="B59" t="s">
        <v>404</v>
      </c>
      <c r="C59" t="s">
        <v>405</v>
      </c>
      <c r="D59" t="s">
        <v>205</v>
      </c>
      <c r="E59" t="s">
        <v>292</v>
      </c>
    </row>
    <row r="60" spans="1:16" x14ac:dyDescent="0.35">
      <c r="A60" t="s">
        <v>117</v>
      </c>
      <c r="B60" t="s">
        <v>406</v>
      </c>
      <c r="C60" t="s">
        <v>407</v>
      </c>
      <c r="D60" t="s">
        <v>188</v>
      </c>
      <c r="E60" t="s">
        <v>292</v>
      </c>
      <c r="F60" s="517"/>
      <c r="G60" s="517"/>
      <c r="H60" s="517"/>
      <c r="I60" s="517"/>
      <c r="J60" s="517"/>
      <c r="K60" s="517"/>
      <c r="L60" s="517"/>
      <c r="M60" s="517"/>
      <c r="N60" s="517"/>
    </row>
    <row r="61" spans="1:16" x14ac:dyDescent="0.35">
      <c r="A61" t="s">
        <v>117</v>
      </c>
      <c r="B61" t="s">
        <v>408</v>
      </c>
      <c r="C61" t="s">
        <v>409</v>
      </c>
      <c r="D61" t="s">
        <v>182</v>
      </c>
      <c r="E61" t="s">
        <v>292</v>
      </c>
      <c r="F61" s="518"/>
      <c r="G61" s="518"/>
      <c r="H61" s="518"/>
      <c r="I61" s="518"/>
      <c r="J61" s="518"/>
      <c r="K61" s="518"/>
      <c r="L61" s="518"/>
      <c r="M61" s="518"/>
      <c r="N61" s="518"/>
    </row>
    <row r="62" spans="1:16" x14ac:dyDescent="0.35">
      <c r="A62" t="s">
        <v>117</v>
      </c>
      <c r="B62" t="s">
        <v>410</v>
      </c>
      <c r="C62" t="s">
        <v>411</v>
      </c>
      <c r="D62" t="s">
        <v>188</v>
      </c>
      <c r="E62" t="s">
        <v>292</v>
      </c>
      <c r="F62" s="613"/>
      <c r="G62" s="613"/>
      <c r="H62" s="613"/>
      <c r="I62" s="613"/>
      <c r="J62" s="613"/>
      <c r="K62" s="613"/>
      <c r="L62" s="613"/>
      <c r="M62" s="613"/>
      <c r="N62" s="613"/>
    </row>
    <row r="63" spans="1:16" x14ac:dyDescent="0.35">
      <c r="A63" t="s">
        <v>117</v>
      </c>
      <c r="B63" t="s">
        <v>412</v>
      </c>
      <c r="C63" t="s">
        <v>413</v>
      </c>
      <c r="D63" t="s">
        <v>188</v>
      </c>
      <c r="E63" t="s">
        <v>292</v>
      </c>
      <c r="F63" s="517"/>
      <c r="G63" s="517"/>
      <c r="H63" s="517"/>
      <c r="I63" s="517"/>
      <c r="J63" s="517"/>
      <c r="K63" s="517"/>
      <c r="L63" s="517"/>
      <c r="M63" s="517"/>
      <c r="N63" s="517"/>
    </row>
    <row r="64" spans="1:16" x14ac:dyDescent="0.35">
      <c r="A64" t="s">
        <v>117</v>
      </c>
      <c r="B64" t="s">
        <v>414</v>
      </c>
      <c r="C64" t="s">
        <v>415</v>
      </c>
      <c r="D64" t="s">
        <v>188</v>
      </c>
      <c r="E64" t="s">
        <v>292</v>
      </c>
      <c r="F64" s="613"/>
      <c r="G64" s="613"/>
      <c r="H64" s="613"/>
      <c r="I64" s="613">
        <f>F_Inputs!I64 + 54</f>
        <v>1024</v>
      </c>
      <c r="J64" s="613"/>
      <c r="K64" s="613"/>
      <c r="L64" s="613"/>
      <c r="M64" s="613"/>
      <c r="N64" s="613"/>
      <c r="O64" s="678" t="s">
        <v>669</v>
      </c>
      <c r="P64" t="s">
        <v>671</v>
      </c>
    </row>
    <row r="65" spans="1:16" x14ac:dyDescent="0.35">
      <c r="A65" t="s">
        <v>117</v>
      </c>
      <c r="B65" t="s">
        <v>416</v>
      </c>
      <c r="C65" t="s">
        <v>417</v>
      </c>
      <c r="D65" t="s">
        <v>188</v>
      </c>
      <c r="E65" t="s">
        <v>292</v>
      </c>
      <c r="F65" s="517"/>
      <c r="G65" s="517"/>
      <c r="H65" s="517"/>
      <c r="I65" s="517">
        <v>26.416419249211316</v>
      </c>
      <c r="J65" s="517"/>
      <c r="K65" s="517"/>
      <c r="L65" s="517"/>
      <c r="M65" s="517"/>
      <c r="N65" s="517"/>
      <c r="O65" s="678" t="s">
        <v>669</v>
      </c>
      <c r="P65" t="s">
        <v>670</v>
      </c>
    </row>
    <row r="66" spans="1:16" x14ac:dyDescent="0.35">
      <c r="A66" t="s">
        <v>117</v>
      </c>
      <c r="B66" t="s">
        <v>418</v>
      </c>
      <c r="C66" t="s">
        <v>419</v>
      </c>
      <c r="D66" t="s">
        <v>188</v>
      </c>
      <c r="E66" t="s">
        <v>292</v>
      </c>
      <c r="F66" s="613"/>
      <c r="G66" s="613"/>
      <c r="H66" s="613"/>
      <c r="I66" s="613">
        <f>F_Inputs!I66 + 54</f>
        <v>5061</v>
      </c>
      <c r="J66" s="613"/>
      <c r="K66" s="613"/>
      <c r="L66" s="613"/>
      <c r="M66" s="613"/>
      <c r="N66" s="613"/>
      <c r="O66" s="678" t="s">
        <v>669</v>
      </c>
      <c r="P66" t="s">
        <v>670</v>
      </c>
    </row>
    <row r="67" spans="1:16" x14ac:dyDescent="0.35">
      <c r="A67" t="s">
        <v>117</v>
      </c>
      <c r="B67" t="s">
        <v>420</v>
      </c>
      <c r="C67" t="s">
        <v>421</v>
      </c>
      <c r="D67">
        <v>0</v>
      </c>
      <c r="E67" t="s">
        <v>292</v>
      </c>
      <c r="F67" s="519"/>
      <c r="G67" s="519"/>
      <c r="H67" s="519"/>
      <c r="I67" s="519"/>
      <c r="J67" s="519"/>
      <c r="K67" s="519"/>
      <c r="L67" s="519"/>
      <c r="M67" s="519"/>
      <c r="N67" s="519"/>
    </row>
    <row r="68" spans="1:16" x14ac:dyDescent="0.35">
      <c r="A68" t="s">
        <v>117</v>
      </c>
      <c r="B68" t="s">
        <v>422</v>
      </c>
      <c r="C68" t="s">
        <v>423</v>
      </c>
      <c r="D68" t="s">
        <v>424</v>
      </c>
      <c r="E68" t="s">
        <v>292</v>
      </c>
      <c r="F68" s="517"/>
      <c r="G68" s="517"/>
      <c r="H68" s="517"/>
      <c r="I68" s="519"/>
      <c r="J68" s="517"/>
      <c r="K68" s="517"/>
      <c r="L68" s="517"/>
      <c r="M68" s="517"/>
      <c r="N68" s="517"/>
    </row>
    <row r="69" spans="1:16" x14ac:dyDescent="0.35">
      <c r="A69" t="s">
        <v>117</v>
      </c>
      <c r="B69" t="s">
        <v>425</v>
      </c>
      <c r="C69" t="s">
        <v>426</v>
      </c>
      <c r="D69" t="s">
        <v>427</v>
      </c>
      <c r="E69" t="s">
        <v>292</v>
      </c>
      <c r="F69" s="517"/>
      <c r="G69" s="517"/>
      <c r="H69" s="517"/>
      <c r="I69" s="517"/>
      <c r="J69" s="517"/>
      <c r="K69" s="517"/>
      <c r="L69" s="517"/>
      <c r="M69" s="517"/>
      <c r="N69" s="517"/>
    </row>
    <row r="70" spans="1:16" x14ac:dyDescent="0.35">
      <c r="A70" t="s">
        <v>117</v>
      </c>
      <c r="B70" t="s">
        <v>428</v>
      </c>
      <c r="C70" t="s">
        <v>429</v>
      </c>
      <c r="D70" t="s">
        <v>424</v>
      </c>
      <c r="E70" t="s">
        <v>292</v>
      </c>
      <c r="F70" s="517"/>
      <c r="G70" s="517"/>
      <c r="H70" s="517"/>
      <c r="I70" s="517"/>
      <c r="J70" s="517"/>
      <c r="K70" s="517"/>
      <c r="L70" s="517"/>
      <c r="M70" s="517"/>
      <c r="N70" s="517"/>
    </row>
    <row r="71" spans="1:16" x14ac:dyDescent="0.35">
      <c r="A71" t="s">
        <v>117</v>
      </c>
      <c r="B71" t="s">
        <v>430</v>
      </c>
      <c r="C71" t="s">
        <v>431</v>
      </c>
      <c r="D71" t="s">
        <v>424</v>
      </c>
      <c r="E71" t="s">
        <v>292</v>
      </c>
      <c r="F71" s="517"/>
      <c r="G71" s="517"/>
      <c r="H71" s="517"/>
      <c r="I71" s="517"/>
      <c r="J71" s="517"/>
      <c r="K71" s="517"/>
      <c r="L71" s="517"/>
      <c r="M71" s="517"/>
      <c r="N71" s="517"/>
    </row>
    <row r="72" spans="1:16" x14ac:dyDescent="0.35">
      <c r="A72" t="s">
        <v>117</v>
      </c>
      <c r="B72" t="s">
        <v>432</v>
      </c>
      <c r="C72" t="s">
        <v>433</v>
      </c>
      <c r="D72" t="s">
        <v>424</v>
      </c>
      <c r="E72" t="s">
        <v>292</v>
      </c>
      <c r="F72" s="517"/>
      <c r="G72" s="517"/>
      <c r="H72" s="517"/>
      <c r="I72" s="517"/>
      <c r="J72" s="517"/>
      <c r="K72" s="517"/>
      <c r="L72" s="517"/>
      <c r="M72" s="517"/>
      <c r="N72" s="517"/>
    </row>
    <row r="73" spans="1:16" x14ac:dyDescent="0.35">
      <c r="A73" t="s">
        <v>117</v>
      </c>
      <c r="B73" t="s">
        <v>434</v>
      </c>
      <c r="C73" t="s">
        <v>435</v>
      </c>
      <c r="D73" t="s">
        <v>427</v>
      </c>
      <c r="E73" t="s">
        <v>292</v>
      </c>
      <c r="F73" s="517"/>
      <c r="G73" s="517"/>
      <c r="H73" s="517"/>
      <c r="I73" s="517"/>
      <c r="J73" s="517"/>
      <c r="K73" s="517"/>
      <c r="L73" s="517"/>
      <c r="M73" s="517"/>
      <c r="N73" s="517"/>
    </row>
    <row r="74" spans="1:16" x14ac:dyDescent="0.35">
      <c r="A74" t="s">
        <v>117</v>
      </c>
      <c r="B74" t="s">
        <v>436</v>
      </c>
      <c r="C74" t="s">
        <v>437</v>
      </c>
      <c r="D74" t="s">
        <v>427</v>
      </c>
      <c r="E74" t="s">
        <v>292</v>
      </c>
      <c r="F74" s="517"/>
      <c r="G74" s="517"/>
      <c r="H74" s="517"/>
      <c r="I74" s="517"/>
      <c r="J74" s="517"/>
      <c r="K74" s="517"/>
      <c r="L74" s="517"/>
      <c r="M74" s="517"/>
      <c r="N74" s="517"/>
    </row>
    <row r="75" spans="1:16" x14ac:dyDescent="0.35">
      <c r="A75" t="s">
        <v>117</v>
      </c>
      <c r="B75" t="s">
        <v>438</v>
      </c>
      <c r="C75" t="s">
        <v>439</v>
      </c>
      <c r="D75">
        <v>0</v>
      </c>
      <c r="E75" t="s">
        <v>292</v>
      </c>
      <c r="F75" s="517"/>
      <c r="G75" s="517"/>
      <c r="H75" s="517"/>
      <c r="I75" s="517"/>
      <c r="J75" s="517"/>
      <c r="K75" s="517"/>
      <c r="L75" s="517"/>
      <c r="M75" s="517"/>
      <c r="N75" s="517"/>
    </row>
    <row r="76" spans="1:16" x14ac:dyDescent="0.35">
      <c r="A76" t="s">
        <v>117</v>
      </c>
      <c r="B76" t="s">
        <v>440</v>
      </c>
      <c r="C76" t="s">
        <v>441</v>
      </c>
      <c r="D76" t="s">
        <v>188</v>
      </c>
      <c r="E76" t="s">
        <v>292</v>
      </c>
      <c r="F76" s="613"/>
      <c r="G76" s="613"/>
      <c r="H76" s="613"/>
      <c r="I76" s="613"/>
      <c r="J76" s="613"/>
      <c r="K76" s="613"/>
      <c r="L76" s="613"/>
      <c r="M76" s="613"/>
      <c r="N76" s="613"/>
    </row>
    <row r="77" spans="1:16" x14ac:dyDescent="0.35">
      <c r="A77" t="s">
        <v>117</v>
      </c>
      <c r="B77" t="s">
        <v>442</v>
      </c>
      <c r="C77" t="s">
        <v>443</v>
      </c>
      <c r="D77" t="s">
        <v>188</v>
      </c>
      <c r="E77" t="s">
        <v>292</v>
      </c>
      <c r="F77" s="613"/>
      <c r="G77" s="613"/>
      <c r="H77" s="613"/>
      <c r="I77" s="613"/>
      <c r="J77" s="613"/>
      <c r="K77" s="613"/>
      <c r="L77" s="613"/>
      <c r="M77" s="613"/>
      <c r="N77" s="613"/>
    </row>
    <row r="78" spans="1:16" x14ac:dyDescent="0.35">
      <c r="A78" t="s">
        <v>117</v>
      </c>
      <c r="B78" t="s">
        <v>444</v>
      </c>
      <c r="C78" t="s">
        <v>445</v>
      </c>
      <c r="D78" t="s">
        <v>424</v>
      </c>
      <c r="E78" t="s">
        <v>292</v>
      </c>
      <c r="F78" s="517"/>
      <c r="G78" s="517"/>
      <c r="H78" s="517"/>
      <c r="I78" s="517"/>
      <c r="J78" s="517"/>
      <c r="K78" s="517"/>
      <c r="L78" s="517"/>
      <c r="M78" s="517"/>
      <c r="N78" s="517"/>
    </row>
    <row r="79" spans="1:16" x14ac:dyDescent="0.35">
      <c r="A79" t="s">
        <v>117</v>
      </c>
      <c r="B79" t="s">
        <v>446</v>
      </c>
      <c r="C79" t="s">
        <v>447</v>
      </c>
      <c r="D79" t="s">
        <v>424</v>
      </c>
      <c r="E79" t="s">
        <v>292</v>
      </c>
      <c r="F79" s="517"/>
      <c r="G79" s="517"/>
      <c r="H79" s="517"/>
      <c r="I79" s="517"/>
      <c r="J79" s="517"/>
      <c r="K79" s="517"/>
      <c r="L79" s="517"/>
      <c r="M79" s="517"/>
      <c r="N79" s="517"/>
    </row>
    <row r="80" spans="1:16" x14ac:dyDescent="0.35">
      <c r="A80" t="s">
        <v>117</v>
      </c>
      <c r="B80" t="s">
        <v>448</v>
      </c>
      <c r="C80" t="s">
        <v>449</v>
      </c>
      <c r="D80">
        <v>0</v>
      </c>
      <c r="E80" t="s">
        <v>292</v>
      </c>
      <c r="F80" s="519"/>
      <c r="G80" s="519"/>
      <c r="H80" s="519"/>
      <c r="I80" s="519"/>
      <c r="J80" s="519"/>
      <c r="K80" s="519"/>
      <c r="L80" s="519"/>
      <c r="M80" s="519"/>
      <c r="N80" s="519"/>
    </row>
    <row r="81" spans="1:16" x14ac:dyDescent="0.35">
      <c r="A81" t="s">
        <v>117</v>
      </c>
      <c r="B81" t="s">
        <v>450</v>
      </c>
      <c r="C81" t="s">
        <v>451</v>
      </c>
      <c r="D81" t="s">
        <v>188</v>
      </c>
      <c r="E81" t="s">
        <v>292</v>
      </c>
      <c r="F81" s="613"/>
      <c r="G81" s="613"/>
      <c r="H81" s="613"/>
      <c r="I81" s="613"/>
      <c r="J81" s="613"/>
      <c r="K81" s="613"/>
      <c r="L81" s="613"/>
      <c r="M81" s="613"/>
      <c r="N81" s="613"/>
    </row>
    <row r="82" spans="1:16" x14ac:dyDescent="0.35">
      <c r="A82" t="s">
        <v>117</v>
      </c>
      <c r="B82" t="s">
        <v>452</v>
      </c>
      <c r="C82" t="s">
        <v>453</v>
      </c>
      <c r="D82" t="s">
        <v>188</v>
      </c>
      <c r="E82" t="s">
        <v>292</v>
      </c>
      <c r="F82" s="613"/>
      <c r="G82" s="613"/>
      <c r="H82" s="613"/>
      <c r="I82" s="613"/>
      <c r="J82" s="613"/>
      <c r="K82" s="613"/>
      <c r="L82" s="613"/>
      <c r="M82" s="613"/>
      <c r="N82" s="613"/>
    </row>
    <row r="83" spans="1:16" x14ac:dyDescent="0.35">
      <c r="A83" t="s">
        <v>117</v>
      </c>
      <c r="B83" t="s">
        <v>454</v>
      </c>
      <c r="C83" t="s">
        <v>455</v>
      </c>
      <c r="D83" t="s">
        <v>188</v>
      </c>
      <c r="E83" t="s">
        <v>292</v>
      </c>
      <c r="F83" s="613"/>
      <c r="G83" s="613"/>
      <c r="H83" s="613"/>
      <c r="I83" s="613"/>
      <c r="J83" s="613"/>
      <c r="K83" s="613"/>
      <c r="L83" s="613"/>
      <c r="M83" s="613"/>
      <c r="N83" s="613"/>
    </row>
    <row r="84" spans="1:16" x14ac:dyDescent="0.35">
      <c r="A84" t="s">
        <v>117</v>
      </c>
      <c r="B84" t="s">
        <v>456</v>
      </c>
      <c r="C84" t="s">
        <v>457</v>
      </c>
      <c r="D84" t="s">
        <v>188</v>
      </c>
      <c r="E84" t="s">
        <v>292</v>
      </c>
      <c r="F84" s="613"/>
      <c r="G84" s="613"/>
      <c r="H84" s="613"/>
      <c r="I84" s="613"/>
      <c r="J84" s="613"/>
      <c r="K84" s="613"/>
      <c r="L84" s="613"/>
      <c r="M84" s="613"/>
      <c r="N84" s="613"/>
    </row>
    <row r="85" spans="1:16" x14ac:dyDescent="0.35">
      <c r="A85" t="s">
        <v>117</v>
      </c>
      <c r="B85" t="s">
        <v>458</v>
      </c>
      <c r="C85" t="s">
        <v>459</v>
      </c>
      <c r="D85" t="s">
        <v>172</v>
      </c>
      <c r="E85" t="s">
        <v>292</v>
      </c>
      <c r="F85" s="519"/>
      <c r="G85" s="519"/>
      <c r="H85" s="519"/>
      <c r="I85" s="519"/>
      <c r="J85" s="519"/>
      <c r="K85" s="519"/>
      <c r="L85" s="519"/>
      <c r="M85" s="519"/>
      <c r="N85" s="519"/>
    </row>
    <row r="86" spans="1:16" x14ac:dyDescent="0.35">
      <c r="A86" t="s">
        <v>117</v>
      </c>
      <c r="B86" t="s">
        <v>460</v>
      </c>
      <c r="C86" t="s">
        <v>461</v>
      </c>
      <c r="D86" t="s">
        <v>188</v>
      </c>
      <c r="E86" t="s">
        <v>292</v>
      </c>
      <c r="F86" s="613"/>
      <c r="G86" s="613"/>
      <c r="H86" s="613"/>
      <c r="I86" s="613"/>
      <c r="J86" s="613"/>
      <c r="K86" s="613"/>
      <c r="L86" s="613"/>
      <c r="M86" s="613"/>
      <c r="N86" s="613"/>
    </row>
    <row r="87" spans="1:16" x14ac:dyDescent="0.35">
      <c r="A87" t="s">
        <v>117</v>
      </c>
      <c r="B87" t="s">
        <v>462</v>
      </c>
      <c r="C87" t="s">
        <v>463</v>
      </c>
      <c r="D87" t="s">
        <v>188</v>
      </c>
      <c r="E87" t="s">
        <v>292</v>
      </c>
      <c r="F87" s="613"/>
      <c r="G87" s="613"/>
      <c r="H87" s="613"/>
      <c r="I87" s="613"/>
      <c r="J87" s="613"/>
      <c r="K87" s="613"/>
      <c r="L87" s="613"/>
      <c r="M87" s="613"/>
      <c r="N87" s="613"/>
    </row>
    <row r="88" spans="1:16" x14ac:dyDescent="0.35">
      <c r="A88" t="s">
        <v>117</v>
      </c>
      <c r="B88" t="s">
        <v>464</v>
      </c>
      <c r="C88" t="s">
        <v>465</v>
      </c>
      <c r="D88" t="s">
        <v>188</v>
      </c>
      <c r="E88" t="s">
        <v>292</v>
      </c>
      <c r="F88" s="613"/>
      <c r="G88" s="613"/>
      <c r="H88" s="613"/>
      <c r="I88" s="613"/>
      <c r="J88" s="613"/>
      <c r="K88" s="613"/>
      <c r="L88" s="613"/>
      <c r="M88" s="613"/>
      <c r="N88" s="613"/>
    </row>
    <row r="89" spans="1:16" x14ac:dyDescent="0.35">
      <c r="A89" t="s">
        <v>117</v>
      </c>
      <c r="B89" t="s">
        <v>466</v>
      </c>
      <c r="C89" t="s">
        <v>467</v>
      </c>
      <c r="D89" t="s">
        <v>182</v>
      </c>
      <c r="E89" t="s">
        <v>292</v>
      </c>
      <c r="F89" s="519"/>
      <c r="G89" s="519"/>
      <c r="H89" s="519"/>
      <c r="I89" s="519"/>
      <c r="J89" s="519"/>
      <c r="K89" s="519"/>
      <c r="L89" s="519"/>
      <c r="M89" s="519"/>
      <c r="N89" s="519"/>
    </row>
    <row r="90" spans="1:16" x14ac:dyDescent="0.35">
      <c r="A90" t="s">
        <v>117</v>
      </c>
      <c r="B90" t="s">
        <v>468</v>
      </c>
      <c r="C90" t="s">
        <v>469</v>
      </c>
      <c r="D90" t="s">
        <v>188</v>
      </c>
      <c r="E90" t="s">
        <v>292</v>
      </c>
      <c r="F90" s="613"/>
      <c r="G90" s="613"/>
      <c r="H90" s="613"/>
      <c r="I90" s="613"/>
      <c r="J90" s="613"/>
      <c r="K90" s="613"/>
      <c r="L90" s="613"/>
      <c r="M90" s="613"/>
      <c r="N90" s="613"/>
    </row>
    <row r="91" spans="1:16" x14ac:dyDescent="0.35">
      <c r="A91" t="s">
        <v>117</v>
      </c>
      <c r="B91" t="s">
        <v>470</v>
      </c>
      <c r="C91" t="s">
        <v>471</v>
      </c>
      <c r="D91" t="s">
        <v>182</v>
      </c>
      <c r="E91" t="s">
        <v>292</v>
      </c>
      <c r="F91" s="519"/>
      <c r="G91" s="519"/>
      <c r="H91" s="519"/>
      <c r="I91" s="519"/>
      <c r="J91" s="519"/>
      <c r="K91" s="519"/>
      <c r="L91" s="519"/>
      <c r="M91" s="519"/>
      <c r="N91" s="519"/>
    </row>
    <row r="92" spans="1:16" x14ac:dyDescent="0.35">
      <c r="A92" t="s">
        <v>117</v>
      </c>
      <c r="B92" t="s">
        <v>472</v>
      </c>
      <c r="C92" t="s">
        <v>473</v>
      </c>
      <c r="D92" t="s">
        <v>188</v>
      </c>
      <c r="E92" t="s">
        <v>292</v>
      </c>
      <c r="F92" s="613"/>
      <c r="G92" s="613"/>
      <c r="H92" s="613"/>
      <c r="I92" s="613"/>
      <c r="J92" s="613"/>
      <c r="K92" s="613"/>
      <c r="L92" s="613"/>
      <c r="M92" s="613"/>
      <c r="N92" s="613"/>
    </row>
    <row r="93" spans="1:16" x14ac:dyDescent="0.35">
      <c r="A93" t="s">
        <v>117</v>
      </c>
      <c r="B93" t="s">
        <v>474</v>
      </c>
      <c r="C93" t="s">
        <v>475</v>
      </c>
      <c r="D93" t="s">
        <v>170</v>
      </c>
      <c r="E93" t="s">
        <v>292</v>
      </c>
      <c r="F93" s="519"/>
      <c r="G93" s="519"/>
      <c r="H93" s="519"/>
      <c r="I93" s="519"/>
      <c r="J93" s="519"/>
      <c r="K93" s="519"/>
      <c r="L93" s="519"/>
      <c r="M93" s="519"/>
      <c r="N93" s="519"/>
    </row>
    <row r="94" spans="1:16" x14ac:dyDescent="0.35">
      <c r="A94" t="s">
        <v>117</v>
      </c>
      <c r="B94" t="s">
        <v>476</v>
      </c>
      <c r="C94" t="s">
        <v>477</v>
      </c>
      <c r="D94" t="s">
        <v>170</v>
      </c>
      <c r="E94" t="s">
        <v>292</v>
      </c>
      <c r="F94" s="519"/>
      <c r="G94" s="519"/>
      <c r="H94" s="519"/>
      <c r="I94" s="519">
        <v>1.5893438000000017</v>
      </c>
      <c r="J94" s="519"/>
      <c r="K94" s="519"/>
      <c r="L94" s="519"/>
      <c r="M94" s="519"/>
      <c r="N94" s="519"/>
      <c r="O94" s="678" t="s">
        <v>669</v>
      </c>
      <c r="P94" t="s">
        <v>670</v>
      </c>
    </row>
    <row r="95" spans="1:16" x14ac:dyDescent="0.35">
      <c r="A95" t="s">
        <v>117</v>
      </c>
      <c r="B95" t="s">
        <v>478</v>
      </c>
      <c r="C95" t="s">
        <v>479</v>
      </c>
      <c r="D95" t="s">
        <v>170</v>
      </c>
      <c r="E95" t="s">
        <v>292</v>
      </c>
      <c r="F95" s="519"/>
      <c r="G95" s="519"/>
      <c r="H95" s="519"/>
      <c r="I95" s="519"/>
      <c r="J95" s="519"/>
      <c r="K95" s="519"/>
      <c r="L95" s="519"/>
      <c r="M95" s="519"/>
      <c r="N95" s="519"/>
    </row>
    <row r="96" spans="1:16" x14ac:dyDescent="0.35">
      <c r="A96" t="s">
        <v>117</v>
      </c>
      <c r="B96" t="s">
        <v>480</v>
      </c>
      <c r="C96" t="s">
        <v>481</v>
      </c>
      <c r="D96" t="s">
        <v>170</v>
      </c>
      <c r="E96" t="s">
        <v>292</v>
      </c>
      <c r="F96" s="519"/>
      <c r="G96" s="519"/>
      <c r="H96" s="519"/>
      <c r="I96" s="519"/>
      <c r="J96" s="519"/>
      <c r="K96" s="519"/>
      <c r="L96" s="519"/>
      <c r="M96" s="519"/>
      <c r="N96" s="519"/>
    </row>
    <row r="97" spans="1:16" x14ac:dyDescent="0.35">
      <c r="A97" t="s">
        <v>117</v>
      </c>
      <c r="B97" t="s">
        <v>482</v>
      </c>
      <c r="C97" t="s">
        <v>483</v>
      </c>
      <c r="D97" t="s">
        <v>170</v>
      </c>
      <c r="E97" t="s">
        <v>292</v>
      </c>
      <c r="F97" s="519"/>
      <c r="G97" s="519"/>
      <c r="H97" s="519"/>
      <c r="I97" s="519"/>
      <c r="J97" s="519"/>
      <c r="K97" s="519"/>
      <c r="L97" s="519"/>
      <c r="M97" s="519"/>
      <c r="N97" s="519"/>
    </row>
    <row r="98" spans="1:16" x14ac:dyDescent="0.35">
      <c r="A98" t="s">
        <v>117</v>
      </c>
      <c r="B98" t="s">
        <v>484</v>
      </c>
      <c r="C98" t="s">
        <v>485</v>
      </c>
      <c r="D98" t="s">
        <v>170</v>
      </c>
      <c r="E98" t="s">
        <v>292</v>
      </c>
      <c r="F98" s="519"/>
      <c r="G98" s="519"/>
      <c r="H98" s="519"/>
      <c r="I98" s="519"/>
      <c r="J98" s="519"/>
      <c r="K98" s="519"/>
      <c r="L98" s="519"/>
      <c r="M98" s="519"/>
      <c r="N98" s="519"/>
    </row>
    <row r="99" spans="1:16" x14ac:dyDescent="0.35">
      <c r="A99" t="s">
        <v>117</v>
      </c>
      <c r="B99" t="s">
        <v>486</v>
      </c>
      <c r="C99" t="s">
        <v>487</v>
      </c>
      <c r="D99" t="s">
        <v>170</v>
      </c>
      <c r="E99" t="s">
        <v>292</v>
      </c>
      <c r="F99" s="519"/>
      <c r="G99" s="519"/>
      <c r="H99" s="519"/>
      <c r="I99" s="519"/>
      <c r="J99" s="519"/>
      <c r="K99" s="519"/>
      <c r="L99" s="519"/>
      <c r="M99" s="519"/>
      <c r="N99" s="519"/>
    </row>
    <row r="100" spans="1:16" x14ac:dyDescent="0.35">
      <c r="A100" t="s">
        <v>117</v>
      </c>
      <c r="B100" t="s">
        <v>488</v>
      </c>
      <c r="C100" t="s">
        <v>489</v>
      </c>
      <c r="D100" t="s">
        <v>170</v>
      </c>
      <c r="E100" t="s">
        <v>292</v>
      </c>
      <c r="F100" s="519"/>
      <c r="G100" s="519"/>
      <c r="H100" s="519"/>
      <c r="I100" s="519"/>
      <c r="J100" s="519"/>
      <c r="K100" s="519"/>
      <c r="L100" s="519"/>
      <c r="M100" s="519"/>
      <c r="N100" s="519"/>
    </row>
    <row r="101" spans="1:16" x14ac:dyDescent="0.35">
      <c r="A101" t="s">
        <v>117</v>
      </c>
      <c r="B101" t="s">
        <v>490</v>
      </c>
      <c r="C101" t="s">
        <v>491</v>
      </c>
      <c r="D101" t="s">
        <v>170</v>
      </c>
      <c r="E101" t="s">
        <v>292</v>
      </c>
      <c r="F101" s="519"/>
      <c r="G101" s="519"/>
      <c r="H101" s="519"/>
      <c r="I101" s="519">
        <v>-1.9073999999999995</v>
      </c>
      <c r="J101" s="519"/>
      <c r="K101" s="519"/>
      <c r="L101" s="519"/>
      <c r="M101" s="519"/>
      <c r="N101" s="519"/>
      <c r="O101" s="678" t="s">
        <v>669</v>
      </c>
      <c r="P101" t="s">
        <v>670</v>
      </c>
    </row>
    <row r="102" spans="1:16" x14ac:dyDescent="0.35">
      <c r="A102" t="s">
        <v>117</v>
      </c>
      <c r="B102" t="s">
        <v>492</v>
      </c>
      <c r="C102" t="s">
        <v>493</v>
      </c>
      <c r="D102" t="s">
        <v>170</v>
      </c>
      <c r="E102" t="s">
        <v>292</v>
      </c>
      <c r="F102" s="519"/>
      <c r="G102" s="519"/>
      <c r="H102" s="519"/>
      <c r="I102" s="519"/>
      <c r="J102" s="519"/>
      <c r="K102" s="519"/>
      <c r="L102" s="519"/>
      <c r="M102" s="519"/>
      <c r="N102" s="519"/>
    </row>
    <row r="103" spans="1:16" x14ac:dyDescent="0.35">
      <c r="A103" t="s">
        <v>117</v>
      </c>
      <c r="B103" t="s">
        <v>494</v>
      </c>
      <c r="C103" t="s">
        <v>495</v>
      </c>
      <c r="D103" t="s">
        <v>170</v>
      </c>
      <c r="E103" t="s">
        <v>292</v>
      </c>
      <c r="F103" s="519"/>
      <c r="G103" s="519"/>
      <c r="H103" s="519"/>
      <c r="I103" s="519"/>
      <c r="J103" s="519"/>
      <c r="K103" s="519"/>
      <c r="L103" s="519"/>
      <c r="M103" s="519"/>
      <c r="N103" s="519"/>
    </row>
    <row r="104" spans="1:16" x14ac:dyDescent="0.35">
      <c r="A104" t="s">
        <v>117</v>
      </c>
      <c r="B104" t="s">
        <v>496</v>
      </c>
      <c r="C104" t="s">
        <v>497</v>
      </c>
      <c r="D104" t="s">
        <v>170</v>
      </c>
      <c r="E104" t="s">
        <v>292</v>
      </c>
      <c r="F104" s="519"/>
      <c r="G104" s="519"/>
      <c r="H104" s="519"/>
      <c r="I104" s="519"/>
      <c r="J104" s="519"/>
      <c r="K104" s="519"/>
      <c r="L104" s="519"/>
      <c r="M104" s="519"/>
      <c r="N104" s="519"/>
    </row>
    <row r="105" spans="1:16" x14ac:dyDescent="0.35">
      <c r="A105" t="s">
        <v>117</v>
      </c>
      <c r="B105" t="s">
        <v>498</v>
      </c>
      <c r="C105" t="s">
        <v>499</v>
      </c>
      <c r="D105" t="s">
        <v>170</v>
      </c>
      <c r="E105" t="s">
        <v>292</v>
      </c>
      <c r="F105" s="519"/>
      <c r="G105" s="519"/>
      <c r="H105" s="519"/>
      <c r="I105" s="519"/>
      <c r="J105" s="519"/>
      <c r="K105" s="519"/>
      <c r="L105" s="519"/>
      <c r="M105" s="519"/>
      <c r="N105" s="519"/>
    </row>
    <row r="106" spans="1:16" x14ac:dyDescent="0.35">
      <c r="A106" t="s">
        <v>117</v>
      </c>
      <c r="B106" t="s">
        <v>500</v>
      </c>
      <c r="C106" t="s">
        <v>501</v>
      </c>
      <c r="D106" t="s">
        <v>170</v>
      </c>
      <c r="E106" t="s">
        <v>292</v>
      </c>
      <c r="F106" s="519"/>
      <c r="G106" s="519"/>
      <c r="H106" s="519"/>
      <c r="I106" s="519"/>
      <c r="J106" s="519"/>
      <c r="K106" s="519"/>
      <c r="L106" s="519"/>
      <c r="M106" s="519"/>
      <c r="N106" s="519"/>
    </row>
    <row r="107" spans="1:16" x14ac:dyDescent="0.35">
      <c r="A107" t="s">
        <v>117</v>
      </c>
      <c r="B107" t="s">
        <v>502</v>
      </c>
      <c r="C107" t="s">
        <v>503</v>
      </c>
      <c r="D107" t="s">
        <v>170</v>
      </c>
      <c r="E107" t="s">
        <v>292</v>
      </c>
      <c r="F107" s="519"/>
      <c r="G107" s="519"/>
      <c r="H107" s="519"/>
      <c r="I107" s="519"/>
      <c r="J107" s="519"/>
      <c r="K107" s="519"/>
      <c r="L107" s="519"/>
      <c r="M107" s="519"/>
      <c r="N107" s="519"/>
    </row>
    <row r="108" spans="1:16" x14ac:dyDescent="0.35">
      <c r="A108" t="s">
        <v>117</v>
      </c>
      <c r="B108" t="s">
        <v>504</v>
      </c>
      <c r="C108" t="s">
        <v>505</v>
      </c>
      <c r="D108" t="s">
        <v>170</v>
      </c>
      <c r="E108" t="s">
        <v>292</v>
      </c>
      <c r="F108" s="519"/>
      <c r="G108" s="519"/>
      <c r="H108" s="519"/>
      <c r="I108" s="519"/>
      <c r="J108" s="519"/>
      <c r="K108" s="519"/>
      <c r="L108" s="519"/>
      <c r="M108" s="519"/>
      <c r="N108" s="519"/>
    </row>
    <row r="109" spans="1:16" x14ac:dyDescent="0.35">
      <c r="A109" t="s">
        <v>117</v>
      </c>
      <c r="B109" t="s">
        <v>506</v>
      </c>
      <c r="C109" t="s">
        <v>507</v>
      </c>
      <c r="D109" t="s">
        <v>170</v>
      </c>
      <c r="E109" t="s">
        <v>292</v>
      </c>
      <c r="F109" s="519"/>
      <c r="G109" s="519"/>
      <c r="H109" s="519"/>
      <c r="I109" s="519"/>
      <c r="J109" s="519"/>
      <c r="K109" s="519"/>
      <c r="L109" s="519"/>
      <c r="M109" s="519"/>
      <c r="N109" s="519"/>
    </row>
    <row r="110" spans="1:16" x14ac:dyDescent="0.35">
      <c r="A110" t="s">
        <v>117</v>
      </c>
      <c r="B110" t="s">
        <v>508</v>
      </c>
      <c r="C110" t="s">
        <v>509</v>
      </c>
      <c r="D110" t="s">
        <v>170</v>
      </c>
      <c r="E110" t="s">
        <v>292</v>
      </c>
      <c r="F110" s="519"/>
      <c r="G110" s="519"/>
      <c r="H110" s="519"/>
      <c r="I110" s="519"/>
      <c r="J110" s="519"/>
      <c r="K110" s="519"/>
      <c r="L110" s="519"/>
      <c r="M110" s="519"/>
      <c r="N110" s="519"/>
    </row>
    <row r="111" spans="1:16" x14ac:dyDescent="0.35">
      <c r="A111" t="s">
        <v>117</v>
      </c>
      <c r="B111" t="s">
        <v>510</v>
      </c>
      <c r="C111" t="s">
        <v>511</v>
      </c>
      <c r="D111" t="s">
        <v>170</v>
      </c>
      <c r="E111" t="s">
        <v>292</v>
      </c>
      <c r="F111" s="519"/>
      <c r="G111" s="519"/>
      <c r="H111" s="519"/>
      <c r="I111" s="519"/>
      <c r="J111" s="519"/>
      <c r="K111" s="519"/>
      <c r="L111" s="519"/>
      <c r="M111" s="519"/>
      <c r="N111" s="519"/>
    </row>
    <row r="112" spans="1:16" x14ac:dyDescent="0.35">
      <c r="A112" t="s">
        <v>117</v>
      </c>
      <c r="B112" t="s">
        <v>512</v>
      </c>
      <c r="C112" t="s">
        <v>513</v>
      </c>
      <c r="D112" t="s">
        <v>170</v>
      </c>
      <c r="E112" t="s">
        <v>292</v>
      </c>
      <c r="F112" s="519"/>
      <c r="G112" s="519"/>
      <c r="H112" s="519"/>
      <c r="I112" s="519"/>
      <c r="J112" s="519"/>
      <c r="K112" s="519"/>
      <c r="L112" s="519"/>
      <c r="M112" s="519"/>
      <c r="N112" s="519"/>
    </row>
    <row r="113" spans="1:14" x14ac:dyDescent="0.35">
      <c r="A113" t="s">
        <v>117</v>
      </c>
      <c r="B113" t="s">
        <v>514</v>
      </c>
      <c r="C113" t="s">
        <v>515</v>
      </c>
      <c r="D113" t="s">
        <v>170</v>
      </c>
      <c r="E113" t="s">
        <v>292</v>
      </c>
      <c r="F113" s="519"/>
      <c r="G113" s="519"/>
      <c r="H113" s="519"/>
      <c r="I113" s="519"/>
      <c r="J113" s="519"/>
      <c r="K113" s="519"/>
      <c r="L113" s="519"/>
      <c r="M113" s="519"/>
      <c r="N113" s="519"/>
    </row>
    <row r="114" spans="1:14" x14ac:dyDescent="0.35">
      <c r="A114" t="s">
        <v>117</v>
      </c>
      <c r="B114" t="s">
        <v>516</v>
      </c>
      <c r="C114" t="s">
        <v>517</v>
      </c>
      <c r="D114" t="s">
        <v>170</v>
      </c>
      <c r="E114" t="s">
        <v>292</v>
      </c>
      <c r="F114" s="519"/>
      <c r="G114" s="519"/>
      <c r="H114" s="519"/>
      <c r="I114" s="519"/>
      <c r="J114" s="519"/>
      <c r="K114" s="519"/>
      <c r="L114" s="519"/>
      <c r="M114" s="519"/>
      <c r="N114" s="519"/>
    </row>
    <row r="115" spans="1:14" x14ac:dyDescent="0.35">
      <c r="A115" t="s">
        <v>117</v>
      </c>
      <c r="B115" t="s">
        <v>518</v>
      </c>
      <c r="C115" t="s">
        <v>519</v>
      </c>
      <c r="D115" t="s">
        <v>170</v>
      </c>
      <c r="E115" t="s">
        <v>292</v>
      </c>
      <c r="F115" s="519"/>
      <c r="G115" s="519"/>
      <c r="H115" s="519"/>
      <c r="I115" s="519"/>
      <c r="J115" s="519"/>
      <c r="K115" s="519"/>
      <c r="L115" s="519"/>
      <c r="M115" s="519"/>
      <c r="N115" s="519"/>
    </row>
    <row r="116" spans="1:14" x14ac:dyDescent="0.35">
      <c r="A116" t="s">
        <v>117</v>
      </c>
      <c r="B116" t="s">
        <v>520</v>
      </c>
      <c r="C116" t="s">
        <v>521</v>
      </c>
      <c r="D116" t="s">
        <v>170</v>
      </c>
      <c r="E116" t="s">
        <v>292</v>
      </c>
      <c r="F116" s="519"/>
      <c r="G116" s="519"/>
      <c r="H116" s="519"/>
      <c r="I116" s="519"/>
      <c r="J116" s="519"/>
      <c r="K116" s="519"/>
      <c r="L116" s="519"/>
      <c r="M116" s="519"/>
      <c r="N116" s="519"/>
    </row>
    <row r="117" spans="1:14" x14ac:dyDescent="0.35">
      <c r="A117" t="s">
        <v>117</v>
      </c>
      <c r="B117" t="s">
        <v>522</v>
      </c>
      <c r="C117" t="s">
        <v>523</v>
      </c>
      <c r="D117" t="s">
        <v>170</v>
      </c>
      <c r="E117" t="s">
        <v>292</v>
      </c>
      <c r="F117" s="519"/>
      <c r="G117" s="519"/>
      <c r="H117" s="519"/>
      <c r="I117" s="519"/>
      <c r="J117" s="519"/>
      <c r="K117" s="519"/>
      <c r="L117" s="519"/>
      <c r="M117" s="519"/>
      <c r="N117" s="519"/>
    </row>
    <row r="118" spans="1:14" x14ac:dyDescent="0.35">
      <c r="A118" t="s">
        <v>117</v>
      </c>
      <c r="B118" t="s">
        <v>524</v>
      </c>
      <c r="C118" t="s">
        <v>525</v>
      </c>
      <c r="D118" t="s">
        <v>170</v>
      </c>
      <c r="E118" t="s">
        <v>292</v>
      </c>
      <c r="F118" s="519"/>
      <c r="G118" s="519"/>
      <c r="H118" s="519"/>
      <c r="I118" s="519"/>
      <c r="J118" s="519"/>
      <c r="K118" s="519"/>
      <c r="L118" s="519"/>
      <c r="M118" s="519"/>
      <c r="N118" s="519"/>
    </row>
    <row r="119" spans="1:14" x14ac:dyDescent="0.35">
      <c r="A119" t="s">
        <v>117</v>
      </c>
      <c r="B119" t="s">
        <v>526</v>
      </c>
      <c r="C119" t="s">
        <v>527</v>
      </c>
      <c r="D119" t="s">
        <v>170</v>
      </c>
      <c r="E119" t="s">
        <v>292</v>
      </c>
      <c r="F119" s="519"/>
      <c r="G119" s="519"/>
      <c r="H119" s="519"/>
      <c r="I119" s="519"/>
      <c r="J119" s="519"/>
      <c r="K119" s="519"/>
      <c r="L119" s="519"/>
      <c r="M119" s="519"/>
      <c r="N119" s="519"/>
    </row>
    <row r="120" spans="1:14" x14ac:dyDescent="0.35">
      <c r="A120" t="s">
        <v>117</v>
      </c>
      <c r="B120" t="s">
        <v>528</v>
      </c>
      <c r="C120" t="s">
        <v>529</v>
      </c>
      <c r="D120" t="s">
        <v>170</v>
      </c>
      <c r="E120" t="s">
        <v>292</v>
      </c>
      <c r="F120" s="519"/>
      <c r="G120" s="519"/>
      <c r="H120" s="519"/>
      <c r="I120" s="519"/>
      <c r="J120" s="519"/>
      <c r="K120" s="519"/>
      <c r="L120" s="519"/>
      <c r="M120" s="519"/>
      <c r="N120" s="519"/>
    </row>
    <row r="121" spans="1:14" x14ac:dyDescent="0.35">
      <c r="A121" t="s">
        <v>117</v>
      </c>
      <c r="B121" t="s">
        <v>530</v>
      </c>
      <c r="C121" t="s">
        <v>531</v>
      </c>
      <c r="D121" t="s">
        <v>170</v>
      </c>
      <c r="E121" t="s">
        <v>292</v>
      </c>
      <c r="F121" s="519"/>
      <c r="G121" s="519"/>
      <c r="H121" s="519"/>
      <c r="I121" s="519"/>
      <c r="J121" s="519"/>
      <c r="K121" s="519"/>
      <c r="L121" s="519"/>
      <c r="M121" s="519"/>
      <c r="N121" s="519"/>
    </row>
    <row r="122" spans="1:14" x14ac:dyDescent="0.35">
      <c r="A122" t="s">
        <v>117</v>
      </c>
      <c r="B122" t="s">
        <v>532</v>
      </c>
      <c r="C122" t="s">
        <v>533</v>
      </c>
      <c r="D122" t="s">
        <v>170</v>
      </c>
      <c r="E122" t="s">
        <v>292</v>
      </c>
      <c r="F122" s="519"/>
      <c r="G122" s="519"/>
      <c r="H122" s="519"/>
      <c r="I122" s="519"/>
      <c r="J122" s="519"/>
      <c r="K122" s="519"/>
      <c r="L122" s="519"/>
      <c r="M122" s="519"/>
      <c r="N122" s="519"/>
    </row>
    <row r="123" spans="1:14" x14ac:dyDescent="0.35">
      <c r="A123" t="s">
        <v>117</v>
      </c>
      <c r="B123" t="s">
        <v>534</v>
      </c>
      <c r="C123" t="s">
        <v>535</v>
      </c>
      <c r="D123" t="s">
        <v>170</v>
      </c>
      <c r="E123" t="s">
        <v>292</v>
      </c>
      <c r="F123" s="519"/>
      <c r="G123" s="519"/>
      <c r="H123" s="519"/>
      <c r="I123" s="519"/>
      <c r="J123" s="519"/>
      <c r="K123" s="519"/>
      <c r="L123" s="519"/>
      <c r="M123" s="519"/>
      <c r="N123" s="519"/>
    </row>
    <row r="124" spans="1:14" x14ac:dyDescent="0.35">
      <c r="A124" t="s">
        <v>117</v>
      </c>
      <c r="B124" t="s">
        <v>536</v>
      </c>
      <c r="C124" t="s">
        <v>537</v>
      </c>
      <c r="D124" t="s">
        <v>170</v>
      </c>
      <c r="E124" t="s">
        <v>292</v>
      </c>
      <c r="F124" s="519"/>
      <c r="G124" s="519"/>
      <c r="H124" s="519"/>
      <c r="I124" s="519"/>
      <c r="J124" s="519"/>
      <c r="K124" s="519"/>
      <c r="L124" s="519"/>
      <c r="M124" s="519"/>
      <c r="N124" s="519"/>
    </row>
    <row r="125" spans="1:14" x14ac:dyDescent="0.35">
      <c r="A125" t="s">
        <v>117</v>
      </c>
      <c r="B125" t="s">
        <v>538</v>
      </c>
      <c r="C125" t="s">
        <v>539</v>
      </c>
      <c r="D125" t="s">
        <v>170</v>
      </c>
      <c r="E125" t="s">
        <v>292</v>
      </c>
      <c r="F125" s="519"/>
      <c r="G125" s="519"/>
      <c r="H125" s="519"/>
      <c r="I125" s="519"/>
      <c r="J125" s="519"/>
      <c r="K125" s="519"/>
      <c r="L125" s="519"/>
      <c r="M125" s="519"/>
      <c r="N125" s="519"/>
    </row>
    <row r="126" spans="1:14" x14ac:dyDescent="0.35">
      <c r="A126" t="s">
        <v>117</v>
      </c>
      <c r="B126" t="s">
        <v>540</v>
      </c>
      <c r="C126" t="s">
        <v>541</v>
      </c>
      <c r="D126" t="s">
        <v>170</v>
      </c>
      <c r="E126" t="s">
        <v>292</v>
      </c>
      <c r="F126" s="519"/>
      <c r="G126" s="519"/>
      <c r="H126" s="519"/>
      <c r="I126" s="519"/>
      <c r="J126" s="519"/>
      <c r="K126" s="519"/>
      <c r="L126" s="519"/>
      <c r="M126" s="519"/>
      <c r="N126" s="519"/>
    </row>
    <row r="127" spans="1:14" x14ac:dyDescent="0.35">
      <c r="A127" t="s">
        <v>117</v>
      </c>
      <c r="B127" t="s">
        <v>542</v>
      </c>
      <c r="C127" t="s">
        <v>543</v>
      </c>
      <c r="D127" t="s">
        <v>170</v>
      </c>
      <c r="E127" t="s">
        <v>292</v>
      </c>
      <c r="F127" s="519"/>
      <c r="G127" s="519"/>
      <c r="H127" s="519"/>
      <c r="I127" s="519"/>
      <c r="J127" s="519"/>
      <c r="K127" s="519"/>
      <c r="L127" s="519"/>
      <c r="M127" s="519"/>
      <c r="N127" s="519"/>
    </row>
    <row r="128" spans="1:14" x14ac:dyDescent="0.35">
      <c r="A128" t="s">
        <v>117</v>
      </c>
      <c r="B128" t="s">
        <v>544</v>
      </c>
      <c r="C128" t="s">
        <v>545</v>
      </c>
      <c r="D128" t="s">
        <v>170</v>
      </c>
      <c r="E128" t="s">
        <v>292</v>
      </c>
      <c r="F128" s="519"/>
      <c r="G128" s="519"/>
      <c r="H128" s="519"/>
      <c r="I128" s="519"/>
      <c r="J128" s="519"/>
      <c r="K128" s="519"/>
      <c r="L128" s="519"/>
      <c r="M128" s="519"/>
      <c r="N128" s="519"/>
    </row>
    <row r="129" spans="1:14" x14ac:dyDescent="0.35">
      <c r="A129" t="s">
        <v>117</v>
      </c>
      <c r="B129" t="s">
        <v>546</v>
      </c>
      <c r="C129" t="s">
        <v>547</v>
      </c>
      <c r="D129" t="s">
        <v>170</v>
      </c>
      <c r="E129" t="s">
        <v>292</v>
      </c>
      <c r="F129" s="519"/>
      <c r="G129" s="519"/>
      <c r="H129" s="519"/>
      <c r="I129" s="519"/>
      <c r="J129" s="519"/>
      <c r="K129" s="519"/>
      <c r="L129" s="519"/>
      <c r="M129" s="519"/>
      <c r="N129" s="519"/>
    </row>
    <row r="130" spans="1:14" x14ac:dyDescent="0.35">
      <c r="A130" t="s">
        <v>117</v>
      </c>
      <c r="B130" t="s">
        <v>548</v>
      </c>
      <c r="C130" t="s">
        <v>549</v>
      </c>
      <c r="D130" t="s">
        <v>170</v>
      </c>
      <c r="E130" t="s">
        <v>292</v>
      </c>
      <c r="F130" s="519"/>
      <c r="G130" s="519"/>
      <c r="H130" s="519"/>
      <c r="I130" s="519"/>
      <c r="J130" s="519"/>
      <c r="K130" s="519"/>
      <c r="L130" s="519"/>
      <c r="M130" s="519"/>
      <c r="N130" s="519"/>
    </row>
    <row r="131" spans="1:14" x14ac:dyDescent="0.35">
      <c r="A131" t="s">
        <v>117</v>
      </c>
      <c r="B131" t="s">
        <v>550</v>
      </c>
      <c r="C131" t="s">
        <v>551</v>
      </c>
      <c r="D131" t="s">
        <v>170</v>
      </c>
      <c r="E131" t="s">
        <v>292</v>
      </c>
    </row>
    <row r="132" spans="1:14" x14ac:dyDescent="0.35">
      <c r="A132" t="s">
        <v>117</v>
      </c>
      <c r="B132" t="s">
        <v>552</v>
      </c>
      <c r="C132" t="s">
        <v>553</v>
      </c>
      <c r="D132" t="s">
        <v>170</v>
      </c>
      <c r="E132" t="s">
        <v>292</v>
      </c>
      <c r="F132" s="519"/>
      <c r="G132" s="519"/>
      <c r="H132" s="519"/>
      <c r="I132" s="519"/>
      <c r="J132" s="519"/>
      <c r="K132" s="519"/>
      <c r="L132" s="519"/>
      <c r="M132" s="519"/>
      <c r="N132" s="519"/>
    </row>
    <row r="133" spans="1:14" x14ac:dyDescent="0.35">
      <c r="A133" t="s">
        <v>117</v>
      </c>
      <c r="B133" t="s">
        <v>554</v>
      </c>
      <c r="C133" t="s">
        <v>555</v>
      </c>
      <c r="D133" t="s">
        <v>170</v>
      </c>
      <c r="E133" t="s">
        <v>292</v>
      </c>
      <c r="F133" s="519"/>
      <c r="G133" s="519"/>
      <c r="H133" s="519"/>
      <c r="I133" s="519"/>
      <c r="J133" s="519"/>
      <c r="K133" s="519"/>
      <c r="L133" s="519"/>
      <c r="M133" s="519"/>
      <c r="N133" s="519"/>
    </row>
    <row r="134" spans="1:14" x14ac:dyDescent="0.35">
      <c r="A134" t="s">
        <v>117</v>
      </c>
      <c r="B134" t="s">
        <v>556</v>
      </c>
      <c r="C134" t="s">
        <v>557</v>
      </c>
      <c r="D134" t="s">
        <v>170</v>
      </c>
      <c r="E134" t="s">
        <v>292</v>
      </c>
      <c r="F134" s="519"/>
      <c r="G134" s="519"/>
      <c r="H134" s="519"/>
      <c r="I134" s="519"/>
      <c r="J134" s="519"/>
      <c r="K134" s="519"/>
      <c r="L134" s="519"/>
      <c r="M134" s="519"/>
      <c r="N134" s="519"/>
    </row>
    <row r="135" spans="1:14" x14ac:dyDescent="0.35">
      <c r="A135" t="s">
        <v>117</v>
      </c>
      <c r="B135" t="s">
        <v>558</v>
      </c>
      <c r="C135" t="s">
        <v>559</v>
      </c>
      <c r="D135" t="s">
        <v>170</v>
      </c>
      <c r="E135" t="s">
        <v>292</v>
      </c>
      <c r="F135" s="519"/>
      <c r="G135" s="519"/>
      <c r="H135" s="519"/>
      <c r="I135" s="519"/>
      <c r="J135" s="519"/>
      <c r="K135" s="519"/>
      <c r="L135" s="519"/>
      <c r="M135" s="519"/>
      <c r="N135" s="519"/>
    </row>
    <row r="136" spans="1:14" x14ac:dyDescent="0.35">
      <c r="A136" t="s">
        <v>117</v>
      </c>
      <c r="B136" t="s">
        <v>560</v>
      </c>
      <c r="C136" t="s">
        <v>561</v>
      </c>
      <c r="D136" t="s">
        <v>170</v>
      </c>
      <c r="E136" t="s">
        <v>292</v>
      </c>
      <c r="F136" s="519"/>
      <c r="G136" s="519"/>
      <c r="H136" s="519"/>
      <c r="I136" s="519"/>
      <c r="J136" s="519"/>
      <c r="K136" s="519"/>
      <c r="L136" s="519"/>
      <c r="M136" s="519"/>
      <c r="N136" s="519"/>
    </row>
    <row r="137" spans="1:14" x14ac:dyDescent="0.35">
      <c r="A137" t="s">
        <v>117</v>
      </c>
      <c r="B137" t="s">
        <v>562</v>
      </c>
      <c r="C137" t="s">
        <v>563</v>
      </c>
      <c r="D137" t="s">
        <v>170</v>
      </c>
      <c r="E137" t="s">
        <v>292</v>
      </c>
    </row>
    <row r="138" spans="1:14" x14ac:dyDescent="0.35">
      <c r="A138" t="s">
        <v>117</v>
      </c>
      <c r="B138" t="s">
        <v>564</v>
      </c>
      <c r="C138" t="s">
        <v>565</v>
      </c>
      <c r="D138" t="s">
        <v>170</v>
      </c>
      <c r="E138" t="s">
        <v>292</v>
      </c>
      <c r="F138" s="519"/>
      <c r="G138" s="519"/>
      <c r="H138" s="519"/>
      <c r="I138" s="519"/>
      <c r="J138" s="519"/>
      <c r="K138" s="519"/>
      <c r="L138" s="519"/>
      <c r="M138" s="519"/>
      <c r="N138" s="519"/>
    </row>
    <row r="139" spans="1:14" x14ac:dyDescent="0.35">
      <c r="A139" t="s">
        <v>117</v>
      </c>
      <c r="B139" t="s">
        <v>566</v>
      </c>
      <c r="C139" t="s">
        <v>567</v>
      </c>
      <c r="D139" t="s">
        <v>170</v>
      </c>
      <c r="E139" t="s">
        <v>292</v>
      </c>
      <c r="F139" s="519"/>
      <c r="G139" s="519"/>
      <c r="H139" s="519"/>
      <c r="I139" s="519"/>
      <c r="J139" s="519"/>
      <c r="K139" s="519"/>
      <c r="L139" s="519"/>
      <c r="M139" s="519"/>
      <c r="N139" s="519"/>
    </row>
    <row r="140" spans="1:14" x14ac:dyDescent="0.35">
      <c r="A140" t="s">
        <v>117</v>
      </c>
      <c r="B140" t="s">
        <v>568</v>
      </c>
      <c r="C140" t="s">
        <v>569</v>
      </c>
      <c r="D140" t="s">
        <v>170</v>
      </c>
      <c r="E140" t="s">
        <v>292</v>
      </c>
      <c r="F140" s="519"/>
      <c r="G140" s="519"/>
      <c r="H140" s="519"/>
      <c r="I140" s="519"/>
      <c r="J140" s="519"/>
      <c r="K140" s="519"/>
      <c r="L140" s="519"/>
      <c r="M140" s="519"/>
      <c r="N140" s="519"/>
    </row>
    <row r="141" spans="1:14" x14ac:dyDescent="0.35">
      <c r="A141" t="s">
        <v>117</v>
      </c>
      <c r="B141" t="s">
        <v>570</v>
      </c>
      <c r="C141" t="s">
        <v>571</v>
      </c>
      <c r="D141" t="s">
        <v>170</v>
      </c>
      <c r="E141" t="s">
        <v>292</v>
      </c>
      <c r="F141" s="519"/>
      <c r="G141" s="519"/>
      <c r="H141" s="519"/>
      <c r="I141" s="519"/>
      <c r="J141" s="519"/>
      <c r="K141" s="519"/>
      <c r="L141" s="519"/>
      <c r="M141" s="519"/>
      <c r="N141" s="519"/>
    </row>
    <row r="142" spans="1:14" x14ac:dyDescent="0.35">
      <c r="A142" t="s">
        <v>117</v>
      </c>
      <c r="B142" t="s">
        <v>572</v>
      </c>
      <c r="C142" t="s">
        <v>573</v>
      </c>
      <c r="D142" t="s">
        <v>170</v>
      </c>
      <c r="E142" t="s">
        <v>292</v>
      </c>
      <c r="F142" s="519"/>
      <c r="G142" s="519"/>
      <c r="H142" s="519"/>
      <c r="I142" s="519"/>
      <c r="J142" s="519"/>
      <c r="K142" s="519"/>
      <c r="L142" s="519"/>
      <c r="M142" s="519"/>
      <c r="N142" s="519"/>
    </row>
    <row r="143" spans="1:14" x14ac:dyDescent="0.35">
      <c r="A143" t="s">
        <v>117</v>
      </c>
      <c r="B143" t="s">
        <v>574</v>
      </c>
      <c r="C143" t="s">
        <v>575</v>
      </c>
      <c r="D143" t="s">
        <v>170</v>
      </c>
      <c r="E143" t="s">
        <v>292</v>
      </c>
    </row>
    <row r="144" spans="1:14" x14ac:dyDescent="0.35">
      <c r="A144" t="s">
        <v>117</v>
      </c>
      <c r="B144" t="s">
        <v>576</v>
      </c>
      <c r="C144" t="s">
        <v>577</v>
      </c>
      <c r="D144" t="s">
        <v>170</v>
      </c>
      <c r="E144" t="s">
        <v>292</v>
      </c>
      <c r="F144" s="519"/>
      <c r="G144" s="519"/>
      <c r="H144" s="519"/>
      <c r="I144" s="519"/>
      <c r="J144" s="519"/>
      <c r="K144" s="519"/>
      <c r="L144" s="519"/>
      <c r="M144" s="519"/>
      <c r="N144" s="519"/>
    </row>
    <row r="145" spans="1:14" x14ac:dyDescent="0.35">
      <c r="A145" t="s">
        <v>117</v>
      </c>
      <c r="B145" t="s">
        <v>578</v>
      </c>
      <c r="C145" t="s">
        <v>579</v>
      </c>
      <c r="D145" t="s">
        <v>170</v>
      </c>
      <c r="E145" t="s">
        <v>292</v>
      </c>
      <c r="F145" s="519"/>
      <c r="G145" s="519"/>
      <c r="H145" s="519"/>
      <c r="I145" s="519"/>
      <c r="J145" s="519"/>
      <c r="K145" s="519"/>
      <c r="L145" s="519"/>
      <c r="M145" s="519"/>
      <c r="N145" s="519"/>
    </row>
    <row r="146" spans="1:14" x14ac:dyDescent="0.35">
      <c r="A146" t="s">
        <v>117</v>
      </c>
      <c r="B146" t="s">
        <v>580</v>
      </c>
      <c r="C146" t="s">
        <v>581</v>
      </c>
      <c r="D146" t="s">
        <v>170</v>
      </c>
      <c r="E146" t="s">
        <v>292</v>
      </c>
      <c r="F146" s="519"/>
      <c r="G146" s="519"/>
      <c r="H146" s="519"/>
      <c r="I146" s="519"/>
      <c r="J146" s="519"/>
      <c r="K146" s="519"/>
      <c r="L146" s="519"/>
      <c r="M146" s="519"/>
      <c r="N146" s="519"/>
    </row>
    <row r="147" spans="1:14" x14ac:dyDescent="0.35">
      <c r="A147" t="s">
        <v>117</v>
      </c>
      <c r="B147" t="s">
        <v>582</v>
      </c>
      <c r="C147" t="s">
        <v>583</v>
      </c>
      <c r="D147" t="s">
        <v>170</v>
      </c>
      <c r="E147" t="s">
        <v>292</v>
      </c>
      <c r="F147" s="519"/>
      <c r="G147" s="519"/>
      <c r="H147" s="519"/>
      <c r="I147" s="519"/>
      <c r="J147" s="519"/>
      <c r="K147" s="519"/>
      <c r="L147" s="519"/>
      <c r="M147" s="519"/>
      <c r="N147" s="519"/>
    </row>
    <row r="148" spans="1:14" x14ac:dyDescent="0.35">
      <c r="A148" t="s">
        <v>117</v>
      </c>
      <c r="B148" t="s">
        <v>584</v>
      </c>
      <c r="C148" t="s">
        <v>585</v>
      </c>
      <c r="D148" t="s">
        <v>170</v>
      </c>
      <c r="E148" t="s">
        <v>292</v>
      </c>
      <c r="F148" s="519"/>
      <c r="G148" s="519"/>
      <c r="H148" s="519"/>
      <c r="I148" s="519"/>
      <c r="J148" s="519"/>
      <c r="K148" s="519"/>
      <c r="L148" s="519"/>
      <c r="M148" s="519"/>
      <c r="N148" s="519"/>
    </row>
    <row r="149" spans="1:14" x14ac:dyDescent="0.35">
      <c r="A149" t="s">
        <v>117</v>
      </c>
      <c r="B149" t="s">
        <v>586</v>
      </c>
      <c r="C149" t="s">
        <v>587</v>
      </c>
      <c r="D149" t="s">
        <v>170</v>
      </c>
      <c r="E149" t="s">
        <v>292</v>
      </c>
      <c r="F149" s="519"/>
      <c r="G149" s="519"/>
      <c r="H149" s="519"/>
      <c r="I149" s="519"/>
      <c r="J149" s="519"/>
      <c r="K149" s="519"/>
      <c r="L149" s="519"/>
      <c r="M149" s="519"/>
      <c r="N149" s="519"/>
    </row>
    <row r="150" spans="1:14" x14ac:dyDescent="0.35">
      <c r="A150" t="s">
        <v>117</v>
      </c>
      <c r="B150" t="s">
        <v>588</v>
      </c>
      <c r="C150" t="s">
        <v>589</v>
      </c>
      <c r="D150" t="s">
        <v>170</v>
      </c>
      <c r="E150" t="s">
        <v>292</v>
      </c>
      <c r="F150" s="519"/>
      <c r="G150" s="519"/>
      <c r="H150" s="519"/>
      <c r="I150" s="519"/>
      <c r="J150" s="519"/>
      <c r="K150" s="519"/>
      <c r="L150" s="519"/>
      <c r="M150" s="519"/>
      <c r="N150" s="519"/>
    </row>
    <row r="151" spans="1:14" x14ac:dyDescent="0.35">
      <c r="A151" t="s">
        <v>117</v>
      </c>
      <c r="B151" t="s">
        <v>590</v>
      </c>
      <c r="C151" t="s">
        <v>591</v>
      </c>
      <c r="D151" t="s">
        <v>170</v>
      </c>
      <c r="E151" t="s">
        <v>292</v>
      </c>
      <c r="F151" s="519"/>
      <c r="G151" s="519"/>
      <c r="H151" s="519"/>
      <c r="I151" s="519"/>
      <c r="J151" s="519"/>
      <c r="K151" s="519"/>
      <c r="L151" s="519"/>
      <c r="M151" s="519"/>
      <c r="N151" s="519"/>
    </row>
    <row r="152" spans="1:14" x14ac:dyDescent="0.35">
      <c r="A152" t="s">
        <v>117</v>
      </c>
      <c r="B152" t="s">
        <v>592</v>
      </c>
      <c r="C152" t="s">
        <v>593</v>
      </c>
      <c r="D152" t="s">
        <v>170</v>
      </c>
      <c r="E152" t="s">
        <v>292</v>
      </c>
    </row>
    <row r="153" spans="1:14" x14ac:dyDescent="0.35">
      <c r="A153" t="s">
        <v>117</v>
      </c>
      <c r="B153" t="s">
        <v>594</v>
      </c>
      <c r="C153" t="s">
        <v>595</v>
      </c>
      <c r="D153" t="s">
        <v>170</v>
      </c>
      <c r="E153" t="s">
        <v>292</v>
      </c>
    </row>
    <row r="154" spans="1:14" x14ac:dyDescent="0.35">
      <c r="A154" t="s">
        <v>117</v>
      </c>
      <c r="B154" t="s">
        <v>596</v>
      </c>
      <c r="C154" t="s">
        <v>597</v>
      </c>
      <c r="D154" t="s">
        <v>170</v>
      </c>
      <c r="E154" t="s">
        <v>292</v>
      </c>
      <c r="F154" s="519"/>
      <c r="G154" s="519"/>
      <c r="H154" s="519"/>
      <c r="I154" s="519"/>
      <c r="J154" s="519"/>
      <c r="K154" s="519"/>
      <c r="L154" s="519"/>
      <c r="M154" s="519"/>
      <c r="N154" s="519"/>
    </row>
    <row r="155" spans="1:14" x14ac:dyDescent="0.35">
      <c r="A155" t="s">
        <v>117</v>
      </c>
      <c r="B155" t="s">
        <v>598</v>
      </c>
      <c r="C155" t="s">
        <v>599</v>
      </c>
      <c r="D155" t="s">
        <v>170</v>
      </c>
      <c r="E155" t="s">
        <v>292</v>
      </c>
      <c r="F155" s="519"/>
      <c r="G155" s="519"/>
      <c r="H155" s="519"/>
      <c r="I155" s="519"/>
      <c r="J155" s="519"/>
      <c r="K155" s="519"/>
      <c r="L155" s="519"/>
      <c r="M155" s="519"/>
      <c r="N155" s="519"/>
    </row>
    <row r="156" spans="1:14" x14ac:dyDescent="0.35">
      <c r="A156" t="s">
        <v>117</v>
      </c>
      <c r="B156" t="s">
        <v>600</v>
      </c>
      <c r="C156" t="s">
        <v>601</v>
      </c>
      <c r="D156" t="s">
        <v>170</v>
      </c>
      <c r="E156" t="s">
        <v>292</v>
      </c>
      <c r="F156" s="519"/>
      <c r="G156" s="519"/>
      <c r="H156" s="519"/>
      <c r="I156" s="519"/>
      <c r="J156" s="519"/>
      <c r="K156" s="519"/>
      <c r="L156" s="519"/>
      <c r="M156" s="519"/>
      <c r="N156" s="519"/>
    </row>
    <row r="157" spans="1:14" x14ac:dyDescent="0.35">
      <c r="A157" t="s">
        <v>117</v>
      </c>
      <c r="B157" t="s">
        <v>602</v>
      </c>
      <c r="C157" t="s">
        <v>603</v>
      </c>
      <c r="D157" t="s">
        <v>170</v>
      </c>
      <c r="E157" t="s">
        <v>292</v>
      </c>
      <c r="F157" s="519"/>
      <c r="G157" s="519"/>
      <c r="H157" s="519"/>
      <c r="I157" s="519"/>
      <c r="J157" s="519"/>
      <c r="K157" s="519"/>
      <c r="L157" s="519"/>
      <c r="M157" s="519"/>
      <c r="N157" s="519"/>
    </row>
    <row r="158" spans="1:14" x14ac:dyDescent="0.35">
      <c r="A158" t="s">
        <v>117</v>
      </c>
      <c r="B158" t="s">
        <v>604</v>
      </c>
      <c r="C158" t="s">
        <v>605</v>
      </c>
      <c r="D158" t="s">
        <v>170</v>
      </c>
      <c r="E158" t="s">
        <v>292</v>
      </c>
      <c r="F158" s="519"/>
      <c r="G158" s="519"/>
      <c r="H158" s="519"/>
      <c r="I158" s="519"/>
      <c r="J158" s="519"/>
      <c r="K158" s="519"/>
      <c r="L158" s="519"/>
      <c r="M158" s="519"/>
      <c r="N158" s="519"/>
    </row>
    <row r="159" spans="1:14" x14ac:dyDescent="0.35">
      <c r="A159" t="s">
        <v>117</v>
      </c>
      <c r="B159" t="s">
        <v>606</v>
      </c>
      <c r="C159" t="s">
        <v>607</v>
      </c>
      <c r="D159" t="s">
        <v>170</v>
      </c>
      <c r="E159" t="s">
        <v>292</v>
      </c>
      <c r="F159" s="519"/>
      <c r="G159" s="519"/>
      <c r="H159" s="519"/>
      <c r="I159" s="519"/>
      <c r="J159" s="519"/>
      <c r="K159" s="519"/>
      <c r="L159" s="519"/>
      <c r="M159" s="519"/>
      <c r="N159" s="519"/>
    </row>
    <row r="160" spans="1:14" x14ac:dyDescent="0.35">
      <c r="A160" t="s">
        <v>117</v>
      </c>
      <c r="B160" t="s">
        <v>608</v>
      </c>
      <c r="C160" t="s">
        <v>609</v>
      </c>
      <c r="D160" t="s">
        <v>170</v>
      </c>
      <c r="E160" t="s">
        <v>292</v>
      </c>
      <c r="F160" s="519"/>
      <c r="G160" s="519"/>
      <c r="H160" s="519"/>
      <c r="I160" s="519"/>
      <c r="J160" s="519"/>
      <c r="K160" s="519"/>
      <c r="L160" s="519"/>
      <c r="M160" s="519"/>
      <c r="N160" s="519"/>
    </row>
    <row r="161" spans="1:14" x14ac:dyDescent="0.35">
      <c r="A161" t="s">
        <v>117</v>
      </c>
      <c r="B161" t="s">
        <v>610</v>
      </c>
      <c r="C161" t="s">
        <v>611</v>
      </c>
      <c r="D161" t="s">
        <v>170</v>
      </c>
      <c r="E161" t="s">
        <v>292</v>
      </c>
      <c r="F161" s="519"/>
      <c r="G161" s="519"/>
      <c r="H161" s="519"/>
      <c r="I161" s="519"/>
      <c r="J161" s="519"/>
      <c r="K161" s="519"/>
      <c r="L161" s="519"/>
      <c r="M161" s="519"/>
      <c r="N161" s="519"/>
    </row>
    <row r="162" spans="1:14" x14ac:dyDescent="0.35">
      <c r="A162" t="s">
        <v>117</v>
      </c>
      <c r="B162" t="s">
        <v>612</v>
      </c>
      <c r="C162" t="s">
        <v>613</v>
      </c>
      <c r="D162" t="s">
        <v>170</v>
      </c>
      <c r="E162" t="s">
        <v>292</v>
      </c>
      <c r="F162" s="519"/>
      <c r="G162" s="519"/>
      <c r="H162" s="519"/>
      <c r="I162" s="519"/>
      <c r="J162" s="519"/>
      <c r="K162" s="519"/>
      <c r="L162" s="519"/>
      <c r="M162" s="519"/>
      <c r="N162" s="519"/>
    </row>
    <row r="163" spans="1:14" x14ac:dyDescent="0.35">
      <c r="A163" t="s">
        <v>117</v>
      </c>
      <c r="B163" t="s">
        <v>614</v>
      </c>
      <c r="C163" t="s">
        <v>615</v>
      </c>
      <c r="D163" t="s">
        <v>170</v>
      </c>
      <c r="E163" t="s">
        <v>292</v>
      </c>
      <c r="F163" s="519"/>
      <c r="G163" s="519"/>
      <c r="H163" s="519"/>
      <c r="I163" s="519"/>
      <c r="J163" s="519"/>
      <c r="K163" s="519"/>
      <c r="L163" s="519"/>
      <c r="M163" s="519"/>
      <c r="N163" s="519"/>
    </row>
    <row r="164" spans="1:14" x14ac:dyDescent="0.35">
      <c r="A164" t="s">
        <v>117</v>
      </c>
      <c r="B164" t="s">
        <v>616</v>
      </c>
      <c r="C164" t="s">
        <v>617</v>
      </c>
      <c r="D164" t="s">
        <v>424</v>
      </c>
      <c r="E164" t="s">
        <v>292</v>
      </c>
      <c r="F164" s="517"/>
      <c r="G164" s="517"/>
      <c r="H164" s="517"/>
      <c r="I164" s="517"/>
      <c r="J164" s="517"/>
      <c r="K164" s="517"/>
      <c r="L164" s="517"/>
      <c r="M164" s="517"/>
      <c r="N164" s="517"/>
    </row>
    <row r="165" spans="1:14" x14ac:dyDescent="0.35">
      <c r="A165" t="s">
        <v>117</v>
      </c>
      <c r="B165" t="s">
        <v>618</v>
      </c>
      <c r="C165" t="s">
        <v>619</v>
      </c>
      <c r="D165" t="s">
        <v>424</v>
      </c>
      <c r="E165" t="s">
        <v>292</v>
      </c>
      <c r="F165" s="517"/>
      <c r="G165" s="517"/>
      <c r="H165" s="517"/>
      <c r="I165" s="517"/>
      <c r="J165" s="517"/>
      <c r="K165" s="517"/>
      <c r="L165" s="517"/>
      <c r="M165" s="517"/>
      <c r="N165" s="517"/>
    </row>
    <row r="166" spans="1:14" x14ac:dyDescent="0.35">
      <c r="A166" t="s">
        <v>117</v>
      </c>
      <c r="B166" t="s">
        <v>620</v>
      </c>
      <c r="C166" t="s">
        <v>621</v>
      </c>
      <c r="D166" t="s">
        <v>176</v>
      </c>
      <c r="E166" t="s">
        <v>292</v>
      </c>
      <c r="F166" s="612"/>
      <c r="G166" s="612"/>
      <c r="H166" s="612"/>
      <c r="I166" s="612"/>
      <c r="J166" s="612"/>
      <c r="K166" s="612"/>
      <c r="L166" s="612"/>
      <c r="M166" s="612"/>
      <c r="N166" s="612"/>
    </row>
    <row r="167" spans="1:14" x14ac:dyDescent="0.35">
      <c r="A167" t="s">
        <v>117</v>
      </c>
      <c r="B167" t="s">
        <v>622</v>
      </c>
      <c r="C167" t="s">
        <v>623</v>
      </c>
      <c r="D167" t="s">
        <v>424</v>
      </c>
      <c r="E167" t="s">
        <v>292</v>
      </c>
      <c r="F167" s="517"/>
      <c r="G167" s="517"/>
      <c r="H167" s="517"/>
      <c r="I167" s="517"/>
      <c r="J167" s="517"/>
      <c r="K167" s="517"/>
      <c r="L167" s="517"/>
      <c r="M167" s="517"/>
      <c r="N167" s="517"/>
    </row>
    <row r="168" spans="1:14" x14ac:dyDescent="0.35">
      <c r="A168" t="s">
        <v>117</v>
      </c>
      <c r="B168" t="s">
        <v>624</v>
      </c>
      <c r="C168" t="s">
        <v>625</v>
      </c>
      <c r="D168" t="s">
        <v>424</v>
      </c>
      <c r="E168" t="s">
        <v>292</v>
      </c>
      <c r="F168" s="517"/>
      <c r="G168" s="517"/>
      <c r="H168" s="517"/>
      <c r="I168" s="517"/>
      <c r="J168" s="517"/>
      <c r="K168" s="517"/>
      <c r="L168" s="517"/>
      <c r="M168" s="517"/>
      <c r="N168" s="517"/>
    </row>
    <row r="169" spans="1:14" x14ac:dyDescent="0.35">
      <c r="A169" t="s">
        <v>117</v>
      </c>
      <c r="B169" t="s">
        <v>626</v>
      </c>
      <c r="C169" t="s">
        <v>627</v>
      </c>
      <c r="D169" t="s">
        <v>424</v>
      </c>
      <c r="E169" t="s">
        <v>292</v>
      </c>
      <c r="F169" s="517"/>
      <c r="G169" s="517"/>
      <c r="H169" s="517"/>
      <c r="I169" s="517"/>
      <c r="J169" s="517"/>
      <c r="K169" s="517"/>
      <c r="L169" s="517"/>
      <c r="M169" s="517"/>
      <c r="N169" s="517"/>
    </row>
    <row r="170" spans="1:14" x14ac:dyDescent="0.35">
      <c r="A170" t="s">
        <v>117</v>
      </c>
      <c r="B170" t="s">
        <v>628</v>
      </c>
      <c r="C170" t="s">
        <v>629</v>
      </c>
      <c r="D170" t="s">
        <v>424</v>
      </c>
      <c r="E170" t="s">
        <v>292</v>
      </c>
      <c r="F170" s="517"/>
      <c r="G170" s="517"/>
      <c r="H170" s="517"/>
      <c r="I170" s="517"/>
      <c r="J170" s="517"/>
      <c r="K170" s="517"/>
      <c r="L170" s="517"/>
      <c r="M170" s="517"/>
      <c r="N170" s="517"/>
    </row>
    <row r="171" spans="1:14" x14ac:dyDescent="0.35">
      <c r="A171" t="s">
        <v>117</v>
      </c>
      <c r="B171" t="s">
        <v>630</v>
      </c>
      <c r="C171" t="s">
        <v>631</v>
      </c>
      <c r="D171" t="s">
        <v>188</v>
      </c>
      <c r="E171" t="s">
        <v>292</v>
      </c>
      <c r="F171" s="613"/>
      <c r="G171" s="613"/>
      <c r="H171" s="613"/>
      <c r="I171" s="613"/>
      <c r="J171" s="613"/>
      <c r="K171" s="613"/>
      <c r="L171" s="613"/>
      <c r="M171" s="613"/>
      <c r="N171" s="613"/>
    </row>
    <row r="172" spans="1:14" x14ac:dyDescent="0.35">
      <c r="A172" t="s">
        <v>117</v>
      </c>
      <c r="B172" t="s">
        <v>632</v>
      </c>
      <c r="C172" t="s">
        <v>633</v>
      </c>
      <c r="D172" t="s">
        <v>188</v>
      </c>
      <c r="E172" t="s">
        <v>292</v>
      </c>
      <c r="F172" s="613"/>
      <c r="G172" s="613"/>
      <c r="H172" s="613"/>
      <c r="I172" s="613"/>
      <c r="J172" s="613"/>
      <c r="K172" s="613"/>
      <c r="L172" s="613"/>
      <c r="M172" s="613"/>
      <c r="N172" s="613"/>
    </row>
    <row r="173" spans="1:14" x14ac:dyDescent="0.35">
      <c r="A173" t="s">
        <v>117</v>
      </c>
      <c r="B173" t="s">
        <v>634</v>
      </c>
      <c r="C173" t="s">
        <v>635</v>
      </c>
      <c r="D173" t="s">
        <v>636</v>
      </c>
      <c r="E173" t="s">
        <v>292</v>
      </c>
      <c r="F173" s="613"/>
      <c r="G173" s="613"/>
      <c r="H173" s="613"/>
      <c r="I173" s="613"/>
      <c r="J173" s="613"/>
      <c r="K173" s="613"/>
      <c r="L173" s="613"/>
      <c r="M173" s="613"/>
      <c r="N173" s="613"/>
    </row>
    <row r="174" spans="1:14" x14ac:dyDescent="0.35">
      <c r="A174" t="s">
        <v>117</v>
      </c>
      <c r="B174" t="s">
        <v>637</v>
      </c>
      <c r="C174" t="s">
        <v>638</v>
      </c>
      <c r="D174" t="s">
        <v>636</v>
      </c>
      <c r="E174" t="s">
        <v>292</v>
      </c>
      <c r="F174" s="613"/>
      <c r="G174" s="613"/>
      <c r="H174" s="613"/>
      <c r="I174" s="613"/>
      <c r="J174" s="613"/>
      <c r="K174" s="613"/>
      <c r="L174" s="613"/>
      <c r="M174" s="613"/>
      <c r="N174" s="613"/>
    </row>
    <row r="175" spans="1:14" x14ac:dyDescent="0.35">
      <c r="A175" t="s">
        <v>117</v>
      </c>
      <c r="B175" t="s">
        <v>639</v>
      </c>
      <c r="C175" t="s">
        <v>640</v>
      </c>
      <c r="D175" t="s">
        <v>176</v>
      </c>
      <c r="E175" t="s">
        <v>292</v>
      </c>
      <c r="F175" s="612"/>
      <c r="G175" s="612"/>
      <c r="H175" s="612"/>
      <c r="I175" s="612"/>
      <c r="J175" s="612"/>
      <c r="K175" s="612"/>
      <c r="L175" s="612"/>
      <c r="M175" s="612"/>
      <c r="N175" s="612"/>
    </row>
    <row r="176" spans="1:14" x14ac:dyDescent="0.35">
      <c r="A176" t="s">
        <v>117</v>
      </c>
      <c r="B176" t="s">
        <v>641</v>
      </c>
      <c r="C176" t="s">
        <v>642</v>
      </c>
      <c r="D176" t="s">
        <v>636</v>
      </c>
      <c r="E176" t="s">
        <v>292</v>
      </c>
      <c r="F176" s="613"/>
      <c r="G176" s="613"/>
      <c r="H176" s="613"/>
      <c r="I176" s="613"/>
      <c r="J176" s="613"/>
      <c r="K176" s="613"/>
      <c r="L176" s="613"/>
      <c r="M176" s="613"/>
      <c r="N176" s="613"/>
    </row>
    <row r="177" spans="1:14" x14ac:dyDescent="0.35">
      <c r="A177" t="s">
        <v>117</v>
      </c>
      <c r="B177" t="s">
        <v>643</v>
      </c>
      <c r="C177" t="s">
        <v>644</v>
      </c>
      <c r="D177" t="s">
        <v>176</v>
      </c>
      <c r="E177" t="s">
        <v>292</v>
      </c>
      <c r="F177" s="612"/>
      <c r="G177" s="612"/>
      <c r="H177" s="612"/>
      <c r="I177" s="612"/>
      <c r="J177" s="612"/>
      <c r="K177" s="612"/>
      <c r="L177" s="612"/>
      <c r="M177" s="612"/>
      <c r="N177" s="612"/>
    </row>
    <row r="178" spans="1:14" x14ac:dyDescent="0.35">
      <c r="A178" t="s">
        <v>117</v>
      </c>
      <c r="B178" t="s">
        <v>645</v>
      </c>
      <c r="C178" t="s">
        <v>646</v>
      </c>
      <c r="D178" t="s">
        <v>636</v>
      </c>
      <c r="E178" t="s">
        <v>292</v>
      </c>
      <c r="F178" s="613"/>
      <c r="G178" s="613"/>
      <c r="H178" s="613"/>
      <c r="I178" s="613"/>
      <c r="J178" s="613"/>
      <c r="K178" s="613"/>
      <c r="L178" s="613"/>
      <c r="M178" s="613"/>
      <c r="N178" s="613"/>
    </row>
    <row r="179" spans="1:14" x14ac:dyDescent="0.35">
      <c r="A179" t="s">
        <v>117</v>
      </c>
      <c r="B179" t="s">
        <v>647</v>
      </c>
      <c r="C179" t="s">
        <v>648</v>
      </c>
      <c r="D179" t="s">
        <v>176</v>
      </c>
      <c r="E179" t="s">
        <v>292</v>
      </c>
      <c r="F179" s="612"/>
      <c r="G179" s="612"/>
      <c r="H179" s="612"/>
      <c r="I179" s="612"/>
      <c r="J179" s="612"/>
      <c r="K179" s="612"/>
      <c r="L179" s="612"/>
      <c r="M179" s="612"/>
      <c r="N179" s="612"/>
    </row>
    <row r="180" spans="1:14" x14ac:dyDescent="0.35">
      <c r="A180" t="s">
        <v>117</v>
      </c>
      <c r="B180" t="s">
        <v>649</v>
      </c>
      <c r="C180" t="s">
        <v>650</v>
      </c>
      <c r="D180" t="s">
        <v>176</v>
      </c>
      <c r="E180" t="s">
        <v>292</v>
      </c>
      <c r="F180" s="612"/>
      <c r="G180" s="612"/>
      <c r="H180" s="612"/>
      <c r="I180" s="612"/>
      <c r="J180" s="612"/>
      <c r="K180" s="612"/>
      <c r="L180" s="612"/>
      <c r="M180" s="612"/>
      <c r="N180" s="612"/>
    </row>
    <row r="181" spans="1:14" x14ac:dyDescent="0.35">
      <c r="A181" t="s">
        <v>117</v>
      </c>
      <c r="B181" t="s">
        <v>651</v>
      </c>
      <c r="C181" t="s">
        <v>652</v>
      </c>
      <c r="D181" t="s">
        <v>176</v>
      </c>
      <c r="E181" t="s">
        <v>292</v>
      </c>
      <c r="F181" s="612"/>
      <c r="G181" s="612"/>
      <c r="H181" s="612"/>
      <c r="I181" s="612"/>
      <c r="J181" s="612"/>
      <c r="K181" s="612"/>
      <c r="L181" s="612"/>
      <c r="M181" s="612"/>
      <c r="N181" s="612"/>
    </row>
    <row r="182" spans="1:14" x14ac:dyDescent="0.35">
      <c r="A182" t="s">
        <v>117</v>
      </c>
      <c r="B182" t="s">
        <v>653</v>
      </c>
      <c r="C182" t="s">
        <v>654</v>
      </c>
      <c r="D182" t="s">
        <v>176</v>
      </c>
      <c r="E182" t="s">
        <v>292</v>
      </c>
      <c r="F182" s="612"/>
      <c r="G182" s="612"/>
      <c r="H182" s="612"/>
      <c r="I182" s="612"/>
      <c r="J182" s="612"/>
      <c r="K182" s="612"/>
      <c r="L182" s="612"/>
      <c r="M182" s="612"/>
      <c r="N182" s="612"/>
    </row>
    <row r="183" spans="1:14" x14ac:dyDescent="0.35">
      <c r="A183" t="s">
        <v>117</v>
      </c>
      <c r="B183" t="s">
        <v>655</v>
      </c>
      <c r="C183" t="s">
        <v>656</v>
      </c>
      <c r="D183" t="s">
        <v>189</v>
      </c>
      <c r="E183" t="s">
        <v>292</v>
      </c>
      <c r="F183" s="613"/>
      <c r="G183" s="613"/>
      <c r="H183" s="613"/>
      <c r="I183" s="613"/>
      <c r="J183" s="613"/>
      <c r="K183" s="613"/>
      <c r="L183" s="613"/>
      <c r="M183" s="613"/>
      <c r="N183" s="613"/>
    </row>
    <row r="184" spans="1:14" x14ac:dyDescent="0.35">
      <c r="A184" t="s">
        <v>117</v>
      </c>
      <c r="B184" t="s">
        <v>657</v>
      </c>
      <c r="C184" t="s">
        <v>658</v>
      </c>
      <c r="D184" t="s">
        <v>170</v>
      </c>
      <c r="E184" t="s">
        <v>292</v>
      </c>
      <c r="F184" s="613"/>
      <c r="G184" s="613"/>
      <c r="H184" s="613"/>
      <c r="I184" s="613"/>
      <c r="J184" s="613"/>
      <c r="K184" s="613"/>
      <c r="L184" s="613"/>
      <c r="M184" s="613"/>
      <c r="N184" s="613"/>
    </row>
    <row r="185" spans="1:14" x14ac:dyDescent="0.35">
      <c r="A185" t="s">
        <v>117</v>
      </c>
      <c r="B185" t="s">
        <v>659</v>
      </c>
      <c r="C185" t="s">
        <v>660</v>
      </c>
      <c r="D185" t="s">
        <v>170</v>
      </c>
      <c r="E185" t="s">
        <v>292</v>
      </c>
      <c r="F185" s="519"/>
      <c r="G185" s="519"/>
      <c r="H185" s="519"/>
      <c r="I185" s="519"/>
      <c r="J185" s="519"/>
      <c r="K185" s="519"/>
      <c r="L185" s="519"/>
      <c r="M185" s="519"/>
      <c r="N185" s="519"/>
    </row>
    <row r="186" spans="1:14" x14ac:dyDescent="0.35">
      <c r="A186" t="s">
        <v>119</v>
      </c>
      <c r="B186" t="s">
        <v>290</v>
      </c>
      <c r="C186" t="s">
        <v>291</v>
      </c>
      <c r="D186" t="s">
        <v>170</v>
      </c>
      <c r="E186" t="s">
        <v>292</v>
      </c>
      <c r="F186" s="519"/>
      <c r="G186" s="519"/>
      <c r="H186" s="519"/>
      <c r="I186" s="519"/>
      <c r="J186" s="519"/>
      <c r="K186" s="519"/>
      <c r="L186" s="519"/>
      <c r="M186" s="519"/>
      <c r="N186" s="519"/>
    </row>
    <row r="187" spans="1:14" x14ac:dyDescent="0.35">
      <c r="A187" t="s">
        <v>119</v>
      </c>
      <c r="B187" t="s">
        <v>293</v>
      </c>
      <c r="C187" t="s">
        <v>294</v>
      </c>
      <c r="D187" t="s">
        <v>172</v>
      </c>
      <c r="E187" t="s">
        <v>292</v>
      </c>
      <c r="F187" s="518"/>
      <c r="G187" s="518"/>
      <c r="H187" s="518"/>
      <c r="I187" s="518"/>
      <c r="J187" s="518"/>
      <c r="K187" s="518"/>
      <c r="L187" s="518"/>
      <c r="M187" s="518"/>
      <c r="N187" s="518"/>
    </row>
    <row r="188" spans="1:14" x14ac:dyDescent="0.35">
      <c r="A188" t="s">
        <v>119</v>
      </c>
      <c r="B188" t="s">
        <v>295</v>
      </c>
      <c r="C188" t="s">
        <v>296</v>
      </c>
      <c r="D188" t="s">
        <v>188</v>
      </c>
      <c r="E188" t="s">
        <v>292</v>
      </c>
    </row>
    <row r="189" spans="1:14" x14ac:dyDescent="0.35">
      <c r="A189" t="s">
        <v>119</v>
      </c>
      <c r="B189" t="s">
        <v>297</v>
      </c>
      <c r="C189" t="s">
        <v>298</v>
      </c>
      <c r="D189" t="s">
        <v>205</v>
      </c>
      <c r="E189" t="s">
        <v>292</v>
      </c>
      <c r="F189" s="519"/>
      <c r="G189" s="519"/>
      <c r="H189" s="519"/>
      <c r="I189" s="519"/>
      <c r="J189" s="519"/>
      <c r="K189" s="519"/>
      <c r="L189" s="519"/>
      <c r="M189" s="519"/>
      <c r="N189" s="519"/>
    </row>
    <row r="190" spans="1:14" x14ac:dyDescent="0.35">
      <c r="A190" t="s">
        <v>119</v>
      </c>
      <c r="B190" t="s">
        <v>300</v>
      </c>
      <c r="C190" t="s">
        <v>301</v>
      </c>
      <c r="D190" t="s">
        <v>170</v>
      </c>
      <c r="E190" t="s">
        <v>292</v>
      </c>
      <c r="F190" s="519"/>
      <c r="G190" s="519"/>
      <c r="H190" s="519"/>
      <c r="I190" s="519"/>
      <c r="J190" s="519"/>
      <c r="K190" s="519"/>
      <c r="L190" s="519"/>
      <c r="M190" s="519"/>
      <c r="N190" s="519"/>
    </row>
    <row r="191" spans="1:14" x14ac:dyDescent="0.35">
      <c r="A191" t="s">
        <v>119</v>
      </c>
      <c r="B191" t="s">
        <v>302</v>
      </c>
      <c r="C191" t="s">
        <v>303</v>
      </c>
      <c r="D191" t="s">
        <v>170</v>
      </c>
      <c r="E191" t="s">
        <v>292</v>
      </c>
      <c r="F191" s="518"/>
      <c r="G191" s="518"/>
      <c r="H191" s="518"/>
      <c r="I191" s="518"/>
      <c r="J191" s="518"/>
      <c r="K191" s="518"/>
      <c r="L191" s="518"/>
      <c r="M191" s="518"/>
      <c r="N191" s="518"/>
    </row>
    <row r="192" spans="1:14" x14ac:dyDescent="0.35">
      <c r="A192" t="s">
        <v>119</v>
      </c>
      <c r="B192" t="s">
        <v>304</v>
      </c>
      <c r="C192" t="s">
        <v>305</v>
      </c>
      <c r="D192" t="s">
        <v>186</v>
      </c>
      <c r="E192" t="s">
        <v>292</v>
      </c>
    </row>
    <row r="193" spans="1:14" x14ac:dyDescent="0.35">
      <c r="A193" t="s">
        <v>119</v>
      </c>
      <c r="B193" t="s">
        <v>306</v>
      </c>
      <c r="C193" t="s">
        <v>307</v>
      </c>
      <c r="D193" t="s">
        <v>205</v>
      </c>
      <c r="E193" t="s">
        <v>292</v>
      </c>
      <c r="F193" s="519"/>
      <c r="G193" s="519"/>
      <c r="H193" s="519"/>
      <c r="I193" s="519"/>
      <c r="J193" s="519"/>
      <c r="K193" s="519"/>
      <c r="L193" s="519"/>
      <c r="M193" s="519"/>
      <c r="N193" s="519"/>
    </row>
    <row r="194" spans="1:14" x14ac:dyDescent="0.35">
      <c r="A194" t="s">
        <v>119</v>
      </c>
      <c r="B194" t="s">
        <v>309</v>
      </c>
      <c r="C194" t="s">
        <v>310</v>
      </c>
      <c r="D194" t="s">
        <v>170</v>
      </c>
      <c r="E194" t="s">
        <v>292</v>
      </c>
      <c r="F194" s="519"/>
      <c r="G194" s="519"/>
      <c r="H194" s="519"/>
      <c r="I194" s="519"/>
      <c r="J194" s="519"/>
      <c r="K194" s="519"/>
      <c r="L194" s="519"/>
      <c r="M194" s="519"/>
      <c r="N194" s="519"/>
    </row>
    <row r="195" spans="1:14" x14ac:dyDescent="0.35">
      <c r="A195" t="s">
        <v>119</v>
      </c>
      <c r="B195" t="s">
        <v>311</v>
      </c>
      <c r="C195" t="s">
        <v>312</v>
      </c>
      <c r="D195" t="s">
        <v>170</v>
      </c>
      <c r="E195" t="s">
        <v>292</v>
      </c>
      <c r="F195" s="517"/>
      <c r="G195" s="517"/>
      <c r="H195" s="517"/>
      <c r="I195" s="517"/>
      <c r="J195" s="517"/>
      <c r="K195" s="517"/>
      <c r="L195" s="517"/>
      <c r="M195" s="517"/>
      <c r="N195" s="517"/>
    </row>
    <row r="196" spans="1:14" x14ac:dyDescent="0.35">
      <c r="A196" t="s">
        <v>119</v>
      </c>
      <c r="B196" t="s">
        <v>313</v>
      </c>
      <c r="C196" t="s">
        <v>314</v>
      </c>
      <c r="D196" t="s">
        <v>189</v>
      </c>
      <c r="E196" t="s">
        <v>292</v>
      </c>
    </row>
    <row r="197" spans="1:14" x14ac:dyDescent="0.35">
      <c r="A197" t="s">
        <v>119</v>
      </c>
      <c r="B197" t="s">
        <v>315</v>
      </c>
      <c r="C197" t="s">
        <v>316</v>
      </c>
      <c r="D197" t="s">
        <v>205</v>
      </c>
      <c r="E197" t="s">
        <v>292</v>
      </c>
      <c r="F197" s="519"/>
      <c r="G197" s="519"/>
      <c r="H197" s="519"/>
      <c r="I197" s="519"/>
      <c r="J197" s="519"/>
      <c r="K197" s="519"/>
      <c r="L197" s="519"/>
      <c r="M197" s="519"/>
      <c r="N197" s="519"/>
    </row>
    <row r="198" spans="1:14" x14ac:dyDescent="0.35">
      <c r="A198" t="s">
        <v>119</v>
      </c>
      <c r="B198" t="s">
        <v>317</v>
      </c>
      <c r="C198" t="s">
        <v>318</v>
      </c>
      <c r="D198" t="s">
        <v>170</v>
      </c>
      <c r="E198" t="s">
        <v>292</v>
      </c>
      <c r="F198" s="519"/>
      <c r="G198" s="519"/>
      <c r="H198" s="519"/>
      <c r="I198" s="519"/>
      <c r="J198" s="519"/>
      <c r="K198" s="519"/>
      <c r="L198" s="519"/>
      <c r="M198" s="519"/>
      <c r="N198" s="519"/>
    </row>
    <row r="199" spans="1:14" x14ac:dyDescent="0.35">
      <c r="A199" t="s">
        <v>119</v>
      </c>
      <c r="B199" t="s">
        <v>319</v>
      </c>
      <c r="C199" t="s">
        <v>320</v>
      </c>
      <c r="D199" t="s">
        <v>170</v>
      </c>
      <c r="E199" t="s">
        <v>292</v>
      </c>
      <c r="F199" s="517"/>
      <c r="G199" s="517"/>
      <c r="H199" s="517"/>
      <c r="I199" s="517"/>
      <c r="J199" s="517"/>
      <c r="K199" s="517"/>
      <c r="L199" s="517"/>
      <c r="M199" s="517"/>
      <c r="N199" s="517"/>
    </row>
    <row r="200" spans="1:14" x14ac:dyDescent="0.35">
      <c r="A200" t="s">
        <v>119</v>
      </c>
      <c r="B200" t="s">
        <v>321</v>
      </c>
      <c r="C200" t="s">
        <v>322</v>
      </c>
      <c r="D200" t="s">
        <v>189</v>
      </c>
      <c r="E200" t="s">
        <v>292</v>
      </c>
    </row>
    <row r="201" spans="1:14" x14ac:dyDescent="0.35">
      <c r="A201" t="s">
        <v>119</v>
      </c>
      <c r="B201" t="s">
        <v>323</v>
      </c>
      <c r="C201" t="s">
        <v>324</v>
      </c>
      <c r="D201" t="s">
        <v>205</v>
      </c>
      <c r="E201" t="s">
        <v>292</v>
      </c>
      <c r="F201" s="519"/>
      <c r="G201" s="519"/>
      <c r="H201" s="519"/>
      <c r="I201" s="519"/>
      <c r="J201" s="519"/>
      <c r="K201" s="519"/>
      <c r="L201" s="519"/>
      <c r="M201" s="519"/>
      <c r="N201" s="519"/>
    </row>
    <row r="202" spans="1:14" x14ac:dyDescent="0.35">
      <c r="A202" t="s">
        <v>119</v>
      </c>
      <c r="B202" t="s">
        <v>325</v>
      </c>
      <c r="C202" t="s">
        <v>326</v>
      </c>
      <c r="D202" t="s">
        <v>170</v>
      </c>
      <c r="E202" t="s">
        <v>292</v>
      </c>
      <c r="F202" s="519"/>
      <c r="G202" s="519"/>
      <c r="H202" s="519"/>
      <c r="I202" s="519"/>
      <c r="J202" s="519"/>
      <c r="K202" s="519"/>
      <c r="L202" s="519"/>
      <c r="M202" s="519"/>
      <c r="N202" s="519"/>
    </row>
    <row r="203" spans="1:14" x14ac:dyDescent="0.35">
      <c r="A203" t="s">
        <v>119</v>
      </c>
      <c r="B203" t="s">
        <v>327</v>
      </c>
      <c r="C203" t="s">
        <v>328</v>
      </c>
      <c r="D203" t="s">
        <v>170</v>
      </c>
      <c r="E203" t="s">
        <v>292</v>
      </c>
      <c r="F203" s="517"/>
      <c r="G203" s="517"/>
      <c r="H203" s="517"/>
      <c r="I203" s="517"/>
      <c r="J203" s="517"/>
      <c r="K203" s="517"/>
      <c r="L203" s="517"/>
      <c r="M203" s="517"/>
      <c r="N203" s="517"/>
    </row>
    <row r="204" spans="1:14" x14ac:dyDescent="0.35">
      <c r="A204" t="s">
        <v>119</v>
      </c>
      <c r="B204" t="s">
        <v>329</v>
      </c>
      <c r="C204" t="s">
        <v>330</v>
      </c>
      <c r="D204" t="s">
        <v>188</v>
      </c>
      <c r="E204" t="s">
        <v>292</v>
      </c>
    </row>
    <row r="205" spans="1:14" x14ac:dyDescent="0.35">
      <c r="A205" t="s">
        <v>119</v>
      </c>
      <c r="B205" t="s">
        <v>331</v>
      </c>
      <c r="C205" t="s">
        <v>332</v>
      </c>
      <c r="D205" t="s">
        <v>205</v>
      </c>
      <c r="E205" t="s">
        <v>292</v>
      </c>
      <c r="F205" s="519"/>
      <c r="G205" s="519"/>
      <c r="H205" s="519"/>
      <c r="I205" s="519"/>
      <c r="J205" s="519"/>
      <c r="K205" s="519"/>
      <c r="L205" s="519"/>
      <c r="M205" s="519"/>
      <c r="N205" s="519"/>
    </row>
    <row r="206" spans="1:14" x14ac:dyDescent="0.35">
      <c r="A206" t="s">
        <v>119</v>
      </c>
      <c r="B206" t="s">
        <v>333</v>
      </c>
      <c r="C206" t="s">
        <v>334</v>
      </c>
      <c r="D206" t="s">
        <v>170</v>
      </c>
      <c r="E206" t="s">
        <v>292</v>
      </c>
      <c r="F206" s="519"/>
      <c r="G206" s="519"/>
      <c r="H206" s="519"/>
      <c r="I206" s="519"/>
      <c r="J206" s="519"/>
      <c r="K206" s="519"/>
      <c r="L206" s="519"/>
      <c r="M206" s="519"/>
      <c r="N206" s="519"/>
    </row>
    <row r="207" spans="1:14" x14ac:dyDescent="0.35">
      <c r="A207" t="s">
        <v>119</v>
      </c>
      <c r="B207" t="s">
        <v>335</v>
      </c>
      <c r="C207" t="s">
        <v>336</v>
      </c>
      <c r="D207" t="s">
        <v>170</v>
      </c>
      <c r="E207" t="s">
        <v>292</v>
      </c>
      <c r="F207" s="518"/>
      <c r="G207" s="518"/>
      <c r="H207" s="518"/>
      <c r="I207" s="518"/>
      <c r="J207" s="518"/>
      <c r="K207" s="518"/>
      <c r="L207" s="518"/>
      <c r="M207" s="518"/>
      <c r="N207" s="518"/>
    </row>
    <row r="208" spans="1:14" x14ac:dyDescent="0.35">
      <c r="A208" t="s">
        <v>119</v>
      </c>
      <c r="B208" t="s">
        <v>337</v>
      </c>
      <c r="C208" t="s">
        <v>338</v>
      </c>
      <c r="D208" t="s">
        <v>189</v>
      </c>
      <c r="E208" t="s">
        <v>292</v>
      </c>
    </row>
    <row r="209" spans="1:14" x14ac:dyDescent="0.35">
      <c r="A209" t="s">
        <v>119</v>
      </c>
      <c r="B209" t="s">
        <v>339</v>
      </c>
      <c r="C209" t="s">
        <v>340</v>
      </c>
      <c r="D209" t="s">
        <v>205</v>
      </c>
      <c r="E209" t="s">
        <v>292</v>
      </c>
      <c r="F209" s="519"/>
      <c r="G209" s="519"/>
      <c r="H209" s="519"/>
      <c r="I209" s="519"/>
      <c r="J209" s="519"/>
      <c r="K209" s="519"/>
      <c r="L209" s="519"/>
      <c r="M209" s="519"/>
      <c r="N209" s="519"/>
    </row>
    <row r="210" spans="1:14" x14ac:dyDescent="0.35">
      <c r="A210" t="s">
        <v>119</v>
      </c>
      <c r="B210" t="s">
        <v>341</v>
      </c>
      <c r="C210" t="s">
        <v>342</v>
      </c>
      <c r="D210" t="s">
        <v>170</v>
      </c>
      <c r="E210" t="s">
        <v>292</v>
      </c>
      <c r="F210" s="519"/>
      <c r="G210" s="519"/>
      <c r="H210" s="519"/>
      <c r="I210" s="519"/>
      <c r="J210" s="519"/>
      <c r="K210" s="519"/>
      <c r="L210" s="519"/>
      <c r="M210" s="519"/>
      <c r="N210" s="519"/>
    </row>
    <row r="211" spans="1:14" x14ac:dyDescent="0.35">
      <c r="A211" t="s">
        <v>119</v>
      </c>
      <c r="B211" t="s">
        <v>343</v>
      </c>
      <c r="C211" t="s">
        <v>344</v>
      </c>
      <c r="D211" t="s">
        <v>170</v>
      </c>
      <c r="E211" t="s">
        <v>292</v>
      </c>
      <c r="F211" s="517"/>
      <c r="G211" s="517"/>
      <c r="H211" s="517"/>
      <c r="I211" s="517"/>
      <c r="J211" s="517"/>
      <c r="K211" s="517"/>
      <c r="L211" s="517"/>
      <c r="M211" s="517"/>
      <c r="N211" s="517"/>
    </row>
    <row r="212" spans="1:14" x14ac:dyDescent="0.35">
      <c r="A212" t="s">
        <v>119</v>
      </c>
      <c r="B212" t="s">
        <v>345</v>
      </c>
      <c r="C212" t="s">
        <v>346</v>
      </c>
      <c r="D212" t="s">
        <v>188</v>
      </c>
      <c r="E212" t="s">
        <v>292</v>
      </c>
      <c r="F212" s="517"/>
      <c r="G212" s="517"/>
      <c r="H212" s="517"/>
      <c r="I212" s="517"/>
      <c r="J212" s="517"/>
      <c r="K212" s="517"/>
      <c r="L212" s="517"/>
      <c r="M212" s="517"/>
      <c r="N212" s="517"/>
    </row>
    <row r="213" spans="1:14" x14ac:dyDescent="0.35">
      <c r="A213" t="s">
        <v>119</v>
      </c>
      <c r="B213" t="s">
        <v>347</v>
      </c>
      <c r="C213" t="s">
        <v>348</v>
      </c>
      <c r="D213" t="s">
        <v>188</v>
      </c>
      <c r="E213" t="s">
        <v>292</v>
      </c>
      <c r="F213" s="518"/>
      <c r="G213" s="518"/>
      <c r="H213" s="518"/>
      <c r="I213" s="518"/>
      <c r="J213" s="518"/>
      <c r="K213" s="518"/>
      <c r="L213" s="518"/>
      <c r="M213" s="518"/>
      <c r="N213" s="518"/>
    </row>
    <row r="214" spans="1:14" x14ac:dyDescent="0.35">
      <c r="A214" t="s">
        <v>119</v>
      </c>
      <c r="B214" t="s">
        <v>349</v>
      </c>
      <c r="C214" t="s">
        <v>350</v>
      </c>
      <c r="D214" t="s">
        <v>188</v>
      </c>
      <c r="E214" t="s">
        <v>292</v>
      </c>
    </row>
    <row r="215" spans="1:14" x14ac:dyDescent="0.35">
      <c r="A215" t="s">
        <v>119</v>
      </c>
      <c r="B215" t="s">
        <v>351</v>
      </c>
      <c r="C215" t="s">
        <v>352</v>
      </c>
      <c r="D215" t="s">
        <v>205</v>
      </c>
      <c r="E215" t="s">
        <v>292</v>
      </c>
      <c r="F215" s="519"/>
      <c r="G215" s="519"/>
      <c r="H215" s="519"/>
      <c r="I215" s="519"/>
      <c r="J215" s="519"/>
      <c r="K215" s="519"/>
      <c r="L215" s="519"/>
      <c r="M215" s="519"/>
      <c r="N215" s="519"/>
    </row>
    <row r="216" spans="1:14" x14ac:dyDescent="0.35">
      <c r="A216" t="s">
        <v>119</v>
      </c>
      <c r="B216" t="s">
        <v>353</v>
      </c>
      <c r="C216" t="s">
        <v>354</v>
      </c>
      <c r="D216" t="s">
        <v>170</v>
      </c>
      <c r="E216" t="s">
        <v>292</v>
      </c>
      <c r="F216" s="519"/>
      <c r="G216" s="519"/>
      <c r="H216" s="519"/>
      <c r="I216" s="519"/>
      <c r="J216" s="519"/>
      <c r="K216" s="519"/>
      <c r="L216" s="519"/>
      <c r="M216" s="519"/>
      <c r="N216" s="519"/>
    </row>
    <row r="217" spans="1:14" x14ac:dyDescent="0.35">
      <c r="A217" t="s">
        <v>119</v>
      </c>
      <c r="B217" t="s">
        <v>355</v>
      </c>
      <c r="C217" t="s">
        <v>356</v>
      </c>
      <c r="D217" t="s">
        <v>170</v>
      </c>
      <c r="E217" t="s">
        <v>292</v>
      </c>
      <c r="F217" s="518"/>
      <c r="G217" s="518"/>
      <c r="H217" s="518"/>
      <c r="I217" s="518"/>
      <c r="J217" s="518"/>
      <c r="K217" s="518"/>
      <c r="L217" s="518"/>
      <c r="M217" s="518"/>
      <c r="N217" s="518"/>
    </row>
    <row r="218" spans="1:14" x14ac:dyDescent="0.35">
      <c r="A218" t="s">
        <v>119</v>
      </c>
      <c r="B218" t="s">
        <v>357</v>
      </c>
      <c r="C218" t="s">
        <v>358</v>
      </c>
      <c r="D218" t="s">
        <v>188</v>
      </c>
      <c r="E218" t="s">
        <v>292</v>
      </c>
    </row>
    <row r="219" spans="1:14" x14ac:dyDescent="0.35">
      <c r="A219" t="s">
        <v>119</v>
      </c>
      <c r="B219" t="s">
        <v>359</v>
      </c>
      <c r="C219" t="s">
        <v>360</v>
      </c>
      <c r="D219" t="s">
        <v>205</v>
      </c>
      <c r="E219" t="s">
        <v>292</v>
      </c>
      <c r="F219" s="519"/>
      <c r="G219" s="519"/>
      <c r="H219" s="519"/>
      <c r="I219" s="519"/>
      <c r="J219" s="519"/>
      <c r="K219" s="519"/>
      <c r="L219" s="519"/>
      <c r="M219" s="519"/>
      <c r="N219" s="519"/>
    </row>
    <row r="220" spans="1:14" x14ac:dyDescent="0.35">
      <c r="A220" t="s">
        <v>119</v>
      </c>
      <c r="B220" t="s">
        <v>361</v>
      </c>
      <c r="C220" t="s">
        <v>362</v>
      </c>
      <c r="D220" t="s">
        <v>170</v>
      </c>
      <c r="E220" t="s">
        <v>292</v>
      </c>
      <c r="F220" s="519"/>
      <c r="G220" s="519"/>
      <c r="H220" s="519"/>
      <c r="I220" s="519"/>
      <c r="J220" s="519"/>
      <c r="K220" s="519"/>
      <c r="L220" s="519"/>
      <c r="M220" s="519"/>
      <c r="N220" s="519"/>
    </row>
    <row r="221" spans="1:14" x14ac:dyDescent="0.35">
      <c r="A221" t="s">
        <v>119</v>
      </c>
      <c r="B221" t="s">
        <v>363</v>
      </c>
      <c r="C221" t="s">
        <v>364</v>
      </c>
      <c r="D221" t="s">
        <v>170</v>
      </c>
      <c r="E221" t="s">
        <v>292</v>
      </c>
      <c r="F221" s="518"/>
      <c r="G221" s="518"/>
      <c r="H221" s="518"/>
      <c r="I221" s="518"/>
      <c r="J221" s="518"/>
      <c r="K221" s="518"/>
      <c r="L221" s="518"/>
      <c r="M221" s="518"/>
      <c r="N221" s="518"/>
    </row>
    <row r="222" spans="1:14" x14ac:dyDescent="0.35">
      <c r="A222" t="s">
        <v>119</v>
      </c>
      <c r="B222" t="s">
        <v>365</v>
      </c>
      <c r="C222" t="s">
        <v>366</v>
      </c>
      <c r="D222" t="s">
        <v>188</v>
      </c>
      <c r="E222" t="s">
        <v>292</v>
      </c>
    </row>
    <row r="223" spans="1:14" x14ac:dyDescent="0.35">
      <c r="A223" t="s">
        <v>119</v>
      </c>
      <c r="B223" t="s">
        <v>367</v>
      </c>
      <c r="C223" t="s">
        <v>368</v>
      </c>
      <c r="D223" t="s">
        <v>205</v>
      </c>
      <c r="E223" t="s">
        <v>292</v>
      </c>
      <c r="F223" s="519"/>
      <c r="G223" s="519"/>
      <c r="H223" s="519"/>
      <c r="I223" s="519"/>
      <c r="J223" s="519"/>
      <c r="K223" s="519"/>
      <c r="L223" s="519"/>
      <c r="M223" s="519"/>
      <c r="N223" s="519"/>
    </row>
    <row r="224" spans="1:14" x14ac:dyDescent="0.35">
      <c r="A224" t="s">
        <v>119</v>
      </c>
      <c r="B224" t="s">
        <v>369</v>
      </c>
      <c r="C224" t="s">
        <v>370</v>
      </c>
      <c r="D224" t="s">
        <v>170</v>
      </c>
      <c r="E224" t="s">
        <v>292</v>
      </c>
      <c r="F224" s="519"/>
      <c r="G224" s="519"/>
      <c r="H224" s="519"/>
      <c r="I224" s="519"/>
      <c r="J224" s="519"/>
      <c r="K224" s="519"/>
      <c r="L224" s="519"/>
      <c r="M224" s="519"/>
      <c r="N224" s="519"/>
    </row>
    <row r="225" spans="1:14" x14ac:dyDescent="0.35">
      <c r="A225" t="s">
        <v>119</v>
      </c>
      <c r="B225" t="s">
        <v>371</v>
      </c>
      <c r="C225" t="s">
        <v>372</v>
      </c>
      <c r="D225" t="s">
        <v>170</v>
      </c>
      <c r="E225" t="s">
        <v>292</v>
      </c>
      <c r="F225" s="518"/>
      <c r="G225" s="518"/>
      <c r="H225" s="518"/>
      <c r="I225" s="518"/>
      <c r="J225" s="518"/>
      <c r="K225" s="518"/>
      <c r="L225" s="518"/>
      <c r="M225" s="518"/>
      <c r="N225" s="518"/>
    </row>
    <row r="226" spans="1:14" x14ac:dyDescent="0.35">
      <c r="A226" t="s">
        <v>119</v>
      </c>
      <c r="B226" t="s">
        <v>373</v>
      </c>
      <c r="C226" t="s">
        <v>374</v>
      </c>
      <c r="D226" t="s">
        <v>188</v>
      </c>
      <c r="E226" t="s">
        <v>292</v>
      </c>
    </row>
    <row r="227" spans="1:14" x14ac:dyDescent="0.35">
      <c r="A227" t="s">
        <v>119</v>
      </c>
      <c r="B227" t="s">
        <v>375</v>
      </c>
      <c r="C227" t="s">
        <v>376</v>
      </c>
      <c r="D227" t="s">
        <v>205</v>
      </c>
      <c r="E227" t="s">
        <v>292</v>
      </c>
      <c r="F227" s="519"/>
      <c r="G227" s="519"/>
      <c r="H227" s="519"/>
      <c r="I227" s="519"/>
      <c r="J227" s="519"/>
      <c r="K227" s="519"/>
      <c r="L227" s="519"/>
      <c r="M227" s="519"/>
      <c r="N227" s="519"/>
    </row>
    <row r="228" spans="1:14" x14ac:dyDescent="0.35">
      <c r="A228" t="s">
        <v>119</v>
      </c>
      <c r="B228" t="s">
        <v>377</v>
      </c>
      <c r="C228" t="s">
        <v>378</v>
      </c>
      <c r="D228" t="s">
        <v>170</v>
      </c>
      <c r="E228" t="s">
        <v>292</v>
      </c>
      <c r="F228" s="519"/>
      <c r="G228" s="519"/>
      <c r="H228" s="519"/>
      <c r="I228" s="519"/>
      <c r="J228" s="519"/>
      <c r="K228" s="519"/>
      <c r="L228" s="519"/>
      <c r="M228" s="519"/>
      <c r="N228" s="519"/>
    </row>
    <row r="229" spans="1:14" x14ac:dyDescent="0.35">
      <c r="A229" t="s">
        <v>119</v>
      </c>
      <c r="B229" t="s">
        <v>379</v>
      </c>
      <c r="C229" t="s">
        <v>380</v>
      </c>
      <c r="D229" t="s">
        <v>170</v>
      </c>
      <c r="E229" t="s">
        <v>292</v>
      </c>
      <c r="F229" s="517"/>
      <c r="G229" s="517"/>
      <c r="H229" s="517"/>
      <c r="I229" s="517"/>
      <c r="J229" s="517"/>
      <c r="K229" s="517"/>
      <c r="L229" s="517"/>
      <c r="M229" s="517"/>
      <c r="N229" s="517"/>
    </row>
    <row r="230" spans="1:14" x14ac:dyDescent="0.35">
      <c r="A230" t="s">
        <v>119</v>
      </c>
      <c r="B230" t="s">
        <v>381</v>
      </c>
      <c r="C230" t="s">
        <v>382</v>
      </c>
      <c r="D230" t="s">
        <v>188</v>
      </c>
      <c r="E230" t="s">
        <v>292</v>
      </c>
      <c r="F230" s="518"/>
      <c r="G230" s="518"/>
      <c r="H230" s="518"/>
      <c r="I230" s="518"/>
      <c r="J230" s="518"/>
      <c r="K230" s="518"/>
      <c r="L230" s="518"/>
      <c r="M230" s="518"/>
      <c r="N230" s="518"/>
    </row>
    <row r="231" spans="1:14" x14ac:dyDescent="0.35">
      <c r="A231" t="s">
        <v>119</v>
      </c>
      <c r="B231" t="s">
        <v>383</v>
      </c>
      <c r="C231" t="s">
        <v>384</v>
      </c>
      <c r="D231" t="s">
        <v>385</v>
      </c>
      <c r="E231" t="s">
        <v>292</v>
      </c>
      <c r="F231" s="517"/>
      <c r="G231" s="517"/>
      <c r="H231" s="517"/>
      <c r="I231" s="517"/>
      <c r="J231" s="517"/>
      <c r="K231" s="517"/>
      <c r="L231" s="517"/>
      <c r="M231" s="517"/>
      <c r="N231" s="517"/>
    </row>
    <row r="232" spans="1:14" x14ac:dyDescent="0.35">
      <c r="A232" t="s">
        <v>119</v>
      </c>
      <c r="B232" t="s">
        <v>386</v>
      </c>
      <c r="C232" t="s">
        <v>387</v>
      </c>
      <c r="D232" t="s">
        <v>189</v>
      </c>
      <c r="E232" t="s">
        <v>292</v>
      </c>
    </row>
    <row r="233" spans="1:14" x14ac:dyDescent="0.35">
      <c r="A233" t="s">
        <v>119</v>
      </c>
      <c r="B233" t="s">
        <v>388</v>
      </c>
      <c r="C233" t="s">
        <v>389</v>
      </c>
      <c r="D233" t="s">
        <v>205</v>
      </c>
      <c r="E233" t="s">
        <v>292</v>
      </c>
      <c r="F233" s="612"/>
      <c r="G233" s="612"/>
      <c r="H233" s="612"/>
      <c r="I233" s="612"/>
      <c r="J233" s="612"/>
      <c r="K233" s="612"/>
      <c r="L233" s="612"/>
      <c r="M233" s="612"/>
      <c r="N233" s="612"/>
    </row>
    <row r="234" spans="1:14" x14ac:dyDescent="0.35">
      <c r="A234" t="s">
        <v>119</v>
      </c>
      <c r="B234" t="s">
        <v>390</v>
      </c>
      <c r="C234" t="s">
        <v>391</v>
      </c>
      <c r="D234" t="s">
        <v>176</v>
      </c>
      <c r="E234" t="s">
        <v>292</v>
      </c>
    </row>
    <row r="235" spans="1:14" x14ac:dyDescent="0.35">
      <c r="A235" t="s">
        <v>119</v>
      </c>
      <c r="B235" t="s">
        <v>392</v>
      </c>
      <c r="C235" t="s">
        <v>393</v>
      </c>
      <c r="D235" t="s">
        <v>205</v>
      </c>
      <c r="E235" t="s">
        <v>292</v>
      </c>
      <c r="F235" s="517"/>
      <c r="G235" s="517"/>
      <c r="H235" s="517"/>
      <c r="I235" s="517"/>
      <c r="J235" s="517"/>
      <c r="K235" s="517"/>
      <c r="L235" s="517"/>
      <c r="M235" s="517"/>
      <c r="N235" s="517"/>
    </row>
    <row r="236" spans="1:14" x14ac:dyDescent="0.35">
      <c r="A236" t="s">
        <v>119</v>
      </c>
      <c r="B236" t="s">
        <v>394</v>
      </c>
      <c r="C236" t="s">
        <v>395</v>
      </c>
      <c r="D236" t="s">
        <v>188</v>
      </c>
      <c r="E236" t="s">
        <v>292</v>
      </c>
    </row>
    <row r="237" spans="1:14" x14ac:dyDescent="0.35">
      <c r="A237" t="s">
        <v>119</v>
      </c>
      <c r="B237" t="s">
        <v>396</v>
      </c>
      <c r="C237" t="s">
        <v>397</v>
      </c>
      <c r="D237" t="s">
        <v>205</v>
      </c>
      <c r="E237" t="s">
        <v>292</v>
      </c>
      <c r="F237" s="517"/>
      <c r="G237" s="517"/>
      <c r="H237" s="517"/>
      <c r="I237" s="517"/>
      <c r="J237" s="517"/>
      <c r="K237" s="517"/>
      <c r="L237" s="517"/>
      <c r="M237" s="517"/>
      <c r="N237" s="517"/>
    </row>
    <row r="238" spans="1:14" x14ac:dyDescent="0.35">
      <c r="A238" t="s">
        <v>119</v>
      </c>
      <c r="B238" t="s">
        <v>398</v>
      </c>
      <c r="C238" t="s">
        <v>399</v>
      </c>
      <c r="D238" t="s">
        <v>188</v>
      </c>
      <c r="E238" t="s">
        <v>292</v>
      </c>
    </row>
    <row r="239" spans="1:14" x14ac:dyDescent="0.35">
      <c r="A239" t="s">
        <v>119</v>
      </c>
      <c r="B239" t="s">
        <v>400</v>
      </c>
      <c r="C239" t="s">
        <v>401</v>
      </c>
      <c r="D239" t="s">
        <v>205</v>
      </c>
      <c r="E239" t="s">
        <v>292</v>
      </c>
      <c r="F239" s="518"/>
      <c r="G239" s="518"/>
      <c r="H239" s="518"/>
      <c r="I239" s="518"/>
      <c r="J239" s="518"/>
      <c r="K239" s="518"/>
      <c r="L239" s="518"/>
      <c r="M239" s="518"/>
      <c r="N239" s="518"/>
    </row>
    <row r="240" spans="1:14" x14ac:dyDescent="0.35">
      <c r="A240" t="s">
        <v>119</v>
      </c>
      <c r="B240" t="s">
        <v>402</v>
      </c>
      <c r="C240" t="s">
        <v>403</v>
      </c>
      <c r="D240" t="s">
        <v>189</v>
      </c>
      <c r="E240" t="s">
        <v>292</v>
      </c>
    </row>
    <row r="241" spans="1:14" x14ac:dyDescent="0.35">
      <c r="A241" t="s">
        <v>119</v>
      </c>
      <c r="B241" t="s">
        <v>404</v>
      </c>
      <c r="C241" t="s">
        <v>405</v>
      </c>
      <c r="D241" t="s">
        <v>205</v>
      </c>
      <c r="E241" t="s">
        <v>292</v>
      </c>
      <c r="F241" s="517"/>
      <c r="G241" s="517"/>
      <c r="H241" s="517"/>
      <c r="I241" s="517"/>
      <c r="J241" s="517"/>
      <c r="K241" s="517"/>
      <c r="L241" s="517"/>
      <c r="M241" s="517"/>
      <c r="N241" s="517"/>
    </row>
    <row r="242" spans="1:14" x14ac:dyDescent="0.35">
      <c r="A242" t="s">
        <v>119</v>
      </c>
      <c r="B242" t="s">
        <v>406</v>
      </c>
      <c r="C242" t="s">
        <v>407</v>
      </c>
      <c r="D242" t="s">
        <v>188</v>
      </c>
      <c r="E242" t="s">
        <v>292</v>
      </c>
      <c r="F242" s="518"/>
      <c r="G242" s="518"/>
      <c r="H242" s="518"/>
      <c r="I242" s="518"/>
      <c r="J242" s="518"/>
      <c r="K242" s="518"/>
      <c r="L242" s="518"/>
      <c r="M242" s="518"/>
      <c r="N242" s="518"/>
    </row>
    <row r="243" spans="1:14" x14ac:dyDescent="0.35">
      <c r="A243" t="s">
        <v>119</v>
      </c>
      <c r="B243" t="s">
        <v>408</v>
      </c>
      <c r="C243" t="s">
        <v>409</v>
      </c>
      <c r="D243" t="s">
        <v>182</v>
      </c>
      <c r="E243" t="s">
        <v>292</v>
      </c>
      <c r="F243" s="613"/>
      <c r="G243" s="613"/>
      <c r="H243" s="613"/>
      <c r="I243" s="613"/>
      <c r="J243" s="613"/>
      <c r="K243" s="613"/>
      <c r="L243" s="613"/>
      <c r="M243" s="613"/>
      <c r="N243" s="613"/>
    </row>
    <row r="244" spans="1:14" x14ac:dyDescent="0.35">
      <c r="A244" t="s">
        <v>119</v>
      </c>
      <c r="B244" t="s">
        <v>410</v>
      </c>
      <c r="C244" t="s">
        <v>411</v>
      </c>
      <c r="D244" t="s">
        <v>188</v>
      </c>
      <c r="E244" t="s">
        <v>292</v>
      </c>
      <c r="F244" s="517"/>
      <c r="G244" s="517"/>
      <c r="H244" s="517"/>
      <c r="I244" s="517"/>
      <c r="J244" s="517"/>
      <c r="K244" s="517"/>
      <c r="L244" s="517"/>
      <c r="M244" s="517"/>
      <c r="N244" s="517"/>
    </row>
    <row r="245" spans="1:14" x14ac:dyDescent="0.35">
      <c r="A245" t="s">
        <v>119</v>
      </c>
      <c r="B245" t="s">
        <v>412</v>
      </c>
      <c r="C245" t="s">
        <v>413</v>
      </c>
      <c r="D245" t="s">
        <v>188</v>
      </c>
      <c r="E245" t="s">
        <v>292</v>
      </c>
      <c r="F245" s="613"/>
      <c r="G245" s="613"/>
      <c r="H245" s="613"/>
      <c r="I245" s="613"/>
      <c r="J245" s="613"/>
      <c r="K245" s="613"/>
      <c r="L245" s="613"/>
      <c r="M245" s="613"/>
      <c r="N245" s="613"/>
    </row>
    <row r="246" spans="1:14" x14ac:dyDescent="0.35">
      <c r="A246" t="s">
        <v>119</v>
      </c>
      <c r="B246" t="s">
        <v>414</v>
      </c>
      <c r="C246" t="s">
        <v>415</v>
      </c>
      <c r="D246" t="s">
        <v>188</v>
      </c>
      <c r="E246" t="s">
        <v>292</v>
      </c>
      <c r="F246" s="517"/>
      <c r="G246" s="517"/>
      <c r="H246" s="517"/>
      <c r="I246" s="517"/>
      <c r="J246" s="517"/>
      <c r="K246" s="517"/>
      <c r="L246" s="517"/>
      <c r="M246" s="517"/>
      <c r="N246" s="517"/>
    </row>
    <row r="247" spans="1:14" x14ac:dyDescent="0.35">
      <c r="A247" t="s">
        <v>119</v>
      </c>
      <c r="B247" t="s">
        <v>416</v>
      </c>
      <c r="C247" t="s">
        <v>417</v>
      </c>
      <c r="D247" t="s">
        <v>188</v>
      </c>
      <c r="E247" t="s">
        <v>292</v>
      </c>
      <c r="F247" s="613"/>
      <c r="G247" s="613"/>
      <c r="H247" s="613"/>
      <c r="I247" s="613"/>
      <c r="J247" s="613"/>
      <c r="K247" s="613"/>
      <c r="L247" s="613"/>
      <c r="M247" s="613"/>
      <c r="N247" s="613"/>
    </row>
    <row r="248" spans="1:14" x14ac:dyDescent="0.35">
      <c r="A248" t="s">
        <v>119</v>
      </c>
      <c r="B248" t="s">
        <v>418</v>
      </c>
      <c r="C248" t="s">
        <v>419</v>
      </c>
      <c r="D248" t="s">
        <v>188</v>
      </c>
      <c r="E248" t="s">
        <v>292</v>
      </c>
      <c r="F248" s="519"/>
      <c r="G248" s="519"/>
      <c r="H248" s="519"/>
      <c r="I248" s="519"/>
      <c r="J248" s="519"/>
      <c r="K248" s="519"/>
      <c r="L248" s="519"/>
      <c r="M248" s="519"/>
      <c r="N248" s="519"/>
    </row>
    <row r="249" spans="1:14" x14ac:dyDescent="0.35">
      <c r="A249" t="s">
        <v>119</v>
      </c>
      <c r="B249" t="s">
        <v>420</v>
      </c>
      <c r="C249" t="s">
        <v>421</v>
      </c>
      <c r="D249">
        <v>0</v>
      </c>
      <c r="E249" t="s">
        <v>292</v>
      </c>
      <c r="F249" s="517"/>
      <c r="G249" s="517"/>
      <c r="H249" s="517"/>
      <c r="I249" s="517"/>
      <c r="J249" s="517"/>
      <c r="K249" s="517"/>
      <c r="L249" s="517"/>
      <c r="M249" s="517"/>
      <c r="N249" s="517"/>
    </row>
    <row r="250" spans="1:14" x14ac:dyDescent="0.35">
      <c r="A250" t="s">
        <v>119</v>
      </c>
      <c r="B250" t="s">
        <v>422</v>
      </c>
      <c r="C250" t="s">
        <v>423</v>
      </c>
      <c r="D250" t="s">
        <v>424</v>
      </c>
      <c r="E250" t="s">
        <v>292</v>
      </c>
      <c r="F250" s="517"/>
      <c r="G250" s="517"/>
      <c r="H250" s="517"/>
      <c r="I250" s="517"/>
      <c r="J250" s="517"/>
      <c r="K250" s="517"/>
      <c r="L250" s="517"/>
      <c r="M250" s="517"/>
      <c r="N250" s="517"/>
    </row>
    <row r="251" spans="1:14" x14ac:dyDescent="0.35">
      <c r="A251" t="s">
        <v>119</v>
      </c>
      <c r="B251" t="s">
        <v>425</v>
      </c>
      <c r="C251" t="s">
        <v>426</v>
      </c>
      <c r="D251" t="s">
        <v>427</v>
      </c>
      <c r="E251" t="s">
        <v>292</v>
      </c>
      <c r="F251" s="517"/>
      <c r="G251" s="517"/>
      <c r="H251" s="517"/>
      <c r="I251" s="517"/>
      <c r="J251" s="517"/>
      <c r="K251" s="517"/>
      <c r="L251" s="517"/>
      <c r="M251" s="517"/>
      <c r="N251" s="517"/>
    </row>
    <row r="252" spans="1:14" x14ac:dyDescent="0.35">
      <c r="A252" t="s">
        <v>119</v>
      </c>
      <c r="B252" t="s">
        <v>428</v>
      </c>
      <c r="C252" t="s">
        <v>429</v>
      </c>
      <c r="D252" t="s">
        <v>424</v>
      </c>
      <c r="E252" t="s">
        <v>292</v>
      </c>
      <c r="F252" s="517"/>
      <c r="G252" s="517"/>
      <c r="H252" s="517"/>
      <c r="I252" s="517"/>
      <c r="J252" s="517"/>
      <c r="K252" s="517"/>
      <c r="L252" s="517"/>
      <c r="M252" s="517"/>
      <c r="N252" s="517"/>
    </row>
    <row r="253" spans="1:14" x14ac:dyDescent="0.35">
      <c r="A253" t="s">
        <v>119</v>
      </c>
      <c r="B253" t="s">
        <v>430</v>
      </c>
      <c r="C253" t="s">
        <v>431</v>
      </c>
      <c r="D253" t="s">
        <v>424</v>
      </c>
      <c r="E253" t="s">
        <v>292</v>
      </c>
      <c r="F253" s="517"/>
      <c r="G253" s="517"/>
      <c r="H253" s="517"/>
      <c r="I253" s="517"/>
      <c r="J253" s="517"/>
      <c r="K253" s="517"/>
      <c r="L253" s="517"/>
      <c r="M253" s="517"/>
      <c r="N253" s="517"/>
    </row>
    <row r="254" spans="1:14" x14ac:dyDescent="0.35">
      <c r="A254" t="s">
        <v>119</v>
      </c>
      <c r="B254" t="s">
        <v>432</v>
      </c>
      <c r="C254" t="s">
        <v>433</v>
      </c>
      <c r="D254" t="s">
        <v>424</v>
      </c>
      <c r="E254" t="s">
        <v>292</v>
      </c>
      <c r="F254" s="517"/>
      <c r="G254" s="517"/>
      <c r="H254" s="517"/>
      <c r="I254" s="517"/>
      <c r="J254" s="517"/>
      <c r="K254" s="517"/>
      <c r="L254" s="517"/>
      <c r="M254" s="517"/>
      <c r="N254" s="517"/>
    </row>
    <row r="255" spans="1:14" x14ac:dyDescent="0.35">
      <c r="A255" t="s">
        <v>119</v>
      </c>
      <c r="B255" t="s">
        <v>434</v>
      </c>
      <c r="C255" t="s">
        <v>435</v>
      </c>
      <c r="D255" t="s">
        <v>427</v>
      </c>
      <c r="E255" t="s">
        <v>292</v>
      </c>
      <c r="F255" s="517"/>
      <c r="G255" s="517"/>
      <c r="H255" s="517"/>
      <c r="I255" s="517"/>
      <c r="J255" s="517"/>
      <c r="K255" s="517"/>
      <c r="L255" s="517"/>
      <c r="M255" s="517"/>
      <c r="N255" s="517"/>
    </row>
    <row r="256" spans="1:14" x14ac:dyDescent="0.35">
      <c r="A256" t="s">
        <v>119</v>
      </c>
      <c r="B256" t="s">
        <v>436</v>
      </c>
      <c r="C256" t="s">
        <v>437</v>
      </c>
      <c r="D256" t="s">
        <v>427</v>
      </c>
      <c r="E256" t="s">
        <v>292</v>
      </c>
      <c r="F256" s="517"/>
      <c r="G256" s="517"/>
      <c r="H256" s="517"/>
      <c r="I256" s="517"/>
      <c r="J256" s="517"/>
      <c r="K256" s="517"/>
      <c r="L256" s="517"/>
      <c r="M256" s="517"/>
      <c r="N256" s="517"/>
    </row>
    <row r="257" spans="1:14" x14ac:dyDescent="0.35">
      <c r="A257" t="s">
        <v>119</v>
      </c>
      <c r="B257" t="s">
        <v>438</v>
      </c>
      <c r="C257" t="s">
        <v>439</v>
      </c>
      <c r="D257">
        <v>0</v>
      </c>
      <c r="E257" t="s">
        <v>292</v>
      </c>
      <c r="F257" s="613"/>
      <c r="G257" s="613"/>
      <c r="H257" s="613"/>
      <c r="I257" s="613"/>
      <c r="J257" s="613"/>
      <c r="K257" s="613"/>
      <c r="L257" s="613"/>
      <c r="M257" s="613"/>
      <c r="N257" s="613"/>
    </row>
    <row r="258" spans="1:14" x14ac:dyDescent="0.35">
      <c r="A258" t="s">
        <v>119</v>
      </c>
      <c r="B258" t="s">
        <v>440</v>
      </c>
      <c r="C258" t="s">
        <v>441</v>
      </c>
      <c r="D258" t="s">
        <v>188</v>
      </c>
      <c r="E258" t="s">
        <v>292</v>
      </c>
      <c r="F258" s="613"/>
      <c r="G258" s="613"/>
      <c r="H258" s="613"/>
      <c r="I258" s="613"/>
      <c r="J258" s="613"/>
      <c r="K258" s="613"/>
      <c r="L258" s="613"/>
      <c r="M258" s="613"/>
      <c r="N258" s="613"/>
    </row>
    <row r="259" spans="1:14" x14ac:dyDescent="0.35">
      <c r="A259" t="s">
        <v>119</v>
      </c>
      <c r="B259" t="s">
        <v>442</v>
      </c>
      <c r="C259" t="s">
        <v>443</v>
      </c>
      <c r="D259" t="s">
        <v>188</v>
      </c>
      <c r="E259" t="s">
        <v>292</v>
      </c>
      <c r="F259" s="517"/>
      <c r="G259" s="517"/>
      <c r="H259" s="517"/>
      <c r="I259" s="517"/>
      <c r="J259" s="517"/>
      <c r="K259" s="517"/>
      <c r="L259" s="517"/>
      <c r="M259" s="517"/>
      <c r="N259" s="517"/>
    </row>
    <row r="260" spans="1:14" x14ac:dyDescent="0.35">
      <c r="A260" t="s">
        <v>119</v>
      </c>
      <c r="B260" t="s">
        <v>444</v>
      </c>
      <c r="C260" t="s">
        <v>445</v>
      </c>
      <c r="D260" t="s">
        <v>424</v>
      </c>
      <c r="E260" t="s">
        <v>292</v>
      </c>
      <c r="F260" s="517"/>
      <c r="G260" s="517"/>
      <c r="H260" s="517"/>
      <c r="I260" s="517"/>
      <c r="J260" s="517"/>
      <c r="K260" s="517"/>
      <c r="L260" s="517"/>
      <c r="M260" s="517"/>
      <c r="N260" s="517"/>
    </row>
    <row r="261" spans="1:14" x14ac:dyDescent="0.35">
      <c r="A261" t="s">
        <v>119</v>
      </c>
      <c r="B261" t="s">
        <v>446</v>
      </c>
      <c r="C261" t="s">
        <v>447</v>
      </c>
      <c r="D261" t="s">
        <v>424</v>
      </c>
      <c r="E261" t="s">
        <v>292</v>
      </c>
      <c r="F261" s="519"/>
      <c r="G261" s="519"/>
      <c r="H261" s="519"/>
      <c r="I261" s="519"/>
      <c r="J261" s="519"/>
      <c r="K261" s="519"/>
      <c r="L261" s="519"/>
      <c r="M261" s="519"/>
      <c r="N261" s="519"/>
    </row>
    <row r="262" spans="1:14" x14ac:dyDescent="0.35">
      <c r="A262" t="s">
        <v>119</v>
      </c>
      <c r="B262" t="s">
        <v>448</v>
      </c>
      <c r="C262" t="s">
        <v>449</v>
      </c>
      <c r="D262">
        <v>0</v>
      </c>
      <c r="E262" t="s">
        <v>292</v>
      </c>
      <c r="F262" s="613"/>
      <c r="G262" s="613"/>
      <c r="H262" s="613"/>
      <c r="I262" s="613"/>
      <c r="J262" s="613"/>
      <c r="K262" s="613"/>
      <c r="L262" s="613"/>
      <c r="M262" s="613"/>
      <c r="N262" s="613"/>
    </row>
    <row r="263" spans="1:14" x14ac:dyDescent="0.35">
      <c r="A263" t="s">
        <v>119</v>
      </c>
      <c r="B263" t="s">
        <v>450</v>
      </c>
      <c r="C263" t="s">
        <v>451</v>
      </c>
      <c r="D263" t="s">
        <v>188</v>
      </c>
      <c r="E263" t="s">
        <v>292</v>
      </c>
      <c r="F263" s="613"/>
      <c r="G263" s="613"/>
      <c r="H263" s="613"/>
      <c r="I263" s="613"/>
      <c r="J263" s="613"/>
      <c r="K263" s="613"/>
      <c r="L263" s="613"/>
      <c r="M263" s="613"/>
      <c r="N263" s="613"/>
    </row>
    <row r="264" spans="1:14" x14ac:dyDescent="0.35">
      <c r="A264" t="s">
        <v>119</v>
      </c>
      <c r="B264" t="s">
        <v>452</v>
      </c>
      <c r="C264" t="s">
        <v>453</v>
      </c>
      <c r="D264" t="s">
        <v>188</v>
      </c>
      <c r="E264" t="s">
        <v>292</v>
      </c>
      <c r="F264" s="613"/>
      <c r="G264" s="613"/>
      <c r="H264" s="613"/>
      <c r="I264" s="613"/>
      <c r="J264" s="613"/>
      <c r="K264" s="613"/>
      <c r="L264" s="613"/>
      <c r="M264" s="613"/>
      <c r="N264" s="613"/>
    </row>
    <row r="265" spans="1:14" x14ac:dyDescent="0.35">
      <c r="A265" t="s">
        <v>119</v>
      </c>
      <c r="B265" t="s">
        <v>454</v>
      </c>
      <c r="C265" t="s">
        <v>455</v>
      </c>
      <c r="D265" t="s">
        <v>188</v>
      </c>
      <c r="E265" t="s">
        <v>292</v>
      </c>
      <c r="F265" s="613"/>
      <c r="G265" s="613"/>
      <c r="H265" s="613"/>
      <c r="I265" s="613"/>
      <c r="J265" s="613"/>
      <c r="K265" s="613"/>
      <c r="L265" s="613"/>
      <c r="M265" s="613"/>
      <c r="N265" s="613"/>
    </row>
    <row r="266" spans="1:14" x14ac:dyDescent="0.35">
      <c r="A266" t="s">
        <v>119</v>
      </c>
      <c r="B266" t="s">
        <v>456</v>
      </c>
      <c r="C266" t="s">
        <v>457</v>
      </c>
      <c r="D266" t="s">
        <v>188</v>
      </c>
      <c r="E266" t="s">
        <v>292</v>
      </c>
      <c r="F266" s="519"/>
      <c r="G266" s="519"/>
      <c r="H266" s="519"/>
      <c r="I266" s="519"/>
      <c r="J266" s="519"/>
      <c r="K266" s="519"/>
      <c r="L266" s="519"/>
      <c r="M266" s="519"/>
      <c r="N266" s="519"/>
    </row>
    <row r="267" spans="1:14" x14ac:dyDescent="0.35">
      <c r="A267" t="s">
        <v>119</v>
      </c>
      <c r="B267" t="s">
        <v>458</v>
      </c>
      <c r="C267" t="s">
        <v>459</v>
      </c>
      <c r="D267" t="s">
        <v>172</v>
      </c>
      <c r="E267" t="s">
        <v>292</v>
      </c>
      <c r="F267" s="613"/>
      <c r="G267" s="613"/>
      <c r="H267" s="613"/>
      <c r="I267" s="613"/>
      <c r="J267" s="613"/>
      <c r="K267" s="613"/>
      <c r="L267" s="613"/>
      <c r="M267" s="613"/>
      <c r="N267" s="613"/>
    </row>
    <row r="268" spans="1:14" x14ac:dyDescent="0.35">
      <c r="A268" t="s">
        <v>119</v>
      </c>
      <c r="B268" t="s">
        <v>460</v>
      </c>
      <c r="C268" t="s">
        <v>461</v>
      </c>
      <c r="D268" t="s">
        <v>188</v>
      </c>
      <c r="E268" t="s">
        <v>292</v>
      </c>
      <c r="F268" s="613"/>
      <c r="G268" s="613"/>
      <c r="H268" s="613"/>
      <c r="I268" s="613"/>
      <c r="J268" s="613"/>
      <c r="K268" s="613"/>
      <c r="L268" s="613"/>
      <c r="M268" s="613"/>
      <c r="N268" s="613"/>
    </row>
    <row r="269" spans="1:14" x14ac:dyDescent="0.35">
      <c r="A269" t="s">
        <v>119</v>
      </c>
      <c r="B269" t="s">
        <v>462</v>
      </c>
      <c r="C269" t="s">
        <v>463</v>
      </c>
      <c r="D269" t="s">
        <v>188</v>
      </c>
      <c r="E269" t="s">
        <v>292</v>
      </c>
      <c r="F269" s="613"/>
      <c r="G269" s="613"/>
      <c r="H269" s="613"/>
      <c r="I269" s="613"/>
      <c r="J269" s="613"/>
      <c r="K269" s="613"/>
      <c r="L269" s="613"/>
      <c r="M269" s="613"/>
      <c r="N269" s="613"/>
    </row>
    <row r="270" spans="1:14" x14ac:dyDescent="0.35">
      <c r="A270" t="s">
        <v>119</v>
      </c>
      <c r="B270" t="s">
        <v>464</v>
      </c>
      <c r="C270" t="s">
        <v>465</v>
      </c>
      <c r="D270" t="s">
        <v>188</v>
      </c>
      <c r="E270" t="s">
        <v>292</v>
      </c>
      <c r="F270" s="519"/>
      <c r="G270" s="519"/>
      <c r="H270" s="519"/>
      <c r="I270" s="519"/>
      <c r="J270" s="519"/>
      <c r="K270" s="519"/>
      <c r="L270" s="519"/>
      <c r="M270" s="519"/>
      <c r="N270" s="519"/>
    </row>
    <row r="271" spans="1:14" x14ac:dyDescent="0.35">
      <c r="A271" t="s">
        <v>119</v>
      </c>
      <c r="B271" t="s">
        <v>466</v>
      </c>
      <c r="C271" t="s">
        <v>467</v>
      </c>
      <c r="D271" t="s">
        <v>182</v>
      </c>
      <c r="E271" t="s">
        <v>292</v>
      </c>
      <c r="F271" s="613"/>
      <c r="G271" s="613"/>
      <c r="H271" s="613"/>
      <c r="I271" s="613"/>
      <c r="J271" s="613"/>
      <c r="K271" s="613"/>
      <c r="L271" s="613"/>
      <c r="M271" s="613"/>
      <c r="N271" s="613"/>
    </row>
    <row r="272" spans="1:14" x14ac:dyDescent="0.35">
      <c r="A272" t="s">
        <v>119</v>
      </c>
      <c r="B272" t="s">
        <v>468</v>
      </c>
      <c r="C272" t="s">
        <v>469</v>
      </c>
      <c r="D272" t="s">
        <v>188</v>
      </c>
      <c r="E272" t="s">
        <v>292</v>
      </c>
      <c r="F272" s="519"/>
      <c r="G272" s="519"/>
      <c r="H272" s="519"/>
      <c r="I272" s="519"/>
      <c r="J272" s="519"/>
      <c r="K272" s="519"/>
      <c r="L272" s="519"/>
      <c r="M272" s="519"/>
      <c r="N272" s="519"/>
    </row>
    <row r="273" spans="1:16" x14ac:dyDescent="0.35">
      <c r="A273" t="s">
        <v>119</v>
      </c>
      <c r="B273" t="s">
        <v>470</v>
      </c>
      <c r="C273" t="s">
        <v>471</v>
      </c>
      <c r="D273" t="s">
        <v>182</v>
      </c>
      <c r="E273" t="s">
        <v>292</v>
      </c>
      <c r="F273" s="613"/>
      <c r="G273" s="613"/>
      <c r="H273" s="613"/>
      <c r="I273" s="613"/>
      <c r="J273" s="613"/>
      <c r="K273" s="613"/>
      <c r="L273" s="613"/>
      <c r="M273" s="613"/>
      <c r="N273" s="613"/>
    </row>
    <row r="274" spans="1:16" x14ac:dyDescent="0.35">
      <c r="A274" t="s">
        <v>119</v>
      </c>
      <c r="B274" t="s">
        <v>472</v>
      </c>
      <c r="C274" t="s">
        <v>473</v>
      </c>
      <c r="D274" t="s">
        <v>188</v>
      </c>
      <c r="E274" t="s">
        <v>292</v>
      </c>
      <c r="F274" s="519"/>
      <c r="G274" s="519"/>
      <c r="H274" s="519"/>
      <c r="I274" s="519"/>
      <c r="J274" s="519"/>
      <c r="K274" s="519"/>
      <c r="L274" s="519"/>
      <c r="M274" s="519"/>
      <c r="N274" s="519"/>
    </row>
    <row r="275" spans="1:16" x14ac:dyDescent="0.35">
      <c r="A275" t="s">
        <v>119</v>
      </c>
      <c r="B275" t="s">
        <v>474</v>
      </c>
      <c r="C275" t="s">
        <v>475</v>
      </c>
      <c r="D275" t="s">
        <v>170</v>
      </c>
      <c r="E275" t="s">
        <v>292</v>
      </c>
      <c r="F275" s="519"/>
      <c r="G275" s="519"/>
      <c r="H275" s="519"/>
      <c r="I275" s="519"/>
      <c r="J275" s="519"/>
      <c r="K275" s="519"/>
      <c r="L275" s="519"/>
      <c r="M275" s="519"/>
      <c r="N275" s="519"/>
      <c r="O275" s="425"/>
    </row>
    <row r="276" spans="1:16" x14ac:dyDescent="0.35">
      <c r="A276" t="s">
        <v>119</v>
      </c>
      <c r="B276" t="s">
        <v>476</v>
      </c>
      <c r="C276" t="s">
        <v>477</v>
      </c>
      <c r="D276" t="s">
        <v>170</v>
      </c>
      <c r="E276" t="s">
        <v>292</v>
      </c>
      <c r="F276" s="519"/>
      <c r="G276" s="519"/>
      <c r="H276" s="519"/>
      <c r="I276" s="519">
        <v>-5.0471433046876673</v>
      </c>
      <c r="J276" s="519"/>
      <c r="K276" s="519"/>
      <c r="L276" s="519"/>
      <c r="M276" s="519"/>
      <c r="N276" s="519"/>
      <c r="O276" s="678" t="s">
        <v>672</v>
      </c>
      <c r="P276" t="s">
        <v>670</v>
      </c>
    </row>
    <row r="277" spans="1:16" x14ac:dyDescent="0.35">
      <c r="A277" t="s">
        <v>119</v>
      </c>
      <c r="B277" t="s">
        <v>478</v>
      </c>
      <c r="C277" t="s">
        <v>479</v>
      </c>
      <c r="D277" t="s">
        <v>170</v>
      </c>
      <c r="E277" t="s">
        <v>292</v>
      </c>
      <c r="F277" s="519"/>
      <c r="G277" s="519"/>
      <c r="H277" s="519"/>
      <c r="I277" s="519"/>
      <c r="J277" s="519"/>
      <c r="K277" s="519"/>
      <c r="L277" s="519"/>
      <c r="M277" s="519"/>
      <c r="N277" s="519"/>
    </row>
    <row r="278" spans="1:16" x14ac:dyDescent="0.35">
      <c r="A278" t="s">
        <v>119</v>
      </c>
      <c r="B278" t="s">
        <v>480</v>
      </c>
      <c r="C278" t="s">
        <v>481</v>
      </c>
      <c r="D278" t="s">
        <v>170</v>
      </c>
      <c r="E278" t="s">
        <v>292</v>
      </c>
      <c r="F278" s="519"/>
      <c r="G278" s="519"/>
      <c r="H278" s="519"/>
      <c r="I278" s="519"/>
      <c r="J278" s="519"/>
      <c r="K278" s="519"/>
      <c r="L278" s="519"/>
      <c r="M278" s="519"/>
      <c r="N278" s="519"/>
    </row>
    <row r="279" spans="1:16" x14ac:dyDescent="0.35">
      <c r="A279" t="s">
        <v>119</v>
      </c>
      <c r="B279" t="s">
        <v>482</v>
      </c>
      <c r="C279" t="s">
        <v>483</v>
      </c>
      <c r="D279" t="s">
        <v>170</v>
      </c>
      <c r="E279" t="s">
        <v>292</v>
      </c>
      <c r="F279" s="519"/>
      <c r="G279" s="519"/>
      <c r="H279" s="519"/>
      <c r="I279" s="519"/>
      <c r="J279" s="519"/>
      <c r="K279" s="519"/>
      <c r="L279" s="519"/>
      <c r="M279" s="519"/>
      <c r="N279" s="519"/>
    </row>
    <row r="280" spans="1:16" x14ac:dyDescent="0.35">
      <c r="A280" t="s">
        <v>119</v>
      </c>
      <c r="B280" t="s">
        <v>484</v>
      </c>
      <c r="C280" t="s">
        <v>485</v>
      </c>
      <c r="D280" t="s">
        <v>170</v>
      </c>
      <c r="E280" t="s">
        <v>292</v>
      </c>
      <c r="F280" s="519"/>
      <c r="G280" s="519"/>
      <c r="H280" s="519"/>
      <c r="I280" s="519"/>
      <c r="J280" s="519"/>
      <c r="K280" s="519"/>
      <c r="L280" s="519"/>
      <c r="M280" s="519"/>
      <c r="N280" s="519"/>
    </row>
    <row r="281" spans="1:16" x14ac:dyDescent="0.35">
      <c r="A281" t="s">
        <v>119</v>
      </c>
      <c r="B281" t="s">
        <v>486</v>
      </c>
      <c r="C281" t="s">
        <v>487</v>
      </c>
      <c r="D281" t="s">
        <v>170</v>
      </c>
      <c r="E281" t="s">
        <v>292</v>
      </c>
      <c r="F281" s="519"/>
      <c r="G281" s="519"/>
      <c r="H281" s="519"/>
      <c r="I281" s="519"/>
      <c r="J281" s="519"/>
      <c r="K281" s="519"/>
      <c r="L281" s="519"/>
      <c r="M281" s="519"/>
      <c r="N281" s="519"/>
    </row>
    <row r="282" spans="1:16" x14ac:dyDescent="0.35">
      <c r="A282" t="s">
        <v>119</v>
      </c>
      <c r="B282" t="s">
        <v>488</v>
      </c>
      <c r="C282" t="s">
        <v>489</v>
      </c>
      <c r="D282" t="s">
        <v>170</v>
      </c>
      <c r="E282" t="s">
        <v>292</v>
      </c>
      <c r="F282" s="519"/>
      <c r="G282" s="519"/>
      <c r="H282" s="519"/>
      <c r="I282" s="519"/>
      <c r="J282" s="519"/>
      <c r="K282" s="519"/>
      <c r="L282" s="519"/>
      <c r="M282" s="519"/>
      <c r="N282" s="519"/>
    </row>
    <row r="283" spans="1:16" x14ac:dyDescent="0.35">
      <c r="A283" t="s">
        <v>119</v>
      </c>
      <c r="B283" t="s">
        <v>490</v>
      </c>
      <c r="C283" t="s">
        <v>491</v>
      </c>
      <c r="D283" t="s">
        <v>170</v>
      </c>
      <c r="E283" t="s">
        <v>292</v>
      </c>
      <c r="F283" s="519"/>
      <c r="G283" s="519"/>
      <c r="H283" s="519"/>
      <c r="I283" s="519">
        <v>-1.3094999999999999</v>
      </c>
      <c r="J283" s="519"/>
      <c r="K283" s="519"/>
      <c r="L283" s="519"/>
      <c r="M283" s="519"/>
      <c r="N283" s="519"/>
      <c r="O283" s="678" t="s">
        <v>672</v>
      </c>
      <c r="P283" t="s">
        <v>670</v>
      </c>
    </row>
    <row r="284" spans="1:16" x14ac:dyDescent="0.35">
      <c r="A284" t="s">
        <v>119</v>
      </c>
      <c r="B284" t="s">
        <v>492</v>
      </c>
      <c r="C284" t="s">
        <v>493</v>
      </c>
      <c r="D284" t="s">
        <v>170</v>
      </c>
      <c r="E284" t="s">
        <v>292</v>
      </c>
      <c r="F284" s="519"/>
      <c r="G284" s="519"/>
      <c r="H284" s="519"/>
      <c r="I284" s="519"/>
      <c r="J284" s="519"/>
      <c r="K284" s="519"/>
      <c r="L284" s="519"/>
      <c r="M284" s="519"/>
      <c r="N284" s="519"/>
    </row>
    <row r="285" spans="1:16" x14ac:dyDescent="0.35">
      <c r="A285" t="s">
        <v>119</v>
      </c>
      <c r="B285" t="s">
        <v>494</v>
      </c>
      <c r="C285" t="s">
        <v>495</v>
      </c>
      <c r="D285" t="s">
        <v>170</v>
      </c>
      <c r="E285" t="s">
        <v>292</v>
      </c>
      <c r="F285" s="519"/>
      <c r="G285" s="519"/>
      <c r="H285" s="519"/>
      <c r="I285" s="519"/>
      <c r="J285" s="519"/>
      <c r="K285" s="519"/>
      <c r="L285" s="519"/>
      <c r="M285" s="519"/>
      <c r="N285" s="519"/>
    </row>
    <row r="286" spans="1:16" x14ac:dyDescent="0.35">
      <c r="A286" t="s">
        <v>119</v>
      </c>
      <c r="B286" t="s">
        <v>496</v>
      </c>
      <c r="C286" t="s">
        <v>497</v>
      </c>
      <c r="D286" t="s">
        <v>170</v>
      </c>
      <c r="E286" t="s">
        <v>292</v>
      </c>
      <c r="F286" s="519"/>
      <c r="G286" s="519"/>
      <c r="H286" s="519"/>
      <c r="I286" s="519"/>
      <c r="J286" s="519"/>
      <c r="K286" s="519"/>
      <c r="L286" s="519"/>
      <c r="M286" s="519"/>
      <c r="N286" s="519"/>
    </row>
    <row r="287" spans="1:16" x14ac:dyDescent="0.35">
      <c r="A287" t="s">
        <v>119</v>
      </c>
      <c r="B287" t="s">
        <v>498</v>
      </c>
      <c r="C287" t="s">
        <v>499</v>
      </c>
      <c r="D287" t="s">
        <v>170</v>
      </c>
      <c r="E287" t="s">
        <v>292</v>
      </c>
      <c r="F287" s="519"/>
      <c r="G287" s="519"/>
      <c r="H287" s="519"/>
      <c r="I287" s="519"/>
      <c r="J287" s="519"/>
      <c r="K287" s="519"/>
      <c r="L287" s="519"/>
      <c r="M287" s="519"/>
      <c r="N287" s="519"/>
    </row>
    <row r="288" spans="1:16" x14ac:dyDescent="0.35">
      <c r="A288" t="s">
        <v>119</v>
      </c>
      <c r="B288" t="s">
        <v>500</v>
      </c>
      <c r="C288" t="s">
        <v>501</v>
      </c>
      <c r="D288" t="s">
        <v>170</v>
      </c>
      <c r="E288" t="s">
        <v>292</v>
      </c>
      <c r="F288" s="519"/>
      <c r="G288" s="519"/>
      <c r="H288" s="519"/>
      <c r="I288" s="519"/>
      <c r="J288" s="519"/>
      <c r="K288" s="519"/>
      <c r="L288" s="519"/>
      <c r="M288" s="519"/>
      <c r="N288" s="519"/>
    </row>
    <row r="289" spans="1:14" x14ac:dyDescent="0.35">
      <c r="A289" t="s">
        <v>119</v>
      </c>
      <c r="B289" t="s">
        <v>502</v>
      </c>
      <c r="C289" t="s">
        <v>503</v>
      </c>
      <c r="D289" t="s">
        <v>170</v>
      </c>
      <c r="E289" t="s">
        <v>292</v>
      </c>
      <c r="F289" s="519"/>
      <c r="G289" s="519"/>
      <c r="H289" s="519"/>
      <c r="I289" s="519"/>
      <c r="J289" s="519"/>
      <c r="K289" s="519"/>
      <c r="L289" s="519"/>
      <c r="M289" s="519"/>
      <c r="N289" s="519"/>
    </row>
    <row r="290" spans="1:14" x14ac:dyDescent="0.35">
      <c r="A290" t="s">
        <v>119</v>
      </c>
      <c r="B290" t="s">
        <v>504</v>
      </c>
      <c r="C290" t="s">
        <v>505</v>
      </c>
      <c r="D290" t="s">
        <v>170</v>
      </c>
      <c r="E290" t="s">
        <v>292</v>
      </c>
      <c r="F290" s="519"/>
      <c r="G290" s="519"/>
      <c r="H290" s="519"/>
      <c r="I290" s="519"/>
      <c r="J290" s="519"/>
      <c r="K290" s="519"/>
      <c r="L290" s="519"/>
      <c r="M290" s="519"/>
      <c r="N290" s="519"/>
    </row>
    <row r="291" spans="1:14" x14ac:dyDescent="0.35">
      <c r="A291" t="s">
        <v>119</v>
      </c>
      <c r="B291" t="s">
        <v>506</v>
      </c>
      <c r="C291" t="s">
        <v>507</v>
      </c>
      <c r="D291" t="s">
        <v>170</v>
      </c>
      <c r="E291" t="s">
        <v>292</v>
      </c>
      <c r="F291" s="519"/>
      <c r="G291" s="519"/>
      <c r="H291" s="519"/>
      <c r="I291" s="519"/>
      <c r="J291" s="519"/>
      <c r="K291" s="519"/>
      <c r="L291" s="519"/>
      <c r="M291" s="519"/>
      <c r="N291" s="519"/>
    </row>
    <row r="292" spans="1:14" x14ac:dyDescent="0.35">
      <c r="A292" t="s">
        <v>119</v>
      </c>
      <c r="B292" t="s">
        <v>508</v>
      </c>
      <c r="C292" t="s">
        <v>509</v>
      </c>
      <c r="D292" t="s">
        <v>170</v>
      </c>
      <c r="E292" t="s">
        <v>292</v>
      </c>
      <c r="F292" s="519"/>
      <c r="G292" s="519"/>
      <c r="H292" s="519"/>
      <c r="I292" s="519"/>
      <c r="J292" s="519"/>
      <c r="K292" s="519"/>
      <c r="L292" s="519"/>
      <c r="M292" s="519"/>
      <c r="N292" s="519"/>
    </row>
    <row r="293" spans="1:14" x14ac:dyDescent="0.35">
      <c r="A293" t="s">
        <v>119</v>
      </c>
      <c r="B293" t="s">
        <v>510</v>
      </c>
      <c r="C293" t="s">
        <v>511</v>
      </c>
      <c r="D293" t="s">
        <v>170</v>
      </c>
      <c r="E293" t="s">
        <v>292</v>
      </c>
      <c r="F293" s="519"/>
      <c r="G293" s="519"/>
      <c r="H293" s="519"/>
      <c r="I293" s="519"/>
      <c r="J293" s="519"/>
      <c r="K293" s="519"/>
      <c r="L293" s="519"/>
      <c r="M293" s="519"/>
      <c r="N293" s="519"/>
    </row>
    <row r="294" spans="1:14" x14ac:dyDescent="0.35">
      <c r="A294" t="s">
        <v>119</v>
      </c>
      <c r="B294" t="s">
        <v>512</v>
      </c>
      <c r="C294" t="s">
        <v>513</v>
      </c>
      <c r="D294" t="s">
        <v>170</v>
      </c>
      <c r="E294" t="s">
        <v>292</v>
      </c>
      <c r="F294" s="519"/>
      <c r="G294" s="519"/>
      <c r="H294" s="519"/>
      <c r="I294" s="519"/>
      <c r="J294" s="519"/>
      <c r="K294" s="519"/>
      <c r="L294" s="519"/>
      <c r="M294" s="519"/>
      <c r="N294" s="519"/>
    </row>
    <row r="295" spans="1:14" x14ac:dyDescent="0.35">
      <c r="A295" t="s">
        <v>119</v>
      </c>
      <c r="B295" t="s">
        <v>514</v>
      </c>
      <c r="C295" t="s">
        <v>515</v>
      </c>
      <c r="D295" t="s">
        <v>170</v>
      </c>
      <c r="E295" t="s">
        <v>292</v>
      </c>
      <c r="F295" s="519"/>
      <c r="G295" s="519"/>
      <c r="H295" s="519"/>
      <c r="I295" s="519"/>
      <c r="J295" s="519"/>
      <c r="K295" s="519"/>
      <c r="L295" s="519"/>
      <c r="M295" s="519"/>
      <c r="N295" s="519"/>
    </row>
    <row r="296" spans="1:14" x14ac:dyDescent="0.35">
      <c r="A296" t="s">
        <v>119</v>
      </c>
      <c r="B296" t="s">
        <v>516</v>
      </c>
      <c r="C296" t="s">
        <v>517</v>
      </c>
      <c r="D296" t="s">
        <v>170</v>
      </c>
      <c r="E296" t="s">
        <v>292</v>
      </c>
      <c r="F296" s="519"/>
      <c r="G296" s="519"/>
      <c r="H296" s="519"/>
      <c r="I296" s="519"/>
      <c r="J296" s="519"/>
      <c r="K296" s="519"/>
      <c r="L296" s="519"/>
      <c r="M296" s="519"/>
      <c r="N296" s="519"/>
    </row>
    <row r="297" spans="1:14" x14ac:dyDescent="0.35">
      <c r="A297" t="s">
        <v>119</v>
      </c>
      <c r="B297" t="s">
        <v>518</v>
      </c>
      <c r="C297" t="s">
        <v>519</v>
      </c>
      <c r="D297" t="s">
        <v>170</v>
      </c>
      <c r="E297" t="s">
        <v>292</v>
      </c>
      <c r="F297" s="519"/>
      <c r="G297" s="519"/>
      <c r="H297" s="519"/>
      <c r="I297" s="519"/>
      <c r="J297" s="519"/>
      <c r="K297" s="519"/>
      <c r="L297" s="519"/>
      <c r="M297" s="519"/>
      <c r="N297" s="519"/>
    </row>
    <row r="298" spans="1:14" x14ac:dyDescent="0.35">
      <c r="A298" t="s">
        <v>119</v>
      </c>
      <c r="B298" t="s">
        <v>520</v>
      </c>
      <c r="C298" t="s">
        <v>521</v>
      </c>
      <c r="D298" t="s">
        <v>170</v>
      </c>
      <c r="E298" t="s">
        <v>292</v>
      </c>
      <c r="F298" s="519"/>
      <c r="G298" s="519"/>
      <c r="H298" s="519"/>
      <c r="I298" s="519"/>
      <c r="J298" s="519"/>
      <c r="K298" s="519"/>
      <c r="L298" s="519"/>
      <c r="M298" s="519"/>
      <c r="N298" s="519"/>
    </row>
    <row r="299" spans="1:14" x14ac:dyDescent="0.35">
      <c r="A299" t="s">
        <v>119</v>
      </c>
      <c r="B299" t="s">
        <v>522</v>
      </c>
      <c r="C299" t="s">
        <v>523</v>
      </c>
      <c r="D299" t="s">
        <v>170</v>
      </c>
      <c r="E299" t="s">
        <v>292</v>
      </c>
      <c r="F299" s="519"/>
      <c r="G299" s="519"/>
      <c r="H299" s="519"/>
      <c r="I299" s="519"/>
      <c r="J299" s="519"/>
      <c r="K299" s="519"/>
      <c r="L299" s="519"/>
      <c r="M299" s="519"/>
      <c r="N299" s="519"/>
    </row>
    <row r="300" spans="1:14" x14ac:dyDescent="0.35">
      <c r="A300" t="s">
        <v>119</v>
      </c>
      <c r="B300" t="s">
        <v>524</v>
      </c>
      <c r="C300" t="s">
        <v>525</v>
      </c>
      <c r="D300" t="s">
        <v>170</v>
      </c>
      <c r="E300" t="s">
        <v>292</v>
      </c>
      <c r="F300" s="519"/>
      <c r="G300" s="519"/>
      <c r="H300" s="519"/>
      <c r="I300" s="519"/>
      <c r="J300" s="519"/>
      <c r="K300" s="519"/>
      <c r="L300" s="519"/>
      <c r="M300" s="519"/>
      <c r="N300" s="519"/>
    </row>
    <row r="301" spans="1:14" x14ac:dyDescent="0.35">
      <c r="A301" t="s">
        <v>119</v>
      </c>
      <c r="B301" t="s">
        <v>526</v>
      </c>
      <c r="C301" t="s">
        <v>527</v>
      </c>
      <c r="D301" t="s">
        <v>170</v>
      </c>
      <c r="E301" t="s">
        <v>292</v>
      </c>
      <c r="F301" s="519"/>
      <c r="G301" s="519"/>
      <c r="H301" s="519"/>
      <c r="I301" s="519"/>
      <c r="J301" s="519"/>
      <c r="K301" s="519"/>
      <c r="L301" s="519"/>
      <c r="M301" s="519"/>
      <c r="N301" s="519"/>
    </row>
    <row r="302" spans="1:14" x14ac:dyDescent="0.35">
      <c r="A302" t="s">
        <v>119</v>
      </c>
      <c r="B302" t="s">
        <v>528</v>
      </c>
      <c r="C302" t="s">
        <v>529</v>
      </c>
      <c r="D302" t="s">
        <v>170</v>
      </c>
      <c r="E302" t="s">
        <v>292</v>
      </c>
      <c r="F302" s="519"/>
      <c r="G302" s="519"/>
      <c r="H302" s="519"/>
      <c r="I302" s="519"/>
      <c r="J302" s="519"/>
      <c r="K302" s="519"/>
      <c r="L302" s="519"/>
      <c r="M302" s="519"/>
      <c r="N302" s="519"/>
    </row>
    <row r="303" spans="1:14" x14ac:dyDescent="0.35">
      <c r="A303" t="s">
        <v>119</v>
      </c>
      <c r="B303" t="s">
        <v>530</v>
      </c>
      <c r="C303" t="s">
        <v>531</v>
      </c>
      <c r="D303" t="s">
        <v>170</v>
      </c>
      <c r="E303" t="s">
        <v>292</v>
      </c>
      <c r="F303" s="519"/>
      <c r="G303" s="519"/>
      <c r="H303" s="519"/>
      <c r="I303" s="519"/>
      <c r="J303" s="519"/>
      <c r="K303" s="519"/>
      <c r="L303" s="519"/>
      <c r="M303" s="519"/>
      <c r="N303" s="519"/>
    </row>
    <row r="304" spans="1:14" x14ac:dyDescent="0.35">
      <c r="A304" t="s">
        <v>119</v>
      </c>
      <c r="B304" t="s">
        <v>532</v>
      </c>
      <c r="C304" t="s">
        <v>533</v>
      </c>
      <c r="D304" t="s">
        <v>170</v>
      </c>
      <c r="E304" t="s">
        <v>292</v>
      </c>
      <c r="F304" s="519"/>
      <c r="G304" s="519"/>
      <c r="H304" s="519"/>
      <c r="I304" s="519"/>
      <c r="J304" s="519"/>
      <c r="K304" s="519"/>
      <c r="L304" s="519"/>
      <c r="M304" s="519"/>
      <c r="N304" s="519"/>
    </row>
    <row r="305" spans="1:14" x14ac:dyDescent="0.35">
      <c r="A305" t="s">
        <v>119</v>
      </c>
      <c r="B305" t="s">
        <v>534</v>
      </c>
      <c r="C305" t="s">
        <v>535</v>
      </c>
      <c r="D305" t="s">
        <v>170</v>
      </c>
      <c r="E305" t="s">
        <v>292</v>
      </c>
      <c r="F305" s="519"/>
      <c r="G305" s="519"/>
      <c r="H305" s="519"/>
      <c r="I305" s="519"/>
      <c r="J305" s="519"/>
      <c r="K305" s="519"/>
      <c r="L305" s="519"/>
      <c r="M305" s="519"/>
      <c r="N305" s="519"/>
    </row>
    <row r="306" spans="1:14" x14ac:dyDescent="0.35">
      <c r="A306" t="s">
        <v>119</v>
      </c>
      <c r="B306" t="s">
        <v>536</v>
      </c>
      <c r="C306" t="s">
        <v>537</v>
      </c>
      <c r="D306" t="s">
        <v>170</v>
      </c>
      <c r="E306" t="s">
        <v>292</v>
      </c>
      <c r="F306" s="519"/>
      <c r="G306" s="519"/>
      <c r="H306" s="519"/>
      <c r="I306" s="519"/>
      <c r="J306" s="519"/>
      <c r="K306" s="519"/>
      <c r="L306" s="519"/>
      <c r="M306" s="519"/>
      <c r="N306" s="519"/>
    </row>
    <row r="307" spans="1:14" x14ac:dyDescent="0.35">
      <c r="A307" t="s">
        <v>119</v>
      </c>
      <c r="B307" t="s">
        <v>538</v>
      </c>
      <c r="C307" t="s">
        <v>539</v>
      </c>
      <c r="D307" t="s">
        <v>170</v>
      </c>
      <c r="E307" t="s">
        <v>292</v>
      </c>
      <c r="F307" s="519"/>
      <c r="G307" s="519"/>
      <c r="H307" s="519"/>
      <c r="I307" s="519"/>
      <c r="J307" s="519"/>
      <c r="K307" s="519"/>
      <c r="L307" s="519"/>
      <c r="M307" s="519"/>
      <c r="N307" s="519"/>
    </row>
    <row r="308" spans="1:14" x14ac:dyDescent="0.35">
      <c r="A308" t="s">
        <v>119</v>
      </c>
      <c r="B308" t="s">
        <v>540</v>
      </c>
      <c r="C308" t="s">
        <v>541</v>
      </c>
      <c r="D308" t="s">
        <v>170</v>
      </c>
      <c r="E308" t="s">
        <v>292</v>
      </c>
      <c r="F308" s="519"/>
      <c r="G308" s="519"/>
      <c r="H308" s="519"/>
      <c r="I308" s="519"/>
      <c r="J308" s="519"/>
      <c r="K308" s="519"/>
      <c r="L308" s="519"/>
      <c r="M308" s="519"/>
      <c r="N308" s="519"/>
    </row>
    <row r="309" spans="1:14" x14ac:dyDescent="0.35">
      <c r="A309" t="s">
        <v>119</v>
      </c>
      <c r="B309" t="s">
        <v>542</v>
      </c>
      <c r="C309" t="s">
        <v>543</v>
      </c>
      <c r="D309" t="s">
        <v>170</v>
      </c>
      <c r="E309" t="s">
        <v>292</v>
      </c>
      <c r="F309" s="519"/>
      <c r="G309" s="519"/>
      <c r="H309" s="519"/>
      <c r="I309" s="519"/>
      <c r="J309" s="519"/>
      <c r="K309" s="519"/>
      <c r="L309" s="519"/>
      <c r="M309" s="519"/>
      <c r="N309" s="519"/>
    </row>
    <row r="310" spans="1:14" x14ac:dyDescent="0.35">
      <c r="A310" t="s">
        <v>119</v>
      </c>
      <c r="B310" t="s">
        <v>544</v>
      </c>
      <c r="C310" t="s">
        <v>545</v>
      </c>
      <c r="D310" t="s">
        <v>170</v>
      </c>
      <c r="E310" t="s">
        <v>292</v>
      </c>
      <c r="F310" s="519"/>
      <c r="G310" s="519"/>
      <c r="H310" s="519"/>
      <c r="I310" s="519"/>
      <c r="J310" s="519"/>
      <c r="K310" s="519"/>
      <c r="L310" s="519"/>
      <c r="M310" s="519"/>
      <c r="N310" s="519"/>
    </row>
    <row r="311" spans="1:14" x14ac:dyDescent="0.35">
      <c r="A311" t="s">
        <v>119</v>
      </c>
      <c r="B311" t="s">
        <v>546</v>
      </c>
      <c r="C311" t="s">
        <v>547</v>
      </c>
      <c r="D311" t="s">
        <v>170</v>
      </c>
      <c r="E311" t="s">
        <v>292</v>
      </c>
      <c r="F311" s="519"/>
      <c r="G311" s="519"/>
      <c r="H311" s="519"/>
      <c r="I311" s="519"/>
      <c r="J311" s="519"/>
      <c r="K311" s="519"/>
      <c r="L311" s="519"/>
      <c r="M311" s="519"/>
      <c r="N311" s="519"/>
    </row>
    <row r="312" spans="1:14" x14ac:dyDescent="0.35">
      <c r="A312" t="s">
        <v>119</v>
      </c>
      <c r="B312" t="s">
        <v>548</v>
      </c>
      <c r="C312" t="s">
        <v>549</v>
      </c>
      <c r="D312" t="s">
        <v>170</v>
      </c>
      <c r="E312" t="s">
        <v>292</v>
      </c>
    </row>
    <row r="313" spans="1:14" x14ac:dyDescent="0.35">
      <c r="A313" t="s">
        <v>119</v>
      </c>
      <c r="B313" t="s">
        <v>550</v>
      </c>
      <c r="C313" t="s">
        <v>551</v>
      </c>
      <c r="D313" t="s">
        <v>170</v>
      </c>
      <c r="E313" t="s">
        <v>292</v>
      </c>
      <c r="F313" s="519"/>
      <c r="G313" s="519"/>
      <c r="H313" s="519"/>
      <c r="I313" s="519"/>
      <c r="J313" s="519"/>
      <c r="K313" s="519"/>
      <c r="L313" s="519"/>
      <c r="M313" s="519"/>
      <c r="N313" s="519"/>
    </row>
    <row r="314" spans="1:14" x14ac:dyDescent="0.35">
      <c r="A314" t="s">
        <v>119</v>
      </c>
      <c r="B314" t="s">
        <v>552</v>
      </c>
      <c r="C314" t="s">
        <v>553</v>
      </c>
      <c r="D314" t="s">
        <v>170</v>
      </c>
      <c r="E314" t="s">
        <v>292</v>
      </c>
      <c r="F314" s="519"/>
      <c r="G314" s="519"/>
      <c r="H314" s="519"/>
      <c r="I314" s="519"/>
      <c r="J314" s="519"/>
      <c r="K314" s="519"/>
      <c r="L314" s="519"/>
      <c r="M314" s="519"/>
      <c r="N314" s="519"/>
    </row>
    <row r="315" spans="1:14" x14ac:dyDescent="0.35">
      <c r="A315" t="s">
        <v>119</v>
      </c>
      <c r="B315" t="s">
        <v>554</v>
      </c>
      <c r="C315" t="s">
        <v>555</v>
      </c>
      <c r="D315" t="s">
        <v>170</v>
      </c>
      <c r="E315" t="s">
        <v>292</v>
      </c>
      <c r="F315" s="519"/>
      <c r="G315" s="519"/>
      <c r="H315" s="519"/>
      <c r="I315" s="519"/>
      <c r="J315" s="519"/>
      <c r="K315" s="519"/>
      <c r="L315" s="519"/>
      <c r="M315" s="519"/>
      <c r="N315" s="519"/>
    </row>
    <row r="316" spans="1:14" x14ac:dyDescent="0.35">
      <c r="A316" t="s">
        <v>119</v>
      </c>
      <c r="B316" t="s">
        <v>556</v>
      </c>
      <c r="C316" t="s">
        <v>557</v>
      </c>
      <c r="D316" t="s">
        <v>170</v>
      </c>
      <c r="E316" t="s">
        <v>292</v>
      </c>
      <c r="F316" s="519"/>
      <c r="G316" s="519"/>
      <c r="H316" s="519"/>
      <c r="I316" s="519"/>
      <c r="J316" s="519"/>
      <c r="K316" s="519"/>
      <c r="L316" s="519"/>
      <c r="M316" s="519"/>
      <c r="N316" s="519"/>
    </row>
    <row r="317" spans="1:14" x14ac:dyDescent="0.35">
      <c r="A317" t="s">
        <v>119</v>
      </c>
      <c r="B317" t="s">
        <v>558</v>
      </c>
      <c r="C317" t="s">
        <v>559</v>
      </c>
      <c r="D317" t="s">
        <v>170</v>
      </c>
      <c r="E317" t="s">
        <v>292</v>
      </c>
      <c r="F317" s="519"/>
      <c r="G317" s="519"/>
      <c r="H317" s="519"/>
      <c r="I317" s="519"/>
      <c r="J317" s="519"/>
      <c r="K317" s="519"/>
      <c r="L317" s="519"/>
      <c r="M317" s="519"/>
      <c r="N317" s="519"/>
    </row>
    <row r="318" spans="1:14" x14ac:dyDescent="0.35">
      <c r="A318" t="s">
        <v>119</v>
      </c>
      <c r="B318" t="s">
        <v>560</v>
      </c>
      <c r="C318" t="s">
        <v>561</v>
      </c>
      <c r="D318" t="s">
        <v>170</v>
      </c>
      <c r="E318" t="s">
        <v>292</v>
      </c>
    </row>
    <row r="319" spans="1:14" x14ac:dyDescent="0.35">
      <c r="A319" t="s">
        <v>119</v>
      </c>
      <c r="B319" t="s">
        <v>562</v>
      </c>
      <c r="C319" t="s">
        <v>563</v>
      </c>
      <c r="D319" t="s">
        <v>170</v>
      </c>
      <c r="E319" t="s">
        <v>292</v>
      </c>
      <c r="F319" s="519"/>
      <c r="G319" s="519"/>
      <c r="H319" s="519"/>
      <c r="I319" s="519"/>
      <c r="J319" s="519"/>
      <c r="K319" s="519"/>
      <c r="L319" s="519"/>
      <c r="M319" s="519"/>
      <c r="N319" s="519"/>
    </row>
    <row r="320" spans="1:14" x14ac:dyDescent="0.35">
      <c r="A320" t="s">
        <v>119</v>
      </c>
      <c r="B320" t="s">
        <v>564</v>
      </c>
      <c r="C320" t="s">
        <v>565</v>
      </c>
      <c r="D320" t="s">
        <v>170</v>
      </c>
      <c r="E320" t="s">
        <v>292</v>
      </c>
      <c r="F320" s="519"/>
      <c r="G320" s="519"/>
      <c r="H320" s="519"/>
      <c r="I320" s="519"/>
      <c r="J320" s="519"/>
      <c r="K320" s="519"/>
      <c r="L320" s="519"/>
      <c r="M320" s="519"/>
      <c r="N320" s="519"/>
    </row>
    <row r="321" spans="1:14" x14ac:dyDescent="0.35">
      <c r="A321" t="s">
        <v>119</v>
      </c>
      <c r="B321" t="s">
        <v>566</v>
      </c>
      <c r="C321" t="s">
        <v>567</v>
      </c>
      <c r="D321" t="s">
        <v>170</v>
      </c>
      <c r="E321" t="s">
        <v>292</v>
      </c>
      <c r="F321" s="519"/>
      <c r="G321" s="519"/>
      <c r="H321" s="519"/>
      <c r="I321" s="519"/>
      <c r="J321" s="519"/>
      <c r="K321" s="519"/>
      <c r="L321" s="519"/>
      <c r="M321" s="519"/>
      <c r="N321" s="519"/>
    </row>
    <row r="322" spans="1:14" x14ac:dyDescent="0.35">
      <c r="A322" t="s">
        <v>119</v>
      </c>
      <c r="B322" t="s">
        <v>568</v>
      </c>
      <c r="C322" t="s">
        <v>569</v>
      </c>
      <c r="D322" t="s">
        <v>170</v>
      </c>
      <c r="E322" t="s">
        <v>292</v>
      </c>
      <c r="F322" s="519"/>
      <c r="G322" s="519"/>
      <c r="H322" s="519"/>
      <c r="I322" s="519"/>
      <c r="J322" s="519"/>
      <c r="K322" s="519"/>
      <c r="L322" s="519"/>
      <c r="M322" s="519"/>
      <c r="N322" s="519"/>
    </row>
    <row r="323" spans="1:14" x14ac:dyDescent="0.35">
      <c r="A323" t="s">
        <v>119</v>
      </c>
      <c r="B323" t="s">
        <v>570</v>
      </c>
      <c r="C323" t="s">
        <v>571</v>
      </c>
      <c r="D323" t="s">
        <v>170</v>
      </c>
      <c r="E323" t="s">
        <v>292</v>
      </c>
      <c r="F323" s="519"/>
      <c r="G323" s="519"/>
      <c r="H323" s="519"/>
      <c r="I323" s="519"/>
      <c r="J323" s="519"/>
      <c r="K323" s="519"/>
      <c r="L323" s="519"/>
      <c r="M323" s="519"/>
      <c r="N323" s="519"/>
    </row>
    <row r="324" spans="1:14" x14ac:dyDescent="0.35">
      <c r="A324" t="s">
        <v>119</v>
      </c>
      <c r="B324" t="s">
        <v>572</v>
      </c>
      <c r="C324" t="s">
        <v>573</v>
      </c>
      <c r="D324" t="s">
        <v>170</v>
      </c>
      <c r="E324" t="s">
        <v>292</v>
      </c>
    </row>
    <row r="325" spans="1:14" x14ac:dyDescent="0.35">
      <c r="A325" t="s">
        <v>119</v>
      </c>
      <c r="B325" t="s">
        <v>574</v>
      </c>
      <c r="C325" t="s">
        <v>575</v>
      </c>
      <c r="D325" t="s">
        <v>170</v>
      </c>
      <c r="E325" t="s">
        <v>292</v>
      </c>
      <c r="F325" s="519"/>
      <c r="G325" s="519"/>
      <c r="H325" s="519"/>
      <c r="I325" s="519"/>
      <c r="J325" s="519"/>
      <c r="K325" s="519"/>
      <c r="L325" s="519"/>
      <c r="M325" s="519"/>
      <c r="N325" s="519"/>
    </row>
    <row r="326" spans="1:14" x14ac:dyDescent="0.35">
      <c r="A326" t="s">
        <v>119</v>
      </c>
      <c r="B326" t="s">
        <v>576</v>
      </c>
      <c r="C326" t="s">
        <v>577</v>
      </c>
      <c r="D326" t="s">
        <v>170</v>
      </c>
      <c r="E326" t="s">
        <v>292</v>
      </c>
      <c r="F326" s="519"/>
      <c r="G326" s="519"/>
      <c r="H326" s="519"/>
      <c r="I326" s="519"/>
      <c r="J326" s="519"/>
      <c r="K326" s="519"/>
      <c r="L326" s="519"/>
      <c r="M326" s="519"/>
      <c r="N326" s="519"/>
    </row>
    <row r="327" spans="1:14" x14ac:dyDescent="0.35">
      <c r="A327" t="s">
        <v>119</v>
      </c>
      <c r="B327" t="s">
        <v>578</v>
      </c>
      <c r="C327" t="s">
        <v>579</v>
      </c>
      <c r="D327" t="s">
        <v>170</v>
      </c>
      <c r="E327" t="s">
        <v>292</v>
      </c>
      <c r="F327" s="519"/>
      <c r="G327" s="519"/>
      <c r="H327" s="519"/>
      <c r="I327" s="519"/>
      <c r="J327" s="519"/>
      <c r="K327" s="519"/>
      <c r="L327" s="519"/>
      <c r="M327" s="519"/>
      <c r="N327" s="519"/>
    </row>
    <row r="328" spans="1:14" x14ac:dyDescent="0.35">
      <c r="A328" t="s">
        <v>119</v>
      </c>
      <c r="B328" t="s">
        <v>580</v>
      </c>
      <c r="C328" t="s">
        <v>581</v>
      </c>
      <c r="D328" t="s">
        <v>170</v>
      </c>
      <c r="E328" t="s">
        <v>292</v>
      </c>
      <c r="F328" s="519"/>
      <c r="G328" s="519"/>
      <c r="H328" s="519"/>
      <c r="I328" s="519"/>
      <c r="J328" s="519"/>
      <c r="K328" s="519"/>
      <c r="L328" s="519"/>
      <c r="M328" s="519"/>
      <c r="N328" s="519"/>
    </row>
    <row r="329" spans="1:14" x14ac:dyDescent="0.35">
      <c r="A329" t="s">
        <v>119</v>
      </c>
      <c r="B329" t="s">
        <v>582</v>
      </c>
      <c r="C329" t="s">
        <v>583</v>
      </c>
      <c r="D329" t="s">
        <v>170</v>
      </c>
      <c r="E329" t="s">
        <v>292</v>
      </c>
      <c r="F329" s="519"/>
      <c r="G329" s="519"/>
      <c r="H329" s="519"/>
      <c r="I329" s="519"/>
      <c r="J329" s="519"/>
      <c r="K329" s="519"/>
      <c r="L329" s="519"/>
      <c r="M329" s="519"/>
      <c r="N329" s="519"/>
    </row>
    <row r="330" spans="1:14" x14ac:dyDescent="0.35">
      <c r="A330" t="s">
        <v>119</v>
      </c>
      <c r="B330" t="s">
        <v>584</v>
      </c>
      <c r="C330" t="s">
        <v>585</v>
      </c>
      <c r="D330" t="s">
        <v>170</v>
      </c>
      <c r="E330" t="s">
        <v>292</v>
      </c>
      <c r="F330" s="519"/>
      <c r="G330" s="519"/>
      <c r="H330" s="519"/>
      <c r="I330" s="519"/>
      <c r="J330" s="519"/>
      <c r="K330" s="519"/>
      <c r="L330" s="519"/>
      <c r="M330" s="519"/>
      <c r="N330" s="519"/>
    </row>
    <row r="331" spans="1:14" x14ac:dyDescent="0.35">
      <c r="A331" t="s">
        <v>119</v>
      </c>
      <c r="B331" t="s">
        <v>586</v>
      </c>
      <c r="C331" t="s">
        <v>587</v>
      </c>
      <c r="D331" t="s">
        <v>170</v>
      </c>
      <c r="E331" t="s">
        <v>292</v>
      </c>
      <c r="F331" s="519"/>
      <c r="G331" s="519"/>
      <c r="H331" s="519"/>
      <c r="I331" s="519"/>
      <c r="J331" s="519"/>
      <c r="K331" s="519"/>
      <c r="L331" s="519"/>
      <c r="M331" s="519"/>
      <c r="N331" s="519"/>
    </row>
    <row r="332" spans="1:14" x14ac:dyDescent="0.35">
      <c r="A332" t="s">
        <v>119</v>
      </c>
      <c r="B332" t="s">
        <v>588</v>
      </c>
      <c r="C332" t="s">
        <v>589</v>
      </c>
      <c r="D332" t="s">
        <v>170</v>
      </c>
      <c r="E332" t="s">
        <v>292</v>
      </c>
      <c r="F332" s="519"/>
      <c r="G332" s="519"/>
      <c r="H332" s="519"/>
      <c r="I332" s="519"/>
      <c r="J332" s="519"/>
      <c r="K332" s="519"/>
      <c r="L332" s="519"/>
      <c r="M332" s="519"/>
      <c r="N332" s="519"/>
    </row>
    <row r="333" spans="1:14" x14ac:dyDescent="0.35">
      <c r="A333" t="s">
        <v>119</v>
      </c>
      <c r="B333" t="s">
        <v>590</v>
      </c>
      <c r="C333" t="s">
        <v>591</v>
      </c>
      <c r="D333" t="s">
        <v>170</v>
      </c>
      <c r="E333" t="s">
        <v>292</v>
      </c>
    </row>
    <row r="334" spans="1:14" x14ac:dyDescent="0.35">
      <c r="A334" t="s">
        <v>119</v>
      </c>
      <c r="B334" t="s">
        <v>592</v>
      </c>
      <c r="C334" t="s">
        <v>593</v>
      </c>
      <c r="D334" t="s">
        <v>170</v>
      </c>
      <c r="E334" t="s">
        <v>292</v>
      </c>
    </row>
    <row r="335" spans="1:14" x14ac:dyDescent="0.35">
      <c r="A335" t="s">
        <v>119</v>
      </c>
      <c r="B335" t="s">
        <v>594</v>
      </c>
      <c r="C335" t="s">
        <v>595</v>
      </c>
      <c r="D335" t="s">
        <v>170</v>
      </c>
      <c r="E335" t="s">
        <v>292</v>
      </c>
      <c r="F335" s="519"/>
      <c r="G335" s="519"/>
      <c r="H335" s="519"/>
      <c r="I335" s="519"/>
      <c r="J335" s="519"/>
      <c r="K335" s="519"/>
      <c r="L335" s="519"/>
      <c r="M335" s="519"/>
      <c r="N335" s="519"/>
    </row>
    <row r="336" spans="1:14" x14ac:dyDescent="0.35">
      <c r="A336" t="s">
        <v>119</v>
      </c>
      <c r="B336" t="s">
        <v>596</v>
      </c>
      <c r="C336" t="s">
        <v>597</v>
      </c>
      <c r="D336" t="s">
        <v>170</v>
      </c>
      <c r="E336" t="s">
        <v>292</v>
      </c>
      <c r="F336" s="519"/>
      <c r="G336" s="519"/>
      <c r="H336" s="519"/>
      <c r="I336" s="519"/>
      <c r="J336" s="519"/>
      <c r="K336" s="519"/>
      <c r="L336" s="519"/>
      <c r="M336" s="519"/>
      <c r="N336" s="519"/>
    </row>
    <row r="337" spans="1:14" x14ac:dyDescent="0.35">
      <c r="A337" t="s">
        <v>119</v>
      </c>
      <c r="B337" t="s">
        <v>598</v>
      </c>
      <c r="C337" t="s">
        <v>599</v>
      </c>
      <c r="D337" t="s">
        <v>170</v>
      </c>
      <c r="E337" t="s">
        <v>292</v>
      </c>
      <c r="F337" s="519"/>
      <c r="G337" s="519"/>
      <c r="H337" s="519"/>
      <c r="I337" s="519"/>
      <c r="J337" s="519"/>
      <c r="K337" s="519"/>
      <c r="L337" s="519"/>
      <c r="M337" s="519"/>
      <c r="N337" s="519"/>
    </row>
    <row r="338" spans="1:14" x14ac:dyDescent="0.35">
      <c r="A338" t="s">
        <v>119</v>
      </c>
      <c r="B338" t="s">
        <v>600</v>
      </c>
      <c r="C338" t="s">
        <v>601</v>
      </c>
      <c r="D338" t="s">
        <v>170</v>
      </c>
      <c r="E338" t="s">
        <v>292</v>
      </c>
      <c r="F338" s="519"/>
      <c r="G338" s="519"/>
      <c r="H338" s="519"/>
      <c r="I338" s="519"/>
      <c r="J338" s="519"/>
      <c r="K338" s="519"/>
      <c r="L338" s="519"/>
      <c r="M338" s="519"/>
      <c r="N338" s="519"/>
    </row>
    <row r="339" spans="1:14" x14ac:dyDescent="0.35">
      <c r="A339" t="s">
        <v>119</v>
      </c>
      <c r="B339" t="s">
        <v>602</v>
      </c>
      <c r="C339" t="s">
        <v>603</v>
      </c>
      <c r="D339" t="s">
        <v>170</v>
      </c>
      <c r="E339" t="s">
        <v>292</v>
      </c>
      <c r="F339" s="519"/>
      <c r="G339" s="519"/>
      <c r="H339" s="519"/>
      <c r="I339" s="519"/>
      <c r="J339" s="519"/>
      <c r="K339" s="519"/>
      <c r="L339" s="519"/>
      <c r="M339" s="519"/>
      <c r="N339" s="519"/>
    </row>
    <row r="340" spans="1:14" x14ac:dyDescent="0.35">
      <c r="A340" t="s">
        <v>119</v>
      </c>
      <c r="B340" t="s">
        <v>604</v>
      </c>
      <c r="C340" t="s">
        <v>605</v>
      </c>
      <c r="D340" t="s">
        <v>170</v>
      </c>
      <c r="E340" t="s">
        <v>292</v>
      </c>
      <c r="F340" s="519"/>
      <c r="G340" s="519"/>
      <c r="H340" s="519"/>
      <c r="I340" s="519"/>
      <c r="J340" s="519"/>
      <c r="K340" s="519"/>
      <c r="L340" s="519"/>
      <c r="M340" s="519"/>
      <c r="N340" s="519"/>
    </row>
    <row r="341" spans="1:14" x14ac:dyDescent="0.35">
      <c r="A341" t="s">
        <v>119</v>
      </c>
      <c r="B341" t="s">
        <v>606</v>
      </c>
      <c r="C341" t="s">
        <v>607</v>
      </c>
      <c r="D341" t="s">
        <v>170</v>
      </c>
      <c r="E341" t="s">
        <v>292</v>
      </c>
      <c r="F341" s="519"/>
      <c r="G341" s="519"/>
      <c r="H341" s="519"/>
      <c r="I341" s="519"/>
      <c r="J341" s="519"/>
      <c r="K341" s="519"/>
      <c r="L341" s="519"/>
      <c r="M341" s="519"/>
      <c r="N341" s="519"/>
    </row>
    <row r="342" spans="1:14" x14ac:dyDescent="0.35">
      <c r="A342" t="s">
        <v>119</v>
      </c>
      <c r="B342" t="s">
        <v>608</v>
      </c>
      <c r="C342" t="s">
        <v>609</v>
      </c>
      <c r="D342" t="s">
        <v>170</v>
      </c>
      <c r="E342" t="s">
        <v>292</v>
      </c>
      <c r="F342" s="519"/>
      <c r="G342" s="519"/>
      <c r="H342" s="519"/>
      <c r="I342" s="519"/>
      <c r="J342" s="519"/>
      <c r="K342" s="519"/>
      <c r="L342" s="519"/>
      <c r="M342" s="519"/>
      <c r="N342" s="519"/>
    </row>
    <row r="343" spans="1:14" x14ac:dyDescent="0.35">
      <c r="A343" t="s">
        <v>119</v>
      </c>
      <c r="B343" t="s">
        <v>610</v>
      </c>
      <c r="C343" t="s">
        <v>611</v>
      </c>
      <c r="D343" t="s">
        <v>170</v>
      </c>
      <c r="E343" t="s">
        <v>292</v>
      </c>
      <c r="F343" s="519"/>
      <c r="G343" s="519"/>
      <c r="H343" s="519"/>
      <c r="I343" s="519"/>
      <c r="J343" s="519"/>
      <c r="K343" s="519"/>
      <c r="L343" s="519"/>
      <c r="M343" s="519"/>
      <c r="N343" s="519"/>
    </row>
    <row r="344" spans="1:14" x14ac:dyDescent="0.35">
      <c r="A344" t="s">
        <v>119</v>
      </c>
      <c r="B344" t="s">
        <v>612</v>
      </c>
      <c r="C344" t="s">
        <v>613</v>
      </c>
      <c r="D344" t="s">
        <v>170</v>
      </c>
      <c r="E344" t="s">
        <v>292</v>
      </c>
      <c r="F344" s="519"/>
      <c r="G344" s="519"/>
      <c r="H344" s="519"/>
      <c r="I344" s="519"/>
      <c r="J344" s="519"/>
      <c r="K344" s="519"/>
      <c r="L344" s="519"/>
      <c r="M344" s="519"/>
      <c r="N344" s="519"/>
    </row>
    <row r="345" spans="1:14" x14ac:dyDescent="0.35">
      <c r="A345" t="s">
        <v>119</v>
      </c>
      <c r="B345" t="s">
        <v>614</v>
      </c>
      <c r="C345" t="s">
        <v>615</v>
      </c>
      <c r="D345" t="s">
        <v>170</v>
      </c>
      <c r="E345" t="s">
        <v>292</v>
      </c>
      <c r="F345" s="517"/>
      <c r="G345" s="517"/>
      <c r="H345" s="517"/>
      <c r="I345" s="517"/>
      <c r="J345" s="517"/>
      <c r="K345" s="517"/>
      <c r="L345" s="517"/>
      <c r="M345" s="517"/>
      <c r="N345" s="517"/>
    </row>
    <row r="346" spans="1:14" x14ac:dyDescent="0.35">
      <c r="A346" t="s">
        <v>119</v>
      </c>
      <c r="B346" t="s">
        <v>616</v>
      </c>
      <c r="C346" t="s">
        <v>617</v>
      </c>
      <c r="D346" t="s">
        <v>424</v>
      </c>
      <c r="E346" t="s">
        <v>292</v>
      </c>
      <c r="F346" s="517"/>
      <c r="G346" s="517"/>
      <c r="H346" s="517"/>
      <c r="I346" s="517"/>
      <c r="J346" s="517"/>
      <c r="K346" s="517"/>
      <c r="L346" s="517"/>
      <c r="M346" s="517"/>
      <c r="N346" s="517"/>
    </row>
    <row r="347" spans="1:14" x14ac:dyDescent="0.35">
      <c r="A347" t="s">
        <v>119</v>
      </c>
      <c r="B347" t="s">
        <v>618</v>
      </c>
      <c r="C347" t="s">
        <v>619</v>
      </c>
      <c r="D347" t="s">
        <v>424</v>
      </c>
      <c r="E347" t="s">
        <v>292</v>
      </c>
      <c r="F347" s="612"/>
      <c r="G347" s="612"/>
      <c r="H347" s="612"/>
      <c r="I347" s="612"/>
      <c r="J347" s="612"/>
      <c r="K347" s="612"/>
      <c r="L347" s="612"/>
      <c r="M347" s="612"/>
      <c r="N347" s="612"/>
    </row>
    <row r="348" spans="1:14" x14ac:dyDescent="0.35">
      <c r="A348" t="s">
        <v>119</v>
      </c>
      <c r="B348" t="s">
        <v>620</v>
      </c>
      <c r="C348" t="s">
        <v>621</v>
      </c>
      <c r="D348" t="s">
        <v>176</v>
      </c>
      <c r="E348" t="s">
        <v>292</v>
      </c>
      <c r="F348" s="517"/>
      <c r="G348" s="517"/>
      <c r="H348" s="517"/>
      <c r="I348" s="517"/>
      <c r="J348" s="517"/>
      <c r="K348" s="517"/>
      <c r="L348" s="517"/>
      <c r="M348" s="517"/>
      <c r="N348" s="517"/>
    </row>
    <row r="349" spans="1:14" x14ac:dyDescent="0.35">
      <c r="A349" t="s">
        <v>119</v>
      </c>
      <c r="B349" t="s">
        <v>622</v>
      </c>
      <c r="C349" t="s">
        <v>623</v>
      </c>
      <c r="D349" t="s">
        <v>424</v>
      </c>
      <c r="E349" t="s">
        <v>292</v>
      </c>
      <c r="F349" s="517"/>
      <c r="G349" s="517"/>
      <c r="H349" s="517"/>
      <c r="I349" s="517"/>
      <c r="J349" s="517"/>
      <c r="K349" s="517"/>
      <c r="L349" s="517"/>
      <c r="M349" s="517"/>
      <c r="N349" s="517"/>
    </row>
    <row r="350" spans="1:14" x14ac:dyDescent="0.35">
      <c r="A350" t="s">
        <v>119</v>
      </c>
      <c r="B350" t="s">
        <v>624</v>
      </c>
      <c r="C350" t="s">
        <v>625</v>
      </c>
      <c r="D350" t="s">
        <v>424</v>
      </c>
      <c r="E350" t="s">
        <v>292</v>
      </c>
      <c r="F350" s="517"/>
      <c r="G350" s="517"/>
      <c r="H350" s="517"/>
      <c r="I350" s="517"/>
      <c r="J350" s="517"/>
      <c r="K350" s="517"/>
      <c r="L350" s="517"/>
      <c r="M350" s="517"/>
      <c r="N350" s="517"/>
    </row>
    <row r="351" spans="1:14" x14ac:dyDescent="0.35">
      <c r="A351" t="s">
        <v>119</v>
      </c>
      <c r="B351" t="s">
        <v>626</v>
      </c>
      <c r="C351" t="s">
        <v>627</v>
      </c>
      <c r="D351" t="s">
        <v>424</v>
      </c>
      <c r="E351" t="s">
        <v>292</v>
      </c>
      <c r="F351" s="517"/>
      <c r="G351" s="517"/>
      <c r="H351" s="517"/>
      <c r="I351" s="517"/>
      <c r="J351" s="517"/>
      <c r="K351" s="517"/>
      <c r="L351" s="517"/>
      <c r="M351" s="517"/>
      <c r="N351" s="517"/>
    </row>
    <row r="352" spans="1:14" x14ac:dyDescent="0.35">
      <c r="A352" t="s">
        <v>119</v>
      </c>
      <c r="B352" t="s">
        <v>628</v>
      </c>
      <c r="C352" t="s">
        <v>629</v>
      </c>
      <c r="D352" t="s">
        <v>424</v>
      </c>
      <c r="E352" t="s">
        <v>292</v>
      </c>
      <c r="F352" s="613"/>
      <c r="G352" s="613"/>
      <c r="H352" s="613"/>
      <c r="I352" s="613"/>
      <c r="J352" s="613"/>
      <c r="K352" s="613"/>
      <c r="L352" s="613"/>
      <c r="M352" s="613"/>
      <c r="N352" s="613"/>
    </row>
    <row r="353" spans="1:15" x14ac:dyDescent="0.35">
      <c r="A353" t="s">
        <v>119</v>
      </c>
      <c r="B353" t="s">
        <v>630</v>
      </c>
      <c r="C353" t="s">
        <v>631</v>
      </c>
      <c r="D353" t="s">
        <v>188</v>
      </c>
      <c r="E353" t="s">
        <v>292</v>
      </c>
      <c r="F353" s="613"/>
      <c r="G353" s="613"/>
      <c r="H353" s="613"/>
      <c r="I353" s="613"/>
      <c r="J353" s="613"/>
      <c r="K353" s="613"/>
      <c r="L353" s="613"/>
      <c r="M353" s="613"/>
      <c r="N353" s="613"/>
    </row>
    <row r="354" spans="1:15" x14ac:dyDescent="0.35">
      <c r="A354" t="s">
        <v>119</v>
      </c>
      <c r="B354" t="s">
        <v>632</v>
      </c>
      <c r="C354" t="s">
        <v>633</v>
      </c>
      <c r="D354" t="s">
        <v>188</v>
      </c>
      <c r="E354" t="s">
        <v>292</v>
      </c>
      <c r="F354" s="613"/>
      <c r="G354" s="613"/>
      <c r="H354" s="613"/>
      <c r="I354" s="613"/>
      <c r="J354" s="613"/>
      <c r="K354" s="613"/>
      <c r="L354" s="613"/>
      <c r="M354" s="613"/>
      <c r="N354" s="613"/>
    </row>
    <row r="355" spans="1:15" x14ac:dyDescent="0.35">
      <c r="A355" t="s">
        <v>119</v>
      </c>
      <c r="B355" t="s">
        <v>634</v>
      </c>
      <c r="C355" t="s">
        <v>635</v>
      </c>
      <c r="D355" t="s">
        <v>636</v>
      </c>
      <c r="E355" t="s">
        <v>292</v>
      </c>
      <c r="F355" s="613"/>
      <c r="G355" s="613"/>
      <c r="H355" s="613"/>
      <c r="I355" s="613"/>
      <c r="J355" s="613"/>
      <c r="K355" s="613"/>
      <c r="L355" s="613"/>
      <c r="M355" s="613"/>
      <c r="N355" s="613"/>
    </row>
    <row r="356" spans="1:15" x14ac:dyDescent="0.35">
      <c r="A356" t="s">
        <v>119</v>
      </c>
      <c r="B356" t="s">
        <v>637</v>
      </c>
      <c r="C356" t="s">
        <v>638</v>
      </c>
      <c r="D356" t="s">
        <v>636</v>
      </c>
      <c r="E356" t="s">
        <v>292</v>
      </c>
      <c r="F356" s="612"/>
      <c r="G356" s="612"/>
      <c r="H356" s="612"/>
      <c r="I356" s="612"/>
      <c r="J356" s="612"/>
      <c r="K356" s="612"/>
      <c r="L356" s="612"/>
      <c r="M356" s="612"/>
      <c r="N356" s="612"/>
    </row>
    <row r="357" spans="1:15" x14ac:dyDescent="0.35">
      <c r="A357" t="s">
        <v>119</v>
      </c>
      <c r="B357" t="s">
        <v>639</v>
      </c>
      <c r="C357" t="s">
        <v>640</v>
      </c>
      <c r="D357" t="s">
        <v>176</v>
      </c>
      <c r="E357" t="s">
        <v>292</v>
      </c>
      <c r="F357" s="613"/>
      <c r="G357" s="613"/>
      <c r="H357" s="613"/>
      <c r="I357" s="613"/>
      <c r="J357" s="613"/>
      <c r="K357" s="613"/>
      <c r="L357" s="613"/>
      <c r="M357" s="613"/>
      <c r="N357" s="613"/>
    </row>
    <row r="358" spans="1:15" x14ac:dyDescent="0.35">
      <c r="A358" t="s">
        <v>119</v>
      </c>
      <c r="B358" t="s">
        <v>641</v>
      </c>
      <c r="C358" t="s">
        <v>642</v>
      </c>
      <c r="D358" t="s">
        <v>636</v>
      </c>
      <c r="E358" t="s">
        <v>292</v>
      </c>
      <c r="F358" s="612"/>
      <c r="G358" s="612"/>
      <c r="H358" s="612"/>
      <c r="I358" s="612"/>
      <c r="J358" s="612"/>
      <c r="K358" s="612"/>
      <c r="L358" s="612"/>
      <c r="M358" s="612"/>
      <c r="N358" s="612"/>
    </row>
    <row r="359" spans="1:15" x14ac:dyDescent="0.35">
      <c r="A359" t="s">
        <v>119</v>
      </c>
      <c r="B359" t="s">
        <v>643</v>
      </c>
      <c r="C359" t="s">
        <v>644</v>
      </c>
      <c r="D359" t="s">
        <v>176</v>
      </c>
      <c r="E359" t="s">
        <v>292</v>
      </c>
      <c r="F359" s="613"/>
      <c r="G359" s="613"/>
      <c r="H359" s="613"/>
      <c r="I359" s="613"/>
      <c r="J359" s="613"/>
      <c r="K359" s="613"/>
      <c r="L359" s="613"/>
      <c r="M359" s="613"/>
      <c r="N359" s="613"/>
    </row>
    <row r="360" spans="1:15" x14ac:dyDescent="0.35">
      <c r="A360" t="s">
        <v>119</v>
      </c>
      <c r="B360" t="s">
        <v>645</v>
      </c>
      <c r="C360" t="s">
        <v>646</v>
      </c>
      <c r="D360" t="s">
        <v>636</v>
      </c>
      <c r="E360" t="s">
        <v>292</v>
      </c>
      <c r="F360" s="612"/>
      <c r="G360" s="612"/>
      <c r="H360" s="612"/>
      <c r="I360" s="612"/>
      <c r="J360" s="612"/>
      <c r="K360" s="612"/>
      <c r="L360" s="612"/>
      <c r="M360" s="612"/>
      <c r="N360" s="612"/>
    </row>
    <row r="361" spans="1:15" x14ac:dyDescent="0.35">
      <c r="A361" t="s">
        <v>119</v>
      </c>
      <c r="B361" t="s">
        <v>647</v>
      </c>
      <c r="C361" t="s">
        <v>648</v>
      </c>
      <c r="D361" t="s">
        <v>176</v>
      </c>
      <c r="E361" t="s">
        <v>292</v>
      </c>
      <c r="F361" s="612"/>
      <c r="G361" s="612"/>
      <c r="H361" s="612"/>
      <c r="I361" s="612"/>
      <c r="J361" s="612"/>
      <c r="K361" s="612"/>
      <c r="L361" s="612"/>
      <c r="M361" s="612"/>
      <c r="N361" s="612"/>
    </row>
    <row r="362" spans="1:15" x14ac:dyDescent="0.35">
      <c r="A362" t="s">
        <v>119</v>
      </c>
      <c r="B362" t="s">
        <v>649</v>
      </c>
      <c r="C362" t="s">
        <v>650</v>
      </c>
      <c r="D362" t="s">
        <v>176</v>
      </c>
      <c r="E362" t="s">
        <v>292</v>
      </c>
      <c r="F362" s="612"/>
      <c r="G362" s="612"/>
      <c r="H362" s="612"/>
      <c r="I362" s="612"/>
      <c r="J362" s="612"/>
      <c r="K362" s="612"/>
      <c r="L362" s="612"/>
      <c r="M362" s="612"/>
      <c r="N362" s="612"/>
    </row>
    <row r="363" spans="1:15" x14ac:dyDescent="0.35">
      <c r="A363" t="s">
        <v>119</v>
      </c>
      <c r="B363" t="s">
        <v>651</v>
      </c>
      <c r="C363" t="s">
        <v>652</v>
      </c>
      <c r="D363" t="s">
        <v>176</v>
      </c>
      <c r="E363" t="s">
        <v>292</v>
      </c>
      <c r="F363" s="612"/>
      <c r="G363" s="612"/>
      <c r="H363" s="612"/>
      <c r="I363" s="612"/>
      <c r="J363" s="612"/>
      <c r="K363" s="612"/>
      <c r="L363" s="612"/>
      <c r="M363" s="612"/>
      <c r="N363" s="612"/>
    </row>
    <row r="364" spans="1:15" x14ac:dyDescent="0.35">
      <c r="A364" t="s">
        <v>119</v>
      </c>
      <c r="B364" t="s">
        <v>653</v>
      </c>
      <c r="C364" t="s">
        <v>654</v>
      </c>
      <c r="D364" t="s">
        <v>176</v>
      </c>
      <c r="E364" t="s">
        <v>292</v>
      </c>
      <c r="F364" s="613"/>
      <c r="G364" s="613"/>
      <c r="H364" s="613"/>
      <c r="I364" s="613"/>
      <c r="J364" s="613"/>
      <c r="K364" s="613"/>
      <c r="L364" s="613"/>
      <c r="M364" s="613"/>
      <c r="N364" s="613"/>
    </row>
    <row r="365" spans="1:15" x14ac:dyDescent="0.35">
      <c r="A365" t="s">
        <v>119</v>
      </c>
      <c r="B365" t="s">
        <v>655</v>
      </c>
      <c r="C365" t="s">
        <v>656</v>
      </c>
      <c r="D365" t="s">
        <v>189</v>
      </c>
      <c r="E365" t="s">
        <v>292</v>
      </c>
      <c r="F365" s="613"/>
      <c r="G365" s="613"/>
      <c r="H365" s="613"/>
      <c r="I365" s="613"/>
      <c r="J365" s="613"/>
      <c r="K365" s="613"/>
      <c r="L365" s="613"/>
      <c r="M365" s="613"/>
      <c r="N365" s="613"/>
    </row>
    <row r="366" spans="1:15" x14ac:dyDescent="0.35">
      <c r="A366" t="s">
        <v>119</v>
      </c>
      <c r="B366" t="s">
        <v>657</v>
      </c>
      <c r="C366" t="s">
        <v>658</v>
      </c>
      <c r="D366" t="s">
        <v>170</v>
      </c>
      <c r="E366" t="s">
        <v>292</v>
      </c>
      <c r="F366" s="519"/>
      <c r="G366" s="519"/>
      <c r="H366" s="519"/>
      <c r="I366" s="519"/>
      <c r="J366" s="519"/>
      <c r="K366" s="519"/>
      <c r="L366" s="519"/>
      <c r="M366" s="519"/>
      <c r="N366" s="519"/>
    </row>
    <row r="367" spans="1:15" x14ac:dyDescent="0.35">
      <c r="A367" t="s">
        <v>119</v>
      </c>
      <c r="B367" t="s">
        <v>659</v>
      </c>
      <c r="C367" t="s">
        <v>660</v>
      </c>
      <c r="D367" t="s">
        <v>170</v>
      </c>
      <c r="E367" t="s">
        <v>292</v>
      </c>
      <c r="F367" s="519"/>
      <c r="G367" s="519"/>
      <c r="H367" s="519"/>
      <c r="I367" s="519"/>
      <c r="J367" s="519"/>
      <c r="K367" s="519"/>
      <c r="L367" s="519"/>
      <c r="M367" s="519"/>
      <c r="N367" s="519"/>
    </row>
    <row r="368" spans="1:15" x14ac:dyDescent="0.35">
      <c r="A368" t="s">
        <v>122</v>
      </c>
      <c r="B368" t="s">
        <v>290</v>
      </c>
      <c r="C368" t="s">
        <v>291</v>
      </c>
      <c r="D368" t="s">
        <v>170</v>
      </c>
      <c r="E368" t="s">
        <v>292</v>
      </c>
      <c r="F368" s="518"/>
      <c r="G368" s="518"/>
      <c r="H368" s="518"/>
      <c r="I368" s="518"/>
      <c r="J368" s="518"/>
      <c r="K368" s="518"/>
      <c r="L368" s="518"/>
      <c r="M368" s="518"/>
      <c r="N368" s="518"/>
      <c r="O368" s="425"/>
    </row>
    <row r="369" spans="1:16" x14ac:dyDescent="0.35">
      <c r="A369" t="s">
        <v>122</v>
      </c>
      <c r="B369" t="s">
        <v>293</v>
      </c>
      <c r="C369" t="s">
        <v>294</v>
      </c>
      <c r="D369" t="s">
        <v>172</v>
      </c>
      <c r="E369" t="s">
        <v>292</v>
      </c>
    </row>
    <row r="370" spans="1:16" x14ac:dyDescent="0.35">
      <c r="A370" t="s">
        <v>122</v>
      </c>
      <c r="B370" t="s">
        <v>295</v>
      </c>
      <c r="C370" t="s">
        <v>296</v>
      </c>
      <c r="D370" t="s">
        <v>188</v>
      </c>
      <c r="E370" t="s">
        <v>292</v>
      </c>
      <c r="F370" s="519"/>
      <c r="G370" s="519"/>
      <c r="H370" s="519"/>
      <c r="I370" s="518">
        <v>0.08</v>
      </c>
      <c r="J370" s="518"/>
      <c r="K370" s="518"/>
      <c r="L370" s="518"/>
      <c r="M370" s="518"/>
      <c r="N370" s="518" t="s">
        <v>673</v>
      </c>
      <c r="O370" s="425" t="s">
        <v>674</v>
      </c>
      <c r="P370" t="s">
        <v>675</v>
      </c>
    </row>
    <row r="371" spans="1:16" x14ac:dyDescent="0.35">
      <c r="A371" t="s">
        <v>122</v>
      </c>
      <c r="B371" t="s">
        <v>297</v>
      </c>
      <c r="C371" t="s">
        <v>298</v>
      </c>
      <c r="D371" t="s">
        <v>205</v>
      </c>
      <c r="E371" t="s">
        <v>292</v>
      </c>
      <c r="F371" s="519"/>
      <c r="G371" s="519"/>
      <c r="H371" s="519"/>
      <c r="I371" s="519"/>
      <c r="J371" s="519"/>
      <c r="K371" s="519"/>
      <c r="L371" s="519"/>
      <c r="M371" s="519"/>
      <c r="N371" s="519"/>
    </row>
    <row r="372" spans="1:16" x14ac:dyDescent="0.35">
      <c r="A372" t="s">
        <v>122</v>
      </c>
      <c r="B372" t="s">
        <v>300</v>
      </c>
      <c r="C372" t="s">
        <v>301</v>
      </c>
      <c r="D372" t="s">
        <v>170</v>
      </c>
      <c r="E372" t="s">
        <v>292</v>
      </c>
      <c r="F372" s="518"/>
      <c r="G372" s="518"/>
      <c r="H372" s="518"/>
      <c r="I372" s="518"/>
      <c r="J372" s="518"/>
      <c r="K372" s="518"/>
      <c r="L372" s="518"/>
      <c r="M372" s="518"/>
      <c r="N372" s="518"/>
    </row>
    <row r="373" spans="1:16" x14ac:dyDescent="0.35">
      <c r="A373" t="s">
        <v>122</v>
      </c>
      <c r="B373" t="s">
        <v>302</v>
      </c>
      <c r="C373" t="s">
        <v>303</v>
      </c>
      <c r="D373" t="s">
        <v>170</v>
      </c>
      <c r="E373" t="s">
        <v>292</v>
      </c>
    </row>
    <row r="374" spans="1:16" x14ac:dyDescent="0.35">
      <c r="A374" t="s">
        <v>122</v>
      </c>
      <c r="B374" t="s">
        <v>304</v>
      </c>
      <c r="C374" t="s">
        <v>305</v>
      </c>
      <c r="D374" t="s">
        <v>186</v>
      </c>
      <c r="E374" t="s">
        <v>292</v>
      </c>
      <c r="F374" s="519"/>
      <c r="G374" s="519"/>
      <c r="H374" s="519"/>
      <c r="I374" s="519"/>
      <c r="J374" s="519"/>
      <c r="K374" s="519"/>
      <c r="L374" s="519"/>
      <c r="M374" s="519"/>
      <c r="N374" s="519"/>
    </row>
    <row r="375" spans="1:16" x14ac:dyDescent="0.35">
      <c r="A375" t="s">
        <v>122</v>
      </c>
      <c r="B375" t="s">
        <v>306</v>
      </c>
      <c r="C375" t="s">
        <v>307</v>
      </c>
      <c r="D375" t="s">
        <v>205</v>
      </c>
      <c r="E375" t="s">
        <v>292</v>
      </c>
      <c r="F375" s="519"/>
      <c r="G375" s="519"/>
      <c r="H375" s="519"/>
      <c r="I375" s="519"/>
      <c r="J375" s="519"/>
      <c r="K375" s="519"/>
      <c r="L375" s="519"/>
      <c r="M375" s="519"/>
      <c r="N375" s="519"/>
    </row>
    <row r="376" spans="1:16" x14ac:dyDescent="0.35">
      <c r="A376" t="s">
        <v>122</v>
      </c>
      <c r="B376" t="s">
        <v>309</v>
      </c>
      <c r="C376" t="s">
        <v>310</v>
      </c>
      <c r="D376" t="s">
        <v>170</v>
      </c>
      <c r="E376" t="s">
        <v>292</v>
      </c>
      <c r="F376" s="517"/>
      <c r="G376" s="517"/>
      <c r="H376" s="517"/>
      <c r="I376" s="517"/>
      <c r="J376" s="517"/>
      <c r="K376" s="517"/>
      <c r="L376" s="517"/>
      <c r="M376" s="517"/>
      <c r="N376" s="517"/>
    </row>
    <row r="377" spans="1:16" x14ac:dyDescent="0.35">
      <c r="A377" t="s">
        <v>122</v>
      </c>
      <c r="B377" t="s">
        <v>311</v>
      </c>
      <c r="C377" t="s">
        <v>312</v>
      </c>
      <c r="D377" t="s">
        <v>170</v>
      </c>
      <c r="E377" t="s">
        <v>292</v>
      </c>
    </row>
    <row r="378" spans="1:16" x14ac:dyDescent="0.35">
      <c r="A378" t="s">
        <v>122</v>
      </c>
      <c r="B378" t="s">
        <v>313</v>
      </c>
      <c r="C378" t="s">
        <v>314</v>
      </c>
      <c r="D378" t="s">
        <v>189</v>
      </c>
      <c r="E378" t="s">
        <v>292</v>
      </c>
      <c r="F378" s="519"/>
      <c r="G378" s="519"/>
      <c r="H378" s="519"/>
      <c r="I378" s="519"/>
      <c r="J378" s="519"/>
      <c r="K378" s="519"/>
      <c r="L378" s="519"/>
      <c r="M378" s="519"/>
      <c r="N378" s="519"/>
    </row>
    <row r="379" spans="1:16" x14ac:dyDescent="0.35">
      <c r="A379" t="s">
        <v>122</v>
      </c>
      <c r="B379" t="s">
        <v>315</v>
      </c>
      <c r="C379" t="s">
        <v>316</v>
      </c>
      <c r="D379" t="s">
        <v>205</v>
      </c>
      <c r="E379" t="s">
        <v>292</v>
      </c>
      <c r="F379" s="519"/>
      <c r="G379" s="519"/>
      <c r="H379" s="519"/>
      <c r="I379" s="519"/>
      <c r="J379" s="519"/>
      <c r="K379" s="519"/>
      <c r="L379" s="519"/>
      <c r="M379" s="519"/>
      <c r="N379" s="519"/>
    </row>
    <row r="380" spans="1:16" x14ac:dyDescent="0.35">
      <c r="A380" t="s">
        <v>122</v>
      </c>
      <c r="B380" t="s">
        <v>317</v>
      </c>
      <c r="C380" t="s">
        <v>318</v>
      </c>
      <c r="D380" t="s">
        <v>170</v>
      </c>
      <c r="E380" t="s">
        <v>292</v>
      </c>
      <c r="F380" s="517"/>
      <c r="G380" s="517"/>
      <c r="H380" s="517"/>
      <c r="I380" s="517"/>
      <c r="J380" s="517"/>
      <c r="K380" s="517"/>
      <c r="L380" s="517"/>
      <c r="M380" s="517"/>
      <c r="N380" s="517"/>
    </row>
    <row r="381" spans="1:16" x14ac:dyDescent="0.35">
      <c r="A381" t="s">
        <v>122</v>
      </c>
      <c r="B381" t="s">
        <v>319</v>
      </c>
      <c r="C381" t="s">
        <v>320</v>
      </c>
      <c r="D381" t="s">
        <v>170</v>
      </c>
      <c r="E381" t="s">
        <v>292</v>
      </c>
    </row>
    <row r="382" spans="1:16" x14ac:dyDescent="0.35">
      <c r="A382" t="s">
        <v>122</v>
      </c>
      <c r="B382" t="s">
        <v>321</v>
      </c>
      <c r="C382" t="s">
        <v>322</v>
      </c>
      <c r="D382" t="s">
        <v>189</v>
      </c>
      <c r="E382" t="s">
        <v>292</v>
      </c>
      <c r="F382" s="519"/>
      <c r="G382" s="519"/>
      <c r="H382" s="519"/>
      <c r="I382" s="519"/>
      <c r="J382" s="519"/>
      <c r="K382" s="519"/>
      <c r="L382" s="519"/>
      <c r="M382" s="519"/>
      <c r="N382" s="519"/>
    </row>
    <row r="383" spans="1:16" x14ac:dyDescent="0.35">
      <c r="A383" t="s">
        <v>122</v>
      </c>
      <c r="B383" t="s">
        <v>323</v>
      </c>
      <c r="C383" t="s">
        <v>324</v>
      </c>
      <c r="D383" t="s">
        <v>205</v>
      </c>
      <c r="E383" t="s">
        <v>292</v>
      </c>
      <c r="F383" s="519"/>
      <c r="G383" s="519"/>
      <c r="H383" s="519"/>
      <c r="I383" s="519"/>
      <c r="J383" s="519"/>
      <c r="K383" s="519"/>
      <c r="L383" s="519"/>
      <c r="M383" s="519"/>
      <c r="N383" s="519"/>
    </row>
    <row r="384" spans="1:16" x14ac:dyDescent="0.35">
      <c r="A384" t="s">
        <v>122</v>
      </c>
      <c r="B384" t="s">
        <v>325</v>
      </c>
      <c r="C384" t="s">
        <v>326</v>
      </c>
      <c r="D384" t="s">
        <v>170</v>
      </c>
      <c r="E384" t="s">
        <v>292</v>
      </c>
      <c r="F384" s="517"/>
      <c r="G384" s="517"/>
      <c r="H384" s="517"/>
      <c r="I384" s="517"/>
      <c r="J384" s="517"/>
      <c r="K384" s="517"/>
      <c r="L384" s="517"/>
      <c r="M384" s="517"/>
      <c r="N384" s="517"/>
    </row>
    <row r="385" spans="1:14" x14ac:dyDescent="0.35">
      <c r="A385" t="s">
        <v>122</v>
      </c>
      <c r="B385" t="s">
        <v>327</v>
      </c>
      <c r="C385" t="s">
        <v>328</v>
      </c>
      <c r="D385" t="s">
        <v>170</v>
      </c>
      <c r="E385" t="s">
        <v>292</v>
      </c>
    </row>
    <row r="386" spans="1:14" x14ac:dyDescent="0.35">
      <c r="A386" t="s">
        <v>122</v>
      </c>
      <c r="B386" t="s">
        <v>329</v>
      </c>
      <c r="C386" t="s">
        <v>330</v>
      </c>
      <c r="D386" t="s">
        <v>188</v>
      </c>
      <c r="E386" t="s">
        <v>292</v>
      </c>
      <c r="F386" s="519"/>
      <c r="G386" s="519"/>
      <c r="H386" s="519"/>
      <c r="I386" s="519"/>
      <c r="J386" s="519"/>
      <c r="K386" s="519"/>
      <c r="L386" s="519"/>
      <c r="M386" s="519"/>
      <c r="N386" s="519"/>
    </row>
    <row r="387" spans="1:14" x14ac:dyDescent="0.35">
      <c r="A387" t="s">
        <v>122</v>
      </c>
      <c r="B387" t="s">
        <v>331</v>
      </c>
      <c r="C387" t="s">
        <v>332</v>
      </c>
      <c r="D387" t="s">
        <v>205</v>
      </c>
      <c r="E387" t="s">
        <v>292</v>
      </c>
      <c r="F387" s="519"/>
      <c r="G387" s="519"/>
      <c r="H387" s="519"/>
      <c r="I387" s="519"/>
      <c r="J387" s="519"/>
      <c r="K387" s="519"/>
      <c r="L387" s="519"/>
      <c r="M387" s="519"/>
      <c r="N387" s="519"/>
    </row>
    <row r="388" spans="1:14" x14ac:dyDescent="0.35">
      <c r="A388" t="s">
        <v>122</v>
      </c>
      <c r="B388" t="s">
        <v>333</v>
      </c>
      <c r="C388" t="s">
        <v>334</v>
      </c>
      <c r="D388" t="s">
        <v>170</v>
      </c>
      <c r="E388" t="s">
        <v>292</v>
      </c>
      <c r="F388" s="518"/>
      <c r="G388" s="518"/>
      <c r="H388" s="518"/>
      <c r="I388" s="518"/>
      <c r="J388" s="518"/>
      <c r="K388" s="518"/>
      <c r="L388" s="518"/>
      <c r="M388" s="518"/>
      <c r="N388" s="518"/>
    </row>
    <row r="389" spans="1:14" x14ac:dyDescent="0.35">
      <c r="A389" t="s">
        <v>122</v>
      </c>
      <c r="B389" t="s">
        <v>335</v>
      </c>
      <c r="C389" t="s">
        <v>336</v>
      </c>
      <c r="D389" t="s">
        <v>170</v>
      </c>
      <c r="E389" t="s">
        <v>292</v>
      </c>
    </row>
    <row r="390" spans="1:14" x14ac:dyDescent="0.35">
      <c r="A390" t="s">
        <v>122</v>
      </c>
      <c r="B390" t="s">
        <v>337</v>
      </c>
      <c r="C390" t="s">
        <v>338</v>
      </c>
      <c r="D390" t="s">
        <v>189</v>
      </c>
      <c r="E390" t="s">
        <v>292</v>
      </c>
      <c r="F390" s="519"/>
      <c r="G390" s="519"/>
      <c r="H390" s="519"/>
      <c r="I390" s="519"/>
      <c r="J390" s="519"/>
      <c r="K390" s="519"/>
      <c r="L390" s="519"/>
      <c r="M390" s="519"/>
      <c r="N390" s="519"/>
    </row>
    <row r="391" spans="1:14" x14ac:dyDescent="0.35">
      <c r="A391" t="s">
        <v>122</v>
      </c>
      <c r="B391" t="s">
        <v>339</v>
      </c>
      <c r="C391" t="s">
        <v>340</v>
      </c>
      <c r="D391" t="s">
        <v>205</v>
      </c>
      <c r="E391" t="s">
        <v>292</v>
      </c>
      <c r="F391" s="519"/>
      <c r="G391" s="519"/>
      <c r="H391" s="519"/>
      <c r="I391" s="519"/>
      <c r="J391" s="519"/>
      <c r="K391" s="519"/>
      <c r="L391" s="519"/>
      <c r="M391" s="519"/>
      <c r="N391" s="519"/>
    </row>
    <row r="392" spans="1:14" x14ac:dyDescent="0.35">
      <c r="A392" t="s">
        <v>122</v>
      </c>
      <c r="B392" t="s">
        <v>341</v>
      </c>
      <c r="C392" t="s">
        <v>342</v>
      </c>
      <c r="D392" t="s">
        <v>170</v>
      </c>
      <c r="E392" t="s">
        <v>292</v>
      </c>
      <c r="F392" s="517"/>
      <c r="G392" s="517"/>
      <c r="H392" s="517"/>
      <c r="I392" s="517"/>
      <c r="J392" s="517"/>
      <c r="K392" s="517"/>
      <c r="L392" s="517"/>
      <c r="M392" s="517"/>
      <c r="N392" s="517"/>
    </row>
    <row r="393" spans="1:14" x14ac:dyDescent="0.35">
      <c r="A393" t="s">
        <v>122</v>
      </c>
      <c r="B393" t="s">
        <v>343</v>
      </c>
      <c r="C393" t="s">
        <v>344</v>
      </c>
      <c r="D393" t="s">
        <v>170</v>
      </c>
      <c r="E393" t="s">
        <v>292</v>
      </c>
      <c r="F393" s="517"/>
      <c r="G393" s="517"/>
      <c r="H393" s="517"/>
      <c r="I393" s="517"/>
      <c r="J393" s="517"/>
      <c r="K393" s="517"/>
      <c r="L393" s="517"/>
      <c r="M393" s="517"/>
      <c r="N393" s="517"/>
    </row>
    <row r="394" spans="1:14" x14ac:dyDescent="0.35">
      <c r="A394" t="s">
        <v>122</v>
      </c>
      <c r="B394" t="s">
        <v>345</v>
      </c>
      <c r="C394" t="s">
        <v>346</v>
      </c>
      <c r="D394" t="s">
        <v>188</v>
      </c>
      <c r="E394" t="s">
        <v>292</v>
      </c>
      <c r="F394" s="518"/>
      <c r="G394" s="518"/>
      <c r="H394" s="518"/>
      <c r="I394" s="518"/>
      <c r="J394" s="518"/>
      <c r="K394" s="518"/>
      <c r="L394" s="518"/>
      <c r="M394" s="518"/>
      <c r="N394" s="518"/>
    </row>
    <row r="395" spans="1:14" x14ac:dyDescent="0.35">
      <c r="A395" t="s">
        <v>122</v>
      </c>
      <c r="B395" t="s">
        <v>347</v>
      </c>
      <c r="C395" t="s">
        <v>348</v>
      </c>
      <c r="D395" t="s">
        <v>188</v>
      </c>
      <c r="E395" t="s">
        <v>292</v>
      </c>
    </row>
    <row r="396" spans="1:14" x14ac:dyDescent="0.35">
      <c r="A396" t="s">
        <v>122</v>
      </c>
      <c r="B396" t="s">
        <v>349</v>
      </c>
      <c r="C396" t="s">
        <v>350</v>
      </c>
      <c r="D396" t="s">
        <v>188</v>
      </c>
      <c r="E396" t="s">
        <v>292</v>
      </c>
      <c r="F396" s="519"/>
      <c r="G396" s="519"/>
      <c r="H396" s="519"/>
      <c r="I396" s="519"/>
      <c r="J396" s="519"/>
      <c r="K396" s="519"/>
      <c r="L396" s="519"/>
      <c r="M396" s="519"/>
      <c r="N396" s="519"/>
    </row>
    <row r="397" spans="1:14" x14ac:dyDescent="0.35">
      <c r="A397" t="s">
        <v>122</v>
      </c>
      <c r="B397" t="s">
        <v>351</v>
      </c>
      <c r="C397" t="s">
        <v>352</v>
      </c>
      <c r="D397" t="s">
        <v>205</v>
      </c>
      <c r="E397" t="s">
        <v>292</v>
      </c>
      <c r="F397" s="519"/>
      <c r="G397" s="519"/>
      <c r="H397" s="519"/>
      <c r="I397" s="519"/>
      <c r="J397" s="519"/>
      <c r="K397" s="519"/>
      <c r="L397" s="519"/>
      <c r="M397" s="519"/>
      <c r="N397" s="519"/>
    </row>
    <row r="398" spans="1:14" x14ac:dyDescent="0.35">
      <c r="A398" t="s">
        <v>122</v>
      </c>
      <c r="B398" t="s">
        <v>353</v>
      </c>
      <c r="C398" t="s">
        <v>354</v>
      </c>
      <c r="D398" t="s">
        <v>170</v>
      </c>
      <c r="E398" t="s">
        <v>292</v>
      </c>
      <c r="F398" s="518"/>
      <c r="G398" s="518"/>
      <c r="H398" s="518"/>
      <c r="I398" s="518"/>
      <c r="J398" s="518"/>
      <c r="K398" s="518"/>
      <c r="L398" s="518"/>
      <c r="M398" s="518"/>
      <c r="N398" s="518"/>
    </row>
    <row r="399" spans="1:14" x14ac:dyDescent="0.35">
      <c r="A399" t="s">
        <v>122</v>
      </c>
      <c r="B399" t="s">
        <v>355</v>
      </c>
      <c r="C399" t="s">
        <v>356</v>
      </c>
      <c r="D399" t="s">
        <v>170</v>
      </c>
      <c r="E399" t="s">
        <v>292</v>
      </c>
    </row>
    <row r="400" spans="1:14" x14ac:dyDescent="0.35">
      <c r="A400" t="s">
        <v>122</v>
      </c>
      <c r="B400" t="s">
        <v>357</v>
      </c>
      <c r="C400" t="s">
        <v>358</v>
      </c>
      <c r="D400" t="s">
        <v>188</v>
      </c>
      <c r="E400" t="s">
        <v>292</v>
      </c>
      <c r="F400" s="519"/>
      <c r="G400" s="519"/>
      <c r="H400" s="519"/>
      <c r="I400" s="519"/>
      <c r="J400" s="519"/>
      <c r="K400" s="519"/>
      <c r="L400" s="519"/>
      <c r="M400" s="519"/>
      <c r="N400" s="519"/>
    </row>
    <row r="401" spans="1:14" x14ac:dyDescent="0.35">
      <c r="A401" t="s">
        <v>122</v>
      </c>
      <c r="B401" t="s">
        <v>359</v>
      </c>
      <c r="C401" t="s">
        <v>360</v>
      </c>
      <c r="D401" t="s">
        <v>205</v>
      </c>
      <c r="E401" t="s">
        <v>292</v>
      </c>
      <c r="F401" s="519"/>
      <c r="G401" s="519"/>
      <c r="H401" s="519"/>
      <c r="I401" s="519"/>
      <c r="J401" s="519"/>
      <c r="K401" s="519"/>
      <c r="L401" s="519"/>
      <c r="M401" s="519"/>
      <c r="N401" s="519"/>
    </row>
    <row r="402" spans="1:14" x14ac:dyDescent="0.35">
      <c r="A402" t="s">
        <v>122</v>
      </c>
      <c r="B402" t="s">
        <v>361</v>
      </c>
      <c r="C402" t="s">
        <v>362</v>
      </c>
      <c r="D402" t="s">
        <v>170</v>
      </c>
      <c r="E402" t="s">
        <v>292</v>
      </c>
      <c r="F402" s="518"/>
      <c r="G402" s="518"/>
      <c r="H402" s="518"/>
      <c r="I402" s="518"/>
      <c r="J402" s="518"/>
      <c r="K402" s="518"/>
      <c r="L402" s="518"/>
      <c r="M402" s="518"/>
      <c r="N402" s="518"/>
    </row>
    <row r="403" spans="1:14" x14ac:dyDescent="0.35">
      <c r="A403" t="s">
        <v>122</v>
      </c>
      <c r="B403" t="s">
        <v>363</v>
      </c>
      <c r="C403" t="s">
        <v>364</v>
      </c>
      <c r="D403" t="s">
        <v>170</v>
      </c>
      <c r="E403" t="s">
        <v>292</v>
      </c>
    </row>
    <row r="404" spans="1:14" x14ac:dyDescent="0.35">
      <c r="A404" t="s">
        <v>122</v>
      </c>
      <c r="B404" t="s">
        <v>365</v>
      </c>
      <c r="C404" t="s">
        <v>366</v>
      </c>
      <c r="D404" t="s">
        <v>188</v>
      </c>
      <c r="E404" t="s">
        <v>292</v>
      </c>
      <c r="F404" s="519"/>
      <c r="G404" s="519"/>
      <c r="H404" s="519"/>
      <c r="I404" s="519"/>
      <c r="J404" s="519"/>
      <c r="K404" s="519"/>
      <c r="L404" s="519"/>
      <c r="M404" s="519"/>
      <c r="N404" s="519"/>
    </row>
    <row r="405" spans="1:14" x14ac:dyDescent="0.35">
      <c r="A405" t="s">
        <v>122</v>
      </c>
      <c r="B405" t="s">
        <v>367</v>
      </c>
      <c r="C405" t="s">
        <v>368</v>
      </c>
      <c r="D405" t="s">
        <v>205</v>
      </c>
      <c r="E405" t="s">
        <v>292</v>
      </c>
      <c r="F405" s="519"/>
      <c r="G405" s="519"/>
      <c r="H405" s="519"/>
      <c r="I405" s="519"/>
      <c r="J405" s="519"/>
      <c r="K405" s="519"/>
      <c r="L405" s="519"/>
      <c r="M405" s="519"/>
      <c r="N405" s="519"/>
    </row>
    <row r="406" spans="1:14" x14ac:dyDescent="0.35">
      <c r="A406" t="s">
        <v>122</v>
      </c>
      <c r="B406" t="s">
        <v>369</v>
      </c>
      <c r="C406" t="s">
        <v>370</v>
      </c>
      <c r="D406" t="s">
        <v>170</v>
      </c>
      <c r="E406" t="s">
        <v>292</v>
      </c>
      <c r="F406" s="518"/>
      <c r="G406" s="518"/>
      <c r="H406" s="518"/>
      <c r="I406" s="518"/>
      <c r="J406" s="518"/>
      <c r="K406" s="518"/>
      <c r="L406" s="518"/>
      <c r="M406" s="518"/>
      <c r="N406" s="518"/>
    </row>
    <row r="407" spans="1:14" x14ac:dyDescent="0.35">
      <c r="A407" t="s">
        <v>122</v>
      </c>
      <c r="B407" t="s">
        <v>371</v>
      </c>
      <c r="C407" t="s">
        <v>372</v>
      </c>
      <c r="D407" t="s">
        <v>170</v>
      </c>
      <c r="E407" t="s">
        <v>292</v>
      </c>
    </row>
    <row r="408" spans="1:14" x14ac:dyDescent="0.35">
      <c r="A408" t="s">
        <v>122</v>
      </c>
      <c r="B408" t="s">
        <v>373</v>
      </c>
      <c r="C408" t="s">
        <v>374</v>
      </c>
      <c r="D408" t="s">
        <v>188</v>
      </c>
      <c r="E408" t="s">
        <v>292</v>
      </c>
      <c r="F408" s="519"/>
      <c r="G408" s="519"/>
      <c r="H408" s="519"/>
      <c r="I408" s="519"/>
      <c r="J408" s="519"/>
      <c r="K408" s="519"/>
      <c r="L408" s="519"/>
      <c r="M408" s="519"/>
      <c r="N408" s="519"/>
    </row>
    <row r="409" spans="1:14" x14ac:dyDescent="0.35">
      <c r="A409" t="s">
        <v>122</v>
      </c>
      <c r="B409" t="s">
        <v>375</v>
      </c>
      <c r="C409" t="s">
        <v>376</v>
      </c>
      <c r="D409" t="s">
        <v>205</v>
      </c>
      <c r="E409" t="s">
        <v>292</v>
      </c>
      <c r="F409" s="519"/>
      <c r="G409" s="519"/>
      <c r="H409" s="519"/>
      <c r="I409" s="519"/>
      <c r="J409" s="519"/>
      <c r="K409" s="519"/>
      <c r="L409" s="519"/>
      <c r="M409" s="519"/>
      <c r="N409" s="519"/>
    </row>
    <row r="410" spans="1:14" x14ac:dyDescent="0.35">
      <c r="A410" t="s">
        <v>122</v>
      </c>
      <c r="B410" t="s">
        <v>377</v>
      </c>
      <c r="C410" t="s">
        <v>378</v>
      </c>
      <c r="D410" t="s">
        <v>170</v>
      </c>
      <c r="E410" t="s">
        <v>292</v>
      </c>
      <c r="F410" s="517"/>
      <c r="G410" s="517"/>
      <c r="H410" s="517"/>
      <c r="I410" s="517"/>
      <c r="J410" s="517"/>
      <c r="K410" s="517"/>
      <c r="L410" s="517"/>
      <c r="M410" s="517"/>
      <c r="N410" s="517"/>
    </row>
    <row r="411" spans="1:14" x14ac:dyDescent="0.35">
      <c r="A411" t="s">
        <v>122</v>
      </c>
      <c r="B411" t="s">
        <v>379</v>
      </c>
      <c r="C411" t="s">
        <v>380</v>
      </c>
      <c r="D411" t="s">
        <v>170</v>
      </c>
      <c r="E411" t="s">
        <v>292</v>
      </c>
      <c r="F411" s="518"/>
      <c r="G411" s="518"/>
      <c r="H411" s="518"/>
      <c r="I411" s="518"/>
      <c r="J411" s="518"/>
      <c r="K411" s="518"/>
      <c r="L411" s="518"/>
      <c r="M411" s="518"/>
      <c r="N411" s="518"/>
    </row>
    <row r="412" spans="1:14" x14ac:dyDescent="0.35">
      <c r="A412" t="s">
        <v>122</v>
      </c>
      <c r="B412" t="s">
        <v>381</v>
      </c>
      <c r="C412" t="s">
        <v>382</v>
      </c>
      <c r="D412" t="s">
        <v>188</v>
      </c>
      <c r="E412" t="s">
        <v>292</v>
      </c>
      <c r="F412" s="517"/>
      <c r="G412" s="517"/>
      <c r="H412" s="517"/>
      <c r="I412" s="517"/>
      <c r="J412" s="517"/>
      <c r="K412" s="517"/>
      <c r="L412" s="517"/>
      <c r="M412" s="517"/>
      <c r="N412" s="517"/>
    </row>
    <row r="413" spans="1:14" x14ac:dyDescent="0.35">
      <c r="A413" t="s">
        <v>122</v>
      </c>
      <c r="B413" t="s">
        <v>383</v>
      </c>
      <c r="C413" t="s">
        <v>384</v>
      </c>
      <c r="D413" t="s">
        <v>385</v>
      </c>
      <c r="E413" t="s">
        <v>292</v>
      </c>
    </row>
    <row r="414" spans="1:14" x14ac:dyDescent="0.35">
      <c r="A414" t="s">
        <v>122</v>
      </c>
      <c r="B414" t="s">
        <v>386</v>
      </c>
      <c r="C414" t="s">
        <v>387</v>
      </c>
      <c r="D414" t="s">
        <v>189</v>
      </c>
      <c r="E414" t="s">
        <v>292</v>
      </c>
      <c r="F414" s="612"/>
      <c r="G414" s="612"/>
      <c r="H414" s="612"/>
      <c r="I414" s="612"/>
      <c r="J414" s="612"/>
      <c r="K414" s="612"/>
      <c r="L414" s="612"/>
      <c r="M414" s="612"/>
      <c r="N414" s="612"/>
    </row>
    <row r="415" spans="1:14" x14ac:dyDescent="0.35">
      <c r="A415" t="s">
        <v>122</v>
      </c>
      <c r="B415" t="s">
        <v>388</v>
      </c>
      <c r="C415" t="s">
        <v>389</v>
      </c>
      <c r="D415" t="s">
        <v>205</v>
      </c>
      <c r="E415" t="s">
        <v>292</v>
      </c>
    </row>
    <row r="416" spans="1:14" x14ac:dyDescent="0.35">
      <c r="A416" t="s">
        <v>122</v>
      </c>
      <c r="B416" t="s">
        <v>390</v>
      </c>
      <c r="C416" t="s">
        <v>391</v>
      </c>
      <c r="D416" t="s">
        <v>176</v>
      </c>
      <c r="E416" t="s">
        <v>292</v>
      </c>
      <c r="F416" s="517"/>
      <c r="G416" s="517"/>
      <c r="H416" s="517"/>
      <c r="I416" s="517"/>
      <c r="J416" s="517"/>
      <c r="K416" s="517"/>
      <c r="L416" s="517"/>
      <c r="M416" s="517"/>
      <c r="N416" s="517"/>
    </row>
    <row r="417" spans="1:16" x14ac:dyDescent="0.35">
      <c r="A417" t="s">
        <v>122</v>
      </c>
      <c r="B417" t="s">
        <v>392</v>
      </c>
      <c r="C417" t="s">
        <v>393</v>
      </c>
      <c r="D417" t="s">
        <v>205</v>
      </c>
      <c r="E417" t="s">
        <v>292</v>
      </c>
    </row>
    <row r="418" spans="1:16" x14ac:dyDescent="0.35">
      <c r="A418" t="s">
        <v>122</v>
      </c>
      <c r="B418" t="s">
        <v>394</v>
      </c>
      <c r="C418" t="s">
        <v>395</v>
      </c>
      <c r="D418" t="s">
        <v>188</v>
      </c>
      <c r="E418" t="s">
        <v>292</v>
      </c>
      <c r="F418" s="517"/>
      <c r="G418" s="517"/>
      <c r="H418" s="517"/>
      <c r="I418" s="517"/>
      <c r="J418" s="517"/>
      <c r="K418" s="517"/>
      <c r="L418" s="517"/>
      <c r="M418" s="517"/>
      <c r="N418" s="517"/>
    </row>
    <row r="419" spans="1:16" x14ac:dyDescent="0.35">
      <c r="A419" t="s">
        <v>122</v>
      </c>
      <c r="B419" t="s">
        <v>396</v>
      </c>
      <c r="C419" t="s">
        <v>397</v>
      </c>
      <c r="D419" t="s">
        <v>205</v>
      </c>
      <c r="E419" t="s">
        <v>292</v>
      </c>
    </row>
    <row r="420" spans="1:16" x14ac:dyDescent="0.35">
      <c r="A420" t="s">
        <v>122</v>
      </c>
      <c r="B420" t="s">
        <v>398</v>
      </c>
      <c r="C420" t="s">
        <v>399</v>
      </c>
      <c r="D420" t="s">
        <v>188</v>
      </c>
      <c r="E420" t="s">
        <v>292</v>
      </c>
      <c r="F420" s="518"/>
      <c r="G420" s="518"/>
      <c r="H420" s="518"/>
      <c r="I420" s="518"/>
      <c r="J420" s="518"/>
      <c r="K420" s="518"/>
      <c r="L420" s="518"/>
      <c r="M420" s="518"/>
      <c r="N420" s="518"/>
    </row>
    <row r="421" spans="1:16" x14ac:dyDescent="0.35">
      <c r="A421" t="s">
        <v>122</v>
      </c>
      <c r="B421" t="s">
        <v>400</v>
      </c>
      <c r="C421" t="s">
        <v>401</v>
      </c>
      <c r="D421" t="s">
        <v>205</v>
      </c>
      <c r="E421" t="s">
        <v>292</v>
      </c>
    </row>
    <row r="422" spans="1:16" x14ac:dyDescent="0.35">
      <c r="A422" t="s">
        <v>122</v>
      </c>
      <c r="B422" t="s">
        <v>402</v>
      </c>
      <c r="C422" t="s">
        <v>403</v>
      </c>
      <c r="D422" t="s">
        <v>189</v>
      </c>
      <c r="E422" t="s">
        <v>292</v>
      </c>
      <c r="F422" s="517"/>
      <c r="G422" s="517"/>
      <c r="H422" s="517"/>
      <c r="I422" s="517"/>
      <c r="J422" s="517"/>
      <c r="K422" s="517"/>
      <c r="L422" s="517"/>
      <c r="M422" s="517"/>
      <c r="N422" s="517"/>
    </row>
    <row r="423" spans="1:16" x14ac:dyDescent="0.35">
      <c r="A423" t="s">
        <v>122</v>
      </c>
      <c r="B423" t="s">
        <v>404</v>
      </c>
      <c r="C423" t="s">
        <v>405</v>
      </c>
      <c r="D423" t="s">
        <v>205</v>
      </c>
      <c r="E423" t="s">
        <v>292</v>
      </c>
      <c r="F423" s="517"/>
      <c r="G423" s="517"/>
      <c r="H423" s="517"/>
      <c r="I423" s="517"/>
      <c r="J423" s="517"/>
      <c r="K423" s="517"/>
      <c r="L423" s="517"/>
      <c r="M423" s="517"/>
      <c r="N423" s="614"/>
      <c r="O423" s="429"/>
    </row>
    <row r="424" spans="1:16" x14ac:dyDescent="0.35">
      <c r="A424" t="s">
        <v>122</v>
      </c>
      <c r="B424" t="s">
        <v>406</v>
      </c>
      <c r="C424" t="s">
        <v>407</v>
      </c>
      <c r="D424" t="s">
        <v>188</v>
      </c>
      <c r="E424" t="s">
        <v>292</v>
      </c>
      <c r="F424" s="613"/>
      <c r="G424" s="613"/>
      <c r="H424" s="613"/>
      <c r="I424" s="613"/>
      <c r="J424" s="613"/>
      <c r="K424" s="613"/>
      <c r="L424" s="613"/>
      <c r="M424" s="613"/>
      <c r="N424" s="613"/>
    </row>
    <row r="425" spans="1:16" x14ac:dyDescent="0.35">
      <c r="A425" t="s">
        <v>122</v>
      </c>
      <c r="B425" t="s">
        <v>408</v>
      </c>
      <c r="C425" t="s">
        <v>409</v>
      </c>
      <c r="D425" t="s">
        <v>182</v>
      </c>
      <c r="E425" t="s">
        <v>292</v>
      </c>
      <c r="F425" s="517">
        <v>2626.6137800000001</v>
      </c>
      <c r="G425" s="517"/>
      <c r="H425" s="517"/>
      <c r="I425" s="517"/>
      <c r="J425" s="517"/>
      <c r="K425" s="517"/>
      <c r="L425" s="517"/>
      <c r="M425" s="517"/>
      <c r="N425" s="614" t="s">
        <v>676</v>
      </c>
      <c r="O425" s="429" t="s">
        <v>677</v>
      </c>
      <c r="P425" t="s">
        <v>678</v>
      </c>
    </row>
    <row r="426" spans="1:16" x14ac:dyDescent="0.35">
      <c r="A426" t="s">
        <v>122</v>
      </c>
      <c r="B426" t="s">
        <v>410</v>
      </c>
      <c r="C426" t="s">
        <v>411</v>
      </c>
      <c r="D426" t="s">
        <v>188</v>
      </c>
      <c r="E426" t="s">
        <v>292</v>
      </c>
      <c r="F426" s="613"/>
      <c r="G426" s="613"/>
      <c r="H426" s="613"/>
      <c r="I426" s="613"/>
      <c r="J426" s="613"/>
      <c r="K426" s="613"/>
      <c r="L426" s="613"/>
      <c r="M426" s="613"/>
      <c r="N426" s="613"/>
    </row>
    <row r="427" spans="1:16" x14ac:dyDescent="0.35">
      <c r="A427" t="s">
        <v>122</v>
      </c>
      <c r="B427" t="s">
        <v>412</v>
      </c>
      <c r="C427" t="s">
        <v>413</v>
      </c>
      <c r="D427" t="s">
        <v>188</v>
      </c>
      <c r="E427" t="s">
        <v>292</v>
      </c>
      <c r="F427" s="517"/>
      <c r="G427" s="517"/>
      <c r="H427" s="517"/>
      <c r="I427" s="517"/>
      <c r="J427" s="517"/>
      <c r="K427" s="517"/>
      <c r="L427" s="517"/>
      <c r="M427" s="517"/>
      <c r="N427" s="517"/>
    </row>
    <row r="428" spans="1:16" x14ac:dyDescent="0.35">
      <c r="A428" t="s">
        <v>122</v>
      </c>
      <c r="B428" t="s">
        <v>414</v>
      </c>
      <c r="C428" t="s">
        <v>415</v>
      </c>
      <c r="D428" t="s">
        <v>188</v>
      </c>
      <c r="E428" t="s">
        <v>292</v>
      </c>
      <c r="F428" s="613"/>
      <c r="G428" s="613"/>
      <c r="H428" s="613"/>
      <c r="I428" s="613"/>
      <c r="J428" s="613"/>
      <c r="K428" s="613"/>
      <c r="L428" s="613"/>
      <c r="M428" s="613"/>
      <c r="N428" s="613"/>
    </row>
    <row r="429" spans="1:16" x14ac:dyDescent="0.35">
      <c r="A429" t="s">
        <v>122</v>
      </c>
      <c r="B429" t="s">
        <v>416</v>
      </c>
      <c r="C429" t="s">
        <v>417</v>
      </c>
      <c r="D429" t="s">
        <v>188</v>
      </c>
      <c r="E429" t="s">
        <v>292</v>
      </c>
      <c r="F429" s="517"/>
      <c r="G429" s="517"/>
      <c r="H429" s="517"/>
      <c r="I429" s="517"/>
      <c r="J429" s="517"/>
      <c r="K429" s="517"/>
      <c r="L429" s="517"/>
      <c r="M429" s="517"/>
      <c r="N429" s="517"/>
    </row>
    <row r="430" spans="1:16" x14ac:dyDescent="0.35">
      <c r="A430" t="s">
        <v>122</v>
      </c>
      <c r="B430" t="s">
        <v>418</v>
      </c>
      <c r="C430" t="s">
        <v>419</v>
      </c>
      <c r="D430" t="s">
        <v>188</v>
      </c>
      <c r="E430" t="s">
        <v>292</v>
      </c>
      <c r="F430" s="613"/>
      <c r="G430" s="613"/>
      <c r="H430" s="613"/>
      <c r="I430" s="613"/>
      <c r="J430" s="613"/>
      <c r="K430" s="613"/>
      <c r="L430" s="613"/>
      <c r="M430" s="613"/>
      <c r="N430" s="613"/>
    </row>
    <row r="431" spans="1:16" x14ac:dyDescent="0.35">
      <c r="A431" t="s">
        <v>122</v>
      </c>
      <c r="B431" t="s">
        <v>420</v>
      </c>
      <c r="C431" t="s">
        <v>421</v>
      </c>
      <c r="D431">
        <v>0</v>
      </c>
      <c r="E431" t="s">
        <v>292</v>
      </c>
      <c r="F431" s="519"/>
      <c r="G431" s="519"/>
      <c r="H431" s="519"/>
      <c r="I431" s="519"/>
      <c r="J431" s="519"/>
      <c r="K431" s="519"/>
      <c r="L431" s="519"/>
      <c r="M431" s="519"/>
      <c r="N431" s="519"/>
    </row>
    <row r="432" spans="1:16" x14ac:dyDescent="0.35">
      <c r="A432" t="s">
        <v>122</v>
      </c>
      <c r="B432" t="s">
        <v>422</v>
      </c>
      <c r="C432" t="s">
        <v>423</v>
      </c>
      <c r="D432" t="s">
        <v>424</v>
      </c>
      <c r="E432" t="s">
        <v>292</v>
      </c>
      <c r="F432" s="517"/>
      <c r="G432" s="517"/>
      <c r="H432" s="517"/>
      <c r="I432" s="517"/>
      <c r="J432" s="517"/>
      <c r="K432" s="517"/>
      <c r="L432" s="517"/>
      <c r="M432" s="517"/>
      <c r="N432" s="517"/>
    </row>
    <row r="433" spans="1:16" x14ac:dyDescent="0.35">
      <c r="A433" t="s">
        <v>122</v>
      </c>
      <c r="B433" t="s">
        <v>425</v>
      </c>
      <c r="C433" t="s">
        <v>426</v>
      </c>
      <c r="D433" t="s">
        <v>427</v>
      </c>
      <c r="E433" t="s">
        <v>292</v>
      </c>
      <c r="F433" s="517"/>
      <c r="G433" s="517"/>
      <c r="H433" s="517"/>
      <c r="I433" s="517"/>
      <c r="J433" s="517"/>
      <c r="K433" s="517"/>
      <c r="L433" s="517"/>
      <c r="M433" s="517"/>
      <c r="N433" s="517"/>
    </row>
    <row r="434" spans="1:16" x14ac:dyDescent="0.35">
      <c r="A434" t="s">
        <v>122</v>
      </c>
      <c r="B434" t="s">
        <v>428</v>
      </c>
      <c r="C434" t="s">
        <v>429</v>
      </c>
      <c r="D434" t="s">
        <v>424</v>
      </c>
      <c r="E434" t="s">
        <v>292</v>
      </c>
      <c r="F434" s="517"/>
      <c r="G434" s="517"/>
      <c r="H434" s="517"/>
      <c r="I434" s="517"/>
      <c r="J434" s="517"/>
      <c r="K434" s="517"/>
      <c r="L434" s="517"/>
      <c r="M434" s="517"/>
      <c r="N434" s="517"/>
    </row>
    <row r="435" spans="1:16" x14ac:dyDescent="0.35">
      <c r="A435" t="s">
        <v>122</v>
      </c>
      <c r="B435" t="s">
        <v>430</v>
      </c>
      <c r="C435" t="s">
        <v>431</v>
      </c>
      <c r="D435" t="s">
        <v>424</v>
      </c>
      <c r="E435" t="s">
        <v>292</v>
      </c>
      <c r="F435" s="517"/>
      <c r="G435" s="517"/>
      <c r="H435" s="517"/>
      <c r="I435" s="517"/>
      <c r="J435" s="517"/>
      <c r="K435" s="517"/>
      <c r="L435" s="517"/>
      <c r="M435" s="517"/>
      <c r="N435" s="517"/>
    </row>
    <row r="436" spans="1:16" x14ac:dyDescent="0.35">
      <c r="A436" t="s">
        <v>122</v>
      </c>
      <c r="B436" t="s">
        <v>432</v>
      </c>
      <c r="C436" t="s">
        <v>433</v>
      </c>
      <c r="D436" t="s">
        <v>424</v>
      </c>
      <c r="E436" t="s">
        <v>292</v>
      </c>
      <c r="F436" s="517"/>
      <c r="G436" s="517"/>
      <c r="H436" s="517"/>
      <c r="I436" s="517"/>
      <c r="J436" s="517"/>
      <c r="K436" s="517"/>
      <c r="L436" s="517"/>
      <c r="M436" s="517"/>
      <c r="N436" s="517"/>
    </row>
    <row r="437" spans="1:16" x14ac:dyDescent="0.35">
      <c r="A437" t="s">
        <v>122</v>
      </c>
      <c r="B437" t="s">
        <v>434</v>
      </c>
      <c r="C437" t="s">
        <v>435</v>
      </c>
      <c r="D437" t="s">
        <v>427</v>
      </c>
      <c r="E437" t="s">
        <v>292</v>
      </c>
      <c r="F437" s="517"/>
      <c r="G437" s="517"/>
      <c r="H437" s="517"/>
      <c r="I437" s="517"/>
      <c r="J437" s="517"/>
      <c r="K437" s="517"/>
      <c r="L437" s="517"/>
      <c r="M437" s="517"/>
      <c r="N437" s="517"/>
    </row>
    <row r="438" spans="1:16" x14ac:dyDescent="0.35">
      <c r="A438" t="s">
        <v>122</v>
      </c>
      <c r="B438" t="s">
        <v>436</v>
      </c>
      <c r="C438" t="s">
        <v>437</v>
      </c>
      <c r="D438" t="s">
        <v>427</v>
      </c>
      <c r="E438" t="s">
        <v>292</v>
      </c>
      <c r="F438" s="517"/>
      <c r="G438" s="517"/>
      <c r="H438" s="517"/>
      <c r="I438" s="517"/>
      <c r="J438" s="517"/>
      <c r="K438" s="517"/>
      <c r="L438" s="517"/>
      <c r="M438" s="517"/>
      <c r="N438" s="517"/>
    </row>
    <row r="439" spans="1:16" x14ac:dyDescent="0.35">
      <c r="A439" t="s">
        <v>122</v>
      </c>
      <c r="B439" t="s">
        <v>438</v>
      </c>
      <c r="C439" t="s">
        <v>439</v>
      </c>
      <c r="D439">
        <v>0</v>
      </c>
      <c r="E439" t="s">
        <v>292</v>
      </c>
      <c r="F439" s="517">
        <v>127.93</v>
      </c>
      <c r="G439" s="517"/>
      <c r="H439" s="517"/>
      <c r="I439" s="517"/>
      <c r="J439" s="517"/>
      <c r="K439" s="517"/>
      <c r="L439" s="517"/>
      <c r="M439" s="517"/>
      <c r="N439" s="614" t="s">
        <v>679</v>
      </c>
      <c r="O439" s="429" t="s">
        <v>677</v>
      </c>
      <c r="P439" t="s">
        <v>678</v>
      </c>
    </row>
    <row r="440" spans="1:16" x14ac:dyDescent="0.35">
      <c r="A440" t="s">
        <v>122</v>
      </c>
      <c r="B440" t="s">
        <v>440</v>
      </c>
      <c r="C440" t="s">
        <v>441</v>
      </c>
      <c r="D440" t="s">
        <v>188</v>
      </c>
      <c r="E440" t="s">
        <v>292</v>
      </c>
      <c r="F440" s="517"/>
      <c r="G440" s="517"/>
      <c r="H440" s="517"/>
      <c r="I440" s="517"/>
      <c r="J440" s="517"/>
      <c r="K440" s="517"/>
      <c r="L440" s="517"/>
      <c r="M440" s="517"/>
      <c r="N440" s="517"/>
    </row>
    <row r="441" spans="1:16" x14ac:dyDescent="0.35">
      <c r="A441" t="s">
        <v>122</v>
      </c>
      <c r="B441" t="s">
        <v>442</v>
      </c>
      <c r="C441" t="s">
        <v>443</v>
      </c>
      <c r="D441" t="s">
        <v>188</v>
      </c>
      <c r="E441" t="s">
        <v>292</v>
      </c>
      <c r="F441" s="517"/>
      <c r="G441" s="517"/>
      <c r="H441" s="517"/>
      <c r="I441" s="517"/>
      <c r="J441" s="517"/>
      <c r="K441" s="517"/>
      <c r="L441" s="517"/>
      <c r="M441" s="517"/>
      <c r="N441" s="517"/>
    </row>
    <row r="442" spans="1:16" x14ac:dyDescent="0.35">
      <c r="A442" t="s">
        <v>122</v>
      </c>
      <c r="B442" t="s">
        <v>444</v>
      </c>
      <c r="C442" t="s">
        <v>445</v>
      </c>
      <c r="D442" t="s">
        <v>424</v>
      </c>
      <c r="E442" t="s">
        <v>292</v>
      </c>
      <c r="F442" s="519"/>
      <c r="G442" s="519"/>
      <c r="H442" s="519"/>
      <c r="I442" s="519"/>
      <c r="J442" s="519"/>
      <c r="K442" s="519"/>
      <c r="L442" s="519"/>
      <c r="M442" s="519"/>
      <c r="N442" s="519"/>
    </row>
    <row r="443" spans="1:16" x14ac:dyDescent="0.35">
      <c r="A443" t="s">
        <v>122</v>
      </c>
      <c r="B443" t="s">
        <v>446</v>
      </c>
      <c r="C443" t="s">
        <v>447</v>
      </c>
      <c r="D443" t="s">
        <v>424</v>
      </c>
      <c r="E443" t="s">
        <v>292</v>
      </c>
      <c r="F443" s="613"/>
      <c r="G443" s="613"/>
      <c r="H443" s="613"/>
      <c r="I443" s="613"/>
      <c r="J443" s="613"/>
      <c r="K443" s="613"/>
      <c r="L443" s="613"/>
      <c r="M443" s="613"/>
      <c r="N443" s="613"/>
    </row>
    <row r="444" spans="1:16" x14ac:dyDescent="0.35">
      <c r="A444" t="s">
        <v>122</v>
      </c>
      <c r="B444" t="s">
        <v>448</v>
      </c>
      <c r="C444" t="s">
        <v>449</v>
      </c>
      <c r="D444">
        <v>0</v>
      </c>
      <c r="E444" t="s">
        <v>292</v>
      </c>
      <c r="F444" s="613"/>
      <c r="G444" s="613"/>
      <c r="H444" s="613"/>
      <c r="I444" s="613"/>
      <c r="J444" s="613"/>
      <c r="K444" s="613"/>
      <c r="L444" s="613"/>
      <c r="M444" s="613"/>
      <c r="N444" s="613"/>
    </row>
    <row r="445" spans="1:16" x14ac:dyDescent="0.35">
      <c r="A445" t="s">
        <v>122</v>
      </c>
      <c r="B445" t="s">
        <v>450</v>
      </c>
      <c r="C445" t="s">
        <v>451</v>
      </c>
      <c r="D445" t="s">
        <v>188</v>
      </c>
      <c r="E445" t="s">
        <v>292</v>
      </c>
      <c r="F445" s="613"/>
      <c r="G445" s="613"/>
      <c r="H445" s="613"/>
      <c r="I445" s="613"/>
      <c r="J445" s="613"/>
      <c r="K445" s="613"/>
      <c r="L445" s="613"/>
      <c r="M445" s="613"/>
      <c r="N445" s="613"/>
    </row>
    <row r="446" spans="1:16" x14ac:dyDescent="0.35">
      <c r="A446" t="s">
        <v>122</v>
      </c>
      <c r="B446" t="s">
        <v>452</v>
      </c>
      <c r="C446" t="s">
        <v>453</v>
      </c>
      <c r="D446" t="s">
        <v>188</v>
      </c>
      <c r="E446" t="s">
        <v>292</v>
      </c>
      <c r="F446" s="613"/>
      <c r="G446" s="613"/>
      <c r="H446" s="613"/>
      <c r="I446" s="613"/>
      <c r="J446" s="613"/>
      <c r="K446" s="613"/>
      <c r="L446" s="613"/>
      <c r="M446" s="613"/>
      <c r="N446" s="613"/>
    </row>
    <row r="447" spans="1:16" x14ac:dyDescent="0.35">
      <c r="A447" t="s">
        <v>122</v>
      </c>
      <c r="B447" t="s">
        <v>454</v>
      </c>
      <c r="C447" t="s">
        <v>455</v>
      </c>
      <c r="D447" t="s">
        <v>188</v>
      </c>
      <c r="E447" t="s">
        <v>292</v>
      </c>
      <c r="F447" s="519"/>
      <c r="G447" s="519"/>
      <c r="H447" s="519"/>
      <c r="I447" s="519"/>
      <c r="J447" s="519"/>
      <c r="K447" s="519"/>
      <c r="L447" s="519"/>
      <c r="M447" s="519"/>
      <c r="N447" s="519"/>
    </row>
    <row r="448" spans="1:16" x14ac:dyDescent="0.35">
      <c r="A448" t="s">
        <v>122</v>
      </c>
      <c r="B448" t="s">
        <v>456</v>
      </c>
      <c r="C448" t="s">
        <v>457</v>
      </c>
      <c r="D448" t="s">
        <v>188</v>
      </c>
      <c r="E448" t="s">
        <v>292</v>
      </c>
      <c r="F448" s="613"/>
      <c r="G448" s="613"/>
      <c r="H448" s="613"/>
      <c r="I448" s="613"/>
      <c r="J448" s="613"/>
      <c r="K448" s="613"/>
      <c r="L448" s="613"/>
      <c r="M448" s="613"/>
      <c r="N448" s="613"/>
    </row>
    <row r="449" spans="1:16" x14ac:dyDescent="0.35">
      <c r="A449" t="s">
        <v>122</v>
      </c>
      <c r="B449" t="s">
        <v>458</v>
      </c>
      <c r="C449" t="s">
        <v>459</v>
      </c>
      <c r="D449" t="s">
        <v>172</v>
      </c>
      <c r="E449" t="s">
        <v>292</v>
      </c>
      <c r="F449" s="613"/>
      <c r="G449" s="613"/>
      <c r="H449" s="613"/>
      <c r="I449" s="613"/>
      <c r="J449" s="613"/>
      <c r="K449" s="613"/>
      <c r="L449" s="613"/>
      <c r="M449" s="613"/>
      <c r="N449" s="613"/>
    </row>
    <row r="450" spans="1:16" x14ac:dyDescent="0.35">
      <c r="A450" t="s">
        <v>122</v>
      </c>
      <c r="B450" t="s">
        <v>460</v>
      </c>
      <c r="C450" t="s">
        <v>461</v>
      </c>
      <c r="D450" t="s">
        <v>188</v>
      </c>
      <c r="E450" t="s">
        <v>292</v>
      </c>
      <c r="F450" s="613"/>
      <c r="G450" s="613"/>
      <c r="H450" s="613"/>
      <c r="I450" s="613"/>
      <c r="J450" s="613"/>
      <c r="K450" s="613"/>
      <c r="L450" s="613"/>
      <c r="M450" s="613"/>
      <c r="N450" s="613"/>
    </row>
    <row r="451" spans="1:16" x14ac:dyDescent="0.35">
      <c r="A451" t="s">
        <v>122</v>
      </c>
      <c r="B451" t="s">
        <v>462</v>
      </c>
      <c r="C451" t="s">
        <v>463</v>
      </c>
      <c r="D451" t="s">
        <v>188</v>
      </c>
      <c r="E451" t="s">
        <v>292</v>
      </c>
      <c r="F451" s="519"/>
      <c r="G451" s="519"/>
      <c r="H451" s="519"/>
      <c r="I451" s="519"/>
      <c r="J451" s="519"/>
      <c r="K451" s="519"/>
      <c r="L451" s="519"/>
      <c r="M451" s="519"/>
      <c r="N451" s="519"/>
    </row>
    <row r="452" spans="1:16" x14ac:dyDescent="0.35">
      <c r="A452" t="s">
        <v>122</v>
      </c>
      <c r="B452" t="s">
        <v>464</v>
      </c>
      <c r="C452" t="s">
        <v>465</v>
      </c>
      <c r="D452" t="s">
        <v>188</v>
      </c>
      <c r="E452" t="s">
        <v>292</v>
      </c>
      <c r="F452" s="613"/>
      <c r="G452" s="613"/>
      <c r="H452" s="613"/>
      <c r="I452" s="613"/>
      <c r="J452" s="613"/>
      <c r="K452" s="613"/>
      <c r="L452" s="613"/>
      <c r="M452" s="613"/>
      <c r="N452" s="613"/>
    </row>
    <row r="453" spans="1:16" x14ac:dyDescent="0.35">
      <c r="A453" t="s">
        <v>122</v>
      </c>
      <c r="B453" t="s">
        <v>466</v>
      </c>
      <c r="C453" t="s">
        <v>467</v>
      </c>
      <c r="D453" t="s">
        <v>182</v>
      </c>
      <c r="E453" t="s">
        <v>292</v>
      </c>
      <c r="F453" s="519"/>
      <c r="G453" s="519"/>
      <c r="H453" s="519"/>
      <c r="I453" s="519"/>
      <c r="J453" s="519"/>
      <c r="K453" s="519"/>
      <c r="L453" s="519"/>
      <c r="M453" s="519"/>
      <c r="N453" s="519"/>
    </row>
    <row r="454" spans="1:16" x14ac:dyDescent="0.35">
      <c r="A454" t="s">
        <v>122</v>
      </c>
      <c r="B454" t="s">
        <v>468</v>
      </c>
      <c r="C454" t="s">
        <v>469</v>
      </c>
      <c r="D454" t="s">
        <v>188</v>
      </c>
      <c r="E454" t="s">
        <v>292</v>
      </c>
      <c r="F454" s="613"/>
      <c r="G454" s="613"/>
      <c r="H454" s="613"/>
      <c r="I454" s="613"/>
      <c r="J454" s="613"/>
      <c r="K454" s="613"/>
      <c r="L454" s="613"/>
      <c r="M454" s="613"/>
      <c r="N454" s="613"/>
    </row>
    <row r="455" spans="1:16" x14ac:dyDescent="0.35">
      <c r="A455" t="s">
        <v>122</v>
      </c>
      <c r="B455" t="s">
        <v>470</v>
      </c>
      <c r="C455" t="s">
        <v>471</v>
      </c>
      <c r="D455" t="s">
        <v>182</v>
      </c>
      <c r="E455" t="s">
        <v>292</v>
      </c>
      <c r="F455" s="519"/>
      <c r="G455" s="519"/>
      <c r="H455" s="519"/>
      <c r="I455" s="519"/>
      <c r="J455" s="519"/>
      <c r="K455" s="519"/>
      <c r="L455" s="519"/>
      <c r="M455" s="519"/>
      <c r="N455" s="519"/>
      <c r="O455" s="425"/>
    </row>
    <row r="456" spans="1:16" x14ac:dyDescent="0.35">
      <c r="A456" t="s">
        <v>122</v>
      </c>
      <c r="B456" t="s">
        <v>472</v>
      </c>
      <c r="C456" t="s">
        <v>473</v>
      </c>
      <c r="D456" t="s">
        <v>188</v>
      </c>
      <c r="E456" t="s">
        <v>292</v>
      </c>
      <c r="F456" s="519"/>
      <c r="G456" s="519"/>
      <c r="H456" s="519"/>
      <c r="I456" s="519"/>
      <c r="J456" s="519"/>
      <c r="K456" s="519"/>
      <c r="L456" s="519"/>
      <c r="M456" s="519"/>
      <c r="N456" s="519"/>
      <c r="O456" s="425"/>
    </row>
    <row r="457" spans="1:16" x14ac:dyDescent="0.35">
      <c r="A457" t="s">
        <v>122</v>
      </c>
      <c r="B457" t="s">
        <v>474</v>
      </c>
      <c r="C457" t="s">
        <v>475</v>
      </c>
      <c r="D457" t="s">
        <v>170</v>
      </c>
      <c r="E457" t="s">
        <v>292</v>
      </c>
      <c r="F457" s="519"/>
      <c r="G457" s="519"/>
      <c r="H457" s="519"/>
      <c r="I457" s="519">
        <v>-0.27575600000000011</v>
      </c>
      <c r="J457" s="519"/>
      <c r="K457" s="519"/>
      <c r="L457" s="519"/>
      <c r="M457" s="519"/>
      <c r="N457" s="519"/>
      <c r="O457" s="678" t="s">
        <v>680</v>
      </c>
      <c r="P457" t="s">
        <v>670</v>
      </c>
    </row>
    <row r="458" spans="1:16" x14ac:dyDescent="0.35">
      <c r="A458" t="s">
        <v>122</v>
      </c>
      <c r="B458" t="s">
        <v>476</v>
      </c>
      <c r="C458" t="s">
        <v>477</v>
      </c>
      <c r="D458" t="s">
        <v>170</v>
      </c>
      <c r="E458" t="s">
        <v>292</v>
      </c>
      <c r="F458" s="519"/>
      <c r="G458" s="519"/>
      <c r="H458" s="519"/>
      <c r="I458" s="519">
        <v>-0.14658100000000007</v>
      </c>
      <c r="J458" s="519"/>
      <c r="K458" s="519"/>
      <c r="L458" s="519"/>
      <c r="M458" s="519"/>
      <c r="N458" s="519"/>
      <c r="O458" s="678" t="s">
        <v>680</v>
      </c>
      <c r="P458" t="s">
        <v>670</v>
      </c>
    </row>
    <row r="459" spans="1:16" x14ac:dyDescent="0.35">
      <c r="A459" t="s">
        <v>122</v>
      </c>
      <c r="B459" t="s">
        <v>478</v>
      </c>
      <c r="C459" t="s">
        <v>479</v>
      </c>
      <c r="D459" t="s">
        <v>170</v>
      </c>
      <c r="E459" t="s">
        <v>292</v>
      </c>
      <c r="F459" s="519"/>
      <c r="G459" s="519"/>
      <c r="H459" s="519"/>
      <c r="I459" s="519"/>
      <c r="J459" s="519"/>
      <c r="K459" s="519"/>
      <c r="L459" s="519"/>
      <c r="M459" s="519"/>
      <c r="N459" s="519"/>
    </row>
    <row r="460" spans="1:16" x14ac:dyDescent="0.35">
      <c r="A460" t="s">
        <v>122</v>
      </c>
      <c r="B460" t="s">
        <v>480</v>
      </c>
      <c r="C460" t="s">
        <v>481</v>
      </c>
      <c r="D460" t="s">
        <v>170</v>
      </c>
      <c r="E460" t="s">
        <v>292</v>
      </c>
      <c r="F460" s="519"/>
      <c r="G460" s="519"/>
      <c r="H460" s="519"/>
      <c r="I460" s="519"/>
      <c r="J460" s="519"/>
      <c r="K460" s="519"/>
      <c r="L460" s="519"/>
      <c r="M460" s="519"/>
      <c r="N460" s="519"/>
    </row>
    <row r="461" spans="1:16" x14ac:dyDescent="0.35">
      <c r="A461" t="s">
        <v>122</v>
      </c>
      <c r="B461" t="s">
        <v>482</v>
      </c>
      <c r="C461" t="s">
        <v>483</v>
      </c>
      <c r="D461" t="s">
        <v>170</v>
      </c>
      <c r="E461" t="s">
        <v>292</v>
      </c>
      <c r="F461" s="519"/>
      <c r="G461" s="519"/>
      <c r="H461" s="519"/>
      <c r="I461" s="519"/>
      <c r="J461" s="519"/>
      <c r="K461" s="519"/>
      <c r="L461" s="519"/>
      <c r="M461" s="519"/>
      <c r="N461" s="519"/>
    </row>
    <row r="462" spans="1:16" x14ac:dyDescent="0.35">
      <c r="A462" t="s">
        <v>122</v>
      </c>
      <c r="B462" t="s">
        <v>484</v>
      </c>
      <c r="C462" t="s">
        <v>485</v>
      </c>
      <c r="D462" t="s">
        <v>170</v>
      </c>
      <c r="E462" t="s">
        <v>292</v>
      </c>
      <c r="F462" s="519"/>
      <c r="G462" s="519"/>
      <c r="H462" s="519"/>
      <c r="I462" s="519"/>
      <c r="J462" s="519"/>
      <c r="K462" s="519"/>
      <c r="L462" s="519"/>
      <c r="M462" s="519"/>
      <c r="N462" s="519"/>
    </row>
    <row r="463" spans="1:16" x14ac:dyDescent="0.35">
      <c r="A463" t="s">
        <v>122</v>
      </c>
      <c r="B463" t="s">
        <v>486</v>
      </c>
      <c r="C463" t="s">
        <v>487</v>
      </c>
      <c r="D463" t="s">
        <v>170</v>
      </c>
      <c r="E463" t="s">
        <v>292</v>
      </c>
      <c r="F463" s="519"/>
      <c r="G463" s="519"/>
      <c r="H463" s="519"/>
      <c r="I463" s="519"/>
      <c r="J463" s="519"/>
      <c r="K463" s="519"/>
      <c r="L463" s="519"/>
      <c r="M463" s="519"/>
      <c r="N463" s="519"/>
    </row>
    <row r="464" spans="1:16" x14ac:dyDescent="0.35">
      <c r="A464" t="s">
        <v>122</v>
      </c>
      <c r="B464" t="s">
        <v>488</v>
      </c>
      <c r="C464" t="s">
        <v>489</v>
      </c>
      <c r="D464" t="s">
        <v>170</v>
      </c>
      <c r="E464" t="s">
        <v>292</v>
      </c>
      <c r="F464" s="519"/>
      <c r="G464" s="519"/>
      <c r="H464" s="519"/>
      <c r="I464" s="519">
        <v>-5.04E-2</v>
      </c>
      <c r="J464" s="519"/>
      <c r="K464" s="519"/>
      <c r="L464" s="519"/>
      <c r="M464" s="519"/>
      <c r="N464" s="519"/>
      <c r="O464" s="678" t="s">
        <v>680</v>
      </c>
      <c r="P464" t="s">
        <v>670</v>
      </c>
    </row>
    <row r="465" spans="1:16" x14ac:dyDescent="0.35">
      <c r="A465" t="s">
        <v>122</v>
      </c>
      <c r="B465" t="s">
        <v>490</v>
      </c>
      <c r="C465" t="s">
        <v>491</v>
      </c>
      <c r="D465" t="s">
        <v>170</v>
      </c>
      <c r="E465" t="s">
        <v>292</v>
      </c>
      <c r="F465" s="519"/>
      <c r="G465" s="519"/>
      <c r="H465" s="519"/>
      <c r="I465" s="519">
        <v>-5.04E-2</v>
      </c>
      <c r="J465" s="519"/>
      <c r="K465" s="519"/>
      <c r="L465" s="519"/>
      <c r="M465" s="519"/>
      <c r="N465" s="519"/>
      <c r="O465" s="678" t="s">
        <v>680</v>
      </c>
      <c r="P465" t="s">
        <v>670</v>
      </c>
    </row>
    <row r="466" spans="1:16" x14ac:dyDescent="0.35">
      <c r="A466" t="s">
        <v>122</v>
      </c>
      <c r="B466" t="s">
        <v>492</v>
      </c>
      <c r="C466" t="s">
        <v>493</v>
      </c>
      <c r="D466" t="s">
        <v>170</v>
      </c>
      <c r="E466" t="s">
        <v>292</v>
      </c>
      <c r="F466" s="519"/>
      <c r="G466" s="519"/>
      <c r="H466" s="519"/>
      <c r="I466" s="519"/>
      <c r="J466" s="519"/>
      <c r="K466" s="519"/>
      <c r="L466" s="519"/>
      <c r="M466" s="519"/>
      <c r="N466" s="519"/>
    </row>
    <row r="467" spans="1:16" x14ac:dyDescent="0.35">
      <c r="A467" t="s">
        <v>122</v>
      </c>
      <c r="B467" t="s">
        <v>494</v>
      </c>
      <c r="C467" t="s">
        <v>495</v>
      </c>
      <c r="D467" t="s">
        <v>170</v>
      </c>
      <c r="E467" t="s">
        <v>292</v>
      </c>
      <c r="F467" s="519"/>
      <c r="G467" s="519"/>
      <c r="H467" s="519"/>
      <c r="I467" s="519"/>
      <c r="J467" s="519"/>
      <c r="K467" s="519"/>
      <c r="L467" s="519"/>
      <c r="M467" s="519"/>
      <c r="N467" s="519"/>
    </row>
    <row r="468" spans="1:16" x14ac:dyDescent="0.35">
      <c r="A468" t="s">
        <v>122</v>
      </c>
      <c r="B468" t="s">
        <v>496</v>
      </c>
      <c r="C468" t="s">
        <v>497</v>
      </c>
      <c r="D468" t="s">
        <v>170</v>
      </c>
      <c r="E468" t="s">
        <v>292</v>
      </c>
      <c r="F468" s="519"/>
      <c r="G468" s="519"/>
      <c r="H468" s="519"/>
      <c r="I468" s="519"/>
      <c r="J468" s="519"/>
      <c r="K468" s="519"/>
      <c r="L468" s="519"/>
      <c r="M468" s="519"/>
      <c r="N468" s="519"/>
    </row>
    <row r="469" spans="1:16" x14ac:dyDescent="0.35">
      <c r="A469" t="s">
        <v>122</v>
      </c>
      <c r="B469" t="s">
        <v>498</v>
      </c>
      <c r="C469" t="s">
        <v>499</v>
      </c>
      <c r="D469" t="s">
        <v>170</v>
      </c>
      <c r="E469" t="s">
        <v>292</v>
      </c>
      <c r="F469" s="519"/>
      <c r="G469" s="519"/>
      <c r="H469" s="519"/>
      <c r="I469" s="519"/>
      <c r="J469" s="519"/>
      <c r="K469" s="519"/>
      <c r="L469" s="519"/>
      <c r="M469" s="519"/>
      <c r="N469" s="519"/>
    </row>
    <row r="470" spans="1:16" x14ac:dyDescent="0.35">
      <c r="A470" t="s">
        <v>122</v>
      </c>
      <c r="B470" t="s">
        <v>500</v>
      </c>
      <c r="C470" t="s">
        <v>501</v>
      </c>
      <c r="D470" t="s">
        <v>170</v>
      </c>
      <c r="E470" t="s">
        <v>292</v>
      </c>
      <c r="F470" s="519"/>
      <c r="G470" s="519"/>
      <c r="H470" s="519"/>
      <c r="I470" s="519"/>
      <c r="J470" s="519"/>
      <c r="K470" s="519"/>
      <c r="L470" s="519"/>
      <c r="M470" s="519"/>
      <c r="N470" s="519"/>
    </row>
    <row r="471" spans="1:16" x14ac:dyDescent="0.35">
      <c r="A471" t="s">
        <v>122</v>
      </c>
      <c r="B471" t="s">
        <v>502</v>
      </c>
      <c r="C471" t="s">
        <v>503</v>
      </c>
      <c r="D471" t="s">
        <v>170</v>
      </c>
      <c r="E471" t="s">
        <v>292</v>
      </c>
      <c r="F471" s="519"/>
      <c r="G471" s="519"/>
      <c r="H471" s="519"/>
      <c r="I471" s="519"/>
      <c r="J471" s="519"/>
      <c r="K471" s="519"/>
      <c r="L471" s="519"/>
      <c r="M471" s="519"/>
      <c r="N471" s="519"/>
    </row>
    <row r="472" spans="1:16" x14ac:dyDescent="0.35">
      <c r="A472" t="s">
        <v>122</v>
      </c>
      <c r="B472" t="s">
        <v>504</v>
      </c>
      <c r="C472" t="s">
        <v>505</v>
      </c>
      <c r="D472" t="s">
        <v>170</v>
      </c>
      <c r="E472" t="s">
        <v>292</v>
      </c>
      <c r="F472" s="519"/>
      <c r="G472" s="519"/>
      <c r="H472" s="519"/>
      <c r="I472" s="519"/>
      <c r="J472" s="519"/>
      <c r="K472" s="519"/>
      <c r="L472" s="519"/>
      <c r="M472" s="519"/>
      <c r="N472" s="519"/>
    </row>
    <row r="473" spans="1:16" x14ac:dyDescent="0.35">
      <c r="A473" t="s">
        <v>122</v>
      </c>
      <c r="B473" t="s">
        <v>506</v>
      </c>
      <c r="C473" t="s">
        <v>507</v>
      </c>
      <c r="D473" t="s">
        <v>170</v>
      </c>
      <c r="E473" t="s">
        <v>292</v>
      </c>
      <c r="F473" s="519"/>
      <c r="G473" s="519"/>
      <c r="H473" s="519"/>
      <c r="I473" s="519"/>
      <c r="J473" s="519"/>
      <c r="K473" s="519"/>
      <c r="L473" s="519"/>
      <c r="M473" s="519"/>
      <c r="N473" s="519"/>
    </row>
    <row r="474" spans="1:16" x14ac:dyDescent="0.35">
      <c r="A474" t="s">
        <v>122</v>
      </c>
      <c r="B474" t="s">
        <v>508</v>
      </c>
      <c r="C474" t="s">
        <v>509</v>
      </c>
      <c r="D474" t="s">
        <v>170</v>
      </c>
      <c r="E474" t="s">
        <v>292</v>
      </c>
      <c r="F474" s="519"/>
      <c r="G474" s="519"/>
      <c r="H474" s="519"/>
      <c r="I474" s="519"/>
      <c r="J474" s="519"/>
      <c r="K474" s="519"/>
      <c r="L474" s="519"/>
      <c r="M474" s="519"/>
      <c r="N474" s="519"/>
    </row>
    <row r="475" spans="1:16" x14ac:dyDescent="0.35">
      <c r="A475" t="s">
        <v>122</v>
      </c>
      <c r="B475" t="s">
        <v>510</v>
      </c>
      <c r="C475" t="s">
        <v>511</v>
      </c>
      <c r="D475" t="s">
        <v>170</v>
      </c>
      <c r="E475" t="s">
        <v>292</v>
      </c>
      <c r="F475" s="519"/>
      <c r="G475" s="519"/>
      <c r="H475" s="519"/>
      <c r="I475" s="519"/>
      <c r="J475" s="519"/>
      <c r="K475" s="519"/>
      <c r="L475" s="519"/>
      <c r="M475" s="519"/>
      <c r="N475" s="519"/>
    </row>
    <row r="476" spans="1:16" x14ac:dyDescent="0.35">
      <c r="A476" t="s">
        <v>122</v>
      </c>
      <c r="B476" t="s">
        <v>512</v>
      </c>
      <c r="C476" t="s">
        <v>513</v>
      </c>
      <c r="D476" t="s">
        <v>170</v>
      </c>
      <c r="E476" t="s">
        <v>292</v>
      </c>
      <c r="F476" s="519"/>
      <c r="G476" s="519"/>
      <c r="H476" s="519"/>
      <c r="I476" s="519"/>
      <c r="J476" s="519"/>
      <c r="K476" s="519"/>
      <c r="L476" s="519"/>
      <c r="M476" s="519"/>
      <c r="N476" s="519"/>
    </row>
    <row r="477" spans="1:16" x14ac:dyDescent="0.35">
      <c r="A477" t="s">
        <v>122</v>
      </c>
      <c r="B477" t="s">
        <v>514</v>
      </c>
      <c r="C477" t="s">
        <v>515</v>
      </c>
      <c r="D477" t="s">
        <v>170</v>
      </c>
      <c r="E477" t="s">
        <v>292</v>
      </c>
      <c r="F477" s="519"/>
      <c r="G477" s="519"/>
      <c r="H477" s="519"/>
      <c r="I477" s="519"/>
      <c r="J477" s="519"/>
      <c r="K477" s="519"/>
      <c r="L477" s="519"/>
      <c r="M477" s="519"/>
      <c r="N477" s="519"/>
    </row>
    <row r="478" spans="1:16" x14ac:dyDescent="0.35">
      <c r="A478" t="s">
        <v>122</v>
      </c>
      <c r="B478" t="s">
        <v>516</v>
      </c>
      <c r="C478" t="s">
        <v>517</v>
      </c>
      <c r="D478" t="s">
        <v>170</v>
      </c>
      <c r="E478" t="s">
        <v>292</v>
      </c>
      <c r="F478" s="519"/>
      <c r="G478" s="519"/>
      <c r="H478" s="519"/>
      <c r="I478" s="519"/>
      <c r="J478" s="519"/>
      <c r="K478" s="519"/>
      <c r="L478" s="519"/>
      <c r="M478" s="519"/>
      <c r="N478" s="519"/>
    </row>
    <row r="479" spans="1:16" x14ac:dyDescent="0.35">
      <c r="A479" t="s">
        <v>122</v>
      </c>
      <c r="B479" t="s">
        <v>518</v>
      </c>
      <c r="C479" t="s">
        <v>519</v>
      </c>
      <c r="D479" t="s">
        <v>170</v>
      </c>
      <c r="E479" t="s">
        <v>292</v>
      </c>
      <c r="F479" s="519"/>
      <c r="G479" s="519"/>
      <c r="H479" s="519"/>
      <c r="I479" s="519"/>
      <c r="J479" s="519"/>
      <c r="K479" s="519"/>
      <c r="L479" s="519"/>
      <c r="M479" s="519"/>
      <c r="N479" s="519"/>
    </row>
    <row r="480" spans="1:16" x14ac:dyDescent="0.35">
      <c r="A480" t="s">
        <v>122</v>
      </c>
      <c r="B480" t="s">
        <v>520</v>
      </c>
      <c r="C480" t="s">
        <v>521</v>
      </c>
      <c r="D480" t="s">
        <v>170</v>
      </c>
      <c r="E480" t="s">
        <v>292</v>
      </c>
      <c r="F480" s="519"/>
      <c r="G480" s="519"/>
      <c r="H480" s="519"/>
      <c r="I480" s="519"/>
      <c r="J480" s="519"/>
      <c r="K480" s="519"/>
      <c r="L480" s="519"/>
      <c r="M480" s="519"/>
      <c r="N480" s="519"/>
    </row>
    <row r="481" spans="1:14" x14ac:dyDescent="0.35">
      <c r="A481" t="s">
        <v>122</v>
      </c>
      <c r="B481" t="s">
        <v>522</v>
      </c>
      <c r="C481" t="s">
        <v>523</v>
      </c>
      <c r="D481" t="s">
        <v>170</v>
      </c>
      <c r="E481" t="s">
        <v>292</v>
      </c>
      <c r="F481" s="519"/>
      <c r="G481" s="519"/>
      <c r="H481" s="519"/>
      <c r="I481" s="519"/>
      <c r="J481" s="519"/>
      <c r="K481" s="519"/>
      <c r="L481" s="519"/>
      <c r="M481" s="519"/>
      <c r="N481" s="519"/>
    </row>
    <row r="482" spans="1:14" x14ac:dyDescent="0.35">
      <c r="A482" t="s">
        <v>122</v>
      </c>
      <c r="B482" t="s">
        <v>524</v>
      </c>
      <c r="C482" t="s">
        <v>525</v>
      </c>
      <c r="D482" t="s">
        <v>170</v>
      </c>
      <c r="E482" t="s">
        <v>292</v>
      </c>
      <c r="F482" s="519"/>
      <c r="G482" s="519"/>
      <c r="H482" s="519"/>
      <c r="I482" s="519"/>
      <c r="J482" s="519"/>
      <c r="K482" s="519"/>
      <c r="L482" s="519"/>
      <c r="M482" s="519"/>
      <c r="N482" s="519"/>
    </row>
    <row r="483" spans="1:14" x14ac:dyDescent="0.35">
      <c r="A483" t="s">
        <v>122</v>
      </c>
      <c r="B483" t="s">
        <v>526</v>
      </c>
      <c r="C483" t="s">
        <v>527</v>
      </c>
      <c r="D483" t="s">
        <v>170</v>
      </c>
      <c r="E483" t="s">
        <v>292</v>
      </c>
      <c r="F483" s="519"/>
      <c r="G483" s="519"/>
      <c r="H483" s="519"/>
      <c r="I483" s="519"/>
      <c r="J483" s="519"/>
      <c r="K483" s="519"/>
      <c r="L483" s="519"/>
      <c r="M483" s="519"/>
      <c r="N483" s="519"/>
    </row>
    <row r="484" spans="1:14" x14ac:dyDescent="0.35">
      <c r="A484" t="s">
        <v>122</v>
      </c>
      <c r="B484" t="s">
        <v>528</v>
      </c>
      <c r="C484" t="s">
        <v>529</v>
      </c>
      <c r="D484" t="s">
        <v>170</v>
      </c>
      <c r="E484" t="s">
        <v>292</v>
      </c>
      <c r="F484" s="519"/>
      <c r="G484" s="519"/>
      <c r="H484" s="519"/>
      <c r="I484" s="519"/>
      <c r="J484" s="519"/>
      <c r="K484" s="519"/>
      <c r="L484" s="519"/>
      <c r="M484" s="519"/>
      <c r="N484" s="519"/>
    </row>
    <row r="485" spans="1:14" x14ac:dyDescent="0.35">
      <c r="A485" t="s">
        <v>122</v>
      </c>
      <c r="B485" t="s">
        <v>530</v>
      </c>
      <c r="C485" t="s">
        <v>531</v>
      </c>
      <c r="D485" t="s">
        <v>170</v>
      </c>
      <c r="E485" t="s">
        <v>292</v>
      </c>
      <c r="F485" s="519"/>
      <c r="G485" s="519"/>
      <c r="H485" s="519"/>
      <c r="I485" s="519"/>
      <c r="J485" s="519"/>
      <c r="K485" s="519"/>
      <c r="L485" s="519"/>
      <c r="M485" s="519"/>
      <c r="N485" s="519"/>
    </row>
    <row r="486" spans="1:14" x14ac:dyDescent="0.35">
      <c r="A486" t="s">
        <v>122</v>
      </c>
      <c r="B486" t="s">
        <v>532</v>
      </c>
      <c r="C486" t="s">
        <v>533</v>
      </c>
      <c r="D486" t="s">
        <v>170</v>
      </c>
      <c r="E486" t="s">
        <v>292</v>
      </c>
      <c r="F486" s="519"/>
      <c r="G486" s="519"/>
      <c r="H486" s="519"/>
      <c r="I486" s="519"/>
      <c r="J486" s="519"/>
      <c r="K486" s="519"/>
      <c r="L486" s="519"/>
      <c r="M486" s="519"/>
      <c r="N486" s="519"/>
    </row>
    <row r="487" spans="1:14" x14ac:dyDescent="0.35">
      <c r="A487" t="s">
        <v>122</v>
      </c>
      <c r="B487" t="s">
        <v>534</v>
      </c>
      <c r="C487" t="s">
        <v>535</v>
      </c>
      <c r="D487" t="s">
        <v>170</v>
      </c>
      <c r="E487" t="s">
        <v>292</v>
      </c>
      <c r="F487" s="519"/>
      <c r="G487" s="519"/>
      <c r="H487" s="519"/>
      <c r="I487" s="519"/>
      <c r="J487" s="519"/>
      <c r="K487" s="519"/>
      <c r="L487" s="519"/>
      <c r="M487" s="519"/>
      <c r="N487" s="519"/>
    </row>
    <row r="488" spans="1:14" x14ac:dyDescent="0.35">
      <c r="A488" t="s">
        <v>122</v>
      </c>
      <c r="B488" t="s">
        <v>536</v>
      </c>
      <c r="C488" t="s">
        <v>537</v>
      </c>
      <c r="D488" t="s">
        <v>170</v>
      </c>
      <c r="E488" t="s">
        <v>292</v>
      </c>
      <c r="F488" s="519"/>
      <c r="G488" s="519"/>
      <c r="H488" s="519"/>
      <c r="I488" s="519"/>
      <c r="J488" s="519"/>
      <c r="K488" s="519"/>
      <c r="L488" s="519"/>
      <c r="M488" s="519"/>
      <c r="N488" s="519"/>
    </row>
    <row r="489" spans="1:14" x14ac:dyDescent="0.35">
      <c r="A489" t="s">
        <v>122</v>
      </c>
      <c r="B489" t="s">
        <v>538</v>
      </c>
      <c r="C489" t="s">
        <v>539</v>
      </c>
      <c r="D489" t="s">
        <v>170</v>
      </c>
      <c r="E489" t="s">
        <v>292</v>
      </c>
      <c r="F489" s="519"/>
      <c r="G489" s="519"/>
      <c r="H489" s="519"/>
      <c r="I489" s="519"/>
      <c r="J489" s="519"/>
      <c r="K489" s="519"/>
      <c r="L489" s="519"/>
      <c r="M489" s="519"/>
      <c r="N489" s="519"/>
    </row>
    <row r="490" spans="1:14" x14ac:dyDescent="0.35">
      <c r="A490" t="s">
        <v>122</v>
      </c>
      <c r="B490" t="s">
        <v>540</v>
      </c>
      <c r="C490" t="s">
        <v>541</v>
      </c>
      <c r="D490" t="s">
        <v>170</v>
      </c>
      <c r="E490" t="s">
        <v>292</v>
      </c>
      <c r="F490" s="519"/>
      <c r="G490" s="519"/>
      <c r="H490" s="519"/>
      <c r="I490" s="519"/>
      <c r="J490" s="519"/>
      <c r="K490" s="519"/>
      <c r="L490" s="519"/>
      <c r="M490" s="519"/>
      <c r="N490" s="519"/>
    </row>
    <row r="491" spans="1:14" x14ac:dyDescent="0.35">
      <c r="A491" t="s">
        <v>122</v>
      </c>
      <c r="B491" t="s">
        <v>542</v>
      </c>
      <c r="C491" t="s">
        <v>543</v>
      </c>
      <c r="D491" t="s">
        <v>170</v>
      </c>
      <c r="E491" t="s">
        <v>292</v>
      </c>
      <c r="F491" s="519"/>
      <c r="G491" s="519"/>
      <c r="H491" s="519"/>
      <c r="I491" s="519"/>
      <c r="J491" s="519"/>
      <c r="K491" s="519"/>
      <c r="L491" s="519"/>
      <c r="M491" s="519"/>
      <c r="N491" s="519"/>
    </row>
    <row r="492" spans="1:14" x14ac:dyDescent="0.35">
      <c r="A492" t="s">
        <v>122</v>
      </c>
      <c r="B492" t="s">
        <v>544</v>
      </c>
      <c r="C492" t="s">
        <v>545</v>
      </c>
      <c r="D492" t="s">
        <v>170</v>
      </c>
      <c r="E492" t="s">
        <v>292</v>
      </c>
      <c r="F492" s="519"/>
      <c r="G492" s="519"/>
      <c r="H492" s="519"/>
      <c r="I492" s="519"/>
      <c r="J492" s="519"/>
      <c r="K492" s="519"/>
      <c r="L492" s="519"/>
      <c r="M492" s="519"/>
      <c r="N492" s="519"/>
    </row>
    <row r="493" spans="1:14" x14ac:dyDescent="0.35">
      <c r="A493" t="s">
        <v>122</v>
      </c>
      <c r="B493" t="s">
        <v>546</v>
      </c>
      <c r="C493" t="s">
        <v>547</v>
      </c>
      <c r="D493" t="s">
        <v>170</v>
      </c>
      <c r="E493" t="s">
        <v>292</v>
      </c>
    </row>
    <row r="494" spans="1:14" x14ac:dyDescent="0.35">
      <c r="A494" t="s">
        <v>122</v>
      </c>
      <c r="B494" t="s">
        <v>548</v>
      </c>
      <c r="C494" t="s">
        <v>549</v>
      </c>
      <c r="D494" t="s">
        <v>170</v>
      </c>
      <c r="E494" t="s">
        <v>292</v>
      </c>
      <c r="F494" s="519"/>
      <c r="G494" s="519"/>
      <c r="H494" s="519"/>
      <c r="I494" s="519"/>
      <c r="J494" s="519"/>
      <c r="K494" s="519"/>
      <c r="L494" s="519"/>
      <c r="M494" s="519"/>
      <c r="N494" s="519"/>
    </row>
    <row r="495" spans="1:14" x14ac:dyDescent="0.35">
      <c r="A495" t="s">
        <v>122</v>
      </c>
      <c r="B495" t="s">
        <v>550</v>
      </c>
      <c r="C495" t="s">
        <v>551</v>
      </c>
      <c r="D495" t="s">
        <v>170</v>
      </c>
      <c r="E495" t="s">
        <v>292</v>
      </c>
      <c r="F495" s="519"/>
      <c r="G495" s="519"/>
      <c r="H495" s="519"/>
      <c r="I495" s="519"/>
      <c r="J495" s="519"/>
      <c r="K495" s="519"/>
      <c r="L495" s="519"/>
      <c r="M495" s="519"/>
      <c r="N495" s="519"/>
    </row>
    <row r="496" spans="1:14" x14ac:dyDescent="0.35">
      <c r="A496" t="s">
        <v>122</v>
      </c>
      <c r="B496" t="s">
        <v>552</v>
      </c>
      <c r="C496" t="s">
        <v>553</v>
      </c>
      <c r="D496" t="s">
        <v>170</v>
      </c>
      <c r="E496" t="s">
        <v>292</v>
      </c>
      <c r="F496" s="519"/>
      <c r="G496" s="519"/>
      <c r="H496" s="519"/>
      <c r="I496" s="519"/>
      <c r="J496" s="519"/>
      <c r="K496" s="519"/>
      <c r="L496" s="519"/>
      <c r="M496" s="519"/>
      <c r="N496" s="519"/>
    </row>
    <row r="497" spans="1:14" x14ac:dyDescent="0.35">
      <c r="A497" t="s">
        <v>122</v>
      </c>
      <c r="B497" t="s">
        <v>554</v>
      </c>
      <c r="C497" t="s">
        <v>555</v>
      </c>
      <c r="D497" t="s">
        <v>170</v>
      </c>
      <c r="E497" t="s">
        <v>292</v>
      </c>
      <c r="F497" s="519"/>
      <c r="G497" s="519"/>
      <c r="H497" s="519"/>
      <c r="I497" s="519"/>
      <c r="J497" s="519"/>
      <c r="K497" s="519"/>
      <c r="L497" s="519"/>
      <c r="M497" s="519"/>
      <c r="N497" s="519"/>
    </row>
    <row r="498" spans="1:14" x14ac:dyDescent="0.35">
      <c r="A498" t="s">
        <v>122</v>
      </c>
      <c r="B498" t="s">
        <v>556</v>
      </c>
      <c r="C498" t="s">
        <v>557</v>
      </c>
      <c r="D498" t="s">
        <v>170</v>
      </c>
      <c r="E498" t="s">
        <v>292</v>
      </c>
      <c r="F498" s="519"/>
      <c r="G498" s="519"/>
      <c r="H498" s="519"/>
      <c r="I498" s="519"/>
      <c r="J498" s="519"/>
      <c r="K498" s="519"/>
      <c r="L498" s="519"/>
      <c r="M498" s="519"/>
      <c r="N498" s="519"/>
    </row>
    <row r="499" spans="1:14" x14ac:dyDescent="0.35">
      <c r="A499" t="s">
        <v>122</v>
      </c>
      <c r="B499" t="s">
        <v>558</v>
      </c>
      <c r="C499" t="s">
        <v>559</v>
      </c>
      <c r="D499" t="s">
        <v>170</v>
      </c>
      <c r="E499" t="s">
        <v>292</v>
      </c>
    </row>
    <row r="500" spans="1:14" x14ac:dyDescent="0.35">
      <c r="A500" t="s">
        <v>122</v>
      </c>
      <c r="B500" t="s">
        <v>560</v>
      </c>
      <c r="C500" t="s">
        <v>561</v>
      </c>
      <c r="D500" t="s">
        <v>170</v>
      </c>
      <c r="E500" t="s">
        <v>292</v>
      </c>
      <c r="F500" s="519"/>
      <c r="G500" s="519"/>
      <c r="H500" s="519"/>
      <c r="I500" s="519"/>
      <c r="J500" s="519"/>
      <c r="K500" s="519"/>
      <c r="L500" s="519"/>
      <c r="M500" s="519"/>
      <c r="N500" s="519"/>
    </row>
    <row r="501" spans="1:14" x14ac:dyDescent="0.35">
      <c r="A501" t="s">
        <v>122</v>
      </c>
      <c r="B501" t="s">
        <v>562</v>
      </c>
      <c r="C501" t="s">
        <v>563</v>
      </c>
      <c r="D501" t="s">
        <v>170</v>
      </c>
      <c r="E501" t="s">
        <v>292</v>
      </c>
      <c r="F501" s="519"/>
      <c r="G501" s="519"/>
      <c r="H501" s="519"/>
      <c r="I501" s="519"/>
      <c r="J501" s="519"/>
      <c r="K501" s="519"/>
      <c r="L501" s="519"/>
      <c r="M501" s="519"/>
      <c r="N501" s="519"/>
    </row>
    <row r="502" spans="1:14" x14ac:dyDescent="0.35">
      <c r="A502" t="s">
        <v>122</v>
      </c>
      <c r="B502" t="s">
        <v>564</v>
      </c>
      <c r="C502" t="s">
        <v>565</v>
      </c>
      <c r="D502" t="s">
        <v>170</v>
      </c>
      <c r="E502" t="s">
        <v>292</v>
      </c>
      <c r="F502" s="519"/>
      <c r="G502" s="519"/>
      <c r="H502" s="519"/>
      <c r="I502" s="519"/>
      <c r="J502" s="519"/>
      <c r="K502" s="519"/>
      <c r="L502" s="519"/>
      <c r="M502" s="519"/>
      <c r="N502" s="519"/>
    </row>
    <row r="503" spans="1:14" x14ac:dyDescent="0.35">
      <c r="A503" t="s">
        <v>122</v>
      </c>
      <c r="B503" t="s">
        <v>566</v>
      </c>
      <c r="C503" t="s">
        <v>567</v>
      </c>
      <c r="D503" t="s">
        <v>170</v>
      </c>
      <c r="E503" t="s">
        <v>292</v>
      </c>
      <c r="F503" s="519"/>
      <c r="G503" s="519"/>
      <c r="H503" s="519"/>
      <c r="I503" s="519"/>
      <c r="J503" s="519"/>
      <c r="K503" s="519"/>
      <c r="L503" s="519"/>
      <c r="M503" s="519"/>
      <c r="N503" s="519"/>
    </row>
    <row r="504" spans="1:14" x14ac:dyDescent="0.35">
      <c r="A504" t="s">
        <v>122</v>
      </c>
      <c r="B504" t="s">
        <v>568</v>
      </c>
      <c r="C504" t="s">
        <v>569</v>
      </c>
      <c r="D504" t="s">
        <v>170</v>
      </c>
      <c r="E504" t="s">
        <v>292</v>
      </c>
      <c r="F504" s="519"/>
      <c r="G504" s="519"/>
      <c r="H504" s="519"/>
      <c r="I504" s="519"/>
      <c r="J504" s="519"/>
      <c r="K504" s="519"/>
      <c r="L504" s="519"/>
      <c r="M504" s="519"/>
      <c r="N504" s="519"/>
    </row>
    <row r="505" spans="1:14" x14ac:dyDescent="0.35">
      <c r="A505" t="s">
        <v>122</v>
      </c>
      <c r="B505" t="s">
        <v>570</v>
      </c>
      <c r="C505" t="s">
        <v>571</v>
      </c>
      <c r="D505" t="s">
        <v>170</v>
      </c>
      <c r="E505" t="s">
        <v>292</v>
      </c>
    </row>
    <row r="506" spans="1:14" x14ac:dyDescent="0.35">
      <c r="A506" t="s">
        <v>122</v>
      </c>
      <c r="B506" t="s">
        <v>572</v>
      </c>
      <c r="C506" t="s">
        <v>573</v>
      </c>
      <c r="D506" t="s">
        <v>170</v>
      </c>
      <c r="E506" t="s">
        <v>292</v>
      </c>
      <c r="F506" s="519"/>
      <c r="G506" s="519"/>
      <c r="H506" s="519"/>
      <c r="I506" s="519"/>
      <c r="J506" s="519"/>
      <c r="K506" s="519"/>
      <c r="L506" s="519"/>
      <c r="M506" s="519"/>
      <c r="N506" s="519"/>
    </row>
    <row r="507" spans="1:14" x14ac:dyDescent="0.35">
      <c r="A507" t="s">
        <v>122</v>
      </c>
      <c r="B507" t="s">
        <v>574</v>
      </c>
      <c r="C507" t="s">
        <v>575</v>
      </c>
      <c r="D507" t="s">
        <v>170</v>
      </c>
      <c r="E507" t="s">
        <v>292</v>
      </c>
      <c r="F507" s="519"/>
      <c r="G507" s="519"/>
      <c r="H507" s="519"/>
      <c r="I507" s="519"/>
      <c r="J507" s="519"/>
      <c r="K507" s="519"/>
      <c r="L507" s="519"/>
      <c r="M507" s="519"/>
      <c r="N507" s="519"/>
    </row>
    <row r="508" spans="1:14" x14ac:dyDescent="0.35">
      <c r="A508" t="s">
        <v>122</v>
      </c>
      <c r="B508" t="s">
        <v>576</v>
      </c>
      <c r="C508" t="s">
        <v>577</v>
      </c>
      <c r="D508" t="s">
        <v>170</v>
      </c>
      <c r="E508" t="s">
        <v>292</v>
      </c>
      <c r="F508" s="519"/>
      <c r="G508" s="519"/>
      <c r="H508" s="519"/>
      <c r="I508" s="519"/>
      <c r="J508" s="519"/>
      <c r="K508" s="519"/>
      <c r="L508" s="519"/>
      <c r="M508" s="519"/>
      <c r="N508" s="519"/>
    </row>
    <row r="509" spans="1:14" x14ac:dyDescent="0.35">
      <c r="A509" t="s">
        <v>122</v>
      </c>
      <c r="B509" t="s">
        <v>578</v>
      </c>
      <c r="C509" t="s">
        <v>579</v>
      </c>
      <c r="D509" t="s">
        <v>170</v>
      </c>
      <c r="E509" t="s">
        <v>292</v>
      </c>
      <c r="F509" s="519"/>
      <c r="G509" s="519"/>
      <c r="H509" s="519"/>
      <c r="I509" s="519"/>
      <c r="J509" s="519"/>
      <c r="K509" s="519"/>
      <c r="L509" s="519"/>
      <c r="M509" s="519"/>
      <c r="N509" s="519"/>
    </row>
    <row r="510" spans="1:14" x14ac:dyDescent="0.35">
      <c r="A510" t="s">
        <v>122</v>
      </c>
      <c r="B510" t="s">
        <v>580</v>
      </c>
      <c r="C510" t="s">
        <v>581</v>
      </c>
      <c r="D510" t="s">
        <v>170</v>
      </c>
      <c r="E510" t="s">
        <v>292</v>
      </c>
      <c r="F510" s="519"/>
      <c r="G510" s="519"/>
      <c r="H510" s="519"/>
      <c r="I510" s="519"/>
      <c r="J510" s="519"/>
      <c r="K510" s="519"/>
      <c r="L510" s="519"/>
      <c r="M510" s="519"/>
      <c r="N510" s="519"/>
    </row>
    <row r="511" spans="1:14" x14ac:dyDescent="0.35">
      <c r="A511" t="s">
        <v>122</v>
      </c>
      <c r="B511" t="s">
        <v>582</v>
      </c>
      <c r="C511" t="s">
        <v>583</v>
      </c>
      <c r="D511" t="s">
        <v>170</v>
      </c>
      <c r="E511" t="s">
        <v>292</v>
      </c>
      <c r="F511" s="519"/>
      <c r="G511" s="519"/>
      <c r="H511" s="519"/>
      <c r="I511" s="519"/>
      <c r="J511" s="519"/>
      <c r="K511" s="519"/>
      <c r="L511" s="519"/>
      <c r="M511" s="519"/>
      <c r="N511" s="519"/>
    </row>
    <row r="512" spans="1:14" x14ac:dyDescent="0.35">
      <c r="A512" t="s">
        <v>122</v>
      </c>
      <c r="B512" t="s">
        <v>584</v>
      </c>
      <c r="C512" t="s">
        <v>585</v>
      </c>
      <c r="D512" t="s">
        <v>170</v>
      </c>
      <c r="E512" t="s">
        <v>292</v>
      </c>
      <c r="F512" s="519"/>
      <c r="G512" s="519"/>
      <c r="H512" s="519"/>
      <c r="I512" s="519"/>
      <c r="J512" s="519"/>
      <c r="K512" s="519"/>
      <c r="L512" s="519"/>
      <c r="M512" s="519"/>
      <c r="N512" s="519"/>
    </row>
    <row r="513" spans="1:14" x14ac:dyDescent="0.35">
      <c r="A513" t="s">
        <v>122</v>
      </c>
      <c r="B513" t="s">
        <v>586</v>
      </c>
      <c r="C513" t="s">
        <v>587</v>
      </c>
      <c r="D513" t="s">
        <v>170</v>
      </c>
      <c r="E513" t="s">
        <v>292</v>
      </c>
      <c r="F513" s="519"/>
      <c r="G513" s="519"/>
      <c r="H513" s="519"/>
      <c r="I513" s="519"/>
      <c r="J513" s="519"/>
      <c r="K513" s="519"/>
      <c r="L513" s="519"/>
      <c r="M513" s="519"/>
      <c r="N513" s="519"/>
    </row>
    <row r="514" spans="1:14" x14ac:dyDescent="0.35">
      <c r="A514" t="s">
        <v>122</v>
      </c>
      <c r="B514" t="s">
        <v>588</v>
      </c>
      <c r="C514" t="s">
        <v>589</v>
      </c>
      <c r="D514" t="s">
        <v>170</v>
      </c>
      <c r="E514" t="s">
        <v>292</v>
      </c>
    </row>
    <row r="515" spans="1:14" x14ac:dyDescent="0.35">
      <c r="A515" t="s">
        <v>122</v>
      </c>
      <c r="B515" t="s">
        <v>590</v>
      </c>
      <c r="C515" t="s">
        <v>591</v>
      </c>
      <c r="D515" t="s">
        <v>170</v>
      </c>
      <c r="E515" t="s">
        <v>292</v>
      </c>
    </row>
    <row r="516" spans="1:14" x14ac:dyDescent="0.35">
      <c r="A516" t="s">
        <v>122</v>
      </c>
      <c r="B516" t="s">
        <v>592</v>
      </c>
      <c r="C516" t="s">
        <v>593</v>
      </c>
      <c r="D516" t="s">
        <v>170</v>
      </c>
      <c r="E516" t="s">
        <v>292</v>
      </c>
      <c r="F516" s="519"/>
      <c r="G516" s="519"/>
      <c r="H516" s="519"/>
      <c r="I516" s="519"/>
      <c r="J516" s="519"/>
      <c r="K516" s="519"/>
      <c r="L516" s="519"/>
      <c r="M516" s="519"/>
      <c r="N516" s="519"/>
    </row>
    <row r="517" spans="1:14" x14ac:dyDescent="0.35">
      <c r="A517" t="s">
        <v>122</v>
      </c>
      <c r="B517" t="s">
        <v>594</v>
      </c>
      <c r="C517" t="s">
        <v>595</v>
      </c>
      <c r="D517" t="s">
        <v>170</v>
      </c>
      <c r="E517" t="s">
        <v>292</v>
      </c>
      <c r="F517" s="519"/>
      <c r="G517" s="519"/>
      <c r="H517" s="519"/>
      <c r="I517" s="519"/>
      <c r="J517" s="519"/>
      <c r="K517" s="519"/>
      <c r="L517" s="519"/>
      <c r="M517" s="519"/>
      <c r="N517" s="519"/>
    </row>
    <row r="518" spans="1:14" x14ac:dyDescent="0.35">
      <c r="A518" t="s">
        <v>122</v>
      </c>
      <c r="B518" t="s">
        <v>596</v>
      </c>
      <c r="C518" t="s">
        <v>597</v>
      </c>
      <c r="D518" t="s">
        <v>170</v>
      </c>
      <c r="E518" t="s">
        <v>292</v>
      </c>
      <c r="F518" s="519"/>
      <c r="G518" s="519"/>
      <c r="H518" s="519"/>
      <c r="I518" s="519"/>
      <c r="J518" s="519"/>
      <c r="K518" s="519"/>
      <c r="L518" s="519"/>
      <c r="M518" s="519"/>
      <c r="N518" s="519"/>
    </row>
    <row r="519" spans="1:14" x14ac:dyDescent="0.35">
      <c r="A519" t="s">
        <v>122</v>
      </c>
      <c r="B519" t="s">
        <v>598</v>
      </c>
      <c r="C519" t="s">
        <v>599</v>
      </c>
      <c r="D519" t="s">
        <v>170</v>
      </c>
      <c r="E519" t="s">
        <v>292</v>
      </c>
      <c r="F519" s="519"/>
      <c r="G519" s="519"/>
      <c r="H519" s="519"/>
      <c r="I519" s="519"/>
      <c r="J519" s="519"/>
      <c r="K519" s="519"/>
      <c r="L519" s="519"/>
      <c r="M519" s="519"/>
      <c r="N519" s="519"/>
    </row>
    <row r="520" spans="1:14" x14ac:dyDescent="0.35">
      <c r="A520" t="s">
        <v>122</v>
      </c>
      <c r="B520" t="s">
        <v>600</v>
      </c>
      <c r="C520" t="s">
        <v>601</v>
      </c>
      <c r="D520" t="s">
        <v>170</v>
      </c>
      <c r="E520" t="s">
        <v>292</v>
      </c>
      <c r="F520" s="519"/>
      <c r="G520" s="519"/>
      <c r="H520" s="519"/>
      <c r="I520" s="519"/>
      <c r="J520" s="519"/>
      <c r="K520" s="519"/>
      <c r="L520" s="519"/>
      <c r="M520" s="519"/>
      <c r="N520" s="519"/>
    </row>
    <row r="521" spans="1:14" x14ac:dyDescent="0.35">
      <c r="A521" t="s">
        <v>122</v>
      </c>
      <c r="B521" t="s">
        <v>602</v>
      </c>
      <c r="C521" t="s">
        <v>603</v>
      </c>
      <c r="D521" t="s">
        <v>170</v>
      </c>
      <c r="E521" t="s">
        <v>292</v>
      </c>
      <c r="F521" s="519"/>
      <c r="G521" s="519"/>
      <c r="H521" s="519"/>
      <c r="I521" s="519"/>
      <c r="J521" s="519"/>
      <c r="K521" s="519"/>
      <c r="L521" s="519"/>
      <c r="M521" s="519"/>
      <c r="N521" s="519"/>
    </row>
    <row r="522" spans="1:14" x14ac:dyDescent="0.35">
      <c r="A522" t="s">
        <v>122</v>
      </c>
      <c r="B522" t="s">
        <v>604</v>
      </c>
      <c r="C522" t="s">
        <v>605</v>
      </c>
      <c r="D522" t="s">
        <v>170</v>
      </c>
      <c r="E522" t="s">
        <v>292</v>
      </c>
      <c r="F522" s="519"/>
      <c r="G522" s="519"/>
      <c r="H522" s="519"/>
      <c r="I522" s="519"/>
      <c r="J522" s="519"/>
      <c r="K522" s="519"/>
      <c r="L522" s="519"/>
      <c r="M522" s="519"/>
      <c r="N522" s="519"/>
    </row>
    <row r="523" spans="1:14" x14ac:dyDescent="0.35">
      <c r="A523" t="s">
        <v>122</v>
      </c>
      <c r="B523" t="s">
        <v>606</v>
      </c>
      <c r="C523" t="s">
        <v>607</v>
      </c>
      <c r="D523" t="s">
        <v>170</v>
      </c>
      <c r="E523" t="s">
        <v>292</v>
      </c>
      <c r="F523" s="519"/>
      <c r="G523" s="519"/>
      <c r="H523" s="519"/>
      <c r="I523" s="519"/>
      <c r="J523" s="519"/>
      <c r="K523" s="519"/>
      <c r="L523" s="519"/>
      <c r="M523" s="519"/>
      <c r="N523" s="519"/>
    </row>
    <row r="524" spans="1:14" x14ac:dyDescent="0.35">
      <c r="A524" t="s">
        <v>122</v>
      </c>
      <c r="B524" t="s">
        <v>608</v>
      </c>
      <c r="C524" t="s">
        <v>609</v>
      </c>
      <c r="D524" t="s">
        <v>170</v>
      </c>
      <c r="E524" t="s">
        <v>292</v>
      </c>
      <c r="F524" s="519"/>
      <c r="G524" s="519"/>
      <c r="H524" s="519"/>
      <c r="I524" s="519"/>
      <c r="J524" s="519"/>
      <c r="K524" s="519"/>
      <c r="L524" s="519"/>
      <c r="M524" s="519"/>
      <c r="N524" s="519"/>
    </row>
    <row r="525" spans="1:14" x14ac:dyDescent="0.35">
      <c r="A525" t="s">
        <v>122</v>
      </c>
      <c r="B525" t="s">
        <v>610</v>
      </c>
      <c r="C525" t="s">
        <v>611</v>
      </c>
      <c r="D525" t="s">
        <v>170</v>
      </c>
      <c r="E525" t="s">
        <v>292</v>
      </c>
      <c r="F525" s="519"/>
      <c r="G525" s="519"/>
      <c r="H525" s="519"/>
      <c r="I525" s="519"/>
      <c r="J525" s="519"/>
      <c r="K525" s="519"/>
      <c r="L525" s="519"/>
      <c r="M525" s="519"/>
      <c r="N525" s="519"/>
    </row>
    <row r="526" spans="1:14" x14ac:dyDescent="0.35">
      <c r="A526" t="s">
        <v>122</v>
      </c>
      <c r="B526" t="s">
        <v>612</v>
      </c>
      <c r="C526" t="s">
        <v>613</v>
      </c>
      <c r="D526" t="s">
        <v>170</v>
      </c>
      <c r="E526" t="s">
        <v>292</v>
      </c>
      <c r="F526" s="517"/>
      <c r="G526" s="517"/>
      <c r="H526" s="517"/>
      <c r="I526" s="517"/>
      <c r="J526" s="517"/>
      <c r="K526" s="517"/>
      <c r="L526" s="517"/>
      <c r="M526" s="517"/>
      <c r="N526" s="517"/>
    </row>
    <row r="527" spans="1:14" x14ac:dyDescent="0.35">
      <c r="A527" t="s">
        <v>122</v>
      </c>
      <c r="B527" t="s">
        <v>614</v>
      </c>
      <c r="C527" t="s">
        <v>615</v>
      </c>
      <c r="D527" t="s">
        <v>170</v>
      </c>
      <c r="E527" t="s">
        <v>292</v>
      </c>
      <c r="F527" s="517"/>
      <c r="G527" s="517"/>
      <c r="H527" s="517"/>
      <c r="I527" s="517"/>
      <c r="J527" s="517"/>
      <c r="K527" s="517"/>
      <c r="L527" s="517"/>
      <c r="M527" s="517"/>
      <c r="N527" s="517"/>
    </row>
    <row r="528" spans="1:14" x14ac:dyDescent="0.35">
      <c r="A528" t="s">
        <v>122</v>
      </c>
      <c r="B528" t="s">
        <v>616</v>
      </c>
      <c r="C528" t="s">
        <v>617</v>
      </c>
      <c r="D528" t="s">
        <v>424</v>
      </c>
      <c r="E528" t="s">
        <v>292</v>
      </c>
      <c r="F528" s="612"/>
      <c r="G528" s="612"/>
      <c r="H528" s="612"/>
      <c r="I528" s="612"/>
      <c r="J528" s="612"/>
      <c r="K528" s="612"/>
      <c r="L528" s="612"/>
      <c r="M528" s="612"/>
      <c r="N528" s="612"/>
    </row>
    <row r="529" spans="1:14" x14ac:dyDescent="0.35">
      <c r="A529" t="s">
        <v>122</v>
      </c>
      <c r="B529" t="s">
        <v>618</v>
      </c>
      <c r="C529" t="s">
        <v>619</v>
      </c>
      <c r="D529" t="s">
        <v>424</v>
      </c>
      <c r="E529" t="s">
        <v>292</v>
      </c>
      <c r="F529" s="517"/>
      <c r="G529" s="517"/>
      <c r="H529" s="517"/>
      <c r="I529" s="517"/>
      <c r="J529" s="517"/>
      <c r="K529" s="517"/>
      <c r="L529" s="517"/>
      <c r="M529" s="517"/>
      <c r="N529" s="517"/>
    </row>
    <row r="530" spans="1:14" x14ac:dyDescent="0.35">
      <c r="A530" t="s">
        <v>122</v>
      </c>
      <c r="B530" t="s">
        <v>620</v>
      </c>
      <c r="C530" t="s">
        <v>621</v>
      </c>
      <c r="D530" t="s">
        <v>176</v>
      </c>
      <c r="E530" t="s">
        <v>292</v>
      </c>
      <c r="F530" s="517"/>
      <c r="G530" s="517"/>
      <c r="H530" s="517"/>
      <c r="I530" s="517"/>
      <c r="J530" s="517"/>
      <c r="K530" s="517"/>
      <c r="L530" s="517"/>
      <c r="M530" s="517"/>
      <c r="N530" s="517"/>
    </row>
    <row r="531" spans="1:14" x14ac:dyDescent="0.35">
      <c r="A531" t="s">
        <v>122</v>
      </c>
      <c r="B531" t="s">
        <v>622</v>
      </c>
      <c r="C531" t="s">
        <v>623</v>
      </c>
      <c r="D531" t="s">
        <v>424</v>
      </c>
      <c r="E531" t="s">
        <v>292</v>
      </c>
      <c r="F531" s="517"/>
      <c r="G531" s="517"/>
      <c r="H531" s="517"/>
      <c r="I531" s="517"/>
      <c r="J531" s="517"/>
      <c r="K531" s="517"/>
      <c r="L531" s="517"/>
      <c r="M531" s="517"/>
      <c r="N531" s="517"/>
    </row>
    <row r="532" spans="1:14" x14ac:dyDescent="0.35">
      <c r="A532" t="s">
        <v>122</v>
      </c>
      <c r="B532" t="s">
        <v>624</v>
      </c>
      <c r="C532" t="s">
        <v>625</v>
      </c>
      <c r="D532" t="s">
        <v>424</v>
      </c>
      <c r="E532" t="s">
        <v>292</v>
      </c>
      <c r="F532" s="517"/>
      <c r="G532" s="517"/>
      <c r="H532" s="517"/>
      <c r="I532" s="517"/>
      <c r="J532" s="517"/>
      <c r="K532" s="517"/>
      <c r="L532" s="517"/>
      <c r="M532" s="517"/>
      <c r="N532" s="517"/>
    </row>
    <row r="533" spans="1:14" x14ac:dyDescent="0.35">
      <c r="A533" t="s">
        <v>122</v>
      </c>
      <c r="B533" t="s">
        <v>626</v>
      </c>
      <c r="C533" t="s">
        <v>627</v>
      </c>
      <c r="D533" t="s">
        <v>424</v>
      </c>
      <c r="E533" t="s">
        <v>292</v>
      </c>
      <c r="F533" s="613"/>
      <c r="G533" s="613"/>
      <c r="H533" s="613"/>
      <c r="I533" s="613"/>
      <c r="J533" s="613"/>
      <c r="K533" s="613"/>
      <c r="L533" s="613"/>
      <c r="M533" s="613"/>
      <c r="N533" s="613"/>
    </row>
    <row r="534" spans="1:14" x14ac:dyDescent="0.35">
      <c r="A534" t="s">
        <v>122</v>
      </c>
      <c r="B534" t="s">
        <v>628</v>
      </c>
      <c r="C534" t="s">
        <v>629</v>
      </c>
      <c r="D534" t="s">
        <v>424</v>
      </c>
      <c r="E534" t="s">
        <v>292</v>
      </c>
      <c r="F534" s="613"/>
      <c r="G534" s="613"/>
      <c r="H534" s="613"/>
      <c r="I534" s="613"/>
      <c r="J534" s="613"/>
      <c r="K534" s="613"/>
      <c r="L534" s="613"/>
      <c r="M534" s="613"/>
      <c r="N534" s="613"/>
    </row>
    <row r="535" spans="1:14" x14ac:dyDescent="0.35">
      <c r="A535" t="s">
        <v>122</v>
      </c>
      <c r="B535" t="s">
        <v>630</v>
      </c>
      <c r="C535" t="s">
        <v>631</v>
      </c>
      <c r="D535" t="s">
        <v>188</v>
      </c>
      <c r="E535" t="s">
        <v>292</v>
      </c>
      <c r="F535" s="613"/>
      <c r="G535" s="613"/>
      <c r="H535" s="613"/>
      <c r="I535" s="613"/>
      <c r="J535" s="613"/>
      <c r="K535" s="613"/>
      <c r="L535" s="613"/>
      <c r="M535" s="613"/>
      <c r="N535" s="613"/>
    </row>
    <row r="536" spans="1:14" x14ac:dyDescent="0.35">
      <c r="A536" t="s">
        <v>122</v>
      </c>
      <c r="B536" t="s">
        <v>632</v>
      </c>
      <c r="C536" t="s">
        <v>633</v>
      </c>
      <c r="D536" t="s">
        <v>188</v>
      </c>
      <c r="E536" t="s">
        <v>292</v>
      </c>
      <c r="F536" s="613"/>
      <c r="G536" s="613"/>
      <c r="H536" s="613"/>
      <c r="I536" s="613"/>
      <c r="J536" s="613"/>
      <c r="K536" s="613"/>
      <c r="L536" s="613"/>
      <c r="M536" s="613"/>
      <c r="N536" s="613"/>
    </row>
    <row r="537" spans="1:14" x14ac:dyDescent="0.35">
      <c r="A537" t="s">
        <v>122</v>
      </c>
      <c r="B537" t="s">
        <v>634</v>
      </c>
      <c r="C537" t="s">
        <v>635</v>
      </c>
      <c r="D537" t="s">
        <v>636</v>
      </c>
      <c r="E537" t="s">
        <v>292</v>
      </c>
      <c r="F537" s="612"/>
      <c r="G537" s="612"/>
      <c r="H537" s="612"/>
      <c r="I537" s="612"/>
      <c r="J537" s="612"/>
      <c r="K537" s="612"/>
      <c r="L537" s="612"/>
      <c r="M537" s="612"/>
      <c r="N537" s="612"/>
    </row>
    <row r="538" spans="1:14" x14ac:dyDescent="0.35">
      <c r="A538" t="s">
        <v>122</v>
      </c>
      <c r="B538" t="s">
        <v>637</v>
      </c>
      <c r="C538" t="s">
        <v>638</v>
      </c>
      <c r="D538" t="s">
        <v>636</v>
      </c>
      <c r="E538" t="s">
        <v>292</v>
      </c>
      <c r="F538" s="613"/>
      <c r="G538" s="613"/>
      <c r="H538" s="613"/>
      <c r="I538" s="613"/>
      <c r="J538" s="613"/>
      <c r="K538" s="613"/>
      <c r="L538" s="613"/>
      <c r="M538" s="613"/>
      <c r="N538" s="613"/>
    </row>
    <row r="539" spans="1:14" x14ac:dyDescent="0.35">
      <c r="A539" t="s">
        <v>122</v>
      </c>
      <c r="B539" t="s">
        <v>639</v>
      </c>
      <c r="C539" t="s">
        <v>640</v>
      </c>
      <c r="D539" t="s">
        <v>176</v>
      </c>
      <c r="E539" t="s">
        <v>292</v>
      </c>
      <c r="F539" s="612"/>
      <c r="G539" s="612"/>
      <c r="H539" s="612"/>
      <c r="I539" s="612"/>
      <c r="J539" s="612"/>
      <c r="K539" s="612"/>
      <c r="L539" s="612"/>
      <c r="M539" s="612"/>
      <c r="N539" s="612"/>
    </row>
    <row r="540" spans="1:14" x14ac:dyDescent="0.35">
      <c r="A540" t="s">
        <v>122</v>
      </c>
      <c r="B540" t="s">
        <v>641</v>
      </c>
      <c r="C540" t="s">
        <v>642</v>
      </c>
      <c r="D540" t="s">
        <v>636</v>
      </c>
      <c r="E540" t="s">
        <v>292</v>
      </c>
      <c r="F540" s="613"/>
      <c r="G540" s="613"/>
      <c r="H540" s="613"/>
      <c r="I540" s="613"/>
      <c r="J540" s="613"/>
      <c r="K540" s="613"/>
      <c r="L540" s="613"/>
      <c r="M540" s="613"/>
      <c r="N540" s="613"/>
    </row>
    <row r="541" spans="1:14" x14ac:dyDescent="0.35">
      <c r="A541" t="s">
        <v>122</v>
      </c>
      <c r="B541" t="s">
        <v>643</v>
      </c>
      <c r="C541" t="s">
        <v>644</v>
      </c>
      <c r="D541" t="s">
        <v>176</v>
      </c>
      <c r="E541" t="s">
        <v>292</v>
      </c>
      <c r="F541" s="612"/>
      <c r="G541" s="612"/>
      <c r="H541" s="612"/>
      <c r="I541" s="612"/>
      <c r="J541" s="612"/>
      <c r="K541" s="612"/>
      <c r="L541" s="612"/>
      <c r="M541" s="612"/>
      <c r="N541" s="612"/>
    </row>
    <row r="542" spans="1:14" x14ac:dyDescent="0.35">
      <c r="A542" t="s">
        <v>122</v>
      </c>
      <c r="B542" t="s">
        <v>645</v>
      </c>
      <c r="C542" t="s">
        <v>646</v>
      </c>
      <c r="D542" t="s">
        <v>636</v>
      </c>
      <c r="E542" t="s">
        <v>292</v>
      </c>
      <c r="F542" s="612"/>
      <c r="G542" s="612"/>
      <c r="H542" s="612"/>
      <c r="I542" s="612"/>
      <c r="J542" s="612"/>
      <c r="K542" s="612"/>
      <c r="L542" s="612"/>
      <c r="M542" s="612"/>
      <c r="N542" s="612"/>
    </row>
    <row r="543" spans="1:14" x14ac:dyDescent="0.35">
      <c r="A543" t="s">
        <v>122</v>
      </c>
      <c r="B543" t="s">
        <v>647</v>
      </c>
      <c r="C543" t="s">
        <v>648</v>
      </c>
      <c r="D543" t="s">
        <v>176</v>
      </c>
      <c r="E543" t="s">
        <v>292</v>
      </c>
      <c r="F543" s="612"/>
      <c r="G543" s="612"/>
      <c r="H543" s="612"/>
      <c r="I543" s="612"/>
      <c r="J543" s="612"/>
      <c r="K543" s="612"/>
      <c r="L543" s="612"/>
      <c r="M543" s="612"/>
      <c r="N543" s="612"/>
    </row>
    <row r="544" spans="1:14" x14ac:dyDescent="0.35">
      <c r="A544" t="s">
        <v>122</v>
      </c>
      <c r="B544" t="s">
        <v>649</v>
      </c>
      <c r="C544" t="s">
        <v>650</v>
      </c>
      <c r="D544" t="s">
        <v>176</v>
      </c>
      <c r="E544" t="s">
        <v>292</v>
      </c>
      <c r="F544" s="612"/>
      <c r="G544" s="612"/>
      <c r="H544" s="612"/>
      <c r="I544" s="612"/>
      <c r="J544" s="612"/>
      <c r="K544" s="612"/>
      <c r="L544" s="612"/>
      <c r="M544" s="612"/>
      <c r="N544" s="612"/>
    </row>
    <row r="545" spans="1:14" x14ac:dyDescent="0.35">
      <c r="A545" t="s">
        <v>122</v>
      </c>
      <c r="B545" t="s">
        <v>651</v>
      </c>
      <c r="C545" t="s">
        <v>652</v>
      </c>
      <c r="D545" t="s">
        <v>176</v>
      </c>
      <c r="E545" t="s">
        <v>292</v>
      </c>
      <c r="F545" s="613"/>
      <c r="G545" s="613"/>
      <c r="H545" s="613"/>
      <c r="I545" s="613"/>
      <c r="J545" s="613"/>
      <c r="K545" s="613"/>
      <c r="L545" s="613"/>
      <c r="M545" s="613"/>
      <c r="N545" s="613"/>
    </row>
    <row r="546" spans="1:14" x14ac:dyDescent="0.35">
      <c r="A546" t="s">
        <v>122</v>
      </c>
      <c r="B546" t="s">
        <v>653</v>
      </c>
      <c r="C546" t="s">
        <v>654</v>
      </c>
      <c r="D546" t="s">
        <v>176</v>
      </c>
      <c r="E546" t="s">
        <v>292</v>
      </c>
      <c r="F546" s="613"/>
      <c r="G546" s="613"/>
      <c r="H546" s="613"/>
      <c r="I546" s="613"/>
      <c r="J546" s="613"/>
      <c r="K546" s="613"/>
      <c r="L546" s="613"/>
      <c r="M546" s="613"/>
      <c r="N546" s="613"/>
    </row>
    <row r="547" spans="1:14" x14ac:dyDescent="0.35">
      <c r="A547" t="s">
        <v>122</v>
      </c>
      <c r="B547" t="s">
        <v>655</v>
      </c>
      <c r="C547" t="s">
        <v>656</v>
      </c>
      <c r="D547" t="s">
        <v>189</v>
      </c>
      <c r="E547" t="s">
        <v>292</v>
      </c>
      <c r="F547" s="519"/>
      <c r="G547" s="519"/>
      <c r="H547" s="519"/>
      <c r="I547" s="519"/>
      <c r="J547" s="519"/>
      <c r="K547" s="519"/>
      <c r="L547" s="519"/>
      <c r="M547" s="519"/>
      <c r="N547" s="519"/>
    </row>
    <row r="548" spans="1:14" x14ac:dyDescent="0.35">
      <c r="A548" t="s">
        <v>122</v>
      </c>
      <c r="B548" t="s">
        <v>657</v>
      </c>
      <c r="C548" t="s">
        <v>658</v>
      </c>
      <c r="D548" t="s">
        <v>170</v>
      </c>
      <c r="E548" t="s">
        <v>292</v>
      </c>
      <c r="F548" s="519"/>
      <c r="G548" s="519"/>
      <c r="H548" s="519"/>
      <c r="I548" s="519"/>
      <c r="J548" s="519"/>
      <c r="K548" s="519"/>
      <c r="L548" s="519"/>
      <c r="M548" s="519"/>
      <c r="N548" s="519"/>
    </row>
    <row r="549" spans="1:14" x14ac:dyDescent="0.35">
      <c r="A549" t="s">
        <v>122</v>
      </c>
      <c r="B549" t="s">
        <v>659</v>
      </c>
      <c r="C549" t="s">
        <v>660</v>
      </c>
      <c r="D549" t="s">
        <v>170</v>
      </c>
      <c r="E549" t="s">
        <v>292</v>
      </c>
      <c r="F549" s="518"/>
      <c r="G549" s="518"/>
      <c r="H549" s="518"/>
      <c r="I549" s="518"/>
      <c r="J549" s="518"/>
      <c r="K549" s="518"/>
      <c r="L549" s="518"/>
      <c r="M549" s="518"/>
      <c r="N549" s="518"/>
    </row>
    <row r="550" spans="1:14" x14ac:dyDescent="0.35">
      <c r="A550" t="s">
        <v>124</v>
      </c>
      <c r="B550" t="s">
        <v>290</v>
      </c>
      <c r="C550" t="s">
        <v>291</v>
      </c>
      <c r="D550" t="s">
        <v>170</v>
      </c>
      <c r="E550" t="s">
        <v>292</v>
      </c>
    </row>
    <row r="551" spans="1:14" x14ac:dyDescent="0.35">
      <c r="A551" t="s">
        <v>124</v>
      </c>
      <c r="B551" t="s">
        <v>293</v>
      </c>
      <c r="C551" t="s">
        <v>294</v>
      </c>
      <c r="D551" t="s">
        <v>172</v>
      </c>
      <c r="E551" t="s">
        <v>292</v>
      </c>
      <c r="F551" s="519"/>
      <c r="G551" s="519"/>
      <c r="H551" s="519"/>
      <c r="I551" s="519"/>
      <c r="J551" s="519"/>
      <c r="K551" s="519"/>
      <c r="L551" s="519"/>
      <c r="M551" s="519"/>
      <c r="N551" s="519"/>
    </row>
    <row r="552" spans="1:14" x14ac:dyDescent="0.35">
      <c r="A552" t="s">
        <v>124</v>
      </c>
      <c r="B552" t="s">
        <v>295</v>
      </c>
      <c r="C552" t="s">
        <v>296</v>
      </c>
      <c r="D552" t="s">
        <v>188</v>
      </c>
      <c r="E552" t="s">
        <v>292</v>
      </c>
      <c r="F552" s="519"/>
      <c r="G552" s="519"/>
      <c r="H552" s="519"/>
      <c r="I552" s="519"/>
      <c r="J552" s="519"/>
      <c r="K552" s="519"/>
      <c r="L552" s="519"/>
      <c r="M552" s="519"/>
      <c r="N552" s="519"/>
    </row>
    <row r="553" spans="1:14" x14ac:dyDescent="0.35">
      <c r="A553" t="s">
        <v>124</v>
      </c>
      <c r="B553" t="s">
        <v>297</v>
      </c>
      <c r="C553" t="s">
        <v>298</v>
      </c>
      <c r="D553" t="s">
        <v>205</v>
      </c>
      <c r="E553" t="s">
        <v>292</v>
      </c>
      <c r="F553" s="518"/>
      <c r="G553" s="518"/>
      <c r="H553" s="518"/>
      <c r="I553" s="518"/>
      <c r="J553" s="518"/>
      <c r="K553" s="518"/>
      <c r="L553" s="518"/>
      <c r="M553" s="518"/>
      <c r="N553" s="518"/>
    </row>
    <row r="554" spans="1:14" x14ac:dyDescent="0.35">
      <c r="A554" t="s">
        <v>124</v>
      </c>
      <c r="B554" t="s">
        <v>300</v>
      </c>
      <c r="C554" t="s">
        <v>301</v>
      </c>
      <c r="D554" t="s">
        <v>170</v>
      </c>
      <c r="E554" t="s">
        <v>292</v>
      </c>
    </row>
    <row r="555" spans="1:14" x14ac:dyDescent="0.35">
      <c r="A555" t="s">
        <v>124</v>
      </c>
      <c r="B555" t="s">
        <v>302</v>
      </c>
      <c r="C555" t="s">
        <v>303</v>
      </c>
      <c r="D555" t="s">
        <v>170</v>
      </c>
      <c r="E555" t="s">
        <v>292</v>
      </c>
      <c r="F555" s="519"/>
      <c r="G555" s="519"/>
      <c r="H555" s="519"/>
      <c r="I555" s="519"/>
      <c r="J555" s="519"/>
      <c r="K555" s="519"/>
      <c r="L555" s="519"/>
      <c r="M555" s="519"/>
      <c r="N555" s="519"/>
    </row>
    <row r="556" spans="1:14" x14ac:dyDescent="0.35">
      <c r="A556" t="s">
        <v>124</v>
      </c>
      <c r="B556" t="s">
        <v>304</v>
      </c>
      <c r="C556" t="s">
        <v>305</v>
      </c>
      <c r="D556" t="s">
        <v>186</v>
      </c>
      <c r="E556" t="s">
        <v>292</v>
      </c>
      <c r="F556" s="519"/>
      <c r="G556" s="519"/>
      <c r="H556" s="519"/>
      <c r="I556" s="519"/>
      <c r="J556" s="519"/>
      <c r="K556" s="519"/>
      <c r="L556" s="519"/>
      <c r="M556" s="519"/>
      <c r="N556" s="519"/>
    </row>
    <row r="557" spans="1:14" x14ac:dyDescent="0.35">
      <c r="A557" t="s">
        <v>124</v>
      </c>
      <c r="B557" t="s">
        <v>306</v>
      </c>
      <c r="C557" t="s">
        <v>307</v>
      </c>
      <c r="D557" t="s">
        <v>205</v>
      </c>
      <c r="E557" t="s">
        <v>292</v>
      </c>
      <c r="F557" s="517"/>
      <c r="G557" s="517"/>
      <c r="H557" s="517"/>
      <c r="I557" s="517"/>
      <c r="J557" s="517"/>
      <c r="K557" s="517"/>
      <c r="L557" s="517"/>
      <c r="M557" s="517"/>
      <c r="N557" s="517"/>
    </row>
    <row r="558" spans="1:14" x14ac:dyDescent="0.35">
      <c r="A558" t="s">
        <v>124</v>
      </c>
      <c r="B558" t="s">
        <v>309</v>
      </c>
      <c r="C558" t="s">
        <v>310</v>
      </c>
      <c r="D558" t="s">
        <v>170</v>
      </c>
      <c r="E558" t="s">
        <v>292</v>
      </c>
    </row>
    <row r="559" spans="1:14" x14ac:dyDescent="0.35">
      <c r="A559" t="s">
        <v>124</v>
      </c>
      <c r="B559" t="s">
        <v>311</v>
      </c>
      <c r="C559" t="s">
        <v>312</v>
      </c>
      <c r="D559" t="s">
        <v>170</v>
      </c>
      <c r="E559" t="s">
        <v>292</v>
      </c>
      <c r="F559" s="519"/>
      <c r="G559" s="519"/>
      <c r="H559" s="519"/>
      <c r="I559" s="519"/>
      <c r="J559" s="519"/>
      <c r="K559" s="519"/>
      <c r="L559" s="519"/>
      <c r="M559" s="519"/>
      <c r="N559" s="519"/>
    </row>
    <row r="560" spans="1:14" x14ac:dyDescent="0.35">
      <c r="A560" t="s">
        <v>124</v>
      </c>
      <c r="B560" t="s">
        <v>313</v>
      </c>
      <c r="C560" t="s">
        <v>314</v>
      </c>
      <c r="D560" t="s">
        <v>189</v>
      </c>
      <c r="E560" t="s">
        <v>292</v>
      </c>
      <c r="F560" s="519"/>
      <c r="G560" s="519"/>
      <c r="H560" s="519"/>
      <c r="I560" s="519"/>
      <c r="J560" s="519"/>
      <c r="K560" s="519"/>
      <c r="L560" s="519"/>
      <c r="M560" s="519"/>
      <c r="N560" s="519"/>
    </row>
    <row r="561" spans="1:14" x14ac:dyDescent="0.35">
      <c r="A561" t="s">
        <v>124</v>
      </c>
      <c r="B561" t="s">
        <v>315</v>
      </c>
      <c r="C561" t="s">
        <v>316</v>
      </c>
      <c r="D561" t="s">
        <v>205</v>
      </c>
      <c r="E561" t="s">
        <v>292</v>
      </c>
      <c r="F561" s="517"/>
      <c r="G561" s="517"/>
      <c r="H561" s="517"/>
      <c r="I561" s="517"/>
      <c r="J561" s="517"/>
      <c r="K561" s="517"/>
      <c r="L561" s="517"/>
      <c r="M561" s="517"/>
      <c r="N561" s="517"/>
    </row>
    <row r="562" spans="1:14" x14ac:dyDescent="0.35">
      <c r="A562" t="s">
        <v>124</v>
      </c>
      <c r="B562" t="s">
        <v>317</v>
      </c>
      <c r="C562" t="s">
        <v>318</v>
      </c>
      <c r="D562" t="s">
        <v>170</v>
      </c>
      <c r="E562" t="s">
        <v>292</v>
      </c>
    </row>
    <row r="563" spans="1:14" x14ac:dyDescent="0.35">
      <c r="A563" t="s">
        <v>124</v>
      </c>
      <c r="B563" t="s">
        <v>319</v>
      </c>
      <c r="C563" t="s">
        <v>320</v>
      </c>
      <c r="D563" t="s">
        <v>170</v>
      </c>
      <c r="E563" t="s">
        <v>292</v>
      </c>
      <c r="F563" s="519"/>
      <c r="G563" s="519"/>
      <c r="H563" s="519"/>
      <c r="I563" s="519"/>
      <c r="J563" s="519"/>
      <c r="K563" s="519"/>
      <c r="L563" s="519"/>
      <c r="M563" s="519"/>
      <c r="N563" s="519"/>
    </row>
    <row r="564" spans="1:14" x14ac:dyDescent="0.35">
      <c r="A564" t="s">
        <v>124</v>
      </c>
      <c r="B564" t="s">
        <v>321</v>
      </c>
      <c r="C564" t="s">
        <v>322</v>
      </c>
      <c r="D564" t="s">
        <v>189</v>
      </c>
      <c r="E564" t="s">
        <v>292</v>
      </c>
      <c r="F564" s="519"/>
      <c r="G564" s="519"/>
      <c r="H564" s="519"/>
      <c r="I564" s="519"/>
      <c r="J564" s="519"/>
      <c r="K564" s="519"/>
      <c r="L564" s="519"/>
      <c r="M564" s="519"/>
      <c r="N564" s="519"/>
    </row>
    <row r="565" spans="1:14" x14ac:dyDescent="0.35">
      <c r="A565" t="s">
        <v>124</v>
      </c>
      <c r="B565" t="s">
        <v>323</v>
      </c>
      <c r="C565" t="s">
        <v>324</v>
      </c>
      <c r="D565" t="s">
        <v>205</v>
      </c>
      <c r="E565" t="s">
        <v>292</v>
      </c>
      <c r="F565" s="517"/>
      <c r="G565" s="517"/>
      <c r="H565" s="517"/>
      <c r="I565" s="517"/>
      <c r="J565" s="517"/>
      <c r="K565" s="517"/>
      <c r="L565" s="517"/>
      <c r="M565" s="517"/>
      <c r="N565" s="517"/>
    </row>
    <row r="566" spans="1:14" x14ac:dyDescent="0.35">
      <c r="A566" t="s">
        <v>124</v>
      </c>
      <c r="B566" t="s">
        <v>325</v>
      </c>
      <c r="C566" t="s">
        <v>326</v>
      </c>
      <c r="D566" t="s">
        <v>170</v>
      </c>
      <c r="E566" t="s">
        <v>292</v>
      </c>
    </row>
    <row r="567" spans="1:14" x14ac:dyDescent="0.35">
      <c r="A567" t="s">
        <v>124</v>
      </c>
      <c r="B567" t="s">
        <v>327</v>
      </c>
      <c r="C567" t="s">
        <v>328</v>
      </c>
      <c r="D567" t="s">
        <v>170</v>
      </c>
      <c r="E567" t="s">
        <v>292</v>
      </c>
      <c r="F567" s="519"/>
      <c r="G567" s="519"/>
      <c r="H567" s="519"/>
      <c r="I567" s="519"/>
      <c r="J567" s="519"/>
      <c r="K567" s="519"/>
      <c r="L567" s="519"/>
      <c r="M567" s="519"/>
      <c r="N567" s="519"/>
    </row>
    <row r="568" spans="1:14" x14ac:dyDescent="0.35">
      <c r="A568" t="s">
        <v>124</v>
      </c>
      <c r="B568" t="s">
        <v>329</v>
      </c>
      <c r="C568" t="s">
        <v>330</v>
      </c>
      <c r="D568" t="s">
        <v>188</v>
      </c>
      <c r="E568" t="s">
        <v>292</v>
      </c>
      <c r="F568" s="519"/>
      <c r="G568" s="519"/>
      <c r="H568" s="519"/>
      <c r="I568" s="519"/>
      <c r="J568" s="519"/>
      <c r="K568" s="519"/>
      <c r="L568" s="519"/>
      <c r="M568" s="519"/>
      <c r="N568" s="519"/>
    </row>
    <row r="569" spans="1:14" x14ac:dyDescent="0.35">
      <c r="A569" t="s">
        <v>124</v>
      </c>
      <c r="B569" t="s">
        <v>331</v>
      </c>
      <c r="C569" t="s">
        <v>332</v>
      </c>
      <c r="D569" t="s">
        <v>205</v>
      </c>
      <c r="E569" t="s">
        <v>292</v>
      </c>
      <c r="F569" s="518"/>
      <c r="G569" s="518"/>
      <c r="H569" s="518"/>
      <c r="I569" s="518"/>
      <c r="J569" s="518"/>
      <c r="K569" s="518"/>
      <c r="L569" s="518"/>
      <c r="M569" s="518"/>
      <c r="N569" s="518"/>
    </row>
    <row r="570" spans="1:14" x14ac:dyDescent="0.35">
      <c r="A570" t="s">
        <v>124</v>
      </c>
      <c r="B570" t="s">
        <v>333</v>
      </c>
      <c r="C570" t="s">
        <v>334</v>
      </c>
      <c r="D570" t="s">
        <v>170</v>
      </c>
      <c r="E570" t="s">
        <v>292</v>
      </c>
    </row>
    <row r="571" spans="1:14" x14ac:dyDescent="0.35">
      <c r="A571" t="s">
        <v>124</v>
      </c>
      <c r="B571" t="s">
        <v>335</v>
      </c>
      <c r="C571" t="s">
        <v>336</v>
      </c>
      <c r="D571" t="s">
        <v>170</v>
      </c>
      <c r="E571" t="s">
        <v>292</v>
      </c>
      <c r="F571" s="519"/>
      <c r="G571" s="519"/>
      <c r="H571" s="519"/>
      <c r="I571" s="519"/>
      <c r="J571" s="519"/>
      <c r="K571" s="519"/>
      <c r="L571" s="519"/>
      <c r="M571" s="519"/>
      <c r="N571" s="519"/>
    </row>
    <row r="572" spans="1:14" x14ac:dyDescent="0.35">
      <c r="A572" t="s">
        <v>124</v>
      </c>
      <c r="B572" t="s">
        <v>337</v>
      </c>
      <c r="C572" t="s">
        <v>338</v>
      </c>
      <c r="D572" t="s">
        <v>189</v>
      </c>
      <c r="E572" t="s">
        <v>292</v>
      </c>
      <c r="F572" s="519"/>
      <c r="G572" s="519"/>
      <c r="H572" s="519"/>
      <c r="I572" s="519"/>
      <c r="J572" s="519"/>
      <c r="K572" s="519"/>
      <c r="L572" s="519"/>
      <c r="M572" s="519"/>
      <c r="N572" s="519"/>
    </row>
    <row r="573" spans="1:14" x14ac:dyDescent="0.35">
      <c r="A573" t="s">
        <v>124</v>
      </c>
      <c r="B573" t="s">
        <v>339</v>
      </c>
      <c r="C573" t="s">
        <v>340</v>
      </c>
      <c r="D573" t="s">
        <v>205</v>
      </c>
      <c r="E573" t="s">
        <v>292</v>
      </c>
      <c r="F573" s="517"/>
      <c r="G573" s="517"/>
      <c r="H573" s="517"/>
      <c r="I573" s="517"/>
      <c r="J573" s="517"/>
      <c r="K573" s="517"/>
      <c r="L573" s="517"/>
      <c r="M573" s="517"/>
      <c r="N573" s="517"/>
    </row>
    <row r="574" spans="1:14" x14ac:dyDescent="0.35">
      <c r="A574" t="s">
        <v>124</v>
      </c>
      <c r="B574" t="s">
        <v>341</v>
      </c>
      <c r="C574" t="s">
        <v>342</v>
      </c>
      <c r="D574" t="s">
        <v>170</v>
      </c>
      <c r="E574" t="s">
        <v>292</v>
      </c>
      <c r="F574" s="517"/>
      <c r="G574" s="517"/>
      <c r="H574" s="517"/>
      <c r="I574" s="517"/>
      <c r="J574" s="517"/>
      <c r="K574" s="517"/>
      <c r="L574" s="517"/>
      <c r="M574" s="517"/>
      <c r="N574" s="517"/>
    </row>
    <row r="575" spans="1:14" x14ac:dyDescent="0.35">
      <c r="A575" t="s">
        <v>124</v>
      </c>
      <c r="B575" t="s">
        <v>343</v>
      </c>
      <c r="C575" t="s">
        <v>344</v>
      </c>
      <c r="D575" t="s">
        <v>170</v>
      </c>
      <c r="E575" t="s">
        <v>292</v>
      </c>
      <c r="F575" s="518"/>
      <c r="G575" s="518"/>
      <c r="H575" s="518"/>
      <c r="I575" s="518"/>
      <c r="J575" s="518"/>
      <c r="K575" s="518"/>
      <c r="L575" s="518"/>
      <c r="M575" s="518"/>
      <c r="N575" s="518"/>
    </row>
    <row r="576" spans="1:14" x14ac:dyDescent="0.35">
      <c r="A576" t="s">
        <v>124</v>
      </c>
      <c r="B576" t="s">
        <v>345</v>
      </c>
      <c r="C576" t="s">
        <v>346</v>
      </c>
      <c r="D576" t="s">
        <v>188</v>
      </c>
      <c r="E576" t="s">
        <v>292</v>
      </c>
    </row>
    <row r="577" spans="1:14" x14ac:dyDescent="0.35">
      <c r="A577" t="s">
        <v>124</v>
      </c>
      <c r="B577" t="s">
        <v>347</v>
      </c>
      <c r="C577" t="s">
        <v>348</v>
      </c>
      <c r="D577" t="s">
        <v>188</v>
      </c>
      <c r="E577" t="s">
        <v>292</v>
      </c>
      <c r="F577" s="519"/>
      <c r="G577" s="519"/>
      <c r="H577" s="519"/>
      <c r="I577" s="519"/>
      <c r="J577" s="519"/>
      <c r="K577" s="519"/>
      <c r="L577" s="519"/>
      <c r="M577" s="519"/>
      <c r="N577" s="519"/>
    </row>
    <row r="578" spans="1:14" x14ac:dyDescent="0.35">
      <c r="A578" t="s">
        <v>124</v>
      </c>
      <c r="B578" t="s">
        <v>349</v>
      </c>
      <c r="C578" t="s">
        <v>350</v>
      </c>
      <c r="D578" t="s">
        <v>188</v>
      </c>
      <c r="E578" t="s">
        <v>292</v>
      </c>
      <c r="F578" s="519"/>
      <c r="G578" s="519"/>
      <c r="H578" s="519"/>
      <c r="I578" s="519"/>
      <c r="J578" s="519"/>
      <c r="K578" s="519"/>
      <c r="L578" s="519"/>
      <c r="M578" s="519"/>
      <c r="N578" s="519"/>
    </row>
    <row r="579" spans="1:14" x14ac:dyDescent="0.35">
      <c r="A579" t="s">
        <v>124</v>
      </c>
      <c r="B579" t="s">
        <v>351</v>
      </c>
      <c r="C579" t="s">
        <v>352</v>
      </c>
      <c r="D579" t="s">
        <v>205</v>
      </c>
      <c r="E579" t="s">
        <v>292</v>
      </c>
      <c r="F579" s="518"/>
      <c r="G579" s="518"/>
      <c r="H579" s="518"/>
      <c r="I579" s="518"/>
      <c r="J579" s="518"/>
      <c r="K579" s="518"/>
      <c r="L579" s="518"/>
      <c r="M579" s="518"/>
      <c r="N579" s="518"/>
    </row>
    <row r="580" spans="1:14" x14ac:dyDescent="0.35">
      <c r="A580" t="s">
        <v>124</v>
      </c>
      <c r="B580" t="s">
        <v>353</v>
      </c>
      <c r="C580" t="s">
        <v>354</v>
      </c>
      <c r="D580" t="s">
        <v>170</v>
      </c>
      <c r="E580" t="s">
        <v>292</v>
      </c>
    </row>
    <row r="581" spans="1:14" x14ac:dyDescent="0.35">
      <c r="A581" t="s">
        <v>124</v>
      </c>
      <c r="B581" t="s">
        <v>355</v>
      </c>
      <c r="C581" t="s">
        <v>356</v>
      </c>
      <c r="D581" t="s">
        <v>170</v>
      </c>
      <c r="E581" t="s">
        <v>292</v>
      </c>
      <c r="F581" s="519"/>
      <c r="G581" s="519"/>
      <c r="H581" s="519"/>
      <c r="I581" s="519"/>
      <c r="J581" s="519"/>
      <c r="K581" s="519"/>
      <c r="L581" s="519"/>
      <c r="M581" s="519"/>
      <c r="N581" s="519"/>
    </row>
    <row r="582" spans="1:14" x14ac:dyDescent="0.35">
      <c r="A582" t="s">
        <v>124</v>
      </c>
      <c r="B582" t="s">
        <v>357</v>
      </c>
      <c r="C582" t="s">
        <v>358</v>
      </c>
      <c r="D582" t="s">
        <v>188</v>
      </c>
      <c r="E582" t="s">
        <v>292</v>
      </c>
      <c r="F582" s="519"/>
      <c r="G582" s="519"/>
      <c r="H582" s="519"/>
      <c r="I582" s="519"/>
      <c r="J582" s="519"/>
      <c r="K582" s="519"/>
      <c r="L582" s="519"/>
      <c r="M582" s="519"/>
      <c r="N582" s="519"/>
    </row>
    <row r="583" spans="1:14" x14ac:dyDescent="0.35">
      <c r="A583" t="s">
        <v>124</v>
      </c>
      <c r="B583" t="s">
        <v>359</v>
      </c>
      <c r="C583" t="s">
        <v>360</v>
      </c>
      <c r="D583" t="s">
        <v>205</v>
      </c>
      <c r="E583" t="s">
        <v>292</v>
      </c>
      <c r="F583" s="518"/>
      <c r="G583" s="518"/>
      <c r="H583" s="518"/>
      <c r="I583" s="518"/>
      <c r="J583" s="518"/>
      <c r="K583" s="518"/>
      <c r="L583" s="518"/>
      <c r="M583" s="518"/>
      <c r="N583" s="518"/>
    </row>
    <row r="584" spans="1:14" x14ac:dyDescent="0.35">
      <c r="A584" t="s">
        <v>124</v>
      </c>
      <c r="B584" t="s">
        <v>361</v>
      </c>
      <c r="C584" t="s">
        <v>362</v>
      </c>
      <c r="D584" t="s">
        <v>170</v>
      </c>
      <c r="E584" t="s">
        <v>292</v>
      </c>
    </row>
    <row r="585" spans="1:14" x14ac:dyDescent="0.35">
      <c r="A585" t="s">
        <v>124</v>
      </c>
      <c r="B585" t="s">
        <v>363</v>
      </c>
      <c r="C585" t="s">
        <v>364</v>
      </c>
      <c r="D585" t="s">
        <v>170</v>
      </c>
      <c r="E585" t="s">
        <v>292</v>
      </c>
      <c r="F585" s="519"/>
      <c r="G585" s="519"/>
      <c r="H585" s="519"/>
      <c r="I585" s="519"/>
      <c r="J585" s="519"/>
      <c r="K585" s="519"/>
      <c r="L585" s="519"/>
      <c r="M585" s="519"/>
      <c r="N585" s="519"/>
    </row>
    <row r="586" spans="1:14" x14ac:dyDescent="0.35">
      <c r="A586" t="s">
        <v>124</v>
      </c>
      <c r="B586" t="s">
        <v>365</v>
      </c>
      <c r="C586" t="s">
        <v>366</v>
      </c>
      <c r="D586" t="s">
        <v>188</v>
      </c>
      <c r="E586" t="s">
        <v>292</v>
      </c>
      <c r="F586" s="519"/>
      <c r="G586" s="519"/>
      <c r="H586" s="519"/>
      <c r="I586" s="519"/>
      <c r="J586" s="519"/>
      <c r="K586" s="519"/>
      <c r="L586" s="519"/>
      <c r="M586" s="519"/>
      <c r="N586" s="519"/>
    </row>
    <row r="587" spans="1:14" x14ac:dyDescent="0.35">
      <c r="A587" t="s">
        <v>124</v>
      </c>
      <c r="B587" t="s">
        <v>367</v>
      </c>
      <c r="C587" t="s">
        <v>368</v>
      </c>
      <c r="D587" t="s">
        <v>205</v>
      </c>
      <c r="E587" t="s">
        <v>292</v>
      </c>
      <c r="F587" s="518"/>
      <c r="G587" s="518"/>
      <c r="H587" s="518"/>
      <c r="I587" s="518"/>
      <c r="J587" s="518"/>
      <c r="K587" s="518"/>
      <c r="L587" s="518"/>
      <c r="M587" s="518"/>
      <c r="N587" s="518"/>
    </row>
    <row r="588" spans="1:14" x14ac:dyDescent="0.35">
      <c r="A588" t="s">
        <v>124</v>
      </c>
      <c r="B588" t="s">
        <v>369</v>
      </c>
      <c r="C588" t="s">
        <v>370</v>
      </c>
      <c r="D588" t="s">
        <v>170</v>
      </c>
      <c r="E588" t="s">
        <v>292</v>
      </c>
    </row>
    <row r="589" spans="1:14" x14ac:dyDescent="0.35">
      <c r="A589" t="s">
        <v>124</v>
      </c>
      <c r="B589" t="s">
        <v>371</v>
      </c>
      <c r="C589" t="s">
        <v>372</v>
      </c>
      <c r="D589" t="s">
        <v>170</v>
      </c>
      <c r="E589" t="s">
        <v>292</v>
      </c>
      <c r="F589" s="519"/>
      <c r="G589" s="519"/>
      <c r="H589" s="519"/>
      <c r="I589" s="519"/>
      <c r="J589" s="519"/>
      <c r="K589" s="519"/>
      <c r="L589" s="519"/>
      <c r="M589" s="519"/>
      <c r="N589" s="519"/>
    </row>
    <row r="590" spans="1:14" x14ac:dyDescent="0.35">
      <c r="A590" t="s">
        <v>124</v>
      </c>
      <c r="B590" t="s">
        <v>373</v>
      </c>
      <c r="C590" t="s">
        <v>374</v>
      </c>
      <c r="D590" t="s">
        <v>188</v>
      </c>
      <c r="E590" t="s">
        <v>292</v>
      </c>
      <c r="F590" s="519"/>
      <c r="G590" s="519"/>
      <c r="H590" s="519"/>
      <c r="I590" s="519"/>
      <c r="J590" s="519"/>
      <c r="K590" s="519"/>
      <c r="L590" s="519"/>
      <c r="M590" s="519"/>
      <c r="N590" s="519"/>
    </row>
    <row r="591" spans="1:14" x14ac:dyDescent="0.35">
      <c r="A591" t="s">
        <v>124</v>
      </c>
      <c r="B591" t="s">
        <v>375</v>
      </c>
      <c r="C591" t="s">
        <v>376</v>
      </c>
      <c r="D591" t="s">
        <v>205</v>
      </c>
      <c r="E591" t="s">
        <v>292</v>
      </c>
      <c r="F591" s="517"/>
      <c r="G591" s="517"/>
      <c r="H591" s="517"/>
      <c r="I591" s="517"/>
      <c r="J591" s="517"/>
      <c r="K591" s="517"/>
      <c r="L591" s="517"/>
      <c r="M591" s="517"/>
      <c r="N591" s="517"/>
    </row>
    <row r="592" spans="1:14" x14ac:dyDescent="0.35">
      <c r="A592" t="s">
        <v>124</v>
      </c>
      <c r="B592" t="s">
        <v>377</v>
      </c>
      <c r="C592" t="s">
        <v>378</v>
      </c>
      <c r="D592" t="s">
        <v>170</v>
      </c>
      <c r="E592" t="s">
        <v>292</v>
      </c>
      <c r="F592" s="518"/>
      <c r="G592" s="518"/>
      <c r="H592" s="518"/>
      <c r="I592" s="518"/>
      <c r="J592" s="518"/>
      <c r="K592" s="518"/>
      <c r="L592" s="518"/>
      <c r="M592" s="518"/>
      <c r="N592" s="518"/>
    </row>
    <row r="593" spans="1:14" x14ac:dyDescent="0.35">
      <c r="A593" t="s">
        <v>124</v>
      </c>
      <c r="B593" t="s">
        <v>379</v>
      </c>
      <c r="C593" t="s">
        <v>380</v>
      </c>
      <c r="D593" t="s">
        <v>170</v>
      </c>
      <c r="E593" t="s">
        <v>292</v>
      </c>
      <c r="F593" s="517"/>
      <c r="G593" s="517"/>
      <c r="H593" s="517"/>
      <c r="I593" s="517"/>
      <c r="J593" s="517"/>
      <c r="K593" s="517"/>
      <c r="L593" s="517"/>
      <c r="M593" s="517"/>
      <c r="N593" s="517"/>
    </row>
    <row r="594" spans="1:14" x14ac:dyDescent="0.35">
      <c r="A594" t="s">
        <v>124</v>
      </c>
      <c r="B594" t="s">
        <v>381</v>
      </c>
      <c r="C594" t="s">
        <v>382</v>
      </c>
      <c r="D594" t="s">
        <v>188</v>
      </c>
      <c r="E594" t="s">
        <v>292</v>
      </c>
    </row>
    <row r="595" spans="1:14" x14ac:dyDescent="0.35">
      <c r="A595" t="s">
        <v>124</v>
      </c>
      <c r="B595" t="s">
        <v>383</v>
      </c>
      <c r="C595" t="s">
        <v>384</v>
      </c>
      <c r="D595" t="s">
        <v>385</v>
      </c>
      <c r="E595" t="s">
        <v>292</v>
      </c>
      <c r="F595" s="612"/>
      <c r="G595" s="612"/>
      <c r="H595" s="612"/>
      <c r="I595" s="612"/>
      <c r="J595" s="612"/>
      <c r="K595" s="612"/>
      <c r="L595" s="612"/>
      <c r="M595" s="612"/>
      <c r="N595" s="612"/>
    </row>
    <row r="596" spans="1:14" x14ac:dyDescent="0.35">
      <c r="A596" t="s">
        <v>124</v>
      </c>
      <c r="B596" t="s">
        <v>386</v>
      </c>
      <c r="C596" t="s">
        <v>387</v>
      </c>
      <c r="D596" t="s">
        <v>189</v>
      </c>
      <c r="E596" t="s">
        <v>292</v>
      </c>
    </row>
    <row r="597" spans="1:14" x14ac:dyDescent="0.35">
      <c r="A597" t="s">
        <v>124</v>
      </c>
      <c r="B597" t="s">
        <v>388</v>
      </c>
      <c r="C597" t="s">
        <v>389</v>
      </c>
      <c r="D597" t="s">
        <v>205</v>
      </c>
      <c r="E597" t="s">
        <v>292</v>
      </c>
      <c r="F597" s="517"/>
      <c r="G597" s="517"/>
      <c r="H597" s="517"/>
      <c r="I597" s="517"/>
      <c r="J597" s="517"/>
      <c r="K597" s="517"/>
      <c r="L597" s="517"/>
      <c r="M597" s="517"/>
      <c r="N597" s="517"/>
    </row>
    <row r="598" spans="1:14" x14ac:dyDescent="0.35">
      <c r="A598" t="s">
        <v>124</v>
      </c>
      <c r="B598" t="s">
        <v>390</v>
      </c>
      <c r="C598" t="s">
        <v>391</v>
      </c>
      <c r="D598" t="s">
        <v>176</v>
      </c>
      <c r="E598" t="s">
        <v>292</v>
      </c>
    </row>
    <row r="599" spans="1:14" x14ac:dyDescent="0.35">
      <c r="A599" t="s">
        <v>124</v>
      </c>
      <c r="B599" t="s">
        <v>392</v>
      </c>
      <c r="C599" t="s">
        <v>393</v>
      </c>
      <c r="D599" t="s">
        <v>205</v>
      </c>
      <c r="E599" t="s">
        <v>292</v>
      </c>
      <c r="F599" s="517"/>
      <c r="G599" s="517"/>
      <c r="H599" s="517"/>
      <c r="I599" s="517"/>
      <c r="J599" s="517"/>
      <c r="K599" s="517"/>
      <c r="L599" s="517"/>
      <c r="M599" s="517"/>
      <c r="N599" s="517"/>
    </row>
    <row r="600" spans="1:14" x14ac:dyDescent="0.35">
      <c r="A600" t="s">
        <v>124</v>
      </c>
      <c r="B600" t="s">
        <v>394</v>
      </c>
      <c r="C600" t="s">
        <v>395</v>
      </c>
      <c r="D600" t="s">
        <v>188</v>
      </c>
      <c r="E600" t="s">
        <v>292</v>
      </c>
    </row>
    <row r="601" spans="1:14" x14ac:dyDescent="0.35">
      <c r="A601" t="s">
        <v>124</v>
      </c>
      <c r="B601" t="s">
        <v>396</v>
      </c>
      <c r="C601" t="s">
        <v>397</v>
      </c>
      <c r="D601" t="s">
        <v>205</v>
      </c>
      <c r="E601" t="s">
        <v>292</v>
      </c>
      <c r="F601" s="518"/>
      <c r="G601" s="518"/>
      <c r="H601" s="518"/>
      <c r="I601" s="518"/>
      <c r="J601" s="518"/>
      <c r="K601" s="518"/>
      <c r="L601" s="518"/>
      <c r="M601" s="518"/>
      <c r="N601" s="518"/>
    </row>
    <row r="602" spans="1:14" x14ac:dyDescent="0.35">
      <c r="A602" t="s">
        <v>124</v>
      </c>
      <c r="B602" t="s">
        <v>398</v>
      </c>
      <c r="C602" t="s">
        <v>399</v>
      </c>
      <c r="D602" t="s">
        <v>188</v>
      </c>
      <c r="E602" t="s">
        <v>292</v>
      </c>
    </row>
    <row r="603" spans="1:14" x14ac:dyDescent="0.35">
      <c r="A603" t="s">
        <v>124</v>
      </c>
      <c r="B603" t="s">
        <v>400</v>
      </c>
      <c r="C603" t="s">
        <v>401</v>
      </c>
      <c r="D603" t="s">
        <v>205</v>
      </c>
      <c r="E603" t="s">
        <v>292</v>
      </c>
      <c r="F603" s="517"/>
      <c r="G603" s="517"/>
      <c r="H603" s="517"/>
      <c r="I603" s="517"/>
      <c r="J603" s="517"/>
      <c r="K603" s="517"/>
      <c r="L603" s="517"/>
      <c r="M603" s="517"/>
      <c r="N603" s="517"/>
    </row>
    <row r="604" spans="1:14" x14ac:dyDescent="0.35">
      <c r="A604" t="s">
        <v>124</v>
      </c>
      <c r="B604" t="s">
        <v>402</v>
      </c>
      <c r="C604" t="s">
        <v>403</v>
      </c>
      <c r="D604" t="s">
        <v>189</v>
      </c>
      <c r="E604" t="s">
        <v>292</v>
      </c>
      <c r="F604" s="518"/>
      <c r="G604" s="518"/>
      <c r="H604" s="518"/>
      <c r="I604" s="518"/>
      <c r="J604" s="518"/>
      <c r="K604" s="518"/>
      <c r="L604" s="518"/>
      <c r="M604" s="518"/>
      <c r="N604" s="518"/>
    </row>
    <row r="605" spans="1:14" x14ac:dyDescent="0.35">
      <c r="A605" t="s">
        <v>124</v>
      </c>
      <c r="B605" t="s">
        <v>404</v>
      </c>
      <c r="C605" t="s">
        <v>405</v>
      </c>
      <c r="D605" t="s">
        <v>205</v>
      </c>
      <c r="E605" t="s">
        <v>292</v>
      </c>
      <c r="F605" s="613"/>
      <c r="G605" s="613"/>
      <c r="H605" s="613"/>
      <c r="I605" s="613"/>
      <c r="J605" s="613"/>
      <c r="K605" s="613"/>
      <c r="L605" s="613"/>
      <c r="M605" s="613"/>
      <c r="N605" s="613"/>
    </row>
    <row r="606" spans="1:14" x14ac:dyDescent="0.35">
      <c r="A606" t="s">
        <v>124</v>
      </c>
      <c r="B606" t="s">
        <v>406</v>
      </c>
      <c r="C606" t="s">
        <v>407</v>
      </c>
      <c r="D606" t="s">
        <v>188</v>
      </c>
      <c r="E606" t="s">
        <v>292</v>
      </c>
      <c r="F606" s="517"/>
      <c r="G606" s="517"/>
      <c r="H606" s="517"/>
      <c r="I606" s="517"/>
      <c r="J606" s="517"/>
      <c r="K606" s="517"/>
      <c r="L606" s="517"/>
      <c r="M606" s="517"/>
      <c r="N606" s="517"/>
    </row>
    <row r="607" spans="1:14" x14ac:dyDescent="0.35">
      <c r="A607" t="s">
        <v>124</v>
      </c>
      <c r="B607" t="s">
        <v>408</v>
      </c>
      <c r="C607" t="s">
        <v>409</v>
      </c>
      <c r="D607" t="s">
        <v>182</v>
      </c>
      <c r="E607" t="s">
        <v>292</v>
      </c>
      <c r="F607" s="613"/>
      <c r="G607" s="613"/>
      <c r="H607" s="613"/>
      <c r="I607" s="613"/>
      <c r="J607" s="613"/>
      <c r="K607" s="613"/>
      <c r="L607" s="613"/>
      <c r="M607" s="613"/>
      <c r="N607" s="613"/>
    </row>
    <row r="608" spans="1:14" x14ac:dyDescent="0.35">
      <c r="A608" t="s">
        <v>124</v>
      </c>
      <c r="B608" t="s">
        <v>410</v>
      </c>
      <c r="C608" t="s">
        <v>411</v>
      </c>
      <c r="D608" t="s">
        <v>188</v>
      </c>
      <c r="E608" t="s">
        <v>292</v>
      </c>
      <c r="F608" s="517"/>
      <c r="G608" s="517"/>
      <c r="H608" s="517"/>
      <c r="I608" s="517"/>
      <c r="J608" s="517"/>
      <c r="K608" s="517"/>
      <c r="L608" s="517"/>
      <c r="M608" s="517"/>
      <c r="N608" s="517"/>
    </row>
    <row r="609" spans="1:14" x14ac:dyDescent="0.35">
      <c r="A609" t="s">
        <v>124</v>
      </c>
      <c r="B609" t="s">
        <v>412</v>
      </c>
      <c r="C609" t="s">
        <v>413</v>
      </c>
      <c r="D609" t="s">
        <v>188</v>
      </c>
      <c r="E609" t="s">
        <v>292</v>
      </c>
      <c r="F609" s="613"/>
      <c r="G609" s="613"/>
      <c r="H609" s="613"/>
      <c r="I609" s="613"/>
      <c r="J609" s="613"/>
      <c r="K609" s="613"/>
      <c r="L609" s="613"/>
      <c r="M609" s="613"/>
      <c r="N609" s="613"/>
    </row>
    <row r="610" spans="1:14" x14ac:dyDescent="0.35">
      <c r="A610" t="s">
        <v>124</v>
      </c>
      <c r="B610" t="s">
        <v>414</v>
      </c>
      <c r="C610" t="s">
        <v>415</v>
      </c>
      <c r="D610" t="s">
        <v>188</v>
      </c>
      <c r="E610" t="s">
        <v>292</v>
      </c>
      <c r="F610" s="519"/>
      <c r="G610" s="519"/>
      <c r="H610" s="519"/>
      <c r="I610" s="519"/>
      <c r="J610" s="519"/>
      <c r="K610" s="519"/>
      <c r="L610" s="519"/>
      <c r="M610" s="519"/>
      <c r="N610" s="519"/>
    </row>
    <row r="611" spans="1:14" x14ac:dyDescent="0.35">
      <c r="A611" t="s">
        <v>124</v>
      </c>
      <c r="B611" t="s">
        <v>416</v>
      </c>
      <c r="C611" t="s">
        <v>417</v>
      </c>
      <c r="D611" t="s">
        <v>188</v>
      </c>
      <c r="E611" t="s">
        <v>292</v>
      </c>
      <c r="F611" s="517"/>
      <c r="G611" s="517"/>
      <c r="H611" s="517"/>
      <c r="I611" s="517"/>
      <c r="J611" s="517"/>
      <c r="K611" s="517"/>
      <c r="L611" s="517"/>
      <c r="M611" s="517"/>
      <c r="N611" s="517"/>
    </row>
    <row r="612" spans="1:14" x14ac:dyDescent="0.35">
      <c r="A612" t="s">
        <v>124</v>
      </c>
      <c r="B612" t="s">
        <v>418</v>
      </c>
      <c r="C612" t="s">
        <v>419</v>
      </c>
      <c r="D612" t="s">
        <v>188</v>
      </c>
      <c r="E612" t="s">
        <v>292</v>
      </c>
      <c r="F612" s="517"/>
      <c r="G612" s="517"/>
      <c r="H612" s="517"/>
      <c r="I612" s="517"/>
      <c r="J612" s="517"/>
      <c r="K612" s="517"/>
      <c r="L612" s="517"/>
      <c r="M612" s="517"/>
      <c r="N612" s="517"/>
    </row>
    <row r="613" spans="1:14" x14ac:dyDescent="0.35">
      <c r="A613" t="s">
        <v>124</v>
      </c>
      <c r="B613" t="s">
        <v>420</v>
      </c>
      <c r="C613" t="s">
        <v>421</v>
      </c>
      <c r="D613">
        <v>0</v>
      </c>
      <c r="E613" t="s">
        <v>292</v>
      </c>
      <c r="F613" s="517"/>
      <c r="G613" s="517"/>
      <c r="H613" s="517"/>
      <c r="I613" s="517"/>
      <c r="J613" s="517"/>
      <c r="K613" s="517"/>
      <c r="L613" s="517"/>
      <c r="M613" s="517"/>
      <c r="N613" s="517"/>
    </row>
    <row r="614" spans="1:14" x14ac:dyDescent="0.35">
      <c r="A614" t="s">
        <v>124</v>
      </c>
      <c r="B614" t="s">
        <v>422</v>
      </c>
      <c r="C614" t="s">
        <v>423</v>
      </c>
      <c r="D614" t="s">
        <v>424</v>
      </c>
      <c r="E614" t="s">
        <v>292</v>
      </c>
      <c r="F614" s="517"/>
      <c r="G614" s="517"/>
      <c r="H614" s="517"/>
      <c r="I614" s="517"/>
      <c r="J614" s="517"/>
      <c r="K614" s="517"/>
      <c r="L614" s="517"/>
      <c r="M614" s="517"/>
      <c r="N614" s="517"/>
    </row>
    <row r="615" spans="1:14" x14ac:dyDescent="0.35">
      <c r="A615" t="s">
        <v>124</v>
      </c>
      <c r="B615" t="s">
        <v>425</v>
      </c>
      <c r="C615" t="s">
        <v>426</v>
      </c>
      <c r="D615" t="s">
        <v>427</v>
      </c>
      <c r="E615" t="s">
        <v>292</v>
      </c>
      <c r="F615" s="517"/>
      <c r="G615" s="517"/>
      <c r="H615" s="517"/>
      <c r="I615" s="517"/>
      <c r="J615" s="517"/>
      <c r="K615" s="517"/>
      <c r="L615" s="517"/>
      <c r="M615" s="517"/>
      <c r="N615" s="517"/>
    </row>
    <row r="616" spans="1:14" x14ac:dyDescent="0.35">
      <c r="A616" t="s">
        <v>124</v>
      </c>
      <c r="B616" t="s">
        <v>428</v>
      </c>
      <c r="C616" t="s">
        <v>429</v>
      </c>
      <c r="D616" t="s">
        <v>424</v>
      </c>
      <c r="E616" t="s">
        <v>292</v>
      </c>
      <c r="F616" s="517"/>
      <c r="G616" s="517"/>
      <c r="H616" s="517"/>
      <c r="I616" s="517"/>
      <c r="J616" s="517"/>
      <c r="K616" s="517"/>
      <c r="L616" s="517"/>
      <c r="M616" s="517"/>
      <c r="N616" s="517"/>
    </row>
    <row r="617" spans="1:14" x14ac:dyDescent="0.35">
      <c r="A617" t="s">
        <v>124</v>
      </c>
      <c r="B617" t="s">
        <v>430</v>
      </c>
      <c r="C617" t="s">
        <v>431</v>
      </c>
      <c r="D617" t="s">
        <v>424</v>
      </c>
      <c r="E617" t="s">
        <v>292</v>
      </c>
      <c r="F617" s="517"/>
      <c r="G617" s="517"/>
      <c r="H617" s="517"/>
      <c r="I617" s="517"/>
      <c r="J617" s="517"/>
      <c r="K617" s="517"/>
      <c r="L617" s="517"/>
      <c r="M617" s="517"/>
      <c r="N617" s="517"/>
    </row>
    <row r="618" spans="1:14" x14ac:dyDescent="0.35">
      <c r="A618" t="s">
        <v>124</v>
      </c>
      <c r="B618" t="s">
        <v>432</v>
      </c>
      <c r="C618" t="s">
        <v>433</v>
      </c>
      <c r="D618" t="s">
        <v>424</v>
      </c>
      <c r="E618" t="s">
        <v>292</v>
      </c>
      <c r="F618" s="517"/>
      <c r="G618" s="517"/>
      <c r="H618" s="517"/>
      <c r="I618" s="517"/>
      <c r="J618" s="517"/>
      <c r="K618" s="517"/>
      <c r="L618" s="517"/>
      <c r="M618" s="517"/>
      <c r="N618" s="517"/>
    </row>
    <row r="619" spans="1:14" x14ac:dyDescent="0.35">
      <c r="A619" t="s">
        <v>124</v>
      </c>
      <c r="B619" t="s">
        <v>434</v>
      </c>
      <c r="C619" t="s">
        <v>435</v>
      </c>
      <c r="D619" t="s">
        <v>427</v>
      </c>
      <c r="E619" t="s">
        <v>292</v>
      </c>
      <c r="F619" s="613"/>
      <c r="G619" s="613"/>
      <c r="H619" s="613"/>
      <c r="I619" s="613"/>
      <c r="J619" s="613"/>
      <c r="K619" s="613"/>
      <c r="L619" s="613"/>
      <c r="M619" s="613"/>
      <c r="N619" s="613"/>
    </row>
    <row r="620" spans="1:14" x14ac:dyDescent="0.35">
      <c r="A620" t="s">
        <v>124</v>
      </c>
      <c r="B620" t="s">
        <v>436</v>
      </c>
      <c r="C620" t="s">
        <v>437</v>
      </c>
      <c r="D620" t="s">
        <v>427</v>
      </c>
      <c r="E620" t="s">
        <v>292</v>
      </c>
      <c r="F620" s="613"/>
      <c r="G620" s="613"/>
      <c r="H620" s="613"/>
      <c r="I620" s="613"/>
      <c r="J620" s="613"/>
      <c r="K620" s="613"/>
      <c r="L620" s="613"/>
      <c r="M620" s="613"/>
      <c r="N620" s="613"/>
    </row>
    <row r="621" spans="1:14" x14ac:dyDescent="0.35">
      <c r="A621" t="s">
        <v>124</v>
      </c>
      <c r="B621" t="s">
        <v>438</v>
      </c>
      <c r="C621" t="s">
        <v>439</v>
      </c>
      <c r="D621">
        <v>0</v>
      </c>
      <c r="E621" t="s">
        <v>292</v>
      </c>
      <c r="F621" s="517"/>
      <c r="G621" s="517"/>
      <c r="H621" s="517"/>
      <c r="I621" s="517"/>
      <c r="J621" s="517"/>
      <c r="K621" s="517"/>
      <c r="L621" s="517"/>
      <c r="M621" s="517"/>
      <c r="N621" s="517"/>
    </row>
    <row r="622" spans="1:14" x14ac:dyDescent="0.35">
      <c r="A622" t="s">
        <v>124</v>
      </c>
      <c r="B622" t="s">
        <v>440</v>
      </c>
      <c r="C622" t="s">
        <v>441</v>
      </c>
      <c r="D622" t="s">
        <v>188</v>
      </c>
      <c r="E622" t="s">
        <v>292</v>
      </c>
      <c r="F622" s="517"/>
      <c r="G622" s="517"/>
      <c r="H622" s="517"/>
      <c r="I622" s="517"/>
      <c r="J622" s="517"/>
      <c r="K622" s="517"/>
      <c r="L622" s="517"/>
      <c r="M622" s="517"/>
      <c r="N622" s="517"/>
    </row>
    <row r="623" spans="1:14" x14ac:dyDescent="0.35">
      <c r="A623" t="s">
        <v>124</v>
      </c>
      <c r="B623" t="s">
        <v>442</v>
      </c>
      <c r="C623" t="s">
        <v>443</v>
      </c>
      <c r="D623" t="s">
        <v>188</v>
      </c>
      <c r="E623" t="s">
        <v>292</v>
      </c>
      <c r="F623" s="519"/>
      <c r="G623" s="519"/>
      <c r="H623" s="519"/>
      <c r="I623" s="519"/>
      <c r="J623" s="519"/>
      <c r="K623" s="519"/>
      <c r="L623" s="519"/>
      <c r="M623" s="519"/>
      <c r="N623" s="519"/>
    </row>
    <row r="624" spans="1:14" x14ac:dyDescent="0.35">
      <c r="A624" t="s">
        <v>124</v>
      </c>
      <c r="B624" t="s">
        <v>444</v>
      </c>
      <c r="C624" t="s">
        <v>445</v>
      </c>
      <c r="D624" t="s">
        <v>424</v>
      </c>
      <c r="E624" t="s">
        <v>292</v>
      </c>
      <c r="F624" s="613"/>
      <c r="G624" s="613"/>
      <c r="H624" s="613"/>
      <c r="I624" s="613"/>
      <c r="J624" s="613"/>
      <c r="K624" s="613"/>
      <c r="L624" s="613"/>
      <c r="M624" s="613"/>
      <c r="N624" s="613"/>
    </row>
    <row r="625" spans="1:16" x14ac:dyDescent="0.35">
      <c r="A625" t="s">
        <v>124</v>
      </c>
      <c r="B625" t="s">
        <v>446</v>
      </c>
      <c r="C625" t="s">
        <v>447</v>
      </c>
      <c r="D625" t="s">
        <v>424</v>
      </c>
      <c r="E625" t="s">
        <v>292</v>
      </c>
      <c r="F625" s="613"/>
      <c r="G625" s="613"/>
      <c r="H625" s="613"/>
      <c r="I625" s="613"/>
      <c r="J625" s="613"/>
      <c r="K625" s="613"/>
      <c r="L625" s="613"/>
      <c r="M625" s="613"/>
      <c r="N625" s="613"/>
    </row>
    <row r="626" spans="1:16" x14ac:dyDescent="0.35">
      <c r="A626" t="s">
        <v>124</v>
      </c>
      <c r="B626" t="s">
        <v>448</v>
      </c>
      <c r="C626" t="s">
        <v>449</v>
      </c>
      <c r="D626">
        <v>0</v>
      </c>
      <c r="E626" t="s">
        <v>292</v>
      </c>
      <c r="F626" s="613"/>
      <c r="G626" s="613"/>
      <c r="H626" s="613"/>
      <c r="I626" s="613"/>
      <c r="J626" s="613"/>
      <c r="K626" s="613"/>
      <c r="L626" s="613"/>
      <c r="M626" s="613"/>
      <c r="N626" s="613"/>
    </row>
    <row r="627" spans="1:16" x14ac:dyDescent="0.35">
      <c r="A627" t="s">
        <v>124</v>
      </c>
      <c r="B627" t="s">
        <v>450</v>
      </c>
      <c r="C627" t="s">
        <v>451</v>
      </c>
      <c r="D627" t="s">
        <v>188</v>
      </c>
      <c r="E627" t="s">
        <v>292</v>
      </c>
      <c r="F627" s="613"/>
      <c r="G627" s="613"/>
      <c r="H627" s="613"/>
      <c r="I627" s="613"/>
      <c r="J627" s="613"/>
      <c r="K627" s="613"/>
      <c r="L627" s="613"/>
      <c r="M627" s="613"/>
      <c r="N627" s="613"/>
    </row>
    <row r="628" spans="1:16" x14ac:dyDescent="0.35">
      <c r="A628" t="s">
        <v>124</v>
      </c>
      <c r="B628" t="s">
        <v>452</v>
      </c>
      <c r="C628" t="s">
        <v>453</v>
      </c>
      <c r="D628" t="s">
        <v>188</v>
      </c>
      <c r="E628" t="s">
        <v>292</v>
      </c>
      <c r="F628" s="519"/>
      <c r="G628" s="519"/>
      <c r="H628" s="519"/>
      <c r="I628" s="519"/>
      <c r="J628" s="519"/>
      <c r="K628" s="519"/>
      <c r="L628" s="519"/>
      <c r="M628" s="519"/>
      <c r="N628" s="519"/>
    </row>
    <row r="629" spans="1:16" x14ac:dyDescent="0.35">
      <c r="A629" t="s">
        <v>124</v>
      </c>
      <c r="B629" t="s">
        <v>454</v>
      </c>
      <c r="C629" t="s">
        <v>455</v>
      </c>
      <c r="D629" t="s">
        <v>188</v>
      </c>
      <c r="E629" t="s">
        <v>292</v>
      </c>
      <c r="F629" s="613"/>
      <c r="G629" s="613"/>
      <c r="H629" s="613"/>
      <c r="I629" s="613"/>
      <c r="J629" s="613"/>
      <c r="K629" s="613"/>
      <c r="L629" s="613"/>
      <c r="M629" s="613"/>
      <c r="N629" s="613"/>
    </row>
    <row r="630" spans="1:16" x14ac:dyDescent="0.35">
      <c r="A630" t="s">
        <v>124</v>
      </c>
      <c r="B630" t="s">
        <v>456</v>
      </c>
      <c r="C630" t="s">
        <v>457</v>
      </c>
      <c r="D630" t="s">
        <v>188</v>
      </c>
      <c r="E630" t="s">
        <v>292</v>
      </c>
      <c r="F630" s="613"/>
      <c r="G630" s="613"/>
      <c r="H630" s="613"/>
      <c r="I630" s="613"/>
      <c r="J630" s="613"/>
      <c r="K630" s="613"/>
      <c r="L630" s="613"/>
      <c r="M630" s="613"/>
      <c r="N630" s="613"/>
    </row>
    <row r="631" spans="1:16" x14ac:dyDescent="0.35">
      <c r="A631" t="s">
        <v>124</v>
      </c>
      <c r="B631" t="s">
        <v>458</v>
      </c>
      <c r="C631" t="s">
        <v>459</v>
      </c>
      <c r="D631" t="s">
        <v>172</v>
      </c>
      <c r="E631" t="s">
        <v>292</v>
      </c>
      <c r="F631" s="613"/>
      <c r="G631" s="613"/>
      <c r="H631" s="613"/>
      <c r="I631" s="613"/>
      <c r="J631" s="613"/>
      <c r="K631" s="613"/>
      <c r="L631" s="613"/>
      <c r="M631" s="613"/>
      <c r="N631" s="613"/>
    </row>
    <row r="632" spans="1:16" x14ac:dyDescent="0.35">
      <c r="A632" t="s">
        <v>124</v>
      </c>
      <c r="B632" t="s">
        <v>460</v>
      </c>
      <c r="C632" t="s">
        <v>461</v>
      </c>
      <c r="D632" t="s">
        <v>188</v>
      </c>
      <c r="E632" t="s">
        <v>292</v>
      </c>
      <c r="F632" s="519"/>
      <c r="G632" s="519"/>
      <c r="H632" s="519"/>
      <c r="I632" s="519"/>
      <c r="J632" s="519"/>
      <c r="K632" s="519"/>
      <c r="L632" s="519"/>
      <c r="M632" s="519"/>
      <c r="N632" s="615"/>
      <c r="O632" s="424"/>
      <c r="P632" s="615"/>
    </row>
    <row r="633" spans="1:16" x14ac:dyDescent="0.35">
      <c r="A633" t="s">
        <v>124</v>
      </c>
      <c r="B633" t="s">
        <v>462</v>
      </c>
      <c r="C633" t="s">
        <v>463</v>
      </c>
      <c r="D633" t="s">
        <v>188</v>
      </c>
      <c r="E633" t="s">
        <v>292</v>
      </c>
      <c r="F633" s="613"/>
      <c r="G633" s="613"/>
      <c r="H633" s="613"/>
      <c r="I633" s="613"/>
      <c r="J633" s="613"/>
      <c r="K633" s="613"/>
      <c r="L633" s="613"/>
      <c r="M633" s="613"/>
      <c r="N633" s="613"/>
    </row>
    <row r="634" spans="1:16" x14ac:dyDescent="0.35">
      <c r="A634" t="s">
        <v>124</v>
      </c>
      <c r="B634" t="s">
        <v>464</v>
      </c>
      <c r="C634" t="s">
        <v>465</v>
      </c>
      <c r="D634" t="s">
        <v>188</v>
      </c>
      <c r="E634" t="s">
        <v>292</v>
      </c>
      <c r="F634" s="519"/>
      <c r="G634" s="519"/>
      <c r="H634" s="519"/>
      <c r="I634" s="519"/>
      <c r="J634" s="519"/>
      <c r="K634" s="519"/>
      <c r="L634" s="519"/>
      <c r="M634" s="519"/>
      <c r="N634" s="519"/>
    </row>
    <row r="635" spans="1:16" x14ac:dyDescent="0.35">
      <c r="A635" t="s">
        <v>124</v>
      </c>
      <c r="B635" t="s">
        <v>466</v>
      </c>
      <c r="C635" t="s">
        <v>467</v>
      </c>
      <c r="D635" t="s">
        <v>182</v>
      </c>
      <c r="E635" t="s">
        <v>292</v>
      </c>
      <c r="F635" s="613"/>
      <c r="G635" s="613"/>
      <c r="H635" s="613"/>
      <c r="I635" s="613"/>
      <c r="J635" s="613"/>
      <c r="K635" s="613"/>
      <c r="L635" s="613"/>
      <c r="M635" s="613"/>
      <c r="N635" s="613"/>
    </row>
    <row r="636" spans="1:16" x14ac:dyDescent="0.35">
      <c r="A636" t="s">
        <v>124</v>
      </c>
      <c r="B636" t="s">
        <v>468</v>
      </c>
      <c r="C636" t="s">
        <v>469</v>
      </c>
      <c r="D636" t="s">
        <v>188</v>
      </c>
      <c r="E636" t="s">
        <v>292</v>
      </c>
      <c r="F636" s="519"/>
      <c r="G636" s="519"/>
      <c r="H636" s="519"/>
      <c r="I636" s="519"/>
      <c r="J636" s="519"/>
      <c r="K636" s="519"/>
      <c r="L636" s="519"/>
      <c r="M636" s="519"/>
      <c r="N636" s="519"/>
    </row>
    <row r="637" spans="1:16" x14ac:dyDescent="0.35">
      <c r="A637" t="s">
        <v>124</v>
      </c>
      <c r="B637" t="s">
        <v>470</v>
      </c>
      <c r="C637" t="s">
        <v>471</v>
      </c>
      <c r="D637" t="s">
        <v>182</v>
      </c>
      <c r="E637" t="s">
        <v>292</v>
      </c>
      <c r="F637" s="519"/>
      <c r="G637" s="519"/>
      <c r="H637" s="519"/>
      <c r="I637" s="519"/>
      <c r="J637" s="519"/>
      <c r="K637" s="519"/>
      <c r="L637" s="519"/>
      <c r="M637" s="519"/>
      <c r="N637" s="519"/>
      <c r="O637" s="425"/>
    </row>
    <row r="638" spans="1:16" x14ac:dyDescent="0.35">
      <c r="A638" t="s">
        <v>124</v>
      </c>
      <c r="B638" t="s">
        <v>472</v>
      </c>
      <c r="C638" t="s">
        <v>473</v>
      </c>
      <c r="D638" t="s">
        <v>188</v>
      </c>
      <c r="E638" t="s">
        <v>292</v>
      </c>
      <c r="F638" s="519"/>
      <c r="G638" s="519"/>
      <c r="H638" s="519"/>
      <c r="I638" s="519"/>
      <c r="J638" s="519"/>
      <c r="K638" s="519"/>
      <c r="L638" s="519"/>
      <c r="M638" s="519"/>
      <c r="N638" s="519"/>
    </row>
    <row r="639" spans="1:16" x14ac:dyDescent="0.35">
      <c r="A639" t="s">
        <v>124</v>
      </c>
      <c r="B639" t="s">
        <v>474</v>
      </c>
      <c r="C639" t="s">
        <v>475</v>
      </c>
      <c r="D639" t="s">
        <v>170</v>
      </c>
      <c r="E639" t="s">
        <v>292</v>
      </c>
      <c r="F639" s="519"/>
      <c r="G639" s="519"/>
      <c r="H639" s="519"/>
      <c r="I639" s="519"/>
      <c r="J639" s="519"/>
      <c r="K639" s="519"/>
      <c r="L639" s="519"/>
      <c r="M639" s="519"/>
      <c r="N639" s="519"/>
    </row>
    <row r="640" spans="1:16" x14ac:dyDescent="0.35">
      <c r="A640" t="s">
        <v>124</v>
      </c>
      <c r="B640" t="s">
        <v>476</v>
      </c>
      <c r="C640" t="s">
        <v>477</v>
      </c>
      <c r="D640" t="s">
        <v>170</v>
      </c>
      <c r="E640" t="s">
        <v>292</v>
      </c>
      <c r="F640" s="519"/>
      <c r="G640" s="519"/>
      <c r="H640" s="519"/>
      <c r="I640" s="519">
        <v>0.80933643617732809</v>
      </c>
      <c r="J640" s="519"/>
      <c r="K640" s="519"/>
      <c r="L640" s="519"/>
      <c r="M640" s="519"/>
      <c r="N640" s="519"/>
      <c r="O640" s="678" t="s">
        <v>681</v>
      </c>
      <c r="P640" t="s">
        <v>670</v>
      </c>
    </row>
    <row r="641" spans="1:16" x14ac:dyDescent="0.35">
      <c r="A641" t="s">
        <v>124</v>
      </c>
      <c r="B641" t="s">
        <v>478</v>
      </c>
      <c r="C641" t="s">
        <v>479</v>
      </c>
      <c r="D641" t="s">
        <v>170</v>
      </c>
      <c r="E641" t="s">
        <v>292</v>
      </c>
      <c r="F641" s="519"/>
      <c r="G641" s="519"/>
      <c r="H641" s="519"/>
      <c r="I641" s="519"/>
      <c r="J641" s="519"/>
      <c r="K641" s="519"/>
      <c r="L641" s="519"/>
      <c r="M641" s="519"/>
      <c r="N641" s="519"/>
    </row>
    <row r="642" spans="1:16" x14ac:dyDescent="0.35">
      <c r="A642" t="s">
        <v>124</v>
      </c>
      <c r="B642" t="s">
        <v>480</v>
      </c>
      <c r="C642" t="s">
        <v>481</v>
      </c>
      <c r="D642" t="s">
        <v>170</v>
      </c>
      <c r="E642" t="s">
        <v>292</v>
      </c>
      <c r="F642" s="519"/>
      <c r="G642" s="519"/>
      <c r="H642" s="519"/>
      <c r="I642" s="519"/>
      <c r="J642" s="519"/>
      <c r="K642" s="519"/>
      <c r="L642" s="519"/>
      <c r="M642" s="519"/>
      <c r="N642" s="519"/>
    </row>
    <row r="643" spans="1:16" x14ac:dyDescent="0.35">
      <c r="A643" t="s">
        <v>124</v>
      </c>
      <c r="B643" t="s">
        <v>482</v>
      </c>
      <c r="C643" t="s">
        <v>483</v>
      </c>
      <c r="D643" t="s">
        <v>170</v>
      </c>
      <c r="E643" t="s">
        <v>292</v>
      </c>
      <c r="F643" s="519"/>
      <c r="G643" s="519"/>
      <c r="H643" s="519"/>
      <c r="I643" s="519"/>
      <c r="J643" s="519"/>
      <c r="K643" s="519"/>
      <c r="L643" s="519"/>
      <c r="M643" s="519"/>
      <c r="N643" s="519"/>
    </row>
    <row r="644" spans="1:16" x14ac:dyDescent="0.35">
      <c r="A644" t="s">
        <v>124</v>
      </c>
      <c r="B644" t="s">
        <v>484</v>
      </c>
      <c r="C644" t="s">
        <v>485</v>
      </c>
      <c r="D644" t="s">
        <v>170</v>
      </c>
      <c r="E644" t="s">
        <v>292</v>
      </c>
      <c r="F644" s="519"/>
      <c r="G644" s="519"/>
      <c r="H644" s="519"/>
      <c r="I644" s="519"/>
      <c r="J644" s="519"/>
      <c r="K644" s="519"/>
      <c r="L644" s="519"/>
      <c r="M644" s="519"/>
      <c r="N644" s="519"/>
    </row>
    <row r="645" spans="1:16" x14ac:dyDescent="0.35">
      <c r="A645" t="s">
        <v>124</v>
      </c>
      <c r="B645" t="s">
        <v>486</v>
      </c>
      <c r="C645" t="s">
        <v>487</v>
      </c>
      <c r="D645" t="s">
        <v>170</v>
      </c>
      <c r="E645" t="s">
        <v>292</v>
      </c>
      <c r="F645" s="519"/>
      <c r="G645" s="519"/>
      <c r="H645" s="519"/>
      <c r="I645" s="519"/>
      <c r="J645" s="519"/>
      <c r="K645" s="519"/>
      <c r="L645" s="519"/>
      <c r="M645" s="519"/>
      <c r="N645" s="519"/>
    </row>
    <row r="646" spans="1:16" x14ac:dyDescent="0.35">
      <c r="A646" t="s">
        <v>124</v>
      </c>
      <c r="B646" t="s">
        <v>488</v>
      </c>
      <c r="C646" t="s">
        <v>489</v>
      </c>
      <c r="D646" t="s">
        <v>170</v>
      </c>
      <c r="E646" t="s">
        <v>292</v>
      </c>
      <c r="F646" s="519"/>
      <c r="G646" s="519"/>
      <c r="H646" s="519"/>
      <c r="I646" s="519"/>
      <c r="J646" s="519"/>
      <c r="K646" s="519"/>
      <c r="L646" s="519"/>
      <c r="M646" s="519"/>
      <c r="N646" s="519"/>
    </row>
    <row r="647" spans="1:16" x14ac:dyDescent="0.35">
      <c r="A647" t="s">
        <v>124</v>
      </c>
      <c r="B647" t="s">
        <v>490</v>
      </c>
      <c r="C647" t="s">
        <v>491</v>
      </c>
      <c r="D647" t="s">
        <v>170</v>
      </c>
      <c r="E647" t="s">
        <v>292</v>
      </c>
      <c r="F647" s="519"/>
      <c r="G647" s="519"/>
      <c r="H647" s="519"/>
      <c r="I647" s="519">
        <v>-1.3662000000000001</v>
      </c>
      <c r="J647" s="519"/>
      <c r="K647" s="519"/>
      <c r="L647" s="519"/>
      <c r="M647" s="519"/>
      <c r="N647" s="519"/>
      <c r="O647" s="678" t="s">
        <v>681</v>
      </c>
      <c r="P647" t="s">
        <v>670</v>
      </c>
    </row>
    <row r="648" spans="1:16" x14ac:dyDescent="0.35">
      <c r="A648" t="s">
        <v>124</v>
      </c>
      <c r="B648" t="s">
        <v>492</v>
      </c>
      <c r="C648" t="s">
        <v>493</v>
      </c>
      <c r="D648" t="s">
        <v>170</v>
      </c>
      <c r="E648" t="s">
        <v>292</v>
      </c>
      <c r="F648" s="519"/>
      <c r="G648" s="519"/>
      <c r="H648" s="519"/>
      <c r="I648" s="519"/>
      <c r="J648" s="519"/>
      <c r="K648" s="519"/>
      <c r="L648" s="519"/>
      <c r="M648" s="519"/>
      <c r="N648" s="519"/>
    </row>
    <row r="649" spans="1:16" x14ac:dyDescent="0.35">
      <c r="A649" t="s">
        <v>124</v>
      </c>
      <c r="B649" t="s">
        <v>494</v>
      </c>
      <c r="C649" t="s">
        <v>495</v>
      </c>
      <c r="D649" t="s">
        <v>170</v>
      </c>
      <c r="E649" t="s">
        <v>292</v>
      </c>
      <c r="F649" s="519"/>
      <c r="G649" s="519"/>
      <c r="H649" s="519"/>
      <c r="I649" s="519"/>
      <c r="J649" s="519"/>
      <c r="K649" s="519"/>
      <c r="L649" s="519"/>
      <c r="M649" s="519"/>
      <c r="N649" s="519"/>
    </row>
    <row r="650" spans="1:16" x14ac:dyDescent="0.35">
      <c r="A650" t="s">
        <v>124</v>
      </c>
      <c r="B650" t="s">
        <v>496</v>
      </c>
      <c r="C650" t="s">
        <v>497</v>
      </c>
      <c r="D650" t="s">
        <v>170</v>
      </c>
      <c r="E650" t="s">
        <v>292</v>
      </c>
      <c r="F650" s="519"/>
      <c r="G650" s="519"/>
      <c r="H650" s="519"/>
      <c r="I650" s="519"/>
      <c r="J650" s="519"/>
      <c r="K650" s="519"/>
      <c r="L650" s="519"/>
      <c r="M650" s="519"/>
      <c r="N650" s="519"/>
    </row>
    <row r="651" spans="1:16" x14ac:dyDescent="0.35">
      <c r="A651" t="s">
        <v>124</v>
      </c>
      <c r="B651" t="s">
        <v>498</v>
      </c>
      <c r="C651" t="s">
        <v>499</v>
      </c>
      <c r="D651" t="s">
        <v>170</v>
      </c>
      <c r="E651" t="s">
        <v>292</v>
      </c>
      <c r="F651" s="519"/>
      <c r="G651" s="519"/>
      <c r="H651" s="519"/>
      <c r="I651" s="519"/>
      <c r="J651" s="519"/>
      <c r="K651" s="519"/>
      <c r="L651" s="519"/>
      <c r="M651" s="519"/>
      <c r="N651" s="519"/>
    </row>
    <row r="652" spans="1:16" x14ac:dyDescent="0.35">
      <c r="A652" t="s">
        <v>124</v>
      </c>
      <c r="B652" t="s">
        <v>500</v>
      </c>
      <c r="C652" t="s">
        <v>501</v>
      </c>
      <c r="D652" t="s">
        <v>170</v>
      </c>
      <c r="E652" t="s">
        <v>292</v>
      </c>
      <c r="F652" s="519"/>
      <c r="G652" s="519"/>
      <c r="H652" s="519"/>
      <c r="I652" s="519"/>
      <c r="J652" s="519"/>
      <c r="K652" s="519"/>
      <c r="L652" s="519"/>
      <c r="M652" s="519"/>
      <c r="N652" s="519"/>
    </row>
    <row r="653" spans="1:16" x14ac:dyDescent="0.35">
      <c r="A653" t="s">
        <v>124</v>
      </c>
      <c r="B653" t="s">
        <v>502</v>
      </c>
      <c r="C653" t="s">
        <v>503</v>
      </c>
      <c r="D653" t="s">
        <v>170</v>
      </c>
      <c r="E653" t="s">
        <v>292</v>
      </c>
      <c r="F653" s="519"/>
      <c r="G653" s="519"/>
      <c r="H653" s="519"/>
      <c r="I653" s="519"/>
      <c r="J653" s="519"/>
      <c r="K653" s="519"/>
      <c r="L653" s="519"/>
      <c r="M653" s="519"/>
      <c r="N653" s="519"/>
    </row>
    <row r="654" spans="1:16" x14ac:dyDescent="0.35">
      <c r="A654" t="s">
        <v>124</v>
      </c>
      <c r="B654" t="s">
        <v>504</v>
      </c>
      <c r="C654" t="s">
        <v>505</v>
      </c>
      <c r="D654" t="s">
        <v>170</v>
      </c>
      <c r="E654" t="s">
        <v>292</v>
      </c>
      <c r="F654" s="519"/>
      <c r="G654" s="519"/>
      <c r="H654" s="519"/>
      <c r="I654" s="519"/>
      <c r="J654" s="519"/>
      <c r="K654" s="519"/>
      <c r="L654" s="519"/>
      <c r="M654" s="519"/>
      <c r="N654" s="519"/>
    </row>
    <row r="655" spans="1:16" x14ac:dyDescent="0.35">
      <c r="A655" t="s">
        <v>124</v>
      </c>
      <c r="B655" t="s">
        <v>506</v>
      </c>
      <c r="C655" t="s">
        <v>507</v>
      </c>
      <c r="D655" t="s">
        <v>170</v>
      </c>
      <c r="E655" t="s">
        <v>292</v>
      </c>
      <c r="F655" s="519"/>
      <c r="G655" s="519"/>
      <c r="H655" s="519"/>
      <c r="I655" s="519"/>
      <c r="J655" s="519"/>
      <c r="K655" s="519"/>
      <c r="L655" s="519"/>
      <c r="M655" s="519"/>
      <c r="N655" s="519"/>
    </row>
    <row r="656" spans="1:16" x14ac:dyDescent="0.35">
      <c r="A656" t="s">
        <v>124</v>
      </c>
      <c r="B656" t="s">
        <v>508</v>
      </c>
      <c r="C656" t="s">
        <v>509</v>
      </c>
      <c r="D656" t="s">
        <v>170</v>
      </c>
      <c r="E656" t="s">
        <v>292</v>
      </c>
      <c r="F656" s="519"/>
      <c r="G656" s="519"/>
      <c r="H656" s="519"/>
      <c r="I656" s="519"/>
      <c r="J656" s="519"/>
      <c r="K656" s="519"/>
      <c r="L656" s="519"/>
      <c r="M656" s="519"/>
      <c r="N656" s="519"/>
    </row>
    <row r="657" spans="1:14" x14ac:dyDescent="0.35">
      <c r="A657" t="s">
        <v>124</v>
      </c>
      <c r="B657" t="s">
        <v>510</v>
      </c>
      <c r="C657" t="s">
        <v>511</v>
      </c>
      <c r="D657" t="s">
        <v>170</v>
      </c>
      <c r="E657" t="s">
        <v>292</v>
      </c>
      <c r="F657" s="519"/>
      <c r="G657" s="519"/>
      <c r="H657" s="519"/>
      <c r="I657" s="519"/>
      <c r="J657" s="519"/>
      <c r="K657" s="519"/>
      <c r="L657" s="519"/>
      <c r="M657" s="519"/>
      <c r="N657" s="519"/>
    </row>
    <row r="658" spans="1:14" x14ac:dyDescent="0.35">
      <c r="A658" t="s">
        <v>124</v>
      </c>
      <c r="B658" t="s">
        <v>512</v>
      </c>
      <c r="C658" t="s">
        <v>513</v>
      </c>
      <c r="D658" t="s">
        <v>170</v>
      </c>
      <c r="E658" t="s">
        <v>292</v>
      </c>
      <c r="F658" s="519"/>
      <c r="G658" s="519"/>
      <c r="H658" s="519"/>
      <c r="I658" s="519"/>
      <c r="J658" s="519"/>
      <c r="K658" s="519"/>
      <c r="L658" s="519"/>
      <c r="M658" s="519"/>
      <c r="N658" s="519"/>
    </row>
    <row r="659" spans="1:14" x14ac:dyDescent="0.35">
      <c r="A659" t="s">
        <v>124</v>
      </c>
      <c r="B659" t="s">
        <v>514</v>
      </c>
      <c r="C659" t="s">
        <v>515</v>
      </c>
      <c r="D659" t="s">
        <v>170</v>
      </c>
      <c r="E659" t="s">
        <v>292</v>
      </c>
      <c r="F659" s="519"/>
      <c r="G659" s="519"/>
      <c r="H659" s="519"/>
      <c r="I659" s="519"/>
      <c r="J659" s="519"/>
      <c r="K659" s="519"/>
      <c r="L659" s="519"/>
      <c r="M659" s="519"/>
      <c r="N659" s="519"/>
    </row>
    <row r="660" spans="1:14" x14ac:dyDescent="0.35">
      <c r="A660" t="s">
        <v>124</v>
      </c>
      <c r="B660" t="s">
        <v>516</v>
      </c>
      <c r="C660" t="s">
        <v>517</v>
      </c>
      <c r="D660" t="s">
        <v>170</v>
      </c>
      <c r="E660" t="s">
        <v>292</v>
      </c>
      <c r="F660" s="519"/>
      <c r="G660" s="519"/>
      <c r="H660" s="519"/>
      <c r="I660" s="519"/>
      <c r="J660" s="519"/>
      <c r="K660" s="519"/>
      <c r="L660" s="519"/>
      <c r="M660" s="519"/>
      <c r="N660" s="519"/>
    </row>
    <row r="661" spans="1:14" x14ac:dyDescent="0.35">
      <c r="A661" t="s">
        <v>124</v>
      </c>
      <c r="B661" t="s">
        <v>518</v>
      </c>
      <c r="C661" t="s">
        <v>519</v>
      </c>
      <c r="D661" t="s">
        <v>170</v>
      </c>
      <c r="E661" t="s">
        <v>292</v>
      </c>
      <c r="F661" s="519"/>
      <c r="G661" s="519"/>
      <c r="H661" s="519"/>
      <c r="I661" s="519"/>
      <c r="J661" s="519"/>
      <c r="K661" s="519"/>
      <c r="L661" s="519"/>
      <c r="M661" s="519"/>
      <c r="N661" s="519"/>
    </row>
    <row r="662" spans="1:14" x14ac:dyDescent="0.35">
      <c r="A662" t="s">
        <v>124</v>
      </c>
      <c r="B662" t="s">
        <v>520</v>
      </c>
      <c r="C662" t="s">
        <v>521</v>
      </c>
      <c r="D662" t="s">
        <v>170</v>
      </c>
      <c r="E662" t="s">
        <v>292</v>
      </c>
      <c r="F662" s="519"/>
      <c r="G662" s="519"/>
      <c r="H662" s="519"/>
      <c r="I662" s="519"/>
      <c r="J662" s="519"/>
      <c r="K662" s="519"/>
      <c r="L662" s="519"/>
      <c r="M662" s="519"/>
      <c r="N662" s="519"/>
    </row>
    <row r="663" spans="1:14" x14ac:dyDescent="0.35">
      <c r="A663" t="s">
        <v>124</v>
      </c>
      <c r="B663" t="s">
        <v>522</v>
      </c>
      <c r="C663" t="s">
        <v>523</v>
      </c>
      <c r="D663" t="s">
        <v>170</v>
      </c>
      <c r="E663" t="s">
        <v>292</v>
      </c>
      <c r="F663" s="519"/>
      <c r="G663" s="519"/>
      <c r="H663" s="519"/>
      <c r="I663" s="519"/>
      <c r="J663" s="519"/>
      <c r="K663" s="519"/>
      <c r="L663" s="519"/>
      <c r="M663" s="519"/>
      <c r="N663" s="519"/>
    </row>
    <row r="664" spans="1:14" x14ac:dyDescent="0.35">
      <c r="A664" t="s">
        <v>124</v>
      </c>
      <c r="B664" t="s">
        <v>524</v>
      </c>
      <c r="C664" t="s">
        <v>525</v>
      </c>
      <c r="D664" t="s">
        <v>170</v>
      </c>
      <c r="E664" t="s">
        <v>292</v>
      </c>
      <c r="F664" s="519"/>
      <c r="G664" s="519"/>
      <c r="H664" s="519"/>
      <c r="I664" s="519"/>
      <c r="J664" s="519"/>
      <c r="K664" s="519"/>
      <c r="L664" s="519"/>
      <c r="M664" s="519"/>
      <c r="N664" s="519"/>
    </row>
    <row r="665" spans="1:14" x14ac:dyDescent="0.35">
      <c r="A665" t="s">
        <v>124</v>
      </c>
      <c r="B665" t="s">
        <v>526</v>
      </c>
      <c r="C665" t="s">
        <v>527</v>
      </c>
      <c r="D665" t="s">
        <v>170</v>
      </c>
      <c r="E665" t="s">
        <v>292</v>
      </c>
      <c r="F665" s="519"/>
      <c r="G665" s="519"/>
      <c r="H665" s="519"/>
      <c r="I665" s="519"/>
      <c r="J665" s="519"/>
      <c r="K665" s="519"/>
      <c r="L665" s="519"/>
      <c r="M665" s="519"/>
      <c r="N665" s="519"/>
    </row>
    <row r="666" spans="1:14" x14ac:dyDescent="0.35">
      <c r="A666" t="s">
        <v>124</v>
      </c>
      <c r="B666" t="s">
        <v>528</v>
      </c>
      <c r="C666" t="s">
        <v>529</v>
      </c>
      <c r="D666" t="s">
        <v>170</v>
      </c>
      <c r="E666" t="s">
        <v>292</v>
      </c>
      <c r="F666" s="519"/>
      <c r="G666" s="519"/>
      <c r="H666" s="519"/>
      <c r="I666" s="519"/>
      <c r="J666" s="519"/>
      <c r="K666" s="519"/>
      <c r="L666" s="519"/>
      <c r="M666" s="519"/>
      <c r="N666" s="519"/>
    </row>
    <row r="667" spans="1:14" x14ac:dyDescent="0.35">
      <c r="A667" t="s">
        <v>124</v>
      </c>
      <c r="B667" t="s">
        <v>530</v>
      </c>
      <c r="C667" t="s">
        <v>531</v>
      </c>
      <c r="D667" t="s">
        <v>170</v>
      </c>
      <c r="E667" t="s">
        <v>292</v>
      </c>
      <c r="F667" s="519"/>
      <c r="G667" s="519"/>
      <c r="H667" s="519"/>
      <c r="I667" s="519"/>
      <c r="J667" s="519"/>
      <c r="K667" s="519"/>
      <c r="L667" s="519"/>
      <c r="M667" s="519"/>
      <c r="N667" s="519"/>
    </row>
    <row r="668" spans="1:14" x14ac:dyDescent="0.35">
      <c r="A668" t="s">
        <v>124</v>
      </c>
      <c r="B668" t="s">
        <v>532</v>
      </c>
      <c r="C668" t="s">
        <v>533</v>
      </c>
      <c r="D668" t="s">
        <v>170</v>
      </c>
      <c r="E668" t="s">
        <v>292</v>
      </c>
      <c r="F668" s="519"/>
      <c r="G668" s="519"/>
      <c r="H668" s="519"/>
      <c r="I668" s="519"/>
      <c r="J668" s="519"/>
      <c r="K668" s="519"/>
      <c r="L668" s="519"/>
      <c r="M668" s="519"/>
      <c r="N668" s="519"/>
    </row>
    <row r="669" spans="1:14" x14ac:dyDescent="0.35">
      <c r="A669" t="s">
        <v>124</v>
      </c>
      <c r="B669" t="s">
        <v>534</v>
      </c>
      <c r="C669" t="s">
        <v>535</v>
      </c>
      <c r="D669" t="s">
        <v>170</v>
      </c>
      <c r="E669" t="s">
        <v>292</v>
      </c>
      <c r="F669" s="519"/>
      <c r="G669" s="519"/>
      <c r="H669" s="519"/>
      <c r="I669" s="519"/>
      <c r="J669" s="519"/>
      <c r="K669" s="519"/>
      <c r="L669" s="519"/>
      <c r="M669" s="519"/>
      <c r="N669" s="519"/>
    </row>
    <row r="670" spans="1:14" x14ac:dyDescent="0.35">
      <c r="A670" t="s">
        <v>124</v>
      </c>
      <c r="B670" t="s">
        <v>536</v>
      </c>
      <c r="C670" t="s">
        <v>537</v>
      </c>
      <c r="D670" t="s">
        <v>170</v>
      </c>
      <c r="E670" t="s">
        <v>292</v>
      </c>
      <c r="F670" s="519"/>
      <c r="G670" s="519"/>
      <c r="H670" s="519"/>
      <c r="I670" s="519"/>
      <c r="J670" s="519"/>
      <c r="K670" s="519"/>
      <c r="L670" s="519"/>
      <c r="M670" s="519"/>
      <c r="N670" s="519"/>
    </row>
    <row r="671" spans="1:14" x14ac:dyDescent="0.35">
      <c r="A671" t="s">
        <v>124</v>
      </c>
      <c r="B671" t="s">
        <v>538</v>
      </c>
      <c r="C671" t="s">
        <v>539</v>
      </c>
      <c r="D671" t="s">
        <v>170</v>
      </c>
      <c r="E671" t="s">
        <v>292</v>
      </c>
      <c r="F671" s="519"/>
      <c r="G671" s="519"/>
      <c r="H671" s="519"/>
      <c r="I671" s="519"/>
      <c r="J671" s="519"/>
      <c r="K671" s="519"/>
      <c r="L671" s="519"/>
      <c r="M671" s="519"/>
      <c r="N671" s="519"/>
    </row>
    <row r="672" spans="1:14" x14ac:dyDescent="0.35">
      <c r="A672" t="s">
        <v>124</v>
      </c>
      <c r="B672" t="s">
        <v>540</v>
      </c>
      <c r="C672" t="s">
        <v>541</v>
      </c>
      <c r="D672" t="s">
        <v>170</v>
      </c>
      <c r="E672" t="s">
        <v>292</v>
      </c>
      <c r="F672" s="519"/>
      <c r="G672" s="519"/>
      <c r="H672" s="519"/>
      <c r="I672" s="519"/>
      <c r="J672" s="519"/>
      <c r="K672" s="519"/>
      <c r="L672" s="519"/>
      <c r="M672" s="519"/>
      <c r="N672" s="519"/>
    </row>
    <row r="673" spans="1:14" x14ac:dyDescent="0.35">
      <c r="A673" t="s">
        <v>124</v>
      </c>
      <c r="B673" t="s">
        <v>542</v>
      </c>
      <c r="C673" t="s">
        <v>543</v>
      </c>
      <c r="D673" t="s">
        <v>170</v>
      </c>
      <c r="E673" t="s">
        <v>292</v>
      </c>
      <c r="F673" s="519"/>
      <c r="G673" s="519"/>
      <c r="H673" s="519"/>
      <c r="I673" s="519"/>
      <c r="J673" s="519"/>
      <c r="K673" s="519"/>
      <c r="L673" s="519"/>
      <c r="M673" s="519"/>
      <c r="N673" s="519"/>
    </row>
    <row r="674" spans="1:14" x14ac:dyDescent="0.35">
      <c r="A674" t="s">
        <v>124</v>
      </c>
      <c r="B674" t="s">
        <v>544</v>
      </c>
      <c r="C674" t="s">
        <v>545</v>
      </c>
      <c r="D674" t="s">
        <v>170</v>
      </c>
      <c r="E674" t="s">
        <v>292</v>
      </c>
    </row>
    <row r="675" spans="1:14" x14ac:dyDescent="0.35">
      <c r="A675" t="s">
        <v>124</v>
      </c>
      <c r="B675" t="s">
        <v>546</v>
      </c>
      <c r="C675" t="s">
        <v>547</v>
      </c>
      <c r="D675" t="s">
        <v>170</v>
      </c>
      <c r="E675" t="s">
        <v>292</v>
      </c>
      <c r="F675" s="519"/>
      <c r="G675" s="519"/>
      <c r="H675" s="519"/>
      <c r="I675" s="519"/>
      <c r="J675" s="519"/>
      <c r="K675" s="519"/>
      <c r="L675" s="519"/>
      <c r="M675" s="519"/>
      <c r="N675" s="519"/>
    </row>
    <row r="676" spans="1:14" x14ac:dyDescent="0.35">
      <c r="A676" t="s">
        <v>124</v>
      </c>
      <c r="B676" t="s">
        <v>548</v>
      </c>
      <c r="C676" t="s">
        <v>549</v>
      </c>
      <c r="D676" t="s">
        <v>170</v>
      </c>
      <c r="E676" t="s">
        <v>292</v>
      </c>
      <c r="F676" s="519"/>
      <c r="G676" s="519"/>
      <c r="H676" s="519"/>
      <c r="I676" s="519"/>
      <c r="J676" s="519"/>
      <c r="K676" s="519"/>
      <c r="L676" s="519"/>
      <c r="M676" s="519"/>
      <c r="N676" s="519"/>
    </row>
    <row r="677" spans="1:14" x14ac:dyDescent="0.35">
      <c r="A677" t="s">
        <v>124</v>
      </c>
      <c r="B677" t="s">
        <v>550</v>
      </c>
      <c r="C677" t="s">
        <v>551</v>
      </c>
      <c r="D677" t="s">
        <v>170</v>
      </c>
      <c r="E677" t="s">
        <v>292</v>
      </c>
      <c r="F677" s="519"/>
      <c r="G677" s="519"/>
      <c r="H677" s="519"/>
      <c r="I677" s="519"/>
      <c r="J677" s="519"/>
      <c r="K677" s="519"/>
      <c r="L677" s="519"/>
      <c r="M677" s="519"/>
      <c r="N677" s="519"/>
    </row>
    <row r="678" spans="1:14" x14ac:dyDescent="0.35">
      <c r="A678" t="s">
        <v>124</v>
      </c>
      <c r="B678" t="s">
        <v>552</v>
      </c>
      <c r="C678" t="s">
        <v>553</v>
      </c>
      <c r="D678" t="s">
        <v>170</v>
      </c>
      <c r="E678" t="s">
        <v>292</v>
      </c>
      <c r="F678" s="519"/>
      <c r="G678" s="519"/>
      <c r="H678" s="519"/>
      <c r="I678" s="519"/>
      <c r="J678" s="519"/>
      <c r="K678" s="519"/>
      <c r="L678" s="519"/>
      <c r="M678" s="519"/>
      <c r="N678" s="519"/>
    </row>
    <row r="679" spans="1:14" x14ac:dyDescent="0.35">
      <c r="A679" t="s">
        <v>124</v>
      </c>
      <c r="B679" t="s">
        <v>554</v>
      </c>
      <c r="C679" t="s">
        <v>555</v>
      </c>
      <c r="D679" t="s">
        <v>170</v>
      </c>
      <c r="E679" t="s">
        <v>292</v>
      </c>
      <c r="F679" s="519"/>
      <c r="G679" s="519"/>
      <c r="H679" s="519"/>
      <c r="I679" s="519"/>
      <c r="J679" s="519"/>
      <c r="K679" s="519"/>
      <c r="L679" s="519"/>
      <c r="M679" s="519"/>
      <c r="N679" s="519"/>
    </row>
    <row r="680" spans="1:14" x14ac:dyDescent="0.35">
      <c r="A680" t="s">
        <v>124</v>
      </c>
      <c r="B680" t="s">
        <v>556</v>
      </c>
      <c r="C680" t="s">
        <v>557</v>
      </c>
      <c r="D680" t="s">
        <v>170</v>
      </c>
      <c r="E680" t="s">
        <v>292</v>
      </c>
    </row>
    <row r="681" spans="1:14" x14ac:dyDescent="0.35">
      <c r="A681" t="s">
        <v>124</v>
      </c>
      <c r="B681" t="s">
        <v>558</v>
      </c>
      <c r="C681" t="s">
        <v>559</v>
      </c>
      <c r="D681" t="s">
        <v>170</v>
      </c>
      <c r="E681" t="s">
        <v>292</v>
      </c>
      <c r="F681" s="519"/>
      <c r="G681" s="519"/>
      <c r="H681" s="519"/>
      <c r="I681" s="519"/>
      <c r="J681" s="519"/>
      <c r="K681" s="519"/>
      <c r="L681" s="519"/>
      <c r="M681" s="519"/>
      <c r="N681" s="519"/>
    </row>
    <row r="682" spans="1:14" x14ac:dyDescent="0.35">
      <c r="A682" t="s">
        <v>124</v>
      </c>
      <c r="B682" t="s">
        <v>560</v>
      </c>
      <c r="C682" t="s">
        <v>561</v>
      </c>
      <c r="D682" t="s">
        <v>170</v>
      </c>
      <c r="E682" t="s">
        <v>292</v>
      </c>
      <c r="F682" s="519"/>
      <c r="G682" s="519"/>
      <c r="H682" s="519"/>
      <c r="I682" s="519"/>
      <c r="J682" s="519"/>
      <c r="K682" s="519"/>
      <c r="L682" s="519"/>
      <c r="M682" s="519"/>
      <c r="N682" s="519"/>
    </row>
    <row r="683" spans="1:14" x14ac:dyDescent="0.35">
      <c r="A683" t="s">
        <v>124</v>
      </c>
      <c r="B683" t="s">
        <v>562</v>
      </c>
      <c r="C683" t="s">
        <v>563</v>
      </c>
      <c r="D683" t="s">
        <v>170</v>
      </c>
      <c r="E683" t="s">
        <v>292</v>
      </c>
      <c r="F683" s="519"/>
      <c r="G683" s="519"/>
      <c r="H683" s="519"/>
      <c r="I683" s="519"/>
      <c r="J683" s="519"/>
      <c r="K683" s="519"/>
      <c r="L683" s="519"/>
      <c r="M683" s="519"/>
      <c r="N683" s="519"/>
    </row>
    <row r="684" spans="1:14" x14ac:dyDescent="0.35">
      <c r="A684" t="s">
        <v>124</v>
      </c>
      <c r="B684" t="s">
        <v>564</v>
      </c>
      <c r="C684" t="s">
        <v>565</v>
      </c>
      <c r="D684" t="s">
        <v>170</v>
      </c>
      <c r="E684" t="s">
        <v>292</v>
      </c>
      <c r="F684" s="519"/>
      <c r="G684" s="519"/>
      <c r="H684" s="519"/>
      <c r="I684" s="519"/>
      <c r="J684" s="519"/>
      <c r="K684" s="519"/>
      <c r="L684" s="519"/>
      <c r="M684" s="519"/>
      <c r="N684" s="519"/>
    </row>
    <row r="685" spans="1:14" x14ac:dyDescent="0.35">
      <c r="A685" t="s">
        <v>124</v>
      </c>
      <c r="B685" t="s">
        <v>566</v>
      </c>
      <c r="C685" t="s">
        <v>567</v>
      </c>
      <c r="D685" t="s">
        <v>170</v>
      </c>
      <c r="E685" t="s">
        <v>292</v>
      </c>
      <c r="F685" s="519"/>
      <c r="G685" s="519"/>
      <c r="H685" s="519"/>
      <c r="I685" s="519"/>
      <c r="J685" s="519"/>
      <c r="K685" s="519"/>
      <c r="L685" s="519"/>
      <c r="M685" s="519"/>
      <c r="N685" s="519"/>
    </row>
    <row r="686" spans="1:14" x14ac:dyDescent="0.35">
      <c r="A686" t="s">
        <v>124</v>
      </c>
      <c r="B686" t="s">
        <v>568</v>
      </c>
      <c r="C686" t="s">
        <v>569</v>
      </c>
      <c r="D686" t="s">
        <v>170</v>
      </c>
      <c r="E686" t="s">
        <v>292</v>
      </c>
    </row>
    <row r="687" spans="1:14" x14ac:dyDescent="0.35">
      <c r="A687" t="s">
        <v>124</v>
      </c>
      <c r="B687" t="s">
        <v>570</v>
      </c>
      <c r="C687" t="s">
        <v>571</v>
      </c>
      <c r="D687" t="s">
        <v>170</v>
      </c>
      <c r="E687" t="s">
        <v>292</v>
      </c>
      <c r="F687" s="519"/>
      <c r="G687" s="519"/>
      <c r="H687" s="519"/>
      <c r="I687" s="519"/>
      <c r="J687" s="519"/>
      <c r="K687" s="519"/>
      <c r="L687" s="519"/>
      <c r="M687" s="519"/>
      <c r="N687" s="519"/>
    </row>
    <row r="688" spans="1:14" x14ac:dyDescent="0.35">
      <c r="A688" t="s">
        <v>124</v>
      </c>
      <c r="B688" t="s">
        <v>572</v>
      </c>
      <c r="C688" t="s">
        <v>573</v>
      </c>
      <c r="D688" t="s">
        <v>170</v>
      </c>
      <c r="E688" t="s">
        <v>292</v>
      </c>
      <c r="F688" s="519"/>
      <c r="G688" s="519"/>
      <c r="H688" s="519"/>
      <c r="I688" s="519"/>
      <c r="J688" s="519"/>
      <c r="K688" s="519"/>
      <c r="L688" s="519"/>
      <c r="M688" s="519"/>
      <c r="N688" s="519"/>
    </row>
    <row r="689" spans="1:14" x14ac:dyDescent="0.35">
      <c r="A689" t="s">
        <v>124</v>
      </c>
      <c r="B689" t="s">
        <v>574</v>
      </c>
      <c r="C689" t="s">
        <v>575</v>
      </c>
      <c r="D689" t="s">
        <v>170</v>
      </c>
      <c r="E689" t="s">
        <v>292</v>
      </c>
      <c r="F689" s="519"/>
      <c r="G689" s="519"/>
      <c r="H689" s="519"/>
      <c r="I689" s="519"/>
      <c r="J689" s="519"/>
      <c r="K689" s="519"/>
      <c r="L689" s="519"/>
      <c r="M689" s="519"/>
      <c r="N689" s="519"/>
    </row>
    <row r="690" spans="1:14" x14ac:dyDescent="0.35">
      <c r="A690" t="s">
        <v>124</v>
      </c>
      <c r="B690" t="s">
        <v>576</v>
      </c>
      <c r="C690" t="s">
        <v>577</v>
      </c>
      <c r="D690" t="s">
        <v>170</v>
      </c>
      <c r="E690" t="s">
        <v>292</v>
      </c>
      <c r="F690" s="519"/>
      <c r="G690" s="519"/>
      <c r="H690" s="519"/>
      <c r="I690" s="519"/>
      <c r="J690" s="519"/>
      <c r="K690" s="519"/>
      <c r="L690" s="519"/>
      <c r="M690" s="519"/>
      <c r="N690" s="519"/>
    </row>
    <row r="691" spans="1:14" x14ac:dyDescent="0.35">
      <c r="A691" t="s">
        <v>124</v>
      </c>
      <c r="B691" t="s">
        <v>578</v>
      </c>
      <c r="C691" t="s">
        <v>579</v>
      </c>
      <c r="D691" t="s">
        <v>170</v>
      </c>
      <c r="E691" t="s">
        <v>292</v>
      </c>
      <c r="F691" s="519"/>
      <c r="G691" s="519"/>
      <c r="H691" s="519"/>
      <c r="I691" s="519"/>
      <c r="J691" s="519"/>
      <c r="K691" s="519"/>
      <c r="L691" s="519"/>
      <c r="M691" s="519"/>
      <c r="N691" s="519"/>
    </row>
    <row r="692" spans="1:14" x14ac:dyDescent="0.35">
      <c r="A692" t="s">
        <v>124</v>
      </c>
      <c r="B692" t="s">
        <v>580</v>
      </c>
      <c r="C692" t="s">
        <v>581</v>
      </c>
      <c r="D692" t="s">
        <v>170</v>
      </c>
      <c r="E692" t="s">
        <v>292</v>
      </c>
      <c r="F692" s="519"/>
      <c r="G692" s="519"/>
      <c r="H692" s="519"/>
      <c r="I692" s="519"/>
      <c r="J692" s="519"/>
      <c r="K692" s="519"/>
      <c r="L692" s="519"/>
      <c r="M692" s="519"/>
      <c r="N692" s="519"/>
    </row>
    <row r="693" spans="1:14" x14ac:dyDescent="0.35">
      <c r="A693" t="s">
        <v>124</v>
      </c>
      <c r="B693" t="s">
        <v>582</v>
      </c>
      <c r="C693" t="s">
        <v>583</v>
      </c>
      <c r="D693" t="s">
        <v>170</v>
      </c>
      <c r="E693" t="s">
        <v>292</v>
      </c>
      <c r="F693" s="519"/>
      <c r="G693" s="519"/>
      <c r="H693" s="519"/>
      <c r="I693" s="519"/>
      <c r="J693" s="519"/>
      <c r="K693" s="519"/>
      <c r="L693" s="519"/>
      <c r="M693" s="519"/>
      <c r="N693" s="519"/>
    </row>
    <row r="694" spans="1:14" x14ac:dyDescent="0.35">
      <c r="A694" t="s">
        <v>124</v>
      </c>
      <c r="B694" t="s">
        <v>584</v>
      </c>
      <c r="C694" t="s">
        <v>585</v>
      </c>
      <c r="D694" t="s">
        <v>170</v>
      </c>
      <c r="E694" t="s">
        <v>292</v>
      </c>
      <c r="F694" s="519"/>
      <c r="G694" s="519"/>
      <c r="H694" s="519"/>
      <c r="I694" s="519"/>
      <c r="J694" s="519"/>
      <c r="K694" s="519"/>
      <c r="L694" s="519"/>
      <c r="M694" s="519"/>
      <c r="N694" s="519"/>
    </row>
    <row r="695" spans="1:14" x14ac:dyDescent="0.35">
      <c r="A695" t="s">
        <v>124</v>
      </c>
      <c r="B695" t="s">
        <v>586</v>
      </c>
      <c r="C695" t="s">
        <v>587</v>
      </c>
      <c r="D695" t="s">
        <v>170</v>
      </c>
      <c r="E695" t="s">
        <v>292</v>
      </c>
    </row>
    <row r="696" spans="1:14" x14ac:dyDescent="0.35">
      <c r="A696" t="s">
        <v>124</v>
      </c>
      <c r="B696" t="s">
        <v>588</v>
      </c>
      <c r="C696" t="s">
        <v>589</v>
      </c>
      <c r="D696" t="s">
        <v>170</v>
      </c>
      <c r="E696" t="s">
        <v>292</v>
      </c>
    </row>
    <row r="697" spans="1:14" x14ac:dyDescent="0.35">
      <c r="A697" t="s">
        <v>124</v>
      </c>
      <c r="B697" t="s">
        <v>590</v>
      </c>
      <c r="C697" t="s">
        <v>591</v>
      </c>
      <c r="D697" t="s">
        <v>170</v>
      </c>
      <c r="E697" t="s">
        <v>292</v>
      </c>
      <c r="F697" s="519"/>
      <c r="G697" s="519"/>
      <c r="H697" s="519"/>
      <c r="I697" s="519"/>
      <c r="J697" s="519"/>
      <c r="K697" s="519"/>
      <c r="L697" s="519"/>
      <c r="M697" s="519"/>
      <c r="N697" s="519"/>
    </row>
    <row r="698" spans="1:14" x14ac:dyDescent="0.35">
      <c r="A698" t="s">
        <v>124</v>
      </c>
      <c r="B698" t="s">
        <v>592</v>
      </c>
      <c r="C698" t="s">
        <v>593</v>
      </c>
      <c r="D698" t="s">
        <v>170</v>
      </c>
      <c r="E698" t="s">
        <v>292</v>
      </c>
      <c r="F698" s="519"/>
      <c r="G698" s="519"/>
      <c r="H698" s="519"/>
      <c r="I698" s="519"/>
      <c r="J698" s="519"/>
      <c r="K698" s="519"/>
      <c r="L698" s="519"/>
      <c r="M698" s="519"/>
      <c r="N698" s="519"/>
    </row>
    <row r="699" spans="1:14" x14ac:dyDescent="0.35">
      <c r="A699" t="s">
        <v>124</v>
      </c>
      <c r="B699" t="s">
        <v>594</v>
      </c>
      <c r="C699" t="s">
        <v>595</v>
      </c>
      <c r="D699" t="s">
        <v>170</v>
      </c>
      <c r="E699" t="s">
        <v>292</v>
      </c>
      <c r="F699" s="519"/>
      <c r="G699" s="519"/>
      <c r="H699" s="519"/>
      <c r="I699" s="519"/>
      <c r="J699" s="519"/>
      <c r="K699" s="519"/>
      <c r="L699" s="519"/>
      <c r="M699" s="519"/>
      <c r="N699" s="519"/>
    </row>
    <row r="700" spans="1:14" x14ac:dyDescent="0.35">
      <c r="A700" t="s">
        <v>124</v>
      </c>
      <c r="B700" t="s">
        <v>596</v>
      </c>
      <c r="C700" t="s">
        <v>597</v>
      </c>
      <c r="D700" t="s">
        <v>170</v>
      </c>
      <c r="E700" t="s">
        <v>292</v>
      </c>
      <c r="F700" s="519"/>
      <c r="G700" s="519"/>
      <c r="H700" s="519"/>
      <c r="I700" s="519"/>
      <c r="J700" s="519"/>
      <c r="K700" s="519"/>
      <c r="L700" s="519"/>
      <c r="M700" s="519"/>
      <c r="N700" s="519"/>
    </row>
    <row r="701" spans="1:14" x14ac:dyDescent="0.35">
      <c r="A701" t="s">
        <v>124</v>
      </c>
      <c r="B701" t="s">
        <v>598</v>
      </c>
      <c r="C701" t="s">
        <v>599</v>
      </c>
      <c r="D701" t="s">
        <v>170</v>
      </c>
      <c r="E701" t="s">
        <v>292</v>
      </c>
      <c r="F701" s="519"/>
      <c r="G701" s="519"/>
      <c r="H701" s="519"/>
      <c r="I701" s="519"/>
      <c r="J701" s="519"/>
      <c r="K701" s="519"/>
      <c r="L701" s="519"/>
      <c r="M701" s="519"/>
      <c r="N701" s="519"/>
    </row>
    <row r="702" spans="1:14" x14ac:dyDescent="0.35">
      <c r="A702" t="s">
        <v>124</v>
      </c>
      <c r="B702" t="s">
        <v>600</v>
      </c>
      <c r="C702" t="s">
        <v>601</v>
      </c>
      <c r="D702" t="s">
        <v>170</v>
      </c>
      <c r="E702" t="s">
        <v>292</v>
      </c>
      <c r="F702" s="519"/>
      <c r="G702" s="519"/>
      <c r="H702" s="519"/>
      <c r="I702" s="519"/>
      <c r="J702" s="519"/>
      <c r="K702" s="519"/>
      <c r="L702" s="519"/>
      <c r="M702" s="519"/>
      <c r="N702" s="519"/>
    </row>
    <row r="703" spans="1:14" x14ac:dyDescent="0.35">
      <c r="A703" t="s">
        <v>124</v>
      </c>
      <c r="B703" t="s">
        <v>602</v>
      </c>
      <c r="C703" t="s">
        <v>603</v>
      </c>
      <c r="D703" t="s">
        <v>170</v>
      </c>
      <c r="E703" t="s">
        <v>292</v>
      </c>
      <c r="F703" s="519"/>
      <c r="G703" s="519"/>
      <c r="H703" s="519"/>
      <c r="I703" s="519"/>
      <c r="J703" s="519"/>
      <c r="K703" s="519"/>
      <c r="L703" s="519"/>
      <c r="M703" s="519"/>
      <c r="N703" s="519"/>
    </row>
    <row r="704" spans="1:14" x14ac:dyDescent="0.35">
      <c r="A704" t="s">
        <v>124</v>
      </c>
      <c r="B704" t="s">
        <v>604</v>
      </c>
      <c r="C704" t="s">
        <v>605</v>
      </c>
      <c r="D704" t="s">
        <v>170</v>
      </c>
      <c r="E704" t="s">
        <v>292</v>
      </c>
      <c r="F704" s="519"/>
      <c r="G704" s="519"/>
      <c r="H704" s="519"/>
      <c r="I704" s="519"/>
      <c r="J704" s="519"/>
      <c r="K704" s="519"/>
      <c r="L704" s="519"/>
      <c r="M704" s="519"/>
      <c r="N704" s="519"/>
    </row>
    <row r="705" spans="1:14" x14ac:dyDescent="0.35">
      <c r="A705" t="s">
        <v>124</v>
      </c>
      <c r="B705" t="s">
        <v>606</v>
      </c>
      <c r="C705" t="s">
        <v>607</v>
      </c>
      <c r="D705" t="s">
        <v>170</v>
      </c>
      <c r="E705" t="s">
        <v>292</v>
      </c>
      <c r="F705" s="519"/>
      <c r="G705" s="519"/>
      <c r="H705" s="519"/>
      <c r="I705" s="519"/>
      <c r="J705" s="519"/>
      <c r="K705" s="519"/>
      <c r="L705" s="519"/>
      <c r="M705" s="519"/>
      <c r="N705" s="519"/>
    </row>
    <row r="706" spans="1:14" x14ac:dyDescent="0.35">
      <c r="A706" t="s">
        <v>124</v>
      </c>
      <c r="B706" t="s">
        <v>608</v>
      </c>
      <c r="C706" t="s">
        <v>609</v>
      </c>
      <c r="D706" t="s">
        <v>170</v>
      </c>
      <c r="E706" t="s">
        <v>292</v>
      </c>
      <c r="F706" s="519"/>
      <c r="G706" s="519"/>
      <c r="H706" s="519"/>
      <c r="I706" s="519"/>
      <c r="J706" s="519"/>
      <c r="K706" s="519"/>
      <c r="L706" s="519"/>
      <c r="M706" s="519"/>
      <c r="N706" s="519"/>
    </row>
    <row r="707" spans="1:14" x14ac:dyDescent="0.35">
      <c r="A707" t="s">
        <v>124</v>
      </c>
      <c r="B707" t="s">
        <v>610</v>
      </c>
      <c r="C707" t="s">
        <v>611</v>
      </c>
      <c r="D707" t="s">
        <v>170</v>
      </c>
      <c r="E707" t="s">
        <v>292</v>
      </c>
      <c r="F707" s="517"/>
      <c r="G707" s="517"/>
      <c r="H707" s="517"/>
      <c r="I707" s="517"/>
      <c r="J707" s="517"/>
      <c r="K707" s="517"/>
      <c r="L707" s="517"/>
      <c r="M707" s="517"/>
      <c r="N707" s="517"/>
    </row>
    <row r="708" spans="1:14" x14ac:dyDescent="0.35">
      <c r="A708" t="s">
        <v>124</v>
      </c>
      <c r="B708" t="s">
        <v>612</v>
      </c>
      <c r="C708" t="s">
        <v>613</v>
      </c>
      <c r="D708" t="s">
        <v>170</v>
      </c>
      <c r="E708" t="s">
        <v>292</v>
      </c>
      <c r="F708" s="517"/>
      <c r="G708" s="517"/>
      <c r="H708" s="517"/>
      <c r="I708" s="517"/>
      <c r="J708" s="517"/>
      <c r="K708" s="517"/>
      <c r="L708" s="517"/>
      <c r="M708" s="517"/>
      <c r="N708" s="517"/>
    </row>
    <row r="709" spans="1:14" x14ac:dyDescent="0.35">
      <c r="A709" t="s">
        <v>124</v>
      </c>
      <c r="B709" t="s">
        <v>614</v>
      </c>
      <c r="C709" t="s">
        <v>615</v>
      </c>
      <c r="D709" t="s">
        <v>170</v>
      </c>
      <c r="E709" t="s">
        <v>292</v>
      </c>
      <c r="F709" s="612"/>
      <c r="G709" s="612"/>
      <c r="H709" s="612"/>
      <c r="I709" s="612"/>
      <c r="J709" s="612"/>
      <c r="K709" s="612"/>
      <c r="L709" s="612"/>
      <c r="M709" s="612"/>
      <c r="N709" s="612"/>
    </row>
    <row r="710" spans="1:14" x14ac:dyDescent="0.35">
      <c r="A710" t="s">
        <v>124</v>
      </c>
      <c r="B710" t="s">
        <v>616</v>
      </c>
      <c r="C710" t="s">
        <v>617</v>
      </c>
      <c r="D710" t="s">
        <v>424</v>
      </c>
      <c r="E710" t="s">
        <v>292</v>
      </c>
      <c r="F710" s="517"/>
      <c r="G710" s="517"/>
      <c r="H710" s="517"/>
      <c r="I710" s="517"/>
      <c r="J710" s="517"/>
      <c r="K710" s="517"/>
      <c r="L710" s="517"/>
      <c r="M710" s="517"/>
      <c r="N710" s="517"/>
    </row>
    <row r="711" spans="1:14" x14ac:dyDescent="0.35">
      <c r="A711" t="s">
        <v>124</v>
      </c>
      <c r="B711" t="s">
        <v>618</v>
      </c>
      <c r="C711" t="s">
        <v>619</v>
      </c>
      <c r="D711" t="s">
        <v>424</v>
      </c>
      <c r="E711" t="s">
        <v>292</v>
      </c>
      <c r="F711" s="517"/>
      <c r="G711" s="517"/>
      <c r="H711" s="517"/>
      <c r="I711" s="517"/>
      <c r="J711" s="517"/>
      <c r="K711" s="517"/>
      <c r="L711" s="517"/>
      <c r="M711" s="517"/>
      <c r="N711" s="517"/>
    </row>
    <row r="712" spans="1:14" x14ac:dyDescent="0.35">
      <c r="A712" t="s">
        <v>124</v>
      </c>
      <c r="B712" t="s">
        <v>620</v>
      </c>
      <c r="C712" t="s">
        <v>621</v>
      </c>
      <c r="D712" t="s">
        <v>176</v>
      </c>
      <c r="E712" t="s">
        <v>292</v>
      </c>
      <c r="F712" s="517"/>
      <c r="G712" s="517"/>
      <c r="H712" s="517"/>
      <c r="I712" s="517"/>
      <c r="J712" s="517"/>
      <c r="K712" s="517"/>
      <c r="L712" s="517"/>
      <c r="M712" s="517"/>
      <c r="N712" s="517"/>
    </row>
    <row r="713" spans="1:14" x14ac:dyDescent="0.35">
      <c r="A713" t="s">
        <v>124</v>
      </c>
      <c r="B713" t="s">
        <v>622</v>
      </c>
      <c r="C713" t="s">
        <v>623</v>
      </c>
      <c r="D713" t="s">
        <v>424</v>
      </c>
      <c r="E713" t="s">
        <v>292</v>
      </c>
      <c r="F713" s="517"/>
      <c r="G713" s="517"/>
      <c r="H713" s="517"/>
      <c r="I713" s="517"/>
      <c r="J713" s="517"/>
      <c r="K713" s="517"/>
      <c r="L713" s="517"/>
      <c r="M713" s="517"/>
      <c r="N713" s="517"/>
    </row>
    <row r="714" spans="1:14" x14ac:dyDescent="0.35">
      <c r="A714" t="s">
        <v>124</v>
      </c>
      <c r="B714" t="s">
        <v>624</v>
      </c>
      <c r="C714" t="s">
        <v>625</v>
      </c>
      <c r="D714" t="s">
        <v>424</v>
      </c>
      <c r="E714" t="s">
        <v>292</v>
      </c>
      <c r="F714" s="613"/>
      <c r="G714" s="613"/>
      <c r="H714" s="613"/>
      <c r="I714" s="613"/>
      <c r="J714" s="613"/>
      <c r="K714" s="613"/>
      <c r="L714" s="613"/>
      <c r="M714" s="613"/>
      <c r="N714" s="613"/>
    </row>
    <row r="715" spans="1:14" x14ac:dyDescent="0.35">
      <c r="A715" t="s">
        <v>124</v>
      </c>
      <c r="B715" t="s">
        <v>626</v>
      </c>
      <c r="C715" t="s">
        <v>627</v>
      </c>
      <c r="D715" t="s">
        <v>424</v>
      </c>
      <c r="E715" t="s">
        <v>292</v>
      </c>
      <c r="F715" s="613"/>
      <c r="G715" s="613"/>
      <c r="H715" s="613"/>
      <c r="I715" s="613"/>
      <c r="J715" s="613"/>
      <c r="K715" s="613"/>
      <c r="L715" s="613"/>
      <c r="M715" s="613"/>
      <c r="N715" s="613"/>
    </row>
    <row r="716" spans="1:14" x14ac:dyDescent="0.35">
      <c r="A716" t="s">
        <v>124</v>
      </c>
      <c r="B716" t="s">
        <v>628</v>
      </c>
      <c r="C716" t="s">
        <v>629</v>
      </c>
      <c r="D716" t="s">
        <v>424</v>
      </c>
      <c r="E716" t="s">
        <v>292</v>
      </c>
      <c r="F716" s="613"/>
      <c r="G716" s="613"/>
      <c r="H716" s="613"/>
      <c r="I716" s="613"/>
      <c r="J716" s="613"/>
      <c r="K716" s="613"/>
      <c r="L716" s="613"/>
      <c r="M716" s="613"/>
      <c r="N716" s="613"/>
    </row>
    <row r="717" spans="1:14" x14ac:dyDescent="0.35">
      <c r="A717" t="s">
        <v>124</v>
      </c>
      <c r="B717" t="s">
        <v>630</v>
      </c>
      <c r="C717" t="s">
        <v>631</v>
      </c>
      <c r="D717" t="s">
        <v>188</v>
      </c>
      <c r="E717" t="s">
        <v>292</v>
      </c>
      <c r="F717" s="613"/>
      <c r="G717" s="613"/>
      <c r="H717" s="613"/>
      <c r="I717" s="613"/>
      <c r="J717" s="613"/>
      <c r="K717" s="613"/>
      <c r="L717" s="613"/>
      <c r="M717" s="613"/>
      <c r="N717" s="613"/>
    </row>
    <row r="718" spans="1:14" x14ac:dyDescent="0.35">
      <c r="A718" t="s">
        <v>124</v>
      </c>
      <c r="B718" t="s">
        <v>632</v>
      </c>
      <c r="C718" t="s">
        <v>633</v>
      </c>
      <c r="D718" t="s">
        <v>188</v>
      </c>
      <c r="E718" t="s">
        <v>292</v>
      </c>
      <c r="F718" s="612"/>
      <c r="G718" s="612"/>
      <c r="H718" s="612"/>
      <c r="I718" s="612"/>
      <c r="J718" s="612"/>
      <c r="K718" s="612"/>
      <c r="L718" s="612"/>
      <c r="M718" s="612"/>
      <c r="N718" s="612"/>
    </row>
    <row r="719" spans="1:14" x14ac:dyDescent="0.35">
      <c r="A719" t="s">
        <v>124</v>
      </c>
      <c r="B719" t="s">
        <v>634</v>
      </c>
      <c r="C719" t="s">
        <v>635</v>
      </c>
      <c r="D719" t="s">
        <v>636</v>
      </c>
      <c r="E719" t="s">
        <v>292</v>
      </c>
      <c r="F719" s="613"/>
      <c r="G719" s="613"/>
      <c r="H719" s="613"/>
      <c r="I719" s="613"/>
      <c r="J719" s="613"/>
      <c r="K719" s="613"/>
      <c r="L719" s="613"/>
      <c r="M719" s="613"/>
      <c r="N719" s="613"/>
    </row>
    <row r="720" spans="1:14" x14ac:dyDescent="0.35">
      <c r="A720" t="s">
        <v>124</v>
      </c>
      <c r="B720" t="s">
        <v>637</v>
      </c>
      <c r="C720" t="s">
        <v>638</v>
      </c>
      <c r="D720" t="s">
        <v>636</v>
      </c>
      <c r="E720" t="s">
        <v>292</v>
      </c>
      <c r="F720" s="612"/>
      <c r="G720" s="612"/>
      <c r="H720" s="612"/>
      <c r="I720" s="612"/>
      <c r="J720" s="612"/>
      <c r="K720" s="612"/>
      <c r="L720" s="612"/>
      <c r="M720" s="612"/>
      <c r="N720" s="612"/>
    </row>
    <row r="721" spans="1:14" x14ac:dyDescent="0.35">
      <c r="A721" t="s">
        <v>124</v>
      </c>
      <c r="B721" t="s">
        <v>639</v>
      </c>
      <c r="C721" t="s">
        <v>640</v>
      </c>
      <c r="D721" t="s">
        <v>176</v>
      </c>
      <c r="E721" t="s">
        <v>292</v>
      </c>
      <c r="F721" s="613"/>
      <c r="G721" s="613"/>
      <c r="H721" s="613"/>
      <c r="I721" s="613"/>
      <c r="J721" s="613"/>
      <c r="K721" s="613"/>
      <c r="L721" s="613"/>
      <c r="M721" s="613"/>
      <c r="N721" s="613"/>
    </row>
    <row r="722" spans="1:14" x14ac:dyDescent="0.35">
      <c r="A722" t="s">
        <v>124</v>
      </c>
      <c r="B722" t="s">
        <v>641</v>
      </c>
      <c r="C722" t="s">
        <v>642</v>
      </c>
      <c r="D722" t="s">
        <v>636</v>
      </c>
      <c r="E722" t="s">
        <v>292</v>
      </c>
      <c r="F722" s="612"/>
      <c r="G722" s="612"/>
      <c r="H722" s="612"/>
      <c r="I722" s="612"/>
      <c r="J722" s="612"/>
      <c r="K722" s="612"/>
      <c r="L722" s="612"/>
      <c r="M722" s="612"/>
      <c r="N722" s="612"/>
    </row>
    <row r="723" spans="1:14" x14ac:dyDescent="0.35">
      <c r="A723" t="s">
        <v>124</v>
      </c>
      <c r="B723" t="s">
        <v>643</v>
      </c>
      <c r="C723" t="s">
        <v>644</v>
      </c>
      <c r="D723" t="s">
        <v>176</v>
      </c>
      <c r="E723" t="s">
        <v>292</v>
      </c>
      <c r="F723" s="612"/>
      <c r="G723" s="612"/>
      <c r="H723" s="612"/>
      <c r="I723" s="612"/>
      <c r="J723" s="612"/>
      <c r="K723" s="612"/>
      <c r="L723" s="612"/>
      <c r="M723" s="612"/>
      <c r="N723" s="612"/>
    </row>
    <row r="724" spans="1:14" x14ac:dyDescent="0.35">
      <c r="A724" t="s">
        <v>124</v>
      </c>
      <c r="B724" t="s">
        <v>645</v>
      </c>
      <c r="C724" t="s">
        <v>646</v>
      </c>
      <c r="D724" t="s">
        <v>636</v>
      </c>
      <c r="E724" t="s">
        <v>292</v>
      </c>
      <c r="F724" s="612"/>
      <c r="G724" s="612"/>
      <c r="H724" s="612"/>
      <c r="I724" s="612"/>
      <c r="J724" s="612"/>
      <c r="K724" s="612"/>
      <c r="L724" s="612"/>
      <c r="M724" s="612"/>
      <c r="N724" s="612"/>
    </row>
    <row r="725" spans="1:14" x14ac:dyDescent="0.35">
      <c r="A725" t="s">
        <v>124</v>
      </c>
      <c r="B725" t="s">
        <v>647</v>
      </c>
      <c r="C725" t="s">
        <v>648</v>
      </c>
      <c r="D725" t="s">
        <v>176</v>
      </c>
      <c r="E725" t="s">
        <v>292</v>
      </c>
      <c r="F725" s="612"/>
      <c r="G725" s="612"/>
      <c r="H725" s="612"/>
      <c r="I725" s="612"/>
      <c r="J725" s="612"/>
      <c r="K725" s="612"/>
      <c r="L725" s="612"/>
      <c r="M725" s="612"/>
      <c r="N725" s="612"/>
    </row>
    <row r="726" spans="1:14" x14ac:dyDescent="0.35">
      <c r="A726" t="s">
        <v>124</v>
      </c>
      <c r="B726" t="s">
        <v>649</v>
      </c>
      <c r="C726" t="s">
        <v>650</v>
      </c>
      <c r="D726" t="s">
        <v>176</v>
      </c>
      <c r="E726" t="s">
        <v>292</v>
      </c>
      <c r="F726" s="613"/>
      <c r="G726" s="613"/>
      <c r="H726" s="613"/>
      <c r="I726" s="613"/>
      <c r="J726" s="613"/>
      <c r="K726" s="613"/>
      <c r="L726" s="613"/>
      <c r="M726" s="613"/>
      <c r="N726" s="613"/>
    </row>
    <row r="727" spans="1:14" x14ac:dyDescent="0.35">
      <c r="A727" t="s">
        <v>124</v>
      </c>
      <c r="B727" t="s">
        <v>651</v>
      </c>
      <c r="C727" t="s">
        <v>652</v>
      </c>
      <c r="D727" t="s">
        <v>176</v>
      </c>
      <c r="E727" t="s">
        <v>292</v>
      </c>
      <c r="F727" s="613"/>
      <c r="G727" s="613"/>
      <c r="H727" s="613"/>
      <c r="I727" s="613"/>
      <c r="J727" s="613"/>
      <c r="K727" s="613"/>
      <c r="L727" s="613"/>
      <c r="M727" s="613"/>
      <c r="N727" s="613"/>
    </row>
    <row r="728" spans="1:14" x14ac:dyDescent="0.35">
      <c r="A728" t="s">
        <v>124</v>
      </c>
      <c r="B728" t="s">
        <v>653</v>
      </c>
      <c r="C728" t="s">
        <v>654</v>
      </c>
      <c r="D728" t="s">
        <v>176</v>
      </c>
      <c r="E728" t="s">
        <v>292</v>
      </c>
      <c r="F728" s="519"/>
      <c r="G728" s="519"/>
      <c r="H728" s="519"/>
      <c r="I728" s="519"/>
      <c r="J728" s="519"/>
      <c r="K728" s="519"/>
      <c r="L728" s="519"/>
      <c r="M728" s="519"/>
      <c r="N728" s="519"/>
    </row>
    <row r="729" spans="1:14" x14ac:dyDescent="0.35">
      <c r="A729" t="s">
        <v>124</v>
      </c>
      <c r="B729" t="s">
        <v>655</v>
      </c>
      <c r="C729" t="s">
        <v>656</v>
      </c>
      <c r="D729" t="s">
        <v>189</v>
      </c>
      <c r="E729" t="s">
        <v>292</v>
      </c>
      <c r="F729" s="519"/>
      <c r="G729" s="519"/>
      <c r="H729" s="519"/>
      <c r="I729" s="519"/>
      <c r="J729" s="519"/>
      <c r="K729" s="519"/>
      <c r="L729" s="519"/>
      <c r="M729" s="519"/>
      <c r="N729" s="519"/>
    </row>
    <row r="730" spans="1:14" x14ac:dyDescent="0.35">
      <c r="A730" t="s">
        <v>124</v>
      </c>
      <c r="B730" t="s">
        <v>657</v>
      </c>
      <c r="C730" t="s">
        <v>658</v>
      </c>
      <c r="D730" t="s">
        <v>170</v>
      </c>
      <c r="E730" t="s">
        <v>292</v>
      </c>
      <c r="F730" s="518"/>
      <c r="G730" s="518"/>
      <c r="H730" s="518"/>
      <c r="I730" s="518"/>
      <c r="J730" s="518"/>
      <c r="K730" s="518"/>
      <c r="L730" s="518"/>
      <c r="M730" s="518"/>
      <c r="N730" s="518"/>
    </row>
    <row r="731" spans="1:14" x14ac:dyDescent="0.35">
      <c r="A731" t="s">
        <v>124</v>
      </c>
      <c r="B731" t="s">
        <v>659</v>
      </c>
      <c r="C731" t="s">
        <v>660</v>
      </c>
      <c r="D731" t="s">
        <v>170</v>
      </c>
      <c r="E731" t="s">
        <v>292</v>
      </c>
    </row>
    <row r="732" spans="1:14" x14ac:dyDescent="0.35">
      <c r="A732" t="s">
        <v>155</v>
      </c>
      <c r="B732" t="s">
        <v>290</v>
      </c>
      <c r="C732" t="s">
        <v>291</v>
      </c>
      <c r="D732" t="s">
        <v>170</v>
      </c>
      <c r="E732" t="s">
        <v>292</v>
      </c>
      <c r="F732" s="519"/>
      <c r="G732" s="519"/>
      <c r="H732" s="519"/>
      <c r="I732" s="519"/>
      <c r="J732" s="519"/>
      <c r="K732" s="519"/>
      <c r="L732" s="519"/>
      <c r="M732" s="519"/>
      <c r="N732" s="519"/>
    </row>
    <row r="733" spans="1:14" x14ac:dyDescent="0.35">
      <c r="A733" t="s">
        <v>155</v>
      </c>
      <c r="B733" t="s">
        <v>293</v>
      </c>
      <c r="C733" t="s">
        <v>294</v>
      </c>
      <c r="D733" t="s">
        <v>172</v>
      </c>
      <c r="E733" t="s">
        <v>292</v>
      </c>
      <c r="F733" s="519"/>
      <c r="G733" s="519"/>
      <c r="H733" s="519"/>
      <c r="I733" s="519"/>
      <c r="J733" s="519"/>
      <c r="K733" s="519"/>
      <c r="L733" s="519"/>
      <c r="M733" s="519"/>
      <c r="N733" s="519"/>
    </row>
    <row r="734" spans="1:14" x14ac:dyDescent="0.35">
      <c r="A734" t="s">
        <v>155</v>
      </c>
      <c r="B734" t="s">
        <v>295</v>
      </c>
      <c r="C734" t="s">
        <v>296</v>
      </c>
      <c r="D734" t="s">
        <v>188</v>
      </c>
      <c r="E734" t="s">
        <v>292</v>
      </c>
      <c r="F734" s="518"/>
      <c r="G734" s="518"/>
      <c r="H734" s="518"/>
      <c r="I734" s="518"/>
      <c r="J734" s="518"/>
      <c r="K734" s="518"/>
      <c r="L734" s="518"/>
      <c r="M734" s="518"/>
      <c r="N734" s="518"/>
    </row>
    <row r="735" spans="1:14" x14ac:dyDescent="0.35">
      <c r="A735" t="s">
        <v>155</v>
      </c>
      <c r="B735" t="s">
        <v>297</v>
      </c>
      <c r="C735" t="s">
        <v>298</v>
      </c>
      <c r="D735" t="s">
        <v>205</v>
      </c>
      <c r="E735" t="s">
        <v>292</v>
      </c>
    </row>
    <row r="736" spans="1:14" x14ac:dyDescent="0.35">
      <c r="A736" t="s">
        <v>155</v>
      </c>
      <c r="B736" t="s">
        <v>300</v>
      </c>
      <c r="C736" t="s">
        <v>301</v>
      </c>
      <c r="D736" t="s">
        <v>170</v>
      </c>
      <c r="E736" t="s">
        <v>292</v>
      </c>
      <c r="F736" s="519"/>
      <c r="G736" s="519"/>
      <c r="H736" s="519"/>
      <c r="I736" s="519"/>
      <c r="J736" s="519"/>
      <c r="K736" s="519"/>
      <c r="L736" s="519"/>
      <c r="M736" s="519"/>
      <c r="N736" s="519"/>
    </row>
    <row r="737" spans="1:14" x14ac:dyDescent="0.35">
      <c r="A737" t="s">
        <v>155</v>
      </c>
      <c r="B737" t="s">
        <v>302</v>
      </c>
      <c r="C737" t="s">
        <v>303</v>
      </c>
      <c r="D737" t="s">
        <v>170</v>
      </c>
      <c r="E737" t="s">
        <v>292</v>
      </c>
      <c r="F737" s="519"/>
      <c r="G737" s="519"/>
      <c r="H737" s="519"/>
      <c r="I737" s="519"/>
      <c r="J737" s="519"/>
      <c r="K737" s="519"/>
      <c r="L737" s="519"/>
      <c r="M737" s="519"/>
      <c r="N737" s="519"/>
    </row>
    <row r="738" spans="1:14" x14ac:dyDescent="0.35">
      <c r="A738" t="s">
        <v>155</v>
      </c>
      <c r="B738" t="s">
        <v>304</v>
      </c>
      <c r="C738" t="s">
        <v>305</v>
      </c>
      <c r="D738" t="s">
        <v>186</v>
      </c>
      <c r="E738" t="s">
        <v>292</v>
      </c>
      <c r="F738" s="517"/>
      <c r="G738" s="517"/>
      <c r="H738" s="517"/>
      <c r="I738" s="517"/>
      <c r="J738" s="517"/>
      <c r="K738" s="517"/>
      <c r="L738" s="517"/>
      <c r="M738" s="517"/>
      <c r="N738" s="517"/>
    </row>
    <row r="739" spans="1:14" x14ac:dyDescent="0.35">
      <c r="A739" t="s">
        <v>155</v>
      </c>
      <c r="B739" t="s">
        <v>306</v>
      </c>
      <c r="C739" t="s">
        <v>307</v>
      </c>
      <c r="D739" t="s">
        <v>205</v>
      </c>
      <c r="E739" t="s">
        <v>292</v>
      </c>
    </row>
    <row r="740" spans="1:14" x14ac:dyDescent="0.35">
      <c r="A740" t="s">
        <v>155</v>
      </c>
      <c r="B740" t="s">
        <v>309</v>
      </c>
      <c r="C740" t="s">
        <v>310</v>
      </c>
      <c r="D740" t="s">
        <v>170</v>
      </c>
      <c r="E740" t="s">
        <v>292</v>
      </c>
      <c r="F740" s="519"/>
      <c r="G740" s="519"/>
      <c r="H740" s="519"/>
      <c r="I740" s="519"/>
      <c r="J740" s="519"/>
      <c r="K740" s="519"/>
      <c r="L740" s="519"/>
      <c r="M740" s="519"/>
      <c r="N740" s="519"/>
    </row>
    <row r="741" spans="1:14" x14ac:dyDescent="0.35">
      <c r="A741" t="s">
        <v>155</v>
      </c>
      <c r="B741" t="s">
        <v>311</v>
      </c>
      <c r="C741" t="s">
        <v>312</v>
      </c>
      <c r="D741" t="s">
        <v>170</v>
      </c>
      <c r="E741" t="s">
        <v>292</v>
      </c>
      <c r="F741" s="519"/>
      <c r="G741" s="519"/>
      <c r="H741" s="519"/>
      <c r="I741" s="519"/>
      <c r="J741" s="519"/>
      <c r="K741" s="519"/>
      <c r="L741" s="519"/>
      <c r="M741" s="519"/>
      <c r="N741" s="519"/>
    </row>
    <row r="742" spans="1:14" x14ac:dyDescent="0.35">
      <c r="A742" t="s">
        <v>155</v>
      </c>
      <c r="B742" t="s">
        <v>313</v>
      </c>
      <c r="C742" t="s">
        <v>314</v>
      </c>
      <c r="D742" t="s">
        <v>189</v>
      </c>
      <c r="E742" t="s">
        <v>292</v>
      </c>
      <c r="F742" s="517"/>
      <c r="G742" s="517"/>
      <c r="H742" s="517"/>
      <c r="I742" s="517"/>
      <c r="J742" s="517"/>
      <c r="K742" s="517"/>
      <c r="L742" s="517"/>
      <c r="M742" s="517"/>
      <c r="N742" s="517"/>
    </row>
    <row r="743" spans="1:14" x14ac:dyDescent="0.35">
      <c r="A743" t="s">
        <v>155</v>
      </c>
      <c r="B743" t="s">
        <v>315</v>
      </c>
      <c r="C743" t="s">
        <v>316</v>
      </c>
      <c r="D743" t="s">
        <v>205</v>
      </c>
      <c r="E743" t="s">
        <v>292</v>
      </c>
    </row>
    <row r="744" spans="1:14" x14ac:dyDescent="0.35">
      <c r="A744" t="s">
        <v>155</v>
      </c>
      <c r="B744" t="s">
        <v>317</v>
      </c>
      <c r="C744" t="s">
        <v>318</v>
      </c>
      <c r="D744" t="s">
        <v>170</v>
      </c>
      <c r="E744" t="s">
        <v>292</v>
      </c>
      <c r="F744" s="519"/>
      <c r="G744" s="519"/>
      <c r="H744" s="519"/>
      <c r="I744" s="519"/>
      <c r="J744" s="519"/>
      <c r="K744" s="519"/>
      <c r="L744" s="519"/>
      <c r="M744" s="519"/>
      <c r="N744" s="519"/>
    </row>
    <row r="745" spans="1:14" x14ac:dyDescent="0.35">
      <c r="A745" t="s">
        <v>155</v>
      </c>
      <c r="B745" t="s">
        <v>319</v>
      </c>
      <c r="C745" t="s">
        <v>320</v>
      </c>
      <c r="D745" t="s">
        <v>170</v>
      </c>
      <c r="E745" t="s">
        <v>292</v>
      </c>
      <c r="F745" s="519"/>
      <c r="G745" s="519"/>
      <c r="H745" s="519"/>
      <c r="I745" s="519"/>
      <c r="J745" s="519"/>
      <c r="K745" s="519"/>
      <c r="L745" s="519"/>
      <c r="M745" s="519"/>
      <c r="N745" s="519"/>
    </row>
    <row r="746" spans="1:14" x14ac:dyDescent="0.35">
      <c r="A746" t="s">
        <v>155</v>
      </c>
      <c r="B746" t="s">
        <v>321</v>
      </c>
      <c r="C746" t="s">
        <v>322</v>
      </c>
      <c r="D746" t="s">
        <v>189</v>
      </c>
      <c r="E746" t="s">
        <v>292</v>
      </c>
      <c r="F746" s="517"/>
      <c r="G746" s="517"/>
      <c r="H746" s="517"/>
      <c r="I746" s="517"/>
      <c r="J746" s="517"/>
      <c r="K746" s="517"/>
      <c r="L746" s="517"/>
      <c r="M746" s="517"/>
      <c r="N746" s="517"/>
    </row>
    <row r="747" spans="1:14" x14ac:dyDescent="0.35">
      <c r="A747" t="s">
        <v>155</v>
      </c>
      <c r="B747" t="s">
        <v>323</v>
      </c>
      <c r="C747" t="s">
        <v>324</v>
      </c>
      <c r="D747" t="s">
        <v>205</v>
      </c>
      <c r="E747" t="s">
        <v>292</v>
      </c>
    </row>
    <row r="748" spans="1:14" x14ac:dyDescent="0.35">
      <c r="A748" t="s">
        <v>155</v>
      </c>
      <c r="B748" t="s">
        <v>325</v>
      </c>
      <c r="C748" t="s">
        <v>326</v>
      </c>
      <c r="D748" t="s">
        <v>170</v>
      </c>
      <c r="E748" t="s">
        <v>292</v>
      </c>
      <c r="F748" s="519"/>
      <c r="G748" s="519"/>
      <c r="H748" s="519"/>
      <c r="I748" s="519"/>
      <c r="J748" s="519"/>
      <c r="K748" s="519"/>
      <c r="L748" s="519"/>
      <c r="M748" s="519"/>
      <c r="N748" s="519"/>
    </row>
    <row r="749" spans="1:14" x14ac:dyDescent="0.35">
      <c r="A749" t="s">
        <v>155</v>
      </c>
      <c r="B749" t="s">
        <v>327</v>
      </c>
      <c r="C749" t="s">
        <v>328</v>
      </c>
      <c r="D749" t="s">
        <v>170</v>
      </c>
      <c r="E749" t="s">
        <v>292</v>
      </c>
      <c r="F749" s="519"/>
      <c r="G749" s="519"/>
      <c r="H749" s="519"/>
      <c r="I749" s="519"/>
      <c r="J749" s="519"/>
      <c r="K749" s="519"/>
      <c r="L749" s="519"/>
      <c r="M749" s="519"/>
      <c r="N749" s="519"/>
    </row>
    <row r="750" spans="1:14" x14ac:dyDescent="0.35">
      <c r="A750" t="s">
        <v>155</v>
      </c>
      <c r="B750" t="s">
        <v>329</v>
      </c>
      <c r="C750" t="s">
        <v>330</v>
      </c>
      <c r="D750" t="s">
        <v>188</v>
      </c>
      <c r="E750" t="s">
        <v>292</v>
      </c>
      <c r="F750" s="518"/>
      <c r="G750" s="518"/>
      <c r="H750" s="518"/>
      <c r="I750" s="518"/>
      <c r="J750" s="518"/>
      <c r="K750" s="518"/>
      <c r="L750" s="518"/>
      <c r="M750" s="518"/>
      <c r="N750" s="518"/>
    </row>
    <row r="751" spans="1:14" x14ac:dyDescent="0.35">
      <c r="A751" t="s">
        <v>155</v>
      </c>
      <c r="B751" t="s">
        <v>331</v>
      </c>
      <c r="C751" t="s">
        <v>332</v>
      </c>
      <c r="D751" t="s">
        <v>205</v>
      </c>
      <c r="E751" t="s">
        <v>292</v>
      </c>
    </row>
    <row r="752" spans="1:14" x14ac:dyDescent="0.35">
      <c r="A752" t="s">
        <v>155</v>
      </c>
      <c r="B752" t="s">
        <v>333</v>
      </c>
      <c r="C752" t="s">
        <v>334</v>
      </c>
      <c r="D752" t="s">
        <v>170</v>
      </c>
      <c r="E752" t="s">
        <v>292</v>
      </c>
      <c r="F752" s="519"/>
      <c r="G752" s="519"/>
      <c r="H752" s="519"/>
      <c r="I752" s="519"/>
      <c r="J752" s="519"/>
      <c r="K752" s="519"/>
      <c r="L752" s="519"/>
      <c r="M752" s="519"/>
      <c r="N752" s="519"/>
    </row>
    <row r="753" spans="1:14" x14ac:dyDescent="0.35">
      <c r="A753" t="s">
        <v>155</v>
      </c>
      <c r="B753" t="s">
        <v>335</v>
      </c>
      <c r="C753" t="s">
        <v>336</v>
      </c>
      <c r="D753" t="s">
        <v>170</v>
      </c>
      <c r="E753" t="s">
        <v>292</v>
      </c>
      <c r="F753" s="519"/>
      <c r="G753" s="519"/>
      <c r="H753" s="519"/>
      <c r="I753" s="519"/>
      <c r="J753" s="519"/>
      <c r="K753" s="519"/>
      <c r="L753" s="519"/>
      <c r="M753" s="519"/>
      <c r="N753" s="519"/>
    </row>
    <row r="754" spans="1:14" x14ac:dyDescent="0.35">
      <c r="A754" t="s">
        <v>155</v>
      </c>
      <c r="B754" t="s">
        <v>337</v>
      </c>
      <c r="C754" t="s">
        <v>338</v>
      </c>
      <c r="D754" t="s">
        <v>189</v>
      </c>
      <c r="E754" t="s">
        <v>292</v>
      </c>
      <c r="F754" s="517"/>
      <c r="G754" s="517"/>
      <c r="H754" s="517"/>
      <c r="I754" s="517"/>
      <c r="J754" s="517"/>
      <c r="K754" s="517"/>
      <c r="L754" s="517"/>
      <c r="M754" s="517"/>
      <c r="N754" s="517"/>
    </row>
    <row r="755" spans="1:14" x14ac:dyDescent="0.35">
      <c r="A755" t="s">
        <v>155</v>
      </c>
      <c r="B755" t="s">
        <v>339</v>
      </c>
      <c r="C755" t="s">
        <v>340</v>
      </c>
      <c r="D755" t="s">
        <v>205</v>
      </c>
      <c r="E755" t="s">
        <v>292</v>
      </c>
      <c r="F755" s="517"/>
      <c r="G755" s="517"/>
      <c r="H755" s="517"/>
      <c r="I755" s="517"/>
      <c r="J755" s="517"/>
      <c r="K755" s="517"/>
      <c r="L755" s="517"/>
      <c r="M755" s="517"/>
      <c r="N755" s="517"/>
    </row>
    <row r="756" spans="1:14" x14ac:dyDescent="0.35">
      <c r="A756" t="s">
        <v>155</v>
      </c>
      <c r="B756" t="s">
        <v>341</v>
      </c>
      <c r="C756" t="s">
        <v>342</v>
      </c>
      <c r="D756" t="s">
        <v>170</v>
      </c>
      <c r="E756" t="s">
        <v>292</v>
      </c>
      <c r="F756" s="518"/>
      <c r="G756" s="518"/>
      <c r="H756" s="518"/>
      <c r="I756" s="518"/>
      <c r="J756" s="518"/>
      <c r="K756" s="518"/>
      <c r="L756" s="518"/>
      <c r="M756" s="518"/>
      <c r="N756" s="518"/>
    </row>
    <row r="757" spans="1:14" x14ac:dyDescent="0.35">
      <c r="A757" t="s">
        <v>155</v>
      </c>
      <c r="B757" t="s">
        <v>343</v>
      </c>
      <c r="C757" t="s">
        <v>344</v>
      </c>
      <c r="D757" t="s">
        <v>170</v>
      </c>
      <c r="E757" t="s">
        <v>292</v>
      </c>
    </row>
    <row r="758" spans="1:14" x14ac:dyDescent="0.35">
      <c r="A758" t="s">
        <v>155</v>
      </c>
      <c r="B758" t="s">
        <v>345</v>
      </c>
      <c r="C758" t="s">
        <v>346</v>
      </c>
      <c r="D758" t="s">
        <v>188</v>
      </c>
      <c r="E758" t="s">
        <v>292</v>
      </c>
      <c r="F758" s="519"/>
      <c r="G758" s="519"/>
      <c r="H758" s="519"/>
      <c r="I758" s="519"/>
      <c r="J758" s="519"/>
      <c r="K758" s="519"/>
      <c r="L758" s="519"/>
      <c r="M758" s="519"/>
      <c r="N758" s="519"/>
    </row>
    <row r="759" spans="1:14" x14ac:dyDescent="0.35">
      <c r="A759" t="s">
        <v>155</v>
      </c>
      <c r="B759" t="s">
        <v>347</v>
      </c>
      <c r="C759" t="s">
        <v>348</v>
      </c>
      <c r="D759" t="s">
        <v>188</v>
      </c>
      <c r="E759" t="s">
        <v>292</v>
      </c>
      <c r="F759" s="519"/>
      <c r="G759" s="519"/>
      <c r="H759" s="519"/>
      <c r="I759" s="519"/>
      <c r="J759" s="519"/>
      <c r="K759" s="519"/>
      <c r="L759" s="519"/>
      <c r="M759" s="519"/>
      <c r="N759" s="519"/>
    </row>
    <row r="760" spans="1:14" x14ac:dyDescent="0.35">
      <c r="A760" t="s">
        <v>155</v>
      </c>
      <c r="B760" t="s">
        <v>349</v>
      </c>
      <c r="C760" t="s">
        <v>350</v>
      </c>
      <c r="D760" t="s">
        <v>188</v>
      </c>
      <c r="E760" t="s">
        <v>292</v>
      </c>
      <c r="F760" s="518"/>
      <c r="G760" s="518"/>
      <c r="H760" s="518"/>
      <c r="I760" s="518"/>
      <c r="J760" s="518"/>
      <c r="K760" s="518"/>
      <c r="L760" s="518"/>
      <c r="M760" s="518"/>
      <c r="N760" s="518"/>
    </row>
    <row r="761" spans="1:14" x14ac:dyDescent="0.35">
      <c r="A761" t="s">
        <v>155</v>
      </c>
      <c r="B761" t="s">
        <v>351</v>
      </c>
      <c r="C761" t="s">
        <v>352</v>
      </c>
      <c r="D761" t="s">
        <v>205</v>
      </c>
      <c r="E761" t="s">
        <v>292</v>
      </c>
    </row>
    <row r="762" spans="1:14" x14ac:dyDescent="0.35">
      <c r="A762" t="s">
        <v>155</v>
      </c>
      <c r="B762" t="s">
        <v>353</v>
      </c>
      <c r="C762" t="s">
        <v>354</v>
      </c>
      <c r="D762" t="s">
        <v>170</v>
      </c>
      <c r="E762" t="s">
        <v>292</v>
      </c>
      <c r="F762" s="519"/>
      <c r="G762" s="519"/>
      <c r="H762" s="519"/>
      <c r="I762" s="519"/>
      <c r="J762" s="519"/>
      <c r="K762" s="519"/>
      <c r="L762" s="519"/>
      <c r="M762" s="519"/>
      <c r="N762" s="519"/>
    </row>
    <row r="763" spans="1:14" x14ac:dyDescent="0.35">
      <c r="A763" t="s">
        <v>155</v>
      </c>
      <c r="B763" t="s">
        <v>355</v>
      </c>
      <c r="C763" t="s">
        <v>356</v>
      </c>
      <c r="D763" t="s">
        <v>170</v>
      </c>
      <c r="E763" t="s">
        <v>292</v>
      </c>
      <c r="F763" s="519"/>
      <c r="G763" s="519"/>
      <c r="H763" s="519"/>
      <c r="I763" s="519"/>
      <c r="J763" s="519"/>
      <c r="K763" s="519"/>
      <c r="L763" s="519"/>
      <c r="M763" s="519"/>
      <c r="N763" s="519"/>
    </row>
    <row r="764" spans="1:14" x14ac:dyDescent="0.35">
      <c r="A764" t="s">
        <v>155</v>
      </c>
      <c r="B764" t="s">
        <v>357</v>
      </c>
      <c r="C764" t="s">
        <v>358</v>
      </c>
      <c r="D764" t="s">
        <v>188</v>
      </c>
      <c r="E764" t="s">
        <v>292</v>
      </c>
      <c r="F764" s="518"/>
      <c r="G764" s="518"/>
      <c r="H764" s="518"/>
      <c r="I764" s="518"/>
      <c r="J764" s="518"/>
      <c r="K764" s="518"/>
      <c r="L764" s="518"/>
      <c r="M764" s="518"/>
      <c r="N764" s="518"/>
    </row>
    <row r="765" spans="1:14" x14ac:dyDescent="0.35">
      <c r="A765" t="s">
        <v>155</v>
      </c>
      <c r="B765" t="s">
        <v>359</v>
      </c>
      <c r="C765" t="s">
        <v>360</v>
      </c>
      <c r="D765" t="s">
        <v>205</v>
      </c>
      <c r="E765" t="s">
        <v>292</v>
      </c>
    </row>
    <row r="766" spans="1:14" x14ac:dyDescent="0.35">
      <c r="A766" t="s">
        <v>155</v>
      </c>
      <c r="B766" t="s">
        <v>361</v>
      </c>
      <c r="C766" t="s">
        <v>362</v>
      </c>
      <c r="D766" t="s">
        <v>170</v>
      </c>
      <c r="E766" t="s">
        <v>292</v>
      </c>
      <c r="F766" s="519"/>
      <c r="G766" s="519"/>
      <c r="H766" s="519"/>
      <c r="I766" s="519"/>
      <c r="J766" s="519"/>
      <c r="K766" s="519"/>
      <c r="L766" s="519"/>
      <c r="M766" s="519"/>
      <c r="N766" s="519"/>
    </row>
    <row r="767" spans="1:14" x14ac:dyDescent="0.35">
      <c r="A767" t="s">
        <v>155</v>
      </c>
      <c r="B767" t="s">
        <v>363</v>
      </c>
      <c r="C767" t="s">
        <v>364</v>
      </c>
      <c r="D767" t="s">
        <v>170</v>
      </c>
      <c r="E767" t="s">
        <v>292</v>
      </c>
      <c r="F767" s="519"/>
      <c r="G767" s="519"/>
      <c r="H767" s="519"/>
      <c r="I767" s="519"/>
      <c r="J767" s="519"/>
      <c r="K767" s="519"/>
      <c r="L767" s="519"/>
      <c r="M767" s="519"/>
      <c r="N767" s="519"/>
    </row>
    <row r="768" spans="1:14" x14ac:dyDescent="0.35">
      <c r="A768" t="s">
        <v>155</v>
      </c>
      <c r="B768" t="s">
        <v>365</v>
      </c>
      <c r="C768" t="s">
        <v>366</v>
      </c>
      <c r="D768" t="s">
        <v>188</v>
      </c>
      <c r="E768" t="s">
        <v>292</v>
      </c>
      <c r="F768" s="518"/>
      <c r="G768" s="518"/>
      <c r="H768" s="518"/>
      <c r="I768" s="518"/>
      <c r="J768" s="518"/>
      <c r="K768" s="518"/>
      <c r="L768" s="518"/>
      <c r="M768" s="518"/>
      <c r="N768" s="518"/>
    </row>
    <row r="769" spans="1:14" x14ac:dyDescent="0.35">
      <c r="A769" t="s">
        <v>155</v>
      </c>
      <c r="B769" t="s">
        <v>367</v>
      </c>
      <c r="C769" t="s">
        <v>368</v>
      </c>
      <c r="D769" t="s">
        <v>205</v>
      </c>
      <c r="E769" t="s">
        <v>292</v>
      </c>
    </row>
    <row r="770" spans="1:14" x14ac:dyDescent="0.35">
      <c r="A770" t="s">
        <v>155</v>
      </c>
      <c r="B770" t="s">
        <v>369</v>
      </c>
      <c r="C770" t="s">
        <v>370</v>
      </c>
      <c r="D770" t="s">
        <v>170</v>
      </c>
      <c r="E770" t="s">
        <v>292</v>
      </c>
      <c r="F770" s="519"/>
      <c r="G770" s="519"/>
      <c r="H770" s="519"/>
      <c r="I770" s="519"/>
      <c r="J770" s="519"/>
      <c r="K770" s="519"/>
      <c r="L770" s="519"/>
      <c r="M770" s="519"/>
      <c r="N770" s="519"/>
    </row>
    <row r="771" spans="1:14" x14ac:dyDescent="0.35">
      <c r="A771" t="s">
        <v>155</v>
      </c>
      <c r="B771" t="s">
        <v>371</v>
      </c>
      <c r="C771" t="s">
        <v>372</v>
      </c>
      <c r="D771" t="s">
        <v>170</v>
      </c>
      <c r="E771" t="s">
        <v>292</v>
      </c>
      <c r="F771" s="519"/>
      <c r="G771" s="519"/>
      <c r="H771" s="519"/>
      <c r="I771" s="519"/>
      <c r="J771" s="519"/>
      <c r="K771" s="519"/>
      <c r="L771" s="519"/>
      <c r="M771" s="519"/>
      <c r="N771" s="519"/>
    </row>
    <row r="772" spans="1:14" x14ac:dyDescent="0.35">
      <c r="A772" t="s">
        <v>155</v>
      </c>
      <c r="B772" t="s">
        <v>373</v>
      </c>
      <c r="C772" t="s">
        <v>374</v>
      </c>
      <c r="D772" t="s">
        <v>188</v>
      </c>
      <c r="E772" t="s">
        <v>292</v>
      </c>
      <c r="F772" s="517"/>
      <c r="G772" s="517"/>
      <c r="H772" s="517"/>
      <c r="I772" s="517"/>
      <c r="J772" s="517"/>
      <c r="K772" s="517"/>
      <c r="L772" s="517"/>
      <c r="M772" s="517"/>
      <c r="N772" s="517"/>
    </row>
    <row r="773" spans="1:14" x14ac:dyDescent="0.35">
      <c r="A773" t="s">
        <v>155</v>
      </c>
      <c r="B773" t="s">
        <v>375</v>
      </c>
      <c r="C773" t="s">
        <v>376</v>
      </c>
      <c r="D773" t="s">
        <v>205</v>
      </c>
      <c r="E773" t="s">
        <v>292</v>
      </c>
      <c r="F773" s="518"/>
      <c r="G773" s="518"/>
      <c r="H773" s="518"/>
      <c r="I773" s="518"/>
      <c r="J773" s="518"/>
      <c r="K773" s="518"/>
      <c r="L773" s="518"/>
      <c r="M773" s="518"/>
      <c r="N773" s="518"/>
    </row>
    <row r="774" spans="1:14" x14ac:dyDescent="0.35">
      <c r="A774" t="s">
        <v>155</v>
      </c>
      <c r="B774" t="s">
        <v>377</v>
      </c>
      <c r="C774" t="s">
        <v>378</v>
      </c>
      <c r="D774" t="s">
        <v>170</v>
      </c>
      <c r="E774" t="s">
        <v>292</v>
      </c>
      <c r="F774" s="517"/>
      <c r="G774" s="517"/>
      <c r="H774" s="517"/>
      <c r="I774" s="517"/>
      <c r="J774" s="517"/>
      <c r="K774" s="517"/>
      <c r="L774" s="517"/>
      <c r="M774" s="517"/>
      <c r="N774" s="517"/>
    </row>
    <row r="775" spans="1:14" x14ac:dyDescent="0.35">
      <c r="A775" t="s">
        <v>155</v>
      </c>
      <c r="B775" t="s">
        <v>379</v>
      </c>
      <c r="C775" t="s">
        <v>380</v>
      </c>
      <c r="D775" t="s">
        <v>170</v>
      </c>
      <c r="E775" t="s">
        <v>292</v>
      </c>
    </row>
    <row r="776" spans="1:14" x14ac:dyDescent="0.35">
      <c r="A776" t="s">
        <v>155</v>
      </c>
      <c r="B776" t="s">
        <v>381</v>
      </c>
      <c r="C776" t="s">
        <v>382</v>
      </c>
      <c r="D776" t="s">
        <v>188</v>
      </c>
      <c r="E776" t="s">
        <v>292</v>
      </c>
      <c r="F776" s="612"/>
      <c r="G776" s="612"/>
      <c r="H776" s="612"/>
      <c r="I776" s="612"/>
      <c r="J776" s="612"/>
      <c r="K776" s="612"/>
      <c r="L776" s="612"/>
      <c r="M776" s="612"/>
      <c r="N776" s="612"/>
    </row>
    <row r="777" spans="1:14" x14ac:dyDescent="0.35">
      <c r="A777" t="s">
        <v>155</v>
      </c>
      <c r="B777" t="s">
        <v>383</v>
      </c>
      <c r="C777" t="s">
        <v>384</v>
      </c>
      <c r="D777" t="s">
        <v>385</v>
      </c>
      <c r="E777" t="s">
        <v>292</v>
      </c>
    </row>
    <row r="778" spans="1:14" x14ac:dyDescent="0.35">
      <c r="A778" t="s">
        <v>155</v>
      </c>
      <c r="B778" t="s">
        <v>386</v>
      </c>
      <c r="C778" t="s">
        <v>387</v>
      </c>
      <c r="D778" t="s">
        <v>189</v>
      </c>
      <c r="E778" t="s">
        <v>292</v>
      </c>
      <c r="F778" s="517"/>
      <c r="G778" s="517"/>
      <c r="H778" s="517"/>
      <c r="I778" s="517"/>
      <c r="J778" s="517"/>
      <c r="K778" s="517"/>
      <c r="L778" s="517"/>
      <c r="M778" s="517"/>
      <c r="N778" s="517"/>
    </row>
    <row r="779" spans="1:14" x14ac:dyDescent="0.35">
      <c r="A779" t="s">
        <v>155</v>
      </c>
      <c r="B779" t="s">
        <v>388</v>
      </c>
      <c r="C779" t="s">
        <v>389</v>
      </c>
      <c r="D779" t="s">
        <v>205</v>
      </c>
      <c r="E779" t="s">
        <v>292</v>
      </c>
    </row>
    <row r="780" spans="1:14" x14ac:dyDescent="0.35">
      <c r="A780" t="s">
        <v>155</v>
      </c>
      <c r="B780" t="s">
        <v>390</v>
      </c>
      <c r="C780" t="s">
        <v>391</v>
      </c>
      <c r="D780" t="s">
        <v>176</v>
      </c>
      <c r="E780" t="s">
        <v>292</v>
      </c>
      <c r="F780" s="517"/>
      <c r="G780" s="517"/>
      <c r="H780" s="517"/>
      <c r="I780" s="517"/>
      <c r="J780" s="517"/>
      <c r="K780" s="517"/>
      <c r="L780" s="517"/>
      <c r="M780" s="517"/>
      <c r="N780" s="517"/>
    </row>
    <row r="781" spans="1:14" x14ac:dyDescent="0.35">
      <c r="A781" t="s">
        <v>155</v>
      </c>
      <c r="B781" t="s">
        <v>392</v>
      </c>
      <c r="C781" t="s">
        <v>393</v>
      </c>
      <c r="D781" t="s">
        <v>205</v>
      </c>
      <c r="E781" t="s">
        <v>292</v>
      </c>
    </row>
    <row r="782" spans="1:14" x14ac:dyDescent="0.35">
      <c r="A782" t="s">
        <v>155</v>
      </c>
      <c r="B782" t="s">
        <v>394</v>
      </c>
      <c r="C782" t="s">
        <v>395</v>
      </c>
      <c r="D782" t="s">
        <v>188</v>
      </c>
      <c r="E782" t="s">
        <v>292</v>
      </c>
      <c r="F782" s="518"/>
      <c r="G782" s="518"/>
      <c r="H782" s="518"/>
      <c r="I782" s="518"/>
      <c r="J782" s="518"/>
      <c r="K782" s="518"/>
      <c r="L782" s="518"/>
      <c r="M782" s="518"/>
      <c r="N782" s="518"/>
    </row>
    <row r="783" spans="1:14" x14ac:dyDescent="0.35">
      <c r="A783" t="s">
        <v>155</v>
      </c>
      <c r="B783" t="s">
        <v>396</v>
      </c>
      <c r="C783" t="s">
        <v>397</v>
      </c>
      <c r="D783" t="s">
        <v>205</v>
      </c>
      <c r="E783" t="s">
        <v>292</v>
      </c>
    </row>
    <row r="784" spans="1:14" x14ac:dyDescent="0.35">
      <c r="A784" t="s">
        <v>155</v>
      </c>
      <c r="B784" t="s">
        <v>398</v>
      </c>
      <c r="C784" t="s">
        <v>399</v>
      </c>
      <c r="D784" t="s">
        <v>188</v>
      </c>
      <c r="E784" t="s">
        <v>292</v>
      </c>
      <c r="F784" s="517"/>
      <c r="G784" s="517"/>
      <c r="H784" s="517"/>
      <c r="I784" s="517"/>
      <c r="J784" s="517"/>
      <c r="K784" s="517"/>
      <c r="L784" s="517"/>
      <c r="M784" s="517"/>
      <c r="N784" s="517"/>
    </row>
    <row r="785" spans="1:16" x14ac:dyDescent="0.35">
      <c r="A785" t="s">
        <v>155</v>
      </c>
      <c r="B785" t="s">
        <v>400</v>
      </c>
      <c r="C785" t="s">
        <v>401</v>
      </c>
      <c r="D785" t="s">
        <v>205</v>
      </c>
      <c r="E785" t="s">
        <v>292</v>
      </c>
      <c r="F785" s="518"/>
      <c r="G785" s="518"/>
      <c r="H785" s="518"/>
      <c r="I785" s="518"/>
      <c r="J785" s="518"/>
      <c r="K785" s="518"/>
      <c r="L785" s="518"/>
      <c r="M785" s="518"/>
      <c r="N785" s="615"/>
      <c r="O785" s="424"/>
      <c r="P785" s="615"/>
    </row>
    <row r="786" spans="1:16" x14ac:dyDescent="0.35">
      <c r="A786" t="s">
        <v>155</v>
      </c>
      <c r="B786" t="s">
        <v>402</v>
      </c>
      <c r="C786" t="s">
        <v>403</v>
      </c>
      <c r="D786" t="s">
        <v>189</v>
      </c>
      <c r="E786" t="s">
        <v>292</v>
      </c>
      <c r="F786" s="613"/>
      <c r="G786" s="613"/>
      <c r="H786" s="613"/>
      <c r="I786" s="613"/>
      <c r="J786" s="613"/>
      <c r="K786" s="613"/>
      <c r="L786" s="613"/>
      <c r="M786" s="613"/>
      <c r="N786" s="613"/>
    </row>
    <row r="787" spans="1:16" x14ac:dyDescent="0.35">
      <c r="A787" t="s">
        <v>155</v>
      </c>
      <c r="B787" t="s">
        <v>404</v>
      </c>
      <c r="C787" t="s">
        <v>405</v>
      </c>
      <c r="D787" t="s">
        <v>205</v>
      </c>
      <c r="E787" t="s">
        <v>292</v>
      </c>
      <c r="F787" s="517"/>
      <c r="G787" s="517"/>
      <c r="H787" s="517"/>
      <c r="I787" s="517"/>
      <c r="J787" s="517"/>
      <c r="K787" s="517"/>
      <c r="L787" s="517"/>
      <c r="M787" s="517"/>
      <c r="N787" s="517"/>
    </row>
    <row r="788" spans="1:16" x14ac:dyDescent="0.35">
      <c r="A788" t="s">
        <v>155</v>
      </c>
      <c r="B788" t="s">
        <v>406</v>
      </c>
      <c r="C788" t="s">
        <v>407</v>
      </c>
      <c r="D788" t="s">
        <v>188</v>
      </c>
      <c r="E788" t="s">
        <v>292</v>
      </c>
      <c r="F788" s="613"/>
      <c r="G788" s="613"/>
      <c r="H788" s="613"/>
      <c r="I788" s="613"/>
      <c r="J788" s="613"/>
      <c r="K788" s="613"/>
      <c r="L788" s="613"/>
      <c r="M788" s="613"/>
      <c r="N788" s="613"/>
    </row>
    <row r="789" spans="1:16" x14ac:dyDescent="0.35">
      <c r="A789" t="s">
        <v>155</v>
      </c>
      <c r="B789" t="s">
        <v>408</v>
      </c>
      <c r="C789" t="s">
        <v>409</v>
      </c>
      <c r="D789" t="s">
        <v>182</v>
      </c>
      <c r="E789" t="s">
        <v>292</v>
      </c>
      <c r="F789" s="518">
        <v>17184.3</v>
      </c>
      <c r="G789" s="518">
        <v>17262.3</v>
      </c>
      <c r="H789" s="518">
        <v>17382.900000000001</v>
      </c>
      <c r="I789" s="518"/>
      <c r="J789" s="518"/>
      <c r="K789" s="518"/>
      <c r="L789" s="518"/>
      <c r="M789" s="518"/>
      <c r="N789" s="615" t="s">
        <v>682</v>
      </c>
      <c r="O789" s="424"/>
      <c r="P789" s="615" t="s">
        <v>683</v>
      </c>
    </row>
    <row r="790" spans="1:16" x14ac:dyDescent="0.35">
      <c r="A790" t="s">
        <v>155</v>
      </c>
      <c r="B790" t="s">
        <v>410</v>
      </c>
      <c r="C790" t="s">
        <v>411</v>
      </c>
      <c r="D790" t="s">
        <v>188</v>
      </c>
      <c r="E790" t="s">
        <v>292</v>
      </c>
      <c r="F790" s="613"/>
      <c r="G790" s="613"/>
      <c r="H790" s="613"/>
      <c r="I790" s="613"/>
      <c r="J790" s="613"/>
      <c r="K790" s="613"/>
      <c r="L790" s="613"/>
      <c r="M790" s="613"/>
      <c r="N790" s="613"/>
    </row>
    <row r="791" spans="1:16" x14ac:dyDescent="0.35">
      <c r="A791" t="s">
        <v>155</v>
      </c>
      <c r="B791" t="s">
        <v>412</v>
      </c>
      <c r="C791" t="s">
        <v>413</v>
      </c>
      <c r="D791" t="s">
        <v>188</v>
      </c>
      <c r="E791" t="s">
        <v>292</v>
      </c>
      <c r="F791" s="517"/>
      <c r="G791" s="517"/>
      <c r="H791" s="517"/>
      <c r="I791" s="517"/>
      <c r="J791" s="517"/>
      <c r="K791" s="517"/>
      <c r="L791" s="517"/>
      <c r="M791" s="517"/>
      <c r="N791" s="517"/>
    </row>
    <row r="792" spans="1:16" x14ac:dyDescent="0.35">
      <c r="A792" t="s">
        <v>155</v>
      </c>
      <c r="B792" t="s">
        <v>414</v>
      </c>
      <c r="C792" t="s">
        <v>415</v>
      </c>
      <c r="D792" t="s">
        <v>188</v>
      </c>
      <c r="E792" t="s">
        <v>292</v>
      </c>
      <c r="F792" s="613"/>
      <c r="G792" s="613"/>
      <c r="H792" s="613"/>
      <c r="I792" s="613"/>
      <c r="J792" s="613"/>
      <c r="K792" s="613"/>
      <c r="L792" s="613"/>
      <c r="M792" s="613"/>
      <c r="N792" s="613"/>
    </row>
    <row r="793" spans="1:16" x14ac:dyDescent="0.35">
      <c r="A793" t="s">
        <v>155</v>
      </c>
      <c r="B793" t="s">
        <v>416</v>
      </c>
      <c r="C793" t="s">
        <v>417</v>
      </c>
      <c r="D793" t="s">
        <v>188</v>
      </c>
      <c r="E793" t="s">
        <v>292</v>
      </c>
      <c r="F793" s="517"/>
      <c r="G793" s="517"/>
      <c r="H793" s="517"/>
      <c r="I793" s="517"/>
      <c r="J793" s="517"/>
      <c r="K793" s="517"/>
      <c r="L793" s="517"/>
      <c r="M793" s="517"/>
      <c r="N793" s="517"/>
    </row>
    <row r="794" spans="1:16" x14ac:dyDescent="0.35">
      <c r="A794" t="s">
        <v>155</v>
      </c>
      <c r="B794" t="s">
        <v>418</v>
      </c>
      <c r="C794" t="s">
        <v>419</v>
      </c>
      <c r="D794" t="s">
        <v>188</v>
      </c>
      <c r="E794" t="s">
        <v>292</v>
      </c>
      <c r="F794" s="613"/>
      <c r="G794" s="613"/>
      <c r="H794" s="613"/>
      <c r="I794" s="613"/>
      <c r="J794" s="613"/>
      <c r="K794" s="613"/>
      <c r="L794" s="613"/>
      <c r="M794" s="613"/>
      <c r="N794" s="613"/>
    </row>
    <row r="795" spans="1:16" x14ac:dyDescent="0.35">
      <c r="A795" t="s">
        <v>155</v>
      </c>
      <c r="B795" t="s">
        <v>420</v>
      </c>
      <c r="C795" t="s">
        <v>421</v>
      </c>
      <c r="D795">
        <v>0</v>
      </c>
      <c r="E795" t="s">
        <v>292</v>
      </c>
      <c r="F795" s="519"/>
      <c r="G795" s="519"/>
      <c r="H795" s="519"/>
      <c r="I795" s="519"/>
      <c r="J795" s="519"/>
      <c r="K795" s="519"/>
      <c r="L795" s="519"/>
      <c r="M795" s="519"/>
      <c r="N795" s="519"/>
    </row>
    <row r="796" spans="1:16" x14ac:dyDescent="0.35">
      <c r="A796" t="s">
        <v>155</v>
      </c>
      <c r="B796" t="s">
        <v>422</v>
      </c>
      <c r="C796" t="s">
        <v>423</v>
      </c>
      <c r="D796" t="s">
        <v>424</v>
      </c>
      <c r="E796" t="s">
        <v>292</v>
      </c>
      <c r="F796" s="517"/>
      <c r="G796" s="517"/>
      <c r="H796" s="517"/>
      <c r="I796" s="517"/>
      <c r="J796" s="517"/>
      <c r="K796" s="517"/>
      <c r="L796" s="517"/>
      <c r="M796" s="517"/>
      <c r="N796" s="517"/>
    </row>
    <row r="797" spans="1:16" x14ac:dyDescent="0.35">
      <c r="A797" t="s">
        <v>155</v>
      </c>
      <c r="B797" t="s">
        <v>425</v>
      </c>
      <c r="C797" t="s">
        <v>426</v>
      </c>
      <c r="D797" t="s">
        <v>427</v>
      </c>
      <c r="E797" t="s">
        <v>292</v>
      </c>
      <c r="F797" s="517"/>
      <c r="G797" s="517"/>
      <c r="H797" s="517"/>
      <c r="I797" s="517"/>
      <c r="J797" s="517"/>
      <c r="K797" s="517"/>
      <c r="L797" s="517"/>
      <c r="M797" s="517"/>
      <c r="N797" s="517"/>
    </row>
    <row r="798" spans="1:16" x14ac:dyDescent="0.35">
      <c r="A798" t="s">
        <v>155</v>
      </c>
      <c r="B798" t="s">
        <v>428</v>
      </c>
      <c r="C798" t="s">
        <v>429</v>
      </c>
      <c r="D798" t="s">
        <v>424</v>
      </c>
      <c r="E798" t="s">
        <v>292</v>
      </c>
      <c r="F798" s="517"/>
      <c r="G798" s="517"/>
      <c r="H798" s="517"/>
      <c r="I798" s="517"/>
      <c r="J798" s="517"/>
      <c r="K798" s="517"/>
      <c r="L798" s="517"/>
      <c r="M798" s="517"/>
      <c r="N798" s="517"/>
    </row>
    <row r="799" spans="1:16" x14ac:dyDescent="0.35">
      <c r="A799" t="s">
        <v>155</v>
      </c>
      <c r="B799" t="s">
        <v>430</v>
      </c>
      <c r="C799" t="s">
        <v>431</v>
      </c>
      <c r="D799" t="s">
        <v>424</v>
      </c>
      <c r="E799" t="s">
        <v>292</v>
      </c>
      <c r="F799" s="517"/>
      <c r="G799" s="517"/>
      <c r="H799" s="517"/>
      <c r="I799" s="517"/>
      <c r="J799" s="517"/>
      <c r="K799" s="517"/>
      <c r="L799" s="517"/>
      <c r="M799" s="517"/>
      <c r="N799" s="517"/>
    </row>
    <row r="800" spans="1:16" x14ac:dyDescent="0.35">
      <c r="A800" t="s">
        <v>155</v>
      </c>
      <c r="B800" t="s">
        <v>432</v>
      </c>
      <c r="C800" t="s">
        <v>433</v>
      </c>
      <c r="D800" t="s">
        <v>424</v>
      </c>
      <c r="E800" t="s">
        <v>292</v>
      </c>
      <c r="F800" s="517"/>
      <c r="G800" s="517"/>
      <c r="H800" s="517"/>
      <c r="I800" s="517"/>
      <c r="J800" s="517"/>
      <c r="K800" s="517"/>
      <c r="L800" s="517"/>
      <c r="M800" s="517"/>
      <c r="N800" s="517"/>
    </row>
    <row r="801" spans="1:16" x14ac:dyDescent="0.35">
      <c r="A801" t="s">
        <v>155</v>
      </c>
      <c r="B801" t="s">
        <v>434</v>
      </c>
      <c r="C801" t="s">
        <v>435</v>
      </c>
      <c r="D801" t="s">
        <v>427</v>
      </c>
      <c r="E801" t="s">
        <v>292</v>
      </c>
      <c r="F801" s="517"/>
      <c r="G801" s="517"/>
      <c r="H801" s="517"/>
      <c r="I801" s="517"/>
      <c r="J801" s="517"/>
      <c r="K801" s="517"/>
      <c r="L801" s="517"/>
      <c r="M801" s="517"/>
      <c r="N801" s="517"/>
    </row>
    <row r="802" spans="1:16" x14ac:dyDescent="0.35">
      <c r="A802" t="s">
        <v>155</v>
      </c>
      <c r="B802" t="s">
        <v>436</v>
      </c>
      <c r="C802" t="s">
        <v>437</v>
      </c>
      <c r="D802" t="s">
        <v>427</v>
      </c>
      <c r="E802" t="s">
        <v>292</v>
      </c>
      <c r="F802" s="517"/>
      <c r="G802" s="517"/>
      <c r="H802" s="517"/>
      <c r="I802" s="517"/>
      <c r="J802" s="517"/>
      <c r="K802" s="517"/>
      <c r="L802" s="517"/>
      <c r="M802" s="517"/>
      <c r="N802" s="517"/>
    </row>
    <row r="803" spans="1:16" x14ac:dyDescent="0.35">
      <c r="A803" t="s">
        <v>155</v>
      </c>
      <c r="B803" t="s">
        <v>438</v>
      </c>
      <c r="C803" t="s">
        <v>439</v>
      </c>
      <c r="D803">
        <v>0</v>
      </c>
      <c r="E803" t="s">
        <v>292</v>
      </c>
      <c r="F803" s="517">
        <v>1211.259</v>
      </c>
      <c r="G803" s="517">
        <v>1218.335</v>
      </c>
      <c r="H803" s="517">
        <v>1230.367</v>
      </c>
      <c r="I803" s="517"/>
      <c r="J803" s="517"/>
      <c r="K803" s="517"/>
      <c r="L803" s="517"/>
      <c r="M803" s="517"/>
      <c r="N803" s="615" t="s">
        <v>682</v>
      </c>
      <c r="O803" s="424"/>
      <c r="P803" s="615" t="s">
        <v>683</v>
      </c>
    </row>
    <row r="804" spans="1:16" x14ac:dyDescent="0.35">
      <c r="A804" t="s">
        <v>155</v>
      </c>
      <c r="B804" t="s">
        <v>440</v>
      </c>
      <c r="C804" t="s">
        <v>441</v>
      </c>
      <c r="D804" t="s">
        <v>188</v>
      </c>
      <c r="E804" t="s">
        <v>292</v>
      </c>
      <c r="F804" s="519"/>
      <c r="G804" s="519"/>
      <c r="H804" s="519"/>
      <c r="I804" s="519"/>
      <c r="J804" s="519"/>
      <c r="K804" s="519"/>
      <c r="L804" s="519"/>
      <c r="M804" s="519"/>
      <c r="N804" s="519"/>
    </row>
    <row r="805" spans="1:16" x14ac:dyDescent="0.35">
      <c r="A805" t="s">
        <v>155</v>
      </c>
      <c r="B805" t="s">
        <v>442</v>
      </c>
      <c r="C805" t="s">
        <v>443</v>
      </c>
      <c r="D805" t="s">
        <v>188</v>
      </c>
      <c r="E805" t="s">
        <v>292</v>
      </c>
      <c r="F805" s="613"/>
      <c r="G805" s="613"/>
      <c r="H805" s="613"/>
      <c r="I805" s="613"/>
      <c r="J805" s="613"/>
      <c r="K805" s="613"/>
      <c r="L805" s="613"/>
      <c r="M805" s="613"/>
      <c r="N805" s="613"/>
    </row>
    <row r="806" spans="1:16" x14ac:dyDescent="0.35">
      <c r="A806" t="s">
        <v>155</v>
      </c>
      <c r="B806" t="s">
        <v>444</v>
      </c>
      <c r="C806" t="s">
        <v>445</v>
      </c>
      <c r="D806" t="s">
        <v>424</v>
      </c>
      <c r="E806" t="s">
        <v>292</v>
      </c>
      <c r="F806" s="613"/>
      <c r="G806" s="613"/>
      <c r="H806" s="613"/>
      <c r="I806" s="613"/>
      <c r="J806" s="613"/>
      <c r="K806" s="613"/>
      <c r="L806" s="613"/>
      <c r="M806" s="613"/>
      <c r="N806" s="613"/>
    </row>
    <row r="807" spans="1:16" x14ac:dyDescent="0.35">
      <c r="A807" t="s">
        <v>155</v>
      </c>
      <c r="B807" t="s">
        <v>446</v>
      </c>
      <c r="C807" t="s">
        <v>447</v>
      </c>
      <c r="D807" t="s">
        <v>424</v>
      </c>
      <c r="E807" t="s">
        <v>292</v>
      </c>
      <c r="F807" s="613"/>
      <c r="G807" s="613"/>
      <c r="H807" s="613"/>
      <c r="I807" s="613"/>
      <c r="J807" s="613"/>
      <c r="K807" s="613"/>
      <c r="L807" s="613"/>
      <c r="M807" s="613"/>
      <c r="N807" s="613"/>
    </row>
    <row r="808" spans="1:16" x14ac:dyDescent="0.35">
      <c r="A808" t="s">
        <v>155</v>
      </c>
      <c r="B808" t="s">
        <v>448</v>
      </c>
      <c r="C808" t="s">
        <v>449</v>
      </c>
      <c r="D808">
        <v>0</v>
      </c>
      <c r="E808" t="s">
        <v>292</v>
      </c>
      <c r="F808" s="613"/>
      <c r="G808" s="613"/>
      <c r="H808" s="613"/>
      <c r="I808" s="613"/>
      <c r="J808" s="613"/>
      <c r="K808" s="613"/>
      <c r="L808" s="613"/>
      <c r="M808" s="613"/>
      <c r="N808" s="613"/>
    </row>
    <row r="809" spans="1:16" x14ac:dyDescent="0.35">
      <c r="A809" t="s">
        <v>155</v>
      </c>
      <c r="B809" t="s">
        <v>450</v>
      </c>
      <c r="C809" t="s">
        <v>451</v>
      </c>
      <c r="D809" t="s">
        <v>188</v>
      </c>
      <c r="E809" t="s">
        <v>292</v>
      </c>
      <c r="F809" s="519"/>
      <c r="G809" s="519"/>
      <c r="H809" s="519"/>
      <c r="I809" s="519"/>
      <c r="J809" s="519"/>
      <c r="K809" s="519"/>
      <c r="L809" s="519"/>
      <c r="M809" s="519"/>
      <c r="N809" s="519"/>
    </row>
    <row r="810" spans="1:16" x14ac:dyDescent="0.35">
      <c r="A810" t="s">
        <v>155</v>
      </c>
      <c r="B810" t="s">
        <v>452</v>
      </c>
      <c r="C810" t="s">
        <v>453</v>
      </c>
      <c r="D810" t="s">
        <v>188</v>
      </c>
      <c r="E810" t="s">
        <v>292</v>
      </c>
      <c r="F810" s="613"/>
      <c r="G810" s="613"/>
      <c r="H810" s="613"/>
      <c r="I810" s="613"/>
      <c r="J810" s="613"/>
      <c r="K810" s="613"/>
      <c r="L810" s="613"/>
      <c r="M810" s="613"/>
      <c r="N810" s="613"/>
    </row>
    <row r="811" spans="1:16" x14ac:dyDescent="0.35">
      <c r="A811" t="s">
        <v>155</v>
      </c>
      <c r="B811" t="s">
        <v>454</v>
      </c>
      <c r="C811" t="s">
        <v>455</v>
      </c>
      <c r="D811" t="s">
        <v>188</v>
      </c>
      <c r="E811" t="s">
        <v>292</v>
      </c>
      <c r="F811" s="613"/>
      <c r="G811" s="613"/>
      <c r="H811" s="613"/>
      <c r="I811" s="613"/>
      <c r="J811" s="613"/>
      <c r="K811" s="613"/>
      <c r="L811" s="613"/>
      <c r="M811" s="613"/>
      <c r="N811" s="613"/>
    </row>
    <row r="812" spans="1:16" x14ac:dyDescent="0.35">
      <c r="A812" t="s">
        <v>155</v>
      </c>
      <c r="B812" t="s">
        <v>456</v>
      </c>
      <c r="C812" t="s">
        <v>457</v>
      </c>
      <c r="D812" t="s">
        <v>188</v>
      </c>
      <c r="E812" t="s">
        <v>292</v>
      </c>
      <c r="F812" s="613"/>
      <c r="G812" s="613"/>
      <c r="H812" s="613"/>
      <c r="I812" s="613"/>
      <c r="J812" s="613"/>
      <c r="K812" s="613"/>
      <c r="L812" s="613"/>
      <c r="M812" s="613"/>
      <c r="N812" s="613"/>
    </row>
    <row r="813" spans="1:16" x14ac:dyDescent="0.35">
      <c r="A813" t="s">
        <v>155</v>
      </c>
      <c r="B813" t="s">
        <v>458</v>
      </c>
      <c r="C813" t="s">
        <v>459</v>
      </c>
      <c r="D813" t="s">
        <v>172</v>
      </c>
      <c r="E813" t="s">
        <v>292</v>
      </c>
      <c r="F813" s="519"/>
      <c r="G813" s="519"/>
      <c r="H813" s="519"/>
      <c r="I813" s="519"/>
      <c r="J813" s="519"/>
      <c r="K813" s="519"/>
      <c r="L813" s="519"/>
      <c r="M813" s="519"/>
      <c r="N813" s="519"/>
    </row>
    <row r="814" spans="1:16" x14ac:dyDescent="0.35">
      <c r="A814" t="s">
        <v>155</v>
      </c>
      <c r="B814" t="s">
        <v>460</v>
      </c>
      <c r="C814" t="s">
        <v>461</v>
      </c>
      <c r="D814" t="s">
        <v>188</v>
      </c>
      <c r="E814" t="s">
        <v>292</v>
      </c>
      <c r="F814" s="613"/>
      <c r="G814" s="613"/>
      <c r="H814" s="613"/>
      <c r="I814" s="613"/>
      <c r="J814" s="613"/>
      <c r="K814" s="613"/>
      <c r="L814" s="613"/>
      <c r="M814" s="613"/>
      <c r="N814" s="613"/>
    </row>
    <row r="815" spans="1:16" x14ac:dyDescent="0.35">
      <c r="A815" t="s">
        <v>155</v>
      </c>
      <c r="B815" t="s">
        <v>462</v>
      </c>
      <c r="C815" t="s">
        <v>463</v>
      </c>
      <c r="D815" t="s">
        <v>188</v>
      </c>
      <c r="E815" t="s">
        <v>292</v>
      </c>
      <c r="F815" s="519"/>
      <c r="G815" s="519"/>
      <c r="H815" s="519"/>
      <c r="I815" s="519"/>
      <c r="J815" s="519"/>
      <c r="K815" s="519"/>
      <c r="L815" s="519"/>
      <c r="M815" s="519"/>
      <c r="N815" s="519"/>
    </row>
    <row r="816" spans="1:16" x14ac:dyDescent="0.35">
      <c r="A816" t="s">
        <v>155</v>
      </c>
      <c r="B816" t="s">
        <v>464</v>
      </c>
      <c r="C816" t="s">
        <v>465</v>
      </c>
      <c r="D816" t="s">
        <v>188</v>
      </c>
      <c r="E816" t="s">
        <v>292</v>
      </c>
      <c r="F816" s="613"/>
      <c r="G816" s="613"/>
      <c r="H816" s="613"/>
      <c r="I816" s="613"/>
      <c r="J816" s="613"/>
      <c r="K816" s="613"/>
      <c r="L816" s="613"/>
      <c r="M816" s="613"/>
      <c r="N816" s="613"/>
    </row>
    <row r="817" spans="1:14" x14ac:dyDescent="0.35">
      <c r="A817" t="s">
        <v>155</v>
      </c>
      <c r="B817" t="s">
        <v>466</v>
      </c>
      <c r="C817" t="s">
        <v>467</v>
      </c>
      <c r="D817" t="s">
        <v>182</v>
      </c>
      <c r="E817" t="s">
        <v>292</v>
      </c>
      <c r="F817" s="519"/>
      <c r="G817" s="519"/>
      <c r="H817" s="519"/>
      <c r="I817" s="519"/>
      <c r="J817" s="519"/>
      <c r="K817" s="519"/>
      <c r="L817" s="519"/>
      <c r="M817" s="519"/>
      <c r="N817" s="519"/>
    </row>
    <row r="818" spans="1:14" x14ac:dyDescent="0.35">
      <c r="A818" t="s">
        <v>155</v>
      </c>
      <c r="B818" t="s">
        <v>468</v>
      </c>
      <c r="C818" t="s">
        <v>469</v>
      </c>
      <c r="D818" t="s">
        <v>188</v>
      </c>
      <c r="E818" t="s">
        <v>292</v>
      </c>
      <c r="F818" s="519"/>
      <c r="G818" s="519"/>
      <c r="H818" s="519"/>
      <c r="I818" s="519"/>
      <c r="J818" s="519"/>
      <c r="K818" s="519"/>
      <c r="L818" s="519"/>
      <c r="M818" s="519"/>
      <c r="N818" s="519"/>
    </row>
    <row r="819" spans="1:14" x14ac:dyDescent="0.35">
      <c r="A819" t="s">
        <v>155</v>
      </c>
      <c r="B819" t="s">
        <v>470</v>
      </c>
      <c r="C819" t="s">
        <v>471</v>
      </c>
      <c r="D819" t="s">
        <v>182</v>
      </c>
      <c r="E819" t="s">
        <v>292</v>
      </c>
      <c r="F819" s="519"/>
      <c r="G819" s="519"/>
      <c r="H819" s="519"/>
      <c r="I819" s="519"/>
      <c r="J819" s="519"/>
      <c r="K819" s="519"/>
      <c r="L819" s="519"/>
      <c r="M819" s="519"/>
      <c r="N819" s="519"/>
    </row>
    <row r="820" spans="1:14" x14ac:dyDescent="0.35">
      <c r="A820" t="s">
        <v>155</v>
      </c>
      <c r="B820" t="s">
        <v>472</v>
      </c>
      <c r="C820" t="s">
        <v>473</v>
      </c>
      <c r="D820" t="s">
        <v>188</v>
      </c>
      <c r="E820" t="s">
        <v>292</v>
      </c>
      <c r="F820" s="519"/>
      <c r="G820" s="519"/>
      <c r="H820" s="519"/>
      <c r="I820" s="519"/>
      <c r="J820" s="519"/>
      <c r="K820" s="519"/>
      <c r="L820" s="519"/>
      <c r="M820" s="519"/>
      <c r="N820" s="519"/>
    </row>
    <row r="821" spans="1:14" x14ac:dyDescent="0.35">
      <c r="A821" t="s">
        <v>155</v>
      </c>
      <c r="B821" t="s">
        <v>474</v>
      </c>
      <c r="C821" t="s">
        <v>475</v>
      </c>
      <c r="D821" t="s">
        <v>170</v>
      </c>
      <c r="E821" t="s">
        <v>292</v>
      </c>
      <c r="F821" s="519"/>
      <c r="G821" s="519"/>
      <c r="H821" s="519"/>
      <c r="I821" s="519"/>
      <c r="J821" s="519"/>
      <c r="K821" s="519"/>
      <c r="L821" s="519"/>
      <c r="M821" s="519"/>
      <c r="N821" s="519"/>
    </row>
    <row r="822" spans="1:14" x14ac:dyDescent="0.35">
      <c r="A822" t="s">
        <v>155</v>
      </c>
      <c r="B822" t="s">
        <v>476</v>
      </c>
      <c r="C822" t="s">
        <v>477</v>
      </c>
      <c r="D822" t="s">
        <v>170</v>
      </c>
      <c r="E822" t="s">
        <v>292</v>
      </c>
      <c r="F822" s="519"/>
      <c r="G822" s="519"/>
      <c r="H822" s="519"/>
      <c r="I822" s="519"/>
      <c r="J822" s="519"/>
      <c r="K822" s="519"/>
      <c r="L822" s="519"/>
      <c r="M822" s="519"/>
      <c r="N822" s="519"/>
    </row>
    <row r="823" spans="1:14" x14ac:dyDescent="0.35">
      <c r="A823" t="s">
        <v>155</v>
      </c>
      <c r="B823" t="s">
        <v>478</v>
      </c>
      <c r="C823" t="s">
        <v>479</v>
      </c>
      <c r="D823" t="s">
        <v>170</v>
      </c>
      <c r="E823" t="s">
        <v>292</v>
      </c>
      <c r="F823" s="519"/>
      <c r="G823" s="519"/>
      <c r="H823" s="519"/>
      <c r="I823" s="519"/>
      <c r="J823" s="519"/>
      <c r="K823" s="519"/>
      <c r="L823" s="519"/>
      <c r="M823" s="519"/>
      <c r="N823" s="519"/>
    </row>
    <row r="824" spans="1:14" x14ac:dyDescent="0.35">
      <c r="A824" t="s">
        <v>155</v>
      </c>
      <c r="B824" t="s">
        <v>480</v>
      </c>
      <c r="C824" t="s">
        <v>481</v>
      </c>
      <c r="D824" t="s">
        <v>170</v>
      </c>
      <c r="E824" t="s">
        <v>292</v>
      </c>
      <c r="F824" s="519"/>
      <c r="G824" s="519"/>
      <c r="H824" s="519"/>
      <c r="I824" s="519"/>
      <c r="J824" s="519"/>
      <c r="K824" s="519"/>
      <c r="L824" s="519"/>
      <c r="M824" s="519"/>
      <c r="N824" s="519"/>
    </row>
    <row r="825" spans="1:14" x14ac:dyDescent="0.35">
      <c r="A825" t="s">
        <v>155</v>
      </c>
      <c r="B825" t="s">
        <v>482</v>
      </c>
      <c r="C825" t="s">
        <v>483</v>
      </c>
      <c r="D825" t="s">
        <v>170</v>
      </c>
      <c r="E825" t="s">
        <v>292</v>
      </c>
      <c r="F825" s="519"/>
      <c r="G825" s="519"/>
      <c r="H825" s="519"/>
      <c r="I825" s="519"/>
      <c r="J825" s="519"/>
      <c r="K825" s="519"/>
      <c r="L825" s="519"/>
      <c r="M825" s="519"/>
      <c r="N825" s="519"/>
    </row>
    <row r="826" spans="1:14" x14ac:dyDescent="0.35">
      <c r="A826" t="s">
        <v>155</v>
      </c>
      <c r="B826" t="s">
        <v>484</v>
      </c>
      <c r="C826" t="s">
        <v>485</v>
      </c>
      <c r="D826" t="s">
        <v>170</v>
      </c>
      <c r="E826" t="s">
        <v>292</v>
      </c>
      <c r="F826" s="519"/>
      <c r="G826" s="519"/>
      <c r="H826" s="519"/>
      <c r="I826" s="519"/>
      <c r="J826" s="519"/>
      <c r="K826" s="519"/>
      <c r="L826" s="519"/>
      <c r="M826" s="519"/>
      <c r="N826" s="519"/>
    </row>
    <row r="827" spans="1:14" x14ac:dyDescent="0.35">
      <c r="A827" t="s">
        <v>155</v>
      </c>
      <c r="B827" t="s">
        <v>486</v>
      </c>
      <c r="C827" t="s">
        <v>487</v>
      </c>
      <c r="D827" t="s">
        <v>170</v>
      </c>
      <c r="E827" t="s">
        <v>292</v>
      </c>
      <c r="F827" s="519"/>
      <c r="G827" s="519"/>
      <c r="H827" s="519"/>
      <c r="I827" s="519"/>
      <c r="J827" s="519"/>
      <c r="K827" s="519"/>
      <c r="L827" s="519"/>
      <c r="M827" s="519"/>
      <c r="N827" s="519"/>
    </row>
    <row r="828" spans="1:14" x14ac:dyDescent="0.35">
      <c r="A828" t="s">
        <v>155</v>
      </c>
      <c r="B828" t="s">
        <v>488</v>
      </c>
      <c r="C828" t="s">
        <v>489</v>
      </c>
      <c r="D828" t="s">
        <v>170</v>
      </c>
      <c r="E828" t="s">
        <v>292</v>
      </c>
      <c r="F828" s="519"/>
      <c r="G828" s="519"/>
      <c r="H828" s="519"/>
      <c r="I828" s="519"/>
      <c r="J828" s="519"/>
      <c r="K828" s="519"/>
      <c r="L828" s="519"/>
      <c r="M828" s="519"/>
      <c r="N828" s="519"/>
    </row>
    <row r="829" spans="1:14" x14ac:dyDescent="0.35">
      <c r="A829" t="s">
        <v>155</v>
      </c>
      <c r="B829" t="s">
        <v>490</v>
      </c>
      <c r="C829" t="s">
        <v>491</v>
      </c>
      <c r="D829" t="s">
        <v>170</v>
      </c>
      <c r="E829" t="s">
        <v>292</v>
      </c>
      <c r="F829" s="519"/>
      <c r="G829" s="519"/>
      <c r="H829" s="519"/>
      <c r="I829" s="519"/>
      <c r="J829" s="519"/>
      <c r="K829" s="519"/>
      <c r="L829" s="519"/>
      <c r="M829" s="519"/>
      <c r="N829" s="519"/>
    </row>
    <row r="830" spans="1:14" x14ac:dyDescent="0.35">
      <c r="A830" t="s">
        <v>155</v>
      </c>
      <c r="B830" t="s">
        <v>492</v>
      </c>
      <c r="C830" t="s">
        <v>493</v>
      </c>
      <c r="D830" t="s">
        <v>170</v>
      </c>
      <c r="E830" t="s">
        <v>292</v>
      </c>
      <c r="F830" s="519"/>
      <c r="G830" s="519"/>
      <c r="H830" s="519"/>
      <c r="I830" s="519"/>
      <c r="J830" s="519"/>
      <c r="K830" s="519"/>
      <c r="L830" s="519"/>
      <c r="M830" s="519"/>
      <c r="N830" s="519"/>
    </row>
    <row r="831" spans="1:14" x14ac:dyDescent="0.35">
      <c r="A831" t="s">
        <v>155</v>
      </c>
      <c r="B831" t="s">
        <v>494</v>
      </c>
      <c r="C831" t="s">
        <v>495</v>
      </c>
      <c r="D831" t="s">
        <v>170</v>
      </c>
      <c r="E831" t="s">
        <v>292</v>
      </c>
      <c r="F831" s="519"/>
      <c r="G831" s="519"/>
      <c r="H831" s="519"/>
      <c r="I831" s="519"/>
      <c r="J831" s="519"/>
      <c r="K831" s="519"/>
      <c r="L831" s="519"/>
      <c r="M831" s="519"/>
      <c r="N831" s="519"/>
    </row>
    <row r="832" spans="1:14" x14ac:dyDescent="0.35">
      <c r="A832" t="s">
        <v>155</v>
      </c>
      <c r="B832" t="s">
        <v>496</v>
      </c>
      <c r="C832" t="s">
        <v>497</v>
      </c>
      <c r="D832" t="s">
        <v>170</v>
      </c>
      <c r="E832" t="s">
        <v>292</v>
      </c>
      <c r="F832" s="519"/>
      <c r="G832" s="519"/>
      <c r="H832" s="519"/>
      <c r="I832" s="519"/>
      <c r="J832" s="519"/>
      <c r="K832" s="519"/>
      <c r="L832" s="519"/>
      <c r="M832" s="519"/>
      <c r="N832" s="519"/>
    </row>
    <row r="833" spans="1:14" x14ac:dyDescent="0.35">
      <c r="A833" t="s">
        <v>155</v>
      </c>
      <c r="B833" t="s">
        <v>498</v>
      </c>
      <c r="C833" t="s">
        <v>499</v>
      </c>
      <c r="D833" t="s">
        <v>170</v>
      </c>
      <c r="E833" t="s">
        <v>292</v>
      </c>
      <c r="F833" s="519"/>
      <c r="G833" s="519"/>
      <c r="H833" s="519"/>
      <c r="I833" s="519"/>
      <c r="J833" s="519"/>
      <c r="K833" s="519"/>
      <c r="L833" s="519"/>
      <c r="M833" s="519"/>
      <c r="N833" s="519"/>
    </row>
    <row r="834" spans="1:14" x14ac:dyDescent="0.35">
      <c r="A834" t="s">
        <v>155</v>
      </c>
      <c r="B834" t="s">
        <v>500</v>
      </c>
      <c r="C834" t="s">
        <v>501</v>
      </c>
      <c r="D834" t="s">
        <v>170</v>
      </c>
      <c r="E834" t="s">
        <v>292</v>
      </c>
      <c r="F834" s="519"/>
      <c r="G834" s="519"/>
      <c r="H834" s="519"/>
      <c r="I834" s="519"/>
      <c r="J834" s="519"/>
      <c r="K834" s="519"/>
      <c r="L834" s="519"/>
      <c r="M834" s="519"/>
      <c r="N834" s="519"/>
    </row>
    <row r="835" spans="1:14" x14ac:dyDescent="0.35">
      <c r="A835" t="s">
        <v>155</v>
      </c>
      <c r="B835" t="s">
        <v>502</v>
      </c>
      <c r="C835" t="s">
        <v>503</v>
      </c>
      <c r="D835" t="s">
        <v>170</v>
      </c>
      <c r="E835" t="s">
        <v>292</v>
      </c>
      <c r="F835" s="519"/>
      <c r="G835" s="519"/>
      <c r="H835" s="519"/>
      <c r="I835" s="519"/>
      <c r="J835" s="519"/>
      <c r="K835" s="519"/>
      <c r="L835" s="519"/>
      <c r="M835" s="519"/>
      <c r="N835" s="519"/>
    </row>
    <row r="836" spans="1:14" x14ac:dyDescent="0.35">
      <c r="A836" t="s">
        <v>155</v>
      </c>
      <c r="B836" t="s">
        <v>504</v>
      </c>
      <c r="C836" t="s">
        <v>505</v>
      </c>
      <c r="D836" t="s">
        <v>170</v>
      </c>
      <c r="E836" t="s">
        <v>292</v>
      </c>
      <c r="F836" s="519"/>
      <c r="G836" s="519"/>
      <c r="H836" s="519"/>
      <c r="I836" s="519"/>
      <c r="J836" s="519"/>
      <c r="K836" s="519"/>
      <c r="L836" s="519"/>
      <c r="M836" s="519"/>
      <c r="N836" s="519"/>
    </row>
    <row r="837" spans="1:14" x14ac:dyDescent="0.35">
      <c r="A837" t="s">
        <v>155</v>
      </c>
      <c r="B837" t="s">
        <v>506</v>
      </c>
      <c r="C837" t="s">
        <v>507</v>
      </c>
      <c r="D837" t="s">
        <v>170</v>
      </c>
      <c r="E837" t="s">
        <v>292</v>
      </c>
      <c r="F837" s="519"/>
      <c r="G837" s="519"/>
      <c r="H837" s="519"/>
      <c r="I837" s="519"/>
      <c r="J837" s="519"/>
      <c r="K837" s="519"/>
      <c r="L837" s="519"/>
      <c r="M837" s="519"/>
      <c r="N837" s="519"/>
    </row>
    <row r="838" spans="1:14" x14ac:dyDescent="0.35">
      <c r="A838" t="s">
        <v>155</v>
      </c>
      <c r="B838" t="s">
        <v>508</v>
      </c>
      <c r="C838" t="s">
        <v>509</v>
      </c>
      <c r="D838" t="s">
        <v>170</v>
      </c>
      <c r="E838" t="s">
        <v>292</v>
      </c>
      <c r="F838" s="519"/>
      <c r="G838" s="519"/>
      <c r="H838" s="519"/>
      <c r="I838" s="519"/>
      <c r="J838" s="519"/>
      <c r="K838" s="519"/>
      <c r="L838" s="519"/>
      <c r="M838" s="519"/>
      <c r="N838" s="519"/>
    </row>
    <row r="839" spans="1:14" x14ac:dyDescent="0.35">
      <c r="A839" t="s">
        <v>155</v>
      </c>
      <c r="B839" t="s">
        <v>510</v>
      </c>
      <c r="C839" t="s">
        <v>511</v>
      </c>
      <c r="D839" t="s">
        <v>170</v>
      </c>
      <c r="E839" t="s">
        <v>292</v>
      </c>
      <c r="F839" s="519"/>
      <c r="G839" s="519"/>
      <c r="H839" s="519"/>
      <c r="I839" s="519"/>
      <c r="J839" s="519"/>
      <c r="K839" s="519"/>
      <c r="L839" s="519"/>
      <c r="M839" s="519"/>
      <c r="N839" s="519"/>
    </row>
    <row r="840" spans="1:14" x14ac:dyDescent="0.35">
      <c r="A840" t="s">
        <v>155</v>
      </c>
      <c r="B840" t="s">
        <v>512</v>
      </c>
      <c r="C840" t="s">
        <v>513</v>
      </c>
      <c r="D840" t="s">
        <v>170</v>
      </c>
      <c r="E840" t="s">
        <v>292</v>
      </c>
      <c r="F840" s="519"/>
      <c r="G840" s="519"/>
      <c r="H840" s="519"/>
      <c r="I840" s="519"/>
      <c r="J840" s="519"/>
      <c r="K840" s="519"/>
      <c r="L840" s="519"/>
      <c r="M840" s="519"/>
      <c r="N840" s="519"/>
    </row>
    <row r="841" spans="1:14" x14ac:dyDescent="0.35">
      <c r="A841" t="s">
        <v>155</v>
      </c>
      <c r="B841" t="s">
        <v>514</v>
      </c>
      <c r="C841" t="s">
        <v>515</v>
      </c>
      <c r="D841" t="s">
        <v>170</v>
      </c>
      <c r="E841" t="s">
        <v>292</v>
      </c>
      <c r="F841" s="519"/>
      <c r="G841" s="519"/>
      <c r="H841" s="519"/>
      <c r="I841" s="519"/>
      <c r="J841" s="519"/>
      <c r="K841" s="519"/>
      <c r="L841" s="519"/>
      <c r="M841" s="519"/>
      <c r="N841" s="519"/>
    </row>
    <row r="842" spans="1:14" x14ac:dyDescent="0.35">
      <c r="A842" t="s">
        <v>155</v>
      </c>
      <c r="B842" t="s">
        <v>516</v>
      </c>
      <c r="C842" t="s">
        <v>517</v>
      </c>
      <c r="D842" t="s">
        <v>170</v>
      </c>
      <c r="E842" t="s">
        <v>292</v>
      </c>
      <c r="F842" s="519"/>
      <c r="G842" s="519"/>
      <c r="H842" s="519"/>
      <c r="I842" s="519"/>
      <c r="J842" s="519"/>
      <c r="K842" s="519"/>
      <c r="L842" s="519"/>
      <c r="M842" s="519"/>
      <c r="N842" s="519"/>
    </row>
    <row r="843" spans="1:14" x14ac:dyDescent="0.35">
      <c r="A843" t="s">
        <v>155</v>
      </c>
      <c r="B843" t="s">
        <v>518</v>
      </c>
      <c r="C843" t="s">
        <v>519</v>
      </c>
      <c r="D843" t="s">
        <v>170</v>
      </c>
      <c r="E843" t="s">
        <v>292</v>
      </c>
      <c r="F843" s="519"/>
      <c r="G843" s="519"/>
      <c r="H843" s="519"/>
      <c r="I843" s="519"/>
      <c r="J843" s="519"/>
      <c r="K843" s="519"/>
      <c r="L843" s="519"/>
      <c r="M843" s="519"/>
      <c r="N843" s="519"/>
    </row>
    <row r="844" spans="1:14" x14ac:dyDescent="0.35">
      <c r="A844" t="s">
        <v>155</v>
      </c>
      <c r="B844" t="s">
        <v>520</v>
      </c>
      <c r="C844" t="s">
        <v>521</v>
      </c>
      <c r="D844" t="s">
        <v>170</v>
      </c>
      <c r="E844" t="s">
        <v>292</v>
      </c>
      <c r="F844" s="519"/>
      <c r="G844" s="519"/>
      <c r="H844" s="519"/>
      <c r="I844" s="519"/>
      <c r="J844" s="519"/>
      <c r="K844" s="519"/>
      <c r="L844" s="519"/>
      <c r="M844" s="519"/>
      <c r="N844" s="519"/>
    </row>
    <row r="845" spans="1:14" x14ac:dyDescent="0.35">
      <c r="A845" t="s">
        <v>155</v>
      </c>
      <c r="B845" t="s">
        <v>522</v>
      </c>
      <c r="C845" t="s">
        <v>523</v>
      </c>
      <c r="D845" t="s">
        <v>170</v>
      </c>
      <c r="E845" t="s">
        <v>292</v>
      </c>
      <c r="F845" s="519"/>
      <c r="G845" s="519"/>
      <c r="H845" s="519"/>
      <c r="I845" s="519"/>
      <c r="J845" s="519"/>
      <c r="K845" s="519"/>
      <c r="L845" s="519"/>
      <c r="M845" s="519"/>
      <c r="N845" s="519"/>
    </row>
    <row r="846" spans="1:14" x14ac:dyDescent="0.35">
      <c r="A846" t="s">
        <v>155</v>
      </c>
      <c r="B846" t="s">
        <v>524</v>
      </c>
      <c r="C846" t="s">
        <v>525</v>
      </c>
      <c r="D846" t="s">
        <v>170</v>
      </c>
      <c r="E846" t="s">
        <v>292</v>
      </c>
      <c r="F846" s="519"/>
      <c r="G846" s="519"/>
      <c r="H846" s="519"/>
      <c r="I846" s="519"/>
      <c r="J846" s="519"/>
      <c r="K846" s="519"/>
      <c r="L846" s="519"/>
      <c r="M846" s="519"/>
      <c r="N846" s="519"/>
    </row>
    <row r="847" spans="1:14" x14ac:dyDescent="0.35">
      <c r="A847" t="s">
        <v>155</v>
      </c>
      <c r="B847" t="s">
        <v>526</v>
      </c>
      <c r="C847" t="s">
        <v>527</v>
      </c>
      <c r="D847" t="s">
        <v>170</v>
      </c>
      <c r="E847" t="s">
        <v>292</v>
      </c>
      <c r="F847" s="519"/>
      <c r="G847" s="519"/>
      <c r="H847" s="519"/>
      <c r="I847" s="519"/>
      <c r="J847" s="519"/>
      <c r="K847" s="519"/>
      <c r="L847" s="519"/>
      <c r="M847" s="519"/>
      <c r="N847" s="519"/>
    </row>
    <row r="848" spans="1:14" x14ac:dyDescent="0.35">
      <c r="A848" t="s">
        <v>155</v>
      </c>
      <c r="B848" t="s">
        <v>528</v>
      </c>
      <c r="C848" t="s">
        <v>529</v>
      </c>
      <c r="D848" t="s">
        <v>170</v>
      </c>
      <c r="E848" t="s">
        <v>292</v>
      </c>
      <c r="F848" s="519"/>
      <c r="G848" s="519"/>
      <c r="H848" s="519"/>
      <c r="I848" s="519"/>
      <c r="J848" s="519"/>
      <c r="K848" s="519"/>
      <c r="L848" s="519"/>
      <c r="M848" s="519"/>
      <c r="N848" s="519"/>
    </row>
    <row r="849" spans="1:14" x14ac:dyDescent="0.35">
      <c r="A849" t="s">
        <v>155</v>
      </c>
      <c r="B849" t="s">
        <v>530</v>
      </c>
      <c r="C849" t="s">
        <v>531</v>
      </c>
      <c r="D849" t="s">
        <v>170</v>
      </c>
      <c r="E849" t="s">
        <v>292</v>
      </c>
      <c r="F849" s="519"/>
      <c r="G849" s="519"/>
      <c r="H849" s="519"/>
      <c r="I849" s="519"/>
      <c r="J849" s="519"/>
      <c r="K849" s="519"/>
      <c r="L849" s="519"/>
      <c r="M849" s="519"/>
      <c r="N849" s="519"/>
    </row>
    <row r="850" spans="1:14" x14ac:dyDescent="0.35">
      <c r="A850" t="s">
        <v>155</v>
      </c>
      <c r="B850" t="s">
        <v>532</v>
      </c>
      <c r="C850" t="s">
        <v>533</v>
      </c>
      <c r="D850" t="s">
        <v>170</v>
      </c>
      <c r="E850" t="s">
        <v>292</v>
      </c>
      <c r="F850" s="519"/>
      <c r="G850" s="519"/>
      <c r="H850" s="519"/>
      <c r="I850" s="519"/>
      <c r="J850" s="519"/>
      <c r="K850" s="519"/>
      <c r="L850" s="519"/>
      <c r="M850" s="519"/>
      <c r="N850" s="519"/>
    </row>
    <row r="851" spans="1:14" x14ac:dyDescent="0.35">
      <c r="A851" t="s">
        <v>155</v>
      </c>
      <c r="B851" t="s">
        <v>534</v>
      </c>
      <c r="C851" t="s">
        <v>535</v>
      </c>
      <c r="D851" t="s">
        <v>170</v>
      </c>
      <c r="E851" t="s">
        <v>292</v>
      </c>
      <c r="F851" s="519"/>
      <c r="G851" s="519"/>
      <c r="H851" s="519"/>
      <c r="I851" s="519"/>
      <c r="J851" s="519"/>
      <c r="K851" s="519"/>
      <c r="L851" s="519"/>
      <c r="M851" s="519"/>
      <c r="N851" s="519"/>
    </row>
    <row r="852" spans="1:14" x14ac:dyDescent="0.35">
      <c r="A852" t="s">
        <v>155</v>
      </c>
      <c r="B852" t="s">
        <v>536</v>
      </c>
      <c r="C852" t="s">
        <v>537</v>
      </c>
      <c r="D852" t="s">
        <v>170</v>
      </c>
      <c r="E852" t="s">
        <v>292</v>
      </c>
      <c r="F852" s="519"/>
      <c r="G852" s="519"/>
      <c r="H852" s="519"/>
      <c r="I852" s="519"/>
      <c r="J852" s="519"/>
      <c r="K852" s="519"/>
      <c r="L852" s="519"/>
      <c r="M852" s="519"/>
      <c r="N852" s="519"/>
    </row>
    <row r="853" spans="1:14" x14ac:dyDescent="0.35">
      <c r="A853" t="s">
        <v>155</v>
      </c>
      <c r="B853" t="s">
        <v>538</v>
      </c>
      <c r="C853" t="s">
        <v>539</v>
      </c>
      <c r="D853" t="s">
        <v>170</v>
      </c>
      <c r="E853" t="s">
        <v>292</v>
      </c>
      <c r="F853" s="519"/>
      <c r="G853" s="519"/>
      <c r="H853" s="519"/>
      <c r="I853" s="519"/>
      <c r="J853" s="519"/>
      <c r="K853" s="519"/>
      <c r="L853" s="519"/>
      <c r="M853" s="519"/>
      <c r="N853" s="519"/>
    </row>
    <row r="854" spans="1:14" x14ac:dyDescent="0.35">
      <c r="A854" t="s">
        <v>155</v>
      </c>
      <c r="B854" t="s">
        <v>540</v>
      </c>
      <c r="C854" t="s">
        <v>541</v>
      </c>
      <c r="D854" t="s">
        <v>170</v>
      </c>
      <c r="E854" t="s">
        <v>292</v>
      </c>
      <c r="F854" s="519"/>
      <c r="G854" s="519"/>
      <c r="H854" s="519"/>
      <c r="I854" s="519"/>
      <c r="J854" s="519"/>
      <c r="K854" s="519"/>
      <c r="L854" s="519"/>
      <c r="M854" s="519"/>
      <c r="N854" s="519"/>
    </row>
    <row r="855" spans="1:14" x14ac:dyDescent="0.35">
      <c r="A855" t="s">
        <v>155</v>
      </c>
      <c r="B855" t="s">
        <v>542</v>
      </c>
      <c r="C855" t="s">
        <v>543</v>
      </c>
      <c r="D855" t="s">
        <v>170</v>
      </c>
      <c r="E855" t="s">
        <v>292</v>
      </c>
    </row>
    <row r="856" spans="1:14" x14ac:dyDescent="0.35">
      <c r="A856" t="s">
        <v>155</v>
      </c>
      <c r="B856" t="s">
        <v>544</v>
      </c>
      <c r="C856" t="s">
        <v>545</v>
      </c>
      <c r="D856" t="s">
        <v>170</v>
      </c>
      <c r="E856" t="s">
        <v>292</v>
      </c>
      <c r="F856" s="519"/>
      <c r="G856" s="519"/>
      <c r="H856" s="519"/>
      <c r="I856" s="519"/>
      <c r="J856" s="519"/>
      <c r="K856" s="519"/>
      <c r="L856" s="519"/>
      <c r="M856" s="519"/>
      <c r="N856" s="519"/>
    </row>
    <row r="857" spans="1:14" x14ac:dyDescent="0.35">
      <c r="A857" t="s">
        <v>155</v>
      </c>
      <c r="B857" t="s">
        <v>546</v>
      </c>
      <c r="C857" t="s">
        <v>547</v>
      </c>
      <c r="D857" t="s">
        <v>170</v>
      </c>
      <c r="E857" t="s">
        <v>292</v>
      </c>
      <c r="F857" s="519"/>
      <c r="G857" s="519"/>
      <c r="H857" s="519"/>
      <c r="I857" s="519"/>
      <c r="J857" s="519"/>
      <c r="K857" s="519"/>
      <c r="L857" s="519"/>
      <c r="M857" s="519"/>
      <c r="N857" s="519"/>
    </row>
    <row r="858" spans="1:14" x14ac:dyDescent="0.35">
      <c r="A858" t="s">
        <v>155</v>
      </c>
      <c r="B858" t="s">
        <v>548</v>
      </c>
      <c r="C858" t="s">
        <v>549</v>
      </c>
      <c r="D858" t="s">
        <v>170</v>
      </c>
      <c r="E858" t="s">
        <v>292</v>
      </c>
      <c r="F858" s="519"/>
      <c r="G858" s="519"/>
      <c r="H858" s="519"/>
      <c r="I858" s="519"/>
      <c r="J858" s="519"/>
      <c r="K858" s="519"/>
      <c r="L858" s="519"/>
      <c r="M858" s="519"/>
      <c r="N858" s="519"/>
    </row>
    <row r="859" spans="1:14" x14ac:dyDescent="0.35">
      <c r="A859" t="s">
        <v>155</v>
      </c>
      <c r="B859" t="s">
        <v>550</v>
      </c>
      <c r="C859" t="s">
        <v>551</v>
      </c>
      <c r="D859" t="s">
        <v>170</v>
      </c>
      <c r="E859" t="s">
        <v>292</v>
      </c>
      <c r="F859" s="519"/>
      <c r="G859" s="519"/>
      <c r="H859" s="519"/>
      <c r="I859" s="519"/>
      <c r="J859" s="519"/>
      <c r="K859" s="519"/>
      <c r="L859" s="519"/>
      <c r="M859" s="519"/>
      <c r="N859" s="519"/>
    </row>
    <row r="860" spans="1:14" x14ac:dyDescent="0.35">
      <c r="A860" t="s">
        <v>155</v>
      </c>
      <c r="B860" t="s">
        <v>552</v>
      </c>
      <c r="C860" t="s">
        <v>553</v>
      </c>
      <c r="D860" t="s">
        <v>170</v>
      </c>
      <c r="E860" t="s">
        <v>292</v>
      </c>
      <c r="F860" s="519"/>
      <c r="G860" s="519"/>
      <c r="H860" s="519"/>
      <c r="I860" s="519"/>
      <c r="J860" s="519"/>
      <c r="K860" s="519"/>
      <c r="L860" s="519"/>
      <c r="M860" s="519"/>
      <c r="N860" s="519"/>
    </row>
    <row r="861" spans="1:14" x14ac:dyDescent="0.35">
      <c r="A861" t="s">
        <v>155</v>
      </c>
      <c r="B861" t="s">
        <v>554</v>
      </c>
      <c r="C861" t="s">
        <v>555</v>
      </c>
      <c r="D861" t="s">
        <v>170</v>
      </c>
      <c r="E861" t="s">
        <v>292</v>
      </c>
    </row>
    <row r="862" spans="1:14" x14ac:dyDescent="0.35">
      <c r="A862" t="s">
        <v>155</v>
      </c>
      <c r="B862" t="s">
        <v>556</v>
      </c>
      <c r="C862" t="s">
        <v>557</v>
      </c>
      <c r="D862" t="s">
        <v>170</v>
      </c>
      <c r="E862" t="s">
        <v>292</v>
      </c>
      <c r="F862" s="519"/>
      <c r="G862" s="519"/>
      <c r="H862" s="519"/>
      <c r="I862" s="519"/>
      <c r="J862" s="519"/>
      <c r="K862" s="519"/>
      <c r="L862" s="519"/>
      <c r="M862" s="519"/>
      <c r="N862" s="519"/>
    </row>
    <row r="863" spans="1:14" x14ac:dyDescent="0.35">
      <c r="A863" t="s">
        <v>155</v>
      </c>
      <c r="B863" t="s">
        <v>558</v>
      </c>
      <c r="C863" t="s">
        <v>559</v>
      </c>
      <c r="D863" t="s">
        <v>170</v>
      </c>
      <c r="E863" t="s">
        <v>292</v>
      </c>
      <c r="F863" s="519"/>
      <c r="G863" s="519"/>
      <c r="H863" s="519"/>
      <c r="I863" s="519"/>
      <c r="J863" s="519"/>
      <c r="K863" s="519"/>
      <c r="L863" s="519"/>
      <c r="M863" s="519"/>
      <c r="N863" s="519"/>
    </row>
    <row r="864" spans="1:14" x14ac:dyDescent="0.35">
      <c r="A864" t="s">
        <v>155</v>
      </c>
      <c r="B864" t="s">
        <v>560</v>
      </c>
      <c r="C864" t="s">
        <v>561</v>
      </c>
      <c r="D864" t="s">
        <v>170</v>
      </c>
      <c r="E864" t="s">
        <v>292</v>
      </c>
      <c r="F864" s="519"/>
      <c r="G864" s="519"/>
      <c r="H864" s="519"/>
      <c r="I864" s="519"/>
      <c r="J864" s="519"/>
      <c r="K864" s="519"/>
      <c r="L864" s="519"/>
      <c r="M864" s="519"/>
      <c r="N864" s="519"/>
    </row>
    <row r="865" spans="1:14" x14ac:dyDescent="0.35">
      <c r="A865" t="s">
        <v>155</v>
      </c>
      <c r="B865" t="s">
        <v>562</v>
      </c>
      <c r="C865" t="s">
        <v>563</v>
      </c>
      <c r="D865" t="s">
        <v>170</v>
      </c>
      <c r="E865" t="s">
        <v>292</v>
      </c>
      <c r="F865" s="519"/>
      <c r="G865" s="519"/>
      <c r="H865" s="519"/>
      <c r="I865" s="519"/>
      <c r="J865" s="519"/>
      <c r="K865" s="519"/>
      <c r="L865" s="519"/>
      <c r="M865" s="519"/>
      <c r="N865" s="519"/>
    </row>
    <row r="866" spans="1:14" x14ac:dyDescent="0.35">
      <c r="A866" t="s">
        <v>155</v>
      </c>
      <c r="B866" t="s">
        <v>564</v>
      </c>
      <c r="C866" t="s">
        <v>565</v>
      </c>
      <c r="D866" t="s">
        <v>170</v>
      </c>
      <c r="E866" t="s">
        <v>292</v>
      </c>
      <c r="F866" s="519"/>
      <c r="G866" s="519"/>
      <c r="H866" s="519"/>
      <c r="I866" s="519"/>
      <c r="J866" s="519"/>
      <c r="K866" s="519"/>
      <c r="L866" s="519"/>
      <c r="M866" s="519"/>
      <c r="N866" s="519"/>
    </row>
    <row r="867" spans="1:14" x14ac:dyDescent="0.35">
      <c r="A867" t="s">
        <v>155</v>
      </c>
      <c r="B867" t="s">
        <v>566</v>
      </c>
      <c r="C867" t="s">
        <v>567</v>
      </c>
      <c r="D867" t="s">
        <v>170</v>
      </c>
      <c r="E867" t="s">
        <v>292</v>
      </c>
    </row>
    <row r="868" spans="1:14" x14ac:dyDescent="0.35">
      <c r="A868" t="s">
        <v>155</v>
      </c>
      <c r="B868" t="s">
        <v>568</v>
      </c>
      <c r="C868" t="s">
        <v>569</v>
      </c>
      <c r="D868" t="s">
        <v>170</v>
      </c>
      <c r="E868" t="s">
        <v>292</v>
      </c>
      <c r="F868" s="519"/>
      <c r="G868" s="519"/>
      <c r="H868" s="519"/>
      <c r="I868" s="519"/>
      <c r="J868" s="519"/>
      <c r="K868" s="519"/>
      <c r="L868" s="519"/>
      <c r="M868" s="519"/>
      <c r="N868" s="519"/>
    </row>
    <row r="869" spans="1:14" x14ac:dyDescent="0.35">
      <c r="A869" t="s">
        <v>155</v>
      </c>
      <c r="B869" t="s">
        <v>570</v>
      </c>
      <c r="C869" t="s">
        <v>571</v>
      </c>
      <c r="D869" t="s">
        <v>170</v>
      </c>
      <c r="E869" t="s">
        <v>292</v>
      </c>
      <c r="F869" s="519"/>
      <c r="G869" s="519"/>
      <c r="H869" s="519"/>
      <c r="I869" s="519"/>
      <c r="J869" s="519"/>
      <c r="K869" s="519"/>
      <c r="L869" s="519"/>
      <c r="M869" s="519"/>
      <c r="N869" s="519"/>
    </row>
    <row r="870" spans="1:14" x14ac:dyDescent="0.35">
      <c r="A870" t="s">
        <v>155</v>
      </c>
      <c r="B870" t="s">
        <v>572</v>
      </c>
      <c r="C870" t="s">
        <v>573</v>
      </c>
      <c r="D870" t="s">
        <v>170</v>
      </c>
      <c r="E870" t="s">
        <v>292</v>
      </c>
      <c r="F870" s="519"/>
      <c r="G870" s="519"/>
      <c r="H870" s="519"/>
      <c r="I870" s="519"/>
      <c r="J870" s="519"/>
      <c r="K870" s="519"/>
      <c r="L870" s="519"/>
      <c r="M870" s="519"/>
      <c r="N870" s="519"/>
    </row>
    <row r="871" spans="1:14" x14ac:dyDescent="0.35">
      <c r="A871" t="s">
        <v>155</v>
      </c>
      <c r="B871" t="s">
        <v>574</v>
      </c>
      <c r="C871" t="s">
        <v>575</v>
      </c>
      <c r="D871" t="s">
        <v>170</v>
      </c>
      <c r="E871" t="s">
        <v>292</v>
      </c>
      <c r="F871" s="519"/>
      <c r="G871" s="519"/>
      <c r="H871" s="519"/>
      <c r="I871" s="519"/>
      <c r="J871" s="519"/>
      <c r="K871" s="519"/>
      <c r="L871" s="519"/>
      <c r="M871" s="519"/>
      <c r="N871" s="519"/>
    </row>
    <row r="872" spans="1:14" x14ac:dyDescent="0.35">
      <c r="A872" t="s">
        <v>155</v>
      </c>
      <c r="B872" t="s">
        <v>576</v>
      </c>
      <c r="C872" t="s">
        <v>577</v>
      </c>
      <c r="D872" t="s">
        <v>170</v>
      </c>
      <c r="E872" t="s">
        <v>292</v>
      </c>
      <c r="F872" s="519"/>
      <c r="G872" s="519"/>
      <c r="H872" s="519"/>
      <c r="I872" s="519"/>
      <c r="J872" s="519"/>
      <c r="K872" s="519"/>
      <c r="L872" s="519"/>
      <c r="M872" s="519"/>
      <c r="N872" s="519"/>
    </row>
    <row r="873" spans="1:14" x14ac:dyDescent="0.35">
      <c r="A873" t="s">
        <v>155</v>
      </c>
      <c r="B873" t="s">
        <v>578</v>
      </c>
      <c r="C873" t="s">
        <v>579</v>
      </c>
      <c r="D873" t="s">
        <v>170</v>
      </c>
      <c r="E873" t="s">
        <v>292</v>
      </c>
      <c r="F873" s="519"/>
      <c r="G873" s="519"/>
      <c r="H873" s="519"/>
      <c r="I873" s="519"/>
      <c r="J873" s="519"/>
      <c r="K873" s="519"/>
      <c r="L873" s="519"/>
      <c r="M873" s="519"/>
      <c r="N873" s="519"/>
    </row>
    <row r="874" spans="1:14" x14ac:dyDescent="0.35">
      <c r="A874" t="s">
        <v>155</v>
      </c>
      <c r="B874" t="s">
        <v>580</v>
      </c>
      <c r="C874" t="s">
        <v>581</v>
      </c>
      <c r="D874" t="s">
        <v>170</v>
      </c>
      <c r="E874" t="s">
        <v>292</v>
      </c>
      <c r="F874" s="519"/>
      <c r="G874" s="519"/>
      <c r="H874" s="519"/>
      <c r="I874" s="519"/>
      <c r="J874" s="519"/>
      <c r="K874" s="519"/>
      <c r="L874" s="519"/>
      <c r="M874" s="519"/>
      <c r="N874" s="519"/>
    </row>
    <row r="875" spans="1:14" x14ac:dyDescent="0.35">
      <c r="A875" t="s">
        <v>155</v>
      </c>
      <c r="B875" t="s">
        <v>582</v>
      </c>
      <c r="C875" t="s">
        <v>583</v>
      </c>
      <c r="D875" t="s">
        <v>170</v>
      </c>
      <c r="E875" t="s">
        <v>292</v>
      </c>
      <c r="F875" s="519"/>
      <c r="G875" s="519"/>
      <c r="H875" s="519"/>
      <c r="I875" s="519"/>
      <c r="J875" s="519"/>
      <c r="K875" s="519"/>
      <c r="L875" s="519"/>
      <c r="M875" s="519"/>
      <c r="N875" s="519"/>
    </row>
    <row r="876" spans="1:14" x14ac:dyDescent="0.35">
      <c r="A876" t="s">
        <v>155</v>
      </c>
      <c r="B876" t="s">
        <v>584</v>
      </c>
      <c r="C876" t="s">
        <v>585</v>
      </c>
      <c r="D876" t="s">
        <v>170</v>
      </c>
      <c r="E876" t="s">
        <v>292</v>
      </c>
    </row>
    <row r="877" spans="1:14" x14ac:dyDescent="0.35">
      <c r="A877" t="s">
        <v>155</v>
      </c>
      <c r="B877" t="s">
        <v>586</v>
      </c>
      <c r="C877" t="s">
        <v>587</v>
      </c>
      <c r="D877" t="s">
        <v>170</v>
      </c>
      <c r="E877" t="s">
        <v>292</v>
      </c>
    </row>
    <row r="878" spans="1:14" x14ac:dyDescent="0.35">
      <c r="A878" t="s">
        <v>155</v>
      </c>
      <c r="B878" t="s">
        <v>588</v>
      </c>
      <c r="C878" t="s">
        <v>589</v>
      </c>
      <c r="D878" t="s">
        <v>170</v>
      </c>
      <c r="E878" t="s">
        <v>292</v>
      </c>
      <c r="F878" s="519"/>
      <c r="G878" s="519"/>
      <c r="H878" s="519"/>
      <c r="I878" s="519"/>
      <c r="J878" s="519"/>
      <c r="K878" s="519"/>
      <c r="L878" s="519"/>
      <c r="M878" s="519"/>
      <c r="N878" s="519"/>
    </row>
    <row r="879" spans="1:14" x14ac:dyDescent="0.35">
      <c r="A879" t="s">
        <v>155</v>
      </c>
      <c r="B879" t="s">
        <v>590</v>
      </c>
      <c r="C879" t="s">
        <v>591</v>
      </c>
      <c r="D879" t="s">
        <v>170</v>
      </c>
      <c r="E879" t="s">
        <v>292</v>
      </c>
      <c r="F879" s="519"/>
      <c r="G879" s="519"/>
      <c r="H879" s="519"/>
      <c r="I879" s="519"/>
      <c r="J879" s="519"/>
      <c r="K879" s="519"/>
      <c r="L879" s="519"/>
      <c r="M879" s="519"/>
      <c r="N879" s="519"/>
    </row>
    <row r="880" spans="1:14" x14ac:dyDescent="0.35">
      <c r="A880" t="s">
        <v>155</v>
      </c>
      <c r="B880" t="s">
        <v>592</v>
      </c>
      <c r="C880" t="s">
        <v>593</v>
      </c>
      <c r="D880" t="s">
        <v>170</v>
      </c>
      <c r="E880" t="s">
        <v>292</v>
      </c>
      <c r="F880" s="519"/>
      <c r="G880" s="519"/>
      <c r="H880" s="519"/>
      <c r="I880" s="519"/>
      <c r="J880" s="519"/>
      <c r="K880" s="519"/>
      <c r="L880" s="519"/>
      <c r="M880" s="519"/>
      <c r="N880" s="519"/>
    </row>
    <row r="881" spans="1:14" x14ac:dyDescent="0.35">
      <c r="A881" t="s">
        <v>155</v>
      </c>
      <c r="B881" t="s">
        <v>594</v>
      </c>
      <c r="C881" t="s">
        <v>595</v>
      </c>
      <c r="D881" t="s">
        <v>170</v>
      </c>
      <c r="E881" t="s">
        <v>292</v>
      </c>
      <c r="F881" s="519"/>
      <c r="G881" s="519"/>
      <c r="H881" s="519"/>
      <c r="I881" s="519"/>
      <c r="J881" s="519"/>
      <c r="K881" s="519"/>
      <c r="L881" s="519"/>
      <c r="M881" s="519"/>
      <c r="N881" s="519"/>
    </row>
    <row r="882" spans="1:14" x14ac:dyDescent="0.35">
      <c r="A882" t="s">
        <v>155</v>
      </c>
      <c r="B882" t="s">
        <v>596</v>
      </c>
      <c r="C882" t="s">
        <v>597</v>
      </c>
      <c r="D882" t="s">
        <v>170</v>
      </c>
      <c r="E882" t="s">
        <v>292</v>
      </c>
      <c r="F882" s="519"/>
      <c r="G882" s="519"/>
      <c r="H882" s="519"/>
      <c r="I882" s="519"/>
      <c r="J882" s="519"/>
      <c r="K882" s="519"/>
      <c r="L882" s="519"/>
      <c r="M882" s="519"/>
      <c r="N882" s="519"/>
    </row>
    <row r="883" spans="1:14" x14ac:dyDescent="0.35">
      <c r="A883" t="s">
        <v>155</v>
      </c>
      <c r="B883" t="s">
        <v>598</v>
      </c>
      <c r="C883" t="s">
        <v>599</v>
      </c>
      <c r="D883" t="s">
        <v>170</v>
      </c>
      <c r="E883" t="s">
        <v>292</v>
      </c>
      <c r="F883" s="519"/>
      <c r="G883" s="519"/>
      <c r="H883" s="519"/>
      <c r="I883" s="519"/>
      <c r="J883" s="519"/>
      <c r="K883" s="519"/>
      <c r="L883" s="519"/>
      <c r="M883" s="519"/>
      <c r="N883" s="519"/>
    </row>
    <row r="884" spans="1:14" x14ac:dyDescent="0.35">
      <c r="A884" t="s">
        <v>155</v>
      </c>
      <c r="B884" t="s">
        <v>600</v>
      </c>
      <c r="C884" t="s">
        <v>601</v>
      </c>
      <c r="D884" t="s">
        <v>170</v>
      </c>
      <c r="E884" t="s">
        <v>292</v>
      </c>
      <c r="F884" s="519"/>
      <c r="G884" s="519"/>
      <c r="H884" s="519"/>
      <c r="I884" s="519"/>
      <c r="J884" s="519"/>
      <c r="K884" s="519"/>
      <c r="L884" s="519"/>
      <c r="M884" s="519"/>
      <c r="N884" s="519"/>
    </row>
    <row r="885" spans="1:14" x14ac:dyDescent="0.35">
      <c r="A885" t="s">
        <v>155</v>
      </c>
      <c r="B885" t="s">
        <v>602</v>
      </c>
      <c r="C885" t="s">
        <v>603</v>
      </c>
      <c r="D885" t="s">
        <v>170</v>
      </c>
      <c r="E885" t="s">
        <v>292</v>
      </c>
      <c r="F885" s="519"/>
      <c r="G885" s="519"/>
      <c r="H885" s="519"/>
      <c r="I885" s="519"/>
      <c r="J885" s="519"/>
      <c r="K885" s="519"/>
      <c r="L885" s="519"/>
      <c r="M885" s="519"/>
      <c r="N885" s="519"/>
    </row>
    <row r="886" spans="1:14" x14ac:dyDescent="0.35">
      <c r="A886" t="s">
        <v>155</v>
      </c>
      <c r="B886" t="s">
        <v>604</v>
      </c>
      <c r="C886" t="s">
        <v>605</v>
      </c>
      <c r="D886" t="s">
        <v>170</v>
      </c>
      <c r="E886" t="s">
        <v>292</v>
      </c>
      <c r="F886" s="519"/>
      <c r="G886" s="519"/>
      <c r="H886" s="519"/>
      <c r="I886" s="519"/>
      <c r="J886" s="519"/>
      <c r="K886" s="519"/>
      <c r="L886" s="519"/>
      <c r="M886" s="519"/>
      <c r="N886" s="519"/>
    </row>
    <row r="887" spans="1:14" x14ac:dyDescent="0.35">
      <c r="A887" t="s">
        <v>155</v>
      </c>
      <c r="B887" t="s">
        <v>606</v>
      </c>
      <c r="C887" t="s">
        <v>607</v>
      </c>
      <c r="D887" t="s">
        <v>170</v>
      </c>
      <c r="E887" t="s">
        <v>292</v>
      </c>
      <c r="F887" s="519"/>
      <c r="G887" s="519"/>
      <c r="H887" s="519"/>
      <c r="I887" s="519"/>
      <c r="J887" s="519"/>
      <c r="K887" s="519"/>
      <c r="L887" s="519"/>
      <c r="M887" s="519"/>
      <c r="N887" s="519"/>
    </row>
    <row r="888" spans="1:14" x14ac:dyDescent="0.35">
      <c r="A888" t="s">
        <v>155</v>
      </c>
      <c r="B888" t="s">
        <v>608</v>
      </c>
      <c r="C888" t="s">
        <v>609</v>
      </c>
      <c r="D888" t="s">
        <v>170</v>
      </c>
      <c r="E888" t="s">
        <v>292</v>
      </c>
      <c r="F888" s="517"/>
      <c r="G888" s="517"/>
      <c r="H888" s="517"/>
      <c r="I888" s="517"/>
      <c r="J888" s="517"/>
      <c r="K888" s="517"/>
      <c r="L888" s="517"/>
      <c r="M888" s="517"/>
      <c r="N888" s="517"/>
    </row>
    <row r="889" spans="1:14" x14ac:dyDescent="0.35">
      <c r="A889" t="s">
        <v>155</v>
      </c>
      <c r="B889" t="s">
        <v>610</v>
      </c>
      <c r="C889" t="s">
        <v>611</v>
      </c>
      <c r="D889" t="s">
        <v>170</v>
      </c>
      <c r="E889" t="s">
        <v>292</v>
      </c>
      <c r="F889" s="517"/>
      <c r="G889" s="517"/>
      <c r="H889" s="517"/>
      <c r="I889" s="517"/>
      <c r="J889" s="517"/>
      <c r="K889" s="517"/>
      <c r="L889" s="517"/>
      <c r="M889" s="517"/>
      <c r="N889" s="517"/>
    </row>
    <row r="890" spans="1:14" x14ac:dyDescent="0.35">
      <c r="A890" t="s">
        <v>155</v>
      </c>
      <c r="B890" t="s">
        <v>612</v>
      </c>
      <c r="C890" t="s">
        <v>613</v>
      </c>
      <c r="D890" t="s">
        <v>170</v>
      </c>
      <c r="E890" t="s">
        <v>292</v>
      </c>
      <c r="F890" s="612"/>
      <c r="G890" s="612"/>
      <c r="H890" s="612"/>
      <c r="I890" s="612"/>
      <c r="J890" s="612"/>
      <c r="K890" s="612"/>
      <c r="L890" s="612"/>
      <c r="M890" s="612"/>
      <c r="N890" s="612"/>
    </row>
    <row r="891" spans="1:14" x14ac:dyDescent="0.35">
      <c r="A891" t="s">
        <v>155</v>
      </c>
      <c r="B891" t="s">
        <v>614</v>
      </c>
      <c r="C891" t="s">
        <v>615</v>
      </c>
      <c r="D891" t="s">
        <v>170</v>
      </c>
      <c r="E891" t="s">
        <v>292</v>
      </c>
      <c r="F891" s="517"/>
      <c r="G891" s="517"/>
      <c r="H891" s="517"/>
      <c r="I891" s="517"/>
      <c r="J891" s="517"/>
      <c r="K891" s="517"/>
      <c r="L891" s="517"/>
      <c r="M891" s="517"/>
      <c r="N891" s="517"/>
    </row>
    <row r="892" spans="1:14" x14ac:dyDescent="0.35">
      <c r="A892" t="s">
        <v>155</v>
      </c>
      <c r="B892" t="s">
        <v>616</v>
      </c>
      <c r="C892" t="s">
        <v>617</v>
      </c>
      <c r="D892" t="s">
        <v>424</v>
      </c>
      <c r="E892" t="s">
        <v>292</v>
      </c>
      <c r="F892" s="517"/>
      <c r="G892" s="517"/>
      <c r="H892" s="517"/>
      <c r="I892" s="517"/>
      <c r="J892" s="517"/>
      <c r="K892" s="517"/>
      <c r="L892" s="517"/>
      <c r="M892" s="517"/>
      <c r="N892" s="517"/>
    </row>
    <row r="893" spans="1:14" x14ac:dyDescent="0.35">
      <c r="A893" t="s">
        <v>155</v>
      </c>
      <c r="B893" t="s">
        <v>618</v>
      </c>
      <c r="C893" t="s">
        <v>619</v>
      </c>
      <c r="D893" t="s">
        <v>424</v>
      </c>
      <c r="E893" t="s">
        <v>292</v>
      </c>
      <c r="F893" s="517"/>
      <c r="G893" s="517"/>
      <c r="H893" s="517"/>
      <c r="I893" s="517"/>
      <c r="J893" s="517"/>
      <c r="K893" s="517"/>
      <c r="L893" s="517"/>
      <c r="M893" s="517"/>
      <c r="N893" s="517"/>
    </row>
    <row r="894" spans="1:14" x14ac:dyDescent="0.35">
      <c r="A894" t="s">
        <v>155</v>
      </c>
      <c r="B894" t="s">
        <v>620</v>
      </c>
      <c r="C894" t="s">
        <v>621</v>
      </c>
      <c r="D894" t="s">
        <v>176</v>
      </c>
      <c r="E894" t="s">
        <v>292</v>
      </c>
      <c r="F894" s="517"/>
      <c r="G894" s="517"/>
      <c r="H894" s="517"/>
      <c r="I894" s="517"/>
      <c r="J894" s="517"/>
      <c r="K894" s="517"/>
      <c r="L894" s="517"/>
      <c r="M894" s="517"/>
      <c r="N894" s="517"/>
    </row>
    <row r="895" spans="1:14" x14ac:dyDescent="0.35">
      <c r="A895" t="s">
        <v>155</v>
      </c>
      <c r="B895" t="s">
        <v>622</v>
      </c>
      <c r="C895" t="s">
        <v>623</v>
      </c>
      <c r="D895" t="s">
        <v>424</v>
      </c>
      <c r="E895" t="s">
        <v>292</v>
      </c>
      <c r="F895" s="613"/>
      <c r="G895" s="613"/>
      <c r="H895" s="613"/>
      <c r="I895" s="613"/>
      <c r="J895" s="613"/>
      <c r="K895" s="613"/>
      <c r="L895" s="613"/>
      <c r="M895" s="613"/>
      <c r="N895" s="613"/>
    </row>
    <row r="896" spans="1:14" x14ac:dyDescent="0.35">
      <c r="A896" t="s">
        <v>155</v>
      </c>
      <c r="B896" t="s">
        <v>624</v>
      </c>
      <c r="C896" t="s">
        <v>625</v>
      </c>
      <c r="D896" t="s">
        <v>424</v>
      </c>
      <c r="E896" t="s">
        <v>292</v>
      </c>
      <c r="F896" s="613"/>
      <c r="G896" s="613"/>
      <c r="H896" s="613"/>
      <c r="I896" s="613"/>
      <c r="J896" s="613"/>
      <c r="K896" s="613"/>
      <c r="L896" s="613"/>
      <c r="M896" s="613"/>
      <c r="N896" s="613"/>
    </row>
    <row r="897" spans="1:14" x14ac:dyDescent="0.35">
      <c r="A897" t="s">
        <v>155</v>
      </c>
      <c r="B897" t="s">
        <v>626</v>
      </c>
      <c r="C897" t="s">
        <v>627</v>
      </c>
      <c r="D897" t="s">
        <v>424</v>
      </c>
      <c r="E897" t="s">
        <v>292</v>
      </c>
      <c r="F897" s="613"/>
      <c r="G897" s="613"/>
      <c r="H897" s="613"/>
      <c r="I897" s="613"/>
      <c r="J897" s="613"/>
      <c r="K897" s="613"/>
      <c r="L897" s="613"/>
      <c r="M897" s="613"/>
      <c r="N897" s="613"/>
    </row>
    <row r="898" spans="1:14" x14ac:dyDescent="0.35">
      <c r="A898" t="s">
        <v>155</v>
      </c>
      <c r="B898" t="s">
        <v>628</v>
      </c>
      <c r="C898" t="s">
        <v>629</v>
      </c>
      <c r="D898" t="s">
        <v>424</v>
      </c>
      <c r="E898" t="s">
        <v>292</v>
      </c>
      <c r="F898" s="613"/>
      <c r="G898" s="613"/>
      <c r="H898" s="613"/>
      <c r="I898" s="613"/>
      <c r="J898" s="613"/>
      <c r="K898" s="613"/>
      <c r="L898" s="613"/>
      <c r="M898" s="613"/>
      <c r="N898" s="613"/>
    </row>
    <row r="899" spans="1:14" x14ac:dyDescent="0.35">
      <c r="A899" t="s">
        <v>155</v>
      </c>
      <c r="B899" t="s">
        <v>630</v>
      </c>
      <c r="C899" t="s">
        <v>631</v>
      </c>
      <c r="D899" t="s">
        <v>188</v>
      </c>
      <c r="E899" t="s">
        <v>292</v>
      </c>
      <c r="F899" s="612"/>
      <c r="G899" s="612"/>
      <c r="H899" s="612"/>
      <c r="I899" s="612"/>
      <c r="J899" s="612"/>
      <c r="K899" s="612"/>
      <c r="L899" s="612"/>
      <c r="M899" s="612"/>
      <c r="N899" s="612"/>
    </row>
    <row r="900" spans="1:14" x14ac:dyDescent="0.35">
      <c r="A900" t="s">
        <v>155</v>
      </c>
      <c r="B900" t="s">
        <v>632</v>
      </c>
      <c r="C900" t="s">
        <v>633</v>
      </c>
      <c r="D900" t="s">
        <v>188</v>
      </c>
      <c r="E900" t="s">
        <v>292</v>
      </c>
      <c r="F900" s="613"/>
      <c r="G900" s="613"/>
      <c r="H900" s="613"/>
      <c r="I900" s="613"/>
      <c r="J900" s="613"/>
      <c r="K900" s="613"/>
      <c r="L900" s="613"/>
      <c r="M900" s="613"/>
      <c r="N900" s="613"/>
    </row>
    <row r="901" spans="1:14" x14ac:dyDescent="0.35">
      <c r="A901" t="s">
        <v>155</v>
      </c>
      <c r="B901" t="s">
        <v>634</v>
      </c>
      <c r="C901" t="s">
        <v>635</v>
      </c>
      <c r="D901" t="s">
        <v>636</v>
      </c>
      <c r="E901" t="s">
        <v>292</v>
      </c>
      <c r="F901" s="612"/>
      <c r="G901" s="612"/>
      <c r="H901" s="612"/>
      <c r="I901" s="612"/>
      <c r="J901" s="612"/>
      <c r="K901" s="612"/>
      <c r="L901" s="612"/>
      <c r="M901" s="612"/>
      <c r="N901" s="612"/>
    </row>
    <row r="902" spans="1:14" x14ac:dyDescent="0.35">
      <c r="A902" t="s">
        <v>155</v>
      </c>
      <c r="B902" t="s">
        <v>637</v>
      </c>
      <c r="C902" t="s">
        <v>638</v>
      </c>
      <c r="D902" t="s">
        <v>636</v>
      </c>
      <c r="E902" t="s">
        <v>292</v>
      </c>
      <c r="F902" s="613"/>
      <c r="G902" s="613"/>
      <c r="H902" s="613"/>
      <c r="I902" s="613"/>
      <c r="J902" s="613"/>
      <c r="K902" s="613"/>
      <c r="L902" s="613"/>
      <c r="M902" s="613"/>
      <c r="N902" s="613"/>
    </row>
    <row r="903" spans="1:14" x14ac:dyDescent="0.35">
      <c r="A903" t="s">
        <v>155</v>
      </c>
      <c r="B903" t="s">
        <v>639</v>
      </c>
      <c r="C903" t="s">
        <v>640</v>
      </c>
      <c r="D903" t="s">
        <v>176</v>
      </c>
      <c r="E903" t="s">
        <v>292</v>
      </c>
      <c r="F903" s="612"/>
      <c r="G903" s="612"/>
      <c r="H903" s="612"/>
      <c r="I903" s="612"/>
      <c r="J903" s="612"/>
      <c r="K903" s="612"/>
      <c r="L903" s="612"/>
      <c r="M903" s="612"/>
      <c r="N903" s="612"/>
    </row>
    <row r="904" spans="1:14" x14ac:dyDescent="0.35">
      <c r="A904" t="s">
        <v>155</v>
      </c>
      <c r="B904" t="s">
        <v>641</v>
      </c>
      <c r="C904" t="s">
        <v>642</v>
      </c>
      <c r="D904" t="s">
        <v>636</v>
      </c>
      <c r="E904" t="s">
        <v>292</v>
      </c>
      <c r="F904" s="612"/>
      <c r="G904" s="612"/>
      <c r="H904" s="612"/>
      <c r="I904" s="612"/>
      <c r="J904" s="612"/>
      <c r="K904" s="612"/>
      <c r="L904" s="612"/>
      <c r="M904" s="612"/>
      <c r="N904" s="612"/>
    </row>
    <row r="905" spans="1:14" x14ac:dyDescent="0.35">
      <c r="A905" t="s">
        <v>155</v>
      </c>
      <c r="B905" t="s">
        <v>643</v>
      </c>
      <c r="C905" t="s">
        <v>644</v>
      </c>
      <c r="D905" t="s">
        <v>176</v>
      </c>
      <c r="E905" t="s">
        <v>292</v>
      </c>
      <c r="F905" s="612"/>
      <c r="G905" s="612"/>
      <c r="H905" s="612"/>
      <c r="I905" s="612"/>
      <c r="J905" s="612"/>
      <c r="K905" s="612"/>
      <c r="L905" s="612"/>
      <c r="M905" s="612"/>
      <c r="N905" s="612"/>
    </row>
    <row r="906" spans="1:14" x14ac:dyDescent="0.35">
      <c r="A906" t="s">
        <v>155</v>
      </c>
      <c r="B906" t="s">
        <v>645</v>
      </c>
      <c r="C906" t="s">
        <v>646</v>
      </c>
      <c r="D906" t="s">
        <v>636</v>
      </c>
      <c r="E906" t="s">
        <v>292</v>
      </c>
      <c r="F906" s="612"/>
      <c r="G906" s="612"/>
      <c r="H906" s="612"/>
      <c r="I906" s="612"/>
      <c r="J906" s="612"/>
      <c r="K906" s="612"/>
      <c r="L906" s="612"/>
      <c r="M906" s="612"/>
      <c r="N906" s="612"/>
    </row>
    <row r="907" spans="1:14" x14ac:dyDescent="0.35">
      <c r="A907" t="s">
        <v>155</v>
      </c>
      <c r="B907" t="s">
        <v>647</v>
      </c>
      <c r="C907" t="s">
        <v>648</v>
      </c>
      <c r="D907" t="s">
        <v>176</v>
      </c>
      <c r="E907" t="s">
        <v>292</v>
      </c>
      <c r="F907" s="613"/>
      <c r="G907" s="613"/>
      <c r="H907" s="613"/>
      <c r="I907" s="613"/>
      <c r="J907" s="613"/>
      <c r="K907" s="613"/>
      <c r="L907" s="613"/>
      <c r="M907" s="613"/>
      <c r="N907" s="613"/>
    </row>
    <row r="908" spans="1:14" x14ac:dyDescent="0.35">
      <c r="A908" t="s">
        <v>155</v>
      </c>
      <c r="B908" t="s">
        <v>649</v>
      </c>
      <c r="C908" t="s">
        <v>650</v>
      </c>
      <c r="D908" t="s">
        <v>176</v>
      </c>
      <c r="E908" t="s">
        <v>292</v>
      </c>
      <c r="F908" s="613"/>
      <c r="G908" s="613"/>
      <c r="H908" s="613"/>
      <c r="I908" s="613"/>
      <c r="J908" s="613"/>
      <c r="K908" s="613"/>
      <c r="L908" s="613"/>
      <c r="M908" s="613"/>
      <c r="N908" s="613"/>
    </row>
    <row r="909" spans="1:14" x14ac:dyDescent="0.35">
      <c r="A909" t="s">
        <v>155</v>
      </c>
      <c r="B909" t="s">
        <v>651</v>
      </c>
      <c r="C909" t="s">
        <v>652</v>
      </c>
      <c r="D909" t="s">
        <v>176</v>
      </c>
      <c r="E909" t="s">
        <v>292</v>
      </c>
      <c r="F909" s="519"/>
      <c r="G909" s="519"/>
      <c r="H909" s="519"/>
      <c r="I909" s="519"/>
      <c r="J909" s="519"/>
      <c r="K909" s="519"/>
      <c r="L909" s="519"/>
      <c r="M909" s="519"/>
      <c r="N909" s="519"/>
    </row>
    <row r="910" spans="1:14" x14ac:dyDescent="0.35">
      <c r="A910" t="s">
        <v>155</v>
      </c>
      <c r="B910" t="s">
        <v>653</v>
      </c>
      <c r="C910" t="s">
        <v>654</v>
      </c>
      <c r="D910" t="s">
        <v>176</v>
      </c>
      <c r="E910" t="s">
        <v>292</v>
      </c>
      <c r="F910" s="519"/>
      <c r="G910" s="519"/>
      <c r="H910" s="519"/>
      <c r="I910" s="519"/>
      <c r="J910" s="519"/>
      <c r="K910" s="519"/>
      <c r="L910" s="519"/>
      <c r="M910" s="519"/>
      <c r="N910" s="519"/>
    </row>
    <row r="911" spans="1:14" x14ac:dyDescent="0.35">
      <c r="A911" t="s">
        <v>155</v>
      </c>
      <c r="B911" t="s">
        <v>655</v>
      </c>
      <c r="C911" t="s">
        <v>656</v>
      </c>
      <c r="D911" t="s">
        <v>189</v>
      </c>
      <c r="E911" t="s">
        <v>292</v>
      </c>
      <c r="F911" s="518"/>
      <c r="G911" s="518"/>
      <c r="H911" s="518"/>
      <c r="I911" s="518"/>
      <c r="J911" s="518"/>
      <c r="K911" s="518"/>
      <c r="L911" s="518"/>
      <c r="M911" s="518"/>
      <c r="N911" s="518"/>
    </row>
    <row r="912" spans="1:14" x14ac:dyDescent="0.35">
      <c r="A912" t="s">
        <v>155</v>
      </c>
      <c r="B912" t="s">
        <v>657</v>
      </c>
      <c r="C912" t="s">
        <v>658</v>
      </c>
      <c r="D912" t="s">
        <v>170</v>
      </c>
      <c r="E912" t="s">
        <v>292</v>
      </c>
    </row>
    <row r="913" spans="1:14" x14ac:dyDescent="0.35">
      <c r="A913" t="s">
        <v>155</v>
      </c>
      <c r="B913" t="s">
        <v>659</v>
      </c>
      <c r="C913" t="s">
        <v>660</v>
      </c>
      <c r="D913" t="s">
        <v>170</v>
      </c>
      <c r="E913" t="s">
        <v>292</v>
      </c>
      <c r="F913" s="519"/>
      <c r="G913" s="519"/>
      <c r="H913" s="519"/>
      <c r="I913" s="519"/>
      <c r="J913" s="519"/>
      <c r="K913" s="519"/>
      <c r="L913" s="519"/>
      <c r="M913" s="519"/>
      <c r="N913" s="519"/>
    </row>
    <row r="914" spans="1:14" x14ac:dyDescent="0.35">
      <c r="A914" t="s">
        <v>158</v>
      </c>
      <c r="B914" t="s">
        <v>290</v>
      </c>
      <c r="C914" t="s">
        <v>291</v>
      </c>
      <c r="D914" t="s">
        <v>170</v>
      </c>
      <c r="E914" t="s">
        <v>292</v>
      </c>
      <c r="F914" s="519"/>
      <c r="G914" s="519"/>
      <c r="H914" s="519"/>
      <c r="I914" s="519"/>
      <c r="J914" s="519"/>
      <c r="K914" s="519"/>
      <c r="L914" s="519"/>
      <c r="M914" s="519"/>
      <c r="N914" s="519"/>
    </row>
    <row r="915" spans="1:14" x14ac:dyDescent="0.35">
      <c r="A915" t="s">
        <v>158</v>
      </c>
      <c r="B915" t="s">
        <v>293</v>
      </c>
      <c r="C915" t="s">
        <v>294</v>
      </c>
      <c r="D915" t="s">
        <v>172</v>
      </c>
      <c r="E915" t="s">
        <v>292</v>
      </c>
      <c r="F915" s="518"/>
      <c r="G915" s="518"/>
      <c r="H915" s="518"/>
      <c r="I915" s="518"/>
      <c r="J915" s="518"/>
      <c r="K915" s="518"/>
      <c r="L915" s="518"/>
      <c r="M915" s="518"/>
      <c r="N915" s="518"/>
    </row>
    <row r="916" spans="1:14" x14ac:dyDescent="0.35">
      <c r="A916" t="s">
        <v>158</v>
      </c>
      <c r="B916" t="s">
        <v>295</v>
      </c>
      <c r="C916" t="s">
        <v>296</v>
      </c>
      <c r="D916" t="s">
        <v>188</v>
      </c>
      <c r="E916" t="s">
        <v>292</v>
      </c>
    </row>
    <row r="917" spans="1:14" x14ac:dyDescent="0.35">
      <c r="A917" t="s">
        <v>158</v>
      </c>
      <c r="B917" t="s">
        <v>297</v>
      </c>
      <c r="C917" t="s">
        <v>298</v>
      </c>
      <c r="D917" t="s">
        <v>205</v>
      </c>
      <c r="E917" t="s">
        <v>292</v>
      </c>
      <c r="F917" s="519"/>
      <c r="G917" s="519"/>
      <c r="H917" s="519"/>
      <c r="I917" s="519"/>
      <c r="J917" s="519"/>
      <c r="K917" s="519"/>
      <c r="L917" s="519"/>
      <c r="M917" s="519"/>
      <c r="N917" s="519"/>
    </row>
    <row r="918" spans="1:14" x14ac:dyDescent="0.35">
      <c r="A918" t="s">
        <v>158</v>
      </c>
      <c r="B918" t="s">
        <v>300</v>
      </c>
      <c r="C918" t="s">
        <v>301</v>
      </c>
      <c r="D918" t="s">
        <v>170</v>
      </c>
      <c r="E918" t="s">
        <v>292</v>
      </c>
      <c r="F918" s="519"/>
      <c r="G918" s="519"/>
      <c r="H918" s="519"/>
      <c r="I918" s="519"/>
      <c r="J918" s="519"/>
      <c r="K918" s="519"/>
      <c r="L918" s="519"/>
      <c r="M918" s="519"/>
      <c r="N918" s="519"/>
    </row>
    <row r="919" spans="1:14" x14ac:dyDescent="0.35">
      <c r="A919" t="s">
        <v>158</v>
      </c>
      <c r="B919" t="s">
        <v>302</v>
      </c>
      <c r="C919" t="s">
        <v>303</v>
      </c>
      <c r="D919" t="s">
        <v>170</v>
      </c>
      <c r="E919" t="s">
        <v>292</v>
      </c>
      <c r="F919" s="517"/>
      <c r="G919" s="517"/>
      <c r="H919" s="517"/>
      <c r="I919" s="517"/>
      <c r="J919" s="517"/>
      <c r="K919" s="517"/>
      <c r="L919" s="517"/>
      <c r="M919" s="517"/>
      <c r="N919" s="517"/>
    </row>
    <row r="920" spans="1:14" x14ac:dyDescent="0.35">
      <c r="A920" t="s">
        <v>158</v>
      </c>
      <c r="B920" t="s">
        <v>304</v>
      </c>
      <c r="C920" t="s">
        <v>305</v>
      </c>
      <c r="D920" t="s">
        <v>186</v>
      </c>
      <c r="E920" t="s">
        <v>292</v>
      </c>
    </row>
    <row r="921" spans="1:14" x14ac:dyDescent="0.35">
      <c r="A921" t="s">
        <v>158</v>
      </c>
      <c r="B921" t="s">
        <v>306</v>
      </c>
      <c r="C921" t="s">
        <v>307</v>
      </c>
      <c r="D921" t="s">
        <v>205</v>
      </c>
      <c r="E921" t="s">
        <v>292</v>
      </c>
      <c r="F921" s="519"/>
      <c r="G921" s="519"/>
      <c r="H921" s="519"/>
      <c r="I921" s="519"/>
      <c r="J921" s="519"/>
      <c r="K921" s="519"/>
      <c r="L921" s="519"/>
      <c r="M921" s="519"/>
      <c r="N921" s="519"/>
    </row>
    <row r="922" spans="1:14" x14ac:dyDescent="0.35">
      <c r="A922" t="s">
        <v>158</v>
      </c>
      <c r="B922" t="s">
        <v>309</v>
      </c>
      <c r="C922" t="s">
        <v>310</v>
      </c>
      <c r="D922" t="s">
        <v>170</v>
      </c>
      <c r="E922" t="s">
        <v>292</v>
      </c>
      <c r="F922" s="519"/>
      <c r="G922" s="519"/>
      <c r="H922" s="519"/>
      <c r="I922" s="519"/>
      <c r="J922" s="519"/>
      <c r="K922" s="519"/>
      <c r="L922" s="519"/>
      <c r="M922" s="519"/>
      <c r="N922" s="519"/>
    </row>
    <row r="923" spans="1:14" x14ac:dyDescent="0.35">
      <c r="A923" t="s">
        <v>158</v>
      </c>
      <c r="B923" t="s">
        <v>311</v>
      </c>
      <c r="C923" t="s">
        <v>312</v>
      </c>
      <c r="D923" t="s">
        <v>170</v>
      </c>
      <c r="E923" t="s">
        <v>292</v>
      </c>
      <c r="F923" s="517"/>
      <c r="G923" s="517"/>
      <c r="H923" s="517"/>
      <c r="I923" s="517"/>
      <c r="J923" s="517"/>
      <c r="K923" s="517"/>
      <c r="L923" s="517"/>
      <c r="M923" s="517"/>
      <c r="N923" s="517"/>
    </row>
    <row r="924" spans="1:14" x14ac:dyDescent="0.35">
      <c r="A924" t="s">
        <v>158</v>
      </c>
      <c r="B924" t="s">
        <v>313</v>
      </c>
      <c r="C924" t="s">
        <v>314</v>
      </c>
      <c r="D924" t="s">
        <v>189</v>
      </c>
      <c r="E924" t="s">
        <v>292</v>
      </c>
    </row>
    <row r="925" spans="1:14" x14ac:dyDescent="0.35">
      <c r="A925" t="s">
        <v>158</v>
      </c>
      <c r="B925" t="s">
        <v>315</v>
      </c>
      <c r="C925" t="s">
        <v>316</v>
      </c>
      <c r="D925" t="s">
        <v>205</v>
      </c>
      <c r="E925" t="s">
        <v>292</v>
      </c>
      <c r="F925" s="519"/>
      <c r="G925" s="519"/>
      <c r="H925" s="519"/>
      <c r="I925" s="519"/>
      <c r="J925" s="519"/>
      <c r="K925" s="519"/>
      <c r="L925" s="519"/>
      <c r="M925" s="519"/>
      <c r="N925" s="519"/>
    </row>
    <row r="926" spans="1:14" x14ac:dyDescent="0.35">
      <c r="A926" t="s">
        <v>158</v>
      </c>
      <c r="B926" t="s">
        <v>317</v>
      </c>
      <c r="C926" t="s">
        <v>318</v>
      </c>
      <c r="D926" t="s">
        <v>170</v>
      </c>
      <c r="E926" t="s">
        <v>292</v>
      </c>
      <c r="F926" s="519"/>
      <c r="G926" s="519"/>
      <c r="H926" s="519"/>
      <c r="I926" s="519"/>
      <c r="J926" s="519"/>
      <c r="K926" s="519"/>
      <c r="L926" s="519"/>
      <c r="M926" s="519"/>
      <c r="N926" s="519"/>
    </row>
    <row r="927" spans="1:14" x14ac:dyDescent="0.35">
      <c r="A927" t="s">
        <v>158</v>
      </c>
      <c r="B927" t="s">
        <v>319</v>
      </c>
      <c r="C927" t="s">
        <v>320</v>
      </c>
      <c r="D927" t="s">
        <v>170</v>
      </c>
      <c r="E927" t="s">
        <v>292</v>
      </c>
      <c r="F927" s="517"/>
      <c r="G927" s="517"/>
      <c r="H927" s="517"/>
      <c r="I927" s="517"/>
      <c r="J927" s="517"/>
      <c r="K927" s="517"/>
      <c r="L927" s="517"/>
      <c r="M927" s="517"/>
      <c r="N927" s="517"/>
    </row>
    <row r="928" spans="1:14" x14ac:dyDescent="0.35">
      <c r="A928" t="s">
        <v>158</v>
      </c>
      <c r="B928" t="s">
        <v>321</v>
      </c>
      <c r="C928" t="s">
        <v>322</v>
      </c>
      <c r="D928" t="s">
        <v>189</v>
      </c>
      <c r="E928" t="s">
        <v>292</v>
      </c>
    </row>
    <row r="929" spans="1:14" x14ac:dyDescent="0.35">
      <c r="A929" t="s">
        <v>158</v>
      </c>
      <c r="B929" t="s">
        <v>323</v>
      </c>
      <c r="C929" t="s">
        <v>324</v>
      </c>
      <c r="D929" t="s">
        <v>205</v>
      </c>
      <c r="E929" t="s">
        <v>292</v>
      </c>
      <c r="F929" s="519"/>
      <c r="G929" s="519"/>
      <c r="H929" s="519"/>
      <c r="I929" s="519"/>
      <c r="J929" s="519"/>
      <c r="K929" s="519"/>
      <c r="L929" s="519"/>
      <c r="M929" s="519"/>
      <c r="N929" s="519"/>
    </row>
    <row r="930" spans="1:14" x14ac:dyDescent="0.35">
      <c r="A930" t="s">
        <v>158</v>
      </c>
      <c r="B930" t="s">
        <v>325</v>
      </c>
      <c r="C930" t="s">
        <v>326</v>
      </c>
      <c r="D930" t="s">
        <v>170</v>
      </c>
      <c r="E930" t="s">
        <v>292</v>
      </c>
      <c r="F930" s="519"/>
      <c r="G930" s="519"/>
      <c r="H930" s="519"/>
      <c r="I930" s="519"/>
      <c r="J930" s="519"/>
      <c r="K930" s="519"/>
      <c r="L930" s="519"/>
      <c r="M930" s="519"/>
      <c r="N930" s="519"/>
    </row>
    <row r="931" spans="1:14" x14ac:dyDescent="0.35">
      <c r="A931" t="s">
        <v>158</v>
      </c>
      <c r="B931" t="s">
        <v>327</v>
      </c>
      <c r="C931" t="s">
        <v>328</v>
      </c>
      <c r="D931" t="s">
        <v>170</v>
      </c>
      <c r="E931" t="s">
        <v>292</v>
      </c>
      <c r="F931" s="518"/>
      <c r="G931" s="518"/>
      <c r="H931" s="518"/>
      <c r="I931" s="518"/>
      <c r="J931" s="518"/>
      <c r="K931" s="518"/>
      <c r="L931" s="518"/>
      <c r="M931" s="518"/>
      <c r="N931" s="518"/>
    </row>
    <row r="932" spans="1:14" x14ac:dyDescent="0.35">
      <c r="A932" t="s">
        <v>158</v>
      </c>
      <c r="B932" t="s">
        <v>329</v>
      </c>
      <c r="C932" t="s">
        <v>330</v>
      </c>
      <c r="D932" t="s">
        <v>188</v>
      </c>
      <c r="E932" t="s">
        <v>292</v>
      </c>
    </row>
    <row r="933" spans="1:14" x14ac:dyDescent="0.35">
      <c r="A933" t="s">
        <v>158</v>
      </c>
      <c r="B933" t="s">
        <v>331</v>
      </c>
      <c r="C933" t="s">
        <v>332</v>
      </c>
      <c r="D933" t="s">
        <v>205</v>
      </c>
      <c r="E933" t="s">
        <v>292</v>
      </c>
      <c r="F933" s="519"/>
      <c r="G933" s="519"/>
      <c r="H933" s="519"/>
      <c r="I933" s="519"/>
      <c r="J933" s="519"/>
      <c r="K933" s="519"/>
      <c r="L933" s="519"/>
      <c r="M933" s="519"/>
      <c r="N933" s="519"/>
    </row>
    <row r="934" spans="1:14" x14ac:dyDescent="0.35">
      <c r="A934" t="s">
        <v>158</v>
      </c>
      <c r="B934" t="s">
        <v>333</v>
      </c>
      <c r="C934" t="s">
        <v>334</v>
      </c>
      <c r="D934" t="s">
        <v>170</v>
      </c>
      <c r="E934" t="s">
        <v>292</v>
      </c>
      <c r="F934" s="519"/>
      <c r="G934" s="519"/>
      <c r="H934" s="519"/>
      <c r="I934" s="519"/>
      <c r="J934" s="519"/>
      <c r="K934" s="519"/>
      <c r="L934" s="519"/>
      <c r="M934" s="519"/>
      <c r="N934" s="519"/>
    </row>
    <row r="935" spans="1:14" x14ac:dyDescent="0.35">
      <c r="A935" t="s">
        <v>158</v>
      </c>
      <c r="B935" t="s">
        <v>335</v>
      </c>
      <c r="C935" t="s">
        <v>336</v>
      </c>
      <c r="D935" t="s">
        <v>170</v>
      </c>
      <c r="E935" t="s">
        <v>292</v>
      </c>
      <c r="F935" s="517"/>
      <c r="G935" s="517"/>
      <c r="H935" s="517"/>
      <c r="I935" s="517"/>
      <c r="J935" s="517"/>
      <c r="K935" s="517"/>
      <c r="L935" s="517"/>
      <c r="M935" s="517"/>
      <c r="N935" s="517"/>
    </row>
    <row r="936" spans="1:14" x14ac:dyDescent="0.35">
      <c r="A936" t="s">
        <v>158</v>
      </c>
      <c r="B936" t="s">
        <v>337</v>
      </c>
      <c r="C936" t="s">
        <v>338</v>
      </c>
      <c r="D936" t="s">
        <v>189</v>
      </c>
      <c r="E936" t="s">
        <v>292</v>
      </c>
      <c r="F936" s="517"/>
      <c r="G936" s="517"/>
      <c r="H936" s="517"/>
      <c r="I936" s="517"/>
      <c r="J936" s="517"/>
      <c r="K936" s="517"/>
      <c r="L936" s="517"/>
      <c r="M936" s="517"/>
      <c r="N936" s="517"/>
    </row>
    <row r="937" spans="1:14" x14ac:dyDescent="0.35">
      <c r="A937" t="s">
        <v>158</v>
      </c>
      <c r="B937" t="s">
        <v>339</v>
      </c>
      <c r="C937" t="s">
        <v>340</v>
      </c>
      <c r="D937" t="s">
        <v>205</v>
      </c>
      <c r="E937" t="s">
        <v>292</v>
      </c>
      <c r="F937" s="518"/>
      <c r="G937" s="518"/>
      <c r="H937" s="518"/>
      <c r="I937" s="518"/>
      <c r="J937" s="518"/>
      <c r="K937" s="518"/>
      <c r="L937" s="518"/>
      <c r="M937" s="518"/>
      <c r="N937" s="518"/>
    </row>
    <row r="938" spans="1:14" x14ac:dyDescent="0.35">
      <c r="A938" t="s">
        <v>158</v>
      </c>
      <c r="B938" t="s">
        <v>341</v>
      </c>
      <c r="C938" t="s">
        <v>342</v>
      </c>
      <c r="D938" t="s">
        <v>170</v>
      </c>
      <c r="E938" t="s">
        <v>292</v>
      </c>
    </row>
    <row r="939" spans="1:14" x14ac:dyDescent="0.35">
      <c r="A939" t="s">
        <v>158</v>
      </c>
      <c r="B939" t="s">
        <v>343</v>
      </c>
      <c r="C939" t="s">
        <v>344</v>
      </c>
      <c r="D939" t="s">
        <v>170</v>
      </c>
      <c r="E939" t="s">
        <v>292</v>
      </c>
      <c r="F939" s="519"/>
      <c r="G939" s="519"/>
      <c r="H939" s="519"/>
      <c r="I939" s="519"/>
      <c r="J939" s="519"/>
      <c r="K939" s="519"/>
      <c r="L939" s="519"/>
      <c r="M939" s="519"/>
      <c r="N939" s="519"/>
    </row>
    <row r="940" spans="1:14" x14ac:dyDescent="0.35">
      <c r="A940" t="s">
        <v>158</v>
      </c>
      <c r="B940" t="s">
        <v>345</v>
      </c>
      <c r="C940" t="s">
        <v>346</v>
      </c>
      <c r="D940" t="s">
        <v>188</v>
      </c>
      <c r="E940" t="s">
        <v>292</v>
      </c>
      <c r="F940" s="519"/>
      <c r="G940" s="519"/>
      <c r="H940" s="519"/>
      <c r="I940" s="519"/>
      <c r="J940" s="519"/>
      <c r="K940" s="519"/>
      <c r="L940" s="519"/>
      <c r="M940" s="519"/>
      <c r="N940" s="519"/>
    </row>
    <row r="941" spans="1:14" x14ac:dyDescent="0.35">
      <c r="A941" t="s">
        <v>158</v>
      </c>
      <c r="B941" t="s">
        <v>347</v>
      </c>
      <c r="C941" t="s">
        <v>348</v>
      </c>
      <c r="D941" t="s">
        <v>188</v>
      </c>
      <c r="E941" t="s">
        <v>292</v>
      </c>
      <c r="F941" s="518"/>
      <c r="G941" s="518"/>
      <c r="H941" s="518"/>
      <c r="I941" s="518"/>
      <c r="J941" s="518"/>
      <c r="K941" s="518"/>
      <c r="L941" s="518"/>
      <c r="M941" s="518"/>
      <c r="N941" s="518"/>
    </row>
    <row r="942" spans="1:14" x14ac:dyDescent="0.35">
      <c r="A942" t="s">
        <v>158</v>
      </c>
      <c r="B942" t="s">
        <v>349</v>
      </c>
      <c r="C942" t="s">
        <v>350</v>
      </c>
      <c r="D942" t="s">
        <v>188</v>
      </c>
      <c r="E942" t="s">
        <v>292</v>
      </c>
    </row>
    <row r="943" spans="1:14" x14ac:dyDescent="0.35">
      <c r="A943" t="s">
        <v>158</v>
      </c>
      <c r="B943" t="s">
        <v>351</v>
      </c>
      <c r="C943" t="s">
        <v>352</v>
      </c>
      <c r="D943" t="s">
        <v>205</v>
      </c>
      <c r="E943" t="s">
        <v>292</v>
      </c>
      <c r="F943" s="519"/>
      <c r="G943" s="519"/>
      <c r="H943" s="519"/>
      <c r="I943" s="519"/>
      <c r="J943" s="519"/>
      <c r="K943" s="519"/>
      <c r="L943" s="519"/>
      <c r="M943" s="519"/>
      <c r="N943" s="519"/>
    </row>
    <row r="944" spans="1:14" x14ac:dyDescent="0.35">
      <c r="A944" t="s">
        <v>158</v>
      </c>
      <c r="B944" t="s">
        <v>353</v>
      </c>
      <c r="C944" t="s">
        <v>354</v>
      </c>
      <c r="D944" t="s">
        <v>170</v>
      </c>
      <c r="E944" t="s">
        <v>292</v>
      </c>
      <c r="F944" s="519"/>
      <c r="G944" s="519"/>
      <c r="H944" s="519"/>
      <c r="I944" s="519"/>
      <c r="J944" s="519"/>
      <c r="K944" s="519"/>
      <c r="L944" s="519"/>
      <c r="M944" s="519"/>
      <c r="N944" s="519"/>
    </row>
    <row r="945" spans="1:14" x14ac:dyDescent="0.35">
      <c r="A945" t="s">
        <v>158</v>
      </c>
      <c r="B945" t="s">
        <v>355</v>
      </c>
      <c r="C945" t="s">
        <v>356</v>
      </c>
      <c r="D945" t="s">
        <v>170</v>
      </c>
      <c r="E945" t="s">
        <v>292</v>
      </c>
      <c r="F945" s="518"/>
      <c r="G945" s="518"/>
      <c r="H945" s="518"/>
      <c r="I945" s="518"/>
      <c r="J945" s="518"/>
      <c r="K945" s="518"/>
      <c r="L945" s="518"/>
      <c r="M945" s="518"/>
      <c r="N945" s="518"/>
    </row>
    <row r="946" spans="1:14" x14ac:dyDescent="0.35">
      <c r="A946" t="s">
        <v>158</v>
      </c>
      <c r="B946" t="s">
        <v>357</v>
      </c>
      <c r="C946" t="s">
        <v>358</v>
      </c>
      <c r="D946" t="s">
        <v>188</v>
      </c>
      <c r="E946" t="s">
        <v>292</v>
      </c>
    </row>
    <row r="947" spans="1:14" x14ac:dyDescent="0.35">
      <c r="A947" t="s">
        <v>158</v>
      </c>
      <c r="B947" t="s">
        <v>359</v>
      </c>
      <c r="C947" t="s">
        <v>360</v>
      </c>
      <c r="D947" t="s">
        <v>205</v>
      </c>
      <c r="E947" t="s">
        <v>292</v>
      </c>
      <c r="F947" s="519"/>
      <c r="G947" s="519"/>
      <c r="H947" s="519"/>
      <c r="I947" s="519"/>
      <c r="J947" s="519"/>
      <c r="K947" s="519"/>
      <c r="L947" s="519"/>
      <c r="M947" s="519"/>
      <c r="N947" s="519"/>
    </row>
    <row r="948" spans="1:14" x14ac:dyDescent="0.35">
      <c r="A948" t="s">
        <v>158</v>
      </c>
      <c r="B948" t="s">
        <v>361</v>
      </c>
      <c r="C948" t="s">
        <v>362</v>
      </c>
      <c r="D948" t="s">
        <v>170</v>
      </c>
      <c r="E948" t="s">
        <v>292</v>
      </c>
      <c r="F948" s="519"/>
      <c r="G948" s="519"/>
      <c r="H948" s="519"/>
      <c r="I948" s="519"/>
      <c r="J948" s="519"/>
      <c r="K948" s="519"/>
      <c r="L948" s="519"/>
      <c r="M948" s="519"/>
      <c r="N948" s="519"/>
    </row>
    <row r="949" spans="1:14" x14ac:dyDescent="0.35">
      <c r="A949" t="s">
        <v>158</v>
      </c>
      <c r="B949" t="s">
        <v>363</v>
      </c>
      <c r="C949" t="s">
        <v>364</v>
      </c>
      <c r="D949" t="s">
        <v>170</v>
      </c>
      <c r="E949" t="s">
        <v>292</v>
      </c>
      <c r="F949" s="518"/>
      <c r="G949" s="518"/>
      <c r="H949" s="518"/>
      <c r="I949" s="518"/>
      <c r="J949" s="518"/>
      <c r="K949" s="518"/>
      <c r="L949" s="518"/>
      <c r="M949" s="518"/>
      <c r="N949" s="518"/>
    </row>
    <row r="950" spans="1:14" x14ac:dyDescent="0.35">
      <c r="A950" t="s">
        <v>158</v>
      </c>
      <c r="B950" t="s">
        <v>365</v>
      </c>
      <c r="C950" t="s">
        <v>366</v>
      </c>
      <c r="D950" t="s">
        <v>188</v>
      </c>
      <c r="E950" t="s">
        <v>292</v>
      </c>
    </row>
    <row r="951" spans="1:14" x14ac:dyDescent="0.35">
      <c r="A951" t="s">
        <v>158</v>
      </c>
      <c r="B951" t="s">
        <v>367</v>
      </c>
      <c r="C951" t="s">
        <v>368</v>
      </c>
      <c r="D951" t="s">
        <v>205</v>
      </c>
      <c r="E951" t="s">
        <v>292</v>
      </c>
      <c r="F951" s="519"/>
      <c r="G951" s="519"/>
      <c r="H951" s="519"/>
      <c r="I951" s="519"/>
      <c r="J951" s="519"/>
      <c r="K951" s="519"/>
      <c r="L951" s="519"/>
      <c r="M951" s="519"/>
      <c r="N951" s="519"/>
    </row>
    <row r="952" spans="1:14" x14ac:dyDescent="0.35">
      <c r="A952" t="s">
        <v>158</v>
      </c>
      <c r="B952" t="s">
        <v>369</v>
      </c>
      <c r="C952" t="s">
        <v>370</v>
      </c>
      <c r="D952" t="s">
        <v>170</v>
      </c>
      <c r="E952" t="s">
        <v>292</v>
      </c>
      <c r="F952" s="519"/>
      <c r="G952" s="519"/>
      <c r="H952" s="519"/>
      <c r="I952" s="519"/>
      <c r="J952" s="519"/>
      <c r="K952" s="519"/>
      <c r="L952" s="519"/>
      <c r="M952" s="519"/>
      <c r="N952" s="519"/>
    </row>
    <row r="953" spans="1:14" x14ac:dyDescent="0.35">
      <c r="A953" t="s">
        <v>158</v>
      </c>
      <c r="B953" t="s">
        <v>371</v>
      </c>
      <c r="C953" t="s">
        <v>372</v>
      </c>
      <c r="D953" t="s">
        <v>170</v>
      </c>
      <c r="E953" t="s">
        <v>292</v>
      </c>
      <c r="F953" s="517"/>
      <c r="G953" s="517"/>
      <c r="H953" s="517"/>
      <c r="I953" s="517"/>
      <c r="J953" s="517"/>
      <c r="K953" s="517"/>
      <c r="L953" s="517"/>
      <c r="M953" s="517"/>
      <c r="N953" s="517"/>
    </row>
    <row r="954" spans="1:14" x14ac:dyDescent="0.35">
      <c r="A954" t="s">
        <v>158</v>
      </c>
      <c r="B954" t="s">
        <v>373</v>
      </c>
      <c r="C954" t="s">
        <v>374</v>
      </c>
      <c r="D954" t="s">
        <v>188</v>
      </c>
      <c r="E954" t="s">
        <v>292</v>
      </c>
      <c r="F954" s="518"/>
      <c r="G954" s="518"/>
      <c r="H954" s="518"/>
      <c r="I954" s="518"/>
      <c r="J954" s="518"/>
      <c r="K954" s="518"/>
      <c r="L954" s="518"/>
      <c r="M954" s="518"/>
      <c r="N954" s="518"/>
    </row>
    <row r="955" spans="1:14" x14ac:dyDescent="0.35">
      <c r="A955" t="s">
        <v>158</v>
      </c>
      <c r="B955" t="s">
        <v>375</v>
      </c>
      <c r="C955" t="s">
        <v>376</v>
      </c>
      <c r="D955" t="s">
        <v>205</v>
      </c>
      <c r="E955" t="s">
        <v>292</v>
      </c>
      <c r="F955" s="517"/>
      <c r="G955" s="517"/>
      <c r="H955" s="517"/>
      <c r="I955" s="517"/>
      <c r="J955" s="517"/>
      <c r="K955" s="517"/>
      <c r="L955" s="517"/>
      <c r="M955" s="517"/>
      <c r="N955" s="517"/>
    </row>
    <row r="956" spans="1:14" x14ac:dyDescent="0.35">
      <c r="A956" t="s">
        <v>158</v>
      </c>
      <c r="B956" t="s">
        <v>377</v>
      </c>
      <c r="C956" t="s">
        <v>378</v>
      </c>
      <c r="D956" t="s">
        <v>170</v>
      </c>
      <c r="E956" t="s">
        <v>292</v>
      </c>
    </row>
    <row r="957" spans="1:14" x14ac:dyDescent="0.35">
      <c r="A957" t="s">
        <v>158</v>
      </c>
      <c r="B957" t="s">
        <v>379</v>
      </c>
      <c r="C957" t="s">
        <v>380</v>
      </c>
      <c r="D957" t="s">
        <v>170</v>
      </c>
      <c r="E957" t="s">
        <v>292</v>
      </c>
      <c r="F957" s="612"/>
      <c r="G957" s="612"/>
      <c r="H957" s="612"/>
      <c r="I957" s="612"/>
      <c r="J957" s="612"/>
      <c r="K957" s="612"/>
      <c r="L957" s="612"/>
      <c r="M957" s="612"/>
      <c r="N957" s="612"/>
    </row>
    <row r="958" spans="1:14" x14ac:dyDescent="0.35">
      <c r="A958" t="s">
        <v>158</v>
      </c>
      <c r="B958" t="s">
        <v>381</v>
      </c>
      <c r="C958" t="s">
        <v>382</v>
      </c>
      <c r="D958" t="s">
        <v>188</v>
      </c>
      <c r="E958" t="s">
        <v>292</v>
      </c>
    </row>
    <row r="959" spans="1:14" x14ac:dyDescent="0.35">
      <c r="A959" t="s">
        <v>158</v>
      </c>
      <c r="B959" t="s">
        <v>383</v>
      </c>
      <c r="C959" t="s">
        <v>384</v>
      </c>
      <c r="D959" t="s">
        <v>385</v>
      </c>
      <c r="E959" t="s">
        <v>292</v>
      </c>
      <c r="F959" s="517"/>
      <c r="G959" s="517"/>
      <c r="H959" s="517"/>
      <c r="I959" s="517"/>
      <c r="J959" s="517"/>
      <c r="K959" s="517"/>
      <c r="L959" s="517"/>
      <c r="M959" s="517"/>
      <c r="N959" s="517"/>
    </row>
    <row r="960" spans="1:14" x14ac:dyDescent="0.35">
      <c r="A960" t="s">
        <v>158</v>
      </c>
      <c r="B960" t="s">
        <v>386</v>
      </c>
      <c r="C960" t="s">
        <v>387</v>
      </c>
      <c r="D960" t="s">
        <v>189</v>
      </c>
      <c r="E960" t="s">
        <v>292</v>
      </c>
    </row>
    <row r="961" spans="1:16" x14ac:dyDescent="0.35">
      <c r="A961" t="s">
        <v>158</v>
      </c>
      <c r="B961" t="s">
        <v>388</v>
      </c>
      <c r="C961" t="s">
        <v>389</v>
      </c>
      <c r="D961" t="s">
        <v>205</v>
      </c>
      <c r="E961" t="s">
        <v>292</v>
      </c>
      <c r="F961" s="517"/>
      <c r="G961" s="517"/>
      <c r="H961" s="517"/>
      <c r="I961" s="517"/>
      <c r="J961" s="517"/>
      <c r="K961" s="517"/>
      <c r="L961" s="517"/>
      <c r="M961" s="517"/>
      <c r="N961" s="517"/>
    </row>
    <row r="962" spans="1:16" x14ac:dyDescent="0.35">
      <c r="A962" t="s">
        <v>158</v>
      </c>
      <c r="B962" t="s">
        <v>390</v>
      </c>
      <c r="C962" t="s">
        <v>391</v>
      </c>
      <c r="D962" t="s">
        <v>176</v>
      </c>
      <c r="E962" t="s">
        <v>292</v>
      </c>
    </row>
    <row r="963" spans="1:16" x14ac:dyDescent="0.35">
      <c r="A963" t="s">
        <v>158</v>
      </c>
      <c r="B963" t="s">
        <v>392</v>
      </c>
      <c r="C963" t="s">
        <v>393</v>
      </c>
      <c r="D963" t="s">
        <v>205</v>
      </c>
      <c r="E963" t="s">
        <v>292</v>
      </c>
      <c r="F963" s="518"/>
      <c r="G963" s="518"/>
      <c r="H963" s="518"/>
      <c r="I963" s="518"/>
      <c r="J963" s="518"/>
      <c r="K963" s="518"/>
      <c r="L963" s="518"/>
      <c r="M963" s="518"/>
      <c r="N963" s="518"/>
    </row>
    <row r="964" spans="1:16" x14ac:dyDescent="0.35">
      <c r="A964" t="s">
        <v>158</v>
      </c>
      <c r="B964" t="s">
        <v>394</v>
      </c>
      <c r="C964" t="s">
        <v>395</v>
      </c>
      <c r="D964" t="s">
        <v>188</v>
      </c>
      <c r="E964" t="s">
        <v>292</v>
      </c>
    </row>
    <row r="965" spans="1:16" x14ac:dyDescent="0.35">
      <c r="A965" t="s">
        <v>158</v>
      </c>
      <c r="B965" t="s">
        <v>396</v>
      </c>
      <c r="C965" t="s">
        <v>397</v>
      </c>
      <c r="D965" t="s">
        <v>205</v>
      </c>
      <c r="E965" t="s">
        <v>292</v>
      </c>
      <c r="F965" s="517"/>
      <c r="G965" s="517"/>
      <c r="H965" s="517"/>
      <c r="I965" s="517"/>
      <c r="J965" s="517"/>
      <c r="K965" s="517"/>
      <c r="L965" s="517"/>
      <c r="M965" s="517"/>
      <c r="N965" s="517"/>
    </row>
    <row r="966" spans="1:16" x14ac:dyDescent="0.35">
      <c r="A966" t="s">
        <v>158</v>
      </c>
      <c r="B966" t="s">
        <v>398</v>
      </c>
      <c r="C966" t="s">
        <v>399</v>
      </c>
      <c r="D966" t="s">
        <v>188</v>
      </c>
      <c r="E966" t="s">
        <v>292</v>
      </c>
      <c r="F966" s="518"/>
      <c r="G966" s="518"/>
      <c r="H966" s="518"/>
      <c r="I966" s="518"/>
      <c r="J966" s="518"/>
      <c r="K966" s="518"/>
      <c r="L966" s="518"/>
      <c r="M966" s="518"/>
      <c r="N966" s="615"/>
      <c r="O966" s="424"/>
      <c r="P966" s="615"/>
    </row>
    <row r="967" spans="1:16" x14ac:dyDescent="0.35">
      <c r="A967" t="s">
        <v>158</v>
      </c>
      <c r="B967" t="s">
        <v>400</v>
      </c>
      <c r="C967" t="s">
        <v>401</v>
      </c>
      <c r="D967" t="s">
        <v>205</v>
      </c>
      <c r="E967" t="s">
        <v>292</v>
      </c>
      <c r="F967" s="613"/>
      <c r="G967" s="613"/>
      <c r="H967" s="613"/>
      <c r="I967" s="613"/>
      <c r="J967" s="613"/>
      <c r="K967" s="613"/>
      <c r="L967" s="613"/>
      <c r="M967" s="613"/>
      <c r="N967" s="613"/>
    </row>
    <row r="968" spans="1:16" x14ac:dyDescent="0.35">
      <c r="A968" t="s">
        <v>158</v>
      </c>
      <c r="B968" t="s">
        <v>402</v>
      </c>
      <c r="C968" t="s">
        <v>403</v>
      </c>
      <c r="D968" t="s">
        <v>189</v>
      </c>
      <c r="E968" t="s">
        <v>292</v>
      </c>
      <c r="F968" s="517"/>
      <c r="G968" s="517"/>
      <c r="H968" s="517"/>
      <c r="I968" s="517"/>
      <c r="J968" s="517"/>
      <c r="K968" s="517"/>
      <c r="L968" s="517"/>
      <c r="M968" s="517"/>
      <c r="N968" s="517"/>
    </row>
    <row r="969" spans="1:16" x14ac:dyDescent="0.35">
      <c r="A969" t="s">
        <v>158</v>
      </c>
      <c r="B969" t="s">
        <v>404</v>
      </c>
      <c r="C969" t="s">
        <v>405</v>
      </c>
      <c r="D969" t="s">
        <v>205</v>
      </c>
      <c r="E969" t="s">
        <v>292</v>
      </c>
      <c r="F969" s="613"/>
      <c r="G969" s="613"/>
      <c r="H969" s="613"/>
      <c r="I969" s="613"/>
      <c r="J969" s="613"/>
      <c r="K969" s="613"/>
      <c r="L969" s="613"/>
      <c r="M969" s="613"/>
      <c r="N969" s="613"/>
    </row>
    <row r="970" spans="1:16" x14ac:dyDescent="0.35">
      <c r="A970" t="s">
        <v>158</v>
      </c>
      <c r="B970" t="s">
        <v>406</v>
      </c>
      <c r="C970" t="s">
        <v>407</v>
      </c>
      <c r="D970" t="s">
        <v>188</v>
      </c>
      <c r="E970" t="s">
        <v>292</v>
      </c>
      <c r="F970" s="517"/>
      <c r="G970" s="517"/>
      <c r="H970" s="517"/>
      <c r="I970" s="517"/>
      <c r="J970" s="517"/>
      <c r="K970" s="517"/>
      <c r="L970" s="517"/>
      <c r="M970" s="517"/>
      <c r="N970" s="517"/>
    </row>
    <row r="971" spans="1:16" x14ac:dyDescent="0.35">
      <c r="A971" t="s">
        <v>158</v>
      </c>
      <c r="B971" t="s">
        <v>408</v>
      </c>
      <c r="C971" t="s">
        <v>409</v>
      </c>
      <c r="D971" t="s">
        <v>182</v>
      </c>
      <c r="E971" t="s">
        <v>292</v>
      </c>
      <c r="F971" s="518">
        <v>8727.7999999999993</v>
      </c>
      <c r="G971" s="518">
        <v>8770</v>
      </c>
      <c r="H971" s="518">
        <v>8817.2999999999993</v>
      </c>
      <c r="I971" s="518"/>
      <c r="J971" s="518"/>
      <c r="K971" s="518"/>
      <c r="L971" s="518"/>
      <c r="M971" s="518"/>
      <c r="N971" s="615" t="s">
        <v>682</v>
      </c>
      <c r="O971" s="424"/>
      <c r="P971" s="615" t="s">
        <v>683</v>
      </c>
    </row>
    <row r="972" spans="1:16" x14ac:dyDescent="0.35">
      <c r="A972" t="s">
        <v>158</v>
      </c>
      <c r="B972" t="s">
        <v>410</v>
      </c>
      <c r="C972" t="s">
        <v>411</v>
      </c>
      <c r="D972" t="s">
        <v>188</v>
      </c>
      <c r="E972" t="s">
        <v>292</v>
      </c>
      <c r="F972" s="613"/>
      <c r="G972" s="613"/>
      <c r="H972" s="613"/>
      <c r="I972" s="613"/>
      <c r="J972" s="613"/>
      <c r="K972" s="613"/>
      <c r="L972" s="613"/>
      <c r="M972" s="613"/>
      <c r="N972" s="613"/>
    </row>
    <row r="973" spans="1:16" x14ac:dyDescent="0.35">
      <c r="A973" t="s">
        <v>158</v>
      </c>
      <c r="B973" t="s">
        <v>412</v>
      </c>
      <c r="C973" t="s">
        <v>413</v>
      </c>
      <c r="D973" t="s">
        <v>188</v>
      </c>
      <c r="E973" t="s">
        <v>292</v>
      </c>
      <c r="F973" s="517"/>
      <c r="G973" s="517"/>
      <c r="H973" s="517"/>
      <c r="I973" s="517"/>
      <c r="J973" s="517"/>
      <c r="K973" s="517"/>
      <c r="L973" s="517"/>
      <c r="M973" s="517"/>
      <c r="N973" s="517"/>
    </row>
    <row r="974" spans="1:16" x14ac:dyDescent="0.35">
      <c r="A974" t="s">
        <v>158</v>
      </c>
      <c r="B974" t="s">
        <v>414</v>
      </c>
      <c r="C974" t="s">
        <v>415</v>
      </c>
      <c r="D974" t="s">
        <v>188</v>
      </c>
      <c r="E974" t="s">
        <v>292</v>
      </c>
      <c r="F974" s="613"/>
      <c r="G974" s="613"/>
      <c r="H974" s="613"/>
      <c r="I974" s="613"/>
      <c r="J974" s="613"/>
      <c r="K974" s="613"/>
      <c r="L974" s="613"/>
      <c r="M974" s="613"/>
      <c r="N974" s="613"/>
    </row>
    <row r="975" spans="1:16" x14ac:dyDescent="0.35">
      <c r="A975" t="s">
        <v>158</v>
      </c>
      <c r="B975" t="s">
        <v>416</v>
      </c>
      <c r="C975" t="s">
        <v>417</v>
      </c>
      <c r="D975" t="s">
        <v>188</v>
      </c>
      <c r="E975" t="s">
        <v>292</v>
      </c>
      <c r="F975" s="517"/>
      <c r="G975" s="517"/>
      <c r="H975" s="517"/>
      <c r="I975" s="517"/>
      <c r="J975" s="517"/>
      <c r="K975" s="517"/>
      <c r="L975" s="517"/>
      <c r="M975" s="517"/>
      <c r="N975" s="517"/>
    </row>
    <row r="976" spans="1:16" x14ac:dyDescent="0.35">
      <c r="A976" t="s">
        <v>158</v>
      </c>
      <c r="B976" t="s">
        <v>418</v>
      </c>
      <c r="C976" t="s">
        <v>419</v>
      </c>
      <c r="D976" t="s">
        <v>188</v>
      </c>
      <c r="E976" t="s">
        <v>292</v>
      </c>
      <c r="F976" s="613"/>
      <c r="G976" s="613"/>
      <c r="H976" s="613"/>
      <c r="I976" s="613"/>
      <c r="J976" s="613"/>
      <c r="K976" s="613"/>
      <c r="L976" s="613"/>
      <c r="M976" s="613"/>
      <c r="N976" s="613"/>
    </row>
    <row r="977" spans="1:16" x14ac:dyDescent="0.35">
      <c r="A977" t="s">
        <v>158</v>
      </c>
      <c r="B977" t="s">
        <v>420</v>
      </c>
      <c r="C977" t="s">
        <v>421</v>
      </c>
      <c r="D977">
        <v>0</v>
      </c>
      <c r="E977" t="s">
        <v>292</v>
      </c>
      <c r="F977" s="519"/>
      <c r="G977" s="519"/>
      <c r="H977" s="519"/>
      <c r="I977" s="519"/>
      <c r="J977" s="519"/>
      <c r="K977" s="519"/>
      <c r="L977" s="519"/>
      <c r="M977" s="519"/>
      <c r="N977" s="519"/>
    </row>
    <row r="978" spans="1:16" x14ac:dyDescent="0.35">
      <c r="A978" t="s">
        <v>158</v>
      </c>
      <c r="B978" t="s">
        <v>422</v>
      </c>
      <c r="C978" t="s">
        <v>423</v>
      </c>
      <c r="D978" t="s">
        <v>424</v>
      </c>
      <c r="E978" t="s">
        <v>292</v>
      </c>
      <c r="F978" s="517"/>
      <c r="G978" s="517"/>
      <c r="H978" s="517"/>
      <c r="I978" s="517"/>
      <c r="J978" s="517"/>
      <c r="K978" s="517"/>
      <c r="L978" s="517"/>
      <c r="M978" s="517"/>
      <c r="N978" s="517"/>
    </row>
    <row r="979" spans="1:16" x14ac:dyDescent="0.35">
      <c r="A979" t="s">
        <v>158</v>
      </c>
      <c r="B979" t="s">
        <v>425</v>
      </c>
      <c r="C979" t="s">
        <v>426</v>
      </c>
      <c r="D979" t="s">
        <v>427</v>
      </c>
      <c r="E979" t="s">
        <v>292</v>
      </c>
      <c r="F979" s="517"/>
      <c r="G979" s="517"/>
      <c r="H979" s="517"/>
      <c r="I979" s="517"/>
      <c r="J979" s="517"/>
      <c r="K979" s="517"/>
      <c r="L979" s="517"/>
      <c r="M979" s="517"/>
      <c r="N979" s="517"/>
    </row>
    <row r="980" spans="1:16" x14ac:dyDescent="0.35">
      <c r="A980" t="s">
        <v>158</v>
      </c>
      <c r="B980" t="s">
        <v>428</v>
      </c>
      <c r="C980" t="s">
        <v>429</v>
      </c>
      <c r="D980" t="s">
        <v>424</v>
      </c>
      <c r="E980" t="s">
        <v>292</v>
      </c>
      <c r="F980" s="517"/>
      <c r="G980" s="517"/>
      <c r="H980" s="517"/>
      <c r="I980" s="517"/>
      <c r="J980" s="517"/>
      <c r="K980" s="517"/>
      <c r="L980" s="517"/>
      <c r="M980" s="517"/>
      <c r="N980" s="517"/>
    </row>
    <row r="981" spans="1:16" x14ac:dyDescent="0.35">
      <c r="A981" t="s">
        <v>158</v>
      </c>
      <c r="B981" t="s">
        <v>430</v>
      </c>
      <c r="C981" t="s">
        <v>431</v>
      </c>
      <c r="D981" t="s">
        <v>424</v>
      </c>
      <c r="E981" t="s">
        <v>292</v>
      </c>
      <c r="F981" s="517"/>
      <c r="G981" s="517"/>
      <c r="H981" s="517"/>
      <c r="I981" s="517"/>
      <c r="J981" s="517"/>
      <c r="K981" s="517"/>
      <c r="L981" s="517"/>
      <c r="M981" s="517"/>
      <c r="N981" s="517"/>
    </row>
    <row r="982" spans="1:16" x14ac:dyDescent="0.35">
      <c r="A982" t="s">
        <v>158</v>
      </c>
      <c r="B982" t="s">
        <v>432</v>
      </c>
      <c r="C982" t="s">
        <v>433</v>
      </c>
      <c r="D982" t="s">
        <v>424</v>
      </c>
      <c r="E982" t="s">
        <v>292</v>
      </c>
      <c r="F982" s="517"/>
      <c r="G982" s="517"/>
      <c r="H982" s="517"/>
      <c r="I982" s="517"/>
      <c r="J982" s="517"/>
      <c r="K982" s="517"/>
      <c r="L982" s="517"/>
      <c r="M982" s="517"/>
      <c r="N982" s="517"/>
    </row>
    <row r="983" spans="1:16" x14ac:dyDescent="0.35">
      <c r="A983" t="s">
        <v>158</v>
      </c>
      <c r="B983" t="s">
        <v>434</v>
      </c>
      <c r="C983" t="s">
        <v>435</v>
      </c>
      <c r="D983" t="s">
        <v>427</v>
      </c>
      <c r="E983" t="s">
        <v>292</v>
      </c>
      <c r="F983" s="517"/>
      <c r="G983" s="517"/>
      <c r="H983" s="517"/>
      <c r="I983" s="517"/>
      <c r="J983" s="517"/>
      <c r="K983" s="517"/>
      <c r="L983" s="517"/>
      <c r="M983" s="517"/>
      <c r="N983" s="517"/>
    </row>
    <row r="984" spans="1:16" x14ac:dyDescent="0.35">
      <c r="A984" t="s">
        <v>158</v>
      </c>
      <c r="B984" t="s">
        <v>436</v>
      </c>
      <c r="C984" t="s">
        <v>437</v>
      </c>
      <c r="D984" t="s">
        <v>427</v>
      </c>
      <c r="E984" t="s">
        <v>292</v>
      </c>
      <c r="F984" s="517"/>
      <c r="G984" s="517"/>
      <c r="H984" s="517"/>
      <c r="I984" s="517"/>
      <c r="J984" s="517"/>
      <c r="K984" s="517"/>
      <c r="L984" s="517"/>
      <c r="M984" s="517"/>
      <c r="N984" s="517"/>
    </row>
    <row r="985" spans="1:16" x14ac:dyDescent="0.35">
      <c r="A985" t="s">
        <v>158</v>
      </c>
      <c r="B985" t="s">
        <v>438</v>
      </c>
      <c r="C985" t="s">
        <v>439</v>
      </c>
      <c r="D985">
        <v>0</v>
      </c>
      <c r="E985" t="s">
        <v>292</v>
      </c>
      <c r="F985" s="517">
        <v>807.41399999999999</v>
      </c>
      <c r="G985" s="517">
        <v>811.25699999999995</v>
      </c>
      <c r="H985" s="517">
        <v>817.346</v>
      </c>
      <c r="I985" s="517"/>
      <c r="J985" s="517"/>
      <c r="K985" s="517"/>
      <c r="L985" s="517"/>
      <c r="M985" s="517"/>
      <c r="N985" s="615" t="s">
        <v>682</v>
      </c>
      <c r="O985" s="424"/>
      <c r="P985" s="615" t="s">
        <v>683</v>
      </c>
    </row>
    <row r="986" spans="1:16" x14ac:dyDescent="0.35">
      <c r="A986" t="s">
        <v>158</v>
      </c>
      <c r="B986" t="s">
        <v>440</v>
      </c>
      <c r="C986" t="s">
        <v>441</v>
      </c>
      <c r="D986" t="s">
        <v>188</v>
      </c>
      <c r="E986" t="s">
        <v>292</v>
      </c>
      <c r="F986" s="613"/>
      <c r="G986" s="613"/>
      <c r="H986" s="613"/>
      <c r="I986" s="613"/>
      <c r="J986" s="613"/>
      <c r="K986" s="613"/>
      <c r="L986" s="613"/>
      <c r="M986" s="613"/>
      <c r="N986" s="613"/>
    </row>
    <row r="987" spans="1:16" x14ac:dyDescent="0.35">
      <c r="A987" t="s">
        <v>158</v>
      </c>
      <c r="B987" t="s">
        <v>442</v>
      </c>
      <c r="C987" t="s">
        <v>443</v>
      </c>
      <c r="D987" t="s">
        <v>188</v>
      </c>
      <c r="E987" t="s">
        <v>292</v>
      </c>
      <c r="F987" s="613"/>
      <c r="G987" s="613"/>
      <c r="H987" s="613"/>
      <c r="I987" s="613"/>
      <c r="J987" s="613"/>
      <c r="K987" s="613"/>
      <c r="L987" s="613"/>
      <c r="M987" s="613"/>
      <c r="N987" s="613"/>
    </row>
    <row r="988" spans="1:16" x14ac:dyDescent="0.35">
      <c r="A988" t="s">
        <v>158</v>
      </c>
      <c r="B988" t="s">
        <v>444</v>
      </c>
      <c r="C988" t="s">
        <v>445</v>
      </c>
      <c r="D988" t="s">
        <v>424</v>
      </c>
      <c r="E988" t="s">
        <v>292</v>
      </c>
      <c r="F988" s="613"/>
      <c r="G988" s="613"/>
      <c r="H988" s="613"/>
      <c r="I988" s="613"/>
      <c r="J988" s="613"/>
      <c r="K988" s="613"/>
      <c r="L988" s="613"/>
      <c r="M988" s="613"/>
      <c r="N988" s="613"/>
    </row>
    <row r="989" spans="1:16" x14ac:dyDescent="0.35">
      <c r="A989" t="s">
        <v>158</v>
      </c>
      <c r="B989" t="s">
        <v>446</v>
      </c>
      <c r="C989" t="s">
        <v>447</v>
      </c>
      <c r="D989" t="s">
        <v>424</v>
      </c>
      <c r="E989" t="s">
        <v>292</v>
      </c>
      <c r="F989" s="613"/>
      <c r="G989" s="613"/>
      <c r="H989" s="613"/>
      <c r="I989" s="613"/>
      <c r="J989" s="613"/>
      <c r="K989" s="613"/>
      <c r="L989" s="613"/>
      <c r="M989" s="613"/>
      <c r="N989" s="613"/>
    </row>
    <row r="990" spans="1:16" x14ac:dyDescent="0.35">
      <c r="A990" t="s">
        <v>158</v>
      </c>
      <c r="B990" t="s">
        <v>448</v>
      </c>
      <c r="C990" t="s">
        <v>449</v>
      </c>
      <c r="D990">
        <v>0</v>
      </c>
      <c r="E990" t="s">
        <v>292</v>
      </c>
      <c r="F990" s="519"/>
      <c r="G990" s="519"/>
      <c r="H990" s="519"/>
      <c r="I990" s="519"/>
      <c r="J990" s="519"/>
      <c r="K990" s="519"/>
      <c r="L990" s="519"/>
      <c r="M990" s="519"/>
      <c r="N990" s="519"/>
    </row>
    <row r="991" spans="1:16" x14ac:dyDescent="0.35">
      <c r="A991" t="s">
        <v>158</v>
      </c>
      <c r="B991" t="s">
        <v>450</v>
      </c>
      <c r="C991" t="s">
        <v>451</v>
      </c>
      <c r="D991" t="s">
        <v>188</v>
      </c>
      <c r="E991" t="s">
        <v>292</v>
      </c>
      <c r="F991" s="613"/>
      <c r="G991" s="613"/>
      <c r="H991" s="613"/>
      <c r="I991" s="613"/>
      <c r="J991" s="613"/>
      <c r="K991" s="613"/>
      <c r="L991" s="613"/>
      <c r="M991" s="613"/>
      <c r="N991" s="613"/>
    </row>
    <row r="992" spans="1:16" x14ac:dyDescent="0.35">
      <c r="A992" t="s">
        <v>158</v>
      </c>
      <c r="B992" t="s">
        <v>452</v>
      </c>
      <c r="C992" t="s">
        <v>453</v>
      </c>
      <c r="D992" t="s">
        <v>188</v>
      </c>
      <c r="E992" t="s">
        <v>292</v>
      </c>
      <c r="F992" s="613"/>
      <c r="G992" s="613"/>
      <c r="H992" s="613"/>
      <c r="I992" s="613"/>
      <c r="J992" s="613"/>
      <c r="K992" s="613"/>
      <c r="L992" s="613"/>
      <c r="M992" s="613"/>
      <c r="N992" s="613"/>
    </row>
    <row r="993" spans="1:14" x14ac:dyDescent="0.35">
      <c r="A993" t="s">
        <v>158</v>
      </c>
      <c r="B993" t="s">
        <v>454</v>
      </c>
      <c r="C993" t="s">
        <v>455</v>
      </c>
      <c r="D993" t="s">
        <v>188</v>
      </c>
      <c r="E993" t="s">
        <v>292</v>
      </c>
      <c r="F993" s="613"/>
      <c r="G993" s="613"/>
      <c r="H993" s="613"/>
      <c r="I993" s="613"/>
      <c r="J993" s="613"/>
      <c r="K993" s="613"/>
      <c r="L993" s="613"/>
      <c r="M993" s="613"/>
      <c r="N993" s="613"/>
    </row>
    <row r="994" spans="1:14" x14ac:dyDescent="0.35">
      <c r="A994" t="s">
        <v>158</v>
      </c>
      <c r="B994" t="s">
        <v>456</v>
      </c>
      <c r="C994" t="s">
        <v>457</v>
      </c>
      <c r="D994" t="s">
        <v>188</v>
      </c>
      <c r="E994" t="s">
        <v>292</v>
      </c>
      <c r="F994" s="519"/>
      <c r="G994" s="519"/>
      <c r="H994" s="519"/>
      <c r="I994" s="519"/>
      <c r="J994" s="519"/>
      <c r="K994" s="519"/>
      <c r="L994" s="519"/>
      <c r="M994" s="519"/>
      <c r="N994" s="519"/>
    </row>
    <row r="995" spans="1:14" x14ac:dyDescent="0.35">
      <c r="A995" t="s">
        <v>158</v>
      </c>
      <c r="B995" t="s">
        <v>458</v>
      </c>
      <c r="C995" t="s">
        <v>459</v>
      </c>
      <c r="D995" t="s">
        <v>172</v>
      </c>
      <c r="E995" t="s">
        <v>292</v>
      </c>
      <c r="F995" s="613"/>
      <c r="G995" s="613"/>
      <c r="H995" s="613"/>
      <c r="I995" s="613"/>
      <c r="J995" s="613"/>
      <c r="K995" s="613"/>
      <c r="L995" s="613"/>
      <c r="M995" s="613"/>
      <c r="N995" s="613"/>
    </row>
    <row r="996" spans="1:14" x14ac:dyDescent="0.35">
      <c r="A996" t="s">
        <v>158</v>
      </c>
      <c r="B996" t="s">
        <v>460</v>
      </c>
      <c r="C996" t="s">
        <v>461</v>
      </c>
      <c r="D996" t="s">
        <v>188</v>
      </c>
      <c r="E996" t="s">
        <v>292</v>
      </c>
      <c r="F996" s="519"/>
      <c r="G996" s="519"/>
      <c r="H996" s="519"/>
      <c r="I996" s="519"/>
      <c r="J996" s="519"/>
      <c r="K996" s="519"/>
      <c r="L996" s="519"/>
      <c r="M996" s="519"/>
      <c r="N996" s="519"/>
    </row>
    <row r="997" spans="1:14" x14ac:dyDescent="0.35">
      <c r="A997" t="s">
        <v>158</v>
      </c>
      <c r="B997" t="s">
        <v>462</v>
      </c>
      <c r="C997" t="s">
        <v>463</v>
      </c>
      <c r="D997" t="s">
        <v>188</v>
      </c>
      <c r="E997" t="s">
        <v>292</v>
      </c>
      <c r="F997" s="613"/>
      <c r="G997" s="613"/>
      <c r="H997" s="613"/>
      <c r="I997" s="613"/>
      <c r="J997" s="613"/>
      <c r="K997" s="613"/>
      <c r="L997" s="613"/>
      <c r="M997" s="613"/>
      <c r="N997" s="613"/>
    </row>
    <row r="998" spans="1:14" x14ac:dyDescent="0.35">
      <c r="A998" t="s">
        <v>158</v>
      </c>
      <c r="B998" t="s">
        <v>464</v>
      </c>
      <c r="C998" t="s">
        <v>465</v>
      </c>
      <c r="D998" t="s">
        <v>188</v>
      </c>
      <c r="E998" t="s">
        <v>292</v>
      </c>
      <c r="F998" s="519"/>
      <c r="G998" s="519"/>
      <c r="H998" s="519"/>
      <c r="I998" s="519"/>
      <c r="J998" s="519"/>
      <c r="K998" s="519"/>
      <c r="L998" s="519"/>
      <c r="M998" s="519"/>
      <c r="N998" s="519"/>
    </row>
    <row r="999" spans="1:14" x14ac:dyDescent="0.35">
      <c r="A999" t="s">
        <v>158</v>
      </c>
      <c r="B999" t="s">
        <v>466</v>
      </c>
      <c r="C999" t="s">
        <v>467</v>
      </c>
      <c r="D999" t="s">
        <v>182</v>
      </c>
      <c r="E999" t="s">
        <v>292</v>
      </c>
      <c r="F999" s="519"/>
      <c r="G999" s="519"/>
      <c r="H999" s="519"/>
      <c r="I999" s="519"/>
      <c r="J999" s="519"/>
      <c r="K999" s="519"/>
      <c r="L999" s="519"/>
      <c r="M999" s="519"/>
      <c r="N999" s="519"/>
    </row>
    <row r="1000" spans="1:14" x14ac:dyDescent="0.35">
      <c r="A1000" t="s">
        <v>158</v>
      </c>
      <c r="B1000" t="s">
        <v>468</v>
      </c>
      <c r="C1000" t="s">
        <v>469</v>
      </c>
      <c r="D1000" t="s">
        <v>188</v>
      </c>
      <c r="E1000" t="s">
        <v>292</v>
      </c>
      <c r="F1000" s="519"/>
      <c r="G1000" s="519"/>
      <c r="H1000" s="519"/>
      <c r="I1000" s="519"/>
      <c r="J1000" s="519"/>
      <c r="K1000" s="519"/>
      <c r="L1000" s="519"/>
      <c r="M1000" s="519"/>
      <c r="N1000" s="519"/>
    </row>
    <row r="1001" spans="1:14" x14ac:dyDescent="0.35">
      <c r="A1001" t="s">
        <v>158</v>
      </c>
      <c r="B1001" t="s">
        <v>470</v>
      </c>
      <c r="C1001" t="s">
        <v>471</v>
      </c>
      <c r="D1001" t="s">
        <v>182</v>
      </c>
      <c r="E1001" t="s">
        <v>292</v>
      </c>
      <c r="F1001" s="519"/>
      <c r="G1001" s="519"/>
      <c r="H1001" s="519"/>
      <c r="I1001" s="519"/>
      <c r="J1001" s="519"/>
      <c r="K1001" s="519"/>
      <c r="L1001" s="519"/>
      <c r="M1001" s="519"/>
      <c r="N1001" s="519"/>
    </row>
    <row r="1002" spans="1:14" x14ac:dyDescent="0.35">
      <c r="A1002" t="s">
        <v>158</v>
      </c>
      <c r="B1002" t="s">
        <v>472</v>
      </c>
      <c r="C1002" t="s">
        <v>473</v>
      </c>
      <c r="D1002" t="s">
        <v>188</v>
      </c>
      <c r="E1002" t="s">
        <v>292</v>
      </c>
      <c r="F1002" s="519"/>
      <c r="G1002" s="519"/>
      <c r="H1002" s="519"/>
      <c r="I1002" s="519"/>
      <c r="J1002" s="519"/>
      <c r="K1002" s="519"/>
      <c r="L1002" s="519"/>
      <c r="M1002" s="519"/>
      <c r="N1002" s="519"/>
    </row>
    <row r="1003" spans="1:14" x14ac:dyDescent="0.35">
      <c r="A1003" t="s">
        <v>158</v>
      </c>
      <c r="B1003" t="s">
        <v>474</v>
      </c>
      <c r="C1003" t="s">
        <v>475</v>
      </c>
      <c r="D1003" t="s">
        <v>170</v>
      </c>
      <c r="E1003" t="s">
        <v>292</v>
      </c>
      <c r="F1003" s="519"/>
      <c r="G1003" s="519"/>
      <c r="H1003" s="519"/>
      <c r="I1003" s="519"/>
      <c r="J1003" s="519"/>
      <c r="K1003" s="519"/>
      <c r="L1003" s="519"/>
      <c r="M1003" s="519"/>
      <c r="N1003" s="519"/>
    </row>
    <row r="1004" spans="1:14" x14ac:dyDescent="0.35">
      <c r="A1004" t="s">
        <v>158</v>
      </c>
      <c r="B1004" t="s">
        <v>476</v>
      </c>
      <c r="C1004" t="s">
        <v>477</v>
      </c>
      <c r="D1004" t="s">
        <v>170</v>
      </c>
      <c r="E1004" t="s">
        <v>292</v>
      </c>
      <c r="F1004" s="519"/>
      <c r="G1004" s="519"/>
      <c r="H1004" s="519"/>
      <c r="I1004" s="519"/>
      <c r="J1004" s="519"/>
      <c r="K1004" s="519"/>
      <c r="L1004" s="519"/>
      <c r="M1004" s="519"/>
      <c r="N1004" s="519"/>
    </row>
    <row r="1005" spans="1:14" x14ac:dyDescent="0.35">
      <c r="A1005" t="s">
        <v>158</v>
      </c>
      <c r="B1005" t="s">
        <v>478</v>
      </c>
      <c r="C1005" t="s">
        <v>479</v>
      </c>
      <c r="D1005" t="s">
        <v>170</v>
      </c>
      <c r="E1005" t="s">
        <v>292</v>
      </c>
      <c r="F1005" s="519"/>
      <c r="G1005" s="519"/>
      <c r="H1005" s="519"/>
      <c r="I1005" s="519"/>
      <c r="J1005" s="519"/>
      <c r="K1005" s="519"/>
      <c r="L1005" s="519"/>
      <c r="M1005" s="519"/>
      <c r="N1005" s="519"/>
    </row>
    <row r="1006" spans="1:14" x14ac:dyDescent="0.35">
      <c r="A1006" t="s">
        <v>158</v>
      </c>
      <c r="B1006" t="s">
        <v>480</v>
      </c>
      <c r="C1006" t="s">
        <v>481</v>
      </c>
      <c r="D1006" t="s">
        <v>170</v>
      </c>
      <c r="E1006" t="s">
        <v>292</v>
      </c>
      <c r="F1006" s="519"/>
      <c r="G1006" s="519"/>
      <c r="H1006" s="519"/>
      <c r="I1006" s="519"/>
      <c r="J1006" s="519"/>
      <c r="K1006" s="519"/>
      <c r="L1006" s="519"/>
      <c r="M1006" s="519"/>
      <c r="N1006" s="519"/>
    </row>
    <row r="1007" spans="1:14" x14ac:dyDescent="0.35">
      <c r="A1007" t="s">
        <v>158</v>
      </c>
      <c r="B1007" t="s">
        <v>482</v>
      </c>
      <c r="C1007" t="s">
        <v>483</v>
      </c>
      <c r="D1007" t="s">
        <v>170</v>
      </c>
      <c r="E1007" t="s">
        <v>292</v>
      </c>
      <c r="F1007" s="519"/>
      <c r="G1007" s="519"/>
      <c r="H1007" s="519"/>
      <c r="I1007" s="519"/>
      <c r="J1007" s="519"/>
      <c r="K1007" s="519"/>
      <c r="L1007" s="519"/>
      <c r="M1007" s="519"/>
      <c r="N1007" s="519"/>
    </row>
    <row r="1008" spans="1:14" x14ac:dyDescent="0.35">
      <c r="A1008" t="s">
        <v>158</v>
      </c>
      <c r="B1008" t="s">
        <v>484</v>
      </c>
      <c r="C1008" t="s">
        <v>485</v>
      </c>
      <c r="D1008" t="s">
        <v>170</v>
      </c>
      <c r="E1008" t="s">
        <v>292</v>
      </c>
      <c r="F1008" s="519"/>
      <c r="G1008" s="519"/>
      <c r="H1008" s="519"/>
      <c r="I1008" s="519"/>
      <c r="J1008" s="519"/>
      <c r="K1008" s="519"/>
      <c r="L1008" s="519"/>
      <c r="M1008" s="519"/>
      <c r="N1008" s="519"/>
    </row>
    <row r="1009" spans="1:14" x14ac:dyDescent="0.35">
      <c r="A1009" t="s">
        <v>158</v>
      </c>
      <c r="B1009" t="s">
        <v>486</v>
      </c>
      <c r="C1009" t="s">
        <v>487</v>
      </c>
      <c r="D1009" t="s">
        <v>170</v>
      </c>
      <c r="E1009" t="s">
        <v>292</v>
      </c>
      <c r="F1009" s="519"/>
      <c r="G1009" s="519"/>
      <c r="H1009" s="519"/>
      <c r="I1009" s="519"/>
      <c r="J1009" s="519"/>
      <c r="K1009" s="519"/>
      <c r="L1009" s="519"/>
      <c r="M1009" s="519"/>
      <c r="N1009" s="519"/>
    </row>
    <row r="1010" spans="1:14" x14ac:dyDescent="0.35">
      <c r="A1010" t="s">
        <v>158</v>
      </c>
      <c r="B1010" t="s">
        <v>488</v>
      </c>
      <c r="C1010" t="s">
        <v>489</v>
      </c>
      <c r="D1010" t="s">
        <v>170</v>
      </c>
      <c r="E1010" t="s">
        <v>292</v>
      </c>
      <c r="F1010" s="519"/>
      <c r="G1010" s="519"/>
      <c r="H1010" s="519"/>
      <c r="I1010" s="519"/>
      <c r="J1010" s="519"/>
      <c r="K1010" s="519"/>
      <c r="L1010" s="519"/>
      <c r="M1010" s="519"/>
      <c r="N1010" s="519"/>
    </row>
    <row r="1011" spans="1:14" x14ac:dyDescent="0.35">
      <c r="A1011" t="s">
        <v>158</v>
      </c>
      <c r="B1011" t="s">
        <v>490</v>
      </c>
      <c r="C1011" t="s">
        <v>491</v>
      </c>
      <c r="D1011" t="s">
        <v>170</v>
      </c>
      <c r="E1011" t="s">
        <v>292</v>
      </c>
      <c r="F1011" s="519"/>
      <c r="G1011" s="519"/>
      <c r="H1011" s="519"/>
      <c r="I1011" s="519"/>
      <c r="J1011" s="519"/>
      <c r="K1011" s="519"/>
      <c r="L1011" s="519"/>
      <c r="M1011" s="519"/>
      <c r="N1011" s="519"/>
    </row>
    <row r="1012" spans="1:14" x14ac:dyDescent="0.35">
      <c r="A1012" t="s">
        <v>158</v>
      </c>
      <c r="B1012" t="s">
        <v>492</v>
      </c>
      <c r="C1012" t="s">
        <v>493</v>
      </c>
      <c r="D1012" t="s">
        <v>170</v>
      </c>
      <c r="E1012" t="s">
        <v>292</v>
      </c>
      <c r="F1012" s="519"/>
      <c r="G1012" s="519"/>
      <c r="H1012" s="519"/>
      <c r="I1012" s="519"/>
      <c r="J1012" s="519"/>
      <c r="K1012" s="519"/>
      <c r="L1012" s="519"/>
      <c r="M1012" s="519"/>
      <c r="N1012" s="519"/>
    </row>
    <row r="1013" spans="1:14" x14ac:dyDescent="0.35">
      <c r="A1013" t="s">
        <v>158</v>
      </c>
      <c r="B1013" t="s">
        <v>494</v>
      </c>
      <c r="C1013" t="s">
        <v>495</v>
      </c>
      <c r="D1013" t="s">
        <v>170</v>
      </c>
      <c r="E1013" t="s">
        <v>292</v>
      </c>
      <c r="F1013" s="519"/>
      <c r="G1013" s="519"/>
      <c r="H1013" s="519"/>
      <c r="I1013" s="519"/>
      <c r="J1013" s="519"/>
      <c r="K1013" s="519"/>
      <c r="L1013" s="519"/>
      <c r="M1013" s="519"/>
      <c r="N1013" s="519"/>
    </row>
    <row r="1014" spans="1:14" x14ac:dyDescent="0.35">
      <c r="A1014" t="s">
        <v>158</v>
      </c>
      <c r="B1014" t="s">
        <v>496</v>
      </c>
      <c r="C1014" t="s">
        <v>497</v>
      </c>
      <c r="D1014" t="s">
        <v>170</v>
      </c>
      <c r="E1014" t="s">
        <v>292</v>
      </c>
      <c r="F1014" s="519"/>
      <c r="G1014" s="519"/>
      <c r="H1014" s="519"/>
      <c r="I1014" s="519"/>
      <c r="J1014" s="519"/>
      <c r="K1014" s="519"/>
      <c r="L1014" s="519"/>
      <c r="M1014" s="519"/>
      <c r="N1014" s="519"/>
    </row>
    <row r="1015" spans="1:14" x14ac:dyDescent="0.35">
      <c r="A1015" t="s">
        <v>158</v>
      </c>
      <c r="B1015" t="s">
        <v>498</v>
      </c>
      <c r="C1015" t="s">
        <v>499</v>
      </c>
      <c r="D1015" t="s">
        <v>170</v>
      </c>
      <c r="E1015" t="s">
        <v>292</v>
      </c>
      <c r="F1015" s="519"/>
      <c r="G1015" s="519"/>
      <c r="H1015" s="519"/>
      <c r="I1015" s="519"/>
      <c r="J1015" s="519"/>
      <c r="K1015" s="519"/>
      <c r="L1015" s="519"/>
      <c r="M1015" s="519"/>
      <c r="N1015" s="519"/>
    </row>
    <row r="1016" spans="1:14" x14ac:dyDescent="0.35">
      <c r="A1016" t="s">
        <v>158</v>
      </c>
      <c r="B1016" t="s">
        <v>500</v>
      </c>
      <c r="C1016" t="s">
        <v>501</v>
      </c>
      <c r="D1016" t="s">
        <v>170</v>
      </c>
      <c r="E1016" t="s">
        <v>292</v>
      </c>
      <c r="F1016" s="519"/>
      <c r="G1016" s="519"/>
      <c r="H1016" s="519"/>
      <c r="I1016" s="519"/>
      <c r="J1016" s="519"/>
      <c r="K1016" s="519"/>
      <c r="L1016" s="519"/>
      <c r="M1016" s="519"/>
      <c r="N1016" s="519"/>
    </row>
    <row r="1017" spans="1:14" x14ac:dyDescent="0.35">
      <c r="A1017" t="s">
        <v>158</v>
      </c>
      <c r="B1017" t="s">
        <v>502</v>
      </c>
      <c r="C1017" t="s">
        <v>503</v>
      </c>
      <c r="D1017" t="s">
        <v>170</v>
      </c>
      <c r="E1017" t="s">
        <v>292</v>
      </c>
      <c r="F1017" s="519"/>
      <c r="G1017" s="519"/>
      <c r="H1017" s="519"/>
      <c r="I1017" s="519"/>
      <c r="J1017" s="519"/>
      <c r="K1017" s="519"/>
      <c r="L1017" s="519"/>
      <c r="M1017" s="519"/>
      <c r="N1017" s="519"/>
    </row>
    <row r="1018" spans="1:14" x14ac:dyDescent="0.35">
      <c r="A1018" t="s">
        <v>158</v>
      </c>
      <c r="B1018" t="s">
        <v>504</v>
      </c>
      <c r="C1018" t="s">
        <v>505</v>
      </c>
      <c r="D1018" t="s">
        <v>170</v>
      </c>
      <c r="E1018" t="s">
        <v>292</v>
      </c>
      <c r="F1018" s="519"/>
      <c r="G1018" s="519"/>
      <c r="H1018" s="519"/>
      <c r="I1018" s="519"/>
      <c r="J1018" s="519"/>
      <c r="K1018" s="519"/>
      <c r="L1018" s="519"/>
      <c r="M1018" s="519"/>
      <c r="N1018" s="519"/>
    </row>
    <row r="1019" spans="1:14" x14ac:dyDescent="0.35">
      <c r="A1019" t="s">
        <v>158</v>
      </c>
      <c r="B1019" t="s">
        <v>506</v>
      </c>
      <c r="C1019" t="s">
        <v>507</v>
      </c>
      <c r="D1019" t="s">
        <v>170</v>
      </c>
      <c r="E1019" t="s">
        <v>292</v>
      </c>
      <c r="F1019" s="519"/>
      <c r="G1019" s="519"/>
      <c r="H1019" s="519"/>
      <c r="I1019" s="519"/>
      <c r="J1019" s="519"/>
      <c r="K1019" s="519"/>
      <c r="L1019" s="519"/>
      <c r="M1019" s="519"/>
      <c r="N1019" s="519"/>
    </row>
    <row r="1020" spans="1:14" x14ac:dyDescent="0.35">
      <c r="A1020" t="s">
        <v>158</v>
      </c>
      <c r="B1020" t="s">
        <v>508</v>
      </c>
      <c r="C1020" t="s">
        <v>509</v>
      </c>
      <c r="D1020" t="s">
        <v>170</v>
      </c>
      <c r="E1020" t="s">
        <v>292</v>
      </c>
      <c r="F1020" s="519"/>
      <c r="G1020" s="519"/>
      <c r="H1020" s="519"/>
      <c r="I1020" s="519"/>
      <c r="J1020" s="519"/>
      <c r="K1020" s="519"/>
      <c r="L1020" s="519"/>
      <c r="M1020" s="519"/>
      <c r="N1020" s="519"/>
    </row>
    <row r="1021" spans="1:14" x14ac:dyDescent="0.35">
      <c r="A1021" t="s">
        <v>158</v>
      </c>
      <c r="B1021" t="s">
        <v>510</v>
      </c>
      <c r="C1021" t="s">
        <v>511</v>
      </c>
      <c r="D1021" t="s">
        <v>170</v>
      </c>
      <c r="E1021" t="s">
        <v>292</v>
      </c>
      <c r="F1021" s="519"/>
      <c r="G1021" s="519"/>
      <c r="H1021" s="519"/>
      <c r="I1021" s="519"/>
      <c r="J1021" s="519"/>
      <c r="K1021" s="519"/>
      <c r="L1021" s="519"/>
      <c r="M1021" s="519"/>
      <c r="N1021" s="519"/>
    </row>
    <row r="1022" spans="1:14" x14ac:dyDescent="0.35">
      <c r="A1022" t="s">
        <v>158</v>
      </c>
      <c r="B1022" t="s">
        <v>512</v>
      </c>
      <c r="C1022" t="s">
        <v>513</v>
      </c>
      <c r="D1022" t="s">
        <v>170</v>
      </c>
      <c r="E1022" t="s">
        <v>292</v>
      </c>
      <c r="F1022" s="519"/>
      <c r="G1022" s="519"/>
      <c r="H1022" s="519"/>
      <c r="I1022" s="519"/>
      <c r="J1022" s="519"/>
      <c r="K1022" s="519"/>
      <c r="L1022" s="519"/>
      <c r="M1022" s="519"/>
      <c r="N1022" s="519"/>
    </row>
    <row r="1023" spans="1:14" x14ac:dyDescent="0.35">
      <c r="A1023" t="s">
        <v>158</v>
      </c>
      <c r="B1023" t="s">
        <v>514</v>
      </c>
      <c r="C1023" t="s">
        <v>515</v>
      </c>
      <c r="D1023" t="s">
        <v>170</v>
      </c>
      <c r="E1023" t="s">
        <v>292</v>
      </c>
      <c r="F1023" s="519"/>
      <c r="G1023" s="519"/>
      <c r="H1023" s="519"/>
      <c r="I1023" s="519"/>
      <c r="J1023" s="519"/>
      <c r="K1023" s="519"/>
      <c r="L1023" s="519"/>
      <c r="M1023" s="519"/>
      <c r="N1023" s="519"/>
    </row>
    <row r="1024" spans="1:14" x14ac:dyDescent="0.35">
      <c r="A1024" t="s">
        <v>158</v>
      </c>
      <c r="B1024" t="s">
        <v>516</v>
      </c>
      <c r="C1024" t="s">
        <v>517</v>
      </c>
      <c r="D1024" t="s">
        <v>170</v>
      </c>
      <c r="E1024" t="s">
        <v>292</v>
      </c>
      <c r="F1024" s="519"/>
      <c r="G1024" s="519"/>
      <c r="H1024" s="519"/>
      <c r="I1024" s="519"/>
      <c r="J1024" s="519"/>
      <c r="K1024" s="519"/>
      <c r="L1024" s="519"/>
      <c r="M1024" s="519"/>
      <c r="N1024" s="519"/>
    </row>
    <row r="1025" spans="1:14" x14ac:dyDescent="0.35">
      <c r="A1025" t="s">
        <v>158</v>
      </c>
      <c r="B1025" t="s">
        <v>518</v>
      </c>
      <c r="C1025" t="s">
        <v>519</v>
      </c>
      <c r="D1025" t="s">
        <v>170</v>
      </c>
      <c r="E1025" t="s">
        <v>292</v>
      </c>
      <c r="F1025" s="519"/>
      <c r="G1025" s="519"/>
      <c r="H1025" s="519"/>
      <c r="I1025" s="519"/>
      <c r="J1025" s="519"/>
      <c r="K1025" s="519"/>
      <c r="L1025" s="519"/>
      <c r="M1025" s="519"/>
      <c r="N1025" s="519"/>
    </row>
    <row r="1026" spans="1:14" x14ac:dyDescent="0.35">
      <c r="A1026" t="s">
        <v>158</v>
      </c>
      <c r="B1026" t="s">
        <v>520</v>
      </c>
      <c r="C1026" t="s">
        <v>521</v>
      </c>
      <c r="D1026" t="s">
        <v>170</v>
      </c>
      <c r="E1026" t="s">
        <v>292</v>
      </c>
      <c r="F1026" s="519"/>
      <c r="G1026" s="519"/>
      <c r="H1026" s="519"/>
      <c r="I1026" s="519"/>
      <c r="J1026" s="519"/>
      <c r="K1026" s="519"/>
      <c r="L1026" s="519"/>
      <c r="M1026" s="519"/>
      <c r="N1026" s="519"/>
    </row>
    <row r="1027" spans="1:14" x14ac:dyDescent="0.35">
      <c r="A1027" t="s">
        <v>158</v>
      </c>
      <c r="B1027" t="s">
        <v>522</v>
      </c>
      <c r="C1027" t="s">
        <v>523</v>
      </c>
      <c r="D1027" t="s">
        <v>170</v>
      </c>
      <c r="E1027" t="s">
        <v>292</v>
      </c>
      <c r="F1027" s="519"/>
      <c r="G1027" s="519"/>
      <c r="H1027" s="519"/>
      <c r="I1027" s="519"/>
      <c r="J1027" s="519"/>
      <c r="K1027" s="519"/>
      <c r="L1027" s="519"/>
      <c r="M1027" s="519"/>
      <c r="N1027" s="519"/>
    </row>
    <row r="1028" spans="1:14" x14ac:dyDescent="0.35">
      <c r="A1028" t="s">
        <v>158</v>
      </c>
      <c r="B1028" t="s">
        <v>524</v>
      </c>
      <c r="C1028" t="s">
        <v>525</v>
      </c>
      <c r="D1028" t="s">
        <v>170</v>
      </c>
      <c r="E1028" t="s">
        <v>292</v>
      </c>
      <c r="F1028" s="519"/>
      <c r="G1028" s="519"/>
      <c r="H1028" s="519"/>
      <c r="I1028" s="519"/>
      <c r="J1028" s="519"/>
      <c r="K1028" s="519"/>
      <c r="L1028" s="519"/>
      <c r="M1028" s="519"/>
      <c r="N1028" s="519"/>
    </row>
    <row r="1029" spans="1:14" x14ac:dyDescent="0.35">
      <c r="A1029" t="s">
        <v>158</v>
      </c>
      <c r="B1029" t="s">
        <v>526</v>
      </c>
      <c r="C1029" t="s">
        <v>527</v>
      </c>
      <c r="D1029" t="s">
        <v>170</v>
      </c>
      <c r="E1029" t="s">
        <v>292</v>
      </c>
      <c r="F1029" s="519"/>
      <c r="G1029" s="519"/>
      <c r="H1029" s="519"/>
      <c r="I1029" s="519"/>
      <c r="J1029" s="519"/>
      <c r="K1029" s="519"/>
      <c r="L1029" s="519"/>
      <c r="M1029" s="519"/>
      <c r="N1029" s="519"/>
    </row>
    <row r="1030" spans="1:14" x14ac:dyDescent="0.35">
      <c r="A1030" t="s">
        <v>158</v>
      </c>
      <c r="B1030" t="s">
        <v>528</v>
      </c>
      <c r="C1030" t="s">
        <v>529</v>
      </c>
      <c r="D1030" t="s">
        <v>170</v>
      </c>
      <c r="E1030" t="s">
        <v>292</v>
      </c>
      <c r="F1030" s="519"/>
      <c r="G1030" s="519"/>
      <c r="H1030" s="519"/>
      <c r="I1030" s="519"/>
      <c r="J1030" s="519"/>
      <c r="K1030" s="519"/>
      <c r="L1030" s="519"/>
      <c r="M1030" s="519"/>
      <c r="N1030" s="519"/>
    </row>
    <row r="1031" spans="1:14" x14ac:dyDescent="0.35">
      <c r="A1031" t="s">
        <v>158</v>
      </c>
      <c r="B1031" t="s">
        <v>530</v>
      </c>
      <c r="C1031" t="s">
        <v>531</v>
      </c>
      <c r="D1031" t="s">
        <v>170</v>
      </c>
      <c r="E1031" t="s">
        <v>292</v>
      </c>
      <c r="F1031" s="519"/>
      <c r="G1031" s="519"/>
      <c r="H1031" s="519"/>
      <c r="I1031" s="519"/>
      <c r="J1031" s="519"/>
      <c r="K1031" s="519"/>
      <c r="L1031" s="519"/>
      <c r="M1031" s="519"/>
      <c r="N1031" s="519"/>
    </row>
    <row r="1032" spans="1:14" x14ac:dyDescent="0.35">
      <c r="A1032" t="s">
        <v>158</v>
      </c>
      <c r="B1032" t="s">
        <v>532</v>
      </c>
      <c r="C1032" t="s">
        <v>533</v>
      </c>
      <c r="D1032" t="s">
        <v>170</v>
      </c>
      <c r="E1032" t="s">
        <v>292</v>
      </c>
      <c r="F1032" s="519"/>
      <c r="G1032" s="519"/>
      <c r="H1032" s="519"/>
      <c r="I1032" s="519"/>
      <c r="J1032" s="519"/>
      <c r="K1032" s="519"/>
      <c r="L1032" s="519"/>
      <c r="M1032" s="519"/>
      <c r="N1032" s="519"/>
    </row>
    <row r="1033" spans="1:14" x14ac:dyDescent="0.35">
      <c r="A1033" t="s">
        <v>158</v>
      </c>
      <c r="B1033" t="s">
        <v>534</v>
      </c>
      <c r="C1033" t="s">
        <v>535</v>
      </c>
      <c r="D1033" t="s">
        <v>170</v>
      </c>
      <c r="E1033" t="s">
        <v>292</v>
      </c>
      <c r="F1033" s="519"/>
      <c r="G1033" s="519"/>
      <c r="H1033" s="519"/>
      <c r="I1033" s="519"/>
      <c r="J1033" s="519"/>
      <c r="K1033" s="519"/>
      <c r="L1033" s="519"/>
      <c r="M1033" s="519"/>
      <c r="N1033" s="519"/>
    </row>
    <row r="1034" spans="1:14" x14ac:dyDescent="0.35">
      <c r="A1034" t="s">
        <v>158</v>
      </c>
      <c r="B1034" t="s">
        <v>536</v>
      </c>
      <c r="C1034" t="s">
        <v>537</v>
      </c>
      <c r="D1034" t="s">
        <v>170</v>
      </c>
      <c r="E1034" t="s">
        <v>292</v>
      </c>
      <c r="F1034" s="519"/>
      <c r="G1034" s="519"/>
      <c r="H1034" s="519"/>
      <c r="I1034" s="519"/>
      <c r="J1034" s="519"/>
      <c r="K1034" s="519"/>
      <c r="L1034" s="519"/>
      <c r="M1034" s="519"/>
      <c r="N1034" s="519"/>
    </row>
    <row r="1035" spans="1:14" x14ac:dyDescent="0.35">
      <c r="A1035" t="s">
        <v>158</v>
      </c>
      <c r="B1035" t="s">
        <v>538</v>
      </c>
      <c r="C1035" t="s">
        <v>539</v>
      </c>
      <c r="D1035" t="s">
        <v>170</v>
      </c>
      <c r="E1035" t="s">
        <v>292</v>
      </c>
      <c r="F1035" s="519"/>
      <c r="G1035" s="519"/>
      <c r="H1035" s="519"/>
      <c r="I1035" s="519"/>
      <c r="J1035" s="519"/>
      <c r="K1035" s="519"/>
      <c r="L1035" s="519"/>
      <c r="M1035" s="519"/>
      <c r="N1035" s="519"/>
    </row>
    <row r="1036" spans="1:14" x14ac:dyDescent="0.35">
      <c r="A1036" t="s">
        <v>158</v>
      </c>
      <c r="B1036" t="s">
        <v>540</v>
      </c>
      <c r="C1036" t="s">
        <v>541</v>
      </c>
      <c r="D1036" t="s">
        <v>170</v>
      </c>
      <c r="E1036" t="s">
        <v>292</v>
      </c>
    </row>
    <row r="1037" spans="1:14" x14ac:dyDescent="0.35">
      <c r="A1037" t="s">
        <v>158</v>
      </c>
      <c r="B1037" t="s">
        <v>542</v>
      </c>
      <c r="C1037" t="s">
        <v>543</v>
      </c>
      <c r="D1037" t="s">
        <v>170</v>
      </c>
      <c r="E1037" t="s">
        <v>292</v>
      </c>
      <c r="F1037" s="519"/>
      <c r="G1037" s="519"/>
      <c r="H1037" s="519"/>
      <c r="I1037" s="519"/>
      <c r="J1037" s="519"/>
      <c r="K1037" s="519"/>
      <c r="L1037" s="519"/>
      <c r="M1037" s="519"/>
      <c r="N1037" s="519"/>
    </row>
    <row r="1038" spans="1:14" x14ac:dyDescent="0.35">
      <c r="A1038" t="s">
        <v>158</v>
      </c>
      <c r="B1038" t="s">
        <v>544</v>
      </c>
      <c r="C1038" t="s">
        <v>545</v>
      </c>
      <c r="D1038" t="s">
        <v>170</v>
      </c>
      <c r="E1038" t="s">
        <v>292</v>
      </c>
      <c r="F1038" s="519"/>
      <c r="G1038" s="519"/>
      <c r="H1038" s="519"/>
      <c r="I1038" s="519"/>
      <c r="J1038" s="519"/>
      <c r="K1038" s="519"/>
      <c r="L1038" s="519"/>
      <c r="M1038" s="519"/>
      <c r="N1038" s="519"/>
    </row>
    <row r="1039" spans="1:14" x14ac:dyDescent="0.35">
      <c r="A1039" t="s">
        <v>158</v>
      </c>
      <c r="B1039" t="s">
        <v>546</v>
      </c>
      <c r="C1039" t="s">
        <v>547</v>
      </c>
      <c r="D1039" t="s">
        <v>170</v>
      </c>
      <c r="E1039" t="s">
        <v>292</v>
      </c>
      <c r="F1039" s="519"/>
      <c r="G1039" s="519"/>
      <c r="H1039" s="519"/>
      <c r="I1039" s="519"/>
      <c r="J1039" s="519"/>
      <c r="K1039" s="519"/>
      <c r="L1039" s="519"/>
      <c r="M1039" s="519"/>
      <c r="N1039" s="519"/>
    </row>
    <row r="1040" spans="1:14" x14ac:dyDescent="0.35">
      <c r="A1040" t="s">
        <v>158</v>
      </c>
      <c r="B1040" t="s">
        <v>548</v>
      </c>
      <c r="C1040" t="s">
        <v>549</v>
      </c>
      <c r="D1040" t="s">
        <v>170</v>
      </c>
      <c r="E1040" t="s">
        <v>292</v>
      </c>
      <c r="F1040" s="519"/>
      <c r="G1040" s="519"/>
      <c r="H1040" s="519"/>
      <c r="I1040" s="519"/>
      <c r="J1040" s="519"/>
      <c r="K1040" s="519"/>
      <c r="L1040" s="519"/>
      <c r="M1040" s="519"/>
      <c r="N1040" s="519"/>
    </row>
    <row r="1041" spans="1:14" x14ac:dyDescent="0.35">
      <c r="A1041" t="s">
        <v>158</v>
      </c>
      <c r="B1041" t="s">
        <v>550</v>
      </c>
      <c r="C1041" t="s">
        <v>551</v>
      </c>
      <c r="D1041" t="s">
        <v>170</v>
      </c>
      <c r="E1041" t="s">
        <v>292</v>
      </c>
      <c r="F1041" s="519"/>
      <c r="G1041" s="519"/>
      <c r="H1041" s="519"/>
      <c r="I1041" s="519"/>
      <c r="J1041" s="519"/>
      <c r="K1041" s="519"/>
      <c r="L1041" s="519"/>
      <c r="M1041" s="519"/>
      <c r="N1041" s="519"/>
    </row>
    <row r="1042" spans="1:14" x14ac:dyDescent="0.35">
      <c r="A1042" t="s">
        <v>158</v>
      </c>
      <c r="B1042" t="s">
        <v>552</v>
      </c>
      <c r="C1042" t="s">
        <v>553</v>
      </c>
      <c r="D1042" t="s">
        <v>170</v>
      </c>
      <c r="E1042" t="s">
        <v>292</v>
      </c>
    </row>
    <row r="1043" spans="1:14" x14ac:dyDescent="0.35">
      <c r="A1043" t="s">
        <v>158</v>
      </c>
      <c r="B1043" t="s">
        <v>554</v>
      </c>
      <c r="C1043" t="s">
        <v>555</v>
      </c>
      <c r="D1043" t="s">
        <v>170</v>
      </c>
      <c r="E1043" t="s">
        <v>292</v>
      </c>
      <c r="F1043" s="519"/>
      <c r="G1043" s="519"/>
      <c r="H1043" s="519"/>
      <c r="I1043" s="519"/>
      <c r="J1043" s="519"/>
      <c r="K1043" s="519"/>
      <c r="L1043" s="519"/>
      <c r="M1043" s="519"/>
      <c r="N1043" s="519"/>
    </row>
    <row r="1044" spans="1:14" x14ac:dyDescent="0.35">
      <c r="A1044" t="s">
        <v>158</v>
      </c>
      <c r="B1044" t="s">
        <v>556</v>
      </c>
      <c r="C1044" t="s">
        <v>557</v>
      </c>
      <c r="D1044" t="s">
        <v>170</v>
      </c>
      <c r="E1044" t="s">
        <v>292</v>
      </c>
      <c r="F1044" s="519"/>
      <c r="G1044" s="519"/>
      <c r="H1044" s="519"/>
      <c r="I1044" s="519"/>
      <c r="J1044" s="519"/>
      <c r="K1044" s="519"/>
      <c r="L1044" s="519"/>
      <c r="M1044" s="519"/>
      <c r="N1044" s="519"/>
    </row>
    <row r="1045" spans="1:14" x14ac:dyDescent="0.35">
      <c r="A1045" t="s">
        <v>158</v>
      </c>
      <c r="B1045" t="s">
        <v>558</v>
      </c>
      <c r="C1045" t="s">
        <v>559</v>
      </c>
      <c r="D1045" t="s">
        <v>170</v>
      </c>
      <c r="E1045" t="s">
        <v>292</v>
      </c>
      <c r="F1045" s="519"/>
      <c r="G1045" s="519"/>
      <c r="H1045" s="519"/>
      <c r="I1045" s="519"/>
      <c r="J1045" s="519"/>
      <c r="K1045" s="519"/>
      <c r="L1045" s="519"/>
      <c r="M1045" s="519"/>
      <c r="N1045" s="519"/>
    </row>
    <row r="1046" spans="1:14" x14ac:dyDescent="0.35">
      <c r="A1046" t="s">
        <v>158</v>
      </c>
      <c r="B1046" t="s">
        <v>560</v>
      </c>
      <c r="C1046" t="s">
        <v>561</v>
      </c>
      <c r="D1046" t="s">
        <v>170</v>
      </c>
      <c r="E1046" t="s">
        <v>292</v>
      </c>
      <c r="F1046" s="519"/>
      <c r="G1046" s="519"/>
      <c r="H1046" s="519"/>
      <c r="I1046" s="519"/>
      <c r="J1046" s="519"/>
      <c r="K1046" s="519"/>
      <c r="L1046" s="519"/>
      <c r="M1046" s="519"/>
      <c r="N1046" s="519"/>
    </row>
    <row r="1047" spans="1:14" x14ac:dyDescent="0.35">
      <c r="A1047" t="s">
        <v>158</v>
      </c>
      <c r="B1047" t="s">
        <v>562</v>
      </c>
      <c r="C1047" t="s">
        <v>563</v>
      </c>
      <c r="D1047" t="s">
        <v>170</v>
      </c>
      <c r="E1047" t="s">
        <v>292</v>
      </c>
      <c r="F1047" s="519"/>
      <c r="G1047" s="519"/>
      <c r="H1047" s="519"/>
      <c r="I1047" s="519"/>
      <c r="J1047" s="519"/>
      <c r="K1047" s="519"/>
      <c r="L1047" s="519"/>
      <c r="M1047" s="519"/>
      <c r="N1047" s="519"/>
    </row>
    <row r="1048" spans="1:14" x14ac:dyDescent="0.35">
      <c r="A1048" t="s">
        <v>158</v>
      </c>
      <c r="B1048" t="s">
        <v>564</v>
      </c>
      <c r="C1048" t="s">
        <v>565</v>
      </c>
      <c r="D1048" t="s">
        <v>170</v>
      </c>
      <c r="E1048" t="s">
        <v>292</v>
      </c>
    </row>
    <row r="1049" spans="1:14" x14ac:dyDescent="0.35">
      <c r="A1049" t="s">
        <v>158</v>
      </c>
      <c r="B1049" t="s">
        <v>566</v>
      </c>
      <c r="C1049" t="s">
        <v>567</v>
      </c>
      <c r="D1049" t="s">
        <v>170</v>
      </c>
      <c r="E1049" t="s">
        <v>292</v>
      </c>
      <c r="F1049" s="519"/>
      <c r="G1049" s="519"/>
      <c r="H1049" s="519"/>
      <c r="I1049" s="519"/>
      <c r="J1049" s="519"/>
      <c r="K1049" s="519"/>
      <c r="L1049" s="519"/>
      <c r="M1049" s="519"/>
      <c r="N1049" s="519"/>
    </row>
    <row r="1050" spans="1:14" x14ac:dyDescent="0.35">
      <c r="A1050" t="s">
        <v>158</v>
      </c>
      <c r="B1050" t="s">
        <v>568</v>
      </c>
      <c r="C1050" t="s">
        <v>569</v>
      </c>
      <c r="D1050" t="s">
        <v>170</v>
      </c>
      <c r="E1050" t="s">
        <v>292</v>
      </c>
      <c r="F1050" s="519"/>
      <c r="G1050" s="519"/>
      <c r="H1050" s="519"/>
      <c r="I1050" s="519"/>
      <c r="J1050" s="519"/>
      <c r="K1050" s="519"/>
      <c r="L1050" s="519"/>
      <c r="M1050" s="519"/>
      <c r="N1050" s="519"/>
    </row>
    <row r="1051" spans="1:14" x14ac:dyDescent="0.35">
      <c r="A1051" t="s">
        <v>158</v>
      </c>
      <c r="B1051" t="s">
        <v>570</v>
      </c>
      <c r="C1051" t="s">
        <v>571</v>
      </c>
      <c r="D1051" t="s">
        <v>170</v>
      </c>
      <c r="E1051" t="s">
        <v>292</v>
      </c>
      <c r="F1051" s="519"/>
      <c r="G1051" s="519"/>
      <c r="H1051" s="519"/>
      <c r="I1051" s="519"/>
      <c r="J1051" s="519"/>
      <c r="K1051" s="519"/>
      <c r="L1051" s="519"/>
      <c r="M1051" s="519"/>
      <c r="N1051" s="519"/>
    </row>
    <row r="1052" spans="1:14" x14ac:dyDescent="0.35">
      <c r="A1052" t="s">
        <v>158</v>
      </c>
      <c r="B1052" t="s">
        <v>572</v>
      </c>
      <c r="C1052" t="s">
        <v>573</v>
      </c>
      <c r="D1052" t="s">
        <v>170</v>
      </c>
      <c r="E1052" t="s">
        <v>292</v>
      </c>
      <c r="F1052" s="519"/>
      <c r="G1052" s="519"/>
      <c r="H1052" s="519"/>
      <c r="I1052" s="519"/>
      <c r="J1052" s="519"/>
      <c r="K1052" s="519"/>
      <c r="L1052" s="519"/>
      <c r="M1052" s="519"/>
      <c r="N1052" s="519"/>
    </row>
    <row r="1053" spans="1:14" x14ac:dyDescent="0.35">
      <c r="A1053" t="s">
        <v>158</v>
      </c>
      <c r="B1053" t="s">
        <v>574</v>
      </c>
      <c r="C1053" t="s">
        <v>575</v>
      </c>
      <c r="D1053" t="s">
        <v>170</v>
      </c>
      <c r="E1053" t="s">
        <v>292</v>
      </c>
      <c r="F1053" s="519"/>
      <c r="G1053" s="519"/>
      <c r="H1053" s="519"/>
      <c r="I1053" s="519"/>
      <c r="J1053" s="519"/>
      <c r="K1053" s="519"/>
      <c r="L1053" s="519"/>
      <c r="M1053" s="519"/>
      <c r="N1053" s="519"/>
    </row>
    <row r="1054" spans="1:14" x14ac:dyDescent="0.35">
      <c r="A1054" t="s">
        <v>158</v>
      </c>
      <c r="B1054" t="s">
        <v>576</v>
      </c>
      <c r="C1054" t="s">
        <v>577</v>
      </c>
      <c r="D1054" t="s">
        <v>170</v>
      </c>
      <c r="E1054" t="s">
        <v>292</v>
      </c>
      <c r="F1054" s="519"/>
      <c r="G1054" s="519"/>
      <c r="H1054" s="519"/>
      <c r="I1054" s="519"/>
      <c r="J1054" s="519"/>
      <c r="K1054" s="519"/>
      <c r="L1054" s="519"/>
      <c r="M1054" s="519"/>
      <c r="N1054" s="519"/>
    </row>
    <row r="1055" spans="1:14" x14ac:dyDescent="0.35">
      <c r="A1055" t="s">
        <v>158</v>
      </c>
      <c r="B1055" t="s">
        <v>578</v>
      </c>
      <c r="C1055" t="s">
        <v>579</v>
      </c>
      <c r="D1055" t="s">
        <v>170</v>
      </c>
      <c r="E1055" t="s">
        <v>292</v>
      </c>
      <c r="F1055" s="519"/>
      <c r="G1055" s="519"/>
      <c r="H1055" s="519"/>
      <c r="I1055" s="519"/>
      <c r="J1055" s="519"/>
      <c r="K1055" s="519"/>
      <c r="L1055" s="519"/>
      <c r="M1055" s="519"/>
      <c r="N1055" s="519"/>
    </row>
    <row r="1056" spans="1:14" x14ac:dyDescent="0.35">
      <c r="A1056" t="s">
        <v>158</v>
      </c>
      <c r="B1056" t="s">
        <v>580</v>
      </c>
      <c r="C1056" t="s">
        <v>581</v>
      </c>
      <c r="D1056" t="s">
        <v>170</v>
      </c>
      <c r="E1056" t="s">
        <v>292</v>
      </c>
      <c r="F1056" s="519"/>
      <c r="G1056" s="519"/>
      <c r="H1056" s="519"/>
      <c r="I1056" s="519"/>
      <c r="J1056" s="519"/>
      <c r="K1056" s="519"/>
      <c r="L1056" s="519"/>
      <c r="M1056" s="519"/>
      <c r="N1056" s="519"/>
    </row>
    <row r="1057" spans="1:14" x14ac:dyDescent="0.35">
      <c r="A1057" t="s">
        <v>158</v>
      </c>
      <c r="B1057" t="s">
        <v>582</v>
      </c>
      <c r="C1057" t="s">
        <v>583</v>
      </c>
      <c r="D1057" t="s">
        <v>170</v>
      </c>
      <c r="E1057" t="s">
        <v>292</v>
      </c>
    </row>
    <row r="1058" spans="1:14" x14ac:dyDescent="0.35">
      <c r="A1058" t="s">
        <v>158</v>
      </c>
      <c r="B1058" t="s">
        <v>584</v>
      </c>
      <c r="C1058" t="s">
        <v>585</v>
      </c>
      <c r="D1058" t="s">
        <v>170</v>
      </c>
      <c r="E1058" t="s">
        <v>292</v>
      </c>
    </row>
    <row r="1059" spans="1:14" x14ac:dyDescent="0.35">
      <c r="A1059" t="s">
        <v>158</v>
      </c>
      <c r="B1059" t="s">
        <v>586</v>
      </c>
      <c r="C1059" t="s">
        <v>587</v>
      </c>
      <c r="D1059" t="s">
        <v>170</v>
      </c>
      <c r="E1059" t="s">
        <v>292</v>
      </c>
      <c r="F1059" s="519"/>
      <c r="G1059" s="519"/>
      <c r="H1059" s="519"/>
      <c r="I1059" s="519"/>
      <c r="J1059" s="519"/>
      <c r="K1059" s="519"/>
      <c r="L1059" s="519"/>
      <c r="M1059" s="519"/>
      <c r="N1059" s="519"/>
    </row>
    <row r="1060" spans="1:14" x14ac:dyDescent="0.35">
      <c r="A1060" t="s">
        <v>158</v>
      </c>
      <c r="B1060" t="s">
        <v>588</v>
      </c>
      <c r="C1060" t="s">
        <v>589</v>
      </c>
      <c r="D1060" t="s">
        <v>170</v>
      </c>
      <c r="E1060" t="s">
        <v>292</v>
      </c>
      <c r="F1060" s="519"/>
      <c r="G1060" s="519"/>
      <c r="H1060" s="519"/>
      <c r="I1060" s="519"/>
      <c r="J1060" s="519"/>
      <c r="K1060" s="519"/>
      <c r="L1060" s="519"/>
      <c r="M1060" s="519"/>
      <c r="N1060" s="519"/>
    </row>
    <row r="1061" spans="1:14" x14ac:dyDescent="0.35">
      <c r="A1061" t="s">
        <v>158</v>
      </c>
      <c r="B1061" t="s">
        <v>590</v>
      </c>
      <c r="C1061" t="s">
        <v>591</v>
      </c>
      <c r="D1061" t="s">
        <v>170</v>
      </c>
      <c r="E1061" t="s">
        <v>292</v>
      </c>
      <c r="F1061" s="519"/>
      <c r="G1061" s="519"/>
      <c r="H1061" s="519"/>
      <c r="I1061" s="519"/>
      <c r="J1061" s="519"/>
      <c r="K1061" s="519"/>
      <c r="L1061" s="519"/>
      <c r="M1061" s="519"/>
      <c r="N1061" s="519"/>
    </row>
    <row r="1062" spans="1:14" x14ac:dyDescent="0.35">
      <c r="A1062" t="s">
        <v>158</v>
      </c>
      <c r="B1062" t="s">
        <v>592</v>
      </c>
      <c r="C1062" t="s">
        <v>593</v>
      </c>
      <c r="D1062" t="s">
        <v>170</v>
      </c>
      <c r="E1062" t="s">
        <v>292</v>
      </c>
      <c r="F1062" s="519"/>
      <c r="G1062" s="519"/>
      <c r="H1062" s="519"/>
      <c r="I1062" s="519"/>
      <c r="J1062" s="519"/>
      <c r="K1062" s="519"/>
      <c r="L1062" s="519"/>
      <c r="M1062" s="519"/>
      <c r="N1062" s="519"/>
    </row>
    <row r="1063" spans="1:14" x14ac:dyDescent="0.35">
      <c r="A1063" t="s">
        <v>158</v>
      </c>
      <c r="B1063" t="s">
        <v>594</v>
      </c>
      <c r="C1063" t="s">
        <v>595</v>
      </c>
      <c r="D1063" t="s">
        <v>170</v>
      </c>
      <c r="E1063" t="s">
        <v>292</v>
      </c>
      <c r="F1063" s="519"/>
      <c r="G1063" s="519"/>
      <c r="H1063" s="519"/>
      <c r="I1063" s="519"/>
      <c r="J1063" s="519"/>
      <c r="K1063" s="519"/>
      <c r="L1063" s="519"/>
      <c r="M1063" s="519"/>
      <c r="N1063" s="519"/>
    </row>
    <row r="1064" spans="1:14" x14ac:dyDescent="0.35">
      <c r="A1064" t="s">
        <v>158</v>
      </c>
      <c r="B1064" t="s">
        <v>596</v>
      </c>
      <c r="C1064" t="s">
        <v>597</v>
      </c>
      <c r="D1064" t="s">
        <v>170</v>
      </c>
      <c r="E1064" t="s">
        <v>292</v>
      </c>
      <c r="F1064" s="519"/>
      <c r="G1064" s="519"/>
      <c r="H1064" s="519"/>
      <c r="I1064" s="519"/>
      <c r="J1064" s="519"/>
      <c r="K1064" s="519"/>
      <c r="L1064" s="519"/>
      <c r="M1064" s="519"/>
      <c r="N1064" s="519"/>
    </row>
    <row r="1065" spans="1:14" x14ac:dyDescent="0.35">
      <c r="A1065" t="s">
        <v>158</v>
      </c>
      <c r="B1065" t="s">
        <v>598</v>
      </c>
      <c r="C1065" t="s">
        <v>599</v>
      </c>
      <c r="D1065" t="s">
        <v>170</v>
      </c>
      <c r="E1065" t="s">
        <v>292</v>
      </c>
      <c r="F1065" s="519"/>
      <c r="G1065" s="519"/>
      <c r="H1065" s="519"/>
      <c r="I1065" s="519"/>
      <c r="J1065" s="519"/>
      <c r="K1065" s="519"/>
      <c r="L1065" s="519"/>
      <c r="M1065" s="519"/>
      <c r="N1065" s="519"/>
    </row>
    <row r="1066" spans="1:14" x14ac:dyDescent="0.35">
      <c r="A1066" t="s">
        <v>158</v>
      </c>
      <c r="B1066" t="s">
        <v>600</v>
      </c>
      <c r="C1066" t="s">
        <v>601</v>
      </c>
      <c r="D1066" t="s">
        <v>170</v>
      </c>
      <c r="E1066" t="s">
        <v>292</v>
      </c>
      <c r="F1066" s="519"/>
      <c r="G1066" s="519"/>
      <c r="H1066" s="519"/>
      <c r="I1066" s="519"/>
      <c r="J1066" s="519"/>
      <c r="K1066" s="519"/>
      <c r="L1066" s="519"/>
      <c r="M1066" s="519"/>
      <c r="N1066" s="519"/>
    </row>
    <row r="1067" spans="1:14" x14ac:dyDescent="0.35">
      <c r="A1067" t="s">
        <v>158</v>
      </c>
      <c r="B1067" t="s">
        <v>602</v>
      </c>
      <c r="C1067" t="s">
        <v>603</v>
      </c>
      <c r="D1067" t="s">
        <v>170</v>
      </c>
      <c r="E1067" t="s">
        <v>292</v>
      </c>
      <c r="F1067" s="519"/>
      <c r="G1067" s="519"/>
      <c r="H1067" s="519"/>
      <c r="I1067" s="519"/>
      <c r="J1067" s="519"/>
      <c r="K1067" s="519"/>
      <c r="L1067" s="519"/>
      <c r="M1067" s="519"/>
      <c r="N1067" s="519"/>
    </row>
    <row r="1068" spans="1:14" x14ac:dyDescent="0.35">
      <c r="A1068" t="s">
        <v>158</v>
      </c>
      <c r="B1068" t="s">
        <v>604</v>
      </c>
      <c r="C1068" t="s">
        <v>605</v>
      </c>
      <c r="D1068" t="s">
        <v>170</v>
      </c>
      <c r="E1068" t="s">
        <v>292</v>
      </c>
      <c r="F1068" s="519"/>
      <c r="G1068" s="519"/>
      <c r="H1068" s="519"/>
      <c r="I1068" s="519"/>
      <c r="J1068" s="519"/>
      <c r="K1068" s="519"/>
      <c r="L1068" s="519"/>
      <c r="M1068" s="519"/>
      <c r="N1068" s="519"/>
    </row>
    <row r="1069" spans="1:14" x14ac:dyDescent="0.35">
      <c r="A1069" t="s">
        <v>158</v>
      </c>
      <c r="B1069" t="s">
        <v>606</v>
      </c>
      <c r="C1069" t="s">
        <v>607</v>
      </c>
      <c r="D1069" t="s">
        <v>170</v>
      </c>
      <c r="E1069" t="s">
        <v>292</v>
      </c>
      <c r="F1069" s="517"/>
      <c r="G1069" s="517"/>
      <c r="H1069" s="517"/>
      <c r="I1069" s="517"/>
      <c r="J1069" s="517"/>
      <c r="K1069" s="517"/>
      <c r="L1069" s="517"/>
      <c r="M1069" s="517"/>
      <c r="N1069" s="517"/>
    </row>
    <row r="1070" spans="1:14" x14ac:dyDescent="0.35">
      <c r="A1070" t="s">
        <v>158</v>
      </c>
      <c r="B1070" t="s">
        <v>608</v>
      </c>
      <c r="C1070" t="s">
        <v>609</v>
      </c>
      <c r="D1070" t="s">
        <v>170</v>
      </c>
      <c r="E1070" t="s">
        <v>292</v>
      </c>
      <c r="F1070" s="517"/>
      <c r="G1070" s="517"/>
      <c r="H1070" s="517"/>
      <c r="I1070" s="517"/>
      <c r="J1070" s="517"/>
      <c r="K1070" s="517"/>
      <c r="L1070" s="517"/>
      <c r="M1070" s="517"/>
      <c r="N1070" s="517"/>
    </row>
    <row r="1071" spans="1:14" x14ac:dyDescent="0.35">
      <c r="A1071" t="s">
        <v>158</v>
      </c>
      <c r="B1071" t="s">
        <v>610</v>
      </c>
      <c r="C1071" t="s">
        <v>611</v>
      </c>
      <c r="D1071" t="s">
        <v>170</v>
      </c>
      <c r="E1071" t="s">
        <v>292</v>
      </c>
      <c r="F1071" s="612"/>
      <c r="G1071" s="612"/>
      <c r="H1071" s="612"/>
      <c r="I1071" s="612"/>
      <c r="J1071" s="612"/>
      <c r="K1071" s="612"/>
      <c r="L1071" s="612"/>
      <c r="M1071" s="612"/>
      <c r="N1071" s="612"/>
    </row>
    <row r="1072" spans="1:14" x14ac:dyDescent="0.35">
      <c r="A1072" t="s">
        <v>158</v>
      </c>
      <c r="B1072" t="s">
        <v>612</v>
      </c>
      <c r="C1072" t="s">
        <v>613</v>
      </c>
      <c r="D1072" t="s">
        <v>170</v>
      </c>
      <c r="E1072" t="s">
        <v>292</v>
      </c>
      <c r="F1072" s="517"/>
      <c r="G1072" s="517"/>
      <c r="H1072" s="517"/>
      <c r="I1072" s="517"/>
      <c r="J1072" s="517"/>
      <c r="K1072" s="517"/>
      <c r="L1072" s="517"/>
      <c r="M1072" s="517"/>
      <c r="N1072" s="517"/>
    </row>
    <row r="1073" spans="1:14" x14ac:dyDescent="0.35">
      <c r="A1073" t="s">
        <v>158</v>
      </c>
      <c r="B1073" t="s">
        <v>614</v>
      </c>
      <c r="C1073" t="s">
        <v>615</v>
      </c>
      <c r="D1073" t="s">
        <v>170</v>
      </c>
      <c r="E1073" t="s">
        <v>292</v>
      </c>
      <c r="F1073" s="517"/>
      <c r="G1073" s="517"/>
      <c r="H1073" s="517"/>
      <c r="I1073" s="517"/>
      <c r="J1073" s="517"/>
      <c r="K1073" s="517"/>
      <c r="L1073" s="517"/>
      <c r="M1073" s="517"/>
      <c r="N1073" s="517"/>
    </row>
    <row r="1074" spans="1:14" x14ac:dyDescent="0.35">
      <c r="A1074" t="s">
        <v>158</v>
      </c>
      <c r="B1074" t="s">
        <v>616</v>
      </c>
      <c r="C1074" t="s">
        <v>617</v>
      </c>
      <c r="D1074" t="s">
        <v>424</v>
      </c>
      <c r="E1074" t="s">
        <v>292</v>
      </c>
      <c r="F1074" s="517"/>
      <c r="G1074" s="517"/>
      <c r="H1074" s="517"/>
      <c r="I1074" s="517"/>
      <c r="J1074" s="517"/>
      <c r="K1074" s="517"/>
      <c r="L1074" s="517"/>
      <c r="M1074" s="517"/>
      <c r="N1074" s="517"/>
    </row>
    <row r="1075" spans="1:14" x14ac:dyDescent="0.35">
      <c r="A1075" t="s">
        <v>158</v>
      </c>
      <c r="B1075" t="s">
        <v>618</v>
      </c>
      <c r="C1075" t="s">
        <v>619</v>
      </c>
      <c r="D1075" t="s">
        <v>424</v>
      </c>
      <c r="E1075" t="s">
        <v>292</v>
      </c>
      <c r="F1075" s="517"/>
      <c r="G1075" s="517"/>
      <c r="H1075" s="517"/>
      <c r="I1075" s="517"/>
      <c r="J1075" s="517"/>
      <c r="K1075" s="517"/>
      <c r="L1075" s="517"/>
      <c r="M1075" s="517"/>
      <c r="N1075" s="517"/>
    </row>
    <row r="1076" spans="1:14" x14ac:dyDescent="0.35">
      <c r="A1076" t="s">
        <v>158</v>
      </c>
      <c r="B1076" t="s">
        <v>620</v>
      </c>
      <c r="C1076" t="s">
        <v>621</v>
      </c>
      <c r="D1076" t="s">
        <v>176</v>
      </c>
      <c r="E1076" t="s">
        <v>292</v>
      </c>
      <c r="F1076" s="613"/>
      <c r="G1076" s="613"/>
      <c r="H1076" s="613"/>
      <c r="I1076" s="613"/>
      <c r="J1076" s="613"/>
      <c r="K1076" s="613"/>
      <c r="L1076" s="613"/>
      <c r="M1076" s="613"/>
      <c r="N1076" s="613"/>
    </row>
    <row r="1077" spans="1:14" x14ac:dyDescent="0.35">
      <c r="A1077" t="s">
        <v>158</v>
      </c>
      <c r="B1077" t="s">
        <v>622</v>
      </c>
      <c r="C1077" t="s">
        <v>623</v>
      </c>
      <c r="D1077" t="s">
        <v>424</v>
      </c>
      <c r="E1077" t="s">
        <v>292</v>
      </c>
      <c r="F1077" s="613"/>
      <c r="G1077" s="613"/>
      <c r="H1077" s="613"/>
      <c r="I1077" s="613"/>
      <c r="J1077" s="613"/>
      <c r="K1077" s="613"/>
      <c r="L1077" s="613"/>
      <c r="M1077" s="613"/>
      <c r="N1077" s="613"/>
    </row>
    <row r="1078" spans="1:14" x14ac:dyDescent="0.35">
      <c r="A1078" t="s">
        <v>158</v>
      </c>
      <c r="B1078" t="s">
        <v>624</v>
      </c>
      <c r="C1078" t="s">
        <v>625</v>
      </c>
      <c r="D1078" t="s">
        <v>424</v>
      </c>
      <c r="E1078" t="s">
        <v>292</v>
      </c>
      <c r="F1078" s="613"/>
      <c r="G1078" s="613"/>
      <c r="H1078" s="613"/>
      <c r="I1078" s="613"/>
      <c r="J1078" s="613"/>
      <c r="K1078" s="613"/>
      <c r="L1078" s="613"/>
      <c r="M1078" s="613"/>
      <c r="N1078" s="613"/>
    </row>
    <row r="1079" spans="1:14" x14ac:dyDescent="0.35">
      <c r="A1079" t="s">
        <v>158</v>
      </c>
      <c r="B1079" t="s">
        <v>626</v>
      </c>
      <c r="C1079" t="s">
        <v>627</v>
      </c>
      <c r="D1079" t="s">
        <v>424</v>
      </c>
      <c r="E1079" t="s">
        <v>292</v>
      </c>
      <c r="F1079" s="613"/>
      <c r="G1079" s="613"/>
      <c r="H1079" s="613"/>
      <c r="I1079" s="613"/>
      <c r="J1079" s="613"/>
      <c r="K1079" s="613"/>
      <c r="L1079" s="613"/>
      <c r="M1079" s="613"/>
      <c r="N1079" s="613"/>
    </row>
    <row r="1080" spans="1:14" x14ac:dyDescent="0.35">
      <c r="A1080" t="s">
        <v>158</v>
      </c>
      <c r="B1080" t="s">
        <v>628</v>
      </c>
      <c r="C1080" t="s">
        <v>629</v>
      </c>
      <c r="D1080" t="s">
        <v>424</v>
      </c>
      <c r="E1080" t="s">
        <v>292</v>
      </c>
      <c r="F1080" s="612"/>
      <c r="G1080" s="612"/>
      <c r="H1080" s="612"/>
      <c r="I1080" s="612"/>
      <c r="J1080" s="612"/>
      <c r="K1080" s="612"/>
      <c r="L1080" s="612"/>
      <c r="M1080" s="612"/>
      <c r="N1080" s="612"/>
    </row>
    <row r="1081" spans="1:14" x14ac:dyDescent="0.35">
      <c r="A1081" t="s">
        <v>158</v>
      </c>
      <c r="B1081" t="s">
        <v>630</v>
      </c>
      <c r="C1081" t="s">
        <v>631</v>
      </c>
      <c r="D1081" t="s">
        <v>188</v>
      </c>
      <c r="E1081" t="s">
        <v>292</v>
      </c>
      <c r="F1081" s="613"/>
      <c r="G1081" s="613"/>
      <c r="H1081" s="613"/>
      <c r="I1081" s="613"/>
      <c r="J1081" s="613"/>
      <c r="K1081" s="613"/>
      <c r="L1081" s="613"/>
      <c r="M1081" s="613"/>
      <c r="N1081" s="613"/>
    </row>
    <row r="1082" spans="1:14" x14ac:dyDescent="0.35">
      <c r="A1082" t="s">
        <v>158</v>
      </c>
      <c r="B1082" t="s">
        <v>632</v>
      </c>
      <c r="C1082" t="s">
        <v>633</v>
      </c>
      <c r="D1082" t="s">
        <v>188</v>
      </c>
      <c r="E1082" t="s">
        <v>292</v>
      </c>
      <c r="F1082" s="612"/>
      <c r="G1082" s="612"/>
      <c r="H1082" s="612"/>
      <c r="I1082" s="612"/>
      <c r="J1082" s="612"/>
      <c r="K1082" s="612"/>
      <c r="L1082" s="612"/>
      <c r="M1082" s="612"/>
      <c r="N1082" s="612"/>
    </row>
    <row r="1083" spans="1:14" x14ac:dyDescent="0.35">
      <c r="A1083" t="s">
        <v>158</v>
      </c>
      <c r="B1083" t="s">
        <v>634</v>
      </c>
      <c r="C1083" t="s">
        <v>635</v>
      </c>
      <c r="D1083" t="s">
        <v>636</v>
      </c>
      <c r="E1083" t="s">
        <v>292</v>
      </c>
      <c r="F1083" s="613"/>
      <c r="G1083" s="613"/>
      <c r="H1083" s="613"/>
      <c r="I1083" s="613"/>
      <c r="J1083" s="613"/>
      <c r="K1083" s="613"/>
      <c r="L1083" s="613"/>
      <c r="M1083" s="613"/>
      <c r="N1083" s="613"/>
    </row>
    <row r="1084" spans="1:14" x14ac:dyDescent="0.35">
      <c r="A1084" t="s">
        <v>158</v>
      </c>
      <c r="B1084" t="s">
        <v>637</v>
      </c>
      <c r="C1084" t="s">
        <v>638</v>
      </c>
      <c r="D1084" t="s">
        <v>636</v>
      </c>
      <c r="E1084" t="s">
        <v>292</v>
      </c>
      <c r="F1084" s="612"/>
      <c r="G1084" s="612"/>
      <c r="H1084" s="612"/>
      <c r="I1084" s="612"/>
      <c r="J1084" s="612"/>
      <c r="K1084" s="612"/>
      <c r="L1084" s="612"/>
      <c r="M1084" s="612"/>
      <c r="N1084" s="612"/>
    </row>
    <row r="1085" spans="1:14" x14ac:dyDescent="0.35">
      <c r="A1085" t="s">
        <v>158</v>
      </c>
      <c r="B1085" t="s">
        <v>639</v>
      </c>
      <c r="C1085" t="s">
        <v>640</v>
      </c>
      <c r="D1085" t="s">
        <v>176</v>
      </c>
      <c r="E1085" t="s">
        <v>292</v>
      </c>
      <c r="F1085" s="612"/>
      <c r="G1085" s="612"/>
      <c r="H1085" s="612"/>
      <c r="I1085" s="612"/>
      <c r="J1085" s="612"/>
      <c r="K1085" s="612"/>
      <c r="L1085" s="612"/>
      <c r="M1085" s="612"/>
      <c r="N1085" s="612"/>
    </row>
    <row r="1086" spans="1:14" x14ac:dyDescent="0.35">
      <c r="A1086" t="s">
        <v>158</v>
      </c>
      <c r="B1086" t="s">
        <v>641</v>
      </c>
      <c r="C1086" t="s">
        <v>642</v>
      </c>
      <c r="D1086" t="s">
        <v>636</v>
      </c>
      <c r="E1086" t="s">
        <v>292</v>
      </c>
      <c r="F1086" s="612"/>
      <c r="G1086" s="612"/>
      <c r="H1086" s="612"/>
      <c r="I1086" s="612"/>
      <c r="J1086" s="612"/>
      <c r="K1086" s="612"/>
      <c r="L1086" s="612"/>
      <c r="M1086" s="612"/>
      <c r="N1086" s="612"/>
    </row>
    <row r="1087" spans="1:14" x14ac:dyDescent="0.35">
      <c r="A1087" t="s">
        <v>158</v>
      </c>
      <c r="B1087" t="s">
        <v>643</v>
      </c>
      <c r="C1087" t="s">
        <v>644</v>
      </c>
      <c r="D1087" t="s">
        <v>176</v>
      </c>
      <c r="E1087" t="s">
        <v>292</v>
      </c>
      <c r="F1087" s="612"/>
      <c r="G1087" s="612"/>
      <c r="H1087" s="612"/>
      <c r="I1087" s="612"/>
      <c r="J1087" s="612"/>
      <c r="K1087" s="612"/>
      <c r="L1087" s="612"/>
      <c r="M1087" s="612"/>
      <c r="N1087" s="612"/>
    </row>
    <row r="1088" spans="1:14" x14ac:dyDescent="0.35">
      <c r="A1088" t="s">
        <v>158</v>
      </c>
      <c r="B1088" t="s">
        <v>645</v>
      </c>
      <c r="C1088" t="s">
        <v>646</v>
      </c>
      <c r="D1088" t="s">
        <v>636</v>
      </c>
      <c r="E1088" t="s">
        <v>292</v>
      </c>
      <c r="F1088" s="613"/>
      <c r="G1088" s="613"/>
      <c r="H1088" s="613"/>
      <c r="I1088" s="613"/>
      <c r="J1088" s="613"/>
      <c r="K1088" s="613"/>
      <c r="L1088" s="613"/>
      <c r="M1088" s="613"/>
      <c r="N1088" s="613"/>
    </row>
    <row r="1089" spans="1:14" x14ac:dyDescent="0.35">
      <c r="A1089" t="s">
        <v>158</v>
      </c>
      <c r="B1089" t="s">
        <v>647</v>
      </c>
      <c r="C1089" t="s">
        <v>648</v>
      </c>
      <c r="D1089" t="s">
        <v>176</v>
      </c>
      <c r="E1089" t="s">
        <v>292</v>
      </c>
      <c r="F1089" s="613"/>
      <c r="G1089" s="613"/>
      <c r="H1089" s="613"/>
      <c r="I1089" s="613"/>
      <c r="J1089" s="613"/>
      <c r="K1089" s="613"/>
      <c r="L1089" s="613"/>
      <c r="M1089" s="613"/>
      <c r="N1089" s="613"/>
    </row>
    <row r="1090" spans="1:14" x14ac:dyDescent="0.35">
      <c r="A1090" t="s">
        <v>158</v>
      </c>
      <c r="B1090" t="s">
        <v>649</v>
      </c>
      <c r="C1090" t="s">
        <v>650</v>
      </c>
      <c r="D1090" t="s">
        <v>176</v>
      </c>
      <c r="E1090" t="s">
        <v>292</v>
      </c>
      <c r="F1090" s="519"/>
      <c r="G1090" s="519"/>
      <c r="H1090" s="519"/>
      <c r="I1090" s="519"/>
      <c r="J1090" s="519"/>
      <c r="K1090" s="519"/>
      <c r="L1090" s="519"/>
      <c r="M1090" s="519"/>
      <c r="N1090" s="519"/>
    </row>
    <row r="1091" spans="1:14" x14ac:dyDescent="0.35">
      <c r="A1091" t="s">
        <v>158</v>
      </c>
      <c r="B1091" t="s">
        <v>651</v>
      </c>
      <c r="C1091" t="s">
        <v>652</v>
      </c>
      <c r="D1091" t="s">
        <v>176</v>
      </c>
      <c r="E1091" t="s">
        <v>292</v>
      </c>
      <c r="F1091" s="519"/>
      <c r="G1091" s="519"/>
      <c r="H1091" s="519"/>
      <c r="I1091" s="519"/>
      <c r="J1091" s="519"/>
      <c r="K1091" s="519"/>
      <c r="L1091" s="519"/>
      <c r="M1091" s="519"/>
      <c r="N1091" s="519"/>
    </row>
    <row r="1092" spans="1:14" x14ac:dyDescent="0.35">
      <c r="A1092" t="s">
        <v>158</v>
      </c>
      <c r="B1092" t="s">
        <v>653</v>
      </c>
      <c r="C1092" t="s">
        <v>654</v>
      </c>
      <c r="D1092" t="s">
        <v>176</v>
      </c>
      <c r="E1092" t="s">
        <v>292</v>
      </c>
      <c r="F1092" s="518"/>
      <c r="G1092" s="518"/>
      <c r="H1092" s="518"/>
      <c r="I1092" s="518"/>
      <c r="J1092" s="518"/>
      <c r="K1092" s="518"/>
      <c r="L1092" s="518"/>
      <c r="M1092" s="518"/>
      <c r="N1092" s="518"/>
    </row>
    <row r="1093" spans="1:14" x14ac:dyDescent="0.35">
      <c r="A1093" t="s">
        <v>158</v>
      </c>
      <c r="B1093" t="s">
        <v>655</v>
      </c>
      <c r="C1093" t="s">
        <v>656</v>
      </c>
      <c r="D1093" t="s">
        <v>189</v>
      </c>
      <c r="E1093" t="s">
        <v>292</v>
      </c>
    </row>
    <row r="1094" spans="1:14" x14ac:dyDescent="0.35">
      <c r="A1094" t="s">
        <v>158</v>
      </c>
      <c r="B1094" t="s">
        <v>657</v>
      </c>
      <c r="C1094" t="s">
        <v>658</v>
      </c>
      <c r="D1094" t="s">
        <v>170</v>
      </c>
      <c r="E1094" t="s">
        <v>292</v>
      </c>
      <c r="F1094" s="519"/>
      <c r="G1094" s="519"/>
      <c r="H1094" s="519"/>
      <c r="I1094" s="519"/>
      <c r="J1094" s="519"/>
      <c r="K1094" s="519"/>
      <c r="L1094" s="519"/>
      <c r="M1094" s="519"/>
      <c r="N1094" s="519"/>
    </row>
    <row r="1095" spans="1:14" x14ac:dyDescent="0.35">
      <c r="A1095" t="s">
        <v>158</v>
      </c>
      <c r="B1095" t="s">
        <v>659</v>
      </c>
      <c r="C1095" t="s">
        <v>660</v>
      </c>
      <c r="D1095" t="s">
        <v>170</v>
      </c>
      <c r="E1095" t="s">
        <v>292</v>
      </c>
      <c r="F1095" s="519"/>
      <c r="G1095" s="519"/>
      <c r="H1095" s="519"/>
      <c r="I1095" s="519"/>
      <c r="J1095" s="519"/>
      <c r="K1095" s="519"/>
      <c r="L1095" s="519"/>
      <c r="M1095" s="519"/>
      <c r="N1095" s="519"/>
    </row>
    <row r="1096" spans="1:14" x14ac:dyDescent="0.35">
      <c r="A1096" t="s">
        <v>126</v>
      </c>
      <c r="B1096" t="s">
        <v>290</v>
      </c>
      <c r="C1096" t="s">
        <v>291</v>
      </c>
      <c r="D1096" t="s">
        <v>170</v>
      </c>
      <c r="E1096" t="s">
        <v>292</v>
      </c>
      <c r="F1096" s="518"/>
      <c r="G1096" s="518"/>
      <c r="H1096" s="518"/>
      <c r="I1096" s="518"/>
      <c r="J1096" s="518"/>
      <c r="K1096" s="518"/>
      <c r="L1096" s="518"/>
      <c r="M1096" s="518"/>
      <c r="N1096" s="518"/>
    </row>
    <row r="1097" spans="1:14" x14ac:dyDescent="0.35">
      <c r="A1097" t="s">
        <v>126</v>
      </c>
      <c r="B1097" t="s">
        <v>293</v>
      </c>
      <c r="C1097" t="s">
        <v>294</v>
      </c>
      <c r="D1097" t="s">
        <v>172</v>
      </c>
      <c r="E1097" t="s">
        <v>292</v>
      </c>
    </row>
    <row r="1098" spans="1:14" x14ac:dyDescent="0.35">
      <c r="A1098" t="s">
        <v>126</v>
      </c>
      <c r="B1098" t="s">
        <v>295</v>
      </c>
      <c r="C1098" t="s">
        <v>296</v>
      </c>
      <c r="D1098" t="s">
        <v>188</v>
      </c>
      <c r="E1098" t="s">
        <v>292</v>
      </c>
      <c r="F1098" s="519"/>
      <c r="G1098" s="519"/>
      <c r="H1098" s="519"/>
      <c r="I1098" s="519"/>
      <c r="J1098" s="519"/>
      <c r="K1098" s="519"/>
      <c r="L1098" s="519"/>
      <c r="M1098" s="519"/>
      <c r="N1098" s="519"/>
    </row>
    <row r="1099" spans="1:14" x14ac:dyDescent="0.35">
      <c r="A1099" t="s">
        <v>126</v>
      </c>
      <c r="B1099" t="s">
        <v>297</v>
      </c>
      <c r="C1099" t="s">
        <v>298</v>
      </c>
      <c r="D1099" t="s">
        <v>205</v>
      </c>
      <c r="E1099" t="s">
        <v>292</v>
      </c>
      <c r="F1099" s="519"/>
      <c r="G1099" s="519"/>
      <c r="H1099" s="519"/>
      <c r="I1099" s="519"/>
      <c r="J1099" s="519"/>
      <c r="K1099" s="519"/>
      <c r="L1099" s="519"/>
      <c r="M1099" s="519"/>
      <c r="N1099" s="519"/>
    </row>
    <row r="1100" spans="1:14" x14ac:dyDescent="0.35">
      <c r="A1100" t="s">
        <v>126</v>
      </c>
      <c r="B1100" t="s">
        <v>300</v>
      </c>
      <c r="C1100" t="s">
        <v>301</v>
      </c>
      <c r="D1100" t="s">
        <v>170</v>
      </c>
      <c r="E1100" t="s">
        <v>292</v>
      </c>
      <c r="F1100" s="517"/>
      <c r="G1100" s="517"/>
      <c r="H1100" s="517"/>
      <c r="I1100" s="517"/>
      <c r="J1100" s="517"/>
      <c r="K1100" s="517"/>
      <c r="L1100" s="517"/>
      <c r="M1100" s="517"/>
      <c r="N1100" s="517"/>
    </row>
    <row r="1101" spans="1:14" x14ac:dyDescent="0.35">
      <c r="A1101" t="s">
        <v>126</v>
      </c>
      <c r="B1101" t="s">
        <v>302</v>
      </c>
      <c r="C1101" t="s">
        <v>303</v>
      </c>
      <c r="D1101" t="s">
        <v>170</v>
      </c>
      <c r="E1101" t="s">
        <v>292</v>
      </c>
    </row>
    <row r="1102" spans="1:14" x14ac:dyDescent="0.35">
      <c r="A1102" t="s">
        <v>126</v>
      </c>
      <c r="B1102" t="s">
        <v>304</v>
      </c>
      <c r="C1102" t="s">
        <v>305</v>
      </c>
      <c r="D1102" t="s">
        <v>186</v>
      </c>
      <c r="E1102" t="s">
        <v>292</v>
      </c>
      <c r="F1102" s="519"/>
      <c r="G1102" s="519"/>
      <c r="H1102" s="519"/>
      <c r="I1102" s="519"/>
      <c r="J1102" s="519"/>
      <c r="K1102" s="519"/>
      <c r="L1102" s="519"/>
      <c r="M1102" s="519"/>
      <c r="N1102" s="519"/>
    </row>
    <row r="1103" spans="1:14" x14ac:dyDescent="0.35">
      <c r="A1103" t="s">
        <v>126</v>
      </c>
      <c r="B1103" t="s">
        <v>306</v>
      </c>
      <c r="C1103" t="s">
        <v>307</v>
      </c>
      <c r="D1103" t="s">
        <v>205</v>
      </c>
      <c r="E1103" t="s">
        <v>292</v>
      </c>
      <c r="F1103" s="519"/>
      <c r="G1103" s="519"/>
      <c r="H1103" s="519"/>
      <c r="I1103" s="519"/>
      <c r="J1103" s="519"/>
      <c r="K1103" s="519"/>
      <c r="L1103" s="519"/>
      <c r="M1103" s="519"/>
      <c r="N1103" s="519"/>
    </row>
    <row r="1104" spans="1:14" x14ac:dyDescent="0.35">
      <c r="A1104" t="s">
        <v>126</v>
      </c>
      <c r="B1104" t="s">
        <v>309</v>
      </c>
      <c r="C1104" t="s">
        <v>310</v>
      </c>
      <c r="D1104" t="s">
        <v>170</v>
      </c>
      <c r="E1104" t="s">
        <v>292</v>
      </c>
      <c r="F1104" s="517"/>
      <c r="G1104" s="517"/>
      <c r="H1104" s="517"/>
      <c r="I1104" s="517"/>
      <c r="J1104" s="517"/>
      <c r="K1104" s="517"/>
      <c r="L1104" s="517"/>
      <c r="M1104" s="517"/>
      <c r="N1104" s="517"/>
    </row>
    <row r="1105" spans="1:14" x14ac:dyDescent="0.35">
      <c r="A1105" t="s">
        <v>126</v>
      </c>
      <c r="B1105" t="s">
        <v>311</v>
      </c>
      <c r="C1105" t="s">
        <v>312</v>
      </c>
      <c r="D1105" t="s">
        <v>170</v>
      </c>
      <c r="E1105" t="s">
        <v>292</v>
      </c>
    </row>
    <row r="1106" spans="1:14" x14ac:dyDescent="0.35">
      <c r="A1106" t="s">
        <v>126</v>
      </c>
      <c r="B1106" t="s">
        <v>313</v>
      </c>
      <c r="C1106" t="s">
        <v>314</v>
      </c>
      <c r="D1106" t="s">
        <v>189</v>
      </c>
      <c r="E1106" t="s">
        <v>292</v>
      </c>
      <c r="F1106" s="519"/>
      <c r="G1106" s="519"/>
      <c r="H1106" s="519"/>
      <c r="I1106" s="519"/>
      <c r="J1106" s="519"/>
      <c r="K1106" s="519"/>
      <c r="L1106" s="519"/>
      <c r="M1106" s="519"/>
      <c r="N1106" s="519"/>
    </row>
    <row r="1107" spans="1:14" x14ac:dyDescent="0.35">
      <c r="A1107" t="s">
        <v>126</v>
      </c>
      <c r="B1107" t="s">
        <v>315</v>
      </c>
      <c r="C1107" t="s">
        <v>316</v>
      </c>
      <c r="D1107" t="s">
        <v>205</v>
      </c>
      <c r="E1107" t="s">
        <v>292</v>
      </c>
      <c r="F1107" s="519"/>
      <c r="G1107" s="519"/>
      <c r="H1107" s="519"/>
      <c r="I1107" s="519"/>
      <c r="J1107" s="519"/>
      <c r="K1107" s="519"/>
      <c r="L1107" s="519"/>
      <c r="M1107" s="519"/>
      <c r="N1107" s="519"/>
    </row>
    <row r="1108" spans="1:14" x14ac:dyDescent="0.35">
      <c r="A1108" t="s">
        <v>126</v>
      </c>
      <c r="B1108" t="s">
        <v>317</v>
      </c>
      <c r="C1108" t="s">
        <v>318</v>
      </c>
      <c r="D1108" t="s">
        <v>170</v>
      </c>
      <c r="E1108" t="s">
        <v>292</v>
      </c>
      <c r="F1108" s="517"/>
      <c r="G1108" s="517"/>
      <c r="H1108" s="517"/>
      <c r="I1108" s="517"/>
      <c r="J1108" s="517"/>
      <c r="K1108" s="517"/>
      <c r="L1108" s="517"/>
      <c r="M1108" s="517"/>
      <c r="N1108" s="517"/>
    </row>
    <row r="1109" spans="1:14" x14ac:dyDescent="0.35">
      <c r="A1109" t="s">
        <v>126</v>
      </c>
      <c r="B1109" t="s">
        <v>319</v>
      </c>
      <c r="C1109" t="s">
        <v>320</v>
      </c>
      <c r="D1109" t="s">
        <v>170</v>
      </c>
      <c r="E1109" t="s">
        <v>292</v>
      </c>
    </row>
    <row r="1110" spans="1:14" x14ac:dyDescent="0.35">
      <c r="A1110" t="s">
        <v>126</v>
      </c>
      <c r="B1110" t="s">
        <v>321</v>
      </c>
      <c r="C1110" t="s">
        <v>322</v>
      </c>
      <c r="D1110" t="s">
        <v>189</v>
      </c>
      <c r="E1110" t="s">
        <v>292</v>
      </c>
      <c r="F1110" s="519"/>
      <c r="G1110" s="519"/>
      <c r="H1110" s="519"/>
      <c r="I1110" s="519"/>
      <c r="J1110" s="519"/>
      <c r="K1110" s="519"/>
      <c r="L1110" s="519"/>
      <c r="M1110" s="519"/>
      <c r="N1110" s="519"/>
    </row>
    <row r="1111" spans="1:14" x14ac:dyDescent="0.35">
      <c r="A1111" t="s">
        <v>126</v>
      </c>
      <c r="B1111" t="s">
        <v>323</v>
      </c>
      <c r="C1111" t="s">
        <v>324</v>
      </c>
      <c r="D1111" t="s">
        <v>205</v>
      </c>
      <c r="E1111" t="s">
        <v>292</v>
      </c>
      <c r="F1111" s="519"/>
      <c r="G1111" s="519"/>
      <c r="H1111" s="519"/>
      <c r="I1111" s="519"/>
      <c r="J1111" s="519"/>
      <c r="K1111" s="519"/>
      <c r="L1111" s="519"/>
      <c r="M1111" s="519"/>
      <c r="N1111" s="519"/>
    </row>
    <row r="1112" spans="1:14" x14ac:dyDescent="0.35">
      <c r="A1112" t="s">
        <v>126</v>
      </c>
      <c r="B1112" t="s">
        <v>325</v>
      </c>
      <c r="C1112" t="s">
        <v>326</v>
      </c>
      <c r="D1112" t="s">
        <v>170</v>
      </c>
      <c r="E1112" t="s">
        <v>292</v>
      </c>
      <c r="F1112" s="518"/>
      <c r="G1112" s="518"/>
      <c r="H1112" s="518"/>
      <c r="I1112" s="518"/>
      <c r="J1112" s="518"/>
      <c r="K1112" s="518"/>
      <c r="L1112" s="518"/>
      <c r="M1112" s="518"/>
      <c r="N1112" s="518"/>
    </row>
    <row r="1113" spans="1:14" x14ac:dyDescent="0.35">
      <c r="A1113" t="s">
        <v>126</v>
      </c>
      <c r="B1113" t="s">
        <v>327</v>
      </c>
      <c r="C1113" t="s">
        <v>328</v>
      </c>
      <c r="D1113" t="s">
        <v>170</v>
      </c>
      <c r="E1113" t="s">
        <v>292</v>
      </c>
    </row>
    <row r="1114" spans="1:14" x14ac:dyDescent="0.35">
      <c r="A1114" t="s">
        <v>126</v>
      </c>
      <c r="B1114" t="s">
        <v>329</v>
      </c>
      <c r="C1114" t="s">
        <v>330</v>
      </c>
      <c r="D1114" t="s">
        <v>188</v>
      </c>
      <c r="E1114" t="s">
        <v>292</v>
      </c>
      <c r="F1114" s="519"/>
      <c r="G1114" s="519"/>
      <c r="H1114" s="519"/>
      <c r="I1114" s="519"/>
      <c r="J1114" s="519"/>
      <c r="K1114" s="519"/>
      <c r="L1114" s="519"/>
      <c r="M1114" s="519"/>
      <c r="N1114" s="519"/>
    </row>
    <row r="1115" spans="1:14" x14ac:dyDescent="0.35">
      <c r="A1115" t="s">
        <v>126</v>
      </c>
      <c r="B1115" t="s">
        <v>331</v>
      </c>
      <c r="C1115" t="s">
        <v>332</v>
      </c>
      <c r="D1115" t="s">
        <v>205</v>
      </c>
      <c r="E1115" t="s">
        <v>292</v>
      </c>
      <c r="F1115" s="519"/>
      <c r="G1115" s="519"/>
      <c r="H1115" s="519"/>
      <c r="I1115" s="519"/>
      <c r="J1115" s="519"/>
      <c r="K1115" s="519"/>
      <c r="L1115" s="519"/>
      <c r="M1115" s="519"/>
      <c r="N1115" s="519"/>
    </row>
    <row r="1116" spans="1:14" x14ac:dyDescent="0.35">
      <c r="A1116" t="s">
        <v>126</v>
      </c>
      <c r="B1116" t="s">
        <v>333</v>
      </c>
      <c r="C1116" t="s">
        <v>334</v>
      </c>
      <c r="D1116" t="s">
        <v>170</v>
      </c>
      <c r="E1116" t="s">
        <v>292</v>
      </c>
      <c r="F1116" s="517"/>
      <c r="G1116" s="517"/>
      <c r="H1116" s="517"/>
      <c r="I1116" s="517"/>
      <c r="J1116" s="517"/>
      <c r="K1116" s="517"/>
      <c r="L1116" s="517"/>
      <c r="M1116" s="517"/>
      <c r="N1116" s="517"/>
    </row>
    <row r="1117" spans="1:14" x14ac:dyDescent="0.35">
      <c r="A1117" t="s">
        <v>126</v>
      </c>
      <c r="B1117" t="s">
        <v>335</v>
      </c>
      <c r="C1117" t="s">
        <v>336</v>
      </c>
      <c r="D1117" t="s">
        <v>170</v>
      </c>
      <c r="E1117" t="s">
        <v>292</v>
      </c>
      <c r="F1117" s="517"/>
      <c r="G1117" s="517"/>
      <c r="H1117" s="517"/>
      <c r="I1117" s="517"/>
      <c r="J1117" s="517"/>
      <c r="K1117" s="517"/>
      <c r="L1117" s="517"/>
      <c r="M1117" s="517"/>
      <c r="N1117" s="517"/>
    </row>
    <row r="1118" spans="1:14" x14ac:dyDescent="0.35">
      <c r="A1118" t="s">
        <v>126</v>
      </c>
      <c r="B1118" t="s">
        <v>337</v>
      </c>
      <c r="C1118" t="s">
        <v>338</v>
      </c>
      <c r="D1118" t="s">
        <v>189</v>
      </c>
      <c r="E1118" t="s">
        <v>292</v>
      </c>
      <c r="F1118" s="518"/>
      <c r="G1118" s="518"/>
      <c r="H1118" s="518"/>
      <c r="I1118" s="518"/>
      <c r="J1118" s="518"/>
      <c r="K1118" s="518"/>
      <c r="L1118" s="518"/>
      <c r="M1118" s="518"/>
      <c r="N1118" s="518"/>
    </row>
    <row r="1119" spans="1:14" x14ac:dyDescent="0.35">
      <c r="A1119" t="s">
        <v>126</v>
      </c>
      <c r="B1119" t="s">
        <v>339</v>
      </c>
      <c r="C1119" t="s">
        <v>340</v>
      </c>
      <c r="D1119" t="s">
        <v>205</v>
      </c>
      <c r="E1119" t="s">
        <v>292</v>
      </c>
    </row>
    <row r="1120" spans="1:14" x14ac:dyDescent="0.35">
      <c r="A1120" t="s">
        <v>126</v>
      </c>
      <c r="B1120" t="s">
        <v>341</v>
      </c>
      <c r="C1120" t="s">
        <v>342</v>
      </c>
      <c r="D1120" t="s">
        <v>170</v>
      </c>
      <c r="E1120" t="s">
        <v>292</v>
      </c>
      <c r="F1120" s="519"/>
      <c r="G1120" s="519"/>
      <c r="H1120" s="519"/>
      <c r="I1120" s="519"/>
      <c r="J1120" s="519"/>
      <c r="K1120" s="519"/>
      <c r="L1120" s="519"/>
      <c r="M1120" s="519"/>
      <c r="N1120" s="519"/>
    </row>
    <row r="1121" spans="1:14" x14ac:dyDescent="0.35">
      <c r="A1121" t="s">
        <v>126</v>
      </c>
      <c r="B1121" t="s">
        <v>343</v>
      </c>
      <c r="C1121" t="s">
        <v>344</v>
      </c>
      <c r="D1121" t="s">
        <v>170</v>
      </c>
      <c r="E1121" t="s">
        <v>292</v>
      </c>
      <c r="F1121" s="519"/>
      <c r="G1121" s="519"/>
      <c r="H1121" s="519"/>
      <c r="I1121" s="519"/>
      <c r="J1121" s="519"/>
      <c r="K1121" s="519"/>
      <c r="L1121" s="519"/>
      <c r="M1121" s="519"/>
      <c r="N1121" s="519"/>
    </row>
    <row r="1122" spans="1:14" x14ac:dyDescent="0.35">
      <c r="A1122" t="s">
        <v>126</v>
      </c>
      <c r="B1122" t="s">
        <v>345</v>
      </c>
      <c r="C1122" t="s">
        <v>346</v>
      </c>
      <c r="D1122" t="s">
        <v>188</v>
      </c>
      <c r="E1122" t="s">
        <v>292</v>
      </c>
      <c r="F1122" s="518"/>
      <c r="G1122" s="518"/>
      <c r="H1122" s="518"/>
      <c r="I1122" s="518"/>
      <c r="J1122" s="518"/>
      <c r="K1122" s="518"/>
      <c r="L1122" s="518"/>
      <c r="M1122" s="518"/>
      <c r="N1122" s="518"/>
    </row>
    <row r="1123" spans="1:14" x14ac:dyDescent="0.35">
      <c r="A1123" t="s">
        <v>126</v>
      </c>
      <c r="B1123" t="s">
        <v>347</v>
      </c>
      <c r="C1123" t="s">
        <v>348</v>
      </c>
      <c r="D1123" t="s">
        <v>188</v>
      </c>
      <c r="E1123" t="s">
        <v>292</v>
      </c>
    </row>
    <row r="1124" spans="1:14" x14ac:dyDescent="0.35">
      <c r="A1124" t="s">
        <v>126</v>
      </c>
      <c r="B1124" t="s">
        <v>349</v>
      </c>
      <c r="C1124" t="s">
        <v>350</v>
      </c>
      <c r="D1124" t="s">
        <v>188</v>
      </c>
      <c r="E1124" t="s">
        <v>292</v>
      </c>
      <c r="F1124" s="519"/>
      <c r="G1124" s="519"/>
      <c r="H1124" s="519"/>
      <c r="I1124" s="519"/>
      <c r="J1124" s="519"/>
      <c r="K1124" s="519"/>
      <c r="L1124" s="519"/>
      <c r="M1124" s="519"/>
      <c r="N1124" s="519"/>
    </row>
    <row r="1125" spans="1:14" x14ac:dyDescent="0.35">
      <c r="A1125" t="s">
        <v>126</v>
      </c>
      <c r="B1125" t="s">
        <v>351</v>
      </c>
      <c r="C1125" t="s">
        <v>352</v>
      </c>
      <c r="D1125" t="s">
        <v>205</v>
      </c>
      <c r="E1125" t="s">
        <v>292</v>
      </c>
      <c r="F1125" s="519"/>
      <c r="G1125" s="519"/>
      <c r="H1125" s="519"/>
      <c r="I1125" s="519"/>
      <c r="J1125" s="519"/>
      <c r="K1125" s="519"/>
      <c r="L1125" s="519"/>
      <c r="M1125" s="519"/>
      <c r="N1125" s="519"/>
    </row>
    <row r="1126" spans="1:14" x14ac:dyDescent="0.35">
      <c r="A1126" t="s">
        <v>126</v>
      </c>
      <c r="B1126" t="s">
        <v>353</v>
      </c>
      <c r="C1126" t="s">
        <v>354</v>
      </c>
      <c r="D1126" t="s">
        <v>170</v>
      </c>
      <c r="E1126" t="s">
        <v>292</v>
      </c>
      <c r="F1126" s="518"/>
      <c r="G1126" s="518"/>
      <c r="H1126" s="518"/>
      <c r="I1126" s="518"/>
      <c r="J1126" s="518"/>
      <c r="K1126" s="518"/>
      <c r="L1126" s="518"/>
      <c r="M1126" s="518"/>
      <c r="N1126" s="518"/>
    </row>
    <row r="1127" spans="1:14" x14ac:dyDescent="0.35">
      <c r="A1127" t="s">
        <v>126</v>
      </c>
      <c r="B1127" t="s">
        <v>355</v>
      </c>
      <c r="C1127" t="s">
        <v>356</v>
      </c>
      <c r="D1127" t="s">
        <v>170</v>
      </c>
      <c r="E1127" t="s">
        <v>292</v>
      </c>
    </row>
    <row r="1128" spans="1:14" x14ac:dyDescent="0.35">
      <c r="A1128" t="s">
        <v>126</v>
      </c>
      <c r="B1128" t="s">
        <v>357</v>
      </c>
      <c r="C1128" t="s">
        <v>358</v>
      </c>
      <c r="D1128" t="s">
        <v>188</v>
      </c>
      <c r="E1128" t="s">
        <v>292</v>
      </c>
      <c r="F1128" s="519"/>
      <c r="G1128" s="519"/>
      <c r="H1128" s="519"/>
      <c r="I1128" s="519"/>
      <c r="J1128" s="519"/>
      <c r="K1128" s="519"/>
      <c r="L1128" s="519"/>
      <c r="M1128" s="519"/>
      <c r="N1128" s="519"/>
    </row>
    <row r="1129" spans="1:14" x14ac:dyDescent="0.35">
      <c r="A1129" t="s">
        <v>126</v>
      </c>
      <c r="B1129" t="s">
        <v>359</v>
      </c>
      <c r="C1129" t="s">
        <v>360</v>
      </c>
      <c r="D1129" t="s">
        <v>205</v>
      </c>
      <c r="E1129" t="s">
        <v>292</v>
      </c>
      <c r="F1129" s="519"/>
      <c r="G1129" s="519"/>
      <c r="H1129" s="519"/>
      <c r="I1129" s="519"/>
      <c r="J1129" s="519"/>
      <c r="K1129" s="519"/>
      <c r="L1129" s="519"/>
      <c r="M1129" s="519"/>
      <c r="N1129" s="519"/>
    </row>
    <row r="1130" spans="1:14" x14ac:dyDescent="0.35">
      <c r="A1130" t="s">
        <v>126</v>
      </c>
      <c r="B1130" t="s">
        <v>361</v>
      </c>
      <c r="C1130" t="s">
        <v>362</v>
      </c>
      <c r="D1130" t="s">
        <v>170</v>
      </c>
      <c r="E1130" t="s">
        <v>292</v>
      </c>
      <c r="F1130" s="518"/>
      <c r="G1130" s="518"/>
      <c r="H1130" s="518"/>
      <c r="I1130" s="518"/>
      <c r="J1130" s="518"/>
      <c r="K1130" s="518"/>
      <c r="L1130" s="518"/>
      <c r="M1130" s="518"/>
      <c r="N1130" s="518"/>
    </row>
    <row r="1131" spans="1:14" x14ac:dyDescent="0.35">
      <c r="A1131" t="s">
        <v>126</v>
      </c>
      <c r="B1131" t="s">
        <v>363</v>
      </c>
      <c r="C1131" t="s">
        <v>364</v>
      </c>
      <c r="D1131" t="s">
        <v>170</v>
      </c>
      <c r="E1131" t="s">
        <v>292</v>
      </c>
    </row>
    <row r="1132" spans="1:14" x14ac:dyDescent="0.35">
      <c r="A1132" t="s">
        <v>126</v>
      </c>
      <c r="B1132" t="s">
        <v>365</v>
      </c>
      <c r="C1132" t="s">
        <v>366</v>
      </c>
      <c r="D1132" t="s">
        <v>188</v>
      </c>
      <c r="E1132" t="s">
        <v>292</v>
      </c>
      <c r="F1132" s="519"/>
      <c r="G1132" s="519"/>
      <c r="H1132" s="519"/>
      <c r="I1132" s="519"/>
      <c r="J1132" s="519"/>
      <c r="K1132" s="519"/>
      <c r="L1132" s="519"/>
      <c r="M1132" s="519"/>
      <c r="N1132" s="519"/>
    </row>
    <row r="1133" spans="1:14" x14ac:dyDescent="0.35">
      <c r="A1133" t="s">
        <v>126</v>
      </c>
      <c r="B1133" t="s">
        <v>367</v>
      </c>
      <c r="C1133" t="s">
        <v>368</v>
      </c>
      <c r="D1133" t="s">
        <v>205</v>
      </c>
      <c r="E1133" t="s">
        <v>292</v>
      </c>
      <c r="F1133" s="519"/>
      <c r="G1133" s="519"/>
      <c r="H1133" s="519"/>
      <c r="I1133" s="519"/>
      <c r="J1133" s="519"/>
      <c r="K1133" s="519"/>
      <c r="L1133" s="519"/>
      <c r="M1133" s="519"/>
      <c r="N1133" s="519"/>
    </row>
    <row r="1134" spans="1:14" x14ac:dyDescent="0.35">
      <c r="A1134" t="s">
        <v>126</v>
      </c>
      <c r="B1134" t="s">
        <v>369</v>
      </c>
      <c r="C1134" t="s">
        <v>370</v>
      </c>
      <c r="D1134" t="s">
        <v>170</v>
      </c>
      <c r="E1134" t="s">
        <v>292</v>
      </c>
      <c r="F1134" s="517"/>
      <c r="G1134" s="517"/>
      <c r="H1134" s="517"/>
      <c r="I1134" s="517"/>
      <c r="J1134" s="517"/>
      <c r="K1134" s="517"/>
      <c r="L1134" s="517"/>
      <c r="M1134" s="517"/>
      <c r="N1134" s="517"/>
    </row>
    <row r="1135" spans="1:14" x14ac:dyDescent="0.35">
      <c r="A1135" t="s">
        <v>126</v>
      </c>
      <c r="B1135" t="s">
        <v>371</v>
      </c>
      <c r="C1135" t="s">
        <v>372</v>
      </c>
      <c r="D1135" t="s">
        <v>170</v>
      </c>
      <c r="E1135" t="s">
        <v>292</v>
      </c>
      <c r="F1135" s="518"/>
      <c r="G1135" s="518"/>
      <c r="H1135" s="518"/>
      <c r="I1135" s="518"/>
      <c r="J1135" s="518"/>
      <c r="K1135" s="518"/>
      <c r="L1135" s="518"/>
      <c r="M1135" s="518"/>
      <c r="N1135" s="518"/>
    </row>
    <row r="1136" spans="1:14" x14ac:dyDescent="0.35">
      <c r="A1136" t="s">
        <v>126</v>
      </c>
      <c r="B1136" t="s">
        <v>373</v>
      </c>
      <c r="C1136" t="s">
        <v>374</v>
      </c>
      <c r="D1136" t="s">
        <v>188</v>
      </c>
      <c r="E1136" t="s">
        <v>292</v>
      </c>
      <c r="F1136" s="517"/>
      <c r="G1136" s="517"/>
      <c r="H1136" s="517"/>
      <c r="I1136" s="517"/>
      <c r="J1136" s="517"/>
      <c r="K1136" s="517"/>
      <c r="L1136" s="517"/>
      <c r="M1136" s="517"/>
      <c r="N1136" s="517"/>
    </row>
    <row r="1137" spans="1:15" x14ac:dyDescent="0.35">
      <c r="A1137" t="s">
        <v>126</v>
      </c>
      <c r="B1137" t="s">
        <v>375</v>
      </c>
      <c r="C1137" t="s">
        <v>376</v>
      </c>
      <c r="D1137" t="s">
        <v>205</v>
      </c>
      <c r="E1137" t="s">
        <v>292</v>
      </c>
    </row>
    <row r="1138" spans="1:15" x14ac:dyDescent="0.35">
      <c r="A1138" t="s">
        <v>126</v>
      </c>
      <c r="B1138" t="s">
        <v>377</v>
      </c>
      <c r="C1138" t="s">
        <v>378</v>
      </c>
      <c r="D1138" t="s">
        <v>170</v>
      </c>
      <c r="E1138" t="s">
        <v>292</v>
      </c>
      <c r="F1138" s="612"/>
      <c r="G1138" s="612"/>
      <c r="H1138" s="612"/>
      <c r="I1138" s="612"/>
      <c r="J1138" s="612"/>
      <c r="K1138" s="612"/>
      <c r="L1138" s="612"/>
      <c r="M1138" s="612"/>
      <c r="N1138" s="612"/>
    </row>
    <row r="1139" spans="1:15" x14ac:dyDescent="0.35">
      <c r="A1139" t="s">
        <v>126</v>
      </c>
      <c r="B1139" t="s">
        <v>379</v>
      </c>
      <c r="C1139" t="s">
        <v>380</v>
      </c>
      <c r="D1139" t="s">
        <v>170</v>
      </c>
      <c r="E1139" t="s">
        <v>292</v>
      </c>
    </row>
    <row r="1140" spans="1:15" x14ac:dyDescent="0.35">
      <c r="A1140" t="s">
        <v>126</v>
      </c>
      <c r="B1140" t="s">
        <v>381</v>
      </c>
      <c r="C1140" t="s">
        <v>382</v>
      </c>
      <c r="D1140" t="s">
        <v>188</v>
      </c>
      <c r="E1140" t="s">
        <v>292</v>
      </c>
      <c r="F1140" s="517"/>
      <c r="G1140" s="517"/>
      <c r="H1140" s="517"/>
      <c r="I1140" s="517"/>
      <c r="J1140" s="517"/>
      <c r="K1140" s="517"/>
      <c r="L1140" s="517"/>
      <c r="M1140" s="517"/>
      <c r="N1140" s="517"/>
    </row>
    <row r="1141" spans="1:15" x14ac:dyDescent="0.35">
      <c r="A1141" t="s">
        <v>126</v>
      </c>
      <c r="B1141" t="s">
        <v>383</v>
      </c>
      <c r="C1141" t="s">
        <v>384</v>
      </c>
      <c r="D1141" t="s">
        <v>385</v>
      </c>
      <c r="E1141" t="s">
        <v>292</v>
      </c>
    </row>
    <row r="1142" spans="1:15" x14ac:dyDescent="0.35">
      <c r="A1142" t="s">
        <v>126</v>
      </c>
      <c r="B1142" t="s">
        <v>386</v>
      </c>
      <c r="C1142" t="s">
        <v>387</v>
      </c>
      <c r="D1142" t="s">
        <v>189</v>
      </c>
      <c r="E1142" t="s">
        <v>292</v>
      </c>
      <c r="F1142" s="517"/>
      <c r="G1142" s="517"/>
      <c r="H1142" s="517"/>
      <c r="I1142" s="517"/>
      <c r="J1142" s="517"/>
      <c r="K1142" s="517"/>
      <c r="L1142" s="517"/>
      <c r="M1142" s="517"/>
      <c r="N1142" s="517"/>
    </row>
    <row r="1143" spans="1:15" x14ac:dyDescent="0.35">
      <c r="A1143" t="s">
        <v>126</v>
      </c>
      <c r="B1143" t="s">
        <v>388</v>
      </c>
      <c r="C1143" t="s">
        <v>389</v>
      </c>
      <c r="D1143" t="s">
        <v>205</v>
      </c>
      <c r="E1143" t="s">
        <v>292</v>
      </c>
    </row>
    <row r="1144" spans="1:15" x14ac:dyDescent="0.35">
      <c r="A1144" t="s">
        <v>126</v>
      </c>
      <c r="B1144" t="s">
        <v>390</v>
      </c>
      <c r="C1144" t="s">
        <v>391</v>
      </c>
      <c r="D1144" t="s">
        <v>176</v>
      </c>
      <c r="E1144" t="s">
        <v>292</v>
      </c>
      <c r="F1144" s="518"/>
      <c r="G1144" s="518"/>
      <c r="H1144" s="518"/>
      <c r="I1144" s="518"/>
      <c r="J1144" s="518"/>
      <c r="K1144" s="518"/>
      <c r="L1144" s="518"/>
      <c r="M1144" s="518"/>
      <c r="N1144" s="518"/>
    </row>
    <row r="1145" spans="1:15" x14ac:dyDescent="0.35">
      <c r="A1145" t="s">
        <v>126</v>
      </c>
      <c r="B1145" t="s">
        <v>392</v>
      </c>
      <c r="C1145" t="s">
        <v>393</v>
      </c>
      <c r="D1145" t="s">
        <v>205</v>
      </c>
      <c r="E1145" t="s">
        <v>292</v>
      </c>
    </row>
    <row r="1146" spans="1:15" x14ac:dyDescent="0.35">
      <c r="A1146" t="s">
        <v>126</v>
      </c>
      <c r="B1146" t="s">
        <v>394</v>
      </c>
      <c r="C1146" t="s">
        <v>395</v>
      </c>
      <c r="D1146" t="s">
        <v>188</v>
      </c>
      <c r="E1146" t="s">
        <v>292</v>
      </c>
      <c r="F1146" s="517"/>
      <c r="G1146" s="517"/>
      <c r="H1146" s="517"/>
      <c r="I1146" s="517"/>
      <c r="J1146" s="517"/>
      <c r="K1146" s="517"/>
      <c r="L1146" s="517"/>
      <c r="M1146" s="517"/>
      <c r="N1146" s="517"/>
    </row>
    <row r="1147" spans="1:15" x14ac:dyDescent="0.35">
      <c r="A1147" t="s">
        <v>126</v>
      </c>
      <c r="B1147" t="s">
        <v>396</v>
      </c>
      <c r="C1147" t="s">
        <v>397</v>
      </c>
      <c r="D1147" t="s">
        <v>205</v>
      </c>
      <c r="E1147" t="s">
        <v>292</v>
      </c>
      <c r="F1147" s="517"/>
      <c r="G1147" s="517"/>
      <c r="H1147" s="517"/>
      <c r="I1147" s="517"/>
      <c r="J1147" s="517"/>
      <c r="K1147" s="517"/>
      <c r="L1147" s="517"/>
      <c r="M1147" s="517"/>
      <c r="N1147" s="614"/>
      <c r="O1147" s="429"/>
    </row>
    <row r="1148" spans="1:15" x14ac:dyDescent="0.35">
      <c r="A1148" t="s">
        <v>126</v>
      </c>
      <c r="B1148" t="s">
        <v>398</v>
      </c>
      <c r="C1148" t="s">
        <v>399</v>
      </c>
      <c r="D1148" t="s">
        <v>188</v>
      </c>
      <c r="E1148" t="s">
        <v>292</v>
      </c>
      <c r="F1148" s="613"/>
      <c r="G1148" s="613"/>
      <c r="H1148" s="613"/>
      <c r="I1148" s="613"/>
      <c r="J1148" s="613"/>
      <c r="K1148" s="613"/>
      <c r="L1148" s="613"/>
      <c r="M1148" s="613"/>
      <c r="N1148" s="613"/>
    </row>
    <row r="1149" spans="1:15" x14ac:dyDescent="0.35">
      <c r="A1149" t="s">
        <v>126</v>
      </c>
      <c r="B1149" t="s">
        <v>400</v>
      </c>
      <c r="C1149" t="s">
        <v>401</v>
      </c>
      <c r="D1149" t="s">
        <v>205</v>
      </c>
      <c r="E1149" t="s">
        <v>292</v>
      </c>
      <c r="F1149" s="517"/>
      <c r="G1149" s="517"/>
      <c r="H1149" s="517"/>
      <c r="I1149" s="517"/>
      <c r="J1149" s="517"/>
      <c r="K1149" s="517"/>
      <c r="L1149" s="517"/>
      <c r="M1149" s="517"/>
      <c r="N1149" s="517"/>
    </row>
    <row r="1150" spans="1:15" x14ac:dyDescent="0.35">
      <c r="A1150" t="s">
        <v>126</v>
      </c>
      <c r="B1150" t="s">
        <v>402</v>
      </c>
      <c r="C1150" t="s">
        <v>403</v>
      </c>
      <c r="D1150" t="s">
        <v>189</v>
      </c>
      <c r="E1150" t="s">
        <v>292</v>
      </c>
      <c r="F1150" s="613"/>
      <c r="G1150" s="613"/>
      <c r="H1150" s="613"/>
      <c r="I1150" s="613"/>
      <c r="J1150" s="613"/>
      <c r="K1150" s="613"/>
      <c r="L1150" s="613"/>
      <c r="M1150" s="613"/>
      <c r="N1150" s="613"/>
    </row>
    <row r="1151" spans="1:15" x14ac:dyDescent="0.35">
      <c r="A1151" t="s">
        <v>126</v>
      </c>
      <c r="B1151" t="s">
        <v>404</v>
      </c>
      <c r="C1151" t="s">
        <v>405</v>
      </c>
      <c r="D1151" t="s">
        <v>205</v>
      </c>
      <c r="E1151" t="s">
        <v>292</v>
      </c>
      <c r="F1151" s="517"/>
      <c r="G1151" s="517"/>
      <c r="H1151" s="517"/>
      <c r="I1151" s="517"/>
      <c r="J1151" s="517"/>
      <c r="K1151" s="517"/>
      <c r="L1151" s="517"/>
      <c r="M1151" s="517"/>
      <c r="N1151" s="517"/>
    </row>
    <row r="1152" spans="1:15" x14ac:dyDescent="0.35">
      <c r="A1152" t="s">
        <v>126</v>
      </c>
      <c r="B1152" t="s">
        <v>406</v>
      </c>
      <c r="C1152" t="s">
        <v>407</v>
      </c>
      <c r="D1152" t="s">
        <v>188</v>
      </c>
      <c r="E1152" t="s">
        <v>292</v>
      </c>
      <c r="F1152" s="613"/>
      <c r="G1152" s="613"/>
      <c r="H1152" s="613"/>
      <c r="I1152" s="613"/>
      <c r="J1152" s="613"/>
      <c r="K1152" s="613"/>
      <c r="L1152" s="613"/>
      <c r="M1152" s="613"/>
      <c r="N1152" s="613"/>
    </row>
    <row r="1153" spans="1:16" x14ac:dyDescent="0.35">
      <c r="A1153" t="s">
        <v>126</v>
      </c>
      <c r="B1153" t="s">
        <v>408</v>
      </c>
      <c r="C1153" t="s">
        <v>409</v>
      </c>
      <c r="D1153" t="s">
        <v>182</v>
      </c>
      <c r="E1153" t="s">
        <v>292</v>
      </c>
      <c r="F1153" s="517">
        <v>46539.848021002996</v>
      </c>
      <c r="G1153" s="517"/>
      <c r="H1153" s="517"/>
      <c r="I1153" s="517"/>
      <c r="J1153" s="517"/>
      <c r="K1153" s="517"/>
      <c r="L1153" s="517"/>
      <c r="M1153" s="517"/>
      <c r="N1153" s="614" t="s">
        <v>676</v>
      </c>
      <c r="O1153" s="429" t="s">
        <v>677</v>
      </c>
      <c r="P1153" t="s">
        <v>678</v>
      </c>
    </row>
    <row r="1154" spans="1:16" x14ac:dyDescent="0.35">
      <c r="A1154" t="s">
        <v>126</v>
      </c>
      <c r="B1154" t="s">
        <v>410</v>
      </c>
      <c r="C1154" t="s">
        <v>411</v>
      </c>
      <c r="D1154" t="s">
        <v>188</v>
      </c>
      <c r="E1154" t="s">
        <v>292</v>
      </c>
      <c r="F1154" s="613"/>
      <c r="G1154" s="613"/>
      <c r="H1154" s="613"/>
      <c r="I1154" s="613"/>
      <c r="J1154" s="613"/>
      <c r="K1154" s="613"/>
      <c r="L1154" s="613"/>
      <c r="M1154" s="613"/>
      <c r="N1154" s="613"/>
    </row>
    <row r="1155" spans="1:16" x14ac:dyDescent="0.35">
      <c r="A1155" t="s">
        <v>126</v>
      </c>
      <c r="B1155" t="s">
        <v>412</v>
      </c>
      <c r="C1155" t="s">
        <v>413</v>
      </c>
      <c r="D1155" t="s">
        <v>188</v>
      </c>
      <c r="E1155" t="s">
        <v>292</v>
      </c>
      <c r="F1155" s="517"/>
      <c r="G1155" s="517"/>
      <c r="H1155" s="517"/>
      <c r="I1155" s="517"/>
      <c r="J1155" s="517"/>
      <c r="K1155" s="517"/>
      <c r="L1155" s="517"/>
      <c r="M1155" s="517"/>
      <c r="N1155" s="517"/>
    </row>
    <row r="1156" spans="1:16" x14ac:dyDescent="0.35">
      <c r="A1156" t="s">
        <v>126</v>
      </c>
      <c r="B1156" t="s">
        <v>414</v>
      </c>
      <c r="C1156" t="s">
        <v>415</v>
      </c>
      <c r="D1156" t="s">
        <v>188</v>
      </c>
      <c r="E1156" t="s">
        <v>292</v>
      </c>
      <c r="F1156" s="613"/>
      <c r="G1156" s="613"/>
      <c r="H1156" s="613"/>
      <c r="I1156" s="613"/>
      <c r="J1156" s="613"/>
      <c r="K1156" s="613"/>
      <c r="L1156" s="613"/>
      <c r="M1156" s="613"/>
      <c r="N1156" s="613"/>
    </row>
    <row r="1157" spans="1:16" x14ac:dyDescent="0.35">
      <c r="A1157" t="s">
        <v>126</v>
      </c>
      <c r="B1157" t="s">
        <v>416</v>
      </c>
      <c r="C1157" t="s">
        <v>417</v>
      </c>
      <c r="D1157" t="s">
        <v>188</v>
      </c>
      <c r="E1157" t="s">
        <v>292</v>
      </c>
      <c r="F1157" s="517"/>
      <c r="G1157" s="517"/>
      <c r="H1157" s="517"/>
      <c r="I1157" s="517"/>
      <c r="J1157" s="517"/>
      <c r="K1157" s="517"/>
      <c r="L1157" s="517"/>
      <c r="M1157" s="517"/>
      <c r="N1157" s="517"/>
    </row>
    <row r="1158" spans="1:16" x14ac:dyDescent="0.35">
      <c r="A1158" t="s">
        <v>126</v>
      </c>
      <c r="B1158" t="s">
        <v>418</v>
      </c>
      <c r="C1158" t="s">
        <v>419</v>
      </c>
      <c r="D1158" t="s">
        <v>188</v>
      </c>
      <c r="E1158" t="s">
        <v>292</v>
      </c>
      <c r="F1158" s="613"/>
      <c r="G1158" s="613"/>
      <c r="H1158" s="613"/>
      <c r="I1158" s="613"/>
      <c r="J1158" s="613"/>
      <c r="K1158" s="613"/>
      <c r="L1158" s="613"/>
      <c r="M1158" s="613"/>
      <c r="N1158" s="613"/>
    </row>
    <row r="1159" spans="1:16" x14ac:dyDescent="0.35">
      <c r="A1159" t="s">
        <v>126</v>
      </c>
      <c r="B1159" t="s">
        <v>420</v>
      </c>
      <c r="C1159" t="s">
        <v>421</v>
      </c>
      <c r="D1159">
        <v>0</v>
      </c>
      <c r="E1159" t="s">
        <v>292</v>
      </c>
      <c r="F1159" s="519"/>
      <c r="G1159" s="519"/>
      <c r="H1159" s="519"/>
      <c r="I1159" s="519"/>
      <c r="J1159" s="519"/>
      <c r="K1159" s="519"/>
      <c r="L1159" s="519"/>
      <c r="M1159" s="519"/>
      <c r="N1159" s="519"/>
    </row>
    <row r="1160" spans="1:16" x14ac:dyDescent="0.35">
      <c r="A1160" t="s">
        <v>126</v>
      </c>
      <c r="B1160" t="s">
        <v>422</v>
      </c>
      <c r="C1160" t="s">
        <v>423</v>
      </c>
      <c r="D1160" t="s">
        <v>424</v>
      </c>
      <c r="E1160" t="s">
        <v>292</v>
      </c>
      <c r="F1160" s="517"/>
      <c r="G1160" s="517"/>
      <c r="H1160" s="517"/>
      <c r="I1160" s="517"/>
      <c r="J1160" s="517"/>
      <c r="K1160" s="517"/>
      <c r="L1160" s="517"/>
      <c r="M1160" s="517"/>
      <c r="N1160" s="517"/>
    </row>
    <row r="1161" spans="1:16" x14ac:dyDescent="0.35">
      <c r="A1161" t="s">
        <v>126</v>
      </c>
      <c r="B1161" t="s">
        <v>425</v>
      </c>
      <c r="C1161" t="s">
        <v>426</v>
      </c>
      <c r="D1161" t="s">
        <v>427</v>
      </c>
      <c r="E1161" t="s">
        <v>292</v>
      </c>
      <c r="F1161" s="517"/>
      <c r="G1161" s="517"/>
      <c r="H1161" s="517"/>
      <c r="I1161" s="517"/>
      <c r="J1161" s="517"/>
      <c r="K1161" s="517"/>
      <c r="L1161" s="517"/>
      <c r="M1161" s="517"/>
      <c r="N1161" s="517"/>
    </row>
    <row r="1162" spans="1:16" x14ac:dyDescent="0.35">
      <c r="A1162" t="s">
        <v>126</v>
      </c>
      <c r="B1162" t="s">
        <v>428</v>
      </c>
      <c r="C1162" t="s">
        <v>429</v>
      </c>
      <c r="D1162" t="s">
        <v>424</v>
      </c>
      <c r="E1162" t="s">
        <v>292</v>
      </c>
      <c r="F1162" s="517"/>
      <c r="G1162" s="517"/>
      <c r="H1162" s="517"/>
      <c r="I1162" s="517"/>
      <c r="J1162" s="517"/>
      <c r="K1162" s="517"/>
      <c r="L1162" s="517"/>
      <c r="M1162" s="517"/>
      <c r="N1162" s="517"/>
    </row>
    <row r="1163" spans="1:16" x14ac:dyDescent="0.35">
      <c r="A1163" t="s">
        <v>126</v>
      </c>
      <c r="B1163" t="s">
        <v>430</v>
      </c>
      <c r="C1163" t="s">
        <v>431</v>
      </c>
      <c r="D1163" t="s">
        <v>424</v>
      </c>
      <c r="E1163" t="s">
        <v>292</v>
      </c>
      <c r="F1163" s="517"/>
      <c r="G1163" s="517"/>
      <c r="H1163" s="517"/>
      <c r="I1163" s="517"/>
      <c r="J1163" s="517"/>
      <c r="K1163" s="517"/>
      <c r="L1163" s="517"/>
      <c r="M1163" s="517"/>
      <c r="N1163" s="517"/>
    </row>
    <row r="1164" spans="1:16" x14ac:dyDescent="0.35">
      <c r="A1164" t="s">
        <v>126</v>
      </c>
      <c r="B1164" t="s">
        <v>432</v>
      </c>
      <c r="C1164" t="s">
        <v>433</v>
      </c>
      <c r="D1164" t="s">
        <v>424</v>
      </c>
      <c r="E1164" t="s">
        <v>292</v>
      </c>
      <c r="F1164" s="517"/>
      <c r="G1164" s="517"/>
      <c r="H1164" s="517"/>
      <c r="I1164" s="517"/>
      <c r="J1164" s="517"/>
      <c r="K1164" s="517"/>
      <c r="L1164" s="517"/>
      <c r="M1164" s="517"/>
      <c r="N1164" s="517"/>
    </row>
    <row r="1165" spans="1:16" x14ac:dyDescent="0.35">
      <c r="A1165" t="s">
        <v>126</v>
      </c>
      <c r="B1165" t="s">
        <v>434</v>
      </c>
      <c r="C1165" t="s">
        <v>435</v>
      </c>
      <c r="D1165" t="s">
        <v>427</v>
      </c>
      <c r="E1165" t="s">
        <v>292</v>
      </c>
      <c r="F1165" s="517"/>
      <c r="G1165" s="517"/>
      <c r="H1165" s="517"/>
      <c r="I1165" s="517"/>
      <c r="J1165" s="517"/>
      <c r="K1165" s="517"/>
      <c r="L1165" s="517"/>
      <c r="M1165" s="517"/>
      <c r="N1165" s="517"/>
    </row>
    <row r="1166" spans="1:16" x14ac:dyDescent="0.35">
      <c r="A1166" t="s">
        <v>126</v>
      </c>
      <c r="B1166" t="s">
        <v>436</v>
      </c>
      <c r="C1166" t="s">
        <v>437</v>
      </c>
      <c r="D1166" t="s">
        <v>427</v>
      </c>
      <c r="E1166" t="s">
        <v>292</v>
      </c>
      <c r="F1166" s="517"/>
      <c r="G1166" s="517"/>
      <c r="H1166" s="517"/>
      <c r="I1166" s="517"/>
      <c r="J1166" s="517"/>
      <c r="K1166" s="517"/>
      <c r="L1166" s="517"/>
      <c r="M1166" s="517"/>
      <c r="N1166" s="517"/>
    </row>
    <row r="1167" spans="1:16" x14ac:dyDescent="0.35">
      <c r="A1167" t="s">
        <v>126</v>
      </c>
      <c r="B1167" t="s">
        <v>438</v>
      </c>
      <c r="C1167" t="s">
        <v>439</v>
      </c>
      <c r="D1167">
        <v>0</v>
      </c>
      <c r="E1167" t="s">
        <v>292</v>
      </c>
      <c r="F1167" s="517">
        <v>3588.7159999999999</v>
      </c>
      <c r="G1167" s="517"/>
      <c r="H1167" s="517"/>
      <c r="I1167" s="517"/>
      <c r="J1167" s="517"/>
      <c r="K1167" s="517"/>
      <c r="L1167" s="517"/>
      <c r="M1167" s="517"/>
      <c r="N1167" s="614" t="s">
        <v>679</v>
      </c>
      <c r="O1167" s="429" t="s">
        <v>677</v>
      </c>
      <c r="P1167" t="s">
        <v>678</v>
      </c>
    </row>
    <row r="1168" spans="1:16" x14ac:dyDescent="0.35">
      <c r="A1168" t="s">
        <v>126</v>
      </c>
      <c r="B1168" t="s">
        <v>440</v>
      </c>
      <c r="C1168" t="s">
        <v>441</v>
      </c>
      <c r="D1168" t="s">
        <v>188</v>
      </c>
      <c r="E1168" t="s">
        <v>292</v>
      </c>
      <c r="F1168" s="613"/>
      <c r="G1168" s="613"/>
      <c r="H1168" s="613"/>
      <c r="I1168" s="613"/>
      <c r="J1168" s="613"/>
      <c r="K1168" s="613"/>
      <c r="L1168" s="613"/>
      <c r="M1168" s="613"/>
      <c r="N1168" s="613"/>
    </row>
    <row r="1169" spans="1:15" x14ac:dyDescent="0.35">
      <c r="A1169" t="s">
        <v>126</v>
      </c>
      <c r="B1169" t="s">
        <v>442</v>
      </c>
      <c r="C1169" t="s">
        <v>443</v>
      </c>
      <c r="D1169" t="s">
        <v>188</v>
      </c>
      <c r="E1169" t="s">
        <v>292</v>
      </c>
      <c r="F1169" s="613"/>
      <c r="G1169" s="613"/>
      <c r="H1169" s="613"/>
      <c r="I1169" s="613"/>
      <c r="J1169" s="613"/>
      <c r="K1169" s="613"/>
      <c r="L1169" s="613"/>
      <c r="M1169" s="613"/>
      <c r="N1169" s="613"/>
    </row>
    <row r="1170" spans="1:15" x14ac:dyDescent="0.35">
      <c r="A1170" t="s">
        <v>126</v>
      </c>
      <c r="B1170" t="s">
        <v>444</v>
      </c>
      <c r="C1170" t="s">
        <v>445</v>
      </c>
      <c r="D1170" t="s">
        <v>424</v>
      </c>
      <c r="E1170" t="s">
        <v>292</v>
      </c>
      <c r="F1170" s="613"/>
      <c r="G1170" s="613"/>
      <c r="H1170" s="613"/>
      <c r="I1170" s="613"/>
      <c r="J1170" s="613"/>
      <c r="K1170" s="613"/>
      <c r="L1170" s="613"/>
      <c r="M1170" s="613"/>
      <c r="N1170" s="613"/>
    </row>
    <row r="1171" spans="1:15" x14ac:dyDescent="0.35">
      <c r="A1171" t="s">
        <v>126</v>
      </c>
      <c r="B1171" t="s">
        <v>446</v>
      </c>
      <c r="C1171" t="s">
        <v>447</v>
      </c>
      <c r="D1171" t="s">
        <v>424</v>
      </c>
      <c r="E1171" t="s">
        <v>292</v>
      </c>
      <c r="F1171" s="519"/>
      <c r="G1171" s="519"/>
      <c r="H1171" s="519"/>
      <c r="I1171" s="519"/>
      <c r="J1171" s="519"/>
      <c r="K1171" s="519"/>
      <c r="L1171" s="519"/>
      <c r="M1171" s="519"/>
      <c r="N1171" s="519"/>
    </row>
    <row r="1172" spans="1:15" x14ac:dyDescent="0.35">
      <c r="A1172" t="s">
        <v>126</v>
      </c>
      <c r="B1172" t="s">
        <v>448</v>
      </c>
      <c r="C1172" t="s">
        <v>449</v>
      </c>
      <c r="D1172">
        <v>0</v>
      </c>
      <c r="E1172" t="s">
        <v>292</v>
      </c>
      <c r="F1172" s="613"/>
      <c r="G1172" s="613"/>
      <c r="H1172" s="613"/>
      <c r="I1172" s="613"/>
      <c r="J1172" s="613"/>
      <c r="K1172" s="613"/>
      <c r="L1172" s="613"/>
      <c r="M1172" s="613"/>
      <c r="N1172" s="613"/>
    </row>
    <row r="1173" spans="1:15" x14ac:dyDescent="0.35">
      <c r="A1173" t="s">
        <v>126</v>
      </c>
      <c r="B1173" t="s">
        <v>450</v>
      </c>
      <c r="C1173" t="s">
        <v>451</v>
      </c>
      <c r="D1173" t="s">
        <v>188</v>
      </c>
      <c r="E1173" t="s">
        <v>292</v>
      </c>
      <c r="F1173" s="613"/>
      <c r="G1173" s="613"/>
      <c r="H1173" s="613"/>
      <c r="I1173" s="613"/>
      <c r="J1173" s="613"/>
      <c r="K1173" s="613"/>
      <c r="L1173" s="613"/>
      <c r="M1173" s="613"/>
      <c r="N1173" s="613"/>
    </row>
    <row r="1174" spans="1:15" x14ac:dyDescent="0.35">
      <c r="A1174" t="s">
        <v>126</v>
      </c>
      <c r="B1174" t="s">
        <v>452</v>
      </c>
      <c r="C1174" t="s">
        <v>453</v>
      </c>
      <c r="D1174" t="s">
        <v>188</v>
      </c>
      <c r="E1174" t="s">
        <v>292</v>
      </c>
      <c r="F1174" s="613"/>
      <c r="G1174" s="613"/>
      <c r="H1174" s="613"/>
      <c r="I1174" s="613"/>
      <c r="J1174" s="613"/>
      <c r="K1174" s="613"/>
      <c r="L1174" s="613"/>
      <c r="M1174" s="613"/>
      <c r="N1174" s="613"/>
    </row>
    <row r="1175" spans="1:15" x14ac:dyDescent="0.35">
      <c r="A1175" t="s">
        <v>126</v>
      </c>
      <c r="B1175" t="s">
        <v>454</v>
      </c>
      <c r="C1175" t="s">
        <v>455</v>
      </c>
      <c r="D1175" t="s">
        <v>188</v>
      </c>
      <c r="E1175" t="s">
        <v>292</v>
      </c>
      <c r="F1175" s="519"/>
      <c r="G1175" s="519"/>
      <c r="H1175" s="519"/>
      <c r="I1175" s="519"/>
      <c r="J1175" s="519"/>
      <c r="K1175" s="519"/>
      <c r="L1175" s="519"/>
      <c r="M1175" s="519"/>
      <c r="N1175" s="519"/>
    </row>
    <row r="1176" spans="1:15" x14ac:dyDescent="0.35">
      <c r="A1176" t="s">
        <v>126</v>
      </c>
      <c r="B1176" t="s">
        <v>456</v>
      </c>
      <c r="C1176" t="s">
        <v>457</v>
      </c>
      <c r="D1176" t="s">
        <v>188</v>
      </c>
      <c r="E1176" t="s">
        <v>292</v>
      </c>
      <c r="F1176" s="613"/>
      <c r="G1176" s="613"/>
      <c r="H1176" s="613"/>
      <c r="I1176" s="613"/>
      <c r="J1176" s="613"/>
      <c r="K1176" s="613"/>
      <c r="L1176" s="613"/>
      <c r="M1176" s="613"/>
      <c r="N1176" s="613"/>
    </row>
    <row r="1177" spans="1:15" x14ac:dyDescent="0.35">
      <c r="A1177" t="s">
        <v>126</v>
      </c>
      <c r="B1177" t="s">
        <v>458</v>
      </c>
      <c r="C1177" t="s">
        <v>459</v>
      </c>
      <c r="D1177" t="s">
        <v>172</v>
      </c>
      <c r="E1177" t="s">
        <v>292</v>
      </c>
      <c r="F1177" s="519"/>
      <c r="G1177" s="519"/>
      <c r="H1177" s="519"/>
      <c r="I1177" s="519"/>
      <c r="J1177" s="519"/>
      <c r="K1177" s="519"/>
      <c r="L1177" s="519"/>
      <c r="M1177" s="519"/>
      <c r="N1177" s="519"/>
    </row>
    <row r="1178" spans="1:15" x14ac:dyDescent="0.35">
      <c r="A1178" t="s">
        <v>126</v>
      </c>
      <c r="B1178" t="s">
        <v>460</v>
      </c>
      <c r="C1178" t="s">
        <v>461</v>
      </c>
      <c r="D1178" t="s">
        <v>188</v>
      </c>
      <c r="E1178" t="s">
        <v>292</v>
      </c>
      <c r="F1178" s="613"/>
      <c r="G1178" s="613"/>
      <c r="H1178" s="613"/>
      <c r="I1178" s="613"/>
      <c r="J1178" s="613"/>
      <c r="K1178" s="613"/>
      <c r="L1178" s="613"/>
      <c r="M1178" s="613"/>
      <c r="N1178" s="613"/>
    </row>
    <row r="1179" spans="1:15" x14ac:dyDescent="0.35">
      <c r="A1179" t="s">
        <v>126</v>
      </c>
      <c r="B1179" t="s">
        <v>462</v>
      </c>
      <c r="C1179" t="s">
        <v>463</v>
      </c>
      <c r="D1179" t="s">
        <v>188</v>
      </c>
      <c r="E1179" t="s">
        <v>292</v>
      </c>
      <c r="F1179" s="519"/>
      <c r="G1179" s="519"/>
      <c r="H1179" s="519"/>
      <c r="I1179" s="519"/>
      <c r="J1179" s="519"/>
      <c r="K1179" s="519"/>
      <c r="L1179" s="519"/>
      <c r="M1179" s="519"/>
      <c r="N1179" s="517"/>
      <c r="O1179" s="425"/>
    </row>
    <row r="1180" spans="1:15" x14ac:dyDescent="0.35">
      <c r="A1180" t="s">
        <v>126</v>
      </c>
      <c r="B1180" t="s">
        <v>464</v>
      </c>
      <c r="C1180" t="s">
        <v>465</v>
      </c>
      <c r="D1180" t="s">
        <v>188</v>
      </c>
      <c r="E1180" t="s">
        <v>292</v>
      </c>
      <c r="F1180" s="519"/>
      <c r="G1180" s="519"/>
      <c r="H1180" s="519"/>
      <c r="I1180" s="519"/>
      <c r="J1180" s="519"/>
      <c r="K1180" s="519"/>
      <c r="L1180" s="519"/>
      <c r="M1180" s="519"/>
      <c r="N1180" s="517"/>
      <c r="O1180" s="425"/>
    </row>
    <row r="1181" spans="1:15" x14ac:dyDescent="0.35">
      <c r="A1181" t="s">
        <v>126</v>
      </c>
      <c r="B1181" t="s">
        <v>466</v>
      </c>
      <c r="C1181" t="s">
        <v>467</v>
      </c>
      <c r="D1181" t="s">
        <v>182</v>
      </c>
      <c r="E1181" t="s">
        <v>292</v>
      </c>
      <c r="F1181" s="519"/>
      <c r="G1181" s="519"/>
      <c r="H1181" s="519"/>
      <c r="I1181" s="519"/>
      <c r="J1181" s="519"/>
      <c r="K1181" s="519"/>
      <c r="L1181" s="519"/>
      <c r="M1181" s="519"/>
      <c r="N1181" s="517"/>
      <c r="O1181" s="425"/>
    </row>
    <row r="1182" spans="1:15" x14ac:dyDescent="0.35">
      <c r="A1182" t="s">
        <v>126</v>
      </c>
      <c r="B1182" t="s">
        <v>468</v>
      </c>
      <c r="C1182" t="s">
        <v>469</v>
      </c>
      <c r="D1182" t="s">
        <v>188</v>
      </c>
      <c r="E1182" t="s">
        <v>292</v>
      </c>
      <c r="F1182" s="519"/>
      <c r="G1182" s="519"/>
      <c r="H1182" s="519"/>
      <c r="I1182" s="519"/>
      <c r="J1182" s="519"/>
      <c r="K1182" s="519"/>
      <c r="L1182" s="519"/>
      <c r="M1182" s="519"/>
      <c r="N1182" s="519"/>
    </row>
    <row r="1183" spans="1:15" x14ac:dyDescent="0.35">
      <c r="A1183" t="s">
        <v>126</v>
      </c>
      <c r="B1183" t="s">
        <v>470</v>
      </c>
      <c r="C1183" t="s">
        <v>471</v>
      </c>
      <c r="D1183" t="s">
        <v>182</v>
      </c>
      <c r="E1183" t="s">
        <v>292</v>
      </c>
      <c r="F1183" s="519"/>
      <c r="G1183" s="519"/>
      <c r="H1183" s="519"/>
      <c r="I1183" s="519"/>
      <c r="J1183" s="519"/>
      <c r="K1183" s="519"/>
      <c r="L1183" s="519"/>
      <c r="M1183" s="519"/>
      <c r="N1183" s="517"/>
      <c r="O1183" s="425"/>
    </row>
    <row r="1184" spans="1:15" x14ac:dyDescent="0.35">
      <c r="A1184" t="s">
        <v>126</v>
      </c>
      <c r="B1184" t="s">
        <v>472</v>
      </c>
      <c r="C1184" t="s">
        <v>473</v>
      </c>
      <c r="D1184" t="s">
        <v>188</v>
      </c>
      <c r="E1184" t="s">
        <v>292</v>
      </c>
      <c r="F1184" s="519"/>
      <c r="G1184" s="519"/>
      <c r="H1184" s="519"/>
      <c r="I1184" s="519"/>
      <c r="J1184" s="519"/>
      <c r="K1184" s="519"/>
      <c r="L1184" s="519"/>
      <c r="M1184" s="519"/>
      <c r="N1184" s="519"/>
    </row>
    <row r="1185" spans="1:16" x14ac:dyDescent="0.35">
      <c r="A1185" t="s">
        <v>126</v>
      </c>
      <c r="B1185" t="s">
        <v>474</v>
      </c>
      <c r="C1185" t="s">
        <v>475</v>
      </c>
      <c r="D1185" t="s">
        <v>170</v>
      </c>
      <c r="E1185" t="s">
        <v>292</v>
      </c>
      <c r="F1185" s="519"/>
      <c r="G1185" s="519"/>
      <c r="H1185" s="519"/>
      <c r="I1185" s="519">
        <v>9.6391910000000003</v>
      </c>
      <c r="J1185" s="519"/>
      <c r="K1185" s="519"/>
      <c r="L1185" s="519"/>
      <c r="M1185" s="519"/>
      <c r="N1185" s="517"/>
      <c r="O1185" s="678" t="s">
        <v>684</v>
      </c>
      <c r="P1185" t="s">
        <v>670</v>
      </c>
    </row>
    <row r="1186" spans="1:16" x14ac:dyDescent="0.35">
      <c r="A1186" t="s">
        <v>126</v>
      </c>
      <c r="B1186" t="s">
        <v>476</v>
      </c>
      <c r="C1186" t="s">
        <v>477</v>
      </c>
      <c r="D1186" t="s">
        <v>170</v>
      </c>
      <c r="E1186" t="s">
        <v>292</v>
      </c>
      <c r="F1186" s="519"/>
      <c r="G1186" s="519"/>
      <c r="H1186" s="519"/>
      <c r="I1186" s="519">
        <v>1.3374246435655115</v>
      </c>
      <c r="J1186" s="519"/>
      <c r="K1186" s="519"/>
      <c r="L1186" s="519"/>
      <c r="M1186" s="519"/>
      <c r="N1186" s="517"/>
      <c r="O1186" s="678" t="s">
        <v>684</v>
      </c>
      <c r="P1186" t="s">
        <v>670</v>
      </c>
    </row>
    <row r="1187" spans="1:16" x14ac:dyDescent="0.35">
      <c r="A1187" t="s">
        <v>126</v>
      </c>
      <c r="B1187" t="s">
        <v>478</v>
      </c>
      <c r="C1187" t="s">
        <v>479</v>
      </c>
      <c r="D1187" t="s">
        <v>170</v>
      </c>
      <c r="E1187" t="s">
        <v>292</v>
      </c>
      <c r="F1187" s="519"/>
      <c r="G1187" s="519"/>
      <c r="H1187" s="519"/>
      <c r="I1187" s="519"/>
      <c r="J1187" s="519"/>
      <c r="K1187" s="519"/>
      <c r="L1187" s="519"/>
      <c r="M1187" s="519"/>
      <c r="N1187" s="517"/>
    </row>
    <row r="1188" spans="1:16" x14ac:dyDescent="0.35">
      <c r="A1188" t="s">
        <v>126</v>
      </c>
      <c r="B1188" t="s">
        <v>480</v>
      </c>
      <c r="C1188" t="s">
        <v>481</v>
      </c>
      <c r="D1188" t="s">
        <v>170</v>
      </c>
      <c r="E1188" t="s">
        <v>292</v>
      </c>
      <c r="F1188" s="519"/>
      <c r="G1188" s="519"/>
      <c r="H1188" s="519"/>
      <c r="I1188" s="519"/>
      <c r="J1188" s="519"/>
      <c r="K1188" s="519"/>
      <c r="L1188" s="519"/>
      <c r="M1188" s="519"/>
      <c r="N1188" s="519"/>
    </row>
    <row r="1189" spans="1:16" x14ac:dyDescent="0.35">
      <c r="A1189" t="s">
        <v>126</v>
      </c>
      <c r="B1189" t="s">
        <v>482</v>
      </c>
      <c r="C1189" t="s">
        <v>483</v>
      </c>
      <c r="D1189" t="s">
        <v>170</v>
      </c>
      <c r="E1189" t="s">
        <v>292</v>
      </c>
      <c r="F1189" s="519"/>
      <c r="G1189" s="519"/>
      <c r="H1189" s="519"/>
      <c r="I1189" s="519"/>
      <c r="J1189" s="519"/>
      <c r="K1189" s="519"/>
      <c r="L1189" s="519"/>
      <c r="M1189" s="519"/>
      <c r="N1189" s="517"/>
      <c r="O1189" s="678"/>
    </row>
    <row r="1190" spans="1:16" x14ac:dyDescent="0.35">
      <c r="A1190" t="s">
        <v>126</v>
      </c>
      <c r="B1190" t="s">
        <v>484</v>
      </c>
      <c r="C1190" t="s">
        <v>485</v>
      </c>
      <c r="D1190" t="s">
        <v>170</v>
      </c>
      <c r="E1190" t="s">
        <v>292</v>
      </c>
      <c r="F1190" s="519"/>
      <c r="G1190" s="519"/>
      <c r="H1190" s="519"/>
      <c r="I1190" s="519"/>
      <c r="J1190" s="519"/>
      <c r="K1190" s="519"/>
      <c r="L1190" s="519"/>
      <c r="M1190" s="519"/>
      <c r="N1190" s="519"/>
    </row>
    <row r="1191" spans="1:16" x14ac:dyDescent="0.35">
      <c r="A1191" t="s">
        <v>126</v>
      </c>
      <c r="B1191" t="s">
        <v>486</v>
      </c>
      <c r="C1191" t="s">
        <v>487</v>
      </c>
      <c r="D1191" t="s">
        <v>170</v>
      </c>
      <c r="E1191" t="s">
        <v>292</v>
      </c>
      <c r="F1191" s="519"/>
      <c r="G1191" s="519"/>
      <c r="H1191" s="519"/>
      <c r="I1191" s="519"/>
      <c r="J1191" s="519"/>
      <c r="K1191" s="519"/>
      <c r="L1191" s="519"/>
      <c r="M1191" s="519"/>
      <c r="N1191" s="519"/>
    </row>
    <row r="1192" spans="1:16" x14ac:dyDescent="0.35">
      <c r="A1192" t="s">
        <v>126</v>
      </c>
      <c r="B1192" t="s">
        <v>488</v>
      </c>
      <c r="C1192" t="s">
        <v>489</v>
      </c>
      <c r="D1192" t="s">
        <v>170</v>
      </c>
      <c r="E1192" t="s">
        <v>292</v>
      </c>
      <c r="F1192" s="519"/>
      <c r="G1192" s="519"/>
      <c r="H1192" s="519"/>
      <c r="I1192" s="519">
        <v>-1.8199999999999998</v>
      </c>
      <c r="J1192" s="519"/>
      <c r="K1192" s="519"/>
      <c r="L1192" s="519"/>
      <c r="M1192" s="519"/>
      <c r="N1192" s="517"/>
      <c r="O1192" s="678" t="s">
        <v>684</v>
      </c>
      <c r="P1192" t="s">
        <v>670</v>
      </c>
    </row>
    <row r="1193" spans="1:16" x14ac:dyDescent="0.35">
      <c r="A1193" t="s">
        <v>126</v>
      </c>
      <c r="B1193" t="s">
        <v>490</v>
      </c>
      <c r="C1193" t="s">
        <v>491</v>
      </c>
      <c r="D1193" t="s">
        <v>170</v>
      </c>
      <c r="E1193" t="s">
        <v>292</v>
      </c>
      <c r="F1193" s="519"/>
      <c r="G1193" s="519"/>
      <c r="H1193" s="519"/>
      <c r="I1193" s="519"/>
      <c r="J1193" s="519"/>
      <c r="K1193" s="519"/>
      <c r="L1193" s="519"/>
      <c r="M1193" s="519"/>
      <c r="N1193" s="519"/>
    </row>
    <row r="1194" spans="1:16" x14ac:dyDescent="0.35">
      <c r="A1194" t="s">
        <v>126</v>
      </c>
      <c r="B1194" t="s">
        <v>492</v>
      </c>
      <c r="C1194" t="s">
        <v>493</v>
      </c>
      <c r="D1194" t="s">
        <v>170</v>
      </c>
      <c r="E1194" t="s">
        <v>292</v>
      </c>
      <c r="F1194" s="519"/>
      <c r="G1194" s="519"/>
      <c r="H1194" s="519"/>
      <c r="I1194" s="519"/>
      <c r="J1194" s="519"/>
      <c r="K1194" s="519"/>
      <c r="L1194" s="519"/>
      <c r="M1194" s="519"/>
      <c r="N1194" s="519"/>
    </row>
    <row r="1195" spans="1:16" x14ac:dyDescent="0.35">
      <c r="A1195" t="s">
        <v>126</v>
      </c>
      <c r="B1195" t="s">
        <v>494</v>
      </c>
      <c r="C1195" t="s">
        <v>495</v>
      </c>
      <c r="D1195" t="s">
        <v>170</v>
      </c>
      <c r="E1195" t="s">
        <v>292</v>
      </c>
      <c r="F1195" s="519"/>
      <c r="G1195" s="519"/>
      <c r="H1195" s="519"/>
      <c r="I1195" s="519"/>
      <c r="J1195" s="519"/>
      <c r="K1195" s="519"/>
      <c r="L1195" s="519"/>
      <c r="M1195" s="519"/>
      <c r="N1195" s="519"/>
    </row>
    <row r="1196" spans="1:16" x14ac:dyDescent="0.35">
      <c r="A1196" t="s">
        <v>126</v>
      </c>
      <c r="B1196" t="s">
        <v>496</v>
      </c>
      <c r="C1196" t="s">
        <v>497</v>
      </c>
      <c r="D1196" t="s">
        <v>170</v>
      </c>
      <c r="E1196" t="s">
        <v>292</v>
      </c>
      <c r="F1196" s="519"/>
      <c r="G1196" s="519"/>
      <c r="H1196" s="519"/>
      <c r="I1196" s="519"/>
      <c r="J1196" s="519"/>
      <c r="K1196" s="519"/>
      <c r="L1196" s="519"/>
      <c r="M1196" s="519"/>
      <c r="N1196" s="519"/>
    </row>
    <row r="1197" spans="1:16" x14ac:dyDescent="0.35">
      <c r="A1197" t="s">
        <v>126</v>
      </c>
      <c r="B1197" t="s">
        <v>498</v>
      </c>
      <c r="C1197" t="s">
        <v>499</v>
      </c>
      <c r="D1197" t="s">
        <v>170</v>
      </c>
      <c r="E1197" t="s">
        <v>292</v>
      </c>
      <c r="F1197" s="519"/>
      <c r="G1197" s="519"/>
      <c r="H1197" s="519"/>
      <c r="I1197" s="519"/>
      <c r="J1197" s="519"/>
      <c r="K1197" s="519"/>
      <c r="L1197" s="519"/>
      <c r="M1197" s="519"/>
      <c r="N1197" s="519"/>
    </row>
    <row r="1198" spans="1:16" x14ac:dyDescent="0.35">
      <c r="A1198" t="s">
        <v>126</v>
      </c>
      <c r="B1198" t="s">
        <v>500</v>
      </c>
      <c r="C1198" t="s">
        <v>501</v>
      </c>
      <c r="D1198" t="s">
        <v>170</v>
      </c>
      <c r="E1198" t="s">
        <v>292</v>
      </c>
      <c r="F1198" s="519"/>
      <c r="G1198" s="519"/>
      <c r="H1198" s="519"/>
      <c r="I1198" s="519"/>
      <c r="J1198" s="519"/>
      <c r="K1198" s="519"/>
      <c r="L1198" s="519"/>
      <c r="M1198" s="519"/>
      <c r="N1198" s="519"/>
    </row>
    <row r="1199" spans="1:16" x14ac:dyDescent="0.35">
      <c r="A1199" t="s">
        <v>126</v>
      </c>
      <c r="B1199" t="s">
        <v>502</v>
      </c>
      <c r="C1199" t="s">
        <v>503</v>
      </c>
      <c r="D1199" t="s">
        <v>170</v>
      </c>
      <c r="E1199" t="s">
        <v>292</v>
      </c>
      <c r="F1199" s="519"/>
      <c r="G1199" s="519"/>
      <c r="H1199" s="519"/>
      <c r="I1199" s="519"/>
      <c r="J1199" s="519"/>
      <c r="K1199" s="519"/>
      <c r="L1199" s="519"/>
      <c r="M1199" s="519"/>
      <c r="N1199" s="519"/>
    </row>
    <row r="1200" spans="1:16" x14ac:dyDescent="0.35">
      <c r="A1200" t="s">
        <v>126</v>
      </c>
      <c r="B1200" t="s">
        <v>504</v>
      </c>
      <c r="C1200" t="s">
        <v>505</v>
      </c>
      <c r="D1200" t="s">
        <v>170</v>
      </c>
      <c r="E1200" t="s">
        <v>292</v>
      </c>
      <c r="F1200" s="519"/>
      <c r="G1200" s="519"/>
      <c r="H1200" s="519"/>
      <c r="I1200" s="519"/>
      <c r="J1200" s="519"/>
      <c r="K1200" s="519"/>
      <c r="L1200" s="519"/>
      <c r="M1200" s="519"/>
      <c r="N1200" s="519"/>
    </row>
    <row r="1201" spans="1:14" x14ac:dyDescent="0.35">
      <c r="A1201" t="s">
        <v>126</v>
      </c>
      <c r="B1201" t="s">
        <v>506</v>
      </c>
      <c r="C1201" t="s">
        <v>507</v>
      </c>
      <c r="D1201" t="s">
        <v>170</v>
      </c>
      <c r="E1201" t="s">
        <v>292</v>
      </c>
      <c r="F1201" s="519"/>
      <c r="G1201" s="519"/>
      <c r="H1201" s="519"/>
      <c r="I1201" s="519"/>
      <c r="J1201" s="519"/>
      <c r="K1201" s="519"/>
      <c r="L1201" s="519"/>
      <c r="M1201" s="519"/>
      <c r="N1201" s="519"/>
    </row>
    <row r="1202" spans="1:14" x14ac:dyDescent="0.35">
      <c r="A1202" t="s">
        <v>126</v>
      </c>
      <c r="B1202" t="s">
        <v>508</v>
      </c>
      <c r="C1202" t="s">
        <v>509</v>
      </c>
      <c r="D1202" t="s">
        <v>170</v>
      </c>
      <c r="E1202" t="s">
        <v>292</v>
      </c>
      <c r="F1202" s="519"/>
      <c r="G1202" s="519"/>
      <c r="H1202" s="519"/>
      <c r="I1202" s="519"/>
      <c r="J1202" s="519"/>
      <c r="K1202" s="519"/>
      <c r="L1202" s="519"/>
      <c r="M1202" s="519"/>
      <c r="N1202" s="519"/>
    </row>
    <row r="1203" spans="1:14" x14ac:dyDescent="0.35">
      <c r="A1203" t="s">
        <v>126</v>
      </c>
      <c r="B1203" t="s">
        <v>510</v>
      </c>
      <c r="C1203" t="s">
        <v>511</v>
      </c>
      <c r="D1203" t="s">
        <v>170</v>
      </c>
      <c r="E1203" t="s">
        <v>292</v>
      </c>
      <c r="F1203" s="519"/>
      <c r="G1203" s="519"/>
      <c r="H1203" s="519"/>
      <c r="I1203" s="519"/>
      <c r="J1203" s="519"/>
      <c r="K1203" s="519"/>
      <c r="L1203" s="519"/>
      <c r="M1203" s="519"/>
      <c r="N1203" s="519"/>
    </row>
    <row r="1204" spans="1:14" x14ac:dyDescent="0.35">
      <c r="A1204" t="s">
        <v>126</v>
      </c>
      <c r="B1204" t="s">
        <v>512</v>
      </c>
      <c r="C1204" t="s">
        <v>513</v>
      </c>
      <c r="D1204" t="s">
        <v>170</v>
      </c>
      <c r="E1204" t="s">
        <v>292</v>
      </c>
      <c r="F1204" s="519"/>
      <c r="G1204" s="519"/>
      <c r="H1204" s="519"/>
      <c r="I1204" s="519"/>
      <c r="J1204" s="519"/>
      <c r="K1204" s="519"/>
      <c r="L1204" s="519"/>
      <c r="M1204" s="519"/>
      <c r="N1204" s="519"/>
    </row>
    <row r="1205" spans="1:14" x14ac:dyDescent="0.35">
      <c r="A1205" t="s">
        <v>126</v>
      </c>
      <c r="B1205" t="s">
        <v>514</v>
      </c>
      <c r="C1205" t="s">
        <v>515</v>
      </c>
      <c r="D1205" t="s">
        <v>170</v>
      </c>
      <c r="E1205" t="s">
        <v>292</v>
      </c>
      <c r="F1205" s="519"/>
      <c r="G1205" s="519"/>
      <c r="H1205" s="519"/>
      <c r="I1205" s="519"/>
      <c r="J1205" s="519"/>
      <c r="K1205" s="519"/>
      <c r="L1205" s="519"/>
      <c r="M1205" s="519"/>
      <c r="N1205" s="519"/>
    </row>
    <row r="1206" spans="1:14" x14ac:dyDescent="0.35">
      <c r="A1206" t="s">
        <v>126</v>
      </c>
      <c r="B1206" t="s">
        <v>516</v>
      </c>
      <c r="C1206" t="s">
        <v>517</v>
      </c>
      <c r="D1206" t="s">
        <v>170</v>
      </c>
      <c r="E1206" t="s">
        <v>292</v>
      </c>
      <c r="F1206" s="519"/>
      <c r="G1206" s="519"/>
      <c r="H1206" s="519"/>
      <c r="I1206" s="519"/>
      <c r="J1206" s="519"/>
      <c r="K1206" s="519"/>
      <c r="L1206" s="519"/>
      <c r="M1206" s="519"/>
      <c r="N1206" s="519"/>
    </row>
    <row r="1207" spans="1:14" x14ac:dyDescent="0.35">
      <c r="A1207" t="s">
        <v>126</v>
      </c>
      <c r="B1207" t="s">
        <v>518</v>
      </c>
      <c r="C1207" t="s">
        <v>519</v>
      </c>
      <c r="D1207" t="s">
        <v>170</v>
      </c>
      <c r="E1207" t="s">
        <v>292</v>
      </c>
      <c r="F1207" s="519"/>
      <c r="G1207" s="519"/>
      <c r="H1207" s="519"/>
      <c r="I1207" s="519"/>
      <c r="J1207" s="519"/>
      <c r="K1207" s="519"/>
      <c r="L1207" s="519"/>
      <c r="M1207" s="519"/>
      <c r="N1207" s="519"/>
    </row>
    <row r="1208" spans="1:14" x14ac:dyDescent="0.35">
      <c r="A1208" t="s">
        <v>126</v>
      </c>
      <c r="B1208" t="s">
        <v>520</v>
      </c>
      <c r="C1208" t="s">
        <v>521</v>
      </c>
      <c r="D1208" t="s">
        <v>170</v>
      </c>
      <c r="E1208" t="s">
        <v>292</v>
      </c>
      <c r="F1208" s="519"/>
      <c r="G1208" s="519"/>
      <c r="H1208" s="519"/>
      <c r="I1208" s="519"/>
      <c r="J1208" s="519"/>
      <c r="K1208" s="519"/>
      <c r="L1208" s="519"/>
      <c r="M1208" s="519"/>
      <c r="N1208" s="519"/>
    </row>
    <row r="1209" spans="1:14" x14ac:dyDescent="0.35">
      <c r="A1209" t="s">
        <v>126</v>
      </c>
      <c r="B1209" t="s">
        <v>522</v>
      </c>
      <c r="C1209" t="s">
        <v>523</v>
      </c>
      <c r="D1209" t="s">
        <v>170</v>
      </c>
      <c r="E1209" t="s">
        <v>292</v>
      </c>
      <c r="F1209" s="519"/>
      <c r="G1209" s="519"/>
      <c r="H1209" s="519"/>
      <c r="I1209" s="519"/>
      <c r="J1209" s="519"/>
      <c r="K1209" s="519"/>
      <c r="L1209" s="519"/>
      <c r="M1209" s="519"/>
      <c r="N1209" s="519"/>
    </row>
    <row r="1210" spans="1:14" x14ac:dyDescent="0.35">
      <c r="A1210" t="s">
        <v>126</v>
      </c>
      <c r="B1210" t="s">
        <v>524</v>
      </c>
      <c r="C1210" t="s">
        <v>525</v>
      </c>
      <c r="D1210" t="s">
        <v>170</v>
      </c>
      <c r="E1210" t="s">
        <v>292</v>
      </c>
      <c r="F1210" s="519"/>
      <c r="G1210" s="519"/>
      <c r="H1210" s="519"/>
      <c r="I1210" s="519"/>
      <c r="J1210" s="519"/>
      <c r="K1210" s="519"/>
      <c r="L1210" s="519"/>
      <c r="M1210" s="519"/>
      <c r="N1210" s="519"/>
    </row>
    <row r="1211" spans="1:14" x14ac:dyDescent="0.35">
      <c r="A1211" t="s">
        <v>126</v>
      </c>
      <c r="B1211" t="s">
        <v>526</v>
      </c>
      <c r="C1211" t="s">
        <v>527</v>
      </c>
      <c r="D1211" t="s">
        <v>170</v>
      </c>
      <c r="E1211" t="s">
        <v>292</v>
      </c>
      <c r="F1211" s="519"/>
      <c r="G1211" s="519"/>
      <c r="H1211" s="519"/>
      <c r="I1211" s="519"/>
      <c r="J1211" s="519"/>
      <c r="K1211" s="519"/>
      <c r="L1211" s="519"/>
      <c r="M1211" s="519"/>
      <c r="N1211" s="519"/>
    </row>
    <row r="1212" spans="1:14" x14ac:dyDescent="0.35">
      <c r="A1212" t="s">
        <v>126</v>
      </c>
      <c r="B1212" t="s">
        <v>528</v>
      </c>
      <c r="C1212" t="s">
        <v>529</v>
      </c>
      <c r="D1212" t="s">
        <v>170</v>
      </c>
      <c r="E1212" t="s">
        <v>292</v>
      </c>
      <c r="F1212" s="519"/>
      <c r="G1212" s="519"/>
      <c r="H1212" s="519"/>
      <c r="I1212" s="519"/>
      <c r="J1212" s="519"/>
      <c r="K1212" s="519"/>
      <c r="L1212" s="519"/>
      <c r="M1212" s="519"/>
      <c r="N1212" s="519"/>
    </row>
    <row r="1213" spans="1:14" x14ac:dyDescent="0.35">
      <c r="A1213" t="s">
        <v>126</v>
      </c>
      <c r="B1213" t="s">
        <v>530</v>
      </c>
      <c r="C1213" t="s">
        <v>531</v>
      </c>
      <c r="D1213" t="s">
        <v>170</v>
      </c>
      <c r="E1213" t="s">
        <v>292</v>
      </c>
      <c r="F1213" s="519"/>
      <c r="G1213" s="519"/>
      <c r="H1213" s="519"/>
      <c r="I1213" s="519"/>
      <c r="J1213" s="519"/>
      <c r="K1213" s="519"/>
      <c r="L1213" s="519"/>
      <c r="M1213" s="519"/>
      <c r="N1213" s="519"/>
    </row>
    <row r="1214" spans="1:14" x14ac:dyDescent="0.35">
      <c r="A1214" t="s">
        <v>126</v>
      </c>
      <c r="B1214" t="s">
        <v>532</v>
      </c>
      <c r="C1214" t="s">
        <v>533</v>
      </c>
      <c r="D1214" t="s">
        <v>170</v>
      </c>
      <c r="E1214" t="s">
        <v>292</v>
      </c>
      <c r="F1214" s="519"/>
      <c r="G1214" s="519"/>
      <c r="H1214" s="519"/>
      <c r="I1214" s="519"/>
      <c r="J1214" s="519"/>
      <c r="K1214" s="519"/>
      <c r="L1214" s="519"/>
      <c r="M1214" s="519"/>
      <c r="N1214" s="519"/>
    </row>
    <row r="1215" spans="1:14" x14ac:dyDescent="0.35">
      <c r="A1215" t="s">
        <v>126</v>
      </c>
      <c r="B1215" t="s">
        <v>534</v>
      </c>
      <c r="C1215" t="s">
        <v>535</v>
      </c>
      <c r="D1215" t="s">
        <v>170</v>
      </c>
      <c r="E1215" t="s">
        <v>292</v>
      </c>
      <c r="F1215" s="519"/>
      <c r="G1215" s="519"/>
      <c r="H1215" s="519"/>
      <c r="I1215" s="519"/>
      <c r="J1215" s="519"/>
      <c r="K1215" s="519"/>
      <c r="L1215" s="519"/>
      <c r="M1215" s="519"/>
      <c r="N1215" s="519"/>
    </row>
    <row r="1216" spans="1:14" x14ac:dyDescent="0.35">
      <c r="A1216" t="s">
        <v>126</v>
      </c>
      <c r="B1216" t="s">
        <v>536</v>
      </c>
      <c r="C1216" t="s">
        <v>537</v>
      </c>
      <c r="D1216" t="s">
        <v>170</v>
      </c>
      <c r="E1216" t="s">
        <v>292</v>
      </c>
      <c r="F1216" s="519"/>
      <c r="G1216" s="519"/>
      <c r="H1216" s="519"/>
      <c r="I1216" s="519"/>
      <c r="J1216" s="519"/>
      <c r="K1216" s="519"/>
      <c r="L1216" s="519"/>
      <c r="M1216" s="519"/>
      <c r="N1216" s="519"/>
    </row>
    <row r="1217" spans="1:14" x14ac:dyDescent="0.35">
      <c r="A1217" t="s">
        <v>126</v>
      </c>
      <c r="B1217" t="s">
        <v>538</v>
      </c>
      <c r="C1217" t="s">
        <v>539</v>
      </c>
      <c r="D1217" t="s">
        <v>170</v>
      </c>
      <c r="E1217" t="s">
        <v>292</v>
      </c>
    </row>
    <row r="1218" spans="1:14" x14ac:dyDescent="0.35">
      <c r="A1218" t="s">
        <v>126</v>
      </c>
      <c r="B1218" t="s">
        <v>540</v>
      </c>
      <c r="C1218" t="s">
        <v>541</v>
      </c>
      <c r="D1218" t="s">
        <v>170</v>
      </c>
      <c r="E1218" t="s">
        <v>292</v>
      </c>
      <c r="F1218" s="519"/>
      <c r="G1218" s="519"/>
      <c r="H1218" s="519"/>
      <c r="I1218" s="519"/>
      <c r="J1218" s="519"/>
      <c r="K1218" s="519"/>
      <c r="L1218" s="519"/>
      <c r="M1218" s="519"/>
      <c r="N1218" s="519"/>
    </row>
    <row r="1219" spans="1:14" x14ac:dyDescent="0.35">
      <c r="A1219" t="s">
        <v>126</v>
      </c>
      <c r="B1219" t="s">
        <v>542</v>
      </c>
      <c r="C1219" t="s">
        <v>543</v>
      </c>
      <c r="D1219" t="s">
        <v>170</v>
      </c>
      <c r="E1219" t="s">
        <v>292</v>
      </c>
      <c r="F1219" s="519"/>
      <c r="G1219" s="519"/>
      <c r="H1219" s="519"/>
      <c r="I1219" s="519"/>
      <c r="J1219" s="519"/>
      <c r="K1219" s="519"/>
      <c r="L1219" s="519"/>
      <c r="M1219" s="519"/>
      <c r="N1219" s="519"/>
    </row>
    <row r="1220" spans="1:14" x14ac:dyDescent="0.35">
      <c r="A1220" t="s">
        <v>126</v>
      </c>
      <c r="B1220" t="s">
        <v>544</v>
      </c>
      <c r="C1220" t="s">
        <v>545</v>
      </c>
      <c r="D1220" t="s">
        <v>170</v>
      </c>
      <c r="E1220" t="s">
        <v>292</v>
      </c>
      <c r="F1220" s="519"/>
      <c r="G1220" s="519"/>
      <c r="H1220" s="519"/>
      <c r="I1220" s="519"/>
      <c r="J1220" s="519"/>
      <c r="K1220" s="519"/>
      <c r="L1220" s="519"/>
      <c r="M1220" s="519"/>
      <c r="N1220" s="519"/>
    </row>
    <row r="1221" spans="1:14" x14ac:dyDescent="0.35">
      <c r="A1221" t="s">
        <v>126</v>
      </c>
      <c r="B1221" t="s">
        <v>546</v>
      </c>
      <c r="C1221" t="s">
        <v>547</v>
      </c>
      <c r="D1221" t="s">
        <v>170</v>
      </c>
      <c r="E1221" t="s">
        <v>292</v>
      </c>
      <c r="F1221" s="519"/>
      <c r="G1221" s="519"/>
      <c r="H1221" s="519"/>
      <c r="I1221" s="519"/>
      <c r="J1221" s="519"/>
      <c r="K1221" s="519"/>
      <c r="L1221" s="519"/>
      <c r="M1221" s="519"/>
      <c r="N1221" s="519"/>
    </row>
    <row r="1222" spans="1:14" x14ac:dyDescent="0.35">
      <c r="A1222" t="s">
        <v>126</v>
      </c>
      <c r="B1222" t="s">
        <v>548</v>
      </c>
      <c r="C1222" t="s">
        <v>549</v>
      </c>
      <c r="D1222" t="s">
        <v>170</v>
      </c>
      <c r="E1222" t="s">
        <v>292</v>
      </c>
      <c r="F1222" s="519"/>
      <c r="G1222" s="519"/>
      <c r="H1222" s="519"/>
      <c r="I1222" s="519"/>
      <c r="J1222" s="519"/>
      <c r="K1222" s="519"/>
      <c r="L1222" s="519"/>
      <c r="M1222" s="519"/>
      <c r="N1222" s="519"/>
    </row>
    <row r="1223" spans="1:14" x14ac:dyDescent="0.35">
      <c r="A1223" t="s">
        <v>126</v>
      </c>
      <c r="B1223" t="s">
        <v>550</v>
      </c>
      <c r="C1223" t="s">
        <v>551</v>
      </c>
      <c r="D1223" t="s">
        <v>170</v>
      </c>
      <c r="E1223" t="s">
        <v>292</v>
      </c>
    </row>
    <row r="1224" spans="1:14" x14ac:dyDescent="0.35">
      <c r="A1224" t="s">
        <v>126</v>
      </c>
      <c r="B1224" t="s">
        <v>552</v>
      </c>
      <c r="C1224" t="s">
        <v>553</v>
      </c>
      <c r="D1224" t="s">
        <v>170</v>
      </c>
      <c r="E1224" t="s">
        <v>292</v>
      </c>
      <c r="F1224" s="519"/>
      <c r="G1224" s="519"/>
      <c r="H1224" s="519"/>
      <c r="I1224" s="519"/>
      <c r="J1224" s="519"/>
      <c r="K1224" s="519"/>
      <c r="L1224" s="519"/>
      <c r="M1224" s="519"/>
      <c r="N1224" s="519"/>
    </row>
    <row r="1225" spans="1:14" x14ac:dyDescent="0.35">
      <c r="A1225" t="s">
        <v>126</v>
      </c>
      <c r="B1225" t="s">
        <v>554</v>
      </c>
      <c r="C1225" t="s">
        <v>555</v>
      </c>
      <c r="D1225" t="s">
        <v>170</v>
      </c>
      <c r="E1225" t="s">
        <v>292</v>
      </c>
      <c r="F1225" s="519"/>
      <c r="G1225" s="519"/>
      <c r="H1225" s="519"/>
      <c r="I1225" s="519"/>
      <c r="J1225" s="519"/>
      <c r="K1225" s="519"/>
      <c r="L1225" s="519"/>
      <c r="M1225" s="519"/>
      <c r="N1225" s="519"/>
    </row>
    <row r="1226" spans="1:14" x14ac:dyDescent="0.35">
      <c r="A1226" t="s">
        <v>126</v>
      </c>
      <c r="B1226" t="s">
        <v>556</v>
      </c>
      <c r="C1226" t="s">
        <v>557</v>
      </c>
      <c r="D1226" t="s">
        <v>170</v>
      </c>
      <c r="E1226" t="s">
        <v>292</v>
      </c>
      <c r="F1226" s="519"/>
      <c r="G1226" s="519"/>
      <c r="H1226" s="519"/>
      <c r="I1226" s="519"/>
      <c r="J1226" s="519"/>
      <c r="K1226" s="519"/>
      <c r="L1226" s="519"/>
      <c r="M1226" s="519"/>
      <c r="N1226" s="519"/>
    </row>
    <row r="1227" spans="1:14" x14ac:dyDescent="0.35">
      <c r="A1227" t="s">
        <v>126</v>
      </c>
      <c r="B1227" t="s">
        <v>558</v>
      </c>
      <c r="C1227" t="s">
        <v>559</v>
      </c>
      <c r="D1227" t="s">
        <v>170</v>
      </c>
      <c r="E1227" t="s">
        <v>292</v>
      </c>
      <c r="F1227" s="519"/>
      <c r="G1227" s="519"/>
      <c r="H1227" s="519"/>
      <c r="I1227" s="519"/>
      <c r="J1227" s="519"/>
      <c r="K1227" s="519"/>
      <c r="L1227" s="519"/>
      <c r="M1227" s="519"/>
      <c r="N1227" s="519"/>
    </row>
    <row r="1228" spans="1:14" x14ac:dyDescent="0.35">
      <c r="A1228" t="s">
        <v>126</v>
      </c>
      <c r="B1228" t="s">
        <v>560</v>
      </c>
      <c r="C1228" t="s">
        <v>561</v>
      </c>
      <c r="D1228" t="s">
        <v>170</v>
      </c>
      <c r="E1228" t="s">
        <v>292</v>
      </c>
      <c r="F1228" s="519"/>
      <c r="G1228" s="519"/>
      <c r="H1228" s="519"/>
      <c r="I1228" s="519"/>
      <c r="J1228" s="519"/>
      <c r="K1228" s="519"/>
      <c r="L1228" s="519"/>
      <c r="M1228" s="519"/>
      <c r="N1228" s="519"/>
    </row>
    <row r="1229" spans="1:14" x14ac:dyDescent="0.35">
      <c r="A1229" t="s">
        <v>126</v>
      </c>
      <c r="B1229" t="s">
        <v>562</v>
      </c>
      <c r="C1229" t="s">
        <v>563</v>
      </c>
      <c r="D1229" t="s">
        <v>170</v>
      </c>
      <c r="E1229" t="s">
        <v>292</v>
      </c>
    </row>
    <row r="1230" spans="1:14" x14ac:dyDescent="0.35">
      <c r="A1230" t="s">
        <v>126</v>
      </c>
      <c r="B1230" t="s">
        <v>564</v>
      </c>
      <c r="C1230" t="s">
        <v>565</v>
      </c>
      <c r="D1230" t="s">
        <v>170</v>
      </c>
      <c r="E1230" t="s">
        <v>292</v>
      </c>
      <c r="F1230" s="519"/>
      <c r="G1230" s="519"/>
      <c r="H1230" s="519"/>
      <c r="I1230" s="519"/>
      <c r="J1230" s="519"/>
      <c r="K1230" s="519"/>
      <c r="L1230" s="519"/>
      <c r="M1230" s="519"/>
      <c r="N1230" s="519"/>
    </row>
    <row r="1231" spans="1:14" x14ac:dyDescent="0.35">
      <c r="A1231" t="s">
        <v>126</v>
      </c>
      <c r="B1231" t="s">
        <v>566</v>
      </c>
      <c r="C1231" t="s">
        <v>567</v>
      </c>
      <c r="D1231" t="s">
        <v>170</v>
      </c>
      <c r="E1231" t="s">
        <v>292</v>
      </c>
      <c r="F1231" s="519"/>
      <c r="G1231" s="519"/>
      <c r="H1231" s="519"/>
      <c r="I1231" s="519"/>
      <c r="J1231" s="519"/>
      <c r="K1231" s="519"/>
      <c r="L1231" s="519"/>
      <c r="M1231" s="519"/>
      <c r="N1231" s="519"/>
    </row>
    <row r="1232" spans="1:14" x14ac:dyDescent="0.35">
      <c r="A1232" t="s">
        <v>126</v>
      </c>
      <c r="B1232" t="s">
        <v>568</v>
      </c>
      <c r="C1232" t="s">
        <v>569</v>
      </c>
      <c r="D1232" t="s">
        <v>170</v>
      </c>
      <c r="E1232" t="s">
        <v>292</v>
      </c>
      <c r="F1232" s="519"/>
      <c r="G1232" s="519"/>
      <c r="H1232" s="519"/>
      <c r="I1232" s="519"/>
      <c r="J1232" s="519"/>
      <c r="K1232" s="519"/>
      <c r="L1232" s="519"/>
      <c r="M1232" s="519"/>
      <c r="N1232" s="519"/>
    </row>
    <row r="1233" spans="1:14" x14ac:dyDescent="0.35">
      <c r="A1233" t="s">
        <v>126</v>
      </c>
      <c r="B1233" t="s">
        <v>570</v>
      </c>
      <c r="C1233" t="s">
        <v>571</v>
      </c>
      <c r="D1233" t="s">
        <v>170</v>
      </c>
      <c r="E1233" t="s">
        <v>292</v>
      </c>
      <c r="F1233" s="519"/>
      <c r="G1233" s="519"/>
      <c r="H1233" s="519"/>
      <c r="I1233" s="519"/>
      <c r="J1233" s="519"/>
      <c r="K1233" s="519"/>
      <c r="L1233" s="519"/>
      <c r="M1233" s="519"/>
      <c r="N1233" s="519"/>
    </row>
    <row r="1234" spans="1:14" x14ac:dyDescent="0.35">
      <c r="A1234" t="s">
        <v>126</v>
      </c>
      <c r="B1234" t="s">
        <v>572</v>
      </c>
      <c r="C1234" t="s">
        <v>573</v>
      </c>
      <c r="D1234" t="s">
        <v>170</v>
      </c>
      <c r="E1234" t="s">
        <v>292</v>
      </c>
      <c r="F1234" s="519"/>
      <c r="G1234" s="519"/>
      <c r="H1234" s="519"/>
      <c r="I1234" s="519"/>
      <c r="J1234" s="519"/>
      <c r="K1234" s="519"/>
      <c r="L1234" s="519"/>
      <c r="M1234" s="519"/>
      <c r="N1234" s="519"/>
    </row>
    <row r="1235" spans="1:14" x14ac:dyDescent="0.35">
      <c r="A1235" t="s">
        <v>126</v>
      </c>
      <c r="B1235" t="s">
        <v>574</v>
      </c>
      <c r="C1235" t="s">
        <v>575</v>
      </c>
      <c r="D1235" t="s">
        <v>170</v>
      </c>
      <c r="E1235" t="s">
        <v>292</v>
      </c>
      <c r="F1235" s="519"/>
      <c r="G1235" s="519"/>
      <c r="H1235" s="519"/>
      <c r="I1235" s="519"/>
      <c r="J1235" s="519"/>
      <c r="K1235" s="519"/>
      <c r="L1235" s="519"/>
      <c r="M1235" s="519"/>
      <c r="N1235" s="519"/>
    </row>
    <row r="1236" spans="1:14" x14ac:dyDescent="0.35">
      <c r="A1236" t="s">
        <v>126</v>
      </c>
      <c r="B1236" t="s">
        <v>576</v>
      </c>
      <c r="C1236" t="s">
        <v>577</v>
      </c>
      <c r="D1236" t="s">
        <v>170</v>
      </c>
      <c r="E1236" t="s">
        <v>292</v>
      </c>
      <c r="F1236" s="519"/>
      <c r="G1236" s="519"/>
      <c r="H1236" s="519"/>
      <c r="I1236" s="519"/>
      <c r="J1236" s="519"/>
      <c r="K1236" s="519"/>
      <c r="L1236" s="519"/>
      <c r="M1236" s="519"/>
      <c r="N1236" s="519"/>
    </row>
    <row r="1237" spans="1:14" x14ac:dyDescent="0.35">
      <c r="A1237" t="s">
        <v>126</v>
      </c>
      <c r="B1237" t="s">
        <v>578</v>
      </c>
      <c r="C1237" t="s">
        <v>579</v>
      </c>
      <c r="D1237" t="s">
        <v>170</v>
      </c>
      <c r="E1237" t="s">
        <v>292</v>
      </c>
      <c r="F1237" s="519"/>
      <c r="G1237" s="519"/>
      <c r="H1237" s="519"/>
      <c r="I1237" s="519"/>
      <c r="J1237" s="519"/>
      <c r="K1237" s="519"/>
      <c r="L1237" s="519"/>
      <c r="M1237" s="519"/>
      <c r="N1237" s="519"/>
    </row>
    <row r="1238" spans="1:14" x14ac:dyDescent="0.35">
      <c r="A1238" t="s">
        <v>126</v>
      </c>
      <c r="B1238" t="s">
        <v>580</v>
      </c>
      <c r="C1238" t="s">
        <v>581</v>
      </c>
      <c r="D1238" t="s">
        <v>170</v>
      </c>
      <c r="E1238" t="s">
        <v>292</v>
      </c>
    </row>
    <row r="1239" spans="1:14" x14ac:dyDescent="0.35">
      <c r="A1239" t="s">
        <v>126</v>
      </c>
      <c r="B1239" t="s">
        <v>582</v>
      </c>
      <c r="C1239" t="s">
        <v>583</v>
      </c>
      <c r="D1239" t="s">
        <v>170</v>
      </c>
      <c r="E1239" t="s">
        <v>292</v>
      </c>
    </row>
    <row r="1240" spans="1:14" x14ac:dyDescent="0.35">
      <c r="A1240" t="s">
        <v>126</v>
      </c>
      <c r="B1240" t="s">
        <v>584</v>
      </c>
      <c r="C1240" t="s">
        <v>585</v>
      </c>
      <c r="D1240" t="s">
        <v>170</v>
      </c>
      <c r="E1240" t="s">
        <v>292</v>
      </c>
      <c r="F1240" s="519"/>
      <c r="G1240" s="519"/>
      <c r="H1240" s="519"/>
      <c r="I1240" s="519"/>
      <c r="J1240" s="519"/>
      <c r="K1240" s="519"/>
      <c r="L1240" s="519"/>
      <c r="M1240" s="519"/>
      <c r="N1240" s="519"/>
    </row>
    <row r="1241" spans="1:14" x14ac:dyDescent="0.35">
      <c r="A1241" t="s">
        <v>126</v>
      </c>
      <c r="B1241" t="s">
        <v>586</v>
      </c>
      <c r="C1241" t="s">
        <v>587</v>
      </c>
      <c r="D1241" t="s">
        <v>170</v>
      </c>
      <c r="E1241" t="s">
        <v>292</v>
      </c>
      <c r="F1241" s="519"/>
      <c r="G1241" s="519"/>
      <c r="H1241" s="519"/>
      <c r="I1241" s="519"/>
      <c r="J1241" s="519"/>
      <c r="K1241" s="519"/>
      <c r="L1241" s="519"/>
      <c r="M1241" s="519"/>
      <c r="N1241" s="519"/>
    </row>
    <row r="1242" spans="1:14" x14ac:dyDescent="0.35">
      <c r="A1242" t="s">
        <v>126</v>
      </c>
      <c r="B1242" t="s">
        <v>588</v>
      </c>
      <c r="C1242" t="s">
        <v>589</v>
      </c>
      <c r="D1242" t="s">
        <v>170</v>
      </c>
      <c r="E1242" t="s">
        <v>292</v>
      </c>
      <c r="F1242" s="519"/>
      <c r="G1242" s="519"/>
      <c r="H1242" s="519"/>
      <c r="I1242" s="519"/>
      <c r="J1242" s="519"/>
      <c r="K1242" s="519"/>
      <c r="L1242" s="519"/>
      <c r="M1242" s="519"/>
      <c r="N1242" s="519"/>
    </row>
    <row r="1243" spans="1:14" x14ac:dyDescent="0.35">
      <c r="A1243" t="s">
        <v>126</v>
      </c>
      <c r="B1243" t="s">
        <v>590</v>
      </c>
      <c r="C1243" t="s">
        <v>591</v>
      </c>
      <c r="D1243" t="s">
        <v>170</v>
      </c>
      <c r="E1243" t="s">
        <v>292</v>
      </c>
      <c r="F1243" s="519"/>
      <c r="G1243" s="519"/>
      <c r="H1243" s="519"/>
      <c r="I1243" s="519"/>
      <c r="J1243" s="519"/>
      <c r="K1243" s="519"/>
      <c r="L1243" s="519"/>
      <c r="M1243" s="519"/>
      <c r="N1243" s="519"/>
    </row>
    <row r="1244" spans="1:14" x14ac:dyDescent="0.35">
      <c r="A1244" t="s">
        <v>126</v>
      </c>
      <c r="B1244" t="s">
        <v>592</v>
      </c>
      <c r="C1244" t="s">
        <v>593</v>
      </c>
      <c r="D1244" t="s">
        <v>170</v>
      </c>
      <c r="E1244" t="s">
        <v>292</v>
      </c>
      <c r="F1244" s="519"/>
      <c r="G1244" s="519"/>
      <c r="H1244" s="519"/>
      <c r="I1244" s="519"/>
      <c r="J1244" s="519"/>
      <c r="K1244" s="519"/>
      <c r="L1244" s="519"/>
      <c r="M1244" s="519"/>
      <c r="N1244" s="519"/>
    </row>
    <row r="1245" spans="1:14" x14ac:dyDescent="0.35">
      <c r="A1245" t="s">
        <v>126</v>
      </c>
      <c r="B1245" t="s">
        <v>594</v>
      </c>
      <c r="C1245" t="s">
        <v>595</v>
      </c>
      <c r="D1245" t="s">
        <v>170</v>
      </c>
      <c r="E1245" t="s">
        <v>292</v>
      </c>
      <c r="F1245" s="519"/>
      <c r="G1245" s="519"/>
      <c r="H1245" s="519"/>
      <c r="I1245" s="519"/>
      <c r="J1245" s="519"/>
      <c r="K1245" s="519"/>
      <c r="L1245" s="519"/>
      <c r="M1245" s="519"/>
      <c r="N1245" s="519"/>
    </row>
    <row r="1246" spans="1:14" x14ac:dyDescent="0.35">
      <c r="A1246" t="s">
        <v>126</v>
      </c>
      <c r="B1246" t="s">
        <v>596</v>
      </c>
      <c r="C1246" t="s">
        <v>597</v>
      </c>
      <c r="D1246" t="s">
        <v>170</v>
      </c>
      <c r="E1246" t="s">
        <v>292</v>
      </c>
      <c r="F1246" s="519"/>
      <c r="G1246" s="519"/>
      <c r="H1246" s="519"/>
      <c r="I1246" s="519"/>
      <c r="J1246" s="519"/>
      <c r="K1246" s="519"/>
      <c r="L1246" s="519"/>
      <c r="M1246" s="519"/>
      <c r="N1246" s="519"/>
    </row>
    <row r="1247" spans="1:14" x14ac:dyDescent="0.35">
      <c r="A1247" t="s">
        <v>126</v>
      </c>
      <c r="B1247" t="s">
        <v>598</v>
      </c>
      <c r="C1247" t="s">
        <v>599</v>
      </c>
      <c r="D1247" t="s">
        <v>170</v>
      </c>
      <c r="E1247" t="s">
        <v>292</v>
      </c>
      <c r="F1247" s="519"/>
      <c r="G1247" s="519"/>
      <c r="H1247" s="519"/>
      <c r="I1247" s="519"/>
      <c r="J1247" s="519"/>
      <c r="K1247" s="519"/>
      <c r="L1247" s="519"/>
      <c r="M1247" s="519"/>
      <c r="N1247" s="519"/>
    </row>
    <row r="1248" spans="1:14" x14ac:dyDescent="0.35">
      <c r="A1248" t="s">
        <v>126</v>
      </c>
      <c r="B1248" t="s">
        <v>600</v>
      </c>
      <c r="C1248" t="s">
        <v>601</v>
      </c>
      <c r="D1248" t="s">
        <v>170</v>
      </c>
      <c r="E1248" t="s">
        <v>292</v>
      </c>
      <c r="F1248" s="519"/>
      <c r="G1248" s="519"/>
      <c r="H1248" s="519"/>
      <c r="I1248" s="519"/>
      <c r="J1248" s="519"/>
      <c r="K1248" s="519"/>
      <c r="L1248" s="519"/>
      <c r="M1248" s="519"/>
      <c r="N1248" s="519"/>
    </row>
    <row r="1249" spans="1:14" x14ac:dyDescent="0.35">
      <c r="A1249" t="s">
        <v>126</v>
      </c>
      <c r="B1249" t="s">
        <v>602</v>
      </c>
      <c r="C1249" t="s">
        <v>603</v>
      </c>
      <c r="D1249" t="s">
        <v>170</v>
      </c>
      <c r="E1249" t="s">
        <v>292</v>
      </c>
      <c r="F1249" s="519"/>
      <c r="G1249" s="519"/>
      <c r="H1249" s="519"/>
      <c r="I1249" s="519"/>
      <c r="J1249" s="519"/>
      <c r="K1249" s="519"/>
      <c r="L1249" s="519"/>
      <c r="M1249" s="519"/>
      <c r="N1249" s="519"/>
    </row>
    <row r="1250" spans="1:14" x14ac:dyDescent="0.35">
      <c r="A1250" t="s">
        <v>126</v>
      </c>
      <c r="B1250" t="s">
        <v>604</v>
      </c>
      <c r="C1250" t="s">
        <v>605</v>
      </c>
      <c r="D1250" t="s">
        <v>170</v>
      </c>
      <c r="E1250" t="s">
        <v>292</v>
      </c>
      <c r="F1250" s="517"/>
      <c r="G1250" s="517"/>
      <c r="H1250" s="517"/>
      <c r="I1250" s="517"/>
      <c r="J1250" s="517"/>
      <c r="K1250" s="517"/>
      <c r="L1250" s="517"/>
      <c r="M1250" s="517"/>
      <c r="N1250" s="517"/>
    </row>
    <row r="1251" spans="1:14" x14ac:dyDescent="0.35">
      <c r="A1251" t="s">
        <v>126</v>
      </c>
      <c r="B1251" t="s">
        <v>606</v>
      </c>
      <c r="C1251" t="s">
        <v>607</v>
      </c>
      <c r="D1251" t="s">
        <v>170</v>
      </c>
      <c r="E1251" t="s">
        <v>292</v>
      </c>
      <c r="F1251" s="517"/>
      <c r="G1251" s="517"/>
      <c r="H1251" s="517"/>
      <c r="I1251" s="517"/>
      <c r="J1251" s="517"/>
      <c r="K1251" s="517"/>
      <c r="L1251" s="517"/>
      <c r="M1251" s="517"/>
      <c r="N1251" s="517"/>
    </row>
    <row r="1252" spans="1:14" x14ac:dyDescent="0.35">
      <c r="A1252" t="s">
        <v>126</v>
      </c>
      <c r="B1252" t="s">
        <v>608</v>
      </c>
      <c r="C1252" t="s">
        <v>609</v>
      </c>
      <c r="D1252" t="s">
        <v>170</v>
      </c>
      <c r="E1252" t="s">
        <v>292</v>
      </c>
      <c r="F1252" s="612"/>
      <c r="G1252" s="612"/>
      <c r="H1252" s="612"/>
      <c r="I1252" s="612"/>
      <c r="J1252" s="612"/>
      <c r="K1252" s="612"/>
      <c r="L1252" s="612"/>
      <c r="M1252" s="612"/>
      <c r="N1252" s="612"/>
    </row>
    <row r="1253" spans="1:14" x14ac:dyDescent="0.35">
      <c r="A1253" t="s">
        <v>126</v>
      </c>
      <c r="B1253" t="s">
        <v>610</v>
      </c>
      <c r="C1253" t="s">
        <v>611</v>
      </c>
      <c r="D1253" t="s">
        <v>170</v>
      </c>
      <c r="E1253" t="s">
        <v>292</v>
      </c>
      <c r="F1253" s="517"/>
      <c r="G1253" s="517"/>
      <c r="H1253" s="517"/>
      <c r="I1253" s="517"/>
      <c r="J1253" s="517"/>
      <c r="K1253" s="517"/>
      <c r="L1253" s="517"/>
      <c r="M1253" s="517"/>
      <c r="N1253" s="517"/>
    </row>
    <row r="1254" spans="1:14" x14ac:dyDescent="0.35">
      <c r="A1254" t="s">
        <v>126</v>
      </c>
      <c r="B1254" t="s">
        <v>612</v>
      </c>
      <c r="C1254" t="s">
        <v>613</v>
      </c>
      <c r="D1254" t="s">
        <v>170</v>
      </c>
      <c r="E1254" t="s">
        <v>292</v>
      </c>
      <c r="F1254" s="517"/>
      <c r="G1254" s="517"/>
      <c r="H1254" s="517"/>
      <c r="I1254" s="517"/>
      <c r="J1254" s="517"/>
      <c r="K1254" s="517"/>
      <c r="L1254" s="517"/>
      <c r="M1254" s="517"/>
      <c r="N1254" s="517"/>
    </row>
    <row r="1255" spans="1:14" x14ac:dyDescent="0.35">
      <c r="A1255" t="s">
        <v>126</v>
      </c>
      <c r="B1255" t="s">
        <v>614</v>
      </c>
      <c r="C1255" t="s">
        <v>615</v>
      </c>
      <c r="D1255" t="s">
        <v>170</v>
      </c>
      <c r="E1255" t="s">
        <v>292</v>
      </c>
      <c r="F1255" s="517"/>
      <c r="G1255" s="517"/>
      <c r="H1255" s="517"/>
      <c r="I1255" s="517"/>
      <c r="J1255" s="517"/>
      <c r="K1255" s="517"/>
      <c r="L1255" s="517"/>
      <c r="M1255" s="517"/>
      <c r="N1255" s="517"/>
    </row>
    <row r="1256" spans="1:14" x14ac:dyDescent="0.35">
      <c r="A1256" t="s">
        <v>126</v>
      </c>
      <c r="B1256" t="s">
        <v>616</v>
      </c>
      <c r="C1256" t="s">
        <v>617</v>
      </c>
      <c r="D1256" t="s">
        <v>424</v>
      </c>
      <c r="E1256" t="s">
        <v>292</v>
      </c>
      <c r="F1256" s="517"/>
      <c r="G1256" s="517"/>
      <c r="H1256" s="517"/>
      <c r="I1256" s="517"/>
      <c r="J1256" s="517"/>
      <c r="K1256" s="517"/>
      <c r="L1256" s="517"/>
      <c r="M1256" s="517"/>
      <c r="N1256" s="517"/>
    </row>
    <row r="1257" spans="1:14" x14ac:dyDescent="0.35">
      <c r="A1257" t="s">
        <v>126</v>
      </c>
      <c r="B1257" t="s">
        <v>618</v>
      </c>
      <c r="C1257" t="s">
        <v>619</v>
      </c>
      <c r="D1257" t="s">
        <v>424</v>
      </c>
      <c r="E1257" t="s">
        <v>292</v>
      </c>
      <c r="F1257" s="613"/>
      <c r="G1257" s="613"/>
      <c r="H1257" s="613"/>
      <c r="I1257" s="613"/>
      <c r="J1257" s="613"/>
      <c r="K1257" s="613"/>
      <c r="L1257" s="613"/>
      <c r="M1257" s="613"/>
      <c r="N1257" s="613"/>
    </row>
    <row r="1258" spans="1:14" x14ac:dyDescent="0.35">
      <c r="A1258" t="s">
        <v>126</v>
      </c>
      <c r="B1258" t="s">
        <v>620</v>
      </c>
      <c r="C1258" t="s">
        <v>621</v>
      </c>
      <c r="D1258" t="s">
        <v>176</v>
      </c>
      <c r="E1258" t="s">
        <v>292</v>
      </c>
      <c r="F1258" s="613"/>
      <c r="G1258" s="613"/>
      <c r="H1258" s="613"/>
      <c r="I1258" s="613"/>
      <c r="J1258" s="613"/>
      <c r="K1258" s="613"/>
      <c r="L1258" s="613"/>
      <c r="M1258" s="613"/>
      <c r="N1258" s="613"/>
    </row>
    <row r="1259" spans="1:14" x14ac:dyDescent="0.35">
      <c r="A1259" t="s">
        <v>126</v>
      </c>
      <c r="B1259" t="s">
        <v>622</v>
      </c>
      <c r="C1259" t="s">
        <v>623</v>
      </c>
      <c r="D1259" t="s">
        <v>424</v>
      </c>
      <c r="E1259" t="s">
        <v>292</v>
      </c>
      <c r="F1259" s="613"/>
      <c r="G1259" s="613"/>
      <c r="H1259" s="613"/>
      <c r="I1259" s="613"/>
      <c r="J1259" s="613"/>
      <c r="K1259" s="613"/>
      <c r="L1259" s="613"/>
      <c r="M1259" s="613"/>
      <c r="N1259" s="613"/>
    </row>
    <row r="1260" spans="1:14" x14ac:dyDescent="0.35">
      <c r="A1260" t="s">
        <v>126</v>
      </c>
      <c r="B1260" t="s">
        <v>624</v>
      </c>
      <c r="C1260" t="s">
        <v>625</v>
      </c>
      <c r="D1260" t="s">
        <v>424</v>
      </c>
      <c r="E1260" t="s">
        <v>292</v>
      </c>
      <c r="F1260" s="613"/>
      <c r="G1260" s="613"/>
      <c r="H1260" s="613"/>
      <c r="I1260" s="613"/>
      <c r="J1260" s="613"/>
      <c r="K1260" s="613"/>
      <c r="L1260" s="613"/>
      <c r="M1260" s="613"/>
      <c r="N1260" s="613"/>
    </row>
    <row r="1261" spans="1:14" x14ac:dyDescent="0.35">
      <c r="A1261" t="s">
        <v>126</v>
      </c>
      <c r="B1261" t="s">
        <v>626</v>
      </c>
      <c r="C1261" t="s">
        <v>627</v>
      </c>
      <c r="D1261" t="s">
        <v>424</v>
      </c>
      <c r="E1261" t="s">
        <v>292</v>
      </c>
      <c r="F1261" s="612"/>
      <c r="G1261" s="612"/>
      <c r="H1261" s="612"/>
      <c r="I1261" s="612"/>
      <c r="J1261" s="612"/>
      <c r="K1261" s="612"/>
      <c r="L1261" s="612"/>
      <c r="M1261" s="612"/>
      <c r="N1261" s="612"/>
    </row>
    <row r="1262" spans="1:14" x14ac:dyDescent="0.35">
      <c r="A1262" t="s">
        <v>126</v>
      </c>
      <c r="B1262" t="s">
        <v>628</v>
      </c>
      <c r="C1262" t="s">
        <v>629</v>
      </c>
      <c r="D1262" t="s">
        <v>424</v>
      </c>
      <c r="E1262" t="s">
        <v>292</v>
      </c>
      <c r="F1262" s="613"/>
      <c r="G1262" s="613"/>
      <c r="H1262" s="613"/>
      <c r="I1262" s="613"/>
      <c r="J1262" s="613"/>
      <c r="K1262" s="613"/>
      <c r="L1262" s="613"/>
      <c r="M1262" s="613"/>
      <c r="N1262" s="613"/>
    </row>
    <row r="1263" spans="1:14" x14ac:dyDescent="0.35">
      <c r="A1263" t="s">
        <v>126</v>
      </c>
      <c r="B1263" t="s">
        <v>630</v>
      </c>
      <c r="C1263" t="s">
        <v>631</v>
      </c>
      <c r="D1263" t="s">
        <v>188</v>
      </c>
      <c r="E1263" t="s">
        <v>292</v>
      </c>
      <c r="F1263" s="612"/>
      <c r="G1263" s="612"/>
      <c r="H1263" s="612"/>
      <c r="I1263" s="612"/>
      <c r="J1263" s="612"/>
      <c r="K1263" s="612"/>
      <c r="L1263" s="612"/>
      <c r="M1263" s="612"/>
      <c r="N1263" s="612"/>
    </row>
    <row r="1264" spans="1:14" x14ac:dyDescent="0.35">
      <c r="A1264" t="s">
        <v>126</v>
      </c>
      <c r="B1264" t="s">
        <v>632</v>
      </c>
      <c r="C1264" t="s">
        <v>633</v>
      </c>
      <c r="D1264" t="s">
        <v>188</v>
      </c>
      <c r="E1264" t="s">
        <v>292</v>
      </c>
      <c r="F1264" s="613"/>
      <c r="G1264" s="613"/>
      <c r="H1264" s="613"/>
      <c r="I1264" s="613"/>
      <c r="J1264" s="613"/>
      <c r="K1264" s="613"/>
      <c r="L1264" s="613"/>
      <c r="M1264" s="613"/>
      <c r="N1264" s="613"/>
    </row>
    <row r="1265" spans="1:16" x14ac:dyDescent="0.35">
      <c r="A1265" t="s">
        <v>126</v>
      </c>
      <c r="B1265" t="s">
        <v>634</v>
      </c>
      <c r="C1265" t="s">
        <v>635</v>
      </c>
      <c r="D1265" t="s">
        <v>636</v>
      </c>
      <c r="E1265" t="s">
        <v>292</v>
      </c>
      <c r="F1265" s="612"/>
      <c r="G1265" s="612"/>
      <c r="H1265" s="612"/>
      <c r="I1265" s="612"/>
      <c r="J1265" s="612"/>
      <c r="K1265" s="612"/>
      <c r="L1265" s="612"/>
      <c r="M1265" s="612"/>
      <c r="N1265" s="612"/>
    </row>
    <row r="1266" spans="1:16" x14ac:dyDescent="0.35">
      <c r="A1266" t="s">
        <v>126</v>
      </c>
      <c r="B1266" t="s">
        <v>637</v>
      </c>
      <c r="C1266" t="s">
        <v>638</v>
      </c>
      <c r="D1266" t="s">
        <v>636</v>
      </c>
      <c r="E1266" t="s">
        <v>292</v>
      </c>
      <c r="F1266" s="612"/>
      <c r="G1266" s="612"/>
      <c r="H1266" s="612"/>
      <c r="I1266" s="612"/>
      <c r="J1266" s="612"/>
      <c r="K1266" s="612"/>
      <c r="L1266" s="612"/>
      <c r="M1266" s="612"/>
      <c r="N1266" s="612"/>
    </row>
    <row r="1267" spans="1:16" x14ac:dyDescent="0.35">
      <c r="A1267" t="s">
        <v>126</v>
      </c>
      <c r="B1267" t="s">
        <v>639</v>
      </c>
      <c r="C1267" t="s">
        <v>640</v>
      </c>
      <c r="D1267" t="s">
        <v>176</v>
      </c>
      <c r="E1267" t="s">
        <v>292</v>
      </c>
      <c r="F1267" s="612"/>
      <c r="G1267" s="612"/>
      <c r="H1267" s="612"/>
      <c r="I1267" s="612"/>
      <c r="J1267" s="612"/>
      <c r="K1267" s="612"/>
      <c r="L1267" s="612"/>
      <c r="M1267" s="612"/>
      <c r="N1267" s="612"/>
    </row>
    <row r="1268" spans="1:16" x14ac:dyDescent="0.35">
      <c r="A1268" t="s">
        <v>126</v>
      </c>
      <c r="B1268" t="s">
        <v>641</v>
      </c>
      <c r="C1268" t="s">
        <v>642</v>
      </c>
      <c r="D1268" t="s">
        <v>636</v>
      </c>
      <c r="E1268" t="s">
        <v>292</v>
      </c>
      <c r="F1268" s="612"/>
      <c r="G1268" s="612"/>
      <c r="H1268" s="612"/>
      <c r="I1268" s="612"/>
      <c r="J1268" s="612"/>
      <c r="K1268" s="612"/>
      <c r="L1268" s="612"/>
      <c r="M1268" s="612"/>
      <c r="N1268" s="612"/>
    </row>
    <row r="1269" spans="1:16" x14ac:dyDescent="0.35">
      <c r="A1269" t="s">
        <v>126</v>
      </c>
      <c r="B1269" t="s">
        <v>643</v>
      </c>
      <c r="C1269" t="s">
        <v>644</v>
      </c>
      <c r="D1269" t="s">
        <v>176</v>
      </c>
      <c r="E1269" t="s">
        <v>292</v>
      </c>
      <c r="F1269" s="613"/>
      <c r="G1269" s="613"/>
      <c r="H1269" s="613"/>
      <c r="I1269" s="613"/>
      <c r="J1269" s="613"/>
      <c r="K1269" s="613"/>
      <c r="L1269" s="613"/>
      <c r="M1269" s="613"/>
      <c r="N1269" s="613"/>
    </row>
    <row r="1270" spans="1:16" x14ac:dyDescent="0.35">
      <c r="A1270" t="s">
        <v>126</v>
      </c>
      <c r="B1270" t="s">
        <v>645</v>
      </c>
      <c r="C1270" t="s">
        <v>646</v>
      </c>
      <c r="D1270" t="s">
        <v>636</v>
      </c>
      <c r="E1270" t="s">
        <v>292</v>
      </c>
      <c r="F1270" s="613"/>
      <c r="G1270" s="613"/>
      <c r="H1270" s="613"/>
      <c r="I1270" s="613"/>
      <c r="J1270" s="613"/>
      <c r="K1270" s="613"/>
      <c r="L1270" s="613"/>
      <c r="M1270" s="613"/>
      <c r="N1270" s="613"/>
    </row>
    <row r="1271" spans="1:16" x14ac:dyDescent="0.35">
      <c r="A1271" t="s">
        <v>126</v>
      </c>
      <c r="B1271" t="s">
        <v>647</v>
      </c>
      <c r="C1271" t="s">
        <v>648</v>
      </c>
      <c r="D1271" t="s">
        <v>176</v>
      </c>
      <c r="E1271" t="s">
        <v>292</v>
      </c>
      <c r="F1271" s="519"/>
      <c r="G1271" s="519"/>
      <c r="H1271" s="519"/>
      <c r="I1271" s="519"/>
      <c r="J1271" s="519"/>
      <c r="K1271" s="519"/>
      <c r="L1271" s="519"/>
      <c r="M1271" s="519"/>
      <c r="N1271" s="519"/>
    </row>
    <row r="1272" spans="1:16" x14ac:dyDescent="0.35">
      <c r="A1272" t="s">
        <v>126</v>
      </c>
      <c r="B1272" t="s">
        <v>649</v>
      </c>
      <c r="C1272" t="s">
        <v>650</v>
      </c>
      <c r="D1272" t="s">
        <v>176</v>
      </c>
      <c r="E1272" t="s">
        <v>292</v>
      </c>
      <c r="F1272" s="519"/>
      <c r="G1272" s="519"/>
      <c r="H1272" s="519"/>
      <c r="I1272" s="519"/>
      <c r="J1272" s="519"/>
      <c r="K1272" s="519"/>
      <c r="L1272" s="519"/>
      <c r="M1272" s="519"/>
      <c r="N1272" s="519"/>
    </row>
    <row r="1273" spans="1:16" x14ac:dyDescent="0.35">
      <c r="A1273" t="s">
        <v>126</v>
      </c>
      <c r="B1273" t="s">
        <v>651</v>
      </c>
      <c r="C1273" t="s">
        <v>652</v>
      </c>
      <c r="D1273" t="s">
        <v>176</v>
      </c>
      <c r="E1273" t="s">
        <v>292</v>
      </c>
      <c r="F1273" s="518"/>
      <c r="G1273" s="518"/>
      <c r="H1273" s="518"/>
      <c r="I1273" s="518"/>
      <c r="J1273" s="518"/>
      <c r="K1273" s="518"/>
      <c r="L1273" s="518"/>
      <c r="M1273" s="518"/>
      <c r="N1273" s="518"/>
    </row>
    <row r="1274" spans="1:16" x14ac:dyDescent="0.35">
      <c r="A1274" t="s">
        <v>126</v>
      </c>
      <c r="B1274" t="s">
        <v>653</v>
      </c>
      <c r="C1274" t="s">
        <v>654</v>
      </c>
      <c r="D1274" t="s">
        <v>176</v>
      </c>
      <c r="E1274" t="s">
        <v>292</v>
      </c>
    </row>
    <row r="1275" spans="1:16" x14ac:dyDescent="0.35">
      <c r="A1275" t="s">
        <v>126</v>
      </c>
      <c r="B1275" t="s">
        <v>655</v>
      </c>
      <c r="C1275" t="s">
        <v>656</v>
      </c>
      <c r="D1275" t="s">
        <v>189</v>
      </c>
      <c r="E1275" t="s">
        <v>292</v>
      </c>
      <c r="F1275" s="519"/>
      <c r="G1275" s="519"/>
      <c r="H1275" s="519"/>
      <c r="I1275" s="519"/>
      <c r="J1275" s="519"/>
      <c r="K1275" s="519"/>
      <c r="L1275" s="519"/>
      <c r="M1275" s="519"/>
      <c r="N1275" s="519"/>
    </row>
    <row r="1276" spans="1:16" x14ac:dyDescent="0.35">
      <c r="A1276" t="s">
        <v>126</v>
      </c>
      <c r="B1276" t="s">
        <v>657</v>
      </c>
      <c r="C1276" t="s">
        <v>658</v>
      </c>
      <c r="D1276" t="s">
        <v>170</v>
      </c>
      <c r="E1276" t="s">
        <v>292</v>
      </c>
      <c r="F1276" s="519"/>
      <c r="G1276" s="519"/>
      <c r="H1276" s="519"/>
      <c r="I1276" s="519"/>
      <c r="J1276" s="519"/>
      <c r="K1276" s="519"/>
      <c r="L1276" s="519"/>
      <c r="M1276" s="519"/>
      <c r="N1276" s="519"/>
    </row>
    <row r="1277" spans="1:16" x14ac:dyDescent="0.35">
      <c r="A1277" t="s">
        <v>126</v>
      </c>
      <c r="B1277" t="s">
        <v>659</v>
      </c>
      <c r="C1277" t="s">
        <v>660</v>
      </c>
      <c r="D1277" t="s">
        <v>170</v>
      </c>
      <c r="E1277" t="s">
        <v>292</v>
      </c>
      <c r="F1277" s="518"/>
      <c r="G1277" s="518"/>
      <c r="H1277" s="518"/>
      <c r="I1277" s="518"/>
      <c r="J1277" s="518"/>
      <c r="K1277" s="518"/>
      <c r="L1277" s="518"/>
      <c r="M1277" s="518"/>
      <c r="N1277" s="518"/>
    </row>
    <row r="1278" spans="1:16" x14ac:dyDescent="0.35">
      <c r="A1278" t="s">
        <v>128</v>
      </c>
      <c r="B1278" t="s">
        <v>290</v>
      </c>
      <c r="C1278" t="s">
        <v>291</v>
      </c>
      <c r="D1278" t="s">
        <v>170</v>
      </c>
      <c r="E1278" t="s">
        <v>292</v>
      </c>
    </row>
    <row r="1279" spans="1:16" x14ac:dyDescent="0.35">
      <c r="A1279" t="s">
        <v>128</v>
      </c>
      <c r="B1279" t="s">
        <v>293</v>
      </c>
      <c r="C1279" t="s">
        <v>294</v>
      </c>
      <c r="D1279" t="s">
        <v>172</v>
      </c>
      <c r="E1279" t="s">
        <v>292</v>
      </c>
      <c r="F1279" s="519"/>
      <c r="G1279" s="519"/>
      <c r="H1279" s="519"/>
      <c r="I1279" s="519">
        <f>F_Inputs!$I1279 * 1000</f>
        <v>986</v>
      </c>
      <c r="J1279" s="519"/>
      <c r="K1279" s="519"/>
      <c r="L1279" s="519"/>
      <c r="M1279" s="519"/>
      <c r="N1279" s="519"/>
      <c r="P1279" t="s">
        <v>685</v>
      </c>
    </row>
    <row r="1280" spans="1:16" x14ac:dyDescent="0.35">
      <c r="A1280" t="s">
        <v>128</v>
      </c>
      <c r="B1280" t="s">
        <v>295</v>
      </c>
      <c r="C1280" t="s">
        <v>296</v>
      </c>
      <c r="D1280" t="s">
        <v>188</v>
      </c>
      <c r="E1280" t="s">
        <v>292</v>
      </c>
      <c r="F1280" s="519"/>
      <c r="G1280" s="519"/>
      <c r="H1280" s="519"/>
      <c r="I1280" s="519"/>
      <c r="J1280" s="519"/>
      <c r="K1280" s="519"/>
      <c r="L1280" s="519"/>
      <c r="M1280" s="519"/>
      <c r="N1280" s="519"/>
    </row>
    <row r="1281" spans="1:16" x14ac:dyDescent="0.35">
      <c r="A1281" t="s">
        <v>128</v>
      </c>
      <c r="B1281" t="s">
        <v>297</v>
      </c>
      <c r="C1281" t="s">
        <v>298</v>
      </c>
      <c r="D1281" t="s">
        <v>205</v>
      </c>
      <c r="E1281" t="s">
        <v>292</v>
      </c>
      <c r="F1281" s="517"/>
      <c r="G1281" s="517"/>
      <c r="H1281" s="517"/>
      <c r="I1281" s="517"/>
      <c r="J1281" s="517"/>
      <c r="K1281" s="517"/>
      <c r="L1281" s="517"/>
      <c r="M1281" s="517"/>
      <c r="N1281" s="517"/>
    </row>
    <row r="1282" spans="1:16" x14ac:dyDescent="0.35">
      <c r="A1282" t="s">
        <v>128</v>
      </c>
      <c r="B1282" t="s">
        <v>300</v>
      </c>
      <c r="C1282" t="s">
        <v>301</v>
      </c>
      <c r="D1282" t="s">
        <v>170</v>
      </c>
      <c r="E1282" t="s">
        <v>292</v>
      </c>
    </row>
    <row r="1283" spans="1:16" x14ac:dyDescent="0.35">
      <c r="A1283" t="s">
        <v>128</v>
      </c>
      <c r="B1283" t="s">
        <v>302</v>
      </c>
      <c r="C1283" t="s">
        <v>303</v>
      </c>
      <c r="D1283" t="s">
        <v>170</v>
      </c>
      <c r="E1283" t="s">
        <v>292</v>
      </c>
      <c r="F1283" s="519"/>
      <c r="G1283" s="519"/>
      <c r="H1283" s="519"/>
      <c r="I1283" s="519"/>
      <c r="J1283" s="519"/>
      <c r="K1283" s="519"/>
      <c r="L1283" s="519"/>
      <c r="M1283" s="519"/>
      <c r="N1283" s="519"/>
    </row>
    <row r="1284" spans="1:16" x14ac:dyDescent="0.35">
      <c r="A1284" t="s">
        <v>128</v>
      </c>
      <c r="B1284" t="s">
        <v>304</v>
      </c>
      <c r="C1284" t="s">
        <v>305</v>
      </c>
      <c r="D1284" t="s">
        <v>186</v>
      </c>
      <c r="E1284" t="s">
        <v>292</v>
      </c>
      <c r="F1284" s="519"/>
      <c r="G1284" s="519"/>
      <c r="H1284" s="519"/>
      <c r="I1284" s="519"/>
      <c r="J1284" s="519"/>
      <c r="K1284" s="519"/>
      <c r="L1284" s="519"/>
      <c r="M1284" s="519"/>
      <c r="N1284" s="519"/>
    </row>
    <row r="1285" spans="1:16" x14ac:dyDescent="0.35">
      <c r="A1285" t="s">
        <v>128</v>
      </c>
      <c r="B1285" t="s">
        <v>306</v>
      </c>
      <c r="C1285" t="s">
        <v>307</v>
      </c>
      <c r="D1285" t="s">
        <v>205</v>
      </c>
      <c r="E1285" t="s">
        <v>292</v>
      </c>
      <c r="F1285" s="517"/>
      <c r="G1285" s="517"/>
      <c r="H1285" s="517"/>
      <c r="I1285" s="517"/>
      <c r="J1285" s="517"/>
      <c r="K1285" s="517"/>
      <c r="L1285" s="517"/>
      <c r="M1285" s="517"/>
      <c r="N1285" s="517"/>
    </row>
    <row r="1286" spans="1:16" x14ac:dyDescent="0.35">
      <c r="A1286" t="s">
        <v>128</v>
      </c>
      <c r="B1286" t="s">
        <v>309</v>
      </c>
      <c r="C1286" t="s">
        <v>310</v>
      </c>
      <c r="D1286" t="s">
        <v>170</v>
      </c>
      <c r="E1286" t="s">
        <v>292</v>
      </c>
    </row>
    <row r="1287" spans="1:16" x14ac:dyDescent="0.35">
      <c r="A1287" t="s">
        <v>128</v>
      </c>
      <c r="B1287" t="s">
        <v>311</v>
      </c>
      <c r="C1287" t="s">
        <v>312</v>
      </c>
      <c r="D1287" t="s">
        <v>170</v>
      </c>
      <c r="E1287" t="s">
        <v>292</v>
      </c>
      <c r="F1287" s="519"/>
      <c r="G1287" s="519"/>
      <c r="H1287" s="519"/>
      <c r="I1287" s="519"/>
      <c r="J1287" s="519"/>
      <c r="K1287" s="519"/>
      <c r="L1287" s="519"/>
      <c r="M1287" s="519"/>
      <c r="N1287" s="519"/>
    </row>
    <row r="1288" spans="1:16" x14ac:dyDescent="0.35">
      <c r="A1288" t="s">
        <v>128</v>
      </c>
      <c r="B1288" t="s">
        <v>313</v>
      </c>
      <c r="C1288" t="s">
        <v>314</v>
      </c>
      <c r="D1288" t="s">
        <v>189</v>
      </c>
      <c r="E1288" t="s">
        <v>292</v>
      </c>
      <c r="F1288" s="519"/>
      <c r="G1288" s="519"/>
      <c r="H1288" s="519"/>
      <c r="I1288" s="519"/>
      <c r="J1288" s="519"/>
      <c r="K1288" s="519"/>
      <c r="L1288" s="519"/>
      <c r="M1288" s="519"/>
      <c r="N1288" s="519"/>
    </row>
    <row r="1289" spans="1:16" x14ac:dyDescent="0.35">
      <c r="A1289" t="s">
        <v>128</v>
      </c>
      <c r="B1289" t="s">
        <v>315</v>
      </c>
      <c r="C1289" t="s">
        <v>316</v>
      </c>
      <c r="D1289" t="s">
        <v>205</v>
      </c>
      <c r="E1289" t="s">
        <v>292</v>
      </c>
      <c r="F1289" s="517"/>
      <c r="G1289" s="517"/>
      <c r="H1289" s="517"/>
      <c r="I1289" s="517"/>
      <c r="J1289" s="517"/>
      <c r="K1289" s="517"/>
      <c r="L1289" s="517"/>
      <c r="M1289" s="517"/>
      <c r="N1289" s="517"/>
    </row>
    <row r="1290" spans="1:16" x14ac:dyDescent="0.35">
      <c r="A1290" t="s">
        <v>128</v>
      </c>
      <c r="B1290" t="s">
        <v>317</v>
      </c>
      <c r="C1290" t="s">
        <v>318</v>
      </c>
      <c r="D1290" t="s">
        <v>170</v>
      </c>
      <c r="E1290" t="s">
        <v>292</v>
      </c>
    </row>
    <row r="1291" spans="1:16" x14ac:dyDescent="0.35">
      <c r="A1291" t="s">
        <v>128</v>
      </c>
      <c r="B1291" t="s">
        <v>319</v>
      </c>
      <c r="C1291" t="s">
        <v>320</v>
      </c>
      <c r="D1291" t="s">
        <v>170</v>
      </c>
      <c r="E1291" t="s">
        <v>292</v>
      </c>
      <c r="F1291" s="519"/>
      <c r="G1291" s="519"/>
      <c r="H1291" s="519"/>
      <c r="I1291" s="519"/>
      <c r="J1291" s="519"/>
      <c r="K1291" s="519"/>
      <c r="L1291" s="519"/>
      <c r="M1291" s="519"/>
      <c r="N1291" s="519"/>
    </row>
    <row r="1292" spans="1:16" x14ac:dyDescent="0.35">
      <c r="A1292" t="s">
        <v>128</v>
      </c>
      <c r="B1292" t="s">
        <v>321</v>
      </c>
      <c r="C1292" t="s">
        <v>322</v>
      </c>
      <c r="D1292" t="s">
        <v>189</v>
      </c>
      <c r="E1292" t="s">
        <v>292</v>
      </c>
      <c r="F1292" s="519"/>
      <c r="G1292" s="519"/>
      <c r="H1292" s="519"/>
      <c r="I1292" s="519"/>
      <c r="J1292" s="519"/>
      <c r="K1292" s="519"/>
      <c r="L1292" s="519"/>
      <c r="M1292" s="519"/>
      <c r="N1292" s="519"/>
    </row>
    <row r="1293" spans="1:16" x14ac:dyDescent="0.35">
      <c r="A1293" t="s">
        <v>128</v>
      </c>
      <c r="B1293" t="s">
        <v>323</v>
      </c>
      <c r="C1293" t="s">
        <v>324</v>
      </c>
      <c r="D1293" t="s">
        <v>205</v>
      </c>
      <c r="E1293" t="s">
        <v>292</v>
      </c>
      <c r="F1293" s="518"/>
      <c r="G1293" s="518"/>
      <c r="H1293" s="518"/>
      <c r="I1293" s="518"/>
      <c r="J1293" s="518"/>
      <c r="K1293" s="518"/>
      <c r="L1293" s="518"/>
      <c r="M1293" s="518"/>
      <c r="N1293" s="518"/>
    </row>
    <row r="1294" spans="1:16" x14ac:dyDescent="0.35">
      <c r="A1294" t="s">
        <v>128</v>
      </c>
      <c r="B1294" t="s">
        <v>325</v>
      </c>
      <c r="C1294" t="s">
        <v>326</v>
      </c>
      <c r="D1294" t="s">
        <v>170</v>
      </c>
      <c r="E1294" t="s">
        <v>292</v>
      </c>
    </row>
    <row r="1295" spans="1:16" x14ac:dyDescent="0.35">
      <c r="A1295" t="s">
        <v>128</v>
      </c>
      <c r="B1295" t="s">
        <v>327</v>
      </c>
      <c r="C1295" t="s">
        <v>328</v>
      </c>
      <c r="D1295" t="s">
        <v>170</v>
      </c>
      <c r="E1295" t="s">
        <v>292</v>
      </c>
      <c r="F1295" s="519"/>
      <c r="G1295" s="519"/>
      <c r="H1295" s="519"/>
      <c r="I1295" s="519"/>
      <c r="J1295" s="519"/>
      <c r="K1295" s="519"/>
      <c r="L1295" s="519"/>
      <c r="M1295" s="519"/>
      <c r="N1295" s="519"/>
    </row>
    <row r="1296" spans="1:16" x14ac:dyDescent="0.35">
      <c r="A1296" t="s">
        <v>128</v>
      </c>
      <c r="B1296" t="s">
        <v>329</v>
      </c>
      <c r="C1296" t="s">
        <v>330</v>
      </c>
      <c r="D1296" t="s">
        <v>188</v>
      </c>
      <c r="E1296" t="s">
        <v>292</v>
      </c>
      <c r="F1296" s="519"/>
      <c r="G1296" s="519"/>
      <c r="H1296" s="519"/>
      <c r="I1296" s="519">
        <v>151.79536812546826</v>
      </c>
      <c r="J1296" s="519"/>
      <c r="K1296" s="519"/>
      <c r="L1296" s="519"/>
      <c r="M1296" s="519"/>
      <c r="N1296" s="519"/>
      <c r="O1296" s="678" t="s">
        <v>686</v>
      </c>
      <c r="P1296" t="s">
        <v>670</v>
      </c>
    </row>
    <row r="1297" spans="1:16" x14ac:dyDescent="0.35">
      <c r="A1297" t="s">
        <v>128</v>
      </c>
      <c r="B1297" t="s">
        <v>331</v>
      </c>
      <c r="C1297" t="s">
        <v>332</v>
      </c>
      <c r="D1297" t="s">
        <v>205</v>
      </c>
      <c r="E1297" t="s">
        <v>292</v>
      </c>
      <c r="F1297" s="517"/>
      <c r="G1297" s="517"/>
      <c r="H1297" s="517"/>
      <c r="I1297" s="517"/>
      <c r="J1297" s="517"/>
      <c r="K1297" s="517"/>
      <c r="L1297" s="517"/>
      <c r="M1297" s="517"/>
      <c r="N1297" s="517"/>
    </row>
    <row r="1298" spans="1:16" x14ac:dyDescent="0.35">
      <c r="A1298" t="s">
        <v>128</v>
      </c>
      <c r="B1298" t="s">
        <v>333</v>
      </c>
      <c r="C1298" t="s">
        <v>334</v>
      </c>
      <c r="D1298" t="s">
        <v>170</v>
      </c>
      <c r="E1298" t="s">
        <v>292</v>
      </c>
      <c r="F1298" s="517"/>
      <c r="G1298" s="517"/>
      <c r="H1298" s="517"/>
      <c r="I1298" s="517">
        <v>3.0000000000000001E-3</v>
      </c>
      <c r="J1298" s="517"/>
      <c r="K1298" s="517"/>
      <c r="L1298" s="517"/>
      <c r="M1298" s="517"/>
      <c r="N1298" s="517"/>
      <c r="O1298" s="678" t="s">
        <v>686</v>
      </c>
      <c r="P1298" t="s">
        <v>670</v>
      </c>
    </row>
    <row r="1299" spans="1:16" x14ac:dyDescent="0.35">
      <c r="A1299" t="s">
        <v>128</v>
      </c>
      <c r="B1299" t="s">
        <v>335</v>
      </c>
      <c r="C1299" t="s">
        <v>336</v>
      </c>
      <c r="D1299" t="s">
        <v>170</v>
      </c>
      <c r="E1299" t="s">
        <v>292</v>
      </c>
      <c r="F1299" s="518"/>
      <c r="G1299" s="518"/>
      <c r="H1299" s="518"/>
      <c r="I1299" s="518"/>
      <c r="J1299" s="518"/>
      <c r="K1299" s="518"/>
      <c r="L1299" s="518"/>
      <c r="M1299" s="518"/>
      <c r="N1299" s="518"/>
    </row>
    <row r="1300" spans="1:16" x14ac:dyDescent="0.35">
      <c r="A1300" t="s">
        <v>128</v>
      </c>
      <c r="B1300" t="s">
        <v>337</v>
      </c>
      <c r="C1300" t="s">
        <v>338</v>
      </c>
      <c r="D1300" t="s">
        <v>189</v>
      </c>
      <c r="E1300" t="s">
        <v>292</v>
      </c>
    </row>
    <row r="1301" spans="1:16" x14ac:dyDescent="0.35">
      <c r="A1301" t="s">
        <v>128</v>
      </c>
      <c r="B1301" t="s">
        <v>339</v>
      </c>
      <c r="C1301" t="s">
        <v>340</v>
      </c>
      <c r="D1301" t="s">
        <v>205</v>
      </c>
      <c r="E1301" t="s">
        <v>292</v>
      </c>
      <c r="F1301" s="519"/>
      <c r="G1301" s="519"/>
      <c r="H1301" s="519"/>
      <c r="I1301" s="519"/>
      <c r="J1301" s="519"/>
      <c r="K1301" s="519"/>
      <c r="L1301" s="519"/>
      <c r="M1301" s="519"/>
      <c r="N1301" s="519"/>
    </row>
    <row r="1302" spans="1:16" x14ac:dyDescent="0.35">
      <c r="A1302" t="s">
        <v>128</v>
      </c>
      <c r="B1302" t="s">
        <v>341</v>
      </c>
      <c r="C1302" t="s">
        <v>342</v>
      </c>
      <c r="D1302" t="s">
        <v>170</v>
      </c>
      <c r="E1302" t="s">
        <v>292</v>
      </c>
      <c r="F1302" s="519"/>
      <c r="G1302" s="519"/>
      <c r="H1302" s="519"/>
      <c r="I1302" s="519"/>
      <c r="J1302" s="519"/>
      <c r="K1302" s="519"/>
      <c r="L1302" s="519"/>
      <c r="M1302" s="519"/>
      <c r="N1302" s="519"/>
    </row>
    <row r="1303" spans="1:16" x14ac:dyDescent="0.35">
      <c r="A1303" t="s">
        <v>128</v>
      </c>
      <c r="B1303" t="s">
        <v>343</v>
      </c>
      <c r="C1303" t="s">
        <v>344</v>
      </c>
      <c r="D1303" t="s">
        <v>170</v>
      </c>
      <c r="E1303" t="s">
        <v>292</v>
      </c>
      <c r="F1303" s="518"/>
      <c r="G1303" s="518"/>
      <c r="H1303" s="518"/>
      <c r="I1303" s="518"/>
      <c r="J1303" s="518"/>
      <c r="K1303" s="518"/>
      <c r="L1303" s="518"/>
      <c r="M1303" s="518"/>
      <c r="N1303" s="518"/>
    </row>
    <row r="1304" spans="1:16" x14ac:dyDescent="0.35">
      <c r="A1304" t="s">
        <v>128</v>
      </c>
      <c r="B1304" t="s">
        <v>345</v>
      </c>
      <c r="C1304" t="s">
        <v>346</v>
      </c>
      <c r="D1304" t="s">
        <v>188</v>
      </c>
      <c r="E1304" t="s">
        <v>292</v>
      </c>
    </row>
    <row r="1305" spans="1:16" x14ac:dyDescent="0.35">
      <c r="A1305" t="s">
        <v>128</v>
      </c>
      <c r="B1305" t="s">
        <v>347</v>
      </c>
      <c r="C1305" t="s">
        <v>348</v>
      </c>
      <c r="D1305" t="s">
        <v>188</v>
      </c>
      <c r="E1305" t="s">
        <v>292</v>
      </c>
      <c r="F1305" s="519"/>
      <c r="G1305" s="519"/>
      <c r="H1305" s="519"/>
      <c r="I1305" s="519"/>
      <c r="J1305" s="519"/>
      <c r="K1305" s="519"/>
      <c r="L1305" s="519"/>
      <c r="M1305" s="519"/>
      <c r="N1305" s="519"/>
    </row>
    <row r="1306" spans="1:16" x14ac:dyDescent="0.35">
      <c r="A1306" t="s">
        <v>128</v>
      </c>
      <c r="B1306" t="s">
        <v>349</v>
      </c>
      <c r="C1306" t="s">
        <v>350</v>
      </c>
      <c r="D1306" t="s">
        <v>188</v>
      </c>
      <c r="E1306" t="s">
        <v>292</v>
      </c>
      <c r="F1306" s="519"/>
      <c r="G1306" s="519"/>
      <c r="H1306" s="519"/>
      <c r="I1306" s="519"/>
      <c r="J1306" s="519"/>
      <c r="K1306" s="519"/>
      <c r="L1306" s="519"/>
      <c r="M1306" s="519"/>
      <c r="N1306" s="519"/>
    </row>
    <row r="1307" spans="1:16" x14ac:dyDescent="0.35">
      <c r="A1307" t="s">
        <v>128</v>
      </c>
      <c r="B1307" t="s">
        <v>351</v>
      </c>
      <c r="C1307" t="s">
        <v>352</v>
      </c>
      <c r="D1307" t="s">
        <v>205</v>
      </c>
      <c r="E1307" t="s">
        <v>292</v>
      </c>
      <c r="F1307" s="518"/>
      <c r="G1307" s="518"/>
      <c r="H1307" s="518"/>
      <c r="I1307" s="518"/>
      <c r="J1307" s="518"/>
      <c r="K1307" s="518"/>
      <c r="L1307" s="518"/>
      <c r="M1307" s="518"/>
      <c r="N1307" s="518"/>
    </row>
    <row r="1308" spans="1:16" x14ac:dyDescent="0.35">
      <c r="A1308" t="s">
        <v>128</v>
      </c>
      <c r="B1308" t="s">
        <v>353</v>
      </c>
      <c r="C1308" t="s">
        <v>354</v>
      </c>
      <c r="D1308" t="s">
        <v>170</v>
      </c>
      <c r="E1308" t="s">
        <v>292</v>
      </c>
    </row>
    <row r="1309" spans="1:16" x14ac:dyDescent="0.35">
      <c r="A1309" t="s">
        <v>128</v>
      </c>
      <c r="B1309" t="s">
        <v>355</v>
      </c>
      <c r="C1309" t="s">
        <v>356</v>
      </c>
      <c r="D1309" t="s">
        <v>170</v>
      </c>
      <c r="E1309" t="s">
        <v>292</v>
      </c>
      <c r="F1309" s="519"/>
      <c r="G1309" s="519"/>
      <c r="H1309" s="519"/>
      <c r="I1309" s="519"/>
      <c r="J1309" s="519"/>
      <c r="K1309" s="519"/>
      <c r="L1309" s="519"/>
      <c r="M1309" s="519"/>
      <c r="N1309" s="519"/>
    </row>
    <row r="1310" spans="1:16" x14ac:dyDescent="0.35">
      <c r="A1310" t="s">
        <v>128</v>
      </c>
      <c r="B1310" t="s">
        <v>357</v>
      </c>
      <c r="C1310" t="s">
        <v>358</v>
      </c>
      <c r="D1310" t="s">
        <v>188</v>
      </c>
      <c r="E1310" t="s">
        <v>292</v>
      </c>
      <c r="F1310" s="519"/>
      <c r="G1310" s="519"/>
      <c r="H1310" s="519"/>
      <c r="I1310" s="519"/>
      <c r="J1310" s="519"/>
      <c r="K1310" s="519"/>
      <c r="L1310" s="519"/>
      <c r="M1310" s="519"/>
      <c r="N1310" s="519"/>
    </row>
    <row r="1311" spans="1:16" x14ac:dyDescent="0.35">
      <c r="A1311" t="s">
        <v>128</v>
      </c>
      <c r="B1311" t="s">
        <v>359</v>
      </c>
      <c r="C1311" t="s">
        <v>360</v>
      </c>
      <c r="D1311" t="s">
        <v>205</v>
      </c>
      <c r="E1311" t="s">
        <v>292</v>
      </c>
      <c r="F1311" s="518"/>
      <c r="G1311" s="518"/>
      <c r="H1311" s="518"/>
      <c r="I1311" s="518"/>
      <c r="J1311" s="518"/>
      <c r="K1311" s="518"/>
      <c r="L1311" s="518"/>
      <c r="M1311" s="518"/>
      <c r="N1311" s="518"/>
    </row>
    <row r="1312" spans="1:16" x14ac:dyDescent="0.35">
      <c r="A1312" t="s">
        <v>128</v>
      </c>
      <c r="B1312" t="s">
        <v>361</v>
      </c>
      <c r="C1312" t="s">
        <v>362</v>
      </c>
      <c r="D1312" t="s">
        <v>170</v>
      </c>
      <c r="E1312" t="s">
        <v>292</v>
      </c>
    </row>
    <row r="1313" spans="1:14" x14ac:dyDescent="0.35">
      <c r="A1313" t="s">
        <v>128</v>
      </c>
      <c r="B1313" t="s">
        <v>363</v>
      </c>
      <c r="C1313" t="s">
        <v>364</v>
      </c>
      <c r="D1313" t="s">
        <v>170</v>
      </c>
      <c r="E1313" t="s">
        <v>292</v>
      </c>
      <c r="F1313" s="519"/>
      <c r="G1313" s="519"/>
      <c r="H1313" s="519"/>
      <c r="I1313" s="519"/>
      <c r="J1313" s="519"/>
      <c r="K1313" s="519"/>
      <c r="L1313" s="519"/>
      <c r="M1313" s="519"/>
      <c r="N1313" s="519"/>
    </row>
    <row r="1314" spans="1:14" x14ac:dyDescent="0.35">
      <c r="A1314" t="s">
        <v>128</v>
      </c>
      <c r="B1314" t="s">
        <v>365</v>
      </c>
      <c r="C1314" t="s">
        <v>366</v>
      </c>
      <c r="D1314" t="s">
        <v>188</v>
      </c>
      <c r="E1314" t="s">
        <v>292</v>
      </c>
      <c r="F1314" s="519"/>
      <c r="G1314" s="519"/>
      <c r="H1314" s="519"/>
      <c r="I1314" s="519"/>
      <c r="J1314" s="519"/>
      <c r="K1314" s="519"/>
      <c r="L1314" s="519"/>
      <c r="M1314" s="519"/>
      <c r="N1314" s="519"/>
    </row>
    <row r="1315" spans="1:14" x14ac:dyDescent="0.35">
      <c r="A1315" t="s">
        <v>128</v>
      </c>
      <c r="B1315" t="s">
        <v>367</v>
      </c>
      <c r="C1315" t="s">
        <v>368</v>
      </c>
      <c r="D1315" t="s">
        <v>205</v>
      </c>
      <c r="E1315" t="s">
        <v>292</v>
      </c>
      <c r="F1315" s="517"/>
      <c r="G1315" s="517"/>
      <c r="H1315" s="517"/>
      <c r="I1315" s="517"/>
      <c r="J1315" s="517"/>
      <c r="K1315" s="517"/>
      <c r="L1315" s="517"/>
      <c r="M1315" s="517"/>
      <c r="N1315" s="517"/>
    </row>
    <row r="1316" spans="1:14" x14ac:dyDescent="0.35">
      <c r="A1316" t="s">
        <v>128</v>
      </c>
      <c r="B1316" t="s">
        <v>369</v>
      </c>
      <c r="C1316" t="s">
        <v>370</v>
      </c>
      <c r="D1316" t="s">
        <v>170</v>
      </c>
      <c r="E1316" t="s">
        <v>292</v>
      </c>
      <c r="F1316" s="518"/>
      <c r="G1316" s="518"/>
      <c r="H1316" s="518"/>
      <c r="I1316" s="518"/>
      <c r="J1316" s="518"/>
      <c r="K1316" s="518"/>
      <c r="L1316" s="518"/>
      <c r="M1316" s="518"/>
      <c r="N1316" s="518"/>
    </row>
    <row r="1317" spans="1:14" x14ac:dyDescent="0.35">
      <c r="A1317" t="s">
        <v>128</v>
      </c>
      <c r="B1317" t="s">
        <v>371</v>
      </c>
      <c r="C1317" t="s">
        <v>372</v>
      </c>
      <c r="D1317" t="s">
        <v>170</v>
      </c>
      <c r="E1317" t="s">
        <v>292</v>
      </c>
      <c r="F1317" s="517"/>
      <c r="G1317" s="517"/>
      <c r="H1317" s="517"/>
      <c r="I1317" s="517"/>
      <c r="J1317" s="517"/>
      <c r="K1317" s="517"/>
      <c r="L1317" s="517"/>
      <c r="M1317" s="517"/>
      <c r="N1317" s="517"/>
    </row>
    <row r="1318" spans="1:14" x14ac:dyDescent="0.35">
      <c r="A1318" t="s">
        <v>128</v>
      </c>
      <c r="B1318" t="s">
        <v>373</v>
      </c>
      <c r="C1318" t="s">
        <v>374</v>
      </c>
      <c r="D1318" t="s">
        <v>188</v>
      </c>
      <c r="E1318" t="s">
        <v>292</v>
      </c>
    </row>
    <row r="1319" spans="1:14" x14ac:dyDescent="0.35">
      <c r="A1319" t="s">
        <v>128</v>
      </c>
      <c r="B1319" t="s">
        <v>375</v>
      </c>
      <c r="C1319" t="s">
        <v>376</v>
      </c>
      <c r="D1319" t="s">
        <v>205</v>
      </c>
      <c r="E1319" t="s">
        <v>292</v>
      </c>
      <c r="F1319" s="612"/>
      <c r="G1319" s="612"/>
      <c r="H1319" s="612"/>
      <c r="I1319" s="612"/>
      <c r="J1319" s="612"/>
      <c r="K1319" s="612"/>
      <c r="L1319" s="612"/>
      <c r="M1319" s="612"/>
      <c r="N1319" s="612"/>
    </row>
    <row r="1320" spans="1:14" x14ac:dyDescent="0.35">
      <c r="A1320" t="s">
        <v>128</v>
      </c>
      <c r="B1320" t="s">
        <v>377</v>
      </c>
      <c r="C1320" t="s">
        <v>378</v>
      </c>
      <c r="D1320" t="s">
        <v>170</v>
      </c>
      <c r="E1320" t="s">
        <v>292</v>
      </c>
    </row>
    <row r="1321" spans="1:14" x14ac:dyDescent="0.35">
      <c r="A1321" t="s">
        <v>128</v>
      </c>
      <c r="B1321" t="s">
        <v>379</v>
      </c>
      <c r="C1321" t="s">
        <v>380</v>
      </c>
      <c r="D1321" t="s">
        <v>170</v>
      </c>
      <c r="E1321" t="s">
        <v>292</v>
      </c>
      <c r="F1321" s="517"/>
      <c r="G1321" s="517"/>
      <c r="H1321" s="517"/>
      <c r="I1321" s="517"/>
      <c r="J1321" s="517"/>
      <c r="K1321" s="517"/>
      <c r="L1321" s="517"/>
      <c r="M1321" s="517"/>
      <c r="N1321" s="517"/>
    </row>
    <row r="1322" spans="1:14" x14ac:dyDescent="0.35">
      <c r="A1322" t="s">
        <v>128</v>
      </c>
      <c r="B1322" t="s">
        <v>381</v>
      </c>
      <c r="C1322" t="s">
        <v>382</v>
      </c>
      <c r="D1322" t="s">
        <v>188</v>
      </c>
      <c r="E1322" t="s">
        <v>292</v>
      </c>
    </row>
    <row r="1323" spans="1:14" x14ac:dyDescent="0.35">
      <c r="A1323" t="s">
        <v>128</v>
      </c>
      <c r="B1323" t="s">
        <v>383</v>
      </c>
      <c r="C1323" t="s">
        <v>384</v>
      </c>
      <c r="D1323" t="s">
        <v>385</v>
      </c>
      <c r="E1323" t="s">
        <v>292</v>
      </c>
      <c r="F1323" s="517"/>
      <c r="G1323" s="517"/>
      <c r="H1323" s="517"/>
      <c r="I1323" s="517"/>
      <c r="J1323" s="517"/>
      <c r="K1323" s="517"/>
      <c r="L1323" s="517"/>
      <c r="M1323" s="517"/>
      <c r="N1323" s="517"/>
    </row>
    <row r="1324" spans="1:14" x14ac:dyDescent="0.35">
      <c r="A1324" t="s">
        <v>128</v>
      </c>
      <c r="B1324" t="s">
        <v>386</v>
      </c>
      <c r="C1324" t="s">
        <v>387</v>
      </c>
      <c r="D1324" t="s">
        <v>189</v>
      </c>
      <c r="E1324" t="s">
        <v>292</v>
      </c>
    </row>
    <row r="1325" spans="1:14" x14ac:dyDescent="0.35">
      <c r="A1325" t="s">
        <v>128</v>
      </c>
      <c r="B1325" t="s">
        <v>388</v>
      </c>
      <c r="C1325" t="s">
        <v>389</v>
      </c>
      <c r="D1325" t="s">
        <v>205</v>
      </c>
      <c r="E1325" t="s">
        <v>292</v>
      </c>
      <c r="F1325" s="518"/>
      <c r="G1325" s="518"/>
      <c r="H1325" s="518"/>
      <c r="I1325" s="518"/>
      <c r="J1325" s="518"/>
      <c r="K1325" s="518"/>
      <c r="L1325" s="518"/>
      <c r="M1325" s="518"/>
      <c r="N1325" s="518"/>
    </row>
    <row r="1326" spans="1:14" x14ac:dyDescent="0.35">
      <c r="A1326" t="s">
        <v>128</v>
      </c>
      <c r="B1326" t="s">
        <v>390</v>
      </c>
      <c r="C1326" t="s">
        <v>391</v>
      </c>
      <c r="D1326" t="s">
        <v>176</v>
      </c>
      <c r="E1326" t="s">
        <v>292</v>
      </c>
    </row>
    <row r="1327" spans="1:14" x14ac:dyDescent="0.35">
      <c r="A1327" t="s">
        <v>128</v>
      </c>
      <c r="B1327" t="s">
        <v>392</v>
      </c>
      <c r="C1327" t="s">
        <v>393</v>
      </c>
      <c r="D1327" t="s">
        <v>205</v>
      </c>
      <c r="E1327" t="s">
        <v>292</v>
      </c>
      <c r="F1327" s="517"/>
      <c r="G1327" s="517"/>
      <c r="H1327" s="517"/>
      <c r="I1327" s="517"/>
      <c r="J1327" s="517"/>
      <c r="K1327" s="517"/>
      <c r="L1327" s="517"/>
      <c r="M1327" s="517"/>
      <c r="N1327" s="517"/>
    </row>
    <row r="1328" spans="1:14" x14ac:dyDescent="0.35">
      <c r="A1328" t="s">
        <v>128</v>
      </c>
      <c r="B1328" t="s">
        <v>394</v>
      </c>
      <c r="C1328" t="s">
        <v>395</v>
      </c>
      <c r="D1328" t="s">
        <v>188</v>
      </c>
      <c r="E1328" t="s">
        <v>292</v>
      </c>
      <c r="F1328" s="518"/>
      <c r="G1328" s="518"/>
      <c r="H1328" s="518"/>
      <c r="I1328" s="518"/>
      <c r="J1328" s="518"/>
      <c r="K1328" s="518"/>
      <c r="L1328" s="518"/>
      <c r="M1328" s="518"/>
      <c r="N1328" s="518"/>
    </row>
    <row r="1329" spans="1:16" x14ac:dyDescent="0.35">
      <c r="A1329" t="s">
        <v>128</v>
      </c>
      <c r="B1329" t="s">
        <v>396</v>
      </c>
      <c r="C1329" t="s">
        <v>397</v>
      </c>
      <c r="D1329" t="s">
        <v>205</v>
      </c>
      <c r="E1329" t="s">
        <v>292</v>
      </c>
      <c r="F1329" s="613"/>
      <c r="G1329" s="613"/>
      <c r="H1329" s="613"/>
      <c r="I1329" s="613"/>
      <c r="J1329" s="613"/>
      <c r="K1329" s="613"/>
      <c r="L1329" s="613"/>
      <c r="M1329" s="613"/>
      <c r="N1329" s="613"/>
    </row>
    <row r="1330" spans="1:16" x14ac:dyDescent="0.35">
      <c r="A1330" t="s">
        <v>128</v>
      </c>
      <c r="B1330" t="s">
        <v>398</v>
      </c>
      <c r="C1330" t="s">
        <v>399</v>
      </c>
      <c r="D1330" t="s">
        <v>188</v>
      </c>
      <c r="E1330" t="s">
        <v>292</v>
      </c>
      <c r="F1330" s="517"/>
      <c r="G1330" s="517"/>
      <c r="H1330" s="517"/>
      <c r="I1330" s="517"/>
      <c r="J1330" s="517"/>
      <c r="K1330" s="517"/>
      <c r="L1330" s="517"/>
      <c r="M1330" s="517"/>
      <c r="N1330" s="517"/>
    </row>
    <row r="1331" spans="1:16" x14ac:dyDescent="0.35">
      <c r="A1331" t="s">
        <v>128</v>
      </c>
      <c r="B1331" t="s">
        <v>400</v>
      </c>
      <c r="C1331" t="s">
        <v>401</v>
      </c>
      <c r="D1331" t="s">
        <v>205</v>
      </c>
      <c r="E1331" t="s">
        <v>292</v>
      </c>
      <c r="F1331" s="613"/>
      <c r="G1331" s="613"/>
      <c r="H1331" s="613"/>
      <c r="I1331" s="613"/>
      <c r="J1331" s="613"/>
      <c r="K1331" s="613"/>
      <c r="L1331" s="613"/>
      <c r="M1331" s="613"/>
      <c r="N1331" s="613"/>
    </row>
    <row r="1332" spans="1:16" x14ac:dyDescent="0.35">
      <c r="A1332" t="s">
        <v>128</v>
      </c>
      <c r="B1332" t="s">
        <v>402</v>
      </c>
      <c r="C1332" t="s">
        <v>403</v>
      </c>
      <c r="D1332" t="s">
        <v>189</v>
      </c>
      <c r="E1332" t="s">
        <v>292</v>
      </c>
      <c r="F1332" s="517"/>
      <c r="G1332" s="517"/>
      <c r="H1332" s="517"/>
      <c r="I1332" s="517"/>
      <c r="J1332" s="517"/>
      <c r="K1332" s="517"/>
      <c r="L1332" s="517"/>
      <c r="M1332" s="517"/>
      <c r="N1332" s="517"/>
    </row>
    <row r="1333" spans="1:16" x14ac:dyDescent="0.35">
      <c r="A1333" t="s">
        <v>128</v>
      </c>
      <c r="B1333" t="s">
        <v>404</v>
      </c>
      <c r="C1333" t="s">
        <v>405</v>
      </c>
      <c r="D1333" t="s">
        <v>205</v>
      </c>
      <c r="E1333" t="s">
        <v>292</v>
      </c>
      <c r="F1333" s="613"/>
      <c r="G1333" s="613"/>
      <c r="H1333" s="613"/>
      <c r="I1333" s="613"/>
      <c r="J1333" s="613"/>
      <c r="K1333" s="613"/>
      <c r="L1333" s="613"/>
      <c r="M1333" s="613"/>
      <c r="N1333" s="613"/>
    </row>
    <row r="1334" spans="1:16" x14ac:dyDescent="0.35">
      <c r="A1334" t="s">
        <v>128</v>
      </c>
      <c r="B1334" t="s">
        <v>406</v>
      </c>
      <c r="C1334" t="s">
        <v>407</v>
      </c>
      <c r="D1334" t="s">
        <v>188</v>
      </c>
      <c r="E1334" t="s">
        <v>292</v>
      </c>
      <c r="F1334" s="519"/>
      <c r="G1334" s="519"/>
      <c r="H1334" s="519"/>
      <c r="I1334" s="519"/>
      <c r="J1334" s="519"/>
      <c r="K1334" s="519"/>
      <c r="L1334" s="519"/>
      <c r="M1334" s="519"/>
      <c r="N1334" s="519"/>
    </row>
    <row r="1335" spans="1:16" x14ac:dyDescent="0.35">
      <c r="A1335" t="s">
        <v>128</v>
      </c>
      <c r="B1335" t="s">
        <v>408</v>
      </c>
      <c r="C1335" t="s">
        <v>409</v>
      </c>
      <c r="D1335" t="s">
        <v>182</v>
      </c>
      <c r="E1335" t="s">
        <v>292</v>
      </c>
      <c r="F1335" s="517"/>
      <c r="G1335" s="517"/>
      <c r="H1335" s="517"/>
      <c r="I1335" s="517"/>
      <c r="J1335" s="517"/>
      <c r="K1335" s="517"/>
      <c r="L1335" s="517"/>
      <c r="M1335" s="517"/>
      <c r="N1335" s="517"/>
    </row>
    <row r="1336" spans="1:16" x14ac:dyDescent="0.35">
      <c r="A1336" t="s">
        <v>128</v>
      </c>
      <c r="B1336" t="s">
        <v>410</v>
      </c>
      <c r="C1336" t="s">
        <v>411</v>
      </c>
      <c r="D1336" t="s">
        <v>188</v>
      </c>
      <c r="E1336" t="s">
        <v>292</v>
      </c>
      <c r="F1336" s="517"/>
      <c r="G1336" s="517"/>
      <c r="H1336" s="517"/>
      <c r="I1336" s="517"/>
      <c r="J1336" s="517"/>
      <c r="K1336" s="517"/>
      <c r="L1336" s="517"/>
      <c r="M1336" s="517"/>
      <c r="N1336" s="517"/>
    </row>
    <row r="1337" spans="1:16" x14ac:dyDescent="0.35">
      <c r="A1337" t="s">
        <v>128</v>
      </c>
      <c r="B1337" t="s">
        <v>412</v>
      </c>
      <c r="C1337" t="s">
        <v>413</v>
      </c>
      <c r="D1337" t="s">
        <v>188</v>
      </c>
      <c r="E1337" t="s">
        <v>292</v>
      </c>
      <c r="F1337" s="517"/>
      <c r="G1337" s="517"/>
      <c r="H1337" s="517"/>
      <c r="I1337" s="517"/>
      <c r="J1337" s="517"/>
      <c r="K1337" s="517"/>
      <c r="L1337" s="517"/>
      <c r="M1337" s="517"/>
      <c r="N1337" s="517"/>
    </row>
    <row r="1338" spans="1:16" x14ac:dyDescent="0.35">
      <c r="A1338" t="s">
        <v>128</v>
      </c>
      <c r="B1338" t="s">
        <v>414</v>
      </c>
      <c r="C1338" t="s">
        <v>415</v>
      </c>
      <c r="D1338" t="s">
        <v>188</v>
      </c>
      <c r="E1338" t="s">
        <v>292</v>
      </c>
      <c r="F1338" s="517"/>
      <c r="G1338" s="517"/>
      <c r="H1338" s="517"/>
      <c r="I1338" s="517">
        <f>F_Inputs!I1338 + 26</f>
        <v>938</v>
      </c>
      <c r="J1338" s="517"/>
      <c r="K1338" s="517"/>
      <c r="L1338" s="517"/>
      <c r="M1338" s="517"/>
      <c r="N1338" s="517"/>
      <c r="O1338" s="678" t="s">
        <v>686</v>
      </c>
      <c r="P1338" t="s">
        <v>671</v>
      </c>
    </row>
    <row r="1339" spans="1:16" x14ac:dyDescent="0.35">
      <c r="A1339" t="s">
        <v>128</v>
      </c>
      <c r="B1339" t="s">
        <v>416</v>
      </c>
      <c r="C1339" t="s">
        <v>417</v>
      </c>
      <c r="D1339" t="s">
        <v>188</v>
      </c>
      <c r="E1339" t="s">
        <v>292</v>
      </c>
      <c r="F1339" s="517"/>
      <c r="G1339" s="517"/>
      <c r="H1339" s="517"/>
      <c r="I1339" s="517">
        <v>50.887796748280635</v>
      </c>
      <c r="J1339" s="517"/>
      <c r="K1339" s="517"/>
      <c r="L1339" s="517"/>
      <c r="M1339" s="517"/>
      <c r="N1339" s="517"/>
      <c r="O1339" s="678" t="s">
        <v>686</v>
      </c>
      <c r="P1339" t="s">
        <v>670</v>
      </c>
    </row>
    <row r="1340" spans="1:16" x14ac:dyDescent="0.35">
      <c r="A1340" t="s">
        <v>128</v>
      </c>
      <c r="B1340" t="s">
        <v>418</v>
      </c>
      <c r="C1340" t="s">
        <v>419</v>
      </c>
      <c r="D1340" t="s">
        <v>188</v>
      </c>
      <c r="E1340" t="s">
        <v>292</v>
      </c>
      <c r="F1340" s="517"/>
      <c r="G1340" s="517"/>
      <c r="H1340" s="517"/>
      <c r="I1340" s="517">
        <f>F_Inputs!I1340 + 26</f>
        <v>2798</v>
      </c>
      <c r="J1340" s="517"/>
      <c r="K1340" s="517"/>
      <c r="L1340" s="517"/>
      <c r="M1340" s="517"/>
      <c r="N1340" s="517"/>
      <c r="O1340" s="678" t="s">
        <v>686</v>
      </c>
      <c r="P1340" t="s">
        <v>670</v>
      </c>
    </row>
    <row r="1341" spans="1:16" x14ac:dyDescent="0.35">
      <c r="A1341" t="s">
        <v>128</v>
      </c>
      <c r="B1341" t="s">
        <v>420</v>
      </c>
      <c r="C1341" t="s">
        <v>421</v>
      </c>
      <c r="D1341">
        <v>0</v>
      </c>
      <c r="E1341" t="s">
        <v>292</v>
      </c>
      <c r="F1341" s="517"/>
      <c r="G1341" s="517"/>
      <c r="H1341" s="517"/>
      <c r="I1341" s="517"/>
      <c r="J1341" s="517"/>
      <c r="K1341" s="517"/>
      <c r="L1341" s="517"/>
      <c r="M1341" s="517"/>
      <c r="N1341" s="517"/>
    </row>
    <row r="1342" spans="1:16" x14ac:dyDescent="0.35">
      <c r="A1342" t="s">
        <v>128</v>
      </c>
      <c r="B1342" t="s">
        <v>422</v>
      </c>
      <c r="C1342" t="s">
        <v>423</v>
      </c>
      <c r="D1342" t="s">
        <v>424</v>
      </c>
      <c r="E1342" t="s">
        <v>292</v>
      </c>
      <c r="F1342" s="517"/>
      <c r="G1342" s="517"/>
      <c r="H1342" s="517"/>
      <c r="I1342" s="517"/>
      <c r="J1342" s="517"/>
      <c r="K1342" s="517"/>
      <c r="L1342" s="517"/>
      <c r="M1342" s="517"/>
      <c r="N1342" s="517"/>
    </row>
    <row r="1343" spans="1:16" x14ac:dyDescent="0.35">
      <c r="A1343" t="s">
        <v>128</v>
      </c>
      <c r="B1343" t="s">
        <v>425</v>
      </c>
      <c r="C1343" t="s">
        <v>426</v>
      </c>
      <c r="D1343" t="s">
        <v>427</v>
      </c>
      <c r="E1343" t="s">
        <v>292</v>
      </c>
      <c r="F1343" s="613"/>
      <c r="G1343" s="613"/>
      <c r="H1343" s="613"/>
      <c r="I1343" s="613"/>
      <c r="J1343" s="613"/>
      <c r="K1343" s="613"/>
      <c r="L1343" s="613"/>
      <c r="M1343" s="613"/>
      <c r="N1343" s="613"/>
    </row>
    <row r="1344" spans="1:16" x14ac:dyDescent="0.35">
      <c r="A1344" t="s">
        <v>128</v>
      </c>
      <c r="B1344" t="s">
        <v>428</v>
      </c>
      <c r="C1344" t="s">
        <v>429</v>
      </c>
      <c r="D1344" t="s">
        <v>424</v>
      </c>
      <c r="E1344" t="s">
        <v>292</v>
      </c>
      <c r="F1344" s="613"/>
      <c r="G1344" s="613"/>
      <c r="H1344" s="613"/>
      <c r="I1344" s="613"/>
      <c r="J1344" s="613"/>
      <c r="K1344" s="613"/>
      <c r="L1344" s="613"/>
      <c r="M1344" s="613"/>
      <c r="N1344" s="613"/>
    </row>
    <row r="1345" spans="1:14" x14ac:dyDescent="0.35">
      <c r="A1345" t="s">
        <v>128</v>
      </c>
      <c r="B1345" t="s">
        <v>430</v>
      </c>
      <c r="C1345" t="s">
        <v>431</v>
      </c>
      <c r="D1345" t="s">
        <v>424</v>
      </c>
      <c r="E1345" t="s">
        <v>292</v>
      </c>
      <c r="F1345" s="517"/>
      <c r="G1345" s="517"/>
      <c r="H1345" s="517"/>
      <c r="I1345" s="517"/>
      <c r="J1345" s="517"/>
      <c r="K1345" s="517"/>
      <c r="L1345" s="517"/>
      <c r="M1345" s="517"/>
      <c r="N1345" s="517"/>
    </row>
    <row r="1346" spans="1:14" x14ac:dyDescent="0.35">
      <c r="A1346" t="s">
        <v>128</v>
      </c>
      <c r="B1346" t="s">
        <v>432</v>
      </c>
      <c r="C1346" t="s">
        <v>433</v>
      </c>
      <c r="D1346" t="s">
        <v>424</v>
      </c>
      <c r="E1346" t="s">
        <v>292</v>
      </c>
      <c r="F1346" s="517"/>
      <c r="G1346" s="517"/>
      <c r="H1346" s="517"/>
      <c r="I1346" s="517"/>
      <c r="J1346" s="517"/>
      <c r="K1346" s="517"/>
      <c r="L1346" s="517"/>
      <c r="M1346" s="517"/>
      <c r="N1346" s="517"/>
    </row>
    <row r="1347" spans="1:14" x14ac:dyDescent="0.35">
      <c r="A1347" t="s">
        <v>128</v>
      </c>
      <c r="B1347" t="s">
        <v>434</v>
      </c>
      <c r="C1347" t="s">
        <v>435</v>
      </c>
      <c r="D1347" t="s">
        <v>427</v>
      </c>
      <c r="E1347" t="s">
        <v>292</v>
      </c>
      <c r="F1347" s="519"/>
      <c r="G1347" s="519"/>
      <c r="H1347" s="519"/>
      <c r="I1347" s="519"/>
      <c r="J1347" s="519"/>
      <c r="K1347" s="519"/>
      <c r="L1347" s="519"/>
      <c r="M1347" s="519"/>
      <c r="N1347" s="519"/>
    </row>
    <row r="1348" spans="1:14" x14ac:dyDescent="0.35">
      <c r="A1348" t="s">
        <v>128</v>
      </c>
      <c r="B1348" t="s">
        <v>436</v>
      </c>
      <c r="C1348" t="s">
        <v>437</v>
      </c>
      <c r="D1348" t="s">
        <v>427</v>
      </c>
      <c r="E1348" t="s">
        <v>292</v>
      </c>
      <c r="F1348" s="613"/>
      <c r="G1348" s="613"/>
      <c r="H1348" s="613"/>
      <c r="I1348" s="613"/>
      <c r="J1348" s="613"/>
      <c r="K1348" s="613"/>
      <c r="L1348" s="613"/>
      <c r="M1348" s="613"/>
      <c r="N1348" s="613"/>
    </row>
    <row r="1349" spans="1:14" x14ac:dyDescent="0.35">
      <c r="A1349" t="s">
        <v>128</v>
      </c>
      <c r="B1349" t="s">
        <v>438</v>
      </c>
      <c r="C1349" t="s">
        <v>439</v>
      </c>
      <c r="D1349">
        <v>0</v>
      </c>
      <c r="E1349" t="s">
        <v>292</v>
      </c>
      <c r="F1349" s="613"/>
      <c r="G1349" s="613"/>
      <c r="H1349" s="613"/>
      <c r="I1349" s="613"/>
      <c r="J1349" s="613"/>
      <c r="K1349" s="613"/>
      <c r="L1349" s="613"/>
      <c r="M1349" s="613"/>
      <c r="N1349" s="613"/>
    </row>
    <row r="1350" spans="1:14" x14ac:dyDescent="0.35">
      <c r="A1350" t="s">
        <v>128</v>
      </c>
      <c r="B1350" t="s">
        <v>440</v>
      </c>
      <c r="C1350" t="s">
        <v>441</v>
      </c>
      <c r="D1350" t="s">
        <v>188</v>
      </c>
      <c r="E1350" t="s">
        <v>292</v>
      </c>
      <c r="F1350" s="613"/>
      <c r="G1350" s="613"/>
      <c r="H1350" s="613"/>
      <c r="I1350" s="613"/>
      <c r="J1350" s="613"/>
      <c r="K1350" s="613"/>
      <c r="L1350" s="613"/>
      <c r="M1350" s="613"/>
      <c r="N1350" s="613"/>
    </row>
    <row r="1351" spans="1:14" x14ac:dyDescent="0.35">
      <c r="A1351" t="s">
        <v>128</v>
      </c>
      <c r="B1351" t="s">
        <v>442</v>
      </c>
      <c r="C1351" t="s">
        <v>443</v>
      </c>
      <c r="D1351" t="s">
        <v>188</v>
      </c>
      <c r="E1351" t="s">
        <v>292</v>
      </c>
      <c r="F1351" s="613"/>
      <c r="G1351" s="613"/>
      <c r="H1351" s="613"/>
      <c r="I1351" s="613"/>
      <c r="J1351" s="613"/>
      <c r="K1351" s="613"/>
      <c r="L1351" s="613"/>
      <c r="M1351" s="613"/>
      <c r="N1351" s="613"/>
    </row>
    <row r="1352" spans="1:14" x14ac:dyDescent="0.35">
      <c r="A1352" t="s">
        <v>128</v>
      </c>
      <c r="B1352" t="s">
        <v>444</v>
      </c>
      <c r="C1352" t="s">
        <v>445</v>
      </c>
      <c r="D1352" t="s">
        <v>424</v>
      </c>
      <c r="E1352" t="s">
        <v>292</v>
      </c>
      <c r="F1352" s="519"/>
      <c r="G1352" s="519"/>
      <c r="H1352" s="519"/>
      <c r="I1352" s="519"/>
      <c r="J1352" s="519"/>
      <c r="K1352" s="519"/>
      <c r="L1352" s="519"/>
      <c r="M1352" s="519"/>
      <c r="N1352" s="519"/>
    </row>
    <row r="1353" spans="1:14" x14ac:dyDescent="0.35">
      <c r="A1353" t="s">
        <v>128</v>
      </c>
      <c r="B1353" t="s">
        <v>446</v>
      </c>
      <c r="C1353" t="s">
        <v>447</v>
      </c>
      <c r="D1353" t="s">
        <v>424</v>
      </c>
      <c r="E1353" t="s">
        <v>292</v>
      </c>
      <c r="F1353" s="613"/>
      <c r="G1353" s="613"/>
      <c r="H1353" s="613"/>
      <c r="I1353" s="613"/>
      <c r="J1353" s="613"/>
      <c r="K1353" s="613"/>
      <c r="L1353" s="613"/>
      <c r="M1353" s="613"/>
      <c r="N1353" s="613"/>
    </row>
    <row r="1354" spans="1:14" x14ac:dyDescent="0.35">
      <c r="A1354" t="s">
        <v>128</v>
      </c>
      <c r="B1354" t="s">
        <v>448</v>
      </c>
      <c r="C1354" t="s">
        <v>449</v>
      </c>
      <c r="D1354">
        <v>0</v>
      </c>
      <c r="E1354" t="s">
        <v>292</v>
      </c>
      <c r="F1354" s="613"/>
      <c r="G1354" s="613"/>
      <c r="H1354" s="613"/>
      <c r="I1354" s="613"/>
      <c r="J1354" s="613"/>
      <c r="K1354" s="613"/>
      <c r="L1354" s="613"/>
      <c r="M1354" s="613"/>
      <c r="N1354" s="613"/>
    </row>
    <row r="1355" spans="1:14" x14ac:dyDescent="0.35">
      <c r="A1355" t="s">
        <v>128</v>
      </c>
      <c r="B1355" t="s">
        <v>450</v>
      </c>
      <c r="C1355" t="s">
        <v>451</v>
      </c>
      <c r="D1355" t="s">
        <v>188</v>
      </c>
      <c r="E1355" t="s">
        <v>292</v>
      </c>
      <c r="F1355" s="613"/>
      <c r="G1355" s="613"/>
      <c r="H1355" s="613"/>
      <c r="I1355" s="613"/>
      <c r="J1355" s="613"/>
      <c r="K1355" s="613"/>
      <c r="L1355" s="613"/>
      <c r="M1355" s="613"/>
      <c r="N1355" s="613"/>
    </row>
    <row r="1356" spans="1:14" x14ac:dyDescent="0.35">
      <c r="A1356" t="s">
        <v>128</v>
      </c>
      <c r="B1356" t="s">
        <v>452</v>
      </c>
      <c r="C1356" t="s">
        <v>453</v>
      </c>
      <c r="D1356" t="s">
        <v>188</v>
      </c>
      <c r="E1356" t="s">
        <v>292</v>
      </c>
      <c r="F1356" s="519"/>
      <c r="G1356" s="519"/>
      <c r="H1356" s="519"/>
      <c r="I1356" s="519"/>
      <c r="J1356" s="519"/>
      <c r="K1356" s="519"/>
      <c r="L1356" s="519"/>
      <c r="M1356" s="519"/>
      <c r="N1356" s="519"/>
    </row>
    <row r="1357" spans="1:14" x14ac:dyDescent="0.35">
      <c r="A1357" t="s">
        <v>128</v>
      </c>
      <c r="B1357" t="s">
        <v>454</v>
      </c>
      <c r="C1357" t="s">
        <v>455</v>
      </c>
      <c r="D1357" t="s">
        <v>188</v>
      </c>
      <c r="E1357" t="s">
        <v>292</v>
      </c>
      <c r="F1357" s="613"/>
      <c r="G1357" s="613"/>
      <c r="H1357" s="613"/>
      <c r="I1357" s="613"/>
      <c r="J1357" s="613"/>
      <c r="K1357" s="613"/>
      <c r="L1357" s="613"/>
      <c r="M1357" s="613"/>
      <c r="N1357" s="613"/>
    </row>
    <row r="1358" spans="1:14" x14ac:dyDescent="0.35">
      <c r="A1358" t="s">
        <v>128</v>
      </c>
      <c r="B1358" t="s">
        <v>456</v>
      </c>
      <c r="C1358" t="s">
        <v>457</v>
      </c>
      <c r="D1358" t="s">
        <v>188</v>
      </c>
      <c r="E1358" t="s">
        <v>292</v>
      </c>
      <c r="F1358" s="519"/>
      <c r="G1358" s="519"/>
      <c r="H1358" s="519"/>
      <c r="I1358" s="519"/>
      <c r="J1358" s="519"/>
      <c r="K1358" s="519"/>
      <c r="L1358" s="519"/>
      <c r="M1358" s="519"/>
      <c r="N1358" s="519"/>
    </row>
    <row r="1359" spans="1:14" x14ac:dyDescent="0.35">
      <c r="A1359" t="s">
        <v>128</v>
      </c>
      <c r="B1359" t="s">
        <v>458</v>
      </c>
      <c r="C1359" t="s">
        <v>459</v>
      </c>
      <c r="D1359" t="s">
        <v>172</v>
      </c>
      <c r="E1359" t="s">
        <v>292</v>
      </c>
      <c r="F1359" s="613"/>
      <c r="G1359" s="613"/>
      <c r="H1359" s="613"/>
      <c r="I1359" s="613"/>
      <c r="J1359" s="613"/>
      <c r="K1359" s="613"/>
      <c r="L1359" s="613"/>
      <c r="M1359" s="613"/>
      <c r="N1359" s="613"/>
    </row>
    <row r="1360" spans="1:14" x14ac:dyDescent="0.35">
      <c r="A1360" t="s">
        <v>128</v>
      </c>
      <c r="B1360" t="s">
        <v>460</v>
      </c>
      <c r="C1360" t="s">
        <v>461</v>
      </c>
      <c r="D1360" t="s">
        <v>188</v>
      </c>
      <c r="E1360" t="s">
        <v>292</v>
      </c>
      <c r="F1360" s="519"/>
      <c r="G1360" s="519"/>
      <c r="H1360" s="519"/>
      <c r="I1360" s="519"/>
      <c r="J1360" s="519"/>
      <c r="K1360" s="519"/>
      <c r="L1360" s="519"/>
      <c r="M1360" s="519"/>
      <c r="N1360" s="519"/>
    </row>
    <row r="1361" spans="1:16" x14ac:dyDescent="0.35">
      <c r="A1361" t="s">
        <v>128</v>
      </c>
      <c r="B1361" t="s">
        <v>462</v>
      </c>
      <c r="C1361" t="s">
        <v>463</v>
      </c>
      <c r="D1361" t="s">
        <v>188</v>
      </c>
      <c r="E1361" t="s">
        <v>292</v>
      </c>
      <c r="F1361" s="519"/>
      <c r="G1361" s="519"/>
      <c r="H1361" s="519"/>
      <c r="I1361" s="519"/>
      <c r="J1361" s="519"/>
      <c r="K1361" s="519"/>
      <c r="L1361" s="519"/>
      <c r="M1361" s="519"/>
      <c r="N1361" s="519"/>
    </row>
    <row r="1362" spans="1:16" x14ac:dyDescent="0.35">
      <c r="A1362" t="s">
        <v>128</v>
      </c>
      <c r="B1362" t="s">
        <v>464</v>
      </c>
      <c r="C1362" t="s">
        <v>465</v>
      </c>
      <c r="D1362" t="s">
        <v>188</v>
      </c>
      <c r="E1362" t="s">
        <v>292</v>
      </c>
      <c r="F1362" s="519"/>
      <c r="G1362" s="519"/>
      <c r="H1362" s="519"/>
      <c r="I1362" s="519"/>
      <c r="J1362" s="519"/>
      <c r="K1362" s="519"/>
      <c r="L1362" s="519"/>
      <c r="M1362" s="519"/>
      <c r="N1362" s="519"/>
    </row>
    <row r="1363" spans="1:16" x14ac:dyDescent="0.35">
      <c r="A1363" t="s">
        <v>128</v>
      </c>
      <c r="B1363" t="s">
        <v>466</v>
      </c>
      <c r="C1363" t="s">
        <v>467</v>
      </c>
      <c r="D1363" t="s">
        <v>182</v>
      </c>
      <c r="E1363" t="s">
        <v>292</v>
      </c>
      <c r="F1363" s="519"/>
      <c r="G1363" s="519"/>
      <c r="H1363" s="519"/>
      <c r="I1363" s="519"/>
      <c r="J1363" s="519"/>
      <c r="K1363" s="519"/>
      <c r="L1363" s="519"/>
      <c r="M1363" s="519"/>
      <c r="N1363" s="519"/>
    </row>
    <row r="1364" spans="1:16" x14ac:dyDescent="0.35">
      <c r="A1364" t="s">
        <v>128</v>
      </c>
      <c r="B1364" t="s">
        <v>468</v>
      </c>
      <c r="C1364" t="s">
        <v>469</v>
      </c>
      <c r="D1364" t="s">
        <v>188</v>
      </c>
      <c r="E1364" t="s">
        <v>292</v>
      </c>
      <c r="F1364" s="519"/>
      <c r="G1364" s="519"/>
      <c r="H1364" s="519"/>
      <c r="I1364" s="519"/>
      <c r="J1364" s="519"/>
      <c r="K1364" s="519"/>
      <c r="L1364" s="519"/>
      <c r="M1364" s="519"/>
      <c r="N1364" s="519"/>
    </row>
    <row r="1365" spans="1:16" x14ac:dyDescent="0.35">
      <c r="A1365" t="s">
        <v>128</v>
      </c>
      <c r="B1365" t="s">
        <v>470</v>
      </c>
      <c r="C1365" t="s">
        <v>471</v>
      </c>
      <c r="D1365" t="s">
        <v>182</v>
      </c>
      <c r="E1365" t="s">
        <v>292</v>
      </c>
      <c r="F1365" s="519"/>
      <c r="G1365" s="519"/>
      <c r="H1365" s="519"/>
      <c r="I1365" s="519"/>
      <c r="J1365" s="519"/>
      <c r="K1365" s="519"/>
      <c r="L1365" s="519"/>
      <c r="M1365" s="519"/>
      <c r="N1365" s="519"/>
    </row>
    <row r="1366" spans="1:16" x14ac:dyDescent="0.35">
      <c r="A1366" t="s">
        <v>128</v>
      </c>
      <c r="B1366" t="s">
        <v>472</v>
      </c>
      <c r="C1366" t="s">
        <v>473</v>
      </c>
      <c r="D1366" t="s">
        <v>188</v>
      </c>
      <c r="E1366" t="s">
        <v>292</v>
      </c>
      <c r="F1366" s="519"/>
      <c r="G1366" s="519"/>
      <c r="H1366" s="519"/>
      <c r="I1366" s="519"/>
      <c r="J1366" s="519"/>
      <c r="K1366" s="519"/>
      <c r="L1366" s="519"/>
      <c r="M1366" s="519"/>
      <c r="N1366" s="519"/>
    </row>
    <row r="1367" spans="1:16" x14ac:dyDescent="0.35">
      <c r="A1367" t="s">
        <v>128</v>
      </c>
      <c r="B1367" t="s">
        <v>474</v>
      </c>
      <c r="C1367" t="s">
        <v>475</v>
      </c>
      <c r="D1367" t="s">
        <v>170</v>
      </c>
      <c r="E1367" t="s">
        <v>292</v>
      </c>
      <c r="F1367" s="519"/>
      <c r="G1367" s="519"/>
      <c r="H1367" s="519"/>
      <c r="I1367" s="519"/>
      <c r="J1367" s="519"/>
      <c r="K1367" s="519"/>
      <c r="L1367" s="519"/>
      <c r="M1367" s="519"/>
      <c r="N1367" s="519"/>
    </row>
    <row r="1368" spans="1:16" x14ac:dyDescent="0.35">
      <c r="A1368" t="s">
        <v>128</v>
      </c>
      <c r="B1368" t="s">
        <v>476</v>
      </c>
      <c r="C1368" t="s">
        <v>477</v>
      </c>
      <c r="D1368" t="s">
        <v>170</v>
      </c>
      <c r="E1368" t="s">
        <v>292</v>
      </c>
      <c r="F1368" s="519"/>
      <c r="G1368" s="519"/>
      <c r="H1368" s="519"/>
      <c r="I1368" s="519">
        <v>-3.7141895684152328</v>
      </c>
      <c r="J1368" s="519"/>
      <c r="K1368" s="519"/>
      <c r="L1368" s="519"/>
      <c r="M1368" s="519"/>
      <c r="N1368" s="519"/>
      <c r="O1368" s="678" t="s">
        <v>686</v>
      </c>
      <c r="P1368" t="s">
        <v>670</v>
      </c>
    </row>
    <row r="1369" spans="1:16" x14ac:dyDescent="0.35">
      <c r="A1369" t="s">
        <v>128</v>
      </c>
      <c r="B1369" t="s">
        <v>478</v>
      </c>
      <c r="C1369" t="s">
        <v>479</v>
      </c>
      <c r="D1369" t="s">
        <v>170</v>
      </c>
      <c r="E1369" t="s">
        <v>292</v>
      </c>
      <c r="F1369" s="519"/>
      <c r="G1369" s="519"/>
      <c r="H1369" s="519"/>
      <c r="I1369" s="519"/>
      <c r="J1369" s="519"/>
      <c r="K1369" s="519"/>
      <c r="L1369" s="519"/>
      <c r="M1369" s="519"/>
      <c r="N1369" s="519"/>
      <c r="O1369" s="425"/>
    </row>
    <row r="1370" spans="1:16" x14ac:dyDescent="0.35">
      <c r="A1370" t="s">
        <v>128</v>
      </c>
      <c r="B1370" t="s">
        <v>480</v>
      </c>
      <c r="C1370" t="s">
        <v>481</v>
      </c>
      <c r="D1370" t="s">
        <v>170</v>
      </c>
      <c r="E1370" t="s">
        <v>292</v>
      </c>
      <c r="F1370" s="519"/>
      <c r="G1370" s="519"/>
      <c r="H1370" s="519"/>
      <c r="I1370" s="519"/>
      <c r="J1370" s="519"/>
      <c r="K1370" s="519"/>
      <c r="L1370" s="519"/>
      <c r="M1370" s="519"/>
      <c r="N1370" s="519"/>
    </row>
    <row r="1371" spans="1:16" x14ac:dyDescent="0.35">
      <c r="A1371" t="s">
        <v>128</v>
      </c>
      <c r="B1371" t="s">
        <v>482</v>
      </c>
      <c r="C1371" t="s">
        <v>483</v>
      </c>
      <c r="D1371" t="s">
        <v>170</v>
      </c>
      <c r="E1371" t="s">
        <v>292</v>
      </c>
      <c r="F1371" s="519"/>
      <c r="G1371" s="519"/>
      <c r="H1371" s="519"/>
      <c r="I1371" s="519"/>
      <c r="J1371" s="519"/>
      <c r="K1371" s="519"/>
      <c r="L1371" s="519"/>
      <c r="M1371" s="519"/>
      <c r="N1371" s="519"/>
    </row>
    <row r="1372" spans="1:16" x14ac:dyDescent="0.35">
      <c r="A1372" t="s">
        <v>128</v>
      </c>
      <c r="B1372" t="s">
        <v>484</v>
      </c>
      <c r="C1372" t="s">
        <v>485</v>
      </c>
      <c r="D1372" t="s">
        <v>170</v>
      </c>
      <c r="E1372" t="s">
        <v>292</v>
      </c>
      <c r="F1372" s="519"/>
      <c r="G1372" s="519"/>
      <c r="H1372" s="519"/>
      <c r="I1372" s="519"/>
      <c r="J1372" s="519"/>
      <c r="K1372" s="519"/>
      <c r="L1372" s="519"/>
      <c r="M1372" s="519"/>
      <c r="N1372" s="519"/>
    </row>
    <row r="1373" spans="1:16" x14ac:dyDescent="0.35">
      <c r="A1373" t="s">
        <v>128</v>
      </c>
      <c r="B1373" t="s">
        <v>486</v>
      </c>
      <c r="C1373" t="s">
        <v>487</v>
      </c>
      <c r="D1373" t="s">
        <v>170</v>
      </c>
      <c r="E1373" t="s">
        <v>292</v>
      </c>
      <c r="F1373" s="519"/>
      <c r="G1373" s="519"/>
      <c r="H1373" s="519"/>
      <c r="I1373" s="519"/>
      <c r="J1373" s="519"/>
      <c r="K1373" s="519"/>
      <c r="L1373" s="519"/>
      <c r="M1373" s="519"/>
      <c r="N1373" s="519"/>
    </row>
    <row r="1374" spans="1:16" x14ac:dyDescent="0.35">
      <c r="A1374" t="s">
        <v>128</v>
      </c>
      <c r="B1374" t="s">
        <v>488</v>
      </c>
      <c r="C1374" t="s">
        <v>489</v>
      </c>
      <c r="D1374" t="s">
        <v>170</v>
      </c>
      <c r="E1374" t="s">
        <v>292</v>
      </c>
      <c r="F1374" s="519"/>
      <c r="G1374" s="519"/>
      <c r="H1374" s="519"/>
      <c r="I1374" s="519"/>
      <c r="J1374" s="519"/>
      <c r="K1374" s="519"/>
      <c r="L1374" s="519"/>
      <c r="M1374" s="519"/>
      <c r="N1374" s="519"/>
    </row>
    <row r="1375" spans="1:16" x14ac:dyDescent="0.35">
      <c r="A1375" t="s">
        <v>128</v>
      </c>
      <c r="B1375" t="s">
        <v>490</v>
      </c>
      <c r="C1375" t="s">
        <v>491</v>
      </c>
      <c r="D1375" t="s">
        <v>170</v>
      </c>
      <c r="E1375" t="s">
        <v>292</v>
      </c>
      <c r="F1375" s="519"/>
      <c r="G1375" s="519"/>
      <c r="H1375" s="519"/>
      <c r="I1375" s="519">
        <v>6.1950444774083716E-17</v>
      </c>
      <c r="J1375" s="519"/>
      <c r="K1375" s="519"/>
      <c r="L1375" s="519"/>
      <c r="M1375" s="519"/>
      <c r="N1375" s="519"/>
      <c r="O1375" s="678" t="s">
        <v>686</v>
      </c>
      <c r="P1375" t="s">
        <v>670</v>
      </c>
    </row>
    <row r="1376" spans="1:16" x14ac:dyDescent="0.35">
      <c r="A1376" t="s">
        <v>128</v>
      </c>
      <c r="B1376" t="s">
        <v>492</v>
      </c>
      <c r="C1376" t="s">
        <v>493</v>
      </c>
      <c r="D1376" t="s">
        <v>170</v>
      </c>
      <c r="E1376" t="s">
        <v>292</v>
      </c>
      <c r="F1376" s="519"/>
      <c r="G1376" s="519"/>
      <c r="H1376" s="519"/>
      <c r="I1376" s="519">
        <v>0</v>
      </c>
      <c r="J1376" s="519"/>
      <c r="K1376" s="519"/>
      <c r="L1376" s="519"/>
      <c r="M1376" s="519"/>
      <c r="N1376" s="519"/>
      <c r="O1376" s="678" t="s">
        <v>686</v>
      </c>
      <c r="P1376" t="s">
        <v>670</v>
      </c>
    </row>
    <row r="1377" spans="1:16" x14ac:dyDescent="0.35">
      <c r="A1377" t="s">
        <v>128</v>
      </c>
      <c r="B1377" t="s">
        <v>494</v>
      </c>
      <c r="C1377" t="s">
        <v>495</v>
      </c>
      <c r="D1377" t="s">
        <v>170</v>
      </c>
      <c r="E1377" t="s">
        <v>292</v>
      </c>
      <c r="F1377" s="519"/>
      <c r="G1377" s="519"/>
      <c r="H1377" s="519"/>
      <c r="I1377" s="519"/>
      <c r="J1377" s="519"/>
      <c r="K1377" s="519"/>
      <c r="L1377" s="519"/>
      <c r="M1377" s="519"/>
      <c r="N1377" s="519"/>
    </row>
    <row r="1378" spans="1:16" x14ac:dyDescent="0.35">
      <c r="A1378" t="s">
        <v>128</v>
      </c>
      <c r="B1378" t="s">
        <v>496</v>
      </c>
      <c r="C1378" t="s">
        <v>497</v>
      </c>
      <c r="D1378" t="s">
        <v>170</v>
      </c>
      <c r="E1378" t="s">
        <v>292</v>
      </c>
      <c r="F1378" s="519"/>
      <c r="G1378" s="519"/>
      <c r="H1378" s="519"/>
      <c r="I1378" s="519"/>
      <c r="J1378" s="519"/>
      <c r="K1378" s="519"/>
      <c r="L1378" s="519"/>
      <c r="M1378" s="519"/>
      <c r="N1378" s="519"/>
    </row>
    <row r="1379" spans="1:16" x14ac:dyDescent="0.35">
      <c r="A1379" t="s">
        <v>128</v>
      </c>
      <c r="B1379" t="s">
        <v>498</v>
      </c>
      <c r="C1379" t="s">
        <v>499</v>
      </c>
      <c r="D1379" t="s">
        <v>170</v>
      </c>
      <c r="E1379" t="s">
        <v>292</v>
      </c>
      <c r="F1379" s="519"/>
      <c r="G1379" s="519"/>
      <c r="H1379" s="519"/>
      <c r="I1379" s="519"/>
      <c r="J1379" s="519"/>
      <c r="K1379" s="519"/>
      <c r="L1379" s="519"/>
      <c r="M1379" s="519"/>
      <c r="N1379" s="519"/>
    </row>
    <row r="1380" spans="1:16" x14ac:dyDescent="0.35">
      <c r="A1380" t="s">
        <v>128</v>
      </c>
      <c r="B1380" t="s">
        <v>500</v>
      </c>
      <c r="C1380" t="s">
        <v>501</v>
      </c>
      <c r="D1380" t="s">
        <v>170</v>
      </c>
      <c r="E1380" t="s">
        <v>292</v>
      </c>
      <c r="F1380" s="519"/>
      <c r="G1380" s="519"/>
      <c r="H1380" s="519"/>
      <c r="I1380" s="519"/>
      <c r="J1380" s="519"/>
      <c r="K1380" s="519"/>
      <c r="L1380" s="519"/>
      <c r="M1380" s="519"/>
      <c r="N1380" s="519"/>
    </row>
    <row r="1381" spans="1:16" x14ac:dyDescent="0.35">
      <c r="A1381" t="s">
        <v>128</v>
      </c>
      <c r="B1381" t="s">
        <v>502</v>
      </c>
      <c r="C1381" t="s">
        <v>503</v>
      </c>
      <c r="D1381" t="s">
        <v>170</v>
      </c>
      <c r="E1381" t="s">
        <v>292</v>
      </c>
      <c r="F1381" s="519"/>
      <c r="G1381" s="519"/>
      <c r="H1381" s="519"/>
      <c r="I1381" s="519"/>
      <c r="J1381" s="519"/>
      <c r="K1381" s="519"/>
      <c r="L1381" s="519"/>
      <c r="M1381" s="519"/>
      <c r="N1381" s="519"/>
    </row>
    <row r="1382" spans="1:16" x14ac:dyDescent="0.35">
      <c r="A1382" t="s">
        <v>128</v>
      </c>
      <c r="B1382" t="s">
        <v>504</v>
      </c>
      <c r="C1382" t="s">
        <v>505</v>
      </c>
      <c r="D1382" t="s">
        <v>170</v>
      </c>
      <c r="E1382" t="s">
        <v>292</v>
      </c>
      <c r="F1382" s="519"/>
      <c r="G1382" s="519"/>
      <c r="H1382" s="519"/>
      <c r="I1382" s="519"/>
      <c r="J1382" s="519"/>
      <c r="K1382" s="519"/>
      <c r="L1382" s="519"/>
      <c r="M1382" s="519"/>
      <c r="N1382" s="519"/>
    </row>
    <row r="1383" spans="1:16" x14ac:dyDescent="0.35">
      <c r="A1383" t="s">
        <v>128</v>
      </c>
      <c r="B1383" t="s">
        <v>506</v>
      </c>
      <c r="C1383" t="s">
        <v>507</v>
      </c>
      <c r="D1383" t="s">
        <v>170</v>
      </c>
      <c r="E1383" t="s">
        <v>292</v>
      </c>
      <c r="F1383" s="519"/>
      <c r="G1383" s="519"/>
      <c r="H1383" s="519"/>
      <c r="I1383" s="519">
        <v>0</v>
      </c>
      <c r="J1383" s="519"/>
      <c r="K1383" s="519"/>
      <c r="L1383" s="519"/>
      <c r="M1383" s="519"/>
      <c r="N1383" s="519"/>
      <c r="O1383" s="678" t="s">
        <v>686</v>
      </c>
      <c r="P1383" t="s">
        <v>670</v>
      </c>
    </row>
    <row r="1384" spans="1:16" x14ac:dyDescent="0.35">
      <c r="A1384" t="s">
        <v>128</v>
      </c>
      <c r="B1384" t="s">
        <v>508</v>
      </c>
      <c r="C1384" t="s">
        <v>509</v>
      </c>
      <c r="D1384" t="s">
        <v>170</v>
      </c>
      <c r="E1384" t="s">
        <v>292</v>
      </c>
      <c r="F1384" s="519"/>
      <c r="G1384" s="519"/>
      <c r="H1384" s="519"/>
      <c r="I1384" s="519"/>
      <c r="J1384" s="519"/>
      <c r="K1384" s="519"/>
      <c r="L1384" s="519"/>
      <c r="M1384" s="519"/>
      <c r="N1384" s="519"/>
    </row>
    <row r="1385" spans="1:16" x14ac:dyDescent="0.35">
      <c r="A1385" t="s">
        <v>128</v>
      </c>
      <c r="B1385" t="s">
        <v>510</v>
      </c>
      <c r="C1385" t="s">
        <v>511</v>
      </c>
      <c r="D1385" t="s">
        <v>170</v>
      </c>
      <c r="E1385" t="s">
        <v>292</v>
      </c>
      <c r="F1385" s="519"/>
      <c r="G1385" s="519"/>
      <c r="H1385" s="519"/>
      <c r="I1385" s="519"/>
      <c r="J1385" s="519"/>
      <c r="K1385" s="519"/>
      <c r="L1385" s="519"/>
      <c r="M1385" s="519"/>
      <c r="N1385" s="519"/>
    </row>
    <row r="1386" spans="1:16" x14ac:dyDescent="0.35">
      <c r="A1386" t="s">
        <v>128</v>
      </c>
      <c r="B1386" t="s">
        <v>512</v>
      </c>
      <c r="C1386" t="s">
        <v>513</v>
      </c>
      <c r="D1386" t="s">
        <v>170</v>
      </c>
      <c r="E1386" t="s">
        <v>292</v>
      </c>
      <c r="F1386" s="519"/>
      <c r="G1386" s="519"/>
      <c r="H1386" s="519"/>
      <c r="I1386" s="519"/>
      <c r="J1386" s="519"/>
      <c r="K1386" s="519"/>
      <c r="L1386" s="519"/>
      <c r="M1386" s="519"/>
      <c r="N1386" s="519"/>
    </row>
    <row r="1387" spans="1:16" x14ac:dyDescent="0.35">
      <c r="A1387" t="s">
        <v>128</v>
      </c>
      <c r="B1387" t="s">
        <v>514</v>
      </c>
      <c r="C1387" t="s">
        <v>515</v>
      </c>
      <c r="D1387" t="s">
        <v>170</v>
      </c>
      <c r="E1387" t="s">
        <v>292</v>
      </c>
      <c r="F1387" s="519"/>
      <c r="G1387" s="519"/>
      <c r="H1387" s="519"/>
      <c r="I1387" s="519"/>
      <c r="J1387" s="519"/>
      <c r="K1387" s="519"/>
      <c r="L1387" s="519"/>
      <c r="M1387" s="519"/>
      <c r="N1387" s="519"/>
    </row>
    <row r="1388" spans="1:16" x14ac:dyDescent="0.35">
      <c r="A1388" t="s">
        <v>128</v>
      </c>
      <c r="B1388" t="s">
        <v>516</v>
      </c>
      <c r="C1388" t="s">
        <v>517</v>
      </c>
      <c r="D1388" t="s">
        <v>170</v>
      </c>
      <c r="E1388" t="s">
        <v>292</v>
      </c>
      <c r="F1388" s="519"/>
      <c r="G1388" s="519"/>
      <c r="H1388" s="519"/>
      <c r="I1388" s="519"/>
      <c r="J1388" s="519"/>
      <c r="K1388" s="519"/>
      <c r="L1388" s="519"/>
      <c r="M1388" s="519"/>
      <c r="N1388" s="519"/>
    </row>
    <row r="1389" spans="1:16" x14ac:dyDescent="0.35">
      <c r="A1389" t="s">
        <v>128</v>
      </c>
      <c r="B1389" t="s">
        <v>518</v>
      </c>
      <c r="C1389" t="s">
        <v>519</v>
      </c>
      <c r="D1389" t="s">
        <v>170</v>
      </c>
      <c r="E1389" t="s">
        <v>292</v>
      </c>
      <c r="F1389" s="519"/>
      <c r="G1389" s="519"/>
      <c r="H1389" s="519"/>
      <c r="I1389" s="519"/>
      <c r="J1389" s="519"/>
      <c r="K1389" s="519"/>
      <c r="L1389" s="519"/>
      <c r="M1389" s="519"/>
      <c r="N1389" s="519"/>
    </row>
    <row r="1390" spans="1:16" x14ac:dyDescent="0.35">
      <c r="A1390" t="s">
        <v>128</v>
      </c>
      <c r="B1390" t="s">
        <v>520</v>
      </c>
      <c r="C1390" t="s">
        <v>521</v>
      </c>
      <c r="D1390" t="s">
        <v>170</v>
      </c>
      <c r="E1390" t="s">
        <v>292</v>
      </c>
      <c r="F1390" s="519"/>
      <c r="G1390" s="519"/>
      <c r="H1390" s="519"/>
      <c r="I1390" s="519"/>
      <c r="J1390" s="519"/>
      <c r="K1390" s="519"/>
      <c r="L1390" s="519"/>
      <c r="M1390" s="519"/>
      <c r="N1390" s="519"/>
    </row>
    <row r="1391" spans="1:16" x14ac:dyDescent="0.35">
      <c r="A1391" t="s">
        <v>128</v>
      </c>
      <c r="B1391" t="s">
        <v>522</v>
      </c>
      <c r="C1391" t="s">
        <v>523</v>
      </c>
      <c r="D1391" t="s">
        <v>170</v>
      </c>
      <c r="E1391" t="s">
        <v>292</v>
      </c>
      <c r="F1391" s="519"/>
      <c r="G1391" s="519"/>
      <c r="H1391" s="519"/>
      <c r="I1391" s="519"/>
      <c r="J1391" s="519"/>
      <c r="K1391" s="519"/>
      <c r="L1391" s="519"/>
      <c r="M1391" s="519"/>
      <c r="N1391" s="519"/>
    </row>
    <row r="1392" spans="1:16" x14ac:dyDescent="0.35">
      <c r="A1392" t="s">
        <v>128</v>
      </c>
      <c r="B1392" t="s">
        <v>524</v>
      </c>
      <c r="C1392" t="s">
        <v>525</v>
      </c>
      <c r="D1392" t="s">
        <v>170</v>
      </c>
      <c r="E1392" t="s">
        <v>292</v>
      </c>
      <c r="F1392" s="519"/>
      <c r="G1392" s="519"/>
      <c r="H1392" s="519"/>
      <c r="I1392" s="519"/>
      <c r="J1392" s="519"/>
      <c r="K1392" s="519"/>
      <c r="L1392" s="519"/>
      <c r="M1392" s="519"/>
      <c r="N1392" s="519"/>
    </row>
    <row r="1393" spans="1:14" x14ac:dyDescent="0.35">
      <c r="A1393" t="s">
        <v>128</v>
      </c>
      <c r="B1393" t="s">
        <v>526</v>
      </c>
      <c r="C1393" t="s">
        <v>527</v>
      </c>
      <c r="D1393" t="s">
        <v>170</v>
      </c>
      <c r="E1393" t="s">
        <v>292</v>
      </c>
      <c r="F1393" s="519"/>
      <c r="G1393" s="519"/>
      <c r="H1393" s="519"/>
      <c r="I1393" s="519"/>
      <c r="J1393" s="519"/>
      <c r="K1393" s="519"/>
      <c r="L1393" s="519"/>
      <c r="M1393" s="519"/>
      <c r="N1393" s="519"/>
    </row>
    <row r="1394" spans="1:14" x14ac:dyDescent="0.35">
      <c r="A1394" t="s">
        <v>128</v>
      </c>
      <c r="B1394" t="s">
        <v>528</v>
      </c>
      <c r="C1394" t="s">
        <v>529</v>
      </c>
      <c r="D1394" t="s">
        <v>170</v>
      </c>
      <c r="E1394" t="s">
        <v>292</v>
      </c>
      <c r="F1394" s="519"/>
      <c r="G1394" s="519"/>
      <c r="H1394" s="519"/>
      <c r="I1394" s="519"/>
      <c r="J1394" s="519"/>
      <c r="K1394" s="519"/>
      <c r="L1394" s="519"/>
      <c r="M1394" s="519"/>
      <c r="N1394" s="519"/>
    </row>
    <row r="1395" spans="1:14" x14ac:dyDescent="0.35">
      <c r="A1395" t="s">
        <v>128</v>
      </c>
      <c r="B1395" t="s">
        <v>530</v>
      </c>
      <c r="C1395" t="s">
        <v>531</v>
      </c>
      <c r="D1395" t="s">
        <v>170</v>
      </c>
      <c r="E1395" t="s">
        <v>292</v>
      </c>
      <c r="F1395" s="519"/>
      <c r="G1395" s="519"/>
      <c r="H1395" s="519"/>
      <c r="I1395" s="519"/>
      <c r="J1395" s="519"/>
      <c r="K1395" s="519"/>
      <c r="L1395" s="519"/>
      <c r="M1395" s="519"/>
      <c r="N1395" s="519"/>
    </row>
    <row r="1396" spans="1:14" x14ac:dyDescent="0.35">
      <c r="A1396" t="s">
        <v>128</v>
      </c>
      <c r="B1396" t="s">
        <v>532</v>
      </c>
      <c r="C1396" t="s">
        <v>533</v>
      </c>
      <c r="D1396" t="s">
        <v>170</v>
      </c>
      <c r="E1396" t="s">
        <v>292</v>
      </c>
      <c r="F1396" s="519"/>
      <c r="G1396" s="519"/>
      <c r="H1396" s="519"/>
      <c r="I1396" s="519"/>
      <c r="J1396" s="519"/>
      <c r="K1396" s="519"/>
      <c r="L1396" s="519"/>
      <c r="M1396" s="519"/>
      <c r="N1396" s="519"/>
    </row>
    <row r="1397" spans="1:14" x14ac:dyDescent="0.35">
      <c r="A1397" t="s">
        <v>128</v>
      </c>
      <c r="B1397" t="s">
        <v>534</v>
      </c>
      <c r="C1397" t="s">
        <v>535</v>
      </c>
      <c r="D1397" t="s">
        <v>170</v>
      </c>
      <c r="E1397" t="s">
        <v>292</v>
      </c>
      <c r="F1397" s="519"/>
      <c r="G1397" s="519"/>
      <c r="H1397" s="519"/>
      <c r="I1397" s="519"/>
      <c r="J1397" s="519"/>
      <c r="K1397" s="519"/>
      <c r="L1397" s="519"/>
      <c r="M1397" s="519"/>
      <c r="N1397" s="519"/>
    </row>
    <row r="1398" spans="1:14" x14ac:dyDescent="0.35">
      <c r="A1398" t="s">
        <v>128</v>
      </c>
      <c r="B1398" t="s">
        <v>536</v>
      </c>
      <c r="C1398" t="s">
        <v>537</v>
      </c>
      <c r="D1398" t="s">
        <v>170</v>
      </c>
      <c r="E1398" t="s">
        <v>292</v>
      </c>
    </row>
    <row r="1399" spans="1:14" x14ac:dyDescent="0.35">
      <c r="A1399" t="s">
        <v>128</v>
      </c>
      <c r="B1399" t="s">
        <v>538</v>
      </c>
      <c r="C1399" t="s">
        <v>539</v>
      </c>
      <c r="D1399" t="s">
        <v>170</v>
      </c>
      <c r="E1399" t="s">
        <v>292</v>
      </c>
      <c r="F1399" s="519"/>
      <c r="G1399" s="519"/>
      <c r="H1399" s="519"/>
      <c r="I1399" s="519"/>
      <c r="J1399" s="519"/>
      <c r="K1399" s="519"/>
      <c r="L1399" s="519"/>
      <c r="M1399" s="519"/>
      <c r="N1399" s="519"/>
    </row>
    <row r="1400" spans="1:14" x14ac:dyDescent="0.35">
      <c r="A1400" t="s">
        <v>128</v>
      </c>
      <c r="B1400" t="s">
        <v>540</v>
      </c>
      <c r="C1400" t="s">
        <v>541</v>
      </c>
      <c r="D1400" t="s">
        <v>170</v>
      </c>
      <c r="E1400" t="s">
        <v>292</v>
      </c>
      <c r="F1400" s="519"/>
      <c r="G1400" s="519"/>
      <c r="H1400" s="519"/>
      <c r="I1400" s="519"/>
      <c r="J1400" s="519"/>
      <c r="K1400" s="519"/>
      <c r="L1400" s="519"/>
      <c r="M1400" s="519"/>
      <c r="N1400" s="519"/>
    </row>
    <row r="1401" spans="1:14" x14ac:dyDescent="0.35">
      <c r="A1401" t="s">
        <v>128</v>
      </c>
      <c r="B1401" t="s">
        <v>542</v>
      </c>
      <c r="C1401" t="s">
        <v>543</v>
      </c>
      <c r="D1401" t="s">
        <v>170</v>
      </c>
      <c r="E1401" t="s">
        <v>292</v>
      </c>
      <c r="F1401" s="519"/>
      <c r="G1401" s="519"/>
      <c r="H1401" s="519"/>
      <c r="I1401" s="519"/>
      <c r="J1401" s="519"/>
      <c r="K1401" s="519"/>
      <c r="L1401" s="519"/>
      <c r="M1401" s="519"/>
      <c r="N1401" s="519"/>
    </row>
    <row r="1402" spans="1:14" x14ac:dyDescent="0.35">
      <c r="A1402" t="s">
        <v>128</v>
      </c>
      <c r="B1402" t="s">
        <v>544</v>
      </c>
      <c r="C1402" t="s">
        <v>545</v>
      </c>
      <c r="D1402" t="s">
        <v>170</v>
      </c>
      <c r="E1402" t="s">
        <v>292</v>
      </c>
      <c r="F1402" s="519"/>
      <c r="G1402" s="519"/>
      <c r="H1402" s="519"/>
      <c r="I1402" s="519"/>
      <c r="J1402" s="519"/>
      <c r="K1402" s="519"/>
      <c r="L1402" s="519"/>
      <c r="M1402" s="519"/>
      <c r="N1402" s="519"/>
    </row>
    <row r="1403" spans="1:14" x14ac:dyDescent="0.35">
      <c r="A1403" t="s">
        <v>128</v>
      </c>
      <c r="B1403" t="s">
        <v>546</v>
      </c>
      <c r="C1403" t="s">
        <v>547</v>
      </c>
      <c r="D1403" t="s">
        <v>170</v>
      </c>
      <c r="E1403" t="s">
        <v>292</v>
      </c>
      <c r="F1403" s="519"/>
      <c r="G1403" s="519"/>
      <c r="H1403" s="519"/>
      <c r="I1403" s="519"/>
      <c r="J1403" s="519"/>
      <c r="K1403" s="519"/>
      <c r="L1403" s="519"/>
      <c r="M1403" s="519"/>
      <c r="N1403" s="519"/>
    </row>
    <row r="1404" spans="1:14" x14ac:dyDescent="0.35">
      <c r="A1404" t="s">
        <v>128</v>
      </c>
      <c r="B1404" t="s">
        <v>548</v>
      </c>
      <c r="C1404" t="s">
        <v>549</v>
      </c>
      <c r="D1404" t="s">
        <v>170</v>
      </c>
      <c r="E1404" t="s">
        <v>292</v>
      </c>
    </row>
    <row r="1405" spans="1:14" x14ac:dyDescent="0.35">
      <c r="A1405" t="s">
        <v>128</v>
      </c>
      <c r="B1405" t="s">
        <v>550</v>
      </c>
      <c r="C1405" t="s">
        <v>551</v>
      </c>
      <c r="D1405" t="s">
        <v>170</v>
      </c>
      <c r="E1405" t="s">
        <v>292</v>
      </c>
      <c r="F1405" s="519"/>
      <c r="G1405" s="519"/>
      <c r="H1405" s="519"/>
      <c r="I1405" s="519"/>
      <c r="J1405" s="519"/>
      <c r="K1405" s="519"/>
      <c r="L1405" s="519"/>
      <c r="M1405" s="519"/>
      <c r="N1405" s="519"/>
    </row>
    <row r="1406" spans="1:14" x14ac:dyDescent="0.35">
      <c r="A1406" t="s">
        <v>128</v>
      </c>
      <c r="B1406" t="s">
        <v>552</v>
      </c>
      <c r="C1406" t="s">
        <v>553</v>
      </c>
      <c r="D1406" t="s">
        <v>170</v>
      </c>
      <c r="E1406" t="s">
        <v>292</v>
      </c>
      <c r="F1406" s="519"/>
      <c r="G1406" s="519"/>
      <c r="H1406" s="519"/>
      <c r="I1406" s="519"/>
      <c r="J1406" s="519"/>
      <c r="K1406" s="519"/>
      <c r="L1406" s="519"/>
      <c r="M1406" s="519"/>
      <c r="N1406" s="519"/>
    </row>
    <row r="1407" spans="1:14" x14ac:dyDescent="0.35">
      <c r="A1407" t="s">
        <v>128</v>
      </c>
      <c r="B1407" t="s">
        <v>554</v>
      </c>
      <c r="C1407" t="s">
        <v>555</v>
      </c>
      <c r="D1407" t="s">
        <v>170</v>
      </c>
      <c r="E1407" t="s">
        <v>292</v>
      </c>
      <c r="F1407" s="519"/>
      <c r="G1407" s="519"/>
      <c r="H1407" s="519"/>
      <c r="I1407" s="519"/>
      <c r="J1407" s="519"/>
      <c r="K1407" s="519"/>
      <c r="L1407" s="519"/>
      <c r="M1407" s="519"/>
      <c r="N1407" s="519"/>
    </row>
    <row r="1408" spans="1:14" x14ac:dyDescent="0.35">
      <c r="A1408" t="s">
        <v>128</v>
      </c>
      <c r="B1408" t="s">
        <v>556</v>
      </c>
      <c r="C1408" t="s">
        <v>557</v>
      </c>
      <c r="D1408" t="s">
        <v>170</v>
      </c>
      <c r="E1408" t="s">
        <v>292</v>
      </c>
      <c r="F1408" s="519"/>
      <c r="G1408" s="519"/>
      <c r="H1408" s="519"/>
      <c r="I1408" s="519"/>
      <c r="J1408" s="519"/>
      <c r="K1408" s="519"/>
      <c r="L1408" s="519"/>
      <c r="M1408" s="519"/>
      <c r="N1408" s="519"/>
    </row>
    <row r="1409" spans="1:14" x14ac:dyDescent="0.35">
      <c r="A1409" t="s">
        <v>128</v>
      </c>
      <c r="B1409" t="s">
        <v>558</v>
      </c>
      <c r="C1409" t="s">
        <v>559</v>
      </c>
      <c r="D1409" t="s">
        <v>170</v>
      </c>
      <c r="E1409" t="s">
        <v>292</v>
      </c>
      <c r="F1409" s="519"/>
      <c r="G1409" s="519"/>
      <c r="H1409" s="519"/>
      <c r="I1409" s="519"/>
      <c r="J1409" s="519"/>
      <c r="K1409" s="519"/>
      <c r="L1409" s="519"/>
      <c r="M1409" s="519"/>
      <c r="N1409" s="519"/>
    </row>
    <row r="1410" spans="1:14" x14ac:dyDescent="0.35">
      <c r="A1410" t="s">
        <v>128</v>
      </c>
      <c r="B1410" t="s">
        <v>560</v>
      </c>
      <c r="C1410" t="s">
        <v>561</v>
      </c>
      <c r="D1410" t="s">
        <v>170</v>
      </c>
      <c r="E1410" t="s">
        <v>292</v>
      </c>
    </row>
    <row r="1411" spans="1:14" x14ac:dyDescent="0.35">
      <c r="A1411" t="s">
        <v>128</v>
      </c>
      <c r="B1411" t="s">
        <v>562</v>
      </c>
      <c r="C1411" t="s">
        <v>563</v>
      </c>
      <c r="D1411" t="s">
        <v>170</v>
      </c>
      <c r="E1411" t="s">
        <v>292</v>
      </c>
      <c r="F1411" s="519"/>
      <c r="G1411" s="519"/>
      <c r="H1411" s="519"/>
      <c r="I1411" s="519"/>
      <c r="J1411" s="519"/>
      <c r="K1411" s="519"/>
      <c r="L1411" s="519"/>
      <c r="M1411" s="519"/>
      <c r="N1411" s="519"/>
    </row>
    <row r="1412" spans="1:14" x14ac:dyDescent="0.35">
      <c r="A1412" t="s">
        <v>128</v>
      </c>
      <c r="B1412" t="s">
        <v>564</v>
      </c>
      <c r="C1412" t="s">
        <v>565</v>
      </c>
      <c r="D1412" t="s">
        <v>170</v>
      </c>
      <c r="E1412" t="s">
        <v>292</v>
      </c>
      <c r="F1412" s="519"/>
      <c r="G1412" s="519"/>
      <c r="H1412" s="519"/>
      <c r="I1412" s="519"/>
      <c r="J1412" s="519"/>
      <c r="K1412" s="519"/>
      <c r="L1412" s="519"/>
      <c r="M1412" s="519"/>
      <c r="N1412" s="519"/>
    </row>
    <row r="1413" spans="1:14" x14ac:dyDescent="0.35">
      <c r="A1413" t="s">
        <v>128</v>
      </c>
      <c r="B1413" t="s">
        <v>566</v>
      </c>
      <c r="C1413" t="s">
        <v>567</v>
      </c>
      <c r="D1413" t="s">
        <v>170</v>
      </c>
      <c r="E1413" t="s">
        <v>292</v>
      </c>
      <c r="F1413" s="519"/>
      <c r="G1413" s="519"/>
      <c r="H1413" s="519"/>
      <c r="I1413" s="519"/>
      <c r="J1413" s="519"/>
      <c r="K1413" s="519"/>
      <c r="L1413" s="519"/>
      <c r="M1413" s="519"/>
      <c r="N1413" s="519"/>
    </row>
    <row r="1414" spans="1:14" x14ac:dyDescent="0.35">
      <c r="A1414" t="s">
        <v>128</v>
      </c>
      <c r="B1414" t="s">
        <v>568</v>
      </c>
      <c r="C1414" t="s">
        <v>569</v>
      </c>
      <c r="D1414" t="s">
        <v>170</v>
      </c>
      <c r="E1414" t="s">
        <v>292</v>
      </c>
      <c r="F1414" s="519"/>
      <c r="G1414" s="519"/>
      <c r="H1414" s="519"/>
      <c r="I1414" s="519"/>
      <c r="J1414" s="519"/>
      <c r="K1414" s="519"/>
      <c r="L1414" s="519"/>
      <c r="M1414" s="519"/>
      <c r="N1414" s="519"/>
    </row>
    <row r="1415" spans="1:14" x14ac:dyDescent="0.35">
      <c r="A1415" t="s">
        <v>128</v>
      </c>
      <c r="B1415" t="s">
        <v>570</v>
      </c>
      <c r="C1415" t="s">
        <v>571</v>
      </c>
      <c r="D1415" t="s">
        <v>170</v>
      </c>
      <c r="E1415" t="s">
        <v>292</v>
      </c>
      <c r="F1415" s="519"/>
      <c r="G1415" s="519"/>
      <c r="H1415" s="519"/>
      <c r="I1415" s="519"/>
      <c r="J1415" s="519"/>
      <c r="K1415" s="519"/>
      <c r="L1415" s="519"/>
      <c r="M1415" s="519"/>
      <c r="N1415" s="519"/>
    </row>
    <row r="1416" spans="1:14" x14ac:dyDescent="0.35">
      <c r="A1416" t="s">
        <v>128</v>
      </c>
      <c r="B1416" t="s">
        <v>572</v>
      </c>
      <c r="C1416" t="s">
        <v>573</v>
      </c>
      <c r="D1416" t="s">
        <v>170</v>
      </c>
      <c r="E1416" t="s">
        <v>292</v>
      </c>
      <c r="F1416" s="519"/>
      <c r="G1416" s="519"/>
      <c r="H1416" s="519"/>
      <c r="I1416" s="519"/>
      <c r="J1416" s="519"/>
      <c r="K1416" s="519"/>
      <c r="L1416" s="519"/>
      <c r="M1416" s="519"/>
      <c r="N1416" s="519"/>
    </row>
    <row r="1417" spans="1:14" x14ac:dyDescent="0.35">
      <c r="A1417" t="s">
        <v>128</v>
      </c>
      <c r="B1417" t="s">
        <v>574</v>
      </c>
      <c r="C1417" t="s">
        <v>575</v>
      </c>
      <c r="D1417" t="s">
        <v>170</v>
      </c>
      <c r="E1417" t="s">
        <v>292</v>
      </c>
      <c r="F1417" s="519"/>
      <c r="G1417" s="519"/>
      <c r="H1417" s="519"/>
      <c r="I1417" s="519"/>
      <c r="J1417" s="519"/>
      <c r="K1417" s="519"/>
      <c r="L1417" s="519"/>
      <c r="M1417" s="519"/>
      <c r="N1417" s="519"/>
    </row>
    <row r="1418" spans="1:14" x14ac:dyDescent="0.35">
      <c r="A1418" t="s">
        <v>128</v>
      </c>
      <c r="B1418" t="s">
        <v>576</v>
      </c>
      <c r="C1418" t="s">
        <v>577</v>
      </c>
      <c r="D1418" t="s">
        <v>170</v>
      </c>
      <c r="E1418" t="s">
        <v>292</v>
      </c>
      <c r="F1418" s="519"/>
      <c r="G1418" s="519"/>
      <c r="H1418" s="519"/>
      <c r="I1418" s="519"/>
      <c r="J1418" s="519"/>
      <c r="K1418" s="519"/>
      <c r="L1418" s="519"/>
      <c r="M1418" s="519"/>
      <c r="N1418" s="519"/>
    </row>
    <row r="1419" spans="1:14" x14ac:dyDescent="0.35">
      <c r="A1419" t="s">
        <v>128</v>
      </c>
      <c r="B1419" t="s">
        <v>578</v>
      </c>
      <c r="C1419" t="s">
        <v>579</v>
      </c>
      <c r="D1419" t="s">
        <v>170</v>
      </c>
      <c r="E1419" t="s">
        <v>292</v>
      </c>
    </row>
    <row r="1420" spans="1:14" x14ac:dyDescent="0.35">
      <c r="A1420" t="s">
        <v>128</v>
      </c>
      <c r="B1420" t="s">
        <v>580</v>
      </c>
      <c r="C1420" t="s">
        <v>581</v>
      </c>
      <c r="D1420" t="s">
        <v>170</v>
      </c>
      <c r="E1420" t="s">
        <v>292</v>
      </c>
    </row>
    <row r="1421" spans="1:14" x14ac:dyDescent="0.35">
      <c r="A1421" t="s">
        <v>128</v>
      </c>
      <c r="B1421" t="s">
        <v>582</v>
      </c>
      <c r="C1421" t="s">
        <v>583</v>
      </c>
      <c r="D1421" t="s">
        <v>170</v>
      </c>
      <c r="E1421" t="s">
        <v>292</v>
      </c>
      <c r="F1421" s="519"/>
      <c r="G1421" s="519"/>
      <c r="H1421" s="519"/>
      <c r="I1421" s="519"/>
      <c r="J1421" s="519"/>
      <c r="K1421" s="519"/>
      <c r="L1421" s="519"/>
      <c r="M1421" s="519"/>
      <c r="N1421" s="519"/>
    </row>
    <row r="1422" spans="1:14" x14ac:dyDescent="0.35">
      <c r="A1422" t="s">
        <v>128</v>
      </c>
      <c r="B1422" t="s">
        <v>584</v>
      </c>
      <c r="C1422" t="s">
        <v>585</v>
      </c>
      <c r="D1422" t="s">
        <v>170</v>
      </c>
      <c r="E1422" t="s">
        <v>292</v>
      </c>
      <c r="F1422" s="519"/>
      <c r="G1422" s="519"/>
      <c r="H1422" s="519"/>
      <c r="I1422" s="519"/>
      <c r="J1422" s="519"/>
      <c r="K1422" s="519"/>
      <c r="L1422" s="519"/>
      <c r="M1422" s="519"/>
      <c r="N1422" s="519"/>
    </row>
    <row r="1423" spans="1:14" x14ac:dyDescent="0.35">
      <c r="A1423" t="s">
        <v>128</v>
      </c>
      <c r="B1423" t="s">
        <v>586</v>
      </c>
      <c r="C1423" t="s">
        <v>587</v>
      </c>
      <c r="D1423" t="s">
        <v>170</v>
      </c>
      <c r="E1423" t="s">
        <v>292</v>
      </c>
      <c r="F1423" s="519"/>
      <c r="G1423" s="519"/>
      <c r="H1423" s="519"/>
      <c r="I1423" s="519"/>
      <c r="J1423" s="519"/>
      <c r="K1423" s="519"/>
      <c r="L1423" s="519"/>
      <c r="M1423" s="519"/>
      <c r="N1423" s="519"/>
    </row>
    <row r="1424" spans="1:14" x14ac:dyDescent="0.35">
      <c r="A1424" t="s">
        <v>128</v>
      </c>
      <c r="B1424" t="s">
        <v>588</v>
      </c>
      <c r="C1424" t="s">
        <v>589</v>
      </c>
      <c r="D1424" t="s">
        <v>170</v>
      </c>
      <c r="E1424" t="s">
        <v>292</v>
      </c>
      <c r="F1424" s="519"/>
      <c r="G1424" s="519"/>
      <c r="H1424" s="519"/>
      <c r="I1424" s="519"/>
      <c r="J1424" s="519"/>
      <c r="K1424" s="519"/>
      <c r="L1424" s="519"/>
      <c r="M1424" s="519"/>
      <c r="N1424" s="519"/>
    </row>
    <row r="1425" spans="1:14" x14ac:dyDescent="0.35">
      <c r="A1425" t="s">
        <v>128</v>
      </c>
      <c r="B1425" t="s">
        <v>590</v>
      </c>
      <c r="C1425" t="s">
        <v>591</v>
      </c>
      <c r="D1425" t="s">
        <v>170</v>
      </c>
      <c r="E1425" t="s">
        <v>292</v>
      </c>
      <c r="F1425" s="519"/>
      <c r="G1425" s="519"/>
      <c r="H1425" s="519"/>
      <c r="I1425" s="519"/>
      <c r="J1425" s="519"/>
      <c r="K1425" s="519"/>
      <c r="L1425" s="519"/>
      <c r="M1425" s="519"/>
      <c r="N1425" s="519"/>
    </row>
    <row r="1426" spans="1:14" x14ac:dyDescent="0.35">
      <c r="A1426" t="s">
        <v>128</v>
      </c>
      <c r="B1426" t="s">
        <v>592</v>
      </c>
      <c r="C1426" t="s">
        <v>593</v>
      </c>
      <c r="D1426" t="s">
        <v>170</v>
      </c>
      <c r="E1426" t="s">
        <v>292</v>
      </c>
      <c r="F1426" s="519"/>
      <c r="G1426" s="519"/>
      <c r="H1426" s="519"/>
      <c r="I1426" s="519"/>
      <c r="J1426" s="519"/>
      <c r="K1426" s="519"/>
      <c r="L1426" s="519"/>
      <c r="M1426" s="519"/>
      <c r="N1426" s="519"/>
    </row>
    <row r="1427" spans="1:14" x14ac:dyDescent="0.35">
      <c r="A1427" t="s">
        <v>128</v>
      </c>
      <c r="B1427" t="s">
        <v>594</v>
      </c>
      <c r="C1427" t="s">
        <v>595</v>
      </c>
      <c r="D1427" t="s">
        <v>170</v>
      </c>
      <c r="E1427" t="s">
        <v>292</v>
      </c>
      <c r="F1427" s="519"/>
      <c r="G1427" s="519"/>
      <c r="H1427" s="519"/>
      <c r="I1427" s="519"/>
      <c r="J1427" s="519"/>
      <c r="K1427" s="519"/>
      <c r="L1427" s="519"/>
      <c r="M1427" s="519"/>
      <c r="N1427" s="519"/>
    </row>
    <row r="1428" spans="1:14" x14ac:dyDescent="0.35">
      <c r="A1428" t="s">
        <v>128</v>
      </c>
      <c r="B1428" t="s">
        <v>596</v>
      </c>
      <c r="C1428" t="s">
        <v>597</v>
      </c>
      <c r="D1428" t="s">
        <v>170</v>
      </c>
      <c r="E1428" t="s">
        <v>292</v>
      </c>
      <c r="F1428" s="519"/>
      <c r="G1428" s="519"/>
      <c r="H1428" s="519"/>
      <c r="I1428" s="519"/>
      <c r="J1428" s="519"/>
      <c r="K1428" s="519"/>
      <c r="L1428" s="519"/>
      <c r="M1428" s="519"/>
      <c r="N1428" s="519"/>
    </row>
    <row r="1429" spans="1:14" x14ac:dyDescent="0.35">
      <c r="A1429" t="s">
        <v>128</v>
      </c>
      <c r="B1429" t="s">
        <v>598</v>
      </c>
      <c r="C1429" t="s">
        <v>599</v>
      </c>
      <c r="D1429" t="s">
        <v>170</v>
      </c>
      <c r="E1429" t="s">
        <v>292</v>
      </c>
      <c r="F1429" s="519"/>
      <c r="G1429" s="519"/>
      <c r="H1429" s="519"/>
      <c r="I1429" s="519"/>
      <c r="J1429" s="519"/>
      <c r="K1429" s="519"/>
      <c r="L1429" s="519"/>
      <c r="M1429" s="519"/>
      <c r="N1429" s="519"/>
    </row>
    <row r="1430" spans="1:14" x14ac:dyDescent="0.35">
      <c r="A1430" t="s">
        <v>128</v>
      </c>
      <c r="B1430" t="s">
        <v>600</v>
      </c>
      <c r="C1430" t="s">
        <v>601</v>
      </c>
      <c r="D1430" t="s">
        <v>170</v>
      </c>
      <c r="E1430" t="s">
        <v>292</v>
      </c>
      <c r="F1430" s="519"/>
      <c r="G1430" s="519"/>
      <c r="H1430" s="519"/>
      <c r="I1430" s="519"/>
      <c r="J1430" s="519"/>
      <c r="K1430" s="519"/>
      <c r="L1430" s="519"/>
      <c r="M1430" s="519"/>
      <c r="N1430" s="519"/>
    </row>
    <row r="1431" spans="1:14" x14ac:dyDescent="0.35">
      <c r="A1431" t="s">
        <v>128</v>
      </c>
      <c r="B1431" t="s">
        <v>602</v>
      </c>
      <c r="C1431" t="s">
        <v>603</v>
      </c>
      <c r="D1431" t="s">
        <v>170</v>
      </c>
      <c r="E1431" t="s">
        <v>292</v>
      </c>
      <c r="F1431" s="517"/>
      <c r="G1431" s="517"/>
      <c r="H1431" s="517"/>
      <c r="I1431" s="517"/>
      <c r="J1431" s="517"/>
      <c r="K1431" s="517"/>
      <c r="L1431" s="517"/>
      <c r="M1431" s="517"/>
      <c r="N1431" s="517"/>
    </row>
    <row r="1432" spans="1:14" x14ac:dyDescent="0.35">
      <c r="A1432" t="s">
        <v>128</v>
      </c>
      <c r="B1432" t="s">
        <v>604</v>
      </c>
      <c r="C1432" t="s">
        <v>605</v>
      </c>
      <c r="D1432" t="s">
        <v>170</v>
      </c>
      <c r="E1432" t="s">
        <v>292</v>
      </c>
      <c r="F1432" s="517"/>
      <c r="G1432" s="517"/>
      <c r="H1432" s="517"/>
      <c r="I1432" s="517"/>
      <c r="J1432" s="517"/>
      <c r="K1432" s="517"/>
      <c r="L1432" s="517"/>
      <c r="M1432" s="517"/>
      <c r="N1432" s="517"/>
    </row>
    <row r="1433" spans="1:14" x14ac:dyDescent="0.35">
      <c r="A1433" t="s">
        <v>128</v>
      </c>
      <c r="B1433" t="s">
        <v>606</v>
      </c>
      <c r="C1433" t="s">
        <v>607</v>
      </c>
      <c r="D1433" t="s">
        <v>170</v>
      </c>
      <c r="E1433" t="s">
        <v>292</v>
      </c>
      <c r="F1433" s="612"/>
      <c r="G1433" s="612"/>
      <c r="H1433" s="612"/>
      <c r="I1433" s="612"/>
      <c r="J1433" s="612"/>
      <c r="K1433" s="612"/>
      <c r="L1433" s="612"/>
      <c r="M1433" s="612"/>
      <c r="N1433" s="612"/>
    </row>
    <row r="1434" spans="1:14" x14ac:dyDescent="0.35">
      <c r="A1434" t="s">
        <v>128</v>
      </c>
      <c r="B1434" t="s">
        <v>608</v>
      </c>
      <c r="C1434" t="s">
        <v>609</v>
      </c>
      <c r="D1434" t="s">
        <v>170</v>
      </c>
      <c r="E1434" t="s">
        <v>292</v>
      </c>
      <c r="F1434" s="517"/>
      <c r="G1434" s="517"/>
      <c r="H1434" s="517"/>
      <c r="I1434" s="517"/>
      <c r="J1434" s="517"/>
      <c r="K1434" s="517"/>
      <c r="L1434" s="517"/>
      <c r="M1434" s="517"/>
      <c r="N1434" s="517"/>
    </row>
    <row r="1435" spans="1:14" x14ac:dyDescent="0.35">
      <c r="A1435" t="s">
        <v>128</v>
      </c>
      <c r="B1435" t="s">
        <v>610</v>
      </c>
      <c r="C1435" t="s">
        <v>611</v>
      </c>
      <c r="D1435" t="s">
        <v>170</v>
      </c>
      <c r="E1435" t="s">
        <v>292</v>
      </c>
      <c r="F1435" s="517"/>
      <c r="G1435" s="517"/>
      <c r="H1435" s="517"/>
      <c r="I1435" s="517"/>
      <c r="J1435" s="517"/>
      <c r="K1435" s="517"/>
      <c r="L1435" s="517"/>
      <c r="M1435" s="517"/>
      <c r="N1435" s="517"/>
    </row>
    <row r="1436" spans="1:14" x14ac:dyDescent="0.35">
      <c r="A1436" t="s">
        <v>128</v>
      </c>
      <c r="B1436" t="s">
        <v>612</v>
      </c>
      <c r="C1436" t="s">
        <v>613</v>
      </c>
      <c r="D1436" t="s">
        <v>170</v>
      </c>
      <c r="E1436" t="s">
        <v>292</v>
      </c>
      <c r="F1436" s="517"/>
      <c r="G1436" s="517"/>
      <c r="H1436" s="517"/>
      <c r="I1436" s="517"/>
      <c r="J1436" s="517"/>
      <c r="K1436" s="517"/>
      <c r="L1436" s="517"/>
      <c r="M1436" s="517"/>
      <c r="N1436" s="517"/>
    </row>
    <row r="1437" spans="1:14" x14ac:dyDescent="0.35">
      <c r="A1437" t="s">
        <v>128</v>
      </c>
      <c r="B1437" t="s">
        <v>614</v>
      </c>
      <c r="C1437" t="s">
        <v>615</v>
      </c>
      <c r="D1437" t="s">
        <v>170</v>
      </c>
      <c r="E1437" t="s">
        <v>292</v>
      </c>
      <c r="F1437" s="517"/>
      <c r="G1437" s="517"/>
      <c r="H1437" s="517"/>
      <c r="I1437" s="517"/>
      <c r="J1437" s="517"/>
      <c r="K1437" s="517"/>
      <c r="L1437" s="517"/>
      <c r="M1437" s="517"/>
      <c r="N1437" s="517"/>
    </row>
    <row r="1438" spans="1:14" x14ac:dyDescent="0.35">
      <c r="A1438" t="s">
        <v>128</v>
      </c>
      <c r="B1438" t="s">
        <v>616</v>
      </c>
      <c r="C1438" t="s">
        <v>617</v>
      </c>
      <c r="D1438" t="s">
        <v>424</v>
      </c>
      <c r="E1438" t="s">
        <v>292</v>
      </c>
      <c r="F1438" s="613"/>
      <c r="G1438" s="613"/>
      <c r="H1438" s="613"/>
      <c r="I1438" s="613"/>
      <c r="J1438" s="613"/>
      <c r="K1438" s="613"/>
      <c r="L1438" s="613"/>
      <c r="M1438" s="613"/>
      <c r="N1438" s="613"/>
    </row>
    <row r="1439" spans="1:14" x14ac:dyDescent="0.35">
      <c r="A1439" t="s">
        <v>128</v>
      </c>
      <c r="B1439" t="s">
        <v>618</v>
      </c>
      <c r="C1439" t="s">
        <v>619</v>
      </c>
      <c r="D1439" t="s">
        <v>424</v>
      </c>
      <c r="E1439" t="s">
        <v>292</v>
      </c>
      <c r="F1439" s="613"/>
      <c r="G1439" s="613"/>
      <c r="H1439" s="613"/>
      <c r="I1439" s="613"/>
      <c r="J1439" s="613"/>
      <c r="K1439" s="613"/>
      <c r="L1439" s="613"/>
      <c r="M1439" s="613"/>
      <c r="N1439" s="613"/>
    </row>
    <row r="1440" spans="1:14" x14ac:dyDescent="0.35">
      <c r="A1440" t="s">
        <v>128</v>
      </c>
      <c r="B1440" t="s">
        <v>620</v>
      </c>
      <c r="C1440" t="s">
        <v>621</v>
      </c>
      <c r="D1440" t="s">
        <v>176</v>
      </c>
      <c r="E1440" t="s">
        <v>292</v>
      </c>
      <c r="F1440" s="613"/>
      <c r="G1440" s="613"/>
      <c r="H1440" s="613"/>
      <c r="I1440" s="613"/>
      <c r="J1440" s="613"/>
      <c r="K1440" s="613"/>
      <c r="L1440" s="613"/>
      <c r="M1440" s="613"/>
      <c r="N1440" s="613"/>
    </row>
    <row r="1441" spans="1:15" x14ac:dyDescent="0.35">
      <c r="A1441" t="s">
        <v>128</v>
      </c>
      <c r="B1441" t="s">
        <v>622</v>
      </c>
      <c r="C1441" t="s">
        <v>623</v>
      </c>
      <c r="D1441" t="s">
        <v>424</v>
      </c>
      <c r="E1441" t="s">
        <v>292</v>
      </c>
      <c r="F1441" s="613"/>
      <c r="G1441" s="613"/>
      <c r="H1441" s="613"/>
      <c r="I1441" s="613"/>
      <c r="J1441" s="613"/>
      <c r="K1441" s="613"/>
      <c r="L1441" s="613"/>
      <c r="M1441" s="613"/>
      <c r="N1441" s="613"/>
    </row>
    <row r="1442" spans="1:15" x14ac:dyDescent="0.35">
      <c r="A1442" t="s">
        <v>128</v>
      </c>
      <c r="B1442" t="s">
        <v>624</v>
      </c>
      <c r="C1442" t="s">
        <v>625</v>
      </c>
      <c r="D1442" t="s">
        <v>424</v>
      </c>
      <c r="E1442" t="s">
        <v>292</v>
      </c>
      <c r="F1442" s="612"/>
      <c r="G1442" s="612"/>
      <c r="H1442" s="612"/>
      <c r="I1442" s="612"/>
      <c r="J1442" s="612"/>
      <c r="K1442" s="612"/>
      <c r="L1442" s="612"/>
      <c r="M1442" s="612"/>
      <c r="N1442" s="612"/>
    </row>
    <row r="1443" spans="1:15" x14ac:dyDescent="0.35">
      <c r="A1443" t="s">
        <v>128</v>
      </c>
      <c r="B1443" t="s">
        <v>626</v>
      </c>
      <c r="C1443" t="s">
        <v>627</v>
      </c>
      <c r="D1443" t="s">
        <v>424</v>
      </c>
      <c r="E1443" t="s">
        <v>292</v>
      </c>
      <c r="F1443" s="613"/>
      <c r="G1443" s="613"/>
      <c r="H1443" s="613"/>
      <c r="I1443" s="613"/>
      <c r="J1443" s="613"/>
      <c r="K1443" s="613"/>
      <c r="L1443" s="613"/>
      <c r="M1443" s="613"/>
      <c r="N1443" s="613"/>
    </row>
    <row r="1444" spans="1:15" x14ac:dyDescent="0.35">
      <c r="A1444" t="s">
        <v>128</v>
      </c>
      <c r="B1444" t="s">
        <v>628</v>
      </c>
      <c r="C1444" t="s">
        <v>629</v>
      </c>
      <c r="D1444" t="s">
        <v>424</v>
      </c>
      <c r="E1444" t="s">
        <v>292</v>
      </c>
      <c r="F1444" s="612"/>
      <c r="G1444" s="612"/>
      <c r="H1444" s="612"/>
      <c r="I1444" s="612"/>
      <c r="J1444" s="612"/>
      <c r="K1444" s="612"/>
      <c r="L1444" s="612"/>
      <c r="M1444" s="612"/>
      <c r="N1444" s="612"/>
    </row>
    <row r="1445" spans="1:15" x14ac:dyDescent="0.35">
      <c r="A1445" t="s">
        <v>128</v>
      </c>
      <c r="B1445" t="s">
        <v>630</v>
      </c>
      <c r="C1445" t="s">
        <v>631</v>
      </c>
      <c r="D1445" t="s">
        <v>188</v>
      </c>
      <c r="E1445" t="s">
        <v>292</v>
      </c>
      <c r="F1445" s="613"/>
      <c r="G1445" s="613"/>
      <c r="H1445" s="613"/>
      <c r="I1445" s="613"/>
      <c r="J1445" s="613"/>
      <c r="K1445" s="613"/>
      <c r="L1445" s="613"/>
      <c r="M1445" s="613"/>
      <c r="N1445" s="613"/>
    </row>
    <row r="1446" spans="1:15" x14ac:dyDescent="0.35">
      <c r="A1446" t="s">
        <v>128</v>
      </c>
      <c r="B1446" t="s">
        <v>632</v>
      </c>
      <c r="C1446" t="s">
        <v>633</v>
      </c>
      <c r="D1446" t="s">
        <v>188</v>
      </c>
      <c r="E1446" t="s">
        <v>292</v>
      </c>
      <c r="F1446" s="612"/>
      <c r="G1446" s="612"/>
      <c r="H1446" s="612"/>
      <c r="I1446" s="612"/>
      <c r="J1446" s="612"/>
      <c r="K1446" s="612"/>
      <c r="L1446" s="612"/>
      <c r="M1446" s="612"/>
      <c r="N1446" s="612"/>
    </row>
    <row r="1447" spans="1:15" x14ac:dyDescent="0.35">
      <c r="A1447" t="s">
        <v>128</v>
      </c>
      <c r="B1447" t="s">
        <v>634</v>
      </c>
      <c r="C1447" t="s">
        <v>635</v>
      </c>
      <c r="D1447" t="s">
        <v>636</v>
      </c>
      <c r="E1447" t="s">
        <v>292</v>
      </c>
      <c r="F1447" s="612"/>
      <c r="G1447" s="612"/>
      <c r="H1447" s="612"/>
      <c r="I1447" s="612"/>
      <c r="J1447" s="612"/>
      <c r="K1447" s="612"/>
      <c r="L1447" s="612"/>
      <c r="M1447" s="612"/>
      <c r="N1447" s="612"/>
    </row>
    <row r="1448" spans="1:15" x14ac:dyDescent="0.35">
      <c r="A1448" t="s">
        <v>128</v>
      </c>
      <c r="B1448" t="s">
        <v>637</v>
      </c>
      <c r="C1448" t="s">
        <v>638</v>
      </c>
      <c r="D1448" t="s">
        <v>636</v>
      </c>
      <c r="E1448" t="s">
        <v>292</v>
      </c>
      <c r="F1448" s="612"/>
      <c r="G1448" s="612"/>
      <c r="H1448" s="612"/>
      <c r="I1448" s="612"/>
      <c r="J1448" s="612"/>
      <c r="K1448" s="612"/>
      <c r="L1448" s="612"/>
      <c r="M1448" s="612"/>
      <c r="N1448" s="612"/>
    </row>
    <row r="1449" spans="1:15" x14ac:dyDescent="0.35">
      <c r="A1449" t="s">
        <v>128</v>
      </c>
      <c r="B1449" t="s">
        <v>639</v>
      </c>
      <c r="C1449" t="s">
        <v>640</v>
      </c>
      <c r="D1449" t="s">
        <v>176</v>
      </c>
      <c r="E1449" t="s">
        <v>292</v>
      </c>
      <c r="F1449" s="612"/>
      <c r="G1449" s="612"/>
      <c r="H1449" s="612"/>
      <c r="I1449" s="612"/>
      <c r="J1449" s="612"/>
      <c r="K1449" s="612"/>
      <c r="L1449" s="612"/>
      <c r="M1449" s="612"/>
      <c r="N1449" s="612"/>
    </row>
    <row r="1450" spans="1:15" x14ac:dyDescent="0.35">
      <c r="A1450" t="s">
        <v>128</v>
      </c>
      <c r="B1450" t="s">
        <v>641</v>
      </c>
      <c r="C1450" t="s">
        <v>642</v>
      </c>
      <c r="D1450" t="s">
        <v>636</v>
      </c>
      <c r="E1450" t="s">
        <v>292</v>
      </c>
      <c r="F1450" s="613"/>
      <c r="G1450" s="613"/>
      <c r="H1450" s="613"/>
      <c r="I1450" s="613"/>
      <c r="J1450" s="613"/>
      <c r="K1450" s="613"/>
      <c r="L1450" s="613"/>
      <c r="M1450" s="613"/>
      <c r="N1450" s="613"/>
    </row>
    <row r="1451" spans="1:15" x14ac:dyDescent="0.35">
      <c r="A1451" t="s">
        <v>128</v>
      </c>
      <c r="B1451" t="s">
        <v>643</v>
      </c>
      <c r="C1451" t="s">
        <v>644</v>
      </c>
      <c r="D1451" t="s">
        <v>176</v>
      </c>
      <c r="E1451" t="s">
        <v>292</v>
      </c>
      <c r="F1451" s="613"/>
      <c r="G1451" s="613"/>
      <c r="H1451" s="613"/>
      <c r="I1451" s="613"/>
      <c r="J1451" s="613"/>
      <c r="K1451" s="613"/>
      <c r="L1451" s="613"/>
      <c r="M1451" s="613"/>
      <c r="N1451" s="613"/>
    </row>
    <row r="1452" spans="1:15" x14ac:dyDescent="0.35">
      <c r="A1452" t="s">
        <v>128</v>
      </c>
      <c r="B1452" t="s">
        <v>645</v>
      </c>
      <c r="C1452" t="s">
        <v>646</v>
      </c>
      <c r="D1452" t="s">
        <v>636</v>
      </c>
      <c r="E1452" t="s">
        <v>292</v>
      </c>
      <c r="F1452" s="519"/>
      <c r="G1452" s="519"/>
      <c r="H1452" s="519"/>
      <c r="I1452" s="519"/>
      <c r="J1452" s="519"/>
      <c r="K1452" s="519"/>
      <c r="L1452" s="519"/>
      <c r="M1452" s="519"/>
      <c r="N1452" s="519"/>
    </row>
    <row r="1453" spans="1:15" x14ac:dyDescent="0.35">
      <c r="A1453" t="s">
        <v>128</v>
      </c>
      <c r="B1453" t="s">
        <v>647</v>
      </c>
      <c r="C1453" t="s">
        <v>648</v>
      </c>
      <c r="D1453" t="s">
        <v>176</v>
      </c>
      <c r="E1453" t="s">
        <v>292</v>
      </c>
      <c r="F1453" s="519"/>
      <c r="G1453" s="519"/>
      <c r="H1453" s="519"/>
      <c r="I1453" s="519"/>
      <c r="J1453" s="519"/>
      <c r="K1453" s="519"/>
      <c r="L1453" s="519"/>
      <c r="M1453" s="519"/>
      <c r="N1453" s="519"/>
    </row>
    <row r="1454" spans="1:15" x14ac:dyDescent="0.35">
      <c r="A1454" t="s">
        <v>128</v>
      </c>
      <c r="B1454" t="s">
        <v>649</v>
      </c>
      <c r="C1454" t="s">
        <v>650</v>
      </c>
      <c r="D1454" t="s">
        <v>176</v>
      </c>
      <c r="E1454" t="s">
        <v>292</v>
      </c>
      <c r="F1454" s="518"/>
      <c r="G1454" s="518"/>
      <c r="H1454" s="518"/>
      <c r="I1454" s="518"/>
      <c r="J1454" s="518"/>
      <c r="K1454" s="518"/>
      <c r="L1454" s="518"/>
      <c r="M1454" s="518"/>
      <c r="N1454" s="518"/>
      <c r="O1454" s="425"/>
    </row>
    <row r="1455" spans="1:15" x14ac:dyDescent="0.35">
      <c r="A1455" t="s">
        <v>128</v>
      </c>
      <c r="B1455" t="s">
        <v>651</v>
      </c>
      <c r="C1455" t="s">
        <v>652</v>
      </c>
      <c r="D1455" t="s">
        <v>176</v>
      </c>
      <c r="E1455" t="s">
        <v>292</v>
      </c>
    </row>
    <row r="1456" spans="1:15" x14ac:dyDescent="0.35">
      <c r="A1456" t="s">
        <v>128</v>
      </c>
      <c r="B1456" t="s">
        <v>653</v>
      </c>
      <c r="C1456" t="s">
        <v>654</v>
      </c>
      <c r="D1456" t="s">
        <v>176</v>
      </c>
      <c r="E1456" t="s">
        <v>292</v>
      </c>
      <c r="F1456" s="519"/>
      <c r="G1456" s="519"/>
      <c r="H1456" s="519"/>
      <c r="I1456" s="519"/>
      <c r="J1456" s="519"/>
      <c r="K1456" s="519"/>
      <c r="L1456" s="519"/>
      <c r="M1456" s="519"/>
      <c r="N1456" s="519"/>
      <c r="O1456" s="425"/>
    </row>
    <row r="1457" spans="1:16" x14ac:dyDescent="0.35">
      <c r="A1457" t="s">
        <v>128</v>
      </c>
      <c r="B1457" t="s">
        <v>655</v>
      </c>
      <c r="C1457" t="s">
        <v>656</v>
      </c>
      <c r="D1457" t="s">
        <v>189</v>
      </c>
      <c r="E1457" t="s">
        <v>292</v>
      </c>
      <c r="F1457" s="519"/>
      <c r="G1457" s="519"/>
      <c r="H1457" s="519"/>
      <c r="I1457" s="519"/>
      <c r="J1457" s="519"/>
      <c r="K1457" s="519"/>
      <c r="L1457" s="519"/>
      <c r="M1457" s="519"/>
      <c r="N1457" s="519"/>
    </row>
    <row r="1458" spans="1:16" x14ac:dyDescent="0.35">
      <c r="A1458" t="s">
        <v>128</v>
      </c>
      <c r="B1458" t="s">
        <v>657</v>
      </c>
      <c r="C1458" t="s">
        <v>658</v>
      </c>
      <c r="D1458" t="s">
        <v>170</v>
      </c>
      <c r="E1458" t="s">
        <v>292</v>
      </c>
      <c r="F1458" s="518"/>
      <c r="G1458" s="518"/>
      <c r="H1458" s="518"/>
      <c r="I1458" s="518"/>
      <c r="J1458" s="518"/>
      <c r="K1458" s="518"/>
      <c r="L1458" s="518"/>
      <c r="M1458" s="518"/>
      <c r="N1458" s="518"/>
    </row>
    <row r="1459" spans="1:16" x14ac:dyDescent="0.35">
      <c r="A1459" t="s">
        <v>128</v>
      </c>
      <c r="B1459" t="s">
        <v>659</v>
      </c>
      <c r="C1459" t="s">
        <v>660</v>
      </c>
      <c r="D1459" t="s">
        <v>170</v>
      </c>
      <c r="E1459" t="s">
        <v>292</v>
      </c>
    </row>
    <row r="1460" spans="1:16" x14ac:dyDescent="0.35">
      <c r="A1460" t="s">
        <v>131</v>
      </c>
      <c r="B1460" t="s">
        <v>290</v>
      </c>
      <c r="C1460" t="s">
        <v>291</v>
      </c>
      <c r="D1460" t="s">
        <v>170</v>
      </c>
      <c r="E1460" t="s">
        <v>292</v>
      </c>
      <c r="F1460" s="519"/>
      <c r="G1460" s="519"/>
      <c r="H1460" s="519"/>
      <c r="I1460" s="519"/>
      <c r="J1460" s="519"/>
      <c r="K1460" s="519"/>
      <c r="L1460" s="519"/>
      <c r="M1460" s="519"/>
      <c r="N1460" s="519"/>
    </row>
    <row r="1461" spans="1:16" x14ac:dyDescent="0.35">
      <c r="A1461" t="s">
        <v>131</v>
      </c>
      <c r="B1461" t="s">
        <v>293</v>
      </c>
      <c r="C1461" t="s">
        <v>294</v>
      </c>
      <c r="D1461" t="s">
        <v>172</v>
      </c>
      <c r="E1461" t="s">
        <v>292</v>
      </c>
      <c r="F1461" s="519"/>
      <c r="G1461" s="519"/>
      <c r="H1461" s="519"/>
      <c r="I1461" s="519"/>
      <c r="J1461" s="519"/>
      <c r="K1461" s="519"/>
      <c r="L1461" s="519"/>
      <c r="M1461" s="519"/>
      <c r="N1461" s="519"/>
    </row>
    <row r="1462" spans="1:16" x14ac:dyDescent="0.35">
      <c r="A1462" t="s">
        <v>131</v>
      </c>
      <c r="B1462" t="s">
        <v>295</v>
      </c>
      <c r="C1462" t="s">
        <v>296</v>
      </c>
      <c r="D1462" t="s">
        <v>188</v>
      </c>
      <c r="E1462" t="s">
        <v>292</v>
      </c>
      <c r="F1462" s="517"/>
      <c r="G1462" s="517"/>
      <c r="H1462" s="517"/>
      <c r="I1462" s="518">
        <v>4.62</v>
      </c>
      <c r="J1462" s="518"/>
      <c r="K1462" s="518"/>
      <c r="L1462" s="518"/>
      <c r="M1462" s="518"/>
      <c r="N1462" s="518" t="s">
        <v>673</v>
      </c>
      <c r="O1462" s="425" t="s">
        <v>674</v>
      </c>
      <c r="P1462" t="s">
        <v>675</v>
      </c>
    </row>
    <row r="1463" spans="1:16" x14ac:dyDescent="0.35">
      <c r="A1463" t="s">
        <v>131</v>
      </c>
      <c r="B1463" t="s">
        <v>297</v>
      </c>
      <c r="C1463" t="s">
        <v>298</v>
      </c>
      <c r="D1463" t="s">
        <v>205</v>
      </c>
      <c r="E1463" t="s">
        <v>292</v>
      </c>
    </row>
    <row r="1464" spans="1:16" x14ac:dyDescent="0.35">
      <c r="A1464" t="s">
        <v>131</v>
      </c>
      <c r="B1464" t="s">
        <v>300</v>
      </c>
      <c r="C1464" t="s">
        <v>301</v>
      </c>
      <c r="D1464" t="s">
        <v>170</v>
      </c>
      <c r="E1464" t="s">
        <v>292</v>
      </c>
      <c r="F1464" s="519"/>
      <c r="G1464" s="519"/>
      <c r="H1464" s="519"/>
      <c r="I1464" s="519">
        <v>-1.6453600000000002</v>
      </c>
      <c r="J1464" s="519"/>
      <c r="K1464" s="519"/>
      <c r="L1464" s="519"/>
      <c r="M1464" s="519"/>
      <c r="N1464" s="519"/>
      <c r="O1464" s="678" t="s">
        <v>687</v>
      </c>
      <c r="P1464" t="s">
        <v>670</v>
      </c>
    </row>
    <row r="1465" spans="1:16" x14ac:dyDescent="0.35">
      <c r="A1465" t="s">
        <v>131</v>
      </c>
      <c r="B1465" t="s">
        <v>302</v>
      </c>
      <c r="C1465" t="s">
        <v>303</v>
      </c>
      <c r="D1465" t="s">
        <v>170</v>
      </c>
      <c r="E1465" t="s">
        <v>292</v>
      </c>
      <c r="F1465" s="519"/>
      <c r="G1465" s="519"/>
      <c r="H1465" s="519"/>
      <c r="I1465" s="519"/>
      <c r="J1465" s="519"/>
      <c r="K1465" s="519"/>
      <c r="L1465" s="519"/>
      <c r="M1465" s="519"/>
      <c r="N1465" s="519"/>
    </row>
    <row r="1466" spans="1:16" x14ac:dyDescent="0.35">
      <c r="A1466" t="s">
        <v>131</v>
      </c>
      <c r="B1466" t="s">
        <v>304</v>
      </c>
      <c r="C1466" t="s">
        <v>305</v>
      </c>
      <c r="D1466" t="s">
        <v>186</v>
      </c>
      <c r="E1466" t="s">
        <v>292</v>
      </c>
      <c r="F1466" s="517"/>
      <c r="G1466" s="517"/>
      <c r="H1466" s="517"/>
      <c r="I1466" s="517"/>
      <c r="J1466" s="517"/>
      <c r="K1466" s="517"/>
      <c r="L1466" s="517"/>
      <c r="M1466" s="517"/>
      <c r="N1466" s="517"/>
    </row>
    <row r="1467" spans="1:16" x14ac:dyDescent="0.35">
      <c r="A1467" t="s">
        <v>131</v>
      </c>
      <c r="B1467" t="s">
        <v>306</v>
      </c>
      <c r="C1467" t="s">
        <v>307</v>
      </c>
      <c r="D1467" t="s">
        <v>205</v>
      </c>
      <c r="E1467" t="s">
        <v>292</v>
      </c>
    </row>
    <row r="1468" spans="1:16" x14ac:dyDescent="0.35">
      <c r="A1468" t="s">
        <v>131</v>
      </c>
      <c r="B1468" t="s">
        <v>309</v>
      </c>
      <c r="C1468" t="s">
        <v>310</v>
      </c>
      <c r="D1468" t="s">
        <v>170</v>
      </c>
      <c r="E1468" t="s">
        <v>292</v>
      </c>
      <c r="F1468" s="519"/>
      <c r="G1468" s="519"/>
      <c r="H1468" s="519"/>
      <c r="I1468" s="519"/>
      <c r="J1468" s="519"/>
      <c r="K1468" s="519"/>
      <c r="L1468" s="519"/>
      <c r="M1468" s="519"/>
      <c r="N1468" s="519"/>
    </row>
    <row r="1469" spans="1:16" x14ac:dyDescent="0.35">
      <c r="A1469" t="s">
        <v>131</v>
      </c>
      <c r="B1469" t="s">
        <v>311</v>
      </c>
      <c r="C1469" t="s">
        <v>312</v>
      </c>
      <c r="D1469" t="s">
        <v>170</v>
      </c>
      <c r="E1469" t="s">
        <v>292</v>
      </c>
      <c r="F1469" s="519"/>
      <c r="G1469" s="519"/>
      <c r="H1469" s="519"/>
      <c r="I1469" s="519"/>
      <c r="J1469" s="519"/>
      <c r="K1469" s="519"/>
      <c r="L1469" s="519"/>
      <c r="M1469" s="519"/>
      <c r="N1469" s="519"/>
    </row>
    <row r="1470" spans="1:16" x14ac:dyDescent="0.35">
      <c r="A1470" t="s">
        <v>131</v>
      </c>
      <c r="B1470" t="s">
        <v>313</v>
      </c>
      <c r="C1470" t="s">
        <v>314</v>
      </c>
      <c r="D1470" t="s">
        <v>189</v>
      </c>
      <c r="E1470" t="s">
        <v>292</v>
      </c>
      <c r="F1470" s="517"/>
      <c r="G1470" s="517"/>
      <c r="H1470" s="517"/>
      <c r="I1470" s="517"/>
      <c r="J1470" s="517"/>
      <c r="K1470" s="517"/>
      <c r="L1470" s="517"/>
      <c r="M1470" s="517"/>
      <c r="N1470" s="517"/>
    </row>
    <row r="1471" spans="1:16" x14ac:dyDescent="0.35">
      <c r="A1471" t="s">
        <v>131</v>
      </c>
      <c r="B1471" t="s">
        <v>315</v>
      </c>
      <c r="C1471" t="s">
        <v>316</v>
      </c>
      <c r="D1471" t="s">
        <v>205</v>
      </c>
      <c r="E1471" t="s">
        <v>292</v>
      </c>
    </row>
    <row r="1472" spans="1:16" x14ac:dyDescent="0.35">
      <c r="A1472" t="s">
        <v>131</v>
      </c>
      <c r="B1472" t="s">
        <v>317</v>
      </c>
      <c r="C1472" t="s">
        <v>318</v>
      </c>
      <c r="D1472" t="s">
        <v>170</v>
      </c>
      <c r="E1472" t="s">
        <v>292</v>
      </c>
      <c r="F1472" s="519"/>
      <c r="G1472" s="519"/>
      <c r="H1472" s="519"/>
      <c r="I1472" s="519"/>
      <c r="J1472" s="519"/>
      <c r="K1472" s="519"/>
      <c r="L1472" s="519"/>
      <c r="M1472" s="519"/>
      <c r="N1472" s="519"/>
    </row>
    <row r="1473" spans="1:14" x14ac:dyDescent="0.35">
      <c r="A1473" t="s">
        <v>131</v>
      </c>
      <c r="B1473" t="s">
        <v>319</v>
      </c>
      <c r="C1473" t="s">
        <v>320</v>
      </c>
      <c r="D1473" t="s">
        <v>170</v>
      </c>
      <c r="E1473" t="s">
        <v>292</v>
      </c>
      <c r="F1473" s="519"/>
      <c r="G1473" s="519"/>
      <c r="H1473" s="519"/>
      <c r="I1473" s="519"/>
      <c r="J1473" s="519"/>
      <c r="K1473" s="519"/>
      <c r="L1473" s="519"/>
      <c r="M1473" s="519"/>
      <c r="N1473" s="519"/>
    </row>
    <row r="1474" spans="1:14" x14ac:dyDescent="0.35">
      <c r="A1474" t="s">
        <v>131</v>
      </c>
      <c r="B1474" t="s">
        <v>321</v>
      </c>
      <c r="C1474" t="s">
        <v>322</v>
      </c>
      <c r="D1474" t="s">
        <v>189</v>
      </c>
      <c r="E1474" t="s">
        <v>292</v>
      </c>
      <c r="F1474" s="518"/>
      <c r="G1474" s="518"/>
      <c r="H1474" s="518"/>
      <c r="I1474" s="518"/>
      <c r="J1474" s="518"/>
      <c r="K1474" s="518"/>
      <c r="L1474" s="518"/>
      <c r="M1474" s="518"/>
      <c r="N1474" s="518"/>
    </row>
    <row r="1475" spans="1:14" x14ac:dyDescent="0.35">
      <c r="A1475" t="s">
        <v>131</v>
      </c>
      <c r="B1475" t="s">
        <v>323</v>
      </c>
      <c r="C1475" t="s">
        <v>324</v>
      </c>
      <c r="D1475" t="s">
        <v>205</v>
      </c>
      <c r="E1475" t="s">
        <v>292</v>
      </c>
    </row>
    <row r="1476" spans="1:14" x14ac:dyDescent="0.35">
      <c r="A1476" t="s">
        <v>131</v>
      </c>
      <c r="B1476" t="s">
        <v>325</v>
      </c>
      <c r="C1476" t="s">
        <v>326</v>
      </c>
      <c r="D1476" t="s">
        <v>170</v>
      </c>
      <c r="E1476" t="s">
        <v>292</v>
      </c>
      <c r="F1476" s="519"/>
      <c r="G1476" s="519"/>
      <c r="H1476" s="519"/>
      <c r="I1476" s="519"/>
      <c r="J1476" s="519"/>
      <c r="K1476" s="519"/>
      <c r="L1476" s="519"/>
      <c r="M1476" s="519"/>
      <c r="N1476" s="519"/>
    </row>
    <row r="1477" spans="1:14" x14ac:dyDescent="0.35">
      <c r="A1477" t="s">
        <v>131</v>
      </c>
      <c r="B1477" t="s">
        <v>327</v>
      </c>
      <c r="C1477" t="s">
        <v>328</v>
      </c>
      <c r="D1477" t="s">
        <v>170</v>
      </c>
      <c r="E1477" t="s">
        <v>292</v>
      </c>
      <c r="F1477" s="519"/>
      <c r="G1477" s="519"/>
      <c r="H1477" s="519"/>
      <c r="I1477" s="519"/>
      <c r="J1477" s="519"/>
      <c r="K1477" s="519"/>
      <c r="L1477" s="519"/>
      <c r="M1477" s="519"/>
      <c r="N1477" s="519"/>
    </row>
    <row r="1478" spans="1:14" x14ac:dyDescent="0.35">
      <c r="A1478" t="s">
        <v>131</v>
      </c>
      <c r="B1478" t="s">
        <v>329</v>
      </c>
      <c r="C1478" t="s">
        <v>330</v>
      </c>
      <c r="D1478" t="s">
        <v>188</v>
      </c>
      <c r="E1478" t="s">
        <v>292</v>
      </c>
      <c r="F1478" s="517"/>
      <c r="G1478" s="517"/>
      <c r="H1478" s="517"/>
      <c r="I1478" s="517"/>
      <c r="J1478" s="517"/>
      <c r="K1478" s="517"/>
      <c r="L1478" s="517"/>
      <c r="M1478" s="517"/>
      <c r="N1478" s="517"/>
    </row>
    <row r="1479" spans="1:14" x14ac:dyDescent="0.35">
      <c r="A1479" t="s">
        <v>131</v>
      </c>
      <c r="B1479" t="s">
        <v>331</v>
      </c>
      <c r="C1479" t="s">
        <v>332</v>
      </c>
      <c r="D1479" t="s">
        <v>205</v>
      </c>
      <c r="E1479" t="s">
        <v>292</v>
      </c>
      <c r="F1479" s="517"/>
      <c r="G1479" s="517"/>
      <c r="H1479" s="517"/>
      <c r="I1479" s="517"/>
      <c r="J1479" s="517"/>
      <c r="K1479" s="517"/>
      <c r="L1479" s="517"/>
      <c r="M1479" s="517"/>
      <c r="N1479" s="517"/>
    </row>
    <row r="1480" spans="1:14" x14ac:dyDescent="0.35">
      <c r="A1480" t="s">
        <v>131</v>
      </c>
      <c r="B1480" t="s">
        <v>333</v>
      </c>
      <c r="C1480" t="s">
        <v>334</v>
      </c>
      <c r="D1480" t="s">
        <v>170</v>
      </c>
      <c r="E1480" t="s">
        <v>292</v>
      </c>
      <c r="F1480" s="518"/>
      <c r="G1480" s="518"/>
      <c r="H1480" s="518"/>
      <c r="I1480" s="518"/>
      <c r="J1480" s="518"/>
      <c r="K1480" s="518"/>
      <c r="L1480" s="518"/>
      <c r="M1480" s="518"/>
      <c r="N1480" s="518"/>
    </row>
    <row r="1481" spans="1:14" x14ac:dyDescent="0.35">
      <c r="A1481" t="s">
        <v>131</v>
      </c>
      <c r="B1481" t="s">
        <v>335</v>
      </c>
      <c r="C1481" t="s">
        <v>336</v>
      </c>
      <c r="D1481" t="s">
        <v>170</v>
      </c>
      <c r="E1481" t="s">
        <v>292</v>
      </c>
    </row>
    <row r="1482" spans="1:14" x14ac:dyDescent="0.35">
      <c r="A1482" t="s">
        <v>131</v>
      </c>
      <c r="B1482" t="s">
        <v>337</v>
      </c>
      <c r="C1482" t="s">
        <v>338</v>
      </c>
      <c r="D1482" t="s">
        <v>189</v>
      </c>
      <c r="E1482" t="s">
        <v>292</v>
      </c>
      <c r="F1482" s="519"/>
      <c r="G1482" s="519"/>
      <c r="H1482" s="519"/>
      <c r="I1482" s="519"/>
      <c r="J1482" s="519"/>
      <c r="K1482" s="519"/>
      <c r="L1482" s="519"/>
      <c r="M1482" s="519"/>
      <c r="N1482" s="519"/>
    </row>
    <row r="1483" spans="1:14" x14ac:dyDescent="0.35">
      <c r="A1483" t="s">
        <v>131</v>
      </c>
      <c r="B1483" t="s">
        <v>339</v>
      </c>
      <c r="C1483" t="s">
        <v>340</v>
      </c>
      <c r="D1483" t="s">
        <v>205</v>
      </c>
      <c r="E1483" t="s">
        <v>292</v>
      </c>
      <c r="F1483" s="519"/>
      <c r="G1483" s="519"/>
      <c r="H1483" s="519"/>
      <c r="I1483" s="519"/>
      <c r="J1483" s="519"/>
      <c r="K1483" s="519"/>
      <c r="L1483" s="519"/>
      <c r="M1483" s="519"/>
      <c r="N1483" s="519"/>
    </row>
    <row r="1484" spans="1:14" x14ac:dyDescent="0.35">
      <c r="A1484" t="s">
        <v>131</v>
      </c>
      <c r="B1484" t="s">
        <v>341</v>
      </c>
      <c r="C1484" t="s">
        <v>342</v>
      </c>
      <c r="D1484" t="s">
        <v>170</v>
      </c>
      <c r="E1484" t="s">
        <v>292</v>
      </c>
      <c r="F1484" s="518"/>
      <c r="G1484" s="518"/>
      <c r="H1484" s="518"/>
      <c r="I1484" s="518"/>
      <c r="J1484" s="518"/>
      <c r="K1484" s="518"/>
      <c r="L1484" s="518"/>
      <c r="M1484" s="518"/>
      <c r="N1484" s="518"/>
    </row>
    <row r="1485" spans="1:14" x14ac:dyDescent="0.35">
      <c r="A1485" t="s">
        <v>131</v>
      </c>
      <c r="B1485" t="s">
        <v>343</v>
      </c>
      <c r="C1485" t="s">
        <v>344</v>
      </c>
      <c r="D1485" t="s">
        <v>170</v>
      </c>
      <c r="E1485" t="s">
        <v>292</v>
      </c>
    </row>
    <row r="1486" spans="1:14" x14ac:dyDescent="0.35">
      <c r="A1486" t="s">
        <v>131</v>
      </c>
      <c r="B1486" t="s">
        <v>345</v>
      </c>
      <c r="C1486" t="s">
        <v>346</v>
      </c>
      <c r="D1486" t="s">
        <v>188</v>
      </c>
      <c r="E1486" t="s">
        <v>292</v>
      </c>
      <c r="F1486" s="519"/>
      <c r="G1486" s="519"/>
      <c r="H1486" s="519"/>
      <c r="I1486" s="519"/>
      <c r="J1486" s="519"/>
      <c r="K1486" s="519"/>
      <c r="L1486" s="519"/>
      <c r="M1486" s="519"/>
      <c r="N1486" s="519"/>
    </row>
    <row r="1487" spans="1:14" x14ac:dyDescent="0.35">
      <c r="A1487" t="s">
        <v>131</v>
      </c>
      <c r="B1487" t="s">
        <v>347</v>
      </c>
      <c r="C1487" t="s">
        <v>348</v>
      </c>
      <c r="D1487" t="s">
        <v>188</v>
      </c>
      <c r="E1487" t="s">
        <v>292</v>
      </c>
      <c r="F1487" s="519"/>
      <c r="G1487" s="519"/>
      <c r="H1487" s="519"/>
      <c r="I1487" s="519"/>
      <c r="J1487" s="519"/>
      <c r="K1487" s="519"/>
      <c r="L1487" s="519"/>
      <c r="M1487" s="519"/>
      <c r="N1487" s="519"/>
    </row>
    <row r="1488" spans="1:14" x14ac:dyDescent="0.35">
      <c r="A1488" t="s">
        <v>131</v>
      </c>
      <c r="B1488" t="s">
        <v>349</v>
      </c>
      <c r="C1488" t="s">
        <v>350</v>
      </c>
      <c r="D1488" t="s">
        <v>188</v>
      </c>
      <c r="E1488" t="s">
        <v>292</v>
      </c>
      <c r="F1488" s="518"/>
      <c r="G1488" s="518"/>
      <c r="H1488" s="518"/>
      <c r="I1488" s="518"/>
      <c r="J1488" s="518"/>
      <c r="K1488" s="518"/>
      <c r="L1488" s="518"/>
      <c r="M1488" s="518"/>
      <c r="N1488" s="518"/>
    </row>
    <row r="1489" spans="1:14" x14ac:dyDescent="0.35">
      <c r="A1489" t="s">
        <v>131</v>
      </c>
      <c r="B1489" t="s">
        <v>351</v>
      </c>
      <c r="C1489" t="s">
        <v>352</v>
      </c>
      <c r="D1489" t="s">
        <v>205</v>
      </c>
      <c r="E1489" t="s">
        <v>292</v>
      </c>
    </row>
    <row r="1490" spans="1:14" x14ac:dyDescent="0.35">
      <c r="A1490" t="s">
        <v>131</v>
      </c>
      <c r="B1490" t="s">
        <v>353</v>
      </c>
      <c r="C1490" t="s">
        <v>354</v>
      </c>
      <c r="D1490" t="s">
        <v>170</v>
      </c>
      <c r="E1490" t="s">
        <v>292</v>
      </c>
      <c r="F1490" s="519"/>
      <c r="G1490" s="519"/>
      <c r="H1490" s="519"/>
      <c r="I1490" s="519"/>
      <c r="J1490" s="519"/>
      <c r="K1490" s="519"/>
      <c r="L1490" s="519"/>
      <c r="M1490" s="519"/>
      <c r="N1490" s="519"/>
    </row>
    <row r="1491" spans="1:14" x14ac:dyDescent="0.35">
      <c r="A1491" t="s">
        <v>131</v>
      </c>
      <c r="B1491" t="s">
        <v>355</v>
      </c>
      <c r="C1491" t="s">
        <v>356</v>
      </c>
      <c r="D1491" t="s">
        <v>170</v>
      </c>
      <c r="E1491" t="s">
        <v>292</v>
      </c>
      <c r="F1491" s="519"/>
      <c r="G1491" s="519"/>
      <c r="H1491" s="519"/>
      <c r="I1491" s="519"/>
      <c r="J1491" s="519"/>
      <c r="K1491" s="519"/>
      <c r="L1491" s="519"/>
      <c r="M1491" s="519"/>
      <c r="N1491" s="519"/>
    </row>
    <row r="1492" spans="1:14" x14ac:dyDescent="0.35">
      <c r="A1492" t="s">
        <v>131</v>
      </c>
      <c r="B1492" t="s">
        <v>357</v>
      </c>
      <c r="C1492" t="s">
        <v>358</v>
      </c>
      <c r="D1492" t="s">
        <v>188</v>
      </c>
      <c r="E1492" t="s">
        <v>292</v>
      </c>
      <c r="F1492" s="518"/>
      <c r="G1492" s="518"/>
      <c r="H1492" s="518"/>
      <c r="I1492" s="518"/>
      <c r="J1492" s="518"/>
      <c r="K1492" s="518"/>
      <c r="L1492" s="518"/>
      <c r="M1492" s="518"/>
      <c r="N1492" s="518"/>
    </row>
    <row r="1493" spans="1:14" x14ac:dyDescent="0.35">
      <c r="A1493" t="s">
        <v>131</v>
      </c>
      <c r="B1493" t="s">
        <v>359</v>
      </c>
      <c r="C1493" t="s">
        <v>360</v>
      </c>
      <c r="D1493" t="s">
        <v>205</v>
      </c>
      <c r="E1493" t="s">
        <v>292</v>
      </c>
    </row>
    <row r="1494" spans="1:14" x14ac:dyDescent="0.35">
      <c r="A1494" t="s">
        <v>131</v>
      </c>
      <c r="B1494" t="s">
        <v>361</v>
      </c>
      <c r="C1494" t="s">
        <v>362</v>
      </c>
      <c r="D1494" t="s">
        <v>170</v>
      </c>
      <c r="E1494" t="s">
        <v>292</v>
      </c>
      <c r="F1494" s="519"/>
      <c r="G1494" s="519"/>
      <c r="H1494" s="519"/>
      <c r="I1494" s="519"/>
      <c r="J1494" s="519"/>
      <c r="K1494" s="519"/>
      <c r="L1494" s="519"/>
      <c r="M1494" s="519"/>
      <c r="N1494" s="519"/>
    </row>
    <row r="1495" spans="1:14" x14ac:dyDescent="0.35">
      <c r="A1495" t="s">
        <v>131</v>
      </c>
      <c r="B1495" t="s">
        <v>363</v>
      </c>
      <c r="C1495" t="s">
        <v>364</v>
      </c>
      <c r="D1495" t="s">
        <v>170</v>
      </c>
      <c r="E1495" t="s">
        <v>292</v>
      </c>
      <c r="F1495" s="519"/>
      <c r="G1495" s="519"/>
      <c r="H1495" s="519"/>
      <c r="I1495" s="519"/>
      <c r="J1495" s="519"/>
      <c r="K1495" s="519"/>
      <c r="L1495" s="519"/>
      <c r="M1495" s="519"/>
      <c r="N1495" s="519"/>
    </row>
    <row r="1496" spans="1:14" x14ac:dyDescent="0.35">
      <c r="A1496" t="s">
        <v>131</v>
      </c>
      <c r="B1496" t="s">
        <v>365</v>
      </c>
      <c r="C1496" t="s">
        <v>366</v>
      </c>
      <c r="D1496" t="s">
        <v>188</v>
      </c>
      <c r="E1496" t="s">
        <v>292</v>
      </c>
      <c r="F1496" s="517"/>
      <c r="G1496" s="517"/>
      <c r="H1496" s="517"/>
      <c r="I1496" s="517"/>
      <c r="J1496" s="517"/>
      <c r="K1496" s="517"/>
      <c r="L1496" s="517"/>
      <c r="M1496" s="517"/>
      <c r="N1496" s="517"/>
    </row>
    <row r="1497" spans="1:14" x14ac:dyDescent="0.35">
      <c r="A1497" t="s">
        <v>131</v>
      </c>
      <c r="B1497" t="s">
        <v>367</v>
      </c>
      <c r="C1497" t="s">
        <v>368</v>
      </c>
      <c r="D1497" t="s">
        <v>205</v>
      </c>
      <c r="E1497" t="s">
        <v>292</v>
      </c>
      <c r="F1497" s="518"/>
      <c r="G1497" s="518"/>
      <c r="H1497" s="518"/>
      <c r="I1497" s="518"/>
      <c r="J1497" s="518"/>
      <c r="K1497" s="518"/>
      <c r="L1497" s="518"/>
      <c r="M1497" s="518"/>
      <c r="N1497" s="518"/>
    </row>
    <row r="1498" spans="1:14" x14ac:dyDescent="0.35">
      <c r="A1498" t="s">
        <v>131</v>
      </c>
      <c r="B1498" t="s">
        <v>369</v>
      </c>
      <c r="C1498" t="s">
        <v>370</v>
      </c>
      <c r="D1498" t="s">
        <v>170</v>
      </c>
      <c r="E1498" t="s">
        <v>292</v>
      </c>
      <c r="F1498" s="517"/>
      <c r="G1498" s="517"/>
      <c r="H1498" s="517"/>
      <c r="I1498" s="517"/>
      <c r="J1498" s="517"/>
      <c r="K1498" s="517"/>
      <c r="L1498" s="517"/>
      <c r="M1498" s="517"/>
      <c r="N1498" s="517"/>
    </row>
    <row r="1499" spans="1:14" x14ac:dyDescent="0.35">
      <c r="A1499" t="s">
        <v>131</v>
      </c>
      <c r="B1499" t="s">
        <v>371</v>
      </c>
      <c r="C1499" t="s">
        <v>372</v>
      </c>
      <c r="D1499" t="s">
        <v>170</v>
      </c>
      <c r="E1499" t="s">
        <v>292</v>
      </c>
    </row>
    <row r="1500" spans="1:14" x14ac:dyDescent="0.35">
      <c r="A1500" t="s">
        <v>131</v>
      </c>
      <c r="B1500" t="s">
        <v>373</v>
      </c>
      <c r="C1500" t="s">
        <v>374</v>
      </c>
      <c r="D1500" t="s">
        <v>188</v>
      </c>
      <c r="E1500" t="s">
        <v>292</v>
      </c>
      <c r="F1500" s="612"/>
      <c r="G1500" s="612"/>
      <c r="H1500" s="612"/>
      <c r="I1500" s="612"/>
      <c r="J1500" s="612"/>
      <c r="K1500" s="612"/>
      <c r="L1500" s="612"/>
      <c r="M1500" s="612"/>
      <c r="N1500" s="612"/>
    </row>
    <row r="1501" spans="1:14" x14ac:dyDescent="0.35">
      <c r="A1501" t="s">
        <v>131</v>
      </c>
      <c r="B1501" t="s">
        <v>375</v>
      </c>
      <c r="C1501" t="s">
        <v>376</v>
      </c>
      <c r="D1501" t="s">
        <v>205</v>
      </c>
      <c r="E1501" t="s">
        <v>292</v>
      </c>
    </row>
    <row r="1502" spans="1:14" x14ac:dyDescent="0.35">
      <c r="A1502" t="s">
        <v>131</v>
      </c>
      <c r="B1502" t="s">
        <v>377</v>
      </c>
      <c r="C1502" t="s">
        <v>378</v>
      </c>
      <c r="D1502" t="s">
        <v>170</v>
      </c>
      <c r="E1502" t="s">
        <v>292</v>
      </c>
      <c r="F1502" s="517"/>
      <c r="G1502" s="517"/>
      <c r="H1502" s="517"/>
      <c r="I1502" s="517"/>
      <c r="J1502" s="517"/>
      <c r="K1502" s="517"/>
      <c r="L1502" s="517"/>
      <c r="M1502" s="517"/>
      <c r="N1502" s="517"/>
    </row>
    <row r="1503" spans="1:14" x14ac:dyDescent="0.35">
      <c r="A1503" t="s">
        <v>131</v>
      </c>
      <c r="B1503" t="s">
        <v>379</v>
      </c>
      <c r="C1503" t="s">
        <v>380</v>
      </c>
      <c r="D1503" t="s">
        <v>170</v>
      </c>
      <c r="E1503" t="s">
        <v>292</v>
      </c>
    </row>
    <row r="1504" spans="1:14" x14ac:dyDescent="0.35">
      <c r="A1504" t="s">
        <v>131</v>
      </c>
      <c r="B1504" t="s">
        <v>381</v>
      </c>
      <c r="C1504" t="s">
        <v>382</v>
      </c>
      <c r="D1504" t="s">
        <v>188</v>
      </c>
      <c r="E1504" t="s">
        <v>292</v>
      </c>
      <c r="F1504" s="517"/>
      <c r="G1504" s="517"/>
      <c r="H1504" s="517"/>
      <c r="I1504" s="517"/>
      <c r="J1504" s="517"/>
      <c r="K1504" s="517"/>
      <c r="L1504" s="517"/>
      <c r="M1504" s="517"/>
      <c r="N1504" s="517"/>
    </row>
    <row r="1505" spans="1:14" x14ac:dyDescent="0.35">
      <c r="A1505" t="s">
        <v>131</v>
      </c>
      <c r="B1505" t="s">
        <v>383</v>
      </c>
      <c r="C1505" t="s">
        <v>384</v>
      </c>
      <c r="D1505" t="s">
        <v>385</v>
      </c>
      <c r="E1505" t="s">
        <v>292</v>
      </c>
    </row>
    <row r="1506" spans="1:14" x14ac:dyDescent="0.35">
      <c r="A1506" t="s">
        <v>131</v>
      </c>
      <c r="B1506" t="s">
        <v>386</v>
      </c>
      <c r="C1506" t="s">
        <v>387</v>
      </c>
      <c r="D1506" t="s">
        <v>189</v>
      </c>
      <c r="E1506" t="s">
        <v>292</v>
      </c>
      <c r="F1506" s="518"/>
      <c r="G1506" s="518"/>
      <c r="H1506" s="518"/>
      <c r="I1506" s="518"/>
      <c r="J1506" s="518"/>
      <c r="K1506" s="518"/>
      <c r="L1506" s="518"/>
      <c r="M1506" s="518"/>
      <c r="N1506" s="518"/>
    </row>
    <row r="1507" spans="1:14" x14ac:dyDescent="0.35">
      <c r="A1507" t="s">
        <v>131</v>
      </c>
      <c r="B1507" t="s">
        <v>388</v>
      </c>
      <c r="C1507" t="s">
        <v>389</v>
      </c>
      <c r="D1507" t="s">
        <v>205</v>
      </c>
      <c r="E1507" t="s">
        <v>292</v>
      </c>
    </row>
    <row r="1508" spans="1:14" x14ac:dyDescent="0.35">
      <c r="A1508" t="s">
        <v>131</v>
      </c>
      <c r="B1508" t="s">
        <v>390</v>
      </c>
      <c r="C1508" t="s">
        <v>391</v>
      </c>
      <c r="D1508" t="s">
        <v>176</v>
      </c>
      <c r="E1508" t="s">
        <v>292</v>
      </c>
      <c r="F1508" s="517"/>
      <c r="G1508" s="517"/>
      <c r="H1508" s="517"/>
      <c r="I1508" s="517"/>
      <c r="J1508" s="517"/>
      <c r="K1508" s="517"/>
      <c r="L1508" s="517"/>
      <c r="M1508" s="517"/>
      <c r="N1508" s="517"/>
    </row>
    <row r="1509" spans="1:14" x14ac:dyDescent="0.35">
      <c r="A1509" t="s">
        <v>131</v>
      </c>
      <c r="B1509" t="s">
        <v>392</v>
      </c>
      <c r="C1509" t="s">
        <v>393</v>
      </c>
      <c r="D1509" t="s">
        <v>205</v>
      </c>
      <c r="E1509" t="s">
        <v>292</v>
      </c>
      <c r="F1509" s="518"/>
      <c r="G1509" s="518"/>
      <c r="H1509" s="518"/>
      <c r="I1509" s="518"/>
      <c r="J1509" s="518"/>
      <c r="K1509" s="518"/>
      <c r="L1509" s="518"/>
      <c r="M1509" s="518"/>
      <c r="N1509" s="518"/>
    </row>
    <row r="1510" spans="1:14" x14ac:dyDescent="0.35">
      <c r="A1510" t="s">
        <v>131</v>
      </c>
      <c r="B1510" t="s">
        <v>394</v>
      </c>
      <c r="C1510" t="s">
        <v>395</v>
      </c>
      <c r="D1510" t="s">
        <v>188</v>
      </c>
      <c r="E1510" t="s">
        <v>292</v>
      </c>
      <c r="F1510" s="613"/>
      <c r="G1510" s="613"/>
      <c r="H1510" s="613"/>
      <c r="I1510" s="613"/>
      <c r="J1510" s="613"/>
      <c r="K1510" s="613"/>
      <c r="L1510" s="613"/>
      <c r="M1510" s="613"/>
      <c r="N1510" s="613"/>
    </row>
    <row r="1511" spans="1:14" x14ac:dyDescent="0.35">
      <c r="A1511" t="s">
        <v>131</v>
      </c>
      <c r="B1511" t="s">
        <v>396</v>
      </c>
      <c r="C1511" t="s">
        <v>397</v>
      </c>
      <c r="D1511" t="s">
        <v>205</v>
      </c>
      <c r="E1511" t="s">
        <v>292</v>
      </c>
      <c r="F1511" s="517"/>
      <c r="G1511" s="517"/>
      <c r="H1511" s="517"/>
      <c r="I1511" s="517"/>
      <c r="J1511" s="517"/>
      <c r="K1511" s="517"/>
      <c r="L1511" s="517"/>
      <c r="M1511" s="517"/>
      <c r="N1511" s="517"/>
    </row>
    <row r="1512" spans="1:14" x14ac:dyDescent="0.35">
      <c r="A1512" t="s">
        <v>131</v>
      </c>
      <c r="B1512" t="s">
        <v>398</v>
      </c>
      <c r="C1512" t="s">
        <v>399</v>
      </c>
      <c r="D1512" t="s">
        <v>188</v>
      </c>
      <c r="E1512" t="s">
        <v>292</v>
      </c>
      <c r="F1512" s="613"/>
      <c r="G1512" s="613"/>
      <c r="H1512" s="613"/>
      <c r="I1512" s="613"/>
      <c r="J1512" s="613"/>
      <c r="K1512" s="613"/>
      <c r="L1512" s="613"/>
      <c r="M1512" s="613"/>
      <c r="N1512" s="613"/>
    </row>
    <row r="1513" spans="1:14" x14ac:dyDescent="0.35">
      <c r="A1513" t="s">
        <v>131</v>
      </c>
      <c r="B1513" t="s">
        <v>400</v>
      </c>
      <c r="C1513" t="s">
        <v>401</v>
      </c>
      <c r="D1513" t="s">
        <v>205</v>
      </c>
      <c r="E1513" t="s">
        <v>292</v>
      </c>
      <c r="F1513" s="517"/>
      <c r="G1513" s="517"/>
      <c r="H1513" s="517"/>
      <c r="I1513" s="517"/>
      <c r="J1513" s="517"/>
      <c r="K1513" s="517"/>
      <c r="L1513" s="517"/>
      <c r="M1513" s="517"/>
      <c r="N1513" s="517"/>
    </row>
    <row r="1514" spans="1:14" x14ac:dyDescent="0.35">
      <c r="A1514" t="s">
        <v>131</v>
      </c>
      <c r="B1514" t="s">
        <v>402</v>
      </c>
      <c r="C1514" t="s">
        <v>403</v>
      </c>
      <c r="D1514" t="s">
        <v>189</v>
      </c>
      <c r="E1514" t="s">
        <v>292</v>
      </c>
      <c r="F1514" s="613"/>
      <c r="G1514" s="613"/>
      <c r="H1514" s="613"/>
      <c r="I1514" s="613"/>
      <c r="J1514" s="613"/>
      <c r="K1514" s="613"/>
      <c r="L1514" s="613"/>
      <c r="M1514" s="613"/>
      <c r="N1514" s="613"/>
    </row>
    <row r="1515" spans="1:14" x14ac:dyDescent="0.35">
      <c r="A1515" t="s">
        <v>131</v>
      </c>
      <c r="B1515" t="s">
        <v>404</v>
      </c>
      <c r="C1515" t="s">
        <v>405</v>
      </c>
      <c r="D1515" t="s">
        <v>205</v>
      </c>
      <c r="E1515" t="s">
        <v>292</v>
      </c>
      <c r="F1515" s="519"/>
      <c r="G1515" s="519"/>
      <c r="H1515" s="519"/>
      <c r="I1515" s="519"/>
      <c r="J1515" s="519"/>
      <c r="K1515" s="519"/>
      <c r="L1515" s="519"/>
      <c r="M1515" s="519"/>
      <c r="N1515" s="519"/>
    </row>
    <row r="1516" spans="1:14" x14ac:dyDescent="0.35">
      <c r="A1516" t="s">
        <v>131</v>
      </c>
      <c r="B1516" t="s">
        <v>406</v>
      </c>
      <c r="C1516" t="s">
        <v>407</v>
      </c>
      <c r="D1516" t="s">
        <v>188</v>
      </c>
      <c r="E1516" t="s">
        <v>292</v>
      </c>
      <c r="F1516" s="517"/>
      <c r="G1516" s="517"/>
      <c r="H1516" s="517"/>
      <c r="I1516" s="517"/>
      <c r="J1516" s="517"/>
      <c r="K1516" s="517"/>
      <c r="L1516" s="517"/>
      <c r="M1516" s="517"/>
      <c r="N1516" s="517"/>
    </row>
    <row r="1517" spans="1:14" x14ac:dyDescent="0.35">
      <c r="A1517" t="s">
        <v>131</v>
      </c>
      <c r="B1517" t="s">
        <v>408</v>
      </c>
      <c r="C1517" t="s">
        <v>409</v>
      </c>
      <c r="D1517" t="s">
        <v>182</v>
      </c>
      <c r="E1517" t="s">
        <v>292</v>
      </c>
      <c r="F1517" s="517"/>
      <c r="G1517" s="517"/>
      <c r="H1517" s="517"/>
      <c r="I1517" s="517"/>
      <c r="J1517" s="517"/>
      <c r="K1517" s="517"/>
      <c r="L1517" s="517"/>
      <c r="M1517" s="517"/>
      <c r="N1517" s="517"/>
    </row>
    <row r="1518" spans="1:14" x14ac:dyDescent="0.35">
      <c r="A1518" t="s">
        <v>131</v>
      </c>
      <c r="B1518" t="s">
        <v>410</v>
      </c>
      <c r="C1518" t="s">
        <v>411</v>
      </c>
      <c r="D1518" t="s">
        <v>188</v>
      </c>
      <c r="E1518" t="s">
        <v>292</v>
      </c>
      <c r="F1518" s="517"/>
      <c r="G1518" s="517"/>
      <c r="H1518" s="517"/>
      <c r="I1518" s="517"/>
      <c r="J1518" s="517"/>
      <c r="K1518" s="517"/>
      <c r="L1518" s="517"/>
      <c r="M1518" s="517"/>
      <c r="N1518" s="517"/>
    </row>
    <row r="1519" spans="1:14" x14ac:dyDescent="0.35">
      <c r="A1519" t="s">
        <v>131</v>
      </c>
      <c r="B1519" t="s">
        <v>412</v>
      </c>
      <c r="C1519" t="s">
        <v>413</v>
      </c>
      <c r="D1519" t="s">
        <v>188</v>
      </c>
      <c r="E1519" t="s">
        <v>292</v>
      </c>
      <c r="F1519" s="517"/>
      <c r="G1519" s="517"/>
      <c r="H1519" s="517"/>
      <c r="I1519" s="517"/>
      <c r="J1519" s="517"/>
      <c r="K1519" s="517"/>
      <c r="L1519" s="517"/>
      <c r="M1519" s="517"/>
      <c r="N1519" s="517"/>
    </row>
    <row r="1520" spans="1:14" x14ac:dyDescent="0.35">
      <c r="A1520" t="s">
        <v>131</v>
      </c>
      <c r="B1520" t="s">
        <v>414</v>
      </c>
      <c r="C1520" t="s">
        <v>415</v>
      </c>
      <c r="D1520" t="s">
        <v>188</v>
      </c>
      <c r="E1520" t="s">
        <v>292</v>
      </c>
      <c r="F1520" s="517"/>
      <c r="G1520" s="517"/>
      <c r="H1520" s="517"/>
      <c r="I1520" s="517"/>
      <c r="J1520" s="517"/>
      <c r="K1520" s="517"/>
      <c r="L1520" s="517"/>
      <c r="M1520" s="517"/>
      <c r="N1520" s="517"/>
    </row>
    <row r="1521" spans="1:14" x14ac:dyDescent="0.35">
      <c r="A1521" t="s">
        <v>131</v>
      </c>
      <c r="B1521" t="s">
        <v>416</v>
      </c>
      <c r="C1521" t="s">
        <v>417</v>
      </c>
      <c r="D1521" t="s">
        <v>188</v>
      </c>
      <c r="E1521" t="s">
        <v>292</v>
      </c>
      <c r="F1521" s="517"/>
      <c r="G1521" s="517"/>
      <c r="H1521" s="517"/>
      <c r="I1521" s="517"/>
      <c r="J1521" s="517"/>
      <c r="K1521" s="517"/>
      <c r="L1521" s="517"/>
      <c r="M1521" s="517"/>
      <c r="N1521" s="517"/>
    </row>
    <row r="1522" spans="1:14" x14ac:dyDescent="0.35">
      <c r="A1522" t="s">
        <v>131</v>
      </c>
      <c r="B1522" t="s">
        <v>418</v>
      </c>
      <c r="C1522" t="s">
        <v>419</v>
      </c>
      <c r="D1522" t="s">
        <v>188</v>
      </c>
      <c r="E1522" t="s">
        <v>292</v>
      </c>
      <c r="F1522" s="517"/>
      <c r="G1522" s="517"/>
      <c r="H1522" s="517"/>
      <c r="I1522" s="517"/>
      <c r="J1522" s="517"/>
      <c r="K1522" s="517"/>
      <c r="L1522" s="517"/>
      <c r="M1522" s="517"/>
      <c r="N1522" s="517"/>
    </row>
    <row r="1523" spans="1:14" x14ac:dyDescent="0.35">
      <c r="A1523" t="s">
        <v>131</v>
      </c>
      <c r="B1523" t="s">
        <v>420</v>
      </c>
      <c r="C1523" t="s">
        <v>421</v>
      </c>
      <c r="D1523">
        <v>0</v>
      </c>
      <c r="E1523" t="s">
        <v>292</v>
      </c>
      <c r="F1523" s="517"/>
      <c r="G1523" s="517"/>
      <c r="H1523" s="517"/>
      <c r="I1523" s="517"/>
      <c r="J1523" s="517"/>
      <c r="K1523" s="517"/>
      <c r="L1523" s="517"/>
      <c r="M1523" s="517"/>
      <c r="N1523" s="517"/>
    </row>
    <row r="1524" spans="1:14" x14ac:dyDescent="0.35">
      <c r="A1524" t="s">
        <v>131</v>
      </c>
      <c r="B1524" t="s">
        <v>422</v>
      </c>
      <c r="C1524" t="s">
        <v>423</v>
      </c>
      <c r="D1524" t="s">
        <v>424</v>
      </c>
      <c r="E1524" t="s">
        <v>292</v>
      </c>
      <c r="F1524" s="613"/>
      <c r="G1524" s="613"/>
      <c r="H1524" s="613"/>
      <c r="I1524" s="613"/>
      <c r="J1524" s="613"/>
      <c r="K1524" s="613"/>
      <c r="L1524" s="613"/>
      <c r="M1524" s="613"/>
      <c r="N1524" s="613"/>
    </row>
    <row r="1525" spans="1:14" x14ac:dyDescent="0.35">
      <c r="A1525" t="s">
        <v>131</v>
      </c>
      <c r="B1525" t="s">
        <v>425</v>
      </c>
      <c r="C1525" t="s">
        <v>426</v>
      </c>
      <c r="D1525" t="s">
        <v>427</v>
      </c>
      <c r="E1525" t="s">
        <v>292</v>
      </c>
      <c r="F1525" s="613"/>
      <c r="G1525" s="613"/>
      <c r="H1525" s="613"/>
      <c r="I1525" s="613"/>
      <c r="J1525" s="613"/>
      <c r="K1525" s="613"/>
      <c r="L1525" s="613"/>
      <c r="M1525" s="613"/>
      <c r="N1525" s="613"/>
    </row>
    <row r="1526" spans="1:14" x14ac:dyDescent="0.35">
      <c r="A1526" t="s">
        <v>131</v>
      </c>
      <c r="B1526" t="s">
        <v>428</v>
      </c>
      <c r="C1526" t="s">
        <v>429</v>
      </c>
      <c r="D1526" t="s">
        <v>424</v>
      </c>
      <c r="E1526" t="s">
        <v>292</v>
      </c>
      <c r="F1526" s="517"/>
      <c r="G1526" s="517"/>
      <c r="H1526" s="517"/>
      <c r="I1526" s="517"/>
      <c r="J1526" s="517"/>
      <c r="K1526" s="517"/>
      <c r="L1526" s="517"/>
      <c r="M1526" s="517"/>
      <c r="N1526" s="517"/>
    </row>
    <row r="1527" spans="1:14" x14ac:dyDescent="0.35">
      <c r="A1527" t="s">
        <v>131</v>
      </c>
      <c r="B1527" t="s">
        <v>430</v>
      </c>
      <c r="C1527" t="s">
        <v>431</v>
      </c>
      <c r="D1527" t="s">
        <v>424</v>
      </c>
      <c r="E1527" t="s">
        <v>292</v>
      </c>
      <c r="F1527" s="517"/>
      <c r="G1527" s="517"/>
      <c r="H1527" s="517"/>
      <c r="I1527" s="517"/>
      <c r="J1527" s="517"/>
      <c r="K1527" s="517"/>
      <c r="L1527" s="517"/>
      <c r="M1527" s="517"/>
      <c r="N1527" s="517"/>
    </row>
    <row r="1528" spans="1:14" x14ac:dyDescent="0.35">
      <c r="A1528" t="s">
        <v>131</v>
      </c>
      <c r="B1528" t="s">
        <v>432</v>
      </c>
      <c r="C1528" t="s">
        <v>433</v>
      </c>
      <c r="D1528" t="s">
        <v>424</v>
      </c>
      <c r="E1528" t="s">
        <v>292</v>
      </c>
      <c r="F1528" s="519"/>
      <c r="G1528" s="519"/>
      <c r="H1528" s="519"/>
      <c r="I1528" s="519"/>
      <c r="J1528" s="519"/>
      <c r="K1528" s="519"/>
      <c r="L1528" s="519"/>
      <c r="M1528" s="519"/>
      <c r="N1528" s="519"/>
    </row>
    <row r="1529" spans="1:14" x14ac:dyDescent="0.35">
      <c r="A1529" t="s">
        <v>131</v>
      </c>
      <c r="B1529" t="s">
        <v>434</v>
      </c>
      <c r="C1529" t="s">
        <v>435</v>
      </c>
      <c r="D1529" t="s">
        <v>427</v>
      </c>
      <c r="E1529" t="s">
        <v>292</v>
      </c>
      <c r="F1529" s="613"/>
      <c r="G1529" s="613"/>
      <c r="H1529" s="613"/>
      <c r="I1529" s="613"/>
      <c r="J1529" s="613"/>
      <c r="K1529" s="613"/>
      <c r="L1529" s="613"/>
      <c r="M1529" s="613"/>
      <c r="N1529" s="613"/>
    </row>
    <row r="1530" spans="1:14" x14ac:dyDescent="0.35">
      <c r="A1530" t="s">
        <v>131</v>
      </c>
      <c r="B1530" t="s">
        <v>436</v>
      </c>
      <c r="C1530" t="s">
        <v>437</v>
      </c>
      <c r="D1530" t="s">
        <v>427</v>
      </c>
      <c r="E1530" t="s">
        <v>292</v>
      </c>
      <c r="F1530" s="613"/>
      <c r="G1530" s="613"/>
      <c r="H1530" s="613"/>
      <c r="I1530" s="613"/>
      <c r="J1530" s="613"/>
      <c r="K1530" s="613"/>
      <c r="L1530" s="613"/>
      <c r="M1530" s="613"/>
      <c r="N1530" s="613"/>
    </row>
    <row r="1531" spans="1:14" x14ac:dyDescent="0.35">
      <c r="A1531" t="s">
        <v>131</v>
      </c>
      <c r="B1531" t="s">
        <v>438</v>
      </c>
      <c r="C1531" t="s">
        <v>439</v>
      </c>
      <c r="D1531">
        <v>0</v>
      </c>
      <c r="E1531" t="s">
        <v>292</v>
      </c>
      <c r="F1531" s="613"/>
      <c r="G1531" s="613"/>
      <c r="H1531" s="613"/>
      <c r="I1531" s="613"/>
      <c r="J1531" s="613"/>
      <c r="K1531" s="613"/>
      <c r="L1531" s="613"/>
      <c r="M1531" s="613"/>
      <c r="N1531" s="613"/>
    </row>
    <row r="1532" spans="1:14" x14ac:dyDescent="0.35">
      <c r="A1532" t="s">
        <v>131</v>
      </c>
      <c r="B1532" t="s">
        <v>440</v>
      </c>
      <c r="C1532" t="s">
        <v>441</v>
      </c>
      <c r="D1532" t="s">
        <v>188</v>
      </c>
      <c r="E1532" t="s">
        <v>292</v>
      </c>
      <c r="F1532" s="613"/>
      <c r="G1532" s="613"/>
      <c r="H1532" s="613"/>
      <c r="I1532" s="613"/>
      <c r="J1532" s="613"/>
      <c r="K1532" s="613"/>
      <c r="L1532" s="613"/>
      <c r="M1532" s="613"/>
      <c r="N1532" s="613"/>
    </row>
    <row r="1533" spans="1:14" x14ac:dyDescent="0.35">
      <c r="A1533" t="s">
        <v>131</v>
      </c>
      <c r="B1533" t="s">
        <v>442</v>
      </c>
      <c r="C1533" t="s">
        <v>443</v>
      </c>
      <c r="D1533" t="s">
        <v>188</v>
      </c>
      <c r="E1533" t="s">
        <v>292</v>
      </c>
      <c r="F1533" s="519"/>
      <c r="G1533" s="519"/>
      <c r="H1533" s="519"/>
      <c r="I1533" s="519"/>
      <c r="J1533" s="519"/>
      <c r="K1533" s="519"/>
      <c r="L1533" s="519"/>
      <c r="M1533" s="519"/>
      <c r="N1533" s="519"/>
    </row>
    <row r="1534" spans="1:14" x14ac:dyDescent="0.35">
      <c r="A1534" t="s">
        <v>131</v>
      </c>
      <c r="B1534" t="s">
        <v>444</v>
      </c>
      <c r="C1534" t="s">
        <v>445</v>
      </c>
      <c r="D1534" t="s">
        <v>424</v>
      </c>
      <c r="E1534" t="s">
        <v>292</v>
      </c>
      <c r="F1534" s="613"/>
      <c r="G1534" s="613"/>
      <c r="H1534" s="613"/>
      <c r="I1534" s="613"/>
      <c r="J1534" s="613"/>
      <c r="K1534" s="613"/>
      <c r="L1534" s="613"/>
      <c r="M1534" s="613"/>
      <c r="N1534" s="613"/>
    </row>
    <row r="1535" spans="1:14" x14ac:dyDescent="0.35">
      <c r="A1535" t="s">
        <v>131</v>
      </c>
      <c r="B1535" t="s">
        <v>446</v>
      </c>
      <c r="C1535" t="s">
        <v>447</v>
      </c>
      <c r="D1535" t="s">
        <v>424</v>
      </c>
      <c r="E1535" t="s">
        <v>292</v>
      </c>
      <c r="F1535" s="613"/>
      <c r="G1535" s="613"/>
      <c r="H1535" s="613"/>
      <c r="I1535" s="613"/>
      <c r="J1535" s="613"/>
      <c r="K1535" s="613"/>
      <c r="L1535" s="613"/>
      <c r="M1535" s="613"/>
      <c r="N1535" s="613"/>
    </row>
    <row r="1536" spans="1:14" x14ac:dyDescent="0.35">
      <c r="A1536" t="s">
        <v>131</v>
      </c>
      <c r="B1536" t="s">
        <v>448</v>
      </c>
      <c r="C1536" t="s">
        <v>449</v>
      </c>
      <c r="D1536">
        <v>0</v>
      </c>
      <c r="E1536" t="s">
        <v>292</v>
      </c>
      <c r="F1536" s="613"/>
      <c r="G1536" s="613"/>
      <c r="H1536" s="613"/>
      <c r="I1536" s="613"/>
      <c r="J1536" s="613"/>
      <c r="K1536" s="613"/>
      <c r="L1536" s="613"/>
      <c r="M1536" s="613"/>
      <c r="N1536" s="613"/>
    </row>
    <row r="1537" spans="1:16" x14ac:dyDescent="0.35">
      <c r="A1537" t="s">
        <v>131</v>
      </c>
      <c r="B1537" t="s">
        <v>450</v>
      </c>
      <c r="C1537" t="s">
        <v>451</v>
      </c>
      <c r="D1537" t="s">
        <v>188</v>
      </c>
      <c r="E1537" t="s">
        <v>292</v>
      </c>
      <c r="F1537" s="519"/>
      <c r="G1537" s="519"/>
      <c r="H1537" s="519"/>
      <c r="I1537" s="519"/>
      <c r="J1537" s="519"/>
      <c r="K1537" s="519"/>
      <c r="L1537" s="519"/>
      <c r="M1537" s="519"/>
      <c r="N1537" s="519"/>
    </row>
    <row r="1538" spans="1:16" x14ac:dyDescent="0.35">
      <c r="A1538" t="s">
        <v>131</v>
      </c>
      <c r="B1538" t="s">
        <v>452</v>
      </c>
      <c r="C1538" t="s">
        <v>453</v>
      </c>
      <c r="D1538" t="s">
        <v>188</v>
      </c>
      <c r="E1538" t="s">
        <v>292</v>
      </c>
      <c r="F1538" s="613"/>
      <c r="G1538" s="613"/>
      <c r="H1538" s="613"/>
      <c r="I1538" s="613"/>
      <c r="J1538" s="613"/>
      <c r="K1538" s="613"/>
      <c r="L1538" s="613"/>
      <c r="M1538" s="613"/>
      <c r="N1538" s="613"/>
    </row>
    <row r="1539" spans="1:16" x14ac:dyDescent="0.35">
      <c r="A1539" t="s">
        <v>131</v>
      </c>
      <c r="B1539" t="s">
        <v>454</v>
      </c>
      <c r="C1539" t="s">
        <v>455</v>
      </c>
      <c r="D1539" t="s">
        <v>188</v>
      </c>
      <c r="E1539" t="s">
        <v>292</v>
      </c>
      <c r="F1539" s="519"/>
      <c r="G1539" s="519"/>
      <c r="H1539" s="519"/>
      <c r="I1539" s="519"/>
      <c r="J1539" s="519"/>
      <c r="K1539" s="519"/>
      <c r="L1539" s="519"/>
      <c r="M1539" s="519"/>
      <c r="N1539" s="519"/>
    </row>
    <row r="1540" spans="1:16" x14ac:dyDescent="0.35">
      <c r="A1540" t="s">
        <v>131</v>
      </c>
      <c r="B1540" t="s">
        <v>456</v>
      </c>
      <c r="C1540" t="s">
        <v>457</v>
      </c>
      <c r="D1540" t="s">
        <v>188</v>
      </c>
      <c r="E1540" t="s">
        <v>292</v>
      </c>
      <c r="F1540" s="613"/>
      <c r="G1540" s="613"/>
      <c r="H1540" s="613"/>
      <c r="I1540" s="613"/>
      <c r="J1540" s="613"/>
      <c r="K1540" s="613"/>
      <c r="L1540" s="613"/>
      <c r="M1540" s="613"/>
      <c r="N1540" s="613"/>
    </row>
    <row r="1541" spans="1:16" x14ac:dyDescent="0.35">
      <c r="A1541" t="s">
        <v>131</v>
      </c>
      <c r="B1541" t="s">
        <v>458</v>
      </c>
      <c r="C1541" t="s">
        <v>459</v>
      </c>
      <c r="D1541" t="s">
        <v>172</v>
      </c>
      <c r="E1541" t="s">
        <v>292</v>
      </c>
      <c r="F1541" s="519"/>
      <c r="G1541" s="519"/>
      <c r="H1541" s="519"/>
      <c r="I1541" s="328"/>
      <c r="J1541" s="519"/>
      <c r="K1541" s="519"/>
      <c r="L1541" s="519"/>
      <c r="M1541" s="519"/>
      <c r="N1541" s="519"/>
      <c r="O1541" s="425"/>
    </row>
    <row r="1542" spans="1:16" x14ac:dyDescent="0.35">
      <c r="A1542" t="s">
        <v>131</v>
      </c>
      <c r="B1542" t="s">
        <v>460</v>
      </c>
      <c r="C1542" t="s">
        <v>461</v>
      </c>
      <c r="D1542" t="s">
        <v>188</v>
      </c>
      <c r="E1542" t="s">
        <v>292</v>
      </c>
      <c r="F1542" s="519"/>
      <c r="G1542" s="519"/>
      <c r="H1542" s="519"/>
      <c r="I1542" s="328"/>
      <c r="J1542" s="519"/>
      <c r="K1542" s="519"/>
      <c r="L1542" s="519"/>
      <c r="M1542" s="519"/>
      <c r="N1542" s="519"/>
      <c r="O1542" s="425"/>
    </row>
    <row r="1543" spans="1:16" x14ac:dyDescent="0.35">
      <c r="A1543" t="s">
        <v>131</v>
      </c>
      <c r="B1543" t="s">
        <v>462</v>
      </c>
      <c r="C1543" t="s">
        <v>463</v>
      </c>
      <c r="D1543" t="s">
        <v>188</v>
      </c>
      <c r="E1543" t="s">
        <v>292</v>
      </c>
      <c r="F1543" s="519"/>
      <c r="G1543" s="519"/>
      <c r="H1543" s="519"/>
      <c r="I1543" s="328"/>
      <c r="J1543" s="519"/>
      <c r="K1543" s="519"/>
      <c r="L1543" s="519"/>
      <c r="M1543" s="519"/>
      <c r="N1543" s="519"/>
    </row>
    <row r="1544" spans="1:16" x14ac:dyDescent="0.35">
      <c r="A1544" t="s">
        <v>131</v>
      </c>
      <c r="B1544" t="s">
        <v>464</v>
      </c>
      <c r="C1544" t="s">
        <v>465</v>
      </c>
      <c r="D1544" t="s">
        <v>188</v>
      </c>
      <c r="E1544" t="s">
        <v>292</v>
      </c>
      <c r="F1544" s="519"/>
      <c r="G1544" s="519"/>
      <c r="H1544" s="519"/>
      <c r="I1544" s="328"/>
      <c r="J1544" s="519"/>
      <c r="K1544" s="519"/>
      <c r="L1544" s="519"/>
      <c r="M1544" s="519"/>
      <c r="N1544" s="519"/>
    </row>
    <row r="1545" spans="1:16" x14ac:dyDescent="0.35">
      <c r="A1545" t="s">
        <v>131</v>
      </c>
      <c r="B1545" t="s">
        <v>466</v>
      </c>
      <c r="C1545" t="s">
        <v>467</v>
      </c>
      <c r="D1545" t="s">
        <v>182</v>
      </c>
      <c r="E1545" t="s">
        <v>292</v>
      </c>
      <c r="F1545" s="519"/>
      <c r="G1545" s="519"/>
      <c r="H1545" s="519"/>
      <c r="I1545" s="328"/>
      <c r="J1545" s="519"/>
      <c r="K1545" s="519"/>
      <c r="L1545" s="519"/>
      <c r="M1545" s="519"/>
      <c r="N1545" s="519"/>
    </row>
    <row r="1546" spans="1:16" x14ac:dyDescent="0.35">
      <c r="A1546" t="s">
        <v>131</v>
      </c>
      <c r="B1546" t="s">
        <v>468</v>
      </c>
      <c r="C1546" t="s">
        <v>469</v>
      </c>
      <c r="D1546" t="s">
        <v>188</v>
      </c>
      <c r="E1546" t="s">
        <v>292</v>
      </c>
      <c r="F1546" s="519"/>
      <c r="G1546" s="519"/>
      <c r="H1546" s="519"/>
      <c r="I1546" s="328"/>
      <c r="J1546" s="519"/>
      <c r="K1546" s="519"/>
      <c r="L1546" s="519"/>
      <c r="M1546" s="519"/>
      <c r="N1546" s="519"/>
    </row>
    <row r="1547" spans="1:16" x14ac:dyDescent="0.35">
      <c r="A1547" t="s">
        <v>131</v>
      </c>
      <c r="B1547" t="s">
        <v>470</v>
      </c>
      <c r="C1547" t="s">
        <v>471</v>
      </c>
      <c r="D1547" t="s">
        <v>182</v>
      </c>
      <c r="E1547" t="s">
        <v>292</v>
      </c>
      <c r="F1547" s="519"/>
      <c r="G1547" s="519"/>
      <c r="H1547" s="519"/>
      <c r="I1547" s="328"/>
      <c r="J1547" s="519"/>
      <c r="K1547" s="519"/>
      <c r="L1547" s="519"/>
      <c r="M1547" s="519"/>
      <c r="N1547" s="519"/>
    </row>
    <row r="1548" spans="1:16" x14ac:dyDescent="0.35">
      <c r="A1548" t="s">
        <v>131</v>
      </c>
      <c r="B1548" t="s">
        <v>472</v>
      </c>
      <c r="C1548" t="s">
        <v>473</v>
      </c>
      <c r="D1548" t="s">
        <v>188</v>
      </c>
      <c r="E1548" t="s">
        <v>292</v>
      </c>
      <c r="F1548" s="519"/>
      <c r="G1548" s="519"/>
      <c r="H1548" s="519"/>
      <c r="I1548" s="519"/>
      <c r="J1548" s="519"/>
      <c r="K1548" s="519"/>
      <c r="L1548" s="519"/>
      <c r="M1548" s="519"/>
      <c r="N1548" s="519"/>
      <c r="O1548" s="425"/>
    </row>
    <row r="1549" spans="1:16" x14ac:dyDescent="0.35">
      <c r="A1549" t="s">
        <v>131</v>
      </c>
      <c r="B1549" t="s">
        <v>474</v>
      </c>
      <c r="C1549" t="s">
        <v>475</v>
      </c>
      <c r="D1549" t="s">
        <v>170</v>
      </c>
      <c r="E1549" t="s">
        <v>292</v>
      </c>
      <c r="F1549" s="519"/>
      <c r="G1549" s="519"/>
      <c r="H1549" s="519"/>
      <c r="I1549" s="328">
        <v>0</v>
      </c>
      <c r="J1549" s="519"/>
      <c r="K1549" s="519"/>
      <c r="L1549" s="519"/>
      <c r="M1549" s="519"/>
      <c r="N1549" s="519"/>
      <c r="O1549" s="678" t="s">
        <v>687</v>
      </c>
      <c r="P1549" t="s">
        <v>670</v>
      </c>
    </row>
    <row r="1550" spans="1:16" x14ac:dyDescent="0.35">
      <c r="A1550" t="s">
        <v>131</v>
      </c>
      <c r="B1550" t="s">
        <v>476</v>
      </c>
      <c r="C1550" t="s">
        <v>477</v>
      </c>
      <c r="D1550" t="s">
        <v>170</v>
      </c>
      <c r="E1550" t="s">
        <v>292</v>
      </c>
      <c r="F1550" s="519"/>
      <c r="G1550" s="519"/>
      <c r="H1550" s="519"/>
      <c r="I1550" s="328">
        <v>-5.8425639612590894</v>
      </c>
      <c r="J1550" s="519"/>
      <c r="K1550" s="519"/>
      <c r="L1550" s="519"/>
      <c r="M1550" s="519"/>
      <c r="N1550" s="519"/>
      <c r="O1550" s="678" t="s">
        <v>687</v>
      </c>
      <c r="P1550" t="s">
        <v>670</v>
      </c>
    </row>
    <row r="1551" spans="1:16" x14ac:dyDescent="0.35">
      <c r="A1551" t="s">
        <v>131</v>
      </c>
      <c r="B1551" t="s">
        <v>478</v>
      </c>
      <c r="C1551" t="s">
        <v>479</v>
      </c>
      <c r="D1551" t="s">
        <v>170</v>
      </c>
      <c r="E1551" t="s">
        <v>292</v>
      </c>
      <c r="F1551" s="519"/>
      <c r="G1551" s="519"/>
      <c r="H1551" s="519"/>
      <c r="I1551" s="328"/>
      <c r="J1551" s="519"/>
      <c r="K1551" s="519"/>
      <c r="L1551" s="519"/>
      <c r="M1551" s="519"/>
      <c r="N1551" s="519"/>
    </row>
    <row r="1552" spans="1:16" x14ac:dyDescent="0.35">
      <c r="A1552" t="s">
        <v>131</v>
      </c>
      <c r="B1552" t="s">
        <v>480</v>
      </c>
      <c r="C1552" t="s">
        <v>481</v>
      </c>
      <c r="D1552" t="s">
        <v>170</v>
      </c>
      <c r="E1552" t="s">
        <v>292</v>
      </c>
      <c r="F1552" s="519"/>
      <c r="G1552" s="519"/>
      <c r="H1552" s="519"/>
      <c r="I1552" s="328"/>
      <c r="J1552" s="519"/>
      <c r="K1552" s="519"/>
      <c r="L1552" s="519"/>
      <c r="M1552" s="519"/>
      <c r="N1552" s="519"/>
    </row>
    <row r="1553" spans="1:16" x14ac:dyDescent="0.35">
      <c r="A1553" t="s">
        <v>131</v>
      </c>
      <c r="B1553" t="s">
        <v>482</v>
      </c>
      <c r="C1553" t="s">
        <v>483</v>
      </c>
      <c r="D1553" t="s">
        <v>170</v>
      </c>
      <c r="E1553" t="s">
        <v>292</v>
      </c>
      <c r="F1553" s="519"/>
      <c r="G1553" s="519"/>
      <c r="H1553" s="519"/>
      <c r="I1553" s="328"/>
      <c r="J1553" s="519"/>
      <c r="K1553" s="519"/>
      <c r="L1553" s="519"/>
      <c r="M1553" s="519"/>
      <c r="N1553" s="519"/>
    </row>
    <row r="1554" spans="1:16" x14ac:dyDescent="0.35">
      <c r="A1554" t="s">
        <v>131</v>
      </c>
      <c r="B1554" t="s">
        <v>484</v>
      </c>
      <c r="C1554" t="s">
        <v>485</v>
      </c>
      <c r="D1554" t="s">
        <v>170</v>
      </c>
      <c r="E1554" t="s">
        <v>292</v>
      </c>
      <c r="F1554" s="519"/>
      <c r="G1554" s="519"/>
      <c r="H1554" s="519"/>
      <c r="I1554" s="328"/>
      <c r="J1554" s="519"/>
      <c r="K1554" s="519"/>
      <c r="L1554" s="519"/>
      <c r="M1554" s="519"/>
      <c r="N1554" s="519"/>
    </row>
    <row r="1555" spans="1:16" x14ac:dyDescent="0.35">
      <c r="A1555" t="s">
        <v>131</v>
      </c>
      <c r="B1555" t="s">
        <v>486</v>
      </c>
      <c r="C1555" t="s">
        <v>487</v>
      </c>
      <c r="D1555" t="s">
        <v>170</v>
      </c>
      <c r="E1555" t="s">
        <v>292</v>
      </c>
      <c r="F1555" s="519"/>
      <c r="G1555" s="519"/>
      <c r="H1555" s="519"/>
      <c r="I1555" s="328"/>
      <c r="J1555" s="519"/>
      <c r="K1555" s="519"/>
      <c r="L1555" s="519"/>
      <c r="M1555" s="519"/>
      <c r="N1555" s="519"/>
    </row>
    <row r="1556" spans="1:16" x14ac:dyDescent="0.35">
      <c r="A1556" t="s">
        <v>131</v>
      </c>
      <c r="B1556" t="s">
        <v>488</v>
      </c>
      <c r="C1556" t="s">
        <v>489</v>
      </c>
      <c r="D1556" t="s">
        <v>170</v>
      </c>
      <c r="E1556" t="s">
        <v>292</v>
      </c>
      <c r="F1556" s="519"/>
      <c r="G1556" s="519"/>
      <c r="H1556" s="519"/>
      <c r="I1556" s="519">
        <v>-0.90779999999999994</v>
      </c>
      <c r="J1556" s="519"/>
      <c r="K1556" s="519"/>
      <c r="L1556" s="519"/>
      <c r="M1556" s="519"/>
      <c r="N1556" s="519"/>
      <c r="O1556" s="678" t="s">
        <v>687</v>
      </c>
      <c r="P1556" t="s">
        <v>670</v>
      </c>
    </row>
    <row r="1557" spans="1:16" x14ac:dyDescent="0.35">
      <c r="A1557" t="s">
        <v>131</v>
      </c>
      <c r="B1557" t="s">
        <v>490</v>
      </c>
      <c r="C1557" t="s">
        <v>491</v>
      </c>
      <c r="D1557" t="s">
        <v>170</v>
      </c>
      <c r="E1557" t="s">
        <v>292</v>
      </c>
      <c r="F1557" s="519"/>
      <c r="G1557" s="519"/>
      <c r="H1557" s="519"/>
      <c r="I1557" s="519"/>
      <c r="J1557" s="519"/>
      <c r="K1557" s="519"/>
      <c r="L1557" s="519"/>
      <c r="M1557" s="519"/>
      <c r="N1557" s="519"/>
    </row>
    <row r="1558" spans="1:16" x14ac:dyDescent="0.35">
      <c r="A1558" t="s">
        <v>131</v>
      </c>
      <c r="B1558" t="s">
        <v>492</v>
      </c>
      <c r="C1558" t="s">
        <v>493</v>
      </c>
      <c r="D1558" t="s">
        <v>170</v>
      </c>
      <c r="E1558" t="s">
        <v>292</v>
      </c>
      <c r="F1558" s="519"/>
      <c r="G1558" s="519"/>
      <c r="H1558" s="519"/>
      <c r="I1558" s="519"/>
      <c r="J1558" s="519"/>
      <c r="K1558" s="519"/>
      <c r="L1558" s="519"/>
      <c r="M1558" s="519"/>
      <c r="N1558" s="519"/>
    </row>
    <row r="1559" spans="1:16" x14ac:dyDescent="0.35">
      <c r="A1559" t="s">
        <v>131</v>
      </c>
      <c r="B1559" t="s">
        <v>494</v>
      </c>
      <c r="C1559" t="s">
        <v>495</v>
      </c>
      <c r="D1559" t="s">
        <v>170</v>
      </c>
      <c r="E1559" t="s">
        <v>292</v>
      </c>
      <c r="F1559" s="519"/>
      <c r="G1559" s="519"/>
      <c r="H1559" s="519"/>
      <c r="I1559" s="519"/>
      <c r="J1559" s="519"/>
      <c r="K1559" s="519"/>
      <c r="L1559" s="519"/>
      <c r="M1559" s="519"/>
      <c r="N1559" s="519"/>
    </row>
    <row r="1560" spans="1:16" x14ac:dyDescent="0.35">
      <c r="A1560" t="s">
        <v>131</v>
      </c>
      <c r="B1560" t="s">
        <v>496</v>
      </c>
      <c r="C1560" t="s">
        <v>497</v>
      </c>
      <c r="D1560" t="s">
        <v>170</v>
      </c>
      <c r="E1560" t="s">
        <v>292</v>
      </c>
      <c r="F1560" s="519"/>
      <c r="G1560" s="519"/>
      <c r="H1560" s="519"/>
      <c r="I1560" s="519"/>
      <c r="J1560" s="519"/>
      <c r="K1560" s="519"/>
      <c r="L1560" s="519"/>
      <c r="M1560" s="519"/>
      <c r="N1560" s="519"/>
    </row>
    <row r="1561" spans="1:16" x14ac:dyDescent="0.35">
      <c r="A1561" t="s">
        <v>131</v>
      </c>
      <c r="B1561" t="s">
        <v>498</v>
      </c>
      <c r="C1561" t="s">
        <v>499</v>
      </c>
      <c r="D1561" t="s">
        <v>170</v>
      </c>
      <c r="E1561" t="s">
        <v>292</v>
      </c>
      <c r="F1561" s="519"/>
      <c r="G1561" s="519"/>
      <c r="H1561" s="519"/>
      <c r="I1561" s="519"/>
      <c r="J1561" s="519"/>
      <c r="K1561" s="519"/>
      <c r="L1561" s="519"/>
      <c r="M1561" s="519"/>
      <c r="N1561" s="519"/>
    </row>
    <row r="1562" spans="1:16" x14ac:dyDescent="0.35">
      <c r="A1562" t="s">
        <v>131</v>
      </c>
      <c r="B1562" t="s">
        <v>500</v>
      </c>
      <c r="C1562" t="s">
        <v>501</v>
      </c>
      <c r="D1562" t="s">
        <v>170</v>
      </c>
      <c r="E1562" t="s">
        <v>292</v>
      </c>
      <c r="F1562" s="519"/>
      <c r="G1562" s="519"/>
      <c r="H1562" s="519"/>
      <c r="I1562" s="519"/>
      <c r="J1562" s="519"/>
      <c r="K1562" s="519"/>
      <c r="L1562" s="519"/>
      <c r="M1562" s="519"/>
      <c r="N1562" s="519"/>
    </row>
    <row r="1563" spans="1:16" x14ac:dyDescent="0.35">
      <c r="A1563" t="s">
        <v>131</v>
      </c>
      <c r="B1563" t="s">
        <v>502</v>
      </c>
      <c r="C1563" t="s">
        <v>503</v>
      </c>
      <c r="D1563" t="s">
        <v>170</v>
      </c>
      <c r="E1563" t="s">
        <v>292</v>
      </c>
      <c r="F1563" s="519"/>
      <c r="G1563" s="519"/>
      <c r="H1563" s="519"/>
      <c r="I1563" s="519"/>
      <c r="J1563" s="519"/>
      <c r="K1563" s="519"/>
      <c r="L1563" s="519"/>
      <c r="M1563" s="519"/>
      <c r="N1563" s="519"/>
    </row>
    <row r="1564" spans="1:16" x14ac:dyDescent="0.35">
      <c r="A1564" t="s">
        <v>131</v>
      </c>
      <c r="B1564" t="s">
        <v>504</v>
      </c>
      <c r="C1564" t="s">
        <v>505</v>
      </c>
      <c r="D1564" t="s">
        <v>170</v>
      </c>
      <c r="E1564" t="s">
        <v>292</v>
      </c>
      <c r="F1564" s="519"/>
      <c r="G1564" s="519"/>
      <c r="H1564" s="519"/>
      <c r="I1564" s="519"/>
      <c r="J1564" s="519"/>
      <c r="K1564" s="519"/>
      <c r="L1564" s="519"/>
      <c r="M1564" s="519"/>
      <c r="N1564" s="519"/>
    </row>
    <row r="1565" spans="1:16" x14ac:dyDescent="0.35">
      <c r="A1565" t="s">
        <v>131</v>
      </c>
      <c r="B1565" t="s">
        <v>506</v>
      </c>
      <c r="C1565" t="s">
        <v>507</v>
      </c>
      <c r="D1565" t="s">
        <v>170</v>
      </c>
      <c r="E1565" t="s">
        <v>292</v>
      </c>
      <c r="F1565" s="519"/>
      <c r="G1565" s="519"/>
      <c r="H1565" s="519"/>
      <c r="I1565" s="519"/>
      <c r="J1565" s="519"/>
      <c r="K1565" s="519"/>
      <c r="L1565" s="519"/>
      <c r="M1565" s="519"/>
      <c r="N1565" s="519"/>
    </row>
    <row r="1566" spans="1:16" x14ac:dyDescent="0.35">
      <c r="A1566" t="s">
        <v>131</v>
      </c>
      <c r="B1566" t="s">
        <v>508</v>
      </c>
      <c r="C1566" t="s">
        <v>509</v>
      </c>
      <c r="D1566" t="s">
        <v>170</v>
      </c>
      <c r="E1566" t="s">
        <v>292</v>
      </c>
      <c r="F1566" s="519"/>
      <c r="G1566" s="519"/>
      <c r="H1566" s="519"/>
      <c r="I1566" s="519"/>
      <c r="J1566" s="519"/>
      <c r="K1566" s="519"/>
      <c r="L1566" s="519"/>
      <c r="M1566" s="519"/>
      <c r="N1566" s="519"/>
    </row>
    <row r="1567" spans="1:16" x14ac:dyDescent="0.35">
      <c r="A1567" t="s">
        <v>131</v>
      </c>
      <c r="B1567" t="s">
        <v>510</v>
      </c>
      <c r="C1567" t="s">
        <v>511</v>
      </c>
      <c r="D1567" t="s">
        <v>170</v>
      </c>
      <c r="E1567" t="s">
        <v>292</v>
      </c>
      <c r="F1567" s="519"/>
      <c r="G1567" s="519"/>
      <c r="H1567" s="519"/>
      <c r="I1567" s="519"/>
      <c r="J1567" s="519"/>
      <c r="K1567" s="519"/>
      <c r="L1567" s="519"/>
      <c r="M1567" s="519"/>
      <c r="N1567" s="519"/>
    </row>
    <row r="1568" spans="1:16" x14ac:dyDescent="0.35">
      <c r="A1568" t="s">
        <v>131</v>
      </c>
      <c r="B1568" t="s">
        <v>512</v>
      </c>
      <c r="C1568" t="s">
        <v>513</v>
      </c>
      <c r="D1568" t="s">
        <v>170</v>
      </c>
      <c r="E1568" t="s">
        <v>292</v>
      </c>
      <c r="F1568" s="519"/>
      <c r="G1568" s="519"/>
      <c r="H1568" s="519"/>
      <c r="I1568" s="519"/>
      <c r="J1568" s="519"/>
      <c r="K1568" s="519"/>
      <c r="L1568" s="519"/>
      <c r="M1568" s="519"/>
      <c r="N1568" s="519"/>
    </row>
    <row r="1569" spans="1:14" x14ac:dyDescent="0.35">
      <c r="A1569" t="s">
        <v>131</v>
      </c>
      <c r="B1569" t="s">
        <v>514</v>
      </c>
      <c r="C1569" t="s">
        <v>515</v>
      </c>
      <c r="D1569" t="s">
        <v>170</v>
      </c>
      <c r="E1569" t="s">
        <v>292</v>
      </c>
      <c r="F1569" s="519"/>
      <c r="G1569" s="519"/>
      <c r="H1569" s="519"/>
      <c r="I1569" s="519"/>
      <c r="J1569" s="519"/>
      <c r="K1569" s="519"/>
      <c r="L1569" s="519"/>
      <c r="M1569" s="519"/>
      <c r="N1569" s="519"/>
    </row>
    <row r="1570" spans="1:14" x14ac:dyDescent="0.35">
      <c r="A1570" t="s">
        <v>131</v>
      </c>
      <c r="B1570" t="s">
        <v>516</v>
      </c>
      <c r="C1570" t="s">
        <v>517</v>
      </c>
      <c r="D1570" t="s">
        <v>170</v>
      </c>
      <c r="E1570" t="s">
        <v>292</v>
      </c>
      <c r="F1570" s="519"/>
      <c r="G1570" s="519"/>
      <c r="H1570" s="519"/>
      <c r="I1570" s="519"/>
      <c r="J1570" s="519"/>
      <c r="K1570" s="519"/>
      <c r="L1570" s="519"/>
      <c r="M1570" s="519"/>
      <c r="N1570" s="519"/>
    </row>
    <row r="1571" spans="1:14" x14ac:dyDescent="0.35">
      <c r="A1571" t="s">
        <v>131</v>
      </c>
      <c r="B1571" t="s">
        <v>518</v>
      </c>
      <c r="C1571" t="s">
        <v>519</v>
      </c>
      <c r="D1571" t="s">
        <v>170</v>
      </c>
      <c r="E1571" t="s">
        <v>292</v>
      </c>
      <c r="F1571" s="519"/>
      <c r="G1571" s="519"/>
      <c r="H1571" s="519"/>
      <c r="I1571" s="519"/>
      <c r="J1571" s="519"/>
      <c r="K1571" s="519"/>
      <c r="L1571" s="519"/>
      <c r="M1571" s="519"/>
      <c r="N1571" s="519"/>
    </row>
    <row r="1572" spans="1:14" x14ac:dyDescent="0.35">
      <c r="A1572" t="s">
        <v>131</v>
      </c>
      <c r="B1572" t="s">
        <v>520</v>
      </c>
      <c r="C1572" t="s">
        <v>521</v>
      </c>
      <c r="D1572" t="s">
        <v>170</v>
      </c>
      <c r="E1572" t="s">
        <v>292</v>
      </c>
      <c r="F1572" s="519"/>
      <c r="G1572" s="519"/>
      <c r="H1572" s="519"/>
      <c r="I1572" s="519"/>
      <c r="J1572" s="519"/>
      <c r="K1572" s="519"/>
      <c r="L1572" s="519"/>
      <c r="M1572" s="519"/>
      <c r="N1572" s="519"/>
    </row>
    <row r="1573" spans="1:14" x14ac:dyDescent="0.35">
      <c r="A1573" t="s">
        <v>131</v>
      </c>
      <c r="B1573" t="s">
        <v>522</v>
      </c>
      <c r="C1573" t="s">
        <v>523</v>
      </c>
      <c r="D1573" t="s">
        <v>170</v>
      </c>
      <c r="E1573" t="s">
        <v>292</v>
      </c>
      <c r="F1573" s="519"/>
      <c r="G1573" s="519"/>
      <c r="H1573" s="519"/>
      <c r="I1573" s="519"/>
      <c r="J1573" s="519"/>
      <c r="K1573" s="519"/>
      <c r="L1573" s="519"/>
      <c r="M1573" s="519"/>
      <c r="N1573" s="519"/>
    </row>
    <row r="1574" spans="1:14" x14ac:dyDescent="0.35">
      <c r="A1574" t="s">
        <v>131</v>
      </c>
      <c r="B1574" t="s">
        <v>524</v>
      </c>
      <c r="C1574" t="s">
        <v>525</v>
      </c>
      <c r="D1574" t="s">
        <v>170</v>
      </c>
      <c r="E1574" t="s">
        <v>292</v>
      </c>
      <c r="F1574" s="519"/>
      <c r="G1574" s="519"/>
      <c r="H1574" s="519"/>
      <c r="I1574" s="519"/>
      <c r="J1574" s="519"/>
      <c r="K1574" s="519"/>
      <c r="L1574" s="519"/>
      <c r="M1574" s="519"/>
      <c r="N1574" s="519"/>
    </row>
    <row r="1575" spans="1:14" x14ac:dyDescent="0.35">
      <c r="A1575" t="s">
        <v>131</v>
      </c>
      <c r="B1575" t="s">
        <v>526</v>
      </c>
      <c r="C1575" t="s">
        <v>527</v>
      </c>
      <c r="D1575" t="s">
        <v>170</v>
      </c>
      <c r="E1575" t="s">
        <v>292</v>
      </c>
      <c r="F1575" s="519"/>
      <c r="G1575" s="519"/>
      <c r="H1575" s="519"/>
      <c r="I1575" s="519"/>
      <c r="J1575" s="519"/>
      <c r="K1575" s="519"/>
      <c r="L1575" s="519"/>
      <c r="M1575" s="519"/>
      <c r="N1575" s="519"/>
    </row>
    <row r="1576" spans="1:14" x14ac:dyDescent="0.35">
      <c r="A1576" t="s">
        <v>131</v>
      </c>
      <c r="B1576" t="s">
        <v>528</v>
      </c>
      <c r="C1576" t="s">
        <v>529</v>
      </c>
      <c r="D1576" t="s">
        <v>170</v>
      </c>
      <c r="E1576" t="s">
        <v>292</v>
      </c>
      <c r="F1576" s="519"/>
      <c r="G1576" s="519"/>
      <c r="H1576" s="519"/>
      <c r="I1576" s="519"/>
      <c r="J1576" s="519"/>
      <c r="K1576" s="519"/>
      <c r="L1576" s="519"/>
      <c r="M1576" s="519"/>
      <c r="N1576" s="519"/>
    </row>
    <row r="1577" spans="1:14" x14ac:dyDescent="0.35">
      <c r="A1577" t="s">
        <v>131</v>
      </c>
      <c r="B1577" t="s">
        <v>530</v>
      </c>
      <c r="C1577" t="s">
        <v>531</v>
      </c>
      <c r="D1577" t="s">
        <v>170</v>
      </c>
      <c r="E1577" t="s">
        <v>292</v>
      </c>
      <c r="F1577" s="519"/>
      <c r="G1577" s="519"/>
      <c r="H1577" s="519"/>
      <c r="I1577" s="519"/>
      <c r="J1577" s="519"/>
      <c r="K1577" s="519"/>
      <c r="L1577" s="519"/>
      <c r="M1577" s="519"/>
      <c r="N1577" s="519"/>
    </row>
    <row r="1578" spans="1:14" x14ac:dyDescent="0.35">
      <c r="A1578" t="s">
        <v>131</v>
      </c>
      <c r="B1578" t="s">
        <v>532</v>
      </c>
      <c r="C1578" t="s">
        <v>533</v>
      </c>
      <c r="D1578" t="s">
        <v>170</v>
      </c>
      <c r="E1578" t="s">
        <v>292</v>
      </c>
      <c r="F1578" s="519"/>
      <c r="G1578" s="519"/>
      <c r="H1578" s="519"/>
      <c r="I1578" s="519"/>
      <c r="J1578" s="519"/>
      <c r="K1578" s="519"/>
      <c r="L1578" s="519"/>
      <c r="M1578" s="519"/>
      <c r="N1578" s="519"/>
    </row>
    <row r="1579" spans="1:14" x14ac:dyDescent="0.35">
      <c r="A1579" t="s">
        <v>131</v>
      </c>
      <c r="B1579" t="s">
        <v>534</v>
      </c>
      <c r="C1579" t="s">
        <v>535</v>
      </c>
      <c r="D1579" t="s">
        <v>170</v>
      </c>
      <c r="E1579" t="s">
        <v>292</v>
      </c>
    </row>
    <row r="1580" spans="1:14" x14ac:dyDescent="0.35">
      <c r="A1580" t="s">
        <v>131</v>
      </c>
      <c r="B1580" t="s">
        <v>536</v>
      </c>
      <c r="C1580" t="s">
        <v>537</v>
      </c>
      <c r="D1580" t="s">
        <v>170</v>
      </c>
      <c r="E1580" t="s">
        <v>292</v>
      </c>
      <c r="F1580" s="519"/>
      <c r="G1580" s="519"/>
      <c r="H1580" s="519"/>
      <c r="I1580" s="519"/>
      <c r="J1580" s="519"/>
      <c r="K1580" s="519"/>
      <c r="L1580" s="519"/>
      <c r="M1580" s="519"/>
      <c r="N1580" s="519"/>
    </row>
    <row r="1581" spans="1:14" x14ac:dyDescent="0.35">
      <c r="A1581" t="s">
        <v>131</v>
      </c>
      <c r="B1581" t="s">
        <v>538</v>
      </c>
      <c r="C1581" t="s">
        <v>539</v>
      </c>
      <c r="D1581" t="s">
        <v>170</v>
      </c>
      <c r="E1581" t="s">
        <v>292</v>
      </c>
      <c r="F1581" s="519"/>
      <c r="G1581" s="519"/>
      <c r="H1581" s="519"/>
      <c r="I1581" s="519"/>
      <c r="J1581" s="519"/>
      <c r="K1581" s="519"/>
      <c r="L1581" s="519"/>
      <c r="M1581" s="519"/>
      <c r="N1581" s="519"/>
    </row>
    <row r="1582" spans="1:14" x14ac:dyDescent="0.35">
      <c r="A1582" t="s">
        <v>131</v>
      </c>
      <c r="B1582" t="s">
        <v>540</v>
      </c>
      <c r="C1582" t="s">
        <v>541</v>
      </c>
      <c r="D1582" t="s">
        <v>170</v>
      </c>
      <c r="E1582" t="s">
        <v>292</v>
      </c>
      <c r="F1582" s="519"/>
      <c r="G1582" s="519"/>
      <c r="H1582" s="519"/>
      <c r="I1582" s="519"/>
      <c r="J1582" s="519"/>
      <c r="K1582" s="519"/>
      <c r="L1582" s="519"/>
      <c r="M1582" s="519"/>
      <c r="N1582" s="519"/>
    </row>
    <row r="1583" spans="1:14" x14ac:dyDescent="0.35">
      <c r="A1583" t="s">
        <v>131</v>
      </c>
      <c r="B1583" t="s">
        <v>542</v>
      </c>
      <c r="C1583" t="s">
        <v>543</v>
      </c>
      <c r="D1583" t="s">
        <v>170</v>
      </c>
      <c r="E1583" t="s">
        <v>292</v>
      </c>
      <c r="F1583" s="519"/>
      <c r="G1583" s="519"/>
      <c r="H1583" s="519"/>
      <c r="I1583" s="519"/>
      <c r="J1583" s="519"/>
      <c r="K1583" s="519"/>
      <c r="L1583" s="519"/>
      <c r="M1583" s="519"/>
      <c r="N1583" s="519"/>
    </row>
    <row r="1584" spans="1:14" x14ac:dyDescent="0.35">
      <c r="A1584" t="s">
        <v>131</v>
      </c>
      <c r="B1584" t="s">
        <v>544</v>
      </c>
      <c r="C1584" t="s">
        <v>545</v>
      </c>
      <c r="D1584" t="s">
        <v>170</v>
      </c>
      <c r="E1584" t="s">
        <v>292</v>
      </c>
      <c r="F1584" s="519"/>
      <c r="G1584" s="519"/>
      <c r="H1584" s="519"/>
      <c r="I1584" s="519"/>
      <c r="J1584" s="519"/>
      <c r="K1584" s="519"/>
      <c r="L1584" s="519"/>
      <c r="M1584" s="519"/>
      <c r="N1584" s="519"/>
    </row>
    <row r="1585" spans="1:14" x14ac:dyDescent="0.35">
      <c r="A1585" t="s">
        <v>131</v>
      </c>
      <c r="B1585" t="s">
        <v>546</v>
      </c>
      <c r="C1585" t="s">
        <v>547</v>
      </c>
      <c r="D1585" t="s">
        <v>170</v>
      </c>
      <c r="E1585" t="s">
        <v>292</v>
      </c>
    </row>
    <row r="1586" spans="1:14" x14ac:dyDescent="0.35">
      <c r="A1586" t="s">
        <v>131</v>
      </c>
      <c r="B1586" t="s">
        <v>548</v>
      </c>
      <c r="C1586" t="s">
        <v>549</v>
      </c>
      <c r="D1586" t="s">
        <v>170</v>
      </c>
      <c r="E1586" t="s">
        <v>292</v>
      </c>
      <c r="F1586" s="519"/>
      <c r="G1586" s="519"/>
      <c r="H1586" s="519"/>
      <c r="I1586" s="519"/>
      <c r="J1586" s="519"/>
      <c r="K1586" s="519"/>
      <c r="L1586" s="519"/>
      <c r="M1586" s="519"/>
      <c r="N1586" s="519"/>
    </row>
    <row r="1587" spans="1:14" x14ac:dyDescent="0.35">
      <c r="A1587" t="s">
        <v>131</v>
      </c>
      <c r="B1587" t="s">
        <v>550</v>
      </c>
      <c r="C1587" t="s">
        <v>551</v>
      </c>
      <c r="D1587" t="s">
        <v>170</v>
      </c>
      <c r="E1587" t="s">
        <v>292</v>
      </c>
      <c r="F1587" s="519"/>
      <c r="G1587" s="519"/>
      <c r="H1587" s="519"/>
      <c r="I1587" s="519"/>
      <c r="J1587" s="519"/>
      <c r="K1587" s="519"/>
      <c r="L1587" s="519"/>
      <c r="M1587" s="519"/>
      <c r="N1587" s="519"/>
    </row>
    <row r="1588" spans="1:14" x14ac:dyDescent="0.35">
      <c r="A1588" t="s">
        <v>131</v>
      </c>
      <c r="B1588" t="s">
        <v>552</v>
      </c>
      <c r="C1588" t="s">
        <v>553</v>
      </c>
      <c r="D1588" t="s">
        <v>170</v>
      </c>
      <c r="E1588" t="s">
        <v>292</v>
      </c>
      <c r="F1588" s="519"/>
      <c r="G1588" s="519"/>
      <c r="H1588" s="519"/>
      <c r="I1588" s="519"/>
      <c r="J1588" s="519"/>
      <c r="K1588" s="519"/>
      <c r="L1588" s="519"/>
      <c r="M1588" s="519"/>
      <c r="N1588" s="519"/>
    </row>
    <row r="1589" spans="1:14" x14ac:dyDescent="0.35">
      <c r="A1589" t="s">
        <v>131</v>
      </c>
      <c r="B1589" t="s">
        <v>554</v>
      </c>
      <c r="C1589" t="s">
        <v>555</v>
      </c>
      <c r="D1589" t="s">
        <v>170</v>
      </c>
      <c r="E1589" t="s">
        <v>292</v>
      </c>
      <c r="F1589" s="519"/>
      <c r="G1589" s="519"/>
      <c r="H1589" s="519"/>
      <c r="I1589" s="519"/>
      <c r="J1589" s="519"/>
      <c r="K1589" s="519"/>
      <c r="L1589" s="519"/>
      <c r="M1589" s="519"/>
      <c r="N1589" s="519"/>
    </row>
    <row r="1590" spans="1:14" x14ac:dyDescent="0.35">
      <c r="A1590" t="s">
        <v>131</v>
      </c>
      <c r="B1590" t="s">
        <v>556</v>
      </c>
      <c r="C1590" t="s">
        <v>557</v>
      </c>
      <c r="D1590" t="s">
        <v>170</v>
      </c>
      <c r="E1590" t="s">
        <v>292</v>
      </c>
      <c r="F1590" s="519"/>
      <c r="G1590" s="519"/>
      <c r="H1590" s="519"/>
      <c r="I1590" s="519"/>
      <c r="J1590" s="519"/>
      <c r="K1590" s="519"/>
      <c r="L1590" s="519"/>
      <c r="M1590" s="519"/>
      <c r="N1590" s="519"/>
    </row>
    <row r="1591" spans="1:14" x14ac:dyDescent="0.35">
      <c r="A1591" t="s">
        <v>131</v>
      </c>
      <c r="B1591" t="s">
        <v>558</v>
      </c>
      <c r="C1591" t="s">
        <v>559</v>
      </c>
      <c r="D1591" t="s">
        <v>170</v>
      </c>
      <c r="E1591" t="s">
        <v>292</v>
      </c>
    </row>
    <row r="1592" spans="1:14" x14ac:dyDescent="0.35">
      <c r="A1592" t="s">
        <v>131</v>
      </c>
      <c r="B1592" t="s">
        <v>560</v>
      </c>
      <c r="C1592" t="s">
        <v>561</v>
      </c>
      <c r="D1592" t="s">
        <v>170</v>
      </c>
      <c r="E1592" t="s">
        <v>292</v>
      </c>
      <c r="F1592" s="519"/>
      <c r="G1592" s="519"/>
      <c r="H1592" s="519"/>
      <c r="I1592" s="519"/>
      <c r="J1592" s="519"/>
      <c r="K1592" s="519"/>
      <c r="L1592" s="519"/>
      <c r="M1592" s="519"/>
      <c r="N1592" s="519"/>
    </row>
    <row r="1593" spans="1:14" x14ac:dyDescent="0.35">
      <c r="A1593" t="s">
        <v>131</v>
      </c>
      <c r="B1593" t="s">
        <v>562</v>
      </c>
      <c r="C1593" t="s">
        <v>563</v>
      </c>
      <c r="D1593" t="s">
        <v>170</v>
      </c>
      <c r="E1593" t="s">
        <v>292</v>
      </c>
      <c r="F1593" s="519"/>
      <c r="G1593" s="519"/>
      <c r="H1593" s="519"/>
      <c r="I1593" s="519"/>
      <c r="J1593" s="519"/>
      <c r="K1593" s="519"/>
      <c r="L1593" s="519"/>
      <c r="M1593" s="519"/>
      <c r="N1593" s="519"/>
    </row>
    <row r="1594" spans="1:14" x14ac:dyDescent="0.35">
      <c r="A1594" t="s">
        <v>131</v>
      </c>
      <c r="B1594" t="s">
        <v>564</v>
      </c>
      <c r="C1594" t="s">
        <v>565</v>
      </c>
      <c r="D1594" t="s">
        <v>170</v>
      </c>
      <c r="E1594" t="s">
        <v>292</v>
      </c>
      <c r="F1594" s="519"/>
      <c r="G1594" s="519"/>
      <c r="H1594" s="519"/>
      <c r="I1594" s="519"/>
      <c r="J1594" s="519"/>
      <c r="K1594" s="519"/>
      <c r="L1594" s="519"/>
      <c r="M1594" s="519"/>
      <c r="N1594" s="519"/>
    </row>
    <row r="1595" spans="1:14" x14ac:dyDescent="0.35">
      <c r="A1595" t="s">
        <v>131</v>
      </c>
      <c r="B1595" t="s">
        <v>566</v>
      </c>
      <c r="C1595" t="s">
        <v>567</v>
      </c>
      <c r="D1595" t="s">
        <v>170</v>
      </c>
      <c r="E1595" t="s">
        <v>292</v>
      </c>
      <c r="F1595" s="519"/>
      <c r="G1595" s="519"/>
      <c r="H1595" s="519"/>
      <c r="I1595" s="519"/>
      <c r="J1595" s="519"/>
      <c r="K1595" s="519"/>
      <c r="L1595" s="519"/>
      <c r="M1595" s="519"/>
      <c r="N1595" s="519"/>
    </row>
    <row r="1596" spans="1:14" x14ac:dyDescent="0.35">
      <c r="A1596" t="s">
        <v>131</v>
      </c>
      <c r="B1596" t="s">
        <v>568</v>
      </c>
      <c r="C1596" t="s">
        <v>569</v>
      </c>
      <c r="D1596" t="s">
        <v>170</v>
      </c>
      <c r="E1596" t="s">
        <v>292</v>
      </c>
      <c r="F1596" s="519"/>
      <c r="G1596" s="519"/>
      <c r="H1596" s="519"/>
      <c r="I1596" s="519"/>
      <c r="J1596" s="519"/>
      <c r="K1596" s="519"/>
      <c r="L1596" s="519"/>
      <c r="M1596" s="519"/>
      <c r="N1596" s="519"/>
    </row>
    <row r="1597" spans="1:14" x14ac:dyDescent="0.35">
      <c r="A1597" t="s">
        <v>131</v>
      </c>
      <c r="B1597" t="s">
        <v>570</v>
      </c>
      <c r="C1597" t="s">
        <v>571</v>
      </c>
      <c r="D1597" t="s">
        <v>170</v>
      </c>
      <c r="E1597" t="s">
        <v>292</v>
      </c>
      <c r="F1597" s="519"/>
      <c r="G1597" s="519"/>
      <c r="H1597" s="519"/>
      <c r="I1597" s="519"/>
      <c r="J1597" s="519"/>
      <c r="K1597" s="519"/>
      <c r="L1597" s="519"/>
      <c r="M1597" s="519"/>
      <c r="N1597" s="519"/>
    </row>
    <row r="1598" spans="1:14" x14ac:dyDescent="0.35">
      <c r="A1598" t="s">
        <v>131</v>
      </c>
      <c r="B1598" t="s">
        <v>572</v>
      </c>
      <c r="C1598" t="s">
        <v>573</v>
      </c>
      <c r="D1598" t="s">
        <v>170</v>
      </c>
      <c r="E1598" t="s">
        <v>292</v>
      </c>
      <c r="F1598" s="519"/>
      <c r="G1598" s="519"/>
      <c r="H1598" s="519"/>
      <c r="I1598" s="519"/>
      <c r="J1598" s="519"/>
      <c r="K1598" s="519"/>
      <c r="L1598" s="519"/>
      <c r="M1598" s="519"/>
      <c r="N1598" s="519"/>
    </row>
    <row r="1599" spans="1:14" x14ac:dyDescent="0.35">
      <c r="A1599" t="s">
        <v>131</v>
      </c>
      <c r="B1599" t="s">
        <v>574</v>
      </c>
      <c r="C1599" t="s">
        <v>575</v>
      </c>
      <c r="D1599" t="s">
        <v>170</v>
      </c>
      <c r="E1599" t="s">
        <v>292</v>
      </c>
      <c r="F1599" s="519"/>
      <c r="G1599" s="519"/>
      <c r="H1599" s="519"/>
      <c r="I1599" s="519"/>
      <c r="J1599" s="519"/>
      <c r="K1599" s="519"/>
      <c r="L1599" s="519"/>
      <c r="M1599" s="519"/>
      <c r="N1599" s="519"/>
    </row>
    <row r="1600" spans="1:14" x14ac:dyDescent="0.35">
      <c r="A1600" t="s">
        <v>131</v>
      </c>
      <c r="B1600" t="s">
        <v>576</v>
      </c>
      <c r="C1600" t="s">
        <v>577</v>
      </c>
      <c r="D1600" t="s">
        <v>170</v>
      </c>
      <c r="E1600" t="s">
        <v>292</v>
      </c>
    </row>
    <row r="1601" spans="1:14" x14ac:dyDescent="0.35">
      <c r="A1601" t="s">
        <v>131</v>
      </c>
      <c r="B1601" t="s">
        <v>578</v>
      </c>
      <c r="C1601" t="s">
        <v>579</v>
      </c>
      <c r="D1601" t="s">
        <v>170</v>
      </c>
      <c r="E1601" t="s">
        <v>292</v>
      </c>
    </row>
    <row r="1602" spans="1:14" x14ac:dyDescent="0.35">
      <c r="A1602" t="s">
        <v>131</v>
      </c>
      <c r="B1602" t="s">
        <v>580</v>
      </c>
      <c r="C1602" t="s">
        <v>581</v>
      </c>
      <c r="D1602" t="s">
        <v>170</v>
      </c>
      <c r="E1602" t="s">
        <v>292</v>
      </c>
      <c r="F1602" s="519"/>
      <c r="G1602" s="519"/>
      <c r="H1602" s="519"/>
      <c r="I1602" s="519"/>
      <c r="J1602" s="519"/>
      <c r="K1602" s="519"/>
      <c r="L1602" s="519"/>
      <c r="M1602" s="519"/>
      <c r="N1602" s="519"/>
    </row>
    <row r="1603" spans="1:14" x14ac:dyDescent="0.35">
      <c r="A1603" t="s">
        <v>131</v>
      </c>
      <c r="B1603" t="s">
        <v>582</v>
      </c>
      <c r="C1603" t="s">
        <v>583</v>
      </c>
      <c r="D1603" t="s">
        <v>170</v>
      </c>
      <c r="E1603" t="s">
        <v>292</v>
      </c>
      <c r="F1603" s="519"/>
      <c r="G1603" s="519"/>
      <c r="H1603" s="519"/>
      <c r="I1603" s="519"/>
      <c r="J1603" s="519"/>
      <c r="K1603" s="519"/>
      <c r="L1603" s="519"/>
      <c r="M1603" s="519"/>
      <c r="N1603" s="519"/>
    </row>
    <row r="1604" spans="1:14" x14ac:dyDescent="0.35">
      <c r="A1604" t="s">
        <v>131</v>
      </c>
      <c r="B1604" t="s">
        <v>584</v>
      </c>
      <c r="C1604" t="s">
        <v>585</v>
      </c>
      <c r="D1604" t="s">
        <v>170</v>
      </c>
      <c r="E1604" t="s">
        <v>292</v>
      </c>
      <c r="F1604" s="519"/>
      <c r="G1604" s="519"/>
      <c r="H1604" s="519"/>
      <c r="I1604" s="519"/>
      <c r="J1604" s="519"/>
      <c r="K1604" s="519"/>
      <c r="L1604" s="519"/>
      <c r="M1604" s="519"/>
      <c r="N1604" s="519"/>
    </row>
    <row r="1605" spans="1:14" x14ac:dyDescent="0.35">
      <c r="A1605" t="s">
        <v>131</v>
      </c>
      <c r="B1605" t="s">
        <v>586</v>
      </c>
      <c r="C1605" t="s">
        <v>587</v>
      </c>
      <c r="D1605" t="s">
        <v>170</v>
      </c>
      <c r="E1605" t="s">
        <v>292</v>
      </c>
      <c r="F1605" s="519"/>
      <c r="G1605" s="519"/>
      <c r="H1605" s="519"/>
      <c r="I1605" s="519"/>
      <c r="J1605" s="519"/>
      <c r="K1605" s="519"/>
      <c r="L1605" s="519"/>
      <c r="M1605" s="519"/>
      <c r="N1605" s="519"/>
    </row>
    <row r="1606" spans="1:14" x14ac:dyDescent="0.35">
      <c r="A1606" t="s">
        <v>131</v>
      </c>
      <c r="B1606" t="s">
        <v>588</v>
      </c>
      <c r="C1606" t="s">
        <v>589</v>
      </c>
      <c r="D1606" t="s">
        <v>170</v>
      </c>
      <c r="E1606" t="s">
        <v>292</v>
      </c>
      <c r="F1606" s="519"/>
      <c r="G1606" s="519"/>
      <c r="H1606" s="519"/>
      <c r="I1606" s="519"/>
      <c r="J1606" s="519"/>
      <c r="K1606" s="519"/>
      <c r="L1606" s="519"/>
      <c r="M1606" s="519"/>
      <c r="N1606" s="519"/>
    </row>
    <row r="1607" spans="1:14" x14ac:dyDescent="0.35">
      <c r="A1607" t="s">
        <v>131</v>
      </c>
      <c r="B1607" t="s">
        <v>590</v>
      </c>
      <c r="C1607" t="s">
        <v>591</v>
      </c>
      <c r="D1607" t="s">
        <v>170</v>
      </c>
      <c r="E1607" t="s">
        <v>292</v>
      </c>
      <c r="F1607" s="519"/>
      <c r="G1607" s="519"/>
      <c r="H1607" s="519"/>
      <c r="I1607" s="519"/>
      <c r="J1607" s="519"/>
      <c r="K1607" s="519"/>
      <c r="L1607" s="519"/>
      <c r="M1607" s="519"/>
      <c r="N1607" s="519"/>
    </row>
    <row r="1608" spans="1:14" x14ac:dyDescent="0.35">
      <c r="A1608" t="s">
        <v>131</v>
      </c>
      <c r="B1608" t="s">
        <v>592</v>
      </c>
      <c r="C1608" t="s">
        <v>593</v>
      </c>
      <c r="D1608" t="s">
        <v>170</v>
      </c>
      <c r="E1608" t="s">
        <v>292</v>
      </c>
      <c r="F1608" s="519"/>
      <c r="G1608" s="519"/>
      <c r="H1608" s="519"/>
      <c r="I1608" s="519"/>
      <c r="J1608" s="519"/>
      <c r="K1608" s="519"/>
      <c r="L1608" s="519"/>
      <c r="M1608" s="519"/>
      <c r="N1608" s="519"/>
    </row>
    <row r="1609" spans="1:14" x14ac:dyDescent="0.35">
      <c r="A1609" t="s">
        <v>131</v>
      </c>
      <c r="B1609" t="s">
        <v>594</v>
      </c>
      <c r="C1609" t="s">
        <v>595</v>
      </c>
      <c r="D1609" t="s">
        <v>170</v>
      </c>
      <c r="E1609" t="s">
        <v>292</v>
      </c>
      <c r="F1609" s="519"/>
      <c r="G1609" s="519"/>
      <c r="H1609" s="519"/>
      <c r="I1609" s="519"/>
      <c r="J1609" s="519"/>
      <c r="K1609" s="519"/>
      <c r="L1609" s="519"/>
      <c r="M1609" s="519"/>
      <c r="N1609" s="519"/>
    </row>
    <row r="1610" spans="1:14" x14ac:dyDescent="0.35">
      <c r="A1610" t="s">
        <v>131</v>
      </c>
      <c r="B1610" t="s">
        <v>596</v>
      </c>
      <c r="C1610" t="s">
        <v>597</v>
      </c>
      <c r="D1610" t="s">
        <v>170</v>
      </c>
      <c r="E1610" t="s">
        <v>292</v>
      </c>
      <c r="F1610" s="519"/>
      <c r="G1610" s="519"/>
      <c r="H1610" s="519"/>
      <c r="I1610" s="519"/>
      <c r="J1610" s="519"/>
      <c r="K1610" s="519"/>
      <c r="L1610" s="519"/>
      <c r="M1610" s="519"/>
      <c r="N1610" s="519"/>
    </row>
    <row r="1611" spans="1:14" x14ac:dyDescent="0.35">
      <c r="A1611" t="s">
        <v>131</v>
      </c>
      <c r="B1611" t="s">
        <v>598</v>
      </c>
      <c r="C1611" t="s">
        <v>599</v>
      </c>
      <c r="D1611" t="s">
        <v>170</v>
      </c>
      <c r="E1611" t="s">
        <v>292</v>
      </c>
      <c r="F1611" s="519"/>
      <c r="G1611" s="519"/>
      <c r="H1611" s="519"/>
      <c r="I1611" s="519"/>
      <c r="J1611" s="519"/>
      <c r="K1611" s="519"/>
      <c r="L1611" s="519"/>
      <c r="M1611" s="519"/>
      <c r="N1611" s="519"/>
    </row>
    <row r="1612" spans="1:14" x14ac:dyDescent="0.35">
      <c r="A1612" t="s">
        <v>131</v>
      </c>
      <c r="B1612" t="s">
        <v>600</v>
      </c>
      <c r="C1612" t="s">
        <v>601</v>
      </c>
      <c r="D1612" t="s">
        <v>170</v>
      </c>
      <c r="E1612" t="s">
        <v>292</v>
      </c>
      <c r="F1612" s="517"/>
      <c r="G1612" s="517"/>
      <c r="H1612" s="517"/>
      <c r="I1612" s="517"/>
      <c r="J1612" s="517"/>
      <c r="K1612" s="517"/>
      <c r="L1612" s="517"/>
      <c r="M1612" s="517"/>
      <c r="N1612" s="517"/>
    </row>
    <row r="1613" spans="1:14" x14ac:dyDescent="0.35">
      <c r="A1613" t="s">
        <v>131</v>
      </c>
      <c r="B1613" t="s">
        <v>602</v>
      </c>
      <c r="C1613" t="s">
        <v>603</v>
      </c>
      <c r="D1613" t="s">
        <v>170</v>
      </c>
      <c r="E1613" t="s">
        <v>292</v>
      </c>
      <c r="F1613" s="517"/>
      <c r="G1613" s="517"/>
      <c r="H1613" s="517"/>
      <c r="I1613" s="517"/>
      <c r="J1613" s="517"/>
      <c r="K1613" s="517"/>
      <c r="L1613" s="517"/>
      <c r="M1613" s="517"/>
      <c r="N1613" s="517"/>
    </row>
    <row r="1614" spans="1:14" x14ac:dyDescent="0.35">
      <c r="A1614" t="s">
        <v>131</v>
      </c>
      <c r="B1614" t="s">
        <v>604</v>
      </c>
      <c r="C1614" t="s">
        <v>605</v>
      </c>
      <c r="D1614" t="s">
        <v>170</v>
      </c>
      <c r="E1614" t="s">
        <v>292</v>
      </c>
      <c r="F1614" s="612"/>
      <c r="G1614" s="612"/>
      <c r="H1614" s="612"/>
      <c r="I1614" s="612"/>
      <c r="J1614" s="612"/>
      <c r="K1614" s="612"/>
      <c r="L1614" s="612"/>
      <c r="M1614" s="612"/>
      <c r="N1614" s="612"/>
    </row>
    <row r="1615" spans="1:14" x14ac:dyDescent="0.35">
      <c r="A1615" t="s">
        <v>131</v>
      </c>
      <c r="B1615" t="s">
        <v>606</v>
      </c>
      <c r="C1615" t="s">
        <v>607</v>
      </c>
      <c r="D1615" t="s">
        <v>170</v>
      </c>
      <c r="E1615" t="s">
        <v>292</v>
      </c>
      <c r="F1615" s="517"/>
      <c r="G1615" s="517"/>
      <c r="H1615" s="517"/>
      <c r="I1615" s="517"/>
      <c r="J1615" s="517"/>
      <c r="K1615" s="517"/>
      <c r="L1615" s="517"/>
      <c r="M1615" s="517"/>
      <c r="N1615" s="517"/>
    </row>
    <row r="1616" spans="1:14" x14ac:dyDescent="0.35">
      <c r="A1616" t="s">
        <v>131</v>
      </c>
      <c r="B1616" t="s">
        <v>608</v>
      </c>
      <c r="C1616" t="s">
        <v>609</v>
      </c>
      <c r="D1616" t="s">
        <v>170</v>
      </c>
      <c r="E1616" t="s">
        <v>292</v>
      </c>
      <c r="F1616" s="517"/>
      <c r="G1616" s="517"/>
      <c r="H1616" s="517"/>
      <c r="I1616" s="517"/>
      <c r="J1616" s="517"/>
      <c r="K1616" s="517"/>
      <c r="L1616" s="517"/>
      <c r="M1616" s="517"/>
      <c r="N1616" s="517"/>
    </row>
    <row r="1617" spans="1:14" x14ac:dyDescent="0.35">
      <c r="A1617" t="s">
        <v>131</v>
      </c>
      <c r="B1617" t="s">
        <v>610</v>
      </c>
      <c r="C1617" t="s">
        <v>611</v>
      </c>
      <c r="D1617" t="s">
        <v>170</v>
      </c>
      <c r="E1617" t="s">
        <v>292</v>
      </c>
      <c r="F1617" s="517"/>
      <c r="G1617" s="517"/>
      <c r="H1617" s="517"/>
      <c r="I1617" s="517"/>
      <c r="J1617" s="517"/>
      <c r="K1617" s="517"/>
      <c r="L1617" s="517"/>
      <c r="M1617" s="517"/>
      <c r="N1617" s="517"/>
    </row>
    <row r="1618" spans="1:14" x14ac:dyDescent="0.35">
      <c r="A1618" t="s">
        <v>131</v>
      </c>
      <c r="B1618" t="s">
        <v>612</v>
      </c>
      <c r="C1618" t="s">
        <v>613</v>
      </c>
      <c r="D1618" t="s">
        <v>170</v>
      </c>
      <c r="E1618" t="s">
        <v>292</v>
      </c>
      <c r="F1618" s="517"/>
      <c r="G1618" s="517"/>
      <c r="H1618" s="517"/>
      <c r="I1618" s="517"/>
      <c r="J1618" s="517"/>
      <c r="K1618" s="517"/>
      <c r="L1618" s="517"/>
      <c r="M1618" s="517"/>
      <c r="N1618" s="517"/>
    </row>
    <row r="1619" spans="1:14" x14ac:dyDescent="0.35">
      <c r="A1619" t="s">
        <v>131</v>
      </c>
      <c r="B1619" t="s">
        <v>614</v>
      </c>
      <c r="C1619" t="s">
        <v>615</v>
      </c>
      <c r="D1619" t="s">
        <v>170</v>
      </c>
      <c r="E1619" t="s">
        <v>292</v>
      </c>
      <c r="F1619" s="613"/>
      <c r="G1619" s="613"/>
      <c r="H1619" s="613"/>
      <c r="I1619" s="613"/>
      <c r="J1619" s="613"/>
      <c r="K1619" s="613"/>
      <c r="L1619" s="613"/>
      <c r="M1619" s="613"/>
      <c r="N1619" s="613"/>
    </row>
    <row r="1620" spans="1:14" x14ac:dyDescent="0.35">
      <c r="A1620" t="s">
        <v>131</v>
      </c>
      <c r="B1620" t="s">
        <v>616</v>
      </c>
      <c r="C1620" t="s">
        <v>617</v>
      </c>
      <c r="D1620" t="s">
        <v>424</v>
      </c>
      <c r="E1620" t="s">
        <v>292</v>
      </c>
      <c r="F1620" s="613"/>
      <c r="G1620" s="613"/>
      <c r="H1620" s="613"/>
      <c r="I1620" s="613"/>
      <c r="J1620" s="613"/>
      <c r="K1620" s="613"/>
      <c r="L1620" s="613"/>
      <c r="M1620" s="613"/>
      <c r="N1620" s="613"/>
    </row>
    <row r="1621" spans="1:14" x14ac:dyDescent="0.35">
      <c r="A1621" t="s">
        <v>131</v>
      </c>
      <c r="B1621" t="s">
        <v>618</v>
      </c>
      <c r="C1621" t="s">
        <v>619</v>
      </c>
      <c r="D1621" t="s">
        <v>424</v>
      </c>
      <c r="E1621" t="s">
        <v>292</v>
      </c>
      <c r="F1621" s="613"/>
      <c r="G1621" s="613"/>
      <c r="H1621" s="613"/>
      <c r="I1621" s="613"/>
      <c r="J1621" s="613"/>
      <c r="K1621" s="613"/>
      <c r="L1621" s="613"/>
      <c r="M1621" s="613"/>
      <c r="N1621" s="613"/>
    </row>
    <row r="1622" spans="1:14" x14ac:dyDescent="0.35">
      <c r="A1622" t="s">
        <v>131</v>
      </c>
      <c r="B1622" t="s">
        <v>620</v>
      </c>
      <c r="C1622" t="s">
        <v>621</v>
      </c>
      <c r="D1622" t="s">
        <v>176</v>
      </c>
      <c r="E1622" t="s">
        <v>292</v>
      </c>
      <c r="F1622" s="613"/>
      <c r="G1622" s="613"/>
      <c r="H1622" s="613"/>
      <c r="I1622" s="613"/>
      <c r="J1622" s="613"/>
      <c r="K1622" s="613"/>
      <c r="L1622" s="613"/>
      <c r="M1622" s="613"/>
      <c r="N1622" s="613"/>
    </row>
    <row r="1623" spans="1:14" x14ac:dyDescent="0.35">
      <c r="A1623" t="s">
        <v>131</v>
      </c>
      <c r="B1623" t="s">
        <v>622</v>
      </c>
      <c r="C1623" t="s">
        <v>623</v>
      </c>
      <c r="D1623" t="s">
        <v>424</v>
      </c>
      <c r="E1623" t="s">
        <v>292</v>
      </c>
      <c r="F1623" s="612"/>
      <c r="G1623" s="612"/>
      <c r="H1623" s="612"/>
      <c r="I1623" s="612"/>
      <c r="J1623" s="612"/>
      <c r="K1623" s="612"/>
      <c r="L1623" s="612"/>
      <c r="M1623" s="612"/>
      <c r="N1623" s="612"/>
    </row>
    <row r="1624" spans="1:14" x14ac:dyDescent="0.35">
      <c r="A1624" t="s">
        <v>131</v>
      </c>
      <c r="B1624" t="s">
        <v>624</v>
      </c>
      <c r="C1624" t="s">
        <v>625</v>
      </c>
      <c r="D1624" t="s">
        <v>424</v>
      </c>
      <c r="E1624" t="s">
        <v>292</v>
      </c>
      <c r="F1624" s="613"/>
      <c r="G1624" s="613"/>
      <c r="H1624" s="613"/>
      <c r="I1624" s="613"/>
      <c r="J1624" s="613"/>
      <c r="K1624" s="613"/>
      <c r="L1624" s="613"/>
      <c r="M1624" s="613"/>
      <c r="N1624" s="613"/>
    </row>
    <row r="1625" spans="1:14" x14ac:dyDescent="0.35">
      <c r="A1625" t="s">
        <v>131</v>
      </c>
      <c r="B1625" t="s">
        <v>626</v>
      </c>
      <c r="C1625" t="s">
        <v>627</v>
      </c>
      <c r="D1625" t="s">
        <v>424</v>
      </c>
      <c r="E1625" t="s">
        <v>292</v>
      </c>
      <c r="F1625" s="612"/>
      <c r="G1625" s="612"/>
      <c r="H1625" s="612"/>
      <c r="I1625" s="612"/>
      <c r="J1625" s="612"/>
      <c r="K1625" s="612"/>
      <c r="L1625" s="612"/>
      <c r="M1625" s="612"/>
      <c r="N1625" s="612"/>
    </row>
    <row r="1626" spans="1:14" x14ac:dyDescent="0.35">
      <c r="A1626" t="s">
        <v>131</v>
      </c>
      <c r="B1626" t="s">
        <v>628</v>
      </c>
      <c r="C1626" t="s">
        <v>629</v>
      </c>
      <c r="D1626" t="s">
        <v>424</v>
      </c>
      <c r="E1626" t="s">
        <v>292</v>
      </c>
      <c r="F1626" s="613"/>
      <c r="G1626" s="613"/>
      <c r="H1626" s="613"/>
      <c r="I1626" s="613"/>
      <c r="J1626" s="613"/>
      <c r="K1626" s="613"/>
      <c r="L1626" s="613"/>
      <c r="M1626" s="613"/>
      <c r="N1626" s="613"/>
    </row>
    <row r="1627" spans="1:14" x14ac:dyDescent="0.35">
      <c r="A1627" t="s">
        <v>131</v>
      </c>
      <c r="B1627" t="s">
        <v>630</v>
      </c>
      <c r="C1627" t="s">
        <v>631</v>
      </c>
      <c r="D1627" t="s">
        <v>188</v>
      </c>
      <c r="E1627" t="s">
        <v>292</v>
      </c>
      <c r="F1627" s="612"/>
      <c r="G1627" s="612"/>
      <c r="H1627" s="612"/>
      <c r="I1627" s="612"/>
      <c r="J1627" s="612"/>
      <c r="K1627" s="612"/>
      <c r="L1627" s="612"/>
      <c r="M1627" s="612"/>
      <c r="N1627" s="612"/>
    </row>
    <row r="1628" spans="1:14" x14ac:dyDescent="0.35">
      <c r="A1628" t="s">
        <v>131</v>
      </c>
      <c r="B1628" t="s">
        <v>632</v>
      </c>
      <c r="C1628" t="s">
        <v>633</v>
      </c>
      <c r="D1628" t="s">
        <v>188</v>
      </c>
      <c r="E1628" t="s">
        <v>292</v>
      </c>
      <c r="F1628" s="612"/>
      <c r="G1628" s="612"/>
      <c r="H1628" s="612"/>
      <c r="I1628" s="612"/>
      <c r="J1628" s="612"/>
      <c r="K1628" s="612"/>
      <c r="L1628" s="612"/>
      <c r="M1628" s="612"/>
      <c r="N1628" s="612"/>
    </row>
    <row r="1629" spans="1:14" x14ac:dyDescent="0.35">
      <c r="A1629" t="s">
        <v>131</v>
      </c>
      <c r="B1629" t="s">
        <v>634</v>
      </c>
      <c r="C1629" t="s">
        <v>635</v>
      </c>
      <c r="D1629" t="s">
        <v>636</v>
      </c>
      <c r="E1629" t="s">
        <v>292</v>
      </c>
      <c r="F1629" s="612"/>
      <c r="G1629" s="612"/>
      <c r="H1629" s="612"/>
      <c r="I1629" s="612"/>
      <c r="J1629" s="612"/>
      <c r="K1629" s="612"/>
      <c r="L1629" s="612"/>
      <c r="M1629" s="612"/>
      <c r="N1629" s="612"/>
    </row>
    <row r="1630" spans="1:14" x14ac:dyDescent="0.35">
      <c r="A1630" t="s">
        <v>131</v>
      </c>
      <c r="B1630" t="s">
        <v>637</v>
      </c>
      <c r="C1630" t="s">
        <v>638</v>
      </c>
      <c r="D1630" t="s">
        <v>636</v>
      </c>
      <c r="E1630" t="s">
        <v>292</v>
      </c>
      <c r="F1630" s="612"/>
      <c r="G1630" s="612"/>
      <c r="H1630" s="612"/>
      <c r="I1630" s="612"/>
      <c r="J1630" s="612"/>
      <c r="K1630" s="612"/>
      <c r="L1630" s="612"/>
      <c r="M1630" s="612"/>
      <c r="N1630" s="612"/>
    </row>
    <row r="1631" spans="1:14" x14ac:dyDescent="0.35">
      <c r="A1631" t="s">
        <v>131</v>
      </c>
      <c r="B1631" t="s">
        <v>639</v>
      </c>
      <c r="C1631" t="s">
        <v>640</v>
      </c>
      <c r="D1631" t="s">
        <v>176</v>
      </c>
      <c r="E1631" t="s">
        <v>292</v>
      </c>
      <c r="F1631" s="613"/>
      <c r="G1631" s="613"/>
      <c r="H1631" s="613"/>
      <c r="I1631" s="613"/>
      <c r="J1631" s="613"/>
      <c r="K1631" s="613"/>
      <c r="L1631" s="613"/>
      <c r="M1631" s="613"/>
      <c r="N1631" s="613"/>
    </row>
    <row r="1632" spans="1:14" x14ac:dyDescent="0.35">
      <c r="A1632" t="s">
        <v>131</v>
      </c>
      <c r="B1632" t="s">
        <v>641</v>
      </c>
      <c r="C1632" t="s">
        <v>642</v>
      </c>
      <c r="D1632" t="s">
        <v>636</v>
      </c>
      <c r="E1632" t="s">
        <v>292</v>
      </c>
      <c r="F1632" s="613"/>
      <c r="G1632" s="613"/>
      <c r="H1632" s="613"/>
      <c r="I1632" s="613"/>
      <c r="J1632" s="613"/>
      <c r="K1632" s="613"/>
      <c r="L1632" s="613"/>
      <c r="M1632" s="613"/>
      <c r="N1632" s="613"/>
    </row>
    <row r="1633" spans="1:14" x14ac:dyDescent="0.35">
      <c r="A1633" t="s">
        <v>131</v>
      </c>
      <c r="B1633" t="s">
        <v>643</v>
      </c>
      <c r="C1633" t="s">
        <v>644</v>
      </c>
      <c r="D1633" t="s">
        <v>176</v>
      </c>
      <c r="E1633" t="s">
        <v>292</v>
      </c>
      <c r="F1633" s="519"/>
      <c r="G1633" s="519"/>
      <c r="H1633" s="519"/>
      <c r="I1633" s="519"/>
      <c r="J1633" s="519"/>
      <c r="K1633" s="519"/>
      <c r="L1633" s="519"/>
      <c r="M1633" s="519"/>
      <c r="N1633" s="519"/>
    </row>
    <row r="1634" spans="1:14" x14ac:dyDescent="0.35">
      <c r="A1634" t="s">
        <v>131</v>
      </c>
      <c r="B1634" t="s">
        <v>645</v>
      </c>
      <c r="C1634" t="s">
        <v>646</v>
      </c>
      <c r="D1634" t="s">
        <v>636</v>
      </c>
      <c r="E1634" t="s">
        <v>292</v>
      </c>
      <c r="F1634" s="519"/>
      <c r="G1634" s="519"/>
      <c r="H1634" s="519"/>
      <c r="I1634" s="519"/>
      <c r="J1634" s="519"/>
      <c r="K1634" s="519"/>
      <c r="L1634" s="519"/>
      <c r="M1634" s="519"/>
      <c r="N1634" s="519"/>
    </row>
    <row r="1635" spans="1:14" x14ac:dyDescent="0.35">
      <c r="A1635" t="s">
        <v>131</v>
      </c>
      <c r="B1635" t="s">
        <v>647</v>
      </c>
      <c r="C1635" t="s">
        <v>648</v>
      </c>
      <c r="D1635" t="s">
        <v>176</v>
      </c>
      <c r="E1635" t="s">
        <v>292</v>
      </c>
      <c r="F1635" s="518"/>
      <c r="G1635" s="518"/>
      <c r="H1635" s="518"/>
      <c r="I1635" s="518"/>
      <c r="J1635" s="518"/>
      <c r="K1635" s="518"/>
      <c r="L1635" s="518"/>
      <c r="M1635" s="518"/>
      <c r="N1635" s="518"/>
    </row>
    <row r="1636" spans="1:14" x14ac:dyDescent="0.35">
      <c r="A1636" t="s">
        <v>131</v>
      </c>
      <c r="B1636" t="s">
        <v>649</v>
      </c>
      <c r="C1636" t="s">
        <v>650</v>
      </c>
      <c r="D1636" t="s">
        <v>176</v>
      </c>
      <c r="E1636" t="s">
        <v>292</v>
      </c>
    </row>
    <row r="1637" spans="1:14" x14ac:dyDescent="0.35">
      <c r="A1637" t="s">
        <v>131</v>
      </c>
      <c r="B1637" t="s">
        <v>651</v>
      </c>
      <c r="C1637" t="s">
        <v>652</v>
      </c>
      <c r="D1637" t="s">
        <v>176</v>
      </c>
      <c r="E1637" t="s">
        <v>292</v>
      </c>
      <c r="F1637" s="519"/>
      <c r="G1637" s="519"/>
      <c r="H1637" s="519"/>
      <c r="I1637" s="519"/>
      <c r="J1637" s="519"/>
      <c r="K1637" s="519"/>
      <c r="L1637" s="519"/>
      <c r="M1637" s="519"/>
      <c r="N1637" s="519"/>
    </row>
    <row r="1638" spans="1:14" x14ac:dyDescent="0.35">
      <c r="A1638" t="s">
        <v>131</v>
      </c>
      <c r="B1638" t="s">
        <v>653</v>
      </c>
      <c r="C1638" t="s">
        <v>654</v>
      </c>
      <c r="D1638" t="s">
        <v>176</v>
      </c>
      <c r="E1638" t="s">
        <v>292</v>
      </c>
      <c r="F1638" s="519"/>
      <c r="G1638" s="519"/>
      <c r="H1638" s="519"/>
      <c r="I1638" s="519"/>
      <c r="J1638" s="519"/>
      <c r="K1638" s="519"/>
      <c r="L1638" s="519"/>
      <c r="M1638" s="519"/>
      <c r="N1638" s="519"/>
    </row>
    <row r="1639" spans="1:14" x14ac:dyDescent="0.35">
      <c r="A1639" t="s">
        <v>131</v>
      </c>
      <c r="B1639" t="s">
        <v>655</v>
      </c>
      <c r="C1639" t="s">
        <v>656</v>
      </c>
      <c r="D1639" t="s">
        <v>189</v>
      </c>
      <c r="E1639" t="s">
        <v>292</v>
      </c>
      <c r="F1639" s="518"/>
      <c r="G1639" s="518"/>
      <c r="H1639" s="518"/>
      <c r="I1639" s="518"/>
      <c r="J1639" s="518"/>
      <c r="K1639" s="518"/>
      <c r="L1639" s="518"/>
      <c r="M1639" s="518"/>
      <c r="N1639" s="518"/>
    </row>
    <row r="1640" spans="1:14" x14ac:dyDescent="0.35">
      <c r="A1640" t="s">
        <v>131</v>
      </c>
      <c r="B1640" t="s">
        <v>657</v>
      </c>
      <c r="C1640" t="s">
        <v>658</v>
      </c>
      <c r="D1640" t="s">
        <v>170</v>
      </c>
      <c r="E1640" t="s">
        <v>292</v>
      </c>
    </row>
    <row r="1641" spans="1:14" x14ac:dyDescent="0.35">
      <c r="A1641" t="s">
        <v>131</v>
      </c>
      <c r="B1641" t="s">
        <v>659</v>
      </c>
      <c r="C1641" t="s">
        <v>660</v>
      </c>
      <c r="D1641" t="s">
        <v>170</v>
      </c>
      <c r="E1641" t="s">
        <v>292</v>
      </c>
      <c r="F1641" s="519"/>
      <c r="G1641" s="519"/>
      <c r="H1641" s="519"/>
      <c r="I1641" s="519"/>
      <c r="J1641" s="519"/>
      <c r="K1641" s="519"/>
      <c r="L1641" s="519"/>
      <c r="M1641" s="519"/>
      <c r="N1641" s="519"/>
    </row>
    <row r="1642" spans="1:14" x14ac:dyDescent="0.35">
      <c r="A1642" t="s">
        <v>133</v>
      </c>
      <c r="B1642" t="s">
        <v>290</v>
      </c>
      <c r="C1642" t="s">
        <v>291</v>
      </c>
      <c r="D1642" t="s">
        <v>170</v>
      </c>
      <c r="E1642" t="s">
        <v>292</v>
      </c>
      <c r="F1642" s="519"/>
      <c r="G1642" s="519"/>
      <c r="H1642" s="519"/>
      <c r="I1642" s="519"/>
      <c r="J1642" s="519"/>
      <c r="K1642" s="519"/>
      <c r="L1642" s="519"/>
      <c r="M1642" s="519"/>
      <c r="N1642" s="519"/>
    </row>
    <row r="1643" spans="1:14" x14ac:dyDescent="0.35">
      <c r="A1643" t="s">
        <v>133</v>
      </c>
      <c r="B1643" t="s">
        <v>293</v>
      </c>
      <c r="C1643" t="s">
        <v>294</v>
      </c>
      <c r="D1643" t="s">
        <v>172</v>
      </c>
      <c r="E1643" t="s">
        <v>292</v>
      </c>
      <c r="F1643" s="517"/>
      <c r="G1643" s="517"/>
      <c r="H1643" s="517"/>
      <c r="I1643" s="517"/>
      <c r="J1643" s="517"/>
      <c r="K1643" s="517"/>
      <c r="L1643" s="517"/>
      <c r="M1643" s="517"/>
      <c r="N1643" s="517"/>
    </row>
    <row r="1644" spans="1:14" x14ac:dyDescent="0.35">
      <c r="A1644" t="s">
        <v>133</v>
      </c>
      <c r="B1644" t="s">
        <v>295</v>
      </c>
      <c r="C1644" t="s">
        <v>296</v>
      </c>
      <c r="D1644" t="s">
        <v>188</v>
      </c>
      <c r="E1644" t="s">
        <v>292</v>
      </c>
    </row>
    <row r="1645" spans="1:14" x14ac:dyDescent="0.35">
      <c r="A1645" t="s">
        <v>133</v>
      </c>
      <c r="B1645" t="s">
        <v>297</v>
      </c>
      <c r="C1645" t="s">
        <v>298</v>
      </c>
      <c r="D1645" t="s">
        <v>205</v>
      </c>
      <c r="E1645" t="s">
        <v>292</v>
      </c>
      <c r="F1645" s="519"/>
      <c r="G1645" s="519"/>
      <c r="H1645" s="519"/>
      <c r="I1645" s="519"/>
      <c r="J1645" s="519"/>
      <c r="K1645" s="519"/>
      <c r="L1645" s="519"/>
      <c r="M1645" s="519"/>
      <c r="N1645" s="519"/>
    </row>
    <row r="1646" spans="1:14" x14ac:dyDescent="0.35">
      <c r="A1646" t="s">
        <v>133</v>
      </c>
      <c r="B1646" t="s">
        <v>300</v>
      </c>
      <c r="C1646" t="s">
        <v>301</v>
      </c>
      <c r="D1646" t="s">
        <v>170</v>
      </c>
      <c r="E1646" t="s">
        <v>292</v>
      </c>
      <c r="F1646" s="519"/>
      <c r="G1646" s="519"/>
      <c r="H1646" s="519"/>
      <c r="I1646" s="519"/>
      <c r="J1646" s="519"/>
      <c r="K1646" s="519"/>
      <c r="L1646" s="519"/>
      <c r="M1646" s="519"/>
      <c r="N1646" s="519"/>
    </row>
    <row r="1647" spans="1:14" x14ac:dyDescent="0.35">
      <c r="A1647" t="s">
        <v>133</v>
      </c>
      <c r="B1647" t="s">
        <v>302</v>
      </c>
      <c r="C1647" t="s">
        <v>303</v>
      </c>
      <c r="D1647" t="s">
        <v>170</v>
      </c>
      <c r="E1647" t="s">
        <v>292</v>
      </c>
      <c r="F1647" s="517"/>
      <c r="G1647" s="517"/>
      <c r="H1647" s="517"/>
      <c r="I1647" s="517"/>
      <c r="J1647" s="517"/>
      <c r="K1647" s="517"/>
      <c r="L1647" s="517"/>
      <c r="M1647" s="517"/>
      <c r="N1647" s="517"/>
    </row>
    <row r="1648" spans="1:14" x14ac:dyDescent="0.35">
      <c r="A1648" t="s">
        <v>133</v>
      </c>
      <c r="B1648" t="s">
        <v>304</v>
      </c>
      <c r="C1648" t="s">
        <v>305</v>
      </c>
      <c r="D1648" t="s">
        <v>186</v>
      </c>
      <c r="E1648" t="s">
        <v>292</v>
      </c>
    </row>
    <row r="1649" spans="1:14" x14ac:dyDescent="0.35">
      <c r="A1649" t="s">
        <v>133</v>
      </c>
      <c r="B1649" t="s">
        <v>306</v>
      </c>
      <c r="C1649" t="s">
        <v>307</v>
      </c>
      <c r="D1649" t="s">
        <v>205</v>
      </c>
      <c r="E1649" t="s">
        <v>292</v>
      </c>
      <c r="F1649" s="519"/>
      <c r="G1649" s="519"/>
      <c r="H1649" s="519"/>
      <c r="I1649" s="519"/>
      <c r="J1649" s="519"/>
      <c r="K1649" s="519"/>
      <c r="L1649" s="519"/>
      <c r="M1649" s="519"/>
      <c r="N1649" s="519"/>
    </row>
    <row r="1650" spans="1:14" x14ac:dyDescent="0.35">
      <c r="A1650" t="s">
        <v>133</v>
      </c>
      <c r="B1650" t="s">
        <v>309</v>
      </c>
      <c r="C1650" t="s">
        <v>310</v>
      </c>
      <c r="D1650" t="s">
        <v>170</v>
      </c>
      <c r="E1650" t="s">
        <v>292</v>
      </c>
      <c r="F1650" s="519"/>
      <c r="G1650" s="519"/>
      <c r="H1650" s="519"/>
      <c r="I1650" s="519"/>
      <c r="J1650" s="519"/>
      <c r="K1650" s="519"/>
      <c r="L1650" s="519"/>
      <c r="M1650" s="519"/>
      <c r="N1650" s="519"/>
    </row>
    <row r="1651" spans="1:14" x14ac:dyDescent="0.35">
      <c r="A1651" t="s">
        <v>133</v>
      </c>
      <c r="B1651" t="s">
        <v>311</v>
      </c>
      <c r="C1651" t="s">
        <v>312</v>
      </c>
      <c r="D1651" t="s">
        <v>170</v>
      </c>
      <c r="E1651" t="s">
        <v>292</v>
      </c>
      <c r="F1651" s="517"/>
      <c r="G1651" s="517"/>
      <c r="H1651" s="517"/>
      <c r="I1651" s="517"/>
      <c r="J1651" s="517"/>
      <c r="K1651" s="517"/>
      <c r="L1651" s="517"/>
      <c r="M1651" s="517"/>
      <c r="N1651" s="517"/>
    </row>
    <row r="1652" spans="1:14" x14ac:dyDescent="0.35">
      <c r="A1652" t="s">
        <v>133</v>
      </c>
      <c r="B1652" t="s">
        <v>313</v>
      </c>
      <c r="C1652" t="s">
        <v>314</v>
      </c>
      <c r="D1652" t="s">
        <v>189</v>
      </c>
      <c r="E1652" t="s">
        <v>292</v>
      </c>
    </row>
    <row r="1653" spans="1:14" x14ac:dyDescent="0.35">
      <c r="A1653" t="s">
        <v>133</v>
      </c>
      <c r="B1653" t="s">
        <v>315</v>
      </c>
      <c r="C1653" t="s">
        <v>316</v>
      </c>
      <c r="D1653" t="s">
        <v>205</v>
      </c>
      <c r="E1653" t="s">
        <v>292</v>
      </c>
      <c r="F1653" s="519"/>
      <c r="G1653" s="519"/>
      <c r="H1653" s="519"/>
      <c r="I1653" s="519"/>
      <c r="J1653" s="519"/>
      <c r="K1653" s="519"/>
      <c r="L1653" s="519"/>
      <c r="M1653" s="519"/>
      <c r="N1653" s="519"/>
    </row>
    <row r="1654" spans="1:14" x14ac:dyDescent="0.35">
      <c r="A1654" t="s">
        <v>133</v>
      </c>
      <c r="B1654" t="s">
        <v>317</v>
      </c>
      <c r="C1654" t="s">
        <v>318</v>
      </c>
      <c r="D1654" t="s">
        <v>170</v>
      </c>
      <c r="E1654" t="s">
        <v>292</v>
      </c>
      <c r="F1654" s="519"/>
      <c r="G1654" s="519"/>
      <c r="H1654" s="519"/>
      <c r="I1654" s="519"/>
      <c r="J1654" s="519"/>
      <c r="K1654" s="519"/>
      <c r="L1654" s="519"/>
      <c r="M1654" s="519"/>
      <c r="N1654" s="519"/>
    </row>
    <row r="1655" spans="1:14" x14ac:dyDescent="0.35">
      <c r="A1655" t="s">
        <v>133</v>
      </c>
      <c r="B1655" t="s">
        <v>319</v>
      </c>
      <c r="C1655" t="s">
        <v>320</v>
      </c>
      <c r="D1655" t="s">
        <v>170</v>
      </c>
      <c r="E1655" t="s">
        <v>292</v>
      </c>
      <c r="F1655" s="518"/>
      <c r="G1655" s="518"/>
      <c r="H1655" s="518"/>
      <c r="I1655" s="518"/>
      <c r="J1655" s="518"/>
      <c r="K1655" s="518"/>
      <c r="L1655" s="518"/>
      <c r="M1655" s="518"/>
      <c r="N1655" s="518"/>
    </row>
    <row r="1656" spans="1:14" x14ac:dyDescent="0.35">
      <c r="A1656" t="s">
        <v>133</v>
      </c>
      <c r="B1656" t="s">
        <v>321</v>
      </c>
      <c r="C1656" t="s">
        <v>322</v>
      </c>
      <c r="D1656" t="s">
        <v>189</v>
      </c>
      <c r="E1656" t="s">
        <v>292</v>
      </c>
    </row>
    <row r="1657" spans="1:14" x14ac:dyDescent="0.35">
      <c r="A1657" t="s">
        <v>133</v>
      </c>
      <c r="B1657" t="s">
        <v>323</v>
      </c>
      <c r="C1657" t="s">
        <v>324</v>
      </c>
      <c r="D1657" t="s">
        <v>205</v>
      </c>
      <c r="E1657" t="s">
        <v>292</v>
      </c>
      <c r="F1657" s="519"/>
      <c r="G1657" s="519"/>
      <c r="H1657" s="519"/>
      <c r="I1657" s="519"/>
      <c r="J1657" s="519"/>
      <c r="K1657" s="519"/>
      <c r="L1657" s="519"/>
      <c r="M1657" s="519"/>
      <c r="N1657" s="519"/>
    </row>
    <row r="1658" spans="1:14" x14ac:dyDescent="0.35">
      <c r="A1658" t="s">
        <v>133</v>
      </c>
      <c r="B1658" t="s">
        <v>325</v>
      </c>
      <c r="C1658" t="s">
        <v>326</v>
      </c>
      <c r="D1658" t="s">
        <v>170</v>
      </c>
      <c r="E1658" t="s">
        <v>292</v>
      </c>
      <c r="F1658" s="519"/>
      <c r="G1658" s="519"/>
      <c r="H1658" s="519"/>
      <c r="I1658" s="519"/>
      <c r="J1658" s="519"/>
      <c r="K1658" s="519"/>
      <c r="L1658" s="519"/>
      <c r="M1658" s="519"/>
      <c r="N1658" s="519"/>
    </row>
    <row r="1659" spans="1:14" x14ac:dyDescent="0.35">
      <c r="A1659" t="s">
        <v>133</v>
      </c>
      <c r="B1659" t="s">
        <v>327</v>
      </c>
      <c r="C1659" t="s">
        <v>328</v>
      </c>
      <c r="D1659" t="s">
        <v>170</v>
      </c>
      <c r="E1659" t="s">
        <v>292</v>
      </c>
      <c r="F1659" s="517"/>
      <c r="G1659" s="517"/>
      <c r="H1659" s="517"/>
      <c r="I1659" s="517"/>
      <c r="J1659" s="517"/>
      <c r="K1659" s="517"/>
      <c r="L1659" s="517"/>
      <c r="M1659" s="517"/>
      <c r="N1659" s="517"/>
    </row>
    <row r="1660" spans="1:14" x14ac:dyDescent="0.35">
      <c r="A1660" t="s">
        <v>133</v>
      </c>
      <c r="B1660" t="s">
        <v>329</v>
      </c>
      <c r="C1660" t="s">
        <v>330</v>
      </c>
      <c r="D1660" t="s">
        <v>188</v>
      </c>
      <c r="E1660" t="s">
        <v>292</v>
      </c>
      <c r="F1660" s="517"/>
      <c r="G1660" s="517"/>
      <c r="H1660" s="517"/>
      <c r="I1660" s="517"/>
      <c r="J1660" s="517"/>
      <c r="K1660" s="517"/>
      <c r="L1660" s="517"/>
      <c r="M1660" s="517"/>
      <c r="N1660" s="517"/>
    </row>
    <row r="1661" spans="1:14" x14ac:dyDescent="0.35">
      <c r="A1661" t="s">
        <v>133</v>
      </c>
      <c r="B1661" t="s">
        <v>331</v>
      </c>
      <c r="C1661" t="s">
        <v>332</v>
      </c>
      <c r="D1661" t="s">
        <v>205</v>
      </c>
      <c r="E1661" t="s">
        <v>292</v>
      </c>
      <c r="F1661" s="518"/>
      <c r="G1661" s="518"/>
      <c r="H1661" s="518"/>
      <c r="I1661" s="518"/>
      <c r="J1661" s="518"/>
      <c r="K1661" s="518"/>
      <c r="L1661" s="518"/>
      <c r="M1661" s="518"/>
      <c r="N1661" s="518"/>
    </row>
    <row r="1662" spans="1:14" x14ac:dyDescent="0.35">
      <c r="A1662" t="s">
        <v>133</v>
      </c>
      <c r="B1662" t="s">
        <v>333</v>
      </c>
      <c r="C1662" t="s">
        <v>334</v>
      </c>
      <c r="D1662" t="s">
        <v>170</v>
      </c>
      <c r="E1662" t="s">
        <v>292</v>
      </c>
    </row>
    <row r="1663" spans="1:14" x14ac:dyDescent="0.35">
      <c r="A1663" t="s">
        <v>133</v>
      </c>
      <c r="B1663" t="s">
        <v>335</v>
      </c>
      <c r="C1663" t="s">
        <v>336</v>
      </c>
      <c r="D1663" t="s">
        <v>170</v>
      </c>
      <c r="E1663" t="s">
        <v>292</v>
      </c>
      <c r="F1663" s="519"/>
      <c r="G1663" s="519"/>
      <c r="H1663" s="519"/>
      <c r="I1663" s="519"/>
      <c r="J1663" s="519"/>
      <c r="K1663" s="519"/>
      <c r="L1663" s="519"/>
      <c r="M1663" s="519"/>
      <c r="N1663" s="519"/>
    </row>
    <row r="1664" spans="1:14" x14ac:dyDescent="0.35">
      <c r="A1664" t="s">
        <v>133</v>
      </c>
      <c r="B1664" t="s">
        <v>337</v>
      </c>
      <c r="C1664" t="s">
        <v>338</v>
      </c>
      <c r="D1664" t="s">
        <v>189</v>
      </c>
      <c r="E1664" t="s">
        <v>292</v>
      </c>
      <c r="F1664" s="519"/>
      <c r="G1664" s="519"/>
      <c r="H1664" s="519"/>
      <c r="I1664" s="519"/>
      <c r="J1664" s="519"/>
      <c r="K1664" s="519"/>
      <c r="L1664" s="519"/>
      <c r="M1664" s="519"/>
      <c r="N1664" s="519"/>
    </row>
    <row r="1665" spans="1:14" x14ac:dyDescent="0.35">
      <c r="A1665" t="s">
        <v>133</v>
      </c>
      <c r="B1665" t="s">
        <v>339</v>
      </c>
      <c r="C1665" t="s">
        <v>340</v>
      </c>
      <c r="D1665" t="s">
        <v>205</v>
      </c>
      <c r="E1665" t="s">
        <v>292</v>
      </c>
      <c r="F1665" s="518"/>
      <c r="G1665" s="518"/>
      <c r="H1665" s="518"/>
      <c r="I1665" s="518"/>
      <c r="J1665" s="518"/>
      <c r="K1665" s="518"/>
      <c r="L1665" s="518"/>
      <c r="M1665" s="518"/>
      <c r="N1665" s="518"/>
    </row>
    <row r="1666" spans="1:14" x14ac:dyDescent="0.35">
      <c r="A1666" t="s">
        <v>133</v>
      </c>
      <c r="B1666" t="s">
        <v>341</v>
      </c>
      <c r="C1666" t="s">
        <v>342</v>
      </c>
      <c r="D1666" t="s">
        <v>170</v>
      </c>
      <c r="E1666" t="s">
        <v>292</v>
      </c>
    </row>
    <row r="1667" spans="1:14" x14ac:dyDescent="0.35">
      <c r="A1667" t="s">
        <v>133</v>
      </c>
      <c r="B1667" t="s">
        <v>343</v>
      </c>
      <c r="C1667" t="s">
        <v>344</v>
      </c>
      <c r="D1667" t="s">
        <v>170</v>
      </c>
      <c r="E1667" t="s">
        <v>292</v>
      </c>
      <c r="F1667" s="519"/>
      <c r="G1667" s="519"/>
      <c r="H1667" s="519"/>
      <c r="I1667" s="519"/>
      <c r="J1667" s="519"/>
      <c r="K1667" s="519"/>
      <c r="L1667" s="519"/>
      <c r="M1667" s="519"/>
      <c r="N1667" s="519"/>
    </row>
    <row r="1668" spans="1:14" x14ac:dyDescent="0.35">
      <c r="A1668" t="s">
        <v>133</v>
      </c>
      <c r="B1668" t="s">
        <v>345</v>
      </c>
      <c r="C1668" t="s">
        <v>346</v>
      </c>
      <c r="D1668" t="s">
        <v>188</v>
      </c>
      <c r="E1668" t="s">
        <v>292</v>
      </c>
      <c r="F1668" s="519"/>
      <c r="G1668" s="519"/>
      <c r="H1668" s="519"/>
      <c r="I1668" s="519"/>
      <c r="J1668" s="519"/>
      <c r="K1668" s="519"/>
      <c r="L1668" s="519"/>
      <c r="M1668" s="519"/>
      <c r="N1668" s="519"/>
    </row>
    <row r="1669" spans="1:14" x14ac:dyDescent="0.35">
      <c r="A1669" t="s">
        <v>133</v>
      </c>
      <c r="B1669" t="s">
        <v>347</v>
      </c>
      <c r="C1669" t="s">
        <v>348</v>
      </c>
      <c r="D1669" t="s">
        <v>188</v>
      </c>
      <c r="E1669" t="s">
        <v>292</v>
      </c>
      <c r="F1669" s="518"/>
      <c r="G1669" s="518"/>
      <c r="H1669" s="518"/>
      <c r="I1669" s="518"/>
      <c r="J1669" s="518"/>
      <c r="K1669" s="518"/>
      <c r="L1669" s="518"/>
      <c r="M1669" s="518"/>
      <c r="N1669" s="518"/>
    </row>
    <row r="1670" spans="1:14" x14ac:dyDescent="0.35">
      <c r="A1670" t="s">
        <v>133</v>
      </c>
      <c r="B1670" t="s">
        <v>349</v>
      </c>
      <c r="C1670" t="s">
        <v>350</v>
      </c>
      <c r="D1670" t="s">
        <v>188</v>
      </c>
      <c r="E1670" t="s">
        <v>292</v>
      </c>
    </row>
    <row r="1671" spans="1:14" x14ac:dyDescent="0.35">
      <c r="A1671" t="s">
        <v>133</v>
      </c>
      <c r="B1671" t="s">
        <v>351</v>
      </c>
      <c r="C1671" t="s">
        <v>352</v>
      </c>
      <c r="D1671" t="s">
        <v>205</v>
      </c>
      <c r="E1671" t="s">
        <v>292</v>
      </c>
      <c r="F1671" s="519"/>
      <c r="G1671" s="519"/>
      <c r="H1671" s="519"/>
      <c r="I1671" s="519"/>
      <c r="J1671" s="519"/>
      <c r="K1671" s="519"/>
      <c r="L1671" s="519"/>
      <c r="M1671" s="519"/>
      <c r="N1671" s="519"/>
    </row>
    <row r="1672" spans="1:14" x14ac:dyDescent="0.35">
      <c r="A1672" t="s">
        <v>133</v>
      </c>
      <c r="B1672" t="s">
        <v>353</v>
      </c>
      <c r="C1672" t="s">
        <v>354</v>
      </c>
      <c r="D1672" t="s">
        <v>170</v>
      </c>
      <c r="E1672" t="s">
        <v>292</v>
      </c>
      <c r="F1672" s="519"/>
      <c r="G1672" s="519"/>
      <c r="H1672" s="519"/>
      <c r="I1672" s="519"/>
      <c r="J1672" s="519"/>
      <c r="K1672" s="519"/>
      <c r="L1672" s="519"/>
      <c r="M1672" s="519"/>
      <c r="N1672" s="519"/>
    </row>
    <row r="1673" spans="1:14" x14ac:dyDescent="0.35">
      <c r="A1673" t="s">
        <v>133</v>
      </c>
      <c r="B1673" t="s">
        <v>355</v>
      </c>
      <c r="C1673" t="s">
        <v>356</v>
      </c>
      <c r="D1673" t="s">
        <v>170</v>
      </c>
      <c r="E1673" t="s">
        <v>292</v>
      </c>
      <c r="F1673" s="518"/>
      <c r="G1673" s="518"/>
      <c r="H1673" s="518"/>
      <c r="I1673" s="518"/>
      <c r="J1673" s="518"/>
      <c r="K1673" s="518"/>
      <c r="L1673" s="518"/>
      <c r="M1673" s="518"/>
      <c r="N1673" s="518"/>
    </row>
    <row r="1674" spans="1:14" x14ac:dyDescent="0.35">
      <c r="A1674" t="s">
        <v>133</v>
      </c>
      <c r="B1674" t="s">
        <v>357</v>
      </c>
      <c r="C1674" t="s">
        <v>358</v>
      </c>
      <c r="D1674" t="s">
        <v>188</v>
      </c>
      <c r="E1674" t="s">
        <v>292</v>
      </c>
    </row>
    <row r="1675" spans="1:14" x14ac:dyDescent="0.35">
      <c r="A1675" t="s">
        <v>133</v>
      </c>
      <c r="B1675" t="s">
        <v>359</v>
      </c>
      <c r="C1675" t="s">
        <v>360</v>
      </c>
      <c r="D1675" t="s">
        <v>205</v>
      </c>
      <c r="E1675" t="s">
        <v>292</v>
      </c>
      <c r="F1675" s="519"/>
      <c r="G1675" s="519"/>
      <c r="H1675" s="519"/>
      <c r="I1675" s="519"/>
      <c r="J1675" s="519"/>
      <c r="K1675" s="519"/>
      <c r="L1675" s="519"/>
      <c r="M1675" s="519"/>
      <c r="N1675" s="519"/>
    </row>
    <row r="1676" spans="1:14" x14ac:dyDescent="0.35">
      <c r="A1676" t="s">
        <v>133</v>
      </c>
      <c r="B1676" t="s">
        <v>361</v>
      </c>
      <c r="C1676" t="s">
        <v>362</v>
      </c>
      <c r="D1676" t="s">
        <v>170</v>
      </c>
      <c r="E1676" t="s">
        <v>292</v>
      </c>
      <c r="F1676" s="519"/>
      <c r="G1676" s="519"/>
      <c r="H1676" s="519"/>
      <c r="I1676" s="519"/>
      <c r="J1676" s="519"/>
      <c r="K1676" s="519"/>
      <c r="L1676" s="519"/>
      <c r="M1676" s="519"/>
      <c r="N1676" s="519"/>
    </row>
    <row r="1677" spans="1:14" x14ac:dyDescent="0.35">
      <c r="A1677" t="s">
        <v>133</v>
      </c>
      <c r="B1677" t="s">
        <v>363</v>
      </c>
      <c r="C1677" t="s">
        <v>364</v>
      </c>
      <c r="D1677" t="s">
        <v>170</v>
      </c>
      <c r="E1677" t="s">
        <v>292</v>
      </c>
      <c r="F1677" s="517"/>
      <c r="G1677" s="517"/>
      <c r="H1677" s="517"/>
      <c r="I1677" s="517"/>
      <c r="J1677" s="517"/>
      <c r="K1677" s="517"/>
      <c r="L1677" s="517"/>
      <c r="M1677" s="517"/>
      <c r="N1677" s="517"/>
    </row>
    <row r="1678" spans="1:14" x14ac:dyDescent="0.35">
      <c r="A1678" t="s">
        <v>133</v>
      </c>
      <c r="B1678" t="s">
        <v>365</v>
      </c>
      <c r="C1678" t="s">
        <v>366</v>
      </c>
      <c r="D1678" t="s">
        <v>188</v>
      </c>
      <c r="E1678" t="s">
        <v>292</v>
      </c>
      <c r="F1678" s="518"/>
      <c r="G1678" s="518"/>
      <c r="H1678" s="518"/>
      <c r="I1678" s="518"/>
      <c r="J1678" s="518"/>
      <c r="K1678" s="518"/>
      <c r="L1678" s="518"/>
      <c r="M1678" s="518"/>
      <c r="N1678" s="518"/>
    </row>
    <row r="1679" spans="1:14" x14ac:dyDescent="0.35">
      <c r="A1679" t="s">
        <v>133</v>
      </c>
      <c r="B1679" t="s">
        <v>367</v>
      </c>
      <c r="C1679" t="s">
        <v>368</v>
      </c>
      <c r="D1679" t="s">
        <v>205</v>
      </c>
      <c r="E1679" t="s">
        <v>292</v>
      </c>
      <c r="F1679" s="517"/>
      <c r="G1679" s="517"/>
      <c r="H1679" s="517"/>
      <c r="I1679" s="517"/>
      <c r="J1679" s="517"/>
      <c r="K1679" s="517"/>
      <c r="L1679" s="517"/>
      <c r="M1679" s="517"/>
      <c r="N1679" s="517"/>
    </row>
    <row r="1680" spans="1:14" x14ac:dyDescent="0.35">
      <c r="A1680" t="s">
        <v>133</v>
      </c>
      <c r="B1680" t="s">
        <v>369</v>
      </c>
      <c r="C1680" t="s">
        <v>370</v>
      </c>
      <c r="D1680" t="s">
        <v>170</v>
      </c>
      <c r="E1680" t="s">
        <v>292</v>
      </c>
    </row>
    <row r="1681" spans="1:16" x14ac:dyDescent="0.35">
      <c r="A1681" t="s">
        <v>133</v>
      </c>
      <c r="B1681" t="s">
        <v>371</v>
      </c>
      <c r="C1681" t="s">
        <v>372</v>
      </c>
      <c r="D1681" t="s">
        <v>170</v>
      </c>
      <c r="E1681" t="s">
        <v>292</v>
      </c>
      <c r="F1681" s="612"/>
      <c r="G1681" s="612"/>
      <c r="H1681" s="612"/>
      <c r="I1681" s="612"/>
      <c r="J1681" s="612"/>
      <c r="K1681" s="612"/>
      <c r="L1681" s="612"/>
      <c r="M1681" s="612"/>
      <c r="N1681" s="612"/>
    </row>
    <row r="1682" spans="1:16" x14ac:dyDescent="0.35">
      <c r="A1682" t="s">
        <v>133</v>
      </c>
      <c r="B1682" t="s">
        <v>373</v>
      </c>
      <c r="C1682" t="s">
        <v>374</v>
      </c>
      <c r="D1682" t="s">
        <v>188</v>
      </c>
      <c r="E1682" t="s">
        <v>292</v>
      </c>
    </row>
    <row r="1683" spans="1:16" x14ac:dyDescent="0.35">
      <c r="A1683" t="s">
        <v>133</v>
      </c>
      <c r="B1683" t="s">
        <v>375</v>
      </c>
      <c r="C1683" t="s">
        <v>376</v>
      </c>
      <c r="D1683" t="s">
        <v>205</v>
      </c>
      <c r="E1683" t="s">
        <v>292</v>
      </c>
      <c r="F1683" s="517"/>
      <c r="G1683" s="517"/>
      <c r="H1683" s="517"/>
      <c r="I1683" s="517"/>
      <c r="J1683" s="517"/>
      <c r="K1683" s="517"/>
      <c r="L1683" s="517"/>
      <c r="M1683" s="517"/>
      <c r="N1683" s="517"/>
    </row>
    <row r="1684" spans="1:16" x14ac:dyDescent="0.35">
      <c r="A1684" t="s">
        <v>133</v>
      </c>
      <c r="B1684" t="s">
        <v>377</v>
      </c>
      <c r="C1684" t="s">
        <v>378</v>
      </c>
      <c r="D1684" t="s">
        <v>170</v>
      </c>
      <c r="E1684" t="s">
        <v>292</v>
      </c>
    </row>
    <row r="1685" spans="1:16" x14ac:dyDescent="0.35">
      <c r="A1685" t="s">
        <v>133</v>
      </c>
      <c r="B1685" t="s">
        <v>379</v>
      </c>
      <c r="C1685" t="s">
        <v>380</v>
      </c>
      <c r="D1685" t="s">
        <v>170</v>
      </c>
      <c r="E1685" t="s">
        <v>292</v>
      </c>
      <c r="F1685" s="517"/>
      <c r="G1685" s="517"/>
      <c r="H1685" s="517"/>
      <c r="I1685" s="517"/>
      <c r="J1685" s="517"/>
      <c r="K1685" s="517"/>
      <c r="L1685" s="517"/>
      <c r="M1685" s="517"/>
      <c r="N1685" s="517"/>
    </row>
    <row r="1686" spans="1:16" x14ac:dyDescent="0.35">
      <c r="A1686" t="s">
        <v>133</v>
      </c>
      <c r="B1686" t="s">
        <v>381</v>
      </c>
      <c r="C1686" t="s">
        <v>382</v>
      </c>
      <c r="D1686" t="s">
        <v>188</v>
      </c>
      <c r="E1686" t="s">
        <v>292</v>
      </c>
    </row>
    <row r="1687" spans="1:16" x14ac:dyDescent="0.35">
      <c r="A1687" t="s">
        <v>133</v>
      </c>
      <c r="B1687" t="s">
        <v>383</v>
      </c>
      <c r="C1687" t="s">
        <v>384</v>
      </c>
      <c r="D1687" t="s">
        <v>385</v>
      </c>
      <c r="E1687" t="s">
        <v>292</v>
      </c>
      <c r="F1687" s="518"/>
      <c r="G1687" s="518"/>
      <c r="H1687" s="518"/>
      <c r="I1687" s="518"/>
      <c r="J1687" s="518"/>
      <c r="K1687" s="518"/>
      <c r="L1687" s="518"/>
      <c r="M1687" s="518"/>
      <c r="N1687" s="518"/>
    </row>
    <row r="1688" spans="1:16" x14ac:dyDescent="0.35">
      <c r="A1688" t="s">
        <v>133</v>
      </c>
      <c r="B1688" t="s">
        <v>386</v>
      </c>
      <c r="C1688" t="s">
        <v>387</v>
      </c>
      <c r="D1688" t="s">
        <v>189</v>
      </c>
      <c r="E1688" t="s">
        <v>292</v>
      </c>
    </row>
    <row r="1689" spans="1:16" x14ac:dyDescent="0.35">
      <c r="A1689" t="s">
        <v>133</v>
      </c>
      <c r="B1689" t="s">
        <v>388</v>
      </c>
      <c r="C1689" t="s">
        <v>389</v>
      </c>
      <c r="D1689" t="s">
        <v>205</v>
      </c>
      <c r="E1689" t="s">
        <v>292</v>
      </c>
      <c r="F1689" s="517"/>
      <c r="G1689" s="517"/>
      <c r="H1689" s="517"/>
      <c r="I1689" s="517"/>
      <c r="J1689" s="517"/>
      <c r="K1689" s="517"/>
      <c r="L1689" s="517"/>
      <c r="M1689" s="517"/>
      <c r="N1689" s="517"/>
    </row>
    <row r="1690" spans="1:16" x14ac:dyDescent="0.35">
      <c r="A1690" t="s">
        <v>133</v>
      </c>
      <c r="B1690" t="s">
        <v>390</v>
      </c>
      <c r="C1690" t="s">
        <v>391</v>
      </c>
      <c r="D1690" t="s">
        <v>176</v>
      </c>
      <c r="E1690" t="s">
        <v>292</v>
      </c>
      <c r="F1690" s="518"/>
      <c r="G1690" s="518"/>
      <c r="H1690" s="518"/>
      <c r="I1690" s="518"/>
      <c r="J1690" s="616"/>
      <c r="K1690" s="616"/>
      <c r="L1690" s="616"/>
      <c r="M1690" s="616"/>
      <c r="N1690" s="518"/>
      <c r="P1690" s="615"/>
    </row>
    <row r="1691" spans="1:16" x14ac:dyDescent="0.35">
      <c r="A1691" t="s">
        <v>133</v>
      </c>
      <c r="B1691" t="s">
        <v>392</v>
      </c>
      <c r="C1691" t="s">
        <v>393</v>
      </c>
      <c r="D1691" t="s">
        <v>205</v>
      </c>
      <c r="E1691" t="s">
        <v>292</v>
      </c>
      <c r="F1691" s="613"/>
      <c r="G1691" s="613"/>
      <c r="H1691" s="613"/>
      <c r="I1691" s="613"/>
      <c r="J1691" s="613"/>
      <c r="K1691" s="613"/>
      <c r="L1691" s="613"/>
      <c r="M1691" s="613"/>
      <c r="N1691" s="613"/>
    </row>
    <row r="1692" spans="1:16" x14ac:dyDescent="0.35">
      <c r="A1692" t="s">
        <v>133</v>
      </c>
      <c r="B1692" t="s">
        <v>394</v>
      </c>
      <c r="C1692" t="s">
        <v>395</v>
      </c>
      <c r="D1692" t="s">
        <v>188</v>
      </c>
      <c r="E1692" t="s">
        <v>292</v>
      </c>
      <c r="F1692" s="517"/>
      <c r="G1692" s="517"/>
      <c r="H1692" s="517"/>
      <c r="I1692" s="517"/>
      <c r="J1692" s="517"/>
      <c r="K1692" s="517"/>
      <c r="L1692" s="517"/>
      <c r="M1692" s="517"/>
      <c r="N1692" s="517"/>
    </row>
    <row r="1693" spans="1:16" x14ac:dyDescent="0.35">
      <c r="A1693" t="s">
        <v>133</v>
      </c>
      <c r="B1693" t="s">
        <v>396</v>
      </c>
      <c r="C1693" t="s">
        <v>397</v>
      </c>
      <c r="D1693" t="s">
        <v>205</v>
      </c>
      <c r="E1693" t="s">
        <v>292</v>
      </c>
      <c r="F1693" s="613"/>
      <c r="G1693" s="613"/>
      <c r="H1693" s="613"/>
      <c r="I1693" s="613"/>
      <c r="J1693" s="613"/>
      <c r="K1693" s="613"/>
      <c r="L1693" s="613"/>
      <c r="M1693" s="613"/>
      <c r="N1693" s="613"/>
    </row>
    <row r="1694" spans="1:16" x14ac:dyDescent="0.35">
      <c r="A1694" t="s">
        <v>133</v>
      </c>
      <c r="B1694" t="s">
        <v>398</v>
      </c>
      <c r="C1694" t="s">
        <v>399</v>
      </c>
      <c r="D1694" t="s">
        <v>188</v>
      </c>
      <c r="E1694" t="s">
        <v>292</v>
      </c>
      <c r="F1694" s="517"/>
      <c r="G1694" s="517"/>
      <c r="H1694" s="517"/>
      <c r="I1694" s="517"/>
      <c r="J1694" s="517"/>
      <c r="K1694" s="517"/>
      <c r="L1694" s="517"/>
      <c r="M1694" s="517"/>
      <c r="N1694" s="517"/>
    </row>
    <row r="1695" spans="1:16" x14ac:dyDescent="0.35">
      <c r="A1695" t="s">
        <v>133</v>
      </c>
      <c r="B1695" t="s">
        <v>400</v>
      </c>
      <c r="C1695" t="s">
        <v>401</v>
      </c>
      <c r="D1695" t="s">
        <v>205</v>
      </c>
      <c r="E1695" t="s">
        <v>292</v>
      </c>
      <c r="F1695" s="613"/>
      <c r="G1695" s="613"/>
      <c r="H1695" s="613"/>
      <c r="I1695" s="613"/>
      <c r="J1695" s="613"/>
      <c r="K1695" s="613"/>
      <c r="L1695" s="613"/>
      <c r="M1695" s="613"/>
      <c r="N1695" s="613"/>
    </row>
    <row r="1696" spans="1:16" x14ac:dyDescent="0.35">
      <c r="A1696" t="s">
        <v>133</v>
      </c>
      <c r="B1696" t="s">
        <v>402</v>
      </c>
      <c r="C1696" t="s">
        <v>403</v>
      </c>
      <c r="D1696" t="s">
        <v>189</v>
      </c>
      <c r="E1696" t="s">
        <v>292</v>
      </c>
      <c r="F1696" s="519"/>
      <c r="G1696" s="519"/>
      <c r="H1696" s="519"/>
      <c r="I1696" s="519"/>
      <c r="J1696" s="519"/>
      <c r="K1696" s="519"/>
      <c r="L1696" s="519"/>
      <c r="M1696" s="519"/>
      <c r="N1696" s="519"/>
    </row>
    <row r="1697" spans="1:16" x14ac:dyDescent="0.35">
      <c r="A1697" t="s">
        <v>133</v>
      </c>
      <c r="B1697" t="s">
        <v>404</v>
      </c>
      <c r="C1697" t="s">
        <v>405</v>
      </c>
      <c r="D1697" t="s">
        <v>205</v>
      </c>
      <c r="E1697" t="s">
        <v>292</v>
      </c>
      <c r="F1697" s="517"/>
      <c r="G1697" s="517"/>
      <c r="H1697" s="517"/>
      <c r="I1697" s="517"/>
      <c r="J1697" s="517"/>
      <c r="K1697" s="517"/>
      <c r="L1697" s="517"/>
      <c r="M1697" s="517"/>
      <c r="N1697" s="517"/>
    </row>
    <row r="1698" spans="1:16" x14ac:dyDescent="0.35">
      <c r="A1698" t="s">
        <v>133</v>
      </c>
      <c r="B1698" t="s">
        <v>406</v>
      </c>
      <c r="C1698" t="s">
        <v>407</v>
      </c>
      <c r="D1698" t="s">
        <v>188</v>
      </c>
      <c r="E1698" t="s">
        <v>292</v>
      </c>
      <c r="F1698" s="517"/>
      <c r="G1698" s="517"/>
      <c r="H1698" s="517"/>
      <c r="I1698" s="517"/>
      <c r="J1698" s="517"/>
      <c r="K1698" s="517"/>
      <c r="L1698" s="517"/>
      <c r="M1698" s="517"/>
      <c r="N1698" s="517"/>
    </row>
    <row r="1699" spans="1:16" x14ac:dyDescent="0.35">
      <c r="A1699" t="s">
        <v>133</v>
      </c>
      <c r="B1699" t="s">
        <v>408</v>
      </c>
      <c r="C1699" t="s">
        <v>409</v>
      </c>
      <c r="D1699" t="s">
        <v>182</v>
      </c>
      <c r="E1699" t="s">
        <v>292</v>
      </c>
      <c r="F1699" s="517"/>
      <c r="G1699" s="517"/>
      <c r="H1699" s="517"/>
      <c r="I1699" s="517"/>
      <c r="J1699" s="616">
        <v>0</v>
      </c>
      <c r="K1699" s="616">
        <v>0</v>
      </c>
      <c r="L1699" s="616">
        <v>0</v>
      </c>
      <c r="M1699" s="616">
        <v>0</v>
      </c>
      <c r="N1699" s="518"/>
      <c r="P1699" s="615" t="s">
        <v>688</v>
      </c>
    </row>
    <row r="1700" spans="1:16" x14ac:dyDescent="0.35">
      <c r="A1700" t="s">
        <v>133</v>
      </c>
      <c r="B1700" t="s">
        <v>410</v>
      </c>
      <c r="C1700" t="s">
        <v>411</v>
      </c>
      <c r="D1700" t="s">
        <v>188</v>
      </c>
      <c r="E1700" t="s">
        <v>292</v>
      </c>
      <c r="F1700" s="517"/>
      <c r="G1700" s="517"/>
      <c r="H1700" s="517"/>
      <c r="I1700" s="517"/>
      <c r="J1700" s="517"/>
      <c r="K1700" s="517"/>
      <c r="L1700" s="517"/>
      <c r="M1700" s="517"/>
      <c r="N1700" s="517"/>
    </row>
    <row r="1701" spans="1:16" x14ac:dyDescent="0.35">
      <c r="A1701" t="s">
        <v>133</v>
      </c>
      <c r="B1701" t="s">
        <v>412</v>
      </c>
      <c r="C1701" t="s">
        <v>413</v>
      </c>
      <c r="D1701" t="s">
        <v>188</v>
      </c>
      <c r="E1701" t="s">
        <v>292</v>
      </c>
      <c r="F1701" s="517"/>
      <c r="G1701" s="517"/>
      <c r="H1701" s="517"/>
      <c r="I1701" s="517"/>
      <c r="J1701" s="517"/>
      <c r="K1701" s="517"/>
      <c r="L1701" s="517"/>
      <c r="M1701" s="517"/>
      <c r="N1701" s="517"/>
    </row>
    <row r="1702" spans="1:16" x14ac:dyDescent="0.35">
      <c r="A1702" t="s">
        <v>133</v>
      </c>
      <c r="B1702" t="s">
        <v>414</v>
      </c>
      <c r="C1702" t="s">
        <v>415</v>
      </c>
      <c r="D1702" t="s">
        <v>188</v>
      </c>
      <c r="E1702" t="s">
        <v>292</v>
      </c>
      <c r="F1702" s="517"/>
      <c r="G1702" s="517"/>
      <c r="H1702" s="517"/>
      <c r="I1702" s="517"/>
      <c r="J1702" s="517"/>
      <c r="K1702" s="517"/>
      <c r="L1702" s="517"/>
      <c r="M1702" s="517"/>
      <c r="N1702" s="517"/>
    </row>
    <row r="1703" spans="1:16" x14ac:dyDescent="0.35">
      <c r="A1703" t="s">
        <v>133</v>
      </c>
      <c r="B1703" t="s">
        <v>416</v>
      </c>
      <c r="C1703" t="s">
        <v>417</v>
      </c>
      <c r="D1703" t="s">
        <v>188</v>
      </c>
      <c r="E1703" t="s">
        <v>292</v>
      </c>
      <c r="F1703" s="517"/>
      <c r="G1703" s="517"/>
      <c r="H1703" s="517"/>
      <c r="I1703" s="517"/>
      <c r="J1703" s="517"/>
      <c r="K1703" s="517"/>
      <c r="L1703" s="517"/>
      <c r="M1703" s="517"/>
      <c r="N1703" s="517"/>
    </row>
    <row r="1704" spans="1:16" x14ac:dyDescent="0.35">
      <c r="A1704" t="s">
        <v>133</v>
      </c>
      <c r="B1704" t="s">
        <v>418</v>
      </c>
      <c r="C1704" t="s">
        <v>419</v>
      </c>
      <c r="D1704" t="s">
        <v>188</v>
      </c>
      <c r="E1704" t="s">
        <v>292</v>
      </c>
      <c r="F1704" s="517"/>
      <c r="G1704" s="517"/>
      <c r="H1704" s="517"/>
      <c r="I1704" s="517"/>
      <c r="J1704" s="517"/>
      <c r="K1704" s="517"/>
      <c r="L1704" s="517"/>
      <c r="M1704" s="517"/>
      <c r="N1704" s="517"/>
    </row>
    <row r="1705" spans="1:16" x14ac:dyDescent="0.35">
      <c r="A1705" t="s">
        <v>133</v>
      </c>
      <c r="B1705" t="s">
        <v>420</v>
      </c>
      <c r="C1705" t="s">
        <v>421</v>
      </c>
      <c r="D1705">
        <v>0</v>
      </c>
      <c r="E1705" t="s">
        <v>292</v>
      </c>
      <c r="F1705" s="613"/>
      <c r="G1705" s="613"/>
      <c r="H1705" s="613"/>
      <c r="I1705" s="613"/>
      <c r="J1705" s="613"/>
      <c r="K1705" s="613"/>
      <c r="L1705" s="613"/>
      <c r="M1705" s="613"/>
      <c r="N1705" s="613"/>
    </row>
    <row r="1706" spans="1:16" x14ac:dyDescent="0.35">
      <c r="A1706" t="s">
        <v>133</v>
      </c>
      <c r="B1706" t="s">
        <v>422</v>
      </c>
      <c r="C1706" t="s">
        <v>423</v>
      </c>
      <c r="D1706" t="s">
        <v>424</v>
      </c>
      <c r="E1706" t="s">
        <v>292</v>
      </c>
      <c r="F1706" s="613"/>
      <c r="G1706" s="613"/>
      <c r="H1706" s="613"/>
      <c r="I1706" s="613"/>
      <c r="J1706" s="613"/>
      <c r="K1706" s="613"/>
      <c r="L1706" s="613"/>
      <c r="M1706" s="613"/>
      <c r="N1706" s="613"/>
    </row>
    <row r="1707" spans="1:16" x14ac:dyDescent="0.35">
      <c r="A1707" t="s">
        <v>133</v>
      </c>
      <c r="B1707" t="s">
        <v>425</v>
      </c>
      <c r="C1707" t="s">
        <v>426</v>
      </c>
      <c r="D1707" t="s">
        <v>427</v>
      </c>
      <c r="E1707" t="s">
        <v>292</v>
      </c>
      <c r="F1707" s="517"/>
      <c r="G1707" s="517"/>
      <c r="H1707" s="517"/>
      <c r="I1707" s="517"/>
      <c r="J1707" s="517"/>
      <c r="K1707" s="517"/>
      <c r="L1707" s="517"/>
      <c r="M1707" s="517"/>
      <c r="N1707" s="517"/>
    </row>
    <row r="1708" spans="1:16" x14ac:dyDescent="0.35">
      <c r="A1708" t="s">
        <v>133</v>
      </c>
      <c r="B1708" t="s">
        <v>428</v>
      </c>
      <c r="C1708" t="s">
        <v>429</v>
      </c>
      <c r="D1708" t="s">
        <v>424</v>
      </c>
      <c r="E1708" t="s">
        <v>292</v>
      </c>
      <c r="F1708" s="517"/>
      <c r="G1708" s="517"/>
      <c r="H1708" s="517"/>
      <c r="I1708" s="517"/>
      <c r="J1708" s="517"/>
      <c r="K1708" s="517"/>
      <c r="L1708" s="517"/>
      <c r="M1708" s="517"/>
      <c r="N1708" s="517"/>
    </row>
    <row r="1709" spans="1:16" x14ac:dyDescent="0.35">
      <c r="A1709" t="s">
        <v>133</v>
      </c>
      <c r="B1709" t="s">
        <v>430</v>
      </c>
      <c r="C1709" t="s">
        <v>431</v>
      </c>
      <c r="D1709" t="s">
        <v>424</v>
      </c>
      <c r="E1709" t="s">
        <v>292</v>
      </c>
      <c r="F1709" s="519"/>
      <c r="G1709" s="519"/>
      <c r="H1709" s="519"/>
      <c r="I1709" s="519"/>
      <c r="J1709" s="519"/>
      <c r="K1709" s="519"/>
      <c r="L1709" s="519"/>
      <c r="M1709" s="519"/>
      <c r="N1709" s="519"/>
    </row>
    <row r="1710" spans="1:16" x14ac:dyDescent="0.35">
      <c r="A1710" t="s">
        <v>133</v>
      </c>
      <c r="B1710" t="s">
        <v>432</v>
      </c>
      <c r="C1710" t="s">
        <v>433</v>
      </c>
      <c r="D1710" t="s">
        <v>424</v>
      </c>
      <c r="E1710" t="s">
        <v>292</v>
      </c>
      <c r="F1710" s="613"/>
      <c r="G1710" s="613"/>
      <c r="H1710" s="613"/>
      <c r="I1710" s="613"/>
      <c r="J1710" s="613"/>
      <c r="K1710" s="613"/>
      <c r="L1710" s="613"/>
      <c r="M1710" s="613"/>
      <c r="N1710" s="613"/>
    </row>
    <row r="1711" spans="1:16" x14ac:dyDescent="0.35">
      <c r="A1711" t="s">
        <v>133</v>
      </c>
      <c r="B1711" t="s">
        <v>434</v>
      </c>
      <c r="C1711" t="s">
        <v>435</v>
      </c>
      <c r="D1711" t="s">
        <v>427</v>
      </c>
      <c r="E1711" t="s">
        <v>292</v>
      </c>
      <c r="F1711" s="613"/>
      <c r="G1711" s="613"/>
      <c r="H1711" s="613"/>
      <c r="I1711" s="613"/>
      <c r="J1711" s="613"/>
      <c r="K1711" s="613"/>
      <c r="L1711" s="613"/>
      <c r="M1711" s="613"/>
      <c r="N1711" s="613"/>
    </row>
    <row r="1712" spans="1:16" x14ac:dyDescent="0.35">
      <c r="A1712" t="s">
        <v>133</v>
      </c>
      <c r="B1712" t="s">
        <v>436</v>
      </c>
      <c r="C1712" t="s">
        <v>437</v>
      </c>
      <c r="D1712" t="s">
        <v>427</v>
      </c>
      <c r="E1712" t="s">
        <v>292</v>
      </c>
      <c r="F1712" s="613"/>
      <c r="G1712" s="613"/>
      <c r="H1712" s="613"/>
      <c r="I1712" s="613"/>
      <c r="J1712" s="613"/>
      <c r="K1712" s="613"/>
      <c r="L1712" s="613"/>
      <c r="M1712" s="613"/>
      <c r="N1712" s="613"/>
    </row>
    <row r="1713" spans="1:15" x14ac:dyDescent="0.35">
      <c r="A1713" t="s">
        <v>133</v>
      </c>
      <c r="B1713" t="s">
        <v>438</v>
      </c>
      <c r="C1713" t="s">
        <v>439</v>
      </c>
      <c r="D1713">
        <v>0</v>
      </c>
      <c r="E1713" t="s">
        <v>292</v>
      </c>
      <c r="F1713" s="613"/>
      <c r="G1713" s="613"/>
      <c r="H1713" s="613"/>
      <c r="I1713" s="613"/>
      <c r="J1713" s="613"/>
      <c r="K1713" s="613"/>
      <c r="L1713" s="613"/>
      <c r="M1713" s="613"/>
      <c r="N1713" s="613"/>
    </row>
    <row r="1714" spans="1:15" x14ac:dyDescent="0.35">
      <c r="A1714" t="s">
        <v>133</v>
      </c>
      <c r="B1714" t="s">
        <v>440</v>
      </c>
      <c r="C1714" t="s">
        <v>441</v>
      </c>
      <c r="D1714" t="s">
        <v>188</v>
      </c>
      <c r="E1714" t="s">
        <v>292</v>
      </c>
      <c r="F1714" s="519"/>
      <c r="G1714" s="519"/>
      <c r="H1714" s="519"/>
      <c r="I1714" s="519"/>
      <c r="J1714" s="519"/>
      <c r="K1714" s="519"/>
      <c r="L1714" s="519"/>
      <c r="M1714" s="519"/>
      <c r="N1714" s="519"/>
    </row>
    <row r="1715" spans="1:15" x14ac:dyDescent="0.35">
      <c r="A1715" t="s">
        <v>133</v>
      </c>
      <c r="B1715" t="s">
        <v>442</v>
      </c>
      <c r="C1715" t="s">
        <v>443</v>
      </c>
      <c r="D1715" t="s">
        <v>188</v>
      </c>
      <c r="E1715" t="s">
        <v>292</v>
      </c>
      <c r="F1715" s="613"/>
      <c r="G1715" s="613"/>
      <c r="H1715" s="613"/>
      <c r="I1715" s="613"/>
      <c r="J1715" s="613"/>
      <c r="K1715" s="613"/>
      <c r="L1715" s="613"/>
      <c r="M1715" s="613"/>
      <c r="N1715" s="613"/>
    </row>
    <row r="1716" spans="1:15" x14ac:dyDescent="0.35">
      <c r="A1716" t="s">
        <v>133</v>
      </c>
      <c r="B1716" t="s">
        <v>444</v>
      </c>
      <c r="C1716" t="s">
        <v>445</v>
      </c>
      <c r="D1716" t="s">
        <v>424</v>
      </c>
      <c r="E1716" t="s">
        <v>292</v>
      </c>
      <c r="F1716" s="613"/>
      <c r="G1716" s="613"/>
      <c r="H1716" s="613"/>
      <c r="I1716" s="613"/>
      <c r="J1716" s="613"/>
      <c r="K1716" s="613"/>
      <c r="L1716" s="613"/>
      <c r="M1716" s="613"/>
      <c r="N1716" s="613"/>
    </row>
    <row r="1717" spans="1:15" x14ac:dyDescent="0.35">
      <c r="A1717" t="s">
        <v>133</v>
      </c>
      <c r="B1717" t="s">
        <v>446</v>
      </c>
      <c r="C1717" t="s">
        <v>447</v>
      </c>
      <c r="D1717" t="s">
        <v>424</v>
      </c>
      <c r="E1717" t="s">
        <v>292</v>
      </c>
      <c r="F1717" s="613"/>
      <c r="G1717" s="613"/>
      <c r="H1717" s="613"/>
      <c r="I1717" s="613"/>
      <c r="J1717" s="613"/>
      <c r="K1717" s="613"/>
      <c r="L1717" s="613"/>
      <c r="M1717" s="613"/>
      <c r="N1717" s="613"/>
    </row>
    <row r="1718" spans="1:15" x14ac:dyDescent="0.35">
      <c r="A1718" t="s">
        <v>133</v>
      </c>
      <c r="B1718" t="s">
        <v>448</v>
      </c>
      <c r="C1718" t="s">
        <v>449</v>
      </c>
      <c r="D1718">
        <v>0</v>
      </c>
      <c r="E1718" t="s">
        <v>292</v>
      </c>
      <c r="F1718" s="519"/>
      <c r="G1718" s="519"/>
      <c r="H1718" s="519"/>
      <c r="I1718" s="519"/>
      <c r="J1718" s="519"/>
      <c r="K1718" s="519"/>
      <c r="L1718" s="519"/>
      <c r="M1718" s="519"/>
      <c r="N1718" s="519"/>
    </row>
    <row r="1719" spans="1:15" x14ac:dyDescent="0.35">
      <c r="A1719" t="s">
        <v>133</v>
      </c>
      <c r="B1719" t="s">
        <v>450</v>
      </c>
      <c r="C1719" t="s">
        <v>451</v>
      </c>
      <c r="D1719" t="s">
        <v>188</v>
      </c>
      <c r="E1719" t="s">
        <v>292</v>
      </c>
      <c r="F1719" s="613"/>
      <c r="G1719" s="613"/>
      <c r="H1719" s="613"/>
      <c r="I1719" s="613"/>
      <c r="J1719" s="613"/>
      <c r="K1719" s="613"/>
      <c r="L1719" s="613"/>
      <c r="M1719" s="613"/>
      <c r="N1719" s="613"/>
    </row>
    <row r="1720" spans="1:15" x14ac:dyDescent="0.35">
      <c r="A1720" t="s">
        <v>133</v>
      </c>
      <c r="B1720" t="s">
        <v>452</v>
      </c>
      <c r="C1720" t="s">
        <v>453</v>
      </c>
      <c r="D1720" t="s">
        <v>188</v>
      </c>
      <c r="E1720" t="s">
        <v>292</v>
      </c>
      <c r="F1720" s="519"/>
      <c r="G1720" s="519"/>
      <c r="H1720" s="519"/>
      <c r="I1720" s="519"/>
      <c r="J1720" s="519"/>
      <c r="K1720" s="519"/>
      <c r="L1720" s="519"/>
      <c r="M1720" s="519"/>
      <c r="N1720" s="519"/>
    </row>
    <row r="1721" spans="1:15" x14ac:dyDescent="0.35">
      <c r="A1721" t="s">
        <v>133</v>
      </c>
      <c r="B1721" t="s">
        <v>454</v>
      </c>
      <c r="C1721" t="s">
        <v>455</v>
      </c>
      <c r="D1721" t="s">
        <v>188</v>
      </c>
      <c r="E1721" t="s">
        <v>292</v>
      </c>
      <c r="F1721" s="613"/>
      <c r="G1721" s="613"/>
      <c r="H1721" s="613"/>
      <c r="I1721" s="613"/>
      <c r="J1721" s="613"/>
      <c r="K1721" s="613"/>
      <c r="L1721" s="613"/>
      <c r="M1721" s="613"/>
      <c r="N1721" s="613"/>
    </row>
    <row r="1722" spans="1:15" x14ac:dyDescent="0.35">
      <c r="A1722" t="s">
        <v>133</v>
      </c>
      <c r="B1722" t="s">
        <v>456</v>
      </c>
      <c r="C1722" t="s">
        <v>457</v>
      </c>
      <c r="D1722" t="s">
        <v>188</v>
      </c>
      <c r="E1722" t="s">
        <v>292</v>
      </c>
      <c r="F1722" s="519"/>
      <c r="G1722" s="519"/>
      <c r="H1722" s="519"/>
      <c r="I1722" s="519"/>
      <c r="J1722" s="519"/>
      <c r="K1722" s="519"/>
      <c r="L1722" s="519"/>
      <c r="M1722" s="519"/>
      <c r="N1722" s="519"/>
    </row>
    <row r="1723" spans="1:15" x14ac:dyDescent="0.35">
      <c r="A1723" t="s">
        <v>133</v>
      </c>
      <c r="B1723" t="s">
        <v>458</v>
      </c>
      <c r="C1723" t="s">
        <v>459</v>
      </c>
      <c r="D1723" t="s">
        <v>172</v>
      </c>
      <c r="E1723" t="s">
        <v>292</v>
      </c>
      <c r="F1723" s="519"/>
      <c r="G1723" s="519"/>
      <c r="H1723" s="519"/>
      <c r="I1723" s="519"/>
      <c r="J1723" s="519"/>
      <c r="K1723" s="519"/>
      <c r="L1723" s="519"/>
      <c r="M1723" s="519"/>
      <c r="O1723" s="425"/>
    </row>
    <row r="1724" spans="1:15" x14ac:dyDescent="0.35">
      <c r="A1724" t="s">
        <v>133</v>
      </c>
      <c r="B1724" t="s">
        <v>460</v>
      </c>
      <c r="C1724" t="s">
        <v>461</v>
      </c>
      <c r="D1724" t="s">
        <v>188</v>
      </c>
      <c r="E1724" t="s">
        <v>292</v>
      </c>
      <c r="F1724" s="519"/>
      <c r="G1724" s="519"/>
      <c r="H1724" s="519"/>
      <c r="I1724" s="519"/>
      <c r="J1724" s="519"/>
      <c r="K1724" s="519"/>
      <c r="L1724" s="519"/>
      <c r="M1724" s="519"/>
      <c r="N1724" s="519"/>
    </row>
    <row r="1725" spans="1:15" x14ac:dyDescent="0.35">
      <c r="A1725" t="s">
        <v>133</v>
      </c>
      <c r="B1725" t="s">
        <v>462</v>
      </c>
      <c r="C1725" t="s">
        <v>463</v>
      </c>
      <c r="D1725" t="s">
        <v>188</v>
      </c>
      <c r="E1725" t="s">
        <v>292</v>
      </c>
      <c r="F1725" s="519"/>
      <c r="G1725" s="519"/>
      <c r="H1725" s="519"/>
      <c r="I1725" s="519"/>
      <c r="J1725" s="519"/>
      <c r="K1725" s="519"/>
      <c r="L1725" s="519"/>
      <c r="M1725" s="519"/>
      <c r="N1725" s="519"/>
    </row>
    <row r="1726" spans="1:15" x14ac:dyDescent="0.35">
      <c r="A1726" t="s">
        <v>133</v>
      </c>
      <c r="B1726" t="s">
        <v>464</v>
      </c>
      <c r="C1726" t="s">
        <v>465</v>
      </c>
      <c r="D1726" t="s">
        <v>188</v>
      </c>
      <c r="E1726" t="s">
        <v>292</v>
      </c>
      <c r="F1726" s="519"/>
      <c r="G1726" s="519"/>
      <c r="H1726" s="519"/>
      <c r="I1726" s="519"/>
      <c r="J1726" s="519"/>
      <c r="K1726" s="519"/>
      <c r="L1726" s="519"/>
      <c r="M1726" s="519"/>
      <c r="N1726" s="519"/>
    </row>
    <row r="1727" spans="1:15" x14ac:dyDescent="0.35">
      <c r="A1727" t="s">
        <v>133</v>
      </c>
      <c r="B1727" t="s">
        <v>466</v>
      </c>
      <c r="C1727" t="s">
        <v>467</v>
      </c>
      <c r="D1727" t="s">
        <v>182</v>
      </c>
      <c r="E1727" t="s">
        <v>292</v>
      </c>
      <c r="F1727" s="519"/>
      <c r="G1727" s="519"/>
      <c r="H1727" s="519"/>
      <c r="I1727" s="519"/>
      <c r="J1727" s="519"/>
      <c r="K1727" s="519"/>
      <c r="L1727" s="519"/>
      <c r="M1727" s="519"/>
      <c r="N1727" s="519"/>
    </row>
    <row r="1728" spans="1:15" x14ac:dyDescent="0.35">
      <c r="A1728" t="s">
        <v>133</v>
      </c>
      <c r="B1728" t="s">
        <v>468</v>
      </c>
      <c r="C1728" t="s">
        <v>469</v>
      </c>
      <c r="D1728" t="s">
        <v>188</v>
      </c>
      <c r="E1728" t="s">
        <v>292</v>
      </c>
      <c r="F1728" s="519"/>
      <c r="G1728" s="519"/>
      <c r="H1728" s="519"/>
      <c r="I1728" s="519"/>
      <c r="J1728" s="519"/>
      <c r="K1728" s="519"/>
      <c r="L1728" s="519"/>
      <c r="M1728" s="519"/>
      <c r="N1728" s="519"/>
    </row>
    <row r="1729" spans="1:16" x14ac:dyDescent="0.35">
      <c r="A1729" t="s">
        <v>133</v>
      </c>
      <c r="B1729" t="s">
        <v>470</v>
      </c>
      <c r="C1729" t="s">
        <v>471</v>
      </c>
      <c r="D1729" t="s">
        <v>182</v>
      </c>
      <c r="E1729" t="s">
        <v>292</v>
      </c>
      <c r="F1729" s="519"/>
      <c r="G1729" s="519"/>
      <c r="H1729" s="519"/>
      <c r="I1729" s="519"/>
      <c r="J1729" s="519"/>
      <c r="K1729" s="519"/>
      <c r="L1729" s="519"/>
      <c r="M1729" s="519"/>
      <c r="N1729" s="519"/>
    </row>
    <row r="1730" spans="1:16" x14ac:dyDescent="0.35">
      <c r="A1730" t="s">
        <v>133</v>
      </c>
      <c r="B1730" t="s">
        <v>472</v>
      </c>
      <c r="C1730" t="s">
        <v>473</v>
      </c>
      <c r="D1730" t="s">
        <v>188</v>
      </c>
      <c r="E1730" t="s">
        <v>292</v>
      </c>
      <c r="F1730" s="519"/>
      <c r="G1730" s="519"/>
      <c r="H1730" s="519"/>
      <c r="I1730" s="519"/>
      <c r="J1730" s="519"/>
      <c r="K1730" s="519"/>
      <c r="L1730" s="519"/>
      <c r="M1730" s="519"/>
      <c r="O1730" s="425"/>
    </row>
    <row r="1731" spans="1:16" x14ac:dyDescent="0.35">
      <c r="A1731" t="s">
        <v>133</v>
      </c>
      <c r="B1731" t="s">
        <v>474</v>
      </c>
      <c r="C1731" t="s">
        <v>475</v>
      </c>
      <c r="D1731" t="s">
        <v>170</v>
      </c>
      <c r="E1731" t="s">
        <v>292</v>
      </c>
      <c r="F1731" s="519"/>
      <c r="G1731" s="519"/>
      <c r="H1731" s="519"/>
      <c r="I1731" s="519"/>
      <c r="J1731" s="519"/>
      <c r="K1731" s="519"/>
      <c r="L1731" s="519"/>
      <c r="M1731" s="519"/>
      <c r="N1731" s="519"/>
    </row>
    <row r="1732" spans="1:16" x14ac:dyDescent="0.35">
      <c r="A1732" t="s">
        <v>133</v>
      </c>
      <c r="B1732" t="s">
        <v>476</v>
      </c>
      <c r="C1732" t="s">
        <v>477</v>
      </c>
      <c r="D1732" t="s">
        <v>170</v>
      </c>
      <c r="E1732" t="s">
        <v>292</v>
      </c>
      <c r="F1732" s="519"/>
      <c r="G1732" s="519"/>
      <c r="H1732" s="519"/>
      <c r="I1732" s="519">
        <v>-9.1004800728693986</v>
      </c>
      <c r="J1732" s="519"/>
      <c r="K1732" s="519"/>
      <c r="L1732" s="519"/>
      <c r="M1732" s="519"/>
      <c r="O1732" s="678" t="s">
        <v>689</v>
      </c>
      <c r="P1732" t="s">
        <v>670</v>
      </c>
    </row>
    <row r="1733" spans="1:16" x14ac:dyDescent="0.35">
      <c r="A1733" t="s">
        <v>133</v>
      </c>
      <c r="B1733" t="s">
        <v>478</v>
      </c>
      <c r="C1733" t="s">
        <v>479</v>
      </c>
      <c r="D1733" t="s">
        <v>170</v>
      </c>
      <c r="E1733" t="s">
        <v>292</v>
      </c>
      <c r="F1733" s="519"/>
      <c r="G1733" s="519"/>
      <c r="H1733" s="519"/>
      <c r="I1733" s="519"/>
      <c r="J1733" s="519"/>
      <c r="K1733" s="519"/>
      <c r="L1733" s="519"/>
      <c r="M1733" s="519"/>
      <c r="N1733" s="519"/>
    </row>
    <row r="1734" spans="1:16" x14ac:dyDescent="0.35">
      <c r="A1734" t="s">
        <v>133</v>
      </c>
      <c r="B1734" t="s">
        <v>480</v>
      </c>
      <c r="C1734" t="s">
        <v>481</v>
      </c>
      <c r="D1734" t="s">
        <v>170</v>
      </c>
      <c r="E1734" t="s">
        <v>292</v>
      </c>
      <c r="F1734" s="519"/>
      <c r="G1734" s="519"/>
      <c r="H1734" s="519"/>
      <c r="I1734" s="519"/>
      <c r="J1734" s="519"/>
      <c r="K1734" s="519"/>
      <c r="L1734" s="519"/>
      <c r="M1734" s="519"/>
      <c r="N1734" s="519"/>
    </row>
    <row r="1735" spans="1:16" x14ac:dyDescent="0.35">
      <c r="A1735" t="s">
        <v>133</v>
      </c>
      <c r="B1735" t="s">
        <v>482</v>
      </c>
      <c r="C1735" t="s">
        <v>483</v>
      </c>
      <c r="D1735" t="s">
        <v>170</v>
      </c>
      <c r="E1735" t="s">
        <v>292</v>
      </c>
      <c r="F1735" s="519"/>
      <c r="G1735" s="519"/>
      <c r="H1735" s="519"/>
      <c r="I1735" s="519"/>
      <c r="J1735" s="519"/>
      <c r="K1735" s="519"/>
      <c r="L1735" s="519"/>
      <c r="M1735" s="519"/>
      <c r="N1735" s="519"/>
    </row>
    <row r="1736" spans="1:16" x14ac:dyDescent="0.35">
      <c r="A1736" t="s">
        <v>133</v>
      </c>
      <c r="B1736" t="s">
        <v>484</v>
      </c>
      <c r="C1736" t="s">
        <v>485</v>
      </c>
      <c r="D1736" t="s">
        <v>170</v>
      </c>
      <c r="E1736" t="s">
        <v>292</v>
      </c>
      <c r="F1736" s="519"/>
      <c r="G1736" s="519"/>
      <c r="H1736" s="519"/>
      <c r="I1736" s="519"/>
      <c r="J1736" s="519"/>
      <c r="K1736" s="519"/>
      <c r="L1736" s="519"/>
      <c r="M1736" s="519"/>
      <c r="N1736" s="519"/>
    </row>
    <row r="1737" spans="1:16" x14ac:dyDescent="0.35">
      <c r="A1737" t="s">
        <v>133</v>
      </c>
      <c r="B1737" t="s">
        <v>486</v>
      </c>
      <c r="C1737" t="s">
        <v>487</v>
      </c>
      <c r="D1737" t="s">
        <v>170</v>
      </c>
      <c r="E1737" t="s">
        <v>292</v>
      </c>
      <c r="F1737" s="519"/>
      <c r="G1737" s="519"/>
      <c r="H1737" s="519"/>
      <c r="I1737" s="519"/>
      <c r="J1737" s="519"/>
      <c r="K1737" s="519"/>
      <c r="L1737" s="519"/>
      <c r="M1737" s="519"/>
      <c r="N1737" s="519"/>
    </row>
    <row r="1738" spans="1:16" x14ac:dyDescent="0.35">
      <c r="A1738" t="s">
        <v>133</v>
      </c>
      <c r="B1738" t="s">
        <v>488</v>
      </c>
      <c r="C1738" t="s">
        <v>489</v>
      </c>
      <c r="D1738" t="s">
        <v>170</v>
      </c>
      <c r="E1738" t="s">
        <v>292</v>
      </c>
      <c r="F1738" s="519"/>
      <c r="G1738" s="519"/>
      <c r="H1738" s="519"/>
      <c r="I1738" s="519"/>
      <c r="J1738" s="519"/>
      <c r="K1738" s="519"/>
      <c r="L1738" s="519"/>
      <c r="M1738" s="519"/>
      <c r="N1738" s="519"/>
    </row>
    <row r="1739" spans="1:16" x14ac:dyDescent="0.35">
      <c r="A1739" t="s">
        <v>133</v>
      </c>
      <c r="B1739" t="s">
        <v>490</v>
      </c>
      <c r="C1739" t="s">
        <v>491</v>
      </c>
      <c r="D1739" t="s">
        <v>170</v>
      </c>
      <c r="E1739" t="s">
        <v>292</v>
      </c>
      <c r="F1739" s="519"/>
      <c r="G1739" s="519"/>
      <c r="H1739" s="519"/>
      <c r="I1739" s="519">
        <v>-2.6448</v>
      </c>
      <c r="J1739" s="519"/>
      <c r="K1739" s="519"/>
      <c r="L1739" s="519"/>
      <c r="M1739" s="519"/>
      <c r="O1739" s="678" t="s">
        <v>689</v>
      </c>
      <c r="P1739" t="s">
        <v>670</v>
      </c>
    </row>
    <row r="1740" spans="1:16" x14ac:dyDescent="0.35">
      <c r="A1740" t="s">
        <v>133</v>
      </c>
      <c r="B1740" t="s">
        <v>492</v>
      </c>
      <c r="C1740" t="s">
        <v>493</v>
      </c>
      <c r="D1740" t="s">
        <v>170</v>
      </c>
      <c r="E1740" t="s">
        <v>292</v>
      </c>
      <c r="F1740" s="519"/>
      <c r="G1740" s="519"/>
      <c r="H1740" s="519"/>
      <c r="I1740" s="519"/>
      <c r="J1740" s="519"/>
      <c r="K1740" s="519"/>
      <c r="L1740" s="519"/>
      <c r="M1740" s="519"/>
      <c r="N1740" s="519"/>
    </row>
    <row r="1741" spans="1:16" x14ac:dyDescent="0.35">
      <c r="A1741" t="s">
        <v>133</v>
      </c>
      <c r="B1741" t="s">
        <v>494</v>
      </c>
      <c r="C1741" t="s">
        <v>495</v>
      </c>
      <c r="D1741" t="s">
        <v>170</v>
      </c>
      <c r="E1741" t="s">
        <v>292</v>
      </c>
      <c r="F1741" s="519"/>
      <c r="G1741" s="519"/>
      <c r="H1741" s="519"/>
      <c r="I1741" s="519"/>
      <c r="J1741" s="519"/>
      <c r="K1741" s="519"/>
      <c r="L1741" s="519"/>
      <c r="M1741" s="519"/>
      <c r="N1741" s="519"/>
    </row>
    <row r="1742" spans="1:16" x14ac:dyDescent="0.35">
      <c r="A1742" t="s">
        <v>133</v>
      </c>
      <c r="B1742" t="s">
        <v>496</v>
      </c>
      <c r="C1742" t="s">
        <v>497</v>
      </c>
      <c r="D1742" t="s">
        <v>170</v>
      </c>
      <c r="E1742" t="s">
        <v>292</v>
      </c>
      <c r="F1742" s="519"/>
      <c r="G1742" s="519"/>
      <c r="H1742" s="519"/>
      <c r="I1742" s="519"/>
      <c r="J1742" s="519"/>
      <c r="K1742" s="519"/>
      <c r="L1742" s="519"/>
      <c r="M1742" s="519"/>
      <c r="N1742" s="519"/>
    </row>
    <row r="1743" spans="1:16" x14ac:dyDescent="0.35">
      <c r="A1743" t="s">
        <v>133</v>
      </c>
      <c r="B1743" t="s">
        <v>498</v>
      </c>
      <c r="C1743" t="s">
        <v>499</v>
      </c>
      <c r="D1743" t="s">
        <v>170</v>
      </c>
      <c r="E1743" t="s">
        <v>292</v>
      </c>
      <c r="F1743" s="519"/>
      <c r="G1743" s="519"/>
      <c r="H1743" s="519"/>
      <c r="I1743" s="519"/>
      <c r="J1743" s="519"/>
      <c r="K1743" s="519"/>
      <c r="L1743" s="519"/>
      <c r="M1743" s="519"/>
      <c r="N1743" s="519"/>
    </row>
    <row r="1744" spans="1:16" x14ac:dyDescent="0.35">
      <c r="A1744" t="s">
        <v>133</v>
      </c>
      <c r="B1744" t="s">
        <v>500</v>
      </c>
      <c r="C1744" t="s">
        <v>501</v>
      </c>
      <c r="D1744" t="s">
        <v>170</v>
      </c>
      <c r="E1744" t="s">
        <v>292</v>
      </c>
      <c r="F1744" s="519"/>
      <c r="G1744" s="519"/>
      <c r="H1744" s="519"/>
      <c r="I1744" s="519"/>
      <c r="J1744" s="519"/>
      <c r="K1744" s="519"/>
      <c r="L1744" s="519"/>
      <c r="M1744" s="519"/>
      <c r="N1744" s="519"/>
    </row>
    <row r="1745" spans="1:14" x14ac:dyDescent="0.35">
      <c r="A1745" t="s">
        <v>133</v>
      </c>
      <c r="B1745" t="s">
        <v>502</v>
      </c>
      <c r="C1745" t="s">
        <v>503</v>
      </c>
      <c r="D1745" t="s">
        <v>170</v>
      </c>
      <c r="E1745" t="s">
        <v>292</v>
      </c>
      <c r="F1745" s="519"/>
      <c r="G1745" s="519"/>
      <c r="H1745" s="519"/>
      <c r="I1745" s="519"/>
      <c r="J1745" s="519"/>
      <c r="K1745" s="519"/>
      <c r="L1745" s="519"/>
      <c r="M1745" s="519"/>
      <c r="N1745" s="519"/>
    </row>
    <row r="1746" spans="1:14" x14ac:dyDescent="0.35">
      <c r="A1746" t="s">
        <v>133</v>
      </c>
      <c r="B1746" t="s">
        <v>504</v>
      </c>
      <c r="C1746" t="s">
        <v>505</v>
      </c>
      <c r="D1746" t="s">
        <v>170</v>
      </c>
      <c r="E1746" t="s">
        <v>292</v>
      </c>
      <c r="F1746" s="519"/>
      <c r="G1746" s="519"/>
      <c r="H1746" s="519"/>
      <c r="I1746" s="519"/>
      <c r="J1746" s="519"/>
      <c r="K1746" s="519"/>
      <c r="L1746" s="519"/>
      <c r="M1746" s="519"/>
      <c r="N1746" s="519"/>
    </row>
    <row r="1747" spans="1:14" x14ac:dyDescent="0.35">
      <c r="A1747" t="s">
        <v>133</v>
      </c>
      <c r="B1747" t="s">
        <v>506</v>
      </c>
      <c r="C1747" t="s">
        <v>507</v>
      </c>
      <c r="D1747" t="s">
        <v>170</v>
      </c>
      <c r="E1747" t="s">
        <v>292</v>
      </c>
      <c r="F1747" s="519"/>
      <c r="G1747" s="519"/>
      <c r="H1747" s="519"/>
      <c r="I1747" s="519"/>
      <c r="J1747" s="519"/>
      <c r="K1747" s="519"/>
      <c r="L1747" s="519"/>
      <c r="M1747" s="519"/>
      <c r="N1747" s="519"/>
    </row>
    <row r="1748" spans="1:14" x14ac:dyDescent="0.35">
      <c r="A1748" t="s">
        <v>133</v>
      </c>
      <c r="B1748" t="s">
        <v>508</v>
      </c>
      <c r="C1748" t="s">
        <v>509</v>
      </c>
      <c r="D1748" t="s">
        <v>170</v>
      </c>
      <c r="E1748" t="s">
        <v>292</v>
      </c>
      <c r="F1748" s="519"/>
      <c r="G1748" s="519"/>
      <c r="H1748" s="519"/>
      <c r="I1748" s="519"/>
      <c r="J1748" s="519"/>
      <c r="K1748" s="519"/>
      <c r="L1748" s="519"/>
      <c r="M1748" s="519"/>
      <c r="N1748" s="519"/>
    </row>
    <row r="1749" spans="1:14" x14ac:dyDescent="0.35">
      <c r="A1749" t="s">
        <v>133</v>
      </c>
      <c r="B1749" t="s">
        <v>510</v>
      </c>
      <c r="C1749" t="s">
        <v>511</v>
      </c>
      <c r="D1749" t="s">
        <v>170</v>
      </c>
      <c r="E1749" t="s">
        <v>292</v>
      </c>
      <c r="F1749" s="519"/>
      <c r="G1749" s="519"/>
      <c r="H1749" s="519"/>
      <c r="I1749" s="519"/>
      <c r="J1749" s="519"/>
      <c r="K1749" s="519"/>
      <c r="L1749" s="519"/>
      <c r="M1749" s="519"/>
      <c r="N1749" s="519"/>
    </row>
    <row r="1750" spans="1:14" x14ac:dyDescent="0.35">
      <c r="A1750" t="s">
        <v>133</v>
      </c>
      <c r="B1750" t="s">
        <v>512</v>
      </c>
      <c r="C1750" t="s">
        <v>513</v>
      </c>
      <c r="D1750" t="s">
        <v>170</v>
      </c>
      <c r="E1750" t="s">
        <v>292</v>
      </c>
      <c r="F1750" s="519"/>
      <c r="G1750" s="519"/>
      <c r="H1750" s="519"/>
      <c r="I1750" s="519"/>
      <c r="J1750" s="519"/>
      <c r="K1750" s="519"/>
      <c r="L1750" s="519"/>
      <c r="M1750" s="519"/>
      <c r="N1750" s="519"/>
    </row>
    <row r="1751" spans="1:14" x14ac:dyDescent="0.35">
      <c r="A1751" t="s">
        <v>133</v>
      </c>
      <c r="B1751" t="s">
        <v>514</v>
      </c>
      <c r="C1751" t="s">
        <v>515</v>
      </c>
      <c r="D1751" t="s">
        <v>170</v>
      </c>
      <c r="E1751" t="s">
        <v>292</v>
      </c>
      <c r="F1751" s="519"/>
      <c r="G1751" s="519"/>
      <c r="H1751" s="519"/>
      <c r="I1751" s="519"/>
      <c r="J1751" s="519"/>
      <c r="K1751" s="519"/>
      <c r="L1751" s="519"/>
      <c r="M1751" s="519"/>
      <c r="N1751" s="519"/>
    </row>
    <row r="1752" spans="1:14" x14ac:dyDescent="0.35">
      <c r="A1752" t="s">
        <v>133</v>
      </c>
      <c r="B1752" t="s">
        <v>516</v>
      </c>
      <c r="C1752" t="s">
        <v>517</v>
      </c>
      <c r="D1752" t="s">
        <v>170</v>
      </c>
      <c r="E1752" t="s">
        <v>292</v>
      </c>
      <c r="F1752" s="519"/>
      <c r="G1752" s="519"/>
      <c r="H1752" s="519"/>
      <c r="I1752" s="519"/>
      <c r="J1752" s="519"/>
      <c r="K1752" s="519"/>
      <c r="L1752" s="519"/>
      <c r="M1752" s="519"/>
      <c r="N1752" s="519"/>
    </row>
    <row r="1753" spans="1:14" x14ac:dyDescent="0.35">
      <c r="A1753" t="s">
        <v>133</v>
      </c>
      <c r="B1753" t="s">
        <v>518</v>
      </c>
      <c r="C1753" t="s">
        <v>519</v>
      </c>
      <c r="D1753" t="s">
        <v>170</v>
      </c>
      <c r="E1753" t="s">
        <v>292</v>
      </c>
      <c r="F1753" s="519"/>
      <c r="G1753" s="519"/>
      <c r="H1753" s="519"/>
      <c r="I1753" s="519"/>
      <c r="J1753" s="519"/>
      <c r="K1753" s="519"/>
      <c r="L1753" s="519"/>
      <c r="M1753" s="519"/>
      <c r="N1753" s="519"/>
    </row>
    <row r="1754" spans="1:14" x14ac:dyDescent="0.35">
      <c r="A1754" t="s">
        <v>133</v>
      </c>
      <c r="B1754" t="s">
        <v>520</v>
      </c>
      <c r="C1754" t="s">
        <v>521</v>
      </c>
      <c r="D1754" t="s">
        <v>170</v>
      </c>
      <c r="E1754" t="s">
        <v>292</v>
      </c>
      <c r="F1754" s="519"/>
      <c r="G1754" s="519"/>
      <c r="H1754" s="519"/>
      <c r="I1754" s="519"/>
      <c r="J1754" s="519"/>
      <c r="K1754" s="519"/>
      <c r="L1754" s="519"/>
      <c r="M1754" s="519"/>
      <c r="N1754" s="519"/>
    </row>
    <row r="1755" spans="1:14" x14ac:dyDescent="0.35">
      <c r="A1755" t="s">
        <v>133</v>
      </c>
      <c r="B1755" t="s">
        <v>522</v>
      </c>
      <c r="C1755" t="s">
        <v>523</v>
      </c>
      <c r="D1755" t="s">
        <v>170</v>
      </c>
      <c r="E1755" t="s">
        <v>292</v>
      </c>
      <c r="F1755" s="519"/>
      <c r="G1755" s="519"/>
      <c r="H1755" s="519"/>
      <c r="I1755" s="519"/>
      <c r="J1755" s="519"/>
      <c r="K1755" s="519"/>
      <c r="L1755" s="519"/>
      <c r="M1755" s="519"/>
      <c r="N1755" s="519"/>
    </row>
    <row r="1756" spans="1:14" x14ac:dyDescent="0.35">
      <c r="A1756" t="s">
        <v>133</v>
      </c>
      <c r="B1756" t="s">
        <v>524</v>
      </c>
      <c r="C1756" t="s">
        <v>525</v>
      </c>
      <c r="D1756" t="s">
        <v>170</v>
      </c>
      <c r="E1756" t="s">
        <v>292</v>
      </c>
      <c r="F1756" s="519"/>
      <c r="G1756" s="519"/>
      <c r="H1756" s="519"/>
      <c r="I1756" s="519"/>
      <c r="J1756" s="519"/>
      <c r="K1756" s="519"/>
      <c r="L1756" s="519"/>
      <c r="M1756" s="519"/>
      <c r="N1756" s="519"/>
    </row>
    <row r="1757" spans="1:14" x14ac:dyDescent="0.35">
      <c r="A1757" t="s">
        <v>133</v>
      </c>
      <c r="B1757" t="s">
        <v>526</v>
      </c>
      <c r="C1757" t="s">
        <v>527</v>
      </c>
      <c r="D1757" t="s">
        <v>170</v>
      </c>
      <c r="E1757" t="s">
        <v>292</v>
      </c>
      <c r="F1757" s="519"/>
      <c r="G1757" s="519"/>
      <c r="H1757" s="519"/>
      <c r="I1757" s="519"/>
      <c r="J1757" s="519"/>
      <c r="K1757" s="519"/>
      <c r="L1757" s="519"/>
      <c r="M1757" s="519"/>
      <c r="N1757" s="519"/>
    </row>
    <row r="1758" spans="1:14" x14ac:dyDescent="0.35">
      <c r="A1758" t="s">
        <v>133</v>
      </c>
      <c r="B1758" t="s">
        <v>528</v>
      </c>
      <c r="C1758" t="s">
        <v>529</v>
      </c>
      <c r="D1758" t="s">
        <v>170</v>
      </c>
      <c r="E1758" t="s">
        <v>292</v>
      </c>
      <c r="F1758" s="519"/>
      <c r="G1758" s="519"/>
      <c r="H1758" s="519"/>
      <c r="I1758" s="519"/>
      <c r="J1758" s="519"/>
      <c r="K1758" s="519"/>
      <c r="L1758" s="519"/>
      <c r="M1758" s="519"/>
      <c r="N1758" s="519"/>
    </row>
    <row r="1759" spans="1:14" x14ac:dyDescent="0.35">
      <c r="A1759" t="s">
        <v>133</v>
      </c>
      <c r="B1759" t="s">
        <v>530</v>
      </c>
      <c r="C1759" t="s">
        <v>531</v>
      </c>
      <c r="D1759" t="s">
        <v>170</v>
      </c>
      <c r="E1759" t="s">
        <v>292</v>
      </c>
      <c r="F1759" s="519"/>
      <c r="G1759" s="519"/>
      <c r="H1759" s="519"/>
      <c r="I1759" s="519"/>
      <c r="J1759" s="519"/>
      <c r="K1759" s="519"/>
      <c r="L1759" s="519"/>
      <c r="M1759" s="519"/>
      <c r="N1759" s="519"/>
    </row>
    <row r="1760" spans="1:14" x14ac:dyDescent="0.35">
      <c r="A1760" t="s">
        <v>133</v>
      </c>
      <c r="B1760" t="s">
        <v>532</v>
      </c>
      <c r="C1760" t="s">
        <v>533</v>
      </c>
      <c r="D1760" t="s">
        <v>170</v>
      </c>
      <c r="E1760" t="s">
        <v>292</v>
      </c>
    </row>
    <row r="1761" spans="1:14" x14ac:dyDescent="0.35">
      <c r="A1761" t="s">
        <v>133</v>
      </c>
      <c r="B1761" t="s">
        <v>534</v>
      </c>
      <c r="C1761" t="s">
        <v>535</v>
      </c>
      <c r="D1761" t="s">
        <v>170</v>
      </c>
      <c r="E1761" t="s">
        <v>292</v>
      </c>
      <c r="F1761" s="519"/>
      <c r="G1761" s="519"/>
      <c r="H1761" s="519"/>
      <c r="I1761" s="519"/>
      <c r="J1761" s="519"/>
      <c r="K1761" s="519"/>
      <c r="L1761" s="519"/>
      <c r="M1761" s="519"/>
      <c r="N1761" s="519"/>
    </row>
    <row r="1762" spans="1:14" x14ac:dyDescent="0.35">
      <c r="A1762" t="s">
        <v>133</v>
      </c>
      <c r="B1762" t="s">
        <v>536</v>
      </c>
      <c r="C1762" t="s">
        <v>537</v>
      </c>
      <c r="D1762" t="s">
        <v>170</v>
      </c>
      <c r="E1762" t="s">
        <v>292</v>
      </c>
      <c r="F1762" s="519"/>
      <c r="G1762" s="519"/>
      <c r="H1762" s="519"/>
      <c r="I1762" s="519"/>
      <c r="J1762" s="519"/>
      <c r="K1762" s="519"/>
      <c r="L1762" s="519"/>
      <c r="M1762" s="519"/>
      <c r="N1762" s="519"/>
    </row>
    <row r="1763" spans="1:14" x14ac:dyDescent="0.35">
      <c r="A1763" t="s">
        <v>133</v>
      </c>
      <c r="B1763" t="s">
        <v>538</v>
      </c>
      <c r="C1763" t="s">
        <v>539</v>
      </c>
      <c r="D1763" t="s">
        <v>170</v>
      </c>
      <c r="E1763" t="s">
        <v>292</v>
      </c>
      <c r="F1763" s="519"/>
      <c r="G1763" s="519"/>
      <c r="H1763" s="519"/>
      <c r="I1763" s="519"/>
      <c r="J1763" s="519"/>
      <c r="K1763" s="519"/>
      <c r="L1763" s="519"/>
      <c r="M1763" s="519"/>
      <c r="N1763" s="519"/>
    </row>
    <row r="1764" spans="1:14" x14ac:dyDescent="0.35">
      <c r="A1764" t="s">
        <v>133</v>
      </c>
      <c r="B1764" t="s">
        <v>540</v>
      </c>
      <c r="C1764" t="s">
        <v>541</v>
      </c>
      <c r="D1764" t="s">
        <v>170</v>
      </c>
      <c r="E1764" t="s">
        <v>292</v>
      </c>
      <c r="F1764" s="519"/>
      <c r="G1764" s="519"/>
      <c r="H1764" s="519"/>
      <c r="I1764" s="519"/>
      <c r="J1764" s="519"/>
      <c r="K1764" s="519"/>
      <c r="L1764" s="519"/>
      <c r="M1764" s="519"/>
      <c r="N1764" s="519"/>
    </row>
    <row r="1765" spans="1:14" x14ac:dyDescent="0.35">
      <c r="A1765" t="s">
        <v>133</v>
      </c>
      <c r="B1765" t="s">
        <v>542</v>
      </c>
      <c r="C1765" t="s">
        <v>543</v>
      </c>
      <c r="D1765" t="s">
        <v>170</v>
      </c>
      <c r="E1765" t="s">
        <v>292</v>
      </c>
      <c r="F1765" s="519"/>
      <c r="G1765" s="519"/>
      <c r="H1765" s="519"/>
      <c r="I1765" s="519"/>
      <c r="J1765" s="519"/>
      <c r="K1765" s="519"/>
      <c r="L1765" s="519"/>
      <c r="M1765" s="519"/>
      <c r="N1765" s="519"/>
    </row>
    <row r="1766" spans="1:14" x14ac:dyDescent="0.35">
      <c r="A1766" t="s">
        <v>133</v>
      </c>
      <c r="B1766" t="s">
        <v>544</v>
      </c>
      <c r="C1766" t="s">
        <v>545</v>
      </c>
      <c r="D1766" t="s">
        <v>170</v>
      </c>
      <c r="E1766" t="s">
        <v>292</v>
      </c>
    </row>
    <row r="1767" spans="1:14" x14ac:dyDescent="0.35">
      <c r="A1767" t="s">
        <v>133</v>
      </c>
      <c r="B1767" t="s">
        <v>546</v>
      </c>
      <c r="C1767" t="s">
        <v>547</v>
      </c>
      <c r="D1767" t="s">
        <v>170</v>
      </c>
      <c r="E1767" t="s">
        <v>292</v>
      </c>
      <c r="F1767" s="519"/>
      <c r="G1767" s="519"/>
      <c r="H1767" s="519"/>
      <c r="I1767" s="519"/>
      <c r="J1767" s="519"/>
      <c r="K1767" s="519"/>
      <c r="L1767" s="519"/>
      <c r="M1767" s="519"/>
      <c r="N1767" s="519"/>
    </row>
    <row r="1768" spans="1:14" x14ac:dyDescent="0.35">
      <c r="A1768" t="s">
        <v>133</v>
      </c>
      <c r="B1768" t="s">
        <v>548</v>
      </c>
      <c r="C1768" t="s">
        <v>549</v>
      </c>
      <c r="D1768" t="s">
        <v>170</v>
      </c>
      <c r="E1768" t="s">
        <v>292</v>
      </c>
      <c r="F1768" s="519"/>
      <c r="G1768" s="519"/>
      <c r="H1768" s="519"/>
      <c r="I1768" s="519"/>
      <c r="J1768" s="519"/>
      <c r="K1768" s="519"/>
      <c r="L1768" s="519"/>
      <c r="M1768" s="519"/>
      <c r="N1768" s="519"/>
    </row>
    <row r="1769" spans="1:14" x14ac:dyDescent="0.35">
      <c r="A1769" t="s">
        <v>133</v>
      </c>
      <c r="B1769" t="s">
        <v>550</v>
      </c>
      <c r="C1769" t="s">
        <v>551</v>
      </c>
      <c r="D1769" t="s">
        <v>170</v>
      </c>
      <c r="E1769" t="s">
        <v>292</v>
      </c>
      <c r="F1769" s="519"/>
      <c r="G1769" s="519"/>
      <c r="H1769" s="519"/>
      <c r="I1769" s="519"/>
      <c r="J1769" s="519"/>
      <c r="K1769" s="519"/>
      <c r="L1769" s="519"/>
      <c r="M1769" s="519"/>
      <c r="N1769" s="519"/>
    </row>
    <row r="1770" spans="1:14" x14ac:dyDescent="0.35">
      <c r="A1770" t="s">
        <v>133</v>
      </c>
      <c r="B1770" t="s">
        <v>552</v>
      </c>
      <c r="C1770" t="s">
        <v>553</v>
      </c>
      <c r="D1770" t="s">
        <v>170</v>
      </c>
      <c r="E1770" t="s">
        <v>292</v>
      </c>
      <c r="F1770" s="519"/>
      <c r="G1770" s="519"/>
      <c r="H1770" s="519"/>
      <c r="I1770" s="519"/>
      <c r="J1770" s="519"/>
      <c r="K1770" s="519"/>
      <c r="L1770" s="519"/>
      <c r="M1770" s="519"/>
      <c r="N1770" s="519"/>
    </row>
    <row r="1771" spans="1:14" x14ac:dyDescent="0.35">
      <c r="A1771" t="s">
        <v>133</v>
      </c>
      <c r="B1771" t="s">
        <v>554</v>
      </c>
      <c r="C1771" t="s">
        <v>555</v>
      </c>
      <c r="D1771" t="s">
        <v>170</v>
      </c>
      <c r="E1771" t="s">
        <v>292</v>
      </c>
      <c r="F1771" s="519"/>
      <c r="G1771" s="519"/>
      <c r="H1771" s="519"/>
      <c r="I1771" s="519"/>
      <c r="J1771" s="519"/>
      <c r="K1771" s="519"/>
      <c r="L1771" s="519"/>
      <c r="M1771" s="519"/>
      <c r="N1771" s="519"/>
    </row>
    <row r="1772" spans="1:14" x14ac:dyDescent="0.35">
      <c r="A1772" t="s">
        <v>133</v>
      </c>
      <c r="B1772" t="s">
        <v>556</v>
      </c>
      <c r="C1772" t="s">
        <v>557</v>
      </c>
      <c r="D1772" t="s">
        <v>170</v>
      </c>
      <c r="E1772" t="s">
        <v>292</v>
      </c>
    </row>
    <row r="1773" spans="1:14" x14ac:dyDescent="0.35">
      <c r="A1773" t="s">
        <v>133</v>
      </c>
      <c r="B1773" t="s">
        <v>558</v>
      </c>
      <c r="C1773" t="s">
        <v>559</v>
      </c>
      <c r="D1773" t="s">
        <v>170</v>
      </c>
      <c r="E1773" t="s">
        <v>292</v>
      </c>
      <c r="F1773" s="519"/>
      <c r="G1773" s="519"/>
      <c r="H1773" s="519"/>
      <c r="I1773" s="519"/>
      <c r="J1773" s="519"/>
      <c r="K1773" s="519"/>
      <c r="L1773" s="519"/>
      <c r="M1773" s="519"/>
      <c r="N1773" s="519"/>
    </row>
    <row r="1774" spans="1:14" x14ac:dyDescent="0.35">
      <c r="A1774" t="s">
        <v>133</v>
      </c>
      <c r="B1774" t="s">
        <v>560</v>
      </c>
      <c r="C1774" t="s">
        <v>561</v>
      </c>
      <c r="D1774" t="s">
        <v>170</v>
      </c>
      <c r="E1774" t="s">
        <v>292</v>
      </c>
      <c r="F1774" s="519"/>
      <c r="G1774" s="519"/>
      <c r="H1774" s="519"/>
      <c r="I1774" s="519"/>
      <c r="J1774" s="519"/>
      <c r="K1774" s="519"/>
      <c r="L1774" s="519"/>
      <c r="M1774" s="519"/>
      <c r="N1774" s="519"/>
    </row>
    <row r="1775" spans="1:14" x14ac:dyDescent="0.35">
      <c r="A1775" t="s">
        <v>133</v>
      </c>
      <c r="B1775" t="s">
        <v>562</v>
      </c>
      <c r="C1775" t="s">
        <v>563</v>
      </c>
      <c r="D1775" t="s">
        <v>170</v>
      </c>
      <c r="E1775" t="s">
        <v>292</v>
      </c>
      <c r="F1775" s="519"/>
      <c r="G1775" s="519"/>
      <c r="H1775" s="519"/>
      <c r="I1775" s="519"/>
      <c r="J1775" s="519"/>
      <c r="K1775" s="519"/>
      <c r="L1775" s="519"/>
      <c r="M1775" s="519"/>
      <c r="N1775" s="519"/>
    </row>
    <row r="1776" spans="1:14" x14ac:dyDescent="0.35">
      <c r="A1776" t="s">
        <v>133</v>
      </c>
      <c r="B1776" t="s">
        <v>564</v>
      </c>
      <c r="C1776" t="s">
        <v>565</v>
      </c>
      <c r="D1776" t="s">
        <v>170</v>
      </c>
      <c r="E1776" t="s">
        <v>292</v>
      </c>
      <c r="F1776" s="519"/>
      <c r="G1776" s="519"/>
      <c r="H1776" s="519"/>
      <c r="I1776" s="519"/>
      <c r="J1776" s="519"/>
      <c r="K1776" s="519"/>
      <c r="L1776" s="519"/>
      <c r="M1776" s="519"/>
      <c r="N1776" s="519"/>
    </row>
    <row r="1777" spans="1:14" x14ac:dyDescent="0.35">
      <c r="A1777" t="s">
        <v>133</v>
      </c>
      <c r="B1777" t="s">
        <v>566</v>
      </c>
      <c r="C1777" t="s">
        <v>567</v>
      </c>
      <c r="D1777" t="s">
        <v>170</v>
      </c>
      <c r="E1777" t="s">
        <v>292</v>
      </c>
      <c r="F1777" s="519"/>
      <c r="G1777" s="519"/>
      <c r="H1777" s="519"/>
      <c r="I1777" s="519"/>
      <c r="J1777" s="519"/>
      <c r="K1777" s="519"/>
      <c r="L1777" s="519"/>
      <c r="M1777" s="519"/>
      <c r="N1777" s="519"/>
    </row>
    <row r="1778" spans="1:14" x14ac:dyDescent="0.35">
      <c r="A1778" t="s">
        <v>133</v>
      </c>
      <c r="B1778" t="s">
        <v>568</v>
      </c>
      <c r="C1778" t="s">
        <v>569</v>
      </c>
      <c r="D1778" t="s">
        <v>170</v>
      </c>
      <c r="E1778" t="s">
        <v>292</v>
      </c>
      <c r="F1778" s="519"/>
      <c r="G1778" s="519"/>
      <c r="H1778" s="519"/>
      <c r="I1778" s="519"/>
      <c r="J1778" s="519"/>
      <c r="K1778" s="519"/>
      <c r="L1778" s="519"/>
      <c r="M1778" s="519"/>
      <c r="N1778" s="519"/>
    </row>
    <row r="1779" spans="1:14" x14ac:dyDescent="0.35">
      <c r="A1779" t="s">
        <v>133</v>
      </c>
      <c r="B1779" t="s">
        <v>570</v>
      </c>
      <c r="C1779" t="s">
        <v>571</v>
      </c>
      <c r="D1779" t="s">
        <v>170</v>
      </c>
      <c r="E1779" t="s">
        <v>292</v>
      </c>
      <c r="F1779" s="519"/>
      <c r="G1779" s="519"/>
      <c r="H1779" s="519"/>
      <c r="I1779" s="519"/>
      <c r="J1779" s="519"/>
      <c r="K1779" s="519"/>
      <c r="L1779" s="519"/>
      <c r="M1779" s="519"/>
      <c r="N1779" s="519"/>
    </row>
    <row r="1780" spans="1:14" x14ac:dyDescent="0.35">
      <c r="A1780" t="s">
        <v>133</v>
      </c>
      <c r="B1780" t="s">
        <v>572</v>
      </c>
      <c r="C1780" t="s">
        <v>573</v>
      </c>
      <c r="D1780" t="s">
        <v>170</v>
      </c>
      <c r="E1780" t="s">
        <v>292</v>
      </c>
      <c r="F1780" s="519"/>
      <c r="G1780" s="519"/>
      <c r="H1780" s="519"/>
      <c r="I1780" s="519"/>
      <c r="J1780" s="519"/>
      <c r="K1780" s="519"/>
      <c r="L1780" s="519"/>
      <c r="M1780" s="519"/>
      <c r="N1780" s="519"/>
    </row>
    <row r="1781" spans="1:14" x14ac:dyDescent="0.35">
      <c r="A1781" t="s">
        <v>133</v>
      </c>
      <c r="B1781" t="s">
        <v>574</v>
      </c>
      <c r="C1781" t="s">
        <v>575</v>
      </c>
      <c r="D1781" t="s">
        <v>170</v>
      </c>
      <c r="E1781" t="s">
        <v>292</v>
      </c>
    </row>
    <row r="1782" spans="1:14" x14ac:dyDescent="0.35">
      <c r="A1782" t="s">
        <v>133</v>
      </c>
      <c r="B1782" t="s">
        <v>576</v>
      </c>
      <c r="C1782" t="s">
        <v>577</v>
      </c>
      <c r="D1782" t="s">
        <v>170</v>
      </c>
      <c r="E1782" t="s">
        <v>292</v>
      </c>
    </row>
    <row r="1783" spans="1:14" x14ac:dyDescent="0.35">
      <c r="A1783" t="s">
        <v>133</v>
      </c>
      <c r="B1783" t="s">
        <v>578</v>
      </c>
      <c r="C1783" t="s">
        <v>579</v>
      </c>
      <c r="D1783" t="s">
        <v>170</v>
      </c>
      <c r="E1783" t="s">
        <v>292</v>
      </c>
      <c r="F1783" s="519"/>
      <c r="G1783" s="519"/>
      <c r="H1783" s="519"/>
      <c r="I1783" s="519"/>
      <c r="J1783" s="519"/>
      <c r="K1783" s="519"/>
      <c r="L1783" s="519"/>
      <c r="M1783" s="519"/>
      <c r="N1783" s="519"/>
    </row>
    <row r="1784" spans="1:14" x14ac:dyDescent="0.35">
      <c r="A1784" t="s">
        <v>133</v>
      </c>
      <c r="B1784" t="s">
        <v>580</v>
      </c>
      <c r="C1784" t="s">
        <v>581</v>
      </c>
      <c r="D1784" t="s">
        <v>170</v>
      </c>
      <c r="E1784" t="s">
        <v>292</v>
      </c>
      <c r="F1784" s="519"/>
      <c r="G1784" s="519"/>
      <c r="H1784" s="519"/>
      <c r="I1784" s="519"/>
      <c r="J1784" s="519"/>
      <c r="K1784" s="519"/>
      <c r="L1784" s="519"/>
      <c r="M1784" s="519"/>
      <c r="N1784" s="519"/>
    </row>
    <row r="1785" spans="1:14" x14ac:dyDescent="0.35">
      <c r="A1785" t="s">
        <v>133</v>
      </c>
      <c r="B1785" t="s">
        <v>582</v>
      </c>
      <c r="C1785" t="s">
        <v>583</v>
      </c>
      <c r="D1785" t="s">
        <v>170</v>
      </c>
      <c r="E1785" t="s">
        <v>292</v>
      </c>
      <c r="F1785" s="519"/>
      <c r="G1785" s="519"/>
      <c r="H1785" s="519"/>
      <c r="I1785" s="519"/>
      <c r="J1785" s="519"/>
      <c r="K1785" s="519"/>
      <c r="L1785" s="519"/>
      <c r="M1785" s="519"/>
      <c r="N1785" s="519"/>
    </row>
    <row r="1786" spans="1:14" x14ac:dyDescent="0.35">
      <c r="A1786" t="s">
        <v>133</v>
      </c>
      <c r="B1786" t="s">
        <v>584</v>
      </c>
      <c r="C1786" t="s">
        <v>585</v>
      </c>
      <c r="D1786" t="s">
        <v>170</v>
      </c>
      <c r="E1786" t="s">
        <v>292</v>
      </c>
      <c r="F1786" s="519"/>
      <c r="G1786" s="519"/>
      <c r="H1786" s="519"/>
      <c r="I1786" s="519"/>
      <c r="J1786" s="519"/>
      <c r="K1786" s="519"/>
      <c r="L1786" s="519"/>
      <c r="M1786" s="519"/>
      <c r="N1786" s="519"/>
    </row>
    <row r="1787" spans="1:14" x14ac:dyDescent="0.35">
      <c r="A1787" t="s">
        <v>133</v>
      </c>
      <c r="B1787" t="s">
        <v>586</v>
      </c>
      <c r="C1787" t="s">
        <v>587</v>
      </c>
      <c r="D1787" t="s">
        <v>170</v>
      </c>
      <c r="E1787" t="s">
        <v>292</v>
      </c>
      <c r="F1787" s="519"/>
      <c r="G1787" s="519"/>
      <c r="H1787" s="519"/>
      <c r="I1787" s="519"/>
      <c r="J1787" s="519"/>
      <c r="K1787" s="519"/>
      <c r="L1787" s="519"/>
      <c r="M1787" s="519"/>
      <c r="N1787" s="519"/>
    </row>
    <row r="1788" spans="1:14" x14ac:dyDescent="0.35">
      <c r="A1788" t="s">
        <v>133</v>
      </c>
      <c r="B1788" t="s">
        <v>588</v>
      </c>
      <c r="C1788" t="s">
        <v>589</v>
      </c>
      <c r="D1788" t="s">
        <v>170</v>
      </c>
      <c r="E1788" t="s">
        <v>292</v>
      </c>
      <c r="F1788" s="519"/>
      <c r="G1788" s="519"/>
      <c r="H1788" s="519"/>
      <c r="I1788" s="519"/>
      <c r="J1788" s="519"/>
      <c r="K1788" s="519"/>
      <c r="L1788" s="519"/>
      <c r="M1788" s="519"/>
      <c r="N1788" s="519"/>
    </row>
    <row r="1789" spans="1:14" x14ac:dyDescent="0.35">
      <c r="A1789" t="s">
        <v>133</v>
      </c>
      <c r="B1789" t="s">
        <v>590</v>
      </c>
      <c r="C1789" t="s">
        <v>591</v>
      </c>
      <c r="D1789" t="s">
        <v>170</v>
      </c>
      <c r="E1789" t="s">
        <v>292</v>
      </c>
      <c r="F1789" s="519"/>
      <c r="G1789" s="519"/>
      <c r="H1789" s="519"/>
      <c r="I1789" s="519"/>
      <c r="J1789" s="519"/>
      <c r="K1789" s="519"/>
      <c r="L1789" s="519"/>
      <c r="M1789" s="519"/>
      <c r="N1789" s="519"/>
    </row>
    <row r="1790" spans="1:14" x14ac:dyDescent="0.35">
      <c r="A1790" t="s">
        <v>133</v>
      </c>
      <c r="B1790" t="s">
        <v>592</v>
      </c>
      <c r="C1790" t="s">
        <v>593</v>
      </c>
      <c r="D1790" t="s">
        <v>170</v>
      </c>
      <c r="E1790" t="s">
        <v>292</v>
      </c>
      <c r="F1790" s="519"/>
      <c r="G1790" s="519"/>
      <c r="H1790" s="519"/>
      <c r="I1790" s="519"/>
      <c r="J1790" s="519"/>
      <c r="K1790" s="519"/>
      <c r="L1790" s="519"/>
      <c r="M1790" s="519"/>
      <c r="N1790" s="519"/>
    </row>
    <row r="1791" spans="1:14" x14ac:dyDescent="0.35">
      <c r="A1791" t="s">
        <v>133</v>
      </c>
      <c r="B1791" t="s">
        <v>594</v>
      </c>
      <c r="C1791" t="s">
        <v>595</v>
      </c>
      <c r="D1791" t="s">
        <v>170</v>
      </c>
      <c r="E1791" t="s">
        <v>292</v>
      </c>
      <c r="F1791" s="519"/>
      <c r="G1791" s="519"/>
      <c r="H1791" s="519"/>
      <c r="I1791" s="519"/>
      <c r="J1791" s="519"/>
      <c r="K1791" s="519"/>
      <c r="L1791" s="519"/>
      <c r="M1791" s="519"/>
      <c r="N1791" s="519"/>
    </row>
    <row r="1792" spans="1:14" x14ac:dyDescent="0.35">
      <c r="A1792" t="s">
        <v>133</v>
      </c>
      <c r="B1792" t="s">
        <v>596</v>
      </c>
      <c r="C1792" t="s">
        <v>597</v>
      </c>
      <c r="D1792" t="s">
        <v>170</v>
      </c>
      <c r="E1792" t="s">
        <v>292</v>
      </c>
      <c r="F1792" s="519"/>
      <c r="G1792" s="519"/>
      <c r="H1792" s="519"/>
      <c r="I1792" s="519"/>
      <c r="J1792" s="519"/>
      <c r="K1792" s="519"/>
      <c r="L1792" s="519"/>
      <c r="M1792" s="519"/>
      <c r="N1792" s="519"/>
    </row>
    <row r="1793" spans="1:14" x14ac:dyDescent="0.35">
      <c r="A1793" t="s">
        <v>133</v>
      </c>
      <c r="B1793" t="s">
        <v>598</v>
      </c>
      <c r="C1793" t="s">
        <v>599</v>
      </c>
      <c r="D1793" t="s">
        <v>170</v>
      </c>
      <c r="E1793" t="s">
        <v>292</v>
      </c>
      <c r="F1793" s="517"/>
      <c r="G1793" s="517"/>
      <c r="H1793" s="517"/>
      <c r="I1793" s="517"/>
      <c r="J1793" s="517"/>
      <c r="K1793" s="517"/>
      <c r="L1793" s="517"/>
      <c r="M1793" s="517"/>
      <c r="N1793" s="517"/>
    </row>
    <row r="1794" spans="1:14" x14ac:dyDescent="0.35">
      <c r="A1794" t="s">
        <v>133</v>
      </c>
      <c r="B1794" t="s">
        <v>600</v>
      </c>
      <c r="C1794" t="s">
        <v>601</v>
      </c>
      <c r="D1794" t="s">
        <v>170</v>
      </c>
      <c r="E1794" t="s">
        <v>292</v>
      </c>
      <c r="F1794" s="517"/>
      <c r="G1794" s="517"/>
      <c r="H1794" s="517"/>
      <c r="I1794" s="517"/>
      <c r="J1794" s="517"/>
      <c r="K1794" s="517"/>
      <c r="L1794" s="517"/>
      <c r="M1794" s="517"/>
      <c r="N1794" s="517"/>
    </row>
    <row r="1795" spans="1:14" x14ac:dyDescent="0.35">
      <c r="A1795" t="s">
        <v>133</v>
      </c>
      <c r="B1795" t="s">
        <v>602</v>
      </c>
      <c r="C1795" t="s">
        <v>603</v>
      </c>
      <c r="D1795" t="s">
        <v>170</v>
      </c>
      <c r="E1795" t="s">
        <v>292</v>
      </c>
      <c r="F1795" s="612"/>
      <c r="G1795" s="612"/>
      <c r="H1795" s="612"/>
      <c r="I1795" s="612"/>
      <c r="J1795" s="612"/>
      <c r="K1795" s="612"/>
      <c r="L1795" s="612"/>
      <c r="M1795" s="612"/>
      <c r="N1795" s="612"/>
    </row>
    <row r="1796" spans="1:14" x14ac:dyDescent="0.35">
      <c r="A1796" t="s">
        <v>133</v>
      </c>
      <c r="B1796" t="s">
        <v>604</v>
      </c>
      <c r="C1796" t="s">
        <v>605</v>
      </c>
      <c r="D1796" t="s">
        <v>170</v>
      </c>
      <c r="E1796" t="s">
        <v>292</v>
      </c>
      <c r="F1796" s="517"/>
      <c r="G1796" s="517"/>
      <c r="H1796" s="517"/>
      <c r="I1796" s="517"/>
      <c r="J1796" s="517"/>
      <c r="K1796" s="517"/>
      <c r="L1796" s="517"/>
      <c r="M1796" s="517"/>
      <c r="N1796" s="517"/>
    </row>
    <row r="1797" spans="1:14" x14ac:dyDescent="0.35">
      <c r="A1797" t="s">
        <v>133</v>
      </c>
      <c r="B1797" t="s">
        <v>606</v>
      </c>
      <c r="C1797" t="s">
        <v>607</v>
      </c>
      <c r="D1797" t="s">
        <v>170</v>
      </c>
      <c r="E1797" t="s">
        <v>292</v>
      </c>
      <c r="F1797" s="517"/>
      <c r="G1797" s="517"/>
      <c r="H1797" s="517"/>
      <c r="I1797" s="517"/>
      <c r="J1797" s="517"/>
      <c r="K1797" s="517"/>
      <c r="L1797" s="517"/>
      <c r="M1797" s="517"/>
      <c r="N1797" s="517"/>
    </row>
    <row r="1798" spans="1:14" x14ac:dyDescent="0.35">
      <c r="A1798" t="s">
        <v>133</v>
      </c>
      <c r="B1798" t="s">
        <v>608</v>
      </c>
      <c r="C1798" t="s">
        <v>609</v>
      </c>
      <c r="D1798" t="s">
        <v>170</v>
      </c>
      <c r="E1798" t="s">
        <v>292</v>
      </c>
      <c r="F1798" s="517"/>
      <c r="G1798" s="517"/>
      <c r="H1798" s="517"/>
      <c r="I1798" s="517"/>
      <c r="J1798" s="517"/>
      <c r="K1798" s="517"/>
      <c r="L1798" s="517"/>
      <c r="M1798" s="517"/>
      <c r="N1798" s="517"/>
    </row>
    <row r="1799" spans="1:14" x14ac:dyDescent="0.35">
      <c r="A1799" t="s">
        <v>133</v>
      </c>
      <c r="B1799" t="s">
        <v>610</v>
      </c>
      <c r="C1799" t="s">
        <v>611</v>
      </c>
      <c r="D1799" t="s">
        <v>170</v>
      </c>
      <c r="E1799" t="s">
        <v>292</v>
      </c>
      <c r="F1799" s="517"/>
      <c r="G1799" s="517"/>
      <c r="H1799" s="517"/>
      <c r="I1799" s="517"/>
      <c r="J1799" s="517"/>
      <c r="K1799" s="517"/>
      <c r="L1799" s="517"/>
      <c r="M1799" s="517"/>
      <c r="N1799" s="517"/>
    </row>
    <row r="1800" spans="1:14" x14ac:dyDescent="0.35">
      <c r="A1800" t="s">
        <v>133</v>
      </c>
      <c r="B1800" t="s">
        <v>612</v>
      </c>
      <c r="C1800" t="s">
        <v>613</v>
      </c>
      <c r="D1800" t="s">
        <v>170</v>
      </c>
      <c r="E1800" t="s">
        <v>292</v>
      </c>
      <c r="F1800" s="613"/>
      <c r="G1800" s="613"/>
      <c r="H1800" s="613"/>
      <c r="I1800" s="613"/>
      <c r="J1800" s="613"/>
      <c r="K1800" s="613"/>
      <c r="L1800" s="613"/>
      <c r="M1800" s="613"/>
      <c r="N1800" s="613"/>
    </row>
    <row r="1801" spans="1:14" x14ac:dyDescent="0.35">
      <c r="A1801" t="s">
        <v>133</v>
      </c>
      <c r="B1801" t="s">
        <v>614</v>
      </c>
      <c r="C1801" t="s">
        <v>615</v>
      </c>
      <c r="D1801" t="s">
        <v>170</v>
      </c>
      <c r="E1801" t="s">
        <v>292</v>
      </c>
      <c r="F1801" s="613"/>
      <c r="G1801" s="613"/>
      <c r="H1801" s="613"/>
      <c r="I1801" s="613"/>
      <c r="J1801" s="613"/>
      <c r="K1801" s="613"/>
      <c r="L1801" s="613"/>
      <c r="M1801" s="613"/>
      <c r="N1801" s="613"/>
    </row>
    <row r="1802" spans="1:14" x14ac:dyDescent="0.35">
      <c r="A1802" t="s">
        <v>133</v>
      </c>
      <c r="B1802" t="s">
        <v>616</v>
      </c>
      <c r="C1802" t="s">
        <v>617</v>
      </c>
      <c r="D1802" t="s">
        <v>424</v>
      </c>
      <c r="E1802" t="s">
        <v>292</v>
      </c>
      <c r="F1802" s="613"/>
      <c r="G1802" s="613"/>
      <c r="H1802" s="613"/>
      <c r="I1802" s="613"/>
      <c r="J1802" s="613"/>
      <c r="K1802" s="613"/>
      <c r="L1802" s="613"/>
      <c r="M1802" s="613"/>
      <c r="N1802" s="613"/>
    </row>
    <row r="1803" spans="1:14" x14ac:dyDescent="0.35">
      <c r="A1803" t="s">
        <v>133</v>
      </c>
      <c r="B1803" t="s">
        <v>618</v>
      </c>
      <c r="C1803" t="s">
        <v>619</v>
      </c>
      <c r="D1803" t="s">
        <v>424</v>
      </c>
      <c r="E1803" t="s">
        <v>292</v>
      </c>
      <c r="F1803" s="613"/>
      <c r="G1803" s="613"/>
      <c r="H1803" s="613"/>
      <c r="I1803" s="613"/>
      <c r="J1803" s="613"/>
      <c r="K1803" s="613"/>
      <c r="L1803" s="613"/>
      <c r="M1803" s="613"/>
      <c r="N1803" s="613"/>
    </row>
    <row r="1804" spans="1:14" x14ac:dyDescent="0.35">
      <c r="A1804" t="s">
        <v>133</v>
      </c>
      <c r="B1804" t="s">
        <v>620</v>
      </c>
      <c r="C1804" t="s">
        <v>621</v>
      </c>
      <c r="D1804" t="s">
        <v>176</v>
      </c>
      <c r="E1804" t="s">
        <v>292</v>
      </c>
      <c r="F1804" s="612"/>
      <c r="G1804" s="612"/>
      <c r="H1804" s="612"/>
      <c r="I1804" s="612"/>
      <c r="J1804" s="612"/>
      <c r="K1804" s="612"/>
      <c r="L1804" s="612"/>
      <c r="M1804" s="612"/>
      <c r="N1804" s="612"/>
    </row>
    <row r="1805" spans="1:14" x14ac:dyDescent="0.35">
      <c r="A1805" t="s">
        <v>133</v>
      </c>
      <c r="B1805" t="s">
        <v>622</v>
      </c>
      <c r="C1805" t="s">
        <v>623</v>
      </c>
      <c r="D1805" t="s">
        <v>424</v>
      </c>
      <c r="E1805" t="s">
        <v>292</v>
      </c>
      <c r="F1805" s="613"/>
      <c r="G1805" s="613"/>
      <c r="H1805" s="613"/>
      <c r="I1805" s="613"/>
      <c r="J1805" s="613"/>
      <c r="K1805" s="613"/>
      <c r="L1805" s="613"/>
      <c r="M1805" s="613"/>
      <c r="N1805" s="613"/>
    </row>
    <row r="1806" spans="1:14" x14ac:dyDescent="0.35">
      <c r="A1806" t="s">
        <v>133</v>
      </c>
      <c r="B1806" t="s">
        <v>624</v>
      </c>
      <c r="C1806" t="s">
        <v>625</v>
      </c>
      <c r="D1806" t="s">
        <v>424</v>
      </c>
      <c r="E1806" t="s">
        <v>292</v>
      </c>
      <c r="F1806" s="612"/>
      <c r="G1806" s="612"/>
      <c r="H1806" s="612"/>
      <c r="I1806" s="612"/>
      <c r="J1806" s="612"/>
      <c r="K1806" s="612"/>
      <c r="L1806" s="612"/>
      <c r="M1806" s="612"/>
      <c r="N1806" s="612"/>
    </row>
    <row r="1807" spans="1:14" x14ac:dyDescent="0.35">
      <c r="A1807" t="s">
        <v>133</v>
      </c>
      <c r="B1807" t="s">
        <v>626</v>
      </c>
      <c r="C1807" t="s">
        <v>627</v>
      </c>
      <c r="D1807" t="s">
        <v>424</v>
      </c>
      <c r="E1807" t="s">
        <v>292</v>
      </c>
      <c r="F1807" s="613"/>
      <c r="G1807" s="613"/>
      <c r="H1807" s="613"/>
      <c r="I1807" s="613"/>
      <c r="J1807" s="613"/>
      <c r="K1807" s="613"/>
      <c r="L1807" s="613"/>
      <c r="M1807" s="613"/>
      <c r="N1807" s="613"/>
    </row>
    <row r="1808" spans="1:14" x14ac:dyDescent="0.35">
      <c r="A1808" t="s">
        <v>133</v>
      </c>
      <c r="B1808" t="s">
        <v>628</v>
      </c>
      <c r="C1808" t="s">
        <v>629</v>
      </c>
      <c r="D1808" t="s">
        <v>424</v>
      </c>
      <c r="E1808" t="s">
        <v>292</v>
      </c>
      <c r="F1808" s="612"/>
      <c r="G1808" s="612"/>
      <c r="H1808" s="612"/>
      <c r="I1808" s="612"/>
      <c r="J1808" s="612"/>
      <c r="K1808" s="612"/>
      <c r="L1808" s="612"/>
      <c r="M1808" s="612"/>
      <c r="N1808" s="612"/>
    </row>
    <row r="1809" spans="1:15" x14ac:dyDescent="0.35">
      <c r="A1809" t="s">
        <v>133</v>
      </c>
      <c r="B1809" t="s">
        <v>630</v>
      </c>
      <c r="C1809" t="s">
        <v>631</v>
      </c>
      <c r="D1809" t="s">
        <v>188</v>
      </c>
      <c r="E1809" t="s">
        <v>292</v>
      </c>
      <c r="F1809" s="612"/>
      <c r="G1809" s="612"/>
      <c r="H1809" s="612"/>
      <c r="I1809" s="612"/>
      <c r="J1809" s="612"/>
      <c r="K1809" s="612"/>
      <c r="L1809" s="612"/>
      <c r="M1809" s="612"/>
      <c r="N1809" s="612"/>
    </row>
    <row r="1810" spans="1:15" x14ac:dyDescent="0.35">
      <c r="A1810" t="s">
        <v>133</v>
      </c>
      <c r="B1810" t="s">
        <v>632</v>
      </c>
      <c r="C1810" t="s">
        <v>633</v>
      </c>
      <c r="D1810" t="s">
        <v>188</v>
      </c>
      <c r="E1810" t="s">
        <v>292</v>
      </c>
      <c r="F1810" s="612"/>
      <c r="G1810" s="612"/>
      <c r="H1810" s="612"/>
      <c r="I1810" s="612"/>
      <c r="J1810" s="612"/>
      <c r="K1810" s="612"/>
      <c r="L1810" s="612"/>
      <c r="M1810" s="612"/>
      <c r="N1810" s="612"/>
    </row>
    <row r="1811" spans="1:15" x14ac:dyDescent="0.35">
      <c r="A1811" t="s">
        <v>133</v>
      </c>
      <c r="B1811" t="s">
        <v>634</v>
      </c>
      <c r="C1811" t="s">
        <v>635</v>
      </c>
      <c r="D1811" t="s">
        <v>636</v>
      </c>
      <c r="E1811" t="s">
        <v>292</v>
      </c>
      <c r="F1811" s="612"/>
      <c r="G1811" s="612"/>
      <c r="H1811" s="612"/>
      <c r="I1811" s="612"/>
      <c r="J1811" s="612"/>
      <c r="K1811" s="612"/>
      <c r="L1811" s="612"/>
      <c r="M1811" s="612"/>
      <c r="N1811" s="612"/>
    </row>
    <row r="1812" spans="1:15" x14ac:dyDescent="0.35">
      <c r="A1812" t="s">
        <v>133</v>
      </c>
      <c r="B1812" t="s">
        <v>637</v>
      </c>
      <c r="C1812" t="s">
        <v>638</v>
      </c>
      <c r="D1812" t="s">
        <v>636</v>
      </c>
      <c r="E1812" t="s">
        <v>292</v>
      </c>
      <c r="F1812" s="613"/>
      <c r="G1812" s="613"/>
      <c r="H1812" s="613"/>
      <c r="I1812" s="613"/>
      <c r="J1812" s="613"/>
      <c r="K1812" s="613"/>
      <c r="L1812" s="613"/>
      <c r="M1812" s="613"/>
      <c r="N1812" s="613"/>
    </row>
    <row r="1813" spans="1:15" x14ac:dyDescent="0.35">
      <c r="A1813" t="s">
        <v>133</v>
      </c>
      <c r="B1813" t="s">
        <v>639</v>
      </c>
      <c r="C1813" t="s">
        <v>640</v>
      </c>
      <c r="D1813" t="s">
        <v>176</v>
      </c>
      <c r="E1813" t="s">
        <v>292</v>
      </c>
      <c r="F1813" s="613"/>
      <c r="G1813" s="613"/>
      <c r="H1813" s="613"/>
      <c r="I1813" s="613"/>
      <c r="J1813" s="613"/>
      <c r="K1813" s="613"/>
      <c r="L1813" s="613"/>
      <c r="M1813" s="613"/>
      <c r="N1813" s="613"/>
    </row>
    <row r="1814" spans="1:15" x14ac:dyDescent="0.35">
      <c r="A1814" t="s">
        <v>133</v>
      </c>
      <c r="B1814" t="s">
        <v>641</v>
      </c>
      <c r="C1814" t="s">
        <v>642</v>
      </c>
      <c r="D1814" t="s">
        <v>636</v>
      </c>
      <c r="E1814" t="s">
        <v>292</v>
      </c>
      <c r="F1814" s="519"/>
      <c r="G1814" s="519"/>
      <c r="H1814" s="519"/>
      <c r="I1814" s="519"/>
      <c r="J1814" s="519"/>
      <c r="K1814" s="519"/>
      <c r="L1814" s="519"/>
      <c r="M1814" s="519"/>
      <c r="N1814" s="519"/>
    </row>
    <row r="1815" spans="1:15" x14ac:dyDescent="0.35">
      <c r="A1815" t="s">
        <v>133</v>
      </c>
      <c r="B1815" t="s">
        <v>643</v>
      </c>
      <c r="C1815" t="s">
        <v>644</v>
      </c>
      <c r="D1815" t="s">
        <v>176</v>
      </c>
      <c r="E1815" t="s">
        <v>292</v>
      </c>
      <c r="F1815" s="519"/>
      <c r="G1815" s="519"/>
      <c r="H1815" s="519"/>
      <c r="I1815" s="519"/>
      <c r="J1815" s="519"/>
      <c r="K1815" s="519"/>
      <c r="L1815" s="519"/>
      <c r="M1815" s="519"/>
      <c r="N1815" s="519"/>
    </row>
    <row r="1816" spans="1:15" x14ac:dyDescent="0.35">
      <c r="A1816" t="s">
        <v>133</v>
      </c>
      <c r="B1816" t="s">
        <v>645</v>
      </c>
      <c r="C1816" t="s">
        <v>646</v>
      </c>
      <c r="D1816" t="s">
        <v>636</v>
      </c>
      <c r="E1816" t="s">
        <v>292</v>
      </c>
      <c r="F1816" s="518"/>
      <c r="G1816" s="518"/>
      <c r="H1816" s="518"/>
      <c r="I1816" s="518"/>
      <c r="J1816" s="518"/>
      <c r="K1816" s="518"/>
      <c r="L1816" s="518"/>
      <c r="M1816" s="518"/>
      <c r="N1816" s="518"/>
    </row>
    <row r="1817" spans="1:15" x14ac:dyDescent="0.35">
      <c r="A1817" t="s">
        <v>133</v>
      </c>
      <c r="B1817" t="s">
        <v>647</v>
      </c>
      <c r="C1817" t="s">
        <v>648</v>
      </c>
      <c r="D1817" t="s">
        <v>176</v>
      </c>
      <c r="E1817" t="s">
        <v>292</v>
      </c>
    </row>
    <row r="1818" spans="1:15" x14ac:dyDescent="0.35">
      <c r="A1818" t="s">
        <v>133</v>
      </c>
      <c r="B1818" t="s">
        <v>649</v>
      </c>
      <c r="C1818" t="s">
        <v>650</v>
      </c>
      <c r="D1818" t="s">
        <v>176</v>
      </c>
      <c r="E1818" t="s">
        <v>292</v>
      </c>
      <c r="F1818" s="519"/>
      <c r="G1818" s="519"/>
      <c r="H1818" s="519"/>
      <c r="I1818" s="519"/>
      <c r="J1818" s="519"/>
      <c r="K1818" s="519"/>
      <c r="L1818" s="519"/>
      <c r="M1818" s="519"/>
      <c r="N1818" s="519"/>
    </row>
    <row r="1819" spans="1:15" x14ac:dyDescent="0.35">
      <c r="A1819" t="s">
        <v>133</v>
      </c>
      <c r="B1819" t="s">
        <v>651</v>
      </c>
      <c r="C1819" t="s">
        <v>652</v>
      </c>
      <c r="D1819" t="s">
        <v>176</v>
      </c>
      <c r="E1819" t="s">
        <v>292</v>
      </c>
      <c r="F1819" s="519"/>
      <c r="G1819" s="519"/>
      <c r="H1819" s="519"/>
      <c r="I1819" s="519"/>
      <c r="J1819" s="519"/>
      <c r="K1819" s="519"/>
      <c r="L1819" s="519"/>
      <c r="M1819" s="519"/>
      <c r="N1819" s="519"/>
    </row>
    <row r="1820" spans="1:15" x14ac:dyDescent="0.35">
      <c r="A1820" t="s">
        <v>133</v>
      </c>
      <c r="B1820" t="s">
        <v>653</v>
      </c>
      <c r="C1820" t="s">
        <v>654</v>
      </c>
      <c r="D1820" t="s">
        <v>176</v>
      </c>
      <c r="E1820" t="s">
        <v>292</v>
      </c>
      <c r="F1820" s="518"/>
      <c r="G1820" s="518"/>
      <c r="H1820" s="518"/>
      <c r="I1820" s="518"/>
      <c r="J1820" s="518"/>
      <c r="K1820" s="518"/>
      <c r="L1820" s="518"/>
      <c r="M1820" s="518"/>
      <c r="O1820" s="425"/>
    </row>
    <row r="1821" spans="1:15" x14ac:dyDescent="0.35">
      <c r="A1821" t="s">
        <v>133</v>
      </c>
      <c r="B1821" t="s">
        <v>655</v>
      </c>
      <c r="C1821" t="s">
        <v>656</v>
      </c>
      <c r="D1821" t="s">
        <v>189</v>
      </c>
      <c r="E1821" t="s">
        <v>292</v>
      </c>
    </row>
    <row r="1822" spans="1:15" x14ac:dyDescent="0.35">
      <c r="A1822" t="s">
        <v>133</v>
      </c>
      <c r="B1822" t="s">
        <v>657</v>
      </c>
      <c r="C1822" t="s">
        <v>658</v>
      </c>
      <c r="D1822" t="s">
        <v>170</v>
      </c>
      <c r="E1822" t="s">
        <v>292</v>
      </c>
      <c r="F1822" s="519"/>
      <c r="G1822" s="519"/>
      <c r="H1822" s="519"/>
      <c r="I1822" s="519"/>
      <c r="J1822" s="519"/>
      <c r="K1822" s="519"/>
      <c r="L1822" s="519"/>
      <c r="M1822" s="519"/>
      <c r="O1822" s="425"/>
    </row>
    <row r="1823" spans="1:15" x14ac:dyDescent="0.35">
      <c r="A1823" t="s">
        <v>133</v>
      </c>
      <c r="B1823" t="s">
        <v>659</v>
      </c>
      <c r="C1823" t="s">
        <v>660</v>
      </c>
      <c r="D1823" t="s">
        <v>170</v>
      </c>
      <c r="E1823" t="s">
        <v>292</v>
      </c>
      <c r="F1823" s="519"/>
      <c r="G1823" s="519"/>
      <c r="H1823" s="519"/>
      <c r="I1823" s="519"/>
      <c r="J1823" s="519"/>
      <c r="K1823" s="519"/>
      <c r="L1823" s="519"/>
      <c r="M1823" s="519"/>
      <c r="N1823" s="519"/>
    </row>
    <row r="1824" spans="1:15" x14ac:dyDescent="0.35">
      <c r="A1824" t="s">
        <v>663</v>
      </c>
      <c r="B1824" t="s">
        <v>290</v>
      </c>
      <c r="C1824" t="s">
        <v>291</v>
      </c>
      <c r="D1824" t="s">
        <v>170</v>
      </c>
      <c r="E1824" t="s">
        <v>292</v>
      </c>
      <c r="F1824" s="517"/>
      <c r="G1824" s="517"/>
      <c r="H1824" s="517"/>
      <c r="I1824" s="517"/>
      <c r="J1824" s="517"/>
      <c r="K1824" s="517"/>
      <c r="L1824" s="517"/>
      <c r="M1824" s="517"/>
      <c r="N1824" s="517"/>
    </row>
    <row r="1825" spans="1:16" x14ac:dyDescent="0.35">
      <c r="A1825" t="s">
        <v>663</v>
      </c>
      <c r="B1825" t="s">
        <v>293</v>
      </c>
      <c r="C1825" t="s">
        <v>294</v>
      </c>
      <c r="D1825" t="s">
        <v>172</v>
      </c>
      <c r="E1825" t="s">
        <v>292</v>
      </c>
    </row>
    <row r="1826" spans="1:16" x14ac:dyDescent="0.35">
      <c r="A1826" t="s">
        <v>663</v>
      </c>
      <c r="B1826" t="s">
        <v>295</v>
      </c>
      <c r="C1826" t="s">
        <v>296</v>
      </c>
      <c r="D1826" t="s">
        <v>188</v>
      </c>
      <c r="E1826" t="s">
        <v>292</v>
      </c>
      <c r="F1826" s="519"/>
      <c r="G1826" s="519"/>
      <c r="H1826" s="519"/>
      <c r="I1826" s="519"/>
      <c r="J1826" s="519"/>
      <c r="K1826" s="519"/>
      <c r="L1826" s="519"/>
      <c r="M1826" s="519"/>
      <c r="N1826" s="519"/>
    </row>
    <row r="1827" spans="1:16" x14ac:dyDescent="0.35">
      <c r="A1827" t="s">
        <v>663</v>
      </c>
      <c r="B1827" t="s">
        <v>297</v>
      </c>
      <c r="C1827" t="s">
        <v>298</v>
      </c>
      <c r="D1827" t="s">
        <v>205</v>
      </c>
      <c r="E1827" t="s">
        <v>292</v>
      </c>
      <c r="F1827" s="519"/>
      <c r="G1827" s="519"/>
      <c r="H1827" s="519"/>
      <c r="I1827" s="519"/>
      <c r="J1827" s="519"/>
      <c r="K1827" s="519"/>
      <c r="L1827" s="519"/>
      <c r="M1827" s="519"/>
      <c r="N1827" s="519"/>
    </row>
    <row r="1828" spans="1:16" x14ac:dyDescent="0.35">
      <c r="A1828" t="s">
        <v>663</v>
      </c>
      <c r="B1828" t="s">
        <v>300</v>
      </c>
      <c r="C1828" t="s">
        <v>301</v>
      </c>
      <c r="D1828" t="s">
        <v>170</v>
      </c>
      <c r="E1828" t="s">
        <v>292</v>
      </c>
      <c r="F1828" s="517"/>
      <c r="G1828" s="517"/>
      <c r="H1828" s="517"/>
      <c r="I1828" s="517"/>
      <c r="J1828" s="517"/>
      <c r="K1828" s="517"/>
      <c r="L1828" s="517"/>
      <c r="M1828" s="517"/>
      <c r="N1828" s="517"/>
    </row>
    <row r="1829" spans="1:16" x14ac:dyDescent="0.35">
      <c r="A1829" t="s">
        <v>663</v>
      </c>
      <c r="B1829" t="s">
        <v>302</v>
      </c>
      <c r="C1829" t="s">
        <v>303</v>
      </c>
      <c r="D1829" t="s">
        <v>170</v>
      </c>
      <c r="E1829" t="s">
        <v>292</v>
      </c>
    </row>
    <row r="1830" spans="1:16" x14ac:dyDescent="0.35">
      <c r="A1830" t="s">
        <v>663</v>
      </c>
      <c r="B1830" t="s">
        <v>304</v>
      </c>
      <c r="C1830" t="s">
        <v>305</v>
      </c>
      <c r="D1830" t="s">
        <v>186</v>
      </c>
      <c r="E1830" t="s">
        <v>292</v>
      </c>
      <c r="F1830" s="519"/>
      <c r="G1830" s="519"/>
      <c r="H1830" s="519"/>
      <c r="I1830" s="518">
        <v>3.3047562332775039E-3</v>
      </c>
      <c r="J1830" s="518"/>
      <c r="K1830" s="518"/>
      <c r="L1830" s="518"/>
      <c r="M1830" s="518"/>
      <c r="O1830" s="678" t="s">
        <v>690</v>
      </c>
      <c r="P1830" t="s">
        <v>670</v>
      </c>
    </row>
    <row r="1831" spans="1:16" x14ac:dyDescent="0.35">
      <c r="A1831" t="s">
        <v>663</v>
      </c>
      <c r="B1831" t="s">
        <v>306</v>
      </c>
      <c r="C1831" t="s">
        <v>307</v>
      </c>
      <c r="D1831" t="s">
        <v>205</v>
      </c>
      <c r="E1831" t="s">
        <v>292</v>
      </c>
      <c r="F1831" s="519"/>
      <c r="G1831" s="519"/>
      <c r="H1831" s="519"/>
    </row>
    <row r="1832" spans="1:16" x14ac:dyDescent="0.35">
      <c r="A1832" t="s">
        <v>663</v>
      </c>
      <c r="B1832" t="s">
        <v>309</v>
      </c>
      <c r="C1832" t="s">
        <v>310</v>
      </c>
      <c r="D1832" t="s">
        <v>170</v>
      </c>
      <c r="E1832" t="s">
        <v>292</v>
      </c>
      <c r="F1832" s="517"/>
      <c r="G1832" s="517"/>
      <c r="H1832" s="517"/>
      <c r="I1832" s="519">
        <v>1.6220000000000001</v>
      </c>
      <c r="J1832" s="519"/>
      <c r="K1832" s="519"/>
      <c r="L1832" s="519"/>
      <c r="M1832" s="519"/>
      <c r="O1832" s="678" t="s">
        <v>690</v>
      </c>
      <c r="P1832" t="s">
        <v>670</v>
      </c>
    </row>
    <row r="1833" spans="1:16" x14ac:dyDescent="0.35">
      <c r="A1833" t="s">
        <v>663</v>
      </c>
      <c r="B1833" t="s">
        <v>311</v>
      </c>
      <c r="C1833" t="s">
        <v>312</v>
      </c>
      <c r="D1833" t="s">
        <v>170</v>
      </c>
      <c r="E1833" t="s">
        <v>292</v>
      </c>
    </row>
    <row r="1834" spans="1:16" x14ac:dyDescent="0.35">
      <c r="A1834" t="s">
        <v>663</v>
      </c>
      <c r="B1834" t="s">
        <v>313</v>
      </c>
      <c r="C1834" t="s">
        <v>314</v>
      </c>
      <c r="D1834" t="s">
        <v>189</v>
      </c>
      <c r="E1834" t="s">
        <v>292</v>
      </c>
      <c r="F1834" s="519"/>
      <c r="G1834" s="519"/>
      <c r="H1834" s="519"/>
      <c r="I1834" s="519"/>
      <c r="J1834" s="519"/>
      <c r="K1834" s="519"/>
      <c r="L1834" s="519"/>
      <c r="M1834" s="519"/>
      <c r="N1834" s="519"/>
    </row>
    <row r="1835" spans="1:16" x14ac:dyDescent="0.35">
      <c r="A1835" t="s">
        <v>663</v>
      </c>
      <c r="B1835" t="s">
        <v>315</v>
      </c>
      <c r="C1835" t="s">
        <v>316</v>
      </c>
      <c r="D1835" t="s">
        <v>205</v>
      </c>
      <c r="E1835" t="s">
        <v>292</v>
      </c>
      <c r="F1835" s="519"/>
      <c r="G1835" s="519"/>
      <c r="H1835" s="519"/>
      <c r="I1835" s="519"/>
      <c r="J1835" s="519"/>
      <c r="K1835" s="519"/>
      <c r="L1835" s="519"/>
      <c r="M1835" s="519"/>
      <c r="N1835" s="519"/>
    </row>
    <row r="1836" spans="1:16" x14ac:dyDescent="0.35">
      <c r="A1836" t="s">
        <v>663</v>
      </c>
      <c r="B1836" t="s">
        <v>317</v>
      </c>
      <c r="C1836" t="s">
        <v>318</v>
      </c>
      <c r="D1836" t="s">
        <v>170</v>
      </c>
      <c r="E1836" t="s">
        <v>292</v>
      </c>
      <c r="F1836" s="518"/>
      <c r="G1836" s="518"/>
      <c r="H1836" s="518"/>
      <c r="I1836" s="518"/>
      <c r="J1836" s="518"/>
      <c r="K1836" s="518"/>
      <c r="L1836" s="518"/>
      <c r="M1836" s="518"/>
      <c r="N1836" s="518"/>
    </row>
    <row r="1837" spans="1:16" x14ac:dyDescent="0.35">
      <c r="A1837" t="s">
        <v>663</v>
      </c>
      <c r="B1837" t="s">
        <v>319</v>
      </c>
      <c r="C1837" t="s">
        <v>320</v>
      </c>
      <c r="D1837" t="s">
        <v>170</v>
      </c>
      <c r="E1837" t="s">
        <v>292</v>
      </c>
    </row>
    <row r="1838" spans="1:16" x14ac:dyDescent="0.35">
      <c r="A1838" t="s">
        <v>663</v>
      </c>
      <c r="B1838" t="s">
        <v>321</v>
      </c>
      <c r="C1838" t="s">
        <v>322</v>
      </c>
      <c r="D1838" t="s">
        <v>189</v>
      </c>
      <c r="E1838" t="s">
        <v>292</v>
      </c>
      <c r="F1838" s="519"/>
      <c r="G1838" s="519"/>
      <c r="H1838" s="519"/>
      <c r="I1838" s="519"/>
      <c r="J1838" s="519"/>
      <c r="K1838" s="519"/>
      <c r="L1838" s="519"/>
      <c r="M1838" s="519"/>
      <c r="N1838" s="519"/>
    </row>
    <row r="1839" spans="1:16" x14ac:dyDescent="0.35">
      <c r="A1839" t="s">
        <v>663</v>
      </c>
      <c r="B1839" t="s">
        <v>323</v>
      </c>
      <c r="C1839" t="s">
        <v>324</v>
      </c>
      <c r="D1839" t="s">
        <v>205</v>
      </c>
      <c r="E1839" t="s">
        <v>292</v>
      </c>
      <c r="F1839" s="519"/>
      <c r="G1839" s="519"/>
      <c r="H1839" s="519"/>
      <c r="I1839" s="519"/>
      <c r="J1839" s="519"/>
      <c r="K1839" s="519"/>
      <c r="L1839" s="519"/>
      <c r="M1839" s="519"/>
      <c r="N1839" s="519"/>
    </row>
    <row r="1840" spans="1:16" x14ac:dyDescent="0.35">
      <c r="A1840" t="s">
        <v>663</v>
      </c>
      <c r="B1840" t="s">
        <v>325</v>
      </c>
      <c r="C1840" t="s">
        <v>326</v>
      </c>
      <c r="D1840" t="s">
        <v>170</v>
      </c>
      <c r="E1840" t="s">
        <v>292</v>
      </c>
      <c r="F1840" s="517"/>
      <c r="G1840" s="517"/>
      <c r="H1840" s="517"/>
      <c r="I1840" s="517"/>
      <c r="J1840" s="517"/>
      <c r="K1840" s="517"/>
      <c r="L1840" s="517"/>
      <c r="M1840" s="517"/>
      <c r="N1840" s="517"/>
    </row>
    <row r="1841" spans="1:16" x14ac:dyDescent="0.35">
      <c r="A1841" t="s">
        <v>663</v>
      </c>
      <c r="B1841" t="s">
        <v>327</v>
      </c>
      <c r="C1841" t="s">
        <v>328</v>
      </c>
      <c r="D1841" t="s">
        <v>170</v>
      </c>
      <c r="E1841" t="s">
        <v>292</v>
      </c>
      <c r="F1841" s="517"/>
      <c r="G1841" s="517"/>
      <c r="H1841" s="517"/>
      <c r="I1841" s="517"/>
      <c r="J1841" s="517"/>
      <c r="K1841" s="517"/>
      <c r="L1841" s="517"/>
      <c r="M1841" s="517"/>
      <c r="N1841" s="517"/>
    </row>
    <row r="1842" spans="1:16" x14ac:dyDescent="0.35">
      <c r="A1842" t="s">
        <v>663</v>
      </c>
      <c r="B1842" t="s">
        <v>329</v>
      </c>
      <c r="C1842" t="s">
        <v>330</v>
      </c>
      <c r="D1842" t="s">
        <v>188</v>
      </c>
      <c r="E1842" t="s">
        <v>292</v>
      </c>
      <c r="F1842" s="518"/>
      <c r="G1842" s="518"/>
      <c r="H1842" s="518"/>
      <c r="I1842" s="518">
        <v>106.63324112629714</v>
      </c>
      <c r="J1842" s="518"/>
      <c r="K1842" s="518"/>
      <c r="L1842" s="518"/>
      <c r="M1842" s="518"/>
      <c r="N1842" s="518"/>
      <c r="O1842" s="678" t="s">
        <v>690</v>
      </c>
      <c r="P1842" t="s">
        <v>670</v>
      </c>
    </row>
    <row r="1843" spans="1:16" x14ac:dyDescent="0.35">
      <c r="A1843" t="s">
        <v>663</v>
      </c>
      <c r="B1843" t="s">
        <v>331</v>
      </c>
      <c r="C1843" t="s">
        <v>332</v>
      </c>
      <c r="D1843" t="s">
        <v>205</v>
      </c>
      <c r="E1843" t="s">
        <v>292</v>
      </c>
    </row>
    <row r="1844" spans="1:16" x14ac:dyDescent="0.35">
      <c r="A1844" t="s">
        <v>663</v>
      </c>
      <c r="B1844" t="s">
        <v>333</v>
      </c>
      <c r="C1844" t="s">
        <v>334</v>
      </c>
      <c r="D1844" t="s">
        <v>170</v>
      </c>
      <c r="E1844" t="s">
        <v>292</v>
      </c>
      <c r="F1844" s="519"/>
      <c r="G1844" s="519"/>
      <c r="H1844" s="519"/>
      <c r="I1844" s="519">
        <v>1.7556000000000016</v>
      </c>
      <c r="J1844" s="519"/>
      <c r="K1844" s="519"/>
      <c r="L1844" s="519"/>
      <c r="M1844" s="519"/>
      <c r="N1844" s="519"/>
      <c r="O1844" s="678" t="s">
        <v>690</v>
      </c>
      <c r="P1844" t="s">
        <v>670</v>
      </c>
    </row>
    <row r="1845" spans="1:16" x14ac:dyDescent="0.35">
      <c r="A1845" t="s">
        <v>663</v>
      </c>
      <c r="B1845" t="s">
        <v>335</v>
      </c>
      <c r="C1845" t="s">
        <v>336</v>
      </c>
      <c r="D1845" t="s">
        <v>170</v>
      </c>
      <c r="E1845" t="s">
        <v>292</v>
      </c>
      <c r="F1845" s="519"/>
      <c r="G1845" s="519"/>
      <c r="H1845" s="519"/>
      <c r="I1845" s="519"/>
      <c r="J1845" s="519"/>
      <c r="K1845" s="519"/>
      <c r="L1845" s="519"/>
      <c r="M1845" s="519"/>
      <c r="N1845" s="519"/>
    </row>
    <row r="1846" spans="1:16" x14ac:dyDescent="0.35">
      <c r="A1846" t="s">
        <v>663</v>
      </c>
      <c r="B1846" t="s">
        <v>337</v>
      </c>
      <c r="C1846" t="s">
        <v>338</v>
      </c>
      <c r="D1846" t="s">
        <v>189</v>
      </c>
      <c r="E1846" t="s">
        <v>292</v>
      </c>
      <c r="F1846" s="518"/>
      <c r="G1846" s="518"/>
      <c r="H1846" s="518"/>
      <c r="I1846" s="518"/>
      <c r="J1846" s="518"/>
      <c r="K1846" s="518"/>
      <c r="L1846" s="518"/>
      <c r="M1846" s="518"/>
      <c r="N1846" s="518"/>
    </row>
    <row r="1847" spans="1:16" x14ac:dyDescent="0.35">
      <c r="A1847" t="s">
        <v>663</v>
      </c>
      <c r="B1847" t="s">
        <v>339</v>
      </c>
      <c r="C1847" t="s">
        <v>340</v>
      </c>
      <c r="D1847" t="s">
        <v>205</v>
      </c>
      <c r="E1847" t="s">
        <v>292</v>
      </c>
    </row>
    <row r="1848" spans="1:16" x14ac:dyDescent="0.35">
      <c r="A1848" t="s">
        <v>663</v>
      </c>
      <c r="B1848" t="s">
        <v>341</v>
      </c>
      <c r="C1848" t="s">
        <v>342</v>
      </c>
      <c r="D1848" t="s">
        <v>170</v>
      </c>
      <c r="E1848" t="s">
        <v>292</v>
      </c>
      <c r="F1848" s="519"/>
      <c r="G1848" s="519"/>
      <c r="H1848" s="519"/>
      <c r="I1848" s="519"/>
      <c r="J1848" s="519"/>
      <c r="K1848" s="519"/>
      <c r="L1848" s="519"/>
      <c r="M1848" s="519"/>
      <c r="N1848" s="519"/>
    </row>
    <row r="1849" spans="1:16" x14ac:dyDescent="0.35">
      <c r="A1849" t="s">
        <v>663</v>
      </c>
      <c r="B1849" t="s">
        <v>343</v>
      </c>
      <c r="C1849" t="s">
        <v>344</v>
      </c>
      <c r="D1849" t="s">
        <v>170</v>
      </c>
      <c r="E1849" t="s">
        <v>292</v>
      </c>
      <c r="F1849" s="519"/>
      <c r="G1849" s="519"/>
      <c r="H1849" s="519"/>
      <c r="I1849" s="519"/>
      <c r="J1849" s="519"/>
      <c r="K1849" s="519"/>
      <c r="L1849" s="519"/>
      <c r="M1849" s="519"/>
      <c r="N1849" s="519"/>
    </row>
    <row r="1850" spans="1:16" x14ac:dyDescent="0.35">
      <c r="A1850" t="s">
        <v>663</v>
      </c>
      <c r="B1850" t="s">
        <v>345</v>
      </c>
      <c r="C1850" t="s">
        <v>346</v>
      </c>
      <c r="D1850" t="s">
        <v>188</v>
      </c>
      <c r="E1850" t="s">
        <v>292</v>
      </c>
      <c r="F1850" s="518"/>
      <c r="G1850" s="518"/>
      <c r="H1850" s="518"/>
      <c r="I1850" s="518"/>
      <c r="J1850" s="518"/>
      <c r="K1850" s="518"/>
      <c r="L1850" s="518"/>
      <c r="M1850" s="518"/>
      <c r="N1850" s="518"/>
    </row>
    <row r="1851" spans="1:16" x14ac:dyDescent="0.35">
      <c r="A1851" t="s">
        <v>663</v>
      </c>
      <c r="B1851" t="s">
        <v>347</v>
      </c>
      <c r="C1851" t="s">
        <v>348</v>
      </c>
      <c r="D1851" t="s">
        <v>188</v>
      </c>
      <c r="E1851" t="s">
        <v>292</v>
      </c>
    </row>
    <row r="1852" spans="1:16" x14ac:dyDescent="0.35">
      <c r="A1852" t="s">
        <v>663</v>
      </c>
      <c r="B1852" t="s">
        <v>349</v>
      </c>
      <c r="C1852" t="s">
        <v>350</v>
      </c>
      <c r="D1852" t="s">
        <v>188</v>
      </c>
      <c r="E1852" t="s">
        <v>292</v>
      </c>
      <c r="F1852" s="519"/>
      <c r="G1852" s="519"/>
      <c r="H1852" s="519"/>
      <c r="I1852" s="519"/>
      <c r="J1852" s="519"/>
      <c r="K1852" s="519"/>
      <c r="L1852" s="519"/>
      <c r="M1852" s="519"/>
      <c r="N1852" s="519"/>
    </row>
    <row r="1853" spans="1:16" x14ac:dyDescent="0.35">
      <c r="A1853" t="s">
        <v>663</v>
      </c>
      <c r="B1853" t="s">
        <v>351</v>
      </c>
      <c r="C1853" t="s">
        <v>352</v>
      </c>
      <c r="D1853" t="s">
        <v>205</v>
      </c>
      <c r="E1853" t="s">
        <v>292</v>
      </c>
      <c r="F1853" s="519"/>
      <c r="G1853" s="519"/>
      <c r="H1853" s="519"/>
      <c r="I1853" s="519"/>
      <c r="J1853" s="519"/>
      <c r="K1853" s="519"/>
      <c r="L1853" s="519"/>
      <c r="M1853" s="519"/>
      <c r="N1853" s="519"/>
    </row>
    <row r="1854" spans="1:16" x14ac:dyDescent="0.35">
      <c r="A1854" t="s">
        <v>663</v>
      </c>
      <c r="B1854" t="s">
        <v>353</v>
      </c>
      <c r="C1854" t="s">
        <v>354</v>
      </c>
      <c r="D1854" t="s">
        <v>170</v>
      </c>
      <c r="E1854" t="s">
        <v>292</v>
      </c>
      <c r="F1854" s="518"/>
      <c r="G1854" s="518"/>
      <c r="H1854" s="518"/>
      <c r="I1854" s="518"/>
      <c r="J1854" s="518"/>
      <c r="K1854" s="518"/>
      <c r="L1854" s="518"/>
      <c r="M1854" s="518"/>
      <c r="N1854" s="518"/>
    </row>
    <row r="1855" spans="1:16" x14ac:dyDescent="0.35">
      <c r="A1855" t="s">
        <v>663</v>
      </c>
      <c r="B1855" t="s">
        <v>355</v>
      </c>
      <c r="C1855" t="s">
        <v>356</v>
      </c>
      <c r="D1855" t="s">
        <v>170</v>
      </c>
      <c r="E1855" t="s">
        <v>292</v>
      </c>
    </row>
    <row r="1856" spans="1:16" x14ac:dyDescent="0.35">
      <c r="A1856" t="s">
        <v>663</v>
      </c>
      <c r="B1856" t="s">
        <v>357</v>
      </c>
      <c r="C1856" t="s">
        <v>358</v>
      </c>
      <c r="D1856" t="s">
        <v>188</v>
      </c>
      <c r="E1856" t="s">
        <v>292</v>
      </c>
      <c r="F1856" s="519"/>
      <c r="G1856" s="519"/>
      <c r="H1856" s="519"/>
      <c r="I1856" s="519"/>
      <c r="J1856" s="519"/>
      <c r="K1856" s="519"/>
      <c r="L1856" s="519"/>
      <c r="M1856" s="519"/>
      <c r="N1856" s="519"/>
    </row>
    <row r="1857" spans="1:14" x14ac:dyDescent="0.35">
      <c r="A1857" t="s">
        <v>663</v>
      </c>
      <c r="B1857" t="s">
        <v>359</v>
      </c>
      <c r="C1857" t="s">
        <v>360</v>
      </c>
      <c r="D1857" t="s">
        <v>205</v>
      </c>
      <c r="E1857" t="s">
        <v>292</v>
      </c>
      <c r="F1857" s="519"/>
      <c r="G1857" s="519"/>
      <c r="H1857" s="519"/>
      <c r="I1857" s="519"/>
      <c r="J1857" s="519"/>
      <c r="K1857" s="519"/>
      <c r="L1857" s="519"/>
      <c r="M1857" s="519"/>
      <c r="N1857" s="519"/>
    </row>
    <row r="1858" spans="1:14" x14ac:dyDescent="0.35">
      <c r="A1858" t="s">
        <v>663</v>
      </c>
      <c r="B1858" t="s">
        <v>361</v>
      </c>
      <c r="C1858" t="s">
        <v>362</v>
      </c>
      <c r="D1858" t="s">
        <v>170</v>
      </c>
      <c r="E1858" t="s">
        <v>292</v>
      </c>
      <c r="F1858" s="517"/>
      <c r="G1858" s="517"/>
      <c r="H1858" s="517"/>
      <c r="I1858" s="517"/>
      <c r="J1858" s="517"/>
      <c r="K1858" s="517"/>
      <c r="L1858" s="517"/>
      <c r="M1858" s="517"/>
      <c r="N1858" s="517"/>
    </row>
    <row r="1859" spans="1:14" x14ac:dyDescent="0.35">
      <c r="A1859" t="s">
        <v>663</v>
      </c>
      <c r="B1859" t="s">
        <v>363</v>
      </c>
      <c r="C1859" t="s">
        <v>364</v>
      </c>
      <c r="D1859" t="s">
        <v>170</v>
      </c>
      <c r="E1859" t="s">
        <v>292</v>
      </c>
      <c r="F1859" s="518"/>
      <c r="G1859" s="518"/>
      <c r="H1859" s="518"/>
      <c r="I1859" s="518"/>
      <c r="J1859" s="518"/>
      <c r="K1859" s="518"/>
      <c r="L1859" s="518"/>
      <c r="M1859" s="518"/>
      <c r="N1859" s="518"/>
    </row>
    <row r="1860" spans="1:14" x14ac:dyDescent="0.35">
      <c r="A1860" t="s">
        <v>663</v>
      </c>
      <c r="B1860" t="s">
        <v>365</v>
      </c>
      <c r="C1860" t="s">
        <v>366</v>
      </c>
      <c r="D1860" t="s">
        <v>188</v>
      </c>
      <c r="E1860" t="s">
        <v>292</v>
      </c>
      <c r="F1860" s="517"/>
      <c r="G1860" s="517"/>
      <c r="H1860" s="517"/>
      <c r="I1860" s="517"/>
      <c r="J1860" s="517"/>
      <c r="K1860" s="517"/>
      <c r="L1860" s="517"/>
      <c r="M1860" s="517"/>
      <c r="N1860" s="517"/>
    </row>
    <row r="1861" spans="1:14" x14ac:dyDescent="0.35">
      <c r="A1861" t="s">
        <v>663</v>
      </c>
      <c r="B1861" t="s">
        <v>367</v>
      </c>
      <c r="C1861" t="s">
        <v>368</v>
      </c>
      <c r="D1861" t="s">
        <v>205</v>
      </c>
      <c r="E1861" t="s">
        <v>292</v>
      </c>
    </row>
    <row r="1862" spans="1:14" x14ac:dyDescent="0.35">
      <c r="A1862" t="s">
        <v>663</v>
      </c>
      <c r="B1862" t="s">
        <v>369</v>
      </c>
      <c r="C1862" t="s">
        <v>370</v>
      </c>
      <c r="D1862" t="s">
        <v>170</v>
      </c>
      <c r="E1862" t="s">
        <v>292</v>
      </c>
      <c r="F1862" s="612"/>
      <c r="G1862" s="612"/>
      <c r="H1862" s="612"/>
      <c r="I1862" s="612"/>
      <c r="J1862" s="612"/>
      <c r="K1862" s="612"/>
      <c r="L1862" s="612"/>
      <c r="M1862" s="612"/>
      <c r="N1862" s="612"/>
    </row>
    <row r="1863" spans="1:14" x14ac:dyDescent="0.35">
      <c r="A1863" t="s">
        <v>663</v>
      </c>
      <c r="B1863" t="s">
        <v>371</v>
      </c>
      <c r="C1863" t="s">
        <v>372</v>
      </c>
      <c r="D1863" t="s">
        <v>170</v>
      </c>
      <c r="E1863" t="s">
        <v>292</v>
      </c>
    </row>
    <row r="1864" spans="1:14" x14ac:dyDescent="0.35">
      <c r="A1864" t="s">
        <v>663</v>
      </c>
      <c r="B1864" t="s">
        <v>373</v>
      </c>
      <c r="C1864" t="s">
        <v>374</v>
      </c>
      <c r="D1864" t="s">
        <v>188</v>
      </c>
      <c r="E1864" t="s">
        <v>292</v>
      </c>
      <c r="F1864" s="517"/>
      <c r="G1864" s="517"/>
      <c r="H1864" s="517"/>
      <c r="I1864" s="517"/>
      <c r="J1864" s="517"/>
      <c r="K1864" s="517"/>
      <c r="L1864" s="517"/>
      <c r="M1864" s="517"/>
      <c r="N1864" s="517"/>
    </row>
    <row r="1865" spans="1:14" x14ac:dyDescent="0.35">
      <c r="A1865" t="s">
        <v>663</v>
      </c>
      <c r="B1865" t="s">
        <v>375</v>
      </c>
      <c r="C1865" t="s">
        <v>376</v>
      </c>
      <c r="D1865" t="s">
        <v>205</v>
      </c>
      <c r="E1865" t="s">
        <v>292</v>
      </c>
    </row>
    <row r="1866" spans="1:14" x14ac:dyDescent="0.35">
      <c r="A1866" t="s">
        <v>663</v>
      </c>
      <c r="B1866" t="s">
        <v>377</v>
      </c>
      <c r="C1866" t="s">
        <v>378</v>
      </c>
      <c r="D1866" t="s">
        <v>170</v>
      </c>
      <c r="E1866" t="s">
        <v>292</v>
      </c>
      <c r="F1866" s="517"/>
      <c r="G1866" s="517"/>
      <c r="H1866" s="517"/>
      <c r="I1866" s="517"/>
      <c r="J1866" s="517"/>
      <c r="K1866" s="517"/>
      <c r="L1866" s="517"/>
      <c r="M1866" s="517"/>
      <c r="N1866" s="517"/>
    </row>
    <row r="1867" spans="1:14" x14ac:dyDescent="0.35">
      <c r="A1867" t="s">
        <v>663</v>
      </c>
      <c r="B1867" t="s">
        <v>379</v>
      </c>
      <c r="C1867" t="s">
        <v>380</v>
      </c>
      <c r="D1867" t="s">
        <v>170</v>
      </c>
      <c r="E1867" t="s">
        <v>292</v>
      </c>
    </row>
    <row r="1868" spans="1:14" x14ac:dyDescent="0.35">
      <c r="A1868" t="s">
        <v>663</v>
      </c>
      <c r="B1868" t="s">
        <v>381</v>
      </c>
      <c r="C1868" t="s">
        <v>382</v>
      </c>
      <c r="D1868" t="s">
        <v>188</v>
      </c>
      <c r="E1868" t="s">
        <v>292</v>
      </c>
      <c r="F1868" s="518"/>
      <c r="G1868" s="518"/>
      <c r="H1868" s="518"/>
      <c r="I1868" s="518"/>
      <c r="J1868" s="518"/>
      <c r="K1868" s="518"/>
      <c r="L1868" s="518"/>
      <c r="M1868" s="518"/>
      <c r="N1868" s="518"/>
    </row>
    <row r="1869" spans="1:14" x14ac:dyDescent="0.35">
      <c r="A1869" t="s">
        <v>663</v>
      </c>
      <c r="B1869" t="s">
        <v>383</v>
      </c>
      <c r="C1869" t="s">
        <v>384</v>
      </c>
      <c r="D1869" t="s">
        <v>385</v>
      </c>
      <c r="E1869" t="s">
        <v>292</v>
      </c>
    </row>
    <row r="1870" spans="1:14" x14ac:dyDescent="0.35">
      <c r="A1870" t="s">
        <v>663</v>
      </c>
      <c r="B1870" t="s">
        <v>386</v>
      </c>
      <c r="C1870" t="s">
        <v>387</v>
      </c>
      <c r="D1870" t="s">
        <v>189</v>
      </c>
      <c r="E1870" t="s">
        <v>292</v>
      </c>
      <c r="F1870" s="517"/>
      <c r="G1870" s="517"/>
      <c r="H1870" s="517"/>
      <c r="I1870" s="517"/>
      <c r="J1870" s="517"/>
      <c r="K1870" s="517"/>
      <c r="L1870" s="517"/>
      <c r="M1870" s="517"/>
      <c r="N1870" s="517"/>
    </row>
    <row r="1871" spans="1:14" x14ac:dyDescent="0.35">
      <c r="A1871" t="s">
        <v>663</v>
      </c>
      <c r="B1871" t="s">
        <v>388</v>
      </c>
      <c r="C1871" t="s">
        <v>389</v>
      </c>
      <c r="D1871" t="s">
        <v>205</v>
      </c>
      <c r="E1871" t="s">
        <v>292</v>
      </c>
      <c r="F1871" s="518"/>
      <c r="G1871" s="518"/>
      <c r="H1871" s="518"/>
      <c r="I1871" s="518"/>
      <c r="J1871" s="518"/>
      <c r="K1871" s="518"/>
      <c r="L1871" s="518"/>
      <c r="M1871" s="518"/>
      <c r="N1871" s="518"/>
    </row>
    <row r="1872" spans="1:14" x14ac:dyDescent="0.35">
      <c r="A1872" t="s">
        <v>663</v>
      </c>
      <c r="B1872" t="s">
        <v>390</v>
      </c>
      <c r="C1872" t="s">
        <v>391</v>
      </c>
      <c r="D1872" t="s">
        <v>176</v>
      </c>
      <c r="E1872" t="s">
        <v>292</v>
      </c>
      <c r="F1872" s="613"/>
      <c r="G1872" s="613"/>
      <c r="H1872" s="613"/>
      <c r="I1872" s="613"/>
      <c r="J1872" s="613"/>
      <c r="K1872" s="613"/>
      <c r="L1872" s="613"/>
      <c r="M1872" s="613"/>
      <c r="N1872" s="613"/>
    </row>
    <row r="1873" spans="1:16" x14ac:dyDescent="0.35">
      <c r="A1873" t="s">
        <v>663</v>
      </c>
      <c r="B1873" t="s">
        <v>392</v>
      </c>
      <c r="C1873" t="s">
        <v>393</v>
      </c>
      <c r="D1873" t="s">
        <v>205</v>
      </c>
      <c r="E1873" t="s">
        <v>292</v>
      </c>
      <c r="F1873" s="517"/>
      <c r="G1873" s="517"/>
      <c r="H1873" s="517"/>
      <c r="I1873" s="517"/>
      <c r="J1873" s="517"/>
      <c r="K1873" s="517"/>
      <c r="L1873" s="517"/>
      <c r="M1873" s="517"/>
      <c r="N1873" s="517"/>
    </row>
    <row r="1874" spans="1:16" x14ac:dyDescent="0.35">
      <c r="A1874" t="s">
        <v>663</v>
      </c>
      <c r="B1874" t="s">
        <v>394</v>
      </c>
      <c r="C1874" t="s">
        <v>395</v>
      </c>
      <c r="D1874" t="s">
        <v>188</v>
      </c>
      <c r="E1874" t="s">
        <v>292</v>
      </c>
      <c r="F1874" s="613"/>
      <c r="G1874" s="613"/>
      <c r="H1874" s="613"/>
      <c r="I1874" s="613"/>
      <c r="J1874" s="613"/>
      <c r="K1874" s="613"/>
      <c r="L1874" s="613"/>
      <c r="M1874" s="613"/>
      <c r="N1874" s="613"/>
    </row>
    <row r="1875" spans="1:16" x14ac:dyDescent="0.35">
      <c r="A1875" t="s">
        <v>663</v>
      </c>
      <c r="B1875" t="s">
        <v>396</v>
      </c>
      <c r="C1875" t="s">
        <v>397</v>
      </c>
      <c r="D1875" t="s">
        <v>205</v>
      </c>
      <c r="E1875" t="s">
        <v>292</v>
      </c>
      <c r="F1875" s="517"/>
      <c r="G1875" s="517"/>
      <c r="H1875" s="517"/>
      <c r="I1875" s="517"/>
      <c r="J1875" s="517"/>
      <c r="K1875" s="517"/>
      <c r="L1875" s="517"/>
      <c r="M1875" s="517"/>
      <c r="N1875" s="517"/>
    </row>
    <row r="1876" spans="1:16" x14ac:dyDescent="0.35">
      <c r="A1876" t="s">
        <v>663</v>
      </c>
      <c r="B1876" t="s">
        <v>398</v>
      </c>
      <c r="C1876" t="s">
        <v>399</v>
      </c>
      <c r="D1876" t="s">
        <v>188</v>
      </c>
      <c r="E1876" t="s">
        <v>292</v>
      </c>
      <c r="F1876" s="613"/>
      <c r="G1876" s="613"/>
      <c r="H1876" s="613"/>
      <c r="I1876" s="613"/>
      <c r="J1876" s="613"/>
      <c r="K1876" s="613"/>
      <c r="L1876" s="613"/>
      <c r="M1876" s="613"/>
      <c r="N1876" s="613"/>
    </row>
    <row r="1877" spans="1:16" x14ac:dyDescent="0.35">
      <c r="A1877" t="s">
        <v>663</v>
      </c>
      <c r="B1877" t="s">
        <v>400</v>
      </c>
      <c r="C1877" t="s">
        <v>401</v>
      </c>
      <c r="D1877" t="s">
        <v>205</v>
      </c>
      <c r="E1877" t="s">
        <v>292</v>
      </c>
      <c r="F1877" s="519"/>
      <c r="G1877" s="519"/>
      <c r="H1877" s="519"/>
      <c r="I1877" s="519"/>
      <c r="J1877" s="519"/>
      <c r="K1877" s="519"/>
      <c r="L1877" s="519"/>
      <c r="M1877" s="519"/>
      <c r="N1877" s="519"/>
    </row>
    <row r="1878" spans="1:16" x14ac:dyDescent="0.35">
      <c r="A1878" t="s">
        <v>663</v>
      </c>
      <c r="B1878" t="s">
        <v>402</v>
      </c>
      <c r="C1878" t="s">
        <v>403</v>
      </c>
      <c r="D1878" t="s">
        <v>189</v>
      </c>
      <c r="E1878" t="s">
        <v>292</v>
      </c>
      <c r="F1878" s="517"/>
      <c r="G1878" s="517"/>
      <c r="H1878" s="517"/>
      <c r="I1878" s="517"/>
      <c r="J1878" s="517"/>
      <c r="K1878" s="517"/>
      <c r="L1878" s="517"/>
      <c r="M1878" s="517"/>
      <c r="N1878" s="517"/>
    </row>
    <row r="1879" spans="1:16" x14ac:dyDescent="0.35">
      <c r="A1879" t="s">
        <v>663</v>
      </c>
      <c r="B1879" t="s">
        <v>404</v>
      </c>
      <c r="C1879" t="s">
        <v>405</v>
      </c>
      <c r="D1879" t="s">
        <v>205</v>
      </c>
      <c r="E1879" t="s">
        <v>292</v>
      </c>
      <c r="F1879" s="517"/>
      <c r="G1879" s="517"/>
      <c r="H1879" s="517"/>
      <c r="I1879" s="517"/>
      <c r="J1879" s="517"/>
      <c r="K1879" s="517"/>
      <c r="L1879" s="517"/>
      <c r="M1879" s="517"/>
      <c r="N1879" s="517"/>
    </row>
    <row r="1880" spans="1:16" x14ac:dyDescent="0.35">
      <c r="A1880" t="s">
        <v>663</v>
      </c>
      <c r="B1880" t="s">
        <v>406</v>
      </c>
      <c r="C1880" t="s">
        <v>407</v>
      </c>
      <c r="D1880" t="s">
        <v>188</v>
      </c>
      <c r="E1880" t="s">
        <v>292</v>
      </c>
      <c r="F1880" s="517"/>
      <c r="G1880" s="517"/>
      <c r="H1880" s="517"/>
      <c r="I1880" s="517"/>
      <c r="J1880" s="517"/>
      <c r="K1880" s="517"/>
      <c r="L1880" s="517"/>
      <c r="M1880" s="517"/>
      <c r="N1880" s="517"/>
    </row>
    <row r="1881" spans="1:16" x14ac:dyDescent="0.35">
      <c r="A1881" t="s">
        <v>663</v>
      </c>
      <c r="B1881" t="s">
        <v>408</v>
      </c>
      <c r="C1881" t="s">
        <v>409</v>
      </c>
      <c r="D1881" t="s">
        <v>182</v>
      </c>
      <c r="E1881" t="s">
        <v>292</v>
      </c>
      <c r="F1881" s="517"/>
      <c r="G1881" s="517"/>
      <c r="H1881" s="517"/>
      <c r="I1881" s="517"/>
      <c r="J1881" s="517"/>
      <c r="K1881" s="517"/>
      <c r="L1881" s="517"/>
      <c r="M1881" s="517"/>
      <c r="N1881" s="517"/>
    </row>
    <row r="1882" spans="1:16" x14ac:dyDescent="0.35">
      <c r="A1882" t="s">
        <v>663</v>
      </c>
      <c r="B1882" t="s">
        <v>410</v>
      </c>
      <c r="C1882" t="s">
        <v>411</v>
      </c>
      <c r="D1882" t="s">
        <v>188</v>
      </c>
      <c r="E1882" t="s">
        <v>292</v>
      </c>
      <c r="F1882" s="517"/>
      <c r="G1882" s="517"/>
      <c r="H1882" s="517"/>
      <c r="I1882" s="517"/>
      <c r="J1882" s="517"/>
      <c r="K1882" s="517"/>
      <c r="L1882" s="517"/>
      <c r="M1882" s="517"/>
      <c r="N1882" s="517"/>
    </row>
    <row r="1883" spans="1:16" x14ac:dyDescent="0.35">
      <c r="A1883" t="s">
        <v>663</v>
      </c>
      <c r="B1883" t="s">
        <v>412</v>
      </c>
      <c r="C1883" t="s">
        <v>413</v>
      </c>
      <c r="D1883" t="s">
        <v>188</v>
      </c>
      <c r="E1883" t="s">
        <v>292</v>
      </c>
      <c r="F1883" s="517"/>
      <c r="G1883" s="517"/>
      <c r="H1883" s="517"/>
      <c r="I1883" s="517"/>
      <c r="J1883" s="517"/>
      <c r="K1883" s="517"/>
      <c r="L1883" s="517"/>
      <c r="M1883" s="517"/>
      <c r="N1883" s="517"/>
    </row>
    <row r="1884" spans="1:16" x14ac:dyDescent="0.35">
      <c r="A1884" t="s">
        <v>663</v>
      </c>
      <c r="B1884" t="s">
        <v>414</v>
      </c>
      <c r="C1884" t="s">
        <v>415</v>
      </c>
      <c r="D1884" t="s">
        <v>188</v>
      </c>
      <c r="E1884" t="s">
        <v>292</v>
      </c>
      <c r="F1884" s="517"/>
      <c r="G1884" s="517"/>
      <c r="H1884" s="517"/>
      <c r="I1884" s="517">
        <f>F_Inputs!I1884 - 46</f>
        <v>1760</v>
      </c>
      <c r="J1884" s="517"/>
      <c r="K1884" s="517"/>
      <c r="L1884" s="517"/>
      <c r="M1884" s="517"/>
      <c r="N1884" s="517"/>
      <c r="O1884" s="678" t="s">
        <v>690</v>
      </c>
      <c r="P1884" t="s">
        <v>691</v>
      </c>
    </row>
    <row r="1885" spans="1:16" x14ac:dyDescent="0.35">
      <c r="A1885" t="s">
        <v>663</v>
      </c>
      <c r="B1885" t="s">
        <v>416</v>
      </c>
      <c r="C1885" t="s">
        <v>417</v>
      </c>
      <c r="D1885" t="s">
        <v>188</v>
      </c>
      <c r="E1885" t="s">
        <v>292</v>
      </c>
      <c r="F1885" s="517"/>
      <c r="G1885" s="517"/>
      <c r="H1885" s="517"/>
      <c r="I1885" s="517">
        <v>41.374449819727289</v>
      </c>
      <c r="J1885" s="517"/>
      <c r="K1885" s="517"/>
      <c r="L1885" s="517"/>
      <c r="M1885" s="517"/>
      <c r="N1885" s="517"/>
      <c r="O1885" s="678" t="s">
        <v>690</v>
      </c>
      <c r="P1885" t="s">
        <v>670</v>
      </c>
    </row>
    <row r="1886" spans="1:16" x14ac:dyDescent="0.35">
      <c r="A1886" t="s">
        <v>663</v>
      </c>
      <c r="B1886" t="s">
        <v>418</v>
      </c>
      <c r="C1886" t="s">
        <v>419</v>
      </c>
      <c r="D1886" t="s">
        <v>188</v>
      </c>
      <c r="E1886" t="s">
        <v>292</v>
      </c>
      <c r="F1886" s="613"/>
      <c r="G1886" s="613"/>
      <c r="H1886" s="613"/>
      <c r="I1886" s="517">
        <f>F_Inputs!I1886 - 46</f>
        <v>4536</v>
      </c>
      <c r="J1886" s="613"/>
      <c r="K1886" s="613"/>
      <c r="L1886" s="613"/>
      <c r="M1886" s="613"/>
      <c r="N1886" s="613"/>
      <c r="O1886" s="678" t="s">
        <v>690</v>
      </c>
      <c r="P1886" t="s">
        <v>670</v>
      </c>
    </row>
    <row r="1887" spans="1:16" x14ac:dyDescent="0.35">
      <c r="A1887" t="s">
        <v>663</v>
      </c>
      <c r="B1887" t="s">
        <v>420</v>
      </c>
      <c r="C1887" t="s">
        <v>421</v>
      </c>
      <c r="D1887">
        <v>0</v>
      </c>
      <c r="E1887" t="s">
        <v>292</v>
      </c>
      <c r="F1887" s="613"/>
      <c r="G1887" s="613"/>
      <c r="H1887" s="613"/>
      <c r="I1887" s="613"/>
      <c r="J1887" s="613"/>
      <c r="K1887" s="613"/>
      <c r="L1887" s="613"/>
      <c r="M1887" s="613"/>
      <c r="N1887" s="613"/>
    </row>
    <row r="1888" spans="1:16" x14ac:dyDescent="0.35">
      <c r="A1888" t="s">
        <v>663</v>
      </c>
      <c r="B1888" t="s">
        <v>422</v>
      </c>
      <c r="C1888" t="s">
        <v>423</v>
      </c>
      <c r="D1888" t="s">
        <v>424</v>
      </c>
      <c r="E1888" t="s">
        <v>292</v>
      </c>
      <c r="F1888" s="517"/>
      <c r="G1888" s="517"/>
      <c r="H1888" s="517"/>
      <c r="I1888" s="517"/>
      <c r="J1888" s="517"/>
      <c r="K1888" s="517"/>
      <c r="L1888" s="517"/>
      <c r="M1888" s="517"/>
      <c r="N1888" s="517"/>
    </row>
    <row r="1889" spans="1:15" x14ac:dyDescent="0.35">
      <c r="A1889" t="s">
        <v>663</v>
      </c>
      <c r="B1889" t="s">
        <v>425</v>
      </c>
      <c r="C1889" t="s">
        <v>426</v>
      </c>
      <c r="D1889" t="s">
        <v>427</v>
      </c>
      <c r="E1889" t="s">
        <v>292</v>
      </c>
      <c r="F1889" s="517"/>
      <c r="G1889" s="517"/>
      <c r="H1889" s="517"/>
      <c r="I1889" s="517"/>
      <c r="J1889" s="517"/>
      <c r="K1889" s="517"/>
      <c r="L1889" s="517"/>
      <c r="M1889" s="517"/>
      <c r="N1889" s="517"/>
    </row>
    <row r="1890" spans="1:15" x14ac:dyDescent="0.35">
      <c r="A1890" t="s">
        <v>663</v>
      </c>
      <c r="B1890" t="s">
        <v>428</v>
      </c>
      <c r="C1890" t="s">
        <v>429</v>
      </c>
      <c r="D1890" t="s">
        <v>424</v>
      </c>
      <c r="E1890" t="s">
        <v>292</v>
      </c>
      <c r="F1890" s="519"/>
      <c r="G1890" s="519"/>
      <c r="H1890" s="519"/>
      <c r="I1890" s="519"/>
      <c r="J1890" s="519"/>
      <c r="K1890" s="519"/>
      <c r="L1890" s="519"/>
      <c r="M1890" s="519"/>
      <c r="N1890" s="519"/>
    </row>
    <row r="1891" spans="1:15" x14ac:dyDescent="0.35">
      <c r="A1891" t="s">
        <v>663</v>
      </c>
      <c r="B1891" t="s">
        <v>430</v>
      </c>
      <c r="C1891" t="s">
        <v>431</v>
      </c>
      <c r="D1891" t="s">
        <v>424</v>
      </c>
      <c r="E1891" t="s">
        <v>292</v>
      </c>
      <c r="F1891" s="613"/>
      <c r="G1891" s="613"/>
      <c r="H1891" s="613"/>
      <c r="I1891" s="613"/>
      <c r="J1891" s="613"/>
      <c r="K1891" s="613"/>
      <c r="L1891" s="613"/>
      <c r="M1891" s="613"/>
      <c r="N1891" s="613"/>
    </row>
    <row r="1892" spans="1:15" x14ac:dyDescent="0.35">
      <c r="A1892" t="s">
        <v>663</v>
      </c>
      <c r="B1892" t="s">
        <v>432</v>
      </c>
      <c r="C1892" t="s">
        <v>433</v>
      </c>
      <c r="D1892" t="s">
        <v>424</v>
      </c>
      <c r="E1892" t="s">
        <v>292</v>
      </c>
      <c r="F1892" s="613"/>
      <c r="G1892" s="613"/>
      <c r="H1892" s="613"/>
      <c r="I1892" s="613"/>
      <c r="J1892" s="613"/>
      <c r="K1892" s="613"/>
      <c r="L1892" s="613"/>
      <c r="M1892" s="613"/>
      <c r="N1892" s="613"/>
    </row>
    <row r="1893" spans="1:15" x14ac:dyDescent="0.35">
      <c r="A1893" t="s">
        <v>663</v>
      </c>
      <c r="B1893" t="s">
        <v>434</v>
      </c>
      <c r="C1893" t="s">
        <v>435</v>
      </c>
      <c r="D1893" t="s">
        <v>427</v>
      </c>
      <c r="E1893" t="s">
        <v>292</v>
      </c>
      <c r="F1893" s="613"/>
      <c r="G1893" s="613"/>
      <c r="H1893" s="613"/>
      <c r="I1893" s="613"/>
      <c r="J1893" s="613"/>
      <c r="K1893" s="613"/>
      <c r="L1893" s="613"/>
      <c r="M1893" s="613"/>
      <c r="N1893" s="613"/>
    </row>
    <row r="1894" spans="1:15" x14ac:dyDescent="0.35">
      <c r="A1894" t="s">
        <v>663</v>
      </c>
      <c r="B1894" t="s">
        <v>436</v>
      </c>
      <c r="C1894" t="s">
        <v>437</v>
      </c>
      <c r="D1894" t="s">
        <v>427</v>
      </c>
      <c r="E1894" t="s">
        <v>292</v>
      </c>
      <c r="F1894" s="613"/>
      <c r="G1894" s="613"/>
      <c r="H1894" s="613"/>
      <c r="I1894" s="613"/>
      <c r="J1894" s="613"/>
      <c r="K1894" s="613"/>
      <c r="L1894" s="613"/>
      <c r="M1894" s="613"/>
      <c r="N1894" s="613"/>
    </row>
    <row r="1895" spans="1:15" x14ac:dyDescent="0.35">
      <c r="A1895" t="s">
        <v>663</v>
      </c>
      <c r="B1895" t="s">
        <v>438</v>
      </c>
      <c r="C1895" t="s">
        <v>439</v>
      </c>
      <c r="D1895">
        <v>0</v>
      </c>
      <c r="E1895" t="s">
        <v>292</v>
      </c>
      <c r="F1895" s="519"/>
      <c r="G1895" s="519"/>
      <c r="H1895" s="519"/>
      <c r="I1895" s="519"/>
      <c r="J1895" s="519"/>
      <c r="K1895" s="519"/>
      <c r="L1895" s="519"/>
      <c r="M1895" s="519"/>
      <c r="N1895" s="519"/>
    </row>
    <row r="1896" spans="1:15" x14ac:dyDescent="0.35">
      <c r="A1896" t="s">
        <v>663</v>
      </c>
      <c r="B1896" t="s">
        <v>440</v>
      </c>
      <c r="C1896" t="s">
        <v>441</v>
      </c>
      <c r="D1896" t="s">
        <v>188</v>
      </c>
      <c r="E1896" t="s">
        <v>292</v>
      </c>
      <c r="F1896" s="613"/>
      <c r="G1896" s="613"/>
      <c r="H1896" s="613"/>
      <c r="I1896" s="613"/>
      <c r="J1896" s="613"/>
      <c r="K1896" s="613"/>
      <c r="L1896" s="613"/>
      <c r="M1896" s="613"/>
      <c r="N1896" s="613"/>
    </row>
    <row r="1897" spans="1:15" x14ac:dyDescent="0.35">
      <c r="A1897" t="s">
        <v>663</v>
      </c>
      <c r="B1897" t="s">
        <v>442</v>
      </c>
      <c r="C1897" t="s">
        <v>443</v>
      </c>
      <c r="D1897" t="s">
        <v>188</v>
      </c>
      <c r="E1897" t="s">
        <v>292</v>
      </c>
      <c r="F1897" s="613"/>
      <c r="G1897" s="613"/>
      <c r="H1897" s="613"/>
      <c r="I1897" s="613"/>
      <c r="J1897" s="613"/>
      <c r="K1897" s="613"/>
      <c r="L1897" s="613"/>
      <c r="M1897" s="613"/>
      <c r="N1897" s="613"/>
    </row>
    <row r="1898" spans="1:15" x14ac:dyDescent="0.35">
      <c r="A1898" t="s">
        <v>663</v>
      </c>
      <c r="B1898" t="s">
        <v>444</v>
      </c>
      <c r="C1898" t="s">
        <v>445</v>
      </c>
      <c r="D1898" t="s">
        <v>424</v>
      </c>
      <c r="E1898" t="s">
        <v>292</v>
      </c>
      <c r="F1898" s="613"/>
      <c r="G1898" s="613"/>
      <c r="H1898" s="613"/>
      <c r="I1898" s="613"/>
      <c r="J1898" s="613"/>
      <c r="K1898" s="613"/>
      <c r="L1898" s="613"/>
      <c r="M1898" s="613"/>
      <c r="N1898" s="613"/>
    </row>
    <row r="1899" spans="1:15" x14ac:dyDescent="0.35">
      <c r="A1899" t="s">
        <v>663</v>
      </c>
      <c r="B1899" t="s">
        <v>446</v>
      </c>
      <c r="C1899" t="s">
        <v>447</v>
      </c>
      <c r="D1899" t="s">
        <v>424</v>
      </c>
      <c r="E1899" t="s">
        <v>292</v>
      </c>
      <c r="F1899" s="519"/>
      <c r="G1899" s="519"/>
      <c r="H1899" s="519"/>
      <c r="I1899" s="519"/>
      <c r="J1899" s="519"/>
      <c r="K1899" s="519"/>
      <c r="L1899" s="519"/>
      <c r="M1899" s="519"/>
      <c r="N1899" s="519"/>
    </row>
    <row r="1900" spans="1:15" x14ac:dyDescent="0.35">
      <c r="A1900" t="s">
        <v>663</v>
      </c>
      <c r="B1900" t="s">
        <v>448</v>
      </c>
      <c r="C1900" t="s">
        <v>449</v>
      </c>
      <c r="D1900">
        <v>0</v>
      </c>
      <c r="E1900" t="s">
        <v>292</v>
      </c>
      <c r="F1900" s="613"/>
      <c r="G1900" s="613"/>
      <c r="H1900" s="613"/>
      <c r="I1900" s="613"/>
      <c r="J1900" s="613"/>
      <c r="K1900" s="613"/>
      <c r="L1900" s="613"/>
      <c r="M1900" s="613"/>
      <c r="N1900" s="613"/>
    </row>
    <row r="1901" spans="1:15" x14ac:dyDescent="0.35">
      <c r="A1901" t="s">
        <v>663</v>
      </c>
      <c r="B1901" t="s">
        <v>450</v>
      </c>
      <c r="C1901" t="s">
        <v>451</v>
      </c>
      <c r="D1901" t="s">
        <v>188</v>
      </c>
      <c r="E1901" t="s">
        <v>292</v>
      </c>
      <c r="F1901" s="519"/>
      <c r="G1901" s="519"/>
      <c r="H1901" s="519"/>
      <c r="I1901" s="519"/>
      <c r="J1901" s="519"/>
      <c r="K1901" s="519"/>
      <c r="L1901" s="519"/>
      <c r="M1901" s="519"/>
      <c r="N1901" s="519"/>
    </row>
    <row r="1902" spans="1:15" x14ac:dyDescent="0.35">
      <c r="A1902" t="s">
        <v>663</v>
      </c>
      <c r="B1902" t="s">
        <v>452</v>
      </c>
      <c r="C1902" t="s">
        <v>453</v>
      </c>
      <c r="D1902" t="s">
        <v>188</v>
      </c>
      <c r="E1902" t="s">
        <v>292</v>
      </c>
      <c r="F1902" s="613"/>
      <c r="G1902" s="613"/>
      <c r="H1902" s="613"/>
      <c r="I1902" s="613"/>
      <c r="J1902" s="613"/>
      <c r="K1902" s="613"/>
      <c r="L1902" s="613"/>
      <c r="M1902" s="613"/>
      <c r="N1902" s="613"/>
    </row>
    <row r="1903" spans="1:15" x14ac:dyDescent="0.35">
      <c r="A1903" t="s">
        <v>663</v>
      </c>
      <c r="B1903" t="s">
        <v>454</v>
      </c>
      <c r="C1903" t="s">
        <v>455</v>
      </c>
      <c r="D1903" t="s">
        <v>188</v>
      </c>
      <c r="E1903" t="s">
        <v>292</v>
      </c>
      <c r="F1903" s="519"/>
      <c r="G1903" s="519"/>
      <c r="H1903" s="519"/>
      <c r="I1903" s="519"/>
      <c r="J1903" s="519"/>
      <c r="K1903" s="519"/>
      <c r="L1903" s="519"/>
      <c r="M1903" s="519"/>
      <c r="N1903" s="519"/>
    </row>
    <row r="1904" spans="1:15" x14ac:dyDescent="0.35">
      <c r="A1904" t="s">
        <v>663</v>
      </c>
      <c r="B1904" t="s">
        <v>456</v>
      </c>
      <c r="C1904" t="s">
        <v>457</v>
      </c>
      <c r="D1904" t="s">
        <v>188</v>
      </c>
      <c r="E1904" t="s">
        <v>292</v>
      </c>
      <c r="F1904" s="519"/>
      <c r="G1904" s="519"/>
      <c r="H1904" s="519"/>
      <c r="I1904" s="519"/>
      <c r="J1904" s="519"/>
      <c r="K1904" s="519"/>
      <c r="L1904" s="519"/>
      <c r="M1904" s="519"/>
      <c r="O1904" s="425"/>
    </row>
    <row r="1905" spans="1:16" x14ac:dyDescent="0.35">
      <c r="A1905" t="s">
        <v>663</v>
      </c>
      <c r="B1905" t="s">
        <v>458</v>
      </c>
      <c r="C1905" t="s">
        <v>459</v>
      </c>
      <c r="D1905" t="s">
        <v>172</v>
      </c>
      <c r="E1905" t="s">
        <v>292</v>
      </c>
      <c r="F1905" s="519"/>
      <c r="G1905" s="519"/>
      <c r="H1905" s="519"/>
      <c r="I1905" s="519"/>
      <c r="J1905" s="519"/>
      <c r="K1905" s="519"/>
      <c r="L1905" s="519"/>
      <c r="M1905" s="519"/>
      <c r="N1905" s="519"/>
    </row>
    <row r="1906" spans="1:16" x14ac:dyDescent="0.35">
      <c r="A1906" t="s">
        <v>663</v>
      </c>
      <c r="B1906" t="s">
        <v>460</v>
      </c>
      <c r="C1906" t="s">
        <v>461</v>
      </c>
      <c r="D1906" t="s">
        <v>188</v>
      </c>
      <c r="E1906" t="s">
        <v>292</v>
      </c>
      <c r="F1906" s="519"/>
      <c r="G1906" s="519"/>
      <c r="H1906" s="519"/>
      <c r="I1906" s="519"/>
      <c r="J1906" s="519"/>
      <c r="K1906" s="519"/>
      <c r="L1906" s="519"/>
      <c r="M1906" s="519"/>
      <c r="N1906" s="519"/>
    </row>
    <row r="1907" spans="1:16" x14ac:dyDescent="0.35">
      <c r="A1907" t="s">
        <v>663</v>
      </c>
      <c r="B1907" t="s">
        <v>462</v>
      </c>
      <c r="C1907" t="s">
        <v>463</v>
      </c>
      <c r="D1907" t="s">
        <v>188</v>
      </c>
      <c r="E1907" t="s">
        <v>292</v>
      </c>
      <c r="F1907" s="519"/>
      <c r="G1907" s="519"/>
      <c r="H1907" s="519"/>
      <c r="I1907" s="519"/>
      <c r="J1907" s="519"/>
      <c r="K1907" s="519"/>
      <c r="L1907" s="519"/>
      <c r="M1907" s="519"/>
      <c r="N1907" s="519"/>
    </row>
    <row r="1908" spans="1:16" x14ac:dyDescent="0.35">
      <c r="A1908" t="s">
        <v>663</v>
      </c>
      <c r="B1908" t="s">
        <v>464</v>
      </c>
      <c r="C1908" t="s">
        <v>465</v>
      </c>
      <c r="D1908" t="s">
        <v>188</v>
      </c>
      <c r="E1908" t="s">
        <v>292</v>
      </c>
      <c r="F1908" s="519"/>
      <c r="G1908" s="519"/>
      <c r="H1908" s="519"/>
      <c r="I1908" s="519"/>
      <c r="J1908" s="519"/>
      <c r="K1908" s="519"/>
      <c r="L1908" s="519"/>
      <c r="M1908" s="519"/>
      <c r="N1908" s="519"/>
    </row>
    <row r="1909" spans="1:16" x14ac:dyDescent="0.35">
      <c r="A1909" t="s">
        <v>663</v>
      </c>
      <c r="B1909" t="s">
        <v>466</v>
      </c>
      <c r="C1909" t="s">
        <v>467</v>
      </c>
      <c r="D1909" t="s">
        <v>182</v>
      </c>
      <c r="E1909" t="s">
        <v>292</v>
      </c>
      <c r="F1909" s="519"/>
      <c r="G1909" s="519"/>
      <c r="H1909" s="519"/>
      <c r="I1909" s="519"/>
      <c r="J1909" s="519"/>
      <c r="K1909" s="519"/>
      <c r="L1909" s="519"/>
      <c r="M1909" s="519"/>
      <c r="N1909" s="519"/>
    </row>
    <row r="1910" spans="1:16" x14ac:dyDescent="0.35">
      <c r="A1910" t="s">
        <v>663</v>
      </c>
      <c r="B1910" t="s">
        <v>468</v>
      </c>
      <c r="C1910" t="s">
        <v>469</v>
      </c>
      <c r="D1910" t="s">
        <v>188</v>
      </c>
      <c r="E1910" t="s">
        <v>292</v>
      </c>
      <c r="F1910" s="519"/>
      <c r="G1910" s="519"/>
      <c r="H1910" s="519"/>
      <c r="I1910" s="519"/>
      <c r="J1910" s="519"/>
      <c r="K1910" s="519"/>
      <c r="L1910" s="519"/>
      <c r="M1910" s="519"/>
      <c r="N1910" s="519"/>
    </row>
    <row r="1911" spans="1:16" x14ac:dyDescent="0.35">
      <c r="A1911" t="s">
        <v>663</v>
      </c>
      <c r="B1911" t="s">
        <v>470</v>
      </c>
      <c r="C1911" t="s">
        <v>471</v>
      </c>
      <c r="D1911" t="s">
        <v>182</v>
      </c>
      <c r="E1911" t="s">
        <v>292</v>
      </c>
      <c r="F1911" s="519"/>
      <c r="G1911" s="519"/>
      <c r="H1911" s="519"/>
      <c r="I1911" s="519"/>
      <c r="J1911" s="519"/>
      <c r="K1911" s="519"/>
      <c r="L1911" s="519"/>
      <c r="M1911" s="519"/>
      <c r="O1911" s="425"/>
    </row>
    <row r="1912" spans="1:16" x14ac:dyDescent="0.35">
      <c r="A1912" t="s">
        <v>663</v>
      </c>
      <c r="B1912" t="s">
        <v>472</v>
      </c>
      <c r="C1912" t="s">
        <v>473</v>
      </c>
      <c r="D1912" t="s">
        <v>188</v>
      </c>
      <c r="E1912" t="s">
        <v>292</v>
      </c>
      <c r="F1912" s="519"/>
      <c r="G1912" s="519"/>
      <c r="H1912" s="519"/>
      <c r="I1912" s="519"/>
      <c r="J1912" s="519"/>
      <c r="K1912" s="519"/>
      <c r="L1912" s="519"/>
      <c r="M1912" s="519"/>
      <c r="N1912" s="519"/>
    </row>
    <row r="1913" spans="1:16" x14ac:dyDescent="0.35">
      <c r="A1913" t="s">
        <v>663</v>
      </c>
      <c r="B1913" t="s">
        <v>474</v>
      </c>
      <c r="C1913" t="s">
        <v>475</v>
      </c>
      <c r="D1913" t="s">
        <v>170</v>
      </c>
      <c r="E1913" t="s">
        <v>292</v>
      </c>
      <c r="F1913" s="519"/>
      <c r="G1913" s="519"/>
      <c r="H1913" s="519"/>
      <c r="I1913" s="519"/>
      <c r="J1913" s="519"/>
      <c r="K1913" s="519"/>
      <c r="L1913" s="519"/>
      <c r="M1913" s="519"/>
      <c r="N1913" s="519"/>
    </row>
    <row r="1914" spans="1:16" x14ac:dyDescent="0.35">
      <c r="A1914" t="s">
        <v>663</v>
      </c>
      <c r="B1914" t="s">
        <v>476</v>
      </c>
      <c r="C1914" t="s">
        <v>477</v>
      </c>
      <c r="D1914" t="s">
        <v>170</v>
      </c>
      <c r="E1914" t="s">
        <v>292</v>
      </c>
      <c r="F1914" s="519"/>
      <c r="G1914" s="519"/>
      <c r="H1914" s="519"/>
      <c r="I1914" s="519">
        <v>3.6568410000000018</v>
      </c>
      <c r="J1914" s="519"/>
      <c r="K1914" s="519"/>
      <c r="L1914" s="519"/>
      <c r="M1914" s="519"/>
      <c r="O1914" s="678" t="s">
        <v>690</v>
      </c>
      <c r="P1914" t="s">
        <v>670</v>
      </c>
    </row>
    <row r="1915" spans="1:16" x14ac:dyDescent="0.35">
      <c r="A1915" t="s">
        <v>663</v>
      </c>
      <c r="B1915" t="s">
        <v>478</v>
      </c>
      <c r="C1915" t="s">
        <v>479</v>
      </c>
      <c r="D1915" t="s">
        <v>170</v>
      </c>
      <c r="E1915" t="s">
        <v>292</v>
      </c>
      <c r="F1915" s="519"/>
      <c r="G1915" s="519"/>
      <c r="H1915" s="519"/>
      <c r="I1915" s="519"/>
      <c r="J1915" s="519"/>
      <c r="K1915" s="519"/>
      <c r="L1915" s="519"/>
      <c r="M1915" s="519"/>
      <c r="N1915" s="519"/>
    </row>
    <row r="1916" spans="1:16" x14ac:dyDescent="0.35">
      <c r="A1916" t="s">
        <v>663</v>
      </c>
      <c r="B1916" t="s">
        <v>480</v>
      </c>
      <c r="C1916" t="s">
        <v>481</v>
      </c>
      <c r="D1916" t="s">
        <v>170</v>
      </c>
      <c r="E1916" t="s">
        <v>292</v>
      </c>
      <c r="F1916" s="519"/>
      <c r="G1916" s="519"/>
      <c r="H1916" s="519"/>
      <c r="I1916" s="519"/>
      <c r="J1916" s="519"/>
      <c r="K1916" s="519"/>
      <c r="L1916" s="519"/>
      <c r="M1916" s="519"/>
      <c r="N1916" s="519"/>
    </row>
    <row r="1917" spans="1:16" x14ac:dyDescent="0.35">
      <c r="A1917" t="s">
        <v>663</v>
      </c>
      <c r="B1917" t="s">
        <v>482</v>
      </c>
      <c r="C1917" t="s">
        <v>483</v>
      </c>
      <c r="D1917" t="s">
        <v>170</v>
      </c>
      <c r="E1917" t="s">
        <v>292</v>
      </c>
      <c r="F1917" s="519"/>
      <c r="G1917" s="519"/>
      <c r="H1917" s="519"/>
      <c r="I1917" s="519"/>
      <c r="J1917" s="519"/>
      <c r="K1917" s="519"/>
      <c r="L1917" s="519"/>
      <c r="M1917" s="519"/>
      <c r="N1917" s="519"/>
    </row>
    <row r="1918" spans="1:16" x14ac:dyDescent="0.35">
      <c r="A1918" t="s">
        <v>663</v>
      </c>
      <c r="B1918" t="s">
        <v>484</v>
      </c>
      <c r="C1918" t="s">
        <v>485</v>
      </c>
      <c r="D1918" t="s">
        <v>170</v>
      </c>
      <c r="E1918" t="s">
        <v>292</v>
      </c>
      <c r="F1918" s="519"/>
      <c r="G1918" s="519"/>
      <c r="H1918" s="519"/>
      <c r="I1918" s="519"/>
      <c r="J1918" s="519"/>
      <c r="K1918" s="519"/>
      <c r="L1918" s="519"/>
      <c r="M1918" s="519"/>
      <c r="N1918" s="519"/>
    </row>
    <row r="1919" spans="1:16" x14ac:dyDescent="0.35">
      <c r="A1919" t="s">
        <v>663</v>
      </c>
      <c r="B1919" t="s">
        <v>486</v>
      </c>
      <c r="C1919" t="s">
        <v>487</v>
      </c>
      <c r="D1919" t="s">
        <v>170</v>
      </c>
      <c r="E1919" t="s">
        <v>292</v>
      </c>
      <c r="F1919" s="519"/>
      <c r="G1919" s="519"/>
      <c r="H1919" s="519"/>
      <c r="I1919" s="519"/>
      <c r="J1919" s="519"/>
      <c r="K1919" s="519"/>
      <c r="L1919" s="519"/>
      <c r="M1919" s="519"/>
      <c r="N1919" s="519"/>
    </row>
    <row r="1920" spans="1:16" x14ac:dyDescent="0.35">
      <c r="A1920" t="s">
        <v>663</v>
      </c>
      <c r="B1920" t="s">
        <v>488</v>
      </c>
      <c r="C1920" t="s">
        <v>489</v>
      </c>
      <c r="D1920" t="s">
        <v>170</v>
      </c>
      <c r="E1920" t="s">
        <v>292</v>
      </c>
      <c r="F1920" s="519"/>
      <c r="G1920" s="519"/>
      <c r="H1920" s="519"/>
      <c r="I1920" s="519"/>
      <c r="J1920" s="519"/>
      <c r="K1920" s="519"/>
      <c r="L1920" s="519"/>
      <c r="M1920" s="519"/>
      <c r="N1920" s="519"/>
    </row>
    <row r="1921" spans="1:16" x14ac:dyDescent="0.35">
      <c r="A1921" t="s">
        <v>663</v>
      </c>
      <c r="B1921" t="s">
        <v>490</v>
      </c>
      <c r="C1921" t="s">
        <v>491</v>
      </c>
      <c r="D1921" t="s">
        <v>170</v>
      </c>
      <c r="E1921" t="s">
        <v>292</v>
      </c>
      <c r="F1921" s="519"/>
      <c r="G1921" s="519"/>
      <c r="H1921" s="519"/>
      <c r="I1921" s="519">
        <v>-1.7423999999999995</v>
      </c>
      <c r="J1921" s="519"/>
      <c r="K1921" s="519"/>
      <c r="L1921" s="519"/>
      <c r="M1921" s="519"/>
      <c r="O1921" s="678" t="s">
        <v>690</v>
      </c>
      <c r="P1921" t="s">
        <v>670</v>
      </c>
    </row>
    <row r="1922" spans="1:16" x14ac:dyDescent="0.35">
      <c r="A1922" t="s">
        <v>663</v>
      </c>
      <c r="B1922" t="s">
        <v>492</v>
      </c>
      <c r="C1922" t="s">
        <v>493</v>
      </c>
      <c r="D1922" t="s">
        <v>170</v>
      </c>
      <c r="E1922" t="s">
        <v>292</v>
      </c>
      <c r="F1922" s="519"/>
      <c r="G1922" s="519"/>
      <c r="H1922" s="519"/>
      <c r="I1922" s="519"/>
      <c r="J1922" s="519"/>
      <c r="K1922" s="519"/>
      <c r="L1922" s="519"/>
      <c r="M1922" s="519"/>
      <c r="N1922" s="519"/>
    </row>
    <row r="1923" spans="1:16" x14ac:dyDescent="0.35">
      <c r="A1923" t="s">
        <v>663</v>
      </c>
      <c r="B1923" t="s">
        <v>494</v>
      </c>
      <c r="C1923" t="s">
        <v>495</v>
      </c>
      <c r="D1923" t="s">
        <v>170</v>
      </c>
      <c r="E1923" t="s">
        <v>292</v>
      </c>
      <c r="F1923" s="519"/>
      <c r="G1923" s="519"/>
      <c r="H1923" s="519"/>
      <c r="I1923" s="519"/>
      <c r="J1923" s="519"/>
      <c r="K1923" s="519"/>
      <c r="L1923" s="519"/>
      <c r="M1923" s="519"/>
      <c r="N1923" s="519"/>
    </row>
    <row r="1924" spans="1:16" x14ac:dyDescent="0.35">
      <c r="A1924" t="s">
        <v>663</v>
      </c>
      <c r="B1924" t="s">
        <v>496</v>
      </c>
      <c r="C1924" t="s">
        <v>497</v>
      </c>
      <c r="D1924" t="s">
        <v>170</v>
      </c>
      <c r="E1924" t="s">
        <v>292</v>
      </c>
      <c r="F1924" s="519"/>
      <c r="G1924" s="519"/>
      <c r="H1924" s="519"/>
      <c r="I1924" s="519"/>
      <c r="J1924" s="519"/>
      <c r="K1924" s="519"/>
      <c r="L1924" s="519"/>
      <c r="M1924" s="519"/>
      <c r="N1924" s="519"/>
    </row>
    <row r="1925" spans="1:16" x14ac:dyDescent="0.35">
      <c r="A1925" t="s">
        <v>663</v>
      </c>
      <c r="B1925" t="s">
        <v>498</v>
      </c>
      <c r="C1925" t="s">
        <v>499</v>
      </c>
      <c r="D1925" t="s">
        <v>170</v>
      </c>
      <c r="E1925" t="s">
        <v>292</v>
      </c>
      <c r="F1925" s="519"/>
      <c r="G1925" s="519"/>
      <c r="H1925" s="519"/>
      <c r="I1925" s="519"/>
      <c r="J1925" s="519"/>
      <c r="K1925" s="519"/>
      <c r="L1925" s="519"/>
      <c r="M1925" s="519"/>
      <c r="N1925" s="519"/>
    </row>
    <row r="1926" spans="1:16" x14ac:dyDescent="0.35">
      <c r="A1926" t="s">
        <v>663</v>
      </c>
      <c r="B1926" t="s">
        <v>500</v>
      </c>
      <c r="C1926" t="s">
        <v>501</v>
      </c>
      <c r="D1926" t="s">
        <v>170</v>
      </c>
      <c r="E1926" t="s">
        <v>292</v>
      </c>
      <c r="F1926" s="519"/>
      <c r="G1926" s="519"/>
      <c r="H1926" s="519"/>
      <c r="I1926" s="519"/>
      <c r="J1926" s="519"/>
      <c r="K1926" s="519"/>
      <c r="L1926" s="519"/>
      <c r="M1926" s="519"/>
      <c r="N1926" s="519"/>
    </row>
    <row r="1927" spans="1:16" x14ac:dyDescent="0.35">
      <c r="A1927" t="s">
        <v>663</v>
      </c>
      <c r="B1927" t="s">
        <v>502</v>
      </c>
      <c r="C1927" t="s">
        <v>503</v>
      </c>
      <c r="D1927" t="s">
        <v>170</v>
      </c>
      <c r="E1927" t="s">
        <v>292</v>
      </c>
      <c r="F1927" s="519"/>
      <c r="G1927" s="519"/>
      <c r="H1927" s="519"/>
      <c r="I1927" s="519"/>
      <c r="J1927" s="519"/>
      <c r="K1927" s="519"/>
      <c r="L1927" s="519"/>
      <c r="M1927" s="519"/>
      <c r="N1927" s="519"/>
    </row>
    <row r="1928" spans="1:16" x14ac:dyDescent="0.35">
      <c r="A1928" t="s">
        <v>663</v>
      </c>
      <c r="B1928" t="s">
        <v>504</v>
      </c>
      <c r="C1928" t="s">
        <v>505</v>
      </c>
      <c r="D1928" t="s">
        <v>170</v>
      </c>
      <c r="E1928" t="s">
        <v>292</v>
      </c>
      <c r="F1928" s="519"/>
      <c r="G1928" s="519"/>
      <c r="H1928" s="519"/>
      <c r="I1928" s="519"/>
      <c r="J1928" s="519"/>
      <c r="K1928" s="519"/>
      <c r="L1928" s="519"/>
      <c r="M1928" s="519"/>
      <c r="N1928" s="519"/>
    </row>
    <row r="1929" spans="1:16" x14ac:dyDescent="0.35">
      <c r="A1929" t="s">
        <v>663</v>
      </c>
      <c r="B1929" t="s">
        <v>506</v>
      </c>
      <c r="C1929" t="s">
        <v>507</v>
      </c>
      <c r="D1929" t="s">
        <v>170</v>
      </c>
      <c r="E1929" t="s">
        <v>292</v>
      </c>
      <c r="F1929" s="519"/>
      <c r="G1929" s="519"/>
      <c r="H1929" s="519"/>
      <c r="I1929" s="519"/>
      <c r="J1929" s="519"/>
      <c r="K1929" s="519"/>
      <c r="L1929" s="519"/>
      <c r="M1929" s="519"/>
      <c r="N1929" s="519"/>
    </row>
    <row r="1930" spans="1:16" x14ac:dyDescent="0.35">
      <c r="A1930" t="s">
        <v>663</v>
      </c>
      <c r="B1930" t="s">
        <v>508</v>
      </c>
      <c r="C1930" t="s">
        <v>509</v>
      </c>
      <c r="D1930" t="s">
        <v>170</v>
      </c>
      <c r="E1930" t="s">
        <v>292</v>
      </c>
      <c r="F1930" s="519"/>
      <c r="G1930" s="519"/>
      <c r="H1930" s="519"/>
      <c r="I1930" s="519"/>
      <c r="J1930" s="519"/>
      <c r="K1930" s="519"/>
      <c r="L1930" s="519"/>
      <c r="M1930" s="519"/>
      <c r="N1930" s="519"/>
    </row>
    <row r="1931" spans="1:16" x14ac:dyDescent="0.35">
      <c r="A1931" t="s">
        <v>663</v>
      </c>
      <c r="B1931" t="s">
        <v>510</v>
      </c>
      <c r="C1931" t="s">
        <v>511</v>
      </c>
      <c r="D1931" t="s">
        <v>170</v>
      </c>
      <c r="E1931" t="s">
        <v>292</v>
      </c>
      <c r="F1931" s="519"/>
      <c r="G1931" s="519"/>
      <c r="H1931" s="519"/>
      <c r="I1931" s="519"/>
      <c r="J1931" s="519"/>
      <c r="K1931" s="519"/>
      <c r="L1931" s="519"/>
      <c r="M1931" s="519"/>
      <c r="N1931" s="519"/>
    </row>
    <row r="1932" spans="1:16" x14ac:dyDescent="0.35">
      <c r="A1932" t="s">
        <v>663</v>
      </c>
      <c r="B1932" t="s">
        <v>512</v>
      </c>
      <c r="C1932" t="s">
        <v>513</v>
      </c>
      <c r="D1932" t="s">
        <v>170</v>
      </c>
      <c r="E1932" t="s">
        <v>292</v>
      </c>
      <c r="F1932" s="519"/>
      <c r="G1932" s="519"/>
      <c r="H1932" s="519"/>
      <c r="I1932" s="519"/>
      <c r="J1932" s="519"/>
      <c r="K1932" s="519"/>
      <c r="L1932" s="519"/>
      <c r="M1932" s="519"/>
      <c r="N1932" s="519"/>
    </row>
    <row r="1933" spans="1:16" x14ac:dyDescent="0.35">
      <c r="A1933" t="s">
        <v>663</v>
      </c>
      <c r="B1933" t="s">
        <v>514</v>
      </c>
      <c r="C1933" t="s">
        <v>515</v>
      </c>
      <c r="D1933" t="s">
        <v>170</v>
      </c>
      <c r="E1933" t="s">
        <v>292</v>
      </c>
      <c r="F1933" s="519"/>
      <c r="G1933" s="519"/>
      <c r="H1933" s="519"/>
      <c r="I1933" s="519"/>
      <c r="J1933" s="519"/>
      <c r="K1933" s="519"/>
      <c r="L1933" s="519"/>
      <c r="M1933" s="519"/>
      <c r="N1933" s="519"/>
    </row>
    <row r="1934" spans="1:16" x14ac:dyDescent="0.35">
      <c r="A1934" t="s">
        <v>663</v>
      </c>
      <c r="B1934" t="s">
        <v>516</v>
      </c>
      <c r="C1934" t="s">
        <v>517</v>
      </c>
      <c r="D1934" t="s">
        <v>170</v>
      </c>
      <c r="E1934" t="s">
        <v>292</v>
      </c>
      <c r="F1934" s="519"/>
      <c r="G1934" s="519"/>
      <c r="H1934" s="519"/>
      <c r="I1934" s="519"/>
      <c r="J1934" s="519"/>
      <c r="K1934" s="519"/>
      <c r="L1934" s="519"/>
      <c r="M1934" s="519"/>
      <c r="N1934" s="519"/>
    </row>
    <row r="1935" spans="1:16" x14ac:dyDescent="0.35">
      <c r="A1935" t="s">
        <v>663</v>
      </c>
      <c r="B1935" t="s">
        <v>518</v>
      </c>
      <c r="C1935" t="s">
        <v>519</v>
      </c>
      <c r="D1935" t="s">
        <v>170</v>
      </c>
      <c r="E1935" t="s">
        <v>292</v>
      </c>
      <c r="F1935" s="519"/>
      <c r="G1935" s="519"/>
      <c r="H1935" s="519"/>
      <c r="I1935" s="519"/>
      <c r="J1935" s="519"/>
      <c r="K1935" s="519"/>
      <c r="L1935" s="519"/>
      <c r="M1935" s="519"/>
      <c r="N1935" s="519"/>
    </row>
    <row r="1936" spans="1:16" x14ac:dyDescent="0.35">
      <c r="A1936" t="s">
        <v>663</v>
      </c>
      <c r="B1936" t="s">
        <v>520</v>
      </c>
      <c r="C1936" t="s">
        <v>521</v>
      </c>
      <c r="D1936" t="s">
        <v>170</v>
      </c>
      <c r="E1936" t="s">
        <v>292</v>
      </c>
      <c r="F1936" s="519"/>
      <c r="G1936" s="519"/>
      <c r="H1936" s="519"/>
      <c r="I1936" s="519"/>
      <c r="J1936" s="519"/>
      <c r="K1936" s="519"/>
      <c r="L1936" s="519"/>
      <c r="M1936" s="519"/>
      <c r="N1936" s="519"/>
    </row>
    <row r="1937" spans="1:14" x14ac:dyDescent="0.35">
      <c r="A1937" t="s">
        <v>663</v>
      </c>
      <c r="B1937" t="s">
        <v>522</v>
      </c>
      <c r="C1937" t="s">
        <v>523</v>
      </c>
      <c r="D1937" t="s">
        <v>170</v>
      </c>
      <c r="E1937" t="s">
        <v>292</v>
      </c>
      <c r="F1937" s="519"/>
      <c r="G1937" s="519"/>
      <c r="H1937" s="519"/>
      <c r="I1937" s="519"/>
      <c r="J1937" s="519"/>
      <c r="K1937" s="519"/>
      <c r="L1937" s="519"/>
      <c r="M1937" s="519"/>
      <c r="N1937" s="519"/>
    </row>
    <row r="1938" spans="1:14" x14ac:dyDescent="0.35">
      <c r="A1938" t="s">
        <v>663</v>
      </c>
      <c r="B1938" t="s">
        <v>524</v>
      </c>
      <c r="C1938" t="s">
        <v>525</v>
      </c>
      <c r="D1938" t="s">
        <v>170</v>
      </c>
      <c r="E1938" t="s">
        <v>292</v>
      </c>
      <c r="F1938" s="519"/>
      <c r="G1938" s="519"/>
      <c r="H1938" s="519"/>
      <c r="I1938" s="519"/>
      <c r="J1938" s="519"/>
      <c r="K1938" s="519"/>
      <c r="L1938" s="519"/>
      <c r="M1938" s="519"/>
      <c r="N1938" s="519"/>
    </row>
    <row r="1939" spans="1:14" x14ac:dyDescent="0.35">
      <c r="A1939" t="s">
        <v>663</v>
      </c>
      <c r="B1939" t="s">
        <v>526</v>
      </c>
      <c r="C1939" t="s">
        <v>527</v>
      </c>
      <c r="D1939" t="s">
        <v>170</v>
      </c>
      <c r="E1939" t="s">
        <v>292</v>
      </c>
      <c r="F1939" s="519"/>
      <c r="G1939" s="519"/>
      <c r="H1939" s="519"/>
      <c r="I1939" s="519"/>
      <c r="J1939" s="519"/>
      <c r="K1939" s="519"/>
      <c r="L1939" s="519"/>
      <c r="M1939" s="519"/>
      <c r="N1939" s="519"/>
    </row>
    <row r="1940" spans="1:14" x14ac:dyDescent="0.35">
      <c r="A1940" t="s">
        <v>663</v>
      </c>
      <c r="B1940" t="s">
        <v>528</v>
      </c>
      <c r="C1940" t="s">
        <v>529</v>
      </c>
      <c r="D1940" t="s">
        <v>170</v>
      </c>
      <c r="E1940" t="s">
        <v>292</v>
      </c>
      <c r="F1940" s="519"/>
      <c r="G1940" s="519"/>
      <c r="H1940" s="519"/>
      <c r="I1940" s="519"/>
      <c r="J1940" s="519"/>
      <c r="K1940" s="519"/>
      <c r="L1940" s="519"/>
      <c r="M1940" s="519"/>
      <c r="N1940" s="519"/>
    </row>
    <row r="1941" spans="1:14" x14ac:dyDescent="0.35">
      <c r="A1941" t="s">
        <v>663</v>
      </c>
      <c r="B1941" t="s">
        <v>530</v>
      </c>
      <c r="C1941" t="s">
        <v>531</v>
      </c>
      <c r="D1941" t="s">
        <v>170</v>
      </c>
      <c r="E1941" t="s">
        <v>292</v>
      </c>
    </row>
    <row r="1942" spans="1:14" x14ac:dyDescent="0.35">
      <c r="A1942" t="s">
        <v>663</v>
      </c>
      <c r="B1942" t="s">
        <v>532</v>
      </c>
      <c r="C1942" t="s">
        <v>533</v>
      </c>
      <c r="D1942" t="s">
        <v>170</v>
      </c>
      <c r="E1942" t="s">
        <v>292</v>
      </c>
      <c r="F1942" s="519"/>
      <c r="G1942" s="519"/>
      <c r="H1942" s="519"/>
      <c r="I1942" s="519"/>
      <c r="J1942" s="519"/>
      <c r="K1942" s="519"/>
      <c r="L1942" s="519"/>
      <c r="M1942" s="519"/>
      <c r="N1942" s="519"/>
    </row>
    <row r="1943" spans="1:14" x14ac:dyDescent="0.35">
      <c r="A1943" t="s">
        <v>663</v>
      </c>
      <c r="B1943" t="s">
        <v>534</v>
      </c>
      <c r="C1943" t="s">
        <v>535</v>
      </c>
      <c r="D1943" t="s">
        <v>170</v>
      </c>
      <c r="E1943" t="s">
        <v>292</v>
      </c>
      <c r="F1943" s="519"/>
      <c r="G1943" s="519"/>
      <c r="H1943" s="519"/>
      <c r="I1943" s="519"/>
      <c r="J1943" s="519"/>
      <c r="K1943" s="519"/>
      <c r="L1943" s="519"/>
      <c r="M1943" s="519"/>
      <c r="N1943" s="519"/>
    </row>
    <row r="1944" spans="1:14" x14ac:dyDescent="0.35">
      <c r="A1944" t="s">
        <v>663</v>
      </c>
      <c r="B1944" t="s">
        <v>536</v>
      </c>
      <c r="C1944" t="s">
        <v>537</v>
      </c>
      <c r="D1944" t="s">
        <v>170</v>
      </c>
      <c r="E1944" t="s">
        <v>292</v>
      </c>
      <c r="F1944" s="519"/>
      <c r="G1944" s="519"/>
      <c r="H1944" s="519"/>
      <c r="I1944" s="519"/>
      <c r="J1944" s="519"/>
      <c r="K1944" s="519"/>
      <c r="L1944" s="519"/>
      <c r="M1944" s="519"/>
      <c r="N1944" s="519"/>
    </row>
    <row r="1945" spans="1:14" x14ac:dyDescent="0.35">
      <c r="A1945" t="s">
        <v>663</v>
      </c>
      <c r="B1945" t="s">
        <v>538</v>
      </c>
      <c r="C1945" t="s">
        <v>539</v>
      </c>
      <c r="D1945" t="s">
        <v>170</v>
      </c>
      <c r="E1945" t="s">
        <v>292</v>
      </c>
      <c r="F1945" s="519"/>
      <c r="G1945" s="519"/>
      <c r="H1945" s="519"/>
      <c r="I1945" s="519"/>
      <c r="J1945" s="519"/>
      <c r="K1945" s="519"/>
      <c r="L1945" s="519"/>
      <c r="M1945" s="519"/>
      <c r="N1945" s="519"/>
    </row>
    <row r="1946" spans="1:14" x14ac:dyDescent="0.35">
      <c r="A1946" t="s">
        <v>663</v>
      </c>
      <c r="B1946" t="s">
        <v>540</v>
      </c>
      <c r="C1946" t="s">
        <v>541</v>
      </c>
      <c r="D1946" t="s">
        <v>170</v>
      </c>
      <c r="E1946" t="s">
        <v>292</v>
      </c>
      <c r="F1946" s="519"/>
      <c r="G1946" s="519"/>
      <c r="H1946" s="519"/>
      <c r="I1946" s="519"/>
      <c r="J1946" s="519"/>
      <c r="K1946" s="519"/>
      <c r="L1946" s="519"/>
      <c r="M1946" s="519"/>
      <c r="N1946" s="519"/>
    </row>
    <row r="1947" spans="1:14" x14ac:dyDescent="0.35">
      <c r="A1947" t="s">
        <v>663</v>
      </c>
      <c r="B1947" t="s">
        <v>542</v>
      </c>
      <c r="C1947" t="s">
        <v>543</v>
      </c>
      <c r="D1947" t="s">
        <v>170</v>
      </c>
      <c r="E1947" t="s">
        <v>292</v>
      </c>
    </row>
    <row r="1948" spans="1:14" x14ac:dyDescent="0.35">
      <c r="A1948" t="s">
        <v>663</v>
      </c>
      <c r="B1948" t="s">
        <v>544</v>
      </c>
      <c r="C1948" t="s">
        <v>545</v>
      </c>
      <c r="D1948" t="s">
        <v>170</v>
      </c>
      <c r="E1948" t="s">
        <v>292</v>
      </c>
      <c r="F1948" s="519"/>
      <c r="G1948" s="519"/>
      <c r="H1948" s="519"/>
      <c r="I1948" s="519"/>
      <c r="J1948" s="519"/>
      <c r="K1948" s="519"/>
      <c r="L1948" s="519"/>
      <c r="M1948" s="519"/>
      <c r="N1948" s="519"/>
    </row>
    <row r="1949" spans="1:14" x14ac:dyDescent="0.35">
      <c r="A1949" t="s">
        <v>663</v>
      </c>
      <c r="B1949" t="s">
        <v>546</v>
      </c>
      <c r="C1949" t="s">
        <v>547</v>
      </c>
      <c r="D1949" t="s">
        <v>170</v>
      </c>
      <c r="E1949" t="s">
        <v>292</v>
      </c>
      <c r="F1949" s="519"/>
      <c r="G1949" s="519"/>
      <c r="H1949" s="519"/>
      <c r="I1949" s="519"/>
      <c r="J1949" s="519"/>
      <c r="K1949" s="519"/>
      <c r="L1949" s="519"/>
      <c r="M1949" s="519"/>
      <c r="N1949" s="519"/>
    </row>
    <row r="1950" spans="1:14" x14ac:dyDescent="0.35">
      <c r="A1950" t="s">
        <v>663</v>
      </c>
      <c r="B1950" t="s">
        <v>548</v>
      </c>
      <c r="C1950" t="s">
        <v>549</v>
      </c>
      <c r="D1950" t="s">
        <v>170</v>
      </c>
      <c r="E1950" t="s">
        <v>292</v>
      </c>
      <c r="F1950" s="519"/>
      <c r="G1950" s="519"/>
      <c r="H1950" s="519"/>
      <c r="I1950" s="519"/>
      <c r="J1950" s="519"/>
      <c r="K1950" s="519"/>
      <c r="L1950" s="519"/>
      <c r="M1950" s="519"/>
      <c r="N1950" s="519"/>
    </row>
    <row r="1951" spans="1:14" x14ac:dyDescent="0.35">
      <c r="A1951" t="s">
        <v>663</v>
      </c>
      <c r="B1951" t="s">
        <v>550</v>
      </c>
      <c r="C1951" t="s">
        <v>551</v>
      </c>
      <c r="D1951" t="s">
        <v>170</v>
      </c>
      <c r="E1951" t="s">
        <v>292</v>
      </c>
      <c r="F1951" s="519"/>
      <c r="G1951" s="519"/>
      <c r="H1951" s="519"/>
      <c r="I1951" s="519"/>
      <c r="J1951" s="519"/>
      <c r="K1951" s="519"/>
      <c r="L1951" s="519"/>
      <c r="M1951" s="519"/>
      <c r="N1951" s="519"/>
    </row>
    <row r="1952" spans="1:14" x14ac:dyDescent="0.35">
      <c r="A1952" t="s">
        <v>663</v>
      </c>
      <c r="B1952" t="s">
        <v>552</v>
      </c>
      <c r="C1952" t="s">
        <v>553</v>
      </c>
      <c r="D1952" t="s">
        <v>170</v>
      </c>
      <c r="E1952" t="s">
        <v>292</v>
      </c>
      <c r="F1952" s="519"/>
      <c r="G1952" s="519"/>
      <c r="H1952" s="519"/>
      <c r="I1952" s="519"/>
      <c r="J1952" s="519"/>
      <c r="K1952" s="519"/>
      <c r="L1952" s="519"/>
      <c r="M1952" s="519"/>
      <c r="N1952" s="519"/>
    </row>
    <row r="1953" spans="1:14" x14ac:dyDescent="0.35">
      <c r="A1953" t="s">
        <v>663</v>
      </c>
      <c r="B1953" t="s">
        <v>554</v>
      </c>
      <c r="C1953" t="s">
        <v>555</v>
      </c>
      <c r="D1953" t="s">
        <v>170</v>
      </c>
      <c r="E1953" t="s">
        <v>292</v>
      </c>
    </row>
    <row r="1954" spans="1:14" x14ac:dyDescent="0.35">
      <c r="A1954" t="s">
        <v>663</v>
      </c>
      <c r="B1954" t="s">
        <v>556</v>
      </c>
      <c r="C1954" t="s">
        <v>557</v>
      </c>
      <c r="D1954" t="s">
        <v>170</v>
      </c>
      <c r="E1954" t="s">
        <v>292</v>
      </c>
      <c r="F1954" s="519"/>
      <c r="G1954" s="519"/>
      <c r="H1954" s="519"/>
      <c r="I1954" s="519"/>
      <c r="J1954" s="519"/>
      <c r="K1954" s="519"/>
      <c r="L1954" s="519"/>
      <c r="M1954" s="519"/>
      <c r="N1954" s="519"/>
    </row>
    <row r="1955" spans="1:14" x14ac:dyDescent="0.35">
      <c r="A1955" t="s">
        <v>663</v>
      </c>
      <c r="B1955" t="s">
        <v>558</v>
      </c>
      <c r="C1955" t="s">
        <v>559</v>
      </c>
      <c r="D1955" t="s">
        <v>170</v>
      </c>
      <c r="E1955" t="s">
        <v>292</v>
      </c>
      <c r="F1955" s="519"/>
      <c r="G1955" s="519"/>
      <c r="H1955" s="519"/>
      <c r="I1955" s="519"/>
      <c r="J1955" s="519"/>
      <c r="K1955" s="519"/>
      <c r="L1955" s="519"/>
      <c r="M1955" s="519"/>
      <c r="N1955" s="519"/>
    </row>
    <row r="1956" spans="1:14" x14ac:dyDescent="0.35">
      <c r="A1956" t="s">
        <v>663</v>
      </c>
      <c r="B1956" t="s">
        <v>560</v>
      </c>
      <c r="C1956" t="s">
        <v>561</v>
      </c>
      <c r="D1956" t="s">
        <v>170</v>
      </c>
      <c r="E1956" t="s">
        <v>292</v>
      </c>
      <c r="F1956" s="519"/>
      <c r="G1956" s="519"/>
      <c r="H1956" s="519"/>
      <c r="I1956" s="519"/>
      <c r="J1956" s="519"/>
      <c r="K1956" s="519"/>
      <c r="L1956" s="519"/>
      <c r="M1956" s="519"/>
      <c r="N1956" s="519"/>
    </row>
    <row r="1957" spans="1:14" x14ac:dyDescent="0.35">
      <c r="A1957" t="s">
        <v>663</v>
      </c>
      <c r="B1957" t="s">
        <v>562</v>
      </c>
      <c r="C1957" t="s">
        <v>563</v>
      </c>
      <c r="D1957" t="s">
        <v>170</v>
      </c>
      <c r="E1957" t="s">
        <v>292</v>
      </c>
      <c r="F1957" s="519"/>
      <c r="G1957" s="519"/>
      <c r="H1957" s="519"/>
      <c r="I1957" s="519"/>
      <c r="J1957" s="519"/>
      <c r="K1957" s="519"/>
      <c r="L1957" s="519"/>
      <c r="M1957" s="519"/>
      <c r="N1957" s="519"/>
    </row>
    <row r="1958" spans="1:14" x14ac:dyDescent="0.35">
      <c r="A1958" t="s">
        <v>663</v>
      </c>
      <c r="B1958" t="s">
        <v>564</v>
      </c>
      <c r="C1958" t="s">
        <v>565</v>
      </c>
      <c r="D1958" t="s">
        <v>170</v>
      </c>
      <c r="E1958" t="s">
        <v>292</v>
      </c>
      <c r="F1958" s="519"/>
      <c r="G1958" s="519"/>
      <c r="H1958" s="519"/>
      <c r="I1958" s="519"/>
      <c r="J1958" s="519"/>
      <c r="K1958" s="519"/>
      <c r="L1958" s="519"/>
      <c r="M1958" s="519"/>
      <c r="N1958" s="519"/>
    </row>
    <row r="1959" spans="1:14" x14ac:dyDescent="0.35">
      <c r="A1959" t="s">
        <v>663</v>
      </c>
      <c r="B1959" t="s">
        <v>566</v>
      </c>
      <c r="C1959" t="s">
        <v>567</v>
      </c>
      <c r="D1959" t="s">
        <v>170</v>
      </c>
      <c r="E1959" t="s">
        <v>292</v>
      </c>
      <c r="F1959" s="519"/>
      <c r="G1959" s="519"/>
      <c r="H1959" s="519"/>
      <c r="I1959" s="519"/>
      <c r="J1959" s="519"/>
      <c r="K1959" s="519"/>
      <c r="L1959" s="519"/>
      <c r="M1959" s="519"/>
      <c r="N1959" s="519"/>
    </row>
    <row r="1960" spans="1:14" x14ac:dyDescent="0.35">
      <c r="A1960" t="s">
        <v>663</v>
      </c>
      <c r="B1960" t="s">
        <v>568</v>
      </c>
      <c r="C1960" t="s">
        <v>569</v>
      </c>
      <c r="D1960" t="s">
        <v>170</v>
      </c>
      <c r="E1960" t="s">
        <v>292</v>
      </c>
      <c r="F1960" s="519"/>
      <c r="G1960" s="519"/>
      <c r="H1960" s="519"/>
      <c r="I1960" s="519"/>
      <c r="J1960" s="519"/>
      <c r="K1960" s="519"/>
      <c r="L1960" s="519"/>
      <c r="M1960" s="519"/>
      <c r="N1960" s="519"/>
    </row>
    <row r="1961" spans="1:14" x14ac:dyDescent="0.35">
      <c r="A1961" t="s">
        <v>663</v>
      </c>
      <c r="B1961" t="s">
        <v>570</v>
      </c>
      <c r="C1961" t="s">
        <v>571</v>
      </c>
      <c r="D1961" t="s">
        <v>170</v>
      </c>
      <c r="E1961" t="s">
        <v>292</v>
      </c>
      <c r="F1961" s="519"/>
      <c r="G1961" s="519"/>
      <c r="H1961" s="519"/>
      <c r="I1961" s="519"/>
      <c r="J1961" s="519"/>
      <c r="K1961" s="519"/>
      <c r="L1961" s="519"/>
      <c r="M1961" s="519"/>
      <c r="N1961" s="519"/>
    </row>
    <row r="1962" spans="1:14" x14ac:dyDescent="0.35">
      <c r="A1962" t="s">
        <v>663</v>
      </c>
      <c r="B1962" t="s">
        <v>572</v>
      </c>
      <c r="C1962" t="s">
        <v>573</v>
      </c>
      <c r="D1962" t="s">
        <v>170</v>
      </c>
      <c r="E1962" t="s">
        <v>292</v>
      </c>
    </row>
    <row r="1963" spans="1:14" x14ac:dyDescent="0.35">
      <c r="A1963" t="s">
        <v>663</v>
      </c>
      <c r="B1963" t="s">
        <v>574</v>
      </c>
      <c r="C1963" t="s">
        <v>575</v>
      </c>
      <c r="D1963" t="s">
        <v>170</v>
      </c>
      <c r="E1963" t="s">
        <v>292</v>
      </c>
    </row>
    <row r="1964" spans="1:14" x14ac:dyDescent="0.35">
      <c r="A1964" t="s">
        <v>663</v>
      </c>
      <c r="B1964" t="s">
        <v>576</v>
      </c>
      <c r="C1964" t="s">
        <v>577</v>
      </c>
      <c r="D1964" t="s">
        <v>170</v>
      </c>
      <c r="E1964" t="s">
        <v>292</v>
      </c>
      <c r="F1964" s="519"/>
      <c r="G1964" s="519"/>
      <c r="H1964" s="519"/>
      <c r="I1964" s="519"/>
      <c r="J1964" s="519"/>
      <c r="K1964" s="519"/>
      <c r="L1964" s="519"/>
      <c r="M1964" s="519"/>
      <c r="N1964" s="519"/>
    </row>
    <row r="1965" spans="1:14" x14ac:dyDescent="0.35">
      <c r="A1965" t="s">
        <v>663</v>
      </c>
      <c r="B1965" t="s">
        <v>578</v>
      </c>
      <c r="C1965" t="s">
        <v>579</v>
      </c>
      <c r="D1965" t="s">
        <v>170</v>
      </c>
      <c r="E1965" t="s">
        <v>292</v>
      </c>
      <c r="F1965" s="519"/>
      <c r="G1965" s="519"/>
      <c r="H1965" s="519"/>
      <c r="I1965" s="519"/>
      <c r="J1965" s="519"/>
      <c r="K1965" s="519"/>
      <c r="L1965" s="519"/>
      <c r="M1965" s="519"/>
      <c r="N1965" s="519"/>
    </row>
    <row r="1966" spans="1:14" x14ac:dyDescent="0.35">
      <c r="A1966" t="s">
        <v>663</v>
      </c>
      <c r="B1966" t="s">
        <v>580</v>
      </c>
      <c r="C1966" t="s">
        <v>581</v>
      </c>
      <c r="D1966" t="s">
        <v>170</v>
      </c>
      <c r="E1966" t="s">
        <v>292</v>
      </c>
      <c r="F1966" s="519"/>
      <c r="G1966" s="519"/>
      <c r="H1966" s="519"/>
      <c r="I1966" s="519"/>
      <c r="J1966" s="519"/>
      <c r="K1966" s="519"/>
      <c r="L1966" s="519"/>
      <c r="M1966" s="519"/>
      <c r="N1966" s="519"/>
    </row>
    <row r="1967" spans="1:14" x14ac:dyDescent="0.35">
      <c r="A1967" t="s">
        <v>663</v>
      </c>
      <c r="B1967" t="s">
        <v>582</v>
      </c>
      <c r="C1967" t="s">
        <v>583</v>
      </c>
      <c r="D1967" t="s">
        <v>170</v>
      </c>
      <c r="E1967" t="s">
        <v>292</v>
      </c>
      <c r="F1967" s="519"/>
      <c r="G1967" s="519"/>
      <c r="H1967" s="519"/>
      <c r="I1967" s="519"/>
      <c r="J1967" s="519"/>
      <c r="K1967" s="519"/>
      <c r="L1967" s="519"/>
      <c r="M1967" s="519"/>
      <c r="N1967" s="519"/>
    </row>
    <row r="1968" spans="1:14" x14ac:dyDescent="0.35">
      <c r="A1968" t="s">
        <v>663</v>
      </c>
      <c r="B1968" t="s">
        <v>584</v>
      </c>
      <c r="C1968" t="s">
        <v>585</v>
      </c>
      <c r="D1968" t="s">
        <v>170</v>
      </c>
      <c r="E1968" t="s">
        <v>292</v>
      </c>
      <c r="F1968" s="519"/>
      <c r="G1968" s="519"/>
      <c r="H1968" s="519"/>
      <c r="I1968" s="519"/>
      <c r="J1968" s="519"/>
      <c r="K1968" s="519"/>
      <c r="L1968" s="519"/>
      <c r="M1968" s="519"/>
      <c r="N1968" s="519"/>
    </row>
    <row r="1969" spans="1:14" x14ac:dyDescent="0.35">
      <c r="A1969" t="s">
        <v>663</v>
      </c>
      <c r="B1969" t="s">
        <v>586</v>
      </c>
      <c r="C1969" t="s">
        <v>587</v>
      </c>
      <c r="D1969" t="s">
        <v>170</v>
      </c>
      <c r="E1969" t="s">
        <v>292</v>
      </c>
      <c r="F1969" s="519"/>
      <c r="G1969" s="519"/>
      <c r="H1969" s="519"/>
      <c r="I1969" s="519"/>
      <c r="J1969" s="519"/>
      <c r="K1969" s="519"/>
      <c r="L1969" s="519"/>
      <c r="M1969" s="519"/>
      <c r="N1969" s="519"/>
    </row>
    <row r="1970" spans="1:14" x14ac:dyDescent="0.35">
      <c r="A1970" t="s">
        <v>663</v>
      </c>
      <c r="B1970" t="s">
        <v>588</v>
      </c>
      <c r="C1970" t="s">
        <v>589</v>
      </c>
      <c r="D1970" t="s">
        <v>170</v>
      </c>
      <c r="E1970" t="s">
        <v>292</v>
      </c>
      <c r="F1970" s="519"/>
      <c r="G1970" s="519"/>
      <c r="H1970" s="519"/>
      <c r="I1970" s="519"/>
      <c r="J1970" s="519"/>
      <c r="K1970" s="519"/>
      <c r="L1970" s="519"/>
      <c r="M1970" s="519"/>
      <c r="N1970" s="519"/>
    </row>
    <row r="1971" spans="1:14" x14ac:dyDescent="0.35">
      <c r="A1971" t="s">
        <v>663</v>
      </c>
      <c r="B1971" t="s">
        <v>590</v>
      </c>
      <c r="C1971" t="s">
        <v>591</v>
      </c>
      <c r="D1971" t="s">
        <v>170</v>
      </c>
      <c r="E1971" t="s">
        <v>292</v>
      </c>
      <c r="F1971" s="519"/>
      <c r="G1971" s="519"/>
      <c r="H1971" s="519"/>
      <c r="I1971" s="519"/>
      <c r="J1971" s="519"/>
      <c r="K1971" s="519"/>
      <c r="L1971" s="519"/>
      <c r="M1971" s="519"/>
      <c r="N1971" s="519"/>
    </row>
    <row r="1972" spans="1:14" x14ac:dyDescent="0.35">
      <c r="A1972" t="s">
        <v>663</v>
      </c>
      <c r="B1972" t="s">
        <v>592</v>
      </c>
      <c r="C1972" t="s">
        <v>593</v>
      </c>
      <c r="D1972" t="s">
        <v>170</v>
      </c>
      <c r="E1972" t="s">
        <v>292</v>
      </c>
      <c r="F1972" s="519"/>
      <c r="G1972" s="519"/>
      <c r="H1972" s="519"/>
      <c r="I1972" s="519"/>
      <c r="J1972" s="519"/>
      <c r="K1972" s="519"/>
      <c r="L1972" s="519"/>
      <c r="M1972" s="519"/>
      <c r="N1972" s="519"/>
    </row>
    <row r="1973" spans="1:14" x14ac:dyDescent="0.35">
      <c r="A1973" t="s">
        <v>663</v>
      </c>
      <c r="B1973" t="s">
        <v>594</v>
      </c>
      <c r="C1973" t="s">
        <v>595</v>
      </c>
      <c r="D1973" t="s">
        <v>170</v>
      </c>
      <c r="E1973" t="s">
        <v>292</v>
      </c>
      <c r="F1973" s="519"/>
      <c r="G1973" s="519"/>
      <c r="H1973" s="519"/>
      <c r="I1973" s="519"/>
      <c r="J1973" s="519"/>
      <c r="K1973" s="519"/>
      <c r="L1973" s="519"/>
      <c r="M1973" s="519"/>
      <c r="N1973" s="519"/>
    </row>
    <row r="1974" spans="1:14" x14ac:dyDescent="0.35">
      <c r="A1974" t="s">
        <v>663</v>
      </c>
      <c r="B1974" t="s">
        <v>596</v>
      </c>
      <c r="C1974" t="s">
        <v>597</v>
      </c>
      <c r="D1974" t="s">
        <v>170</v>
      </c>
      <c r="E1974" t="s">
        <v>292</v>
      </c>
      <c r="F1974" s="517"/>
      <c r="G1974" s="517"/>
      <c r="H1974" s="517"/>
      <c r="I1974" s="517"/>
      <c r="J1974" s="517"/>
      <c r="K1974" s="517"/>
      <c r="L1974" s="517"/>
      <c r="M1974" s="517"/>
      <c r="N1974" s="517"/>
    </row>
    <row r="1975" spans="1:14" x14ac:dyDescent="0.35">
      <c r="A1975" t="s">
        <v>663</v>
      </c>
      <c r="B1975" t="s">
        <v>598</v>
      </c>
      <c r="C1975" t="s">
        <v>599</v>
      </c>
      <c r="D1975" t="s">
        <v>170</v>
      </c>
      <c r="E1975" t="s">
        <v>292</v>
      </c>
      <c r="F1975" s="517"/>
      <c r="G1975" s="517"/>
      <c r="H1975" s="517"/>
      <c r="I1975" s="517"/>
      <c r="J1975" s="517"/>
      <c r="K1975" s="517"/>
      <c r="L1975" s="517"/>
      <c r="M1975" s="517"/>
      <c r="N1975" s="517"/>
    </row>
    <row r="1976" spans="1:14" x14ac:dyDescent="0.35">
      <c r="A1976" t="s">
        <v>663</v>
      </c>
      <c r="B1976" t="s">
        <v>600</v>
      </c>
      <c r="C1976" t="s">
        <v>601</v>
      </c>
      <c r="D1976" t="s">
        <v>170</v>
      </c>
      <c r="E1976" t="s">
        <v>292</v>
      </c>
      <c r="F1976" s="612"/>
      <c r="G1976" s="612"/>
      <c r="H1976" s="612"/>
      <c r="I1976" s="612"/>
      <c r="J1976" s="612"/>
      <c r="K1976" s="612"/>
      <c r="L1976" s="612"/>
      <c r="M1976" s="612"/>
      <c r="N1976" s="612"/>
    </row>
    <row r="1977" spans="1:14" x14ac:dyDescent="0.35">
      <c r="A1977" t="s">
        <v>663</v>
      </c>
      <c r="B1977" t="s">
        <v>602</v>
      </c>
      <c r="C1977" t="s">
        <v>603</v>
      </c>
      <c r="D1977" t="s">
        <v>170</v>
      </c>
      <c r="E1977" t="s">
        <v>292</v>
      </c>
      <c r="F1977" s="517"/>
      <c r="G1977" s="517"/>
      <c r="H1977" s="517"/>
      <c r="I1977" s="517"/>
      <c r="J1977" s="517"/>
      <c r="K1977" s="517"/>
      <c r="L1977" s="517"/>
      <c r="M1977" s="517"/>
      <c r="N1977" s="517"/>
    </row>
    <row r="1978" spans="1:14" x14ac:dyDescent="0.35">
      <c r="A1978" t="s">
        <v>663</v>
      </c>
      <c r="B1978" t="s">
        <v>604</v>
      </c>
      <c r="C1978" t="s">
        <v>605</v>
      </c>
      <c r="D1978" t="s">
        <v>170</v>
      </c>
      <c r="E1978" t="s">
        <v>292</v>
      </c>
      <c r="F1978" s="517"/>
      <c r="G1978" s="517"/>
      <c r="H1978" s="517"/>
      <c r="I1978" s="517"/>
      <c r="J1978" s="517"/>
      <c r="K1978" s="517"/>
      <c r="L1978" s="517"/>
      <c r="M1978" s="517"/>
      <c r="N1978" s="517"/>
    </row>
    <row r="1979" spans="1:14" x14ac:dyDescent="0.35">
      <c r="A1979" t="s">
        <v>663</v>
      </c>
      <c r="B1979" t="s">
        <v>606</v>
      </c>
      <c r="C1979" t="s">
        <v>607</v>
      </c>
      <c r="D1979" t="s">
        <v>170</v>
      </c>
      <c r="E1979" t="s">
        <v>292</v>
      </c>
      <c r="F1979" s="517"/>
      <c r="G1979" s="517"/>
      <c r="H1979" s="517"/>
      <c r="I1979" s="517"/>
      <c r="J1979" s="517"/>
      <c r="K1979" s="517"/>
      <c r="L1979" s="517"/>
      <c r="M1979" s="517"/>
      <c r="N1979" s="517"/>
    </row>
    <row r="1980" spans="1:14" x14ac:dyDescent="0.35">
      <c r="A1980" t="s">
        <v>663</v>
      </c>
      <c r="B1980" t="s">
        <v>608</v>
      </c>
      <c r="C1980" t="s">
        <v>609</v>
      </c>
      <c r="D1980" t="s">
        <v>170</v>
      </c>
      <c r="E1980" t="s">
        <v>292</v>
      </c>
      <c r="F1980" s="517"/>
      <c r="G1980" s="517"/>
      <c r="H1980" s="517"/>
      <c r="I1980" s="517"/>
      <c r="J1980" s="517"/>
      <c r="K1980" s="517"/>
      <c r="L1980" s="517"/>
      <c r="M1980" s="517"/>
      <c r="N1980" s="517"/>
    </row>
    <row r="1981" spans="1:14" x14ac:dyDescent="0.35">
      <c r="A1981" t="s">
        <v>663</v>
      </c>
      <c r="B1981" t="s">
        <v>610</v>
      </c>
      <c r="C1981" t="s">
        <v>611</v>
      </c>
      <c r="D1981" t="s">
        <v>170</v>
      </c>
      <c r="E1981" t="s">
        <v>292</v>
      </c>
      <c r="F1981" s="613"/>
      <c r="G1981" s="613"/>
      <c r="H1981" s="613"/>
      <c r="I1981" s="613"/>
      <c r="J1981" s="613"/>
      <c r="K1981" s="613"/>
      <c r="L1981" s="613"/>
      <c r="M1981" s="613"/>
      <c r="N1981" s="613"/>
    </row>
    <row r="1982" spans="1:14" x14ac:dyDescent="0.35">
      <c r="A1982" t="s">
        <v>663</v>
      </c>
      <c r="B1982" t="s">
        <v>612</v>
      </c>
      <c r="C1982" t="s">
        <v>613</v>
      </c>
      <c r="D1982" t="s">
        <v>170</v>
      </c>
      <c r="E1982" t="s">
        <v>292</v>
      </c>
      <c r="F1982" s="613"/>
      <c r="G1982" s="613"/>
      <c r="H1982" s="613"/>
      <c r="I1982" s="613"/>
      <c r="J1982" s="613"/>
      <c r="K1982" s="613"/>
      <c r="L1982" s="613"/>
      <c r="M1982" s="613"/>
      <c r="N1982" s="613"/>
    </row>
    <row r="1983" spans="1:14" x14ac:dyDescent="0.35">
      <c r="A1983" t="s">
        <v>663</v>
      </c>
      <c r="B1983" t="s">
        <v>614</v>
      </c>
      <c r="C1983" t="s">
        <v>615</v>
      </c>
      <c r="D1983" t="s">
        <v>170</v>
      </c>
      <c r="E1983" t="s">
        <v>292</v>
      </c>
      <c r="F1983" s="613"/>
      <c r="G1983" s="613"/>
      <c r="H1983" s="613"/>
      <c r="I1983" s="613"/>
      <c r="J1983" s="613"/>
      <c r="K1983" s="613"/>
      <c r="L1983" s="613"/>
      <c r="M1983" s="613"/>
      <c r="N1983" s="613"/>
    </row>
    <row r="1984" spans="1:14" x14ac:dyDescent="0.35">
      <c r="A1984" t="s">
        <v>663</v>
      </c>
      <c r="B1984" t="s">
        <v>616</v>
      </c>
      <c r="C1984" t="s">
        <v>617</v>
      </c>
      <c r="D1984" t="s">
        <v>424</v>
      </c>
      <c r="E1984" t="s">
        <v>292</v>
      </c>
      <c r="F1984" s="613"/>
      <c r="G1984" s="613"/>
      <c r="H1984" s="613"/>
      <c r="I1984" s="613"/>
      <c r="J1984" s="613"/>
      <c r="K1984" s="613"/>
      <c r="L1984" s="613"/>
      <c r="M1984" s="613"/>
      <c r="N1984" s="613"/>
    </row>
    <row r="1985" spans="1:14" x14ac:dyDescent="0.35">
      <c r="A1985" t="s">
        <v>663</v>
      </c>
      <c r="B1985" t="s">
        <v>618</v>
      </c>
      <c r="C1985" t="s">
        <v>619</v>
      </c>
      <c r="D1985" t="s">
        <v>424</v>
      </c>
      <c r="E1985" t="s">
        <v>292</v>
      </c>
      <c r="F1985" s="612"/>
      <c r="G1985" s="612"/>
      <c r="H1985" s="612"/>
      <c r="I1985" s="612"/>
      <c r="J1985" s="612"/>
      <c r="K1985" s="612"/>
      <c r="L1985" s="612"/>
      <c r="M1985" s="612"/>
      <c r="N1985" s="612"/>
    </row>
    <row r="1986" spans="1:14" x14ac:dyDescent="0.35">
      <c r="A1986" t="s">
        <v>663</v>
      </c>
      <c r="B1986" t="s">
        <v>620</v>
      </c>
      <c r="C1986" t="s">
        <v>621</v>
      </c>
      <c r="D1986" t="s">
        <v>176</v>
      </c>
      <c r="E1986" t="s">
        <v>292</v>
      </c>
      <c r="F1986" s="613"/>
      <c r="G1986" s="613"/>
      <c r="H1986" s="613"/>
      <c r="I1986" s="613"/>
      <c r="J1986" s="613"/>
      <c r="K1986" s="613"/>
      <c r="L1986" s="613"/>
      <c r="M1986" s="613"/>
      <c r="N1986" s="613"/>
    </row>
    <row r="1987" spans="1:14" x14ac:dyDescent="0.35">
      <c r="A1987" t="s">
        <v>663</v>
      </c>
      <c r="B1987" t="s">
        <v>622</v>
      </c>
      <c r="C1987" t="s">
        <v>623</v>
      </c>
      <c r="D1987" t="s">
        <v>424</v>
      </c>
      <c r="E1987" t="s">
        <v>292</v>
      </c>
      <c r="F1987" s="612"/>
      <c r="G1987" s="612"/>
      <c r="H1987" s="612"/>
      <c r="I1987" s="612"/>
      <c r="J1987" s="612"/>
      <c r="K1987" s="612"/>
      <c r="L1987" s="612"/>
      <c r="M1987" s="612"/>
      <c r="N1987" s="612"/>
    </row>
    <row r="1988" spans="1:14" x14ac:dyDescent="0.35">
      <c r="A1988" t="s">
        <v>663</v>
      </c>
      <c r="B1988" t="s">
        <v>624</v>
      </c>
      <c r="C1988" t="s">
        <v>625</v>
      </c>
      <c r="D1988" t="s">
        <v>424</v>
      </c>
      <c r="E1988" t="s">
        <v>292</v>
      </c>
      <c r="F1988" s="613"/>
      <c r="G1988" s="613"/>
      <c r="H1988" s="613"/>
      <c r="I1988" s="613"/>
      <c r="J1988" s="613"/>
      <c r="K1988" s="613"/>
      <c r="L1988" s="613"/>
      <c r="M1988" s="613"/>
      <c r="N1988" s="613"/>
    </row>
    <row r="1989" spans="1:14" x14ac:dyDescent="0.35">
      <c r="A1989" t="s">
        <v>663</v>
      </c>
      <c r="B1989" t="s">
        <v>626</v>
      </c>
      <c r="C1989" t="s">
        <v>627</v>
      </c>
      <c r="D1989" t="s">
        <v>424</v>
      </c>
      <c r="E1989" t="s">
        <v>292</v>
      </c>
      <c r="F1989" s="612"/>
      <c r="G1989" s="612"/>
      <c r="H1989" s="612"/>
      <c r="I1989" s="612"/>
      <c r="J1989" s="612"/>
      <c r="K1989" s="612"/>
      <c r="L1989" s="612"/>
      <c r="M1989" s="612"/>
      <c r="N1989" s="612"/>
    </row>
    <row r="1990" spans="1:14" x14ac:dyDescent="0.35">
      <c r="A1990" t="s">
        <v>663</v>
      </c>
      <c r="B1990" t="s">
        <v>628</v>
      </c>
      <c r="C1990" t="s">
        <v>629</v>
      </c>
      <c r="D1990" t="s">
        <v>424</v>
      </c>
      <c r="E1990" t="s">
        <v>292</v>
      </c>
      <c r="F1990" s="612"/>
      <c r="G1990" s="612"/>
      <c r="H1990" s="612"/>
      <c r="I1990" s="612"/>
      <c r="J1990" s="612"/>
      <c r="K1990" s="612"/>
      <c r="L1990" s="612"/>
      <c r="M1990" s="612"/>
      <c r="N1990" s="612"/>
    </row>
    <row r="1991" spans="1:14" x14ac:dyDescent="0.35">
      <c r="A1991" t="s">
        <v>663</v>
      </c>
      <c r="B1991" t="s">
        <v>630</v>
      </c>
      <c r="C1991" t="s">
        <v>631</v>
      </c>
      <c r="D1991" t="s">
        <v>188</v>
      </c>
      <c r="E1991" t="s">
        <v>292</v>
      </c>
      <c r="F1991" s="612"/>
      <c r="G1991" s="612"/>
      <c r="H1991" s="612"/>
      <c r="I1991" s="612"/>
      <c r="J1991" s="612"/>
      <c r="K1991" s="612"/>
      <c r="L1991" s="612"/>
      <c r="M1991" s="612"/>
      <c r="N1991" s="612"/>
    </row>
    <row r="1992" spans="1:14" x14ac:dyDescent="0.35">
      <c r="A1992" t="s">
        <v>663</v>
      </c>
      <c r="B1992" t="s">
        <v>632</v>
      </c>
      <c r="C1992" t="s">
        <v>633</v>
      </c>
      <c r="D1992" t="s">
        <v>188</v>
      </c>
      <c r="E1992" t="s">
        <v>292</v>
      </c>
      <c r="F1992" s="612"/>
      <c r="G1992" s="612"/>
      <c r="H1992" s="612"/>
      <c r="I1992" s="612"/>
      <c r="J1992" s="612"/>
      <c r="K1992" s="612"/>
      <c r="L1992" s="612"/>
      <c r="M1992" s="612"/>
      <c r="N1992" s="612"/>
    </row>
    <row r="1993" spans="1:14" x14ac:dyDescent="0.35">
      <c r="A1993" t="s">
        <v>663</v>
      </c>
      <c r="B1993" t="s">
        <v>634</v>
      </c>
      <c r="C1993" t="s">
        <v>635</v>
      </c>
      <c r="D1993" t="s">
        <v>636</v>
      </c>
      <c r="E1993" t="s">
        <v>292</v>
      </c>
      <c r="F1993" s="613"/>
      <c r="G1993" s="613"/>
      <c r="H1993" s="613"/>
      <c r="I1993" s="613"/>
      <c r="J1993" s="613"/>
      <c r="K1993" s="613"/>
      <c r="L1993" s="613"/>
      <c r="M1993" s="613"/>
      <c r="N1993" s="613"/>
    </row>
    <row r="1994" spans="1:14" x14ac:dyDescent="0.35">
      <c r="A1994" t="s">
        <v>663</v>
      </c>
      <c r="B1994" t="s">
        <v>637</v>
      </c>
      <c r="C1994" t="s">
        <v>638</v>
      </c>
      <c r="D1994" t="s">
        <v>636</v>
      </c>
      <c r="E1994" t="s">
        <v>292</v>
      </c>
      <c r="F1994" s="613"/>
      <c r="G1994" s="613"/>
      <c r="H1994" s="613"/>
      <c r="I1994" s="613"/>
      <c r="J1994" s="613"/>
      <c r="K1994" s="613"/>
      <c r="L1994" s="613"/>
      <c r="M1994" s="613"/>
      <c r="N1994" s="613"/>
    </row>
    <row r="1995" spans="1:14" x14ac:dyDescent="0.35">
      <c r="A1995" t="s">
        <v>663</v>
      </c>
      <c r="B1995" t="s">
        <v>639</v>
      </c>
      <c r="C1995" t="s">
        <v>640</v>
      </c>
      <c r="D1995" t="s">
        <v>176</v>
      </c>
      <c r="E1995" t="s">
        <v>292</v>
      </c>
      <c r="F1995" s="519"/>
      <c r="G1995" s="519"/>
      <c r="H1995" s="519"/>
      <c r="I1995" s="519"/>
      <c r="J1995" s="519"/>
      <c r="K1995" s="519"/>
      <c r="L1995" s="519"/>
      <c r="M1995" s="519"/>
      <c r="N1995" s="519"/>
    </row>
    <row r="1996" spans="1:14" x14ac:dyDescent="0.35">
      <c r="A1996" t="s">
        <v>663</v>
      </c>
      <c r="B1996" t="s">
        <v>641</v>
      </c>
      <c r="C1996" t="s">
        <v>642</v>
      </c>
      <c r="D1996" t="s">
        <v>636</v>
      </c>
      <c r="E1996" t="s">
        <v>292</v>
      </c>
      <c r="F1996" s="519"/>
      <c r="G1996" s="519"/>
      <c r="H1996" s="519"/>
      <c r="I1996" s="519"/>
      <c r="J1996" s="519"/>
      <c r="K1996" s="519"/>
      <c r="L1996" s="519"/>
      <c r="M1996" s="519"/>
      <c r="N1996" s="519"/>
    </row>
    <row r="1997" spans="1:14" x14ac:dyDescent="0.35">
      <c r="A1997" t="s">
        <v>663</v>
      </c>
      <c r="B1997" t="s">
        <v>643</v>
      </c>
      <c r="C1997" t="s">
        <v>644</v>
      </c>
      <c r="D1997" t="s">
        <v>176</v>
      </c>
      <c r="E1997" t="s">
        <v>292</v>
      </c>
      <c r="F1997" s="518"/>
      <c r="G1997" s="518"/>
      <c r="H1997" s="518"/>
      <c r="I1997" s="518"/>
      <c r="J1997" s="518"/>
      <c r="K1997" s="518"/>
      <c r="L1997" s="518"/>
      <c r="M1997" s="518"/>
      <c r="N1997" s="518"/>
    </row>
    <row r="1998" spans="1:14" x14ac:dyDescent="0.35">
      <c r="A1998" t="s">
        <v>663</v>
      </c>
      <c r="B1998" t="s">
        <v>645</v>
      </c>
      <c r="C1998" t="s">
        <v>646</v>
      </c>
      <c r="D1998" t="s">
        <v>636</v>
      </c>
      <c r="E1998" t="s">
        <v>292</v>
      </c>
    </row>
    <row r="1999" spans="1:14" x14ac:dyDescent="0.35">
      <c r="A1999" t="s">
        <v>663</v>
      </c>
      <c r="B1999" t="s">
        <v>647</v>
      </c>
      <c r="C1999" t="s">
        <v>648</v>
      </c>
      <c r="D1999" t="s">
        <v>176</v>
      </c>
      <c r="E1999" t="s">
        <v>292</v>
      </c>
      <c r="F1999" s="519"/>
      <c r="G1999" s="519"/>
      <c r="H1999" s="519"/>
      <c r="I1999" s="519"/>
      <c r="J1999" s="519"/>
      <c r="K1999" s="519"/>
      <c r="L1999" s="519"/>
      <c r="M1999" s="519"/>
      <c r="N1999" s="519"/>
    </row>
    <row r="2000" spans="1:14" x14ac:dyDescent="0.35">
      <c r="A2000" t="s">
        <v>663</v>
      </c>
      <c r="B2000" t="s">
        <v>649</v>
      </c>
      <c r="C2000" t="s">
        <v>650</v>
      </c>
      <c r="D2000" t="s">
        <v>176</v>
      </c>
      <c r="E2000" t="s">
        <v>292</v>
      </c>
      <c r="F2000" s="519"/>
      <c r="G2000" s="519"/>
      <c r="H2000" s="519"/>
      <c r="I2000" s="519"/>
      <c r="J2000" s="519"/>
      <c r="K2000" s="519"/>
      <c r="L2000" s="519"/>
      <c r="M2000" s="519"/>
      <c r="N2000" s="519"/>
    </row>
    <row r="2001" spans="1:14" x14ac:dyDescent="0.35">
      <c r="A2001" t="s">
        <v>663</v>
      </c>
      <c r="B2001" t="s">
        <v>651</v>
      </c>
      <c r="C2001" t="s">
        <v>652</v>
      </c>
      <c r="D2001" t="s">
        <v>176</v>
      </c>
      <c r="E2001" t="s">
        <v>292</v>
      </c>
      <c r="F2001" s="518"/>
      <c r="G2001" s="518"/>
      <c r="H2001" s="518"/>
      <c r="I2001" s="518"/>
      <c r="J2001" s="518"/>
      <c r="K2001" s="518"/>
      <c r="L2001" s="518"/>
      <c r="M2001" s="518"/>
      <c r="N2001" s="518"/>
    </row>
    <row r="2002" spans="1:14" x14ac:dyDescent="0.35">
      <c r="A2002" t="s">
        <v>663</v>
      </c>
      <c r="B2002" t="s">
        <v>653</v>
      </c>
      <c r="C2002" t="s">
        <v>654</v>
      </c>
      <c r="D2002" t="s">
        <v>176</v>
      </c>
      <c r="E2002" t="s">
        <v>292</v>
      </c>
    </row>
    <row r="2003" spans="1:14" x14ac:dyDescent="0.35">
      <c r="A2003" t="s">
        <v>663</v>
      </c>
      <c r="B2003" t="s">
        <v>655</v>
      </c>
      <c r="C2003" t="s">
        <v>656</v>
      </c>
      <c r="D2003" t="s">
        <v>189</v>
      </c>
      <c r="E2003" t="s">
        <v>292</v>
      </c>
      <c r="F2003" s="519"/>
      <c r="G2003" s="519"/>
      <c r="H2003" s="519"/>
      <c r="I2003" s="519"/>
      <c r="J2003" s="519"/>
      <c r="K2003" s="519"/>
      <c r="L2003" s="519"/>
      <c r="M2003" s="519"/>
      <c r="N2003" s="519"/>
    </row>
    <row r="2004" spans="1:14" x14ac:dyDescent="0.35">
      <c r="A2004" t="s">
        <v>663</v>
      </c>
      <c r="B2004" t="s">
        <v>657</v>
      </c>
      <c r="C2004" t="s">
        <v>658</v>
      </c>
      <c r="D2004" t="s">
        <v>170</v>
      </c>
      <c r="E2004" t="s">
        <v>292</v>
      </c>
      <c r="F2004" s="519"/>
      <c r="G2004" s="519"/>
      <c r="H2004" s="519"/>
      <c r="I2004" s="519"/>
      <c r="J2004" s="519"/>
      <c r="K2004" s="519"/>
      <c r="L2004" s="519"/>
      <c r="M2004" s="519"/>
      <c r="N2004" s="519"/>
    </row>
    <row r="2005" spans="1:14" x14ac:dyDescent="0.35">
      <c r="A2005" t="s">
        <v>663</v>
      </c>
      <c r="B2005" t="s">
        <v>659</v>
      </c>
      <c r="C2005" t="s">
        <v>660</v>
      </c>
      <c r="D2005" t="s">
        <v>170</v>
      </c>
      <c r="E2005" t="s">
        <v>292</v>
      </c>
      <c r="F2005" s="517"/>
      <c r="G2005" s="517"/>
      <c r="H2005" s="517"/>
      <c r="I2005" s="517"/>
      <c r="J2005" s="517"/>
      <c r="K2005" s="517"/>
      <c r="L2005" s="517"/>
      <c r="M2005" s="517"/>
      <c r="N2005" s="517"/>
    </row>
    <row r="2006" spans="1:14" x14ac:dyDescent="0.35">
      <c r="A2006" t="s">
        <v>137</v>
      </c>
      <c r="B2006" t="s">
        <v>290</v>
      </c>
      <c r="C2006" t="s">
        <v>291</v>
      </c>
      <c r="D2006" t="s">
        <v>170</v>
      </c>
      <c r="E2006" t="s">
        <v>292</v>
      </c>
    </row>
    <row r="2007" spans="1:14" x14ac:dyDescent="0.35">
      <c r="A2007" t="s">
        <v>137</v>
      </c>
      <c r="B2007" t="s">
        <v>293</v>
      </c>
      <c r="C2007" t="s">
        <v>294</v>
      </c>
      <c r="D2007" t="s">
        <v>172</v>
      </c>
      <c r="E2007" t="s">
        <v>292</v>
      </c>
      <c r="F2007" s="519"/>
      <c r="G2007" s="519"/>
      <c r="H2007" s="519"/>
      <c r="I2007" s="519"/>
      <c r="J2007" s="519"/>
      <c r="K2007" s="519"/>
      <c r="L2007" s="519"/>
      <c r="M2007" s="519"/>
      <c r="N2007" s="519"/>
    </row>
    <row r="2008" spans="1:14" x14ac:dyDescent="0.35">
      <c r="A2008" t="s">
        <v>137</v>
      </c>
      <c r="B2008" t="s">
        <v>295</v>
      </c>
      <c r="C2008" t="s">
        <v>296</v>
      </c>
      <c r="D2008" t="s">
        <v>188</v>
      </c>
      <c r="E2008" t="s">
        <v>292</v>
      </c>
      <c r="F2008" s="519"/>
      <c r="G2008" s="519"/>
      <c r="H2008" s="519"/>
      <c r="I2008" s="519"/>
      <c r="J2008" s="519"/>
      <c r="K2008" s="519"/>
      <c r="L2008" s="519"/>
      <c r="M2008" s="519"/>
      <c r="N2008" s="519"/>
    </row>
    <row r="2009" spans="1:14" x14ac:dyDescent="0.35">
      <c r="A2009" t="s">
        <v>137</v>
      </c>
      <c r="B2009" t="s">
        <v>297</v>
      </c>
      <c r="C2009" t="s">
        <v>298</v>
      </c>
      <c r="D2009" t="s">
        <v>205</v>
      </c>
      <c r="E2009" t="s">
        <v>292</v>
      </c>
      <c r="F2009" s="517"/>
      <c r="G2009" s="517"/>
      <c r="H2009" s="517"/>
      <c r="I2009" s="517"/>
      <c r="J2009" s="517"/>
      <c r="K2009" s="517"/>
      <c r="L2009" s="517"/>
      <c r="M2009" s="517"/>
      <c r="N2009" s="517"/>
    </row>
    <row r="2010" spans="1:14" x14ac:dyDescent="0.35">
      <c r="A2010" t="s">
        <v>137</v>
      </c>
      <c r="B2010" t="s">
        <v>300</v>
      </c>
      <c r="C2010" t="s">
        <v>301</v>
      </c>
      <c r="D2010" t="s">
        <v>170</v>
      </c>
      <c r="E2010" t="s">
        <v>292</v>
      </c>
    </row>
    <row r="2011" spans="1:14" x14ac:dyDescent="0.35">
      <c r="A2011" t="s">
        <v>137</v>
      </c>
      <c r="B2011" t="s">
        <v>302</v>
      </c>
      <c r="C2011" t="s">
        <v>303</v>
      </c>
      <c r="D2011" t="s">
        <v>170</v>
      </c>
      <c r="E2011" t="s">
        <v>292</v>
      </c>
      <c r="F2011" s="519"/>
      <c r="G2011" s="519"/>
      <c r="H2011" s="519"/>
      <c r="I2011" s="519"/>
      <c r="J2011" s="519"/>
      <c r="K2011" s="519"/>
      <c r="L2011" s="519"/>
      <c r="M2011" s="519"/>
      <c r="N2011" s="519"/>
    </row>
    <row r="2012" spans="1:14" x14ac:dyDescent="0.35">
      <c r="A2012" t="s">
        <v>137</v>
      </c>
      <c r="B2012" t="s">
        <v>304</v>
      </c>
      <c r="C2012" t="s">
        <v>305</v>
      </c>
      <c r="D2012" t="s">
        <v>186</v>
      </c>
      <c r="E2012" t="s">
        <v>292</v>
      </c>
      <c r="F2012" s="519"/>
      <c r="G2012" s="519"/>
      <c r="H2012" s="519"/>
      <c r="I2012" s="519"/>
      <c r="J2012" s="519"/>
      <c r="K2012" s="519"/>
      <c r="L2012" s="519"/>
      <c r="M2012" s="519"/>
      <c r="N2012" s="519"/>
    </row>
    <row r="2013" spans="1:14" x14ac:dyDescent="0.35">
      <c r="A2013" t="s">
        <v>137</v>
      </c>
      <c r="B2013" t="s">
        <v>306</v>
      </c>
      <c r="C2013" t="s">
        <v>307</v>
      </c>
      <c r="D2013" t="s">
        <v>205</v>
      </c>
      <c r="E2013" t="s">
        <v>292</v>
      </c>
      <c r="F2013" s="517"/>
      <c r="G2013" s="517"/>
      <c r="H2013" s="517"/>
      <c r="I2013" s="517"/>
      <c r="J2013" s="517"/>
      <c r="K2013" s="517"/>
      <c r="L2013" s="517"/>
      <c r="M2013" s="517"/>
      <c r="N2013" s="517"/>
    </row>
    <row r="2014" spans="1:14" x14ac:dyDescent="0.35">
      <c r="A2014" t="s">
        <v>137</v>
      </c>
      <c r="B2014" t="s">
        <v>309</v>
      </c>
      <c r="C2014" t="s">
        <v>310</v>
      </c>
      <c r="D2014" t="s">
        <v>170</v>
      </c>
      <c r="E2014" t="s">
        <v>292</v>
      </c>
    </row>
    <row r="2015" spans="1:14" x14ac:dyDescent="0.35">
      <c r="A2015" t="s">
        <v>137</v>
      </c>
      <c r="B2015" t="s">
        <v>311</v>
      </c>
      <c r="C2015" t="s">
        <v>312</v>
      </c>
      <c r="D2015" t="s">
        <v>170</v>
      </c>
      <c r="E2015" t="s">
        <v>292</v>
      </c>
      <c r="F2015" s="519"/>
      <c r="G2015" s="519"/>
      <c r="H2015" s="519"/>
      <c r="I2015" s="519"/>
      <c r="J2015" s="519"/>
      <c r="K2015" s="519"/>
      <c r="L2015" s="519"/>
      <c r="M2015" s="519"/>
      <c r="N2015" s="519"/>
    </row>
    <row r="2016" spans="1:14" x14ac:dyDescent="0.35">
      <c r="A2016" t="s">
        <v>137</v>
      </c>
      <c r="B2016" t="s">
        <v>313</v>
      </c>
      <c r="C2016" t="s">
        <v>314</v>
      </c>
      <c r="D2016" t="s">
        <v>189</v>
      </c>
      <c r="E2016" t="s">
        <v>292</v>
      </c>
      <c r="F2016" s="519"/>
      <c r="G2016" s="519"/>
      <c r="H2016" s="519"/>
      <c r="I2016" s="519"/>
      <c r="J2016" s="519"/>
      <c r="K2016" s="519"/>
      <c r="L2016" s="519"/>
      <c r="M2016" s="519"/>
      <c r="N2016" s="519"/>
    </row>
    <row r="2017" spans="1:14" x14ac:dyDescent="0.35">
      <c r="A2017" t="s">
        <v>137</v>
      </c>
      <c r="B2017" t="s">
        <v>315</v>
      </c>
      <c r="C2017" t="s">
        <v>316</v>
      </c>
      <c r="D2017" t="s">
        <v>205</v>
      </c>
      <c r="E2017" t="s">
        <v>292</v>
      </c>
      <c r="F2017" s="518"/>
      <c r="G2017" s="518"/>
      <c r="H2017" s="518"/>
      <c r="I2017" s="518"/>
      <c r="J2017" s="518"/>
      <c r="K2017" s="518"/>
      <c r="L2017" s="518"/>
      <c r="M2017" s="518"/>
      <c r="N2017" s="518"/>
    </row>
    <row r="2018" spans="1:14" x14ac:dyDescent="0.35">
      <c r="A2018" t="s">
        <v>137</v>
      </c>
      <c r="B2018" t="s">
        <v>317</v>
      </c>
      <c r="C2018" t="s">
        <v>318</v>
      </c>
      <c r="D2018" t="s">
        <v>170</v>
      </c>
      <c r="E2018" t="s">
        <v>292</v>
      </c>
    </row>
    <row r="2019" spans="1:14" x14ac:dyDescent="0.35">
      <c r="A2019" t="s">
        <v>137</v>
      </c>
      <c r="B2019" t="s">
        <v>319</v>
      </c>
      <c r="C2019" t="s">
        <v>320</v>
      </c>
      <c r="D2019" t="s">
        <v>170</v>
      </c>
      <c r="E2019" t="s">
        <v>292</v>
      </c>
      <c r="F2019" s="519"/>
      <c r="G2019" s="519"/>
      <c r="H2019" s="519"/>
      <c r="I2019" s="519"/>
      <c r="J2019" s="519"/>
      <c r="K2019" s="519"/>
      <c r="L2019" s="519"/>
      <c r="M2019" s="519"/>
      <c r="N2019" s="519"/>
    </row>
    <row r="2020" spans="1:14" x14ac:dyDescent="0.35">
      <c r="A2020" t="s">
        <v>137</v>
      </c>
      <c r="B2020" t="s">
        <v>321</v>
      </c>
      <c r="C2020" t="s">
        <v>322</v>
      </c>
      <c r="D2020" t="s">
        <v>189</v>
      </c>
      <c r="E2020" t="s">
        <v>292</v>
      </c>
      <c r="F2020" s="519"/>
      <c r="G2020" s="519"/>
      <c r="H2020" s="519"/>
      <c r="I2020" s="519"/>
      <c r="J2020" s="519"/>
      <c r="K2020" s="519"/>
      <c r="L2020" s="519"/>
      <c r="M2020" s="519"/>
      <c r="N2020" s="519"/>
    </row>
    <row r="2021" spans="1:14" x14ac:dyDescent="0.35">
      <c r="A2021" t="s">
        <v>137</v>
      </c>
      <c r="B2021" t="s">
        <v>323</v>
      </c>
      <c r="C2021" t="s">
        <v>324</v>
      </c>
      <c r="D2021" t="s">
        <v>205</v>
      </c>
      <c r="E2021" t="s">
        <v>292</v>
      </c>
      <c r="F2021" s="517"/>
      <c r="G2021" s="517"/>
      <c r="H2021" s="517"/>
      <c r="I2021" s="517"/>
      <c r="J2021" s="517"/>
      <c r="K2021" s="517"/>
      <c r="L2021" s="517"/>
      <c r="M2021" s="517"/>
      <c r="N2021" s="517"/>
    </row>
    <row r="2022" spans="1:14" x14ac:dyDescent="0.35">
      <c r="A2022" t="s">
        <v>137</v>
      </c>
      <c r="B2022" t="s">
        <v>325</v>
      </c>
      <c r="C2022" t="s">
        <v>326</v>
      </c>
      <c r="D2022" t="s">
        <v>170</v>
      </c>
      <c r="E2022" t="s">
        <v>292</v>
      </c>
      <c r="F2022" s="517"/>
      <c r="G2022" s="517"/>
      <c r="H2022" s="517"/>
      <c r="I2022" s="517"/>
      <c r="J2022" s="517"/>
      <c r="K2022" s="517"/>
      <c r="L2022" s="517"/>
      <c r="M2022" s="517"/>
      <c r="N2022" s="517"/>
    </row>
    <row r="2023" spans="1:14" x14ac:dyDescent="0.35">
      <c r="A2023" t="s">
        <v>137</v>
      </c>
      <c r="B2023" t="s">
        <v>327</v>
      </c>
      <c r="C2023" t="s">
        <v>328</v>
      </c>
      <c r="D2023" t="s">
        <v>170</v>
      </c>
      <c r="E2023" t="s">
        <v>292</v>
      </c>
      <c r="F2023" s="518"/>
      <c r="G2023" s="518"/>
      <c r="H2023" s="518"/>
      <c r="I2023" s="518"/>
      <c r="J2023" s="518"/>
      <c r="K2023" s="518"/>
      <c r="L2023" s="518"/>
      <c r="M2023" s="518"/>
      <c r="N2023" s="518"/>
    </row>
    <row r="2024" spans="1:14" x14ac:dyDescent="0.35">
      <c r="A2024" t="s">
        <v>137</v>
      </c>
      <c r="B2024" t="s">
        <v>329</v>
      </c>
      <c r="C2024" t="s">
        <v>330</v>
      </c>
      <c r="D2024" t="s">
        <v>188</v>
      </c>
      <c r="E2024" t="s">
        <v>292</v>
      </c>
    </row>
    <row r="2025" spans="1:14" x14ac:dyDescent="0.35">
      <c r="A2025" t="s">
        <v>137</v>
      </c>
      <c r="B2025" t="s">
        <v>331</v>
      </c>
      <c r="C2025" t="s">
        <v>332</v>
      </c>
      <c r="D2025" t="s">
        <v>205</v>
      </c>
      <c r="E2025" t="s">
        <v>292</v>
      </c>
      <c r="F2025" s="519"/>
      <c r="G2025" s="519"/>
      <c r="H2025" s="519"/>
      <c r="I2025" s="519"/>
      <c r="J2025" s="519"/>
      <c r="K2025" s="519"/>
      <c r="L2025" s="519"/>
      <c r="M2025" s="519"/>
      <c r="N2025" s="519"/>
    </row>
    <row r="2026" spans="1:14" x14ac:dyDescent="0.35">
      <c r="A2026" t="s">
        <v>137</v>
      </c>
      <c r="B2026" t="s">
        <v>333</v>
      </c>
      <c r="C2026" t="s">
        <v>334</v>
      </c>
      <c r="D2026" t="s">
        <v>170</v>
      </c>
      <c r="E2026" t="s">
        <v>292</v>
      </c>
      <c r="F2026" s="519"/>
      <c r="G2026" s="519"/>
      <c r="H2026" s="519"/>
      <c r="I2026" s="519"/>
      <c r="J2026" s="519"/>
      <c r="K2026" s="519"/>
      <c r="L2026" s="519"/>
      <c r="M2026" s="519"/>
      <c r="N2026" s="519"/>
    </row>
    <row r="2027" spans="1:14" x14ac:dyDescent="0.35">
      <c r="A2027" t="s">
        <v>137</v>
      </c>
      <c r="B2027" t="s">
        <v>335</v>
      </c>
      <c r="C2027" t="s">
        <v>336</v>
      </c>
      <c r="D2027" t="s">
        <v>170</v>
      </c>
      <c r="E2027" t="s">
        <v>292</v>
      </c>
      <c r="F2027" s="518"/>
      <c r="G2027" s="518"/>
      <c r="H2027" s="518"/>
      <c r="I2027" s="518"/>
      <c r="J2027" s="518"/>
      <c r="K2027" s="518"/>
      <c r="L2027" s="518"/>
      <c r="M2027" s="518"/>
      <c r="N2027" s="518"/>
    </row>
    <row r="2028" spans="1:14" x14ac:dyDescent="0.35">
      <c r="A2028" t="s">
        <v>137</v>
      </c>
      <c r="B2028" t="s">
        <v>337</v>
      </c>
      <c r="C2028" t="s">
        <v>338</v>
      </c>
      <c r="D2028" t="s">
        <v>189</v>
      </c>
      <c r="E2028" t="s">
        <v>292</v>
      </c>
    </row>
    <row r="2029" spans="1:14" x14ac:dyDescent="0.35">
      <c r="A2029" t="s">
        <v>137</v>
      </c>
      <c r="B2029" t="s">
        <v>339</v>
      </c>
      <c r="C2029" t="s">
        <v>340</v>
      </c>
      <c r="D2029" t="s">
        <v>205</v>
      </c>
      <c r="E2029" t="s">
        <v>292</v>
      </c>
      <c r="F2029" s="519"/>
      <c r="G2029" s="519"/>
      <c r="H2029" s="519"/>
      <c r="I2029" s="519"/>
      <c r="J2029" s="519"/>
      <c r="K2029" s="519"/>
      <c r="L2029" s="519"/>
      <c r="M2029" s="519"/>
      <c r="N2029" s="519"/>
    </row>
    <row r="2030" spans="1:14" x14ac:dyDescent="0.35">
      <c r="A2030" t="s">
        <v>137</v>
      </c>
      <c r="B2030" t="s">
        <v>341</v>
      </c>
      <c r="C2030" t="s">
        <v>342</v>
      </c>
      <c r="D2030" t="s">
        <v>170</v>
      </c>
      <c r="E2030" t="s">
        <v>292</v>
      </c>
      <c r="F2030" s="519"/>
      <c r="G2030" s="519"/>
      <c r="H2030" s="519"/>
      <c r="I2030" s="519"/>
      <c r="J2030" s="519"/>
      <c r="K2030" s="519"/>
      <c r="L2030" s="519"/>
      <c r="M2030" s="519"/>
      <c r="N2030" s="519"/>
    </row>
    <row r="2031" spans="1:14" x14ac:dyDescent="0.35">
      <c r="A2031" t="s">
        <v>137</v>
      </c>
      <c r="B2031" t="s">
        <v>343</v>
      </c>
      <c r="C2031" t="s">
        <v>344</v>
      </c>
      <c r="D2031" t="s">
        <v>170</v>
      </c>
      <c r="E2031" t="s">
        <v>292</v>
      </c>
      <c r="F2031" s="518"/>
      <c r="G2031" s="518"/>
      <c r="H2031" s="518"/>
      <c r="I2031" s="518"/>
      <c r="J2031" s="518"/>
      <c r="K2031" s="518"/>
      <c r="L2031" s="518"/>
      <c r="M2031" s="518"/>
      <c r="N2031" s="518"/>
    </row>
    <row r="2032" spans="1:14" x14ac:dyDescent="0.35">
      <c r="A2032" t="s">
        <v>137</v>
      </c>
      <c r="B2032" t="s">
        <v>345</v>
      </c>
      <c r="C2032" t="s">
        <v>346</v>
      </c>
      <c r="D2032" t="s">
        <v>188</v>
      </c>
      <c r="E2032" t="s">
        <v>292</v>
      </c>
    </row>
    <row r="2033" spans="1:14" x14ac:dyDescent="0.35">
      <c r="A2033" t="s">
        <v>137</v>
      </c>
      <c r="B2033" t="s">
        <v>347</v>
      </c>
      <c r="C2033" t="s">
        <v>348</v>
      </c>
      <c r="D2033" t="s">
        <v>188</v>
      </c>
      <c r="E2033" t="s">
        <v>292</v>
      </c>
      <c r="F2033" s="519"/>
      <c r="G2033" s="519"/>
      <c r="H2033" s="519"/>
      <c r="I2033" s="519"/>
      <c r="J2033" s="519"/>
      <c r="K2033" s="519"/>
      <c r="L2033" s="519"/>
      <c r="M2033" s="519"/>
      <c r="N2033" s="519"/>
    </row>
    <row r="2034" spans="1:14" x14ac:dyDescent="0.35">
      <c r="A2034" t="s">
        <v>137</v>
      </c>
      <c r="B2034" t="s">
        <v>349</v>
      </c>
      <c r="C2034" t="s">
        <v>350</v>
      </c>
      <c r="D2034" t="s">
        <v>188</v>
      </c>
      <c r="E2034" t="s">
        <v>292</v>
      </c>
      <c r="F2034" s="519"/>
      <c r="G2034" s="519"/>
      <c r="H2034" s="519"/>
      <c r="I2034" s="519"/>
      <c r="J2034" s="519"/>
      <c r="K2034" s="519"/>
      <c r="L2034" s="519"/>
      <c r="M2034" s="519"/>
      <c r="N2034" s="519"/>
    </row>
    <row r="2035" spans="1:14" x14ac:dyDescent="0.35">
      <c r="A2035" t="s">
        <v>137</v>
      </c>
      <c r="B2035" t="s">
        <v>351</v>
      </c>
      <c r="C2035" t="s">
        <v>352</v>
      </c>
      <c r="D2035" t="s">
        <v>205</v>
      </c>
      <c r="E2035" t="s">
        <v>292</v>
      </c>
      <c r="F2035" s="518"/>
      <c r="G2035" s="518"/>
      <c r="H2035" s="518"/>
      <c r="I2035" s="518"/>
      <c r="J2035" s="518"/>
      <c r="K2035" s="518"/>
      <c r="L2035" s="518"/>
      <c r="M2035" s="518"/>
      <c r="N2035" s="518"/>
    </row>
    <row r="2036" spans="1:14" x14ac:dyDescent="0.35">
      <c r="A2036" t="s">
        <v>137</v>
      </c>
      <c r="B2036" t="s">
        <v>353</v>
      </c>
      <c r="C2036" t="s">
        <v>354</v>
      </c>
      <c r="D2036" t="s">
        <v>170</v>
      </c>
      <c r="E2036" t="s">
        <v>292</v>
      </c>
    </row>
    <row r="2037" spans="1:14" x14ac:dyDescent="0.35">
      <c r="A2037" t="s">
        <v>137</v>
      </c>
      <c r="B2037" t="s">
        <v>355</v>
      </c>
      <c r="C2037" t="s">
        <v>356</v>
      </c>
      <c r="D2037" t="s">
        <v>170</v>
      </c>
      <c r="E2037" t="s">
        <v>292</v>
      </c>
      <c r="F2037" s="519"/>
      <c r="G2037" s="519"/>
      <c r="H2037" s="519"/>
      <c r="I2037" s="519"/>
      <c r="J2037" s="519"/>
      <c r="K2037" s="519"/>
      <c r="L2037" s="519"/>
      <c r="M2037" s="519"/>
      <c r="N2037" s="519"/>
    </row>
    <row r="2038" spans="1:14" x14ac:dyDescent="0.35">
      <c r="A2038" t="s">
        <v>137</v>
      </c>
      <c r="B2038" t="s">
        <v>357</v>
      </c>
      <c r="C2038" t="s">
        <v>358</v>
      </c>
      <c r="D2038" t="s">
        <v>188</v>
      </c>
      <c r="E2038" t="s">
        <v>292</v>
      </c>
      <c r="F2038" s="519"/>
      <c r="G2038" s="519"/>
      <c r="H2038" s="519"/>
      <c r="I2038" s="519"/>
      <c r="J2038" s="519"/>
      <c r="K2038" s="519"/>
      <c r="L2038" s="519"/>
      <c r="M2038" s="519"/>
      <c r="N2038" s="519"/>
    </row>
    <row r="2039" spans="1:14" x14ac:dyDescent="0.35">
      <c r="A2039" t="s">
        <v>137</v>
      </c>
      <c r="B2039" t="s">
        <v>359</v>
      </c>
      <c r="C2039" t="s">
        <v>360</v>
      </c>
      <c r="D2039" t="s">
        <v>205</v>
      </c>
      <c r="E2039" t="s">
        <v>292</v>
      </c>
      <c r="F2039" s="517"/>
      <c r="G2039" s="517"/>
      <c r="H2039" s="517"/>
      <c r="I2039" s="517"/>
      <c r="J2039" s="517"/>
      <c r="K2039" s="517"/>
      <c r="L2039" s="517"/>
      <c r="M2039" s="517"/>
      <c r="N2039" s="517"/>
    </row>
    <row r="2040" spans="1:14" x14ac:dyDescent="0.35">
      <c r="A2040" t="s">
        <v>137</v>
      </c>
      <c r="B2040" t="s">
        <v>361</v>
      </c>
      <c r="C2040" t="s">
        <v>362</v>
      </c>
      <c r="D2040" t="s">
        <v>170</v>
      </c>
      <c r="E2040" t="s">
        <v>292</v>
      </c>
      <c r="F2040" s="518"/>
      <c r="G2040" s="518"/>
      <c r="H2040" s="518"/>
      <c r="I2040" s="518"/>
      <c r="J2040" s="518"/>
      <c r="K2040" s="518"/>
      <c r="L2040" s="518"/>
      <c r="M2040" s="518"/>
      <c r="N2040" s="518"/>
    </row>
    <row r="2041" spans="1:14" x14ac:dyDescent="0.35">
      <c r="A2041" t="s">
        <v>137</v>
      </c>
      <c r="B2041" t="s">
        <v>363</v>
      </c>
      <c r="C2041" t="s">
        <v>364</v>
      </c>
      <c r="D2041" t="s">
        <v>170</v>
      </c>
      <c r="E2041" t="s">
        <v>292</v>
      </c>
      <c r="F2041" s="517"/>
      <c r="G2041" s="517"/>
      <c r="H2041" s="517"/>
      <c r="I2041" s="517"/>
      <c r="J2041" s="517"/>
      <c r="K2041" s="517"/>
      <c r="L2041" s="517"/>
      <c r="M2041" s="517"/>
      <c r="N2041" s="517"/>
    </row>
    <row r="2042" spans="1:14" x14ac:dyDescent="0.35">
      <c r="A2042" t="s">
        <v>137</v>
      </c>
      <c r="B2042" t="s">
        <v>365</v>
      </c>
      <c r="C2042" t="s">
        <v>366</v>
      </c>
      <c r="D2042" t="s">
        <v>188</v>
      </c>
      <c r="E2042" t="s">
        <v>292</v>
      </c>
    </row>
    <row r="2043" spans="1:14" x14ac:dyDescent="0.35">
      <c r="A2043" t="s">
        <v>137</v>
      </c>
      <c r="B2043" t="s">
        <v>367</v>
      </c>
      <c r="C2043" t="s">
        <v>368</v>
      </c>
      <c r="D2043" t="s">
        <v>205</v>
      </c>
      <c r="E2043" t="s">
        <v>292</v>
      </c>
      <c r="F2043" s="612"/>
      <c r="G2043" s="612"/>
      <c r="H2043" s="612"/>
      <c r="I2043" s="612"/>
      <c r="J2043" s="612"/>
      <c r="K2043" s="612"/>
      <c r="L2043" s="612"/>
      <c r="M2043" s="612"/>
      <c r="N2043" s="612"/>
    </row>
    <row r="2044" spans="1:14" x14ac:dyDescent="0.35">
      <c r="A2044" t="s">
        <v>137</v>
      </c>
      <c r="B2044" t="s">
        <v>369</v>
      </c>
      <c r="C2044" t="s">
        <v>370</v>
      </c>
      <c r="D2044" t="s">
        <v>170</v>
      </c>
      <c r="E2044" t="s">
        <v>292</v>
      </c>
    </row>
    <row r="2045" spans="1:14" x14ac:dyDescent="0.35">
      <c r="A2045" t="s">
        <v>137</v>
      </c>
      <c r="B2045" t="s">
        <v>371</v>
      </c>
      <c r="C2045" t="s">
        <v>372</v>
      </c>
      <c r="D2045" t="s">
        <v>170</v>
      </c>
      <c r="E2045" t="s">
        <v>292</v>
      </c>
      <c r="F2045" s="517"/>
      <c r="G2045" s="517"/>
      <c r="H2045" s="517"/>
      <c r="I2045" s="517"/>
      <c r="J2045" s="517"/>
      <c r="K2045" s="517"/>
      <c r="L2045" s="517"/>
      <c r="M2045" s="517"/>
      <c r="N2045" s="517"/>
    </row>
    <row r="2046" spans="1:14" x14ac:dyDescent="0.35">
      <c r="A2046" t="s">
        <v>137</v>
      </c>
      <c r="B2046" t="s">
        <v>373</v>
      </c>
      <c r="C2046" t="s">
        <v>374</v>
      </c>
      <c r="D2046" t="s">
        <v>188</v>
      </c>
      <c r="E2046" t="s">
        <v>292</v>
      </c>
    </row>
    <row r="2047" spans="1:14" x14ac:dyDescent="0.35">
      <c r="A2047" t="s">
        <v>137</v>
      </c>
      <c r="B2047" t="s">
        <v>375</v>
      </c>
      <c r="C2047" t="s">
        <v>376</v>
      </c>
      <c r="D2047" t="s">
        <v>205</v>
      </c>
      <c r="E2047" t="s">
        <v>292</v>
      </c>
      <c r="F2047" s="517"/>
      <c r="G2047" s="517"/>
      <c r="H2047" s="517"/>
      <c r="I2047" s="517"/>
      <c r="J2047" s="517"/>
      <c r="K2047" s="517"/>
      <c r="L2047" s="517"/>
      <c r="M2047" s="517"/>
      <c r="N2047" s="517"/>
    </row>
    <row r="2048" spans="1:14" x14ac:dyDescent="0.35">
      <c r="A2048" t="s">
        <v>137</v>
      </c>
      <c r="B2048" t="s">
        <v>377</v>
      </c>
      <c r="C2048" t="s">
        <v>378</v>
      </c>
      <c r="D2048" t="s">
        <v>170</v>
      </c>
      <c r="E2048" t="s">
        <v>292</v>
      </c>
    </row>
    <row r="2049" spans="1:14" x14ac:dyDescent="0.35">
      <c r="A2049" t="s">
        <v>137</v>
      </c>
      <c r="B2049" t="s">
        <v>379</v>
      </c>
      <c r="C2049" t="s">
        <v>380</v>
      </c>
      <c r="D2049" t="s">
        <v>170</v>
      </c>
      <c r="E2049" t="s">
        <v>292</v>
      </c>
      <c r="F2049" s="518"/>
      <c r="G2049" s="518"/>
      <c r="H2049" s="518"/>
      <c r="I2049" s="518"/>
      <c r="J2049" s="518"/>
      <c r="K2049" s="518"/>
      <c r="L2049" s="518"/>
      <c r="M2049" s="518"/>
      <c r="N2049" s="518"/>
    </row>
    <row r="2050" spans="1:14" x14ac:dyDescent="0.35">
      <c r="A2050" t="s">
        <v>137</v>
      </c>
      <c r="B2050" t="s">
        <v>381</v>
      </c>
      <c r="C2050" t="s">
        <v>382</v>
      </c>
      <c r="D2050" t="s">
        <v>188</v>
      </c>
      <c r="E2050" t="s">
        <v>292</v>
      </c>
    </row>
    <row r="2051" spans="1:14" x14ac:dyDescent="0.35">
      <c r="A2051" t="s">
        <v>137</v>
      </c>
      <c r="B2051" t="s">
        <v>383</v>
      </c>
      <c r="C2051" t="s">
        <v>384</v>
      </c>
      <c r="D2051" t="s">
        <v>385</v>
      </c>
      <c r="E2051" t="s">
        <v>292</v>
      </c>
      <c r="F2051" s="517"/>
      <c r="G2051" s="517"/>
      <c r="H2051" s="517"/>
      <c r="I2051" s="517"/>
      <c r="J2051" s="517"/>
      <c r="K2051" s="517"/>
      <c r="L2051" s="517"/>
      <c r="M2051" s="517"/>
      <c r="N2051" s="517"/>
    </row>
    <row r="2052" spans="1:14" x14ac:dyDescent="0.35">
      <c r="A2052" t="s">
        <v>137</v>
      </c>
      <c r="B2052" t="s">
        <v>386</v>
      </c>
      <c r="C2052" t="s">
        <v>387</v>
      </c>
      <c r="D2052" t="s">
        <v>189</v>
      </c>
      <c r="E2052" t="s">
        <v>292</v>
      </c>
      <c r="F2052" s="518"/>
      <c r="G2052" s="518"/>
      <c r="H2052" s="518"/>
      <c r="I2052" s="518"/>
      <c r="J2052" s="518"/>
      <c r="K2052" s="518"/>
      <c r="L2052" s="518"/>
      <c r="M2052" s="518"/>
      <c r="N2052" s="518"/>
    </row>
    <row r="2053" spans="1:14" x14ac:dyDescent="0.35">
      <c r="A2053" t="s">
        <v>137</v>
      </c>
      <c r="B2053" t="s">
        <v>388</v>
      </c>
      <c r="C2053" t="s">
        <v>389</v>
      </c>
      <c r="D2053" t="s">
        <v>205</v>
      </c>
      <c r="E2053" t="s">
        <v>292</v>
      </c>
      <c r="F2053" s="613"/>
      <c r="G2053" s="613"/>
      <c r="H2053" s="613"/>
      <c r="I2053" s="613"/>
      <c r="J2053" s="613"/>
      <c r="K2053" s="613"/>
      <c r="L2053" s="613"/>
      <c r="M2053" s="613"/>
      <c r="N2053" s="613"/>
    </row>
    <row r="2054" spans="1:14" x14ac:dyDescent="0.35">
      <c r="A2054" t="s">
        <v>137</v>
      </c>
      <c r="B2054" t="s">
        <v>390</v>
      </c>
      <c r="C2054" t="s">
        <v>391</v>
      </c>
      <c r="D2054" t="s">
        <v>176</v>
      </c>
      <c r="E2054" t="s">
        <v>292</v>
      </c>
      <c r="F2054" s="517"/>
      <c r="G2054" s="517"/>
      <c r="H2054" s="517"/>
      <c r="I2054" s="517"/>
      <c r="J2054" s="517"/>
      <c r="K2054" s="517"/>
      <c r="L2054" s="517"/>
      <c r="M2054" s="517"/>
      <c r="N2054" s="517"/>
    </row>
    <row r="2055" spans="1:14" x14ac:dyDescent="0.35">
      <c r="A2055" t="s">
        <v>137</v>
      </c>
      <c r="B2055" t="s">
        <v>392</v>
      </c>
      <c r="C2055" t="s">
        <v>393</v>
      </c>
      <c r="D2055" t="s">
        <v>205</v>
      </c>
      <c r="E2055" t="s">
        <v>292</v>
      </c>
      <c r="F2055" s="613"/>
      <c r="G2055" s="613"/>
      <c r="H2055" s="613"/>
      <c r="I2055" s="613"/>
      <c r="J2055" s="613"/>
      <c r="K2055" s="613"/>
      <c r="L2055" s="613"/>
      <c r="M2055" s="613"/>
      <c r="N2055" s="613"/>
    </row>
    <row r="2056" spans="1:14" x14ac:dyDescent="0.35">
      <c r="A2056" t="s">
        <v>137</v>
      </c>
      <c r="B2056" t="s">
        <v>394</v>
      </c>
      <c r="C2056" t="s">
        <v>395</v>
      </c>
      <c r="D2056" t="s">
        <v>188</v>
      </c>
      <c r="E2056" t="s">
        <v>292</v>
      </c>
      <c r="F2056" s="517"/>
      <c r="G2056" s="517"/>
      <c r="H2056" s="517"/>
      <c r="I2056" s="517"/>
      <c r="J2056" s="517"/>
      <c r="K2056" s="517"/>
      <c r="L2056" s="517"/>
      <c r="M2056" s="517"/>
      <c r="N2056" s="517"/>
    </row>
    <row r="2057" spans="1:14" x14ac:dyDescent="0.35">
      <c r="A2057" t="s">
        <v>137</v>
      </c>
      <c r="B2057" t="s">
        <v>396</v>
      </c>
      <c r="C2057" t="s">
        <v>397</v>
      </c>
      <c r="D2057" t="s">
        <v>205</v>
      </c>
      <c r="E2057" t="s">
        <v>292</v>
      </c>
      <c r="F2057" s="613"/>
      <c r="G2057" s="613"/>
      <c r="H2057" s="613"/>
      <c r="I2057" s="613"/>
      <c r="J2057" s="613"/>
      <c r="K2057" s="613"/>
      <c r="L2057" s="613"/>
      <c r="M2057" s="613"/>
      <c r="N2057" s="613"/>
    </row>
    <row r="2058" spans="1:14" x14ac:dyDescent="0.35">
      <c r="A2058" t="s">
        <v>137</v>
      </c>
      <c r="B2058" t="s">
        <v>398</v>
      </c>
      <c r="C2058" t="s">
        <v>399</v>
      </c>
      <c r="D2058" t="s">
        <v>188</v>
      </c>
      <c r="E2058" t="s">
        <v>292</v>
      </c>
      <c r="F2058" s="519"/>
      <c r="G2058" s="519"/>
      <c r="H2058" s="519"/>
      <c r="I2058" s="519"/>
      <c r="J2058" s="519"/>
      <c r="K2058" s="519"/>
      <c r="L2058" s="519"/>
      <c r="M2058" s="519"/>
      <c r="N2058" s="519"/>
    </row>
    <row r="2059" spans="1:14" x14ac:dyDescent="0.35">
      <c r="A2059" t="s">
        <v>137</v>
      </c>
      <c r="B2059" t="s">
        <v>400</v>
      </c>
      <c r="C2059" t="s">
        <v>401</v>
      </c>
      <c r="D2059" t="s">
        <v>205</v>
      </c>
      <c r="E2059" t="s">
        <v>292</v>
      </c>
      <c r="F2059" s="517"/>
      <c r="G2059" s="517"/>
      <c r="H2059" s="517"/>
      <c r="I2059" s="517"/>
      <c r="J2059" s="517"/>
      <c r="K2059" s="517"/>
      <c r="L2059" s="517"/>
      <c r="M2059" s="517"/>
      <c r="N2059" s="517"/>
    </row>
    <row r="2060" spans="1:14" x14ac:dyDescent="0.35">
      <c r="A2060" t="s">
        <v>137</v>
      </c>
      <c r="B2060" t="s">
        <v>402</v>
      </c>
      <c r="C2060" t="s">
        <v>403</v>
      </c>
      <c r="D2060" t="s">
        <v>189</v>
      </c>
      <c r="E2060" t="s">
        <v>292</v>
      </c>
      <c r="F2060" s="517"/>
      <c r="G2060" s="517"/>
      <c r="H2060" s="517"/>
      <c r="I2060" s="517"/>
      <c r="J2060" s="517"/>
      <c r="K2060" s="517"/>
      <c r="L2060" s="517"/>
      <c r="M2060" s="517"/>
      <c r="N2060" s="517"/>
    </row>
    <row r="2061" spans="1:14" x14ac:dyDescent="0.35">
      <c r="A2061" t="s">
        <v>137</v>
      </c>
      <c r="B2061" t="s">
        <v>404</v>
      </c>
      <c r="C2061" t="s">
        <v>405</v>
      </c>
      <c r="D2061" t="s">
        <v>205</v>
      </c>
      <c r="E2061" t="s">
        <v>292</v>
      </c>
      <c r="F2061" s="517"/>
      <c r="G2061" s="517"/>
      <c r="H2061" s="517"/>
      <c r="I2061" s="517"/>
      <c r="J2061" s="517"/>
      <c r="K2061" s="517"/>
      <c r="L2061" s="517"/>
      <c r="M2061" s="517"/>
      <c r="N2061" s="517"/>
    </row>
    <row r="2062" spans="1:14" x14ac:dyDescent="0.35">
      <c r="A2062" t="s">
        <v>137</v>
      </c>
      <c r="B2062" t="s">
        <v>406</v>
      </c>
      <c r="C2062" t="s">
        <v>407</v>
      </c>
      <c r="D2062" t="s">
        <v>188</v>
      </c>
      <c r="E2062" t="s">
        <v>292</v>
      </c>
      <c r="F2062" s="517"/>
      <c r="G2062" s="517"/>
      <c r="H2062" s="517"/>
      <c r="I2062" s="517"/>
      <c r="J2062" s="517"/>
      <c r="K2062" s="517"/>
      <c r="L2062" s="517"/>
      <c r="M2062" s="517"/>
      <c r="N2062" s="517"/>
    </row>
    <row r="2063" spans="1:14" x14ac:dyDescent="0.35">
      <c r="A2063" t="s">
        <v>137</v>
      </c>
      <c r="B2063" t="s">
        <v>408</v>
      </c>
      <c r="C2063" t="s">
        <v>409</v>
      </c>
      <c r="D2063" t="s">
        <v>182</v>
      </c>
      <c r="E2063" t="s">
        <v>292</v>
      </c>
      <c r="F2063" s="517"/>
      <c r="G2063" s="517"/>
      <c r="H2063" s="517"/>
      <c r="I2063" s="517"/>
      <c r="J2063" s="517"/>
      <c r="K2063" s="517"/>
      <c r="L2063" s="517"/>
      <c r="M2063" s="517"/>
      <c r="N2063" s="517"/>
    </row>
    <row r="2064" spans="1:14" x14ac:dyDescent="0.35">
      <c r="A2064" t="s">
        <v>137</v>
      </c>
      <c r="B2064" t="s">
        <v>410</v>
      </c>
      <c r="C2064" t="s">
        <v>411</v>
      </c>
      <c r="D2064" t="s">
        <v>188</v>
      </c>
      <c r="E2064" t="s">
        <v>292</v>
      </c>
      <c r="F2064" s="517"/>
      <c r="G2064" s="517"/>
      <c r="H2064" s="517"/>
      <c r="I2064" s="517"/>
      <c r="J2064" s="517"/>
      <c r="K2064" s="517"/>
      <c r="L2064" s="517"/>
      <c r="M2064" s="517"/>
      <c r="N2064" s="517"/>
    </row>
    <row r="2065" spans="1:14" x14ac:dyDescent="0.35">
      <c r="A2065" t="s">
        <v>137</v>
      </c>
      <c r="B2065" t="s">
        <v>412</v>
      </c>
      <c r="C2065" t="s">
        <v>413</v>
      </c>
      <c r="D2065" t="s">
        <v>188</v>
      </c>
      <c r="E2065" t="s">
        <v>292</v>
      </c>
      <c r="F2065" s="517"/>
      <c r="G2065" s="517"/>
      <c r="H2065" s="517"/>
      <c r="I2065" s="517"/>
      <c r="J2065" s="517"/>
      <c r="K2065" s="517"/>
      <c r="L2065" s="517"/>
      <c r="M2065" s="517"/>
      <c r="N2065" s="517"/>
    </row>
    <row r="2066" spans="1:14" x14ac:dyDescent="0.35">
      <c r="A2066" t="s">
        <v>137</v>
      </c>
      <c r="B2066" t="s">
        <v>414</v>
      </c>
      <c r="C2066" t="s">
        <v>415</v>
      </c>
      <c r="D2066" t="s">
        <v>188</v>
      </c>
      <c r="E2066" t="s">
        <v>292</v>
      </c>
      <c r="F2066" s="517"/>
      <c r="G2066" s="517"/>
      <c r="H2066" s="517"/>
      <c r="I2066" s="517"/>
      <c r="J2066" s="517"/>
      <c r="K2066" s="517"/>
      <c r="L2066" s="517"/>
      <c r="M2066" s="517"/>
      <c r="N2066" s="517"/>
    </row>
    <row r="2067" spans="1:14" x14ac:dyDescent="0.35">
      <c r="A2067" t="s">
        <v>137</v>
      </c>
      <c r="B2067" t="s">
        <v>416</v>
      </c>
      <c r="C2067" t="s">
        <v>417</v>
      </c>
      <c r="D2067" t="s">
        <v>188</v>
      </c>
      <c r="E2067" t="s">
        <v>292</v>
      </c>
      <c r="F2067" s="613"/>
      <c r="G2067" s="613"/>
      <c r="H2067" s="613"/>
      <c r="I2067" s="613"/>
      <c r="J2067" s="613"/>
      <c r="K2067" s="613"/>
      <c r="L2067" s="613"/>
      <c r="M2067" s="613"/>
      <c r="N2067" s="613"/>
    </row>
    <row r="2068" spans="1:14" x14ac:dyDescent="0.35">
      <c r="A2068" t="s">
        <v>137</v>
      </c>
      <c r="B2068" t="s">
        <v>418</v>
      </c>
      <c r="C2068" t="s">
        <v>419</v>
      </c>
      <c r="D2068" t="s">
        <v>188</v>
      </c>
      <c r="E2068" t="s">
        <v>292</v>
      </c>
      <c r="F2068" s="613"/>
      <c r="G2068" s="613"/>
      <c r="H2068" s="613"/>
      <c r="I2068" s="613"/>
      <c r="J2068" s="613"/>
      <c r="K2068" s="613"/>
      <c r="L2068" s="613"/>
      <c r="M2068" s="613"/>
      <c r="N2068" s="613"/>
    </row>
    <row r="2069" spans="1:14" x14ac:dyDescent="0.35">
      <c r="A2069" t="s">
        <v>137</v>
      </c>
      <c r="B2069" t="s">
        <v>420</v>
      </c>
      <c r="C2069" t="s">
        <v>421</v>
      </c>
      <c r="D2069">
        <v>0</v>
      </c>
      <c r="E2069" t="s">
        <v>292</v>
      </c>
      <c r="F2069" s="517"/>
      <c r="G2069" s="517"/>
      <c r="H2069" s="517"/>
      <c r="I2069" s="517"/>
      <c r="J2069" s="517"/>
      <c r="K2069" s="517"/>
      <c r="L2069" s="517"/>
      <c r="M2069" s="517"/>
      <c r="N2069" s="517"/>
    </row>
    <row r="2070" spans="1:14" x14ac:dyDescent="0.35">
      <c r="A2070" t="s">
        <v>137</v>
      </c>
      <c r="B2070" t="s">
        <v>422</v>
      </c>
      <c r="C2070" t="s">
        <v>423</v>
      </c>
      <c r="D2070" t="s">
        <v>424</v>
      </c>
      <c r="E2070" t="s">
        <v>292</v>
      </c>
      <c r="F2070" s="517"/>
      <c r="G2070" s="517"/>
      <c r="H2070" s="517"/>
      <c r="I2070" s="517"/>
      <c r="J2070" s="517"/>
      <c r="K2070" s="517"/>
      <c r="L2070" s="517"/>
      <c r="M2070" s="517"/>
      <c r="N2070" s="517"/>
    </row>
    <row r="2071" spans="1:14" x14ac:dyDescent="0.35">
      <c r="A2071" t="s">
        <v>137</v>
      </c>
      <c r="B2071" t="s">
        <v>425</v>
      </c>
      <c r="C2071" t="s">
        <v>426</v>
      </c>
      <c r="D2071" t="s">
        <v>427</v>
      </c>
      <c r="E2071" t="s">
        <v>292</v>
      </c>
      <c r="F2071" s="519"/>
      <c r="G2071" s="519"/>
      <c r="H2071" s="519"/>
      <c r="I2071" s="519"/>
      <c r="J2071" s="519"/>
      <c r="K2071" s="519"/>
      <c r="L2071" s="519"/>
      <c r="M2071" s="519"/>
      <c r="N2071" s="519"/>
    </row>
    <row r="2072" spans="1:14" x14ac:dyDescent="0.35">
      <c r="A2072" t="s">
        <v>137</v>
      </c>
      <c r="B2072" t="s">
        <v>428</v>
      </c>
      <c r="C2072" t="s">
        <v>429</v>
      </c>
      <c r="D2072" t="s">
        <v>424</v>
      </c>
      <c r="E2072" t="s">
        <v>292</v>
      </c>
      <c r="F2072" s="613"/>
      <c r="G2072" s="613"/>
      <c r="H2072" s="613"/>
      <c r="I2072" s="613"/>
      <c r="J2072" s="613"/>
      <c r="K2072" s="613"/>
      <c r="L2072" s="613"/>
      <c r="M2072" s="613"/>
      <c r="N2072" s="613"/>
    </row>
    <row r="2073" spans="1:14" x14ac:dyDescent="0.35">
      <c r="A2073" t="s">
        <v>137</v>
      </c>
      <c r="B2073" t="s">
        <v>430</v>
      </c>
      <c r="C2073" t="s">
        <v>431</v>
      </c>
      <c r="D2073" t="s">
        <v>424</v>
      </c>
      <c r="E2073" t="s">
        <v>292</v>
      </c>
      <c r="F2073" s="613"/>
      <c r="G2073" s="613"/>
      <c r="H2073" s="613"/>
      <c r="I2073" s="613"/>
      <c r="J2073" s="613"/>
      <c r="K2073" s="613"/>
      <c r="L2073" s="613"/>
      <c r="M2073" s="613"/>
      <c r="N2073" s="613"/>
    </row>
    <row r="2074" spans="1:14" x14ac:dyDescent="0.35">
      <c r="A2074" t="s">
        <v>137</v>
      </c>
      <c r="B2074" t="s">
        <v>432</v>
      </c>
      <c r="C2074" t="s">
        <v>433</v>
      </c>
      <c r="D2074" t="s">
        <v>424</v>
      </c>
      <c r="E2074" t="s">
        <v>292</v>
      </c>
      <c r="F2074" s="613"/>
      <c r="G2074" s="613"/>
      <c r="H2074" s="613"/>
      <c r="I2074" s="613"/>
      <c r="J2074" s="613"/>
      <c r="K2074" s="613"/>
      <c r="L2074" s="613"/>
      <c r="M2074" s="613"/>
      <c r="N2074" s="613"/>
    </row>
    <row r="2075" spans="1:14" x14ac:dyDescent="0.35">
      <c r="A2075" t="s">
        <v>137</v>
      </c>
      <c r="B2075" t="s">
        <v>434</v>
      </c>
      <c r="C2075" t="s">
        <v>435</v>
      </c>
      <c r="D2075" t="s">
        <v>427</v>
      </c>
      <c r="E2075" t="s">
        <v>292</v>
      </c>
      <c r="F2075" s="613"/>
      <c r="G2075" s="613"/>
      <c r="H2075" s="613"/>
      <c r="I2075" s="613"/>
      <c r="J2075" s="613"/>
      <c r="K2075" s="613"/>
      <c r="L2075" s="613"/>
      <c r="M2075" s="613"/>
      <c r="N2075" s="613"/>
    </row>
    <row r="2076" spans="1:14" x14ac:dyDescent="0.35">
      <c r="A2076" t="s">
        <v>137</v>
      </c>
      <c r="B2076" t="s">
        <v>436</v>
      </c>
      <c r="C2076" t="s">
        <v>437</v>
      </c>
      <c r="D2076" t="s">
        <v>427</v>
      </c>
      <c r="E2076" t="s">
        <v>292</v>
      </c>
      <c r="F2076" s="519"/>
      <c r="G2076" s="519"/>
      <c r="H2076" s="519"/>
      <c r="I2076" s="519"/>
      <c r="J2076" s="519"/>
      <c r="K2076" s="519"/>
      <c r="L2076" s="519"/>
      <c r="M2076" s="519"/>
      <c r="N2076" s="519"/>
    </row>
    <row r="2077" spans="1:14" x14ac:dyDescent="0.35">
      <c r="A2077" t="s">
        <v>137</v>
      </c>
      <c r="B2077" t="s">
        <v>438</v>
      </c>
      <c r="C2077" t="s">
        <v>439</v>
      </c>
      <c r="D2077">
        <v>0</v>
      </c>
      <c r="E2077" t="s">
        <v>292</v>
      </c>
      <c r="F2077" s="613"/>
      <c r="G2077" s="613"/>
      <c r="H2077" s="613"/>
      <c r="I2077" s="613"/>
      <c r="J2077" s="613"/>
      <c r="K2077" s="613"/>
      <c r="L2077" s="613"/>
      <c r="M2077" s="613"/>
      <c r="N2077" s="613"/>
    </row>
    <row r="2078" spans="1:14" x14ac:dyDescent="0.35">
      <c r="A2078" t="s">
        <v>137</v>
      </c>
      <c r="B2078" t="s">
        <v>440</v>
      </c>
      <c r="C2078" t="s">
        <v>441</v>
      </c>
      <c r="D2078" t="s">
        <v>188</v>
      </c>
      <c r="E2078" t="s">
        <v>292</v>
      </c>
      <c r="F2078" s="613"/>
      <c r="G2078" s="613"/>
      <c r="H2078" s="613"/>
      <c r="I2078" s="613"/>
      <c r="J2078" s="613"/>
      <c r="K2078" s="613"/>
      <c r="L2078" s="613"/>
      <c r="M2078" s="613"/>
      <c r="N2078" s="613"/>
    </row>
    <row r="2079" spans="1:14" x14ac:dyDescent="0.35">
      <c r="A2079" t="s">
        <v>137</v>
      </c>
      <c r="B2079" t="s">
        <v>442</v>
      </c>
      <c r="C2079" t="s">
        <v>443</v>
      </c>
      <c r="D2079" t="s">
        <v>188</v>
      </c>
      <c r="E2079" t="s">
        <v>292</v>
      </c>
      <c r="F2079" s="613"/>
      <c r="G2079" s="613"/>
      <c r="H2079" s="613"/>
      <c r="I2079" s="613"/>
      <c r="J2079" s="613"/>
      <c r="K2079" s="613"/>
      <c r="L2079" s="613"/>
      <c r="M2079" s="613"/>
      <c r="N2079" s="613"/>
    </row>
    <row r="2080" spans="1:14" x14ac:dyDescent="0.35">
      <c r="A2080" t="s">
        <v>137</v>
      </c>
      <c r="B2080" t="s">
        <v>444</v>
      </c>
      <c r="C2080" t="s">
        <v>445</v>
      </c>
      <c r="D2080" t="s">
        <v>424</v>
      </c>
      <c r="E2080" t="s">
        <v>292</v>
      </c>
      <c r="F2080" s="519"/>
      <c r="G2080" s="519"/>
      <c r="H2080" s="519"/>
      <c r="I2080" s="519"/>
      <c r="J2080" s="519"/>
      <c r="K2080" s="519"/>
      <c r="L2080" s="519"/>
      <c r="M2080" s="519"/>
      <c r="N2080" s="519"/>
    </row>
    <row r="2081" spans="1:16" x14ac:dyDescent="0.35">
      <c r="A2081" t="s">
        <v>137</v>
      </c>
      <c r="B2081" t="s">
        <v>446</v>
      </c>
      <c r="C2081" t="s">
        <v>447</v>
      </c>
      <c r="D2081" t="s">
        <v>424</v>
      </c>
      <c r="E2081" t="s">
        <v>292</v>
      </c>
      <c r="F2081" s="613"/>
      <c r="G2081" s="613"/>
      <c r="H2081" s="613"/>
      <c r="I2081" s="613"/>
      <c r="J2081" s="613"/>
      <c r="K2081" s="613"/>
      <c r="L2081" s="613"/>
      <c r="M2081" s="613"/>
      <c r="N2081" s="613"/>
    </row>
    <row r="2082" spans="1:16" x14ac:dyDescent="0.35">
      <c r="A2082" t="s">
        <v>137</v>
      </c>
      <c r="B2082" t="s">
        <v>448</v>
      </c>
      <c r="C2082" t="s">
        <v>449</v>
      </c>
      <c r="D2082">
        <v>0</v>
      </c>
      <c r="E2082" t="s">
        <v>292</v>
      </c>
      <c r="F2082" s="519"/>
      <c r="G2082" s="519"/>
      <c r="H2082" s="519"/>
      <c r="I2082" s="519"/>
      <c r="J2082" s="519"/>
      <c r="K2082" s="519"/>
      <c r="L2082" s="519"/>
      <c r="M2082" s="519"/>
      <c r="N2082" s="519"/>
    </row>
    <row r="2083" spans="1:16" x14ac:dyDescent="0.35">
      <c r="A2083" t="s">
        <v>137</v>
      </c>
      <c r="B2083" t="s">
        <v>450</v>
      </c>
      <c r="C2083" t="s">
        <v>451</v>
      </c>
      <c r="D2083" t="s">
        <v>188</v>
      </c>
      <c r="E2083" t="s">
        <v>292</v>
      </c>
      <c r="F2083" s="613"/>
      <c r="G2083" s="613"/>
      <c r="H2083" s="613"/>
      <c r="I2083" s="613"/>
      <c r="J2083" s="613"/>
      <c r="K2083" s="613"/>
      <c r="L2083" s="613"/>
      <c r="M2083" s="613"/>
      <c r="N2083" s="613"/>
    </row>
    <row r="2084" spans="1:16" x14ac:dyDescent="0.35">
      <c r="A2084" t="s">
        <v>137</v>
      </c>
      <c r="B2084" t="s">
        <v>452</v>
      </c>
      <c r="C2084" t="s">
        <v>453</v>
      </c>
      <c r="D2084" t="s">
        <v>188</v>
      </c>
      <c r="E2084" t="s">
        <v>292</v>
      </c>
      <c r="F2084" s="519"/>
      <c r="G2084" s="519"/>
      <c r="H2084" s="519"/>
      <c r="I2084" s="519"/>
      <c r="J2084" s="519"/>
      <c r="K2084" s="519"/>
      <c r="L2084" s="519"/>
      <c r="M2084" s="519"/>
      <c r="O2084" s="425"/>
    </row>
    <row r="2085" spans="1:16" x14ac:dyDescent="0.35">
      <c r="A2085" t="s">
        <v>137</v>
      </c>
      <c r="B2085" t="s">
        <v>454</v>
      </c>
      <c r="C2085" t="s">
        <v>455</v>
      </c>
      <c r="D2085" t="s">
        <v>188</v>
      </c>
      <c r="E2085" t="s">
        <v>292</v>
      </c>
      <c r="F2085" s="519"/>
      <c r="G2085" s="519"/>
      <c r="H2085" s="519"/>
      <c r="I2085" s="519"/>
      <c r="J2085" s="519"/>
      <c r="K2085" s="519"/>
      <c r="L2085" s="519"/>
      <c r="M2085" s="519"/>
      <c r="O2085" s="425"/>
    </row>
    <row r="2086" spans="1:16" x14ac:dyDescent="0.35">
      <c r="A2086" t="s">
        <v>137</v>
      </c>
      <c r="B2086" t="s">
        <v>456</v>
      </c>
      <c r="C2086" t="s">
        <v>457</v>
      </c>
      <c r="D2086" t="s">
        <v>188</v>
      </c>
      <c r="E2086" t="s">
        <v>292</v>
      </c>
      <c r="F2086" s="519"/>
      <c r="G2086" s="519"/>
      <c r="H2086" s="519"/>
      <c r="I2086" s="519"/>
      <c r="J2086" s="519"/>
      <c r="K2086" s="519"/>
      <c r="L2086" s="519"/>
      <c r="M2086" s="519"/>
      <c r="O2086" s="425"/>
    </row>
    <row r="2087" spans="1:16" x14ac:dyDescent="0.35">
      <c r="A2087" t="s">
        <v>137</v>
      </c>
      <c r="B2087" t="s">
        <v>458</v>
      </c>
      <c r="C2087" t="s">
        <v>459</v>
      </c>
      <c r="D2087" t="s">
        <v>172</v>
      </c>
      <c r="E2087" t="s">
        <v>292</v>
      </c>
      <c r="F2087" s="519"/>
      <c r="G2087" s="519"/>
      <c r="H2087" s="519"/>
      <c r="I2087" s="519"/>
      <c r="J2087" s="519"/>
      <c r="K2087" s="519"/>
      <c r="L2087" s="519"/>
      <c r="M2087" s="519"/>
      <c r="O2087" s="425"/>
    </row>
    <row r="2088" spans="1:16" x14ac:dyDescent="0.35">
      <c r="A2088" t="s">
        <v>137</v>
      </c>
      <c r="B2088" t="s">
        <v>460</v>
      </c>
      <c r="C2088" t="s">
        <v>461</v>
      </c>
      <c r="D2088" t="s">
        <v>188</v>
      </c>
      <c r="E2088" t="s">
        <v>292</v>
      </c>
      <c r="F2088" s="519"/>
      <c r="G2088" s="519"/>
      <c r="H2088" s="519"/>
      <c r="I2088" s="519"/>
      <c r="J2088" s="519"/>
      <c r="K2088" s="519"/>
      <c r="L2088" s="519"/>
      <c r="M2088" s="519"/>
      <c r="N2088" s="519"/>
    </row>
    <row r="2089" spans="1:16" x14ac:dyDescent="0.35">
      <c r="A2089" t="s">
        <v>137</v>
      </c>
      <c r="B2089" t="s">
        <v>462</v>
      </c>
      <c r="C2089" t="s">
        <v>463</v>
      </c>
      <c r="D2089" t="s">
        <v>188</v>
      </c>
      <c r="E2089" t="s">
        <v>292</v>
      </c>
      <c r="F2089" s="519"/>
      <c r="G2089" s="519"/>
      <c r="H2089" s="519"/>
      <c r="I2089" s="519"/>
      <c r="J2089" s="519"/>
      <c r="K2089" s="519"/>
      <c r="L2089" s="519"/>
      <c r="M2089" s="519"/>
      <c r="N2089" s="519"/>
    </row>
    <row r="2090" spans="1:16" x14ac:dyDescent="0.35">
      <c r="A2090" t="s">
        <v>137</v>
      </c>
      <c r="B2090" t="s">
        <v>464</v>
      </c>
      <c r="C2090" t="s">
        <v>465</v>
      </c>
      <c r="D2090" t="s">
        <v>188</v>
      </c>
      <c r="E2090" t="s">
        <v>292</v>
      </c>
      <c r="F2090" s="519"/>
      <c r="G2090" s="519"/>
      <c r="H2090" s="519"/>
      <c r="I2090" s="519"/>
      <c r="J2090" s="519"/>
      <c r="K2090" s="519"/>
      <c r="L2090" s="519"/>
      <c r="M2090" s="519"/>
      <c r="N2090" s="519"/>
    </row>
    <row r="2091" spans="1:16" x14ac:dyDescent="0.35">
      <c r="A2091" t="s">
        <v>137</v>
      </c>
      <c r="B2091" t="s">
        <v>466</v>
      </c>
      <c r="C2091" t="s">
        <v>467</v>
      </c>
      <c r="D2091" t="s">
        <v>182</v>
      </c>
      <c r="E2091" t="s">
        <v>292</v>
      </c>
      <c r="F2091" s="519"/>
      <c r="G2091" s="519"/>
      <c r="H2091" s="519"/>
      <c r="I2091" s="519"/>
      <c r="J2091" s="519"/>
      <c r="K2091" s="519"/>
      <c r="L2091" s="519"/>
      <c r="M2091" s="519"/>
      <c r="N2091" s="519"/>
    </row>
    <row r="2092" spans="1:16" x14ac:dyDescent="0.35">
      <c r="A2092" t="s">
        <v>137</v>
      </c>
      <c r="B2092" t="s">
        <v>468</v>
      </c>
      <c r="C2092" t="s">
        <v>469</v>
      </c>
      <c r="D2092" t="s">
        <v>188</v>
      </c>
      <c r="E2092" t="s">
        <v>292</v>
      </c>
      <c r="F2092" s="519"/>
      <c r="G2092" s="519"/>
      <c r="H2092" s="519"/>
      <c r="I2092" s="519"/>
      <c r="J2092" s="519"/>
      <c r="K2092" s="519"/>
      <c r="L2092" s="519"/>
      <c r="M2092" s="519"/>
      <c r="O2092" s="425"/>
    </row>
    <row r="2093" spans="1:16" x14ac:dyDescent="0.35">
      <c r="A2093" t="s">
        <v>137</v>
      </c>
      <c r="B2093" t="s">
        <v>470</v>
      </c>
      <c r="C2093" t="s">
        <v>471</v>
      </c>
      <c r="D2093" t="s">
        <v>182</v>
      </c>
      <c r="E2093" t="s">
        <v>292</v>
      </c>
      <c r="F2093" s="519"/>
      <c r="G2093" s="519"/>
      <c r="H2093" s="519"/>
      <c r="I2093" s="519"/>
      <c r="J2093" s="519"/>
      <c r="K2093" s="519"/>
      <c r="L2093" s="519"/>
      <c r="M2093" s="519"/>
      <c r="N2093" s="519"/>
    </row>
    <row r="2094" spans="1:16" x14ac:dyDescent="0.35">
      <c r="A2094" t="s">
        <v>137</v>
      </c>
      <c r="B2094" t="s">
        <v>472</v>
      </c>
      <c r="C2094" t="s">
        <v>473</v>
      </c>
      <c r="D2094" t="s">
        <v>188</v>
      </c>
      <c r="E2094" t="s">
        <v>292</v>
      </c>
      <c r="F2094" s="519"/>
      <c r="G2094" s="519"/>
      <c r="H2094" s="519"/>
      <c r="I2094" s="519"/>
      <c r="J2094" s="519"/>
      <c r="K2094" s="519"/>
      <c r="L2094" s="519"/>
      <c r="M2094" s="519"/>
      <c r="N2094" s="519"/>
    </row>
    <row r="2095" spans="1:16" x14ac:dyDescent="0.35">
      <c r="A2095" t="s">
        <v>137</v>
      </c>
      <c r="B2095" t="s">
        <v>474</v>
      </c>
      <c r="C2095" t="s">
        <v>475</v>
      </c>
      <c r="D2095" t="s">
        <v>170</v>
      </c>
      <c r="E2095" t="s">
        <v>292</v>
      </c>
      <c r="F2095" s="519"/>
      <c r="G2095" s="519"/>
      <c r="H2095" s="519"/>
      <c r="I2095" s="519">
        <v>-1.5685000000000001E-2</v>
      </c>
      <c r="J2095" s="519"/>
      <c r="K2095" s="519"/>
      <c r="L2095" s="519"/>
      <c r="M2095" s="519"/>
      <c r="O2095" s="678" t="s">
        <v>692</v>
      </c>
      <c r="P2095" t="s">
        <v>670</v>
      </c>
    </row>
    <row r="2096" spans="1:16" x14ac:dyDescent="0.35">
      <c r="A2096" t="s">
        <v>137</v>
      </c>
      <c r="B2096" t="s">
        <v>476</v>
      </c>
      <c r="C2096" t="s">
        <v>477</v>
      </c>
      <c r="D2096" t="s">
        <v>170</v>
      </c>
      <c r="E2096" t="s">
        <v>292</v>
      </c>
      <c r="F2096" s="519"/>
      <c r="G2096" s="519"/>
      <c r="H2096" s="519"/>
      <c r="I2096" s="519">
        <v>-0.12412733333333226</v>
      </c>
      <c r="J2096" s="519"/>
      <c r="K2096" s="519"/>
      <c r="L2096" s="519"/>
      <c r="M2096" s="519"/>
      <c r="O2096" s="678" t="s">
        <v>692</v>
      </c>
      <c r="P2096" t="s">
        <v>670</v>
      </c>
    </row>
    <row r="2097" spans="1:16" x14ac:dyDescent="0.35">
      <c r="A2097" t="s">
        <v>137</v>
      </c>
      <c r="B2097" t="s">
        <v>478</v>
      </c>
      <c r="C2097" t="s">
        <v>479</v>
      </c>
      <c r="D2097" t="s">
        <v>170</v>
      </c>
      <c r="E2097" t="s">
        <v>292</v>
      </c>
      <c r="F2097" s="519"/>
      <c r="G2097" s="519"/>
      <c r="H2097" s="519"/>
      <c r="I2097" s="519">
        <v>-0.24914999999999998</v>
      </c>
      <c r="J2097" s="519"/>
      <c r="K2097" s="519"/>
      <c r="L2097" s="519"/>
      <c r="M2097" s="519"/>
      <c r="O2097" s="678" t="s">
        <v>692</v>
      </c>
      <c r="P2097" t="s">
        <v>670</v>
      </c>
    </row>
    <row r="2098" spans="1:16" x14ac:dyDescent="0.35">
      <c r="A2098" t="s">
        <v>137</v>
      </c>
      <c r="B2098" t="s">
        <v>480</v>
      </c>
      <c r="C2098" t="s">
        <v>481</v>
      </c>
      <c r="D2098" t="s">
        <v>170</v>
      </c>
      <c r="E2098" t="s">
        <v>292</v>
      </c>
      <c r="F2098" s="519"/>
      <c r="G2098" s="519"/>
      <c r="H2098" s="519"/>
      <c r="I2098" s="519">
        <v>-6.8829999999999392E-2</v>
      </c>
      <c r="J2098" s="519"/>
      <c r="K2098" s="519"/>
      <c r="L2098" s="519"/>
      <c r="M2098" s="519"/>
      <c r="O2098" s="678" t="s">
        <v>692</v>
      </c>
      <c r="P2098" t="s">
        <v>670</v>
      </c>
    </row>
    <row r="2099" spans="1:16" x14ac:dyDescent="0.35">
      <c r="A2099" t="s">
        <v>137</v>
      </c>
      <c r="B2099" t="s">
        <v>482</v>
      </c>
      <c r="C2099" t="s">
        <v>483</v>
      </c>
      <c r="D2099" t="s">
        <v>170</v>
      </c>
      <c r="E2099" t="s">
        <v>292</v>
      </c>
      <c r="F2099" s="519"/>
      <c r="G2099" s="519"/>
      <c r="H2099" s="519"/>
      <c r="I2099" s="519"/>
      <c r="J2099" s="519"/>
      <c r="K2099" s="519"/>
      <c r="L2099" s="519"/>
      <c r="M2099" s="519"/>
      <c r="N2099" s="519"/>
    </row>
    <row r="2100" spans="1:16" x14ac:dyDescent="0.35">
      <c r="A2100" t="s">
        <v>137</v>
      </c>
      <c r="B2100" t="s">
        <v>484</v>
      </c>
      <c r="C2100" t="s">
        <v>485</v>
      </c>
      <c r="D2100" t="s">
        <v>170</v>
      </c>
      <c r="E2100" t="s">
        <v>292</v>
      </c>
      <c r="F2100" s="519"/>
      <c r="G2100" s="519"/>
      <c r="H2100" s="519"/>
      <c r="I2100" s="519"/>
      <c r="J2100" s="519"/>
      <c r="K2100" s="519"/>
      <c r="L2100" s="519"/>
      <c r="M2100" s="519"/>
      <c r="N2100" s="519"/>
    </row>
    <row r="2101" spans="1:16" x14ac:dyDescent="0.35">
      <c r="A2101" t="s">
        <v>137</v>
      </c>
      <c r="B2101" t="s">
        <v>486</v>
      </c>
      <c r="C2101" t="s">
        <v>487</v>
      </c>
      <c r="D2101" t="s">
        <v>170</v>
      </c>
      <c r="E2101" t="s">
        <v>292</v>
      </c>
      <c r="F2101" s="519"/>
      <c r="G2101" s="519"/>
      <c r="H2101" s="519"/>
      <c r="I2101" s="519"/>
      <c r="J2101" s="519"/>
      <c r="K2101" s="519"/>
      <c r="L2101" s="519"/>
      <c r="M2101" s="519"/>
      <c r="N2101" s="519"/>
    </row>
    <row r="2102" spans="1:16" x14ac:dyDescent="0.35">
      <c r="A2102" t="s">
        <v>137</v>
      </c>
      <c r="B2102" t="s">
        <v>488</v>
      </c>
      <c r="C2102" t="s">
        <v>489</v>
      </c>
      <c r="D2102" t="s">
        <v>170</v>
      </c>
      <c r="E2102" t="s">
        <v>292</v>
      </c>
      <c r="F2102" s="519"/>
      <c r="G2102" s="519"/>
      <c r="H2102" s="519"/>
      <c r="I2102" s="519"/>
      <c r="J2102" s="519"/>
      <c r="K2102" s="519"/>
      <c r="L2102" s="519"/>
      <c r="M2102" s="519"/>
      <c r="N2102" s="519"/>
    </row>
    <row r="2103" spans="1:16" x14ac:dyDescent="0.35">
      <c r="A2103" t="s">
        <v>137</v>
      </c>
      <c r="B2103" t="s">
        <v>490</v>
      </c>
      <c r="C2103" t="s">
        <v>491</v>
      </c>
      <c r="D2103" t="s">
        <v>170</v>
      </c>
      <c r="E2103" t="s">
        <v>292</v>
      </c>
      <c r="F2103" s="519"/>
      <c r="G2103" s="519"/>
      <c r="H2103" s="519"/>
      <c r="I2103" s="519">
        <v>-0.70199999999999996</v>
      </c>
      <c r="J2103" s="519"/>
      <c r="K2103" s="519"/>
      <c r="L2103" s="519"/>
      <c r="M2103" s="519"/>
      <c r="O2103" s="678" t="s">
        <v>692</v>
      </c>
      <c r="P2103" t="s">
        <v>670</v>
      </c>
    </row>
    <row r="2104" spans="1:16" x14ac:dyDescent="0.35">
      <c r="A2104" t="s">
        <v>137</v>
      </c>
      <c r="B2104" t="s">
        <v>492</v>
      </c>
      <c r="C2104" t="s">
        <v>493</v>
      </c>
      <c r="D2104" t="s">
        <v>170</v>
      </c>
      <c r="E2104" t="s">
        <v>292</v>
      </c>
      <c r="F2104" s="519"/>
      <c r="G2104" s="519"/>
      <c r="H2104" s="519"/>
      <c r="I2104" s="519"/>
      <c r="J2104" s="519"/>
      <c r="K2104" s="519"/>
      <c r="L2104" s="519"/>
      <c r="M2104" s="519"/>
      <c r="N2104" s="519"/>
    </row>
    <row r="2105" spans="1:16" x14ac:dyDescent="0.35">
      <c r="A2105" t="s">
        <v>137</v>
      </c>
      <c r="B2105" t="s">
        <v>494</v>
      </c>
      <c r="C2105" t="s">
        <v>495</v>
      </c>
      <c r="D2105" t="s">
        <v>170</v>
      </c>
      <c r="E2105" t="s">
        <v>292</v>
      </c>
      <c r="F2105" s="519"/>
      <c r="G2105" s="519"/>
      <c r="H2105" s="519"/>
      <c r="I2105" s="519"/>
      <c r="J2105" s="519"/>
      <c r="K2105" s="519"/>
      <c r="L2105" s="519"/>
      <c r="M2105" s="519"/>
      <c r="N2105" s="519"/>
    </row>
    <row r="2106" spans="1:16" x14ac:dyDescent="0.35">
      <c r="A2106" t="s">
        <v>137</v>
      </c>
      <c r="B2106" t="s">
        <v>496</v>
      </c>
      <c r="C2106" t="s">
        <v>497</v>
      </c>
      <c r="D2106" t="s">
        <v>170</v>
      </c>
      <c r="E2106" t="s">
        <v>292</v>
      </c>
      <c r="F2106" s="519"/>
      <c r="G2106" s="519"/>
      <c r="H2106" s="519"/>
      <c r="I2106" s="519"/>
      <c r="J2106" s="519"/>
      <c r="K2106" s="519"/>
      <c r="L2106" s="519"/>
      <c r="M2106" s="519"/>
      <c r="N2106" s="519"/>
    </row>
    <row r="2107" spans="1:16" x14ac:dyDescent="0.35">
      <c r="A2107" t="s">
        <v>137</v>
      </c>
      <c r="B2107" t="s">
        <v>498</v>
      </c>
      <c r="C2107" t="s">
        <v>499</v>
      </c>
      <c r="D2107" t="s">
        <v>170</v>
      </c>
      <c r="E2107" t="s">
        <v>292</v>
      </c>
      <c r="F2107" s="519"/>
      <c r="G2107" s="519"/>
      <c r="H2107" s="519"/>
      <c r="I2107" s="519"/>
      <c r="J2107" s="519"/>
      <c r="K2107" s="519"/>
      <c r="L2107" s="519"/>
      <c r="M2107" s="519"/>
      <c r="N2107" s="519"/>
    </row>
    <row r="2108" spans="1:16" x14ac:dyDescent="0.35">
      <c r="A2108" t="s">
        <v>137</v>
      </c>
      <c r="B2108" t="s">
        <v>500</v>
      </c>
      <c r="C2108" t="s">
        <v>501</v>
      </c>
      <c r="D2108" t="s">
        <v>170</v>
      </c>
      <c r="E2108" t="s">
        <v>292</v>
      </c>
      <c r="F2108" s="519"/>
      <c r="G2108" s="519"/>
      <c r="H2108" s="519"/>
      <c r="I2108" s="519"/>
      <c r="J2108" s="519"/>
      <c r="K2108" s="519"/>
      <c r="L2108" s="519"/>
      <c r="M2108" s="519"/>
      <c r="N2108" s="519"/>
    </row>
    <row r="2109" spans="1:16" x14ac:dyDescent="0.35">
      <c r="A2109" t="s">
        <v>137</v>
      </c>
      <c r="B2109" t="s">
        <v>502</v>
      </c>
      <c r="C2109" t="s">
        <v>503</v>
      </c>
      <c r="D2109" t="s">
        <v>170</v>
      </c>
      <c r="E2109" t="s">
        <v>292</v>
      </c>
      <c r="F2109" s="519"/>
      <c r="G2109" s="519"/>
      <c r="H2109" s="519"/>
      <c r="I2109" s="519"/>
      <c r="J2109" s="519"/>
      <c r="K2109" s="519"/>
      <c r="L2109" s="519"/>
      <c r="M2109" s="519"/>
      <c r="N2109" s="519"/>
    </row>
    <row r="2110" spans="1:16" x14ac:dyDescent="0.35">
      <c r="A2110" t="s">
        <v>137</v>
      </c>
      <c r="B2110" t="s">
        <v>504</v>
      </c>
      <c r="C2110" t="s">
        <v>505</v>
      </c>
      <c r="D2110" t="s">
        <v>170</v>
      </c>
      <c r="E2110" t="s">
        <v>292</v>
      </c>
      <c r="F2110" s="519"/>
      <c r="G2110" s="519"/>
      <c r="H2110" s="519"/>
      <c r="I2110" s="519"/>
      <c r="J2110" s="519"/>
      <c r="K2110" s="519"/>
      <c r="L2110" s="519"/>
      <c r="M2110" s="519"/>
      <c r="N2110" s="519"/>
    </row>
    <row r="2111" spans="1:16" x14ac:dyDescent="0.35">
      <c r="A2111" t="s">
        <v>137</v>
      </c>
      <c r="B2111" t="s">
        <v>506</v>
      </c>
      <c r="C2111" t="s">
        <v>507</v>
      </c>
      <c r="D2111" t="s">
        <v>170</v>
      </c>
      <c r="E2111" t="s">
        <v>292</v>
      </c>
      <c r="F2111" s="519"/>
      <c r="G2111" s="519"/>
      <c r="H2111" s="519"/>
      <c r="I2111" s="519"/>
      <c r="J2111" s="519"/>
      <c r="K2111" s="519"/>
      <c r="L2111" s="519"/>
      <c r="M2111" s="519"/>
      <c r="N2111" s="519"/>
    </row>
    <row r="2112" spans="1:16" x14ac:dyDescent="0.35">
      <c r="A2112" t="s">
        <v>137</v>
      </c>
      <c r="B2112" t="s">
        <v>508</v>
      </c>
      <c r="C2112" t="s">
        <v>509</v>
      </c>
      <c r="D2112" t="s">
        <v>170</v>
      </c>
      <c r="E2112" t="s">
        <v>292</v>
      </c>
      <c r="F2112" s="519"/>
      <c r="G2112" s="519"/>
      <c r="H2112" s="519"/>
      <c r="I2112" s="519"/>
      <c r="J2112" s="519"/>
      <c r="K2112" s="519"/>
      <c r="L2112" s="519"/>
      <c r="M2112" s="519"/>
      <c r="N2112" s="519"/>
    </row>
    <row r="2113" spans="1:14" x14ac:dyDescent="0.35">
      <c r="A2113" t="s">
        <v>137</v>
      </c>
      <c r="B2113" t="s">
        <v>510</v>
      </c>
      <c r="C2113" t="s">
        <v>511</v>
      </c>
      <c r="D2113" t="s">
        <v>170</v>
      </c>
      <c r="E2113" t="s">
        <v>292</v>
      </c>
      <c r="F2113" s="519"/>
      <c r="G2113" s="519"/>
      <c r="H2113" s="519"/>
      <c r="I2113" s="519"/>
      <c r="J2113" s="519"/>
      <c r="K2113" s="519"/>
      <c r="L2113" s="519"/>
      <c r="M2113" s="519"/>
      <c r="N2113" s="519"/>
    </row>
    <row r="2114" spans="1:14" x14ac:dyDescent="0.35">
      <c r="A2114" t="s">
        <v>137</v>
      </c>
      <c r="B2114" t="s">
        <v>512</v>
      </c>
      <c r="C2114" t="s">
        <v>513</v>
      </c>
      <c r="D2114" t="s">
        <v>170</v>
      </c>
      <c r="E2114" t="s">
        <v>292</v>
      </c>
      <c r="F2114" s="519"/>
      <c r="G2114" s="519"/>
      <c r="H2114" s="519"/>
      <c r="I2114" s="519"/>
      <c r="J2114" s="519"/>
      <c r="K2114" s="519"/>
      <c r="L2114" s="519"/>
      <c r="M2114" s="519"/>
      <c r="N2114" s="519"/>
    </row>
    <row r="2115" spans="1:14" x14ac:dyDescent="0.35">
      <c r="A2115" t="s">
        <v>137</v>
      </c>
      <c r="B2115" t="s">
        <v>514</v>
      </c>
      <c r="C2115" t="s">
        <v>515</v>
      </c>
      <c r="D2115" t="s">
        <v>170</v>
      </c>
      <c r="E2115" t="s">
        <v>292</v>
      </c>
      <c r="F2115" s="519"/>
      <c r="G2115" s="519"/>
      <c r="H2115" s="519"/>
      <c r="I2115" s="519"/>
      <c r="J2115" s="519"/>
      <c r="K2115" s="519"/>
      <c r="L2115" s="519"/>
      <c r="M2115" s="519"/>
      <c r="N2115" s="519"/>
    </row>
    <row r="2116" spans="1:14" x14ac:dyDescent="0.35">
      <c r="A2116" t="s">
        <v>137</v>
      </c>
      <c r="B2116" t="s">
        <v>516</v>
      </c>
      <c r="C2116" t="s">
        <v>517</v>
      </c>
      <c r="D2116" t="s">
        <v>170</v>
      </c>
      <c r="E2116" t="s">
        <v>292</v>
      </c>
      <c r="F2116" s="519"/>
      <c r="G2116" s="519"/>
      <c r="H2116" s="519"/>
      <c r="I2116" s="519"/>
      <c r="J2116" s="519"/>
      <c r="K2116" s="519"/>
      <c r="L2116" s="519"/>
      <c r="M2116" s="519"/>
      <c r="N2116" s="519"/>
    </row>
    <row r="2117" spans="1:14" x14ac:dyDescent="0.35">
      <c r="A2117" t="s">
        <v>137</v>
      </c>
      <c r="B2117" t="s">
        <v>518</v>
      </c>
      <c r="C2117" t="s">
        <v>519</v>
      </c>
      <c r="D2117" t="s">
        <v>170</v>
      </c>
      <c r="E2117" t="s">
        <v>292</v>
      </c>
      <c r="F2117" s="519"/>
      <c r="G2117" s="519"/>
      <c r="H2117" s="519"/>
      <c r="I2117" s="519"/>
      <c r="J2117" s="519"/>
      <c r="K2117" s="519"/>
      <c r="L2117" s="519"/>
      <c r="M2117" s="519"/>
      <c r="N2117" s="519"/>
    </row>
    <row r="2118" spans="1:14" x14ac:dyDescent="0.35">
      <c r="A2118" t="s">
        <v>137</v>
      </c>
      <c r="B2118" t="s">
        <v>520</v>
      </c>
      <c r="C2118" t="s">
        <v>521</v>
      </c>
      <c r="D2118" t="s">
        <v>170</v>
      </c>
      <c r="E2118" t="s">
        <v>292</v>
      </c>
      <c r="F2118" s="519"/>
      <c r="G2118" s="519"/>
      <c r="H2118" s="519"/>
      <c r="I2118" s="519"/>
      <c r="J2118" s="519"/>
      <c r="K2118" s="519"/>
      <c r="L2118" s="519"/>
      <c r="M2118" s="519"/>
      <c r="N2118" s="519"/>
    </row>
    <row r="2119" spans="1:14" x14ac:dyDescent="0.35">
      <c r="A2119" t="s">
        <v>137</v>
      </c>
      <c r="B2119" t="s">
        <v>522</v>
      </c>
      <c r="C2119" t="s">
        <v>523</v>
      </c>
      <c r="D2119" t="s">
        <v>170</v>
      </c>
      <c r="E2119" t="s">
        <v>292</v>
      </c>
      <c r="F2119" s="519"/>
      <c r="G2119" s="519"/>
      <c r="H2119" s="519"/>
      <c r="I2119" s="519"/>
      <c r="J2119" s="519"/>
      <c r="K2119" s="519"/>
      <c r="L2119" s="519"/>
      <c r="M2119" s="519"/>
      <c r="N2119" s="519"/>
    </row>
    <row r="2120" spans="1:14" x14ac:dyDescent="0.35">
      <c r="A2120" t="s">
        <v>137</v>
      </c>
      <c r="B2120" t="s">
        <v>524</v>
      </c>
      <c r="C2120" t="s">
        <v>525</v>
      </c>
      <c r="D2120" t="s">
        <v>170</v>
      </c>
      <c r="E2120" t="s">
        <v>292</v>
      </c>
      <c r="F2120" s="519"/>
      <c r="G2120" s="519"/>
      <c r="H2120" s="519"/>
      <c r="I2120" s="519"/>
      <c r="J2120" s="519"/>
      <c r="K2120" s="519"/>
      <c r="L2120" s="519"/>
      <c r="M2120" s="519"/>
      <c r="N2120" s="519"/>
    </row>
    <row r="2121" spans="1:14" x14ac:dyDescent="0.35">
      <c r="A2121" t="s">
        <v>137</v>
      </c>
      <c r="B2121" t="s">
        <v>526</v>
      </c>
      <c r="C2121" t="s">
        <v>527</v>
      </c>
      <c r="D2121" t="s">
        <v>170</v>
      </c>
      <c r="E2121" t="s">
        <v>292</v>
      </c>
      <c r="F2121" s="519"/>
      <c r="G2121" s="519"/>
      <c r="H2121" s="519"/>
      <c r="I2121" s="519"/>
      <c r="J2121" s="519"/>
      <c r="K2121" s="519"/>
      <c r="L2121" s="519"/>
      <c r="M2121" s="519"/>
      <c r="N2121" s="519"/>
    </row>
    <row r="2122" spans="1:14" x14ac:dyDescent="0.35">
      <c r="A2122" t="s">
        <v>137</v>
      </c>
      <c r="B2122" t="s">
        <v>528</v>
      </c>
      <c r="C2122" t="s">
        <v>529</v>
      </c>
      <c r="D2122" t="s">
        <v>170</v>
      </c>
      <c r="E2122" t="s">
        <v>292</v>
      </c>
    </row>
    <row r="2123" spans="1:14" x14ac:dyDescent="0.35">
      <c r="A2123" t="s">
        <v>137</v>
      </c>
      <c r="B2123" t="s">
        <v>530</v>
      </c>
      <c r="C2123" t="s">
        <v>531</v>
      </c>
      <c r="D2123" t="s">
        <v>170</v>
      </c>
      <c r="E2123" t="s">
        <v>292</v>
      </c>
      <c r="F2123" s="519"/>
      <c r="G2123" s="519"/>
      <c r="H2123" s="519"/>
      <c r="I2123" s="519"/>
      <c r="J2123" s="519"/>
      <c r="K2123" s="519"/>
      <c r="L2123" s="519"/>
      <c r="M2123" s="519"/>
      <c r="N2123" s="519"/>
    </row>
    <row r="2124" spans="1:14" x14ac:dyDescent="0.35">
      <c r="A2124" t="s">
        <v>137</v>
      </c>
      <c r="B2124" t="s">
        <v>532</v>
      </c>
      <c r="C2124" t="s">
        <v>533</v>
      </c>
      <c r="D2124" t="s">
        <v>170</v>
      </c>
      <c r="E2124" t="s">
        <v>292</v>
      </c>
      <c r="F2124" s="519"/>
      <c r="G2124" s="519"/>
      <c r="H2124" s="519"/>
      <c r="I2124" s="519"/>
      <c r="J2124" s="519"/>
      <c r="K2124" s="519"/>
      <c r="L2124" s="519"/>
      <c r="M2124" s="519"/>
      <c r="N2124" s="519"/>
    </row>
    <row r="2125" spans="1:14" x14ac:dyDescent="0.35">
      <c r="A2125" t="s">
        <v>137</v>
      </c>
      <c r="B2125" t="s">
        <v>534</v>
      </c>
      <c r="C2125" t="s">
        <v>535</v>
      </c>
      <c r="D2125" t="s">
        <v>170</v>
      </c>
      <c r="E2125" t="s">
        <v>292</v>
      </c>
      <c r="F2125" s="519"/>
      <c r="G2125" s="519"/>
      <c r="H2125" s="519"/>
      <c r="I2125" s="519"/>
      <c r="J2125" s="519"/>
      <c r="K2125" s="519"/>
      <c r="L2125" s="519"/>
      <c r="M2125" s="519"/>
      <c r="N2125" s="519"/>
    </row>
    <row r="2126" spans="1:14" x14ac:dyDescent="0.35">
      <c r="A2126" t="s">
        <v>137</v>
      </c>
      <c r="B2126" t="s">
        <v>536</v>
      </c>
      <c r="C2126" t="s">
        <v>537</v>
      </c>
      <c r="D2126" t="s">
        <v>170</v>
      </c>
      <c r="E2126" t="s">
        <v>292</v>
      </c>
      <c r="F2126" s="519"/>
      <c r="G2126" s="519"/>
      <c r="H2126" s="519"/>
      <c r="I2126" s="519"/>
      <c r="J2126" s="519"/>
      <c r="K2126" s="519"/>
      <c r="L2126" s="519"/>
      <c r="M2126" s="519"/>
      <c r="N2126" s="519"/>
    </row>
    <row r="2127" spans="1:14" x14ac:dyDescent="0.35">
      <c r="A2127" t="s">
        <v>137</v>
      </c>
      <c r="B2127" t="s">
        <v>538</v>
      </c>
      <c r="C2127" t="s">
        <v>539</v>
      </c>
      <c r="D2127" t="s">
        <v>170</v>
      </c>
      <c r="E2127" t="s">
        <v>292</v>
      </c>
      <c r="F2127" s="519"/>
      <c r="G2127" s="519"/>
      <c r="H2127" s="519"/>
      <c r="I2127" s="519"/>
      <c r="J2127" s="519"/>
      <c r="K2127" s="519"/>
      <c r="L2127" s="519"/>
      <c r="M2127" s="519"/>
      <c r="N2127" s="519"/>
    </row>
    <row r="2128" spans="1:14" x14ac:dyDescent="0.35">
      <c r="A2128" t="s">
        <v>137</v>
      </c>
      <c r="B2128" t="s">
        <v>540</v>
      </c>
      <c r="C2128" t="s">
        <v>541</v>
      </c>
      <c r="D2128" t="s">
        <v>170</v>
      </c>
      <c r="E2128" t="s">
        <v>292</v>
      </c>
    </row>
    <row r="2129" spans="1:14" x14ac:dyDescent="0.35">
      <c r="A2129" t="s">
        <v>137</v>
      </c>
      <c r="B2129" t="s">
        <v>542</v>
      </c>
      <c r="C2129" t="s">
        <v>543</v>
      </c>
      <c r="D2129" t="s">
        <v>170</v>
      </c>
      <c r="E2129" t="s">
        <v>292</v>
      </c>
      <c r="F2129" s="519"/>
      <c r="G2129" s="519"/>
      <c r="H2129" s="519"/>
      <c r="I2129" s="519"/>
      <c r="J2129" s="519"/>
      <c r="K2129" s="519"/>
      <c r="L2129" s="519"/>
      <c r="M2129" s="519"/>
      <c r="N2129" s="519"/>
    </row>
    <row r="2130" spans="1:14" x14ac:dyDescent="0.35">
      <c r="A2130" t="s">
        <v>137</v>
      </c>
      <c r="B2130" t="s">
        <v>544</v>
      </c>
      <c r="C2130" t="s">
        <v>545</v>
      </c>
      <c r="D2130" t="s">
        <v>170</v>
      </c>
      <c r="E2130" t="s">
        <v>292</v>
      </c>
      <c r="F2130" s="519"/>
      <c r="G2130" s="519"/>
      <c r="H2130" s="519"/>
      <c r="I2130" s="519"/>
      <c r="J2130" s="519"/>
      <c r="K2130" s="519"/>
      <c r="L2130" s="519"/>
      <c r="M2130" s="519"/>
      <c r="N2130" s="519"/>
    </row>
    <row r="2131" spans="1:14" x14ac:dyDescent="0.35">
      <c r="A2131" t="s">
        <v>137</v>
      </c>
      <c r="B2131" t="s">
        <v>546</v>
      </c>
      <c r="C2131" t="s">
        <v>547</v>
      </c>
      <c r="D2131" t="s">
        <v>170</v>
      </c>
      <c r="E2131" t="s">
        <v>292</v>
      </c>
      <c r="F2131" s="519"/>
      <c r="G2131" s="519"/>
      <c r="H2131" s="519"/>
      <c r="I2131" s="519"/>
      <c r="J2131" s="519"/>
      <c r="K2131" s="519"/>
      <c r="L2131" s="519"/>
      <c r="M2131" s="519"/>
      <c r="N2131" s="519"/>
    </row>
    <row r="2132" spans="1:14" x14ac:dyDescent="0.35">
      <c r="A2132" t="s">
        <v>137</v>
      </c>
      <c r="B2132" t="s">
        <v>548</v>
      </c>
      <c r="C2132" t="s">
        <v>549</v>
      </c>
      <c r="D2132" t="s">
        <v>170</v>
      </c>
      <c r="E2132" t="s">
        <v>292</v>
      </c>
      <c r="F2132" s="519"/>
      <c r="G2132" s="519"/>
      <c r="H2132" s="519"/>
      <c r="I2132" s="519"/>
      <c r="J2132" s="519"/>
      <c r="K2132" s="519"/>
      <c r="L2132" s="519"/>
      <c r="M2132" s="519"/>
      <c r="N2132" s="519"/>
    </row>
    <row r="2133" spans="1:14" x14ac:dyDescent="0.35">
      <c r="A2133" t="s">
        <v>137</v>
      </c>
      <c r="B2133" t="s">
        <v>550</v>
      </c>
      <c r="C2133" t="s">
        <v>551</v>
      </c>
      <c r="D2133" t="s">
        <v>170</v>
      </c>
      <c r="E2133" t="s">
        <v>292</v>
      </c>
      <c r="F2133" s="519"/>
      <c r="G2133" s="519"/>
      <c r="H2133" s="519"/>
      <c r="I2133" s="519"/>
      <c r="J2133" s="519"/>
      <c r="K2133" s="519"/>
      <c r="L2133" s="519"/>
      <c r="M2133" s="519"/>
      <c r="N2133" s="519"/>
    </row>
    <row r="2134" spans="1:14" x14ac:dyDescent="0.35">
      <c r="A2134" t="s">
        <v>137</v>
      </c>
      <c r="B2134" t="s">
        <v>552</v>
      </c>
      <c r="C2134" t="s">
        <v>553</v>
      </c>
      <c r="D2134" t="s">
        <v>170</v>
      </c>
      <c r="E2134" t="s">
        <v>292</v>
      </c>
    </row>
    <row r="2135" spans="1:14" x14ac:dyDescent="0.35">
      <c r="A2135" t="s">
        <v>137</v>
      </c>
      <c r="B2135" t="s">
        <v>554</v>
      </c>
      <c r="C2135" t="s">
        <v>555</v>
      </c>
      <c r="D2135" t="s">
        <v>170</v>
      </c>
      <c r="E2135" t="s">
        <v>292</v>
      </c>
      <c r="F2135" s="519"/>
      <c r="G2135" s="519"/>
      <c r="H2135" s="519"/>
      <c r="I2135" s="519"/>
      <c r="J2135" s="519"/>
      <c r="K2135" s="519"/>
      <c r="L2135" s="519"/>
      <c r="M2135" s="519"/>
      <c r="N2135" s="519"/>
    </row>
    <row r="2136" spans="1:14" x14ac:dyDescent="0.35">
      <c r="A2136" t="s">
        <v>137</v>
      </c>
      <c r="B2136" t="s">
        <v>556</v>
      </c>
      <c r="C2136" t="s">
        <v>557</v>
      </c>
      <c r="D2136" t="s">
        <v>170</v>
      </c>
      <c r="E2136" t="s">
        <v>292</v>
      </c>
      <c r="F2136" s="519"/>
      <c r="G2136" s="519"/>
      <c r="H2136" s="519"/>
      <c r="I2136" s="519"/>
      <c r="J2136" s="519"/>
      <c r="K2136" s="519"/>
      <c r="L2136" s="519"/>
      <c r="M2136" s="519"/>
      <c r="N2136" s="519"/>
    </row>
    <row r="2137" spans="1:14" x14ac:dyDescent="0.35">
      <c r="A2137" t="s">
        <v>137</v>
      </c>
      <c r="B2137" t="s">
        <v>558</v>
      </c>
      <c r="C2137" t="s">
        <v>559</v>
      </c>
      <c r="D2137" t="s">
        <v>170</v>
      </c>
      <c r="E2137" t="s">
        <v>292</v>
      </c>
      <c r="F2137" s="519"/>
      <c r="G2137" s="519"/>
      <c r="H2137" s="519"/>
      <c r="I2137" s="519"/>
      <c r="J2137" s="519"/>
      <c r="K2137" s="519"/>
      <c r="L2137" s="519"/>
      <c r="M2137" s="519"/>
      <c r="N2137" s="519"/>
    </row>
    <row r="2138" spans="1:14" x14ac:dyDescent="0.35">
      <c r="A2138" t="s">
        <v>137</v>
      </c>
      <c r="B2138" t="s">
        <v>560</v>
      </c>
      <c r="C2138" t="s">
        <v>561</v>
      </c>
      <c r="D2138" t="s">
        <v>170</v>
      </c>
      <c r="E2138" t="s">
        <v>292</v>
      </c>
      <c r="F2138" s="519"/>
      <c r="G2138" s="519"/>
      <c r="H2138" s="519"/>
      <c r="I2138" s="519"/>
      <c r="J2138" s="519"/>
      <c r="K2138" s="519"/>
      <c r="L2138" s="519"/>
      <c r="M2138" s="519"/>
      <c r="N2138" s="519"/>
    </row>
    <row r="2139" spans="1:14" x14ac:dyDescent="0.35">
      <c r="A2139" t="s">
        <v>137</v>
      </c>
      <c r="B2139" t="s">
        <v>562</v>
      </c>
      <c r="C2139" t="s">
        <v>563</v>
      </c>
      <c r="D2139" t="s">
        <v>170</v>
      </c>
      <c r="E2139" t="s">
        <v>292</v>
      </c>
      <c r="F2139" s="519"/>
      <c r="G2139" s="519"/>
      <c r="H2139" s="519"/>
      <c r="I2139" s="519"/>
      <c r="J2139" s="519"/>
      <c r="K2139" s="519"/>
      <c r="L2139" s="519"/>
      <c r="M2139" s="519"/>
      <c r="N2139" s="519"/>
    </row>
    <row r="2140" spans="1:14" x14ac:dyDescent="0.35">
      <c r="A2140" t="s">
        <v>137</v>
      </c>
      <c r="B2140" t="s">
        <v>564</v>
      </c>
      <c r="C2140" t="s">
        <v>565</v>
      </c>
      <c r="D2140" t="s">
        <v>170</v>
      </c>
      <c r="E2140" t="s">
        <v>292</v>
      </c>
      <c r="F2140" s="519"/>
      <c r="G2140" s="519"/>
      <c r="H2140" s="519"/>
      <c r="I2140" s="519"/>
      <c r="J2140" s="519"/>
      <c r="K2140" s="519"/>
      <c r="L2140" s="519"/>
      <c r="M2140" s="519"/>
      <c r="N2140" s="519"/>
    </row>
    <row r="2141" spans="1:14" x14ac:dyDescent="0.35">
      <c r="A2141" t="s">
        <v>137</v>
      </c>
      <c r="B2141" t="s">
        <v>566</v>
      </c>
      <c r="C2141" t="s">
        <v>567</v>
      </c>
      <c r="D2141" t="s">
        <v>170</v>
      </c>
      <c r="E2141" t="s">
        <v>292</v>
      </c>
      <c r="F2141" s="519"/>
      <c r="G2141" s="519"/>
      <c r="H2141" s="519"/>
      <c r="I2141" s="519"/>
      <c r="J2141" s="519"/>
      <c r="K2141" s="519"/>
      <c r="L2141" s="519"/>
      <c r="M2141" s="519"/>
      <c r="N2141" s="519"/>
    </row>
    <row r="2142" spans="1:14" x14ac:dyDescent="0.35">
      <c r="A2142" t="s">
        <v>137</v>
      </c>
      <c r="B2142" t="s">
        <v>568</v>
      </c>
      <c r="C2142" t="s">
        <v>569</v>
      </c>
      <c r="D2142" t="s">
        <v>170</v>
      </c>
      <c r="E2142" t="s">
        <v>292</v>
      </c>
      <c r="F2142" s="519"/>
      <c r="G2142" s="519"/>
      <c r="H2142" s="519"/>
      <c r="I2142" s="519"/>
      <c r="J2142" s="519"/>
      <c r="K2142" s="519"/>
      <c r="L2142" s="519"/>
      <c r="M2142" s="519"/>
      <c r="N2142" s="519"/>
    </row>
    <row r="2143" spans="1:14" x14ac:dyDescent="0.35">
      <c r="A2143" t="s">
        <v>137</v>
      </c>
      <c r="B2143" t="s">
        <v>570</v>
      </c>
      <c r="C2143" t="s">
        <v>571</v>
      </c>
      <c r="D2143" t="s">
        <v>170</v>
      </c>
      <c r="E2143" t="s">
        <v>292</v>
      </c>
    </row>
    <row r="2144" spans="1:14" x14ac:dyDescent="0.35">
      <c r="A2144" t="s">
        <v>137</v>
      </c>
      <c r="B2144" t="s">
        <v>572</v>
      </c>
      <c r="C2144" t="s">
        <v>573</v>
      </c>
      <c r="D2144" t="s">
        <v>170</v>
      </c>
      <c r="E2144" t="s">
        <v>292</v>
      </c>
    </row>
    <row r="2145" spans="1:14" x14ac:dyDescent="0.35">
      <c r="A2145" t="s">
        <v>137</v>
      </c>
      <c r="B2145" t="s">
        <v>574</v>
      </c>
      <c r="C2145" t="s">
        <v>575</v>
      </c>
      <c r="D2145" t="s">
        <v>170</v>
      </c>
      <c r="E2145" t="s">
        <v>292</v>
      </c>
      <c r="F2145" s="519"/>
      <c r="G2145" s="519"/>
      <c r="H2145" s="519"/>
      <c r="I2145" s="519"/>
      <c r="J2145" s="519"/>
      <c r="K2145" s="519"/>
      <c r="L2145" s="519"/>
      <c r="M2145" s="519"/>
      <c r="N2145" s="519"/>
    </row>
    <row r="2146" spans="1:14" x14ac:dyDescent="0.35">
      <c r="A2146" t="s">
        <v>137</v>
      </c>
      <c r="B2146" t="s">
        <v>576</v>
      </c>
      <c r="C2146" t="s">
        <v>577</v>
      </c>
      <c r="D2146" t="s">
        <v>170</v>
      </c>
      <c r="E2146" t="s">
        <v>292</v>
      </c>
      <c r="F2146" s="519"/>
      <c r="G2146" s="519"/>
      <c r="H2146" s="519"/>
      <c r="I2146" s="519"/>
      <c r="J2146" s="519"/>
      <c r="K2146" s="519"/>
      <c r="L2146" s="519"/>
      <c r="M2146" s="519"/>
      <c r="N2146" s="519"/>
    </row>
    <row r="2147" spans="1:14" x14ac:dyDescent="0.35">
      <c r="A2147" t="s">
        <v>137</v>
      </c>
      <c r="B2147" t="s">
        <v>578</v>
      </c>
      <c r="C2147" t="s">
        <v>579</v>
      </c>
      <c r="D2147" t="s">
        <v>170</v>
      </c>
      <c r="E2147" t="s">
        <v>292</v>
      </c>
      <c r="F2147" s="519"/>
      <c r="G2147" s="519"/>
      <c r="H2147" s="519"/>
      <c r="I2147" s="519"/>
      <c r="J2147" s="519"/>
      <c r="K2147" s="519"/>
      <c r="L2147" s="519"/>
      <c r="M2147" s="519"/>
      <c r="N2147" s="519"/>
    </row>
    <row r="2148" spans="1:14" x14ac:dyDescent="0.35">
      <c r="A2148" t="s">
        <v>137</v>
      </c>
      <c r="B2148" t="s">
        <v>580</v>
      </c>
      <c r="C2148" t="s">
        <v>581</v>
      </c>
      <c r="D2148" t="s">
        <v>170</v>
      </c>
      <c r="E2148" t="s">
        <v>292</v>
      </c>
      <c r="F2148" s="519"/>
      <c r="G2148" s="519"/>
      <c r="H2148" s="519"/>
      <c r="I2148" s="519"/>
      <c r="J2148" s="519"/>
      <c r="K2148" s="519"/>
      <c r="L2148" s="519"/>
      <c r="M2148" s="519"/>
      <c r="N2148" s="519"/>
    </row>
    <row r="2149" spans="1:14" x14ac:dyDescent="0.35">
      <c r="A2149" t="s">
        <v>137</v>
      </c>
      <c r="B2149" t="s">
        <v>582</v>
      </c>
      <c r="C2149" t="s">
        <v>583</v>
      </c>
      <c r="D2149" t="s">
        <v>170</v>
      </c>
      <c r="E2149" t="s">
        <v>292</v>
      </c>
      <c r="F2149" s="519"/>
      <c r="G2149" s="519"/>
      <c r="H2149" s="519"/>
      <c r="I2149" s="519"/>
      <c r="J2149" s="519"/>
      <c r="K2149" s="519"/>
      <c r="L2149" s="519"/>
      <c r="M2149" s="519"/>
      <c r="N2149" s="519"/>
    </row>
    <row r="2150" spans="1:14" x14ac:dyDescent="0.35">
      <c r="A2150" t="s">
        <v>137</v>
      </c>
      <c r="B2150" t="s">
        <v>584</v>
      </c>
      <c r="C2150" t="s">
        <v>585</v>
      </c>
      <c r="D2150" t="s">
        <v>170</v>
      </c>
      <c r="E2150" t="s">
        <v>292</v>
      </c>
      <c r="F2150" s="519"/>
      <c r="G2150" s="519"/>
      <c r="H2150" s="519"/>
      <c r="I2150" s="519"/>
      <c r="J2150" s="519"/>
      <c r="K2150" s="519"/>
      <c r="L2150" s="519"/>
      <c r="M2150" s="519"/>
      <c r="N2150" s="519"/>
    </row>
    <row r="2151" spans="1:14" x14ac:dyDescent="0.35">
      <c r="A2151" t="s">
        <v>137</v>
      </c>
      <c r="B2151" t="s">
        <v>586</v>
      </c>
      <c r="C2151" t="s">
        <v>587</v>
      </c>
      <c r="D2151" t="s">
        <v>170</v>
      </c>
      <c r="E2151" t="s">
        <v>292</v>
      </c>
      <c r="F2151" s="519"/>
      <c r="G2151" s="519"/>
      <c r="H2151" s="519"/>
      <c r="I2151" s="519"/>
      <c r="J2151" s="519"/>
      <c r="K2151" s="519"/>
      <c r="L2151" s="519"/>
      <c r="M2151" s="519"/>
      <c r="N2151" s="519"/>
    </row>
    <row r="2152" spans="1:14" x14ac:dyDescent="0.35">
      <c r="A2152" t="s">
        <v>137</v>
      </c>
      <c r="B2152" t="s">
        <v>588</v>
      </c>
      <c r="C2152" t="s">
        <v>589</v>
      </c>
      <c r="D2152" t="s">
        <v>170</v>
      </c>
      <c r="E2152" t="s">
        <v>292</v>
      </c>
      <c r="F2152" s="519"/>
      <c r="G2152" s="519"/>
      <c r="H2152" s="519"/>
      <c r="I2152" s="519"/>
      <c r="J2152" s="519"/>
      <c r="K2152" s="519"/>
      <c r="L2152" s="519"/>
      <c r="M2152" s="519"/>
      <c r="N2152" s="519"/>
    </row>
    <row r="2153" spans="1:14" x14ac:dyDescent="0.35">
      <c r="A2153" t="s">
        <v>137</v>
      </c>
      <c r="B2153" t="s">
        <v>590</v>
      </c>
      <c r="C2153" t="s">
        <v>591</v>
      </c>
      <c r="D2153" t="s">
        <v>170</v>
      </c>
      <c r="E2153" t="s">
        <v>292</v>
      </c>
      <c r="F2153" s="519"/>
      <c r="G2153" s="519"/>
      <c r="H2153" s="519"/>
      <c r="I2153" s="519"/>
      <c r="J2153" s="519"/>
      <c r="K2153" s="519"/>
      <c r="L2153" s="519"/>
      <c r="M2153" s="519"/>
      <c r="N2153" s="519"/>
    </row>
    <row r="2154" spans="1:14" x14ac:dyDescent="0.35">
      <c r="A2154" t="s">
        <v>137</v>
      </c>
      <c r="B2154" t="s">
        <v>592</v>
      </c>
      <c r="C2154" t="s">
        <v>593</v>
      </c>
      <c r="D2154" t="s">
        <v>170</v>
      </c>
      <c r="E2154" t="s">
        <v>292</v>
      </c>
      <c r="F2154" s="519"/>
      <c r="G2154" s="519"/>
      <c r="H2154" s="519"/>
      <c r="I2154" s="519"/>
      <c r="J2154" s="519"/>
      <c r="K2154" s="519"/>
      <c r="L2154" s="519"/>
      <c r="M2154" s="519"/>
      <c r="N2154" s="519"/>
    </row>
    <row r="2155" spans="1:14" x14ac:dyDescent="0.35">
      <c r="A2155" t="s">
        <v>137</v>
      </c>
      <c r="B2155" t="s">
        <v>594</v>
      </c>
      <c r="C2155" t="s">
        <v>595</v>
      </c>
      <c r="D2155" t="s">
        <v>170</v>
      </c>
      <c r="E2155" t="s">
        <v>292</v>
      </c>
      <c r="F2155" s="517"/>
      <c r="G2155" s="517"/>
      <c r="H2155" s="517"/>
      <c r="I2155" s="517"/>
      <c r="J2155" s="517"/>
      <c r="K2155" s="517"/>
      <c r="L2155" s="517"/>
      <c r="M2155" s="517"/>
      <c r="N2155" s="517"/>
    </row>
    <row r="2156" spans="1:14" x14ac:dyDescent="0.35">
      <c r="A2156" t="s">
        <v>137</v>
      </c>
      <c r="B2156" t="s">
        <v>596</v>
      </c>
      <c r="C2156" t="s">
        <v>597</v>
      </c>
      <c r="D2156" t="s">
        <v>170</v>
      </c>
      <c r="E2156" t="s">
        <v>292</v>
      </c>
      <c r="F2156" s="517"/>
      <c r="G2156" s="517"/>
      <c r="H2156" s="517"/>
      <c r="I2156" s="517"/>
      <c r="J2156" s="517"/>
      <c r="K2156" s="517"/>
      <c r="L2156" s="517"/>
      <c r="M2156" s="517"/>
      <c r="N2156" s="517"/>
    </row>
    <row r="2157" spans="1:14" x14ac:dyDescent="0.35">
      <c r="A2157" t="s">
        <v>137</v>
      </c>
      <c r="B2157" t="s">
        <v>598</v>
      </c>
      <c r="C2157" t="s">
        <v>599</v>
      </c>
      <c r="D2157" t="s">
        <v>170</v>
      </c>
      <c r="E2157" t="s">
        <v>292</v>
      </c>
      <c r="F2157" s="612"/>
      <c r="G2157" s="612"/>
      <c r="H2157" s="612"/>
      <c r="I2157" s="612"/>
      <c r="J2157" s="612"/>
      <c r="K2157" s="612"/>
      <c r="L2157" s="612"/>
      <c r="M2157" s="612"/>
      <c r="N2157" s="612"/>
    </row>
    <row r="2158" spans="1:14" x14ac:dyDescent="0.35">
      <c r="A2158" t="s">
        <v>137</v>
      </c>
      <c r="B2158" t="s">
        <v>600</v>
      </c>
      <c r="C2158" t="s">
        <v>601</v>
      </c>
      <c r="D2158" t="s">
        <v>170</v>
      </c>
      <c r="E2158" t="s">
        <v>292</v>
      </c>
      <c r="F2158" s="517"/>
      <c r="G2158" s="517"/>
      <c r="H2158" s="517"/>
      <c r="I2158" s="517"/>
      <c r="J2158" s="517"/>
      <c r="K2158" s="517"/>
      <c r="L2158" s="517"/>
      <c r="M2158" s="517"/>
      <c r="N2158" s="517"/>
    </row>
    <row r="2159" spans="1:14" x14ac:dyDescent="0.35">
      <c r="A2159" t="s">
        <v>137</v>
      </c>
      <c r="B2159" t="s">
        <v>602</v>
      </c>
      <c r="C2159" t="s">
        <v>603</v>
      </c>
      <c r="D2159" t="s">
        <v>170</v>
      </c>
      <c r="E2159" t="s">
        <v>292</v>
      </c>
      <c r="F2159" s="517"/>
      <c r="G2159" s="517"/>
      <c r="H2159" s="517"/>
      <c r="I2159" s="517"/>
      <c r="J2159" s="517"/>
      <c r="K2159" s="517"/>
      <c r="L2159" s="517"/>
      <c r="M2159" s="517"/>
      <c r="N2159" s="517"/>
    </row>
    <row r="2160" spans="1:14" x14ac:dyDescent="0.35">
      <c r="A2160" t="s">
        <v>137</v>
      </c>
      <c r="B2160" t="s">
        <v>604</v>
      </c>
      <c r="C2160" t="s">
        <v>605</v>
      </c>
      <c r="D2160" t="s">
        <v>170</v>
      </c>
      <c r="E2160" t="s">
        <v>292</v>
      </c>
      <c r="F2160" s="517"/>
      <c r="G2160" s="517"/>
      <c r="H2160" s="517"/>
      <c r="I2160" s="517"/>
      <c r="J2160" s="517"/>
      <c r="K2160" s="517"/>
      <c r="L2160" s="517"/>
      <c r="M2160" s="517"/>
      <c r="N2160" s="517"/>
    </row>
    <row r="2161" spans="1:14" x14ac:dyDescent="0.35">
      <c r="A2161" t="s">
        <v>137</v>
      </c>
      <c r="B2161" t="s">
        <v>606</v>
      </c>
      <c r="C2161" t="s">
        <v>607</v>
      </c>
      <c r="D2161" t="s">
        <v>170</v>
      </c>
      <c r="E2161" t="s">
        <v>292</v>
      </c>
      <c r="F2161" s="517"/>
      <c r="G2161" s="517"/>
      <c r="H2161" s="517"/>
      <c r="I2161" s="517"/>
      <c r="J2161" s="517"/>
      <c r="K2161" s="517"/>
      <c r="L2161" s="517"/>
      <c r="M2161" s="517"/>
      <c r="N2161" s="517"/>
    </row>
    <row r="2162" spans="1:14" x14ac:dyDescent="0.35">
      <c r="A2162" t="s">
        <v>137</v>
      </c>
      <c r="B2162" t="s">
        <v>608</v>
      </c>
      <c r="C2162" t="s">
        <v>609</v>
      </c>
      <c r="D2162" t="s">
        <v>170</v>
      </c>
      <c r="E2162" t="s">
        <v>292</v>
      </c>
      <c r="F2162" s="613"/>
      <c r="G2162" s="613"/>
      <c r="H2162" s="613"/>
      <c r="I2162" s="613"/>
      <c r="J2162" s="613"/>
      <c r="K2162" s="613"/>
      <c r="L2162" s="613"/>
      <c r="M2162" s="613"/>
      <c r="N2162" s="613"/>
    </row>
    <row r="2163" spans="1:14" x14ac:dyDescent="0.35">
      <c r="A2163" t="s">
        <v>137</v>
      </c>
      <c r="B2163" t="s">
        <v>610</v>
      </c>
      <c r="C2163" t="s">
        <v>611</v>
      </c>
      <c r="D2163" t="s">
        <v>170</v>
      </c>
      <c r="E2163" t="s">
        <v>292</v>
      </c>
      <c r="F2163" s="613"/>
      <c r="G2163" s="613"/>
      <c r="H2163" s="613"/>
      <c r="I2163" s="613"/>
      <c r="J2163" s="613"/>
      <c r="K2163" s="613"/>
      <c r="L2163" s="613"/>
      <c r="M2163" s="613"/>
      <c r="N2163" s="613"/>
    </row>
    <row r="2164" spans="1:14" x14ac:dyDescent="0.35">
      <c r="A2164" t="s">
        <v>137</v>
      </c>
      <c r="B2164" t="s">
        <v>612</v>
      </c>
      <c r="C2164" t="s">
        <v>613</v>
      </c>
      <c r="D2164" t="s">
        <v>170</v>
      </c>
      <c r="E2164" t="s">
        <v>292</v>
      </c>
      <c r="F2164" s="613"/>
      <c r="G2164" s="613"/>
      <c r="H2164" s="613"/>
      <c r="I2164" s="613"/>
      <c r="J2164" s="613"/>
      <c r="K2164" s="613"/>
      <c r="L2164" s="613"/>
      <c r="M2164" s="613"/>
      <c r="N2164" s="613"/>
    </row>
    <row r="2165" spans="1:14" x14ac:dyDescent="0.35">
      <c r="A2165" t="s">
        <v>137</v>
      </c>
      <c r="B2165" t="s">
        <v>614</v>
      </c>
      <c r="C2165" t="s">
        <v>615</v>
      </c>
      <c r="D2165" t="s">
        <v>170</v>
      </c>
      <c r="E2165" t="s">
        <v>292</v>
      </c>
      <c r="F2165" s="613"/>
      <c r="G2165" s="613"/>
      <c r="H2165" s="613"/>
      <c r="I2165" s="613"/>
      <c r="J2165" s="613"/>
      <c r="K2165" s="613"/>
      <c r="L2165" s="613"/>
      <c r="M2165" s="613"/>
      <c r="N2165" s="613"/>
    </row>
    <row r="2166" spans="1:14" x14ac:dyDescent="0.35">
      <c r="A2166" t="s">
        <v>137</v>
      </c>
      <c r="B2166" t="s">
        <v>616</v>
      </c>
      <c r="C2166" t="s">
        <v>617</v>
      </c>
      <c r="D2166" t="s">
        <v>424</v>
      </c>
      <c r="E2166" t="s">
        <v>292</v>
      </c>
      <c r="F2166" s="612"/>
      <c r="G2166" s="612"/>
      <c r="H2166" s="612"/>
      <c r="I2166" s="612"/>
      <c r="J2166" s="612"/>
      <c r="K2166" s="612"/>
      <c r="L2166" s="612"/>
      <c r="M2166" s="612"/>
      <c r="N2166" s="612"/>
    </row>
    <row r="2167" spans="1:14" x14ac:dyDescent="0.35">
      <c r="A2167" t="s">
        <v>137</v>
      </c>
      <c r="B2167" t="s">
        <v>618</v>
      </c>
      <c r="C2167" t="s">
        <v>619</v>
      </c>
      <c r="D2167" t="s">
        <v>424</v>
      </c>
      <c r="E2167" t="s">
        <v>292</v>
      </c>
      <c r="F2167" s="613"/>
      <c r="G2167" s="613"/>
      <c r="H2167" s="613"/>
      <c r="I2167" s="613"/>
      <c r="J2167" s="613"/>
      <c r="K2167" s="613"/>
      <c r="L2167" s="613"/>
      <c r="M2167" s="613"/>
      <c r="N2167" s="613"/>
    </row>
    <row r="2168" spans="1:14" x14ac:dyDescent="0.35">
      <c r="A2168" t="s">
        <v>137</v>
      </c>
      <c r="B2168" t="s">
        <v>620</v>
      </c>
      <c r="C2168" t="s">
        <v>621</v>
      </c>
      <c r="D2168" t="s">
        <v>176</v>
      </c>
      <c r="E2168" t="s">
        <v>292</v>
      </c>
      <c r="F2168" s="612"/>
      <c r="G2168" s="612"/>
      <c r="H2168" s="612"/>
      <c r="I2168" s="612"/>
      <c r="J2168" s="612"/>
      <c r="K2168" s="612"/>
      <c r="L2168" s="612"/>
      <c r="M2168" s="612"/>
      <c r="N2168" s="612"/>
    </row>
    <row r="2169" spans="1:14" x14ac:dyDescent="0.35">
      <c r="A2169" t="s">
        <v>137</v>
      </c>
      <c r="B2169" t="s">
        <v>622</v>
      </c>
      <c r="C2169" t="s">
        <v>623</v>
      </c>
      <c r="D2169" t="s">
        <v>424</v>
      </c>
      <c r="E2169" t="s">
        <v>292</v>
      </c>
      <c r="F2169" s="613"/>
      <c r="G2169" s="613"/>
      <c r="H2169" s="613"/>
      <c r="I2169" s="613"/>
      <c r="J2169" s="613"/>
      <c r="K2169" s="613"/>
      <c r="L2169" s="613"/>
      <c r="M2169" s="613"/>
      <c r="N2169" s="613"/>
    </row>
    <row r="2170" spans="1:14" x14ac:dyDescent="0.35">
      <c r="A2170" t="s">
        <v>137</v>
      </c>
      <c r="B2170" t="s">
        <v>624</v>
      </c>
      <c r="C2170" t="s">
        <v>625</v>
      </c>
      <c r="D2170" t="s">
        <v>424</v>
      </c>
      <c r="E2170" t="s">
        <v>292</v>
      </c>
      <c r="F2170" s="612"/>
      <c r="G2170" s="612"/>
      <c r="H2170" s="612"/>
      <c r="I2170" s="612"/>
      <c r="J2170" s="612"/>
      <c r="K2170" s="612"/>
      <c r="L2170" s="612"/>
      <c r="M2170" s="612"/>
      <c r="N2170" s="612"/>
    </row>
    <row r="2171" spans="1:14" x14ac:dyDescent="0.35">
      <c r="A2171" t="s">
        <v>137</v>
      </c>
      <c r="B2171" t="s">
        <v>626</v>
      </c>
      <c r="C2171" t="s">
        <v>627</v>
      </c>
      <c r="D2171" t="s">
        <v>424</v>
      </c>
      <c r="E2171" t="s">
        <v>292</v>
      </c>
      <c r="F2171" s="612"/>
      <c r="G2171" s="612"/>
      <c r="H2171" s="612"/>
      <c r="I2171" s="612"/>
      <c r="J2171" s="612"/>
      <c r="K2171" s="612"/>
      <c r="L2171" s="612"/>
      <c r="M2171" s="612"/>
      <c r="N2171" s="612"/>
    </row>
    <row r="2172" spans="1:14" x14ac:dyDescent="0.35">
      <c r="A2172" t="s">
        <v>137</v>
      </c>
      <c r="B2172" t="s">
        <v>628</v>
      </c>
      <c r="C2172" t="s">
        <v>629</v>
      </c>
      <c r="D2172" t="s">
        <v>424</v>
      </c>
      <c r="E2172" t="s">
        <v>292</v>
      </c>
      <c r="F2172" s="612"/>
      <c r="G2172" s="612"/>
      <c r="H2172" s="612"/>
      <c r="I2172" s="612"/>
      <c r="J2172" s="612"/>
      <c r="K2172" s="612"/>
      <c r="L2172" s="612"/>
      <c r="M2172" s="612"/>
      <c r="N2172" s="612"/>
    </row>
    <row r="2173" spans="1:14" x14ac:dyDescent="0.35">
      <c r="A2173" t="s">
        <v>137</v>
      </c>
      <c r="B2173" t="s">
        <v>630</v>
      </c>
      <c r="C2173" t="s">
        <v>631</v>
      </c>
      <c r="D2173" t="s">
        <v>188</v>
      </c>
      <c r="E2173" t="s">
        <v>292</v>
      </c>
      <c r="F2173" s="612"/>
      <c r="G2173" s="612"/>
      <c r="H2173" s="612"/>
      <c r="I2173" s="612"/>
      <c r="J2173" s="612"/>
      <c r="K2173" s="612"/>
      <c r="L2173" s="612"/>
      <c r="M2173" s="612"/>
      <c r="N2173" s="612"/>
    </row>
    <row r="2174" spans="1:14" x14ac:dyDescent="0.35">
      <c r="A2174" t="s">
        <v>137</v>
      </c>
      <c r="B2174" t="s">
        <v>632</v>
      </c>
      <c r="C2174" t="s">
        <v>633</v>
      </c>
      <c r="D2174" t="s">
        <v>188</v>
      </c>
      <c r="E2174" t="s">
        <v>292</v>
      </c>
      <c r="F2174" s="613"/>
      <c r="G2174" s="613"/>
      <c r="H2174" s="613"/>
      <c r="I2174" s="613"/>
      <c r="J2174" s="613"/>
      <c r="K2174" s="613"/>
      <c r="L2174" s="613"/>
      <c r="M2174" s="613"/>
      <c r="N2174" s="613"/>
    </row>
    <row r="2175" spans="1:14" x14ac:dyDescent="0.35">
      <c r="A2175" t="s">
        <v>137</v>
      </c>
      <c r="B2175" t="s">
        <v>634</v>
      </c>
      <c r="C2175" t="s">
        <v>635</v>
      </c>
      <c r="D2175" t="s">
        <v>636</v>
      </c>
      <c r="E2175" t="s">
        <v>292</v>
      </c>
      <c r="F2175" s="613"/>
      <c r="G2175" s="613"/>
      <c r="H2175" s="613"/>
      <c r="I2175" s="613"/>
      <c r="J2175" s="613"/>
      <c r="K2175" s="613"/>
      <c r="L2175" s="613"/>
      <c r="M2175" s="613"/>
      <c r="N2175" s="613"/>
    </row>
    <row r="2176" spans="1:14" x14ac:dyDescent="0.35">
      <c r="A2176" t="s">
        <v>137</v>
      </c>
      <c r="B2176" t="s">
        <v>637</v>
      </c>
      <c r="C2176" t="s">
        <v>638</v>
      </c>
      <c r="D2176" t="s">
        <v>636</v>
      </c>
      <c r="E2176" t="s">
        <v>292</v>
      </c>
      <c r="F2176" s="519"/>
      <c r="G2176" s="519"/>
      <c r="H2176" s="519"/>
      <c r="I2176" s="519"/>
      <c r="J2176" s="519"/>
      <c r="K2176" s="519"/>
      <c r="L2176" s="519"/>
      <c r="M2176" s="519"/>
      <c r="N2176" s="519"/>
    </row>
    <row r="2177" spans="1:14" x14ac:dyDescent="0.35">
      <c r="A2177" t="s">
        <v>137</v>
      </c>
      <c r="B2177" t="s">
        <v>639</v>
      </c>
      <c r="C2177" t="s">
        <v>640</v>
      </c>
      <c r="D2177" t="s">
        <v>176</v>
      </c>
      <c r="E2177" t="s">
        <v>292</v>
      </c>
      <c r="F2177" s="519"/>
      <c r="G2177" s="519"/>
      <c r="H2177" s="519"/>
      <c r="I2177" s="519"/>
      <c r="J2177" s="519"/>
      <c r="K2177" s="519"/>
      <c r="L2177" s="519"/>
      <c r="M2177" s="519"/>
      <c r="N2177" s="519"/>
    </row>
    <row r="2178" spans="1:14" x14ac:dyDescent="0.35">
      <c r="A2178" t="s">
        <v>137</v>
      </c>
      <c r="B2178" t="s">
        <v>641</v>
      </c>
      <c r="C2178" t="s">
        <v>642</v>
      </c>
      <c r="D2178" t="s">
        <v>636</v>
      </c>
      <c r="E2178" t="s">
        <v>292</v>
      </c>
      <c r="F2178" s="518"/>
      <c r="G2178" s="518"/>
      <c r="H2178" s="518"/>
      <c r="I2178" s="518"/>
      <c r="J2178" s="518"/>
      <c r="K2178" s="518"/>
      <c r="L2178" s="518"/>
      <c r="M2178" s="518"/>
      <c r="N2178" s="518"/>
    </row>
    <row r="2179" spans="1:14" x14ac:dyDescent="0.35">
      <c r="A2179" t="s">
        <v>137</v>
      </c>
      <c r="B2179" t="s">
        <v>643</v>
      </c>
      <c r="C2179" t="s">
        <v>644</v>
      </c>
      <c r="D2179" t="s">
        <v>176</v>
      </c>
      <c r="E2179" t="s">
        <v>292</v>
      </c>
    </row>
    <row r="2180" spans="1:14" x14ac:dyDescent="0.35">
      <c r="A2180" t="s">
        <v>137</v>
      </c>
      <c r="B2180" t="s">
        <v>645</v>
      </c>
      <c r="C2180" t="s">
        <v>646</v>
      </c>
      <c r="D2180" t="s">
        <v>636</v>
      </c>
      <c r="E2180" t="s">
        <v>292</v>
      </c>
      <c r="F2180" s="519"/>
      <c r="G2180" s="519"/>
      <c r="H2180" s="519"/>
      <c r="I2180" s="519"/>
      <c r="J2180" s="519"/>
      <c r="K2180" s="519"/>
      <c r="L2180" s="519"/>
      <c r="M2180" s="519"/>
      <c r="N2180" s="519"/>
    </row>
    <row r="2181" spans="1:14" x14ac:dyDescent="0.35">
      <c r="A2181" t="s">
        <v>137</v>
      </c>
      <c r="B2181" t="s">
        <v>647</v>
      </c>
      <c r="C2181" t="s">
        <v>648</v>
      </c>
      <c r="D2181" t="s">
        <v>176</v>
      </c>
      <c r="E2181" t="s">
        <v>292</v>
      </c>
      <c r="F2181" s="519"/>
      <c r="G2181" s="519"/>
      <c r="H2181" s="519"/>
      <c r="I2181" s="519"/>
      <c r="J2181" s="519"/>
      <c r="K2181" s="519"/>
      <c r="L2181" s="519"/>
      <c r="M2181" s="519"/>
      <c r="N2181" s="519"/>
    </row>
    <row r="2182" spans="1:14" x14ac:dyDescent="0.35">
      <c r="A2182" t="s">
        <v>137</v>
      </c>
      <c r="B2182" t="s">
        <v>649</v>
      </c>
      <c r="C2182" t="s">
        <v>650</v>
      </c>
      <c r="D2182" t="s">
        <v>176</v>
      </c>
      <c r="E2182" t="s">
        <v>292</v>
      </c>
      <c r="F2182" s="518"/>
      <c r="G2182" s="518"/>
      <c r="H2182" s="518"/>
      <c r="I2182" s="518"/>
      <c r="J2182" s="518"/>
      <c r="K2182" s="518"/>
      <c r="L2182" s="518"/>
      <c r="M2182" s="518"/>
      <c r="N2182" s="518"/>
    </row>
    <row r="2183" spans="1:14" x14ac:dyDescent="0.35">
      <c r="A2183" t="s">
        <v>137</v>
      </c>
      <c r="B2183" t="s">
        <v>651</v>
      </c>
      <c r="C2183" t="s">
        <v>652</v>
      </c>
      <c r="D2183" t="s">
        <v>176</v>
      </c>
      <c r="E2183" t="s">
        <v>292</v>
      </c>
    </row>
    <row r="2184" spans="1:14" x14ac:dyDescent="0.35">
      <c r="A2184" t="s">
        <v>137</v>
      </c>
      <c r="B2184" t="s">
        <v>653</v>
      </c>
      <c r="C2184" t="s">
        <v>654</v>
      </c>
      <c r="D2184" t="s">
        <v>176</v>
      </c>
      <c r="E2184" t="s">
        <v>292</v>
      </c>
      <c r="F2184" s="519"/>
      <c r="G2184" s="519"/>
      <c r="H2184" s="519"/>
      <c r="I2184" s="519"/>
      <c r="J2184" s="519"/>
      <c r="K2184" s="519"/>
      <c r="L2184" s="519"/>
      <c r="M2184" s="519"/>
      <c r="N2184" s="519"/>
    </row>
    <row r="2185" spans="1:14" x14ac:dyDescent="0.35">
      <c r="A2185" t="s">
        <v>137</v>
      </c>
      <c r="B2185" t="s">
        <v>655</v>
      </c>
      <c r="C2185" t="s">
        <v>656</v>
      </c>
      <c r="D2185" t="s">
        <v>189</v>
      </c>
      <c r="E2185" t="s">
        <v>292</v>
      </c>
      <c r="F2185" s="519"/>
      <c r="G2185" s="519"/>
      <c r="H2185" s="519"/>
      <c r="I2185" s="519"/>
      <c r="J2185" s="519"/>
      <c r="K2185" s="519"/>
      <c r="L2185" s="519"/>
      <c r="M2185" s="519"/>
      <c r="N2185" s="519"/>
    </row>
    <row r="2186" spans="1:14" x14ac:dyDescent="0.35">
      <c r="A2186" t="s">
        <v>137</v>
      </c>
      <c r="B2186" t="s">
        <v>657</v>
      </c>
      <c r="C2186" t="s">
        <v>658</v>
      </c>
      <c r="D2186" t="s">
        <v>170</v>
      </c>
      <c r="E2186" t="s">
        <v>292</v>
      </c>
      <c r="F2186" s="517"/>
      <c r="G2186" s="517"/>
      <c r="H2186" s="517"/>
      <c r="I2186" s="517"/>
      <c r="J2186" s="517"/>
      <c r="K2186" s="517"/>
      <c r="L2186" s="517"/>
      <c r="M2186" s="517"/>
      <c r="N2186" s="517"/>
    </row>
    <row r="2187" spans="1:14" x14ac:dyDescent="0.35">
      <c r="A2187" t="s">
        <v>137</v>
      </c>
      <c r="B2187" t="s">
        <v>659</v>
      </c>
      <c r="C2187" t="s">
        <v>660</v>
      </c>
      <c r="D2187" t="s">
        <v>170</v>
      </c>
      <c r="E2187" t="s">
        <v>292</v>
      </c>
    </row>
    <row r="2188" spans="1:14" x14ac:dyDescent="0.35">
      <c r="A2188" t="s">
        <v>139</v>
      </c>
      <c r="B2188" t="s">
        <v>290</v>
      </c>
      <c r="C2188" t="s">
        <v>291</v>
      </c>
      <c r="D2188" t="s">
        <v>170</v>
      </c>
      <c r="E2188" t="s">
        <v>292</v>
      </c>
      <c r="F2188" s="519"/>
      <c r="G2188" s="519"/>
      <c r="H2188" s="519"/>
      <c r="I2188" s="519"/>
      <c r="J2188" s="519"/>
      <c r="K2188" s="519"/>
      <c r="L2188" s="519"/>
      <c r="M2188" s="519"/>
      <c r="N2188" s="519"/>
    </row>
    <row r="2189" spans="1:14" x14ac:dyDescent="0.35">
      <c r="A2189" t="s">
        <v>139</v>
      </c>
      <c r="B2189" t="s">
        <v>293</v>
      </c>
      <c r="C2189" t="s">
        <v>294</v>
      </c>
      <c r="D2189" t="s">
        <v>172</v>
      </c>
      <c r="E2189" t="s">
        <v>292</v>
      </c>
      <c r="F2189" s="519"/>
      <c r="G2189" s="519"/>
      <c r="H2189" s="519"/>
      <c r="I2189" s="519"/>
      <c r="J2189" s="519"/>
      <c r="K2189" s="519"/>
      <c r="L2189" s="519"/>
      <c r="M2189" s="519"/>
      <c r="N2189" s="519"/>
    </row>
    <row r="2190" spans="1:14" x14ac:dyDescent="0.35">
      <c r="A2190" t="s">
        <v>139</v>
      </c>
      <c r="B2190" t="s">
        <v>295</v>
      </c>
      <c r="C2190" t="s">
        <v>296</v>
      </c>
      <c r="D2190" t="s">
        <v>188</v>
      </c>
      <c r="E2190" t="s">
        <v>292</v>
      </c>
      <c r="F2190" s="517"/>
      <c r="G2190" s="517"/>
      <c r="H2190" s="517"/>
      <c r="I2190" s="517"/>
      <c r="J2190" s="517"/>
      <c r="K2190" s="517"/>
      <c r="L2190" s="517"/>
      <c r="M2190" s="517"/>
      <c r="N2190" s="517"/>
    </row>
    <row r="2191" spans="1:14" x14ac:dyDescent="0.35">
      <c r="A2191" t="s">
        <v>139</v>
      </c>
      <c r="B2191" t="s">
        <v>297</v>
      </c>
      <c r="C2191" t="s">
        <v>298</v>
      </c>
      <c r="D2191" t="s">
        <v>205</v>
      </c>
      <c r="E2191" t="s">
        <v>292</v>
      </c>
    </row>
    <row r="2192" spans="1:14" x14ac:dyDescent="0.35">
      <c r="A2192" t="s">
        <v>139</v>
      </c>
      <c r="B2192" t="s">
        <v>300</v>
      </c>
      <c r="C2192" t="s">
        <v>301</v>
      </c>
      <c r="D2192" t="s">
        <v>170</v>
      </c>
      <c r="E2192" t="s">
        <v>292</v>
      </c>
      <c r="F2192" s="519"/>
      <c r="G2192" s="519"/>
      <c r="H2192" s="519"/>
      <c r="I2192" s="519"/>
      <c r="J2192" s="519"/>
      <c r="K2192" s="519"/>
      <c r="L2192" s="519"/>
      <c r="M2192" s="519"/>
      <c r="N2192" s="519"/>
    </row>
    <row r="2193" spans="1:16" x14ac:dyDescent="0.35">
      <c r="A2193" t="s">
        <v>139</v>
      </c>
      <c r="B2193" t="s">
        <v>302</v>
      </c>
      <c r="C2193" t="s">
        <v>303</v>
      </c>
      <c r="D2193" t="s">
        <v>170</v>
      </c>
      <c r="E2193" t="s">
        <v>292</v>
      </c>
      <c r="F2193" s="519"/>
      <c r="G2193" s="519"/>
      <c r="H2193" s="519"/>
      <c r="I2193" s="519"/>
      <c r="J2193" s="519"/>
      <c r="K2193" s="519"/>
      <c r="L2193" s="519"/>
      <c r="M2193" s="519"/>
      <c r="N2193" s="519"/>
    </row>
    <row r="2194" spans="1:16" x14ac:dyDescent="0.35">
      <c r="A2194" t="s">
        <v>139</v>
      </c>
      <c r="B2194" t="s">
        <v>304</v>
      </c>
      <c r="C2194" t="s">
        <v>305</v>
      </c>
      <c r="D2194" t="s">
        <v>186</v>
      </c>
      <c r="E2194" t="s">
        <v>292</v>
      </c>
      <c r="F2194" s="517"/>
      <c r="G2194" s="517"/>
      <c r="H2194" s="517"/>
      <c r="I2194" s="517"/>
      <c r="J2194" s="517"/>
      <c r="K2194" s="517"/>
      <c r="L2194" s="517"/>
      <c r="M2194" s="517"/>
      <c r="O2194" s="425"/>
    </row>
    <row r="2195" spans="1:16" x14ac:dyDescent="0.35">
      <c r="A2195" t="s">
        <v>139</v>
      </c>
      <c r="B2195" t="s">
        <v>306</v>
      </c>
      <c r="C2195" t="s">
        <v>307</v>
      </c>
      <c r="D2195" t="s">
        <v>205</v>
      </c>
      <c r="E2195" t="s">
        <v>292</v>
      </c>
    </row>
    <row r="2196" spans="1:16" x14ac:dyDescent="0.35">
      <c r="A2196" t="s">
        <v>139</v>
      </c>
      <c r="B2196" t="s">
        <v>309</v>
      </c>
      <c r="C2196" t="s">
        <v>310</v>
      </c>
      <c r="D2196" t="s">
        <v>170</v>
      </c>
      <c r="E2196" t="s">
        <v>292</v>
      </c>
      <c r="F2196" s="519"/>
      <c r="G2196" s="519"/>
      <c r="H2196" s="519"/>
      <c r="I2196" s="519"/>
      <c r="J2196" s="519"/>
      <c r="K2196" s="519"/>
      <c r="L2196" s="519"/>
      <c r="M2196" s="519"/>
      <c r="O2196" s="425"/>
    </row>
    <row r="2197" spans="1:16" x14ac:dyDescent="0.35">
      <c r="A2197" t="s">
        <v>139</v>
      </c>
      <c r="B2197" t="s">
        <v>311</v>
      </c>
      <c r="C2197" t="s">
        <v>312</v>
      </c>
      <c r="D2197" t="s">
        <v>170</v>
      </c>
      <c r="E2197" t="s">
        <v>292</v>
      </c>
      <c r="F2197" s="519"/>
      <c r="G2197" s="519"/>
      <c r="H2197" s="519"/>
      <c r="I2197" s="519"/>
      <c r="J2197" s="519"/>
      <c r="K2197" s="519"/>
      <c r="L2197" s="519"/>
      <c r="M2197" s="519"/>
      <c r="N2197" s="519"/>
    </row>
    <row r="2198" spans="1:16" x14ac:dyDescent="0.35">
      <c r="A2198" t="s">
        <v>139</v>
      </c>
      <c r="B2198" t="s">
        <v>313</v>
      </c>
      <c r="C2198" t="s">
        <v>314</v>
      </c>
      <c r="D2198" t="s">
        <v>189</v>
      </c>
      <c r="E2198" t="s">
        <v>292</v>
      </c>
      <c r="F2198" s="518"/>
      <c r="G2198" s="518"/>
      <c r="H2198" s="518"/>
      <c r="I2198" s="518"/>
      <c r="J2198" s="518"/>
      <c r="K2198" s="518"/>
      <c r="L2198" s="518"/>
      <c r="M2198" s="518"/>
      <c r="N2198" s="518"/>
    </row>
    <row r="2199" spans="1:16" x14ac:dyDescent="0.35">
      <c r="A2199" t="s">
        <v>139</v>
      </c>
      <c r="B2199" t="s">
        <v>315</v>
      </c>
      <c r="C2199" t="s">
        <v>316</v>
      </c>
      <c r="D2199" t="s">
        <v>205</v>
      </c>
      <c r="E2199" t="s">
        <v>292</v>
      </c>
    </row>
    <row r="2200" spans="1:16" x14ac:dyDescent="0.35">
      <c r="A2200" t="s">
        <v>139</v>
      </c>
      <c r="B2200" t="s">
        <v>317</v>
      </c>
      <c r="C2200" t="s">
        <v>318</v>
      </c>
      <c r="D2200" t="s">
        <v>170</v>
      </c>
      <c r="E2200" t="s">
        <v>292</v>
      </c>
      <c r="F2200" s="519"/>
      <c r="G2200" s="519"/>
      <c r="H2200" s="519"/>
      <c r="I2200" s="519"/>
      <c r="J2200" s="519"/>
      <c r="K2200" s="519"/>
      <c r="L2200" s="519"/>
      <c r="M2200" s="519"/>
      <c r="N2200" s="519"/>
    </row>
    <row r="2201" spans="1:16" x14ac:dyDescent="0.35">
      <c r="A2201" t="s">
        <v>139</v>
      </c>
      <c r="B2201" t="s">
        <v>319</v>
      </c>
      <c r="C2201" t="s">
        <v>320</v>
      </c>
      <c r="D2201" t="s">
        <v>170</v>
      </c>
      <c r="E2201" t="s">
        <v>292</v>
      </c>
      <c r="F2201" s="519"/>
      <c r="G2201" s="519"/>
      <c r="H2201" s="519"/>
      <c r="I2201" s="519"/>
      <c r="J2201" s="519"/>
      <c r="K2201" s="519"/>
      <c r="L2201" s="519"/>
      <c r="M2201" s="519"/>
      <c r="N2201" s="519"/>
    </row>
    <row r="2202" spans="1:16" x14ac:dyDescent="0.35">
      <c r="A2202" t="s">
        <v>139</v>
      </c>
      <c r="B2202" t="s">
        <v>321</v>
      </c>
      <c r="C2202" t="s">
        <v>322</v>
      </c>
      <c r="D2202" t="s">
        <v>189</v>
      </c>
      <c r="E2202" t="s">
        <v>292</v>
      </c>
      <c r="F2202" s="517"/>
      <c r="G2202" s="517"/>
      <c r="H2202" s="517"/>
      <c r="I2202" s="517"/>
      <c r="J2202" s="517"/>
      <c r="K2202" s="517"/>
      <c r="L2202" s="517"/>
      <c r="M2202" s="517"/>
      <c r="N2202" s="517"/>
    </row>
    <row r="2203" spans="1:16" x14ac:dyDescent="0.35">
      <c r="A2203" t="s">
        <v>139</v>
      </c>
      <c r="B2203" t="s">
        <v>323</v>
      </c>
      <c r="C2203" t="s">
        <v>324</v>
      </c>
      <c r="D2203" t="s">
        <v>205</v>
      </c>
      <c r="E2203" t="s">
        <v>292</v>
      </c>
      <c r="F2203" s="517"/>
      <c r="G2203" s="517"/>
      <c r="H2203" s="517"/>
      <c r="I2203" s="517"/>
      <c r="J2203" s="517"/>
      <c r="K2203" s="517"/>
      <c r="L2203" s="517"/>
      <c r="M2203" s="517"/>
      <c r="N2203" s="517"/>
    </row>
    <row r="2204" spans="1:16" x14ac:dyDescent="0.35">
      <c r="A2204" t="s">
        <v>139</v>
      </c>
      <c r="B2204" t="s">
        <v>325</v>
      </c>
      <c r="C2204" t="s">
        <v>326</v>
      </c>
      <c r="D2204" t="s">
        <v>170</v>
      </c>
      <c r="E2204" t="s">
        <v>292</v>
      </c>
      <c r="F2204" s="518"/>
      <c r="G2204" s="518"/>
      <c r="H2204" s="518"/>
      <c r="I2204" s="518"/>
      <c r="J2204" s="518"/>
      <c r="K2204" s="518"/>
      <c r="L2204" s="518"/>
      <c r="M2204" s="518"/>
      <c r="N2204" s="518"/>
    </row>
    <row r="2205" spans="1:16" x14ac:dyDescent="0.35">
      <c r="A2205" t="s">
        <v>139</v>
      </c>
      <c r="B2205" t="s">
        <v>327</v>
      </c>
      <c r="C2205" t="s">
        <v>328</v>
      </c>
      <c r="D2205" t="s">
        <v>170</v>
      </c>
      <c r="E2205" t="s">
        <v>292</v>
      </c>
    </row>
    <row r="2206" spans="1:16" x14ac:dyDescent="0.35">
      <c r="A2206" t="s">
        <v>139</v>
      </c>
      <c r="B2206" t="s">
        <v>329</v>
      </c>
      <c r="C2206" t="s">
        <v>330</v>
      </c>
      <c r="D2206" t="s">
        <v>188</v>
      </c>
      <c r="E2206" t="s">
        <v>292</v>
      </c>
      <c r="F2206" s="519"/>
      <c r="G2206" s="519"/>
      <c r="H2206" s="519"/>
      <c r="I2206" s="517">
        <v>215.7628389353992</v>
      </c>
      <c r="J2206" s="517"/>
      <c r="K2206" s="517"/>
      <c r="L2206" s="517"/>
      <c r="M2206" s="517"/>
      <c r="O2206" s="678" t="s">
        <v>693</v>
      </c>
      <c r="P2206" t="s">
        <v>670</v>
      </c>
    </row>
    <row r="2207" spans="1:16" x14ac:dyDescent="0.35">
      <c r="A2207" t="s">
        <v>139</v>
      </c>
      <c r="B2207" t="s">
        <v>331</v>
      </c>
      <c r="C2207" t="s">
        <v>332</v>
      </c>
      <c r="D2207" t="s">
        <v>205</v>
      </c>
      <c r="E2207" t="s">
        <v>292</v>
      </c>
      <c r="F2207" s="519"/>
      <c r="G2207" s="519"/>
      <c r="H2207" s="519"/>
    </row>
    <row r="2208" spans="1:16" x14ac:dyDescent="0.35">
      <c r="A2208" t="s">
        <v>139</v>
      </c>
      <c r="B2208" t="s">
        <v>333</v>
      </c>
      <c r="C2208" t="s">
        <v>334</v>
      </c>
      <c r="D2208" t="s">
        <v>170</v>
      </c>
      <c r="E2208" t="s">
        <v>292</v>
      </c>
      <c r="F2208" s="518"/>
      <c r="G2208" s="518"/>
      <c r="H2208" s="518"/>
      <c r="I2208" s="519">
        <v>-3.2899000000000029</v>
      </c>
      <c r="J2208" s="519"/>
      <c r="K2208" s="519"/>
      <c r="L2208" s="519"/>
      <c r="M2208" s="519"/>
      <c r="O2208" s="678" t="s">
        <v>693</v>
      </c>
      <c r="P2208" t="s">
        <v>670</v>
      </c>
    </row>
    <row r="2209" spans="1:14" x14ac:dyDescent="0.35">
      <c r="A2209" t="s">
        <v>139</v>
      </c>
      <c r="B2209" t="s">
        <v>335</v>
      </c>
      <c r="C2209" t="s">
        <v>336</v>
      </c>
      <c r="D2209" t="s">
        <v>170</v>
      </c>
      <c r="E2209" t="s">
        <v>292</v>
      </c>
    </row>
    <row r="2210" spans="1:14" x14ac:dyDescent="0.35">
      <c r="A2210" t="s">
        <v>139</v>
      </c>
      <c r="B2210" t="s">
        <v>337</v>
      </c>
      <c r="C2210" t="s">
        <v>338</v>
      </c>
      <c r="D2210" t="s">
        <v>189</v>
      </c>
      <c r="E2210" t="s">
        <v>292</v>
      </c>
      <c r="F2210" s="519"/>
      <c r="G2210" s="519"/>
      <c r="H2210" s="519"/>
      <c r="I2210" s="519"/>
      <c r="J2210" s="519"/>
      <c r="K2210" s="519"/>
      <c r="L2210" s="519"/>
      <c r="M2210" s="519"/>
      <c r="N2210" s="519"/>
    </row>
    <row r="2211" spans="1:14" x14ac:dyDescent="0.35">
      <c r="A2211" t="s">
        <v>139</v>
      </c>
      <c r="B2211" t="s">
        <v>339</v>
      </c>
      <c r="C2211" t="s">
        <v>340</v>
      </c>
      <c r="D2211" t="s">
        <v>205</v>
      </c>
      <c r="E2211" t="s">
        <v>292</v>
      </c>
      <c r="F2211" s="519"/>
      <c r="G2211" s="519"/>
      <c r="H2211" s="519"/>
      <c r="I2211" s="519"/>
      <c r="J2211" s="519"/>
      <c r="K2211" s="519"/>
      <c r="L2211" s="519"/>
      <c r="M2211" s="519"/>
      <c r="N2211" s="519"/>
    </row>
    <row r="2212" spans="1:14" x14ac:dyDescent="0.35">
      <c r="A2212" t="s">
        <v>139</v>
      </c>
      <c r="B2212" t="s">
        <v>341</v>
      </c>
      <c r="C2212" t="s">
        <v>342</v>
      </c>
      <c r="D2212" t="s">
        <v>170</v>
      </c>
      <c r="E2212" t="s">
        <v>292</v>
      </c>
      <c r="F2212" s="518"/>
      <c r="G2212" s="518"/>
      <c r="H2212" s="518"/>
      <c r="I2212" s="518"/>
      <c r="J2212" s="518"/>
      <c r="K2212" s="518"/>
      <c r="L2212" s="518"/>
      <c r="M2212" s="518"/>
      <c r="N2212" s="518"/>
    </row>
    <row r="2213" spans="1:14" x14ac:dyDescent="0.35">
      <c r="A2213" t="s">
        <v>139</v>
      </c>
      <c r="B2213" t="s">
        <v>343</v>
      </c>
      <c r="C2213" t="s">
        <v>344</v>
      </c>
      <c r="D2213" t="s">
        <v>170</v>
      </c>
      <c r="E2213" t="s">
        <v>292</v>
      </c>
    </row>
    <row r="2214" spans="1:14" x14ac:dyDescent="0.35">
      <c r="A2214" t="s">
        <v>139</v>
      </c>
      <c r="B2214" t="s">
        <v>345</v>
      </c>
      <c r="C2214" t="s">
        <v>346</v>
      </c>
      <c r="D2214" t="s">
        <v>188</v>
      </c>
      <c r="E2214" t="s">
        <v>292</v>
      </c>
      <c r="F2214" s="519"/>
      <c r="G2214" s="519"/>
      <c r="H2214" s="519"/>
      <c r="I2214" s="519"/>
      <c r="J2214" s="519"/>
      <c r="K2214" s="519"/>
      <c r="L2214" s="519"/>
      <c r="M2214" s="519"/>
      <c r="N2214" s="519"/>
    </row>
    <row r="2215" spans="1:14" x14ac:dyDescent="0.35">
      <c r="A2215" t="s">
        <v>139</v>
      </c>
      <c r="B2215" t="s">
        <v>347</v>
      </c>
      <c r="C2215" t="s">
        <v>348</v>
      </c>
      <c r="D2215" t="s">
        <v>188</v>
      </c>
      <c r="E2215" t="s">
        <v>292</v>
      </c>
      <c r="F2215" s="519"/>
      <c r="G2215" s="519"/>
      <c r="H2215" s="519"/>
      <c r="I2215" s="519"/>
      <c r="J2215" s="519"/>
      <c r="K2215" s="519"/>
      <c r="L2215" s="519"/>
      <c r="M2215" s="519"/>
      <c r="N2215" s="519"/>
    </row>
    <row r="2216" spans="1:14" x14ac:dyDescent="0.35">
      <c r="A2216" t="s">
        <v>139</v>
      </c>
      <c r="B2216" t="s">
        <v>349</v>
      </c>
      <c r="C2216" t="s">
        <v>350</v>
      </c>
      <c r="D2216" t="s">
        <v>188</v>
      </c>
      <c r="E2216" t="s">
        <v>292</v>
      </c>
      <c r="F2216" s="518"/>
      <c r="G2216" s="518"/>
      <c r="H2216" s="518"/>
      <c r="I2216" s="518"/>
      <c r="J2216" s="518"/>
      <c r="K2216" s="518"/>
      <c r="L2216" s="518"/>
      <c r="M2216" s="518"/>
      <c r="N2216" s="518"/>
    </row>
    <row r="2217" spans="1:14" x14ac:dyDescent="0.35">
      <c r="A2217" t="s">
        <v>139</v>
      </c>
      <c r="B2217" t="s">
        <v>351</v>
      </c>
      <c r="C2217" t="s">
        <v>352</v>
      </c>
      <c r="D2217" t="s">
        <v>205</v>
      </c>
      <c r="E2217" t="s">
        <v>292</v>
      </c>
    </row>
    <row r="2218" spans="1:14" x14ac:dyDescent="0.35">
      <c r="A2218" t="s">
        <v>139</v>
      </c>
      <c r="B2218" t="s">
        <v>353</v>
      </c>
      <c r="C2218" t="s">
        <v>354</v>
      </c>
      <c r="D2218" t="s">
        <v>170</v>
      </c>
      <c r="E2218" t="s">
        <v>292</v>
      </c>
      <c r="F2218" s="519"/>
      <c r="G2218" s="519"/>
      <c r="H2218" s="519"/>
      <c r="I2218" s="519"/>
      <c r="J2218" s="519"/>
      <c r="K2218" s="519"/>
      <c r="L2218" s="519"/>
      <c r="M2218" s="519"/>
      <c r="N2218" s="519"/>
    </row>
    <row r="2219" spans="1:14" x14ac:dyDescent="0.35">
      <c r="A2219" t="s">
        <v>139</v>
      </c>
      <c r="B2219" t="s">
        <v>355</v>
      </c>
      <c r="C2219" t="s">
        <v>356</v>
      </c>
      <c r="D2219" t="s">
        <v>170</v>
      </c>
      <c r="E2219" t="s">
        <v>292</v>
      </c>
      <c r="F2219" s="519"/>
      <c r="G2219" s="519"/>
      <c r="H2219" s="519"/>
      <c r="I2219" s="519"/>
      <c r="J2219" s="519"/>
      <c r="K2219" s="519"/>
      <c r="L2219" s="519"/>
      <c r="M2219" s="519"/>
      <c r="N2219" s="519"/>
    </row>
    <row r="2220" spans="1:14" x14ac:dyDescent="0.35">
      <c r="A2220" t="s">
        <v>139</v>
      </c>
      <c r="B2220" t="s">
        <v>357</v>
      </c>
      <c r="C2220" t="s">
        <v>358</v>
      </c>
      <c r="D2220" t="s">
        <v>188</v>
      </c>
      <c r="E2220" t="s">
        <v>292</v>
      </c>
      <c r="F2220" s="517"/>
      <c r="G2220" s="517"/>
      <c r="H2220" s="517"/>
      <c r="I2220" s="517"/>
      <c r="J2220" s="517"/>
      <c r="K2220" s="517"/>
      <c r="L2220" s="517"/>
      <c r="M2220" s="517"/>
      <c r="N2220" s="517"/>
    </row>
    <row r="2221" spans="1:14" x14ac:dyDescent="0.35">
      <c r="A2221" t="s">
        <v>139</v>
      </c>
      <c r="B2221" t="s">
        <v>359</v>
      </c>
      <c r="C2221" t="s">
        <v>360</v>
      </c>
      <c r="D2221" t="s">
        <v>205</v>
      </c>
      <c r="E2221" t="s">
        <v>292</v>
      </c>
      <c r="F2221" s="518"/>
      <c r="G2221" s="518"/>
      <c r="H2221" s="518"/>
      <c r="I2221" s="518"/>
      <c r="J2221" s="518"/>
      <c r="K2221" s="518"/>
      <c r="L2221" s="518"/>
      <c r="M2221" s="518"/>
      <c r="N2221" s="518"/>
    </row>
    <row r="2222" spans="1:14" x14ac:dyDescent="0.35">
      <c r="A2222" t="s">
        <v>139</v>
      </c>
      <c r="B2222" t="s">
        <v>361</v>
      </c>
      <c r="C2222" t="s">
        <v>362</v>
      </c>
      <c r="D2222" t="s">
        <v>170</v>
      </c>
      <c r="E2222" t="s">
        <v>292</v>
      </c>
      <c r="F2222" s="517"/>
      <c r="G2222" s="517"/>
      <c r="H2222" s="517"/>
      <c r="I2222" s="517"/>
      <c r="J2222" s="517"/>
      <c r="K2222" s="517"/>
      <c r="L2222" s="517"/>
      <c r="M2222" s="517"/>
      <c r="N2222" s="517"/>
    </row>
    <row r="2223" spans="1:14" x14ac:dyDescent="0.35">
      <c r="A2223" t="s">
        <v>139</v>
      </c>
      <c r="B2223" t="s">
        <v>363</v>
      </c>
      <c r="C2223" t="s">
        <v>364</v>
      </c>
      <c r="D2223" t="s">
        <v>170</v>
      </c>
      <c r="E2223" t="s">
        <v>292</v>
      </c>
    </row>
    <row r="2224" spans="1:14" x14ac:dyDescent="0.35">
      <c r="A2224" t="s">
        <v>139</v>
      </c>
      <c r="B2224" t="s">
        <v>365</v>
      </c>
      <c r="C2224" t="s">
        <v>366</v>
      </c>
      <c r="D2224" t="s">
        <v>188</v>
      </c>
      <c r="E2224" t="s">
        <v>292</v>
      </c>
      <c r="F2224" s="612"/>
      <c r="G2224" s="612"/>
      <c r="H2224" s="612"/>
      <c r="I2224" s="612"/>
      <c r="J2224" s="612"/>
      <c r="K2224" s="612"/>
      <c r="L2224" s="612"/>
      <c r="M2224" s="612"/>
      <c r="N2224" s="612"/>
    </row>
    <row r="2225" spans="1:16" x14ac:dyDescent="0.35">
      <c r="A2225" t="s">
        <v>139</v>
      </c>
      <c r="B2225" t="s">
        <v>367</v>
      </c>
      <c r="C2225" t="s">
        <v>368</v>
      </c>
      <c r="D2225" t="s">
        <v>205</v>
      </c>
      <c r="E2225" t="s">
        <v>292</v>
      </c>
    </row>
    <row r="2226" spans="1:16" x14ac:dyDescent="0.35">
      <c r="A2226" t="s">
        <v>139</v>
      </c>
      <c r="B2226" t="s">
        <v>369</v>
      </c>
      <c r="C2226" t="s">
        <v>370</v>
      </c>
      <c r="D2226" t="s">
        <v>170</v>
      </c>
      <c r="E2226" t="s">
        <v>292</v>
      </c>
      <c r="F2226" s="517"/>
      <c r="G2226" s="517"/>
      <c r="H2226" s="517"/>
      <c r="I2226" s="517"/>
      <c r="J2226" s="517"/>
      <c r="K2226" s="517"/>
      <c r="L2226" s="517"/>
      <c r="M2226" s="517"/>
      <c r="N2226" s="517"/>
    </row>
    <row r="2227" spans="1:16" x14ac:dyDescent="0.35">
      <c r="A2227" t="s">
        <v>139</v>
      </c>
      <c r="B2227" t="s">
        <v>371</v>
      </c>
      <c r="C2227" t="s">
        <v>372</v>
      </c>
      <c r="D2227" t="s">
        <v>170</v>
      </c>
      <c r="E2227" t="s">
        <v>292</v>
      </c>
    </row>
    <row r="2228" spans="1:16" x14ac:dyDescent="0.35">
      <c r="A2228" t="s">
        <v>139</v>
      </c>
      <c r="B2228" t="s">
        <v>373</v>
      </c>
      <c r="C2228" t="s">
        <v>374</v>
      </c>
      <c r="D2228" t="s">
        <v>188</v>
      </c>
      <c r="E2228" t="s">
        <v>292</v>
      </c>
      <c r="F2228" s="517"/>
      <c r="G2228" s="517"/>
      <c r="H2228" s="517"/>
      <c r="I2228" s="517"/>
      <c r="J2228" s="517"/>
      <c r="K2228" s="517"/>
      <c r="L2228" s="517"/>
      <c r="M2228" s="517"/>
      <c r="N2228" s="517"/>
    </row>
    <row r="2229" spans="1:16" x14ac:dyDescent="0.35">
      <c r="A2229" t="s">
        <v>139</v>
      </c>
      <c r="B2229" t="s">
        <v>375</v>
      </c>
      <c r="C2229" t="s">
        <v>376</v>
      </c>
      <c r="D2229" t="s">
        <v>205</v>
      </c>
      <c r="E2229" t="s">
        <v>292</v>
      </c>
    </row>
    <row r="2230" spans="1:16" x14ac:dyDescent="0.35">
      <c r="A2230" t="s">
        <v>139</v>
      </c>
      <c r="B2230" t="s">
        <v>377</v>
      </c>
      <c r="C2230" t="s">
        <v>378</v>
      </c>
      <c r="D2230" t="s">
        <v>170</v>
      </c>
      <c r="E2230" t="s">
        <v>292</v>
      </c>
      <c r="F2230" s="518"/>
      <c r="G2230" s="518"/>
      <c r="H2230" s="518"/>
      <c r="I2230" s="518"/>
      <c r="J2230" s="518"/>
      <c r="K2230" s="518"/>
      <c r="L2230" s="518"/>
      <c r="M2230" s="518"/>
      <c r="N2230" s="518"/>
    </row>
    <row r="2231" spans="1:16" x14ac:dyDescent="0.35">
      <c r="A2231" t="s">
        <v>139</v>
      </c>
      <c r="B2231" t="s">
        <v>379</v>
      </c>
      <c r="C2231" t="s">
        <v>380</v>
      </c>
      <c r="D2231" t="s">
        <v>170</v>
      </c>
      <c r="E2231" t="s">
        <v>292</v>
      </c>
    </row>
    <row r="2232" spans="1:16" x14ac:dyDescent="0.35">
      <c r="A2232" t="s">
        <v>139</v>
      </c>
      <c r="B2232" t="s">
        <v>381</v>
      </c>
      <c r="C2232" t="s">
        <v>382</v>
      </c>
      <c r="D2232" t="s">
        <v>188</v>
      </c>
      <c r="E2232" t="s">
        <v>292</v>
      </c>
      <c r="F2232" s="517"/>
      <c r="G2232" s="517"/>
      <c r="H2232" s="517"/>
      <c r="I2232" s="517"/>
      <c r="J2232" s="517"/>
      <c r="K2232" s="517"/>
      <c r="L2232" s="517"/>
      <c r="M2232" s="517"/>
      <c r="N2232" s="517"/>
    </row>
    <row r="2233" spans="1:16" x14ac:dyDescent="0.35">
      <c r="A2233" t="s">
        <v>139</v>
      </c>
      <c r="B2233" t="s">
        <v>383</v>
      </c>
      <c r="C2233" t="s">
        <v>384</v>
      </c>
      <c r="D2233" t="s">
        <v>385</v>
      </c>
      <c r="E2233" t="s">
        <v>292</v>
      </c>
      <c r="F2233" s="518"/>
      <c r="G2233" s="518"/>
      <c r="H2233" s="518"/>
      <c r="I2233" s="518"/>
      <c r="J2233" s="518"/>
      <c r="K2233" s="518"/>
      <c r="L2233" s="518"/>
      <c r="M2233" s="518"/>
      <c r="N2233" s="518"/>
    </row>
    <row r="2234" spans="1:16" x14ac:dyDescent="0.35">
      <c r="A2234" t="s">
        <v>139</v>
      </c>
      <c r="B2234" t="s">
        <v>386</v>
      </c>
      <c r="C2234" t="s">
        <v>387</v>
      </c>
      <c r="D2234" t="s">
        <v>189</v>
      </c>
      <c r="E2234" t="s">
        <v>292</v>
      </c>
      <c r="F2234" s="613"/>
      <c r="G2234" s="613"/>
      <c r="H2234" s="613"/>
      <c r="I2234" s="613"/>
      <c r="J2234" s="613"/>
      <c r="K2234" s="613"/>
      <c r="L2234" s="613"/>
      <c r="M2234" s="613"/>
      <c r="N2234" s="613"/>
    </row>
    <row r="2235" spans="1:16" x14ac:dyDescent="0.35">
      <c r="A2235" t="s">
        <v>139</v>
      </c>
      <c r="B2235" t="s">
        <v>388</v>
      </c>
      <c r="C2235" t="s">
        <v>389</v>
      </c>
      <c r="D2235" t="s">
        <v>205</v>
      </c>
      <c r="E2235" t="s">
        <v>292</v>
      </c>
      <c r="F2235" s="517"/>
      <c r="G2235" s="517"/>
      <c r="H2235" s="517"/>
      <c r="I2235" s="517"/>
      <c r="J2235" s="517"/>
      <c r="K2235" s="517"/>
      <c r="L2235" s="517"/>
      <c r="M2235" s="517"/>
      <c r="N2235" s="517"/>
    </row>
    <row r="2236" spans="1:16" x14ac:dyDescent="0.35">
      <c r="A2236" t="s">
        <v>139</v>
      </c>
      <c r="B2236" t="s">
        <v>390</v>
      </c>
      <c r="C2236" t="s">
        <v>391</v>
      </c>
      <c r="D2236" t="s">
        <v>176</v>
      </c>
      <c r="E2236" t="s">
        <v>292</v>
      </c>
      <c r="F2236" s="613"/>
      <c r="G2236" s="613"/>
      <c r="H2236" s="613"/>
      <c r="I2236" s="612">
        <v>3.4579512325890516E-2</v>
      </c>
      <c r="J2236" s="613"/>
      <c r="K2236" s="613"/>
      <c r="L2236" s="613"/>
      <c r="M2236" s="613"/>
      <c r="N2236" s="613"/>
      <c r="O2236" t="s">
        <v>694</v>
      </c>
      <c r="P2236" t="s">
        <v>695</v>
      </c>
    </row>
    <row r="2237" spans="1:16" x14ac:dyDescent="0.35">
      <c r="A2237" t="s">
        <v>139</v>
      </c>
      <c r="B2237" t="s">
        <v>392</v>
      </c>
      <c r="C2237" t="s">
        <v>393</v>
      </c>
      <c r="D2237" t="s">
        <v>205</v>
      </c>
      <c r="E2237" t="s">
        <v>292</v>
      </c>
      <c r="F2237" s="517"/>
      <c r="G2237" s="517"/>
      <c r="H2237" s="517"/>
      <c r="I2237" s="517"/>
      <c r="J2237" s="517"/>
      <c r="K2237" s="517"/>
      <c r="L2237" s="517"/>
      <c r="M2237" s="517"/>
      <c r="N2237" s="517"/>
    </row>
    <row r="2238" spans="1:16" x14ac:dyDescent="0.35">
      <c r="A2238" t="s">
        <v>139</v>
      </c>
      <c r="B2238" t="s">
        <v>394</v>
      </c>
      <c r="C2238" t="s">
        <v>395</v>
      </c>
      <c r="D2238" t="s">
        <v>188</v>
      </c>
      <c r="E2238" t="s">
        <v>292</v>
      </c>
      <c r="F2238" s="613"/>
      <c r="G2238" s="613"/>
      <c r="H2238" s="613"/>
      <c r="I2238" s="613"/>
      <c r="J2238" s="613"/>
      <c r="K2238" s="613"/>
      <c r="L2238" s="613"/>
      <c r="M2238" s="613"/>
      <c r="N2238" s="613"/>
    </row>
    <row r="2239" spans="1:16" x14ac:dyDescent="0.35">
      <c r="A2239" t="s">
        <v>139</v>
      </c>
      <c r="B2239" t="s">
        <v>396</v>
      </c>
      <c r="C2239" t="s">
        <v>397</v>
      </c>
      <c r="D2239" t="s">
        <v>205</v>
      </c>
      <c r="E2239" t="s">
        <v>292</v>
      </c>
      <c r="F2239" s="519"/>
      <c r="G2239" s="519"/>
      <c r="H2239" s="519"/>
      <c r="I2239" s="519"/>
      <c r="J2239" s="519"/>
      <c r="K2239" s="519"/>
      <c r="L2239" s="519"/>
      <c r="M2239" s="519"/>
      <c r="N2239" s="519"/>
    </row>
    <row r="2240" spans="1:16" x14ac:dyDescent="0.35">
      <c r="A2240" t="s">
        <v>139</v>
      </c>
      <c r="B2240" t="s">
        <v>398</v>
      </c>
      <c r="C2240" t="s">
        <v>399</v>
      </c>
      <c r="D2240" t="s">
        <v>188</v>
      </c>
      <c r="E2240" t="s">
        <v>292</v>
      </c>
      <c r="F2240" s="517"/>
      <c r="G2240" s="517"/>
      <c r="H2240" s="517"/>
      <c r="I2240" s="517"/>
      <c r="J2240" s="517"/>
      <c r="K2240" s="517"/>
      <c r="L2240" s="517"/>
      <c r="M2240" s="517"/>
      <c r="N2240" s="517"/>
    </row>
    <row r="2241" spans="1:16" x14ac:dyDescent="0.35">
      <c r="A2241" t="s">
        <v>139</v>
      </c>
      <c r="B2241" t="s">
        <v>400</v>
      </c>
      <c r="C2241" t="s">
        <v>401</v>
      </c>
      <c r="D2241" t="s">
        <v>205</v>
      </c>
      <c r="E2241" t="s">
        <v>292</v>
      </c>
      <c r="F2241" s="517"/>
      <c r="G2241" s="517"/>
      <c r="H2241" s="517"/>
      <c r="I2241" s="517"/>
      <c r="J2241" s="517"/>
      <c r="K2241" s="517"/>
      <c r="L2241" s="517"/>
      <c r="M2241" s="517"/>
      <c r="N2241" s="517"/>
    </row>
    <row r="2242" spans="1:16" x14ac:dyDescent="0.35">
      <c r="A2242" t="s">
        <v>139</v>
      </c>
      <c r="B2242" t="s">
        <v>402</v>
      </c>
      <c r="C2242" t="s">
        <v>403</v>
      </c>
      <c r="D2242" t="s">
        <v>189</v>
      </c>
      <c r="E2242" t="s">
        <v>292</v>
      </c>
      <c r="F2242" s="517"/>
      <c r="G2242" s="517"/>
      <c r="H2242" s="517"/>
      <c r="I2242" s="517"/>
      <c r="J2242" s="517"/>
      <c r="K2242" s="517"/>
      <c r="L2242" s="517"/>
      <c r="M2242" s="517"/>
      <c r="N2242" s="517"/>
    </row>
    <row r="2243" spans="1:16" x14ac:dyDescent="0.35">
      <c r="A2243" t="s">
        <v>139</v>
      </c>
      <c r="B2243" t="s">
        <v>404</v>
      </c>
      <c r="C2243" t="s">
        <v>405</v>
      </c>
      <c r="D2243" t="s">
        <v>205</v>
      </c>
      <c r="E2243" t="s">
        <v>292</v>
      </c>
      <c r="F2243" s="517"/>
      <c r="G2243" s="517"/>
      <c r="H2243" s="517"/>
      <c r="I2243" s="517"/>
      <c r="J2243" s="517"/>
      <c r="K2243" s="517"/>
      <c r="L2243" s="517"/>
      <c r="M2243" s="517"/>
      <c r="N2243" s="517"/>
    </row>
    <row r="2244" spans="1:16" x14ac:dyDescent="0.35">
      <c r="A2244" t="s">
        <v>139</v>
      </c>
      <c r="B2244" t="s">
        <v>406</v>
      </c>
      <c r="C2244" t="s">
        <v>407</v>
      </c>
      <c r="D2244" t="s">
        <v>188</v>
      </c>
      <c r="E2244" t="s">
        <v>292</v>
      </c>
      <c r="F2244" s="517"/>
      <c r="G2244" s="517"/>
      <c r="H2244" s="517"/>
      <c r="I2244" s="517"/>
      <c r="J2244" s="517"/>
      <c r="K2244" s="517"/>
      <c r="L2244" s="517"/>
      <c r="M2244" s="517"/>
      <c r="N2244" s="517"/>
    </row>
    <row r="2245" spans="1:16" x14ac:dyDescent="0.35">
      <c r="A2245" t="s">
        <v>139</v>
      </c>
      <c r="B2245" t="s">
        <v>408</v>
      </c>
      <c r="C2245" t="s">
        <v>409</v>
      </c>
      <c r="D2245" t="s">
        <v>182</v>
      </c>
      <c r="E2245" t="s">
        <v>292</v>
      </c>
      <c r="F2245" s="517"/>
      <c r="G2245" s="517"/>
      <c r="H2245" s="517"/>
      <c r="I2245" s="517"/>
      <c r="J2245" s="517"/>
      <c r="K2245" s="517"/>
      <c r="L2245" s="517"/>
      <c r="M2245" s="517"/>
      <c r="N2245" s="517"/>
    </row>
    <row r="2246" spans="1:16" x14ac:dyDescent="0.35">
      <c r="A2246" t="s">
        <v>139</v>
      </c>
      <c r="B2246" t="s">
        <v>410</v>
      </c>
      <c r="C2246" t="s">
        <v>411</v>
      </c>
      <c r="D2246" t="s">
        <v>188</v>
      </c>
      <c r="E2246" t="s">
        <v>292</v>
      </c>
      <c r="F2246" s="517"/>
      <c r="G2246" s="517"/>
      <c r="H2246" s="517"/>
      <c r="I2246" s="517"/>
      <c r="J2246" s="517"/>
      <c r="K2246" s="517"/>
      <c r="L2246" s="517"/>
      <c r="M2246" s="517"/>
      <c r="N2246" s="517"/>
    </row>
    <row r="2247" spans="1:16" x14ac:dyDescent="0.35">
      <c r="A2247" t="s">
        <v>139</v>
      </c>
      <c r="B2247" t="s">
        <v>412</v>
      </c>
      <c r="C2247" t="s">
        <v>413</v>
      </c>
      <c r="D2247" t="s">
        <v>188</v>
      </c>
      <c r="E2247" t="s">
        <v>292</v>
      </c>
      <c r="F2247" s="517"/>
      <c r="G2247" s="517"/>
      <c r="H2247" s="517"/>
      <c r="I2247" s="517"/>
      <c r="J2247" s="517"/>
      <c r="K2247" s="517"/>
      <c r="L2247" s="517"/>
      <c r="M2247" s="517"/>
      <c r="N2247" s="517"/>
    </row>
    <row r="2248" spans="1:16" x14ac:dyDescent="0.35">
      <c r="A2248" t="s">
        <v>139</v>
      </c>
      <c r="B2248" t="s">
        <v>414</v>
      </c>
      <c r="C2248" t="s">
        <v>415</v>
      </c>
      <c r="D2248" t="s">
        <v>188</v>
      </c>
      <c r="E2248" t="s">
        <v>292</v>
      </c>
      <c r="F2248" s="613"/>
      <c r="G2248" s="613"/>
      <c r="H2248" s="613"/>
      <c r="I2248" s="613">
        <f>F_Inputs!I2248 + 25</f>
        <v>3052</v>
      </c>
      <c r="J2248" s="613"/>
      <c r="K2248" s="613"/>
      <c r="L2248" s="613"/>
      <c r="M2248" s="613"/>
      <c r="N2248" s="613"/>
      <c r="O2248" s="678" t="s">
        <v>693</v>
      </c>
      <c r="P2248" t="s">
        <v>671</v>
      </c>
    </row>
    <row r="2249" spans="1:16" x14ac:dyDescent="0.35">
      <c r="A2249" t="s">
        <v>139</v>
      </c>
      <c r="B2249" t="s">
        <v>416</v>
      </c>
      <c r="C2249" t="s">
        <v>417</v>
      </c>
      <c r="D2249" t="s">
        <v>188</v>
      </c>
      <c r="E2249" t="s">
        <v>292</v>
      </c>
      <c r="F2249" s="613"/>
      <c r="G2249" s="613"/>
      <c r="H2249" s="613"/>
      <c r="I2249" s="613">
        <v>95.339247782081728</v>
      </c>
      <c r="J2249" s="613"/>
      <c r="K2249" s="613"/>
      <c r="L2249" s="613"/>
      <c r="M2249" s="613"/>
      <c r="N2249" s="613"/>
      <c r="O2249" s="678" t="s">
        <v>693</v>
      </c>
      <c r="P2249" t="s">
        <v>670</v>
      </c>
    </row>
    <row r="2250" spans="1:16" x14ac:dyDescent="0.35">
      <c r="A2250" t="s">
        <v>139</v>
      </c>
      <c r="B2250" t="s">
        <v>418</v>
      </c>
      <c r="C2250" t="s">
        <v>419</v>
      </c>
      <c r="D2250" t="s">
        <v>188</v>
      </c>
      <c r="E2250" t="s">
        <v>292</v>
      </c>
      <c r="F2250" s="517"/>
      <c r="G2250" s="517"/>
      <c r="H2250" s="517"/>
      <c r="I2250" s="613">
        <f>F_Inputs!I2250 + 25</f>
        <v>6907</v>
      </c>
      <c r="J2250" s="517"/>
      <c r="K2250" s="517"/>
      <c r="L2250" s="517"/>
      <c r="M2250" s="517"/>
      <c r="N2250" s="517"/>
      <c r="O2250" s="678" t="s">
        <v>693</v>
      </c>
      <c r="P2250" t="s">
        <v>670</v>
      </c>
    </row>
    <row r="2251" spans="1:16" x14ac:dyDescent="0.35">
      <c r="A2251" t="s">
        <v>139</v>
      </c>
      <c r="B2251" t="s">
        <v>420</v>
      </c>
      <c r="C2251" t="s">
        <v>421</v>
      </c>
      <c r="D2251">
        <v>0</v>
      </c>
      <c r="E2251" t="s">
        <v>292</v>
      </c>
      <c r="F2251" s="517"/>
      <c r="G2251" s="517"/>
      <c r="H2251" s="517"/>
      <c r="I2251" s="517"/>
      <c r="J2251" s="517"/>
      <c r="K2251" s="517"/>
      <c r="L2251" s="517"/>
      <c r="M2251" s="517"/>
      <c r="N2251" s="517"/>
    </row>
    <row r="2252" spans="1:16" x14ac:dyDescent="0.35">
      <c r="A2252" t="s">
        <v>139</v>
      </c>
      <c r="B2252" t="s">
        <v>422</v>
      </c>
      <c r="C2252" t="s">
        <v>423</v>
      </c>
      <c r="D2252" t="s">
        <v>424</v>
      </c>
      <c r="E2252" t="s">
        <v>292</v>
      </c>
      <c r="F2252" s="519"/>
      <c r="G2252" s="519"/>
      <c r="H2252" s="519"/>
      <c r="I2252" s="519"/>
      <c r="J2252" s="519"/>
      <c r="K2252" s="519"/>
      <c r="L2252" s="519"/>
      <c r="M2252" s="519"/>
      <c r="N2252" s="519"/>
    </row>
    <row r="2253" spans="1:16" x14ac:dyDescent="0.35">
      <c r="A2253" t="s">
        <v>139</v>
      </c>
      <c r="B2253" t="s">
        <v>425</v>
      </c>
      <c r="C2253" t="s">
        <v>426</v>
      </c>
      <c r="D2253" t="s">
        <v>427</v>
      </c>
      <c r="E2253" t="s">
        <v>292</v>
      </c>
      <c r="F2253" s="613"/>
      <c r="G2253" s="613"/>
      <c r="H2253" s="613"/>
      <c r="I2253" s="613"/>
      <c r="J2253" s="613"/>
      <c r="K2253" s="613"/>
      <c r="L2253" s="613"/>
      <c r="M2253" s="613"/>
      <c r="N2253" s="613"/>
    </row>
    <row r="2254" spans="1:16" x14ac:dyDescent="0.35">
      <c r="A2254" t="s">
        <v>139</v>
      </c>
      <c r="B2254" t="s">
        <v>428</v>
      </c>
      <c r="C2254" t="s">
        <v>429</v>
      </c>
      <c r="D2254" t="s">
        <v>424</v>
      </c>
      <c r="E2254" t="s">
        <v>292</v>
      </c>
      <c r="F2254" s="613"/>
      <c r="G2254" s="613"/>
      <c r="H2254" s="613"/>
      <c r="I2254" s="613"/>
      <c r="J2254" s="613"/>
      <c r="K2254" s="613"/>
      <c r="L2254" s="613"/>
      <c r="M2254" s="613"/>
      <c r="N2254" s="613"/>
    </row>
    <row r="2255" spans="1:16" x14ac:dyDescent="0.35">
      <c r="A2255" t="s">
        <v>139</v>
      </c>
      <c r="B2255" t="s">
        <v>430</v>
      </c>
      <c r="C2255" t="s">
        <v>431</v>
      </c>
      <c r="D2255" t="s">
        <v>424</v>
      </c>
      <c r="E2255" t="s">
        <v>292</v>
      </c>
      <c r="F2255" s="613"/>
      <c r="G2255" s="613"/>
      <c r="H2255" s="613"/>
      <c r="I2255" s="613"/>
      <c r="J2255" s="613"/>
      <c r="K2255" s="613"/>
      <c r="L2255" s="613"/>
      <c r="M2255" s="613"/>
      <c r="N2255" s="613"/>
    </row>
    <row r="2256" spans="1:16" x14ac:dyDescent="0.35">
      <c r="A2256" t="s">
        <v>139</v>
      </c>
      <c r="B2256" t="s">
        <v>432</v>
      </c>
      <c r="C2256" t="s">
        <v>433</v>
      </c>
      <c r="D2256" t="s">
        <v>424</v>
      </c>
      <c r="E2256" t="s">
        <v>292</v>
      </c>
      <c r="F2256" s="613"/>
      <c r="G2256" s="613"/>
      <c r="H2256" s="613"/>
      <c r="I2256" s="613"/>
      <c r="J2256" s="613"/>
      <c r="K2256" s="613"/>
      <c r="L2256" s="613"/>
      <c r="M2256" s="613"/>
      <c r="N2256" s="613"/>
    </row>
    <row r="2257" spans="1:16" x14ac:dyDescent="0.35">
      <c r="A2257" t="s">
        <v>139</v>
      </c>
      <c r="B2257" t="s">
        <v>434</v>
      </c>
      <c r="C2257" t="s">
        <v>435</v>
      </c>
      <c r="D2257" t="s">
        <v>427</v>
      </c>
      <c r="E2257" t="s">
        <v>292</v>
      </c>
      <c r="F2257" s="519"/>
      <c r="G2257" s="519"/>
      <c r="H2257" s="519"/>
      <c r="I2257" s="519"/>
      <c r="J2257" s="519"/>
      <c r="K2257" s="519"/>
      <c r="L2257" s="519"/>
      <c r="M2257" s="519"/>
      <c r="N2257" s="519"/>
    </row>
    <row r="2258" spans="1:16" x14ac:dyDescent="0.35">
      <c r="A2258" t="s">
        <v>139</v>
      </c>
      <c r="B2258" t="s">
        <v>436</v>
      </c>
      <c r="C2258" t="s">
        <v>437</v>
      </c>
      <c r="D2258" t="s">
        <v>427</v>
      </c>
      <c r="E2258" t="s">
        <v>292</v>
      </c>
      <c r="F2258" s="613"/>
      <c r="G2258" s="613"/>
      <c r="H2258" s="613"/>
      <c r="I2258" s="613"/>
      <c r="J2258" s="613"/>
      <c r="K2258" s="613"/>
      <c r="L2258" s="613"/>
      <c r="M2258" s="613"/>
      <c r="N2258" s="613"/>
    </row>
    <row r="2259" spans="1:16" x14ac:dyDescent="0.35">
      <c r="A2259" t="s">
        <v>139</v>
      </c>
      <c r="B2259" t="s">
        <v>438</v>
      </c>
      <c r="C2259" t="s">
        <v>439</v>
      </c>
      <c r="D2259">
        <v>0</v>
      </c>
      <c r="E2259" t="s">
        <v>292</v>
      </c>
      <c r="F2259" s="613"/>
      <c r="G2259" s="613"/>
      <c r="H2259" s="613"/>
      <c r="I2259" s="613"/>
      <c r="J2259" s="613"/>
      <c r="K2259" s="613"/>
      <c r="L2259" s="613"/>
      <c r="M2259" s="613"/>
      <c r="N2259" s="613"/>
    </row>
    <row r="2260" spans="1:16" x14ac:dyDescent="0.35">
      <c r="A2260" t="s">
        <v>139</v>
      </c>
      <c r="B2260" t="s">
        <v>440</v>
      </c>
      <c r="C2260" t="s">
        <v>441</v>
      </c>
      <c r="D2260" t="s">
        <v>188</v>
      </c>
      <c r="E2260" t="s">
        <v>292</v>
      </c>
      <c r="F2260" s="613"/>
      <c r="G2260" s="613"/>
      <c r="H2260" s="613"/>
      <c r="I2260" s="613"/>
      <c r="J2260" s="613"/>
      <c r="K2260" s="613"/>
      <c r="L2260" s="613"/>
      <c r="M2260" s="613"/>
      <c r="N2260" s="613"/>
    </row>
    <row r="2261" spans="1:16" x14ac:dyDescent="0.35">
      <c r="A2261" t="s">
        <v>139</v>
      </c>
      <c r="B2261" t="s">
        <v>442</v>
      </c>
      <c r="C2261" t="s">
        <v>443</v>
      </c>
      <c r="D2261" t="s">
        <v>188</v>
      </c>
      <c r="E2261" t="s">
        <v>292</v>
      </c>
      <c r="F2261" s="519"/>
      <c r="G2261" s="519"/>
      <c r="H2261" s="519"/>
      <c r="I2261" s="519"/>
      <c r="J2261" s="519"/>
      <c r="K2261" s="519"/>
      <c r="L2261" s="519"/>
      <c r="M2261" s="519"/>
      <c r="N2261" s="519"/>
    </row>
    <row r="2262" spans="1:16" x14ac:dyDescent="0.35">
      <c r="A2262" t="s">
        <v>139</v>
      </c>
      <c r="B2262" t="s">
        <v>444</v>
      </c>
      <c r="C2262" t="s">
        <v>445</v>
      </c>
      <c r="D2262" t="s">
        <v>424</v>
      </c>
      <c r="E2262" t="s">
        <v>292</v>
      </c>
      <c r="F2262" s="613"/>
      <c r="G2262" s="613"/>
      <c r="H2262" s="613"/>
      <c r="I2262" s="613"/>
      <c r="J2262" s="613"/>
      <c r="K2262" s="613"/>
      <c r="L2262" s="613"/>
      <c r="M2262" s="613"/>
      <c r="N2262" s="613"/>
    </row>
    <row r="2263" spans="1:16" x14ac:dyDescent="0.35">
      <c r="A2263" t="s">
        <v>139</v>
      </c>
      <c r="B2263" t="s">
        <v>446</v>
      </c>
      <c r="C2263" t="s">
        <v>447</v>
      </c>
      <c r="D2263" t="s">
        <v>424</v>
      </c>
      <c r="E2263" t="s">
        <v>292</v>
      </c>
      <c r="F2263" s="519"/>
      <c r="G2263" s="519"/>
      <c r="H2263" s="519"/>
      <c r="I2263" s="519"/>
      <c r="J2263" s="519"/>
      <c r="K2263" s="519"/>
      <c r="L2263" s="519"/>
      <c r="M2263" s="519"/>
      <c r="N2263" s="519"/>
    </row>
    <row r="2264" spans="1:16" x14ac:dyDescent="0.35">
      <c r="A2264" t="s">
        <v>139</v>
      </c>
      <c r="B2264" t="s">
        <v>448</v>
      </c>
      <c r="C2264" t="s">
        <v>449</v>
      </c>
      <c r="D2264">
        <v>0</v>
      </c>
      <c r="E2264" t="s">
        <v>292</v>
      </c>
      <c r="F2264" s="613"/>
      <c r="G2264" s="613"/>
      <c r="H2264" s="613"/>
      <c r="I2264" s="613">
        <v>2238.1750000000002</v>
      </c>
      <c r="J2264" s="613"/>
      <c r="K2264" s="613"/>
      <c r="L2264" s="613"/>
      <c r="M2264" s="613"/>
      <c r="N2264" s="613"/>
      <c r="O2264" t="s">
        <v>694</v>
      </c>
      <c r="P2264" t="s">
        <v>695</v>
      </c>
    </row>
    <row r="2265" spans="1:16" x14ac:dyDescent="0.35">
      <c r="A2265" t="s">
        <v>139</v>
      </c>
      <c r="B2265" t="s">
        <v>450</v>
      </c>
      <c r="C2265" t="s">
        <v>451</v>
      </c>
      <c r="D2265" t="s">
        <v>188</v>
      </c>
      <c r="E2265" t="s">
        <v>292</v>
      </c>
      <c r="F2265" s="519"/>
      <c r="G2265" s="519"/>
      <c r="H2265" s="519"/>
      <c r="I2265" s="519"/>
      <c r="J2265" s="519"/>
      <c r="K2265" s="519"/>
      <c r="L2265" s="519"/>
      <c r="M2265" s="519"/>
      <c r="O2265" s="425"/>
    </row>
    <row r="2266" spans="1:16" x14ac:dyDescent="0.35">
      <c r="A2266" t="s">
        <v>139</v>
      </c>
      <c r="B2266" t="s">
        <v>452</v>
      </c>
      <c r="C2266" t="s">
        <v>453</v>
      </c>
      <c r="D2266" t="s">
        <v>188</v>
      </c>
      <c r="E2266" t="s">
        <v>292</v>
      </c>
      <c r="F2266" s="519"/>
      <c r="G2266" s="519"/>
      <c r="H2266" s="519"/>
      <c r="I2266" s="519"/>
      <c r="J2266" s="519"/>
      <c r="K2266" s="519"/>
      <c r="L2266" s="519"/>
      <c r="M2266" s="519"/>
      <c r="O2266" s="425"/>
    </row>
    <row r="2267" spans="1:16" x14ac:dyDescent="0.35">
      <c r="A2267" t="s">
        <v>139</v>
      </c>
      <c r="B2267" t="s">
        <v>454</v>
      </c>
      <c r="C2267" t="s">
        <v>455</v>
      </c>
      <c r="D2267" t="s">
        <v>188</v>
      </c>
      <c r="E2267" t="s">
        <v>292</v>
      </c>
      <c r="F2267" s="519"/>
      <c r="G2267" s="519"/>
      <c r="H2267" s="519"/>
      <c r="I2267" s="519"/>
      <c r="J2267" s="519"/>
      <c r="K2267" s="519"/>
      <c r="L2267" s="519"/>
      <c r="M2267" s="519"/>
      <c r="O2267" s="425"/>
    </row>
    <row r="2268" spans="1:16" x14ac:dyDescent="0.35">
      <c r="A2268" t="s">
        <v>139</v>
      </c>
      <c r="B2268" t="s">
        <v>456</v>
      </c>
      <c r="C2268" t="s">
        <v>457</v>
      </c>
      <c r="D2268" t="s">
        <v>188</v>
      </c>
      <c r="E2268" t="s">
        <v>292</v>
      </c>
      <c r="F2268" s="519"/>
      <c r="G2268" s="519"/>
      <c r="H2268" s="519"/>
      <c r="I2268" s="519"/>
      <c r="J2268" s="519"/>
      <c r="K2268" s="519"/>
      <c r="L2268" s="519"/>
      <c r="M2268" s="519"/>
      <c r="O2268" s="425"/>
    </row>
    <row r="2269" spans="1:16" x14ac:dyDescent="0.35">
      <c r="A2269" t="s">
        <v>139</v>
      </c>
      <c r="B2269" t="s">
        <v>458</v>
      </c>
      <c r="C2269" t="s">
        <v>459</v>
      </c>
      <c r="D2269" t="s">
        <v>172</v>
      </c>
      <c r="E2269" t="s">
        <v>292</v>
      </c>
      <c r="F2269" s="519"/>
      <c r="G2269" s="519"/>
      <c r="H2269" s="519"/>
      <c r="I2269" s="519"/>
      <c r="J2269" s="519"/>
      <c r="K2269" s="519"/>
      <c r="L2269" s="519"/>
      <c r="M2269" s="519"/>
      <c r="N2269" s="519"/>
    </row>
    <row r="2270" spans="1:16" x14ac:dyDescent="0.35">
      <c r="A2270" t="s">
        <v>139</v>
      </c>
      <c r="B2270" t="s">
        <v>460</v>
      </c>
      <c r="C2270" t="s">
        <v>461</v>
      </c>
      <c r="D2270" t="s">
        <v>188</v>
      </c>
      <c r="E2270" t="s">
        <v>292</v>
      </c>
      <c r="F2270" s="519"/>
      <c r="G2270" s="519"/>
      <c r="H2270" s="519"/>
      <c r="I2270" s="519"/>
      <c r="J2270" s="519"/>
      <c r="K2270" s="519"/>
      <c r="L2270" s="519"/>
      <c r="M2270" s="519"/>
      <c r="N2270" s="519"/>
    </row>
    <row r="2271" spans="1:16" x14ac:dyDescent="0.35">
      <c r="A2271" t="s">
        <v>139</v>
      </c>
      <c r="B2271" t="s">
        <v>462</v>
      </c>
      <c r="C2271" t="s">
        <v>463</v>
      </c>
      <c r="D2271" t="s">
        <v>188</v>
      </c>
      <c r="E2271" t="s">
        <v>292</v>
      </c>
      <c r="F2271" s="519"/>
      <c r="G2271" s="519"/>
      <c r="H2271" s="519"/>
      <c r="I2271" s="519"/>
      <c r="J2271" s="519"/>
      <c r="K2271" s="519"/>
      <c r="L2271" s="519"/>
      <c r="M2271" s="519"/>
      <c r="N2271" s="519"/>
    </row>
    <row r="2272" spans="1:16" x14ac:dyDescent="0.35">
      <c r="A2272" t="s">
        <v>139</v>
      </c>
      <c r="B2272" t="s">
        <v>464</v>
      </c>
      <c r="C2272" t="s">
        <v>465</v>
      </c>
      <c r="D2272" t="s">
        <v>188</v>
      </c>
      <c r="E2272" t="s">
        <v>292</v>
      </c>
      <c r="F2272" s="519"/>
      <c r="G2272" s="519"/>
      <c r="H2272" s="519"/>
      <c r="I2272" s="519"/>
      <c r="J2272" s="519"/>
      <c r="K2272" s="519"/>
      <c r="L2272" s="519"/>
      <c r="M2272" s="519"/>
      <c r="N2272" s="519"/>
    </row>
    <row r="2273" spans="1:16" x14ac:dyDescent="0.35">
      <c r="A2273" t="s">
        <v>139</v>
      </c>
      <c r="B2273" t="s">
        <v>466</v>
      </c>
      <c r="C2273" t="s">
        <v>467</v>
      </c>
      <c r="D2273" t="s">
        <v>182</v>
      </c>
      <c r="E2273" t="s">
        <v>292</v>
      </c>
      <c r="F2273" s="519"/>
      <c r="G2273" s="519"/>
      <c r="H2273" s="519"/>
      <c r="I2273" s="519"/>
      <c r="J2273" s="519"/>
      <c r="K2273" s="519"/>
      <c r="L2273" s="519"/>
      <c r="M2273" s="519"/>
      <c r="O2273" s="425"/>
    </row>
    <row r="2274" spans="1:16" x14ac:dyDescent="0.35">
      <c r="A2274" t="s">
        <v>139</v>
      </c>
      <c r="B2274" t="s">
        <v>468</v>
      </c>
      <c r="C2274" t="s">
        <v>469</v>
      </c>
      <c r="D2274" t="s">
        <v>188</v>
      </c>
      <c r="E2274" t="s">
        <v>292</v>
      </c>
      <c r="F2274" s="519"/>
      <c r="G2274" s="519"/>
      <c r="H2274" s="519"/>
      <c r="I2274" s="519"/>
      <c r="J2274" s="519"/>
      <c r="K2274" s="519"/>
      <c r="L2274" s="519"/>
      <c r="M2274" s="519"/>
      <c r="O2274" s="425"/>
    </row>
    <row r="2275" spans="1:16" x14ac:dyDescent="0.35">
      <c r="A2275" t="s">
        <v>139</v>
      </c>
      <c r="B2275" t="s">
        <v>470</v>
      </c>
      <c r="C2275" t="s">
        <v>471</v>
      </c>
      <c r="D2275" t="s">
        <v>182</v>
      </c>
      <c r="E2275" t="s">
        <v>292</v>
      </c>
      <c r="F2275" s="519"/>
      <c r="G2275" s="519"/>
      <c r="H2275" s="519"/>
      <c r="I2275" s="519"/>
      <c r="J2275" s="519"/>
      <c r="K2275" s="519"/>
      <c r="L2275" s="519"/>
      <c r="M2275" s="519"/>
      <c r="N2275" s="519"/>
    </row>
    <row r="2276" spans="1:16" x14ac:dyDescent="0.35">
      <c r="A2276" t="s">
        <v>139</v>
      </c>
      <c r="B2276" t="s">
        <v>472</v>
      </c>
      <c r="C2276" t="s">
        <v>473</v>
      </c>
      <c r="D2276" t="s">
        <v>188</v>
      </c>
      <c r="E2276" t="s">
        <v>292</v>
      </c>
      <c r="F2276" s="519"/>
      <c r="G2276" s="519"/>
      <c r="H2276" s="519"/>
      <c r="I2276" s="519"/>
      <c r="J2276" s="519"/>
      <c r="K2276" s="519"/>
      <c r="L2276" s="519"/>
      <c r="M2276" s="519"/>
      <c r="N2276" s="519"/>
    </row>
    <row r="2277" spans="1:16" x14ac:dyDescent="0.35">
      <c r="A2277" t="s">
        <v>139</v>
      </c>
      <c r="B2277" t="s">
        <v>474</v>
      </c>
      <c r="C2277" t="s">
        <v>475</v>
      </c>
      <c r="D2277" t="s">
        <v>170</v>
      </c>
      <c r="E2277" t="s">
        <v>292</v>
      </c>
      <c r="F2277" s="519"/>
      <c r="G2277" s="519"/>
      <c r="H2277" s="519"/>
      <c r="I2277" s="519">
        <v>1.4669999999999997E-2</v>
      </c>
      <c r="J2277" s="519"/>
      <c r="K2277" s="519"/>
      <c r="L2277" s="519"/>
      <c r="M2277" s="519"/>
      <c r="O2277" s="678" t="s">
        <v>693</v>
      </c>
      <c r="P2277" t="s">
        <v>670</v>
      </c>
    </row>
    <row r="2278" spans="1:16" x14ac:dyDescent="0.35">
      <c r="A2278" t="s">
        <v>139</v>
      </c>
      <c r="B2278" t="s">
        <v>476</v>
      </c>
      <c r="C2278" t="s">
        <v>477</v>
      </c>
      <c r="D2278" t="s">
        <v>170</v>
      </c>
      <c r="E2278" t="s">
        <v>292</v>
      </c>
      <c r="F2278" s="519"/>
      <c r="G2278" s="519"/>
      <c r="H2278" s="519"/>
      <c r="I2278" s="519">
        <v>-6.2984677489150496</v>
      </c>
      <c r="J2278" s="519"/>
      <c r="K2278" s="519"/>
      <c r="L2278" s="519"/>
      <c r="M2278" s="519"/>
      <c r="O2278" s="678" t="s">
        <v>693</v>
      </c>
      <c r="P2278" t="s">
        <v>670</v>
      </c>
    </row>
    <row r="2279" spans="1:16" x14ac:dyDescent="0.35">
      <c r="A2279" t="s">
        <v>139</v>
      </c>
      <c r="B2279" t="s">
        <v>478</v>
      </c>
      <c r="C2279" t="s">
        <v>479</v>
      </c>
      <c r="D2279" t="s">
        <v>170</v>
      </c>
      <c r="E2279" t="s">
        <v>292</v>
      </c>
      <c r="F2279" s="519"/>
      <c r="G2279" s="519"/>
      <c r="H2279" s="519"/>
      <c r="I2279" s="519">
        <v>8.2426300000000019</v>
      </c>
      <c r="J2279" s="519"/>
      <c r="K2279" s="519"/>
      <c r="L2279" s="519"/>
      <c r="M2279" s="519"/>
      <c r="O2279" s="678" t="s">
        <v>693</v>
      </c>
      <c r="P2279" t="s">
        <v>670</v>
      </c>
    </row>
    <row r="2280" spans="1:16" x14ac:dyDescent="0.35">
      <c r="A2280" t="s">
        <v>139</v>
      </c>
      <c r="B2280" t="s">
        <v>480</v>
      </c>
      <c r="C2280" t="s">
        <v>481</v>
      </c>
      <c r="D2280" t="s">
        <v>170</v>
      </c>
      <c r="E2280" t="s">
        <v>292</v>
      </c>
      <c r="F2280" s="519"/>
      <c r="G2280" s="519"/>
      <c r="H2280" s="519"/>
      <c r="I2280" s="519">
        <v>0.15145</v>
      </c>
      <c r="J2280" s="519"/>
      <c r="K2280" s="519"/>
      <c r="L2280" s="519"/>
      <c r="M2280" s="519"/>
      <c r="O2280" s="678" t="s">
        <v>693</v>
      </c>
      <c r="P2280" t="s">
        <v>670</v>
      </c>
    </row>
    <row r="2281" spans="1:16" x14ac:dyDescent="0.35">
      <c r="A2281" t="s">
        <v>139</v>
      </c>
      <c r="B2281" t="s">
        <v>482</v>
      </c>
      <c r="C2281" t="s">
        <v>483</v>
      </c>
      <c r="D2281" t="s">
        <v>170</v>
      </c>
      <c r="E2281" t="s">
        <v>292</v>
      </c>
      <c r="F2281" s="519"/>
      <c r="G2281" s="519"/>
      <c r="H2281" s="519"/>
      <c r="I2281" s="519"/>
      <c r="J2281" s="519"/>
      <c r="K2281" s="519"/>
      <c r="L2281" s="519"/>
      <c r="M2281" s="519"/>
      <c r="N2281" s="519"/>
    </row>
    <row r="2282" spans="1:16" x14ac:dyDescent="0.35">
      <c r="A2282" t="s">
        <v>139</v>
      </c>
      <c r="B2282" t="s">
        <v>484</v>
      </c>
      <c r="C2282" t="s">
        <v>485</v>
      </c>
      <c r="D2282" t="s">
        <v>170</v>
      </c>
      <c r="E2282" t="s">
        <v>292</v>
      </c>
      <c r="F2282" s="519"/>
      <c r="G2282" s="519"/>
      <c r="H2282" s="519"/>
      <c r="I2282" s="519"/>
      <c r="J2282" s="519"/>
      <c r="K2282" s="519"/>
      <c r="L2282" s="519"/>
      <c r="M2282" s="519"/>
      <c r="N2282" s="519"/>
    </row>
    <row r="2283" spans="1:16" x14ac:dyDescent="0.35">
      <c r="A2283" t="s">
        <v>139</v>
      </c>
      <c r="B2283" t="s">
        <v>486</v>
      </c>
      <c r="C2283" t="s">
        <v>487</v>
      </c>
      <c r="D2283" t="s">
        <v>170</v>
      </c>
      <c r="E2283" t="s">
        <v>292</v>
      </c>
      <c r="F2283" s="519"/>
      <c r="G2283" s="519"/>
      <c r="H2283" s="519"/>
      <c r="I2283" s="519"/>
      <c r="J2283" s="519"/>
      <c r="K2283" s="519"/>
      <c r="L2283" s="519"/>
      <c r="M2283" s="519"/>
      <c r="N2283" s="519"/>
    </row>
    <row r="2284" spans="1:16" x14ac:dyDescent="0.35">
      <c r="A2284" t="s">
        <v>139</v>
      </c>
      <c r="B2284" t="s">
        <v>488</v>
      </c>
      <c r="C2284" t="s">
        <v>489</v>
      </c>
      <c r="D2284" t="s">
        <v>170</v>
      </c>
      <c r="E2284" t="s">
        <v>292</v>
      </c>
      <c r="F2284" s="519"/>
      <c r="G2284" s="519"/>
      <c r="H2284" s="519"/>
      <c r="I2284" s="519"/>
      <c r="J2284" s="519"/>
      <c r="K2284" s="519"/>
      <c r="L2284" s="519"/>
      <c r="M2284" s="519"/>
      <c r="N2284" s="519"/>
    </row>
    <row r="2285" spans="1:16" x14ac:dyDescent="0.35">
      <c r="A2285" t="s">
        <v>139</v>
      </c>
      <c r="B2285" t="s">
        <v>490</v>
      </c>
      <c r="C2285" t="s">
        <v>491</v>
      </c>
      <c r="D2285" t="s">
        <v>170</v>
      </c>
      <c r="E2285" t="s">
        <v>292</v>
      </c>
      <c r="F2285" s="519"/>
      <c r="G2285" s="519"/>
      <c r="H2285" s="519"/>
      <c r="I2285" s="519">
        <v>-1.6428000000000011</v>
      </c>
      <c r="J2285" s="519"/>
      <c r="K2285" s="519"/>
      <c r="L2285" s="519"/>
      <c r="M2285" s="519"/>
      <c r="O2285" s="678" t="s">
        <v>693</v>
      </c>
      <c r="P2285" t="s">
        <v>670</v>
      </c>
    </row>
    <row r="2286" spans="1:16" x14ac:dyDescent="0.35">
      <c r="A2286" t="s">
        <v>139</v>
      </c>
      <c r="B2286" t="s">
        <v>492</v>
      </c>
      <c r="C2286" t="s">
        <v>493</v>
      </c>
      <c r="D2286" t="s">
        <v>170</v>
      </c>
      <c r="E2286" t="s">
        <v>292</v>
      </c>
      <c r="F2286" s="519"/>
      <c r="G2286" s="519"/>
      <c r="H2286" s="519"/>
      <c r="I2286" s="519">
        <v>1.2225600000000891E-2</v>
      </c>
      <c r="J2286" s="519"/>
      <c r="K2286" s="519"/>
      <c r="L2286" s="519"/>
      <c r="M2286" s="519"/>
      <c r="O2286" s="678" t="s">
        <v>693</v>
      </c>
      <c r="P2286" t="s">
        <v>670</v>
      </c>
    </row>
    <row r="2287" spans="1:16" x14ac:dyDescent="0.35">
      <c r="A2287" t="s">
        <v>139</v>
      </c>
      <c r="B2287" t="s">
        <v>494</v>
      </c>
      <c r="C2287" t="s">
        <v>495</v>
      </c>
      <c r="D2287" t="s">
        <v>170</v>
      </c>
      <c r="E2287" t="s">
        <v>292</v>
      </c>
      <c r="F2287" s="519"/>
      <c r="G2287" s="519"/>
      <c r="H2287" s="519"/>
      <c r="I2287" s="519"/>
      <c r="J2287" s="519"/>
      <c r="K2287" s="519"/>
      <c r="L2287" s="519"/>
      <c r="M2287" s="519"/>
      <c r="N2287" s="519"/>
    </row>
    <row r="2288" spans="1:16" x14ac:dyDescent="0.35">
      <c r="A2288" t="s">
        <v>139</v>
      </c>
      <c r="B2288" t="s">
        <v>496</v>
      </c>
      <c r="C2288" t="s">
        <v>497</v>
      </c>
      <c r="D2288" t="s">
        <v>170</v>
      </c>
      <c r="E2288" t="s">
        <v>292</v>
      </c>
      <c r="F2288" s="519"/>
      <c r="G2288" s="519"/>
      <c r="H2288" s="519"/>
      <c r="I2288" s="519"/>
      <c r="J2288" s="519"/>
      <c r="K2288" s="519"/>
      <c r="L2288" s="519"/>
      <c r="M2288" s="519"/>
      <c r="N2288" s="519"/>
    </row>
    <row r="2289" spans="1:14" x14ac:dyDescent="0.35">
      <c r="A2289" t="s">
        <v>139</v>
      </c>
      <c r="B2289" t="s">
        <v>498</v>
      </c>
      <c r="C2289" t="s">
        <v>499</v>
      </c>
      <c r="D2289" t="s">
        <v>170</v>
      </c>
      <c r="E2289" t="s">
        <v>292</v>
      </c>
      <c r="F2289" s="519"/>
      <c r="G2289" s="519"/>
      <c r="H2289" s="519"/>
      <c r="I2289" s="519"/>
      <c r="J2289" s="519"/>
      <c r="K2289" s="519"/>
      <c r="L2289" s="519"/>
      <c r="M2289" s="519"/>
      <c r="N2289" s="519"/>
    </row>
    <row r="2290" spans="1:14" x14ac:dyDescent="0.35">
      <c r="A2290" t="s">
        <v>139</v>
      </c>
      <c r="B2290" t="s">
        <v>500</v>
      </c>
      <c r="C2290" t="s">
        <v>501</v>
      </c>
      <c r="D2290" t="s">
        <v>170</v>
      </c>
      <c r="E2290" t="s">
        <v>292</v>
      </c>
      <c r="F2290" s="519"/>
      <c r="G2290" s="519"/>
      <c r="H2290" s="519"/>
      <c r="I2290" s="519"/>
      <c r="J2290" s="519"/>
      <c r="K2290" s="519"/>
      <c r="L2290" s="519"/>
      <c r="M2290" s="519"/>
      <c r="N2290" s="519"/>
    </row>
    <row r="2291" spans="1:14" x14ac:dyDescent="0.35">
      <c r="A2291" t="s">
        <v>139</v>
      </c>
      <c r="B2291" t="s">
        <v>502</v>
      </c>
      <c r="C2291" t="s">
        <v>503</v>
      </c>
      <c r="D2291" t="s">
        <v>170</v>
      </c>
      <c r="E2291" t="s">
        <v>292</v>
      </c>
      <c r="F2291" s="519"/>
      <c r="G2291" s="519"/>
      <c r="H2291" s="519"/>
      <c r="I2291" s="519"/>
      <c r="J2291" s="519"/>
      <c r="K2291" s="519"/>
      <c r="L2291" s="519"/>
      <c r="M2291" s="519"/>
      <c r="N2291" s="519"/>
    </row>
    <row r="2292" spans="1:14" x14ac:dyDescent="0.35">
      <c r="A2292" t="s">
        <v>139</v>
      </c>
      <c r="B2292" t="s">
        <v>504</v>
      </c>
      <c r="C2292" t="s">
        <v>505</v>
      </c>
      <c r="D2292" t="s">
        <v>170</v>
      </c>
      <c r="E2292" t="s">
        <v>292</v>
      </c>
      <c r="F2292" s="519"/>
      <c r="G2292" s="519"/>
      <c r="H2292" s="519"/>
      <c r="I2292" s="519"/>
      <c r="J2292" s="519"/>
      <c r="K2292" s="519"/>
      <c r="L2292" s="519"/>
      <c r="M2292" s="519"/>
      <c r="N2292" s="519"/>
    </row>
    <row r="2293" spans="1:14" x14ac:dyDescent="0.35">
      <c r="A2293" t="s">
        <v>139</v>
      </c>
      <c r="B2293" t="s">
        <v>506</v>
      </c>
      <c r="C2293" t="s">
        <v>507</v>
      </c>
      <c r="D2293" t="s">
        <v>170</v>
      </c>
      <c r="E2293" t="s">
        <v>292</v>
      </c>
      <c r="F2293" s="519"/>
      <c r="G2293" s="519"/>
      <c r="H2293" s="519"/>
      <c r="I2293" s="519"/>
      <c r="J2293" s="519"/>
      <c r="K2293" s="519"/>
      <c r="L2293" s="519"/>
      <c r="M2293" s="519"/>
      <c r="N2293" s="519"/>
    </row>
    <row r="2294" spans="1:14" x14ac:dyDescent="0.35">
      <c r="A2294" t="s">
        <v>139</v>
      </c>
      <c r="B2294" t="s">
        <v>508</v>
      </c>
      <c r="C2294" t="s">
        <v>509</v>
      </c>
      <c r="D2294" t="s">
        <v>170</v>
      </c>
      <c r="E2294" t="s">
        <v>292</v>
      </c>
      <c r="F2294" s="519"/>
      <c r="G2294" s="519"/>
      <c r="H2294" s="519"/>
      <c r="I2294" s="519"/>
      <c r="J2294" s="519"/>
      <c r="K2294" s="519"/>
      <c r="L2294" s="519"/>
      <c r="M2294" s="519"/>
      <c r="N2294" s="519"/>
    </row>
    <row r="2295" spans="1:14" x14ac:dyDescent="0.35">
      <c r="A2295" t="s">
        <v>139</v>
      </c>
      <c r="B2295" t="s">
        <v>510</v>
      </c>
      <c r="C2295" t="s">
        <v>511</v>
      </c>
      <c r="D2295" t="s">
        <v>170</v>
      </c>
      <c r="E2295" t="s">
        <v>292</v>
      </c>
      <c r="F2295" s="519"/>
      <c r="G2295" s="519"/>
      <c r="H2295" s="519"/>
      <c r="I2295" s="519"/>
      <c r="J2295" s="519"/>
      <c r="K2295" s="519"/>
      <c r="L2295" s="519"/>
      <c r="M2295" s="519"/>
      <c r="N2295" s="519"/>
    </row>
    <row r="2296" spans="1:14" x14ac:dyDescent="0.35">
      <c r="A2296" t="s">
        <v>139</v>
      </c>
      <c r="B2296" t="s">
        <v>512</v>
      </c>
      <c r="C2296" t="s">
        <v>513</v>
      </c>
      <c r="D2296" t="s">
        <v>170</v>
      </c>
      <c r="E2296" t="s">
        <v>292</v>
      </c>
      <c r="F2296" s="519"/>
      <c r="G2296" s="519"/>
      <c r="H2296" s="519"/>
      <c r="I2296" s="519"/>
      <c r="J2296" s="519"/>
      <c r="K2296" s="519"/>
      <c r="L2296" s="519"/>
      <c r="M2296" s="519"/>
      <c r="N2296" s="519"/>
    </row>
    <row r="2297" spans="1:14" x14ac:dyDescent="0.35">
      <c r="A2297" t="s">
        <v>139</v>
      </c>
      <c r="B2297" t="s">
        <v>514</v>
      </c>
      <c r="C2297" t="s">
        <v>515</v>
      </c>
      <c r="D2297" t="s">
        <v>170</v>
      </c>
      <c r="E2297" t="s">
        <v>292</v>
      </c>
      <c r="F2297" s="519"/>
      <c r="G2297" s="519"/>
      <c r="H2297" s="519"/>
      <c r="I2297" s="519"/>
      <c r="J2297" s="519"/>
      <c r="K2297" s="519"/>
      <c r="L2297" s="519"/>
      <c r="M2297" s="519"/>
      <c r="N2297" s="519"/>
    </row>
    <row r="2298" spans="1:14" x14ac:dyDescent="0.35">
      <c r="A2298" t="s">
        <v>139</v>
      </c>
      <c r="B2298" t="s">
        <v>516</v>
      </c>
      <c r="C2298" t="s">
        <v>517</v>
      </c>
      <c r="D2298" t="s">
        <v>170</v>
      </c>
      <c r="E2298" t="s">
        <v>292</v>
      </c>
      <c r="F2298" s="519"/>
      <c r="G2298" s="519"/>
      <c r="H2298" s="519"/>
      <c r="I2298" s="519"/>
      <c r="J2298" s="519"/>
      <c r="K2298" s="519"/>
      <c r="L2298" s="519"/>
      <c r="M2298" s="519"/>
      <c r="N2298" s="519"/>
    </row>
    <row r="2299" spans="1:14" x14ac:dyDescent="0.35">
      <c r="A2299" t="s">
        <v>139</v>
      </c>
      <c r="B2299" t="s">
        <v>518</v>
      </c>
      <c r="C2299" t="s">
        <v>519</v>
      </c>
      <c r="D2299" t="s">
        <v>170</v>
      </c>
      <c r="E2299" t="s">
        <v>292</v>
      </c>
      <c r="F2299" s="519"/>
      <c r="G2299" s="519"/>
      <c r="H2299" s="519"/>
      <c r="I2299" s="519"/>
      <c r="J2299" s="519"/>
      <c r="K2299" s="519"/>
      <c r="L2299" s="519"/>
      <c r="M2299" s="519"/>
      <c r="N2299" s="519"/>
    </row>
    <row r="2300" spans="1:14" x14ac:dyDescent="0.35">
      <c r="A2300" t="s">
        <v>139</v>
      </c>
      <c r="B2300" t="s">
        <v>520</v>
      </c>
      <c r="C2300" t="s">
        <v>521</v>
      </c>
      <c r="D2300" t="s">
        <v>170</v>
      </c>
      <c r="E2300" t="s">
        <v>292</v>
      </c>
      <c r="F2300" s="519"/>
      <c r="G2300" s="519"/>
      <c r="H2300" s="519"/>
      <c r="I2300" s="519"/>
      <c r="J2300" s="519"/>
      <c r="K2300" s="519"/>
      <c r="L2300" s="519"/>
      <c r="M2300" s="519"/>
      <c r="N2300" s="519"/>
    </row>
    <row r="2301" spans="1:14" x14ac:dyDescent="0.35">
      <c r="A2301" t="s">
        <v>139</v>
      </c>
      <c r="B2301" t="s">
        <v>522</v>
      </c>
      <c r="C2301" t="s">
        <v>523</v>
      </c>
      <c r="D2301" t="s">
        <v>170</v>
      </c>
      <c r="E2301" t="s">
        <v>292</v>
      </c>
      <c r="F2301" s="519"/>
      <c r="G2301" s="519"/>
      <c r="H2301" s="519"/>
      <c r="I2301" s="519"/>
      <c r="J2301" s="519"/>
      <c r="K2301" s="519"/>
      <c r="L2301" s="519"/>
      <c r="M2301" s="519"/>
      <c r="N2301" s="519"/>
    </row>
    <row r="2302" spans="1:14" x14ac:dyDescent="0.35">
      <c r="A2302" t="s">
        <v>139</v>
      </c>
      <c r="B2302" t="s">
        <v>524</v>
      </c>
      <c r="C2302" t="s">
        <v>525</v>
      </c>
      <c r="D2302" t="s">
        <v>170</v>
      </c>
      <c r="E2302" t="s">
        <v>292</v>
      </c>
      <c r="F2302" s="519"/>
      <c r="G2302" s="519"/>
      <c r="H2302" s="519"/>
      <c r="I2302" s="519"/>
      <c r="J2302" s="519"/>
      <c r="K2302" s="519"/>
      <c r="L2302" s="519"/>
      <c r="M2302" s="519"/>
      <c r="N2302" s="519"/>
    </row>
    <row r="2303" spans="1:14" x14ac:dyDescent="0.35">
      <c r="A2303" t="s">
        <v>139</v>
      </c>
      <c r="B2303" t="s">
        <v>526</v>
      </c>
      <c r="C2303" t="s">
        <v>527</v>
      </c>
      <c r="D2303" t="s">
        <v>170</v>
      </c>
      <c r="E2303" t="s">
        <v>292</v>
      </c>
    </row>
    <row r="2304" spans="1:14" x14ac:dyDescent="0.35">
      <c r="A2304" t="s">
        <v>139</v>
      </c>
      <c r="B2304" t="s">
        <v>528</v>
      </c>
      <c r="C2304" t="s">
        <v>529</v>
      </c>
      <c r="D2304" t="s">
        <v>170</v>
      </c>
      <c r="E2304" t="s">
        <v>292</v>
      </c>
      <c r="F2304" s="519"/>
      <c r="G2304" s="519"/>
      <c r="H2304" s="519"/>
      <c r="I2304" s="519"/>
      <c r="J2304" s="519"/>
      <c r="K2304" s="519"/>
      <c r="L2304" s="519"/>
      <c r="M2304" s="519"/>
      <c r="N2304" s="519"/>
    </row>
    <row r="2305" spans="1:14" x14ac:dyDescent="0.35">
      <c r="A2305" t="s">
        <v>139</v>
      </c>
      <c r="B2305" t="s">
        <v>530</v>
      </c>
      <c r="C2305" t="s">
        <v>531</v>
      </c>
      <c r="D2305" t="s">
        <v>170</v>
      </c>
      <c r="E2305" t="s">
        <v>292</v>
      </c>
      <c r="F2305" s="519"/>
      <c r="G2305" s="519"/>
      <c r="H2305" s="519"/>
      <c r="I2305" s="519"/>
      <c r="J2305" s="519"/>
      <c r="K2305" s="519"/>
      <c r="L2305" s="519"/>
      <c r="M2305" s="519"/>
      <c r="N2305" s="519"/>
    </row>
    <row r="2306" spans="1:14" x14ac:dyDescent="0.35">
      <c r="A2306" t="s">
        <v>139</v>
      </c>
      <c r="B2306" t="s">
        <v>532</v>
      </c>
      <c r="C2306" t="s">
        <v>533</v>
      </c>
      <c r="D2306" t="s">
        <v>170</v>
      </c>
      <c r="E2306" t="s">
        <v>292</v>
      </c>
      <c r="F2306" s="519"/>
      <c r="G2306" s="519"/>
      <c r="H2306" s="519"/>
      <c r="I2306" s="519"/>
      <c r="J2306" s="519"/>
      <c r="K2306" s="519"/>
      <c r="L2306" s="519"/>
      <c r="M2306" s="519"/>
      <c r="N2306" s="519"/>
    </row>
    <row r="2307" spans="1:14" x14ac:dyDescent="0.35">
      <c r="A2307" t="s">
        <v>139</v>
      </c>
      <c r="B2307" t="s">
        <v>534</v>
      </c>
      <c r="C2307" t="s">
        <v>535</v>
      </c>
      <c r="D2307" t="s">
        <v>170</v>
      </c>
      <c r="E2307" t="s">
        <v>292</v>
      </c>
      <c r="F2307" s="519"/>
      <c r="G2307" s="519"/>
      <c r="H2307" s="519"/>
      <c r="I2307" s="519"/>
      <c r="J2307" s="519"/>
      <c r="K2307" s="519"/>
      <c r="L2307" s="519"/>
      <c r="M2307" s="519"/>
      <c r="N2307" s="519"/>
    </row>
    <row r="2308" spans="1:14" x14ac:dyDescent="0.35">
      <c r="A2308" t="s">
        <v>139</v>
      </c>
      <c r="B2308" t="s">
        <v>536</v>
      </c>
      <c r="C2308" t="s">
        <v>537</v>
      </c>
      <c r="D2308" t="s">
        <v>170</v>
      </c>
      <c r="E2308" t="s">
        <v>292</v>
      </c>
      <c r="F2308" s="519"/>
      <c r="G2308" s="519"/>
      <c r="H2308" s="519"/>
      <c r="I2308" s="519"/>
      <c r="J2308" s="519"/>
      <c r="K2308" s="519"/>
      <c r="L2308" s="519"/>
      <c r="M2308" s="519"/>
      <c r="N2308" s="519"/>
    </row>
    <row r="2309" spans="1:14" x14ac:dyDescent="0.35">
      <c r="A2309" t="s">
        <v>139</v>
      </c>
      <c r="B2309" t="s">
        <v>538</v>
      </c>
      <c r="C2309" t="s">
        <v>539</v>
      </c>
      <c r="D2309" t="s">
        <v>170</v>
      </c>
      <c r="E2309" t="s">
        <v>292</v>
      </c>
    </row>
    <row r="2310" spans="1:14" x14ac:dyDescent="0.35">
      <c r="A2310" t="s">
        <v>139</v>
      </c>
      <c r="B2310" t="s">
        <v>540</v>
      </c>
      <c r="C2310" t="s">
        <v>541</v>
      </c>
      <c r="D2310" t="s">
        <v>170</v>
      </c>
      <c r="E2310" t="s">
        <v>292</v>
      </c>
      <c r="F2310" s="519"/>
      <c r="G2310" s="519"/>
      <c r="H2310" s="519"/>
      <c r="I2310" s="519"/>
      <c r="J2310" s="519"/>
      <c r="K2310" s="519"/>
      <c r="L2310" s="519"/>
      <c r="M2310" s="519"/>
      <c r="N2310" s="519"/>
    </row>
    <row r="2311" spans="1:14" x14ac:dyDescent="0.35">
      <c r="A2311" t="s">
        <v>139</v>
      </c>
      <c r="B2311" t="s">
        <v>542</v>
      </c>
      <c r="C2311" t="s">
        <v>543</v>
      </c>
      <c r="D2311" t="s">
        <v>170</v>
      </c>
      <c r="E2311" t="s">
        <v>292</v>
      </c>
      <c r="F2311" s="519"/>
      <c r="G2311" s="519"/>
      <c r="H2311" s="519"/>
      <c r="I2311" s="519"/>
      <c r="J2311" s="519"/>
      <c r="K2311" s="519"/>
      <c r="L2311" s="519"/>
      <c r="M2311" s="519"/>
      <c r="N2311" s="519"/>
    </row>
    <row r="2312" spans="1:14" x14ac:dyDescent="0.35">
      <c r="A2312" t="s">
        <v>139</v>
      </c>
      <c r="B2312" t="s">
        <v>544</v>
      </c>
      <c r="C2312" t="s">
        <v>545</v>
      </c>
      <c r="D2312" t="s">
        <v>170</v>
      </c>
      <c r="E2312" t="s">
        <v>292</v>
      </c>
      <c r="F2312" s="519"/>
      <c r="G2312" s="519"/>
      <c r="H2312" s="519"/>
      <c r="I2312" s="519"/>
      <c r="J2312" s="519"/>
      <c r="K2312" s="519"/>
      <c r="L2312" s="519"/>
      <c r="M2312" s="519"/>
      <c r="N2312" s="519"/>
    </row>
    <row r="2313" spans="1:14" x14ac:dyDescent="0.35">
      <c r="A2313" t="s">
        <v>139</v>
      </c>
      <c r="B2313" t="s">
        <v>546</v>
      </c>
      <c r="C2313" t="s">
        <v>547</v>
      </c>
      <c r="D2313" t="s">
        <v>170</v>
      </c>
      <c r="E2313" t="s">
        <v>292</v>
      </c>
      <c r="F2313" s="519"/>
      <c r="G2313" s="519"/>
      <c r="H2313" s="519"/>
      <c r="I2313" s="519"/>
      <c r="J2313" s="519"/>
      <c r="K2313" s="519"/>
      <c r="L2313" s="519"/>
      <c r="M2313" s="519"/>
      <c r="N2313" s="519"/>
    </row>
    <row r="2314" spans="1:14" x14ac:dyDescent="0.35">
      <c r="A2314" t="s">
        <v>139</v>
      </c>
      <c r="B2314" t="s">
        <v>548</v>
      </c>
      <c r="C2314" t="s">
        <v>549</v>
      </c>
      <c r="D2314" t="s">
        <v>170</v>
      </c>
      <c r="E2314" t="s">
        <v>292</v>
      </c>
      <c r="F2314" s="519"/>
      <c r="G2314" s="519"/>
      <c r="H2314" s="519"/>
      <c r="I2314" s="519"/>
      <c r="J2314" s="519"/>
      <c r="K2314" s="519"/>
      <c r="L2314" s="519"/>
      <c r="M2314" s="519"/>
      <c r="N2314" s="519"/>
    </row>
    <row r="2315" spans="1:14" x14ac:dyDescent="0.35">
      <c r="A2315" t="s">
        <v>139</v>
      </c>
      <c r="B2315" t="s">
        <v>550</v>
      </c>
      <c r="C2315" t="s">
        <v>551</v>
      </c>
      <c r="D2315" t="s">
        <v>170</v>
      </c>
      <c r="E2315" t="s">
        <v>292</v>
      </c>
    </row>
    <row r="2316" spans="1:14" x14ac:dyDescent="0.35">
      <c r="A2316" t="s">
        <v>139</v>
      </c>
      <c r="B2316" t="s">
        <v>552</v>
      </c>
      <c r="C2316" t="s">
        <v>553</v>
      </c>
      <c r="D2316" t="s">
        <v>170</v>
      </c>
      <c r="E2316" t="s">
        <v>292</v>
      </c>
      <c r="F2316" s="519"/>
      <c r="G2316" s="519"/>
      <c r="H2316" s="519"/>
      <c r="I2316" s="519"/>
      <c r="J2316" s="519"/>
      <c r="K2316" s="519"/>
      <c r="L2316" s="519"/>
      <c r="M2316" s="519"/>
      <c r="N2316" s="519"/>
    </row>
    <row r="2317" spans="1:14" x14ac:dyDescent="0.35">
      <c r="A2317" t="s">
        <v>139</v>
      </c>
      <c r="B2317" t="s">
        <v>554</v>
      </c>
      <c r="C2317" t="s">
        <v>555</v>
      </c>
      <c r="D2317" t="s">
        <v>170</v>
      </c>
      <c r="E2317" t="s">
        <v>292</v>
      </c>
      <c r="F2317" s="519"/>
      <c r="G2317" s="519"/>
      <c r="H2317" s="519"/>
      <c r="I2317" s="519"/>
      <c r="J2317" s="519"/>
      <c r="K2317" s="519"/>
      <c r="L2317" s="519"/>
      <c r="M2317" s="519"/>
      <c r="N2317" s="519"/>
    </row>
    <row r="2318" spans="1:14" x14ac:dyDescent="0.35">
      <c r="A2318" t="s">
        <v>139</v>
      </c>
      <c r="B2318" t="s">
        <v>556</v>
      </c>
      <c r="C2318" t="s">
        <v>557</v>
      </c>
      <c r="D2318" t="s">
        <v>170</v>
      </c>
      <c r="E2318" t="s">
        <v>292</v>
      </c>
      <c r="F2318" s="519"/>
      <c r="G2318" s="519"/>
      <c r="H2318" s="519"/>
      <c r="I2318" s="519"/>
      <c r="J2318" s="519"/>
      <c r="K2318" s="519"/>
      <c r="L2318" s="519"/>
      <c r="M2318" s="519"/>
      <c r="N2318" s="519"/>
    </row>
    <row r="2319" spans="1:14" x14ac:dyDescent="0.35">
      <c r="A2319" t="s">
        <v>139</v>
      </c>
      <c r="B2319" t="s">
        <v>558</v>
      </c>
      <c r="C2319" t="s">
        <v>559</v>
      </c>
      <c r="D2319" t="s">
        <v>170</v>
      </c>
      <c r="E2319" t="s">
        <v>292</v>
      </c>
      <c r="F2319" s="519"/>
      <c r="G2319" s="519"/>
      <c r="H2319" s="519"/>
      <c r="I2319" s="519"/>
      <c r="J2319" s="519"/>
      <c r="K2319" s="519"/>
      <c r="L2319" s="519"/>
      <c r="M2319" s="519"/>
      <c r="N2319" s="519"/>
    </row>
    <row r="2320" spans="1:14" x14ac:dyDescent="0.35">
      <c r="A2320" t="s">
        <v>139</v>
      </c>
      <c r="B2320" t="s">
        <v>560</v>
      </c>
      <c r="C2320" t="s">
        <v>561</v>
      </c>
      <c r="D2320" t="s">
        <v>170</v>
      </c>
      <c r="E2320" t="s">
        <v>292</v>
      </c>
      <c r="F2320" s="519"/>
      <c r="G2320" s="519"/>
      <c r="H2320" s="519"/>
      <c r="I2320" s="519"/>
      <c r="J2320" s="519"/>
      <c r="K2320" s="519"/>
      <c r="L2320" s="519"/>
      <c r="M2320" s="519"/>
      <c r="N2320" s="519"/>
    </row>
    <row r="2321" spans="1:14" x14ac:dyDescent="0.35">
      <c r="A2321" t="s">
        <v>139</v>
      </c>
      <c r="B2321" t="s">
        <v>562</v>
      </c>
      <c r="C2321" t="s">
        <v>563</v>
      </c>
      <c r="D2321" t="s">
        <v>170</v>
      </c>
      <c r="E2321" t="s">
        <v>292</v>
      </c>
      <c r="F2321" s="519"/>
      <c r="G2321" s="519"/>
      <c r="H2321" s="519"/>
      <c r="I2321" s="519"/>
      <c r="J2321" s="519"/>
      <c r="K2321" s="519"/>
      <c r="L2321" s="519"/>
      <c r="M2321" s="519"/>
      <c r="N2321" s="519"/>
    </row>
    <row r="2322" spans="1:14" x14ac:dyDescent="0.35">
      <c r="A2322" t="s">
        <v>139</v>
      </c>
      <c r="B2322" t="s">
        <v>564</v>
      </c>
      <c r="C2322" t="s">
        <v>565</v>
      </c>
      <c r="D2322" t="s">
        <v>170</v>
      </c>
      <c r="E2322" t="s">
        <v>292</v>
      </c>
      <c r="F2322" s="519"/>
      <c r="G2322" s="519"/>
      <c r="H2322" s="519"/>
      <c r="I2322" s="519"/>
      <c r="J2322" s="519"/>
      <c r="K2322" s="519"/>
      <c r="L2322" s="519"/>
      <c r="M2322" s="519"/>
      <c r="N2322" s="519"/>
    </row>
    <row r="2323" spans="1:14" x14ac:dyDescent="0.35">
      <c r="A2323" t="s">
        <v>139</v>
      </c>
      <c r="B2323" t="s">
        <v>566</v>
      </c>
      <c r="C2323" t="s">
        <v>567</v>
      </c>
      <c r="D2323" t="s">
        <v>170</v>
      </c>
      <c r="E2323" t="s">
        <v>292</v>
      </c>
      <c r="F2323" s="519"/>
      <c r="G2323" s="519"/>
      <c r="H2323" s="519"/>
      <c r="I2323" s="519"/>
      <c r="J2323" s="519"/>
      <c r="K2323" s="519"/>
      <c r="L2323" s="519"/>
      <c r="M2323" s="519"/>
      <c r="N2323" s="519"/>
    </row>
    <row r="2324" spans="1:14" x14ac:dyDescent="0.35">
      <c r="A2324" t="s">
        <v>139</v>
      </c>
      <c r="B2324" t="s">
        <v>568</v>
      </c>
      <c r="C2324" t="s">
        <v>569</v>
      </c>
      <c r="D2324" t="s">
        <v>170</v>
      </c>
      <c r="E2324" t="s">
        <v>292</v>
      </c>
    </row>
    <row r="2325" spans="1:14" x14ac:dyDescent="0.35">
      <c r="A2325" t="s">
        <v>139</v>
      </c>
      <c r="B2325" t="s">
        <v>570</v>
      </c>
      <c r="C2325" t="s">
        <v>571</v>
      </c>
      <c r="D2325" t="s">
        <v>170</v>
      </c>
      <c r="E2325" t="s">
        <v>292</v>
      </c>
    </row>
    <row r="2326" spans="1:14" x14ac:dyDescent="0.35">
      <c r="A2326" t="s">
        <v>139</v>
      </c>
      <c r="B2326" t="s">
        <v>572</v>
      </c>
      <c r="C2326" t="s">
        <v>573</v>
      </c>
      <c r="D2326" t="s">
        <v>170</v>
      </c>
      <c r="E2326" t="s">
        <v>292</v>
      </c>
      <c r="F2326" s="519"/>
      <c r="G2326" s="519"/>
      <c r="H2326" s="519"/>
      <c r="I2326" s="519"/>
      <c r="J2326" s="519"/>
      <c r="K2326" s="519"/>
      <c r="L2326" s="519"/>
      <c r="M2326" s="519"/>
      <c r="N2326" s="519"/>
    </row>
    <row r="2327" spans="1:14" x14ac:dyDescent="0.35">
      <c r="A2327" t="s">
        <v>139</v>
      </c>
      <c r="B2327" t="s">
        <v>574</v>
      </c>
      <c r="C2327" t="s">
        <v>575</v>
      </c>
      <c r="D2327" t="s">
        <v>170</v>
      </c>
      <c r="E2327" t="s">
        <v>292</v>
      </c>
      <c r="F2327" s="519"/>
      <c r="G2327" s="519"/>
      <c r="H2327" s="519"/>
      <c r="I2327" s="519"/>
      <c r="J2327" s="519"/>
      <c r="K2327" s="519"/>
      <c r="L2327" s="519"/>
      <c r="M2327" s="519"/>
      <c r="N2327" s="519"/>
    </row>
    <row r="2328" spans="1:14" x14ac:dyDescent="0.35">
      <c r="A2328" t="s">
        <v>139</v>
      </c>
      <c r="B2328" t="s">
        <v>576</v>
      </c>
      <c r="C2328" t="s">
        <v>577</v>
      </c>
      <c r="D2328" t="s">
        <v>170</v>
      </c>
      <c r="E2328" t="s">
        <v>292</v>
      </c>
      <c r="F2328" s="519"/>
      <c r="G2328" s="519"/>
      <c r="H2328" s="519"/>
      <c r="I2328" s="519"/>
      <c r="J2328" s="519"/>
      <c r="K2328" s="519"/>
      <c r="L2328" s="519"/>
      <c r="M2328" s="519"/>
      <c r="N2328" s="519"/>
    </row>
    <row r="2329" spans="1:14" x14ac:dyDescent="0.35">
      <c r="A2329" t="s">
        <v>139</v>
      </c>
      <c r="B2329" t="s">
        <v>578</v>
      </c>
      <c r="C2329" t="s">
        <v>579</v>
      </c>
      <c r="D2329" t="s">
        <v>170</v>
      </c>
      <c r="E2329" t="s">
        <v>292</v>
      </c>
      <c r="F2329" s="519"/>
      <c r="G2329" s="519"/>
      <c r="H2329" s="519"/>
      <c r="I2329" s="519"/>
      <c r="J2329" s="519"/>
      <c r="K2329" s="519"/>
      <c r="L2329" s="519"/>
      <c r="M2329" s="519"/>
      <c r="N2329" s="519"/>
    </row>
    <row r="2330" spans="1:14" x14ac:dyDescent="0.35">
      <c r="A2330" t="s">
        <v>139</v>
      </c>
      <c r="B2330" t="s">
        <v>580</v>
      </c>
      <c r="C2330" t="s">
        <v>581</v>
      </c>
      <c r="D2330" t="s">
        <v>170</v>
      </c>
      <c r="E2330" t="s">
        <v>292</v>
      </c>
      <c r="F2330" s="519"/>
      <c r="G2330" s="519"/>
      <c r="H2330" s="519"/>
      <c r="I2330" s="519"/>
      <c r="J2330" s="519"/>
      <c r="K2330" s="519"/>
      <c r="L2330" s="519"/>
      <c r="M2330" s="519"/>
      <c r="N2330" s="519"/>
    </row>
    <row r="2331" spans="1:14" x14ac:dyDescent="0.35">
      <c r="A2331" t="s">
        <v>139</v>
      </c>
      <c r="B2331" t="s">
        <v>582</v>
      </c>
      <c r="C2331" t="s">
        <v>583</v>
      </c>
      <c r="D2331" t="s">
        <v>170</v>
      </c>
      <c r="E2331" t="s">
        <v>292</v>
      </c>
      <c r="F2331" s="519"/>
      <c r="G2331" s="519"/>
      <c r="H2331" s="519"/>
      <c r="I2331" s="519"/>
      <c r="J2331" s="519"/>
      <c r="K2331" s="519"/>
      <c r="L2331" s="519"/>
      <c r="M2331" s="519"/>
      <c r="N2331" s="519"/>
    </row>
    <row r="2332" spans="1:14" x14ac:dyDescent="0.35">
      <c r="A2332" t="s">
        <v>139</v>
      </c>
      <c r="B2332" t="s">
        <v>584</v>
      </c>
      <c r="C2332" t="s">
        <v>585</v>
      </c>
      <c r="D2332" t="s">
        <v>170</v>
      </c>
      <c r="E2332" t="s">
        <v>292</v>
      </c>
      <c r="F2332" s="519"/>
      <c r="G2332" s="519"/>
      <c r="H2332" s="519"/>
      <c r="I2332" s="519"/>
      <c r="J2332" s="519"/>
      <c r="K2332" s="519"/>
      <c r="L2332" s="519"/>
      <c r="M2332" s="519"/>
      <c r="N2332" s="519"/>
    </row>
    <row r="2333" spans="1:14" x14ac:dyDescent="0.35">
      <c r="A2333" t="s">
        <v>139</v>
      </c>
      <c r="B2333" t="s">
        <v>586</v>
      </c>
      <c r="C2333" t="s">
        <v>587</v>
      </c>
      <c r="D2333" t="s">
        <v>170</v>
      </c>
      <c r="E2333" t="s">
        <v>292</v>
      </c>
      <c r="F2333" s="519"/>
      <c r="G2333" s="519"/>
      <c r="H2333" s="519"/>
      <c r="I2333" s="519"/>
      <c r="J2333" s="519"/>
      <c r="K2333" s="519"/>
      <c r="L2333" s="519"/>
      <c r="M2333" s="519"/>
      <c r="N2333" s="519"/>
    </row>
    <row r="2334" spans="1:14" x14ac:dyDescent="0.35">
      <c r="A2334" t="s">
        <v>139</v>
      </c>
      <c r="B2334" t="s">
        <v>588</v>
      </c>
      <c r="C2334" t="s">
        <v>589</v>
      </c>
      <c r="D2334" t="s">
        <v>170</v>
      </c>
      <c r="E2334" t="s">
        <v>292</v>
      </c>
      <c r="F2334" s="519"/>
      <c r="G2334" s="519"/>
      <c r="H2334" s="519"/>
      <c r="I2334" s="519"/>
      <c r="J2334" s="519"/>
      <c r="K2334" s="519"/>
      <c r="L2334" s="519"/>
      <c r="M2334" s="519"/>
      <c r="N2334" s="519"/>
    </row>
    <row r="2335" spans="1:14" x14ac:dyDescent="0.35">
      <c r="A2335" t="s">
        <v>139</v>
      </c>
      <c r="B2335" t="s">
        <v>590</v>
      </c>
      <c r="C2335" t="s">
        <v>591</v>
      </c>
      <c r="D2335" t="s">
        <v>170</v>
      </c>
      <c r="E2335" t="s">
        <v>292</v>
      </c>
      <c r="F2335" s="519"/>
      <c r="G2335" s="519"/>
      <c r="H2335" s="519"/>
      <c r="I2335" s="519"/>
      <c r="J2335" s="519"/>
      <c r="K2335" s="519"/>
      <c r="L2335" s="519"/>
      <c r="M2335" s="519"/>
      <c r="N2335" s="519"/>
    </row>
    <row r="2336" spans="1:14" x14ac:dyDescent="0.35">
      <c r="A2336" t="s">
        <v>139</v>
      </c>
      <c r="B2336" t="s">
        <v>592</v>
      </c>
      <c r="C2336" t="s">
        <v>593</v>
      </c>
      <c r="D2336" t="s">
        <v>170</v>
      </c>
      <c r="E2336" t="s">
        <v>292</v>
      </c>
      <c r="F2336" s="517"/>
      <c r="G2336" s="517"/>
      <c r="H2336" s="517"/>
      <c r="I2336" s="517"/>
      <c r="J2336" s="517"/>
      <c r="K2336" s="517"/>
      <c r="L2336" s="517"/>
      <c r="M2336" s="517"/>
      <c r="N2336" s="517"/>
    </row>
    <row r="2337" spans="1:14" x14ac:dyDescent="0.35">
      <c r="A2337" t="s">
        <v>139</v>
      </c>
      <c r="B2337" t="s">
        <v>594</v>
      </c>
      <c r="C2337" t="s">
        <v>595</v>
      </c>
      <c r="D2337" t="s">
        <v>170</v>
      </c>
      <c r="E2337" t="s">
        <v>292</v>
      </c>
      <c r="F2337" s="517"/>
      <c r="G2337" s="517"/>
      <c r="H2337" s="517"/>
      <c r="I2337" s="517"/>
      <c r="J2337" s="517"/>
      <c r="K2337" s="517"/>
      <c r="L2337" s="517"/>
      <c r="M2337" s="517"/>
      <c r="N2337" s="517"/>
    </row>
    <row r="2338" spans="1:14" x14ac:dyDescent="0.35">
      <c r="A2338" t="s">
        <v>139</v>
      </c>
      <c r="B2338" t="s">
        <v>596</v>
      </c>
      <c r="C2338" t="s">
        <v>597</v>
      </c>
      <c r="D2338" t="s">
        <v>170</v>
      </c>
      <c r="E2338" t="s">
        <v>292</v>
      </c>
      <c r="F2338" s="612"/>
      <c r="G2338" s="612"/>
      <c r="H2338" s="612"/>
      <c r="I2338" s="612"/>
      <c r="J2338" s="612"/>
      <c r="K2338" s="612"/>
      <c r="L2338" s="612"/>
      <c r="M2338" s="612"/>
      <c r="N2338" s="612"/>
    </row>
    <row r="2339" spans="1:14" x14ac:dyDescent="0.35">
      <c r="A2339" t="s">
        <v>139</v>
      </c>
      <c r="B2339" t="s">
        <v>598</v>
      </c>
      <c r="C2339" t="s">
        <v>599</v>
      </c>
      <c r="D2339" t="s">
        <v>170</v>
      </c>
      <c r="E2339" t="s">
        <v>292</v>
      </c>
      <c r="F2339" s="517"/>
      <c r="G2339" s="517"/>
      <c r="H2339" s="517"/>
      <c r="I2339" s="517"/>
      <c r="J2339" s="517"/>
      <c r="K2339" s="517"/>
      <c r="L2339" s="517"/>
      <c r="M2339" s="517"/>
      <c r="N2339" s="517"/>
    </row>
    <row r="2340" spans="1:14" x14ac:dyDescent="0.35">
      <c r="A2340" t="s">
        <v>139</v>
      </c>
      <c r="B2340" t="s">
        <v>600</v>
      </c>
      <c r="C2340" t="s">
        <v>601</v>
      </c>
      <c r="D2340" t="s">
        <v>170</v>
      </c>
      <c r="E2340" t="s">
        <v>292</v>
      </c>
      <c r="F2340" s="517"/>
      <c r="G2340" s="517"/>
      <c r="H2340" s="517"/>
      <c r="I2340" s="517"/>
      <c r="J2340" s="517"/>
      <c r="K2340" s="517"/>
      <c r="L2340" s="517"/>
      <c r="M2340" s="517"/>
      <c r="N2340" s="517"/>
    </row>
    <row r="2341" spans="1:14" x14ac:dyDescent="0.35">
      <c r="A2341" t="s">
        <v>139</v>
      </c>
      <c r="B2341" t="s">
        <v>602</v>
      </c>
      <c r="C2341" t="s">
        <v>603</v>
      </c>
      <c r="D2341" t="s">
        <v>170</v>
      </c>
      <c r="E2341" t="s">
        <v>292</v>
      </c>
      <c r="F2341" s="517"/>
      <c r="G2341" s="517"/>
      <c r="H2341" s="517"/>
      <c r="I2341" s="517"/>
      <c r="J2341" s="517"/>
      <c r="K2341" s="517"/>
      <c r="L2341" s="517"/>
      <c r="M2341" s="517"/>
      <c r="N2341" s="517"/>
    </row>
    <row r="2342" spans="1:14" x14ac:dyDescent="0.35">
      <c r="A2342" t="s">
        <v>139</v>
      </c>
      <c r="B2342" t="s">
        <v>604</v>
      </c>
      <c r="C2342" t="s">
        <v>605</v>
      </c>
      <c r="D2342" t="s">
        <v>170</v>
      </c>
      <c r="E2342" t="s">
        <v>292</v>
      </c>
      <c r="F2342" s="517"/>
      <c r="G2342" s="517"/>
      <c r="H2342" s="517"/>
      <c r="I2342" s="517"/>
      <c r="J2342" s="517"/>
      <c r="K2342" s="517"/>
      <c r="L2342" s="517"/>
      <c r="M2342" s="517"/>
      <c r="N2342" s="517"/>
    </row>
    <row r="2343" spans="1:14" x14ac:dyDescent="0.35">
      <c r="A2343" t="s">
        <v>139</v>
      </c>
      <c r="B2343" t="s">
        <v>606</v>
      </c>
      <c r="C2343" t="s">
        <v>607</v>
      </c>
      <c r="D2343" t="s">
        <v>170</v>
      </c>
      <c r="E2343" t="s">
        <v>292</v>
      </c>
      <c r="F2343" s="613"/>
      <c r="G2343" s="613"/>
      <c r="H2343" s="613"/>
      <c r="I2343" s="613"/>
      <c r="J2343" s="613"/>
      <c r="K2343" s="613"/>
      <c r="L2343" s="613"/>
      <c r="M2343" s="613"/>
      <c r="N2343" s="613"/>
    </row>
    <row r="2344" spans="1:14" x14ac:dyDescent="0.35">
      <c r="A2344" t="s">
        <v>139</v>
      </c>
      <c r="B2344" t="s">
        <v>608</v>
      </c>
      <c r="C2344" t="s">
        <v>609</v>
      </c>
      <c r="D2344" t="s">
        <v>170</v>
      </c>
      <c r="E2344" t="s">
        <v>292</v>
      </c>
      <c r="F2344" s="613"/>
      <c r="G2344" s="613"/>
      <c r="H2344" s="613"/>
      <c r="I2344" s="613"/>
      <c r="J2344" s="613"/>
      <c r="K2344" s="613"/>
      <c r="L2344" s="613"/>
      <c r="M2344" s="613"/>
      <c r="N2344" s="613"/>
    </row>
    <row r="2345" spans="1:14" x14ac:dyDescent="0.35">
      <c r="A2345" t="s">
        <v>139</v>
      </c>
      <c r="B2345" t="s">
        <v>610</v>
      </c>
      <c r="C2345" t="s">
        <v>611</v>
      </c>
      <c r="D2345" t="s">
        <v>170</v>
      </c>
      <c r="E2345" t="s">
        <v>292</v>
      </c>
      <c r="F2345" s="613"/>
      <c r="G2345" s="613"/>
      <c r="H2345" s="613"/>
      <c r="I2345" s="613"/>
      <c r="J2345" s="613"/>
      <c r="K2345" s="613"/>
      <c r="L2345" s="613"/>
      <c r="M2345" s="613"/>
      <c r="N2345" s="613"/>
    </row>
    <row r="2346" spans="1:14" x14ac:dyDescent="0.35">
      <c r="A2346" t="s">
        <v>139</v>
      </c>
      <c r="B2346" t="s">
        <v>612</v>
      </c>
      <c r="C2346" t="s">
        <v>613</v>
      </c>
      <c r="D2346" t="s">
        <v>170</v>
      </c>
      <c r="E2346" t="s">
        <v>292</v>
      </c>
      <c r="F2346" s="613"/>
      <c r="G2346" s="613"/>
      <c r="H2346" s="613"/>
      <c r="I2346" s="613"/>
      <c r="J2346" s="613"/>
      <c r="K2346" s="613"/>
      <c r="L2346" s="613"/>
      <c r="M2346" s="613"/>
      <c r="N2346" s="613"/>
    </row>
    <row r="2347" spans="1:14" x14ac:dyDescent="0.35">
      <c r="A2347" t="s">
        <v>139</v>
      </c>
      <c r="B2347" t="s">
        <v>614</v>
      </c>
      <c r="C2347" t="s">
        <v>615</v>
      </c>
      <c r="D2347" t="s">
        <v>170</v>
      </c>
      <c r="E2347" t="s">
        <v>292</v>
      </c>
      <c r="F2347" s="612"/>
      <c r="G2347" s="612"/>
      <c r="H2347" s="612"/>
      <c r="I2347" s="612"/>
      <c r="J2347" s="612"/>
      <c r="K2347" s="612"/>
      <c r="L2347" s="612"/>
      <c r="M2347" s="612"/>
      <c r="N2347" s="612"/>
    </row>
    <row r="2348" spans="1:14" x14ac:dyDescent="0.35">
      <c r="A2348" t="s">
        <v>139</v>
      </c>
      <c r="B2348" t="s">
        <v>616</v>
      </c>
      <c r="C2348" t="s">
        <v>617</v>
      </c>
      <c r="D2348" t="s">
        <v>424</v>
      </c>
      <c r="E2348" t="s">
        <v>292</v>
      </c>
      <c r="F2348" s="613"/>
      <c r="G2348" s="613"/>
      <c r="H2348" s="613"/>
      <c r="I2348" s="613"/>
      <c r="J2348" s="613"/>
      <c r="K2348" s="613"/>
      <c r="L2348" s="613"/>
      <c r="M2348" s="613"/>
      <c r="N2348" s="613"/>
    </row>
    <row r="2349" spans="1:14" x14ac:dyDescent="0.35">
      <c r="A2349" t="s">
        <v>139</v>
      </c>
      <c r="B2349" t="s">
        <v>618</v>
      </c>
      <c r="C2349" t="s">
        <v>619</v>
      </c>
      <c r="D2349" t="s">
        <v>424</v>
      </c>
      <c r="E2349" t="s">
        <v>292</v>
      </c>
      <c r="F2349" s="612"/>
      <c r="G2349" s="612"/>
      <c r="H2349" s="612"/>
      <c r="I2349" s="612"/>
      <c r="J2349" s="612"/>
      <c r="K2349" s="612"/>
      <c r="L2349" s="612"/>
      <c r="M2349" s="612"/>
      <c r="N2349" s="612"/>
    </row>
    <row r="2350" spans="1:14" x14ac:dyDescent="0.35">
      <c r="A2350" t="s">
        <v>139</v>
      </c>
      <c r="B2350" t="s">
        <v>620</v>
      </c>
      <c r="C2350" t="s">
        <v>621</v>
      </c>
      <c r="D2350" t="s">
        <v>176</v>
      </c>
      <c r="E2350" t="s">
        <v>292</v>
      </c>
      <c r="F2350" s="613"/>
      <c r="G2350" s="613"/>
      <c r="H2350" s="613"/>
      <c r="I2350" s="613"/>
      <c r="J2350" s="613"/>
      <c r="K2350" s="613"/>
      <c r="L2350" s="613"/>
      <c r="M2350" s="613"/>
      <c r="N2350" s="613"/>
    </row>
    <row r="2351" spans="1:14" x14ac:dyDescent="0.35">
      <c r="A2351" t="s">
        <v>139</v>
      </c>
      <c r="B2351" t="s">
        <v>622</v>
      </c>
      <c r="C2351" t="s">
        <v>623</v>
      </c>
      <c r="D2351" t="s">
        <v>424</v>
      </c>
      <c r="E2351" t="s">
        <v>292</v>
      </c>
      <c r="F2351" s="612"/>
      <c r="G2351" s="612"/>
      <c r="H2351" s="612"/>
      <c r="I2351" s="612"/>
      <c r="J2351" s="612"/>
      <c r="K2351" s="612"/>
      <c r="L2351" s="612"/>
      <c r="M2351" s="612"/>
      <c r="N2351" s="612"/>
    </row>
    <row r="2352" spans="1:14" x14ac:dyDescent="0.35">
      <c r="A2352" t="s">
        <v>139</v>
      </c>
      <c r="B2352" t="s">
        <v>624</v>
      </c>
      <c r="C2352" t="s">
        <v>625</v>
      </c>
      <c r="D2352" t="s">
        <v>424</v>
      </c>
      <c r="E2352" t="s">
        <v>292</v>
      </c>
      <c r="F2352" s="612"/>
      <c r="G2352" s="612"/>
      <c r="H2352" s="612"/>
      <c r="I2352" s="612"/>
      <c r="J2352" s="612"/>
      <c r="K2352" s="612"/>
      <c r="L2352" s="612"/>
      <c r="M2352" s="612"/>
      <c r="N2352" s="612"/>
    </row>
    <row r="2353" spans="1:14" x14ac:dyDescent="0.35">
      <c r="A2353" t="s">
        <v>139</v>
      </c>
      <c r="B2353" t="s">
        <v>626</v>
      </c>
      <c r="C2353" t="s">
        <v>627</v>
      </c>
      <c r="D2353" t="s">
        <v>424</v>
      </c>
      <c r="E2353" t="s">
        <v>292</v>
      </c>
      <c r="F2353" s="612"/>
      <c r="G2353" s="612"/>
      <c r="H2353" s="612"/>
      <c r="I2353" s="612"/>
      <c r="J2353" s="612"/>
      <c r="K2353" s="612"/>
      <c r="L2353" s="612"/>
      <c r="M2353" s="612"/>
      <c r="N2353" s="612"/>
    </row>
    <row r="2354" spans="1:14" x14ac:dyDescent="0.35">
      <c r="A2354" t="s">
        <v>139</v>
      </c>
      <c r="B2354" t="s">
        <v>628</v>
      </c>
      <c r="C2354" t="s">
        <v>629</v>
      </c>
      <c r="D2354" t="s">
        <v>424</v>
      </c>
      <c r="E2354" t="s">
        <v>292</v>
      </c>
      <c r="F2354" s="612"/>
      <c r="G2354" s="612"/>
      <c r="H2354" s="612"/>
      <c r="I2354" s="612"/>
      <c r="J2354" s="612"/>
      <c r="K2354" s="612"/>
      <c r="L2354" s="612"/>
      <c r="M2354" s="612"/>
      <c r="N2354" s="612"/>
    </row>
    <row r="2355" spans="1:14" x14ac:dyDescent="0.35">
      <c r="A2355" t="s">
        <v>139</v>
      </c>
      <c r="B2355" t="s">
        <v>630</v>
      </c>
      <c r="C2355" t="s">
        <v>631</v>
      </c>
      <c r="D2355" t="s">
        <v>188</v>
      </c>
      <c r="E2355" t="s">
        <v>292</v>
      </c>
      <c r="F2355" s="613"/>
      <c r="G2355" s="613"/>
      <c r="H2355" s="613"/>
      <c r="I2355" s="613"/>
      <c r="J2355" s="613"/>
      <c r="K2355" s="613"/>
      <c r="L2355" s="613"/>
      <c r="M2355" s="613"/>
      <c r="N2355" s="613"/>
    </row>
    <row r="2356" spans="1:14" x14ac:dyDescent="0.35">
      <c r="A2356" t="s">
        <v>139</v>
      </c>
      <c r="B2356" t="s">
        <v>632</v>
      </c>
      <c r="C2356" t="s">
        <v>633</v>
      </c>
      <c r="D2356" t="s">
        <v>188</v>
      </c>
      <c r="E2356" t="s">
        <v>292</v>
      </c>
      <c r="F2356" s="613"/>
      <c r="G2356" s="613"/>
      <c r="H2356" s="613"/>
      <c r="I2356" s="613"/>
      <c r="J2356" s="613"/>
      <c r="K2356" s="613"/>
      <c r="L2356" s="613"/>
      <c r="M2356" s="613"/>
      <c r="N2356" s="613"/>
    </row>
    <row r="2357" spans="1:14" x14ac:dyDescent="0.35">
      <c r="A2357" t="s">
        <v>139</v>
      </c>
      <c r="B2357" t="s">
        <v>634</v>
      </c>
      <c r="C2357" t="s">
        <v>635</v>
      </c>
      <c r="D2357" t="s">
        <v>636</v>
      </c>
      <c r="E2357" t="s">
        <v>292</v>
      </c>
      <c r="F2357" s="519"/>
      <c r="G2357" s="519"/>
      <c r="H2357" s="519"/>
      <c r="I2357" s="519"/>
      <c r="J2357" s="519"/>
      <c r="K2357" s="519"/>
      <c r="L2357" s="519"/>
      <c r="M2357" s="519"/>
      <c r="N2357" s="519"/>
    </row>
    <row r="2358" spans="1:14" x14ac:dyDescent="0.35">
      <c r="A2358" t="s">
        <v>139</v>
      </c>
      <c r="B2358" t="s">
        <v>637</v>
      </c>
      <c r="C2358" t="s">
        <v>638</v>
      </c>
      <c r="D2358" t="s">
        <v>636</v>
      </c>
      <c r="E2358" t="s">
        <v>292</v>
      </c>
      <c r="F2358" s="519"/>
      <c r="G2358" s="519"/>
      <c r="H2358" s="519"/>
      <c r="I2358" s="519"/>
      <c r="J2358" s="519"/>
      <c r="K2358" s="519"/>
      <c r="L2358" s="519"/>
      <c r="M2358" s="519"/>
      <c r="N2358" s="519"/>
    </row>
    <row r="2359" spans="1:14" x14ac:dyDescent="0.35">
      <c r="A2359" t="s">
        <v>139</v>
      </c>
      <c r="B2359" t="s">
        <v>639</v>
      </c>
      <c r="C2359" t="s">
        <v>640</v>
      </c>
      <c r="D2359" t="s">
        <v>176</v>
      </c>
      <c r="E2359" t="s">
        <v>292</v>
      </c>
      <c r="F2359" s="518"/>
      <c r="G2359" s="518"/>
      <c r="H2359" s="518"/>
      <c r="I2359" s="518"/>
      <c r="J2359" s="518"/>
      <c r="K2359" s="518"/>
      <c r="L2359" s="518"/>
      <c r="M2359" s="518"/>
      <c r="N2359" s="518"/>
    </row>
    <row r="2360" spans="1:14" x14ac:dyDescent="0.35">
      <c r="A2360" t="s">
        <v>139</v>
      </c>
      <c r="B2360" t="s">
        <v>641</v>
      </c>
      <c r="C2360" t="s">
        <v>642</v>
      </c>
      <c r="D2360" t="s">
        <v>636</v>
      </c>
      <c r="E2360" t="s">
        <v>292</v>
      </c>
    </row>
    <row r="2361" spans="1:14" x14ac:dyDescent="0.35">
      <c r="A2361" t="s">
        <v>139</v>
      </c>
      <c r="B2361" t="s">
        <v>643</v>
      </c>
      <c r="C2361" t="s">
        <v>644</v>
      </c>
      <c r="D2361" t="s">
        <v>176</v>
      </c>
      <c r="E2361" t="s">
        <v>292</v>
      </c>
      <c r="F2361" s="519"/>
      <c r="G2361" s="519"/>
      <c r="H2361" s="519"/>
      <c r="I2361" s="519"/>
      <c r="J2361" s="519"/>
      <c r="K2361" s="519"/>
      <c r="L2361" s="519"/>
      <c r="M2361" s="519"/>
      <c r="N2361" s="519"/>
    </row>
    <row r="2362" spans="1:14" x14ac:dyDescent="0.35">
      <c r="A2362" t="s">
        <v>139</v>
      </c>
      <c r="B2362" t="s">
        <v>645</v>
      </c>
      <c r="C2362" t="s">
        <v>646</v>
      </c>
      <c r="D2362" t="s">
        <v>636</v>
      </c>
      <c r="E2362" t="s">
        <v>292</v>
      </c>
      <c r="F2362" s="519"/>
      <c r="G2362" s="519"/>
      <c r="H2362" s="519"/>
      <c r="I2362" s="519"/>
      <c r="J2362" s="519"/>
      <c r="K2362" s="519"/>
      <c r="L2362" s="519"/>
      <c r="M2362" s="519"/>
      <c r="N2362" s="519"/>
    </row>
    <row r="2363" spans="1:14" x14ac:dyDescent="0.35">
      <c r="A2363" t="s">
        <v>139</v>
      </c>
      <c r="B2363" t="s">
        <v>647</v>
      </c>
      <c r="C2363" t="s">
        <v>648</v>
      </c>
      <c r="D2363" t="s">
        <v>176</v>
      </c>
      <c r="E2363" t="s">
        <v>292</v>
      </c>
      <c r="F2363" s="518"/>
      <c r="G2363" s="518"/>
      <c r="H2363" s="518"/>
      <c r="I2363" s="518"/>
      <c r="J2363" s="518"/>
      <c r="K2363" s="518"/>
      <c r="L2363" s="518"/>
      <c r="M2363" s="518"/>
      <c r="N2363" s="518"/>
    </row>
    <row r="2364" spans="1:14" x14ac:dyDescent="0.35">
      <c r="A2364" t="s">
        <v>139</v>
      </c>
      <c r="B2364" t="s">
        <v>649</v>
      </c>
      <c r="C2364" t="s">
        <v>650</v>
      </c>
      <c r="D2364" t="s">
        <v>176</v>
      </c>
      <c r="E2364" t="s">
        <v>292</v>
      </c>
    </row>
    <row r="2365" spans="1:14" x14ac:dyDescent="0.35">
      <c r="A2365" t="s">
        <v>139</v>
      </c>
      <c r="B2365" t="s">
        <v>651</v>
      </c>
      <c r="C2365" t="s">
        <v>652</v>
      </c>
      <c r="D2365" t="s">
        <v>176</v>
      </c>
      <c r="E2365" t="s">
        <v>292</v>
      </c>
      <c r="F2365" s="519"/>
      <c r="G2365" s="519"/>
      <c r="H2365" s="519"/>
      <c r="I2365" s="519"/>
      <c r="J2365" s="519"/>
      <c r="K2365" s="519"/>
      <c r="L2365" s="519"/>
      <c r="M2365" s="519"/>
      <c r="N2365" s="519"/>
    </row>
    <row r="2366" spans="1:14" x14ac:dyDescent="0.35">
      <c r="A2366" t="s">
        <v>139</v>
      </c>
      <c r="B2366" t="s">
        <v>653</v>
      </c>
      <c r="C2366" t="s">
        <v>654</v>
      </c>
      <c r="D2366" t="s">
        <v>176</v>
      </c>
      <c r="E2366" t="s">
        <v>292</v>
      </c>
      <c r="F2366" s="519"/>
      <c r="G2366" s="519"/>
      <c r="H2366" s="519"/>
      <c r="I2366" s="519"/>
      <c r="J2366" s="519"/>
      <c r="K2366" s="519"/>
      <c r="L2366" s="519"/>
      <c r="M2366" s="519"/>
      <c r="N2366" s="519"/>
    </row>
    <row r="2367" spans="1:14" x14ac:dyDescent="0.35">
      <c r="A2367" t="s">
        <v>139</v>
      </c>
      <c r="B2367" t="s">
        <v>655</v>
      </c>
      <c r="C2367" t="s">
        <v>656</v>
      </c>
      <c r="D2367" t="s">
        <v>189</v>
      </c>
      <c r="E2367" t="s">
        <v>292</v>
      </c>
      <c r="F2367" s="517"/>
      <c r="G2367" s="517"/>
      <c r="H2367" s="517"/>
      <c r="I2367" s="517"/>
      <c r="J2367" s="517"/>
      <c r="K2367" s="517"/>
      <c r="L2367" s="517"/>
      <c r="M2367" s="517"/>
      <c r="N2367" s="517"/>
    </row>
    <row r="2368" spans="1:14" x14ac:dyDescent="0.35">
      <c r="A2368" t="s">
        <v>139</v>
      </c>
      <c r="B2368" t="s">
        <v>657</v>
      </c>
      <c r="C2368" t="s">
        <v>658</v>
      </c>
      <c r="D2368" t="s">
        <v>170</v>
      </c>
      <c r="E2368" t="s">
        <v>292</v>
      </c>
    </row>
    <row r="2369" spans="1:15" x14ac:dyDescent="0.35">
      <c r="A2369" t="s">
        <v>139</v>
      </c>
      <c r="B2369" t="s">
        <v>659</v>
      </c>
      <c r="C2369" t="s">
        <v>660</v>
      </c>
      <c r="D2369" t="s">
        <v>170</v>
      </c>
      <c r="E2369" t="s">
        <v>292</v>
      </c>
      <c r="F2369" s="519"/>
      <c r="G2369" s="519"/>
      <c r="H2369" s="519"/>
      <c r="I2369" s="519"/>
      <c r="J2369" s="519"/>
      <c r="K2369" s="519"/>
      <c r="L2369" s="519"/>
      <c r="M2369" s="519"/>
      <c r="N2369" s="519"/>
    </row>
    <row r="2370" spans="1:15" x14ac:dyDescent="0.35">
      <c r="A2370" t="s">
        <v>141</v>
      </c>
      <c r="B2370" t="s">
        <v>290</v>
      </c>
      <c r="C2370" t="s">
        <v>291</v>
      </c>
      <c r="D2370" t="s">
        <v>170</v>
      </c>
      <c r="E2370" t="s">
        <v>292</v>
      </c>
      <c r="F2370" s="519"/>
      <c r="G2370" s="519"/>
      <c r="H2370" s="519"/>
      <c r="I2370" s="519"/>
      <c r="J2370" s="519"/>
      <c r="K2370" s="519"/>
      <c r="L2370" s="519"/>
      <c r="M2370" s="519"/>
      <c r="N2370" s="519"/>
    </row>
    <row r="2371" spans="1:15" x14ac:dyDescent="0.35">
      <c r="A2371" t="s">
        <v>141</v>
      </c>
      <c r="B2371" t="s">
        <v>293</v>
      </c>
      <c r="C2371" t="s">
        <v>294</v>
      </c>
      <c r="D2371" t="s">
        <v>172</v>
      </c>
      <c r="E2371" t="s">
        <v>292</v>
      </c>
      <c r="F2371" s="517"/>
      <c r="G2371" s="517"/>
      <c r="H2371" s="517"/>
      <c r="I2371" s="517"/>
      <c r="J2371" s="517"/>
      <c r="K2371" s="517"/>
      <c r="L2371" s="517"/>
      <c r="M2371" s="517"/>
      <c r="N2371" s="517"/>
      <c r="O2371" s="425"/>
    </row>
    <row r="2372" spans="1:15" x14ac:dyDescent="0.35">
      <c r="A2372" t="s">
        <v>141</v>
      </c>
      <c r="B2372" t="s">
        <v>295</v>
      </c>
      <c r="C2372" t="s">
        <v>296</v>
      </c>
      <c r="D2372" t="s">
        <v>188</v>
      </c>
      <c r="E2372" t="s">
        <v>292</v>
      </c>
    </row>
    <row r="2373" spans="1:15" x14ac:dyDescent="0.35">
      <c r="A2373" t="s">
        <v>141</v>
      </c>
      <c r="B2373" t="s">
        <v>297</v>
      </c>
      <c r="C2373" t="s">
        <v>298</v>
      </c>
      <c r="D2373" t="s">
        <v>205</v>
      </c>
      <c r="E2373" t="s">
        <v>292</v>
      </c>
      <c r="F2373" s="519"/>
      <c r="G2373" s="519"/>
      <c r="H2373" s="519"/>
      <c r="I2373" s="519"/>
      <c r="J2373" s="519"/>
      <c r="K2373" s="519"/>
      <c r="L2373" s="519"/>
      <c r="M2373" s="519"/>
      <c r="N2373" s="519"/>
      <c r="O2373" s="425"/>
    </row>
    <row r="2374" spans="1:15" x14ac:dyDescent="0.35">
      <c r="A2374" t="s">
        <v>141</v>
      </c>
      <c r="B2374" t="s">
        <v>300</v>
      </c>
      <c r="C2374" t="s">
        <v>301</v>
      </c>
      <c r="D2374" t="s">
        <v>170</v>
      </c>
      <c r="E2374" t="s">
        <v>292</v>
      </c>
      <c r="F2374" s="519"/>
      <c r="G2374" s="519"/>
      <c r="H2374" s="519"/>
      <c r="I2374" s="519"/>
      <c r="J2374" s="519"/>
      <c r="K2374" s="519"/>
      <c r="L2374" s="519"/>
      <c r="M2374" s="519"/>
      <c r="N2374" s="519"/>
    </row>
    <row r="2375" spans="1:15" x14ac:dyDescent="0.35">
      <c r="A2375" t="s">
        <v>141</v>
      </c>
      <c r="B2375" t="s">
        <v>302</v>
      </c>
      <c r="C2375" t="s">
        <v>303</v>
      </c>
      <c r="D2375" t="s">
        <v>170</v>
      </c>
      <c r="E2375" t="s">
        <v>292</v>
      </c>
      <c r="F2375" s="517"/>
      <c r="G2375" s="517"/>
      <c r="H2375" s="517"/>
      <c r="I2375" s="517"/>
      <c r="J2375" s="517"/>
      <c r="K2375" s="517"/>
      <c r="L2375" s="517"/>
      <c r="M2375" s="517"/>
      <c r="N2375" s="517"/>
      <c r="O2375" s="425"/>
    </row>
    <row r="2376" spans="1:15" x14ac:dyDescent="0.35">
      <c r="A2376" t="s">
        <v>141</v>
      </c>
      <c r="B2376" t="s">
        <v>304</v>
      </c>
      <c r="C2376" t="s">
        <v>305</v>
      </c>
      <c r="D2376" t="s">
        <v>186</v>
      </c>
      <c r="E2376" t="s">
        <v>292</v>
      </c>
    </row>
    <row r="2377" spans="1:15" x14ac:dyDescent="0.35">
      <c r="A2377" t="s">
        <v>141</v>
      </c>
      <c r="B2377" t="s">
        <v>306</v>
      </c>
      <c r="C2377" t="s">
        <v>307</v>
      </c>
      <c r="D2377" t="s">
        <v>205</v>
      </c>
      <c r="E2377" t="s">
        <v>292</v>
      </c>
      <c r="F2377" s="519"/>
      <c r="G2377" s="519"/>
      <c r="H2377" s="519"/>
      <c r="I2377" s="519"/>
      <c r="J2377" s="519"/>
      <c r="K2377" s="519"/>
      <c r="L2377" s="519"/>
      <c r="M2377" s="519"/>
      <c r="N2377" s="519"/>
      <c r="O2377" s="425"/>
    </row>
    <row r="2378" spans="1:15" x14ac:dyDescent="0.35">
      <c r="A2378" t="s">
        <v>141</v>
      </c>
      <c r="B2378" t="s">
        <v>309</v>
      </c>
      <c r="C2378" t="s">
        <v>310</v>
      </c>
      <c r="D2378" t="s">
        <v>170</v>
      </c>
      <c r="E2378" t="s">
        <v>292</v>
      </c>
      <c r="F2378" s="519"/>
      <c r="G2378" s="519"/>
      <c r="H2378" s="519"/>
      <c r="I2378" s="519"/>
      <c r="J2378" s="519"/>
      <c r="K2378" s="519"/>
      <c r="L2378" s="519"/>
      <c r="M2378" s="519"/>
      <c r="N2378" s="519"/>
    </row>
    <row r="2379" spans="1:15" x14ac:dyDescent="0.35">
      <c r="A2379" t="s">
        <v>141</v>
      </c>
      <c r="B2379" t="s">
        <v>311</v>
      </c>
      <c r="C2379" t="s">
        <v>312</v>
      </c>
      <c r="D2379" t="s">
        <v>170</v>
      </c>
      <c r="E2379" t="s">
        <v>292</v>
      </c>
      <c r="F2379" s="518"/>
      <c r="G2379" s="518"/>
      <c r="H2379" s="518"/>
      <c r="I2379" s="518"/>
      <c r="J2379" s="518"/>
      <c r="K2379" s="518"/>
      <c r="L2379" s="518"/>
      <c r="M2379" s="518"/>
      <c r="N2379" s="518"/>
    </row>
    <row r="2380" spans="1:15" x14ac:dyDescent="0.35">
      <c r="A2380" t="s">
        <v>141</v>
      </c>
      <c r="B2380" t="s">
        <v>313</v>
      </c>
      <c r="C2380" t="s">
        <v>314</v>
      </c>
      <c r="D2380" t="s">
        <v>189</v>
      </c>
      <c r="E2380" t="s">
        <v>292</v>
      </c>
    </row>
    <row r="2381" spans="1:15" x14ac:dyDescent="0.35">
      <c r="A2381" t="s">
        <v>141</v>
      </c>
      <c r="B2381" t="s">
        <v>315</v>
      </c>
      <c r="C2381" t="s">
        <v>316</v>
      </c>
      <c r="D2381" t="s">
        <v>205</v>
      </c>
      <c r="E2381" t="s">
        <v>292</v>
      </c>
      <c r="F2381" s="519"/>
      <c r="G2381" s="519"/>
      <c r="H2381" s="519"/>
      <c r="I2381" s="519"/>
      <c r="J2381" s="519"/>
      <c r="K2381" s="519"/>
      <c r="L2381" s="519"/>
      <c r="M2381" s="519"/>
      <c r="N2381" s="519"/>
    </row>
    <row r="2382" spans="1:15" x14ac:dyDescent="0.35">
      <c r="A2382" t="s">
        <v>141</v>
      </c>
      <c r="B2382" t="s">
        <v>317</v>
      </c>
      <c r="C2382" t="s">
        <v>318</v>
      </c>
      <c r="D2382" t="s">
        <v>170</v>
      </c>
      <c r="E2382" t="s">
        <v>292</v>
      </c>
      <c r="F2382" s="519"/>
      <c r="G2382" s="519"/>
      <c r="H2382" s="519"/>
      <c r="I2382" s="519"/>
      <c r="J2382" s="519"/>
      <c r="K2382" s="519"/>
      <c r="L2382" s="519"/>
      <c r="M2382" s="519"/>
      <c r="N2382" s="519"/>
    </row>
    <row r="2383" spans="1:15" x14ac:dyDescent="0.35">
      <c r="A2383" t="s">
        <v>141</v>
      </c>
      <c r="B2383" t="s">
        <v>319</v>
      </c>
      <c r="C2383" t="s">
        <v>320</v>
      </c>
      <c r="D2383" t="s">
        <v>170</v>
      </c>
      <c r="E2383" t="s">
        <v>292</v>
      </c>
      <c r="F2383" s="517"/>
      <c r="G2383" s="517"/>
      <c r="H2383" s="517"/>
      <c r="I2383" s="517"/>
      <c r="J2383" s="517"/>
      <c r="K2383" s="517"/>
      <c r="L2383" s="517"/>
      <c r="M2383" s="517"/>
      <c r="N2383" s="517"/>
    </row>
    <row r="2384" spans="1:15" x14ac:dyDescent="0.35">
      <c r="A2384" t="s">
        <v>141</v>
      </c>
      <c r="B2384" t="s">
        <v>321</v>
      </c>
      <c r="C2384" t="s">
        <v>322</v>
      </c>
      <c r="D2384" t="s">
        <v>189</v>
      </c>
      <c r="E2384" t="s">
        <v>292</v>
      </c>
      <c r="F2384" s="517"/>
      <c r="G2384" s="517"/>
      <c r="H2384" s="517"/>
      <c r="I2384" s="517"/>
      <c r="J2384" s="517"/>
      <c r="K2384" s="517"/>
      <c r="L2384" s="517"/>
      <c r="M2384" s="517"/>
      <c r="N2384" s="517"/>
      <c r="O2384" s="425"/>
    </row>
    <row r="2385" spans="1:16" x14ac:dyDescent="0.35">
      <c r="A2385" t="s">
        <v>141</v>
      </c>
      <c r="B2385" t="s">
        <v>323</v>
      </c>
      <c r="C2385" t="s">
        <v>324</v>
      </c>
      <c r="D2385" t="s">
        <v>205</v>
      </c>
      <c r="E2385" t="s">
        <v>292</v>
      </c>
      <c r="F2385" s="518"/>
      <c r="G2385" s="518"/>
      <c r="H2385" s="518"/>
      <c r="I2385" s="518"/>
      <c r="J2385" s="518"/>
      <c r="K2385" s="518"/>
      <c r="L2385" s="518"/>
      <c r="M2385" s="518"/>
      <c r="N2385" s="518"/>
    </row>
    <row r="2386" spans="1:16" x14ac:dyDescent="0.35">
      <c r="A2386" t="s">
        <v>141</v>
      </c>
      <c r="B2386" t="s">
        <v>325</v>
      </c>
      <c r="C2386" t="s">
        <v>326</v>
      </c>
      <c r="D2386" t="s">
        <v>170</v>
      </c>
      <c r="E2386" t="s">
        <v>292</v>
      </c>
    </row>
    <row r="2387" spans="1:16" x14ac:dyDescent="0.35">
      <c r="A2387" t="s">
        <v>141</v>
      </c>
      <c r="B2387" t="s">
        <v>327</v>
      </c>
      <c r="C2387" t="s">
        <v>328</v>
      </c>
      <c r="D2387" t="s">
        <v>170</v>
      </c>
      <c r="E2387" t="s">
        <v>292</v>
      </c>
      <c r="F2387" s="519"/>
      <c r="G2387" s="519"/>
      <c r="H2387" s="519"/>
      <c r="I2387" s="519"/>
      <c r="J2387" s="519"/>
      <c r="K2387" s="519"/>
      <c r="L2387" s="519"/>
      <c r="M2387" s="519"/>
      <c r="N2387" s="519"/>
    </row>
    <row r="2388" spans="1:16" x14ac:dyDescent="0.35">
      <c r="A2388" t="s">
        <v>141</v>
      </c>
      <c r="B2388" t="s">
        <v>329</v>
      </c>
      <c r="C2388" t="s">
        <v>330</v>
      </c>
      <c r="D2388" t="s">
        <v>188</v>
      </c>
      <c r="E2388" t="s">
        <v>292</v>
      </c>
      <c r="F2388" s="519"/>
      <c r="G2388" s="519"/>
      <c r="H2388" s="519"/>
      <c r="I2388" s="517">
        <v>158.8775110813352</v>
      </c>
      <c r="J2388" s="517"/>
      <c r="K2388" s="517"/>
      <c r="L2388" s="517"/>
      <c r="M2388" s="517"/>
      <c r="N2388" s="517"/>
      <c r="O2388" s="678" t="s">
        <v>696</v>
      </c>
      <c r="P2388" t="s">
        <v>670</v>
      </c>
    </row>
    <row r="2389" spans="1:16" x14ac:dyDescent="0.35">
      <c r="A2389" t="s">
        <v>141</v>
      </c>
      <c r="B2389" t="s">
        <v>331</v>
      </c>
      <c r="C2389" t="s">
        <v>332</v>
      </c>
      <c r="D2389" t="s">
        <v>205</v>
      </c>
      <c r="E2389" t="s">
        <v>292</v>
      </c>
      <c r="F2389" s="518"/>
      <c r="G2389" s="518"/>
      <c r="H2389" s="518"/>
    </row>
    <row r="2390" spans="1:16" x14ac:dyDescent="0.35">
      <c r="A2390" t="s">
        <v>141</v>
      </c>
      <c r="B2390" t="s">
        <v>333</v>
      </c>
      <c r="C2390" t="s">
        <v>334</v>
      </c>
      <c r="D2390" t="s">
        <v>170</v>
      </c>
      <c r="E2390" t="s">
        <v>292</v>
      </c>
      <c r="I2390" s="519">
        <v>-0.92660000000000198</v>
      </c>
      <c r="J2390" s="519"/>
      <c r="K2390" s="519"/>
      <c r="L2390" s="519"/>
      <c r="M2390" s="519"/>
      <c r="N2390" s="519"/>
      <c r="O2390" s="678" t="s">
        <v>696</v>
      </c>
      <c r="P2390" t="s">
        <v>670</v>
      </c>
    </row>
    <row r="2391" spans="1:16" x14ac:dyDescent="0.35">
      <c r="A2391" t="s">
        <v>141</v>
      </c>
      <c r="B2391" t="s">
        <v>335</v>
      </c>
      <c r="C2391" t="s">
        <v>336</v>
      </c>
      <c r="D2391" t="s">
        <v>170</v>
      </c>
      <c r="E2391" t="s">
        <v>292</v>
      </c>
      <c r="F2391" s="519"/>
      <c r="G2391" s="519"/>
      <c r="H2391" s="519"/>
      <c r="I2391" s="519"/>
      <c r="J2391" s="519"/>
      <c r="K2391" s="519"/>
      <c r="L2391" s="519"/>
      <c r="M2391" s="519"/>
      <c r="N2391" s="519"/>
    </row>
    <row r="2392" spans="1:16" x14ac:dyDescent="0.35">
      <c r="A2392" t="s">
        <v>141</v>
      </c>
      <c r="B2392" t="s">
        <v>337</v>
      </c>
      <c r="C2392" t="s">
        <v>338</v>
      </c>
      <c r="D2392" t="s">
        <v>189</v>
      </c>
      <c r="E2392" t="s">
        <v>292</v>
      </c>
      <c r="F2392" s="519"/>
      <c r="G2392" s="519"/>
      <c r="H2392" s="519"/>
      <c r="I2392" s="519"/>
      <c r="J2392" s="519"/>
      <c r="K2392" s="519"/>
      <c r="L2392" s="519"/>
      <c r="M2392" s="519"/>
      <c r="N2392" s="519"/>
    </row>
    <row r="2393" spans="1:16" x14ac:dyDescent="0.35">
      <c r="A2393" t="s">
        <v>141</v>
      </c>
      <c r="B2393" t="s">
        <v>339</v>
      </c>
      <c r="C2393" t="s">
        <v>340</v>
      </c>
      <c r="D2393" t="s">
        <v>205</v>
      </c>
      <c r="E2393" t="s">
        <v>292</v>
      </c>
      <c r="F2393" s="518"/>
      <c r="G2393" s="518"/>
      <c r="H2393" s="518"/>
      <c r="I2393" s="518"/>
      <c r="J2393" s="518"/>
      <c r="K2393" s="518"/>
      <c r="L2393" s="518"/>
      <c r="M2393" s="518"/>
      <c r="N2393" s="518"/>
    </row>
    <row r="2394" spans="1:16" x14ac:dyDescent="0.35">
      <c r="A2394" t="s">
        <v>141</v>
      </c>
      <c r="B2394" t="s">
        <v>341</v>
      </c>
      <c r="C2394" t="s">
        <v>342</v>
      </c>
      <c r="D2394" t="s">
        <v>170</v>
      </c>
      <c r="E2394" t="s">
        <v>292</v>
      </c>
    </row>
    <row r="2395" spans="1:16" x14ac:dyDescent="0.35">
      <c r="A2395" t="s">
        <v>141</v>
      </c>
      <c r="B2395" t="s">
        <v>343</v>
      </c>
      <c r="C2395" t="s">
        <v>344</v>
      </c>
      <c r="D2395" t="s">
        <v>170</v>
      </c>
      <c r="E2395" t="s">
        <v>292</v>
      </c>
      <c r="F2395" s="519"/>
      <c r="G2395" s="519"/>
      <c r="H2395" s="519"/>
      <c r="I2395" s="519"/>
      <c r="J2395" s="519"/>
      <c r="K2395" s="519"/>
      <c r="L2395" s="519"/>
      <c r="M2395" s="519"/>
      <c r="N2395" s="519"/>
    </row>
    <row r="2396" spans="1:16" x14ac:dyDescent="0.35">
      <c r="A2396" t="s">
        <v>141</v>
      </c>
      <c r="B2396" t="s">
        <v>345</v>
      </c>
      <c r="C2396" t="s">
        <v>346</v>
      </c>
      <c r="D2396" t="s">
        <v>188</v>
      </c>
      <c r="E2396" t="s">
        <v>292</v>
      </c>
      <c r="F2396" s="519"/>
      <c r="G2396" s="519"/>
      <c r="H2396" s="519"/>
      <c r="I2396" s="519"/>
      <c r="J2396" s="519"/>
      <c r="K2396" s="519"/>
      <c r="L2396" s="519"/>
      <c r="M2396" s="519"/>
      <c r="N2396" s="519"/>
    </row>
    <row r="2397" spans="1:16" x14ac:dyDescent="0.35">
      <c r="A2397" t="s">
        <v>141</v>
      </c>
      <c r="B2397" t="s">
        <v>347</v>
      </c>
      <c r="C2397" t="s">
        <v>348</v>
      </c>
      <c r="D2397" t="s">
        <v>188</v>
      </c>
      <c r="E2397" t="s">
        <v>292</v>
      </c>
      <c r="F2397" s="518"/>
      <c r="G2397" s="518"/>
      <c r="H2397" s="518"/>
      <c r="I2397" s="518"/>
      <c r="J2397" s="518"/>
      <c r="K2397" s="518"/>
      <c r="L2397" s="518"/>
      <c r="M2397" s="518"/>
      <c r="N2397" s="518"/>
    </row>
    <row r="2398" spans="1:16" x14ac:dyDescent="0.35">
      <c r="A2398" t="s">
        <v>141</v>
      </c>
      <c r="B2398" t="s">
        <v>349</v>
      </c>
      <c r="C2398" t="s">
        <v>350</v>
      </c>
      <c r="D2398" t="s">
        <v>188</v>
      </c>
      <c r="E2398" t="s">
        <v>292</v>
      </c>
    </row>
    <row r="2399" spans="1:16" x14ac:dyDescent="0.35">
      <c r="A2399" t="s">
        <v>141</v>
      </c>
      <c r="B2399" t="s">
        <v>351</v>
      </c>
      <c r="C2399" t="s">
        <v>352</v>
      </c>
      <c r="D2399" t="s">
        <v>205</v>
      </c>
      <c r="E2399" t="s">
        <v>292</v>
      </c>
      <c r="F2399" s="519"/>
      <c r="G2399" s="519"/>
      <c r="H2399" s="519"/>
      <c r="I2399" s="519"/>
      <c r="J2399" s="519"/>
      <c r="K2399" s="519"/>
      <c r="L2399" s="519"/>
      <c r="M2399" s="519"/>
      <c r="N2399" s="519"/>
    </row>
    <row r="2400" spans="1:16" x14ac:dyDescent="0.35">
      <c r="A2400" t="s">
        <v>141</v>
      </c>
      <c r="B2400" t="s">
        <v>353</v>
      </c>
      <c r="C2400" t="s">
        <v>354</v>
      </c>
      <c r="D2400" t="s">
        <v>170</v>
      </c>
      <c r="E2400" t="s">
        <v>292</v>
      </c>
      <c r="F2400" s="519"/>
      <c r="G2400" s="519"/>
      <c r="H2400" s="519"/>
      <c r="I2400" s="519"/>
      <c r="J2400" s="519"/>
      <c r="K2400" s="519"/>
      <c r="L2400" s="519"/>
      <c r="M2400" s="519"/>
      <c r="N2400" s="519"/>
    </row>
    <row r="2401" spans="1:15" x14ac:dyDescent="0.35">
      <c r="A2401" t="s">
        <v>141</v>
      </c>
      <c r="B2401" t="s">
        <v>355</v>
      </c>
      <c r="C2401" t="s">
        <v>356</v>
      </c>
      <c r="D2401" t="s">
        <v>170</v>
      </c>
      <c r="E2401" t="s">
        <v>292</v>
      </c>
      <c r="F2401" s="517"/>
      <c r="G2401" s="517"/>
      <c r="H2401" s="517"/>
      <c r="I2401" s="517"/>
      <c r="J2401" s="517"/>
      <c r="K2401" s="517"/>
      <c r="L2401" s="517"/>
      <c r="M2401" s="517"/>
      <c r="N2401" s="517"/>
    </row>
    <row r="2402" spans="1:15" x14ac:dyDescent="0.35">
      <c r="A2402" t="s">
        <v>141</v>
      </c>
      <c r="B2402" t="s">
        <v>357</v>
      </c>
      <c r="C2402" t="s">
        <v>358</v>
      </c>
      <c r="D2402" t="s">
        <v>188</v>
      </c>
      <c r="E2402" t="s">
        <v>292</v>
      </c>
      <c r="F2402" s="518"/>
      <c r="G2402" s="518"/>
      <c r="H2402" s="518"/>
      <c r="I2402" s="518"/>
      <c r="J2402" s="518"/>
      <c r="K2402" s="518"/>
      <c r="L2402" s="518"/>
      <c r="M2402" s="518"/>
      <c r="N2402" s="518"/>
    </row>
    <row r="2403" spans="1:15" x14ac:dyDescent="0.35">
      <c r="A2403" t="s">
        <v>141</v>
      </c>
      <c r="B2403" t="s">
        <v>359</v>
      </c>
      <c r="C2403" t="s">
        <v>360</v>
      </c>
      <c r="D2403" t="s">
        <v>205</v>
      </c>
      <c r="E2403" t="s">
        <v>292</v>
      </c>
      <c r="F2403" s="517"/>
      <c r="G2403" s="517"/>
      <c r="H2403" s="517"/>
      <c r="I2403" s="517"/>
      <c r="J2403" s="517"/>
      <c r="K2403" s="517"/>
      <c r="L2403" s="517"/>
      <c r="M2403" s="517"/>
      <c r="N2403" s="517"/>
    </row>
    <row r="2404" spans="1:15" x14ac:dyDescent="0.35">
      <c r="A2404" t="s">
        <v>141</v>
      </c>
      <c r="B2404" t="s">
        <v>361</v>
      </c>
      <c r="C2404" t="s">
        <v>362</v>
      </c>
      <c r="D2404" t="s">
        <v>170</v>
      </c>
      <c r="E2404" t="s">
        <v>292</v>
      </c>
    </row>
    <row r="2405" spans="1:15" x14ac:dyDescent="0.35">
      <c r="A2405" t="s">
        <v>141</v>
      </c>
      <c r="B2405" t="s">
        <v>363</v>
      </c>
      <c r="C2405" t="s">
        <v>364</v>
      </c>
      <c r="D2405" t="s">
        <v>170</v>
      </c>
      <c r="E2405" t="s">
        <v>292</v>
      </c>
      <c r="F2405" s="612"/>
      <c r="G2405" s="612"/>
      <c r="H2405" s="612"/>
      <c r="I2405" s="612"/>
      <c r="J2405" s="612"/>
      <c r="K2405" s="612"/>
      <c r="L2405" s="612"/>
      <c r="M2405" s="612"/>
      <c r="N2405" s="612"/>
    </row>
    <row r="2406" spans="1:15" x14ac:dyDescent="0.35">
      <c r="A2406" t="s">
        <v>141</v>
      </c>
      <c r="B2406" t="s">
        <v>365</v>
      </c>
      <c r="C2406" t="s">
        <v>366</v>
      </c>
      <c r="D2406" t="s">
        <v>188</v>
      </c>
      <c r="E2406" t="s">
        <v>292</v>
      </c>
    </row>
    <row r="2407" spans="1:15" x14ac:dyDescent="0.35">
      <c r="A2407" t="s">
        <v>141</v>
      </c>
      <c r="B2407" t="s">
        <v>367</v>
      </c>
      <c r="C2407" t="s">
        <v>368</v>
      </c>
      <c r="D2407" t="s">
        <v>205</v>
      </c>
      <c r="E2407" t="s">
        <v>292</v>
      </c>
      <c r="F2407" s="517"/>
      <c r="G2407" s="517"/>
      <c r="H2407" s="517"/>
      <c r="I2407" s="517"/>
      <c r="J2407" s="517"/>
      <c r="K2407" s="517"/>
      <c r="L2407" s="517"/>
      <c r="M2407" s="517"/>
      <c r="N2407" s="517"/>
    </row>
    <row r="2408" spans="1:15" x14ac:dyDescent="0.35">
      <c r="A2408" t="s">
        <v>141</v>
      </c>
      <c r="B2408" t="s">
        <v>369</v>
      </c>
      <c r="C2408" t="s">
        <v>370</v>
      </c>
      <c r="D2408" t="s">
        <v>170</v>
      </c>
      <c r="E2408" t="s">
        <v>292</v>
      </c>
    </row>
    <row r="2409" spans="1:15" x14ac:dyDescent="0.35">
      <c r="A2409" t="s">
        <v>141</v>
      </c>
      <c r="B2409" t="s">
        <v>371</v>
      </c>
      <c r="C2409" t="s">
        <v>372</v>
      </c>
      <c r="D2409" t="s">
        <v>170</v>
      </c>
      <c r="E2409" t="s">
        <v>292</v>
      </c>
      <c r="F2409" s="517"/>
      <c r="G2409" s="517"/>
      <c r="H2409" s="517"/>
      <c r="I2409" s="517"/>
      <c r="J2409" s="517"/>
      <c r="K2409" s="517"/>
      <c r="L2409" s="517"/>
      <c r="M2409" s="517"/>
      <c r="N2409" s="517"/>
    </row>
    <row r="2410" spans="1:15" x14ac:dyDescent="0.35">
      <c r="A2410" t="s">
        <v>141</v>
      </c>
      <c r="B2410" t="s">
        <v>373</v>
      </c>
      <c r="C2410" t="s">
        <v>374</v>
      </c>
      <c r="D2410" t="s">
        <v>188</v>
      </c>
      <c r="E2410" t="s">
        <v>292</v>
      </c>
    </row>
    <row r="2411" spans="1:15" x14ac:dyDescent="0.35">
      <c r="A2411" t="s">
        <v>141</v>
      </c>
      <c r="B2411" t="s">
        <v>375</v>
      </c>
      <c r="C2411" t="s">
        <v>376</v>
      </c>
      <c r="D2411" t="s">
        <v>205</v>
      </c>
      <c r="E2411" t="s">
        <v>292</v>
      </c>
      <c r="F2411" s="518"/>
      <c r="G2411" s="518"/>
      <c r="H2411" s="518"/>
      <c r="I2411" s="518"/>
      <c r="J2411" s="518"/>
      <c r="K2411" s="518"/>
      <c r="L2411" s="518"/>
      <c r="M2411" s="518"/>
      <c r="N2411" s="518"/>
    </row>
    <row r="2412" spans="1:15" x14ac:dyDescent="0.35">
      <c r="A2412" t="s">
        <v>141</v>
      </c>
      <c r="B2412" t="s">
        <v>377</v>
      </c>
      <c r="C2412" t="s">
        <v>378</v>
      </c>
      <c r="D2412" t="s">
        <v>170</v>
      </c>
      <c r="E2412" t="s">
        <v>292</v>
      </c>
    </row>
    <row r="2413" spans="1:15" x14ac:dyDescent="0.35">
      <c r="A2413" t="s">
        <v>141</v>
      </c>
      <c r="B2413" t="s">
        <v>379</v>
      </c>
      <c r="C2413" t="s">
        <v>380</v>
      </c>
      <c r="D2413" t="s">
        <v>170</v>
      </c>
      <c r="E2413" t="s">
        <v>292</v>
      </c>
      <c r="F2413" s="517"/>
      <c r="G2413" s="517"/>
      <c r="H2413" s="517"/>
      <c r="I2413" s="517"/>
      <c r="J2413" s="517"/>
      <c r="K2413" s="517"/>
      <c r="L2413" s="517"/>
      <c r="M2413" s="517"/>
      <c r="N2413" s="517"/>
      <c r="O2413" s="425"/>
    </row>
    <row r="2414" spans="1:15" x14ac:dyDescent="0.35">
      <c r="A2414" t="s">
        <v>141</v>
      </c>
      <c r="B2414" t="s">
        <v>381</v>
      </c>
      <c r="C2414" t="s">
        <v>382</v>
      </c>
      <c r="D2414" t="s">
        <v>188</v>
      </c>
      <c r="E2414" t="s">
        <v>292</v>
      </c>
      <c r="F2414" s="518"/>
      <c r="G2414" s="518"/>
      <c r="H2414" s="518"/>
      <c r="I2414" s="518"/>
      <c r="J2414" s="518"/>
      <c r="K2414" s="518"/>
      <c r="L2414" s="518"/>
      <c r="M2414" s="518"/>
      <c r="N2414" s="518"/>
    </row>
    <row r="2415" spans="1:15" x14ac:dyDescent="0.35">
      <c r="A2415" t="s">
        <v>141</v>
      </c>
      <c r="B2415" t="s">
        <v>383</v>
      </c>
      <c r="C2415" t="s">
        <v>384</v>
      </c>
      <c r="D2415" t="s">
        <v>385</v>
      </c>
      <c r="E2415" t="s">
        <v>292</v>
      </c>
      <c r="F2415" s="613"/>
      <c r="G2415" s="613"/>
      <c r="H2415" s="613"/>
      <c r="I2415" s="613"/>
      <c r="J2415" s="613"/>
      <c r="K2415" s="613"/>
      <c r="L2415" s="613"/>
      <c r="M2415" s="613"/>
      <c r="N2415" s="613"/>
    </row>
    <row r="2416" spans="1:15" x14ac:dyDescent="0.35">
      <c r="A2416" t="s">
        <v>141</v>
      </c>
      <c r="B2416" t="s">
        <v>386</v>
      </c>
      <c r="C2416" t="s">
        <v>387</v>
      </c>
      <c r="D2416" t="s">
        <v>189</v>
      </c>
      <c r="E2416" t="s">
        <v>292</v>
      </c>
      <c r="F2416" s="517"/>
      <c r="G2416" s="517"/>
      <c r="H2416" s="517"/>
      <c r="I2416" s="517"/>
      <c r="J2416" s="517"/>
      <c r="K2416" s="517"/>
      <c r="L2416" s="517"/>
      <c r="M2416" s="517"/>
      <c r="N2416" s="517"/>
    </row>
    <row r="2417" spans="1:16" x14ac:dyDescent="0.35">
      <c r="A2417" t="s">
        <v>141</v>
      </c>
      <c r="B2417" t="s">
        <v>388</v>
      </c>
      <c r="C2417" t="s">
        <v>389</v>
      </c>
      <c r="D2417" t="s">
        <v>205</v>
      </c>
      <c r="E2417" t="s">
        <v>292</v>
      </c>
      <c r="F2417" s="613"/>
      <c r="G2417" s="613"/>
      <c r="H2417" s="613"/>
      <c r="I2417" s="613"/>
      <c r="J2417" s="613"/>
      <c r="K2417" s="613"/>
      <c r="L2417" s="613"/>
      <c r="M2417" s="613"/>
      <c r="N2417" s="613"/>
    </row>
    <row r="2418" spans="1:16" x14ac:dyDescent="0.35">
      <c r="A2418" t="s">
        <v>141</v>
      </c>
      <c r="B2418" t="s">
        <v>390</v>
      </c>
      <c r="C2418" t="s">
        <v>391</v>
      </c>
      <c r="D2418" t="s">
        <v>176</v>
      </c>
      <c r="E2418" t="s">
        <v>292</v>
      </c>
      <c r="F2418" s="517"/>
      <c r="G2418" s="517"/>
      <c r="H2418" s="517"/>
      <c r="I2418" s="517"/>
      <c r="J2418" s="517"/>
      <c r="K2418" s="517"/>
      <c r="L2418" s="517"/>
      <c r="M2418" s="517"/>
      <c r="N2418" s="517"/>
    </row>
    <row r="2419" spans="1:16" x14ac:dyDescent="0.35">
      <c r="A2419" t="s">
        <v>141</v>
      </c>
      <c r="B2419" t="s">
        <v>392</v>
      </c>
      <c r="C2419" t="s">
        <v>393</v>
      </c>
      <c r="D2419" t="s">
        <v>205</v>
      </c>
      <c r="E2419" t="s">
        <v>292</v>
      </c>
      <c r="F2419" s="613"/>
      <c r="G2419" s="613"/>
      <c r="H2419" s="613"/>
      <c r="I2419" s="613"/>
      <c r="J2419" s="613"/>
      <c r="K2419" s="613"/>
      <c r="L2419" s="613"/>
      <c r="M2419" s="613"/>
      <c r="N2419" s="613"/>
    </row>
    <row r="2420" spans="1:16" x14ac:dyDescent="0.35">
      <c r="A2420" t="s">
        <v>141</v>
      </c>
      <c r="B2420" t="s">
        <v>394</v>
      </c>
      <c r="C2420" t="s">
        <v>395</v>
      </c>
      <c r="D2420" t="s">
        <v>188</v>
      </c>
      <c r="E2420" t="s">
        <v>292</v>
      </c>
      <c r="F2420" s="519"/>
      <c r="G2420" s="519"/>
      <c r="H2420" s="519"/>
      <c r="I2420" s="519"/>
      <c r="J2420" s="519"/>
      <c r="K2420" s="519"/>
      <c r="L2420" s="519"/>
      <c r="M2420" s="519"/>
      <c r="N2420" s="519"/>
      <c r="O2420" s="425"/>
    </row>
    <row r="2421" spans="1:16" x14ac:dyDescent="0.35">
      <c r="A2421" t="s">
        <v>141</v>
      </c>
      <c r="B2421" t="s">
        <v>396</v>
      </c>
      <c r="C2421" t="s">
        <v>397</v>
      </c>
      <c r="D2421" t="s">
        <v>205</v>
      </c>
      <c r="E2421" t="s">
        <v>292</v>
      </c>
      <c r="F2421" s="517"/>
      <c r="G2421" s="517"/>
      <c r="H2421" s="517"/>
      <c r="I2421" s="517"/>
      <c r="J2421" s="517"/>
      <c r="K2421" s="517"/>
      <c r="L2421" s="517"/>
      <c r="M2421" s="517"/>
      <c r="N2421" s="517"/>
    </row>
    <row r="2422" spans="1:16" x14ac:dyDescent="0.35">
      <c r="A2422" t="s">
        <v>141</v>
      </c>
      <c r="B2422" t="s">
        <v>398</v>
      </c>
      <c r="C2422" t="s">
        <v>399</v>
      </c>
      <c r="D2422" t="s">
        <v>188</v>
      </c>
      <c r="E2422" t="s">
        <v>292</v>
      </c>
      <c r="F2422" s="517"/>
      <c r="G2422" s="517"/>
      <c r="H2422" s="517"/>
      <c r="I2422" s="517"/>
      <c r="J2422" s="517"/>
      <c r="K2422" s="517"/>
      <c r="L2422" s="517"/>
      <c r="M2422" s="517"/>
      <c r="N2422" s="517"/>
      <c r="O2422" s="425"/>
    </row>
    <row r="2423" spans="1:16" x14ac:dyDescent="0.35">
      <c r="A2423" t="s">
        <v>141</v>
      </c>
      <c r="B2423" t="s">
        <v>400</v>
      </c>
      <c r="C2423" t="s">
        <v>401</v>
      </c>
      <c r="D2423" t="s">
        <v>205</v>
      </c>
      <c r="E2423" t="s">
        <v>292</v>
      </c>
      <c r="F2423" s="517"/>
      <c r="G2423" s="517"/>
      <c r="H2423" s="517"/>
      <c r="I2423" s="517"/>
      <c r="J2423" s="517"/>
      <c r="K2423" s="517"/>
      <c r="L2423" s="517"/>
      <c r="M2423" s="517"/>
      <c r="N2423" s="517"/>
    </row>
    <row r="2424" spans="1:16" x14ac:dyDescent="0.35">
      <c r="A2424" t="s">
        <v>141</v>
      </c>
      <c r="B2424" t="s">
        <v>402</v>
      </c>
      <c r="C2424" t="s">
        <v>403</v>
      </c>
      <c r="D2424" t="s">
        <v>189</v>
      </c>
      <c r="E2424" t="s">
        <v>292</v>
      </c>
      <c r="F2424" s="517"/>
      <c r="G2424" s="517"/>
      <c r="H2424" s="517"/>
      <c r="I2424" s="517"/>
      <c r="J2424" s="517"/>
      <c r="K2424" s="517"/>
      <c r="L2424" s="517"/>
      <c r="M2424" s="517"/>
      <c r="N2424" s="517"/>
    </row>
    <row r="2425" spans="1:16" x14ac:dyDescent="0.35">
      <c r="A2425" t="s">
        <v>141</v>
      </c>
      <c r="B2425" t="s">
        <v>404</v>
      </c>
      <c r="C2425" t="s">
        <v>405</v>
      </c>
      <c r="D2425" t="s">
        <v>205</v>
      </c>
      <c r="E2425" t="s">
        <v>292</v>
      </c>
      <c r="F2425" s="517"/>
      <c r="G2425" s="517"/>
      <c r="H2425" s="517"/>
      <c r="I2425" s="517"/>
      <c r="J2425" s="517"/>
      <c r="K2425" s="517"/>
      <c r="L2425" s="517"/>
      <c r="M2425" s="517"/>
      <c r="N2425" s="517"/>
    </row>
    <row r="2426" spans="1:16" x14ac:dyDescent="0.35">
      <c r="A2426" t="s">
        <v>141</v>
      </c>
      <c r="B2426" t="s">
        <v>406</v>
      </c>
      <c r="C2426" t="s">
        <v>407</v>
      </c>
      <c r="D2426" t="s">
        <v>188</v>
      </c>
      <c r="E2426" t="s">
        <v>292</v>
      </c>
      <c r="F2426" s="517"/>
      <c r="G2426" s="517"/>
      <c r="H2426" s="517"/>
      <c r="I2426" s="517"/>
      <c r="J2426" s="517"/>
      <c r="K2426" s="517"/>
      <c r="L2426" s="517"/>
      <c r="M2426" s="517"/>
      <c r="N2426" s="517"/>
    </row>
    <row r="2427" spans="1:16" x14ac:dyDescent="0.35">
      <c r="A2427" t="s">
        <v>141</v>
      </c>
      <c r="B2427" t="s">
        <v>408</v>
      </c>
      <c r="C2427" t="s">
        <v>409</v>
      </c>
      <c r="D2427" t="s">
        <v>182</v>
      </c>
      <c r="E2427" t="s">
        <v>292</v>
      </c>
      <c r="F2427" s="517"/>
      <c r="G2427" s="517"/>
      <c r="H2427" s="517"/>
      <c r="I2427" s="517"/>
      <c r="J2427" s="517"/>
      <c r="K2427" s="517"/>
      <c r="L2427" s="517"/>
      <c r="M2427" s="517"/>
      <c r="N2427" s="517"/>
      <c r="O2427" s="425"/>
    </row>
    <row r="2428" spans="1:16" x14ac:dyDescent="0.35">
      <c r="A2428" t="s">
        <v>141</v>
      </c>
      <c r="B2428" t="s">
        <v>410</v>
      </c>
      <c r="C2428" t="s">
        <v>411</v>
      </c>
      <c r="D2428" t="s">
        <v>188</v>
      </c>
      <c r="E2428" t="s">
        <v>292</v>
      </c>
      <c r="F2428" s="517"/>
      <c r="G2428" s="517"/>
      <c r="H2428" s="517"/>
      <c r="I2428" s="517"/>
      <c r="J2428" s="517"/>
      <c r="K2428" s="517"/>
      <c r="L2428" s="517"/>
      <c r="M2428" s="517"/>
      <c r="N2428" s="517"/>
    </row>
    <row r="2429" spans="1:16" x14ac:dyDescent="0.35">
      <c r="A2429" t="s">
        <v>141</v>
      </c>
      <c r="B2429" t="s">
        <v>412</v>
      </c>
      <c r="C2429" t="s">
        <v>413</v>
      </c>
      <c r="D2429" t="s">
        <v>188</v>
      </c>
      <c r="E2429" t="s">
        <v>292</v>
      </c>
      <c r="F2429" s="613"/>
      <c r="G2429" s="613"/>
      <c r="H2429" s="613"/>
      <c r="I2429" s="613"/>
      <c r="J2429" s="613"/>
      <c r="K2429" s="613"/>
      <c r="L2429" s="613"/>
      <c r="M2429" s="613"/>
      <c r="N2429" s="613"/>
    </row>
    <row r="2430" spans="1:16" x14ac:dyDescent="0.35">
      <c r="A2430" t="s">
        <v>141</v>
      </c>
      <c r="B2430" t="s">
        <v>414</v>
      </c>
      <c r="C2430" t="s">
        <v>415</v>
      </c>
      <c r="D2430" t="s">
        <v>188</v>
      </c>
      <c r="E2430" t="s">
        <v>292</v>
      </c>
      <c r="F2430" s="613"/>
      <c r="G2430" s="613"/>
      <c r="H2430" s="613"/>
      <c r="I2430" s="613">
        <f>F_Inputs!I2430 + 51</f>
        <v>727</v>
      </c>
      <c r="J2430" s="613"/>
      <c r="K2430" s="613"/>
      <c r="L2430" s="613"/>
      <c r="M2430" s="613"/>
      <c r="N2430" s="613"/>
      <c r="O2430" s="678" t="s">
        <v>696</v>
      </c>
      <c r="P2430" t="s">
        <v>671</v>
      </c>
    </row>
    <row r="2431" spans="1:16" x14ac:dyDescent="0.35">
      <c r="A2431" t="s">
        <v>141</v>
      </c>
      <c r="B2431" t="s">
        <v>416</v>
      </c>
      <c r="C2431" t="s">
        <v>417</v>
      </c>
      <c r="D2431" t="s">
        <v>188</v>
      </c>
      <c r="E2431" t="s">
        <v>292</v>
      </c>
      <c r="F2431" s="517"/>
      <c r="G2431" s="517"/>
      <c r="H2431" s="517"/>
      <c r="I2431" s="517">
        <v>43.179046936871288</v>
      </c>
      <c r="J2431" s="517"/>
      <c r="K2431" s="517"/>
      <c r="L2431" s="517"/>
      <c r="M2431" s="517"/>
      <c r="N2431" s="517"/>
      <c r="O2431" s="678" t="s">
        <v>696</v>
      </c>
      <c r="P2431" t="s">
        <v>670</v>
      </c>
    </row>
    <row r="2432" spans="1:16" x14ac:dyDescent="0.35">
      <c r="A2432" t="s">
        <v>141</v>
      </c>
      <c r="B2432" t="s">
        <v>418</v>
      </c>
      <c r="C2432" t="s">
        <v>419</v>
      </c>
      <c r="D2432" t="s">
        <v>188</v>
      </c>
      <c r="E2432" t="s">
        <v>292</v>
      </c>
      <c r="F2432" s="517"/>
      <c r="G2432" s="517"/>
      <c r="H2432" s="517"/>
      <c r="I2432" s="613">
        <f>F_Inputs!I2432 + 51</f>
        <v>2675</v>
      </c>
      <c r="J2432" s="517"/>
      <c r="K2432" s="517"/>
      <c r="L2432" s="517"/>
      <c r="M2432" s="517"/>
      <c r="N2432" s="517"/>
      <c r="O2432" s="678" t="s">
        <v>696</v>
      </c>
      <c r="P2432" t="s">
        <v>670</v>
      </c>
    </row>
    <row r="2433" spans="1:15" x14ac:dyDescent="0.35">
      <c r="A2433" t="s">
        <v>141</v>
      </c>
      <c r="B2433" t="s">
        <v>420</v>
      </c>
      <c r="C2433" t="s">
        <v>421</v>
      </c>
      <c r="D2433">
        <v>0</v>
      </c>
      <c r="E2433" t="s">
        <v>292</v>
      </c>
      <c r="F2433" s="519"/>
      <c r="G2433" s="519"/>
      <c r="H2433" s="519"/>
      <c r="I2433" s="519"/>
      <c r="J2433" s="519"/>
      <c r="K2433" s="519"/>
      <c r="L2433" s="519"/>
      <c r="M2433" s="519"/>
      <c r="N2433" s="519"/>
    </row>
    <row r="2434" spans="1:15" x14ac:dyDescent="0.35">
      <c r="A2434" t="s">
        <v>141</v>
      </c>
      <c r="B2434" t="s">
        <v>422</v>
      </c>
      <c r="C2434" t="s">
        <v>423</v>
      </c>
      <c r="D2434" t="s">
        <v>424</v>
      </c>
      <c r="E2434" t="s">
        <v>292</v>
      </c>
      <c r="F2434" s="613"/>
      <c r="G2434" s="613"/>
      <c r="H2434" s="613"/>
      <c r="I2434" s="613"/>
      <c r="J2434" s="613"/>
      <c r="K2434" s="613"/>
      <c r="L2434" s="613"/>
      <c r="M2434" s="613"/>
      <c r="N2434" s="613"/>
    </row>
    <row r="2435" spans="1:15" x14ac:dyDescent="0.35">
      <c r="A2435" t="s">
        <v>141</v>
      </c>
      <c r="B2435" t="s">
        <v>425</v>
      </c>
      <c r="C2435" t="s">
        <v>426</v>
      </c>
      <c r="D2435" t="s">
        <v>427</v>
      </c>
      <c r="E2435" t="s">
        <v>292</v>
      </c>
      <c r="F2435" s="613"/>
      <c r="G2435" s="613"/>
      <c r="H2435" s="613"/>
      <c r="I2435" s="613"/>
      <c r="J2435" s="613"/>
      <c r="K2435" s="613"/>
      <c r="L2435" s="613"/>
      <c r="M2435" s="613"/>
      <c r="N2435" s="613"/>
    </row>
    <row r="2436" spans="1:15" x14ac:dyDescent="0.35">
      <c r="A2436" t="s">
        <v>141</v>
      </c>
      <c r="B2436" t="s">
        <v>428</v>
      </c>
      <c r="C2436" t="s">
        <v>429</v>
      </c>
      <c r="D2436" t="s">
        <v>424</v>
      </c>
      <c r="E2436" t="s">
        <v>292</v>
      </c>
      <c r="F2436" s="613"/>
      <c r="G2436" s="613"/>
      <c r="H2436" s="613"/>
      <c r="I2436" s="613"/>
      <c r="J2436" s="613"/>
      <c r="K2436" s="613"/>
      <c r="L2436" s="613"/>
      <c r="M2436" s="613"/>
      <c r="N2436" s="613"/>
    </row>
    <row r="2437" spans="1:15" x14ac:dyDescent="0.35">
      <c r="A2437" t="s">
        <v>141</v>
      </c>
      <c r="B2437" t="s">
        <v>430</v>
      </c>
      <c r="C2437" t="s">
        <v>431</v>
      </c>
      <c r="D2437" t="s">
        <v>424</v>
      </c>
      <c r="E2437" t="s">
        <v>292</v>
      </c>
      <c r="F2437" s="613"/>
      <c r="G2437" s="613"/>
      <c r="H2437" s="613"/>
      <c r="I2437" s="613"/>
      <c r="J2437" s="613"/>
      <c r="K2437" s="613"/>
      <c r="L2437" s="613"/>
      <c r="M2437" s="613"/>
      <c r="N2437" s="613"/>
    </row>
    <row r="2438" spans="1:15" x14ac:dyDescent="0.35">
      <c r="A2438" t="s">
        <v>141</v>
      </c>
      <c r="B2438" t="s">
        <v>432</v>
      </c>
      <c r="C2438" t="s">
        <v>433</v>
      </c>
      <c r="D2438" t="s">
        <v>424</v>
      </c>
      <c r="E2438" t="s">
        <v>292</v>
      </c>
      <c r="F2438" s="519"/>
      <c r="G2438" s="519"/>
      <c r="H2438" s="519"/>
      <c r="I2438" s="519"/>
      <c r="J2438" s="519"/>
      <c r="K2438" s="519"/>
      <c r="L2438" s="519"/>
      <c r="M2438" s="519"/>
      <c r="N2438" s="519"/>
    </row>
    <row r="2439" spans="1:15" x14ac:dyDescent="0.35">
      <c r="A2439" t="s">
        <v>141</v>
      </c>
      <c r="B2439" t="s">
        <v>434</v>
      </c>
      <c r="C2439" t="s">
        <v>435</v>
      </c>
      <c r="D2439" t="s">
        <v>427</v>
      </c>
      <c r="E2439" t="s">
        <v>292</v>
      </c>
      <c r="F2439" s="613"/>
      <c r="G2439" s="613"/>
      <c r="H2439" s="613"/>
      <c r="I2439" s="613"/>
      <c r="J2439" s="613"/>
      <c r="K2439" s="613"/>
      <c r="L2439" s="613"/>
      <c r="M2439" s="613"/>
      <c r="N2439" s="613"/>
    </row>
    <row r="2440" spans="1:15" x14ac:dyDescent="0.35">
      <c r="A2440" t="s">
        <v>141</v>
      </c>
      <c r="B2440" t="s">
        <v>436</v>
      </c>
      <c r="C2440" t="s">
        <v>437</v>
      </c>
      <c r="D2440" t="s">
        <v>427</v>
      </c>
      <c r="E2440" t="s">
        <v>292</v>
      </c>
      <c r="F2440" s="613"/>
      <c r="G2440" s="613"/>
      <c r="H2440" s="613"/>
      <c r="I2440" s="613"/>
      <c r="J2440" s="613"/>
      <c r="K2440" s="613"/>
      <c r="L2440" s="613"/>
      <c r="M2440" s="613"/>
      <c r="N2440" s="613"/>
    </row>
    <row r="2441" spans="1:15" x14ac:dyDescent="0.35">
      <c r="A2441" t="s">
        <v>141</v>
      </c>
      <c r="B2441" t="s">
        <v>438</v>
      </c>
      <c r="C2441" t="s">
        <v>439</v>
      </c>
      <c r="D2441">
        <v>0</v>
      </c>
      <c r="E2441" t="s">
        <v>292</v>
      </c>
      <c r="F2441" s="613"/>
      <c r="G2441" s="613"/>
      <c r="H2441" s="613"/>
      <c r="I2441" s="613"/>
      <c r="J2441" s="613"/>
      <c r="K2441" s="613"/>
      <c r="L2441" s="613"/>
      <c r="M2441" s="613"/>
      <c r="N2441" s="613"/>
    </row>
    <row r="2442" spans="1:15" x14ac:dyDescent="0.35">
      <c r="A2442" t="s">
        <v>141</v>
      </c>
      <c r="B2442" t="s">
        <v>440</v>
      </c>
      <c r="C2442" t="s">
        <v>441</v>
      </c>
      <c r="D2442" t="s">
        <v>188</v>
      </c>
      <c r="E2442" t="s">
        <v>292</v>
      </c>
      <c r="F2442" s="519"/>
      <c r="G2442" s="519"/>
      <c r="H2442" s="519"/>
      <c r="I2442" s="519"/>
      <c r="J2442" s="519"/>
      <c r="K2442" s="519"/>
      <c r="L2442" s="519"/>
      <c r="M2442" s="519"/>
      <c r="N2442" s="519"/>
    </row>
    <row r="2443" spans="1:15" x14ac:dyDescent="0.35">
      <c r="A2443" t="s">
        <v>141</v>
      </c>
      <c r="B2443" t="s">
        <v>442</v>
      </c>
      <c r="C2443" t="s">
        <v>443</v>
      </c>
      <c r="D2443" t="s">
        <v>188</v>
      </c>
      <c r="E2443" t="s">
        <v>292</v>
      </c>
      <c r="F2443" s="613"/>
      <c r="G2443" s="613"/>
      <c r="H2443" s="613"/>
      <c r="I2443" s="613"/>
      <c r="J2443" s="613"/>
      <c r="K2443" s="613"/>
      <c r="L2443" s="613"/>
      <c r="M2443" s="613"/>
      <c r="N2443" s="613"/>
    </row>
    <row r="2444" spans="1:15" x14ac:dyDescent="0.35">
      <c r="A2444" t="s">
        <v>141</v>
      </c>
      <c r="B2444" t="s">
        <v>444</v>
      </c>
      <c r="C2444" t="s">
        <v>445</v>
      </c>
      <c r="D2444" t="s">
        <v>424</v>
      </c>
      <c r="E2444" t="s">
        <v>292</v>
      </c>
      <c r="F2444" s="519"/>
      <c r="G2444" s="519"/>
      <c r="H2444" s="519"/>
      <c r="I2444" s="519"/>
      <c r="J2444" s="519"/>
      <c r="K2444" s="519"/>
      <c r="L2444" s="519"/>
      <c r="M2444" s="519"/>
      <c r="N2444" s="519"/>
    </row>
    <row r="2445" spans="1:15" x14ac:dyDescent="0.35">
      <c r="A2445" t="s">
        <v>141</v>
      </c>
      <c r="B2445" t="s">
        <v>446</v>
      </c>
      <c r="C2445" t="s">
        <v>447</v>
      </c>
      <c r="D2445" t="s">
        <v>424</v>
      </c>
      <c r="E2445" t="s">
        <v>292</v>
      </c>
      <c r="F2445" s="613"/>
      <c r="G2445" s="613"/>
      <c r="H2445" s="613"/>
      <c r="I2445" s="613"/>
      <c r="J2445" s="613"/>
      <c r="K2445" s="613"/>
      <c r="L2445" s="613"/>
      <c r="M2445" s="613"/>
      <c r="N2445" s="613"/>
    </row>
    <row r="2446" spans="1:15" x14ac:dyDescent="0.35">
      <c r="A2446" t="s">
        <v>141</v>
      </c>
      <c r="B2446" t="s">
        <v>448</v>
      </c>
      <c r="C2446" t="s">
        <v>449</v>
      </c>
      <c r="D2446">
        <v>0</v>
      </c>
      <c r="E2446" t="s">
        <v>292</v>
      </c>
      <c r="F2446" s="519"/>
      <c r="G2446" s="519"/>
      <c r="H2446" s="519"/>
      <c r="I2446" s="519"/>
      <c r="J2446" s="519"/>
      <c r="K2446" s="519"/>
      <c r="L2446" s="519"/>
      <c r="M2446" s="519"/>
      <c r="N2446" s="517"/>
      <c r="O2446" s="425"/>
    </row>
    <row r="2447" spans="1:15" x14ac:dyDescent="0.35">
      <c r="A2447" t="s">
        <v>141</v>
      </c>
      <c r="B2447" t="s">
        <v>450</v>
      </c>
      <c r="C2447" t="s">
        <v>451</v>
      </c>
      <c r="D2447" t="s">
        <v>188</v>
      </c>
      <c r="E2447" t="s">
        <v>292</v>
      </c>
      <c r="F2447" s="519"/>
      <c r="G2447" s="519"/>
      <c r="H2447" s="519"/>
      <c r="I2447" s="519"/>
      <c r="J2447" s="519"/>
      <c r="K2447" s="519"/>
      <c r="L2447" s="519"/>
      <c r="M2447" s="519"/>
      <c r="N2447" s="517"/>
      <c r="O2447" s="425"/>
    </row>
    <row r="2448" spans="1:15" x14ac:dyDescent="0.35">
      <c r="A2448" t="s">
        <v>141</v>
      </c>
      <c r="B2448" t="s">
        <v>452</v>
      </c>
      <c r="C2448" t="s">
        <v>453</v>
      </c>
      <c r="D2448" t="s">
        <v>188</v>
      </c>
      <c r="E2448" t="s">
        <v>292</v>
      </c>
      <c r="F2448" s="519"/>
      <c r="G2448" s="519"/>
      <c r="H2448" s="519"/>
      <c r="I2448" s="519"/>
      <c r="J2448" s="519"/>
      <c r="K2448" s="519"/>
      <c r="L2448" s="519"/>
      <c r="M2448" s="519"/>
      <c r="N2448" s="519"/>
    </row>
    <row r="2449" spans="1:16" x14ac:dyDescent="0.35">
      <c r="A2449" t="s">
        <v>141</v>
      </c>
      <c r="B2449" t="s">
        <v>454</v>
      </c>
      <c r="C2449" t="s">
        <v>455</v>
      </c>
      <c r="D2449" t="s">
        <v>188</v>
      </c>
      <c r="E2449" t="s">
        <v>292</v>
      </c>
      <c r="F2449" s="519"/>
      <c r="G2449" s="519"/>
      <c r="H2449" s="519"/>
      <c r="I2449" s="519"/>
      <c r="J2449" s="519"/>
      <c r="K2449" s="519"/>
      <c r="L2449" s="519"/>
      <c r="M2449" s="519"/>
      <c r="N2449" s="519"/>
    </row>
    <row r="2450" spans="1:16" x14ac:dyDescent="0.35">
      <c r="A2450" t="s">
        <v>141</v>
      </c>
      <c r="B2450" t="s">
        <v>456</v>
      </c>
      <c r="C2450" t="s">
        <v>457</v>
      </c>
      <c r="D2450" t="s">
        <v>188</v>
      </c>
      <c r="E2450" t="s">
        <v>292</v>
      </c>
      <c r="F2450" s="519"/>
      <c r="G2450" s="519"/>
      <c r="H2450" s="519"/>
      <c r="I2450" s="519"/>
      <c r="J2450" s="519"/>
      <c r="K2450" s="519"/>
      <c r="L2450" s="519"/>
      <c r="M2450" s="519"/>
      <c r="N2450" s="517"/>
      <c r="O2450" s="425"/>
    </row>
    <row r="2451" spans="1:16" x14ac:dyDescent="0.35">
      <c r="A2451" t="s">
        <v>141</v>
      </c>
      <c r="B2451" t="s">
        <v>458</v>
      </c>
      <c r="C2451" t="s">
        <v>459</v>
      </c>
      <c r="D2451" t="s">
        <v>172</v>
      </c>
      <c r="E2451" t="s">
        <v>292</v>
      </c>
      <c r="F2451" s="519"/>
      <c r="G2451" s="519"/>
      <c r="H2451" s="519"/>
      <c r="I2451" s="519"/>
      <c r="J2451" s="519"/>
      <c r="K2451" s="519"/>
      <c r="L2451" s="519"/>
      <c r="M2451" s="519"/>
      <c r="N2451" s="519"/>
    </row>
    <row r="2452" spans="1:16" x14ac:dyDescent="0.35">
      <c r="A2452" t="s">
        <v>141</v>
      </c>
      <c r="B2452" t="s">
        <v>460</v>
      </c>
      <c r="C2452" t="s">
        <v>461</v>
      </c>
      <c r="D2452" t="s">
        <v>188</v>
      </c>
      <c r="E2452" t="s">
        <v>292</v>
      </c>
      <c r="F2452" s="519"/>
      <c r="G2452" s="519"/>
      <c r="H2452" s="519"/>
      <c r="I2452" s="519"/>
      <c r="J2452" s="519"/>
      <c r="K2452" s="519"/>
      <c r="L2452" s="519"/>
      <c r="M2452" s="519"/>
      <c r="N2452" s="519"/>
    </row>
    <row r="2453" spans="1:16" x14ac:dyDescent="0.35">
      <c r="A2453" t="s">
        <v>141</v>
      </c>
      <c r="B2453" t="s">
        <v>462</v>
      </c>
      <c r="C2453" t="s">
        <v>463</v>
      </c>
      <c r="D2453" t="s">
        <v>188</v>
      </c>
      <c r="E2453" t="s">
        <v>292</v>
      </c>
      <c r="F2453" s="519"/>
      <c r="G2453" s="519"/>
      <c r="H2453" s="519"/>
      <c r="I2453" s="519"/>
      <c r="J2453" s="519"/>
      <c r="K2453" s="519"/>
      <c r="L2453" s="519"/>
      <c r="M2453" s="519"/>
      <c r="N2453" s="517"/>
      <c r="O2453" s="425"/>
    </row>
    <row r="2454" spans="1:16" x14ac:dyDescent="0.35">
      <c r="A2454" t="s">
        <v>141</v>
      </c>
      <c r="B2454" t="s">
        <v>464</v>
      </c>
      <c r="C2454" t="s">
        <v>465</v>
      </c>
      <c r="D2454" t="s">
        <v>188</v>
      </c>
      <c r="E2454" t="s">
        <v>292</v>
      </c>
      <c r="F2454" s="519"/>
      <c r="G2454" s="519"/>
      <c r="H2454" s="519"/>
      <c r="I2454" s="519"/>
      <c r="J2454" s="519"/>
      <c r="K2454" s="519"/>
      <c r="L2454" s="519"/>
      <c r="M2454" s="519"/>
      <c r="N2454" s="517"/>
      <c r="O2454" s="425"/>
    </row>
    <row r="2455" spans="1:16" x14ac:dyDescent="0.35">
      <c r="A2455" t="s">
        <v>141</v>
      </c>
      <c r="B2455" t="s">
        <v>466</v>
      </c>
      <c r="C2455" t="s">
        <v>467</v>
      </c>
      <c r="D2455" t="s">
        <v>182</v>
      </c>
      <c r="E2455" t="s">
        <v>292</v>
      </c>
      <c r="F2455" s="519"/>
      <c r="G2455" s="519"/>
      <c r="H2455" s="519"/>
      <c r="I2455" s="519"/>
      <c r="J2455" s="519"/>
      <c r="K2455" s="519"/>
      <c r="L2455" s="519"/>
      <c r="M2455" s="519"/>
      <c r="N2455" s="519"/>
    </row>
    <row r="2456" spans="1:16" x14ac:dyDescent="0.35">
      <c r="A2456" t="s">
        <v>141</v>
      </c>
      <c r="B2456" t="s">
        <v>468</v>
      </c>
      <c r="C2456" t="s">
        <v>469</v>
      </c>
      <c r="D2456" t="s">
        <v>188</v>
      </c>
      <c r="E2456" t="s">
        <v>292</v>
      </c>
      <c r="F2456" s="519"/>
      <c r="G2456" s="519"/>
      <c r="H2456" s="519"/>
      <c r="I2456" s="519"/>
      <c r="J2456" s="519"/>
      <c r="K2456" s="519"/>
      <c r="L2456" s="519"/>
      <c r="M2456" s="519"/>
      <c r="N2456" s="519"/>
    </row>
    <row r="2457" spans="1:16" x14ac:dyDescent="0.35">
      <c r="A2457" t="s">
        <v>141</v>
      </c>
      <c r="B2457" t="s">
        <v>470</v>
      </c>
      <c r="C2457" t="s">
        <v>471</v>
      </c>
      <c r="D2457" t="s">
        <v>182</v>
      </c>
      <c r="E2457" t="s">
        <v>292</v>
      </c>
      <c r="F2457" s="519"/>
      <c r="G2457" s="519"/>
      <c r="H2457" s="519"/>
      <c r="I2457" s="519"/>
      <c r="J2457" s="519"/>
      <c r="K2457" s="519"/>
      <c r="L2457" s="519"/>
      <c r="M2457" s="519"/>
      <c r="N2457" s="519"/>
    </row>
    <row r="2458" spans="1:16" x14ac:dyDescent="0.35">
      <c r="A2458" t="s">
        <v>141</v>
      </c>
      <c r="B2458" t="s">
        <v>472</v>
      </c>
      <c r="C2458" t="s">
        <v>473</v>
      </c>
      <c r="D2458" t="s">
        <v>188</v>
      </c>
      <c r="E2458" t="s">
        <v>292</v>
      </c>
      <c r="F2458" s="519"/>
      <c r="G2458" s="519"/>
      <c r="H2458" s="519"/>
      <c r="I2458" s="519"/>
      <c r="J2458" s="519"/>
      <c r="K2458" s="519"/>
      <c r="L2458" s="519"/>
      <c r="M2458" s="519"/>
      <c r="N2458" s="519"/>
    </row>
    <row r="2459" spans="1:16" x14ac:dyDescent="0.35">
      <c r="A2459" t="s">
        <v>141</v>
      </c>
      <c r="B2459" t="s">
        <v>474</v>
      </c>
      <c r="C2459" t="s">
        <v>475</v>
      </c>
      <c r="D2459" t="s">
        <v>170</v>
      </c>
      <c r="E2459" t="s">
        <v>292</v>
      </c>
      <c r="F2459" s="519"/>
      <c r="G2459" s="519"/>
      <c r="H2459" s="519"/>
      <c r="I2459" s="519">
        <v>2.8575999999999997E-2</v>
      </c>
      <c r="J2459" s="519"/>
      <c r="K2459" s="519"/>
      <c r="L2459" s="519"/>
      <c r="M2459" s="519"/>
      <c r="N2459" s="517"/>
      <c r="O2459" s="678" t="s">
        <v>696</v>
      </c>
      <c r="P2459" t="s">
        <v>670</v>
      </c>
    </row>
    <row r="2460" spans="1:16" x14ac:dyDescent="0.35">
      <c r="A2460" t="s">
        <v>141</v>
      </c>
      <c r="B2460" t="s">
        <v>476</v>
      </c>
      <c r="C2460" t="s">
        <v>477</v>
      </c>
      <c r="D2460" t="s">
        <v>170</v>
      </c>
      <c r="E2460" t="s">
        <v>292</v>
      </c>
      <c r="F2460" s="519"/>
      <c r="G2460" s="519"/>
      <c r="H2460" s="519"/>
      <c r="I2460" s="519">
        <v>-2.7674865775242052</v>
      </c>
      <c r="J2460" s="519"/>
      <c r="K2460" s="519"/>
      <c r="L2460" s="519"/>
      <c r="M2460" s="519"/>
      <c r="N2460" s="517"/>
      <c r="O2460" s="678" t="s">
        <v>696</v>
      </c>
      <c r="P2460" t="s">
        <v>670</v>
      </c>
    </row>
    <row r="2461" spans="1:16" x14ac:dyDescent="0.35">
      <c r="A2461" t="s">
        <v>141</v>
      </c>
      <c r="B2461" t="s">
        <v>478</v>
      </c>
      <c r="C2461" t="s">
        <v>479</v>
      </c>
      <c r="D2461" t="s">
        <v>170</v>
      </c>
      <c r="E2461" t="s">
        <v>292</v>
      </c>
      <c r="F2461" s="519"/>
      <c r="G2461" s="519"/>
      <c r="H2461" s="519"/>
      <c r="I2461" s="519"/>
      <c r="J2461" s="519"/>
      <c r="K2461" s="519"/>
      <c r="L2461" s="519"/>
      <c r="M2461" s="519"/>
      <c r="N2461" s="519"/>
    </row>
    <row r="2462" spans="1:16" x14ac:dyDescent="0.35">
      <c r="A2462" t="s">
        <v>141</v>
      </c>
      <c r="B2462" t="s">
        <v>480</v>
      </c>
      <c r="C2462" t="s">
        <v>481</v>
      </c>
      <c r="D2462" t="s">
        <v>170</v>
      </c>
      <c r="E2462" t="s">
        <v>292</v>
      </c>
      <c r="F2462" s="519"/>
      <c r="G2462" s="519"/>
      <c r="H2462" s="519"/>
      <c r="I2462" s="519"/>
      <c r="J2462" s="519"/>
      <c r="K2462" s="519"/>
      <c r="L2462" s="519"/>
      <c r="M2462" s="519"/>
      <c r="N2462" s="519"/>
    </row>
    <row r="2463" spans="1:16" x14ac:dyDescent="0.35">
      <c r="A2463" t="s">
        <v>141</v>
      </c>
      <c r="B2463" t="s">
        <v>482</v>
      </c>
      <c r="C2463" t="s">
        <v>483</v>
      </c>
      <c r="D2463" t="s">
        <v>170</v>
      </c>
      <c r="E2463" t="s">
        <v>292</v>
      </c>
      <c r="F2463" s="519"/>
      <c r="G2463" s="519"/>
      <c r="H2463" s="519"/>
      <c r="I2463" s="519"/>
      <c r="J2463" s="519"/>
      <c r="K2463" s="519"/>
      <c r="L2463" s="519"/>
      <c r="M2463" s="519"/>
      <c r="N2463" s="517"/>
    </row>
    <row r="2464" spans="1:16" x14ac:dyDescent="0.35">
      <c r="A2464" t="s">
        <v>141</v>
      </c>
      <c r="B2464" t="s">
        <v>484</v>
      </c>
      <c r="C2464" t="s">
        <v>485</v>
      </c>
      <c r="D2464" t="s">
        <v>170</v>
      </c>
      <c r="E2464" t="s">
        <v>292</v>
      </c>
      <c r="F2464" s="519"/>
      <c r="G2464" s="519"/>
      <c r="H2464" s="519"/>
      <c r="I2464" s="519"/>
      <c r="J2464" s="519"/>
      <c r="K2464" s="519"/>
      <c r="L2464" s="519"/>
      <c r="M2464" s="519"/>
      <c r="N2464" s="519"/>
    </row>
    <row r="2465" spans="1:16" x14ac:dyDescent="0.35">
      <c r="A2465" t="s">
        <v>141</v>
      </c>
      <c r="B2465" t="s">
        <v>486</v>
      </c>
      <c r="C2465" t="s">
        <v>487</v>
      </c>
      <c r="D2465" t="s">
        <v>170</v>
      </c>
      <c r="E2465" t="s">
        <v>292</v>
      </c>
      <c r="F2465" s="519"/>
      <c r="G2465" s="519"/>
      <c r="H2465" s="519"/>
      <c r="I2465" s="519"/>
      <c r="J2465" s="519"/>
      <c r="K2465" s="519"/>
      <c r="L2465" s="519"/>
      <c r="M2465" s="519"/>
      <c r="N2465" s="519"/>
    </row>
    <row r="2466" spans="1:16" x14ac:dyDescent="0.35">
      <c r="A2466" t="s">
        <v>141</v>
      </c>
      <c r="B2466" t="s">
        <v>488</v>
      </c>
      <c r="C2466" t="s">
        <v>489</v>
      </c>
      <c r="D2466" t="s">
        <v>170</v>
      </c>
      <c r="E2466" t="s">
        <v>292</v>
      </c>
      <c r="F2466" s="519"/>
      <c r="G2466" s="519"/>
      <c r="H2466" s="519"/>
      <c r="I2466" s="519">
        <v>-0.80630999999999997</v>
      </c>
      <c r="J2466" s="519"/>
      <c r="K2466" s="519"/>
      <c r="L2466" s="519"/>
      <c r="M2466" s="519"/>
      <c r="N2466" s="517"/>
      <c r="O2466" s="678" t="s">
        <v>696</v>
      </c>
      <c r="P2466" t="s">
        <v>670</v>
      </c>
    </row>
    <row r="2467" spans="1:16" x14ac:dyDescent="0.35">
      <c r="A2467" t="s">
        <v>141</v>
      </c>
      <c r="B2467" t="s">
        <v>490</v>
      </c>
      <c r="C2467" t="s">
        <v>491</v>
      </c>
      <c r="D2467" t="s">
        <v>170</v>
      </c>
      <c r="E2467" t="s">
        <v>292</v>
      </c>
      <c r="F2467" s="519"/>
      <c r="G2467" s="519"/>
      <c r="H2467" s="519"/>
      <c r="I2467" s="519">
        <v>-1.8813899999999997</v>
      </c>
      <c r="J2467" s="519"/>
      <c r="K2467" s="519"/>
      <c r="L2467" s="519"/>
      <c r="M2467" s="519"/>
      <c r="N2467" s="517"/>
      <c r="O2467" s="678" t="s">
        <v>696</v>
      </c>
      <c r="P2467" t="s">
        <v>670</v>
      </c>
    </row>
    <row r="2468" spans="1:16" x14ac:dyDescent="0.35">
      <c r="A2468" t="s">
        <v>141</v>
      </c>
      <c r="B2468" t="s">
        <v>492</v>
      </c>
      <c r="C2468" t="s">
        <v>493</v>
      </c>
      <c r="D2468" t="s">
        <v>170</v>
      </c>
      <c r="E2468" t="s">
        <v>292</v>
      </c>
      <c r="F2468" s="519"/>
      <c r="G2468" s="519"/>
      <c r="H2468" s="519"/>
      <c r="I2468" s="519"/>
      <c r="J2468" s="519"/>
      <c r="K2468" s="519"/>
      <c r="L2468" s="519"/>
      <c r="M2468" s="519"/>
      <c r="N2468" s="519"/>
    </row>
    <row r="2469" spans="1:16" x14ac:dyDescent="0.35">
      <c r="A2469" t="s">
        <v>141</v>
      </c>
      <c r="B2469" t="s">
        <v>494</v>
      </c>
      <c r="C2469" t="s">
        <v>495</v>
      </c>
      <c r="D2469" t="s">
        <v>170</v>
      </c>
      <c r="E2469" t="s">
        <v>292</v>
      </c>
      <c r="F2469" s="519"/>
      <c r="G2469" s="519"/>
      <c r="H2469" s="519"/>
      <c r="I2469" s="519"/>
      <c r="J2469" s="519"/>
      <c r="K2469" s="519"/>
      <c r="L2469" s="519"/>
      <c r="M2469" s="519"/>
      <c r="N2469" s="519"/>
    </row>
    <row r="2470" spans="1:16" x14ac:dyDescent="0.35">
      <c r="A2470" t="s">
        <v>141</v>
      </c>
      <c r="B2470" t="s">
        <v>496</v>
      </c>
      <c r="C2470" t="s">
        <v>497</v>
      </c>
      <c r="D2470" t="s">
        <v>170</v>
      </c>
      <c r="E2470" t="s">
        <v>292</v>
      </c>
      <c r="F2470" s="519"/>
      <c r="G2470" s="519"/>
      <c r="H2470" s="519"/>
      <c r="I2470" s="519"/>
      <c r="J2470" s="519"/>
      <c r="K2470" s="519"/>
      <c r="L2470" s="519"/>
      <c r="M2470" s="519"/>
      <c r="N2470" s="519"/>
    </row>
    <row r="2471" spans="1:16" x14ac:dyDescent="0.35">
      <c r="A2471" t="s">
        <v>141</v>
      </c>
      <c r="B2471" t="s">
        <v>498</v>
      </c>
      <c r="C2471" t="s">
        <v>499</v>
      </c>
      <c r="D2471" t="s">
        <v>170</v>
      </c>
      <c r="E2471" t="s">
        <v>292</v>
      </c>
      <c r="F2471" s="519"/>
      <c r="G2471" s="519"/>
      <c r="H2471" s="519"/>
      <c r="I2471" s="519"/>
      <c r="J2471" s="519"/>
      <c r="K2471" s="519"/>
      <c r="L2471" s="519"/>
      <c r="M2471" s="519"/>
      <c r="N2471" s="519"/>
    </row>
    <row r="2472" spans="1:16" x14ac:dyDescent="0.35">
      <c r="A2472" t="s">
        <v>141</v>
      </c>
      <c r="B2472" t="s">
        <v>500</v>
      </c>
      <c r="C2472" t="s">
        <v>501</v>
      </c>
      <c r="D2472" t="s">
        <v>170</v>
      </c>
      <c r="E2472" t="s">
        <v>292</v>
      </c>
      <c r="F2472" s="519"/>
      <c r="G2472" s="519"/>
      <c r="H2472" s="519"/>
      <c r="I2472" s="519"/>
      <c r="J2472" s="519"/>
      <c r="K2472" s="519"/>
      <c r="L2472" s="519"/>
      <c r="M2472" s="519"/>
      <c r="N2472" s="519"/>
    </row>
    <row r="2473" spans="1:16" x14ac:dyDescent="0.35">
      <c r="A2473" t="s">
        <v>141</v>
      </c>
      <c r="B2473" t="s">
        <v>502</v>
      </c>
      <c r="C2473" t="s">
        <v>503</v>
      </c>
      <c r="D2473" t="s">
        <v>170</v>
      </c>
      <c r="E2473" t="s">
        <v>292</v>
      </c>
      <c r="F2473" s="519"/>
      <c r="G2473" s="519"/>
      <c r="H2473" s="519"/>
      <c r="I2473" s="519"/>
      <c r="J2473" s="519"/>
      <c r="K2473" s="519"/>
      <c r="L2473" s="519"/>
      <c r="M2473" s="519"/>
      <c r="N2473" s="519"/>
    </row>
    <row r="2474" spans="1:16" x14ac:dyDescent="0.35">
      <c r="A2474" t="s">
        <v>141</v>
      </c>
      <c r="B2474" t="s">
        <v>504</v>
      </c>
      <c r="C2474" t="s">
        <v>505</v>
      </c>
      <c r="D2474" t="s">
        <v>170</v>
      </c>
      <c r="E2474" t="s">
        <v>292</v>
      </c>
      <c r="F2474" s="519"/>
      <c r="G2474" s="519"/>
      <c r="H2474" s="519"/>
      <c r="I2474" s="519"/>
      <c r="J2474" s="519"/>
      <c r="K2474" s="519"/>
      <c r="L2474" s="519"/>
      <c r="M2474" s="519"/>
      <c r="N2474" s="519"/>
    </row>
    <row r="2475" spans="1:16" x14ac:dyDescent="0.35">
      <c r="A2475" t="s">
        <v>141</v>
      </c>
      <c r="B2475" t="s">
        <v>506</v>
      </c>
      <c r="C2475" t="s">
        <v>507</v>
      </c>
      <c r="D2475" t="s">
        <v>170</v>
      </c>
      <c r="E2475" t="s">
        <v>292</v>
      </c>
      <c r="F2475" s="519"/>
      <c r="G2475" s="519"/>
      <c r="H2475" s="519"/>
      <c r="I2475" s="519"/>
      <c r="J2475" s="519"/>
      <c r="K2475" s="519"/>
      <c r="L2475" s="519"/>
      <c r="M2475" s="519"/>
      <c r="N2475" s="519"/>
    </row>
    <row r="2476" spans="1:16" x14ac:dyDescent="0.35">
      <c r="A2476" t="s">
        <v>141</v>
      </c>
      <c r="B2476" t="s">
        <v>508</v>
      </c>
      <c r="C2476" t="s">
        <v>509</v>
      </c>
      <c r="D2476" t="s">
        <v>170</v>
      </c>
      <c r="E2476" t="s">
        <v>292</v>
      </c>
      <c r="F2476" s="519"/>
      <c r="G2476" s="519"/>
      <c r="H2476" s="519"/>
      <c r="I2476" s="519"/>
      <c r="J2476" s="519"/>
      <c r="K2476" s="519"/>
      <c r="L2476" s="519"/>
      <c r="M2476" s="519"/>
      <c r="N2476" s="519"/>
    </row>
    <row r="2477" spans="1:16" x14ac:dyDescent="0.35">
      <c r="A2477" t="s">
        <v>141</v>
      </c>
      <c r="B2477" t="s">
        <v>510</v>
      </c>
      <c r="C2477" t="s">
        <v>511</v>
      </c>
      <c r="D2477" t="s">
        <v>170</v>
      </c>
      <c r="E2477" t="s">
        <v>292</v>
      </c>
      <c r="F2477" s="519"/>
      <c r="G2477" s="519"/>
      <c r="H2477" s="519"/>
      <c r="I2477" s="519"/>
      <c r="J2477" s="519"/>
      <c r="K2477" s="519"/>
      <c r="L2477" s="519"/>
      <c r="M2477" s="519"/>
      <c r="N2477" s="519"/>
    </row>
    <row r="2478" spans="1:16" x14ac:dyDescent="0.35">
      <c r="A2478" t="s">
        <v>141</v>
      </c>
      <c r="B2478" t="s">
        <v>512</v>
      </c>
      <c r="C2478" t="s">
        <v>513</v>
      </c>
      <c r="D2478" t="s">
        <v>170</v>
      </c>
      <c r="E2478" t="s">
        <v>292</v>
      </c>
      <c r="F2478" s="519"/>
      <c r="G2478" s="519"/>
      <c r="H2478" s="519"/>
      <c r="I2478" s="519"/>
      <c r="J2478" s="519"/>
      <c r="K2478" s="519"/>
      <c r="L2478" s="519"/>
      <c r="M2478" s="519"/>
      <c r="N2478" s="519"/>
    </row>
    <row r="2479" spans="1:16" x14ac:dyDescent="0.35">
      <c r="A2479" t="s">
        <v>141</v>
      </c>
      <c r="B2479" t="s">
        <v>514</v>
      </c>
      <c r="C2479" t="s">
        <v>515</v>
      </c>
      <c r="D2479" t="s">
        <v>170</v>
      </c>
      <c r="E2479" t="s">
        <v>292</v>
      </c>
      <c r="F2479" s="519"/>
      <c r="G2479" s="519"/>
      <c r="H2479" s="519"/>
      <c r="I2479" s="519"/>
      <c r="J2479" s="519"/>
      <c r="K2479" s="519"/>
      <c r="L2479" s="519"/>
      <c r="M2479" s="519"/>
      <c r="N2479" s="519"/>
    </row>
    <row r="2480" spans="1:16" x14ac:dyDescent="0.35">
      <c r="A2480" t="s">
        <v>141</v>
      </c>
      <c r="B2480" t="s">
        <v>516</v>
      </c>
      <c r="C2480" t="s">
        <v>517</v>
      </c>
      <c r="D2480" t="s">
        <v>170</v>
      </c>
      <c r="E2480" t="s">
        <v>292</v>
      </c>
      <c r="F2480" s="519"/>
      <c r="G2480" s="519"/>
      <c r="H2480" s="519"/>
      <c r="I2480" s="519"/>
      <c r="J2480" s="519"/>
      <c r="K2480" s="519"/>
      <c r="L2480" s="519"/>
      <c r="M2480" s="519"/>
      <c r="N2480" s="519"/>
    </row>
    <row r="2481" spans="1:14" x14ac:dyDescent="0.35">
      <c r="A2481" t="s">
        <v>141</v>
      </c>
      <c r="B2481" t="s">
        <v>518</v>
      </c>
      <c r="C2481" t="s">
        <v>519</v>
      </c>
      <c r="D2481" t="s">
        <v>170</v>
      </c>
      <c r="E2481" t="s">
        <v>292</v>
      </c>
      <c r="F2481" s="519"/>
      <c r="G2481" s="519"/>
      <c r="H2481" s="519"/>
      <c r="I2481" s="519"/>
      <c r="J2481" s="519"/>
      <c r="K2481" s="519"/>
      <c r="L2481" s="519"/>
      <c r="M2481" s="519"/>
      <c r="N2481" s="519"/>
    </row>
    <row r="2482" spans="1:14" x14ac:dyDescent="0.35">
      <c r="A2482" t="s">
        <v>141</v>
      </c>
      <c r="B2482" t="s">
        <v>520</v>
      </c>
      <c r="C2482" t="s">
        <v>521</v>
      </c>
      <c r="D2482" t="s">
        <v>170</v>
      </c>
      <c r="E2482" t="s">
        <v>292</v>
      </c>
      <c r="F2482" s="519"/>
      <c r="G2482" s="519"/>
      <c r="H2482" s="519"/>
      <c r="I2482" s="519"/>
      <c r="J2482" s="519"/>
      <c r="K2482" s="519"/>
      <c r="L2482" s="519"/>
      <c r="M2482" s="519"/>
      <c r="N2482" s="519"/>
    </row>
    <row r="2483" spans="1:14" x14ac:dyDescent="0.35">
      <c r="A2483" t="s">
        <v>141</v>
      </c>
      <c r="B2483" t="s">
        <v>522</v>
      </c>
      <c r="C2483" t="s">
        <v>523</v>
      </c>
      <c r="D2483" t="s">
        <v>170</v>
      </c>
      <c r="E2483" t="s">
        <v>292</v>
      </c>
      <c r="F2483" s="519"/>
      <c r="G2483" s="519"/>
      <c r="H2483" s="519"/>
      <c r="I2483" s="519"/>
      <c r="J2483" s="519"/>
      <c r="K2483" s="519"/>
      <c r="L2483" s="519"/>
      <c r="M2483" s="519"/>
      <c r="N2483" s="519"/>
    </row>
    <row r="2484" spans="1:14" x14ac:dyDescent="0.35">
      <c r="A2484" t="s">
        <v>141</v>
      </c>
      <c r="B2484" t="s">
        <v>524</v>
      </c>
      <c r="C2484" t="s">
        <v>525</v>
      </c>
      <c r="D2484" t="s">
        <v>170</v>
      </c>
      <c r="E2484" t="s">
        <v>292</v>
      </c>
    </row>
    <row r="2485" spans="1:14" x14ac:dyDescent="0.35">
      <c r="A2485" t="s">
        <v>141</v>
      </c>
      <c r="B2485" t="s">
        <v>526</v>
      </c>
      <c r="C2485" t="s">
        <v>527</v>
      </c>
      <c r="D2485" t="s">
        <v>170</v>
      </c>
      <c r="E2485" t="s">
        <v>292</v>
      </c>
      <c r="F2485" s="519"/>
      <c r="G2485" s="519"/>
      <c r="H2485" s="519"/>
      <c r="I2485" s="519"/>
      <c r="J2485" s="519"/>
      <c r="K2485" s="519"/>
      <c r="L2485" s="519"/>
      <c r="M2485" s="519"/>
      <c r="N2485" s="519"/>
    </row>
    <row r="2486" spans="1:14" x14ac:dyDescent="0.35">
      <c r="A2486" t="s">
        <v>141</v>
      </c>
      <c r="B2486" t="s">
        <v>528</v>
      </c>
      <c r="C2486" t="s">
        <v>529</v>
      </c>
      <c r="D2486" t="s">
        <v>170</v>
      </c>
      <c r="E2486" t="s">
        <v>292</v>
      </c>
      <c r="F2486" s="519"/>
      <c r="G2486" s="519"/>
      <c r="H2486" s="519"/>
      <c r="I2486" s="519"/>
      <c r="J2486" s="519"/>
      <c r="K2486" s="519"/>
      <c r="L2486" s="519"/>
      <c r="M2486" s="519"/>
      <c r="N2486" s="519"/>
    </row>
    <row r="2487" spans="1:14" x14ac:dyDescent="0.35">
      <c r="A2487" t="s">
        <v>141</v>
      </c>
      <c r="B2487" t="s">
        <v>530</v>
      </c>
      <c r="C2487" t="s">
        <v>531</v>
      </c>
      <c r="D2487" t="s">
        <v>170</v>
      </c>
      <c r="E2487" t="s">
        <v>292</v>
      </c>
      <c r="F2487" s="519"/>
      <c r="G2487" s="519"/>
      <c r="H2487" s="519"/>
      <c r="I2487" s="519"/>
      <c r="J2487" s="519"/>
      <c r="K2487" s="519"/>
      <c r="L2487" s="519"/>
      <c r="M2487" s="519"/>
      <c r="N2487" s="519"/>
    </row>
    <row r="2488" spans="1:14" x14ac:dyDescent="0.35">
      <c r="A2488" t="s">
        <v>141</v>
      </c>
      <c r="B2488" t="s">
        <v>532</v>
      </c>
      <c r="C2488" t="s">
        <v>533</v>
      </c>
      <c r="D2488" t="s">
        <v>170</v>
      </c>
      <c r="E2488" t="s">
        <v>292</v>
      </c>
      <c r="F2488" s="519"/>
      <c r="G2488" s="519"/>
      <c r="H2488" s="519"/>
      <c r="I2488" s="519"/>
      <c r="J2488" s="519"/>
      <c r="K2488" s="519"/>
      <c r="L2488" s="519"/>
      <c r="M2488" s="519"/>
      <c r="N2488" s="519"/>
    </row>
    <row r="2489" spans="1:14" x14ac:dyDescent="0.35">
      <c r="A2489" t="s">
        <v>141</v>
      </c>
      <c r="B2489" t="s">
        <v>534</v>
      </c>
      <c r="C2489" t="s">
        <v>535</v>
      </c>
      <c r="D2489" t="s">
        <v>170</v>
      </c>
      <c r="E2489" t="s">
        <v>292</v>
      </c>
      <c r="F2489" s="519"/>
      <c r="G2489" s="519"/>
      <c r="H2489" s="519"/>
      <c r="I2489" s="519"/>
      <c r="J2489" s="519"/>
      <c r="K2489" s="519"/>
      <c r="L2489" s="519"/>
      <c r="M2489" s="519"/>
      <c r="N2489" s="519"/>
    </row>
    <row r="2490" spans="1:14" x14ac:dyDescent="0.35">
      <c r="A2490" t="s">
        <v>141</v>
      </c>
      <c r="B2490" t="s">
        <v>536</v>
      </c>
      <c r="C2490" t="s">
        <v>537</v>
      </c>
      <c r="D2490" t="s">
        <v>170</v>
      </c>
      <c r="E2490" t="s">
        <v>292</v>
      </c>
    </row>
    <row r="2491" spans="1:14" x14ac:dyDescent="0.35">
      <c r="A2491" t="s">
        <v>141</v>
      </c>
      <c r="B2491" t="s">
        <v>538</v>
      </c>
      <c r="C2491" t="s">
        <v>539</v>
      </c>
      <c r="D2491" t="s">
        <v>170</v>
      </c>
      <c r="E2491" t="s">
        <v>292</v>
      </c>
      <c r="F2491" s="519"/>
      <c r="G2491" s="519"/>
      <c r="H2491" s="519"/>
      <c r="I2491" s="519"/>
      <c r="J2491" s="519"/>
      <c r="K2491" s="519"/>
      <c r="L2491" s="519"/>
      <c r="M2491" s="519"/>
      <c r="N2491" s="519"/>
    </row>
    <row r="2492" spans="1:14" x14ac:dyDescent="0.35">
      <c r="A2492" t="s">
        <v>141</v>
      </c>
      <c r="B2492" t="s">
        <v>540</v>
      </c>
      <c r="C2492" t="s">
        <v>541</v>
      </c>
      <c r="D2492" t="s">
        <v>170</v>
      </c>
      <c r="E2492" t="s">
        <v>292</v>
      </c>
      <c r="F2492" s="519"/>
      <c r="G2492" s="519"/>
      <c r="H2492" s="519"/>
      <c r="I2492" s="519"/>
      <c r="J2492" s="519"/>
      <c r="K2492" s="519"/>
      <c r="L2492" s="519"/>
      <c r="M2492" s="519"/>
      <c r="N2492" s="519"/>
    </row>
    <row r="2493" spans="1:14" x14ac:dyDescent="0.35">
      <c r="A2493" t="s">
        <v>141</v>
      </c>
      <c r="B2493" t="s">
        <v>542</v>
      </c>
      <c r="C2493" t="s">
        <v>543</v>
      </c>
      <c r="D2493" t="s">
        <v>170</v>
      </c>
      <c r="E2493" t="s">
        <v>292</v>
      </c>
      <c r="F2493" s="519"/>
      <c r="G2493" s="519"/>
      <c r="H2493" s="519"/>
      <c r="I2493" s="519"/>
      <c r="J2493" s="519"/>
      <c r="K2493" s="519"/>
      <c r="L2493" s="519"/>
      <c r="M2493" s="519"/>
      <c r="N2493" s="519"/>
    </row>
    <row r="2494" spans="1:14" x14ac:dyDescent="0.35">
      <c r="A2494" t="s">
        <v>141</v>
      </c>
      <c r="B2494" t="s">
        <v>544</v>
      </c>
      <c r="C2494" t="s">
        <v>545</v>
      </c>
      <c r="D2494" t="s">
        <v>170</v>
      </c>
      <c r="E2494" t="s">
        <v>292</v>
      </c>
      <c r="F2494" s="519"/>
      <c r="G2494" s="519"/>
      <c r="H2494" s="519"/>
      <c r="I2494" s="519"/>
      <c r="J2494" s="519"/>
      <c r="K2494" s="519"/>
      <c r="L2494" s="519"/>
      <c r="M2494" s="519"/>
      <c r="N2494" s="519"/>
    </row>
    <row r="2495" spans="1:14" x14ac:dyDescent="0.35">
      <c r="A2495" t="s">
        <v>141</v>
      </c>
      <c r="B2495" t="s">
        <v>546</v>
      </c>
      <c r="C2495" t="s">
        <v>547</v>
      </c>
      <c r="D2495" t="s">
        <v>170</v>
      </c>
      <c r="E2495" t="s">
        <v>292</v>
      </c>
      <c r="F2495" s="519"/>
      <c r="G2495" s="519"/>
      <c r="H2495" s="519"/>
      <c r="I2495" s="519"/>
      <c r="J2495" s="519"/>
      <c r="K2495" s="519"/>
      <c r="L2495" s="519"/>
      <c r="M2495" s="519"/>
      <c r="N2495" s="519"/>
    </row>
    <row r="2496" spans="1:14" x14ac:dyDescent="0.35">
      <c r="A2496" t="s">
        <v>141</v>
      </c>
      <c r="B2496" t="s">
        <v>548</v>
      </c>
      <c r="C2496" t="s">
        <v>549</v>
      </c>
      <c r="D2496" t="s">
        <v>170</v>
      </c>
      <c r="E2496" t="s">
        <v>292</v>
      </c>
    </row>
    <row r="2497" spans="1:14" x14ac:dyDescent="0.35">
      <c r="A2497" t="s">
        <v>141</v>
      </c>
      <c r="B2497" t="s">
        <v>550</v>
      </c>
      <c r="C2497" t="s">
        <v>551</v>
      </c>
      <c r="D2497" t="s">
        <v>170</v>
      </c>
      <c r="E2497" t="s">
        <v>292</v>
      </c>
      <c r="F2497" s="519"/>
      <c r="G2497" s="519"/>
      <c r="H2497" s="519"/>
      <c r="I2497" s="519"/>
      <c r="J2497" s="519"/>
      <c r="K2497" s="519"/>
      <c r="L2497" s="519"/>
      <c r="M2497" s="519"/>
      <c r="N2497" s="519"/>
    </row>
    <row r="2498" spans="1:14" x14ac:dyDescent="0.35">
      <c r="A2498" t="s">
        <v>141</v>
      </c>
      <c r="B2498" t="s">
        <v>552</v>
      </c>
      <c r="C2498" t="s">
        <v>553</v>
      </c>
      <c r="D2498" t="s">
        <v>170</v>
      </c>
      <c r="E2498" t="s">
        <v>292</v>
      </c>
      <c r="F2498" s="519"/>
      <c r="G2498" s="519"/>
      <c r="H2498" s="519"/>
      <c r="I2498" s="519"/>
      <c r="J2498" s="519"/>
      <c r="K2498" s="519"/>
      <c r="L2498" s="519"/>
      <c r="M2498" s="519"/>
      <c r="N2498" s="519"/>
    </row>
    <row r="2499" spans="1:14" x14ac:dyDescent="0.35">
      <c r="A2499" t="s">
        <v>141</v>
      </c>
      <c r="B2499" t="s">
        <v>554</v>
      </c>
      <c r="C2499" t="s">
        <v>555</v>
      </c>
      <c r="D2499" t="s">
        <v>170</v>
      </c>
      <c r="E2499" t="s">
        <v>292</v>
      </c>
      <c r="F2499" s="519"/>
      <c r="G2499" s="519"/>
      <c r="H2499" s="519"/>
      <c r="I2499" s="519"/>
      <c r="J2499" s="519"/>
      <c r="K2499" s="519"/>
      <c r="L2499" s="519"/>
      <c r="M2499" s="519"/>
      <c r="N2499" s="519"/>
    </row>
    <row r="2500" spans="1:14" x14ac:dyDescent="0.35">
      <c r="A2500" t="s">
        <v>141</v>
      </c>
      <c r="B2500" t="s">
        <v>556</v>
      </c>
      <c r="C2500" t="s">
        <v>557</v>
      </c>
      <c r="D2500" t="s">
        <v>170</v>
      </c>
      <c r="E2500" t="s">
        <v>292</v>
      </c>
      <c r="F2500" s="519"/>
      <c r="G2500" s="519"/>
      <c r="H2500" s="519"/>
      <c r="I2500" s="519"/>
      <c r="J2500" s="519"/>
      <c r="K2500" s="519"/>
      <c r="L2500" s="519"/>
      <c r="M2500" s="519"/>
      <c r="N2500" s="519"/>
    </row>
    <row r="2501" spans="1:14" x14ac:dyDescent="0.35">
      <c r="A2501" t="s">
        <v>141</v>
      </c>
      <c r="B2501" t="s">
        <v>558</v>
      </c>
      <c r="C2501" t="s">
        <v>559</v>
      </c>
      <c r="D2501" t="s">
        <v>170</v>
      </c>
      <c r="E2501" t="s">
        <v>292</v>
      </c>
      <c r="F2501" s="519"/>
      <c r="G2501" s="519"/>
      <c r="H2501" s="519"/>
      <c r="I2501" s="519"/>
      <c r="J2501" s="519"/>
      <c r="K2501" s="519"/>
      <c r="L2501" s="519"/>
      <c r="M2501" s="519"/>
      <c r="N2501" s="519"/>
    </row>
    <row r="2502" spans="1:14" x14ac:dyDescent="0.35">
      <c r="A2502" t="s">
        <v>141</v>
      </c>
      <c r="B2502" t="s">
        <v>560</v>
      </c>
      <c r="C2502" t="s">
        <v>561</v>
      </c>
      <c r="D2502" t="s">
        <v>170</v>
      </c>
      <c r="E2502" t="s">
        <v>292</v>
      </c>
      <c r="F2502" s="519"/>
      <c r="G2502" s="519"/>
      <c r="H2502" s="519"/>
      <c r="I2502" s="519"/>
      <c r="J2502" s="519"/>
      <c r="K2502" s="519"/>
      <c r="L2502" s="519"/>
      <c r="M2502" s="519"/>
      <c r="N2502" s="519"/>
    </row>
    <row r="2503" spans="1:14" x14ac:dyDescent="0.35">
      <c r="A2503" t="s">
        <v>141</v>
      </c>
      <c r="B2503" t="s">
        <v>562</v>
      </c>
      <c r="C2503" t="s">
        <v>563</v>
      </c>
      <c r="D2503" t="s">
        <v>170</v>
      </c>
      <c r="E2503" t="s">
        <v>292</v>
      </c>
      <c r="F2503" s="519"/>
      <c r="G2503" s="519"/>
      <c r="H2503" s="519"/>
      <c r="I2503" s="519"/>
      <c r="J2503" s="519"/>
      <c r="K2503" s="519"/>
      <c r="L2503" s="519"/>
      <c r="M2503" s="519"/>
      <c r="N2503" s="519"/>
    </row>
    <row r="2504" spans="1:14" x14ac:dyDescent="0.35">
      <c r="A2504" t="s">
        <v>141</v>
      </c>
      <c r="B2504" t="s">
        <v>564</v>
      </c>
      <c r="C2504" t="s">
        <v>565</v>
      </c>
      <c r="D2504" t="s">
        <v>170</v>
      </c>
      <c r="E2504" t="s">
        <v>292</v>
      </c>
      <c r="F2504" s="519"/>
      <c r="G2504" s="519"/>
      <c r="H2504" s="519"/>
      <c r="I2504" s="519"/>
      <c r="J2504" s="519"/>
      <c r="K2504" s="519"/>
      <c r="L2504" s="519"/>
      <c r="M2504" s="519"/>
      <c r="N2504" s="519"/>
    </row>
    <row r="2505" spans="1:14" x14ac:dyDescent="0.35">
      <c r="A2505" t="s">
        <v>141</v>
      </c>
      <c r="B2505" t="s">
        <v>566</v>
      </c>
      <c r="C2505" t="s">
        <v>567</v>
      </c>
      <c r="D2505" t="s">
        <v>170</v>
      </c>
      <c r="E2505" t="s">
        <v>292</v>
      </c>
    </row>
    <row r="2506" spans="1:14" x14ac:dyDescent="0.35">
      <c r="A2506" t="s">
        <v>141</v>
      </c>
      <c r="B2506" t="s">
        <v>568</v>
      </c>
      <c r="C2506" t="s">
        <v>569</v>
      </c>
      <c r="D2506" t="s">
        <v>170</v>
      </c>
      <c r="E2506" t="s">
        <v>292</v>
      </c>
    </row>
    <row r="2507" spans="1:14" x14ac:dyDescent="0.35">
      <c r="A2507" t="s">
        <v>141</v>
      </c>
      <c r="B2507" t="s">
        <v>570</v>
      </c>
      <c r="C2507" t="s">
        <v>571</v>
      </c>
      <c r="D2507" t="s">
        <v>170</v>
      </c>
      <c r="E2507" t="s">
        <v>292</v>
      </c>
      <c r="F2507" s="519"/>
      <c r="G2507" s="519"/>
      <c r="H2507" s="519"/>
      <c r="I2507" s="519"/>
      <c r="J2507" s="519"/>
      <c r="K2507" s="519"/>
      <c r="L2507" s="519"/>
      <c r="M2507" s="519"/>
      <c r="N2507" s="519"/>
    </row>
    <row r="2508" spans="1:14" x14ac:dyDescent="0.35">
      <c r="A2508" t="s">
        <v>141</v>
      </c>
      <c r="B2508" t="s">
        <v>572</v>
      </c>
      <c r="C2508" t="s">
        <v>573</v>
      </c>
      <c r="D2508" t="s">
        <v>170</v>
      </c>
      <c r="E2508" t="s">
        <v>292</v>
      </c>
      <c r="F2508" s="519"/>
      <c r="G2508" s="519"/>
      <c r="H2508" s="519"/>
      <c r="I2508" s="519"/>
      <c r="J2508" s="519"/>
      <c r="K2508" s="519"/>
      <c r="L2508" s="519"/>
      <c r="M2508" s="519"/>
      <c r="N2508" s="519"/>
    </row>
    <row r="2509" spans="1:14" x14ac:dyDescent="0.35">
      <c r="A2509" t="s">
        <v>141</v>
      </c>
      <c r="B2509" t="s">
        <v>574</v>
      </c>
      <c r="C2509" t="s">
        <v>575</v>
      </c>
      <c r="D2509" t="s">
        <v>170</v>
      </c>
      <c r="E2509" t="s">
        <v>292</v>
      </c>
      <c r="F2509" s="519"/>
      <c r="G2509" s="519"/>
      <c r="H2509" s="519"/>
      <c r="I2509" s="519"/>
      <c r="J2509" s="519"/>
      <c r="K2509" s="519"/>
      <c r="L2509" s="519"/>
      <c r="M2509" s="519"/>
      <c r="N2509" s="519"/>
    </row>
    <row r="2510" spans="1:14" x14ac:dyDescent="0.35">
      <c r="A2510" t="s">
        <v>141</v>
      </c>
      <c r="B2510" t="s">
        <v>576</v>
      </c>
      <c r="C2510" t="s">
        <v>577</v>
      </c>
      <c r="D2510" t="s">
        <v>170</v>
      </c>
      <c r="E2510" t="s">
        <v>292</v>
      </c>
      <c r="F2510" s="519"/>
      <c r="G2510" s="519"/>
      <c r="H2510" s="519"/>
      <c r="I2510" s="519"/>
      <c r="J2510" s="519"/>
      <c r="K2510" s="519"/>
      <c r="L2510" s="519"/>
      <c r="M2510" s="519"/>
      <c r="N2510" s="519"/>
    </row>
    <row r="2511" spans="1:14" x14ac:dyDescent="0.35">
      <c r="A2511" t="s">
        <v>141</v>
      </c>
      <c r="B2511" t="s">
        <v>578</v>
      </c>
      <c r="C2511" t="s">
        <v>579</v>
      </c>
      <c r="D2511" t="s">
        <v>170</v>
      </c>
      <c r="E2511" t="s">
        <v>292</v>
      </c>
      <c r="F2511" s="519"/>
      <c r="G2511" s="519"/>
      <c r="H2511" s="519"/>
      <c r="I2511" s="519"/>
      <c r="J2511" s="519"/>
      <c r="K2511" s="519"/>
      <c r="L2511" s="519"/>
      <c r="M2511" s="519"/>
      <c r="N2511" s="519"/>
    </row>
    <row r="2512" spans="1:14" x14ac:dyDescent="0.35">
      <c r="A2512" t="s">
        <v>141</v>
      </c>
      <c r="B2512" t="s">
        <v>580</v>
      </c>
      <c r="C2512" t="s">
        <v>581</v>
      </c>
      <c r="D2512" t="s">
        <v>170</v>
      </c>
      <c r="E2512" t="s">
        <v>292</v>
      </c>
      <c r="F2512" s="519"/>
      <c r="G2512" s="519"/>
      <c r="H2512" s="519"/>
      <c r="I2512" s="519"/>
      <c r="J2512" s="519"/>
      <c r="K2512" s="519"/>
      <c r="L2512" s="519"/>
      <c r="M2512" s="519"/>
      <c r="N2512" s="519"/>
    </row>
    <row r="2513" spans="1:14" x14ac:dyDescent="0.35">
      <c r="A2513" t="s">
        <v>141</v>
      </c>
      <c r="B2513" t="s">
        <v>582</v>
      </c>
      <c r="C2513" t="s">
        <v>583</v>
      </c>
      <c r="D2513" t="s">
        <v>170</v>
      </c>
      <c r="E2513" t="s">
        <v>292</v>
      </c>
      <c r="F2513" s="519"/>
      <c r="G2513" s="519"/>
      <c r="H2513" s="519"/>
      <c r="I2513" s="519"/>
      <c r="J2513" s="519"/>
      <c r="K2513" s="519"/>
      <c r="L2513" s="519"/>
      <c r="M2513" s="519"/>
      <c r="N2513" s="519"/>
    </row>
    <row r="2514" spans="1:14" x14ac:dyDescent="0.35">
      <c r="A2514" t="s">
        <v>141</v>
      </c>
      <c r="B2514" t="s">
        <v>584</v>
      </c>
      <c r="C2514" t="s">
        <v>585</v>
      </c>
      <c r="D2514" t="s">
        <v>170</v>
      </c>
      <c r="E2514" t="s">
        <v>292</v>
      </c>
      <c r="F2514" s="519"/>
      <c r="G2514" s="519"/>
      <c r="H2514" s="519"/>
      <c r="I2514" s="519"/>
      <c r="J2514" s="519"/>
      <c r="K2514" s="519"/>
      <c r="L2514" s="519"/>
      <c r="M2514" s="519"/>
      <c r="N2514" s="519"/>
    </row>
    <row r="2515" spans="1:14" x14ac:dyDescent="0.35">
      <c r="A2515" t="s">
        <v>141</v>
      </c>
      <c r="B2515" t="s">
        <v>586</v>
      </c>
      <c r="C2515" t="s">
        <v>587</v>
      </c>
      <c r="D2515" t="s">
        <v>170</v>
      </c>
      <c r="E2515" t="s">
        <v>292</v>
      </c>
      <c r="F2515" s="519"/>
      <c r="G2515" s="519"/>
      <c r="H2515" s="519"/>
      <c r="I2515" s="519"/>
      <c r="J2515" s="519"/>
      <c r="K2515" s="519"/>
      <c r="L2515" s="519"/>
      <c r="M2515" s="519"/>
      <c r="N2515" s="519"/>
    </row>
    <row r="2516" spans="1:14" x14ac:dyDescent="0.35">
      <c r="A2516" t="s">
        <v>141</v>
      </c>
      <c r="B2516" t="s">
        <v>588</v>
      </c>
      <c r="C2516" t="s">
        <v>589</v>
      </c>
      <c r="D2516" t="s">
        <v>170</v>
      </c>
      <c r="E2516" t="s">
        <v>292</v>
      </c>
      <c r="F2516" s="519"/>
      <c r="G2516" s="519"/>
      <c r="H2516" s="519"/>
      <c r="I2516" s="519"/>
      <c r="J2516" s="519"/>
      <c r="K2516" s="519"/>
      <c r="L2516" s="519"/>
      <c r="M2516" s="519"/>
      <c r="N2516" s="519"/>
    </row>
    <row r="2517" spans="1:14" x14ac:dyDescent="0.35">
      <c r="A2517" t="s">
        <v>141</v>
      </c>
      <c r="B2517" t="s">
        <v>590</v>
      </c>
      <c r="C2517" t="s">
        <v>591</v>
      </c>
      <c r="D2517" t="s">
        <v>170</v>
      </c>
      <c r="E2517" t="s">
        <v>292</v>
      </c>
      <c r="F2517" s="517"/>
      <c r="G2517" s="517"/>
      <c r="H2517" s="517"/>
      <c r="I2517" s="517"/>
      <c r="J2517" s="517"/>
      <c r="K2517" s="517"/>
      <c r="L2517" s="517"/>
      <c r="M2517" s="517"/>
      <c r="N2517" s="517"/>
    </row>
    <row r="2518" spans="1:14" x14ac:dyDescent="0.35">
      <c r="A2518" t="s">
        <v>141</v>
      </c>
      <c r="B2518" t="s">
        <v>592</v>
      </c>
      <c r="C2518" t="s">
        <v>593</v>
      </c>
      <c r="D2518" t="s">
        <v>170</v>
      </c>
      <c r="E2518" t="s">
        <v>292</v>
      </c>
      <c r="F2518" s="517"/>
      <c r="G2518" s="517"/>
      <c r="H2518" s="517"/>
      <c r="I2518" s="517"/>
      <c r="J2518" s="517"/>
      <c r="K2518" s="517"/>
      <c r="L2518" s="517"/>
      <c r="M2518" s="517"/>
      <c r="N2518" s="517"/>
    </row>
    <row r="2519" spans="1:14" x14ac:dyDescent="0.35">
      <c r="A2519" t="s">
        <v>141</v>
      </c>
      <c r="B2519" t="s">
        <v>594</v>
      </c>
      <c r="C2519" t="s">
        <v>595</v>
      </c>
      <c r="D2519" t="s">
        <v>170</v>
      </c>
      <c r="E2519" t="s">
        <v>292</v>
      </c>
      <c r="F2519" s="612"/>
      <c r="G2519" s="612"/>
      <c r="H2519" s="612"/>
      <c r="I2519" s="612"/>
      <c r="J2519" s="612"/>
      <c r="K2519" s="612"/>
      <c r="L2519" s="612"/>
      <c r="M2519" s="612"/>
      <c r="N2519" s="612"/>
    </row>
    <row r="2520" spans="1:14" x14ac:dyDescent="0.35">
      <c r="A2520" t="s">
        <v>141</v>
      </c>
      <c r="B2520" t="s">
        <v>596</v>
      </c>
      <c r="C2520" t="s">
        <v>597</v>
      </c>
      <c r="D2520" t="s">
        <v>170</v>
      </c>
      <c r="E2520" t="s">
        <v>292</v>
      </c>
      <c r="F2520" s="517"/>
      <c r="G2520" s="517"/>
      <c r="H2520" s="517"/>
      <c r="I2520" s="517"/>
      <c r="J2520" s="517"/>
      <c r="K2520" s="517"/>
      <c r="L2520" s="517"/>
      <c r="M2520" s="517"/>
      <c r="N2520" s="517"/>
    </row>
    <row r="2521" spans="1:14" x14ac:dyDescent="0.35">
      <c r="A2521" t="s">
        <v>141</v>
      </c>
      <c r="B2521" t="s">
        <v>598</v>
      </c>
      <c r="C2521" t="s">
        <v>599</v>
      </c>
      <c r="D2521" t="s">
        <v>170</v>
      </c>
      <c r="E2521" t="s">
        <v>292</v>
      </c>
      <c r="F2521" s="517"/>
      <c r="G2521" s="517"/>
      <c r="H2521" s="517"/>
      <c r="I2521" s="517"/>
      <c r="J2521" s="517"/>
      <c r="K2521" s="517"/>
      <c r="L2521" s="517"/>
      <c r="M2521" s="517"/>
      <c r="N2521" s="517"/>
    </row>
    <row r="2522" spans="1:14" x14ac:dyDescent="0.35">
      <c r="A2522" t="s">
        <v>141</v>
      </c>
      <c r="B2522" t="s">
        <v>600</v>
      </c>
      <c r="C2522" t="s">
        <v>601</v>
      </c>
      <c r="D2522" t="s">
        <v>170</v>
      </c>
      <c r="E2522" t="s">
        <v>292</v>
      </c>
      <c r="F2522" s="517"/>
      <c r="G2522" s="517"/>
      <c r="H2522" s="517"/>
      <c r="I2522" s="517"/>
      <c r="J2522" s="517"/>
      <c r="K2522" s="517"/>
      <c r="L2522" s="517"/>
      <c r="M2522" s="517"/>
      <c r="N2522" s="517"/>
    </row>
    <row r="2523" spans="1:14" x14ac:dyDescent="0.35">
      <c r="A2523" t="s">
        <v>141</v>
      </c>
      <c r="B2523" t="s">
        <v>602</v>
      </c>
      <c r="C2523" t="s">
        <v>603</v>
      </c>
      <c r="D2523" t="s">
        <v>170</v>
      </c>
      <c r="E2523" t="s">
        <v>292</v>
      </c>
      <c r="F2523" s="517"/>
      <c r="G2523" s="517"/>
      <c r="H2523" s="517"/>
      <c r="I2523" s="517"/>
      <c r="J2523" s="517"/>
      <c r="K2523" s="517"/>
      <c r="L2523" s="517"/>
      <c r="M2523" s="517"/>
      <c r="N2523" s="517"/>
    </row>
    <row r="2524" spans="1:14" x14ac:dyDescent="0.35">
      <c r="A2524" t="s">
        <v>141</v>
      </c>
      <c r="B2524" t="s">
        <v>604</v>
      </c>
      <c r="C2524" t="s">
        <v>605</v>
      </c>
      <c r="D2524" t="s">
        <v>170</v>
      </c>
      <c r="E2524" t="s">
        <v>292</v>
      </c>
      <c r="F2524" s="613"/>
      <c r="G2524" s="613"/>
      <c r="H2524" s="613"/>
      <c r="I2524" s="613"/>
      <c r="J2524" s="613"/>
      <c r="K2524" s="613"/>
      <c r="L2524" s="613"/>
      <c r="M2524" s="613"/>
      <c r="N2524" s="613"/>
    </row>
    <row r="2525" spans="1:14" x14ac:dyDescent="0.35">
      <c r="A2525" t="s">
        <v>141</v>
      </c>
      <c r="B2525" t="s">
        <v>606</v>
      </c>
      <c r="C2525" t="s">
        <v>607</v>
      </c>
      <c r="D2525" t="s">
        <v>170</v>
      </c>
      <c r="E2525" t="s">
        <v>292</v>
      </c>
      <c r="F2525" s="613"/>
      <c r="G2525" s="613"/>
      <c r="H2525" s="613"/>
      <c r="I2525" s="613"/>
      <c r="J2525" s="613"/>
      <c r="K2525" s="613"/>
      <c r="L2525" s="613"/>
      <c r="M2525" s="613"/>
      <c r="N2525" s="613"/>
    </row>
    <row r="2526" spans="1:14" x14ac:dyDescent="0.35">
      <c r="A2526" t="s">
        <v>141</v>
      </c>
      <c r="B2526" t="s">
        <v>608</v>
      </c>
      <c r="C2526" t="s">
        <v>609</v>
      </c>
      <c r="D2526" t="s">
        <v>170</v>
      </c>
      <c r="E2526" t="s">
        <v>292</v>
      </c>
      <c r="F2526" s="613"/>
      <c r="G2526" s="613"/>
      <c r="H2526" s="613"/>
      <c r="I2526" s="613"/>
      <c r="J2526" s="613"/>
      <c r="K2526" s="613"/>
      <c r="L2526" s="613"/>
      <c r="M2526" s="613"/>
      <c r="N2526" s="613"/>
    </row>
    <row r="2527" spans="1:14" x14ac:dyDescent="0.35">
      <c r="A2527" t="s">
        <v>141</v>
      </c>
      <c r="B2527" t="s">
        <v>610</v>
      </c>
      <c r="C2527" t="s">
        <v>611</v>
      </c>
      <c r="D2527" t="s">
        <v>170</v>
      </c>
      <c r="E2527" t="s">
        <v>292</v>
      </c>
      <c r="F2527" s="613"/>
      <c r="G2527" s="613"/>
      <c r="H2527" s="613"/>
      <c r="I2527" s="613"/>
      <c r="J2527" s="613"/>
      <c r="K2527" s="613"/>
      <c r="L2527" s="613"/>
      <c r="M2527" s="613"/>
      <c r="N2527" s="613"/>
    </row>
    <row r="2528" spans="1:14" x14ac:dyDescent="0.35">
      <c r="A2528" t="s">
        <v>141</v>
      </c>
      <c r="B2528" t="s">
        <v>612</v>
      </c>
      <c r="C2528" t="s">
        <v>613</v>
      </c>
      <c r="D2528" t="s">
        <v>170</v>
      </c>
      <c r="E2528" t="s">
        <v>292</v>
      </c>
      <c r="F2528" s="612"/>
      <c r="G2528" s="612"/>
      <c r="H2528" s="612"/>
      <c r="I2528" s="612"/>
      <c r="J2528" s="612"/>
      <c r="K2528" s="612"/>
      <c r="L2528" s="612"/>
      <c r="M2528" s="612"/>
      <c r="N2528" s="612"/>
    </row>
    <row r="2529" spans="1:14" x14ac:dyDescent="0.35">
      <c r="A2529" t="s">
        <v>141</v>
      </c>
      <c r="B2529" t="s">
        <v>614</v>
      </c>
      <c r="C2529" t="s">
        <v>615</v>
      </c>
      <c r="D2529" t="s">
        <v>170</v>
      </c>
      <c r="E2529" t="s">
        <v>292</v>
      </c>
      <c r="F2529" s="613"/>
      <c r="G2529" s="613"/>
      <c r="H2529" s="613"/>
      <c r="I2529" s="613"/>
      <c r="J2529" s="613"/>
      <c r="K2529" s="613"/>
      <c r="L2529" s="613"/>
      <c r="M2529" s="613"/>
      <c r="N2529" s="613"/>
    </row>
    <row r="2530" spans="1:14" x14ac:dyDescent="0.35">
      <c r="A2530" t="s">
        <v>141</v>
      </c>
      <c r="B2530" t="s">
        <v>616</v>
      </c>
      <c r="C2530" t="s">
        <v>617</v>
      </c>
      <c r="D2530" t="s">
        <v>424</v>
      </c>
      <c r="E2530" t="s">
        <v>292</v>
      </c>
      <c r="F2530" s="612"/>
      <c r="G2530" s="612"/>
      <c r="H2530" s="612"/>
      <c r="I2530" s="612"/>
      <c r="J2530" s="612"/>
      <c r="K2530" s="612"/>
      <c r="L2530" s="612"/>
      <c r="M2530" s="612"/>
      <c r="N2530" s="612"/>
    </row>
    <row r="2531" spans="1:14" x14ac:dyDescent="0.35">
      <c r="A2531" t="s">
        <v>141</v>
      </c>
      <c r="B2531" t="s">
        <v>618</v>
      </c>
      <c r="C2531" t="s">
        <v>619</v>
      </c>
      <c r="D2531" t="s">
        <v>424</v>
      </c>
      <c r="E2531" t="s">
        <v>292</v>
      </c>
      <c r="F2531" s="613"/>
      <c r="G2531" s="613"/>
      <c r="H2531" s="613"/>
      <c r="I2531" s="613"/>
      <c r="J2531" s="613"/>
      <c r="K2531" s="613"/>
      <c r="L2531" s="613"/>
      <c r="M2531" s="613"/>
      <c r="N2531" s="613"/>
    </row>
    <row r="2532" spans="1:14" x14ac:dyDescent="0.35">
      <c r="A2532" t="s">
        <v>141</v>
      </c>
      <c r="B2532" t="s">
        <v>620</v>
      </c>
      <c r="C2532" t="s">
        <v>621</v>
      </c>
      <c r="D2532" t="s">
        <v>176</v>
      </c>
      <c r="E2532" t="s">
        <v>292</v>
      </c>
      <c r="F2532" s="612"/>
      <c r="G2532" s="612"/>
      <c r="H2532" s="612"/>
      <c r="I2532" s="612"/>
      <c r="J2532" s="612"/>
      <c r="K2532" s="612"/>
      <c r="L2532" s="612"/>
      <c r="M2532" s="612"/>
      <c r="N2532" s="612"/>
    </row>
    <row r="2533" spans="1:14" x14ac:dyDescent="0.35">
      <c r="A2533" t="s">
        <v>141</v>
      </c>
      <c r="B2533" t="s">
        <v>622</v>
      </c>
      <c r="C2533" t="s">
        <v>623</v>
      </c>
      <c r="D2533" t="s">
        <v>424</v>
      </c>
      <c r="E2533" t="s">
        <v>292</v>
      </c>
      <c r="F2533" s="612"/>
      <c r="G2533" s="612"/>
      <c r="H2533" s="612"/>
      <c r="I2533" s="612"/>
      <c r="J2533" s="612"/>
      <c r="K2533" s="612"/>
      <c r="L2533" s="612"/>
      <c r="M2533" s="612"/>
      <c r="N2533" s="612"/>
    </row>
    <row r="2534" spans="1:14" x14ac:dyDescent="0.35">
      <c r="A2534" t="s">
        <v>141</v>
      </c>
      <c r="B2534" t="s">
        <v>624</v>
      </c>
      <c r="C2534" t="s">
        <v>625</v>
      </c>
      <c r="D2534" t="s">
        <v>424</v>
      </c>
      <c r="E2534" t="s">
        <v>292</v>
      </c>
      <c r="F2534" s="612"/>
      <c r="G2534" s="612"/>
      <c r="H2534" s="612"/>
      <c r="I2534" s="612"/>
      <c r="J2534" s="612"/>
      <c r="K2534" s="612"/>
      <c r="L2534" s="612"/>
      <c r="M2534" s="612"/>
      <c r="N2534" s="612"/>
    </row>
    <row r="2535" spans="1:14" x14ac:dyDescent="0.35">
      <c r="A2535" t="s">
        <v>141</v>
      </c>
      <c r="B2535" t="s">
        <v>626</v>
      </c>
      <c r="C2535" t="s">
        <v>627</v>
      </c>
      <c r="D2535" t="s">
        <v>424</v>
      </c>
      <c r="E2535" t="s">
        <v>292</v>
      </c>
      <c r="F2535" s="612"/>
      <c r="G2535" s="612"/>
      <c r="H2535" s="612"/>
      <c r="I2535" s="612"/>
      <c r="J2535" s="612"/>
      <c r="K2535" s="612"/>
      <c r="L2535" s="612"/>
      <c r="M2535" s="612"/>
      <c r="N2535" s="612"/>
    </row>
    <row r="2536" spans="1:14" x14ac:dyDescent="0.35">
      <c r="A2536" t="s">
        <v>141</v>
      </c>
      <c r="B2536" t="s">
        <v>628</v>
      </c>
      <c r="C2536" t="s">
        <v>629</v>
      </c>
      <c r="D2536" t="s">
        <v>424</v>
      </c>
      <c r="E2536" t="s">
        <v>292</v>
      </c>
      <c r="F2536" s="613"/>
      <c r="G2536" s="613"/>
      <c r="H2536" s="613"/>
      <c r="I2536" s="613"/>
      <c r="J2536" s="613"/>
      <c r="K2536" s="613"/>
      <c r="L2536" s="613"/>
      <c r="M2536" s="613"/>
      <c r="N2536" s="613"/>
    </row>
    <row r="2537" spans="1:14" x14ac:dyDescent="0.35">
      <c r="A2537" t="s">
        <v>141</v>
      </c>
      <c r="B2537" t="s">
        <v>630</v>
      </c>
      <c r="C2537" t="s">
        <v>631</v>
      </c>
      <c r="D2537" t="s">
        <v>188</v>
      </c>
      <c r="E2537" t="s">
        <v>292</v>
      </c>
      <c r="F2537" s="613"/>
      <c r="G2537" s="613"/>
      <c r="H2537" s="613"/>
      <c r="I2537" s="613"/>
      <c r="J2537" s="613"/>
      <c r="K2537" s="613"/>
      <c r="L2537" s="613"/>
      <c r="M2537" s="613"/>
      <c r="N2537" s="613"/>
    </row>
    <row r="2538" spans="1:14" x14ac:dyDescent="0.35">
      <c r="A2538" t="s">
        <v>141</v>
      </c>
      <c r="B2538" t="s">
        <v>632</v>
      </c>
      <c r="C2538" t="s">
        <v>633</v>
      </c>
      <c r="D2538" t="s">
        <v>188</v>
      </c>
      <c r="E2538" t="s">
        <v>292</v>
      </c>
      <c r="F2538" s="519"/>
      <c r="G2538" s="519"/>
      <c r="H2538" s="519"/>
      <c r="I2538" s="519"/>
      <c r="J2538" s="519"/>
      <c r="K2538" s="519"/>
      <c r="L2538" s="519"/>
      <c r="M2538" s="519"/>
      <c r="N2538" s="519"/>
    </row>
    <row r="2539" spans="1:14" x14ac:dyDescent="0.35">
      <c r="A2539" t="s">
        <v>141</v>
      </c>
      <c r="B2539" t="s">
        <v>634</v>
      </c>
      <c r="C2539" t="s">
        <v>635</v>
      </c>
      <c r="D2539" t="s">
        <v>636</v>
      </c>
      <c r="E2539" t="s">
        <v>292</v>
      </c>
      <c r="F2539" s="519"/>
      <c r="G2539" s="519"/>
      <c r="H2539" s="519"/>
      <c r="I2539" s="519"/>
      <c r="J2539" s="519"/>
      <c r="K2539" s="519"/>
      <c r="L2539" s="519"/>
      <c r="M2539" s="519"/>
      <c r="N2539" s="519"/>
    </row>
    <row r="2540" spans="1:14" x14ac:dyDescent="0.35">
      <c r="A2540" t="s">
        <v>141</v>
      </c>
      <c r="B2540" t="s">
        <v>637</v>
      </c>
      <c r="C2540" t="s">
        <v>638</v>
      </c>
      <c r="D2540" t="s">
        <v>636</v>
      </c>
      <c r="E2540" t="s">
        <v>292</v>
      </c>
      <c r="F2540" s="518"/>
      <c r="G2540" s="518"/>
      <c r="H2540" s="518"/>
      <c r="I2540" s="518"/>
      <c r="J2540" s="518"/>
      <c r="K2540" s="518"/>
      <c r="L2540" s="518"/>
      <c r="M2540" s="518"/>
      <c r="N2540" s="518"/>
    </row>
    <row r="2541" spans="1:14" x14ac:dyDescent="0.35">
      <c r="A2541" t="s">
        <v>141</v>
      </c>
      <c r="B2541" t="s">
        <v>639</v>
      </c>
      <c r="C2541" t="s">
        <v>640</v>
      </c>
      <c r="D2541" t="s">
        <v>176</v>
      </c>
      <c r="E2541" t="s">
        <v>292</v>
      </c>
    </row>
    <row r="2542" spans="1:14" x14ac:dyDescent="0.35">
      <c r="A2542" t="s">
        <v>141</v>
      </c>
      <c r="B2542" t="s">
        <v>641</v>
      </c>
      <c r="C2542" t="s">
        <v>642</v>
      </c>
      <c r="D2542" t="s">
        <v>636</v>
      </c>
      <c r="E2542" t="s">
        <v>292</v>
      </c>
      <c r="F2542" s="519"/>
      <c r="G2542" s="519"/>
      <c r="H2542" s="519"/>
      <c r="I2542" s="519"/>
      <c r="J2542" s="519"/>
      <c r="K2542" s="519"/>
      <c r="L2542" s="519"/>
      <c r="M2542" s="519"/>
      <c r="N2542" s="519"/>
    </row>
    <row r="2543" spans="1:14" x14ac:dyDescent="0.35">
      <c r="A2543" t="s">
        <v>141</v>
      </c>
      <c r="B2543" t="s">
        <v>643</v>
      </c>
      <c r="C2543" t="s">
        <v>644</v>
      </c>
      <c r="D2543" t="s">
        <v>176</v>
      </c>
      <c r="E2543" t="s">
        <v>292</v>
      </c>
      <c r="F2543" s="519"/>
      <c r="G2543" s="519"/>
      <c r="H2543" s="519"/>
      <c r="I2543" s="519"/>
      <c r="J2543" s="519"/>
      <c r="K2543" s="519"/>
      <c r="L2543" s="519"/>
      <c r="M2543" s="519"/>
      <c r="N2543" s="519"/>
    </row>
    <row r="2544" spans="1:14" x14ac:dyDescent="0.35">
      <c r="A2544" t="s">
        <v>141</v>
      </c>
      <c r="B2544" t="s">
        <v>645</v>
      </c>
      <c r="C2544" t="s">
        <v>646</v>
      </c>
      <c r="D2544" t="s">
        <v>636</v>
      </c>
      <c r="E2544" t="s">
        <v>292</v>
      </c>
      <c r="F2544" s="518"/>
      <c r="G2544" s="518"/>
      <c r="H2544" s="518"/>
      <c r="I2544" s="518"/>
      <c r="J2544" s="518"/>
      <c r="K2544" s="518"/>
      <c r="L2544" s="518"/>
      <c r="M2544" s="518"/>
      <c r="N2544" s="518"/>
    </row>
    <row r="2545" spans="1:15" x14ac:dyDescent="0.35">
      <c r="A2545" t="s">
        <v>141</v>
      </c>
      <c r="B2545" t="s">
        <v>647</v>
      </c>
      <c r="C2545" t="s">
        <v>648</v>
      </c>
      <c r="D2545" t="s">
        <v>176</v>
      </c>
      <c r="E2545" t="s">
        <v>292</v>
      </c>
    </row>
    <row r="2546" spans="1:15" x14ac:dyDescent="0.35">
      <c r="A2546" t="s">
        <v>141</v>
      </c>
      <c r="B2546" t="s">
        <v>649</v>
      </c>
      <c r="C2546" t="s">
        <v>650</v>
      </c>
      <c r="D2546" t="s">
        <v>176</v>
      </c>
      <c r="E2546" t="s">
        <v>292</v>
      </c>
      <c r="F2546" s="519"/>
      <c r="G2546" s="519"/>
      <c r="H2546" s="519"/>
      <c r="I2546" s="519"/>
      <c r="J2546" s="519"/>
      <c r="K2546" s="519"/>
      <c r="L2546" s="519"/>
      <c r="M2546" s="519"/>
      <c r="N2546" s="519"/>
    </row>
    <row r="2547" spans="1:15" x14ac:dyDescent="0.35">
      <c r="A2547" t="s">
        <v>141</v>
      </c>
      <c r="B2547" t="s">
        <v>651</v>
      </c>
      <c r="C2547" t="s">
        <v>652</v>
      </c>
      <c r="D2547" t="s">
        <v>176</v>
      </c>
      <c r="E2547" t="s">
        <v>292</v>
      </c>
      <c r="F2547" s="519"/>
      <c r="G2547" s="519"/>
      <c r="H2547" s="519"/>
      <c r="I2547" s="519"/>
      <c r="J2547" s="519"/>
      <c r="K2547" s="519"/>
      <c r="L2547" s="519"/>
      <c r="M2547" s="519"/>
      <c r="N2547" s="519"/>
    </row>
    <row r="2548" spans="1:15" x14ac:dyDescent="0.35">
      <c r="A2548" t="s">
        <v>141</v>
      </c>
      <c r="B2548" t="s">
        <v>653</v>
      </c>
      <c r="C2548" t="s">
        <v>654</v>
      </c>
      <c r="D2548" t="s">
        <v>176</v>
      </c>
      <c r="E2548" t="s">
        <v>292</v>
      </c>
      <c r="F2548" s="517"/>
      <c r="G2548" s="517"/>
      <c r="H2548" s="517"/>
      <c r="I2548" s="517"/>
      <c r="J2548" s="517"/>
      <c r="K2548" s="517"/>
      <c r="L2548" s="517"/>
      <c r="M2548" s="517"/>
      <c r="N2548" s="517"/>
    </row>
    <row r="2549" spans="1:15" x14ac:dyDescent="0.35">
      <c r="A2549" t="s">
        <v>141</v>
      </c>
      <c r="B2549" t="s">
        <v>655</v>
      </c>
      <c r="C2549" t="s">
        <v>656</v>
      </c>
      <c r="D2549" t="s">
        <v>189</v>
      </c>
      <c r="E2549" t="s">
        <v>292</v>
      </c>
    </row>
    <row r="2550" spans="1:15" x14ac:dyDescent="0.35">
      <c r="A2550" t="s">
        <v>141</v>
      </c>
      <c r="B2550" t="s">
        <v>657</v>
      </c>
      <c r="C2550" t="s">
        <v>658</v>
      </c>
      <c r="D2550" t="s">
        <v>170</v>
      </c>
      <c r="E2550" t="s">
        <v>292</v>
      </c>
      <c r="F2550" s="519"/>
      <c r="G2550" s="519"/>
      <c r="H2550" s="519"/>
      <c r="I2550" s="519"/>
      <c r="J2550" s="519"/>
      <c r="K2550" s="519"/>
      <c r="L2550" s="519"/>
      <c r="M2550" s="519"/>
      <c r="N2550" s="519"/>
    </row>
    <row r="2551" spans="1:15" x14ac:dyDescent="0.35">
      <c r="A2551" t="s">
        <v>141</v>
      </c>
      <c r="B2551" t="s">
        <v>659</v>
      </c>
      <c r="C2551" t="s">
        <v>660</v>
      </c>
      <c r="D2551" t="s">
        <v>170</v>
      </c>
      <c r="E2551" t="s">
        <v>292</v>
      </c>
      <c r="F2551" s="519"/>
      <c r="G2551" s="519"/>
      <c r="H2551" s="519"/>
      <c r="I2551" s="519"/>
      <c r="J2551" s="519"/>
      <c r="K2551" s="519"/>
      <c r="L2551" s="519"/>
      <c r="M2551" s="519"/>
      <c r="N2551" s="519"/>
    </row>
    <row r="2552" spans="1:15" x14ac:dyDescent="0.35">
      <c r="A2552" t="s">
        <v>143</v>
      </c>
      <c r="B2552" t="s">
        <v>290</v>
      </c>
      <c r="C2552" t="s">
        <v>291</v>
      </c>
      <c r="D2552" t="s">
        <v>170</v>
      </c>
      <c r="E2552" t="s">
        <v>292</v>
      </c>
      <c r="F2552" s="517"/>
      <c r="G2552" s="517"/>
      <c r="H2552" s="517"/>
      <c r="I2552" s="517"/>
      <c r="J2552" s="517"/>
      <c r="K2552" s="517"/>
      <c r="L2552" s="517"/>
      <c r="M2552" s="517"/>
      <c r="N2552" s="517"/>
    </row>
    <row r="2553" spans="1:15" x14ac:dyDescent="0.35">
      <c r="A2553" t="s">
        <v>143</v>
      </c>
      <c r="B2553" t="s">
        <v>293</v>
      </c>
      <c r="C2553" t="s">
        <v>294</v>
      </c>
      <c r="D2553" t="s">
        <v>172</v>
      </c>
      <c r="E2553" t="s">
        <v>292</v>
      </c>
    </row>
    <row r="2554" spans="1:15" x14ac:dyDescent="0.35">
      <c r="A2554" t="s">
        <v>143</v>
      </c>
      <c r="B2554" t="s">
        <v>295</v>
      </c>
      <c r="C2554" t="s">
        <v>296</v>
      </c>
      <c r="D2554" t="s">
        <v>188</v>
      </c>
      <c r="E2554" t="s">
        <v>292</v>
      </c>
      <c r="F2554" s="519"/>
      <c r="G2554" s="519"/>
      <c r="H2554" s="519"/>
      <c r="I2554" s="519"/>
      <c r="J2554" s="519"/>
      <c r="K2554" s="519"/>
      <c r="L2554" s="519"/>
      <c r="M2554" s="519"/>
      <c r="N2554" s="519"/>
    </row>
    <row r="2555" spans="1:15" x14ac:dyDescent="0.35">
      <c r="A2555" t="s">
        <v>143</v>
      </c>
      <c r="B2555" t="s">
        <v>297</v>
      </c>
      <c r="C2555" t="s">
        <v>298</v>
      </c>
      <c r="D2555" t="s">
        <v>205</v>
      </c>
      <c r="E2555" t="s">
        <v>292</v>
      </c>
      <c r="F2555" s="519"/>
      <c r="G2555" s="519"/>
      <c r="H2555" s="519"/>
      <c r="I2555" s="519"/>
      <c r="J2555" s="519"/>
      <c r="K2555" s="519"/>
      <c r="L2555" s="519"/>
      <c r="M2555" s="519"/>
      <c r="N2555" s="519"/>
    </row>
    <row r="2556" spans="1:15" x14ac:dyDescent="0.35">
      <c r="A2556" t="s">
        <v>143</v>
      </c>
      <c r="B2556" t="s">
        <v>300</v>
      </c>
      <c r="C2556" t="s">
        <v>301</v>
      </c>
      <c r="D2556" t="s">
        <v>170</v>
      </c>
      <c r="E2556" t="s">
        <v>292</v>
      </c>
      <c r="F2556" s="517"/>
      <c r="G2556" s="517"/>
      <c r="H2556" s="517"/>
      <c r="I2556" s="517"/>
      <c r="J2556" s="517"/>
      <c r="K2556" s="517"/>
      <c r="L2556" s="517"/>
      <c r="M2556" s="517"/>
      <c r="N2556" s="517"/>
      <c r="O2556" s="425"/>
    </row>
    <row r="2557" spans="1:15" x14ac:dyDescent="0.35">
      <c r="A2557" t="s">
        <v>143</v>
      </c>
      <c r="B2557" t="s">
        <v>302</v>
      </c>
      <c r="C2557" t="s">
        <v>303</v>
      </c>
      <c r="D2557" t="s">
        <v>170</v>
      </c>
      <c r="E2557" t="s">
        <v>292</v>
      </c>
    </row>
    <row r="2558" spans="1:15" x14ac:dyDescent="0.35">
      <c r="A2558" t="s">
        <v>143</v>
      </c>
      <c r="B2558" t="s">
        <v>304</v>
      </c>
      <c r="C2558" t="s">
        <v>305</v>
      </c>
      <c r="D2558" t="s">
        <v>186</v>
      </c>
      <c r="E2558" t="s">
        <v>292</v>
      </c>
      <c r="F2558" s="519"/>
      <c r="G2558" s="519"/>
      <c r="H2558" s="519"/>
      <c r="I2558" s="519"/>
      <c r="J2558" s="519"/>
      <c r="K2558" s="519"/>
      <c r="L2558" s="519"/>
      <c r="M2558" s="519"/>
      <c r="N2558" s="519"/>
      <c r="O2558" s="425"/>
    </row>
    <row r="2559" spans="1:15" x14ac:dyDescent="0.35">
      <c r="A2559" t="s">
        <v>143</v>
      </c>
      <c r="B2559" t="s">
        <v>306</v>
      </c>
      <c r="C2559" t="s">
        <v>307</v>
      </c>
      <c r="D2559" t="s">
        <v>205</v>
      </c>
      <c r="E2559" t="s">
        <v>292</v>
      </c>
      <c r="F2559" s="519"/>
      <c r="G2559" s="519"/>
      <c r="H2559" s="519"/>
      <c r="I2559" s="519"/>
      <c r="J2559" s="519"/>
      <c r="K2559" s="519"/>
      <c r="L2559" s="519"/>
      <c r="M2559" s="519"/>
      <c r="N2559" s="519"/>
    </row>
    <row r="2560" spans="1:15" x14ac:dyDescent="0.35">
      <c r="A2560" t="s">
        <v>143</v>
      </c>
      <c r="B2560" t="s">
        <v>309</v>
      </c>
      <c r="C2560" t="s">
        <v>310</v>
      </c>
      <c r="D2560" t="s">
        <v>170</v>
      </c>
      <c r="E2560" t="s">
        <v>292</v>
      </c>
      <c r="F2560" s="518"/>
      <c r="G2560" s="518"/>
      <c r="H2560" s="518"/>
      <c r="I2560" s="518"/>
      <c r="J2560" s="518"/>
      <c r="K2560" s="518"/>
      <c r="L2560" s="518"/>
      <c r="M2560" s="518"/>
      <c r="N2560" s="518"/>
    </row>
    <row r="2561" spans="1:16" x14ac:dyDescent="0.35">
      <c r="A2561" t="s">
        <v>143</v>
      </c>
      <c r="B2561" t="s">
        <v>311</v>
      </c>
      <c r="C2561" t="s">
        <v>312</v>
      </c>
      <c r="D2561" t="s">
        <v>170</v>
      </c>
      <c r="E2561" t="s">
        <v>292</v>
      </c>
    </row>
    <row r="2562" spans="1:16" x14ac:dyDescent="0.35">
      <c r="A2562" t="s">
        <v>143</v>
      </c>
      <c r="B2562" t="s">
        <v>313</v>
      </c>
      <c r="C2562" t="s">
        <v>314</v>
      </c>
      <c r="D2562" t="s">
        <v>189</v>
      </c>
      <c r="E2562" t="s">
        <v>292</v>
      </c>
      <c r="F2562" s="519"/>
      <c r="G2562" s="519"/>
      <c r="H2562" s="519"/>
      <c r="I2562" s="519"/>
      <c r="J2562" s="519"/>
      <c r="K2562" s="519"/>
      <c r="L2562" s="519"/>
      <c r="M2562" s="519"/>
      <c r="N2562" s="519"/>
    </row>
    <row r="2563" spans="1:16" x14ac:dyDescent="0.35">
      <c r="A2563" t="s">
        <v>143</v>
      </c>
      <c r="B2563" t="s">
        <v>315</v>
      </c>
      <c r="C2563" t="s">
        <v>316</v>
      </c>
      <c r="D2563" t="s">
        <v>205</v>
      </c>
      <c r="E2563" t="s">
        <v>292</v>
      </c>
      <c r="F2563" s="519"/>
      <c r="G2563" s="519"/>
      <c r="H2563" s="519"/>
      <c r="I2563" s="519"/>
      <c r="J2563" s="519"/>
      <c r="K2563" s="519"/>
      <c r="L2563" s="519"/>
      <c r="M2563" s="519"/>
      <c r="N2563" s="519"/>
    </row>
    <row r="2564" spans="1:16" x14ac:dyDescent="0.35">
      <c r="A2564" t="s">
        <v>143</v>
      </c>
      <c r="B2564" t="s">
        <v>317</v>
      </c>
      <c r="C2564" t="s">
        <v>318</v>
      </c>
      <c r="D2564" t="s">
        <v>170</v>
      </c>
      <c r="E2564" t="s">
        <v>292</v>
      </c>
      <c r="F2564" s="517"/>
      <c r="G2564" s="517"/>
      <c r="H2564" s="517"/>
      <c r="I2564" s="517"/>
      <c r="J2564" s="517"/>
      <c r="K2564" s="517"/>
      <c r="L2564" s="517"/>
      <c r="M2564" s="517"/>
      <c r="N2564" s="517"/>
    </row>
    <row r="2565" spans="1:16" x14ac:dyDescent="0.35">
      <c r="A2565" t="s">
        <v>143</v>
      </c>
      <c r="B2565" t="s">
        <v>319</v>
      </c>
      <c r="C2565" t="s">
        <v>320</v>
      </c>
      <c r="D2565" t="s">
        <v>170</v>
      </c>
      <c r="E2565" t="s">
        <v>292</v>
      </c>
      <c r="F2565" s="517"/>
      <c r="G2565" s="517"/>
      <c r="H2565" s="517"/>
      <c r="I2565" s="517"/>
      <c r="J2565" s="517"/>
      <c r="K2565" s="517"/>
      <c r="L2565" s="517"/>
      <c r="M2565" s="517"/>
      <c r="N2565" s="517"/>
    </row>
    <row r="2566" spans="1:16" x14ac:dyDescent="0.35">
      <c r="A2566" t="s">
        <v>143</v>
      </c>
      <c r="B2566" t="s">
        <v>321</v>
      </c>
      <c r="C2566" t="s">
        <v>322</v>
      </c>
      <c r="D2566" t="s">
        <v>189</v>
      </c>
      <c r="E2566" t="s">
        <v>292</v>
      </c>
      <c r="F2566" s="518"/>
      <c r="G2566" s="518"/>
      <c r="H2566" s="518"/>
      <c r="I2566" s="518"/>
      <c r="J2566" s="518"/>
      <c r="K2566" s="518"/>
      <c r="L2566" s="518"/>
      <c r="M2566" s="518"/>
      <c r="N2566" s="518"/>
    </row>
    <row r="2567" spans="1:16" x14ac:dyDescent="0.35">
      <c r="A2567" t="s">
        <v>143</v>
      </c>
      <c r="B2567" t="s">
        <v>323</v>
      </c>
      <c r="C2567" t="s">
        <v>324</v>
      </c>
      <c r="D2567" t="s">
        <v>205</v>
      </c>
      <c r="E2567" t="s">
        <v>292</v>
      </c>
    </row>
    <row r="2568" spans="1:16" x14ac:dyDescent="0.35">
      <c r="A2568" t="s">
        <v>143</v>
      </c>
      <c r="B2568" t="s">
        <v>325</v>
      </c>
      <c r="C2568" t="s">
        <v>326</v>
      </c>
      <c r="D2568" t="s">
        <v>170</v>
      </c>
      <c r="E2568" t="s">
        <v>292</v>
      </c>
      <c r="F2568" s="519"/>
      <c r="G2568" s="519"/>
      <c r="H2568" s="519"/>
      <c r="I2568" s="519"/>
      <c r="J2568" s="519"/>
      <c r="K2568" s="519"/>
      <c r="L2568" s="519"/>
      <c r="M2568" s="519"/>
      <c r="N2568" s="519"/>
    </row>
    <row r="2569" spans="1:16" x14ac:dyDescent="0.35">
      <c r="A2569" t="s">
        <v>143</v>
      </c>
      <c r="B2569" t="s">
        <v>327</v>
      </c>
      <c r="C2569" t="s">
        <v>328</v>
      </c>
      <c r="D2569" t="s">
        <v>170</v>
      </c>
      <c r="E2569" t="s">
        <v>292</v>
      </c>
      <c r="F2569" s="519"/>
      <c r="G2569" s="519"/>
      <c r="H2569" s="519"/>
      <c r="I2569" s="519"/>
      <c r="J2569" s="519"/>
      <c r="K2569" s="519"/>
      <c r="L2569" s="519"/>
      <c r="M2569" s="519"/>
      <c r="N2569" s="519"/>
    </row>
    <row r="2570" spans="1:16" x14ac:dyDescent="0.35">
      <c r="A2570" t="s">
        <v>143</v>
      </c>
      <c r="B2570" t="s">
        <v>329</v>
      </c>
      <c r="C2570" t="s">
        <v>330</v>
      </c>
      <c r="D2570" t="s">
        <v>188</v>
      </c>
      <c r="E2570" t="s">
        <v>292</v>
      </c>
      <c r="F2570" s="518"/>
      <c r="G2570" s="518"/>
      <c r="H2570" s="518"/>
      <c r="I2570" s="517">
        <v>154.19999999999999</v>
      </c>
      <c r="J2570" s="517"/>
      <c r="K2570" s="517"/>
      <c r="L2570" s="517"/>
      <c r="M2570" s="517"/>
      <c r="N2570" s="517"/>
      <c r="O2570" s="678" t="s">
        <v>697</v>
      </c>
      <c r="P2570" t="s">
        <v>670</v>
      </c>
    </row>
    <row r="2571" spans="1:16" x14ac:dyDescent="0.35">
      <c r="A2571" t="s">
        <v>143</v>
      </c>
      <c r="B2571" t="s">
        <v>331</v>
      </c>
      <c r="C2571" t="s">
        <v>332</v>
      </c>
      <c r="D2571" t="s">
        <v>205</v>
      </c>
      <c r="E2571" t="s">
        <v>292</v>
      </c>
    </row>
    <row r="2572" spans="1:16" x14ac:dyDescent="0.35">
      <c r="A2572" t="s">
        <v>143</v>
      </c>
      <c r="B2572" t="s">
        <v>333</v>
      </c>
      <c r="C2572" t="s">
        <v>334</v>
      </c>
      <c r="D2572" t="s">
        <v>170</v>
      </c>
      <c r="E2572" t="s">
        <v>292</v>
      </c>
      <c r="F2572" s="519"/>
      <c r="G2572" s="519"/>
      <c r="H2572" s="519"/>
      <c r="I2572" s="519">
        <v>-0.23199999999999932</v>
      </c>
      <c r="J2572" s="519"/>
      <c r="K2572" s="519"/>
      <c r="L2572" s="519"/>
      <c r="M2572" s="519"/>
      <c r="N2572" s="519"/>
      <c r="O2572" s="678" t="s">
        <v>697</v>
      </c>
      <c r="P2572" t="s">
        <v>670</v>
      </c>
    </row>
    <row r="2573" spans="1:16" x14ac:dyDescent="0.35">
      <c r="A2573" t="s">
        <v>143</v>
      </c>
      <c r="B2573" t="s">
        <v>335</v>
      </c>
      <c r="C2573" t="s">
        <v>336</v>
      </c>
      <c r="D2573" t="s">
        <v>170</v>
      </c>
      <c r="E2573" t="s">
        <v>292</v>
      </c>
      <c r="F2573" s="519"/>
      <c r="G2573" s="519"/>
      <c r="H2573" s="519"/>
      <c r="I2573" s="519"/>
      <c r="J2573" s="519"/>
      <c r="K2573" s="519"/>
      <c r="L2573" s="519"/>
      <c r="M2573" s="519"/>
      <c r="N2573" s="519"/>
    </row>
    <row r="2574" spans="1:16" x14ac:dyDescent="0.35">
      <c r="A2574" t="s">
        <v>143</v>
      </c>
      <c r="B2574" t="s">
        <v>337</v>
      </c>
      <c r="C2574" t="s">
        <v>338</v>
      </c>
      <c r="D2574" t="s">
        <v>189</v>
      </c>
      <c r="E2574" t="s">
        <v>292</v>
      </c>
      <c r="F2574" s="518"/>
      <c r="G2574" s="518"/>
      <c r="H2574" s="518"/>
      <c r="I2574" s="518"/>
      <c r="J2574" s="518"/>
      <c r="K2574" s="518"/>
      <c r="L2574" s="518"/>
      <c r="M2574" s="518"/>
      <c r="N2574" s="518"/>
    </row>
    <row r="2575" spans="1:16" x14ac:dyDescent="0.35">
      <c r="A2575" t="s">
        <v>143</v>
      </c>
      <c r="B2575" t="s">
        <v>339</v>
      </c>
      <c r="C2575" t="s">
        <v>340</v>
      </c>
      <c r="D2575" t="s">
        <v>205</v>
      </c>
      <c r="E2575" t="s">
        <v>292</v>
      </c>
    </row>
    <row r="2576" spans="1:16" x14ac:dyDescent="0.35">
      <c r="A2576" t="s">
        <v>143</v>
      </c>
      <c r="B2576" t="s">
        <v>341</v>
      </c>
      <c r="C2576" t="s">
        <v>342</v>
      </c>
      <c r="D2576" t="s">
        <v>170</v>
      </c>
      <c r="E2576" t="s">
        <v>292</v>
      </c>
      <c r="F2576" s="519"/>
      <c r="G2576" s="519"/>
      <c r="H2576" s="519"/>
      <c r="I2576" s="519"/>
      <c r="J2576" s="519"/>
      <c r="K2576" s="519"/>
      <c r="L2576" s="519"/>
      <c r="M2576" s="519"/>
      <c r="N2576" s="519"/>
    </row>
    <row r="2577" spans="1:14" x14ac:dyDescent="0.35">
      <c r="A2577" t="s">
        <v>143</v>
      </c>
      <c r="B2577" t="s">
        <v>343</v>
      </c>
      <c r="C2577" t="s">
        <v>344</v>
      </c>
      <c r="D2577" t="s">
        <v>170</v>
      </c>
      <c r="E2577" t="s">
        <v>292</v>
      </c>
      <c r="F2577" s="519"/>
      <c r="G2577" s="519"/>
      <c r="H2577" s="519"/>
      <c r="I2577" s="519"/>
      <c r="J2577" s="519"/>
      <c r="K2577" s="519"/>
      <c r="L2577" s="519"/>
      <c r="M2577" s="519"/>
      <c r="N2577" s="519"/>
    </row>
    <row r="2578" spans="1:14" x14ac:dyDescent="0.35">
      <c r="A2578" t="s">
        <v>143</v>
      </c>
      <c r="B2578" t="s">
        <v>345</v>
      </c>
      <c r="C2578" t="s">
        <v>346</v>
      </c>
      <c r="D2578" t="s">
        <v>188</v>
      </c>
      <c r="E2578" t="s">
        <v>292</v>
      </c>
      <c r="F2578" s="518"/>
      <c r="G2578" s="518"/>
      <c r="H2578" s="518"/>
      <c r="I2578" s="518"/>
      <c r="J2578" s="518"/>
      <c r="K2578" s="518"/>
      <c r="L2578" s="518"/>
      <c r="M2578" s="518"/>
      <c r="N2578" s="518"/>
    </row>
    <row r="2579" spans="1:14" x14ac:dyDescent="0.35">
      <c r="A2579" t="s">
        <v>143</v>
      </c>
      <c r="B2579" t="s">
        <v>347</v>
      </c>
      <c r="C2579" t="s">
        <v>348</v>
      </c>
      <c r="D2579" t="s">
        <v>188</v>
      </c>
      <c r="E2579" t="s">
        <v>292</v>
      </c>
    </row>
    <row r="2580" spans="1:14" x14ac:dyDescent="0.35">
      <c r="A2580" t="s">
        <v>143</v>
      </c>
      <c r="B2580" t="s">
        <v>349</v>
      </c>
      <c r="C2580" t="s">
        <v>350</v>
      </c>
      <c r="D2580" t="s">
        <v>188</v>
      </c>
      <c r="E2580" t="s">
        <v>292</v>
      </c>
      <c r="F2580" s="519"/>
      <c r="G2580" s="519"/>
      <c r="H2580" s="519"/>
      <c r="I2580" s="519"/>
      <c r="J2580" s="519"/>
      <c r="K2580" s="519"/>
      <c r="L2580" s="519"/>
      <c r="M2580" s="519"/>
      <c r="N2580" s="519"/>
    </row>
    <row r="2581" spans="1:14" x14ac:dyDescent="0.35">
      <c r="A2581" t="s">
        <v>143</v>
      </c>
      <c r="B2581" t="s">
        <v>351</v>
      </c>
      <c r="C2581" t="s">
        <v>352</v>
      </c>
      <c r="D2581" t="s">
        <v>205</v>
      </c>
      <c r="E2581" t="s">
        <v>292</v>
      </c>
      <c r="F2581" s="519"/>
      <c r="G2581" s="519"/>
      <c r="H2581" s="519"/>
      <c r="I2581" s="519"/>
      <c r="J2581" s="519"/>
      <c r="K2581" s="519"/>
      <c r="L2581" s="519"/>
      <c r="M2581" s="519"/>
      <c r="N2581" s="519"/>
    </row>
    <row r="2582" spans="1:14" x14ac:dyDescent="0.35">
      <c r="A2582" t="s">
        <v>143</v>
      </c>
      <c r="B2582" t="s">
        <v>353</v>
      </c>
      <c r="C2582" t="s">
        <v>354</v>
      </c>
      <c r="D2582" t="s">
        <v>170</v>
      </c>
      <c r="E2582" t="s">
        <v>292</v>
      </c>
      <c r="F2582" s="517"/>
      <c r="G2582" s="517"/>
      <c r="H2582" s="517"/>
      <c r="I2582" s="517"/>
      <c r="J2582" s="517"/>
      <c r="K2582" s="517"/>
      <c r="L2582" s="517"/>
      <c r="M2582" s="517"/>
      <c r="N2582" s="517"/>
    </row>
    <row r="2583" spans="1:14" x14ac:dyDescent="0.35">
      <c r="A2583" t="s">
        <v>143</v>
      </c>
      <c r="B2583" t="s">
        <v>355</v>
      </c>
      <c r="C2583" t="s">
        <v>356</v>
      </c>
      <c r="D2583" t="s">
        <v>170</v>
      </c>
      <c r="E2583" t="s">
        <v>292</v>
      </c>
      <c r="F2583" s="518"/>
      <c r="G2583" s="518"/>
      <c r="H2583" s="518"/>
      <c r="I2583" s="518"/>
      <c r="J2583" s="518"/>
      <c r="K2583" s="518"/>
      <c r="L2583" s="518"/>
      <c r="M2583" s="518"/>
      <c r="N2583" s="518"/>
    </row>
    <row r="2584" spans="1:14" x14ac:dyDescent="0.35">
      <c r="A2584" t="s">
        <v>143</v>
      </c>
      <c r="B2584" t="s">
        <v>357</v>
      </c>
      <c r="C2584" t="s">
        <v>358</v>
      </c>
      <c r="D2584" t="s">
        <v>188</v>
      </c>
      <c r="E2584" t="s">
        <v>292</v>
      </c>
      <c r="F2584" s="517"/>
      <c r="G2584" s="517"/>
      <c r="H2584" s="517"/>
      <c r="I2584" s="517"/>
      <c r="J2584" s="517"/>
      <c r="K2584" s="517"/>
      <c r="L2584" s="517"/>
      <c r="M2584" s="517"/>
      <c r="N2584" s="517"/>
    </row>
    <row r="2585" spans="1:14" x14ac:dyDescent="0.35">
      <c r="A2585" t="s">
        <v>143</v>
      </c>
      <c r="B2585" t="s">
        <v>359</v>
      </c>
      <c r="C2585" t="s">
        <v>360</v>
      </c>
      <c r="D2585" t="s">
        <v>205</v>
      </c>
      <c r="E2585" t="s">
        <v>292</v>
      </c>
    </row>
    <row r="2586" spans="1:14" x14ac:dyDescent="0.35">
      <c r="A2586" t="s">
        <v>143</v>
      </c>
      <c r="B2586" t="s">
        <v>361</v>
      </c>
      <c r="C2586" t="s">
        <v>362</v>
      </c>
      <c r="D2586" t="s">
        <v>170</v>
      </c>
      <c r="E2586" t="s">
        <v>292</v>
      </c>
      <c r="F2586" s="612"/>
      <c r="G2586" s="612"/>
      <c r="H2586" s="612"/>
      <c r="I2586" s="612"/>
      <c r="J2586" s="612"/>
      <c r="K2586" s="612"/>
      <c r="L2586" s="612"/>
      <c r="M2586" s="612"/>
      <c r="N2586" s="612"/>
    </row>
    <row r="2587" spans="1:14" x14ac:dyDescent="0.35">
      <c r="A2587" t="s">
        <v>143</v>
      </c>
      <c r="B2587" t="s">
        <v>363</v>
      </c>
      <c r="C2587" t="s">
        <v>364</v>
      </c>
      <c r="D2587" t="s">
        <v>170</v>
      </c>
      <c r="E2587" t="s">
        <v>292</v>
      </c>
    </row>
    <row r="2588" spans="1:14" x14ac:dyDescent="0.35">
      <c r="A2588" t="s">
        <v>143</v>
      </c>
      <c r="B2588" t="s">
        <v>365</v>
      </c>
      <c r="C2588" t="s">
        <v>366</v>
      </c>
      <c r="D2588" t="s">
        <v>188</v>
      </c>
      <c r="E2588" t="s">
        <v>292</v>
      </c>
      <c r="F2588" s="517"/>
      <c r="G2588" s="517"/>
      <c r="H2588" s="517"/>
      <c r="I2588" s="517"/>
      <c r="J2588" s="517"/>
      <c r="K2588" s="517"/>
      <c r="L2588" s="517"/>
      <c r="M2588" s="517"/>
      <c r="N2588" s="517"/>
    </row>
    <row r="2589" spans="1:14" x14ac:dyDescent="0.35">
      <c r="A2589" t="s">
        <v>143</v>
      </c>
      <c r="B2589" t="s">
        <v>367</v>
      </c>
      <c r="C2589" t="s">
        <v>368</v>
      </c>
      <c r="D2589" t="s">
        <v>205</v>
      </c>
      <c r="E2589" t="s">
        <v>292</v>
      </c>
    </row>
    <row r="2590" spans="1:14" x14ac:dyDescent="0.35">
      <c r="A2590" t="s">
        <v>143</v>
      </c>
      <c r="B2590" t="s">
        <v>369</v>
      </c>
      <c r="C2590" t="s">
        <v>370</v>
      </c>
      <c r="D2590" t="s">
        <v>170</v>
      </c>
      <c r="E2590" t="s">
        <v>292</v>
      </c>
      <c r="F2590" s="517"/>
      <c r="G2590" s="517"/>
      <c r="H2590" s="517"/>
      <c r="I2590" s="517"/>
      <c r="J2590" s="517"/>
      <c r="K2590" s="517"/>
      <c r="L2590" s="517"/>
      <c r="M2590" s="517"/>
      <c r="N2590" s="517"/>
    </row>
    <row r="2591" spans="1:14" x14ac:dyDescent="0.35">
      <c r="A2591" t="s">
        <v>143</v>
      </c>
      <c r="B2591" t="s">
        <v>371</v>
      </c>
      <c r="C2591" t="s">
        <v>372</v>
      </c>
      <c r="D2591" t="s">
        <v>170</v>
      </c>
      <c r="E2591" t="s">
        <v>292</v>
      </c>
    </row>
    <row r="2592" spans="1:14" x14ac:dyDescent="0.35">
      <c r="A2592" t="s">
        <v>143</v>
      </c>
      <c r="B2592" t="s">
        <v>373</v>
      </c>
      <c r="C2592" t="s">
        <v>374</v>
      </c>
      <c r="D2592" t="s">
        <v>188</v>
      </c>
      <c r="E2592" t="s">
        <v>292</v>
      </c>
      <c r="F2592" s="518"/>
      <c r="G2592" s="518"/>
      <c r="H2592" s="518"/>
      <c r="I2592" s="518"/>
      <c r="J2592" s="518"/>
      <c r="K2592" s="518"/>
      <c r="L2592" s="518"/>
      <c r="M2592" s="518"/>
      <c r="N2592" s="518"/>
    </row>
    <row r="2593" spans="1:14" x14ac:dyDescent="0.35">
      <c r="A2593" t="s">
        <v>143</v>
      </c>
      <c r="B2593" t="s">
        <v>375</v>
      </c>
      <c r="C2593" t="s">
        <v>376</v>
      </c>
      <c r="D2593" t="s">
        <v>205</v>
      </c>
      <c r="E2593" t="s">
        <v>292</v>
      </c>
    </row>
    <row r="2594" spans="1:14" x14ac:dyDescent="0.35">
      <c r="A2594" t="s">
        <v>143</v>
      </c>
      <c r="B2594" t="s">
        <v>377</v>
      </c>
      <c r="C2594" t="s">
        <v>378</v>
      </c>
      <c r="D2594" t="s">
        <v>170</v>
      </c>
      <c r="E2594" t="s">
        <v>292</v>
      </c>
      <c r="F2594" s="517"/>
      <c r="G2594" s="517"/>
      <c r="H2594" s="517"/>
      <c r="I2594" s="517"/>
      <c r="J2594" s="517"/>
      <c r="K2594" s="517"/>
      <c r="L2594" s="517"/>
      <c r="M2594" s="517"/>
      <c r="N2594" s="517"/>
    </row>
    <row r="2595" spans="1:14" x14ac:dyDescent="0.35">
      <c r="A2595" t="s">
        <v>143</v>
      </c>
      <c r="B2595" t="s">
        <v>379</v>
      </c>
      <c r="C2595" t="s">
        <v>380</v>
      </c>
      <c r="D2595" t="s">
        <v>170</v>
      </c>
      <c r="E2595" t="s">
        <v>292</v>
      </c>
      <c r="F2595" s="518"/>
      <c r="G2595" s="518"/>
      <c r="H2595" s="518"/>
      <c r="I2595" s="518"/>
      <c r="J2595" s="518"/>
      <c r="K2595" s="518"/>
      <c r="L2595" s="518"/>
      <c r="M2595" s="518"/>
      <c r="N2595" s="518"/>
    </row>
    <row r="2596" spans="1:14" x14ac:dyDescent="0.35">
      <c r="A2596" t="s">
        <v>143</v>
      </c>
      <c r="B2596" t="s">
        <v>381</v>
      </c>
      <c r="C2596" t="s">
        <v>382</v>
      </c>
      <c r="D2596" t="s">
        <v>188</v>
      </c>
      <c r="E2596" t="s">
        <v>292</v>
      </c>
      <c r="F2596" s="613"/>
      <c r="G2596" s="613"/>
      <c r="H2596" s="613"/>
      <c r="I2596" s="613"/>
      <c r="J2596" s="613"/>
      <c r="K2596" s="613"/>
      <c r="L2596" s="613"/>
      <c r="M2596" s="613"/>
      <c r="N2596" s="613"/>
    </row>
    <row r="2597" spans="1:14" x14ac:dyDescent="0.35">
      <c r="A2597" t="s">
        <v>143</v>
      </c>
      <c r="B2597" t="s">
        <v>383</v>
      </c>
      <c r="C2597" t="s">
        <v>384</v>
      </c>
      <c r="D2597" t="s">
        <v>385</v>
      </c>
      <c r="E2597" t="s">
        <v>292</v>
      </c>
      <c r="F2597" s="517"/>
      <c r="G2597" s="517"/>
      <c r="H2597" s="517"/>
      <c r="I2597" s="517"/>
      <c r="J2597" s="517"/>
      <c r="K2597" s="517"/>
      <c r="L2597" s="517"/>
      <c r="M2597" s="517"/>
      <c r="N2597" s="517"/>
    </row>
    <row r="2598" spans="1:14" x14ac:dyDescent="0.35">
      <c r="A2598" t="s">
        <v>143</v>
      </c>
      <c r="B2598" t="s">
        <v>386</v>
      </c>
      <c r="C2598" t="s">
        <v>387</v>
      </c>
      <c r="D2598" t="s">
        <v>189</v>
      </c>
      <c r="E2598" t="s">
        <v>292</v>
      </c>
      <c r="F2598" s="613"/>
      <c r="G2598" s="613"/>
      <c r="H2598" s="613"/>
      <c r="I2598" s="613"/>
      <c r="J2598" s="613"/>
      <c r="K2598" s="613"/>
      <c r="L2598" s="613"/>
      <c r="M2598" s="613"/>
      <c r="N2598" s="613"/>
    </row>
    <row r="2599" spans="1:14" x14ac:dyDescent="0.35">
      <c r="A2599" t="s">
        <v>143</v>
      </c>
      <c r="B2599" t="s">
        <v>388</v>
      </c>
      <c r="C2599" t="s">
        <v>389</v>
      </c>
      <c r="D2599" t="s">
        <v>205</v>
      </c>
      <c r="E2599" t="s">
        <v>292</v>
      </c>
      <c r="F2599" s="517"/>
      <c r="G2599" s="517"/>
      <c r="H2599" s="517"/>
      <c r="I2599" s="517"/>
      <c r="J2599" s="517"/>
      <c r="K2599" s="517"/>
      <c r="L2599" s="517"/>
      <c r="M2599" s="517"/>
      <c r="N2599" s="517"/>
    </row>
    <row r="2600" spans="1:14" x14ac:dyDescent="0.35">
      <c r="A2600" t="s">
        <v>143</v>
      </c>
      <c r="B2600" t="s">
        <v>390</v>
      </c>
      <c r="C2600" t="s">
        <v>391</v>
      </c>
      <c r="D2600" t="s">
        <v>176</v>
      </c>
      <c r="E2600" t="s">
        <v>292</v>
      </c>
      <c r="F2600" s="613"/>
      <c r="G2600" s="613"/>
      <c r="H2600" s="613"/>
      <c r="I2600" s="613"/>
      <c r="J2600" s="613"/>
      <c r="K2600" s="613"/>
      <c r="L2600" s="613"/>
      <c r="M2600" s="613"/>
      <c r="N2600" s="613"/>
    </row>
    <row r="2601" spans="1:14" x14ac:dyDescent="0.35">
      <c r="A2601" t="s">
        <v>143</v>
      </c>
      <c r="B2601" t="s">
        <v>392</v>
      </c>
      <c r="C2601" t="s">
        <v>393</v>
      </c>
      <c r="D2601" t="s">
        <v>205</v>
      </c>
      <c r="E2601" t="s">
        <v>292</v>
      </c>
      <c r="F2601" s="519"/>
      <c r="G2601" s="519"/>
      <c r="H2601" s="519"/>
      <c r="I2601" s="519"/>
      <c r="J2601" s="519"/>
      <c r="K2601" s="519"/>
      <c r="L2601" s="519"/>
      <c r="M2601" s="519"/>
      <c r="N2601" s="519"/>
    </row>
    <row r="2602" spans="1:14" x14ac:dyDescent="0.35">
      <c r="A2602" t="s">
        <v>143</v>
      </c>
      <c r="B2602" t="s">
        <v>394</v>
      </c>
      <c r="C2602" t="s">
        <v>395</v>
      </c>
      <c r="D2602" t="s">
        <v>188</v>
      </c>
      <c r="E2602" t="s">
        <v>292</v>
      </c>
      <c r="F2602" s="517"/>
      <c r="G2602" s="517"/>
      <c r="H2602" s="517"/>
      <c r="I2602" s="517"/>
      <c r="J2602" s="517"/>
      <c r="K2602" s="517"/>
      <c r="L2602" s="517"/>
      <c r="M2602" s="517"/>
      <c r="N2602" s="517"/>
    </row>
    <row r="2603" spans="1:14" x14ac:dyDescent="0.35">
      <c r="A2603" t="s">
        <v>143</v>
      </c>
      <c r="B2603" t="s">
        <v>396</v>
      </c>
      <c r="C2603" t="s">
        <v>397</v>
      </c>
      <c r="D2603" t="s">
        <v>205</v>
      </c>
      <c r="E2603" t="s">
        <v>292</v>
      </c>
      <c r="F2603" s="517"/>
      <c r="G2603" s="517"/>
      <c r="H2603" s="517"/>
      <c r="I2603" s="517"/>
      <c r="J2603" s="517"/>
      <c r="K2603" s="517"/>
      <c r="L2603" s="517"/>
      <c r="M2603" s="517"/>
      <c r="N2603" s="517"/>
    </row>
    <row r="2604" spans="1:14" x14ac:dyDescent="0.35">
      <c r="A2604" t="s">
        <v>143</v>
      </c>
      <c r="B2604" t="s">
        <v>398</v>
      </c>
      <c r="C2604" t="s">
        <v>399</v>
      </c>
      <c r="D2604" t="s">
        <v>188</v>
      </c>
      <c r="E2604" t="s">
        <v>292</v>
      </c>
      <c r="F2604" s="517"/>
      <c r="G2604" s="517"/>
      <c r="H2604" s="517"/>
      <c r="I2604" s="517"/>
      <c r="J2604" s="517"/>
      <c r="K2604" s="517"/>
      <c r="L2604" s="517"/>
      <c r="M2604" s="517"/>
      <c r="N2604" s="517"/>
    </row>
    <row r="2605" spans="1:14" x14ac:dyDescent="0.35">
      <c r="A2605" t="s">
        <v>143</v>
      </c>
      <c r="B2605" t="s">
        <v>400</v>
      </c>
      <c r="C2605" t="s">
        <v>401</v>
      </c>
      <c r="D2605" t="s">
        <v>205</v>
      </c>
      <c r="E2605" t="s">
        <v>292</v>
      </c>
      <c r="F2605" s="517"/>
      <c r="G2605" s="517"/>
      <c r="H2605" s="517"/>
      <c r="I2605" s="517"/>
      <c r="J2605" s="517"/>
      <c r="K2605" s="517"/>
      <c r="L2605" s="517"/>
      <c r="M2605" s="517"/>
      <c r="N2605" s="517"/>
    </row>
    <row r="2606" spans="1:14" x14ac:dyDescent="0.35">
      <c r="A2606" t="s">
        <v>143</v>
      </c>
      <c r="B2606" t="s">
        <v>402</v>
      </c>
      <c r="C2606" t="s">
        <v>403</v>
      </c>
      <c r="D2606" t="s">
        <v>189</v>
      </c>
      <c r="E2606" t="s">
        <v>292</v>
      </c>
      <c r="F2606" s="517"/>
      <c r="G2606" s="517"/>
      <c r="H2606" s="517"/>
      <c r="I2606" s="517"/>
      <c r="J2606" s="517"/>
      <c r="K2606" s="517"/>
      <c r="L2606" s="517"/>
      <c r="M2606" s="517"/>
      <c r="N2606" s="517"/>
    </row>
    <row r="2607" spans="1:14" x14ac:dyDescent="0.35">
      <c r="A2607" t="s">
        <v>143</v>
      </c>
      <c r="B2607" t="s">
        <v>404</v>
      </c>
      <c r="C2607" t="s">
        <v>405</v>
      </c>
      <c r="D2607" t="s">
        <v>205</v>
      </c>
      <c r="E2607" t="s">
        <v>292</v>
      </c>
      <c r="F2607" s="517"/>
      <c r="G2607" s="517"/>
      <c r="H2607" s="517"/>
      <c r="I2607" s="517"/>
      <c r="J2607" s="517"/>
      <c r="K2607" s="517"/>
      <c r="L2607" s="517"/>
      <c r="M2607" s="517"/>
      <c r="N2607" s="517"/>
    </row>
    <row r="2608" spans="1:14" x14ac:dyDescent="0.35">
      <c r="A2608" t="s">
        <v>143</v>
      </c>
      <c r="B2608" t="s">
        <v>406</v>
      </c>
      <c r="C2608" t="s">
        <v>407</v>
      </c>
      <c r="D2608" t="s">
        <v>188</v>
      </c>
      <c r="E2608" t="s">
        <v>292</v>
      </c>
      <c r="F2608" s="517"/>
      <c r="G2608" s="517"/>
      <c r="H2608" s="517"/>
      <c r="I2608" s="517"/>
      <c r="J2608" s="517"/>
      <c r="K2608" s="517"/>
      <c r="L2608" s="517"/>
      <c r="M2608" s="517"/>
      <c r="N2608" s="517"/>
    </row>
    <row r="2609" spans="1:16" x14ac:dyDescent="0.35">
      <c r="A2609" t="s">
        <v>143</v>
      </c>
      <c r="B2609" t="s">
        <v>408</v>
      </c>
      <c r="C2609" t="s">
        <v>409</v>
      </c>
      <c r="D2609" t="s">
        <v>182</v>
      </c>
      <c r="E2609" t="s">
        <v>292</v>
      </c>
      <c r="F2609" s="517"/>
      <c r="G2609" s="517"/>
      <c r="H2609" s="517"/>
      <c r="I2609" s="517"/>
      <c r="J2609" s="517"/>
      <c r="K2609" s="517"/>
      <c r="L2609" s="517"/>
      <c r="M2609" s="517"/>
      <c r="N2609" s="517"/>
    </row>
    <row r="2610" spans="1:16" x14ac:dyDescent="0.35">
      <c r="A2610" t="s">
        <v>143</v>
      </c>
      <c r="B2610" t="s">
        <v>410</v>
      </c>
      <c r="C2610" t="s">
        <v>411</v>
      </c>
      <c r="D2610" t="s">
        <v>188</v>
      </c>
      <c r="E2610" t="s">
        <v>292</v>
      </c>
      <c r="F2610" s="613"/>
      <c r="G2610" s="613"/>
      <c r="H2610" s="613"/>
      <c r="I2610" s="613"/>
      <c r="J2610" s="613"/>
      <c r="K2610" s="613"/>
      <c r="L2610" s="613"/>
      <c r="M2610" s="613"/>
      <c r="N2610" s="613"/>
    </row>
    <row r="2611" spans="1:16" x14ac:dyDescent="0.35">
      <c r="A2611" t="s">
        <v>143</v>
      </c>
      <c r="B2611" t="s">
        <v>412</v>
      </c>
      <c r="C2611" t="s">
        <v>413</v>
      </c>
      <c r="D2611" t="s">
        <v>188</v>
      </c>
      <c r="E2611" t="s">
        <v>292</v>
      </c>
      <c r="F2611" s="613"/>
      <c r="G2611" s="613"/>
      <c r="H2611" s="613"/>
      <c r="I2611" s="613"/>
      <c r="J2611" s="613"/>
      <c r="K2611" s="613"/>
      <c r="L2611" s="613"/>
      <c r="M2611" s="613"/>
      <c r="N2611" s="613"/>
    </row>
    <row r="2612" spans="1:16" x14ac:dyDescent="0.35">
      <c r="A2612" t="s">
        <v>143</v>
      </c>
      <c r="B2612" t="s">
        <v>414</v>
      </c>
      <c r="C2612" t="s">
        <v>415</v>
      </c>
      <c r="D2612" t="s">
        <v>188</v>
      </c>
      <c r="E2612" t="s">
        <v>292</v>
      </c>
      <c r="F2612" s="517"/>
      <c r="G2612" s="517"/>
      <c r="H2612" s="517"/>
      <c r="I2612" s="517">
        <f>F_Inputs!I2612 + 28</f>
        <v>582</v>
      </c>
      <c r="J2612" s="517"/>
      <c r="K2612" s="517"/>
      <c r="L2612" s="517"/>
      <c r="M2612" s="517"/>
      <c r="N2612" s="517"/>
      <c r="O2612" s="678" t="s">
        <v>697</v>
      </c>
      <c r="P2612" t="s">
        <v>671</v>
      </c>
    </row>
    <row r="2613" spans="1:16" x14ac:dyDescent="0.35">
      <c r="A2613" t="s">
        <v>143</v>
      </c>
      <c r="B2613" t="s">
        <v>416</v>
      </c>
      <c r="C2613" t="s">
        <v>417</v>
      </c>
      <c r="D2613" t="s">
        <v>188</v>
      </c>
      <c r="E2613" t="s">
        <v>292</v>
      </c>
      <c r="F2613" s="517"/>
      <c r="G2613" s="517"/>
      <c r="H2613" s="517"/>
      <c r="I2613" s="517">
        <v>84.302620334023786</v>
      </c>
      <c r="J2613" s="517"/>
      <c r="K2613" s="517"/>
      <c r="L2613" s="517"/>
      <c r="M2613" s="517"/>
      <c r="N2613" s="517"/>
      <c r="O2613" s="678" t="s">
        <v>697</v>
      </c>
      <c r="P2613" t="s">
        <v>670</v>
      </c>
    </row>
    <row r="2614" spans="1:16" x14ac:dyDescent="0.35">
      <c r="A2614" t="s">
        <v>143</v>
      </c>
      <c r="B2614" t="s">
        <v>418</v>
      </c>
      <c r="C2614" t="s">
        <v>419</v>
      </c>
      <c r="D2614" t="s">
        <v>188</v>
      </c>
      <c r="E2614" t="s">
        <v>292</v>
      </c>
      <c r="F2614" s="519"/>
      <c r="G2614" s="519"/>
      <c r="H2614" s="519"/>
      <c r="I2614" s="517">
        <f>F_Inputs!I2614 + 28</f>
        <v>1064</v>
      </c>
      <c r="J2614" s="519"/>
      <c r="K2614" s="519"/>
      <c r="L2614" s="519"/>
      <c r="M2614" s="519"/>
      <c r="N2614" s="519"/>
      <c r="O2614" s="678" t="s">
        <v>697</v>
      </c>
      <c r="P2614" t="s">
        <v>670</v>
      </c>
    </row>
    <row r="2615" spans="1:16" x14ac:dyDescent="0.35">
      <c r="A2615" t="s">
        <v>143</v>
      </c>
      <c r="B2615" t="s">
        <v>420</v>
      </c>
      <c r="C2615" t="s">
        <v>421</v>
      </c>
      <c r="D2615">
        <v>0</v>
      </c>
      <c r="E2615" t="s">
        <v>292</v>
      </c>
      <c r="F2615" s="613"/>
      <c r="G2615" s="613"/>
      <c r="H2615" s="613"/>
      <c r="I2615" s="613"/>
      <c r="J2615" s="613"/>
      <c r="K2615" s="613"/>
      <c r="L2615" s="613"/>
      <c r="M2615" s="613"/>
      <c r="N2615" s="613"/>
    </row>
    <row r="2616" spans="1:16" x14ac:dyDescent="0.35">
      <c r="A2616" t="s">
        <v>143</v>
      </c>
      <c r="B2616" t="s">
        <v>422</v>
      </c>
      <c r="C2616" t="s">
        <v>423</v>
      </c>
      <c r="D2616" t="s">
        <v>424</v>
      </c>
      <c r="E2616" t="s">
        <v>292</v>
      </c>
      <c r="F2616" s="613"/>
      <c r="G2616" s="613"/>
      <c r="H2616" s="613"/>
      <c r="I2616" s="613"/>
      <c r="J2616" s="613"/>
      <c r="K2616" s="613"/>
      <c r="L2616" s="613"/>
      <c r="M2616" s="613"/>
      <c r="N2616" s="613"/>
    </row>
    <row r="2617" spans="1:16" x14ac:dyDescent="0.35">
      <c r="A2617" t="s">
        <v>143</v>
      </c>
      <c r="B2617" t="s">
        <v>425</v>
      </c>
      <c r="C2617" t="s">
        <v>426</v>
      </c>
      <c r="D2617" t="s">
        <v>427</v>
      </c>
      <c r="E2617" t="s">
        <v>292</v>
      </c>
      <c r="F2617" s="613"/>
      <c r="G2617" s="613"/>
      <c r="H2617" s="613"/>
      <c r="I2617" s="613"/>
      <c r="J2617" s="613"/>
      <c r="K2617" s="613"/>
      <c r="L2617" s="613"/>
      <c r="M2617" s="613"/>
      <c r="N2617" s="613"/>
    </row>
    <row r="2618" spans="1:16" x14ac:dyDescent="0.35">
      <c r="A2618" t="s">
        <v>143</v>
      </c>
      <c r="B2618" t="s">
        <v>428</v>
      </c>
      <c r="C2618" t="s">
        <v>429</v>
      </c>
      <c r="D2618" t="s">
        <v>424</v>
      </c>
      <c r="E2618" t="s">
        <v>292</v>
      </c>
      <c r="F2618" s="613"/>
      <c r="G2618" s="613"/>
      <c r="H2618" s="613"/>
      <c r="I2618" s="613"/>
      <c r="J2618" s="613"/>
      <c r="K2618" s="613"/>
      <c r="L2618" s="613"/>
      <c r="M2618" s="613"/>
      <c r="N2618" s="613"/>
    </row>
    <row r="2619" spans="1:16" x14ac:dyDescent="0.35">
      <c r="A2619" t="s">
        <v>143</v>
      </c>
      <c r="B2619" t="s">
        <v>430</v>
      </c>
      <c r="C2619" t="s">
        <v>431</v>
      </c>
      <c r="D2619" t="s">
        <v>424</v>
      </c>
      <c r="E2619" t="s">
        <v>292</v>
      </c>
      <c r="F2619" s="519"/>
      <c r="G2619" s="519"/>
      <c r="H2619" s="519"/>
      <c r="I2619" s="519"/>
      <c r="J2619" s="519"/>
      <c r="K2619" s="519"/>
      <c r="L2619" s="519"/>
      <c r="M2619" s="519"/>
      <c r="N2619" s="519"/>
    </row>
    <row r="2620" spans="1:16" x14ac:dyDescent="0.35">
      <c r="A2620" t="s">
        <v>143</v>
      </c>
      <c r="B2620" t="s">
        <v>432</v>
      </c>
      <c r="C2620" t="s">
        <v>433</v>
      </c>
      <c r="D2620" t="s">
        <v>424</v>
      </c>
      <c r="E2620" t="s">
        <v>292</v>
      </c>
      <c r="F2620" s="613"/>
      <c r="G2620" s="613"/>
      <c r="H2620" s="613"/>
      <c r="I2620" s="613"/>
      <c r="J2620" s="613"/>
      <c r="K2620" s="613"/>
      <c r="L2620" s="613"/>
      <c r="M2620" s="613"/>
      <c r="N2620" s="613"/>
    </row>
    <row r="2621" spans="1:16" x14ac:dyDescent="0.35">
      <c r="A2621" t="s">
        <v>143</v>
      </c>
      <c r="B2621" t="s">
        <v>434</v>
      </c>
      <c r="C2621" t="s">
        <v>435</v>
      </c>
      <c r="D2621" t="s">
        <v>427</v>
      </c>
      <c r="E2621" t="s">
        <v>292</v>
      </c>
      <c r="F2621" s="613"/>
      <c r="G2621" s="613"/>
      <c r="H2621" s="613"/>
      <c r="I2621" s="613"/>
      <c r="J2621" s="613"/>
      <c r="K2621" s="613"/>
      <c r="L2621" s="613"/>
      <c r="M2621" s="613"/>
      <c r="N2621" s="613"/>
    </row>
    <row r="2622" spans="1:16" x14ac:dyDescent="0.35">
      <c r="A2622" t="s">
        <v>143</v>
      </c>
      <c r="B2622" t="s">
        <v>436</v>
      </c>
      <c r="C2622" t="s">
        <v>437</v>
      </c>
      <c r="D2622" t="s">
        <v>427</v>
      </c>
      <c r="E2622" t="s">
        <v>292</v>
      </c>
      <c r="F2622" s="613"/>
      <c r="G2622" s="613"/>
      <c r="H2622" s="613"/>
      <c r="I2622" s="613"/>
      <c r="J2622" s="613"/>
      <c r="K2622" s="613"/>
      <c r="L2622" s="613"/>
      <c r="M2622" s="613"/>
      <c r="N2622" s="613"/>
    </row>
    <row r="2623" spans="1:16" x14ac:dyDescent="0.35">
      <c r="A2623" t="s">
        <v>143</v>
      </c>
      <c r="B2623" t="s">
        <v>438</v>
      </c>
      <c r="C2623" t="s">
        <v>439</v>
      </c>
      <c r="D2623">
        <v>0</v>
      </c>
      <c r="E2623" t="s">
        <v>292</v>
      </c>
      <c r="F2623" s="519"/>
      <c r="G2623" s="519"/>
      <c r="H2623" s="519"/>
      <c r="I2623" s="519"/>
      <c r="J2623" s="519"/>
      <c r="K2623" s="519"/>
      <c r="L2623" s="519"/>
      <c r="M2623" s="519"/>
      <c r="N2623" s="519"/>
    </row>
    <row r="2624" spans="1:16" x14ac:dyDescent="0.35">
      <c r="A2624" t="s">
        <v>143</v>
      </c>
      <c r="B2624" t="s">
        <v>440</v>
      </c>
      <c r="C2624" t="s">
        <v>441</v>
      </c>
      <c r="D2624" t="s">
        <v>188</v>
      </c>
      <c r="E2624" t="s">
        <v>292</v>
      </c>
      <c r="F2624" s="613"/>
      <c r="G2624" s="613"/>
      <c r="H2624" s="613"/>
      <c r="I2624" s="613"/>
      <c r="J2624" s="613"/>
      <c r="K2624" s="613"/>
      <c r="L2624" s="613"/>
      <c r="M2624" s="613"/>
      <c r="N2624" s="613"/>
    </row>
    <row r="2625" spans="1:15" x14ac:dyDescent="0.35">
      <c r="A2625" t="s">
        <v>143</v>
      </c>
      <c r="B2625" t="s">
        <v>442</v>
      </c>
      <c r="C2625" t="s">
        <v>443</v>
      </c>
      <c r="D2625" t="s">
        <v>188</v>
      </c>
      <c r="E2625" t="s">
        <v>292</v>
      </c>
      <c r="F2625" s="519"/>
      <c r="G2625" s="519"/>
      <c r="H2625" s="519"/>
      <c r="I2625" s="519"/>
      <c r="J2625" s="519"/>
      <c r="K2625" s="519"/>
      <c r="L2625" s="519"/>
      <c r="M2625" s="519"/>
      <c r="N2625" s="519"/>
    </row>
    <row r="2626" spans="1:15" x14ac:dyDescent="0.35">
      <c r="A2626" t="s">
        <v>143</v>
      </c>
      <c r="B2626" t="s">
        <v>444</v>
      </c>
      <c r="C2626" t="s">
        <v>445</v>
      </c>
      <c r="D2626" t="s">
        <v>424</v>
      </c>
      <c r="E2626" t="s">
        <v>292</v>
      </c>
      <c r="F2626" s="613"/>
      <c r="G2626" s="613"/>
      <c r="H2626" s="613"/>
      <c r="I2626" s="613"/>
      <c r="J2626" s="613"/>
      <c r="K2626" s="613"/>
      <c r="L2626" s="613"/>
      <c r="M2626" s="613"/>
      <c r="N2626" s="613"/>
    </row>
    <row r="2627" spans="1:15" x14ac:dyDescent="0.35">
      <c r="A2627" t="s">
        <v>143</v>
      </c>
      <c r="B2627" t="s">
        <v>446</v>
      </c>
      <c r="C2627" t="s">
        <v>447</v>
      </c>
      <c r="D2627" t="s">
        <v>424</v>
      </c>
      <c r="E2627" t="s">
        <v>292</v>
      </c>
      <c r="F2627" s="519"/>
      <c r="G2627" s="519"/>
      <c r="H2627" s="519"/>
      <c r="I2627" s="519"/>
      <c r="J2627" s="519"/>
      <c r="K2627" s="519"/>
      <c r="L2627" s="519"/>
      <c r="M2627" s="519"/>
      <c r="N2627" s="517"/>
      <c r="O2627" s="425"/>
    </row>
    <row r="2628" spans="1:15" x14ac:dyDescent="0.35">
      <c r="A2628" t="s">
        <v>143</v>
      </c>
      <c r="B2628" t="s">
        <v>448</v>
      </c>
      <c r="C2628" t="s">
        <v>449</v>
      </c>
      <c r="D2628">
        <v>0</v>
      </c>
      <c r="E2628" t="s">
        <v>292</v>
      </c>
      <c r="F2628" s="519"/>
      <c r="G2628" s="519"/>
      <c r="H2628" s="519"/>
      <c r="I2628" s="519"/>
      <c r="J2628" s="519"/>
      <c r="K2628" s="519"/>
      <c r="L2628" s="519"/>
      <c r="M2628" s="519"/>
      <c r="N2628" s="517"/>
      <c r="O2628" s="425"/>
    </row>
    <row r="2629" spans="1:15" x14ac:dyDescent="0.35">
      <c r="A2629" t="s">
        <v>143</v>
      </c>
      <c r="B2629" t="s">
        <v>450</v>
      </c>
      <c r="C2629" t="s">
        <v>451</v>
      </c>
      <c r="D2629" t="s">
        <v>188</v>
      </c>
      <c r="E2629" t="s">
        <v>292</v>
      </c>
      <c r="F2629" s="519"/>
      <c r="G2629" s="519"/>
      <c r="H2629" s="519"/>
      <c r="I2629" s="519"/>
      <c r="J2629" s="519"/>
      <c r="K2629" s="519"/>
      <c r="L2629" s="519"/>
      <c r="M2629" s="519"/>
      <c r="N2629" s="519"/>
    </row>
    <row r="2630" spans="1:15" x14ac:dyDescent="0.35">
      <c r="A2630" t="s">
        <v>143</v>
      </c>
      <c r="B2630" t="s">
        <v>452</v>
      </c>
      <c r="C2630" t="s">
        <v>453</v>
      </c>
      <c r="D2630" t="s">
        <v>188</v>
      </c>
      <c r="E2630" t="s">
        <v>292</v>
      </c>
      <c r="F2630" s="519"/>
      <c r="G2630" s="519"/>
      <c r="H2630" s="519"/>
      <c r="I2630" s="519"/>
      <c r="J2630" s="519"/>
      <c r="K2630" s="519"/>
      <c r="L2630" s="519"/>
      <c r="M2630" s="519"/>
      <c r="N2630" s="519"/>
    </row>
    <row r="2631" spans="1:15" x14ac:dyDescent="0.35">
      <c r="A2631" t="s">
        <v>143</v>
      </c>
      <c r="B2631" t="s">
        <v>454</v>
      </c>
      <c r="C2631" t="s">
        <v>455</v>
      </c>
      <c r="D2631" t="s">
        <v>188</v>
      </c>
      <c r="E2631" t="s">
        <v>292</v>
      </c>
      <c r="F2631" s="519"/>
      <c r="G2631" s="519"/>
      <c r="H2631" s="519"/>
      <c r="I2631" s="519"/>
      <c r="J2631" s="519"/>
      <c r="K2631" s="519"/>
      <c r="L2631" s="519"/>
      <c r="M2631" s="519"/>
      <c r="N2631" s="517"/>
      <c r="O2631" s="425"/>
    </row>
    <row r="2632" spans="1:15" x14ac:dyDescent="0.35">
      <c r="A2632" t="s">
        <v>143</v>
      </c>
      <c r="B2632" t="s">
        <v>456</v>
      </c>
      <c r="C2632" t="s">
        <v>457</v>
      </c>
      <c r="D2632" t="s">
        <v>188</v>
      </c>
      <c r="E2632" t="s">
        <v>292</v>
      </c>
      <c r="F2632" s="519"/>
      <c r="G2632" s="519"/>
      <c r="H2632" s="519"/>
      <c r="I2632" s="519"/>
      <c r="J2632" s="519"/>
      <c r="K2632" s="519"/>
      <c r="L2632" s="519"/>
      <c r="M2632" s="519"/>
      <c r="N2632" s="519"/>
    </row>
    <row r="2633" spans="1:15" x14ac:dyDescent="0.35">
      <c r="A2633" t="s">
        <v>143</v>
      </c>
      <c r="B2633" t="s">
        <v>458</v>
      </c>
      <c r="C2633" t="s">
        <v>459</v>
      </c>
      <c r="D2633" t="s">
        <v>172</v>
      </c>
      <c r="E2633" t="s">
        <v>292</v>
      </c>
      <c r="F2633" s="519"/>
      <c r="G2633" s="519"/>
      <c r="H2633" s="519"/>
      <c r="I2633" s="519"/>
      <c r="J2633" s="519"/>
      <c r="K2633" s="519"/>
      <c r="L2633" s="519"/>
      <c r="M2633" s="519"/>
      <c r="N2633" s="519"/>
    </row>
    <row r="2634" spans="1:15" x14ac:dyDescent="0.35">
      <c r="A2634" t="s">
        <v>143</v>
      </c>
      <c r="B2634" t="s">
        <v>460</v>
      </c>
      <c r="C2634" t="s">
        <v>461</v>
      </c>
      <c r="D2634" t="s">
        <v>188</v>
      </c>
      <c r="E2634" t="s">
        <v>292</v>
      </c>
      <c r="F2634" s="519"/>
      <c r="G2634" s="519"/>
      <c r="H2634" s="519"/>
      <c r="I2634" s="519"/>
      <c r="J2634" s="519"/>
      <c r="K2634" s="519"/>
      <c r="L2634" s="519"/>
      <c r="M2634" s="519"/>
      <c r="N2634" s="519"/>
    </row>
    <row r="2635" spans="1:15" x14ac:dyDescent="0.35">
      <c r="A2635" t="s">
        <v>143</v>
      </c>
      <c r="B2635" t="s">
        <v>462</v>
      </c>
      <c r="C2635" t="s">
        <v>463</v>
      </c>
      <c r="D2635" t="s">
        <v>188</v>
      </c>
      <c r="E2635" t="s">
        <v>292</v>
      </c>
      <c r="F2635" s="519"/>
      <c r="G2635" s="519"/>
      <c r="H2635" s="519"/>
      <c r="I2635" s="519"/>
      <c r="J2635" s="519"/>
      <c r="K2635" s="519"/>
      <c r="L2635" s="519"/>
      <c r="M2635" s="519"/>
      <c r="N2635" s="517"/>
      <c r="O2635" s="425"/>
    </row>
    <row r="2636" spans="1:15" x14ac:dyDescent="0.35">
      <c r="A2636" t="s">
        <v>143</v>
      </c>
      <c r="B2636" t="s">
        <v>464</v>
      </c>
      <c r="C2636" t="s">
        <v>465</v>
      </c>
      <c r="D2636" t="s">
        <v>188</v>
      </c>
      <c r="E2636" t="s">
        <v>292</v>
      </c>
      <c r="F2636" s="519"/>
      <c r="G2636" s="519"/>
      <c r="H2636" s="519"/>
      <c r="I2636" s="519"/>
      <c r="J2636" s="519"/>
      <c r="K2636" s="519"/>
      <c r="L2636" s="519"/>
      <c r="M2636" s="519"/>
      <c r="N2636" s="519"/>
    </row>
    <row r="2637" spans="1:15" x14ac:dyDescent="0.35">
      <c r="A2637" t="s">
        <v>143</v>
      </c>
      <c r="B2637" t="s">
        <v>466</v>
      </c>
      <c r="C2637" t="s">
        <v>467</v>
      </c>
      <c r="D2637" t="s">
        <v>182</v>
      </c>
      <c r="E2637" t="s">
        <v>292</v>
      </c>
      <c r="F2637" s="519"/>
      <c r="G2637" s="519"/>
      <c r="H2637" s="519"/>
      <c r="I2637" s="519"/>
      <c r="J2637" s="519"/>
      <c r="K2637" s="519"/>
      <c r="L2637" s="519"/>
      <c r="M2637" s="519"/>
      <c r="N2637" s="519"/>
    </row>
    <row r="2638" spans="1:15" x14ac:dyDescent="0.35">
      <c r="A2638" t="s">
        <v>143</v>
      </c>
      <c r="B2638" t="s">
        <v>468</v>
      </c>
      <c r="C2638" t="s">
        <v>469</v>
      </c>
      <c r="D2638" t="s">
        <v>188</v>
      </c>
      <c r="E2638" t="s">
        <v>292</v>
      </c>
      <c r="F2638" s="519"/>
      <c r="G2638" s="519"/>
      <c r="H2638" s="519"/>
      <c r="I2638" s="519"/>
      <c r="J2638" s="519"/>
      <c r="K2638" s="519"/>
      <c r="L2638" s="519"/>
      <c r="M2638" s="519"/>
      <c r="N2638" s="517"/>
      <c r="O2638" s="425"/>
    </row>
    <row r="2639" spans="1:15" x14ac:dyDescent="0.35">
      <c r="A2639" t="s">
        <v>143</v>
      </c>
      <c r="B2639" t="s">
        <v>470</v>
      </c>
      <c r="C2639" t="s">
        <v>471</v>
      </c>
      <c r="D2639" t="s">
        <v>182</v>
      </c>
      <c r="E2639" t="s">
        <v>292</v>
      </c>
      <c r="F2639" s="519"/>
      <c r="G2639" s="519"/>
      <c r="H2639" s="519"/>
      <c r="I2639" s="519"/>
      <c r="J2639" s="519"/>
      <c r="K2639" s="519"/>
      <c r="L2639" s="519"/>
      <c r="M2639" s="519"/>
      <c r="N2639" s="519"/>
    </row>
    <row r="2640" spans="1:15" x14ac:dyDescent="0.35">
      <c r="A2640" t="s">
        <v>143</v>
      </c>
      <c r="B2640" t="s">
        <v>472</v>
      </c>
      <c r="C2640" t="s">
        <v>473</v>
      </c>
      <c r="D2640" t="s">
        <v>188</v>
      </c>
      <c r="E2640" t="s">
        <v>292</v>
      </c>
      <c r="F2640" s="519"/>
      <c r="G2640" s="519"/>
      <c r="H2640" s="519"/>
      <c r="I2640" s="519"/>
      <c r="J2640" s="519"/>
      <c r="K2640" s="519"/>
      <c r="L2640" s="519"/>
      <c r="M2640" s="519"/>
      <c r="N2640" s="519"/>
    </row>
    <row r="2641" spans="1:16" x14ac:dyDescent="0.35">
      <c r="A2641" t="s">
        <v>143</v>
      </c>
      <c r="B2641" t="s">
        <v>474</v>
      </c>
      <c r="C2641" t="s">
        <v>475</v>
      </c>
      <c r="D2641" t="s">
        <v>170</v>
      </c>
      <c r="E2641" t="s">
        <v>292</v>
      </c>
      <c r="F2641" s="519"/>
      <c r="G2641" s="519"/>
      <c r="H2641" s="519"/>
      <c r="I2641" s="519">
        <v>2.1776000000000011E-2</v>
      </c>
      <c r="J2641" s="519"/>
      <c r="K2641" s="519"/>
      <c r="L2641" s="519"/>
      <c r="M2641" s="519"/>
      <c r="N2641" s="517"/>
      <c r="O2641" s="678" t="s">
        <v>697</v>
      </c>
      <c r="P2641" t="s">
        <v>670</v>
      </c>
    </row>
    <row r="2642" spans="1:16" x14ac:dyDescent="0.35">
      <c r="A2642" t="s">
        <v>143</v>
      </c>
      <c r="B2642" t="s">
        <v>476</v>
      </c>
      <c r="C2642" t="s">
        <v>477</v>
      </c>
      <c r="D2642" t="s">
        <v>170</v>
      </c>
      <c r="E2642" t="s">
        <v>292</v>
      </c>
      <c r="F2642" s="519"/>
      <c r="G2642" s="519"/>
      <c r="H2642" s="519"/>
      <c r="I2642" s="519">
        <v>-1.8626719999999997</v>
      </c>
      <c r="J2642" s="519"/>
      <c r="K2642" s="519"/>
      <c r="L2642" s="519"/>
      <c r="M2642" s="519"/>
      <c r="N2642" s="517"/>
      <c r="O2642" s="678" t="s">
        <v>697</v>
      </c>
      <c r="P2642" t="s">
        <v>670</v>
      </c>
    </row>
    <row r="2643" spans="1:16" x14ac:dyDescent="0.35">
      <c r="A2643" t="s">
        <v>143</v>
      </c>
      <c r="B2643" t="s">
        <v>478</v>
      </c>
      <c r="C2643" t="s">
        <v>479</v>
      </c>
      <c r="D2643" t="s">
        <v>170</v>
      </c>
      <c r="E2643" t="s">
        <v>292</v>
      </c>
      <c r="F2643" s="519"/>
      <c r="G2643" s="519"/>
      <c r="H2643" s="519"/>
      <c r="I2643" s="519"/>
      <c r="J2643" s="519"/>
      <c r="K2643" s="519"/>
      <c r="L2643" s="519"/>
      <c r="M2643" s="519"/>
      <c r="N2643" s="519"/>
    </row>
    <row r="2644" spans="1:16" x14ac:dyDescent="0.35">
      <c r="A2644" t="s">
        <v>143</v>
      </c>
      <c r="B2644" t="s">
        <v>480</v>
      </c>
      <c r="C2644" t="s">
        <v>481</v>
      </c>
      <c r="D2644" t="s">
        <v>170</v>
      </c>
      <c r="E2644" t="s">
        <v>292</v>
      </c>
      <c r="F2644" s="519"/>
      <c r="G2644" s="519"/>
      <c r="H2644" s="519"/>
      <c r="I2644" s="519"/>
      <c r="J2644" s="519"/>
      <c r="K2644" s="519"/>
      <c r="L2644" s="519"/>
      <c r="M2644" s="519"/>
      <c r="N2644" s="519"/>
    </row>
    <row r="2645" spans="1:16" x14ac:dyDescent="0.35">
      <c r="A2645" t="s">
        <v>143</v>
      </c>
      <c r="B2645" t="s">
        <v>482</v>
      </c>
      <c r="C2645" t="s">
        <v>483</v>
      </c>
      <c r="D2645" t="s">
        <v>170</v>
      </c>
      <c r="E2645" t="s">
        <v>292</v>
      </c>
      <c r="F2645" s="519"/>
      <c r="G2645" s="519"/>
      <c r="H2645" s="519"/>
      <c r="I2645" s="519">
        <v>4.1399999999999944E-2</v>
      </c>
      <c r="J2645" s="519"/>
      <c r="K2645" s="519"/>
      <c r="L2645" s="519"/>
      <c r="M2645" s="519"/>
      <c r="N2645" s="517"/>
      <c r="O2645" s="678" t="s">
        <v>697</v>
      </c>
      <c r="P2645" t="s">
        <v>670</v>
      </c>
    </row>
    <row r="2646" spans="1:16" x14ac:dyDescent="0.35">
      <c r="A2646" t="s">
        <v>143</v>
      </c>
      <c r="B2646" t="s">
        <v>484</v>
      </c>
      <c r="C2646" t="s">
        <v>485</v>
      </c>
      <c r="D2646" t="s">
        <v>170</v>
      </c>
      <c r="E2646" t="s">
        <v>292</v>
      </c>
      <c r="F2646" s="519"/>
      <c r="G2646" s="519"/>
      <c r="H2646" s="519"/>
      <c r="I2646" s="519"/>
      <c r="J2646" s="519"/>
      <c r="K2646" s="519"/>
      <c r="L2646" s="519"/>
      <c r="M2646" s="519"/>
      <c r="N2646" s="519"/>
    </row>
    <row r="2647" spans="1:16" x14ac:dyDescent="0.35">
      <c r="A2647" t="s">
        <v>143</v>
      </c>
      <c r="B2647" t="s">
        <v>486</v>
      </c>
      <c r="C2647" t="s">
        <v>487</v>
      </c>
      <c r="D2647" t="s">
        <v>170</v>
      </c>
      <c r="E2647" t="s">
        <v>292</v>
      </c>
      <c r="F2647" s="519"/>
      <c r="G2647" s="519"/>
      <c r="H2647" s="519"/>
      <c r="I2647" s="519"/>
      <c r="J2647" s="519"/>
      <c r="K2647" s="519"/>
      <c r="L2647" s="519"/>
      <c r="M2647" s="519"/>
      <c r="N2647" s="519"/>
    </row>
    <row r="2648" spans="1:16" x14ac:dyDescent="0.35">
      <c r="A2648" t="s">
        <v>143</v>
      </c>
      <c r="B2648" t="s">
        <v>488</v>
      </c>
      <c r="C2648" t="s">
        <v>489</v>
      </c>
      <c r="D2648" t="s">
        <v>170</v>
      </c>
      <c r="E2648" t="s">
        <v>292</v>
      </c>
      <c r="F2648" s="519"/>
      <c r="G2648" s="519"/>
      <c r="H2648" s="519"/>
      <c r="I2648" s="519"/>
      <c r="J2648" s="519"/>
      <c r="K2648" s="519"/>
      <c r="L2648" s="519"/>
      <c r="M2648" s="519"/>
      <c r="N2648" s="519"/>
    </row>
    <row r="2649" spans="1:16" x14ac:dyDescent="0.35">
      <c r="A2649" t="s">
        <v>143</v>
      </c>
      <c r="B2649" t="s">
        <v>490</v>
      </c>
      <c r="C2649" t="s">
        <v>491</v>
      </c>
      <c r="D2649" t="s">
        <v>170</v>
      </c>
      <c r="E2649" t="s">
        <v>292</v>
      </c>
      <c r="F2649" s="519"/>
      <c r="G2649" s="519"/>
      <c r="H2649" s="519"/>
      <c r="I2649" s="519">
        <v>-8.8499999999999801E-2</v>
      </c>
      <c r="J2649" s="519"/>
      <c r="K2649" s="519"/>
      <c r="L2649" s="519"/>
      <c r="M2649" s="519"/>
      <c r="N2649" s="517"/>
      <c r="O2649" s="678" t="s">
        <v>697</v>
      </c>
      <c r="P2649" t="s">
        <v>670</v>
      </c>
    </row>
    <row r="2650" spans="1:16" x14ac:dyDescent="0.35">
      <c r="A2650" t="s">
        <v>143</v>
      </c>
      <c r="B2650" t="s">
        <v>492</v>
      </c>
      <c r="C2650" t="s">
        <v>493</v>
      </c>
      <c r="D2650" t="s">
        <v>170</v>
      </c>
      <c r="E2650" t="s">
        <v>292</v>
      </c>
      <c r="F2650" s="519"/>
      <c r="G2650" s="519"/>
      <c r="H2650" s="519"/>
      <c r="I2650" s="519"/>
      <c r="J2650" s="519"/>
      <c r="K2650" s="519"/>
      <c r="L2650" s="519"/>
      <c r="M2650" s="519"/>
      <c r="N2650" s="519"/>
    </row>
    <row r="2651" spans="1:16" x14ac:dyDescent="0.35">
      <c r="A2651" t="s">
        <v>143</v>
      </c>
      <c r="B2651" t="s">
        <v>494</v>
      </c>
      <c r="C2651" t="s">
        <v>495</v>
      </c>
      <c r="D2651" t="s">
        <v>170</v>
      </c>
      <c r="E2651" t="s">
        <v>292</v>
      </c>
      <c r="F2651" s="519"/>
      <c r="G2651" s="519"/>
      <c r="H2651" s="519"/>
      <c r="I2651" s="519"/>
      <c r="J2651" s="519"/>
      <c r="K2651" s="519"/>
      <c r="L2651" s="519"/>
      <c r="M2651" s="519"/>
      <c r="N2651" s="519"/>
    </row>
    <row r="2652" spans="1:16" x14ac:dyDescent="0.35">
      <c r="A2652" t="s">
        <v>143</v>
      </c>
      <c r="B2652" t="s">
        <v>496</v>
      </c>
      <c r="C2652" t="s">
        <v>497</v>
      </c>
      <c r="D2652" t="s">
        <v>170</v>
      </c>
      <c r="E2652" t="s">
        <v>292</v>
      </c>
      <c r="F2652" s="519"/>
      <c r="G2652" s="519"/>
      <c r="H2652" s="519"/>
      <c r="I2652" s="519">
        <v>-8.8499999999999995E-2</v>
      </c>
      <c r="J2652" s="519"/>
      <c r="K2652" s="519"/>
      <c r="L2652" s="519"/>
      <c r="M2652" s="519"/>
      <c r="N2652" s="517"/>
      <c r="O2652" s="678" t="s">
        <v>697</v>
      </c>
      <c r="P2652" t="s">
        <v>670</v>
      </c>
    </row>
    <row r="2653" spans="1:16" x14ac:dyDescent="0.35">
      <c r="A2653" t="s">
        <v>143</v>
      </c>
      <c r="B2653" t="s">
        <v>498</v>
      </c>
      <c r="C2653" t="s">
        <v>499</v>
      </c>
      <c r="D2653" t="s">
        <v>170</v>
      </c>
      <c r="E2653" t="s">
        <v>292</v>
      </c>
      <c r="F2653" s="519"/>
      <c r="G2653" s="519"/>
      <c r="H2653" s="519"/>
      <c r="I2653" s="519"/>
      <c r="J2653" s="519"/>
      <c r="K2653" s="519"/>
      <c r="L2653" s="519"/>
      <c r="M2653" s="519"/>
      <c r="N2653" s="519"/>
    </row>
    <row r="2654" spans="1:16" x14ac:dyDescent="0.35">
      <c r="A2654" t="s">
        <v>143</v>
      </c>
      <c r="B2654" t="s">
        <v>500</v>
      </c>
      <c r="C2654" t="s">
        <v>501</v>
      </c>
      <c r="D2654" t="s">
        <v>170</v>
      </c>
      <c r="E2654" t="s">
        <v>292</v>
      </c>
      <c r="F2654" s="519"/>
      <c r="G2654" s="519"/>
      <c r="H2654" s="519"/>
      <c r="I2654" s="519"/>
      <c r="J2654" s="519"/>
      <c r="K2654" s="519"/>
      <c r="L2654" s="519"/>
      <c r="M2654" s="519"/>
      <c r="N2654" s="519"/>
    </row>
    <row r="2655" spans="1:16" x14ac:dyDescent="0.35">
      <c r="A2655" t="s">
        <v>143</v>
      </c>
      <c r="B2655" t="s">
        <v>502</v>
      </c>
      <c r="C2655" t="s">
        <v>503</v>
      </c>
      <c r="D2655" t="s">
        <v>170</v>
      </c>
      <c r="E2655" t="s">
        <v>292</v>
      </c>
      <c r="F2655" s="519"/>
      <c r="G2655" s="519"/>
      <c r="H2655" s="519"/>
      <c r="I2655" s="519"/>
      <c r="J2655" s="519"/>
      <c r="K2655" s="519"/>
      <c r="L2655" s="519"/>
      <c r="M2655" s="519"/>
      <c r="N2655" s="519"/>
    </row>
    <row r="2656" spans="1:16" x14ac:dyDescent="0.35">
      <c r="A2656" t="s">
        <v>143</v>
      </c>
      <c r="B2656" t="s">
        <v>504</v>
      </c>
      <c r="C2656" t="s">
        <v>505</v>
      </c>
      <c r="D2656" t="s">
        <v>170</v>
      </c>
      <c r="E2656" t="s">
        <v>292</v>
      </c>
      <c r="F2656" s="519"/>
      <c r="G2656" s="519"/>
      <c r="H2656" s="519"/>
      <c r="I2656" s="519"/>
      <c r="J2656" s="519"/>
      <c r="K2656" s="519"/>
      <c r="L2656" s="519"/>
      <c r="M2656" s="519"/>
      <c r="N2656" s="519"/>
    </row>
    <row r="2657" spans="1:14" x14ac:dyDescent="0.35">
      <c r="A2657" t="s">
        <v>143</v>
      </c>
      <c r="B2657" t="s">
        <v>506</v>
      </c>
      <c r="C2657" t="s">
        <v>507</v>
      </c>
      <c r="D2657" t="s">
        <v>170</v>
      </c>
      <c r="E2657" t="s">
        <v>292</v>
      </c>
      <c r="F2657" s="519"/>
      <c r="G2657" s="519"/>
      <c r="H2657" s="519"/>
      <c r="I2657" s="519"/>
      <c r="J2657" s="519"/>
      <c r="K2657" s="519"/>
      <c r="L2657" s="519"/>
      <c r="M2657" s="519"/>
      <c r="N2657" s="519"/>
    </row>
    <row r="2658" spans="1:14" x14ac:dyDescent="0.35">
      <c r="A2658" t="s">
        <v>143</v>
      </c>
      <c r="B2658" t="s">
        <v>508</v>
      </c>
      <c r="C2658" t="s">
        <v>509</v>
      </c>
      <c r="D2658" t="s">
        <v>170</v>
      </c>
      <c r="E2658" t="s">
        <v>292</v>
      </c>
      <c r="F2658" s="519"/>
      <c r="G2658" s="519"/>
      <c r="H2658" s="519"/>
      <c r="I2658" s="519"/>
      <c r="J2658" s="519"/>
      <c r="K2658" s="519"/>
      <c r="L2658" s="519"/>
      <c r="M2658" s="519"/>
      <c r="N2658" s="519"/>
    </row>
    <row r="2659" spans="1:14" x14ac:dyDescent="0.35">
      <c r="A2659" t="s">
        <v>143</v>
      </c>
      <c r="B2659" t="s">
        <v>510</v>
      </c>
      <c r="C2659" t="s">
        <v>511</v>
      </c>
      <c r="D2659" t="s">
        <v>170</v>
      </c>
      <c r="E2659" t="s">
        <v>292</v>
      </c>
      <c r="F2659" s="519"/>
      <c r="G2659" s="519"/>
      <c r="H2659" s="519"/>
      <c r="I2659" s="519"/>
      <c r="J2659" s="519"/>
      <c r="K2659" s="519"/>
      <c r="L2659" s="519"/>
      <c r="M2659" s="519"/>
      <c r="N2659" s="519"/>
    </row>
    <row r="2660" spans="1:14" x14ac:dyDescent="0.35">
      <c r="A2660" t="s">
        <v>143</v>
      </c>
      <c r="B2660" t="s">
        <v>512</v>
      </c>
      <c r="C2660" t="s">
        <v>513</v>
      </c>
      <c r="D2660" t="s">
        <v>170</v>
      </c>
      <c r="E2660" t="s">
        <v>292</v>
      </c>
      <c r="F2660" s="519"/>
      <c r="G2660" s="519"/>
      <c r="H2660" s="519"/>
      <c r="I2660" s="519"/>
      <c r="J2660" s="519"/>
      <c r="K2660" s="519"/>
      <c r="L2660" s="519"/>
      <c r="M2660" s="519"/>
      <c r="N2660" s="519"/>
    </row>
    <row r="2661" spans="1:14" x14ac:dyDescent="0.35">
      <c r="A2661" t="s">
        <v>143</v>
      </c>
      <c r="B2661" t="s">
        <v>514</v>
      </c>
      <c r="C2661" t="s">
        <v>515</v>
      </c>
      <c r="D2661" t="s">
        <v>170</v>
      </c>
      <c r="E2661" t="s">
        <v>292</v>
      </c>
      <c r="F2661" s="519"/>
      <c r="G2661" s="519"/>
      <c r="H2661" s="519"/>
      <c r="I2661" s="519"/>
      <c r="J2661" s="519"/>
      <c r="K2661" s="519"/>
      <c r="L2661" s="519"/>
      <c r="M2661" s="519"/>
      <c r="N2661" s="519"/>
    </row>
    <row r="2662" spans="1:14" x14ac:dyDescent="0.35">
      <c r="A2662" t="s">
        <v>143</v>
      </c>
      <c r="B2662" t="s">
        <v>516</v>
      </c>
      <c r="C2662" t="s">
        <v>517</v>
      </c>
      <c r="D2662" t="s">
        <v>170</v>
      </c>
      <c r="E2662" t="s">
        <v>292</v>
      </c>
      <c r="F2662" s="519"/>
      <c r="G2662" s="519"/>
      <c r="H2662" s="519"/>
      <c r="I2662" s="519"/>
      <c r="J2662" s="519"/>
      <c r="K2662" s="519"/>
      <c r="L2662" s="519"/>
      <c r="M2662" s="519"/>
      <c r="N2662" s="519"/>
    </row>
    <row r="2663" spans="1:14" x14ac:dyDescent="0.35">
      <c r="A2663" t="s">
        <v>143</v>
      </c>
      <c r="B2663" t="s">
        <v>518</v>
      </c>
      <c r="C2663" t="s">
        <v>519</v>
      </c>
      <c r="D2663" t="s">
        <v>170</v>
      </c>
      <c r="E2663" t="s">
        <v>292</v>
      </c>
      <c r="F2663" s="519"/>
      <c r="G2663" s="519"/>
      <c r="H2663" s="519"/>
      <c r="I2663" s="519"/>
      <c r="J2663" s="519"/>
      <c r="K2663" s="519"/>
      <c r="L2663" s="519"/>
      <c r="M2663" s="519"/>
      <c r="N2663" s="519"/>
    </row>
    <row r="2664" spans="1:14" x14ac:dyDescent="0.35">
      <c r="A2664" t="s">
        <v>143</v>
      </c>
      <c r="B2664" t="s">
        <v>520</v>
      </c>
      <c r="C2664" t="s">
        <v>521</v>
      </c>
      <c r="D2664" t="s">
        <v>170</v>
      </c>
      <c r="E2664" t="s">
        <v>292</v>
      </c>
      <c r="F2664" s="519"/>
      <c r="G2664" s="519"/>
      <c r="H2664" s="519"/>
      <c r="I2664" s="519"/>
      <c r="J2664" s="519"/>
      <c r="K2664" s="519"/>
      <c r="L2664" s="519"/>
      <c r="M2664" s="519"/>
      <c r="N2664" s="519"/>
    </row>
    <row r="2665" spans="1:14" x14ac:dyDescent="0.35">
      <c r="A2665" t="s">
        <v>143</v>
      </c>
      <c r="B2665" t="s">
        <v>522</v>
      </c>
      <c r="C2665" t="s">
        <v>523</v>
      </c>
      <c r="D2665" t="s">
        <v>170</v>
      </c>
      <c r="E2665" t="s">
        <v>292</v>
      </c>
    </row>
    <row r="2666" spans="1:14" x14ac:dyDescent="0.35">
      <c r="A2666" t="s">
        <v>143</v>
      </c>
      <c r="B2666" t="s">
        <v>524</v>
      </c>
      <c r="C2666" t="s">
        <v>525</v>
      </c>
      <c r="D2666" t="s">
        <v>170</v>
      </c>
      <c r="E2666" t="s">
        <v>292</v>
      </c>
      <c r="F2666" s="519"/>
      <c r="G2666" s="519"/>
      <c r="H2666" s="519"/>
      <c r="I2666" s="519"/>
      <c r="J2666" s="519"/>
      <c r="K2666" s="519"/>
      <c r="L2666" s="519"/>
      <c r="M2666" s="519"/>
      <c r="N2666" s="519"/>
    </row>
    <row r="2667" spans="1:14" x14ac:dyDescent="0.35">
      <c r="A2667" t="s">
        <v>143</v>
      </c>
      <c r="B2667" t="s">
        <v>526</v>
      </c>
      <c r="C2667" t="s">
        <v>527</v>
      </c>
      <c r="D2667" t="s">
        <v>170</v>
      </c>
      <c r="E2667" t="s">
        <v>292</v>
      </c>
      <c r="F2667" s="519"/>
      <c r="G2667" s="519"/>
      <c r="H2667" s="519"/>
      <c r="I2667" s="519"/>
      <c r="J2667" s="519"/>
      <c r="K2667" s="519"/>
      <c r="L2667" s="519"/>
      <c r="M2667" s="519"/>
      <c r="N2667" s="519"/>
    </row>
    <row r="2668" spans="1:14" x14ac:dyDescent="0.35">
      <c r="A2668" t="s">
        <v>143</v>
      </c>
      <c r="B2668" t="s">
        <v>528</v>
      </c>
      <c r="C2668" t="s">
        <v>529</v>
      </c>
      <c r="D2668" t="s">
        <v>170</v>
      </c>
      <c r="E2668" t="s">
        <v>292</v>
      </c>
      <c r="F2668" s="519"/>
      <c r="G2668" s="519"/>
      <c r="H2668" s="519"/>
      <c r="I2668" s="519"/>
      <c r="J2668" s="519"/>
      <c r="K2668" s="519"/>
      <c r="L2668" s="519"/>
      <c r="M2668" s="519"/>
      <c r="N2668" s="519"/>
    </row>
    <row r="2669" spans="1:14" x14ac:dyDescent="0.35">
      <c r="A2669" t="s">
        <v>143</v>
      </c>
      <c r="B2669" t="s">
        <v>530</v>
      </c>
      <c r="C2669" t="s">
        <v>531</v>
      </c>
      <c r="D2669" t="s">
        <v>170</v>
      </c>
      <c r="E2669" t="s">
        <v>292</v>
      </c>
      <c r="F2669" s="519"/>
      <c r="G2669" s="519"/>
      <c r="H2669" s="519"/>
      <c r="I2669" s="519"/>
      <c r="J2669" s="519"/>
      <c r="K2669" s="519"/>
      <c r="L2669" s="519"/>
      <c r="M2669" s="519"/>
      <c r="N2669" s="519"/>
    </row>
    <row r="2670" spans="1:14" x14ac:dyDescent="0.35">
      <c r="A2670" t="s">
        <v>143</v>
      </c>
      <c r="B2670" t="s">
        <v>532</v>
      </c>
      <c r="C2670" t="s">
        <v>533</v>
      </c>
      <c r="D2670" t="s">
        <v>170</v>
      </c>
      <c r="E2670" t="s">
        <v>292</v>
      </c>
      <c r="F2670" s="519"/>
      <c r="G2670" s="519"/>
      <c r="H2670" s="519"/>
      <c r="I2670" s="519"/>
      <c r="J2670" s="519"/>
      <c r="K2670" s="519"/>
      <c r="L2670" s="519"/>
      <c r="M2670" s="519"/>
      <c r="N2670" s="519"/>
    </row>
    <row r="2671" spans="1:14" x14ac:dyDescent="0.35">
      <c r="A2671" t="s">
        <v>143</v>
      </c>
      <c r="B2671" t="s">
        <v>534</v>
      </c>
      <c r="C2671" t="s">
        <v>535</v>
      </c>
      <c r="D2671" t="s">
        <v>170</v>
      </c>
      <c r="E2671" t="s">
        <v>292</v>
      </c>
    </row>
    <row r="2672" spans="1:14" x14ac:dyDescent="0.35">
      <c r="A2672" t="s">
        <v>143</v>
      </c>
      <c r="B2672" t="s">
        <v>536</v>
      </c>
      <c r="C2672" t="s">
        <v>537</v>
      </c>
      <c r="D2672" t="s">
        <v>170</v>
      </c>
      <c r="E2672" t="s">
        <v>292</v>
      </c>
      <c r="F2672" s="519"/>
      <c r="G2672" s="519"/>
      <c r="H2672" s="519"/>
      <c r="I2672" s="519"/>
      <c r="J2672" s="519"/>
      <c r="K2672" s="519"/>
      <c r="L2672" s="519"/>
      <c r="M2672" s="519"/>
      <c r="N2672" s="519"/>
    </row>
    <row r="2673" spans="1:14" x14ac:dyDescent="0.35">
      <c r="A2673" t="s">
        <v>143</v>
      </c>
      <c r="B2673" t="s">
        <v>538</v>
      </c>
      <c r="C2673" t="s">
        <v>539</v>
      </c>
      <c r="D2673" t="s">
        <v>170</v>
      </c>
      <c r="E2673" t="s">
        <v>292</v>
      </c>
      <c r="F2673" s="519"/>
      <c r="G2673" s="519"/>
      <c r="H2673" s="519"/>
      <c r="I2673" s="519"/>
      <c r="J2673" s="519"/>
      <c r="K2673" s="519"/>
      <c r="L2673" s="519"/>
      <c r="M2673" s="519"/>
      <c r="N2673" s="519"/>
    </row>
    <row r="2674" spans="1:14" x14ac:dyDescent="0.35">
      <c r="A2674" t="s">
        <v>143</v>
      </c>
      <c r="B2674" t="s">
        <v>540</v>
      </c>
      <c r="C2674" t="s">
        <v>541</v>
      </c>
      <c r="D2674" t="s">
        <v>170</v>
      </c>
      <c r="E2674" t="s">
        <v>292</v>
      </c>
      <c r="F2674" s="519"/>
      <c r="G2674" s="519"/>
      <c r="H2674" s="519"/>
      <c r="I2674" s="519"/>
      <c r="J2674" s="519"/>
      <c r="K2674" s="519"/>
      <c r="L2674" s="519"/>
      <c r="M2674" s="519"/>
      <c r="N2674" s="519"/>
    </row>
    <row r="2675" spans="1:14" x14ac:dyDescent="0.35">
      <c r="A2675" t="s">
        <v>143</v>
      </c>
      <c r="B2675" t="s">
        <v>542</v>
      </c>
      <c r="C2675" t="s">
        <v>543</v>
      </c>
      <c r="D2675" t="s">
        <v>170</v>
      </c>
      <c r="E2675" t="s">
        <v>292</v>
      </c>
      <c r="F2675" s="519"/>
      <c r="G2675" s="519"/>
      <c r="H2675" s="519"/>
      <c r="I2675" s="519"/>
      <c r="J2675" s="519"/>
      <c r="K2675" s="519"/>
      <c r="L2675" s="519"/>
      <c r="M2675" s="519"/>
      <c r="N2675" s="519"/>
    </row>
    <row r="2676" spans="1:14" x14ac:dyDescent="0.35">
      <c r="A2676" t="s">
        <v>143</v>
      </c>
      <c r="B2676" t="s">
        <v>544</v>
      </c>
      <c r="C2676" t="s">
        <v>545</v>
      </c>
      <c r="D2676" t="s">
        <v>170</v>
      </c>
      <c r="E2676" t="s">
        <v>292</v>
      </c>
      <c r="F2676" s="519"/>
      <c r="G2676" s="519"/>
      <c r="H2676" s="519"/>
      <c r="I2676" s="519"/>
      <c r="J2676" s="519"/>
      <c r="K2676" s="519"/>
      <c r="L2676" s="519"/>
      <c r="M2676" s="519"/>
      <c r="N2676" s="519"/>
    </row>
    <row r="2677" spans="1:14" x14ac:dyDescent="0.35">
      <c r="A2677" t="s">
        <v>143</v>
      </c>
      <c r="B2677" t="s">
        <v>546</v>
      </c>
      <c r="C2677" t="s">
        <v>547</v>
      </c>
      <c r="D2677" t="s">
        <v>170</v>
      </c>
      <c r="E2677" t="s">
        <v>292</v>
      </c>
    </row>
    <row r="2678" spans="1:14" x14ac:dyDescent="0.35">
      <c r="A2678" t="s">
        <v>143</v>
      </c>
      <c r="B2678" t="s">
        <v>548</v>
      </c>
      <c r="C2678" t="s">
        <v>549</v>
      </c>
      <c r="D2678" t="s">
        <v>170</v>
      </c>
      <c r="E2678" t="s">
        <v>292</v>
      </c>
      <c r="F2678" s="519"/>
      <c r="G2678" s="519"/>
      <c r="H2678" s="519"/>
      <c r="I2678" s="519"/>
      <c r="J2678" s="519"/>
      <c r="K2678" s="519"/>
      <c r="L2678" s="519"/>
      <c r="M2678" s="519"/>
      <c r="N2678" s="519"/>
    </row>
    <row r="2679" spans="1:14" x14ac:dyDescent="0.35">
      <c r="A2679" t="s">
        <v>143</v>
      </c>
      <c r="B2679" t="s">
        <v>550</v>
      </c>
      <c r="C2679" t="s">
        <v>551</v>
      </c>
      <c r="D2679" t="s">
        <v>170</v>
      </c>
      <c r="E2679" t="s">
        <v>292</v>
      </c>
      <c r="F2679" s="519"/>
      <c r="G2679" s="519"/>
      <c r="H2679" s="519"/>
      <c r="I2679" s="519"/>
      <c r="J2679" s="519"/>
      <c r="K2679" s="519"/>
      <c r="L2679" s="519"/>
      <c r="M2679" s="519"/>
      <c r="N2679" s="519"/>
    </row>
    <row r="2680" spans="1:14" x14ac:dyDescent="0.35">
      <c r="A2680" t="s">
        <v>143</v>
      </c>
      <c r="B2680" t="s">
        <v>552</v>
      </c>
      <c r="C2680" t="s">
        <v>553</v>
      </c>
      <c r="D2680" t="s">
        <v>170</v>
      </c>
      <c r="E2680" t="s">
        <v>292</v>
      </c>
      <c r="F2680" s="519"/>
      <c r="G2680" s="519"/>
      <c r="H2680" s="519"/>
      <c r="I2680" s="519"/>
      <c r="J2680" s="519"/>
      <c r="K2680" s="519"/>
      <c r="L2680" s="519"/>
      <c r="M2680" s="519"/>
      <c r="N2680" s="519"/>
    </row>
    <row r="2681" spans="1:14" x14ac:dyDescent="0.35">
      <c r="A2681" t="s">
        <v>143</v>
      </c>
      <c r="B2681" t="s">
        <v>554</v>
      </c>
      <c r="C2681" t="s">
        <v>555</v>
      </c>
      <c r="D2681" t="s">
        <v>170</v>
      </c>
      <c r="E2681" t="s">
        <v>292</v>
      </c>
      <c r="F2681" s="519"/>
      <c r="G2681" s="519"/>
      <c r="H2681" s="519"/>
      <c r="I2681" s="519"/>
      <c r="J2681" s="519"/>
      <c r="K2681" s="519"/>
      <c r="L2681" s="519"/>
      <c r="M2681" s="519"/>
      <c r="N2681" s="519"/>
    </row>
    <row r="2682" spans="1:14" x14ac:dyDescent="0.35">
      <c r="A2682" t="s">
        <v>143</v>
      </c>
      <c r="B2682" t="s">
        <v>556</v>
      </c>
      <c r="C2682" t="s">
        <v>557</v>
      </c>
      <c r="D2682" t="s">
        <v>170</v>
      </c>
      <c r="E2682" t="s">
        <v>292</v>
      </c>
      <c r="F2682" s="519"/>
      <c r="G2682" s="519"/>
      <c r="H2682" s="519"/>
      <c r="I2682" s="519"/>
      <c r="J2682" s="519"/>
      <c r="K2682" s="519"/>
      <c r="L2682" s="519"/>
      <c r="M2682" s="519"/>
      <c r="N2682" s="519"/>
    </row>
    <row r="2683" spans="1:14" x14ac:dyDescent="0.35">
      <c r="A2683" t="s">
        <v>143</v>
      </c>
      <c r="B2683" t="s">
        <v>558</v>
      </c>
      <c r="C2683" t="s">
        <v>559</v>
      </c>
      <c r="D2683" t="s">
        <v>170</v>
      </c>
      <c r="E2683" t="s">
        <v>292</v>
      </c>
      <c r="F2683" s="519"/>
      <c r="G2683" s="519"/>
      <c r="H2683" s="519"/>
      <c r="I2683" s="519"/>
      <c r="J2683" s="519"/>
      <c r="K2683" s="519"/>
      <c r="L2683" s="519"/>
      <c r="M2683" s="519"/>
      <c r="N2683" s="519"/>
    </row>
    <row r="2684" spans="1:14" x14ac:dyDescent="0.35">
      <c r="A2684" t="s">
        <v>143</v>
      </c>
      <c r="B2684" t="s">
        <v>560</v>
      </c>
      <c r="C2684" t="s">
        <v>561</v>
      </c>
      <c r="D2684" t="s">
        <v>170</v>
      </c>
      <c r="E2684" t="s">
        <v>292</v>
      </c>
      <c r="F2684" s="519"/>
      <c r="G2684" s="519"/>
      <c r="H2684" s="519"/>
      <c r="I2684" s="519"/>
      <c r="J2684" s="519"/>
      <c r="K2684" s="519"/>
      <c r="L2684" s="519"/>
      <c r="M2684" s="519"/>
      <c r="N2684" s="519"/>
    </row>
    <row r="2685" spans="1:14" x14ac:dyDescent="0.35">
      <c r="A2685" t="s">
        <v>143</v>
      </c>
      <c r="B2685" t="s">
        <v>562</v>
      </c>
      <c r="C2685" t="s">
        <v>563</v>
      </c>
      <c r="D2685" t="s">
        <v>170</v>
      </c>
      <c r="E2685" t="s">
        <v>292</v>
      </c>
      <c r="F2685" s="519"/>
      <c r="G2685" s="519"/>
      <c r="H2685" s="519"/>
      <c r="I2685" s="519"/>
      <c r="J2685" s="519"/>
      <c r="K2685" s="519"/>
      <c r="L2685" s="519"/>
      <c r="M2685" s="519"/>
      <c r="N2685" s="519"/>
    </row>
    <row r="2686" spans="1:14" x14ac:dyDescent="0.35">
      <c r="A2686" t="s">
        <v>143</v>
      </c>
      <c r="B2686" t="s">
        <v>564</v>
      </c>
      <c r="C2686" t="s">
        <v>565</v>
      </c>
      <c r="D2686" t="s">
        <v>170</v>
      </c>
      <c r="E2686" t="s">
        <v>292</v>
      </c>
    </row>
    <row r="2687" spans="1:14" x14ac:dyDescent="0.35">
      <c r="A2687" t="s">
        <v>143</v>
      </c>
      <c r="B2687" t="s">
        <v>566</v>
      </c>
      <c r="C2687" t="s">
        <v>567</v>
      </c>
      <c r="D2687" t="s">
        <v>170</v>
      </c>
      <c r="E2687" t="s">
        <v>292</v>
      </c>
    </row>
    <row r="2688" spans="1:14" x14ac:dyDescent="0.35">
      <c r="A2688" t="s">
        <v>143</v>
      </c>
      <c r="B2688" t="s">
        <v>568</v>
      </c>
      <c r="C2688" t="s">
        <v>569</v>
      </c>
      <c r="D2688" t="s">
        <v>170</v>
      </c>
      <c r="E2688" t="s">
        <v>292</v>
      </c>
      <c r="F2688" s="519"/>
      <c r="G2688" s="519"/>
      <c r="H2688" s="519"/>
      <c r="I2688" s="519"/>
      <c r="J2688" s="519"/>
      <c r="K2688" s="519"/>
      <c r="L2688" s="519"/>
      <c r="M2688" s="519"/>
      <c r="N2688" s="519"/>
    </row>
    <row r="2689" spans="1:14" x14ac:dyDescent="0.35">
      <c r="A2689" t="s">
        <v>143</v>
      </c>
      <c r="B2689" t="s">
        <v>570</v>
      </c>
      <c r="C2689" t="s">
        <v>571</v>
      </c>
      <c r="D2689" t="s">
        <v>170</v>
      </c>
      <c r="E2689" t="s">
        <v>292</v>
      </c>
      <c r="F2689" s="519"/>
      <c r="G2689" s="519"/>
      <c r="H2689" s="519"/>
      <c r="I2689" s="519"/>
      <c r="J2689" s="519"/>
      <c r="K2689" s="519"/>
      <c r="L2689" s="519"/>
      <c r="M2689" s="519"/>
      <c r="N2689" s="519"/>
    </row>
    <row r="2690" spans="1:14" x14ac:dyDescent="0.35">
      <c r="A2690" t="s">
        <v>143</v>
      </c>
      <c r="B2690" t="s">
        <v>572</v>
      </c>
      <c r="C2690" t="s">
        <v>573</v>
      </c>
      <c r="D2690" t="s">
        <v>170</v>
      </c>
      <c r="E2690" t="s">
        <v>292</v>
      </c>
      <c r="F2690" s="519"/>
      <c r="G2690" s="519"/>
      <c r="H2690" s="519"/>
      <c r="I2690" s="519"/>
      <c r="J2690" s="519"/>
      <c r="K2690" s="519"/>
      <c r="L2690" s="519"/>
      <c r="M2690" s="519"/>
      <c r="N2690" s="519"/>
    </row>
    <row r="2691" spans="1:14" x14ac:dyDescent="0.35">
      <c r="A2691" t="s">
        <v>143</v>
      </c>
      <c r="B2691" t="s">
        <v>574</v>
      </c>
      <c r="C2691" t="s">
        <v>575</v>
      </c>
      <c r="D2691" t="s">
        <v>170</v>
      </c>
      <c r="E2691" t="s">
        <v>292</v>
      </c>
      <c r="F2691" s="519"/>
      <c r="G2691" s="519"/>
      <c r="H2691" s="519"/>
      <c r="I2691" s="519"/>
      <c r="J2691" s="519"/>
      <c r="K2691" s="519"/>
      <c r="L2691" s="519"/>
      <c r="M2691" s="519"/>
      <c r="N2691" s="519"/>
    </row>
    <row r="2692" spans="1:14" x14ac:dyDescent="0.35">
      <c r="A2692" t="s">
        <v>143</v>
      </c>
      <c r="B2692" t="s">
        <v>576</v>
      </c>
      <c r="C2692" t="s">
        <v>577</v>
      </c>
      <c r="D2692" t="s">
        <v>170</v>
      </c>
      <c r="E2692" t="s">
        <v>292</v>
      </c>
      <c r="F2692" s="519"/>
      <c r="G2692" s="519"/>
      <c r="H2692" s="519"/>
      <c r="I2692" s="519"/>
      <c r="J2692" s="519"/>
      <c r="K2692" s="519"/>
      <c r="L2692" s="519"/>
      <c r="M2692" s="519"/>
      <c r="N2692" s="519"/>
    </row>
    <row r="2693" spans="1:14" x14ac:dyDescent="0.35">
      <c r="A2693" t="s">
        <v>143</v>
      </c>
      <c r="B2693" t="s">
        <v>578</v>
      </c>
      <c r="C2693" t="s">
        <v>579</v>
      </c>
      <c r="D2693" t="s">
        <v>170</v>
      </c>
      <c r="E2693" t="s">
        <v>292</v>
      </c>
      <c r="F2693" s="519"/>
      <c r="G2693" s="519"/>
      <c r="H2693" s="519"/>
      <c r="I2693" s="519"/>
      <c r="J2693" s="519"/>
      <c r="K2693" s="519"/>
      <c r="L2693" s="519"/>
      <c r="M2693" s="519"/>
      <c r="N2693" s="519"/>
    </row>
    <row r="2694" spans="1:14" x14ac:dyDescent="0.35">
      <c r="A2694" t="s">
        <v>143</v>
      </c>
      <c r="B2694" t="s">
        <v>580</v>
      </c>
      <c r="C2694" t="s">
        <v>581</v>
      </c>
      <c r="D2694" t="s">
        <v>170</v>
      </c>
      <c r="E2694" t="s">
        <v>292</v>
      </c>
      <c r="F2694" s="519"/>
      <c r="G2694" s="519"/>
      <c r="H2694" s="519"/>
      <c r="I2694" s="519"/>
      <c r="J2694" s="519"/>
      <c r="K2694" s="519"/>
      <c r="L2694" s="519"/>
      <c r="M2694" s="519"/>
      <c r="N2694" s="519"/>
    </row>
    <row r="2695" spans="1:14" x14ac:dyDescent="0.35">
      <c r="A2695" t="s">
        <v>143</v>
      </c>
      <c r="B2695" t="s">
        <v>582</v>
      </c>
      <c r="C2695" t="s">
        <v>583</v>
      </c>
      <c r="D2695" t="s">
        <v>170</v>
      </c>
      <c r="E2695" t="s">
        <v>292</v>
      </c>
      <c r="F2695" s="519"/>
      <c r="G2695" s="519"/>
      <c r="H2695" s="519"/>
      <c r="I2695" s="519"/>
      <c r="J2695" s="519"/>
      <c r="K2695" s="519"/>
      <c r="L2695" s="519"/>
      <c r="M2695" s="519"/>
      <c r="N2695" s="519"/>
    </row>
    <row r="2696" spans="1:14" x14ac:dyDescent="0.35">
      <c r="A2696" t="s">
        <v>143</v>
      </c>
      <c r="B2696" t="s">
        <v>584</v>
      </c>
      <c r="C2696" t="s">
        <v>585</v>
      </c>
      <c r="D2696" t="s">
        <v>170</v>
      </c>
      <c r="E2696" t="s">
        <v>292</v>
      </c>
      <c r="F2696" s="519"/>
      <c r="G2696" s="519"/>
      <c r="H2696" s="519"/>
      <c r="I2696" s="519"/>
      <c r="J2696" s="519"/>
      <c r="K2696" s="519"/>
      <c r="L2696" s="519"/>
      <c r="M2696" s="519"/>
      <c r="N2696" s="519"/>
    </row>
    <row r="2697" spans="1:14" x14ac:dyDescent="0.35">
      <c r="A2697" t="s">
        <v>143</v>
      </c>
      <c r="B2697" t="s">
        <v>586</v>
      </c>
      <c r="C2697" t="s">
        <v>587</v>
      </c>
      <c r="D2697" t="s">
        <v>170</v>
      </c>
      <c r="E2697" t="s">
        <v>292</v>
      </c>
      <c r="F2697" s="519"/>
      <c r="G2697" s="519"/>
      <c r="H2697" s="519"/>
      <c r="I2697" s="519"/>
      <c r="J2697" s="519"/>
      <c r="K2697" s="519"/>
      <c r="L2697" s="519"/>
      <c r="M2697" s="519"/>
      <c r="N2697" s="519"/>
    </row>
    <row r="2698" spans="1:14" x14ac:dyDescent="0.35">
      <c r="A2698" t="s">
        <v>143</v>
      </c>
      <c r="B2698" t="s">
        <v>588</v>
      </c>
      <c r="C2698" t="s">
        <v>589</v>
      </c>
      <c r="D2698" t="s">
        <v>170</v>
      </c>
      <c r="E2698" t="s">
        <v>292</v>
      </c>
      <c r="F2698" s="517"/>
      <c r="G2698" s="517"/>
      <c r="H2698" s="517"/>
      <c r="I2698" s="517"/>
      <c r="J2698" s="517"/>
      <c r="K2698" s="517"/>
      <c r="L2698" s="517"/>
      <c r="M2698" s="517"/>
      <c r="N2698" s="517"/>
    </row>
    <row r="2699" spans="1:14" x14ac:dyDescent="0.35">
      <c r="A2699" t="s">
        <v>143</v>
      </c>
      <c r="B2699" t="s">
        <v>590</v>
      </c>
      <c r="C2699" t="s">
        <v>591</v>
      </c>
      <c r="D2699" t="s">
        <v>170</v>
      </c>
      <c r="E2699" t="s">
        <v>292</v>
      </c>
      <c r="F2699" s="517"/>
      <c r="G2699" s="517"/>
      <c r="H2699" s="517"/>
      <c r="I2699" s="517"/>
      <c r="J2699" s="517"/>
      <c r="K2699" s="517"/>
      <c r="L2699" s="517"/>
      <c r="M2699" s="517"/>
      <c r="N2699" s="517"/>
    </row>
    <row r="2700" spans="1:14" x14ac:dyDescent="0.35">
      <c r="A2700" t="s">
        <v>143</v>
      </c>
      <c r="B2700" t="s">
        <v>592</v>
      </c>
      <c r="C2700" t="s">
        <v>593</v>
      </c>
      <c r="D2700" t="s">
        <v>170</v>
      </c>
      <c r="E2700" t="s">
        <v>292</v>
      </c>
      <c r="F2700" s="612"/>
      <c r="G2700" s="612"/>
      <c r="H2700" s="612"/>
      <c r="I2700" s="612"/>
      <c r="J2700" s="612"/>
      <c r="K2700" s="612"/>
      <c r="L2700" s="612"/>
      <c r="M2700" s="612"/>
      <c r="N2700" s="612"/>
    </row>
    <row r="2701" spans="1:14" x14ac:dyDescent="0.35">
      <c r="A2701" t="s">
        <v>143</v>
      </c>
      <c r="B2701" t="s">
        <v>594</v>
      </c>
      <c r="C2701" t="s">
        <v>595</v>
      </c>
      <c r="D2701" t="s">
        <v>170</v>
      </c>
      <c r="E2701" t="s">
        <v>292</v>
      </c>
      <c r="F2701" s="517"/>
      <c r="G2701" s="517"/>
      <c r="H2701" s="517"/>
      <c r="I2701" s="517"/>
      <c r="J2701" s="517"/>
      <c r="K2701" s="517"/>
      <c r="L2701" s="517"/>
      <c r="M2701" s="517"/>
      <c r="N2701" s="517"/>
    </row>
    <row r="2702" spans="1:14" x14ac:dyDescent="0.35">
      <c r="A2702" t="s">
        <v>143</v>
      </c>
      <c r="B2702" t="s">
        <v>596</v>
      </c>
      <c r="C2702" t="s">
        <v>597</v>
      </c>
      <c r="D2702" t="s">
        <v>170</v>
      </c>
      <c r="E2702" t="s">
        <v>292</v>
      </c>
      <c r="F2702" s="517"/>
      <c r="G2702" s="517"/>
      <c r="H2702" s="517"/>
      <c r="I2702" s="517"/>
      <c r="J2702" s="517"/>
      <c r="K2702" s="517"/>
      <c r="L2702" s="517"/>
      <c r="M2702" s="517"/>
      <c r="N2702" s="517"/>
    </row>
    <row r="2703" spans="1:14" x14ac:dyDescent="0.35">
      <c r="A2703" t="s">
        <v>143</v>
      </c>
      <c r="B2703" t="s">
        <v>598</v>
      </c>
      <c r="C2703" t="s">
        <v>599</v>
      </c>
      <c r="D2703" t="s">
        <v>170</v>
      </c>
      <c r="E2703" t="s">
        <v>292</v>
      </c>
      <c r="F2703" s="517"/>
      <c r="G2703" s="517"/>
      <c r="H2703" s="517"/>
      <c r="I2703" s="517"/>
      <c r="J2703" s="517"/>
      <c r="K2703" s="517"/>
      <c r="L2703" s="517"/>
      <c r="M2703" s="517"/>
      <c r="N2703" s="517"/>
    </row>
    <row r="2704" spans="1:14" x14ac:dyDescent="0.35">
      <c r="A2704" t="s">
        <v>143</v>
      </c>
      <c r="B2704" t="s">
        <v>600</v>
      </c>
      <c r="C2704" t="s">
        <v>601</v>
      </c>
      <c r="D2704" t="s">
        <v>170</v>
      </c>
      <c r="E2704" t="s">
        <v>292</v>
      </c>
      <c r="F2704" s="517"/>
      <c r="G2704" s="517"/>
      <c r="H2704" s="517"/>
      <c r="I2704" s="517"/>
      <c r="J2704" s="517"/>
      <c r="K2704" s="517"/>
      <c r="L2704" s="517"/>
      <c r="M2704" s="517"/>
      <c r="N2704" s="517"/>
    </row>
    <row r="2705" spans="1:14" x14ac:dyDescent="0.35">
      <c r="A2705" t="s">
        <v>143</v>
      </c>
      <c r="B2705" t="s">
        <v>602</v>
      </c>
      <c r="C2705" t="s">
        <v>603</v>
      </c>
      <c r="D2705" t="s">
        <v>170</v>
      </c>
      <c r="E2705" t="s">
        <v>292</v>
      </c>
      <c r="F2705" s="613"/>
      <c r="G2705" s="613"/>
      <c r="H2705" s="613"/>
      <c r="I2705" s="613"/>
      <c r="J2705" s="613"/>
      <c r="K2705" s="613"/>
      <c r="L2705" s="613"/>
      <c r="M2705" s="613"/>
      <c r="N2705" s="613"/>
    </row>
    <row r="2706" spans="1:14" x14ac:dyDescent="0.35">
      <c r="A2706" t="s">
        <v>143</v>
      </c>
      <c r="B2706" t="s">
        <v>604</v>
      </c>
      <c r="C2706" t="s">
        <v>605</v>
      </c>
      <c r="D2706" t="s">
        <v>170</v>
      </c>
      <c r="E2706" t="s">
        <v>292</v>
      </c>
      <c r="F2706" s="613"/>
      <c r="G2706" s="613"/>
      <c r="H2706" s="613"/>
      <c r="I2706" s="613"/>
      <c r="J2706" s="613"/>
      <c r="K2706" s="613"/>
      <c r="L2706" s="613"/>
      <c r="M2706" s="613"/>
      <c r="N2706" s="613"/>
    </row>
    <row r="2707" spans="1:14" x14ac:dyDescent="0.35">
      <c r="A2707" t="s">
        <v>143</v>
      </c>
      <c r="B2707" t="s">
        <v>606</v>
      </c>
      <c r="C2707" t="s">
        <v>607</v>
      </c>
      <c r="D2707" t="s">
        <v>170</v>
      </c>
      <c r="E2707" t="s">
        <v>292</v>
      </c>
      <c r="F2707" s="613"/>
      <c r="G2707" s="613"/>
      <c r="H2707" s="613"/>
      <c r="I2707" s="613"/>
      <c r="J2707" s="613"/>
      <c r="K2707" s="613"/>
      <c r="L2707" s="613"/>
      <c r="M2707" s="613"/>
      <c r="N2707" s="613"/>
    </row>
    <row r="2708" spans="1:14" x14ac:dyDescent="0.35">
      <c r="A2708" t="s">
        <v>143</v>
      </c>
      <c r="B2708" t="s">
        <v>608</v>
      </c>
      <c r="C2708" t="s">
        <v>609</v>
      </c>
      <c r="D2708" t="s">
        <v>170</v>
      </c>
      <c r="E2708" t="s">
        <v>292</v>
      </c>
      <c r="F2708" s="613"/>
      <c r="G2708" s="613"/>
      <c r="H2708" s="613"/>
      <c r="I2708" s="613"/>
      <c r="J2708" s="613"/>
      <c r="K2708" s="613"/>
      <c r="L2708" s="613"/>
      <c r="M2708" s="613"/>
      <c r="N2708" s="613"/>
    </row>
    <row r="2709" spans="1:14" x14ac:dyDescent="0.35">
      <c r="A2709" t="s">
        <v>143</v>
      </c>
      <c r="B2709" t="s">
        <v>610</v>
      </c>
      <c r="C2709" t="s">
        <v>611</v>
      </c>
      <c r="D2709" t="s">
        <v>170</v>
      </c>
      <c r="E2709" t="s">
        <v>292</v>
      </c>
      <c r="F2709" s="612"/>
      <c r="G2709" s="612"/>
      <c r="H2709" s="612"/>
      <c r="I2709" s="612"/>
      <c r="J2709" s="612"/>
      <c r="K2709" s="612"/>
      <c r="L2709" s="612"/>
      <c r="M2709" s="612"/>
      <c r="N2709" s="612"/>
    </row>
    <row r="2710" spans="1:14" x14ac:dyDescent="0.35">
      <c r="A2710" t="s">
        <v>143</v>
      </c>
      <c r="B2710" t="s">
        <v>612</v>
      </c>
      <c r="C2710" t="s">
        <v>613</v>
      </c>
      <c r="D2710" t="s">
        <v>170</v>
      </c>
      <c r="E2710" t="s">
        <v>292</v>
      </c>
      <c r="F2710" s="613"/>
      <c r="G2710" s="613"/>
      <c r="H2710" s="613"/>
      <c r="I2710" s="613"/>
      <c r="J2710" s="613"/>
      <c r="K2710" s="613"/>
      <c r="L2710" s="613"/>
      <c r="M2710" s="613"/>
      <c r="N2710" s="613"/>
    </row>
    <row r="2711" spans="1:14" x14ac:dyDescent="0.35">
      <c r="A2711" t="s">
        <v>143</v>
      </c>
      <c r="B2711" t="s">
        <v>614</v>
      </c>
      <c r="C2711" t="s">
        <v>615</v>
      </c>
      <c r="D2711" t="s">
        <v>170</v>
      </c>
      <c r="E2711" t="s">
        <v>292</v>
      </c>
      <c r="F2711" s="612"/>
      <c r="G2711" s="612"/>
      <c r="H2711" s="612"/>
      <c r="I2711" s="612"/>
      <c r="J2711" s="612"/>
      <c r="K2711" s="612"/>
      <c r="L2711" s="612"/>
      <c r="M2711" s="612"/>
      <c r="N2711" s="612"/>
    </row>
    <row r="2712" spans="1:14" x14ac:dyDescent="0.35">
      <c r="A2712" t="s">
        <v>143</v>
      </c>
      <c r="B2712" t="s">
        <v>616</v>
      </c>
      <c r="C2712" t="s">
        <v>617</v>
      </c>
      <c r="D2712" t="s">
        <v>424</v>
      </c>
      <c r="E2712" t="s">
        <v>292</v>
      </c>
      <c r="F2712" s="613"/>
      <c r="G2712" s="613"/>
      <c r="H2712" s="613"/>
      <c r="I2712" s="613"/>
      <c r="J2712" s="613"/>
      <c r="K2712" s="613"/>
      <c r="L2712" s="613"/>
      <c r="M2712" s="613"/>
      <c r="N2712" s="613"/>
    </row>
    <row r="2713" spans="1:14" x14ac:dyDescent="0.35">
      <c r="A2713" t="s">
        <v>143</v>
      </c>
      <c r="B2713" t="s">
        <v>618</v>
      </c>
      <c r="C2713" t="s">
        <v>619</v>
      </c>
      <c r="D2713" t="s">
        <v>424</v>
      </c>
      <c r="E2713" t="s">
        <v>292</v>
      </c>
      <c r="F2713" s="612"/>
      <c r="G2713" s="612"/>
      <c r="H2713" s="612"/>
      <c r="I2713" s="612"/>
      <c r="J2713" s="612"/>
      <c r="K2713" s="612"/>
      <c r="L2713" s="612"/>
      <c r="M2713" s="612"/>
      <c r="N2713" s="612"/>
    </row>
    <row r="2714" spans="1:14" x14ac:dyDescent="0.35">
      <c r="A2714" t="s">
        <v>143</v>
      </c>
      <c r="B2714" t="s">
        <v>620</v>
      </c>
      <c r="C2714" t="s">
        <v>621</v>
      </c>
      <c r="D2714" t="s">
        <v>176</v>
      </c>
      <c r="E2714" t="s">
        <v>292</v>
      </c>
      <c r="F2714" s="612"/>
      <c r="G2714" s="612"/>
      <c r="H2714" s="612"/>
      <c r="I2714" s="612"/>
      <c r="J2714" s="612"/>
      <c r="K2714" s="612"/>
      <c r="L2714" s="612"/>
      <c r="M2714" s="612"/>
      <c r="N2714" s="612"/>
    </row>
    <row r="2715" spans="1:14" x14ac:dyDescent="0.35">
      <c r="A2715" t="s">
        <v>143</v>
      </c>
      <c r="B2715" t="s">
        <v>622</v>
      </c>
      <c r="C2715" t="s">
        <v>623</v>
      </c>
      <c r="D2715" t="s">
        <v>424</v>
      </c>
      <c r="E2715" t="s">
        <v>292</v>
      </c>
      <c r="F2715" s="612"/>
      <c r="G2715" s="612"/>
      <c r="H2715" s="612"/>
      <c r="I2715" s="612"/>
      <c r="J2715" s="612"/>
      <c r="K2715" s="612"/>
      <c r="L2715" s="612"/>
      <c r="M2715" s="612"/>
      <c r="N2715" s="612"/>
    </row>
    <row r="2716" spans="1:14" x14ac:dyDescent="0.35">
      <c r="A2716" t="s">
        <v>143</v>
      </c>
      <c r="B2716" t="s">
        <v>624</v>
      </c>
      <c r="C2716" t="s">
        <v>625</v>
      </c>
      <c r="D2716" t="s">
        <v>424</v>
      </c>
      <c r="E2716" t="s">
        <v>292</v>
      </c>
      <c r="F2716" s="612"/>
      <c r="G2716" s="612"/>
      <c r="H2716" s="612"/>
      <c r="I2716" s="612"/>
      <c r="J2716" s="612"/>
      <c r="K2716" s="612"/>
      <c r="L2716" s="612"/>
      <c r="M2716" s="612"/>
      <c r="N2716" s="612"/>
    </row>
    <row r="2717" spans="1:14" x14ac:dyDescent="0.35">
      <c r="A2717" t="s">
        <v>143</v>
      </c>
      <c r="B2717" t="s">
        <v>626</v>
      </c>
      <c r="C2717" t="s">
        <v>627</v>
      </c>
      <c r="D2717" t="s">
        <v>424</v>
      </c>
      <c r="E2717" t="s">
        <v>292</v>
      </c>
      <c r="F2717" s="613"/>
      <c r="G2717" s="613"/>
      <c r="H2717" s="613"/>
      <c r="I2717" s="613"/>
      <c r="J2717" s="613"/>
      <c r="K2717" s="613"/>
      <c r="L2717" s="613"/>
      <c r="M2717" s="613"/>
      <c r="N2717" s="613"/>
    </row>
    <row r="2718" spans="1:14" x14ac:dyDescent="0.35">
      <c r="A2718" t="s">
        <v>143</v>
      </c>
      <c r="B2718" t="s">
        <v>628</v>
      </c>
      <c r="C2718" t="s">
        <v>629</v>
      </c>
      <c r="D2718" t="s">
        <v>424</v>
      </c>
      <c r="E2718" t="s">
        <v>292</v>
      </c>
      <c r="F2718" s="613"/>
      <c r="G2718" s="613"/>
      <c r="H2718" s="613"/>
      <c r="I2718" s="613"/>
      <c r="J2718" s="613"/>
      <c r="K2718" s="613"/>
      <c r="L2718" s="613"/>
      <c r="M2718" s="613"/>
      <c r="N2718" s="613"/>
    </row>
    <row r="2719" spans="1:14" x14ac:dyDescent="0.35">
      <c r="A2719" t="s">
        <v>143</v>
      </c>
      <c r="B2719" t="s">
        <v>630</v>
      </c>
      <c r="C2719" t="s">
        <v>631</v>
      </c>
      <c r="D2719" t="s">
        <v>188</v>
      </c>
      <c r="E2719" t="s">
        <v>292</v>
      </c>
      <c r="F2719" s="519"/>
      <c r="G2719" s="519"/>
      <c r="H2719" s="519"/>
      <c r="I2719" s="519"/>
      <c r="J2719" s="519"/>
      <c r="K2719" s="519"/>
      <c r="L2719" s="519"/>
      <c r="M2719" s="519"/>
      <c r="N2719" s="519"/>
    </row>
    <row r="2720" spans="1:14" x14ac:dyDescent="0.35">
      <c r="A2720" t="s">
        <v>143</v>
      </c>
      <c r="B2720" t="s">
        <v>632</v>
      </c>
      <c r="C2720" t="s">
        <v>633</v>
      </c>
      <c r="D2720" t="s">
        <v>188</v>
      </c>
      <c r="E2720" t="s">
        <v>292</v>
      </c>
      <c r="F2720" s="519"/>
      <c r="G2720" s="519"/>
      <c r="H2720" s="519"/>
      <c r="I2720" s="519"/>
      <c r="J2720" s="519"/>
      <c r="K2720" s="519"/>
      <c r="L2720" s="519"/>
      <c r="M2720" s="519"/>
      <c r="N2720" s="519"/>
    </row>
    <row r="2721" spans="1:16" x14ac:dyDescent="0.35">
      <c r="A2721" t="s">
        <v>143</v>
      </c>
      <c r="B2721" t="s">
        <v>634</v>
      </c>
      <c r="C2721" t="s">
        <v>635</v>
      </c>
      <c r="D2721" t="s">
        <v>636</v>
      </c>
      <c r="E2721" t="s">
        <v>292</v>
      </c>
      <c r="F2721" s="518"/>
      <c r="G2721" s="518"/>
      <c r="H2721" s="518"/>
      <c r="I2721" s="518"/>
      <c r="J2721" s="518"/>
      <c r="K2721" s="518"/>
      <c r="L2721" s="518"/>
      <c r="M2721" s="518"/>
      <c r="N2721" s="518"/>
      <c r="O2721" s="425"/>
    </row>
    <row r="2722" spans="1:16" x14ac:dyDescent="0.35">
      <c r="A2722" t="s">
        <v>143</v>
      </c>
      <c r="B2722" t="s">
        <v>637</v>
      </c>
      <c r="C2722" t="s">
        <v>638</v>
      </c>
      <c r="D2722" t="s">
        <v>636</v>
      </c>
      <c r="E2722" t="s">
        <v>292</v>
      </c>
    </row>
    <row r="2723" spans="1:16" x14ac:dyDescent="0.35">
      <c r="A2723" t="s">
        <v>143</v>
      </c>
      <c r="B2723" t="s">
        <v>639</v>
      </c>
      <c r="C2723" t="s">
        <v>640</v>
      </c>
      <c r="D2723" t="s">
        <v>176</v>
      </c>
      <c r="E2723" t="s">
        <v>292</v>
      </c>
      <c r="F2723" s="519"/>
      <c r="G2723" s="519"/>
      <c r="H2723" s="519"/>
      <c r="I2723" s="519"/>
      <c r="J2723" s="519"/>
      <c r="K2723" s="519"/>
      <c r="L2723" s="519"/>
      <c r="M2723" s="519"/>
      <c r="N2723" s="519"/>
    </row>
    <row r="2724" spans="1:16" x14ac:dyDescent="0.35">
      <c r="A2724" t="s">
        <v>143</v>
      </c>
      <c r="B2724" t="s">
        <v>641</v>
      </c>
      <c r="C2724" t="s">
        <v>642</v>
      </c>
      <c r="D2724" t="s">
        <v>636</v>
      </c>
      <c r="E2724" t="s">
        <v>292</v>
      </c>
      <c r="F2724" s="519"/>
      <c r="G2724" s="519"/>
      <c r="H2724" s="519"/>
      <c r="I2724" s="519"/>
      <c r="J2724" s="519"/>
      <c r="K2724" s="519"/>
      <c r="L2724" s="519"/>
      <c r="M2724" s="519"/>
      <c r="N2724" s="519"/>
    </row>
    <row r="2725" spans="1:16" x14ac:dyDescent="0.35">
      <c r="A2725" t="s">
        <v>143</v>
      </c>
      <c r="B2725" t="s">
        <v>643</v>
      </c>
      <c r="C2725" t="s">
        <v>644</v>
      </c>
      <c r="D2725" t="s">
        <v>176</v>
      </c>
      <c r="E2725" t="s">
        <v>292</v>
      </c>
      <c r="F2725" s="518"/>
      <c r="G2725" s="518"/>
      <c r="H2725" s="518"/>
      <c r="I2725" s="518"/>
      <c r="J2725" s="518"/>
      <c r="K2725" s="518"/>
      <c r="L2725" s="518"/>
      <c r="M2725" s="518"/>
      <c r="N2725" s="518"/>
    </row>
    <row r="2726" spans="1:16" x14ac:dyDescent="0.35">
      <c r="A2726" t="s">
        <v>143</v>
      </c>
      <c r="B2726" t="s">
        <v>645</v>
      </c>
      <c r="C2726" t="s">
        <v>646</v>
      </c>
      <c r="D2726" t="s">
        <v>636</v>
      </c>
      <c r="E2726" t="s">
        <v>292</v>
      </c>
    </row>
    <row r="2727" spans="1:16" x14ac:dyDescent="0.35">
      <c r="A2727" t="s">
        <v>143</v>
      </c>
      <c r="B2727" t="s">
        <v>647</v>
      </c>
      <c r="C2727" t="s">
        <v>648</v>
      </c>
      <c r="D2727" t="s">
        <v>176</v>
      </c>
      <c r="E2727" t="s">
        <v>292</v>
      </c>
      <c r="F2727" s="519"/>
      <c r="G2727" s="519"/>
      <c r="H2727" s="519"/>
      <c r="I2727" s="519"/>
      <c r="J2727" s="519"/>
      <c r="K2727" s="519"/>
      <c r="L2727" s="519"/>
      <c r="M2727" s="519"/>
      <c r="N2727" s="519"/>
    </row>
    <row r="2728" spans="1:16" x14ac:dyDescent="0.35">
      <c r="A2728" t="s">
        <v>143</v>
      </c>
      <c r="B2728" t="s">
        <v>649</v>
      </c>
      <c r="C2728" t="s">
        <v>650</v>
      </c>
      <c r="D2728" t="s">
        <v>176</v>
      </c>
      <c r="E2728" t="s">
        <v>292</v>
      </c>
      <c r="F2728" s="519"/>
      <c r="G2728" s="519"/>
      <c r="H2728" s="519"/>
      <c r="I2728" s="519"/>
      <c r="J2728" s="519"/>
      <c r="K2728" s="519"/>
      <c r="L2728" s="519"/>
      <c r="M2728" s="519"/>
      <c r="N2728" s="519"/>
    </row>
    <row r="2729" spans="1:16" x14ac:dyDescent="0.35">
      <c r="A2729" t="s">
        <v>143</v>
      </c>
      <c r="B2729" t="s">
        <v>651</v>
      </c>
      <c r="C2729" t="s">
        <v>652</v>
      </c>
      <c r="D2729" t="s">
        <v>176</v>
      </c>
      <c r="E2729" t="s">
        <v>292</v>
      </c>
      <c r="F2729" s="517"/>
      <c r="G2729" s="517"/>
      <c r="H2729" s="517"/>
      <c r="I2729" s="517"/>
      <c r="J2729" s="517"/>
      <c r="K2729" s="517"/>
      <c r="L2729" s="517"/>
      <c r="M2729" s="517"/>
      <c r="N2729" s="517"/>
    </row>
    <row r="2730" spans="1:16" x14ac:dyDescent="0.35">
      <c r="A2730" t="s">
        <v>143</v>
      </c>
      <c r="B2730" t="s">
        <v>653</v>
      </c>
      <c r="C2730" t="s">
        <v>654</v>
      </c>
      <c r="D2730" t="s">
        <v>176</v>
      </c>
      <c r="E2730" t="s">
        <v>292</v>
      </c>
    </row>
    <row r="2731" spans="1:16" x14ac:dyDescent="0.35">
      <c r="A2731" t="s">
        <v>143</v>
      </c>
      <c r="B2731" t="s">
        <v>655</v>
      </c>
      <c r="C2731" t="s">
        <v>656</v>
      </c>
      <c r="D2731" t="s">
        <v>189</v>
      </c>
      <c r="E2731" t="s">
        <v>292</v>
      </c>
      <c r="F2731" s="519"/>
      <c r="G2731" s="519"/>
      <c r="H2731" s="519"/>
      <c r="I2731" s="519"/>
      <c r="J2731" s="519"/>
      <c r="K2731" s="519"/>
      <c r="L2731" s="519"/>
      <c r="M2731" s="519"/>
      <c r="N2731" s="519"/>
    </row>
    <row r="2732" spans="1:16" x14ac:dyDescent="0.35">
      <c r="A2732" t="s">
        <v>143</v>
      </c>
      <c r="B2732" t="s">
        <v>657</v>
      </c>
      <c r="C2732" t="s">
        <v>658</v>
      </c>
      <c r="D2732" t="s">
        <v>170</v>
      </c>
      <c r="E2732" t="s">
        <v>292</v>
      </c>
      <c r="F2732" s="519"/>
      <c r="G2732" s="519"/>
      <c r="H2732" s="519"/>
      <c r="I2732" s="519"/>
      <c r="J2732" s="519"/>
      <c r="K2732" s="519"/>
      <c r="L2732" s="519"/>
      <c r="M2732" s="519"/>
      <c r="N2732" s="519"/>
    </row>
    <row r="2733" spans="1:16" x14ac:dyDescent="0.35">
      <c r="A2733" t="s">
        <v>143</v>
      </c>
      <c r="B2733" t="s">
        <v>659</v>
      </c>
      <c r="C2733" t="s">
        <v>660</v>
      </c>
      <c r="D2733" t="s">
        <v>170</v>
      </c>
      <c r="E2733" t="s">
        <v>292</v>
      </c>
      <c r="F2733" s="517"/>
      <c r="G2733" s="517"/>
      <c r="H2733" s="517"/>
      <c r="I2733" s="517"/>
      <c r="J2733" s="517"/>
      <c r="K2733" s="517"/>
      <c r="L2733" s="517"/>
      <c r="M2733" s="517"/>
      <c r="N2733" s="517"/>
    </row>
    <row r="2734" spans="1:16" x14ac:dyDescent="0.35">
      <c r="A2734" t="s">
        <v>145</v>
      </c>
      <c r="B2734" t="s">
        <v>290</v>
      </c>
      <c r="C2734" t="s">
        <v>291</v>
      </c>
      <c r="D2734" t="s">
        <v>170</v>
      </c>
      <c r="E2734" t="s">
        <v>292</v>
      </c>
    </row>
    <row r="2735" spans="1:16" x14ac:dyDescent="0.35">
      <c r="A2735" t="s">
        <v>145</v>
      </c>
      <c r="B2735" t="s">
        <v>293</v>
      </c>
      <c r="C2735" t="s">
        <v>294</v>
      </c>
      <c r="D2735" t="s">
        <v>172</v>
      </c>
      <c r="E2735" t="s">
        <v>292</v>
      </c>
      <c r="F2735" s="519"/>
      <c r="G2735" s="519"/>
      <c r="H2735" s="519"/>
      <c r="I2735" s="519">
        <v>299.00599999999997</v>
      </c>
      <c r="J2735" s="519"/>
      <c r="K2735" s="519"/>
      <c r="L2735" s="519"/>
      <c r="M2735" s="519"/>
      <c r="N2735" s="519"/>
      <c r="P2735" t="s">
        <v>685</v>
      </c>
    </row>
    <row r="2736" spans="1:16" x14ac:dyDescent="0.35">
      <c r="A2736" t="s">
        <v>145</v>
      </c>
      <c r="B2736" t="s">
        <v>295</v>
      </c>
      <c r="C2736" t="s">
        <v>296</v>
      </c>
      <c r="D2736" t="s">
        <v>188</v>
      </c>
      <c r="E2736" t="s">
        <v>292</v>
      </c>
      <c r="F2736" s="519"/>
      <c r="G2736" s="519"/>
      <c r="H2736" s="519"/>
      <c r="I2736" s="518">
        <v>0.56999999999999995</v>
      </c>
      <c r="J2736" s="518"/>
      <c r="K2736" s="518"/>
      <c r="L2736" s="518"/>
      <c r="M2736" s="518"/>
      <c r="N2736" s="518" t="s">
        <v>673</v>
      </c>
      <c r="O2736" s="425" t="s">
        <v>674</v>
      </c>
      <c r="P2736" t="s">
        <v>675</v>
      </c>
    </row>
    <row r="2737" spans="1:14" x14ac:dyDescent="0.35">
      <c r="A2737" t="s">
        <v>145</v>
      </c>
      <c r="B2737" t="s">
        <v>297</v>
      </c>
      <c r="C2737" t="s">
        <v>298</v>
      </c>
      <c r="D2737" t="s">
        <v>205</v>
      </c>
      <c r="E2737" t="s">
        <v>292</v>
      </c>
      <c r="F2737" s="517"/>
      <c r="G2737" s="517"/>
      <c r="H2737" s="517"/>
      <c r="I2737" s="517"/>
      <c r="J2737" s="517"/>
      <c r="K2737" s="517"/>
      <c r="L2737" s="517"/>
      <c r="M2737" s="517"/>
      <c r="N2737" s="517"/>
    </row>
    <row r="2738" spans="1:14" x14ac:dyDescent="0.35">
      <c r="A2738" t="s">
        <v>145</v>
      </c>
      <c r="B2738" t="s">
        <v>300</v>
      </c>
      <c r="C2738" t="s">
        <v>301</v>
      </c>
      <c r="D2738" t="s">
        <v>170</v>
      </c>
      <c r="E2738" t="s">
        <v>292</v>
      </c>
    </row>
    <row r="2739" spans="1:14" x14ac:dyDescent="0.35">
      <c r="A2739" t="s">
        <v>145</v>
      </c>
      <c r="B2739" t="s">
        <v>302</v>
      </c>
      <c r="C2739" t="s">
        <v>303</v>
      </c>
      <c r="D2739" t="s">
        <v>170</v>
      </c>
      <c r="E2739" t="s">
        <v>292</v>
      </c>
      <c r="F2739" s="519"/>
      <c r="G2739" s="519"/>
      <c r="H2739" s="519"/>
      <c r="I2739" s="519"/>
      <c r="J2739" s="519"/>
      <c r="K2739" s="519"/>
      <c r="L2739" s="519"/>
      <c r="M2739" s="519"/>
      <c r="N2739" s="519"/>
    </row>
    <row r="2740" spans="1:14" x14ac:dyDescent="0.35">
      <c r="A2740" t="s">
        <v>145</v>
      </c>
      <c r="B2740" t="s">
        <v>304</v>
      </c>
      <c r="C2740" t="s">
        <v>305</v>
      </c>
      <c r="D2740" t="s">
        <v>186</v>
      </c>
      <c r="E2740" t="s">
        <v>292</v>
      </c>
      <c r="F2740" s="519"/>
      <c r="G2740" s="519"/>
      <c r="H2740" s="519"/>
      <c r="I2740" s="519"/>
      <c r="J2740" s="519"/>
      <c r="K2740" s="519"/>
      <c r="L2740" s="519"/>
      <c r="M2740" s="519"/>
      <c r="N2740" s="519"/>
    </row>
    <row r="2741" spans="1:14" x14ac:dyDescent="0.35">
      <c r="A2741" t="s">
        <v>145</v>
      </c>
      <c r="B2741" t="s">
        <v>306</v>
      </c>
      <c r="C2741" t="s">
        <v>307</v>
      </c>
      <c r="D2741" t="s">
        <v>205</v>
      </c>
      <c r="E2741" t="s">
        <v>292</v>
      </c>
      <c r="F2741" s="518"/>
      <c r="G2741" s="518"/>
      <c r="H2741" s="518"/>
      <c r="I2741" s="518"/>
      <c r="J2741" s="518"/>
      <c r="K2741" s="518"/>
      <c r="L2741" s="518"/>
      <c r="M2741" s="518"/>
      <c r="N2741" s="518"/>
    </row>
    <row r="2742" spans="1:14" x14ac:dyDescent="0.35">
      <c r="A2742" t="s">
        <v>145</v>
      </c>
      <c r="B2742" t="s">
        <v>309</v>
      </c>
      <c r="C2742" t="s">
        <v>310</v>
      </c>
      <c r="D2742" t="s">
        <v>170</v>
      </c>
      <c r="E2742" t="s">
        <v>292</v>
      </c>
    </row>
    <row r="2743" spans="1:14" x14ac:dyDescent="0.35">
      <c r="A2743" t="s">
        <v>145</v>
      </c>
      <c r="B2743" t="s">
        <v>311</v>
      </c>
      <c r="C2743" t="s">
        <v>312</v>
      </c>
      <c r="D2743" t="s">
        <v>170</v>
      </c>
      <c r="E2743" t="s">
        <v>292</v>
      </c>
      <c r="F2743" s="519"/>
      <c r="G2743" s="519"/>
      <c r="H2743" s="519"/>
      <c r="I2743" s="519"/>
      <c r="J2743" s="519"/>
      <c r="K2743" s="519"/>
      <c r="L2743" s="519"/>
      <c r="M2743" s="519"/>
      <c r="N2743" s="519"/>
    </row>
    <row r="2744" spans="1:14" x14ac:dyDescent="0.35">
      <c r="A2744" t="s">
        <v>145</v>
      </c>
      <c r="B2744" t="s">
        <v>313</v>
      </c>
      <c r="C2744" t="s">
        <v>314</v>
      </c>
      <c r="D2744" t="s">
        <v>189</v>
      </c>
      <c r="E2744" t="s">
        <v>292</v>
      </c>
      <c r="F2744" s="519"/>
      <c r="G2744" s="519"/>
      <c r="H2744" s="519"/>
      <c r="I2744" s="519"/>
      <c r="J2744" s="519"/>
      <c r="K2744" s="519"/>
      <c r="L2744" s="519"/>
      <c r="M2744" s="519"/>
      <c r="N2744" s="519"/>
    </row>
    <row r="2745" spans="1:14" x14ac:dyDescent="0.35">
      <c r="A2745" t="s">
        <v>145</v>
      </c>
      <c r="B2745" t="s">
        <v>315</v>
      </c>
      <c r="C2745" t="s">
        <v>316</v>
      </c>
      <c r="D2745" t="s">
        <v>205</v>
      </c>
      <c r="E2745" t="s">
        <v>292</v>
      </c>
      <c r="F2745" s="517"/>
      <c r="G2745" s="517"/>
      <c r="H2745" s="517"/>
      <c r="I2745" s="517"/>
      <c r="J2745" s="517"/>
      <c r="K2745" s="517"/>
      <c r="L2745" s="517"/>
      <c r="M2745" s="517"/>
      <c r="N2745" s="517"/>
    </row>
    <row r="2746" spans="1:14" x14ac:dyDescent="0.35">
      <c r="A2746" t="s">
        <v>145</v>
      </c>
      <c r="B2746" t="s">
        <v>317</v>
      </c>
      <c r="C2746" t="s">
        <v>318</v>
      </c>
      <c r="D2746" t="s">
        <v>170</v>
      </c>
      <c r="E2746" t="s">
        <v>292</v>
      </c>
      <c r="F2746" s="517"/>
      <c r="G2746" s="517"/>
      <c r="H2746" s="517"/>
      <c r="I2746" s="517"/>
      <c r="J2746" s="517"/>
      <c r="K2746" s="517"/>
      <c r="L2746" s="517"/>
      <c r="M2746" s="517"/>
      <c r="N2746" s="517"/>
    </row>
    <row r="2747" spans="1:14" x14ac:dyDescent="0.35">
      <c r="A2747" t="s">
        <v>145</v>
      </c>
      <c r="B2747" t="s">
        <v>319</v>
      </c>
      <c r="C2747" t="s">
        <v>320</v>
      </c>
      <c r="D2747" t="s">
        <v>170</v>
      </c>
      <c r="E2747" t="s">
        <v>292</v>
      </c>
      <c r="F2747" s="518"/>
      <c r="G2747" s="518"/>
      <c r="H2747" s="518"/>
      <c r="I2747" s="518"/>
      <c r="J2747" s="518"/>
      <c r="K2747" s="518"/>
      <c r="L2747" s="518"/>
      <c r="M2747" s="518"/>
      <c r="N2747" s="518"/>
    </row>
    <row r="2748" spans="1:14" x14ac:dyDescent="0.35">
      <c r="A2748" t="s">
        <v>145</v>
      </c>
      <c r="B2748" t="s">
        <v>321</v>
      </c>
      <c r="C2748" t="s">
        <v>322</v>
      </c>
      <c r="D2748" t="s">
        <v>189</v>
      </c>
      <c r="E2748" t="s">
        <v>292</v>
      </c>
    </row>
    <row r="2749" spans="1:14" x14ac:dyDescent="0.35">
      <c r="A2749" t="s">
        <v>145</v>
      </c>
      <c r="B2749" t="s">
        <v>323</v>
      </c>
      <c r="C2749" t="s">
        <v>324</v>
      </c>
      <c r="D2749" t="s">
        <v>205</v>
      </c>
      <c r="E2749" t="s">
        <v>292</v>
      </c>
      <c r="F2749" s="519"/>
      <c r="G2749" s="519"/>
      <c r="H2749" s="519"/>
      <c r="I2749" s="519"/>
      <c r="J2749" s="519"/>
      <c r="K2749" s="519"/>
      <c r="L2749" s="519"/>
      <c r="M2749" s="519"/>
      <c r="N2749" s="519"/>
    </row>
    <row r="2750" spans="1:14" x14ac:dyDescent="0.35">
      <c r="A2750" t="s">
        <v>145</v>
      </c>
      <c r="B2750" t="s">
        <v>325</v>
      </c>
      <c r="C2750" t="s">
        <v>326</v>
      </c>
      <c r="D2750" t="s">
        <v>170</v>
      </c>
      <c r="E2750" t="s">
        <v>292</v>
      </c>
      <c r="F2750" s="519"/>
      <c r="G2750" s="519"/>
      <c r="H2750" s="519"/>
      <c r="I2750" s="519"/>
      <c r="J2750" s="519"/>
      <c r="K2750" s="519"/>
      <c r="L2750" s="519"/>
      <c r="M2750" s="519"/>
      <c r="N2750" s="519"/>
    </row>
    <row r="2751" spans="1:14" x14ac:dyDescent="0.35">
      <c r="A2751" t="s">
        <v>145</v>
      </c>
      <c r="B2751" t="s">
        <v>327</v>
      </c>
      <c r="C2751" t="s">
        <v>328</v>
      </c>
      <c r="D2751" t="s">
        <v>170</v>
      </c>
      <c r="E2751" t="s">
        <v>292</v>
      </c>
      <c r="F2751" s="518"/>
      <c r="G2751" s="518"/>
      <c r="H2751" s="518"/>
      <c r="I2751" s="518"/>
      <c r="J2751" s="518"/>
      <c r="K2751" s="518"/>
      <c r="L2751" s="518"/>
      <c r="M2751" s="518"/>
      <c r="N2751" s="518"/>
    </row>
    <row r="2752" spans="1:14" x14ac:dyDescent="0.35">
      <c r="A2752" t="s">
        <v>145</v>
      </c>
      <c r="B2752" t="s">
        <v>329</v>
      </c>
      <c r="C2752" t="s">
        <v>330</v>
      </c>
      <c r="D2752" t="s">
        <v>188</v>
      </c>
      <c r="E2752" t="s">
        <v>292</v>
      </c>
    </row>
    <row r="2753" spans="1:14" x14ac:dyDescent="0.35">
      <c r="A2753" t="s">
        <v>145</v>
      </c>
      <c r="B2753" t="s">
        <v>331</v>
      </c>
      <c r="C2753" t="s">
        <v>332</v>
      </c>
      <c r="D2753" t="s">
        <v>205</v>
      </c>
      <c r="E2753" t="s">
        <v>292</v>
      </c>
      <c r="F2753" s="519"/>
      <c r="G2753" s="519"/>
      <c r="H2753" s="519"/>
      <c r="I2753" s="519"/>
      <c r="J2753" s="519"/>
      <c r="K2753" s="519"/>
      <c r="L2753" s="519"/>
      <c r="M2753" s="519"/>
      <c r="N2753" s="519"/>
    </row>
    <row r="2754" spans="1:14" x14ac:dyDescent="0.35">
      <c r="A2754" t="s">
        <v>145</v>
      </c>
      <c r="B2754" t="s">
        <v>333</v>
      </c>
      <c r="C2754" t="s">
        <v>334</v>
      </c>
      <c r="D2754" t="s">
        <v>170</v>
      </c>
      <c r="E2754" t="s">
        <v>292</v>
      </c>
      <c r="F2754" s="519"/>
      <c r="G2754" s="519"/>
      <c r="H2754" s="519"/>
      <c r="I2754" s="519"/>
      <c r="J2754" s="519"/>
      <c r="K2754" s="519"/>
      <c r="L2754" s="519"/>
      <c r="M2754" s="519"/>
      <c r="N2754" s="519"/>
    </row>
    <row r="2755" spans="1:14" x14ac:dyDescent="0.35">
      <c r="A2755" t="s">
        <v>145</v>
      </c>
      <c r="B2755" t="s">
        <v>335</v>
      </c>
      <c r="C2755" t="s">
        <v>336</v>
      </c>
      <c r="D2755" t="s">
        <v>170</v>
      </c>
      <c r="E2755" t="s">
        <v>292</v>
      </c>
      <c r="F2755" s="518"/>
      <c r="G2755" s="518"/>
      <c r="H2755" s="518"/>
      <c r="I2755" s="518"/>
      <c r="J2755" s="518"/>
      <c r="K2755" s="518"/>
      <c r="L2755" s="518"/>
      <c r="M2755" s="518"/>
      <c r="N2755" s="518"/>
    </row>
    <row r="2756" spans="1:14" x14ac:dyDescent="0.35">
      <c r="A2756" t="s">
        <v>145</v>
      </c>
      <c r="B2756" t="s">
        <v>337</v>
      </c>
      <c r="C2756" t="s">
        <v>338</v>
      </c>
      <c r="D2756" t="s">
        <v>189</v>
      </c>
      <c r="E2756" t="s">
        <v>292</v>
      </c>
    </row>
    <row r="2757" spans="1:14" x14ac:dyDescent="0.35">
      <c r="A2757" t="s">
        <v>145</v>
      </c>
      <c r="B2757" t="s">
        <v>339</v>
      </c>
      <c r="C2757" t="s">
        <v>340</v>
      </c>
      <c r="D2757" t="s">
        <v>205</v>
      </c>
      <c r="E2757" t="s">
        <v>292</v>
      </c>
      <c r="F2757" s="519"/>
      <c r="G2757" s="519"/>
      <c r="H2757" s="519"/>
      <c r="I2757" s="519"/>
      <c r="J2757" s="519"/>
      <c r="K2757" s="519"/>
      <c r="L2757" s="519"/>
      <c r="M2757" s="519"/>
      <c r="N2757" s="519"/>
    </row>
    <row r="2758" spans="1:14" x14ac:dyDescent="0.35">
      <c r="A2758" t="s">
        <v>145</v>
      </c>
      <c r="B2758" t="s">
        <v>341</v>
      </c>
      <c r="C2758" t="s">
        <v>342</v>
      </c>
      <c r="D2758" t="s">
        <v>170</v>
      </c>
      <c r="E2758" t="s">
        <v>292</v>
      </c>
      <c r="F2758" s="519"/>
      <c r="G2758" s="519"/>
      <c r="H2758" s="519"/>
      <c r="I2758" s="519"/>
      <c r="J2758" s="519"/>
      <c r="K2758" s="519"/>
      <c r="L2758" s="519"/>
      <c r="M2758" s="519"/>
      <c r="N2758" s="519"/>
    </row>
    <row r="2759" spans="1:14" x14ac:dyDescent="0.35">
      <c r="A2759" t="s">
        <v>145</v>
      </c>
      <c r="B2759" t="s">
        <v>343</v>
      </c>
      <c r="C2759" t="s">
        <v>344</v>
      </c>
      <c r="D2759" t="s">
        <v>170</v>
      </c>
      <c r="E2759" t="s">
        <v>292</v>
      </c>
      <c r="F2759" s="518"/>
      <c r="G2759" s="518"/>
      <c r="H2759" s="518"/>
      <c r="I2759" s="518"/>
      <c r="J2759" s="518"/>
      <c r="K2759" s="518"/>
      <c r="L2759" s="518"/>
      <c r="M2759" s="518"/>
      <c r="N2759" s="518"/>
    </row>
    <row r="2760" spans="1:14" x14ac:dyDescent="0.35">
      <c r="A2760" t="s">
        <v>145</v>
      </c>
      <c r="B2760" t="s">
        <v>345</v>
      </c>
      <c r="C2760" t="s">
        <v>346</v>
      </c>
      <c r="D2760" t="s">
        <v>188</v>
      </c>
      <c r="E2760" t="s">
        <v>292</v>
      </c>
    </row>
    <row r="2761" spans="1:14" x14ac:dyDescent="0.35">
      <c r="A2761" t="s">
        <v>145</v>
      </c>
      <c r="B2761" t="s">
        <v>347</v>
      </c>
      <c r="C2761" t="s">
        <v>348</v>
      </c>
      <c r="D2761" t="s">
        <v>188</v>
      </c>
      <c r="E2761" t="s">
        <v>292</v>
      </c>
      <c r="F2761" s="519"/>
      <c r="G2761" s="519"/>
      <c r="H2761" s="519"/>
      <c r="I2761" s="519"/>
      <c r="J2761" s="519"/>
      <c r="K2761" s="519"/>
      <c r="L2761" s="519"/>
      <c r="M2761" s="519"/>
      <c r="N2761" s="519"/>
    </row>
    <row r="2762" spans="1:14" x14ac:dyDescent="0.35">
      <c r="A2762" t="s">
        <v>145</v>
      </c>
      <c r="B2762" t="s">
        <v>349</v>
      </c>
      <c r="C2762" t="s">
        <v>350</v>
      </c>
      <c r="D2762" t="s">
        <v>188</v>
      </c>
      <c r="E2762" t="s">
        <v>292</v>
      </c>
      <c r="F2762" s="519"/>
      <c r="G2762" s="519"/>
      <c r="H2762" s="519"/>
      <c r="I2762" s="519"/>
      <c r="J2762" s="519"/>
      <c r="K2762" s="519"/>
      <c r="L2762" s="519"/>
      <c r="M2762" s="519"/>
      <c r="N2762" s="519"/>
    </row>
    <row r="2763" spans="1:14" x14ac:dyDescent="0.35">
      <c r="A2763" t="s">
        <v>145</v>
      </c>
      <c r="B2763" t="s">
        <v>351</v>
      </c>
      <c r="C2763" t="s">
        <v>352</v>
      </c>
      <c r="D2763" t="s">
        <v>205</v>
      </c>
      <c r="E2763" t="s">
        <v>292</v>
      </c>
      <c r="F2763" s="517"/>
      <c r="G2763" s="517"/>
      <c r="H2763" s="517"/>
      <c r="I2763" s="517"/>
      <c r="J2763" s="517"/>
      <c r="K2763" s="517"/>
      <c r="L2763" s="517"/>
      <c r="M2763" s="517"/>
      <c r="N2763" s="517"/>
    </row>
    <row r="2764" spans="1:14" x14ac:dyDescent="0.35">
      <c r="A2764" t="s">
        <v>145</v>
      </c>
      <c r="B2764" t="s">
        <v>353</v>
      </c>
      <c r="C2764" t="s">
        <v>354</v>
      </c>
      <c r="D2764" t="s">
        <v>170</v>
      </c>
      <c r="E2764" t="s">
        <v>292</v>
      </c>
      <c r="F2764" s="518"/>
      <c r="G2764" s="518"/>
      <c r="H2764" s="518"/>
      <c r="I2764" s="518"/>
      <c r="J2764" s="518"/>
      <c r="K2764" s="518"/>
      <c r="L2764" s="518"/>
      <c r="M2764" s="518"/>
      <c r="N2764" s="518"/>
    </row>
    <row r="2765" spans="1:14" x14ac:dyDescent="0.35">
      <c r="A2765" t="s">
        <v>145</v>
      </c>
      <c r="B2765" t="s">
        <v>355</v>
      </c>
      <c r="C2765" t="s">
        <v>356</v>
      </c>
      <c r="D2765" t="s">
        <v>170</v>
      </c>
      <c r="E2765" t="s">
        <v>292</v>
      </c>
      <c r="F2765" s="517"/>
      <c r="G2765" s="517"/>
      <c r="H2765" s="517"/>
      <c r="I2765" s="517"/>
      <c r="J2765" s="517"/>
      <c r="K2765" s="517"/>
      <c r="L2765" s="517"/>
      <c r="M2765" s="517"/>
      <c r="N2765" s="517"/>
    </row>
    <row r="2766" spans="1:14" x14ac:dyDescent="0.35">
      <c r="A2766" t="s">
        <v>145</v>
      </c>
      <c r="B2766" t="s">
        <v>357</v>
      </c>
      <c r="C2766" t="s">
        <v>358</v>
      </c>
      <c r="D2766" t="s">
        <v>188</v>
      </c>
      <c r="E2766" t="s">
        <v>292</v>
      </c>
    </row>
    <row r="2767" spans="1:14" x14ac:dyDescent="0.35">
      <c r="A2767" t="s">
        <v>145</v>
      </c>
      <c r="B2767" t="s">
        <v>359</v>
      </c>
      <c r="C2767" t="s">
        <v>360</v>
      </c>
      <c r="D2767" t="s">
        <v>205</v>
      </c>
      <c r="E2767" t="s">
        <v>292</v>
      </c>
      <c r="F2767" s="612"/>
      <c r="G2767" s="612"/>
      <c r="H2767" s="612"/>
      <c r="I2767" s="612"/>
      <c r="J2767" s="612"/>
      <c r="K2767" s="612"/>
      <c r="L2767" s="612"/>
      <c r="M2767" s="612"/>
      <c r="N2767" s="612"/>
    </row>
    <row r="2768" spans="1:14" x14ac:dyDescent="0.35">
      <c r="A2768" t="s">
        <v>145</v>
      </c>
      <c r="B2768" t="s">
        <v>361</v>
      </c>
      <c r="C2768" t="s">
        <v>362</v>
      </c>
      <c r="D2768" t="s">
        <v>170</v>
      </c>
      <c r="E2768" t="s">
        <v>292</v>
      </c>
    </row>
    <row r="2769" spans="1:14" x14ac:dyDescent="0.35">
      <c r="A2769" t="s">
        <v>145</v>
      </c>
      <c r="B2769" t="s">
        <v>363</v>
      </c>
      <c r="C2769" t="s">
        <v>364</v>
      </c>
      <c r="D2769" t="s">
        <v>170</v>
      </c>
      <c r="E2769" t="s">
        <v>292</v>
      </c>
      <c r="F2769" s="517"/>
      <c r="G2769" s="517"/>
      <c r="H2769" s="517"/>
      <c r="I2769" s="517"/>
      <c r="J2769" s="517"/>
      <c r="K2769" s="517"/>
      <c r="L2769" s="517"/>
      <c r="M2769" s="517"/>
      <c r="N2769" s="517"/>
    </row>
    <row r="2770" spans="1:14" x14ac:dyDescent="0.35">
      <c r="A2770" t="s">
        <v>145</v>
      </c>
      <c r="B2770" t="s">
        <v>365</v>
      </c>
      <c r="C2770" t="s">
        <v>366</v>
      </c>
      <c r="D2770" t="s">
        <v>188</v>
      </c>
      <c r="E2770" t="s">
        <v>292</v>
      </c>
    </row>
    <row r="2771" spans="1:14" x14ac:dyDescent="0.35">
      <c r="A2771" t="s">
        <v>145</v>
      </c>
      <c r="B2771" t="s">
        <v>367</v>
      </c>
      <c r="C2771" t="s">
        <v>368</v>
      </c>
      <c r="D2771" t="s">
        <v>205</v>
      </c>
      <c r="E2771" t="s">
        <v>292</v>
      </c>
      <c r="F2771" s="517"/>
      <c r="G2771" s="517"/>
      <c r="H2771" s="517"/>
      <c r="I2771" s="517"/>
      <c r="J2771" s="517"/>
      <c r="K2771" s="517"/>
      <c r="L2771" s="517"/>
      <c r="M2771" s="517"/>
      <c r="N2771" s="517"/>
    </row>
    <row r="2772" spans="1:14" x14ac:dyDescent="0.35">
      <c r="A2772" t="s">
        <v>145</v>
      </c>
      <c r="B2772" t="s">
        <v>369</v>
      </c>
      <c r="C2772" t="s">
        <v>370</v>
      </c>
      <c r="D2772" t="s">
        <v>170</v>
      </c>
      <c r="E2772" t="s">
        <v>292</v>
      </c>
    </row>
    <row r="2773" spans="1:14" x14ac:dyDescent="0.35">
      <c r="A2773" t="s">
        <v>145</v>
      </c>
      <c r="B2773" t="s">
        <v>371</v>
      </c>
      <c r="C2773" t="s">
        <v>372</v>
      </c>
      <c r="D2773" t="s">
        <v>170</v>
      </c>
      <c r="E2773" t="s">
        <v>292</v>
      </c>
      <c r="F2773" s="518"/>
      <c r="G2773" s="518"/>
      <c r="H2773" s="518"/>
      <c r="I2773" s="518"/>
      <c r="J2773" s="518"/>
      <c r="K2773" s="518"/>
      <c r="L2773" s="518"/>
      <c r="M2773" s="518"/>
      <c r="N2773" s="518"/>
    </row>
    <row r="2774" spans="1:14" x14ac:dyDescent="0.35">
      <c r="A2774" t="s">
        <v>145</v>
      </c>
      <c r="B2774" t="s">
        <v>373</v>
      </c>
      <c r="C2774" t="s">
        <v>374</v>
      </c>
      <c r="D2774" t="s">
        <v>188</v>
      </c>
      <c r="E2774" t="s">
        <v>292</v>
      </c>
    </row>
    <row r="2775" spans="1:14" x14ac:dyDescent="0.35">
      <c r="A2775" t="s">
        <v>145</v>
      </c>
      <c r="B2775" t="s">
        <v>375</v>
      </c>
      <c r="C2775" t="s">
        <v>376</v>
      </c>
      <c r="D2775" t="s">
        <v>205</v>
      </c>
      <c r="E2775" t="s">
        <v>292</v>
      </c>
      <c r="F2775" s="517"/>
      <c r="G2775" s="517"/>
      <c r="H2775" s="517"/>
      <c r="I2775" s="517"/>
      <c r="J2775" s="517"/>
      <c r="K2775" s="517"/>
      <c r="L2775" s="517"/>
      <c r="M2775" s="517"/>
      <c r="N2775" s="517"/>
    </row>
    <row r="2776" spans="1:14" x14ac:dyDescent="0.35">
      <c r="A2776" t="s">
        <v>145</v>
      </c>
      <c r="B2776" t="s">
        <v>377</v>
      </c>
      <c r="C2776" t="s">
        <v>378</v>
      </c>
      <c r="D2776" t="s">
        <v>170</v>
      </c>
      <c r="E2776" t="s">
        <v>292</v>
      </c>
      <c r="F2776" s="518"/>
      <c r="G2776" s="518"/>
      <c r="H2776" s="518"/>
      <c r="I2776" s="518"/>
      <c r="J2776" s="518"/>
      <c r="K2776" s="518"/>
      <c r="L2776" s="518"/>
      <c r="M2776" s="518"/>
      <c r="N2776" s="518"/>
    </row>
    <row r="2777" spans="1:14" x14ac:dyDescent="0.35">
      <c r="A2777" t="s">
        <v>145</v>
      </c>
      <c r="B2777" t="s">
        <v>379</v>
      </c>
      <c r="C2777" t="s">
        <v>380</v>
      </c>
      <c r="D2777" t="s">
        <v>170</v>
      </c>
      <c r="E2777" t="s">
        <v>292</v>
      </c>
      <c r="F2777" s="613"/>
      <c r="G2777" s="613"/>
      <c r="H2777" s="613"/>
      <c r="I2777" s="613"/>
      <c r="J2777" s="613"/>
      <c r="K2777" s="613"/>
      <c r="L2777" s="613"/>
      <c r="M2777" s="613"/>
      <c r="N2777" s="613"/>
    </row>
    <row r="2778" spans="1:14" x14ac:dyDescent="0.35">
      <c r="A2778" t="s">
        <v>145</v>
      </c>
      <c r="B2778" t="s">
        <v>381</v>
      </c>
      <c r="C2778" t="s">
        <v>382</v>
      </c>
      <c r="D2778" t="s">
        <v>188</v>
      </c>
      <c r="E2778" t="s">
        <v>292</v>
      </c>
      <c r="F2778" s="517"/>
      <c r="G2778" s="517"/>
      <c r="H2778" s="517"/>
      <c r="I2778" s="517"/>
      <c r="J2778" s="517"/>
      <c r="K2778" s="517"/>
      <c r="L2778" s="517"/>
      <c r="M2778" s="517"/>
      <c r="N2778" s="517"/>
    </row>
    <row r="2779" spans="1:14" x14ac:dyDescent="0.35">
      <c r="A2779" t="s">
        <v>145</v>
      </c>
      <c r="B2779" t="s">
        <v>383</v>
      </c>
      <c r="C2779" t="s">
        <v>384</v>
      </c>
      <c r="D2779" t="s">
        <v>385</v>
      </c>
      <c r="E2779" t="s">
        <v>292</v>
      </c>
      <c r="F2779" s="613"/>
      <c r="G2779" s="613"/>
      <c r="H2779" s="613"/>
      <c r="I2779" s="613"/>
      <c r="J2779" s="613"/>
      <c r="K2779" s="613"/>
      <c r="L2779" s="613"/>
      <c r="M2779" s="613"/>
      <c r="N2779" s="613"/>
    </row>
    <row r="2780" spans="1:14" x14ac:dyDescent="0.35">
      <c r="A2780" t="s">
        <v>145</v>
      </c>
      <c r="B2780" t="s">
        <v>386</v>
      </c>
      <c r="C2780" t="s">
        <v>387</v>
      </c>
      <c r="D2780" t="s">
        <v>189</v>
      </c>
      <c r="E2780" t="s">
        <v>292</v>
      </c>
      <c r="F2780" s="517"/>
      <c r="G2780" s="517"/>
      <c r="H2780" s="517"/>
      <c r="I2780" s="517"/>
      <c r="J2780" s="517"/>
      <c r="K2780" s="517"/>
      <c r="L2780" s="517"/>
      <c r="M2780" s="517"/>
      <c r="N2780" s="517"/>
    </row>
    <row r="2781" spans="1:14" x14ac:dyDescent="0.35">
      <c r="A2781" t="s">
        <v>145</v>
      </c>
      <c r="B2781" t="s">
        <v>388</v>
      </c>
      <c r="C2781" t="s">
        <v>389</v>
      </c>
      <c r="D2781" t="s">
        <v>205</v>
      </c>
      <c r="E2781" t="s">
        <v>292</v>
      </c>
      <c r="F2781" s="613"/>
      <c r="G2781" s="613"/>
      <c r="H2781" s="613"/>
      <c r="I2781" s="613"/>
      <c r="J2781" s="613"/>
      <c r="K2781" s="613"/>
      <c r="L2781" s="613"/>
      <c r="M2781" s="613"/>
      <c r="N2781" s="613"/>
    </row>
    <row r="2782" spans="1:14" x14ac:dyDescent="0.35">
      <c r="A2782" t="s">
        <v>145</v>
      </c>
      <c r="B2782" t="s">
        <v>390</v>
      </c>
      <c r="C2782" t="s">
        <v>391</v>
      </c>
      <c r="D2782" t="s">
        <v>176</v>
      </c>
      <c r="E2782" t="s">
        <v>292</v>
      </c>
      <c r="F2782" s="519"/>
      <c r="G2782" s="519"/>
      <c r="H2782" s="519"/>
      <c r="I2782" s="519"/>
      <c r="J2782" s="519"/>
      <c r="K2782" s="519"/>
      <c r="L2782" s="519"/>
      <c r="M2782" s="519"/>
      <c r="N2782" s="519"/>
    </row>
    <row r="2783" spans="1:14" x14ac:dyDescent="0.35">
      <c r="A2783" t="s">
        <v>145</v>
      </c>
      <c r="B2783" t="s">
        <v>392</v>
      </c>
      <c r="C2783" t="s">
        <v>393</v>
      </c>
      <c r="D2783" t="s">
        <v>205</v>
      </c>
      <c r="E2783" t="s">
        <v>292</v>
      </c>
      <c r="F2783" s="517"/>
      <c r="G2783" s="517"/>
      <c r="H2783" s="517"/>
      <c r="I2783" s="517"/>
      <c r="J2783" s="517"/>
      <c r="K2783" s="517"/>
      <c r="L2783" s="517"/>
      <c r="M2783" s="517"/>
      <c r="N2783" s="517"/>
    </row>
    <row r="2784" spans="1:14" x14ac:dyDescent="0.35">
      <c r="A2784" t="s">
        <v>145</v>
      </c>
      <c r="B2784" t="s">
        <v>394</v>
      </c>
      <c r="C2784" t="s">
        <v>395</v>
      </c>
      <c r="D2784" t="s">
        <v>188</v>
      </c>
      <c r="E2784" t="s">
        <v>292</v>
      </c>
      <c r="F2784" s="517"/>
      <c r="G2784" s="517"/>
      <c r="H2784" s="517"/>
      <c r="I2784" s="517"/>
      <c r="J2784" s="517"/>
      <c r="K2784" s="517"/>
      <c r="L2784" s="517"/>
      <c r="M2784" s="517"/>
      <c r="N2784" s="517"/>
    </row>
    <row r="2785" spans="1:14" x14ac:dyDescent="0.35">
      <c r="A2785" t="s">
        <v>145</v>
      </c>
      <c r="B2785" t="s">
        <v>396</v>
      </c>
      <c r="C2785" t="s">
        <v>397</v>
      </c>
      <c r="D2785" t="s">
        <v>205</v>
      </c>
      <c r="E2785" t="s">
        <v>292</v>
      </c>
      <c r="F2785" s="517"/>
      <c r="G2785" s="517"/>
      <c r="H2785" s="517"/>
      <c r="I2785" s="517"/>
      <c r="J2785" s="517"/>
      <c r="K2785" s="517"/>
      <c r="L2785" s="517"/>
      <c r="M2785" s="517"/>
      <c r="N2785" s="517"/>
    </row>
    <row r="2786" spans="1:14" x14ac:dyDescent="0.35">
      <c r="A2786" t="s">
        <v>145</v>
      </c>
      <c r="B2786" t="s">
        <v>398</v>
      </c>
      <c r="C2786" t="s">
        <v>399</v>
      </c>
      <c r="D2786" t="s">
        <v>188</v>
      </c>
      <c r="E2786" t="s">
        <v>292</v>
      </c>
      <c r="F2786" s="517"/>
      <c r="G2786" s="517"/>
      <c r="H2786" s="517"/>
      <c r="I2786" s="517"/>
      <c r="J2786" s="517"/>
      <c r="K2786" s="517"/>
      <c r="L2786" s="517"/>
      <c r="M2786" s="517"/>
      <c r="N2786" s="517"/>
    </row>
    <row r="2787" spans="1:14" x14ac:dyDescent="0.35">
      <c r="A2787" t="s">
        <v>145</v>
      </c>
      <c r="B2787" t="s">
        <v>400</v>
      </c>
      <c r="C2787" t="s">
        <v>401</v>
      </c>
      <c r="D2787" t="s">
        <v>205</v>
      </c>
      <c r="E2787" t="s">
        <v>292</v>
      </c>
      <c r="F2787" s="517"/>
      <c r="G2787" s="517"/>
      <c r="H2787" s="517"/>
      <c r="I2787" s="517"/>
      <c r="J2787" s="517"/>
      <c r="K2787" s="517"/>
      <c r="L2787" s="517"/>
      <c r="M2787" s="517"/>
      <c r="N2787" s="517"/>
    </row>
    <row r="2788" spans="1:14" x14ac:dyDescent="0.35">
      <c r="A2788" t="s">
        <v>145</v>
      </c>
      <c r="B2788" t="s">
        <v>402</v>
      </c>
      <c r="C2788" t="s">
        <v>403</v>
      </c>
      <c r="D2788" t="s">
        <v>189</v>
      </c>
      <c r="E2788" t="s">
        <v>292</v>
      </c>
      <c r="F2788" s="517"/>
      <c r="G2788" s="517"/>
      <c r="H2788" s="517"/>
      <c r="I2788" s="517"/>
      <c r="J2788" s="517"/>
      <c r="K2788" s="517"/>
      <c r="L2788" s="517"/>
      <c r="M2788" s="517"/>
      <c r="N2788" s="517"/>
    </row>
    <row r="2789" spans="1:14" x14ac:dyDescent="0.35">
      <c r="A2789" t="s">
        <v>145</v>
      </c>
      <c r="B2789" t="s">
        <v>404</v>
      </c>
      <c r="C2789" t="s">
        <v>405</v>
      </c>
      <c r="D2789" t="s">
        <v>205</v>
      </c>
      <c r="E2789" t="s">
        <v>292</v>
      </c>
      <c r="F2789" s="517"/>
      <c r="G2789" s="517"/>
      <c r="H2789" s="517"/>
      <c r="I2789" s="517"/>
      <c r="J2789" s="517"/>
      <c r="K2789" s="517"/>
      <c r="L2789" s="517"/>
      <c r="M2789" s="517"/>
      <c r="N2789" s="517"/>
    </row>
    <row r="2790" spans="1:14" x14ac:dyDescent="0.35">
      <c r="A2790" t="s">
        <v>145</v>
      </c>
      <c r="B2790" t="s">
        <v>406</v>
      </c>
      <c r="C2790" t="s">
        <v>407</v>
      </c>
      <c r="D2790" t="s">
        <v>188</v>
      </c>
      <c r="E2790" t="s">
        <v>292</v>
      </c>
      <c r="F2790" s="517"/>
      <c r="G2790" s="517"/>
      <c r="H2790" s="517"/>
      <c r="I2790" s="517"/>
      <c r="J2790" s="517"/>
      <c r="K2790" s="517"/>
      <c r="L2790" s="517"/>
      <c r="M2790" s="517"/>
      <c r="N2790" s="517"/>
    </row>
    <row r="2791" spans="1:14" x14ac:dyDescent="0.35">
      <c r="A2791" t="s">
        <v>145</v>
      </c>
      <c r="B2791" t="s">
        <v>408</v>
      </c>
      <c r="C2791" t="s">
        <v>409</v>
      </c>
      <c r="D2791" t="s">
        <v>182</v>
      </c>
      <c r="E2791" t="s">
        <v>292</v>
      </c>
      <c r="F2791" s="613"/>
      <c r="G2791" s="613"/>
      <c r="H2791" s="613"/>
      <c r="I2791" s="613"/>
      <c r="J2791" s="613"/>
      <c r="K2791" s="613"/>
      <c r="L2791" s="613"/>
      <c r="M2791" s="613"/>
      <c r="N2791" s="613"/>
    </row>
    <row r="2792" spans="1:14" x14ac:dyDescent="0.35">
      <c r="A2792" t="s">
        <v>145</v>
      </c>
      <c r="B2792" t="s">
        <v>410</v>
      </c>
      <c r="C2792" t="s">
        <v>411</v>
      </c>
      <c r="D2792" t="s">
        <v>188</v>
      </c>
      <c r="E2792" t="s">
        <v>292</v>
      </c>
      <c r="F2792" s="613"/>
      <c r="G2792" s="613"/>
      <c r="H2792" s="613"/>
      <c r="I2792" s="613"/>
      <c r="J2792" s="613"/>
      <c r="K2792" s="613"/>
      <c r="L2792" s="613"/>
      <c r="M2792" s="613"/>
      <c r="N2792" s="613"/>
    </row>
    <row r="2793" spans="1:14" x14ac:dyDescent="0.35">
      <c r="A2793" t="s">
        <v>145</v>
      </c>
      <c r="B2793" t="s">
        <v>412</v>
      </c>
      <c r="C2793" t="s">
        <v>413</v>
      </c>
      <c r="D2793" t="s">
        <v>188</v>
      </c>
      <c r="E2793" t="s">
        <v>292</v>
      </c>
      <c r="F2793" s="517"/>
      <c r="G2793" s="517"/>
      <c r="H2793" s="517"/>
      <c r="I2793" s="517"/>
      <c r="J2793" s="517"/>
      <c r="K2793" s="517"/>
      <c r="L2793" s="517"/>
      <c r="M2793" s="517"/>
      <c r="N2793" s="517"/>
    </row>
    <row r="2794" spans="1:14" x14ac:dyDescent="0.35">
      <c r="A2794" t="s">
        <v>145</v>
      </c>
      <c r="B2794" t="s">
        <v>414</v>
      </c>
      <c r="C2794" t="s">
        <v>415</v>
      </c>
      <c r="D2794" t="s">
        <v>188</v>
      </c>
      <c r="E2794" t="s">
        <v>292</v>
      </c>
      <c r="F2794" s="517"/>
      <c r="G2794" s="517"/>
      <c r="H2794" s="517"/>
      <c r="I2794" s="517"/>
      <c r="J2794" s="517"/>
      <c r="K2794" s="517"/>
      <c r="L2794" s="517"/>
      <c r="M2794" s="517"/>
      <c r="N2794" s="517"/>
    </row>
    <row r="2795" spans="1:14" x14ac:dyDescent="0.35">
      <c r="A2795" t="s">
        <v>145</v>
      </c>
      <c r="B2795" t="s">
        <v>416</v>
      </c>
      <c r="C2795" t="s">
        <v>417</v>
      </c>
      <c r="D2795" t="s">
        <v>188</v>
      </c>
      <c r="E2795" t="s">
        <v>292</v>
      </c>
      <c r="F2795" s="519"/>
      <c r="G2795" s="519"/>
      <c r="H2795" s="519"/>
      <c r="I2795" s="519"/>
      <c r="J2795" s="519"/>
      <c r="K2795" s="519"/>
      <c r="L2795" s="519"/>
      <c r="M2795" s="519"/>
      <c r="N2795" s="519"/>
    </row>
    <row r="2796" spans="1:14" x14ac:dyDescent="0.35">
      <c r="A2796" t="s">
        <v>145</v>
      </c>
      <c r="B2796" t="s">
        <v>418</v>
      </c>
      <c r="C2796" t="s">
        <v>419</v>
      </c>
      <c r="D2796" t="s">
        <v>188</v>
      </c>
      <c r="E2796" t="s">
        <v>292</v>
      </c>
      <c r="F2796" s="613"/>
      <c r="G2796" s="613"/>
      <c r="H2796" s="613"/>
      <c r="I2796" s="613"/>
      <c r="J2796" s="613"/>
      <c r="K2796" s="613"/>
      <c r="L2796" s="613"/>
      <c r="M2796" s="613"/>
      <c r="N2796" s="613"/>
    </row>
    <row r="2797" spans="1:14" x14ac:dyDescent="0.35">
      <c r="A2797" t="s">
        <v>145</v>
      </c>
      <c r="B2797" t="s">
        <v>420</v>
      </c>
      <c r="C2797" t="s">
        <v>421</v>
      </c>
      <c r="D2797">
        <v>0</v>
      </c>
      <c r="E2797" t="s">
        <v>292</v>
      </c>
      <c r="F2797" s="613"/>
      <c r="G2797" s="613"/>
      <c r="H2797" s="613"/>
      <c r="I2797" s="613"/>
      <c r="J2797" s="613"/>
      <c r="K2797" s="613"/>
      <c r="L2797" s="613"/>
      <c r="M2797" s="613"/>
      <c r="N2797" s="613"/>
    </row>
    <row r="2798" spans="1:14" x14ac:dyDescent="0.35">
      <c r="A2798" t="s">
        <v>145</v>
      </c>
      <c r="B2798" t="s">
        <v>422</v>
      </c>
      <c r="C2798" t="s">
        <v>423</v>
      </c>
      <c r="D2798" t="s">
        <v>424</v>
      </c>
      <c r="E2798" t="s">
        <v>292</v>
      </c>
      <c r="F2798" s="613"/>
      <c r="G2798" s="613"/>
      <c r="H2798" s="613"/>
      <c r="I2798" s="613"/>
      <c r="J2798" s="613"/>
      <c r="K2798" s="613"/>
      <c r="L2798" s="613"/>
      <c r="M2798" s="613"/>
      <c r="N2798" s="613"/>
    </row>
    <row r="2799" spans="1:14" x14ac:dyDescent="0.35">
      <c r="A2799" t="s">
        <v>145</v>
      </c>
      <c r="B2799" t="s">
        <v>425</v>
      </c>
      <c r="C2799" t="s">
        <v>426</v>
      </c>
      <c r="D2799" t="s">
        <v>427</v>
      </c>
      <c r="E2799" t="s">
        <v>292</v>
      </c>
      <c r="F2799" s="613"/>
      <c r="G2799" s="613"/>
      <c r="H2799" s="613"/>
      <c r="I2799" s="613"/>
      <c r="J2799" s="613"/>
      <c r="K2799" s="613"/>
      <c r="L2799" s="613"/>
      <c r="M2799" s="613"/>
      <c r="N2799" s="613"/>
    </row>
    <row r="2800" spans="1:14" x14ac:dyDescent="0.35">
      <c r="A2800" t="s">
        <v>145</v>
      </c>
      <c r="B2800" t="s">
        <v>428</v>
      </c>
      <c r="C2800" t="s">
        <v>429</v>
      </c>
      <c r="D2800" t="s">
        <v>424</v>
      </c>
      <c r="E2800" t="s">
        <v>292</v>
      </c>
      <c r="F2800" s="519"/>
      <c r="G2800" s="519"/>
      <c r="H2800" s="519"/>
      <c r="I2800" s="519"/>
      <c r="J2800" s="519"/>
      <c r="K2800" s="519"/>
      <c r="L2800" s="519"/>
      <c r="M2800" s="519"/>
      <c r="N2800" s="519"/>
    </row>
    <row r="2801" spans="1:15" x14ac:dyDescent="0.35">
      <c r="A2801" t="s">
        <v>145</v>
      </c>
      <c r="B2801" t="s">
        <v>430</v>
      </c>
      <c r="C2801" t="s">
        <v>431</v>
      </c>
      <c r="D2801" t="s">
        <v>424</v>
      </c>
      <c r="E2801" t="s">
        <v>292</v>
      </c>
      <c r="F2801" s="613"/>
      <c r="G2801" s="613"/>
      <c r="H2801" s="613"/>
      <c r="I2801" s="613"/>
      <c r="J2801" s="613"/>
      <c r="K2801" s="613"/>
      <c r="L2801" s="613"/>
      <c r="M2801" s="613"/>
      <c r="N2801" s="613"/>
    </row>
    <row r="2802" spans="1:15" x14ac:dyDescent="0.35">
      <c r="A2802" t="s">
        <v>145</v>
      </c>
      <c r="B2802" t="s">
        <v>432</v>
      </c>
      <c r="C2802" t="s">
        <v>433</v>
      </c>
      <c r="D2802" t="s">
        <v>424</v>
      </c>
      <c r="E2802" t="s">
        <v>292</v>
      </c>
      <c r="F2802" s="613"/>
      <c r="G2802" s="613"/>
      <c r="H2802" s="613"/>
      <c r="I2802" s="613"/>
      <c r="J2802" s="613"/>
      <c r="K2802" s="613"/>
      <c r="L2802" s="613"/>
      <c r="M2802" s="613"/>
      <c r="N2802" s="613"/>
    </row>
    <row r="2803" spans="1:15" x14ac:dyDescent="0.35">
      <c r="A2803" t="s">
        <v>145</v>
      </c>
      <c r="B2803" t="s">
        <v>434</v>
      </c>
      <c r="C2803" t="s">
        <v>435</v>
      </c>
      <c r="D2803" t="s">
        <v>427</v>
      </c>
      <c r="E2803" t="s">
        <v>292</v>
      </c>
      <c r="F2803" s="613"/>
      <c r="G2803" s="613"/>
      <c r="H2803" s="613"/>
      <c r="I2803" s="613"/>
      <c r="J2803" s="613"/>
      <c r="K2803" s="613"/>
      <c r="L2803" s="613"/>
      <c r="M2803" s="613"/>
      <c r="N2803" s="613"/>
    </row>
    <row r="2804" spans="1:15" x14ac:dyDescent="0.35">
      <c r="A2804" t="s">
        <v>145</v>
      </c>
      <c r="B2804" t="s">
        <v>436</v>
      </c>
      <c r="C2804" t="s">
        <v>437</v>
      </c>
      <c r="D2804" t="s">
        <v>427</v>
      </c>
      <c r="E2804" t="s">
        <v>292</v>
      </c>
      <c r="F2804" s="519"/>
      <c r="G2804" s="519"/>
      <c r="H2804" s="519"/>
      <c r="I2804" s="519"/>
      <c r="J2804" s="519"/>
      <c r="K2804" s="519"/>
      <c r="L2804" s="519"/>
      <c r="M2804" s="519"/>
      <c r="N2804" s="519"/>
    </row>
    <row r="2805" spans="1:15" x14ac:dyDescent="0.35">
      <c r="A2805" t="s">
        <v>145</v>
      </c>
      <c r="B2805" t="s">
        <v>438</v>
      </c>
      <c r="C2805" t="s">
        <v>439</v>
      </c>
      <c r="D2805">
        <v>0</v>
      </c>
      <c r="E2805" t="s">
        <v>292</v>
      </c>
      <c r="F2805" s="613"/>
      <c r="G2805" s="613"/>
      <c r="H2805" s="613"/>
      <c r="I2805" s="613"/>
      <c r="J2805" s="613"/>
      <c r="K2805" s="613"/>
      <c r="L2805" s="613"/>
      <c r="M2805" s="613"/>
      <c r="N2805" s="613"/>
    </row>
    <row r="2806" spans="1:15" x14ac:dyDescent="0.35">
      <c r="A2806" t="s">
        <v>145</v>
      </c>
      <c r="B2806" t="s">
        <v>440</v>
      </c>
      <c r="C2806" t="s">
        <v>441</v>
      </c>
      <c r="D2806" t="s">
        <v>188</v>
      </c>
      <c r="E2806" t="s">
        <v>292</v>
      </c>
      <c r="F2806" s="519"/>
      <c r="G2806" s="519"/>
      <c r="H2806" s="519"/>
      <c r="I2806" s="519"/>
      <c r="J2806" s="519"/>
      <c r="K2806" s="519"/>
      <c r="L2806" s="519"/>
      <c r="M2806" s="519"/>
      <c r="N2806" s="519"/>
    </row>
    <row r="2807" spans="1:15" x14ac:dyDescent="0.35">
      <c r="A2807" t="s">
        <v>145</v>
      </c>
      <c r="B2807" t="s">
        <v>442</v>
      </c>
      <c r="C2807" t="s">
        <v>443</v>
      </c>
      <c r="D2807" t="s">
        <v>188</v>
      </c>
      <c r="E2807" t="s">
        <v>292</v>
      </c>
      <c r="F2807" s="613"/>
      <c r="G2807" s="613"/>
      <c r="H2807" s="613"/>
      <c r="I2807" s="613"/>
      <c r="J2807" s="613"/>
      <c r="K2807" s="613"/>
      <c r="L2807" s="613"/>
      <c r="M2807" s="613"/>
      <c r="N2807" s="613"/>
    </row>
    <row r="2808" spans="1:15" x14ac:dyDescent="0.35">
      <c r="A2808" t="s">
        <v>145</v>
      </c>
      <c r="B2808" t="s">
        <v>444</v>
      </c>
      <c r="C2808" t="s">
        <v>445</v>
      </c>
      <c r="D2808" t="s">
        <v>424</v>
      </c>
      <c r="E2808" t="s">
        <v>292</v>
      </c>
      <c r="F2808" s="519"/>
      <c r="G2808" s="519"/>
      <c r="H2808" s="519"/>
      <c r="I2808" s="519"/>
      <c r="J2808" s="519"/>
      <c r="K2808" s="519"/>
      <c r="L2808" s="519"/>
      <c r="M2808" s="519"/>
      <c r="N2808" s="517"/>
      <c r="O2808" s="425"/>
    </row>
    <row r="2809" spans="1:15" x14ac:dyDescent="0.35">
      <c r="A2809" t="s">
        <v>145</v>
      </c>
      <c r="B2809" t="s">
        <v>446</v>
      </c>
      <c r="C2809" t="s">
        <v>447</v>
      </c>
      <c r="D2809" t="s">
        <v>424</v>
      </c>
      <c r="E2809" t="s">
        <v>292</v>
      </c>
      <c r="F2809" s="519"/>
      <c r="G2809" s="519"/>
      <c r="H2809" s="519"/>
      <c r="I2809" s="519"/>
      <c r="J2809" s="519"/>
      <c r="K2809" s="519"/>
      <c r="L2809" s="519"/>
      <c r="M2809" s="519"/>
      <c r="N2809" s="519"/>
    </row>
    <row r="2810" spans="1:15" x14ac:dyDescent="0.35">
      <c r="A2810" t="s">
        <v>145</v>
      </c>
      <c r="B2810" t="s">
        <v>448</v>
      </c>
      <c r="C2810" t="s">
        <v>449</v>
      </c>
      <c r="D2810">
        <v>0</v>
      </c>
      <c r="E2810" t="s">
        <v>292</v>
      </c>
      <c r="F2810" s="519"/>
      <c r="G2810" s="519"/>
      <c r="H2810" s="519"/>
      <c r="I2810" s="519"/>
      <c r="J2810" s="519"/>
      <c r="K2810" s="519"/>
      <c r="L2810" s="519"/>
      <c r="M2810" s="519"/>
      <c r="N2810" s="519"/>
    </row>
    <row r="2811" spans="1:15" x14ac:dyDescent="0.35">
      <c r="A2811" t="s">
        <v>145</v>
      </c>
      <c r="B2811" t="s">
        <v>450</v>
      </c>
      <c r="C2811" t="s">
        <v>451</v>
      </c>
      <c r="D2811" t="s">
        <v>188</v>
      </c>
      <c r="E2811" t="s">
        <v>292</v>
      </c>
      <c r="F2811" s="519"/>
      <c r="G2811" s="519"/>
      <c r="H2811" s="519"/>
      <c r="I2811" s="519"/>
      <c r="J2811" s="519"/>
      <c r="K2811" s="519"/>
      <c r="L2811" s="519"/>
      <c r="M2811" s="519"/>
      <c r="N2811" s="519"/>
    </row>
    <row r="2812" spans="1:15" x14ac:dyDescent="0.35">
      <c r="A2812" t="s">
        <v>145</v>
      </c>
      <c r="B2812" t="s">
        <v>452</v>
      </c>
      <c r="C2812" t="s">
        <v>453</v>
      </c>
      <c r="D2812" t="s">
        <v>188</v>
      </c>
      <c r="E2812" t="s">
        <v>292</v>
      </c>
      <c r="F2812" s="519"/>
      <c r="G2812" s="519"/>
      <c r="H2812" s="519"/>
      <c r="I2812" s="519"/>
      <c r="J2812" s="519"/>
      <c r="K2812" s="519"/>
      <c r="L2812" s="519"/>
      <c r="M2812" s="519"/>
      <c r="N2812" s="519"/>
    </row>
    <row r="2813" spans="1:15" x14ac:dyDescent="0.35">
      <c r="A2813" t="s">
        <v>145</v>
      </c>
      <c r="B2813" t="s">
        <v>454</v>
      </c>
      <c r="C2813" t="s">
        <v>455</v>
      </c>
      <c r="D2813" t="s">
        <v>188</v>
      </c>
      <c r="E2813" t="s">
        <v>292</v>
      </c>
      <c r="F2813" s="519"/>
      <c r="G2813" s="519"/>
      <c r="H2813" s="519"/>
      <c r="I2813" s="519"/>
      <c r="J2813" s="519"/>
      <c r="K2813" s="519"/>
      <c r="L2813" s="519"/>
      <c r="M2813" s="519"/>
      <c r="N2813" s="519"/>
    </row>
    <row r="2814" spans="1:15" x14ac:dyDescent="0.35">
      <c r="A2814" t="s">
        <v>145</v>
      </c>
      <c r="B2814" t="s">
        <v>456</v>
      </c>
      <c r="C2814" t="s">
        <v>457</v>
      </c>
      <c r="D2814" t="s">
        <v>188</v>
      </c>
      <c r="E2814" t="s">
        <v>292</v>
      </c>
      <c r="F2814" s="519"/>
      <c r="G2814" s="519"/>
      <c r="H2814" s="519"/>
      <c r="I2814" s="519"/>
      <c r="J2814" s="519"/>
      <c r="K2814" s="519"/>
      <c r="L2814" s="519"/>
      <c r="M2814" s="519"/>
      <c r="N2814" s="519"/>
    </row>
    <row r="2815" spans="1:15" x14ac:dyDescent="0.35">
      <c r="A2815" t="s">
        <v>145</v>
      </c>
      <c r="B2815" t="s">
        <v>458</v>
      </c>
      <c r="C2815" t="s">
        <v>459</v>
      </c>
      <c r="D2815" t="s">
        <v>172</v>
      </c>
      <c r="E2815" t="s">
        <v>292</v>
      </c>
      <c r="F2815" s="519"/>
      <c r="G2815" s="519"/>
      <c r="H2815" s="519"/>
      <c r="I2815" s="519"/>
      <c r="J2815" s="519"/>
      <c r="K2815" s="519"/>
      <c r="L2815" s="519"/>
      <c r="M2815" s="519"/>
      <c r="N2815" s="517"/>
      <c r="O2815" s="425"/>
    </row>
    <row r="2816" spans="1:15" x14ac:dyDescent="0.35">
      <c r="A2816" t="s">
        <v>145</v>
      </c>
      <c r="B2816" t="s">
        <v>460</v>
      </c>
      <c r="C2816" t="s">
        <v>461</v>
      </c>
      <c r="D2816" t="s">
        <v>188</v>
      </c>
      <c r="E2816" t="s">
        <v>292</v>
      </c>
      <c r="F2816" s="519"/>
      <c r="G2816" s="519"/>
      <c r="H2816" s="519"/>
      <c r="I2816" s="519"/>
      <c r="J2816" s="519"/>
      <c r="K2816" s="519"/>
      <c r="L2816" s="519"/>
      <c r="M2816" s="519"/>
      <c r="N2816" s="519"/>
    </row>
    <row r="2817" spans="1:16" x14ac:dyDescent="0.35">
      <c r="A2817" t="s">
        <v>145</v>
      </c>
      <c r="B2817" t="s">
        <v>462</v>
      </c>
      <c r="C2817" t="s">
        <v>463</v>
      </c>
      <c r="D2817" t="s">
        <v>188</v>
      </c>
      <c r="E2817" t="s">
        <v>292</v>
      </c>
      <c r="F2817" s="519"/>
      <c r="G2817" s="519"/>
      <c r="H2817" s="519"/>
      <c r="I2817" s="519"/>
      <c r="J2817" s="519"/>
      <c r="K2817" s="519"/>
      <c r="L2817" s="519"/>
      <c r="M2817" s="519"/>
      <c r="N2817" s="519"/>
    </row>
    <row r="2818" spans="1:16" x14ac:dyDescent="0.35">
      <c r="A2818" t="s">
        <v>145</v>
      </c>
      <c r="B2818" t="s">
        <v>464</v>
      </c>
      <c r="C2818" t="s">
        <v>465</v>
      </c>
      <c r="D2818" t="s">
        <v>188</v>
      </c>
      <c r="E2818" t="s">
        <v>292</v>
      </c>
      <c r="F2818" s="519"/>
      <c r="G2818" s="519"/>
      <c r="H2818" s="519"/>
      <c r="I2818" s="519"/>
      <c r="J2818" s="519"/>
      <c r="K2818" s="519"/>
      <c r="L2818" s="519"/>
      <c r="M2818" s="519"/>
      <c r="N2818" s="519"/>
    </row>
    <row r="2819" spans="1:16" x14ac:dyDescent="0.35">
      <c r="A2819" t="s">
        <v>145</v>
      </c>
      <c r="B2819" t="s">
        <v>466</v>
      </c>
      <c r="C2819" t="s">
        <v>467</v>
      </c>
      <c r="D2819" t="s">
        <v>182</v>
      </c>
      <c r="E2819" t="s">
        <v>292</v>
      </c>
      <c r="F2819" s="519"/>
      <c r="G2819" s="519"/>
      <c r="H2819" s="519"/>
      <c r="I2819" s="519"/>
      <c r="J2819" s="519"/>
      <c r="K2819" s="519"/>
      <c r="L2819" s="519"/>
      <c r="M2819" s="519"/>
      <c r="N2819" s="519"/>
    </row>
    <row r="2820" spans="1:16" x14ac:dyDescent="0.35">
      <c r="A2820" t="s">
        <v>145</v>
      </c>
      <c r="B2820" t="s">
        <v>468</v>
      </c>
      <c r="C2820" t="s">
        <v>469</v>
      </c>
      <c r="D2820" t="s">
        <v>188</v>
      </c>
      <c r="E2820" t="s">
        <v>292</v>
      </c>
      <c r="F2820" s="519"/>
      <c r="G2820" s="519"/>
      <c r="H2820" s="519"/>
      <c r="I2820" s="519"/>
      <c r="J2820" s="519"/>
      <c r="K2820" s="519"/>
      <c r="L2820" s="519"/>
      <c r="M2820" s="519"/>
      <c r="N2820" s="519"/>
    </row>
    <row r="2821" spans="1:16" x14ac:dyDescent="0.35">
      <c r="A2821" t="s">
        <v>145</v>
      </c>
      <c r="B2821" t="s">
        <v>470</v>
      </c>
      <c r="C2821" t="s">
        <v>471</v>
      </c>
      <c r="D2821" t="s">
        <v>182</v>
      </c>
      <c r="E2821" t="s">
        <v>292</v>
      </c>
      <c r="F2821" s="519"/>
      <c r="G2821" s="519"/>
      <c r="H2821" s="519"/>
      <c r="I2821" s="519"/>
      <c r="J2821" s="519"/>
      <c r="K2821" s="519"/>
      <c r="L2821" s="519"/>
      <c r="M2821" s="519"/>
      <c r="N2821" s="519"/>
    </row>
    <row r="2822" spans="1:16" x14ac:dyDescent="0.35">
      <c r="A2822" t="s">
        <v>145</v>
      </c>
      <c r="B2822" t="s">
        <v>472</v>
      </c>
      <c r="C2822" t="s">
        <v>473</v>
      </c>
      <c r="D2822" t="s">
        <v>188</v>
      </c>
      <c r="E2822" t="s">
        <v>292</v>
      </c>
      <c r="F2822" s="519"/>
      <c r="G2822" s="519"/>
      <c r="H2822" s="519"/>
      <c r="I2822" s="519"/>
      <c r="J2822" s="519"/>
      <c r="K2822" s="519"/>
      <c r="L2822" s="519"/>
      <c r="M2822" s="519"/>
      <c r="N2822" s="519"/>
    </row>
    <row r="2823" spans="1:16" x14ac:dyDescent="0.35">
      <c r="A2823" t="s">
        <v>145</v>
      </c>
      <c r="B2823" t="s">
        <v>474</v>
      </c>
      <c r="C2823" t="s">
        <v>475</v>
      </c>
      <c r="D2823" t="s">
        <v>170</v>
      </c>
      <c r="E2823" t="s">
        <v>292</v>
      </c>
      <c r="F2823" s="519"/>
      <c r="G2823" s="519"/>
      <c r="H2823" s="519"/>
      <c r="I2823" s="519">
        <v>0</v>
      </c>
      <c r="J2823" s="519"/>
      <c r="K2823" s="519"/>
      <c r="L2823" s="519"/>
      <c r="M2823" s="519"/>
      <c r="N2823" s="517"/>
      <c r="O2823" s="678" t="s">
        <v>698</v>
      </c>
      <c r="P2823" t="s">
        <v>670</v>
      </c>
    </row>
    <row r="2824" spans="1:16" x14ac:dyDescent="0.35">
      <c r="A2824" t="s">
        <v>145</v>
      </c>
      <c r="B2824" t="s">
        <v>476</v>
      </c>
      <c r="C2824" t="s">
        <v>477</v>
      </c>
      <c r="D2824" t="s">
        <v>170</v>
      </c>
      <c r="E2824" t="s">
        <v>292</v>
      </c>
      <c r="F2824" s="519"/>
      <c r="G2824" s="519"/>
      <c r="H2824" s="519"/>
      <c r="I2824" s="519">
        <v>0.46413429704074211</v>
      </c>
      <c r="J2824" s="519"/>
      <c r="K2824" s="519"/>
      <c r="L2824" s="519"/>
      <c r="M2824" s="519"/>
      <c r="N2824" s="519"/>
      <c r="O2824" s="678" t="s">
        <v>698</v>
      </c>
      <c r="P2824" t="s">
        <v>670</v>
      </c>
    </row>
    <row r="2825" spans="1:16" x14ac:dyDescent="0.35">
      <c r="A2825" t="s">
        <v>145</v>
      </c>
      <c r="B2825" t="s">
        <v>478</v>
      </c>
      <c r="C2825" t="s">
        <v>479</v>
      </c>
      <c r="D2825" t="s">
        <v>170</v>
      </c>
      <c r="E2825" t="s">
        <v>292</v>
      </c>
      <c r="F2825" s="519"/>
      <c r="G2825" s="519"/>
      <c r="H2825" s="519"/>
      <c r="I2825" s="519"/>
      <c r="J2825" s="519"/>
      <c r="K2825" s="519"/>
      <c r="L2825" s="519"/>
      <c r="M2825" s="519"/>
      <c r="N2825" s="519"/>
    </row>
    <row r="2826" spans="1:16" x14ac:dyDescent="0.35">
      <c r="A2826" t="s">
        <v>145</v>
      </c>
      <c r="B2826" t="s">
        <v>480</v>
      </c>
      <c r="C2826" t="s">
        <v>481</v>
      </c>
      <c r="D2826" t="s">
        <v>170</v>
      </c>
      <c r="E2826" t="s">
        <v>292</v>
      </c>
      <c r="F2826" s="519"/>
      <c r="G2826" s="519"/>
      <c r="H2826" s="519"/>
      <c r="I2826" s="519"/>
      <c r="J2826" s="519"/>
      <c r="K2826" s="519"/>
      <c r="L2826" s="519"/>
      <c r="M2826" s="519"/>
      <c r="N2826" s="519"/>
    </row>
    <row r="2827" spans="1:16" x14ac:dyDescent="0.35">
      <c r="A2827" t="s">
        <v>145</v>
      </c>
      <c r="B2827" t="s">
        <v>482</v>
      </c>
      <c r="C2827" t="s">
        <v>483</v>
      </c>
      <c r="D2827" t="s">
        <v>170</v>
      </c>
      <c r="E2827" t="s">
        <v>292</v>
      </c>
      <c r="F2827" s="519"/>
      <c r="G2827" s="519"/>
      <c r="H2827" s="519"/>
      <c r="I2827" s="519"/>
      <c r="J2827" s="519"/>
      <c r="K2827" s="519"/>
      <c r="L2827" s="519"/>
      <c r="M2827" s="519"/>
      <c r="N2827" s="519"/>
    </row>
    <row r="2828" spans="1:16" x14ac:dyDescent="0.35">
      <c r="A2828" t="s">
        <v>145</v>
      </c>
      <c r="B2828" t="s">
        <v>484</v>
      </c>
      <c r="C2828" t="s">
        <v>485</v>
      </c>
      <c r="D2828" t="s">
        <v>170</v>
      </c>
      <c r="E2828" t="s">
        <v>292</v>
      </c>
      <c r="F2828" s="519"/>
      <c r="G2828" s="519"/>
      <c r="H2828" s="519"/>
      <c r="I2828" s="519"/>
      <c r="J2828" s="519"/>
      <c r="K2828" s="519"/>
      <c r="L2828" s="519"/>
      <c r="M2828" s="519"/>
      <c r="N2828" s="519"/>
    </row>
    <row r="2829" spans="1:16" x14ac:dyDescent="0.35">
      <c r="A2829" t="s">
        <v>145</v>
      </c>
      <c r="B2829" t="s">
        <v>486</v>
      </c>
      <c r="C2829" t="s">
        <v>487</v>
      </c>
      <c r="D2829" t="s">
        <v>170</v>
      </c>
      <c r="E2829" t="s">
        <v>292</v>
      </c>
      <c r="F2829" s="519"/>
      <c r="G2829" s="519"/>
      <c r="H2829" s="519"/>
      <c r="I2829" s="519"/>
      <c r="J2829" s="519"/>
      <c r="K2829" s="519"/>
      <c r="L2829" s="519"/>
      <c r="M2829" s="519"/>
      <c r="N2829" s="519"/>
    </row>
    <row r="2830" spans="1:16" x14ac:dyDescent="0.35">
      <c r="A2830" t="s">
        <v>145</v>
      </c>
      <c r="B2830" t="s">
        <v>488</v>
      </c>
      <c r="C2830" t="s">
        <v>489</v>
      </c>
      <c r="D2830" t="s">
        <v>170</v>
      </c>
      <c r="E2830" t="s">
        <v>292</v>
      </c>
      <c r="F2830" s="519"/>
      <c r="G2830" s="519"/>
      <c r="H2830" s="519"/>
      <c r="I2830" s="519">
        <v>-0.32340000000000002</v>
      </c>
      <c r="J2830" s="519"/>
      <c r="K2830" s="519"/>
      <c r="L2830" s="519"/>
      <c r="M2830" s="519"/>
      <c r="N2830" s="517"/>
      <c r="O2830" s="678" t="s">
        <v>698</v>
      </c>
      <c r="P2830" t="s">
        <v>670</v>
      </c>
    </row>
    <row r="2831" spans="1:16" x14ac:dyDescent="0.35">
      <c r="A2831" t="s">
        <v>145</v>
      </c>
      <c r="B2831" t="s">
        <v>490</v>
      </c>
      <c r="C2831" t="s">
        <v>491</v>
      </c>
      <c r="D2831" t="s">
        <v>170</v>
      </c>
      <c r="E2831" t="s">
        <v>292</v>
      </c>
      <c r="F2831" s="519"/>
      <c r="G2831" s="519"/>
      <c r="H2831" s="519"/>
      <c r="I2831" s="519"/>
      <c r="J2831" s="519"/>
      <c r="K2831" s="519"/>
      <c r="L2831" s="519"/>
      <c r="M2831" s="519"/>
      <c r="N2831" s="519"/>
    </row>
    <row r="2832" spans="1:16" x14ac:dyDescent="0.35">
      <c r="A2832" t="s">
        <v>145</v>
      </c>
      <c r="B2832" t="s">
        <v>492</v>
      </c>
      <c r="C2832" t="s">
        <v>493</v>
      </c>
      <c r="D2832" t="s">
        <v>170</v>
      </c>
      <c r="E2832" t="s">
        <v>292</v>
      </c>
      <c r="F2832" s="519"/>
      <c r="G2832" s="519"/>
      <c r="H2832" s="519"/>
      <c r="I2832" s="519"/>
      <c r="J2832" s="519"/>
      <c r="K2832" s="519"/>
      <c r="L2832" s="519"/>
      <c r="M2832" s="519"/>
      <c r="N2832" s="519"/>
    </row>
    <row r="2833" spans="1:14" x14ac:dyDescent="0.35">
      <c r="A2833" t="s">
        <v>145</v>
      </c>
      <c r="B2833" t="s">
        <v>494</v>
      </c>
      <c r="C2833" t="s">
        <v>495</v>
      </c>
      <c r="D2833" t="s">
        <v>170</v>
      </c>
      <c r="E2833" t="s">
        <v>292</v>
      </c>
      <c r="F2833" s="519"/>
      <c r="G2833" s="519"/>
      <c r="H2833" s="519"/>
      <c r="I2833" s="519"/>
      <c r="J2833" s="519"/>
      <c r="K2833" s="519"/>
      <c r="L2833" s="519"/>
      <c r="M2833" s="519"/>
      <c r="N2833" s="519"/>
    </row>
    <row r="2834" spans="1:14" x14ac:dyDescent="0.35">
      <c r="A2834" t="s">
        <v>145</v>
      </c>
      <c r="B2834" t="s">
        <v>496</v>
      </c>
      <c r="C2834" t="s">
        <v>497</v>
      </c>
      <c r="D2834" t="s">
        <v>170</v>
      </c>
      <c r="E2834" t="s">
        <v>292</v>
      </c>
      <c r="F2834" s="519"/>
      <c r="G2834" s="519"/>
      <c r="H2834" s="519"/>
      <c r="I2834" s="519"/>
      <c r="J2834" s="519"/>
      <c r="K2834" s="519"/>
      <c r="L2834" s="519"/>
      <c r="M2834" s="519"/>
      <c r="N2834" s="519"/>
    </row>
    <row r="2835" spans="1:14" x14ac:dyDescent="0.35">
      <c r="A2835" t="s">
        <v>145</v>
      </c>
      <c r="B2835" t="s">
        <v>498</v>
      </c>
      <c r="C2835" t="s">
        <v>499</v>
      </c>
      <c r="D2835" t="s">
        <v>170</v>
      </c>
      <c r="E2835" t="s">
        <v>292</v>
      </c>
      <c r="F2835" s="519"/>
      <c r="G2835" s="519"/>
      <c r="H2835" s="519"/>
      <c r="I2835" s="519"/>
      <c r="J2835" s="519"/>
      <c r="K2835" s="519"/>
      <c r="L2835" s="519"/>
      <c r="M2835" s="519"/>
      <c r="N2835" s="519"/>
    </row>
    <row r="2836" spans="1:14" x14ac:dyDescent="0.35">
      <c r="A2836" t="s">
        <v>145</v>
      </c>
      <c r="B2836" t="s">
        <v>500</v>
      </c>
      <c r="C2836" t="s">
        <v>501</v>
      </c>
      <c r="D2836" t="s">
        <v>170</v>
      </c>
      <c r="E2836" t="s">
        <v>292</v>
      </c>
      <c r="F2836" s="519"/>
      <c r="G2836" s="519"/>
      <c r="H2836" s="519"/>
      <c r="I2836" s="519"/>
      <c r="J2836" s="519"/>
      <c r="K2836" s="519"/>
      <c r="L2836" s="519"/>
      <c r="M2836" s="519"/>
      <c r="N2836" s="519"/>
    </row>
    <row r="2837" spans="1:14" x14ac:dyDescent="0.35">
      <c r="A2837" t="s">
        <v>145</v>
      </c>
      <c r="B2837" t="s">
        <v>502</v>
      </c>
      <c r="C2837" t="s">
        <v>503</v>
      </c>
      <c r="D2837" t="s">
        <v>170</v>
      </c>
      <c r="E2837" t="s">
        <v>292</v>
      </c>
      <c r="F2837" s="519"/>
      <c r="G2837" s="519"/>
      <c r="H2837" s="519"/>
      <c r="I2837" s="519"/>
      <c r="J2837" s="519"/>
      <c r="K2837" s="519"/>
      <c r="L2837" s="519"/>
      <c r="M2837" s="519"/>
      <c r="N2837" s="519"/>
    </row>
    <row r="2838" spans="1:14" x14ac:dyDescent="0.35">
      <c r="A2838" t="s">
        <v>145</v>
      </c>
      <c r="B2838" t="s">
        <v>504</v>
      </c>
      <c r="C2838" t="s">
        <v>505</v>
      </c>
      <c r="D2838" t="s">
        <v>170</v>
      </c>
      <c r="E2838" t="s">
        <v>292</v>
      </c>
      <c r="F2838" s="519"/>
      <c r="G2838" s="519"/>
      <c r="H2838" s="519"/>
      <c r="I2838" s="519"/>
      <c r="J2838" s="519"/>
      <c r="K2838" s="519"/>
      <c r="L2838" s="519"/>
      <c r="M2838" s="519"/>
      <c r="N2838" s="519"/>
    </row>
    <row r="2839" spans="1:14" x14ac:dyDescent="0.35">
      <c r="A2839" t="s">
        <v>145</v>
      </c>
      <c r="B2839" t="s">
        <v>506</v>
      </c>
      <c r="C2839" t="s">
        <v>507</v>
      </c>
      <c r="D2839" t="s">
        <v>170</v>
      </c>
      <c r="E2839" t="s">
        <v>292</v>
      </c>
      <c r="F2839" s="519"/>
      <c r="G2839" s="519"/>
      <c r="H2839" s="519"/>
      <c r="I2839" s="519"/>
      <c r="J2839" s="519"/>
      <c r="K2839" s="519"/>
      <c r="L2839" s="519"/>
      <c r="M2839" s="519"/>
      <c r="N2839" s="519"/>
    </row>
    <row r="2840" spans="1:14" x14ac:dyDescent="0.35">
      <c r="A2840" t="s">
        <v>145</v>
      </c>
      <c r="B2840" t="s">
        <v>508</v>
      </c>
      <c r="C2840" t="s">
        <v>509</v>
      </c>
      <c r="D2840" t="s">
        <v>170</v>
      </c>
      <c r="E2840" t="s">
        <v>292</v>
      </c>
      <c r="F2840" s="519"/>
      <c r="G2840" s="519"/>
      <c r="H2840" s="519"/>
      <c r="I2840" s="519"/>
      <c r="J2840" s="519"/>
      <c r="K2840" s="519"/>
      <c r="L2840" s="519"/>
      <c r="M2840" s="519"/>
      <c r="N2840" s="519"/>
    </row>
    <row r="2841" spans="1:14" x14ac:dyDescent="0.35">
      <c r="A2841" t="s">
        <v>145</v>
      </c>
      <c r="B2841" t="s">
        <v>510</v>
      </c>
      <c r="C2841" t="s">
        <v>511</v>
      </c>
      <c r="D2841" t="s">
        <v>170</v>
      </c>
      <c r="E2841" t="s">
        <v>292</v>
      </c>
      <c r="F2841" s="519"/>
      <c r="G2841" s="519"/>
      <c r="H2841" s="519"/>
      <c r="I2841" s="519"/>
      <c r="J2841" s="519"/>
      <c r="K2841" s="519"/>
      <c r="L2841" s="519"/>
      <c r="M2841" s="519"/>
      <c r="N2841" s="519"/>
    </row>
    <row r="2842" spans="1:14" x14ac:dyDescent="0.35">
      <c r="A2842" t="s">
        <v>145</v>
      </c>
      <c r="B2842" t="s">
        <v>512</v>
      </c>
      <c r="C2842" t="s">
        <v>513</v>
      </c>
      <c r="D2842" t="s">
        <v>170</v>
      </c>
      <c r="E2842" t="s">
        <v>292</v>
      </c>
      <c r="F2842" s="519"/>
      <c r="G2842" s="519"/>
      <c r="H2842" s="519"/>
      <c r="I2842" s="519"/>
      <c r="J2842" s="519"/>
      <c r="K2842" s="519"/>
      <c r="L2842" s="519"/>
      <c r="M2842" s="519"/>
      <c r="N2842" s="519"/>
    </row>
    <row r="2843" spans="1:14" x14ac:dyDescent="0.35">
      <c r="A2843" t="s">
        <v>145</v>
      </c>
      <c r="B2843" t="s">
        <v>514</v>
      </c>
      <c r="C2843" t="s">
        <v>515</v>
      </c>
      <c r="D2843" t="s">
        <v>170</v>
      </c>
      <c r="E2843" t="s">
        <v>292</v>
      </c>
      <c r="F2843" s="519"/>
      <c r="G2843" s="519"/>
      <c r="H2843" s="519"/>
      <c r="I2843" s="519"/>
      <c r="J2843" s="519"/>
      <c r="K2843" s="519"/>
      <c r="L2843" s="519"/>
      <c r="M2843" s="519"/>
      <c r="N2843" s="519"/>
    </row>
    <row r="2844" spans="1:14" x14ac:dyDescent="0.35">
      <c r="A2844" t="s">
        <v>145</v>
      </c>
      <c r="B2844" t="s">
        <v>516</v>
      </c>
      <c r="C2844" t="s">
        <v>517</v>
      </c>
      <c r="D2844" t="s">
        <v>170</v>
      </c>
      <c r="E2844" t="s">
        <v>292</v>
      </c>
      <c r="F2844" s="519"/>
      <c r="G2844" s="519"/>
      <c r="H2844" s="519"/>
      <c r="I2844" s="519"/>
      <c r="J2844" s="519"/>
      <c r="K2844" s="519"/>
      <c r="L2844" s="519"/>
      <c r="M2844" s="519"/>
      <c r="N2844" s="519"/>
    </row>
    <row r="2845" spans="1:14" x14ac:dyDescent="0.35">
      <c r="A2845" t="s">
        <v>145</v>
      </c>
      <c r="B2845" t="s">
        <v>518</v>
      </c>
      <c r="C2845" t="s">
        <v>519</v>
      </c>
      <c r="D2845" t="s">
        <v>170</v>
      </c>
      <c r="E2845" t="s">
        <v>292</v>
      </c>
      <c r="F2845" s="519"/>
      <c r="G2845" s="519"/>
      <c r="H2845" s="519"/>
      <c r="I2845" s="519"/>
      <c r="J2845" s="519"/>
      <c r="K2845" s="519"/>
      <c r="L2845" s="519"/>
      <c r="M2845" s="519"/>
      <c r="N2845" s="519"/>
    </row>
    <row r="2846" spans="1:14" x14ac:dyDescent="0.35">
      <c r="A2846" t="s">
        <v>145</v>
      </c>
      <c r="B2846" t="s">
        <v>520</v>
      </c>
      <c r="C2846" t="s">
        <v>521</v>
      </c>
      <c r="D2846" t="s">
        <v>170</v>
      </c>
      <c r="E2846" t="s">
        <v>292</v>
      </c>
    </row>
    <row r="2847" spans="1:14" x14ac:dyDescent="0.35">
      <c r="A2847" t="s">
        <v>145</v>
      </c>
      <c r="B2847" t="s">
        <v>522</v>
      </c>
      <c r="C2847" t="s">
        <v>523</v>
      </c>
      <c r="D2847" t="s">
        <v>170</v>
      </c>
      <c r="E2847" t="s">
        <v>292</v>
      </c>
      <c r="F2847" s="519"/>
      <c r="G2847" s="519"/>
      <c r="H2847" s="519"/>
      <c r="I2847" s="519"/>
      <c r="J2847" s="519"/>
      <c r="K2847" s="519"/>
      <c r="L2847" s="519"/>
      <c r="M2847" s="519"/>
      <c r="N2847" s="519"/>
    </row>
    <row r="2848" spans="1:14" x14ac:dyDescent="0.35">
      <c r="A2848" t="s">
        <v>145</v>
      </c>
      <c r="B2848" t="s">
        <v>524</v>
      </c>
      <c r="C2848" t="s">
        <v>525</v>
      </c>
      <c r="D2848" t="s">
        <v>170</v>
      </c>
      <c r="E2848" t="s">
        <v>292</v>
      </c>
      <c r="F2848" s="519"/>
      <c r="G2848" s="519"/>
      <c r="H2848" s="519"/>
      <c r="I2848" s="519"/>
      <c r="J2848" s="519"/>
      <c r="K2848" s="519"/>
      <c r="L2848" s="519"/>
      <c r="M2848" s="519"/>
      <c r="N2848" s="519"/>
    </row>
    <row r="2849" spans="1:14" x14ac:dyDescent="0.35">
      <c r="A2849" t="s">
        <v>145</v>
      </c>
      <c r="B2849" t="s">
        <v>526</v>
      </c>
      <c r="C2849" t="s">
        <v>527</v>
      </c>
      <c r="D2849" t="s">
        <v>170</v>
      </c>
      <c r="E2849" t="s">
        <v>292</v>
      </c>
      <c r="F2849" s="519"/>
      <c r="G2849" s="519"/>
      <c r="H2849" s="519"/>
      <c r="I2849" s="519"/>
      <c r="J2849" s="519"/>
      <c r="K2849" s="519"/>
      <c r="L2849" s="519"/>
      <c r="M2849" s="519"/>
      <c r="N2849" s="519"/>
    </row>
    <row r="2850" spans="1:14" x14ac:dyDescent="0.35">
      <c r="A2850" t="s">
        <v>145</v>
      </c>
      <c r="B2850" t="s">
        <v>528</v>
      </c>
      <c r="C2850" t="s">
        <v>529</v>
      </c>
      <c r="D2850" t="s">
        <v>170</v>
      </c>
      <c r="E2850" t="s">
        <v>292</v>
      </c>
      <c r="F2850" s="519"/>
      <c r="G2850" s="519"/>
      <c r="H2850" s="519"/>
      <c r="I2850" s="519"/>
      <c r="J2850" s="519"/>
      <c r="K2850" s="519"/>
      <c r="L2850" s="519"/>
      <c r="M2850" s="519"/>
      <c r="N2850" s="519"/>
    </row>
    <row r="2851" spans="1:14" x14ac:dyDescent="0.35">
      <c r="A2851" t="s">
        <v>145</v>
      </c>
      <c r="B2851" t="s">
        <v>530</v>
      </c>
      <c r="C2851" t="s">
        <v>531</v>
      </c>
      <c r="D2851" t="s">
        <v>170</v>
      </c>
      <c r="E2851" t="s">
        <v>292</v>
      </c>
      <c r="F2851" s="519"/>
      <c r="G2851" s="519"/>
      <c r="H2851" s="519"/>
      <c r="I2851" s="519"/>
      <c r="J2851" s="519"/>
      <c r="K2851" s="519"/>
      <c r="L2851" s="519"/>
      <c r="M2851" s="519"/>
      <c r="N2851" s="519"/>
    </row>
    <row r="2852" spans="1:14" x14ac:dyDescent="0.35">
      <c r="A2852" t="s">
        <v>145</v>
      </c>
      <c r="B2852" t="s">
        <v>532</v>
      </c>
      <c r="C2852" t="s">
        <v>533</v>
      </c>
      <c r="D2852" t="s">
        <v>170</v>
      </c>
      <c r="E2852" t="s">
        <v>292</v>
      </c>
    </row>
    <row r="2853" spans="1:14" x14ac:dyDescent="0.35">
      <c r="A2853" t="s">
        <v>145</v>
      </c>
      <c r="B2853" t="s">
        <v>534</v>
      </c>
      <c r="C2853" t="s">
        <v>535</v>
      </c>
      <c r="D2853" t="s">
        <v>170</v>
      </c>
      <c r="E2853" t="s">
        <v>292</v>
      </c>
      <c r="F2853" s="519"/>
      <c r="G2853" s="519"/>
      <c r="H2853" s="519"/>
      <c r="I2853" s="519"/>
      <c r="J2853" s="519"/>
      <c r="K2853" s="519"/>
      <c r="L2853" s="519"/>
      <c r="M2853" s="519"/>
      <c r="N2853" s="519"/>
    </row>
    <row r="2854" spans="1:14" x14ac:dyDescent="0.35">
      <c r="A2854" t="s">
        <v>145</v>
      </c>
      <c r="B2854" t="s">
        <v>536</v>
      </c>
      <c r="C2854" t="s">
        <v>537</v>
      </c>
      <c r="D2854" t="s">
        <v>170</v>
      </c>
      <c r="E2854" t="s">
        <v>292</v>
      </c>
      <c r="F2854" s="519"/>
      <c r="G2854" s="519"/>
      <c r="H2854" s="519"/>
      <c r="I2854" s="519"/>
      <c r="J2854" s="519"/>
      <c r="K2854" s="519"/>
      <c r="L2854" s="519"/>
      <c r="M2854" s="519"/>
      <c r="N2854" s="519"/>
    </row>
    <row r="2855" spans="1:14" x14ac:dyDescent="0.35">
      <c r="A2855" t="s">
        <v>145</v>
      </c>
      <c r="B2855" t="s">
        <v>538</v>
      </c>
      <c r="C2855" t="s">
        <v>539</v>
      </c>
      <c r="D2855" t="s">
        <v>170</v>
      </c>
      <c r="E2855" t="s">
        <v>292</v>
      </c>
      <c r="F2855" s="519"/>
      <c r="G2855" s="519"/>
      <c r="H2855" s="519"/>
      <c r="I2855" s="519"/>
      <c r="J2855" s="519"/>
      <c r="K2855" s="519"/>
      <c r="L2855" s="519"/>
      <c r="M2855" s="519"/>
      <c r="N2855" s="519"/>
    </row>
    <row r="2856" spans="1:14" x14ac:dyDescent="0.35">
      <c r="A2856" t="s">
        <v>145</v>
      </c>
      <c r="B2856" t="s">
        <v>540</v>
      </c>
      <c r="C2856" t="s">
        <v>541</v>
      </c>
      <c r="D2856" t="s">
        <v>170</v>
      </c>
      <c r="E2856" t="s">
        <v>292</v>
      </c>
      <c r="F2856" s="519"/>
      <c r="G2856" s="519"/>
      <c r="H2856" s="519"/>
      <c r="I2856" s="519"/>
      <c r="J2856" s="519"/>
      <c r="K2856" s="519"/>
      <c r="L2856" s="519"/>
      <c r="M2856" s="519"/>
      <c r="N2856" s="519"/>
    </row>
    <row r="2857" spans="1:14" x14ac:dyDescent="0.35">
      <c r="A2857" t="s">
        <v>145</v>
      </c>
      <c r="B2857" t="s">
        <v>542</v>
      </c>
      <c r="C2857" t="s">
        <v>543</v>
      </c>
      <c r="D2857" t="s">
        <v>170</v>
      </c>
      <c r="E2857" t="s">
        <v>292</v>
      </c>
      <c r="F2857" s="519"/>
      <c r="G2857" s="519"/>
      <c r="H2857" s="519"/>
      <c r="I2857" s="519"/>
      <c r="J2857" s="519"/>
      <c r="K2857" s="519"/>
      <c r="L2857" s="519"/>
      <c r="M2857" s="519"/>
      <c r="N2857" s="519"/>
    </row>
    <row r="2858" spans="1:14" x14ac:dyDescent="0.35">
      <c r="A2858" t="s">
        <v>145</v>
      </c>
      <c r="B2858" t="s">
        <v>544</v>
      </c>
      <c r="C2858" t="s">
        <v>545</v>
      </c>
      <c r="D2858" t="s">
        <v>170</v>
      </c>
      <c r="E2858" t="s">
        <v>292</v>
      </c>
    </row>
    <row r="2859" spans="1:14" x14ac:dyDescent="0.35">
      <c r="A2859" t="s">
        <v>145</v>
      </c>
      <c r="B2859" t="s">
        <v>546</v>
      </c>
      <c r="C2859" t="s">
        <v>547</v>
      </c>
      <c r="D2859" t="s">
        <v>170</v>
      </c>
      <c r="E2859" t="s">
        <v>292</v>
      </c>
      <c r="F2859" s="519"/>
      <c r="G2859" s="519"/>
      <c r="H2859" s="519"/>
      <c r="I2859" s="519"/>
      <c r="J2859" s="519"/>
      <c r="K2859" s="519"/>
      <c r="L2859" s="519"/>
      <c r="M2859" s="519"/>
      <c r="N2859" s="519"/>
    </row>
    <row r="2860" spans="1:14" x14ac:dyDescent="0.35">
      <c r="A2860" t="s">
        <v>145</v>
      </c>
      <c r="B2860" t="s">
        <v>548</v>
      </c>
      <c r="C2860" t="s">
        <v>549</v>
      </c>
      <c r="D2860" t="s">
        <v>170</v>
      </c>
      <c r="E2860" t="s">
        <v>292</v>
      </c>
      <c r="F2860" s="519"/>
      <c r="G2860" s="519"/>
      <c r="H2860" s="519"/>
      <c r="I2860" s="519"/>
      <c r="J2860" s="519"/>
      <c r="K2860" s="519"/>
      <c r="L2860" s="519"/>
      <c r="M2860" s="519"/>
      <c r="N2860" s="519"/>
    </row>
    <row r="2861" spans="1:14" x14ac:dyDescent="0.35">
      <c r="A2861" t="s">
        <v>145</v>
      </c>
      <c r="B2861" t="s">
        <v>550</v>
      </c>
      <c r="C2861" t="s">
        <v>551</v>
      </c>
      <c r="D2861" t="s">
        <v>170</v>
      </c>
      <c r="E2861" t="s">
        <v>292</v>
      </c>
      <c r="F2861" s="519"/>
      <c r="G2861" s="519"/>
      <c r="H2861" s="519"/>
      <c r="I2861" s="519"/>
      <c r="J2861" s="519"/>
      <c r="K2861" s="519"/>
      <c r="L2861" s="519"/>
      <c r="M2861" s="519"/>
      <c r="N2861" s="519"/>
    </row>
    <row r="2862" spans="1:14" x14ac:dyDescent="0.35">
      <c r="A2862" t="s">
        <v>145</v>
      </c>
      <c r="B2862" t="s">
        <v>552</v>
      </c>
      <c r="C2862" t="s">
        <v>553</v>
      </c>
      <c r="D2862" t="s">
        <v>170</v>
      </c>
      <c r="E2862" t="s">
        <v>292</v>
      </c>
      <c r="F2862" s="519"/>
      <c r="G2862" s="519"/>
      <c r="H2862" s="519"/>
      <c r="I2862" s="519"/>
      <c r="J2862" s="519"/>
      <c r="K2862" s="519"/>
      <c r="L2862" s="519"/>
      <c r="M2862" s="519"/>
      <c r="N2862" s="519"/>
    </row>
    <row r="2863" spans="1:14" x14ac:dyDescent="0.35">
      <c r="A2863" t="s">
        <v>145</v>
      </c>
      <c r="B2863" t="s">
        <v>554</v>
      </c>
      <c r="C2863" t="s">
        <v>555</v>
      </c>
      <c r="D2863" t="s">
        <v>170</v>
      </c>
      <c r="E2863" t="s">
        <v>292</v>
      </c>
      <c r="F2863" s="519"/>
      <c r="G2863" s="519"/>
      <c r="H2863" s="519"/>
      <c r="I2863" s="519"/>
      <c r="J2863" s="519"/>
      <c r="K2863" s="519"/>
      <c r="L2863" s="519"/>
      <c r="M2863" s="519"/>
      <c r="N2863" s="519"/>
    </row>
    <row r="2864" spans="1:14" x14ac:dyDescent="0.35">
      <c r="A2864" t="s">
        <v>145</v>
      </c>
      <c r="B2864" t="s">
        <v>556</v>
      </c>
      <c r="C2864" t="s">
        <v>557</v>
      </c>
      <c r="D2864" t="s">
        <v>170</v>
      </c>
      <c r="E2864" t="s">
        <v>292</v>
      </c>
      <c r="F2864" s="519"/>
      <c r="G2864" s="519"/>
      <c r="H2864" s="519"/>
      <c r="I2864" s="519"/>
      <c r="J2864" s="519"/>
      <c r="K2864" s="519"/>
      <c r="L2864" s="519"/>
      <c r="M2864" s="519"/>
      <c r="N2864" s="519"/>
    </row>
    <row r="2865" spans="1:14" x14ac:dyDescent="0.35">
      <c r="A2865" t="s">
        <v>145</v>
      </c>
      <c r="B2865" t="s">
        <v>558</v>
      </c>
      <c r="C2865" t="s">
        <v>559</v>
      </c>
      <c r="D2865" t="s">
        <v>170</v>
      </c>
      <c r="E2865" t="s">
        <v>292</v>
      </c>
      <c r="F2865" s="519"/>
      <c r="G2865" s="519"/>
      <c r="H2865" s="519"/>
      <c r="I2865" s="519"/>
      <c r="J2865" s="519"/>
      <c r="K2865" s="519"/>
      <c r="L2865" s="519"/>
      <c r="M2865" s="519"/>
      <c r="N2865" s="519"/>
    </row>
    <row r="2866" spans="1:14" x14ac:dyDescent="0.35">
      <c r="A2866" t="s">
        <v>145</v>
      </c>
      <c r="B2866" t="s">
        <v>560</v>
      </c>
      <c r="C2866" t="s">
        <v>561</v>
      </c>
      <c r="D2866" t="s">
        <v>170</v>
      </c>
      <c r="E2866" t="s">
        <v>292</v>
      </c>
      <c r="F2866" s="519"/>
      <c r="G2866" s="519"/>
      <c r="H2866" s="519"/>
      <c r="I2866" s="519"/>
      <c r="J2866" s="519"/>
      <c r="K2866" s="519"/>
      <c r="L2866" s="519"/>
      <c r="M2866" s="519"/>
      <c r="N2866" s="519"/>
    </row>
    <row r="2867" spans="1:14" x14ac:dyDescent="0.35">
      <c r="A2867" t="s">
        <v>145</v>
      </c>
      <c r="B2867" t="s">
        <v>562</v>
      </c>
      <c r="C2867" t="s">
        <v>563</v>
      </c>
      <c r="D2867" t="s">
        <v>170</v>
      </c>
      <c r="E2867" t="s">
        <v>292</v>
      </c>
    </row>
    <row r="2868" spans="1:14" x14ac:dyDescent="0.35">
      <c r="A2868" t="s">
        <v>145</v>
      </c>
      <c r="B2868" t="s">
        <v>564</v>
      </c>
      <c r="C2868" t="s">
        <v>565</v>
      </c>
      <c r="D2868" t="s">
        <v>170</v>
      </c>
      <c r="E2868" t="s">
        <v>292</v>
      </c>
    </row>
    <row r="2869" spans="1:14" x14ac:dyDescent="0.35">
      <c r="A2869" t="s">
        <v>145</v>
      </c>
      <c r="B2869" t="s">
        <v>566</v>
      </c>
      <c r="C2869" t="s">
        <v>567</v>
      </c>
      <c r="D2869" t="s">
        <v>170</v>
      </c>
      <c r="E2869" t="s">
        <v>292</v>
      </c>
      <c r="F2869" s="519"/>
      <c r="G2869" s="519"/>
      <c r="H2869" s="519"/>
      <c r="I2869" s="519"/>
      <c r="J2869" s="519"/>
      <c r="K2869" s="519"/>
      <c r="L2869" s="519"/>
      <c r="M2869" s="519"/>
      <c r="N2869" s="519"/>
    </row>
    <row r="2870" spans="1:14" x14ac:dyDescent="0.35">
      <c r="A2870" t="s">
        <v>145</v>
      </c>
      <c r="B2870" t="s">
        <v>568</v>
      </c>
      <c r="C2870" t="s">
        <v>569</v>
      </c>
      <c r="D2870" t="s">
        <v>170</v>
      </c>
      <c r="E2870" t="s">
        <v>292</v>
      </c>
      <c r="F2870" s="519"/>
      <c r="G2870" s="519"/>
      <c r="H2870" s="519"/>
      <c r="I2870" s="519"/>
      <c r="J2870" s="519"/>
      <c r="K2870" s="519"/>
      <c r="L2870" s="519"/>
      <c r="M2870" s="519"/>
      <c r="N2870" s="519"/>
    </row>
    <row r="2871" spans="1:14" x14ac:dyDescent="0.35">
      <c r="A2871" t="s">
        <v>145</v>
      </c>
      <c r="B2871" t="s">
        <v>570</v>
      </c>
      <c r="C2871" t="s">
        <v>571</v>
      </c>
      <c r="D2871" t="s">
        <v>170</v>
      </c>
      <c r="E2871" t="s">
        <v>292</v>
      </c>
      <c r="F2871" s="519"/>
      <c r="G2871" s="519"/>
      <c r="H2871" s="519"/>
      <c r="I2871" s="519"/>
      <c r="J2871" s="519"/>
      <c r="K2871" s="519"/>
      <c r="L2871" s="519"/>
      <c r="M2871" s="519"/>
      <c r="N2871" s="519"/>
    </row>
    <row r="2872" spans="1:14" x14ac:dyDescent="0.35">
      <c r="A2872" t="s">
        <v>145</v>
      </c>
      <c r="B2872" t="s">
        <v>572</v>
      </c>
      <c r="C2872" t="s">
        <v>573</v>
      </c>
      <c r="D2872" t="s">
        <v>170</v>
      </c>
      <c r="E2872" t="s">
        <v>292</v>
      </c>
      <c r="F2872" s="519"/>
      <c r="G2872" s="519"/>
      <c r="H2872" s="519"/>
      <c r="I2872" s="519"/>
      <c r="J2872" s="519"/>
      <c r="K2872" s="519"/>
      <c r="L2872" s="519"/>
      <c r="M2872" s="519"/>
      <c r="N2872" s="519"/>
    </row>
    <row r="2873" spans="1:14" x14ac:dyDescent="0.35">
      <c r="A2873" t="s">
        <v>145</v>
      </c>
      <c r="B2873" t="s">
        <v>574</v>
      </c>
      <c r="C2873" t="s">
        <v>575</v>
      </c>
      <c r="D2873" t="s">
        <v>170</v>
      </c>
      <c r="E2873" t="s">
        <v>292</v>
      </c>
      <c r="F2873" s="519"/>
      <c r="G2873" s="519"/>
      <c r="H2873" s="519"/>
      <c r="I2873" s="519"/>
      <c r="J2873" s="519"/>
      <c r="K2873" s="519"/>
      <c r="L2873" s="519"/>
      <c r="M2873" s="519"/>
      <c r="N2873" s="519"/>
    </row>
    <row r="2874" spans="1:14" x14ac:dyDescent="0.35">
      <c r="A2874" t="s">
        <v>145</v>
      </c>
      <c r="B2874" t="s">
        <v>576</v>
      </c>
      <c r="C2874" t="s">
        <v>577</v>
      </c>
      <c r="D2874" t="s">
        <v>170</v>
      </c>
      <c r="E2874" t="s">
        <v>292</v>
      </c>
      <c r="F2874" s="519"/>
      <c r="G2874" s="519"/>
      <c r="H2874" s="519"/>
      <c r="I2874" s="519"/>
      <c r="J2874" s="519"/>
      <c r="K2874" s="519"/>
      <c r="L2874" s="519"/>
      <c r="M2874" s="519"/>
      <c r="N2874" s="519"/>
    </row>
    <row r="2875" spans="1:14" x14ac:dyDescent="0.35">
      <c r="A2875" t="s">
        <v>145</v>
      </c>
      <c r="B2875" t="s">
        <v>578</v>
      </c>
      <c r="C2875" t="s">
        <v>579</v>
      </c>
      <c r="D2875" t="s">
        <v>170</v>
      </c>
      <c r="E2875" t="s">
        <v>292</v>
      </c>
      <c r="F2875" s="519"/>
      <c r="G2875" s="519"/>
      <c r="H2875" s="519"/>
      <c r="I2875" s="519"/>
      <c r="J2875" s="519"/>
      <c r="K2875" s="519"/>
      <c r="L2875" s="519"/>
      <c r="M2875" s="519"/>
      <c r="N2875" s="519"/>
    </row>
    <row r="2876" spans="1:14" x14ac:dyDescent="0.35">
      <c r="A2876" t="s">
        <v>145</v>
      </c>
      <c r="B2876" t="s">
        <v>580</v>
      </c>
      <c r="C2876" t="s">
        <v>581</v>
      </c>
      <c r="D2876" t="s">
        <v>170</v>
      </c>
      <c r="E2876" t="s">
        <v>292</v>
      </c>
      <c r="F2876" s="519"/>
      <c r="G2876" s="519"/>
      <c r="H2876" s="519"/>
      <c r="I2876" s="519"/>
      <c r="J2876" s="519"/>
      <c r="K2876" s="519"/>
      <c r="L2876" s="519"/>
      <c r="M2876" s="519"/>
      <c r="N2876" s="519"/>
    </row>
    <row r="2877" spans="1:14" x14ac:dyDescent="0.35">
      <c r="A2877" t="s">
        <v>145</v>
      </c>
      <c r="B2877" t="s">
        <v>582</v>
      </c>
      <c r="C2877" t="s">
        <v>583</v>
      </c>
      <c r="D2877" t="s">
        <v>170</v>
      </c>
      <c r="E2877" t="s">
        <v>292</v>
      </c>
      <c r="F2877" s="519"/>
      <c r="G2877" s="519"/>
      <c r="H2877" s="519"/>
      <c r="I2877" s="519"/>
      <c r="J2877" s="519"/>
      <c r="K2877" s="519"/>
      <c r="L2877" s="519"/>
      <c r="M2877" s="519"/>
      <c r="N2877" s="519"/>
    </row>
    <row r="2878" spans="1:14" x14ac:dyDescent="0.35">
      <c r="A2878" t="s">
        <v>145</v>
      </c>
      <c r="B2878" t="s">
        <v>584</v>
      </c>
      <c r="C2878" t="s">
        <v>585</v>
      </c>
      <c r="D2878" t="s">
        <v>170</v>
      </c>
      <c r="E2878" t="s">
        <v>292</v>
      </c>
      <c r="F2878" s="519"/>
      <c r="G2878" s="519"/>
      <c r="H2878" s="519"/>
      <c r="I2878" s="519"/>
      <c r="J2878" s="519"/>
      <c r="K2878" s="519"/>
      <c r="L2878" s="519"/>
      <c r="M2878" s="519"/>
      <c r="N2878" s="519"/>
    </row>
    <row r="2879" spans="1:14" x14ac:dyDescent="0.35">
      <c r="A2879" t="s">
        <v>145</v>
      </c>
      <c r="B2879" t="s">
        <v>586</v>
      </c>
      <c r="C2879" t="s">
        <v>587</v>
      </c>
      <c r="D2879" t="s">
        <v>170</v>
      </c>
      <c r="E2879" t="s">
        <v>292</v>
      </c>
      <c r="F2879" s="517"/>
      <c r="G2879" s="517"/>
      <c r="H2879" s="517"/>
      <c r="I2879" s="517"/>
      <c r="J2879" s="517"/>
      <c r="K2879" s="517"/>
      <c r="L2879" s="517"/>
      <c r="M2879" s="517"/>
      <c r="N2879" s="517"/>
    </row>
    <row r="2880" spans="1:14" x14ac:dyDescent="0.35">
      <c r="A2880" t="s">
        <v>145</v>
      </c>
      <c r="B2880" t="s">
        <v>588</v>
      </c>
      <c r="C2880" t="s">
        <v>589</v>
      </c>
      <c r="D2880" t="s">
        <v>170</v>
      </c>
      <c r="E2880" t="s">
        <v>292</v>
      </c>
      <c r="F2880" s="517"/>
      <c r="G2880" s="517"/>
      <c r="H2880" s="517"/>
      <c r="I2880" s="517"/>
      <c r="J2880" s="517"/>
      <c r="K2880" s="517"/>
      <c r="L2880" s="517"/>
      <c r="M2880" s="517"/>
      <c r="N2880" s="517"/>
    </row>
    <row r="2881" spans="1:14" x14ac:dyDescent="0.35">
      <c r="A2881" t="s">
        <v>145</v>
      </c>
      <c r="B2881" t="s">
        <v>590</v>
      </c>
      <c r="C2881" t="s">
        <v>591</v>
      </c>
      <c r="D2881" t="s">
        <v>170</v>
      </c>
      <c r="E2881" t="s">
        <v>292</v>
      </c>
      <c r="F2881" s="612"/>
      <c r="G2881" s="612"/>
      <c r="H2881" s="612"/>
      <c r="I2881" s="612"/>
      <c r="J2881" s="612"/>
      <c r="K2881" s="612"/>
      <c r="L2881" s="612"/>
      <c r="M2881" s="612"/>
      <c r="N2881" s="612"/>
    </row>
    <row r="2882" spans="1:14" x14ac:dyDescent="0.35">
      <c r="A2882" t="s">
        <v>145</v>
      </c>
      <c r="B2882" t="s">
        <v>592</v>
      </c>
      <c r="C2882" t="s">
        <v>593</v>
      </c>
      <c r="D2882" t="s">
        <v>170</v>
      </c>
      <c r="E2882" t="s">
        <v>292</v>
      </c>
      <c r="F2882" s="517"/>
      <c r="G2882" s="517"/>
      <c r="H2882" s="517"/>
      <c r="I2882" s="517"/>
      <c r="J2882" s="517"/>
      <c r="K2882" s="517"/>
      <c r="L2882" s="517"/>
      <c r="M2882" s="517"/>
      <c r="N2882" s="517"/>
    </row>
    <row r="2883" spans="1:14" x14ac:dyDescent="0.35">
      <c r="A2883" t="s">
        <v>145</v>
      </c>
      <c r="B2883" t="s">
        <v>594</v>
      </c>
      <c r="C2883" t="s">
        <v>595</v>
      </c>
      <c r="D2883" t="s">
        <v>170</v>
      </c>
      <c r="E2883" t="s">
        <v>292</v>
      </c>
      <c r="F2883" s="517"/>
      <c r="G2883" s="517"/>
      <c r="H2883" s="517"/>
      <c r="I2883" s="517"/>
      <c r="J2883" s="517"/>
      <c r="K2883" s="517"/>
      <c r="L2883" s="517"/>
      <c r="M2883" s="517"/>
      <c r="N2883" s="517"/>
    </row>
    <row r="2884" spans="1:14" x14ac:dyDescent="0.35">
      <c r="A2884" t="s">
        <v>145</v>
      </c>
      <c r="B2884" t="s">
        <v>596</v>
      </c>
      <c r="C2884" t="s">
        <v>597</v>
      </c>
      <c r="D2884" t="s">
        <v>170</v>
      </c>
      <c r="E2884" t="s">
        <v>292</v>
      </c>
      <c r="F2884" s="517"/>
      <c r="G2884" s="517"/>
      <c r="H2884" s="517"/>
      <c r="I2884" s="517"/>
      <c r="J2884" s="517"/>
      <c r="K2884" s="517"/>
      <c r="L2884" s="517"/>
      <c r="M2884" s="517"/>
      <c r="N2884" s="517"/>
    </row>
    <row r="2885" spans="1:14" x14ac:dyDescent="0.35">
      <c r="A2885" t="s">
        <v>145</v>
      </c>
      <c r="B2885" t="s">
        <v>598</v>
      </c>
      <c r="C2885" t="s">
        <v>599</v>
      </c>
      <c r="D2885" t="s">
        <v>170</v>
      </c>
      <c r="E2885" t="s">
        <v>292</v>
      </c>
      <c r="F2885" s="517"/>
      <c r="G2885" s="517"/>
      <c r="H2885" s="517"/>
      <c r="I2885" s="517"/>
      <c r="J2885" s="517"/>
      <c r="K2885" s="517"/>
      <c r="L2885" s="517"/>
      <c r="M2885" s="517"/>
      <c r="N2885" s="517"/>
    </row>
    <row r="2886" spans="1:14" x14ac:dyDescent="0.35">
      <c r="A2886" t="s">
        <v>145</v>
      </c>
      <c r="B2886" t="s">
        <v>600</v>
      </c>
      <c r="C2886" t="s">
        <v>601</v>
      </c>
      <c r="D2886" t="s">
        <v>170</v>
      </c>
      <c r="E2886" t="s">
        <v>292</v>
      </c>
      <c r="F2886" s="613"/>
      <c r="G2886" s="613"/>
      <c r="H2886" s="613"/>
      <c r="I2886" s="613"/>
      <c r="J2886" s="613"/>
      <c r="K2886" s="613"/>
      <c r="L2886" s="613"/>
      <c r="M2886" s="613"/>
      <c r="N2886" s="613"/>
    </row>
    <row r="2887" spans="1:14" x14ac:dyDescent="0.35">
      <c r="A2887" t="s">
        <v>145</v>
      </c>
      <c r="B2887" t="s">
        <v>602</v>
      </c>
      <c r="C2887" t="s">
        <v>603</v>
      </c>
      <c r="D2887" t="s">
        <v>170</v>
      </c>
      <c r="E2887" t="s">
        <v>292</v>
      </c>
      <c r="F2887" s="613"/>
      <c r="G2887" s="613"/>
      <c r="H2887" s="613"/>
      <c r="I2887" s="613"/>
      <c r="J2887" s="613"/>
      <c r="K2887" s="613"/>
      <c r="L2887" s="613"/>
      <c r="M2887" s="613"/>
      <c r="N2887" s="613"/>
    </row>
    <row r="2888" spans="1:14" x14ac:dyDescent="0.35">
      <c r="A2888" t="s">
        <v>145</v>
      </c>
      <c r="B2888" t="s">
        <v>604</v>
      </c>
      <c r="C2888" t="s">
        <v>605</v>
      </c>
      <c r="D2888" t="s">
        <v>170</v>
      </c>
      <c r="E2888" t="s">
        <v>292</v>
      </c>
      <c r="F2888" s="613"/>
      <c r="G2888" s="613"/>
      <c r="H2888" s="613"/>
      <c r="I2888" s="613"/>
      <c r="J2888" s="613"/>
      <c r="K2888" s="613"/>
      <c r="L2888" s="613"/>
      <c r="M2888" s="613"/>
      <c r="N2888" s="613"/>
    </row>
    <row r="2889" spans="1:14" x14ac:dyDescent="0.35">
      <c r="A2889" t="s">
        <v>145</v>
      </c>
      <c r="B2889" t="s">
        <v>606</v>
      </c>
      <c r="C2889" t="s">
        <v>607</v>
      </c>
      <c r="D2889" t="s">
        <v>170</v>
      </c>
      <c r="E2889" t="s">
        <v>292</v>
      </c>
      <c r="F2889" s="613"/>
      <c r="G2889" s="613"/>
      <c r="H2889" s="613"/>
      <c r="I2889" s="613"/>
      <c r="J2889" s="613"/>
      <c r="K2889" s="613"/>
      <c r="L2889" s="613"/>
      <c r="M2889" s="613"/>
      <c r="N2889" s="613"/>
    </row>
    <row r="2890" spans="1:14" x14ac:dyDescent="0.35">
      <c r="A2890" t="s">
        <v>145</v>
      </c>
      <c r="B2890" t="s">
        <v>608</v>
      </c>
      <c r="C2890" t="s">
        <v>609</v>
      </c>
      <c r="D2890" t="s">
        <v>170</v>
      </c>
      <c r="E2890" t="s">
        <v>292</v>
      </c>
      <c r="F2890" s="612"/>
      <c r="G2890" s="612"/>
      <c r="H2890" s="612"/>
      <c r="I2890" s="612"/>
      <c r="J2890" s="612"/>
      <c r="K2890" s="612"/>
      <c r="L2890" s="612"/>
      <c r="M2890" s="612"/>
      <c r="N2890" s="612"/>
    </row>
    <row r="2891" spans="1:14" x14ac:dyDescent="0.35">
      <c r="A2891" t="s">
        <v>145</v>
      </c>
      <c r="B2891" t="s">
        <v>610</v>
      </c>
      <c r="C2891" t="s">
        <v>611</v>
      </c>
      <c r="D2891" t="s">
        <v>170</v>
      </c>
      <c r="E2891" t="s">
        <v>292</v>
      </c>
      <c r="F2891" s="613"/>
      <c r="G2891" s="613"/>
      <c r="H2891" s="613"/>
      <c r="I2891" s="613"/>
      <c r="J2891" s="613"/>
      <c r="K2891" s="613"/>
      <c r="L2891" s="613"/>
      <c r="M2891" s="613"/>
      <c r="N2891" s="613"/>
    </row>
    <row r="2892" spans="1:14" x14ac:dyDescent="0.35">
      <c r="A2892" t="s">
        <v>145</v>
      </c>
      <c r="B2892" t="s">
        <v>612</v>
      </c>
      <c r="C2892" t="s">
        <v>613</v>
      </c>
      <c r="D2892" t="s">
        <v>170</v>
      </c>
      <c r="E2892" t="s">
        <v>292</v>
      </c>
      <c r="F2892" s="612"/>
      <c r="G2892" s="612"/>
      <c r="H2892" s="612"/>
      <c r="I2892" s="612"/>
      <c r="J2892" s="612"/>
      <c r="K2892" s="612"/>
      <c r="L2892" s="612"/>
      <c r="M2892" s="612"/>
      <c r="N2892" s="612"/>
    </row>
    <row r="2893" spans="1:14" x14ac:dyDescent="0.35">
      <c r="A2893" t="s">
        <v>145</v>
      </c>
      <c r="B2893" t="s">
        <v>614</v>
      </c>
      <c r="C2893" t="s">
        <v>615</v>
      </c>
      <c r="D2893" t="s">
        <v>170</v>
      </c>
      <c r="E2893" t="s">
        <v>292</v>
      </c>
      <c r="F2893" s="613"/>
      <c r="G2893" s="613"/>
      <c r="H2893" s="613"/>
      <c r="I2893" s="613"/>
      <c r="J2893" s="613"/>
      <c r="K2893" s="613"/>
      <c r="L2893" s="613"/>
      <c r="M2893" s="613"/>
      <c r="N2893" s="613"/>
    </row>
    <row r="2894" spans="1:14" x14ac:dyDescent="0.35">
      <c r="A2894" t="s">
        <v>145</v>
      </c>
      <c r="B2894" t="s">
        <v>616</v>
      </c>
      <c r="C2894" t="s">
        <v>617</v>
      </c>
      <c r="D2894" t="s">
        <v>424</v>
      </c>
      <c r="E2894" t="s">
        <v>292</v>
      </c>
      <c r="F2894" s="612"/>
      <c r="G2894" s="612"/>
      <c r="H2894" s="612"/>
      <c r="I2894" s="612"/>
      <c r="J2894" s="612"/>
      <c r="K2894" s="612"/>
      <c r="L2894" s="612"/>
      <c r="M2894" s="612"/>
      <c r="N2894" s="612"/>
    </row>
    <row r="2895" spans="1:14" x14ac:dyDescent="0.35">
      <c r="A2895" t="s">
        <v>145</v>
      </c>
      <c r="B2895" t="s">
        <v>618</v>
      </c>
      <c r="C2895" t="s">
        <v>619</v>
      </c>
      <c r="D2895" t="s">
        <v>424</v>
      </c>
      <c r="E2895" t="s">
        <v>292</v>
      </c>
      <c r="F2895" s="612"/>
      <c r="G2895" s="612"/>
      <c r="H2895" s="612"/>
      <c r="I2895" s="612"/>
      <c r="J2895" s="612"/>
      <c r="K2895" s="612"/>
      <c r="L2895" s="612"/>
      <c r="M2895" s="612"/>
      <c r="N2895" s="612"/>
    </row>
    <row r="2896" spans="1:14" x14ac:dyDescent="0.35">
      <c r="A2896" t="s">
        <v>145</v>
      </c>
      <c r="B2896" t="s">
        <v>620</v>
      </c>
      <c r="C2896" t="s">
        <v>621</v>
      </c>
      <c r="D2896" t="s">
        <v>176</v>
      </c>
      <c r="E2896" t="s">
        <v>292</v>
      </c>
      <c r="F2896" s="612"/>
      <c r="G2896" s="612"/>
      <c r="H2896" s="612"/>
      <c r="I2896" s="612"/>
      <c r="J2896" s="612"/>
      <c r="K2896" s="612"/>
      <c r="L2896" s="612"/>
      <c r="M2896" s="612"/>
      <c r="N2896" s="612"/>
    </row>
    <row r="2897" spans="1:14" x14ac:dyDescent="0.35">
      <c r="A2897" t="s">
        <v>145</v>
      </c>
      <c r="B2897" t="s">
        <v>622</v>
      </c>
      <c r="C2897" t="s">
        <v>623</v>
      </c>
      <c r="D2897" t="s">
        <v>424</v>
      </c>
      <c r="E2897" t="s">
        <v>292</v>
      </c>
      <c r="F2897" s="612"/>
      <c r="G2897" s="612"/>
      <c r="H2897" s="612"/>
      <c r="I2897" s="612"/>
      <c r="J2897" s="612"/>
      <c r="K2897" s="612"/>
      <c r="L2897" s="612"/>
      <c r="M2897" s="612"/>
      <c r="N2897" s="612"/>
    </row>
    <row r="2898" spans="1:14" x14ac:dyDescent="0.35">
      <c r="A2898" t="s">
        <v>145</v>
      </c>
      <c r="B2898" t="s">
        <v>624</v>
      </c>
      <c r="C2898" t="s">
        <v>625</v>
      </c>
      <c r="D2898" t="s">
        <v>424</v>
      </c>
      <c r="E2898" t="s">
        <v>292</v>
      </c>
      <c r="F2898" s="613"/>
      <c r="G2898" s="613"/>
      <c r="H2898" s="613"/>
      <c r="I2898" s="613"/>
      <c r="J2898" s="613"/>
      <c r="K2898" s="613"/>
      <c r="L2898" s="613"/>
      <c r="M2898" s="613"/>
      <c r="N2898" s="613"/>
    </row>
    <row r="2899" spans="1:14" x14ac:dyDescent="0.35">
      <c r="A2899" t="s">
        <v>145</v>
      </c>
      <c r="B2899" t="s">
        <v>626</v>
      </c>
      <c r="C2899" t="s">
        <v>627</v>
      </c>
      <c r="D2899" t="s">
        <v>424</v>
      </c>
      <c r="E2899" t="s">
        <v>292</v>
      </c>
      <c r="F2899" s="613"/>
      <c r="G2899" s="613"/>
      <c r="H2899" s="613"/>
      <c r="I2899" s="613"/>
      <c r="J2899" s="613"/>
      <c r="K2899" s="613"/>
      <c r="L2899" s="613"/>
      <c r="M2899" s="613"/>
      <c r="N2899" s="613"/>
    </row>
    <row r="2900" spans="1:14" x14ac:dyDescent="0.35">
      <c r="A2900" t="s">
        <v>145</v>
      </c>
      <c r="B2900" t="s">
        <v>628</v>
      </c>
      <c r="C2900" t="s">
        <v>629</v>
      </c>
      <c r="D2900" t="s">
        <v>424</v>
      </c>
      <c r="E2900" t="s">
        <v>292</v>
      </c>
      <c r="F2900" s="519"/>
      <c r="G2900" s="519"/>
      <c r="H2900" s="519"/>
      <c r="I2900" s="519"/>
      <c r="J2900" s="519"/>
      <c r="K2900" s="519"/>
      <c r="L2900" s="519"/>
      <c r="M2900" s="519"/>
      <c r="N2900" s="519"/>
    </row>
    <row r="2901" spans="1:14" x14ac:dyDescent="0.35">
      <c r="A2901" t="s">
        <v>145</v>
      </c>
      <c r="B2901" t="s">
        <v>630</v>
      </c>
      <c r="C2901" t="s">
        <v>631</v>
      </c>
      <c r="D2901" t="s">
        <v>188</v>
      </c>
      <c r="E2901" t="s">
        <v>292</v>
      </c>
      <c r="F2901" s="519"/>
      <c r="G2901" s="519"/>
      <c r="H2901" s="519"/>
      <c r="I2901" s="519"/>
      <c r="J2901" s="519"/>
      <c r="K2901" s="519"/>
      <c r="L2901" s="519"/>
      <c r="M2901" s="519"/>
      <c r="N2901" s="519"/>
    </row>
    <row r="2902" spans="1:14" x14ac:dyDescent="0.35">
      <c r="A2902" t="s">
        <v>145</v>
      </c>
      <c r="B2902" t="s">
        <v>632</v>
      </c>
      <c r="C2902" t="s">
        <v>633</v>
      </c>
      <c r="D2902" t="s">
        <v>188</v>
      </c>
      <c r="E2902" t="s">
        <v>292</v>
      </c>
      <c r="F2902" s="518"/>
      <c r="G2902" s="518"/>
      <c r="H2902" s="518"/>
      <c r="I2902" s="518"/>
      <c r="J2902" s="518"/>
      <c r="K2902" s="518"/>
      <c r="L2902" s="518"/>
      <c r="M2902" s="518"/>
      <c r="N2902" s="518"/>
    </row>
    <row r="2903" spans="1:14" x14ac:dyDescent="0.35">
      <c r="A2903" t="s">
        <v>145</v>
      </c>
      <c r="B2903" t="s">
        <v>634</v>
      </c>
      <c r="C2903" t="s">
        <v>635</v>
      </c>
      <c r="D2903" t="s">
        <v>636</v>
      </c>
      <c r="E2903" t="s">
        <v>292</v>
      </c>
    </row>
    <row r="2904" spans="1:14" x14ac:dyDescent="0.35">
      <c r="A2904" t="s">
        <v>145</v>
      </c>
      <c r="B2904" t="s">
        <v>637</v>
      </c>
      <c r="C2904" t="s">
        <v>638</v>
      </c>
      <c r="D2904" t="s">
        <v>636</v>
      </c>
      <c r="E2904" t="s">
        <v>292</v>
      </c>
      <c r="F2904" s="519"/>
      <c r="G2904" s="519"/>
      <c r="H2904" s="519"/>
      <c r="I2904" s="519"/>
      <c r="J2904" s="519"/>
      <c r="K2904" s="519"/>
      <c r="L2904" s="519"/>
      <c r="M2904" s="519"/>
      <c r="N2904" s="519"/>
    </row>
    <row r="2905" spans="1:14" x14ac:dyDescent="0.35">
      <c r="A2905" t="s">
        <v>145</v>
      </c>
      <c r="B2905" t="s">
        <v>639</v>
      </c>
      <c r="C2905" t="s">
        <v>640</v>
      </c>
      <c r="D2905" t="s">
        <v>176</v>
      </c>
      <c r="E2905" t="s">
        <v>292</v>
      </c>
      <c r="F2905" s="519"/>
      <c r="G2905" s="519"/>
      <c r="H2905" s="519"/>
      <c r="I2905" s="519"/>
      <c r="J2905" s="519"/>
      <c r="K2905" s="519"/>
      <c r="L2905" s="519"/>
      <c r="M2905" s="519"/>
      <c r="N2905" s="519"/>
    </row>
    <row r="2906" spans="1:14" x14ac:dyDescent="0.35">
      <c r="A2906" t="s">
        <v>145</v>
      </c>
      <c r="B2906" t="s">
        <v>641</v>
      </c>
      <c r="C2906" t="s">
        <v>642</v>
      </c>
      <c r="D2906" t="s">
        <v>636</v>
      </c>
      <c r="E2906" t="s">
        <v>292</v>
      </c>
      <c r="F2906" s="518"/>
      <c r="G2906" s="518"/>
      <c r="H2906" s="518"/>
      <c r="I2906" s="518"/>
      <c r="J2906" s="518"/>
      <c r="K2906" s="518"/>
      <c r="L2906" s="518"/>
      <c r="M2906" s="518"/>
      <c r="N2906" s="518"/>
    </row>
    <row r="2907" spans="1:14" x14ac:dyDescent="0.35">
      <c r="A2907" t="s">
        <v>145</v>
      </c>
      <c r="B2907" t="s">
        <v>643</v>
      </c>
      <c r="C2907" t="s">
        <v>644</v>
      </c>
      <c r="D2907" t="s">
        <v>176</v>
      </c>
      <c r="E2907" t="s">
        <v>292</v>
      </c>
    </row>
    <row r="2908" spans="1:14" x14ac:dyDescent="0.35">
      <c r="A2908" t="s">
        <v>145</v>
      </c>
      <c r="B2908" t="s">
        <v>645</v>
      </c>
      <c r="C2908" t="s">
        <v>646</v>
      </c>
      <c r="D2908" t="s">
        <v>636</v>
      </c>
      <c r="E2908" t="s">
        <v>292</v>
      </c>
      <c r="F2908" s="519"/>
      <c r="G2908" s="519"/>
      <c r="H2908" s="519"/>
      <c r="I2908" s="519"/>
      <c r="J2908" s="519"/>
      <c r="K2908" s="519"/>
      <c r="L2908" s="519"/>
      <c r="M2908" s="519"/>
      <c r="N2908" s="519"/>
    </row>
    <row r="2909" spans="1:14" x14ac:dyDescent="0.35">
      <c r="A2909" t="s">
        <v>145</v>
      </c>
      <c r="B2909" t="s">
        <v>647</v>
      </c>
      <c r="C2909" t="s">
        <v>648</v>
      </c>
      <c r="D2909" t="s">
        <v>176</v>
      </c>
      <c r="E2909" t="s">
        <v>292</v>
      </c>
      <c r="F2909" s="519"/>
      <c r="G2909" s="519"/>
      <c r="H2909" s="519"/>
      <c r="I2909" s="519"/>
      <c r="J2909" s="519"/>
      <c r="K2909" s="519"/>
      <c r="L2909" s="519"/>
      <c r="M2909" s="519"/>
      <c r="N2909" s="519"/>
    </row>
    <row r="2910" spans="1:14" x14ac:dyDescent="0.35">
      <c r="A2910" t="s">
        <v>145</v>
      </c>
      <c r="B2910" t="s">
        <v>649</v>
      </c>
      <c r="C2910" t="s">
        <v>650</v>
      </c>
      <c r="D2910" t="s">
        <v>176</v>
      </c>
      <c r="E2910" t="s">
        <v>292</v>
      </c>
      <c r="F2910" s="517"/>
      <c r="G2910" s="517"/>
      <c r="H2910" s="517"/>
      <c r="I2910" s="517"/>
      <c r="J2910" s="517"/>
      <c r="K2910" s="517"/>
      <c r="L2910" s="517"/>
      <c r="M2910" s="517"/>
      <c r="N2910" s="517"/>
    </row>
    <row r="2911" spans="1:14" x14ac:dyDescent="0.35">
      <c r="A2911" t="s">
        <v>145</v>
      </c>
      <c r="B2911" t="s">
        <v>651</v>
      </c>
      <c r="C2911" t="s">
        <v>652</v>
      </c>
      <c r="D2911" t="s">
        <v>176</v>
      </c>
      <c r="E2911" t="s">
        <v>292</v>
      </c>
    </row>
    <row r="2912" spans="1:14" x14ac:dyDescent="0.35">
      <c r="A2912" t="s">
        <v>145</v>
      </c>
      <c r="B2912" t="s">
        <v>653</v>
      </c>
      <c r="C2912" t="s">
        <v>654</v>
      </c>
      <c r="D2912" t="s">
        <v>176</v>
      </c>
      <c r="E2912" t="s">
        <v>292</v>
      </c>
      <c r="F2912" s="519"/>
      <c r="G2912" s="519"/>
      <c r="H2912" s="519"/>
      <c r="I2912" s="519"/>
      <c r="J2912" s="519"/>
      <c r="K2912" s="519"/>
      <c r="L2912" s="519"/>
      <c r="M2912" s="519"/>
      <c r="N2912" s="519"/>
    </row>
    <row r="2913" spans="1:15" x14ac:dyDescent="0.35">
      <c r="A2913" t="s">
        <v>145</v>
      </c>
      <c r="B2913" t="s">
        <v>655</v>
      </c>
      <c r="C2913" t="s">
        <v>656</v>
      </c>
      <c r="D2913" t="s">
        <v>189</v>
      </c>
      <c r="E2913" t="s">
        <v>292</v>
      </c>
      <c r="F2913" s="519"/>
      <c r="G2913" s="519"/>
      <c r="H2913" s="519"/>
      <c r="I2913" s="519"/>
      <c r="J2913" s="519"/>
      <c r="K2913" s="519"/>
      <c r="L2913" s="519"/>
      <c r="M2913" s="519"/>
      <c r="N2913" s="519"/>
    </row>
    <row r="2914" spans="1:15" x14ac:dyDescent="0.35">
      <c r="A2914" t="s">
        <v>145</v>
      </c>
      <c r="B2914" t="s">
        <v>657</v>
      </c>
      <c r="C2914" t="s">
        <v>658</v>
      </c>
      <c r="D2914" t="s">
        <v>170</v>
      </c>
      <c r="E2914" t="s">
        <v>292</v>
      </c>
      <c r="F2914" s="517"/>
      <c r="G2914" s="517"/>
      <c r="H2914" s="517"/>
      <c r="I2914" s="517"/>
      <c r="J2914" s="517"/>
      <c r="K2914" s="517"/>
      <c r="L2914" s="517"/>
      <c r="M2914" s="517"/>
      <c r="N2914" s="517"/>
    </row>
    <row r="2915" spans="1:15" x14ac:dyDescent="0.35">
      <c r="A2915" t="s">
        <v>145</v>
      </c>
      <c r="B2915" t="s">
        <v>659</v>
      </c>
      <c r="C2915" t="s">
        <v>660</v>
      </c>
      <c r="D2915" t="s">
        <v>170</v>
      </c>
      <c r="E2915" t="s">
        <v>292</v>
      </c>
    </row>
    <row r="2916" spans="1:15" x14ac:dyDescent="0.35">
      <c r="A2916" t="s">
        <v>147</v>
      </c>
      <c r="B2916" t="s">
        <v>290</v>
      </c>
      <c r="C2916" t="s">
        <v>291</v>
      </c>
      <c r="D2916" t="s">
        <v>170</v>
      </c>
      <c r="E2916" t="s">
        <v>292</v>
      </c>
      <c r="F2916" s="519"/>
      <c r="G2916" s="519"/>
      <c r="H2916" s="519"/>
      <c r="I2916" s="519"/>
      <c r="J2916" s="519"/>
      <c r="K2916" s="519"/>
      <c r="L2916" s="519"/>
      <c r="M2916" s="519"/>
      <c r="N2916" s="519"/>
    </row>
    <row r="2917" spans="1:15" x14ac:dyDescent="0.35">
      <c r="A2917" t="s">
        <v>147</v>
      </c>
      <c r="B2917" t="s">
        <v>293</v>
      </c>
      <c r="C2917" t="s">
        <v>294</v>
      </c>
      <c r="D2917" t="s">
        <v>172</v>
      </c>
      <c r="E2917" t="s">
        <v>292</v>
      </c>
      <c r="F2917" s="519"/>
      <c r="G2917" s="519"/>
      <c r="H2917" s="519"/>
      <c r="I2917" s="519"/>
      <c r="J2917" s="519"/>
      <c r="K2917" s="519"/>
      <c r="L2917" s="519"/>
      <c r="M2917" s="519"/>
      <c r="N2917" s="519"/>
    </row>
    <row r="2918" spans="1:15" x14ac:dyDescent="0.35">
      <c r="A2918" t="s">
        <v>147</v>
      </c>
      <c r="B2918" t="s">
        <v>295</v>
      </c>
      <c r="C2918" t="s">
        <v>296</v>
      </c>
      <c r="D2918" t="s">
        <v>188</v>
      </c>
      <c r="E2918" t="s">
        <v>292</v>
      </c>
      <c r="F2918" s="517"/>
      <c r="G2918" s="517"/>
      <c r="H2918" s="517"/>
      <c r="I2918" s="517"/>
      <c r="J2918" s="517"/>
      <c r="K2918" s="517"/>
      <c r="L2918" s="517"/>
      <c r="M2918" s="517"/>
      <c r="N2918" s="517"/>
      <c r="O2918" s="425"/>
    </row>
    <row r="2919" spans="1:15" x14ac:dyDescent="0.35">
      <c r="A2919" t="s">
        <v>147</v>
      </c>
      <c r="B2919" t="s">
        <v>297</v>
      </c>
      <c r="C2919" t="s">
        <v>298</v>
      </c>
      <c r="D2919" t="s">
        <v>205</v>
      </c>
      <c r="E2919" t="s">
        <v>292</v>
      </c>
    </row>
    <row r="2920" spans="1:15" x14ac:dyDescent="0.35">
      <c r="A2920" t="s">
        <v>147</v>
      </c>
      <c r="B2920" t="s">
        <v>300</v>
      </c>
      <c r="C2920" t="s">
        <v>301</v>
      </c>
      <c r="D2920" t="s">
        <v>170</v>
      </c>
      <c r="E2920" t="s">
        <v>292</v>
      </c>
      <c r="F2920" s="519"/>
      <c r="G2920" s="519"/>
      <c r="H2920" s="519"/>
      <c r="I2920" s="519"/>
      <c r="J2920" s="519"/>
      <c r="K2920" s="519"/>
      <c r="L2920" s="519"/>
      <c r="M2920" s="519"/>
      <c r="N2920" s="517"/>
      <c r="O2920" s="425"/>
    </row>
    <row r="2921" spans="1:15" x14ac:dyDescent="0.35">
      <c r="A2921" t="s">
        <v>147</v>
      </c>
      <c r="B2921" t="s">
        <v>302</v>
      </c>
      <c r="C2921" t="s">
        <v>303</v>
      </c>
      <c r="D2921" t="s">
        <v>170</v>
      </c>
      <c r="E2921" t="s">
        <v>292</v>
      </c>
      <c r="F2921" s="519"/>
      <c r="G2921" s="519"/>
      <c r="H2921" s="519"/>
      <c r="I2921" s="519"/>
      <c r="J2921" s="519"/>
      <c r="K2921" s="519"/>
      <c r="L2921" s="519"/>
      <c r="M2921" s="519"/>
      <c r="N2921" s="519"/>
    </row>
    <row r="2922" spans="1:15" x14ac:dyDescent="0.35">
      <c r="A2922" t="s">
        <v>147</v>
      </c>
      <c r="B2922" t="s">
        <v>304</v>
      </c>
      <c r="C2922" t="s">
        <v>305</v>
      </c>
      <c r="D2922" t="s">
        <v>186</v>
      </c>
      <c r="E2922" t="s">
        <v>292</v>
      </c>
      <c r="F2922" s="518"/>
      <c r="G2922" s="518"/>
      <c r="H2922" s="518"/>
      <c r="I2922" s="518"/>
      <c r="J2922" s="518"/>
      <c r="K2922" s="518"/>
      <c r="L2922" s="518"/>
      <c r="M2922" s="518"/>
      <c r="N2922" s="518"/>
    </row>
    <row r="2923" spans="1:15" x14ac:dyDescent="0.35">
      <c r="A2923" t="s">
        <v>147</v>
      </c>
      <c r="B2923" t="s">
        <v>306</v>
      </c>
      <c r="C2923" t="s">
        <v>307</v>
      </c>
      <c r="D2923" t="s">
        <v>205</v>
      </c>
      <c r="E2923" t="s">
        <v>292</v>
      </c>
    </row>
    <row r="2924" spans="1:15" x14ac:dyDescent="0.35">
      <c r="A2924" t="s">
        <v>147</v>
      </c>
      <c r="B2924" t="s">
        <v>309</v>
      </c>
      <c r="C2924" t="s">
        <v>310</v>
      </c>
      <c r="D2924" t="s">
        <v>170</v>
      </c>
      <c r="E2924" t="s">
        <v>292</v>
      </c>
      <c r="F2924" s="519"/>
      <c r="G2924" s="519"/>
      <c r="H2924" s="519"/>
      <c r="I2924" s="519"/>
      <c r="J2924" s="519"/>
      <c r="K2924" s="519"/>
      <c r="L2924" s="519"/>
      <c r="M2924" s="519"/>
      <c r="N2924" s="519"/>
    </row>
    <row r="2925" spans="1:15" x14ac:dyDescent="0.35">
      <c r="A2925" t="s">
        <v>147</v>
      </c>
      <c r="B2925" t="s">
        <v>311</v>
      </c>
      <c r="C2925" t="s">
        <v>312</v>
      </c>
      <c r="D2925" t="s">
        <v>170</v>
      </c>
      <c r="E2925" t="s">
        <v>292</v>
      </c>
      <c r="F2925" s="519"/>
      <c r="G2925" s="519"/>
      <c r="H2925" s="519"/>
      <c r="I2925" s="519"/>
      <c r="J2925" s="519"/>
      <c r="K2925" s="519"/>
      <c r="L2925" s="519"/>
      <c r="M2925" s="519"/>
      <c r="N2925" s="519"/>
    </row>
    <row r="2926" spans="1:15" x14ac:dyDescent="0.35">
      <c r="A2926" t="s">
        <v>147</v>
      </c>
      <c r="B2926" t="s">
        <v>313</v>
      </c>
      <c r="C2926" t="s">
        <v>314</v>
      </c>
      <c r="D2926" t="s">
        <v>189</v>
      </c>
      <c r="E2926" t="s">
        <v>292</v>
      </c>
      <c r="F2926" s="517"/>
      <c r="G2926" s="517"/>
      <c r="H2926" s="517"/>
      <c r="I2926" s="517"/>
      <c r="J2926" s="517"/>
      <c r="K2926" s="517"/>
      <c r="L2926" s="517"/>
      <c r="M2926" s="517"/>
      <c r="N2926" s="517"/>
    </row>
    <row r="2927" spans="1:15" x14ac:dyDescent="0.35">
      <c r="A2927" t="s">
        <v>147</v>
      </c>
      <c r="B2927" t="s">
        <v>315</v>
      </c>
      <c r="C2927" t="s">
        <v>316</v>
      </c>
      <c r="D2927" t="s">
        <v>205</v>
      </c>
      <c r="E2927" t="s">
        <v>292</v>
      </c>
      <c r="F2927" s="517"/>
      <c r="G2927" s="517"/>
      <c r="H2927" s="517"/>
      <c r="I2927" s="517"/>
      <c r="J2927" s="517"/>
      <c r="K2927" s="517"/>
      <c r="L2927" s="517"/>
      <c r="M2927" s="517"/>
      <c r="N2927" s="517"/>
    </row>
    <row r="2928" spans="1:15" x14ac:dyDescent="0.35">
      <c r="A2928" t="s">
        <v>147</v>
      </c>
      <c r="B2928" t="s">
        <v>317</v>
      </c>
      <c r="C2928" t="s">
        <v>318</v>
      </c>
      <c r="D2928" t="s">
        <v>170</v>
      </c>
      <c r="E2928" t="s">
        <v>292</v>
      </c>
      <c r="F2928" s="518"/>
      <c r="G2928" s="518"/>
      <c r="H2928" s="518"/>
      <c r="I2928" s="518"/>
      <c r="J2928" s="518"/>
      <c r="K2928" s="518"/>
      <c r="L2928" s="518"/>
      <c r="M2928" s="518"/>
      <c r="N2928" s="518"/>
    </row>
    <row r="2929" spans="1:16" x14ac:dyDescent="0.35">
      <c r="A2929" t="s">
        <v>147</v>
      </c>
      <c r="B2929" t="s">
        <v>319</v>
      </c>
      <c r="C2929" t="s">
        <v>320</v>
      </c>
      <c r="D2929" t="s">
        <v>170</v>
      </c>
      <c r="E2929" t="s">
        <v>292</v>
      </c>
    </row>
    <row r="2930" spans="1:16" x14ac:dyDescent="0.35">
      <c r="A2930" t="s">
        <v>147</v>
      </c>
      <c r="B2930" t="s">
        <v>321</v>
      </c>
      <c r="C2930" t="s">
        <v>322</v>
      </c>
      <c r="D2930" t="s">
        <v>189</v>
      </c>
      <c r="E2930" t="s">
        <v>292</v>
      </c>
      <c r="F2930" s="519"/>
      <c r="G2930" s="519"/>
      <c r="H2930" s="519"/>
      <c r="I2930" s="519"/>
      <c r="J2930" s="519"/>
      <c r="K2930" s="519"/>
      <c r="L2930" s="519"/>
      <c r="M2930" s="519"/>
      <c r="N2930" s="519"/>
    </row>
    <row r="2931" spans="1:16" x14ac:dyDescent="0.35">
      <c r="A2931" t="s">
        <v>147</v>
      </c>
      <c r="B2931" t="s">
        <v>323</v>
      </c>
      <c r="C2931" t="s">
        <v>324</v>
      </c>
      <c r="D2931" t="s">
        <v>205</v>
      </c>
      <c r="E2931" t="s">
        <v>292</v>
      </c>
      <c r="F2931" s="519"/>
      <c r="G2931" s="519"/>
      <c r="H2931" s="519"/>
      <c r="I2931" s="519"/>
      <c r="J2931" s="519"/>
      <c r="K2931" s="519"/>
      <c r="L2931" s="519"/>
      <c r="M2931" s="519"/>
      <c r="N2931" s="519"/>
    </row>
    <row r="2932" spans="1:16" x14ac:dyDescent="0.35">
      <c r="A2932" t="s">
        <v>147</v>
      </c>
      <c r="B2932" t="s">
        <v>325</v>
      </c>
      <c r="C2932" t="s">
        <v>326</v>
      </c>
      <c r="D2932" t="s">
        <v>170</v>
      </c>
      <c r="E2932" t="s">
        <v>292</v>
      </c>
      <c r="F2932" s="518"/>
      <c r="G2932" s="518"/>
      <c r="H2932" s="518"/>
      <c r="I2932" s="518"/>
      <c r="J2932" s="518"/>
      <c r="K2932" s="518"/>
      <c r="L2932" s="518"/>
      <c r="M2932" s="518"/>
      <c r="N2932" s="518"/>
    </row>
    <row r="2933" spans="1:16" x14ac:dyDescent="0.35">
      <c r="A2933" t="s">
        <v>147</v>
      </c>
      <c r="B2933" t="s">
        <v>327</v>
      </c>
      <c r="C2933" t="s">
        <v>328</v>
      </c>
      <c r="D2933" t="s">
        <v>170</v>
      </c>
      <c r="E2933" t="s">
        <v>292</v>
      </c>
    </row>
    <row r="2934" spans="1:16" x14ac:dyDescent="0.35">
      <c r="A2934" t="s">
        <v>147</v>
      </c>
      <c r="B2934" t="s">
        <v>329</v>
      </c>
      <c r="C2934" t="s">
        <v>330</v>
      </c>
      <c r="D2934" t="s">
        <v>188</v>
      </c>
      <c r="E2934" t="s">
        <v>292</v>
      </c>
      <c r="F2934" s="519"/>
      <c r="G2934" s="519"/>
      <c r="H2934" s="519"/>
      <c r="I2934" s="517">
        <v>188.57924357680963</v>
      </c>
      <c r="J2934" s="517"/>
      <c r="K2934" s="517"/>
      <c r="L2934" s="517"/>
      <c r="M2934" s="517"/>
      <c r="N2934" s="517"/>
      <c r="O2934" s="678" t="s">
        <v>699</v>
      </c>
      <c r="P2934" t="s">
        <v>670</v>
      </c>
    </row>
    <row r="2935" spans="1:16" x14ac:dyDescent="0.35">
      <c r="A2935" t="s">
        <v>147</v>
      </c>
      <c r="B2935" t="s">
        <v>331</v>
      </c>
      <c r="C2935" t="s">
        <v>332</v>
      </c>
      <c r="D2935" t="s">
        <v>205</v>
      </c>
      <c r="E2935" t="s">
        <v>292</v>
      </c>
      <c r="F2935" s="519"/>
      <c r="G2935" s="519"/>
      <c r="H2935" s="519"/>
    </row>
    <row r="2936" spans="1:16" x14ac:dyDescent="0.35">
      <c r="A2936" t="s">
        <v>147</v>
      </c>
      <c r="B2936" t="s">
        <v>333</v>
      </c>
      <c r="C2936" t="s">
        <v>334</v>
      </c>
      <c r="D2936" t="s">
        <v>170</v>
      </c>
      <c r="E2936" t="s">
        <v>292</v>
      </c>
      <c r="F2936" s="518"/>
      <c r="G2936" s="518"/>
      <c r="H2936" s="518"/>
      <c r="I2936" s="519">
        <v>-1.0289999999999992</v>
      </c>
      <c r="J2936" s="519"/>
      <c r="K2936" s="519"/>
      <c r="L2936" s="519"/>
      <c r="M2936" s="519"/>
      <c r="N2936" s="517"/>
      <c r="O2936" s="678" t="s">
        <v>699</v>
      </c>
      <c r="P2936" t="s">
        <v>670</v>
      </c>
    </row>
    <row r="2937" spans="1:16" x14ac:dyDescent="0.35">
      <c r="A2937" t="s">
        <v>147</v>
      </c>
      <c r="B2937" t="s">
        <v>335</v>
      </c>
      <c r="C2937" t="s">
        <v>336</v>
      </c>
      <c r="D2937" t="s">
        <v>170</v>
      </c>
      <c r="E2937" t="s">
        <v>292</v>
      </c>
    </row>
    <row r="2938" spans="1:16" x14ac:dyDescent="0.35">
      <c r="A2938" t="s">
        <v>147</v>
      </c>
      <c r="B2938" t="s">
        <v>337</v>
      </c>
      <c r="C2938" t="s">
        <v>338</v>
      </c>
      <c r="D2938" t="s">
        <v>189</v>
      </c>
      <c r="E2938" t="s">
        <v>292</v>
      </c>
      <c r="F2938" s="519"/>
      <c r="G2938" s="519"/>
      <c r="H2938" s="519"/>
      <c r="I2938" s="519"/>
      <c r="J2938" s="519"/>
      <c r="K2938" s="519"/>
      <c r="L2938" s="519"/>
      <c r="M2938" s="519"/>
      <c r="N2938" s="519"/>
    </row>
    <row r="2939" spans="1:16" x14ac:dyDescent="0.35">
      <c r="A2939" t="s">
        <v>147</v>
      </c>
      <c r="B2939" t="s">
        <v>339</v>
      </c>
      <c r="C2939" t="s">
        <v>340</v>
      </c>
      <c r="D2939" t="s">
        <v>205</v>
      </c>
      <c r="E2939" t="s">
        <v>292</v>
      </c>
      <c r="F2939" s="519"/>
      <c r="G2939" s="519"/>
      <c r="H2939" s="519"/>
      <c r="I2939" s="519"/>
      <c r="J2939" s="519"/>
      <c r="K2939" s="519"/>
      <c r="L2939" s="519"/>
      <c r="M2939" s="519"/>
      <c r="N2939" s="519"/>
    </row>
    <row r="2940" spans="1:16" x14ac:dyDescent="0.35">
      <c r="A2940" t="s">
        <v>147</v>
      </c>
      <c r="B2940" t="s">
        <v>341</v>
      </c>
      <c r="C2940" t="s">
        <v>342</v>
      </c>
      <c r="D2940" t="s">
        <v>170</v>
      </c>
      <c r="E2940" t="s">
        <v>292</v>
      </c>
      <c r="F2940" s="518"/>
      <c r="G2940" s="518"/>
      <c r="H2940" s="518"/>
      <c r="I2940" s="518"/>
      <c r="J2940" s="518"/>
      <c r="K2940" s="518"/>
      <c r="L2940" s="518"/>
      <c r="M2940" s="518"/>
      <c r="N2940" s="518"/>
    </row>
    <row r="2941" spans="1:16" x14ac:dyDescent="0.35">
      <c r="A2941" t="s">
        <v>147</v>
      </c>
      <c r="B2941" t="s">
        <v>343</v>
      </c>
      <c r="C2941" t="s">
        <v>344</v>
      </c>
      <c r="D2941" t="s">
        <v>170</v>
      </c>
      <c r="E2941" t="s">
        <v>292</v>
      </c>
    </row>
    <row r="2942" spans="1:16" x14ac:dyDescent="0.35">
      <c r="A2942" t="s">
        <v>147</v>
      </c>
      <c r="B2942" t="s">
        <v>345</v>
      </c>
      <c r="C2942" t="s">
        <v>346</v>
      </c>
      <c r="D2942" t="s">
        <v>188</v>
      </c>
      <c r="E2942" t="s">
        <v>292</v>
      </c>
      <c r="F2942" s="519"/>
      <c r="G2942" s="519"/>
      <c r="H2942" s="519"/>
      <c r="I2942" s="519"/>
      <c r="J2942" s="519"/>
      <c r="K2942" s="519"/>
      <c r="L2942" s="519"/>
      <c r="M2942" s="519"/>
      <c r="N2942" s="519"/>
    </row>
    <row r="2943" spans="1:16" x14ac:dyDescent="0.35">
      <c r="A2943" t="s">
        <v>147</v>
      </c>
      <c r="B2943" t="s">
        <v>347</v>
      </c>
      <c r="C2943" t="s">
        <v>348</v>
      </c>
      <c r="D2943" t="s">
        <v>188</v>
      </c>
      <c r="E2943" t="s">
        <v>292</v>
      </c>
      <c r="F2943" s="519"/>
      <c r="G2943" s="519"/>
      <c r="H2943" s="519"/>
      <c r="I2943" s="519"/>
      <c r="J2943" s="519"/>
      <c r="K2943" s="519"/>
      <c r="L2943" s="519"/>
      <c r="M2943" s="519"/>
      <c r="N2943" s="519"/>
    </row>
    <row r="2944" spans="1:16" x14ac:dyDescent="0.35">
      <c r="A2944" t="s">
        <v>147</v>
      </c>
      <c r="B2944" t="s">
        <v>349</v>
      </c>
      <c r="C2944" t="s">
        <v>350</v>
      </c>
      <c r="D2944" t="s">
        <v>188</v>
      </c>
      <c r="E2944" t="s">
        <v>292</v>
      </c>
      <c r="F2944" s="517"/>
      <c r="G2944" s="517"/>
      <c r="H2944" s="517"/>
      <c r="I2944" s="517"/>
      <c r="J2944" s="517"/>
      <c r="K2944" s="517"/>
      <c r="L2944" s="517"/>
      <c r="M2944" s="517"/>
      <c r="N2944" s="517"/>
    </row>
    <row r="2945" spans="1:14" x14ac:dyDescent="0.35">
      <c r="A2945" t="s">
        <v>147</v>
      </c>
      <c r="B2945" t="s">
        <v>351</v>
      </c>
      <c r="C2945" t="s">
        <v>352</v>
      </c>
      <c r="D2945" t="s">
        <v>205</v>
      </c>
      <c r="E2945" t="s">
        <v>292</v>
      </c>
      <c r="F2945" s="518"/>
      <c r="G2945" s="518"/>
      <c r="H2945" s="518"/>
      <c r="I2945" s="518"/>
      <c r="J2945" s="518"/>
      <c r="K2945" s="518"/>
      <c r="L2945" s="518"/>
      <c r="M2945" s="518"/>
      <c r="N2945" s="518"/>
    </row>
    <row r="2946" spans="1:14" x14ac:dyDescent="0.35">
      <c r="A2946" t="s">
        <v>147</v>
      </c>
      <c r="B2946" t="s">
        <v>353</v>
      </c>
      <c r="C2946" t="s">
        <v>354</v>
      </c>
      <c r="D2946" t="s">
        <v>170</v>
      </c>
      <c r="E2946" t="s">
        <v>292</v>
      </c>
      <c r="F2946" s="517"/>
      <c r="G2946" s="517"/>
      <c r="H2946" s="517"/>
      <c r="I2946" s="517"/>
      <c r="J2946" s="517"/>
      <c r="K2946" s="517"/>
      <c r="L2946" s="517"/>
      <c r="M2946" s="517"/>
      <c r="N2946" s="517"/>
    </row>
    <row r="2947" spans="1:14" x14ac:dyDescent="0.35">
      <c r="A2947" t="s">
        <v>147</v>
      </c>
      <c r="B2947" t="s">
        <v>355</v>
      </c>
      <c r="C2947" t="s">
        <v>356</v>
      </c>
      <c r="D2947" t="s">
        <v>170</v>
      </c>
      <c r="E2947" t="s">
        <v>292</v>
      </c>
    </row>
    <row r="2948" spans="1:14" x14ac:dyDescent="0.35">
      <c r="A2948" t="s">
        <v>147</v>
      </c>
      <c r="B2948" t="s">
        <v>357</v>
      </c>
      <c r="C2948" t="s">
        <v>358</v>
      </c>
      <c r="D2948" t="s">
        <v>188</v>
      </c>
      <c r="E2948" t="s">
        <v>292</v>
      </c>
      <c r="F2948" s="612"/>
      <c r="G2948" s="612"/>
      <c r="H2948" s="612"/>
      <c r="I2948" s="612"/>
      <c r="J2948" s="612"/>
      <c r="K2948" s="612"/>
      <c r="L2948" s="612"/>
      <c r="M2948" s="612"/>
      <c r="N2948" s="612"/>
    </row>
    <row r="2949" spans="1:14" x14ac:dyDescent="0.35">
      <c r="A2949" t="s">
        <v>147</v>
      </c>
      <c r="B2949" t="s">
        <v>359</v>
      </c>
      <c r="C2949" t="s">
        <v>360</v>
      </c>
      <c r="D2949" t="s">
        <v>205</v>
      </c>
      <c r="E2949" t="s">
        <v>292</v>
      </c>
    </row>
    <row r="2950" spans="1:14" x14ac:dyDescent="0.35">
      <c r="A2950" t="s">
        <v>147</v>
      </c>
      <c r="B2950" t="s">
        <v>361</v>
      </c>
      <c r="C2950" t="s">
        <v>362</v>
      </c>
      <c r="D2950" t="s">
        <v>170</v>
      </c>
      <c r="E2950" t="s">
        <v>292</v>
      </c>
      <c r="F2950" s="517"/>
      <c r="G2950" s="517"/>
      <c r="H2950" s="517"/>
      <c r="I2950" s="517"/>
      <c r="J2950" s="517"/>
      <c r="K2950" s="517"/>
      <c r="L2950" s="517"/>
      <c r="M2950" s="517"/>
      <c r="N2950" s="517"/>
    </row>
    <row r="2951" spans="1:14" x14ac:dyDescent="0.35">
      <c r="A2951" t="s">
        <v>147</v>
      </c>
      <c r="B2951" t="s">
        <v>363</v>
      </c>
      <c r="C2951" t="s">
        <v>364</v>
      </c>
      <c r="D2951" t="s">
        <v>170</v>
      </c>
      <c r="E2951" t="s">
        <v>292</v>
      </c>
    </row>
    <row r="2952" spans="1:14" x14ac:dyDescent="0.35">
      <c r="A2952" t="s">
        <v>147</v>
      </c>
      <c r="B2952" t="s">
        <v>365</v>
      </c>
      <c r="C2952" t="s">
        <v>366</v>
      </c>
      <c r="D2952" t="s">
        <v>188</v>
      </c>
      <c r="E2952" t="s">
        <v>292</v>
      </c>
      <c r="F2952" s="517"/>
      <c r="G2952" s="517"/>
      <c r="H2952" s="517"/>
      <c r="I2952" s="517"/>
      <c r="J2952" s="517"/>
      <c r="K2952" s="517"/>
      <c r="L2952" s="517"/>
      <c r="M2952" s="517"/>
      <c r="N2952" s="517"/>
    </row>
    <row r="2953" spans="1:14" x14ac:dyDescent="0.35">
      <c r="A2953" t="s">
        <v>147</v>
      </c>
      <c r="B2953" t="s">
        <v>367</v>
      </c>
      <c r="C2953" t="s">
        <v>368</v>
      </c>
      <c r="D2953" t="s">
        <v>205</v>
      </c>
      <c r="E2953" t="s">
        <v>292</v>
      </c>
    </row>
    <row r="2954" spans="1:14" x14ac:dyDescent="0.35">
      <c r="A2954" t="s">
        <v>147</v>
      </c>
      <c r="B2954" t="s">
        <v>369</v>
      </c>
      <c r="C2954" t="s">
        <v>370</v>
      </c>
      <c r="D2954" t="s">
        <v>170</v>
      </c>
      <c r="E2954" t="s">
        <v>292</v>
      </c>
      <c r="F2954" s="518"/>
      <c r="G2954" s="518"/>
      <c r="H2954" s="518"/>
      <c r="I2954" s="518"/>
      <c r="J2954" s="518"/>
      <c r="K2954" s="518"/>
      <c r="L2954" s="518"/>
      <c r="M2954" s="518"/>
      <c r="N2954" s="518"/>
    </row>
    <row r="2955" spans="1:14" x14ac:dyDescent="0.35">
      <c r="A2955" t="s">
        <v>147</v>
      </c>
      <c r="B2955" t="s">
        <v>371</v>
      </c>
      <c r="C2955" t="s">
        <v>372</v>
      </c>
      <c r="D2955" t="s">
        <v>170</v>
      </c>
      <c r="E2955" t="s">
        <v>292</v>
      </c>
    </row>
    <row r="2956" spans="1:14" x14ac:dyDescent="0.35">
      <c r="A2956" t="s">
        <v>147</v>
      </c>
      <c r="B2956" t="s">
        <v>373</v>
      </c>
      <c r="C2956" t="s">
        <v>374</v>
      </c>
      <c r="D2956" t="s">
        <v>188</v>
      </c>
      <c r="E2956" t="s">
        <v>292</v>
      </c>
      <c r="F2956" s="517"/>
      <c r="G2956" s="517"/>
      <c r="H2956" s="517"/>
      <c r="I2956" s="517"/>
      <c r="J2956" s="517"/>
      <c r="K2956" s="517"/>
      <c r="L2956" s="517"/>
      <c r="M2956" s="517"/>
      <c r="N2956" s="517"/>
    </row>
    <row r="2957" spans="1:14" x14ac:dyDescent="0.35">
      <c r="A2957" t="s">
        <v>147</v>
      </c>
      <c r="B2957" t="s">
        <v>375</v>
      </c>
      <c r="C2957" t="s">
        <v>376</v>
      </c>
      <c r="D2957" t="s">
        <v>205</v>
      </c>
      <c r="E2957" t="s">
        <v>292</v>
      </c>
      <c r="F2957" s="518"/>
      <c r="G2957" s="518"/>
      <c r="H2957" s="518"/>
      <c r="I2957" s="518"/>
      <c r="J2957" s="518"/>
      <c r="K2957" s="518"/>
      <c r="L2957" s="518"/>
      <c r="M2957" s="518"/>
      <c r="N2957" s="518"/>
    </row>
    <row r="2958" spans="1:14" x14ac:dyDescent="0.35">
      <c r="A2958" t="s">
        <v>147</v>
      </c>
      <c r="B2958" t="s">
        <v>377</v>
      </c>
      <c r="C2958" t="s">
        <v>378</v>
      </c>
      <c r="D2958" t="s">
        <v>170</v>
      </c>
      <c r="E2958" t="s">
        <v>292</v>
      </c>
      <c r="F2958" s="613"/>
      <c r="G2958" s="613"/>
      <c r="H2958" s="613"/>
      <c r="I2958" s="613"/>
      <c r="J2958" s="613"/>
      <c r="K2958" s="613"/>
      <c r="L2958" s="613"/>
      <c r="M2958" s="613"/>
      <c r="N2958" s="613"/>
    </row>
    <row r="2959" spans="1:14" x14ac:dyDescent="0.35">
      <c r="A2959" t="s">
        <v>147</v>
      </c>
      <c r="B2959" t="s">
        <v>379</v>
      </c>
      <c r="C2959" t="s">
        <v>380</v>
      </c>
      <c r="D2959" t="s">
        <v>170</v>
      </c>
      <c r="E2959" t="s">
        <v>292</v>
      </c>
      <c r="F2959" s="517"/>
      <c r="G2959" s="517"/>
      <c r="H2959" s="517"/>
      <c r="I2959" s="517"/>
      <c r="J2959" s="517"/>
      <c r="K2959" s="517"/>
      <c r="L2959" s="517"/>
      <c r="M2959" s="517"/>
      <c r="N2959" s="517"/>
    </row>
    <row r="2960" spans="1:14" x14ac:dyDescent="0.35">
      <c r="A2960" t="s">
        <v>147</v>
      </c>
      <c r="B2960" t="s">
        <v>381</v>
      </c>
      <c r="C2960" t="s">
        <v>382</v>
      </c>
      <c r="D2960" t="s">
        <v>188</v>
      </c>
      <c r="E2960" t="s">
        <v>292</v>
      </c>
      <c r="F2960" s="613"/>
      <c r="G2960" s="613"/>
      <c r="H2960" s="613"/>
      <c r="I2960" s="613"/>
      <c r="J2960" s="613"/>
      <c r="K2960" s="613"/>
      <c r="L2960" s="613"/>
      <c r="M2960" s="613"/>
      <c r="N2960" s="613"/>
    </row>
    <row r="2961" spans="1:16" x14ac:dyDescent="0.35">
      <c r="A2961" t="s">
        <v>147</v>
      </c>
      <c r="B2961" t="s">
        <v>383</v>
      </c>
      <c r="C2961" t="s">
        <v>384</v>
      </c>
      <c r="D2961" t="s">
        <v>385</v>
      </c>
      <c r="E2961" t="s">
        <v>292</v>
      </c>
      <c r="F2961" s="517"/>
      <c r="G2961" s="517"/>
      <c r="H2961" s="517"/>
      <c r="I2961" s="517"/>
      <c r="J2961" s="517"/>
      <c r="K2961" s="517"/>
      <c r="L2961" s="517"/>
      <c r="M2961" s="517"/>
      <c r="N2961" s="517"/>
    </row>
    <row r="2962" spans="1:16" x14ac:dyDescent="0.35">
      <c r="A2962" t="s">
        <v>147</v>
      </c>
      <c r="B2962" t="s">
        <v>386</v>
      </c>
      <c r="C2962" t="s">
        <v>387</v>
      </c>
      <c r="D2962" t="s">
        <v>189</v>
      </c>
      <c r="E2962" t="s">
        <v>292</v>
      </c>
      <c r="F2962" s="613"/>
      <c r="G2962" s="613"/>
      <c r="H2962" s="613"/>
      <c r="I2962" s="613"/>
      <c r="J2962" s="613"/>
      <c r="K2962" s="613"/>
      <c r="L2962" s="613"/>
      <c r="M2962" s="613"/>
      <c r="N2962" s="613"/>
    </row>
    <row r="2963" spans="1:16" x14ac:dyDescent="0.35">
      <c r="A2963" t="s">
        <v>147</v>
      </c>
      <c r="B2963" t="s">
        <v>388</v>
      </c>
      <c r="C2963" t="s">
        <v>389</v>
      </c>
      <c r="D2963" t="s">
        <v>205</v>
      </c>
      <c r="E2963" t="s">
        <v>292</v>
      </c>
      <c r="F2963" s="519"/>
      <c r="G2963" s="519"/>
      <c r="H2963" s="519"/>
      <c r="I2963" s="519"/>
      <c r="J2963" s="519"/>
      <c r="K2963" s="519"/>
      <c r="L2963" s="519"/>
      <c r="M2963" s="519"/>
      <c r="N2963" s="519"/>
    </row>
    <row r="2964" spans="1:16" x14ac:dyDescent="0.35">
      <c r="A2964" t="s">
        <v>147</v>
      </c>
      <c r="B2964" t="s">
        <v>390</v>
      </c>
      <c r="C2964" t="s">
        <v>391</v>
      </c>
      <c r="D2964" t="s">
        <v>176</v>
      </c>
      <c r="E2964" t="s">
        <v>292</v>
      </c>
      <c r="F2964" s="517"/>
      <c r="G2964" s="517"/>
      <c r="H2964" s="517"/>
      <c r="I2964" s="517"/>
      <c r="J2964" s="517"/>
      <c r="K2964" s="517"/>
      <c r="L2964" s="517"/>
      <c r="M2964" s="517"/>
      <c r="N2964" s="517"/>
    </row>
    <row r="2965" spans="1:16" x14ac:dyDescent="0.35">
      <c r="A2965" t="s">
        <v>147</v>
      </c>
      <c r="B2965" t="s">
        <v>392</v>
      </c>
      <c r="C2965" t="s">
        <v>393</v>
      </c>
      <c r="D2965" t="s">
        <v>205</v>
      </c>
      <c r="E2965" t="s">
        <v>292</v>
      </c>
      <c r="F2965" s="517"/>
      <c r="G2965" s="517"/>
      <c r="H2965" s="517"/>
      <c r="I2965" s="517"/>
      <c r="J2965" s="517"/>
      <c r="K2965" s="517"/>
      <c r="L2965" s="517"/>
      <c r="M2965" s="517"/>
      <c r="N2965" s="517"/>
    </row>
    <row r="2966" spans="1:16" x14ac:dyDescent="0.35">
      <c r="A2966" t="s">
        <v>147</v>
      </c>
      <c r="B2966" t="s">
        <v>394</v>
      </c>
      <c r="C2966" t="s">
        <v>395</v>
      </c>
      <c r="D2966" t="s">
        <v>188</v>
      </c>
      <c r="E2966" t="s">
        <v>292</v>
      </c>
      <c r="F2966" s="517"/>
      <c r="G2966" s="517"/>
      <c r="H2966" s="517"/>
      <c r="I2966" s="517"/>
      <c r="J2966" s="517"/>
      <c r="K2966" s="517"/>
      <c r="L2966" s="517"/>
      <c r="M2966" s="517"/>
      <c r="N2966" s="517"/>
    </row>
    <row r="2967" spans="1:16" x14ac:dyDescent="0.35">
      <c r="A2967" t="s">
        <v>147</v>
      </c>
      <c r="B2967" t="s">
        <v>396</v>
      </c>
      <c r="C2967" t="s">
        <v>397</v>
      </c>
      <c r="D2967" t="s">
        <v>205</v>
      </c>
      <c r="E2967" t="s">
        <v>292</v>
      </c>
      <c r="F2967" s="517"/>
      <c r="G2967" s="517"/>
      <c r="H2967" s="517"/>
      <c r="I2967" s="517"/>
      <c r="J2967" s="517"/>
      <c r="K2967" s="517"/>
      <c r="L2967" s="517"/>
      <c r="M2967" s="517"/>
      <c r="N2967" s="517"/>
    </row>
    <row r="2968" spans="1:16" x14ac:dyDescent="0.35">
      <c r="A2968" t="s">
        <v>147</v>
      </c>
      <c r="B2968" t="s">
        <v>398</v>
      </c>
      <c r="C2968" t="s">
        <v>399</v>
      </c>
      <c r="D2968" t="s">
        <v>188</v>
      </c>
      <c r="E2968" t="s">
        <v>292</v>
      </c>
      <c r="F2968" s="517"/>
      <c r="G2968" s="517"/>
      <c r="H2968" s="517"/>
      <c r="I2968" s="517"/>
      <c r="J2968" s="517"/>
      <c r="K2968" s="517"/>
      <c r="L2968" s="517"/>
      <c r="M2968" s="517"/>
      <c r="N2968" s="517"/>
    </row>
    <row r="2969" spans="1:16" x14ac:dyDescent="0.35">
      <c r="A2969" t="s">
        <v>147</v>
      </c>
      <c r="B2969" t="s">
        <v>400</v>
      </c>
      <c r="C2969" t="s">
        <v>401</v>
      </c>
      <c r="D2969" t="s">
        <v>205</v>
      </c>
      <c r="E2969" t="s">
        <v>292</v>
      </c>
      <c r="F2969" s="517"/>
      <c r="G2969" s="517"/>
      <c r="H2969" s="517"/>
      <c r="I2969" s="517"/>
      <c r="J2969" s="517"/>
      <c r="K2969" s="517"/>
      <c r="L2969" s="517"/>
      <c r="M2969" s="517"/>
      <c r="N2969" s="517"/>
    </row>
    <row r="2970" spans="1:16" x14ac:dyDescent="0.35">
      <c r="A2970" t="s">
        <v>147</v>
      </c>
      <c r="B2970" t="s">
        <v>402</v>
      </c>
      <c r="C2970" t="s">
        <v>403</v>
      </c>
      <c r="D2970" t="s">
        <v>189</v>
      </c>
      <c r="E2970" t="s">
        <v>292</v>
      </c>
      <c r="F2970" s="517"/>
      <c r="G2970" s="517"/>
      <c r="H2970" s="517"/>
      <c r="I2970" s="517"/>
      <c r="J2970" s="517"/>
      <c r="K2970" s="517"/>
      <c r="L2970" s="517"/>
      <c r="M2970" s="517"/>
      <c r="N2970" s="517"/>
    </row>
    <row r="2971" spans="1:16" x14ac:dyDescent="0.35">
      <c r="A2971" t="s">
        <v>147</v>
      </c>
      <c r="B2971" t="s">
        <v>404</v>
      </c>
      <c r="C2971" t="s">
        <v>405</v>
      </c>
      <c r="D2971" t="s">
        <v>205</v>
      </c>
      <c r="E2971" t="s">
        <v>292</v>
      </c>
      <c r="F2971" s="517"/>
      <c r="G2971" s="517"/>
      <c r="H2971" s="517"/>
      <c r="I2971" s="517"/>
      <c r="J2971" s="517"/>
      <c r="K2971" s="517"/>
      <c r="L2971" s="517"/>
      <c r="M2971" s="517"/>
      <c r="N2971" s="517"/>
    </row>
    <row r="2972" spans="1:16" x14ac:dyDescent="0.35">
      <c r="A2972" t="s">
        <v>147</v>
      </c>
      <c r="B2972" t="s">
        <v>406</v>
      </c>
      <c r="C2972" t="s">
        <v>407</v>
      </c>
      <c r="D2972" t="s">
        <v>188</v>
      </c>
      <c r="E2972" t="s">
        <v>292</v>
      </c>
      <c r="F2972" s="613"/>
      <c r="G2972" s="613"/>
      <c r="H2972" s="613"/>
      <c r="I2972" s="613"/>
      <c r="J2972" s="613"/>
      <c r="K2972" s="613"/>
      <c r="L2972" s="613"/>
      <c r="M2972" s="613"/>
      <c r="N2972" s="613"/>
    </row>
    <row r="2973" spans="1:16" x14ac:dyDescent="0.35">
      <c r="A2973" t="s">
        <v>147</v>
      </c>
      <c r="B2973" t="s">
        <v>408</v>
      </c>
      <c r="C2973" t="s">
        <v>409</v>
      </c>
      <c r="D2973" t="s">
        <v>182</v>
      </c>
      <c r="E2973" t="s">
        <v>292</v>
      </c>
      <c r="F2973" s="613"/>
      <c r="G2973" s="613"/>
      <c r="H2973" s="613"/>
      <c r="I2973" s="613"/>
      <c r="J2973" s="613"/>
      <c r="K2973" s="613"/>
      <c r="L2973" s="613"/>
      <c r="M2973" s="613"/>
      <c r="N2973" s="613"/>
    </row>
    <row r="2974" spans="1:16" x14ac:dyDescent="0.35">
      <c r="A2974" t="s">
        <v>147</v>
      </c>
      <c r="B2974" t="s">
        <v>410</v>
      </c>
      <c r="C2974" t="s">
        <v>411</v>
      </c>
      <c r="D2974" t="s">
        <v>188</v>
      </c>
      <c r="E2974" t="s">
        <v>292</v>
      </c>
      <c r="F2974" s="517"/>
      <c r="G2974" s="517"/>
      <c r="H2974" s="517"/>
      <c r="I2974" s="517"/>
      <c r="J2974" s="517"/>
      <c r="K2974" s="517"/>
      <c r="L2974" s="517"/>
      <c r="M2974" s="517"/>
      <c r="N2974" s="517"/>
    </row>
    <row r="2975" spans="1:16" x14ac:dyDescent="0.35">
      <c r="A2975" t="s">
        <v>147</v>
      </c>
      <c r="B2975" t="s">
        <v>412</v>
      </c>
      <c r="C2975" t="s">
        <v>413</v>
      </c>
      <c r="D2975" t="s">
        <v>188</v>
      </c>
      <c r="E2975" t="s">
        <v>292</v>
      </c>
      <c r="F2975" s="517"/>
      <c r="G2975" s="517"/>
      <c r="H2975" s="517"/>
      <c r="I2975" s="517"/>
      <c r="J2975" s="517"/>
      <c r="K2975" s="517"/>
      <c r="L2975" s="517"/>
      <c r="M2975" s="517"/>
      <c r="N2975" s="517"/>
    </row>
    <row r="2976" spans="1:16" x14ac:dyDescent="0.35">
      <c r="A2976" t="s">
        <v>147</v>
      </c>
      <c r="B2976" t="s">
        <v>414</v>
      </c>
      <c r="C2976" t="s">
        <v>415</v>
      </c>
      <c r="D2976" t="s">
        <v>188</v>
      </c>
      <c r="E2976" t="s">
        <v>292</v>
      </c>
      <c r="F2976" s="519"/>
      <c r="G2976" s="519"/>
      <c r="H2976" s="519"/>
      <c r="I2976" s="517">
        <f>F_Inputs!I2976 + 48</f>
        <v>841</v>
      </c>
      <c r="J2976" s="519"/>
      <c r="K2976" s="519"/>
      <c r="L2976" s="519"/>
      <c r="M2976" s="519"/>
      <c r="N2976" s="519"/>
      <c r="O2976" s="678" t="s">
        <v>699</v>
      </c>
      <c r="P2976" t="s">
        <v>671</v>
      </c>
    </row>
    <row r="2977" spans="1:16" x14ac:dyDescent="0.35">
      <c r="A2977" t="s">
        <v>147</v>
      </c>
      <c r="B2977" t="s">
        <v>416</v>
      </c>
      <c r="C2977" t="s">
        <v>417</v>
      </c>
      <c r="D2977" t="s">
        <v>188</v>
      </c>
      <c r="E2977" t="s">
        <v>292</v>
      </c>
      <c r="F2977" s="613"/>
      <c r="G2977" s="613"/>
      <c r="H2977" s="613"/>
      <c r="I2977" s="613">
        <v>56.661359002535512</v>
      </c>
      <c r="J2977" s="613"/>
      <c r="K2977" s="613"/>
      <c r="L2977" s="613"/>
      <c r="M2977" s="613"/>
      <c r="N2977" s="613"/>
      <c r="O2977" s="678" t="s">
        <v>699</v>
      </c>
      <c r="P2977" t="s">
        <v>670</v>
      </c>
    </row>
    <row r="2978" spans="1:16" x14ac:dyDescent="0.35">
      <c r="A2978" t="s">
        <v>147</v>
      </c>
      <c r="B2978" t="s">
        <v>418</v>
      </c>
      <c r="C2978" t="s">
        <v>419</v>
      </c>
      <c r="D2978" t="s">
        <v>188</v>
      </c>
      <c r="E2978" t="s">
        <v>292</v>
      </c>
      <c r="F2978" s="613"/>
      <c r="G2978" s="613"/>
      <c r="H2978" s="613"/>
      <c r="I2978" s="517">
        <f>F_Inputs!I2978 + 48</f>
        <v>2799</v>
      </c>
      <c r="J2978" s="613"/>
      <c r="K2978" s="613"/>
      <c r="L2978" s="613"/>
      <c r="M2978" s="613"/>
      <c r="N2978" s="613"/>
      <c r="O2978" s="678" t="s">
        <v>699</v>
      </c>
      <c r="P2978" t="s">
        <v>670</v>
      </c>
    </row>
    <row r="2979" spans="1:16" x14ac:dyDescent="0.35">
      <c r="A2979" t="s">
        <v>147</v>
      </c>
      <c r="B2979" t="s">
        <v>420</v>
      </c>
      <c r="C2979" t="s">
        <v>421</v>
      </c>
      <c r="D2979">
        <v>0</v>
      </c>
      <c r="E2979" t="s">
        <v>292</v>
      </c>
      <c r="F2979" s="613"/>
      <c r="G2979" s="613"/>
      <c r="H2979" s="613"/>
      <c r="I2979" s="613"/>
      <c r="J2979" s="613"/>
      <c r="K2979" s="613"/>
      <c r="L2979" s="613"/>
      <c r="M2979" s="613"/>
      <c r="N2979" s="613"/>
    </row>
    <row r="2980" spans="1:16" x14ac:dyDescent="0.35">
      <c r="A2980" t="s">
        <v>147</v>
      </c>
      <c r="B2980" t="s">
        <v>422</v>
      </c>
      <c r="C2980" t="s">
        <v>423</v>
      </c>
      <c r="D2980" t="s">
        <v>424</v>
      </c>
      <c r="E2980" t="s">
        <v>292</v>
      </c>
      <c r="F2980" s="613"/>
      <c r="G2980" s="613"/>
      <c r="H2980" s="613"/>
      <c r="I2980" s="613"/>
      <c r="J2980" s="613"/>
      <c r="K2980" s="613"/>
      <c r="L2980" s="613"/>
      <c r="M2980" s="613"/>
      <c r="N2980" s="613"/>
    </row>
    <row r="2981" spans="1:16" x14ac:dyDescent="0.35">
      <c r="A2981" t="s">
        <v>147</v>
      </c>
      <c r="B2981" t="s">
        <v>425</v>
      </c>
      <c r="C2981" t="s">
        <v>426</v>
      </c>
      <c r="D2981" t="s">
        <v>427</v>
      </c>
      <c r="E2981" t="s">
        <v>292</v>
      </c>
      <c r="F2981" s="519"/>
      <c r="G2981" s="519"/>
      <c r="H2981" s="519"/>
      <c r="I2981" s="519"/>
      <c r="J2981" s="519"/>
      <c r="K2981" s="519"/>
      <c r="L2981" s="519"/>
      <c r="M2981" s="519"/>
      <c r="N2981" s="519"/>
    </row>
    <row r="2982" spans="1:16" x14ac:dyDescent="0.35">
      <c r="A2982" t="s">
        <v>147</v>
      </c>
      <c r="B2982" t="s">
        <v>428</v>
      </c>
      <c r="C2982" t="s">
        <v>429</v>
      </c>
      <c r="D2982" t="s">
        <v>424</v>
      </c>
      <c r="E2982" t="s">
        <v>292</v>
      </c>
      <c r="F2982" s="613"/>
      <c r="G2982" s="613"/>
      <c r="H2982" s="613"/>
      <c r="I2982" s="613"/>
      <c r="J2982" s="613"/>
      <c r="K2982" s="613"/>
      <c r="L2982" s="613"/>
      <c r="M2982" s="613"/>
      <c r="N2982" s="613"/>
    </row>
    <row r="2983" spans="1:16" x14ac:dyDescent="0.35">
      <c r="A2983" t="s">
        <v>147</v>
      </c>
      <c r="B2983" t="s">
        <v>430</v>
      </c>
      <c r="C2983" t="s">
        <v>431</v>
      </c>
      <c r="D2983" t="s">
        <v>424</v>
      </c>
      <c r="E2983" t="s">
        <v>292</v>
      </c>
      <c r="F2983" s="613"/>
      <c r="G2983" s="613"/>
      <c r="H2983" s="613"/>
      <c r="I2983" s="613"/>
      <c r="J2983" s="613"/>
      <c r="K2983" s="613"/>
      <c r="L2983" s="613"/>
      <c r="M2983" s="613"/>
      <c r="N2983" s="613"/>
    </row>
    <row r="2984" spans="1:16" x14ac:dyDescent="0.35">
      <c r="A2984" t="s">
        <v>147</v>
      </c>
      <c r="B2984" t="s">
        <v>432</v>
      </c>
      <c r="C2984" t="s">
        <v>433</v>
      </c>
      <c r="D2984" t="s">
        <v>424</v>
      </c>
      <c r="E2984" t="s">
        <v>292</v>
      </c>
      <c r="F2984" s="613"/>
      <c r="G2984" s="613"/>
      <c r="H2984" s="613"/>
      <c r="I2984" s="613"/>
      <c r="J2984" s="613"/>
      <c r="K2984" s="613"/>
      <c r="L2984" s="613"/>
      <c r="M2984" s="613"/>
      <c r="N2984" s="613"/>
    </row>
    <row r="2985" spans="1:16" x14ac:dyDescent="0.35">
      <c r="A2985" t="s">
        <v>147</v>
      </c>
      <c r="B2985" t="s">
        <v>434</v>
      </c>
      <c r="C2985" t="s">
        <v>435</v>
      </c>
      <c r="D2985" t="s">
        <v>427</v>
      </c>
      <c r="E2985" t="s">
        <v>292</v>
      </c>
      <c r="F2985" s="519"/>
      <c r="G2985" s="519"/>
      <c r="H2985" s="519"/>
      <c r="I2985" s="519"/>
      <c r="J2985" s="519"/>
      <c r="K2985" s="519"/>
      <c r="L2985" s="519"/>
      <c r="M2985" s="519"/>
      <c r="N2985" s="519"/>
    </row>
    <row r="2986" spans="1:16" x14ac:dyDescent="0.35">
      <c r="A2986" t="s">
        <v>147</v>
      </c>
      <c r="B2986" t="s">
        <v>436</v>
      </c>
      <c r="C2986" t="s">
        <v>437</v>
      </c>
      <c r="D2986" t="s">
        <v>427</v>
      </c>
      <c r="E2986" t="s">
        <v>292</v>
      </c>
      <c r="F2986" s="613"/>
      <c r="G2986" s="613"/>
      <c r="H2986" s="613"/>
      <c r="I2986" s="613"/>
      <c r="J2986" s="613"/>
      <c r="K2986" s="613"/>
      <c r="L2986" s="613"/>
      <c r="M2986" s="613"/>
      <c r="N2986" s="613"/>
    </row>
    <row r="2987" spans="1:16" x14ac:dyDescent="0.35">
      <c r="A2987" t="s">
        <v>147</v>
      </c>
      <c r="B2987" t="s">
        <v>438</v>
      </c>
      <c r="C2987" t="s">
        <v>439</v>
      </c>
      <c r="D2987">
        <v>0</v>
      </c>
      <c r="E2987" t="s">
        <v>292</v>
      </c>
      <c r="F2987" s="519"/>
      <c r="G2987" s="519"/>
      <c r="H2987" s="519"/>
      <c r="I2987" s="519"/>
      <c r="J2987" s="519"/>
      <c r="K2987" s="519"/>
      <c r="L2987" s="519"/>
      <c r="M2987" s="519"/>
      <c r="N2987" s="519"/>
    </row>
    <row r="2988" spans="1:16" x14ac:dyDescent="0.35">
      <c r="A2988" t="s">
        <v>147</v>
      </c>
      <c r="B2988" t="s">
        <v>440</v>
      </c>
      <c r="C2988" t="s">
        <v>441</v>
      </c>
      <c r="D2988" t="s">
        <v>188</v>
      </c>
      <c r="E2988" t="s">
        <v>292</v>
      </c>
      <c r="F2988" s="613"/>
      <c r="G2988" s="613"/>
      <c r="H2988" s="613"/>
      <c r="I2988" s="613"/>
      <c r="J2988" s="613"/>
      <c r="K2988" s="613"/>
      <c r="L2988" s="613"/>
      <c r="M2988" s="613"/>
      <c r="N2988" s="613"/>
    </row>
    <row r="2989" spans="1:16" x14ac:dyDescent="0.35">
      <c r="A2989" t="s">
        <v>147</v>
      </c>
      <c r="B2989" t="s">
        <v>442</v>
      </c>
      <c r="C2989" t="s">
        <v>443</v>
      </c>
      <c r="D2989" t="s">
        <v>188</v>
      </c>
      <c r="E2989" t="s">
        <v>292</v>
      </c>
      <c r="F2989" s="519"/>
      <c r="G2989" s="519"/>
      <c r="H2989" s="519"/>
      <c r="I2989" s="519"/>
      <c r="J2989" s="519"/>
      <c r="K2989" s="519"/>
      <c r="L2989" s="519"/>
      <c r="M2989" s="519"/>
      <c r="N2989" s="517"/>
      <c r="O2989" s="425"/>
    </row>
    <row r="2990" spans="1:16" x14ac:dyDescent="0.35">
      <c r="A2990" t="s">
        <v>147</v>
      </c>
      <c r="B2990" t="s">
        <v>444</v>
      </c>
      <c r="C2990" t="s">
        <v>445</v>
      </c>
      <c r="D2990" t="s">
        <v>424</v>
      </c>
      <c r="E2990" t="s">
        <v>292</v>
      </c>
      <c r="F2990" s="519"/>
      <c r="G2990" s="519"/>
      <c r="H2990" s="519"/>
      <c r="I2990" s="519"/>
      <c r="J2990" s="519"/>
      <c r="K2990" s="519"/>
      <c r="L2990" s="519"/>
      <c r="M2990" s="519"/>
      <c r="N2990" s="517"/>
      <c r="O2990" s="425"/>
    </row>
    <row r="2991" spans="1:16" x14ac:dyDescent="0.35">
      <c r="A2991" t="s">
        <v>147</v>
      </c>
      <c r="B2991" t="s">
        <v>446</v>
      </c>
      <c r="C2991" t="s">
        <v>447</v>
      </c>
      <c r="D2991" t="s">
        <v>424</v>
      </c>
      <c r="E2991" t="s">
        <v>292</v>
      </c>
      <c r="F2991" s="519"/>
      <c r="G2991" s="519"/>
      <c r="H2991" s="519"/>
      <c r="I2991" s="519"/>
      <c r="J2991" s="519"/>
      <c r="K2991" s="519"/>
      <c r="L2991" s="519"/>
      <c r="M2991" s="519"/>
      <c r="N2991" s="519"/>
    </row>
    <row r="2992" spans="1:16" x14ac:dyDescent="0.35">
      <c r="A2992" t="s">
        <v>147</v>
      </c>
      <c r="B2992" t="s">
        <v>448</v>
      </c>
      <c r="C2992" t="s">
        <v>449</v>
      </c>
      <c r="D2992">
        <v>0</v>
      </c>
      <c r="E2992" t="s">
        <v>292</v>
      </c>
      <c r="F2992" s="519"/>
      <c r="G2992" s="519"/>
      <c r="H2992" s="519"/>
      <c r="I2992" s="519"/>
      <c r="J2992" s="519"/>
      <c r="K2992" s="519"/>
      <c r="L2992" s="519"/>
      <c r="M2992" s="519"/>
      <c r="N2992" s="519"/>
    </row>
    <row r="2993" spans="1:16" x14ac:dyDescent="0.35">
      <c r="A2993" t="s">
        <v>147</v>
      </c>
      <c r="B2993" t="s">
        <v>450</v>
      </c>
      <c r="C2993" t="s">
        <v>451</v>
      </c>
      <c r="D2993" t="s">
        <v>188</v>
      </c>
      <c r="E2993" t="s">
        <v>292</v>
      </c>
      <c r="F2993" s="519"/>
      <c r="G2993" s="519"/>
      <c r="H2993" s="519"/>
      <c r="I2993" s="519"/>
      <c r="J2993" s="519"/>
      <c r="K2993" s="519"/>
      <c r="L2993" s="519"/>
      <c r="M2993" s="519"/>
      <c r="N2993" s="517"/>
      <c r="O2993" s="425"/>
    </row>
    <row r="2994" spans="1:16" x14ac:dyDescent="0.35">
      <c r="A2994" t="s">
        <v>147</v>
      </c>
      <c r="B2994" t="s">
        <v>452</v>
      </c>
      <c r="C2994" t="s">
        <v>453</v>
      </c>
      <c r="D2994" t="s">
        <v>188</v>
      </c>
      <c r="E2994" t="s">
        <v>292</v>
      </c>
      <c r="F2994" s="519"/>
      <c r="G2994" s="519"/>
      <c r="H2994" s="519"/>
      <c r="I2994" s="519"/>
      <c r="J2994" s="519"/>
      <c r="K2994" s="519"/>
      <c r="L2994" s="519"/>
      <c r="M2994" s="519"/>
      <c r="N2994" s="519"/>
    </row>
    <row r="2995" spans="1:16" x14ac:dyDescent="0.35">
      <c r="A2995" t="s">
        <v>147</v>
      </c>
      <c r="B2995" t="s">
        <v>454</v>
      </c>
      <c r="C2995" t="s">
        <v>455</v>
      </c>
      <c r="D2995" t="s">
        <v>188</v>
      </c>
      <c r="E2995" t="s">
        <v>292</v>
      </c>
      <c r="F2995" s="519"/>
      <c r="G2995" s="519"/>
      <c r="H2995" s="519"/>
      <c r="I2995" s="519"/>
      <c r="J2995" s="519"/>
      <c r="K2995" s="519"/>
      <c r="L2995" s="519"/>
      <c r="M2995" s="519"/>
      <c r="N2995" s="519"/>
    </row>
    <row r="2996" spans="1:16" x14ac:dyDescent="0.35">
      <c r="A2996" t="s">
        <v>147</v>
      </c>
      <c r="B2996" t="s">
        <v>456</v>
      </c>
      <c r="C2996" t="s">
        <v>457</v>
      </c>
      <c r="D2996" t="s">
        <v>188</v>
      </c>
      <c r="E2996" t="s">
        <v>292</v>
      </c>
      <c r="F2996" s="519"/>
      <c r="G2996" s="519"/>
      <c r="H2996" s="519"/>
      <c r="I2996" s="519"/>
      <c r="J2996" s="519"/>
      <c r="K2996" s="519"/>
      <c r="L2996" s="519"/>
      <c r="M2996" s="519"/>
      <c r="N2996" s="519"/>
    </row>
    <row r="2997" spans="1:16" x14ac:dyDescent="0.35">
      <c r="A2997" t="s">
        <v>147</v>
      </c>
      <c r="B2997" t="s">
        <v>458</v>
      </c>
      <c r="C2997" t="s">
        <v>459</v>
      </c>
      <c r="D2997" t="s">
        <v>172</v>
      </c>
      <c r="E2997" t="s">
        <v>292</v>
      </c>
      <c r="F2997" s="519"/>
      <c r="G2997" s="519"/>
      <c r="H2997" s="519"/>
      <c r="I2997" s="519"/>
      <c r="J2997" s="519"/>
      <c r="K2997" s="519"/>
      <c r="L2997" s="519"/>
      <c r="M2997" s="519"/>
      <c r="N2997" s="517"/>
      <c r="O2997" s="425"/>
    </row>
    <row r="2998" spans="1:16" x14ac:dyDescent="0.35">
      <c r="A2998" t="s">
        <v>147</v>
      </c>
      <c r="B2998" t="s">
        <v>460</v>
      </c>
      <c r="C2998" t="s">
        <v>461</v>
      </c>
      <c r="D2998" t="s">
        <v>188</v>
      </c>
      <c r="E2998" t="s">
        <v>292</v>
      </c>
      <c r="F2998" s="519"/>
      <c r="G2998" s="519"/>
      <c r="H2998" s="519"/>
      <c r="I2998" s="519"/>
      <c r="J2998" s="519"/>
      <c r="K2998" s="519"/>
      <c r="L2998" s="519"/>
      <c r="M2998" s="519"/>
      <c r="N2998" s="519"/>
    </row>
    <row r="2999" spans="1:16" x14ac:dyDescent="0.35">
      <c r="A2999" t="s">
        <v>147</v>
      </c>
      <c r="B2999" t="s">
        <v>462</v>
      </c>
      <c r="C2999" t="s">
        <v>463</v>
      </c>
      <c r="D2999" t="s">
        <v>188</v>
      </c>
      <c r="E2999" t="s">
        <v>292</v>
      </c>
      <c r="F2999" s="519"/>
      <c r="G2999" s="519"/>
      <c r="H2999" s="519"/>
      <c r="I2999" s="519"/>
      <c r="J2999" s="519"/>
      <c r="K2999" s="519"/>
      <c r="L2999" s="519"/>
      <c r="M2999" s="519"/>
      <c r="N2999" s="519"/>
    </row>
    <row r="3000" spans="1:16" x14ac:dyDescent="0.35">
      <c r="A3000" t="s">
        <v>147</v>
      </c>
      <c r="B3000" t="s">
        <v>464</v>
      </c>
      <c r="C3000" t="s">
        <v>465</v>
      </c>
      <c r="D3000" t="s">
        <v>188</v>
      </c>
      <c r="E3000" t="s">
        <v>292</v>
      </c>
      <c r="F3000" s="519"/>
      <c r="G3000" s="519"/>
      <c r="H3000" s="519"/>
      <c r="I3000" s="519"/>
      <c r="J3000" s="519"/>
      <c r="K3000" s="519"/>
      <c r="L3000" s="519"/>
      <c r="M3000" s="519"/>
      <c r="N3000" s="517"/>
      <c r="O3000" s="425"/>
    </row>
    <row r="3001" spans="1:16" x14ac:dyDescent="0.35">
      <c r="A3001" t="s">
        <v>147</v>
      </c>
      <c r="B3001" t="s">
        <v>466</v>
      </c>
      <c r="C3001" t="s">
        <v>467</v>
      </c>
      <c r="D3001" t="s">
        <v>182</v>
      </c>
      <c r="E3001" t="s">
        <v>292</v>
      </c>
      <c r="F3001" s="519"/>
      <c r="G3001" s="519"/>
      <c r="H3001" s="519"/>
      <c r="I3001" s="519"/>
      <c r="J3001" s="519"/>
      <c r="K3001" s="519"/>
      <c r="L3001" s="519"/>
      <c r="M3001" s="519"/>
      <c r="N3001" s="519"/>
    </row>
    <row r="3002" spans="1:16" x14ac:dyDescent="0.35">
      <c r="A3002" t="s">
        <v>147</v>
      </c>
      <c r="B3002" t="s">
        <v>468</v>
      </c>
      <c r="C3002" t="s">
        <v>469</v>
      </c>
      <c r="D3002" t="s">
        <v>188</v>
      </c>
      <c r="E3002" t="s">
        <v>292</v>
      </c>
      <c r="F3002" s="519"/>
      <c r="G3002" s="519"/>
      <c r="H3002" s="519"/>
      <c r="I3002" s="519"/>
      <c r="J3002" s="519"/>
      <c r="K3002" s="519"/>
      <c r="L3002" s="519"/>
      <c r="M3002" s="519"/>
      <c r="N3002" s="519"/>
    </row>
    <row r="3003" spans="1:16" x14ac:dyDescent="0.35">
      <c r="A3003" t="s">
        <v>147</v>
      </c>
      <c r="B3003" t="s">
        <v>470</v>
      </c>
      <c r="C3003" t="s">
        <v>471</v>
      </c>
      <c r="D3003" t="s">
        <v>182</v>
      </c>
      <c r="E3003" t="s">
        <v>292</v>
      </c>
      <c r="F3003" s="519"/>
      <c r="G3003" s="519"/>
      <c r="H3003" s="519"/>
      <c r="I3003" s="519"/>
      <c r="J3003" s="519"/>
      <c r="K3003" s="519"/>
      <c r="L3003" s="519"/>
      <c r="M3003" s="519"/>
      <c r="N3003" s="519"/>
    </row>
    <row r="3004" spans="1:16" x14ac:dyDescent="0.35">
      <c r="A3004" t="s">
        <v>147</v>
      </c>
      <c r="B3004" t="s">
        <v>472</v>
      </c>
      <c r="C3004" t="s">
        <v>473</v>
      </c>
      <c r="D3004" t="s">
        <v>188</v>
      </c>
      <c r="E3004" t="s">
        <v>292</v>
      </c>
      <c r="F3004" s="519"/>
      <c r="G3004" s="519"/>
      <c r="H3004" s="519"/>
      <c r="I3004" s="519"/>
      <c r="J3004" s="519"/>
      <c r="K3004" s="519"/>
      <c r="L3004" s="519"/>
      <c r="M3004" s="519"/>
      <c r="N3004" s="519"/>
    </row>
    <row r="3005" spans="1:16" x14ac:dyDescent="0.35">
      <c r="A3005" t="s">
        <v>147</v>
      </c>
      <c r="B3005" t="s">
        <v>474</v>
      </c>
      <c r="C3005" t="s">
        <v>475</v>
      </c>
      <c r="D3005" t="s">
        <v>170</v>
      </c>
      <c r="E3005" t="s">
        <v>292</v>
      </c>
      <c r="F3005" s="519"/>
      <c r="G3005" s="519"/>
      <c r="H3005" s="519"/>
      <c r="I3005" s="519"/>
      <c r="J3005" s="519"/>
      <c r="K3005" s="519"/>
      <c r="L3005" s="519"/>
      <c r="M3005" s="519"/>
      <c r="N3005" s="517"/>
      <c r="O3005" s="425"/>
    </row>
    <row r="3006" spans="1:16" x14ac:dyDescent="0.35">
      <c r="A3006" t="s">
        <v>147</v>
      </c>
      <c r="B3006" t="s">
        <v>476</v>
      </c>
      <c r="C3006" t="s">
        <v>477</v>
      </c>
      <c r="D3006" t="s">
        <v>170</v>
      </c>
      <c r="E3006" t="s">
        <v>292</v>
      </c>
      <c r="F3006" s="519"/>
      <c r="G3006" s="519"/>
      <c r="H3006" s="519"/>
      <c r="I3006" s="519">
        <v>-3.6536964999999997</v>
      </c>
      <c r="J3006" s="519"/>
      <c r="K3006" s="519"/>
      <c r="L3006" s="519"/>
      <c r="M3006" s="519"/>
      <c r="N3006" s="517"/>
      <c r="O3006" s="678" t="s">
        <v>699</v>
      </c>
      <c r="P3006" t="s">
        <v>670</v>
      </c>
    </row>
    <row r="3007" spans="1:16" x14ac:dyDescent="0.35">
      <c r="A3007" t="s">
        <v>147</v>
      </c>
      <c r="B3007" t="s">
        <v>478</v>
      </c>
      <c r="C3007" t="s">
        <v>479</v>
      </c>
      <c r="D3007" t="s">
        <v>170</v>
      </c>
      <c r="E3007" t="s">
        <v>292</v>
      </c>
      <c r="F3007" s="519"/>
      <c r="G3007" s="519"/>
      <c r="H3007" s="519"/>
      <c r="I3007" s="519"/>
      <c r="J3007" s="519"/>
      <c r="K3007" s="519"/>
      <c r="L3007" s="519"/>
      <c r="M3007" s="519"/>
      <c r="N3007" s="519"/>
    </row>
    <row r="3008" spans="1:16" x14ac:dyDescent="0.35">
      <c r="A3008" t="s">
        <v>147</v>
      </c>
      <c r="B3008" t="s">
        <v>480</v>
      </c>
      <c r="C3008" t="s">
        <v>481</v>
      </c>
      <c r="D3008" t="s">
        <v>170</v>
      </c>
      <c r="E3008" t="s">
        <v>292</v>
      </c>
      <c r="F3008" s="519"/>
      <c r="G3008" s="519"/>
      <c r="H3008" s="519"/>
      <c r="I3008" s="519"/>
      <c r="J3008" s="519"/>
      <c r="K3008" s="519"/>
      <c r="L3008" s="519"/>
      <c r="M3008" s="519"/>
      <c r="N3008" s="519"/>
    </row>
    <row r="3009" spans="1:16" x14ac:dyDescent="0.35">
      <c r="A3009" t="s">
        <v>147</v>
      </c>
      <c r="B3009" t="s">
        <v>482</v>
      </c>
      <c r="C3009" t="s">
        <v>483</v>
      </c>
      <c r="D3009" t="s">
        <v>170</v>
      </c>
      <c r="E3009" t="s">
        <v>292</v>
      </c>
      <c r="F3009" s="519"/>
      <c r="G3009" s="519"/>
      <c r="H3009" s="519"/>
      <c r="I3009" s="519">
        <v>-0.19572999999999999</v>
      </c>
      <c r="J3009" s="519"/>
      <c r="K3009" s="519"/>
      <c r="L3009" s="519"/>
      <c r="M3009" s="519"/>
      <c r="N3009" s="517"/>
      <c r="O3009" s="678" t="s">
        <v>699</v>
      </c>
      <c r="P3009" t="s">
        <v>670</v>
      </c>
    </row>
    <row r="3010" spans="1:16" x14ac:dyDescent="0.35">
      <c r="A3010" t="s">
        <v>147</v>
      </c>
      <c r="B3010" t="s">
        <v>484</v>
      </c>
      <c r="C3010" t="s">
        <v>485</v>
      </c>
      <c r="D3010" t="s">
        <v>170</v>
      </c>
      <c r="E3010" t="s">
        <v>292</v>
      </c>
      <c r="F3010" s="519"/>
      <c r="G3010" s="519"/>
      <c r="H3010" s="519"/>
      <c r="I3010" s="519"/>
      <c r="J3010" s="519"/>
      <c r="K3010" s="519"/>
      <c r="L3010" s="519"/>
      <c r="M3010" s="519"/>
      <c r="N3010" s="519"/>
    </row>
    <row r="3011" spans="1:16" x14ac:dyDescent="0.35">
      <c r="A3011" t="s">
        <v>147</v>
      </c>
      <c r="B3011" t="s">
        <v>486</v>
      </c>
      <c r="C3011" t="s">
        <v>487</v>
      </c>
      <c r="D3011" t="s">
        <v>170</v>
      </c>
      <c r="E3011" t="s">
        <v>292</v>
      </c>
      <c r="F3011" s="519"/>
      <c r="G3011" s="519"/>
      <c r="H3011" s="519"/>
      <c r="I3011" s="519"/>
      <c r="J3011" s="519"/>
      <c r="K3011" s="519"/>
      <c r="L3011" s="519"/>
      <c r="M3011" s="519"/>
      <c r="N3011" s="519"/>
    </row>
    <row r="3012" spans="1:16" x14ac:dyDescent="0.35">
      <c r="A3012" t="s">
        <v>147</v>
      </c>
      <c r="B3012" t="s">
        <v>488</v>
      </c>
      <c r="C3012" t="s">
        <v>489</v>
      </c>
      <c r="D3012" t="s">
        <v>170</v>
      </c>
      <c r="E3012" t="s">
        <v>292</v>
      </c>
      <c r="F3012" s="519"/>
      <c r="G3012" s="519"/>
      <c r="H3012" s="519"/>
      <c r="I3012" s="519"/>
      <c r="J3012" s="519"/>
      <c r="K3012" s="519"/>
      <c r="L3012" s="519"/>
      <c r="M3012" s="519"/>
      <c r="N3012" s="519"/>
    </row>
    <row r="3013" spans="1:16" x14ac:dyDescent="0.35">
      <c r="A3013" t="s">
        <v>147</v>
      </c>
      <c r="B3013" t="s">
        <v>490</v>
      </c>
      <c r="C3013" t="s">
        <v>491</v>
      </c>
      <c r="D3013" t="s">
        <v>170</v>
      </c>
      <c r="E3013" t="s">
        <v>292</v>
      </c>
      <c r="F3013" s="519"/>
      <c r="G3013" s="519"/>
      <c r="H3013" s="519"/>
      <c r="I3013" s="519">
        <v>-1.1435000000000013</v>
      </c>
      <c r="J3013" s="519"/>
      <c r="K3013" s="519"/>
      <c r="L3013" s="519"/>
      <c r="M3013" s="519"/>
      <c r="N3013" s="517"/>
      <c r="O3013" s="678" t="s">
        <v>699</v>
      </c>
      <c r="P3013" t="s">
        <v>670</v>
      </c>
    </row>
    <row r="3014" spans="1:16" x14ac:dyDescent="0.35">
      <c r="A3014" t="s">
        <v>147</v>
      </c>
      <c r="B3014" t="s">
        <v>492</v>
      </c>
      <c r="C3014" t="s">
        <v>493</v>
      </c>
      <c r="D3014" t="s">
        <v>170</v>
      </c>
      <c r="E3014" t="s">
        <v>292</v>
      </c>
      <c r="F3014" s="519"/>
      <c r="G3014" s="519"/>
      <c r="H3014" s="519"/>
      <c r="I3014" s="519"/>
      <c r="J3014" s="519"/>
      <c r="K3014" s="519"/>
      <c r="L3014" s="519"/>
      <c r="M3014" s="519"/>
      <c r="N3014" s="519"/>
    </row>
    <row r="3015" spans="1:16" x14ac:dyDescent="0.35">
      <c r="A3015" t="s">
        <v>147</v>
      </c>
      <c r="B3015" t="s">
        <v>494</v>
      </c>
      <c r="C3015" t="s">
        <v>495</v>
      </c>
      <c r="D3015" t="s">
        <v>170</v>
      </c>
      <c r="E3015" t="s">
        <v>292</v>
      </c>
      <c r="F3015" s="519"/>
      <c r="G3015" s="519"/>
      <c r="H3015" s="519"/>
      <c r="I3015" s="519"/>
      <c r="J3015" s="519"/>
      <c r="K3015" s="519"/>
      <c r="L3015" s="519"/>
      <c r="M3015" s="519"/>
      <c r="N3015" s="519"/>
    </row>
    <row r="3016" spans="1:16" x14ac:dyDescent="0.35">
      <c r="A3016" t="s">
        <v>147</v>
      </c>
      <c r="B3016" t="s">
        <v>496</v>
      </c>
      <c r="C3016" t="s">
        <v>497</v>
      </c>
      <c r="D3016" t="s">
        <v>170</v>
      </c>
      <c r="E3016" t="s">
        <v>292</v>
      </c>
      <c r="F3016" s="519"/>
      <c r="G3016" s="519"/>
      <c r="H3016" s="519"/>
      <c r="I3016" s="519">
        <v>-0.91800000000000015</v>
      </c>
      <c r="J3016" s="519"/>
      <c r="K3016" s="519"/>
      <c r="L3016" s="519"/>
      <c r="M3016" s="519"/>
      <c r="N3016" s="517"/>
      <c r="O3016" s="678" t="s">
        <v>699</v>
      </c>
      <c r="P3016" t="s">
        <v>670</v>
      </c>
    </row>
    <row r="3017" spans="1:16" x14ac:dyDescent="0.35">
      <c r="A3017" t="s">
        <v>147</v>
      </c>
      <c r="B3017" t="s">
        <v>498</v>
      </c>
      <c r="C3017" t="s">
        <v>499</v>
      </c>
      <c r="D3017" t="s">
        <v>170</v>
      </c>
      <c r="E3017" t="s">
        <v>292</v>
      </c>
      <c r="F3017" s="519"/>
      <c r="G3017" s="519"/>
      <c r="H3017" s="519"/>
      <c r="I3017" s="519"/>
      <c r="J3017" s="519"/>
      <c r="K3017" s="519"/>
      <c r="L3017" s="519"/>
      <c r="M3017" s="519"/>
      <c r="N3017" s="519"/>
    </row>
    <row r="3018" spans="1:16" x14ac:dyDescent="0.35">
      <c r="A3018" t="s">
        <v>147</v>
      </c>
      <c r="B3018" t="s">
        <v>500</v>
      </c>
      <c r="C3018" t="s">
        <v>501</v>
      </c>
      <c r="D3018" t="s">
        <v>170</v>
      </c>
      <c r="E3018" t="s">
        <v>292</v>
      </c>
      <c r="F3018" s="519"/>
      <c r="G3018" s="519"/>
      <c r="H3018" s="519"/>
      <c r="I3018" s="519"/>
      <c r="J3018" s="519"/>
      <c r="K3018" s="519"/>
      <c r="L3018" s="519"/>
      <c r="M3018" s="519"/>
      <c r="N3018" s="519"/>
    </row>
    <row r="3019" spans="1:16" x14ac:dyDescent="0.35">
      <c r="A3019" t="s">
        <v>147</v>
      </c>
      <c r="B3019" t="s">
        <v>502</v>
      </c>
      <c r="C3019" t="s">
        <v>503</v>
      </c>
      <c r="D3019" t="s">
        <v>170</v>
      </c>
      <c r="E3019" t="s">
        <v>292</v>
      </c>
      <c r="F3019" s="519"/>
      <c r="G3019" s="519"/>
      <c r="H3019" s="519"/>
      <c r="I3019" s="519"/>
      <c r="J3019" s="519"/>
      <c r="K3019" s="519"/>
      <c r="L3019" s="519"/>
      <c r="M3019" s="519"/>
      <c r="N3019" s="519"/>
    </row>
    <row r="3020" spans="1:16" x14ac:dyDescent="0.35">
      <c r="A3020" t="s">
        <v>147</v>
      </c>
      <c r="B3020" t="s">
        <v>504</v>
      </c>
      <c r="C3020" t="s">
        <v>505</v>
      </c>
      <c r="D3020" t="s">
        <v>170</v>
      </c>
      <c r="E3020" t="s">
        <v>292</v>
      </c>
      <c r="F3020" s="519"/>
      <c r="G3020" s="519"/>
      <c r="H3020" s="519"/>
      <c r="I3020" s="519"/>
      <c r="J3020" s="519"/>
      <c r="K3020" s="519"/>
      <c r="L3020" s="519"/>
      <c r="M3020" s="519"/>
      <c r="N3020" s="519"/>
    </row>
    <row r="3021" spans="1:16" x14ac:dyDescent="0.35">
      <c r="A3021" t="s">
        <v>147</v>
      </c>
      <c r="B3021" t="s">
        <v>506</v>
      </c>
      <c r="C3021" t="s">
        <v>507</v>
      </c>
      <c r="D3021" t="s">
        <v>170</v>
      </c>
      <c r="E3021" t="s">
        <v>292</v>
      </c>
      <c r="F3021" s="519"/>
      <c r="G3021" s="519"/>
      <c r="H3021" s="519"/>
      <c r="I3021" s="519"/>
      <c r="J3021" s="519"/>
      <c r="K3021" s="519"/>
      <c r="L3021" s="519"/>
      <c r="M3021" s="519"/>
      <c r="N3021" s="519"/>
    </row>
    <row r="3022" spans="1:16" x14ac:dyDescent="0.35">
      <c r="A3022" t="s">
        <v>147</v>
      </c>
      <c r="B3022" t="s">
        <v>508</v>
      </c>
      <c r="C3022" t="s">
        <v>509</v>
      </c>
      <c r="D3022" t="s">
        <v>170</v>
      </c>
      <c r="E3022" t="s">
        <v>292</v>
      </c>
      <c r="F3022" s="519"/>
      <c r="G3022" s="519"/>
      <c r="H3022" s="519"/>
      <c r="I3022" s="519"/>
      <c r="J3022" s="519"/>
      <c r="K3022" s="519"/>
      <c r="L3022" s="519"/>
      <c r="M3022" s="519"/>
      <c r="N3022" s="519"/>
    </row>
    <row r="3023" spans="1:16" x14ac:dyDescent="0.35">
      <c r="A3023" t="s">
        <v>147</v>
      </c>
      <c r="B3023" t="s">
        <v>510</v>
      </c>
      <c r="C3023" t="s">
        <v>511</v>
      </c>
      <c r="D3023" t="s">
        <v>170</v>
      </c>
      <c r="E3023" t="s">
        <v>292</v>
      </c>
      <c r="F3023" s="519"/>
      <c r="G3023" s="519"/>
      <c r="H3023" s="519"/>
      <c r="I3023" s="519"/>
      <c r="J3023" s="519"/>
      <c r="K3023" s="519"/>
      <c r="L3023" s="519"/>
      <c r="M3023" s="519"/>
      <c r="N3023" s="519"/>
    </row>
    <row r="3024" spans="1:16" x14ac:dyDescent="0.35">
      <c r="A3024" t="s">
        <v>147</v>
      </c>
      <c r="B3024" t="s">
        <v>512</v>
      </c>
      <c r="C3024" t="s">
        <v>513</v>
      </c>
      <c r="D3024" t="s">
        <v>170</v>
      </c>
      <c r="E3024" t="s">
        <v>292</v>
      </c>
      <c r="F3024" s="519"/>
      <c r="G3024" s="519"/>
      <c r="H3024" s="519"/>
      <c r="I3024" s="519"/>
      <c r="J3024" s="519"/>
      <c r="K3024" s="519"/>
      <c r="L3024" s="519"/>
      <c r="M3024" s="519"/>
      <c r="N3024" s="519"/>
    </row>
    <row r="3025" spans="1:14" x14ac:dyDescent="0.35">
      <c r="A3025" t="s">
        <v>147</v>
      </c>
      <c r="B3025" t="s">
        <v>514</v>
      </c>
      <c r="C3025" t="s">
        <v>515</v>
      </c>
      <c r="D3025" t="s">
        <v>170</v>
      </c>
      <c r="E3025" t="s">
        <v>292</v>
      </c>
      <c r="F3025" s="519"/>
      <c r="G3025" s="519"/>
      <c r="H3025" s="519"/>
      <c r="I3025" s="519"/>
      <c r="J3025" s="519"/>
      <c r="K3025" s="519"/>
      <c r="L3025" s="519"/>
      <c r="M3025" s="519"/>
      <c r="N3025" s="519"/>
    </row>
    <row r="3026" spans="1:14" x14ac:dyDescent="0.35">
      <c r="A3026" t="s">
        <v>147</v>
      </c>
      <c r="B3026" t="s">
        <v>516</v>
      </c>
      <c r="C3026" t="s">
        <v>517</v>
      </c>
      <c r="D3026" t="s">
        <v>170</v>
      </c>
      <c r="E3026" t="s">
        <v>292</v>
      </c>
      <c r="F3026" s="519"/>
      <c r="G3026" s="519"/>
      <c r="H3026" s="519"/>
      <c r="I3026" s="519"/>
      <c r="J3026" s="519"/>
      <c r="K3026" s="519"/>
      <c r="L3026" s="519"/>
      <c r="M3026" s="519"/>
      <c r="N3026" s="519"/>
    </row>
    <row r="3027" spans="1:14" x14ac:dyDescent="0.35">
      <c r="A3027" t="s">
        <v>147</v>
      </c>
      <c r="B3027" t="s">
        <v>518</v>
      </c>
      <c r="C3027" t="s">
        <v>519</v>
      </c>
      <c r="D3027" t="s">
        <v>170</v>
      </c>
      <c r="E3027" t="s">
        <v>292</v>
      </c>
    </row>
    <row r="3028" spans="1:14" x14ac:dyDescent="0.35">
      <c r="A3028" t="s">
        <v>147</v>
      </c>
      <c r="B3028" t="s">
        <v>520</v>
      </c>
      <c r="C3028" t="s">
        <v>521</v>
      </c>
      <c r="D3028" t="s">
        <v>170</v>
      </c>
      <c r="E3028" t="s">
        <v>292</v>
      </c>
      <c r="F3028" s="519"/>
      <c r="G3028" s="519"/>
      <c r="H3028" s="519"/>
      <c r="I3028" s="519"/>
      <c r="J3028" s="519"/>
      <c r="K3028" s="519"/>
      <c r="L3028" s="519"/>
      <c r="M3028" s="519"/>
      <c r="N3028" s="519"/>
    </row>
    <row r="3029" spans="1:14" x14ac:dyDescent="0.35">
      <c r="A3029" t="s">
        <v>147</v>
      </c>
      <c r="B3029" t="s">
        <v>522</v>
      </c>
      <c r="C3029" t="s">
        <v>523</v>
      </c>
      <c r="D3029" t="s">
        <v>170</v>
      </c>
      <c r="E3029" t="s">
        <v>292</v>
      </c>
      <c r="F3029" s="519"/>
      <c r="G3029" s="519"/>
      <c r="H3029" s="519"/>
      <c r="I3029" s="519"/>
      <c r="J3029" s="519"/>
      <c r="K3029" s="519"/>
      <c r="L3029" s="519"/>
      <c r="M3029" s="519"/>
      <c r="N3029" s="519"/>
    </row>
    <row r="3030" spans="1:14" x14ac:dyDescent="0.35">
      <c r="A3030" t="s">
        <v>147</v>
      </c>
      <c r="B3030" t="s">
        <v>524</v>
      </c>
      <c r="C3030" t="s">
        <v>525</v>
      </c>
      <c r="D3030" t="s">
        <v>170</v>
      </c>
      <c r="E3030" t="s">
        <v>292</v>
      </c>
      <c r="F3030" s="519"/>
      <c r="G3030" s="519"/>
      <c r="H3030" s="519"/>
      <c r="I3030" s="519"/>
      <c r="J3030" s="519"/>
      <c r="K3030" s="519"/>
      <c r="L3030" s="519"/>
      <c r="M3030" s="519"/>
      <c r="N3030" s="519"/>
    </row>
    <row r="3031" spans="1:14" x14ac:dyDescent="0.35">
      <c r="A3031" t="s">
        <v>147</v>
      </c>
      <c r="B3031" t="s">
        <v>526</v>
      </c>
      <c r="C3031" t="s">
        <v>527</v>
      </c>
      <c r="D3031" t="s">
        <v>170</v>
      </c>
      <c r="E3031" t="s">
        <v>292</v>
      </c>
      <c r="F3031" s="519"/>
      <c r="G3031" s="519"/>
      <c r="H3031" s="519"/>
      <c r="I3031" s="519"/>
      <c r="J3031" s="519"/>
      <c r="K3031" s="519"/>
      <c r="L3031" s="519"/>
      <c r="M3031" s="519"/>
      <c r="N3031" s="519"/>
    </row>
    <row r="3032" spans="1:14" x14ac:dyDescent="0.35">
      <c r="A3032" t="s">
        <v>147</v>
      </c>
      <c r="B3032" t="s">
        <v>528</v>
      </c>
      <c r="C3032" t="s">
        <v>529</v>
      </c>
      <c r="D3032" t="s">
        <v>170</v>
      </c>
      <c r="E3032" t="s">
        <v>292</v>
      </c>
      <c r="F3032" s="519"/>
      <c r="G3032" s="519"/>
      <c r="H3032" s="519"/>
      <c r="I3032" s="519"/>
      <c r="J3032" s="519"/>
      <c r="K3032" s="519"/>
      <c r="L3032" s="519"/>
      <c r="M3032" s="519"/>
      <c r="N3032" s="519"/>
    </row>
    <row r="3033" spans="1:14" x14ac:dyDescent="0.35">
      <c r="A3033" t="s">
        <v>147</v>
      </c>
      <c r="B3033" t="s">
        <v>530</v>
      </c>
      <c r="C3033" t="s">
        <v>531</v>
      </c>
      <c r="D3033" t="s">
        <v>170</v>
      </c>
      <c r="E3033" t="s">
        <v>292</v>
      </c>
    </row>
    <row r="3034" spans="1:14" x14ac:dyDescent="0.35">
      <c r="A3034" t="s">
        <v>147</v>
      </c>
      <c r="B3034" t="s">
        <v>532</v>
      </c>
      <c r="C3034" t="s">
        <v>533</v>
      </c>
      <c r="D3034" t="s">
        <v>170</v>
      </c>
      <c r="E3034" t="s">
        <v>292</v>
      </c>
      <c r="F3034" s="519"/>
      <c r="G3034" s="519"/>
      <c r="H3034" s="519"/>
      <c r="I3034" s="519"/>
      <c r="J3034" s="519"/>
      <c r="K3034" s="519"/>
      <c r="L3034" s="519"/>
      <c r="M3034" s="519"/>
      <c r="N3034" s="519"/>
    </row>
    <row r="3035" spans="1:14" x14ac:dyDescent="0.35">
      <c r="A3035" t="s">
        <v>147</v>
      </c>
      <c r="B3035" t="s">
        <v>534</v>
      </c>
      <c r="C3035" t="s">
        <v>535</v>
      </c>
      <c r="D3035" t="s">
        <v>170</v>
      </c>
      <c r="E3035" t="s">
        <v>292</v>
      </c>
      <c r="F3035" s="519"/>
      <c r="G3035" s="519"/>
      <c r="H3035" s="519"/>
      <c r="I3035" s="519"/>
      <c r="J3035" s="519"/>
      <c r="K3035" s="519"/>
      <c r="L3035" s="519"/>
      <c r="M3035" s="519"/>
      <c r="N3035" s="519"/>
    </row>
    <row r="3036" spans="1:14" x14ac:dyDescent="0.35">
      <c r="A3036" t="s">
        <v>147</v>
      </c>
      <c r="B3036" t="s">
        <v>536</v>
      </c>
      <c r="C3036" t="s">
        <v>537</v>
      </c>
      <c r="D3036" t="s">
        <v>170</v>
      </c>
      <c r="E3036" t="s">
        <v>292</v>
      </c>
      <c r="F3036" s="519"/>
      <c r="G3036" s="519"/>
      <c r="H3036" s="519"/>
      <c r="I3036" s="519"/>
      <c r="J3036" s="519"/>
      <c r="K3036" s="519"/>
      <c r="L3036" s="519"/>
      <c r="M3036" s="519"/>
      <c r="N3036" s="519"/>
    </row>
    <row r="3037" spans="1:14" x14ac:dyDescent="0.35">
      <c r="A3037" t="s">
        <v>147</v>
      </c>
      <c r="B3037" t="s">
        <v>538</v>
      </c>
      <c r="C3037" t="s">
        <v>539</v>
      </c>
      <c r="D3037" t="s">
        <v>170</v>
      </c>
      <c r="E3037" t="s">
        <v>292</v>
      </c>
      <c r="F3037" s="519"/>
      <c r="G3037" s="519"/>
      <c r="H3037" s="519"/>
      <c r="I3037" s="519"/>
      <c r="J3037" s="519"/>
      <c r="K3037" s="519"/>
      <c r="L3037" s="519"/>
      <c r="M3037" s="519"/>
      <c r="N3037" s="519"/>
    </row>
    <row r="3038" spans="1:14" x14ac:dyDescent="0.35">
      <c r="A3038" t="s">
        <v>147</v>
      </c>
      <c r="B3038" t="s">
        <v>540</v>
      </c>
      <c r="C3038" t="s">
        <v>541</v>
      </c>
      <c r="D3038" t="s">
        <v>170</v>
      </c>
      <c r="E3038" t="s">
        <v>292</v>
      </c>
      <c r="F3038" s="519"/>
      <c r="G3038" s="519"/>
      <c r="H3038" s="519"/>
      <c r="I3038" s="519"/>
      <c r="J3038" s="519"/>
      <c r="K3038" s="519"/>
      <c r="L3038" s="519"/>
      <c r="M3038" s="519"/>
      <c r="N3038" s="519"/>
    </row>
    <row r="3039" spans="1:14" x14ac:dyDescent="0.35">
      <c r="A3039" t="s">
        <v>147</v>
      </c>
      <c r="B3039" t="s">
        <v>542</v>
      </c>
      <c r="C3039" t="s">
        <v>543</v>
      </c>
      <c r="D3039" t="s">
        <v>170</v>
      </c>
      <c r="E3039" t="s">
        <v>292</v>
      </c>
    </row>
    <row r="3040" spans="1:14" x14ac:dyDescent="0.35">
      <c r="A3040" t="s">
        <v>147</v>
      </c>
      <c r="B3040" t="s">
        <v>544</v>
      </c>
      <c r="C3040" t="s">
        <v>545</v>
      </c>
      <c r="D3040" t="s">
        <v>170</v>
      </c>
      <c r="E3040" t="s">
        <v>292</v>
      </c>
      <c r="F3040" s="519"/>
      <c r="G3040" s="519"/>
      <c r="H3040" s="519"/>
      <c r="I3040" s="519"/>
      <c r="J3040" s="519"/>
      <c r="K3040" s="519"/>
      <c r="L3040" s="519"/>
      <c r="M3040" s="519"/>
      <c r="N3040" s="519"/>
    </row>
    <row r="3041" spans="1:14" x14ac:dyDescent="0.35">
      <c r="A3041" t="s">
        <v>147</v>
      </c>
      <c r="B3041" t="s">
        <v>546</v>
      </c>
      <c r="C3041" t="s">
        <v>547</v>
      </c>
      <c r="D3041" t="s">
        <v>170</v>
      </c>
      <c r="E3041" t="s">
        <v>292</v>
      </c>
      <c r="F3041" s="519"/>
      <c r="G3041" s="519"/>
      <c r="H3041" s="519"/>
      <c r="I3041" s="519"/>
      <c r="J3041" s="519"/>
      <c r="K3041" s="519"/>
      <c r="L3041" s="519"/>
      <c r="M3041" s="519"/>
      <c r="N3041" s="519"/>
    </row>
    <row r="3042" spans="1:14" x14ac:dyDescent="0.35">
      <c r="A3042" t="s">
        <v>147</v>
      </c>
      <c r="B3042" t="s">
        <v>548</v>
      </c>
      <c r="C3042" t="s">
        <v>549</v>
      </c>
      <c r="D3042" t="s">
        <v>170</v>
      </c>
      <c r="E3042" t="s">
        <v>292</v>
      </c>
      <c r="F3042" s="519"/>
      <c r="G3042" s="519"/>
      <c r="H3042" s="519"/>
      <c r="I3042" s="519"/>
      <c r="J3042" s="519"/>
      <c r="K3042" s="519"/>
      <c r="L3042" s="519"/>
      <c r="M3042" s="519"/>
      <c r="N3042" s="519"/>
    </row>
    <row r="3043" spans="1:14" x14ac:dyDescent="0.35">
      <c r="A3043" t="s">
        <v>147</v>
      </c>
      <c r="B3043" t="s">
        <v>550</v>
      </c>
      <c r="C3043" t="s">
        <v>551</v>
      </c>
      <c r="D3043" t="s">
        <v>170</v>
      </c>
      <c r="E3043" t="s">
        <v>292</v>
      </c>
      <c r="F3043" s="519"/>
      <c r="G3043" s="519"/>
      <c r="H3043" s="519"/>
      <c r="I3043" s="519"/>
      <c r="J3043" s="519"/>
      <c r="K3043" s="519"/>
      <c r="L3043" s="519"/>
      <c r="M3043" s="519"/>
      <c r="N3043" s="519"/>
    </row>
    <row r="3044" spans="1:14" x14ac:dyDescent="0.35">
      <c r="A3044" t="s">
        <v>147</v>
      </c>
      <c r="B3044" t="s">
        <v>552</v>
      </c>
      <c r="C3044" t="s">
        <v>553</v>
      </c>
      <c r="D3044" t="s">
        <v>170</v>
      </c>
      <c r="E3044" t="s">
        <v>292</v>
      </c>
      <c r="F3044" s="519"/>
      <c r="G3044" s="519"/>
      <c r="H3044" s="519"/>
      <c r="I3044" s="519"/>
      <c r="J3044" s="519"/>
      <c r="K3044" s="519"/>
      <c r="L3044" s="519"/>
      <c r="M3044" s="519"/>
      <c r="N3044" s="519"/>
    </row>
    <row r="3045" spans="1:14" x14ac:dyDescent="0.35">
      <c r="A3045" t="s">
        <v>147</v>
      </c>
      <c r="B3045" t="s">
        <v>554</v>
      </c>
      <c r="C3045" t="s">
        <v>555</v>
      </c>
      <c r="D3045" t="s">
        <v>170</v>
      </c>
      <c r="E3045" t="s">
        <v>292</v>
      </c>
      <c r="F3045" s="519"/>
      <c r="G3045" s="519"/>
      <c r="H3045" s="519"/>
      <c r="I3045" s="519"/>
      <c r="J3045" s="519"/>
      <c r="K3045" s="519"/>
      <c r="L3045" s="519"/>
      <c r="M3045" s="519"/>
      <c r="N3045" s="519"/>
    </row>
    <row r="3046" spans="1:14" x14ac:dyDescent="0.35">
      <c r="A3046" t="s">
        <v>147</v>
      </c>
      <c r="B3046" t="s">
        <v>556</v>
      </c>
      <c r="C3046" t="s">
        <v>557</v>
      </c>
      <c r="D3046" t="s">
        <v>170</v>
      </c>
      <c r="E3046" t="s">
        <v>292</v>
      </c>
      <c r="F3046" s="519"/>
      <c r="G3046" s="519"/>
      <c r="H3046" s="519"/>
      <c r="I3046" s="519"/>
      <c r="J3046" s="519"/>
      <c r="K3046" s="519"/>
      <c r="L3046" s="519"/>
      <c r="M3046" s="519"/>
      <c r="N3046" s="519"/>
    </row>
    <row r="3047" spans="1:14" x14ac:dyDescent="0.35">
      <c r="A3047" t="s">
        <v>147</v>
      </c>
      <c r="B3047" t="s">
        <v>558</v>
      </c>
      <c r="C3047" t="s">
        <v>559</v>
      </c>
      <c r="D3047" t="s">
        <v>170</v>
      </c>
      <c r="E3047" t="s">
        <v>292</v>
      </c>
      <c r="F3047" s="519"/>
      <c r="G3047" s="519"/>
      <c r="H3047" s="519"/>
      <c r="I3047" s="519"/>
      <c r="J3047" s="519"/>
      <c r="K3047" s="519"/>
      <c r="L3047" s="519"/>
      <c r="M3047" s="519"/>
      <c r="N3047" s="519"/>
    </row>
    <row r="3048" spans="1:14" x14ac:dyDescent="0.35">
      <c r="A3048" t="s">
        <v>147</v>
      </c>
      <c r="B3048" t="s">
        <v>560</v>
      </c>
      <c r="C3048" t="s">
        <v>561</v>
      </c>
      <c r="D3048" t="s">
        <v>170</v>
      </c>
      <c r="E3048" t="s">
        <v>292</v>
      </c>
    </row>
    <row r="3049" spans="1:14" x14ac:dyDescent="0.35">
      <c r="A3049" t="s">
        <v>147</v>
      </c>
      <c r="B3049" t="s">
        <v>562</v>
      </c>
      <c r="C3049" t="s">
        <v>563</v>
      </c>
      <c r="D3049" t="s">
        <v>170</v>
      </c>
      <c r="E3049" t="s">
        <v>292</v>
      </c>
    </row>
    <row r="3050" spans="1:14" x14ac:dyDescent="0.35">
      <c r="A3050" t="s">
        <v>147</v>
      </c>
      <c r="B3050" t="s">
        <v>564</v>
      </c>
      <c r="C3050" t="s">
        <v>565</v>
      </c>
      <c r="D3050" t="s">
        <v>170</v>
      </c>
      <c r="E3050" t="s">
        <v>292</v>
      </c>
      <c r="F3050" s="519"/>
      <c r="G3050" s="519"/>
      <c r="H3050" s="519"/>
      <c r="I3050" s="519"/>
      <c r="J3050" s="519"/>
      <c r="K3050" s="519"/>
      <c r="L3050" s="519"/>
      <c r="M3050" s="519"/>
      <c r="N3050" s="519"/>
    </row>
    <row r="3051" spans="1:14" x14ac:dyDescent="0.35">
      <c r="A3051" t="s">
        <v>147</v>
      </c>
      <c r="B3051" t="s">
        <v>566</v>
      </c>
      <c r="C3051" t="s">
        <v>567</v>
      </c>
      <c r="D3051" t="s">
        <v>170</v>
      </c>
      <c r="E3051" t="s">
        <v>292</v>
      </c>
      <c r="F3051" s="519"/>
      <c r="G3051" s="519"/>
      <c r="H3051" s="519"/>
      <c r="I3051" s="519"/>
      <c r="J3051" s="519"/>
      <c r="K3051" s="519"/>
      <c r="L3051" s="519"/>
      <c r="M3051" s="519"/>
      <c r="N3051" s="519"/>
    </row>
    <row r="3052" spans="1:14" x14ac:dyDescent="0.35">
      <c r="A3052" t="s">
        <v>147</v>
      </c>
      <c r="B3052" t="s">
        <v>568</v>
      </c>
      <c r="C3052" t="s">
        <v>569</v>
      </c>
      <c r="D3052" t="s">
        <v>170</v>
      </c>
      <c r="E3052" t="s">
        <v>292</v>
      </c>
      <c r="F3052" s="519"/>
      <c r="G3052" s="519"/>
      <c r="H3052" s="519"/>
      <c r="I3052" s="519"/>
      <c r="J3052" s="519"/>
      <c r="K3052" s="519"/>
      <c r="L3052" s="519"/>
      <c r="M3052" s="519"/>
      <c r="N3052" s="519"/>
    </row>
    <row r="3053" spans="1:14" x14ac:dyDescent="0.35">
      <c r="A3053" t="s">
        <v>147</v>
      </c>
      <c r="B3053" t="s">
        <v>570</v>
      </c>
      <c r="C3053" t="s">
        <v>571</v>
      </c>
      <c r="D3053" t="s">
        <v>170</v>
      </c>
      <c r="E3053" t="s">
        <v>292</v>
      </c>
      <c r="F3053" s="519"/>
      <c r="G3053" s="519"/>
      <c r="H3053" s="519"/>
      <c r="I3053" s="519"/>
      <c r="J3053" s="519"/>
      <c r="K3053" s="519"/>
      <c r="L3053" s="519"/>
      <c r="M3053" s="519"/>
      <c r="N3053" s="519"/>
    </row>
    <row r="3054" spans="1:14" x14ac:dyDescent="0.35">
      <c r="A3054" t="s">
        <v>147</v>
      </c>
      <c r="B3054" t="s">
        <v>572</v>
      </c>
      <c r="C3054" t="s">
        <v>573</v>
      </c>
      <c r="D3054" t="s">
        <v>170</v>
      </c>
      <c r="E3054" t="s">
        <v>292</v>
      </c>
      <c r="F3054" s="519"/>
      <c r="G3054" s="519"/>
      <c r="H3054" s="519"/>
      <c r="I3054" s="519"/>
      <c r="J3054" s="519"/>
      <c r="K3054" s="519"/>
      <c r="L3054" s="519"/>
      <c r="M3054" s="519"/>
      <c r="N3054" s="519"/>
    </row>
    <row r="3055" spans="1:14" x14ac:dyDescent="0.35">
      <c r="A3055" t="s">
        <v>147</v>
      </c>
      <c r="B3055" t="s">
        <v>574</v>
      </c>
      <c r="C3055" t="s">
        <v>575</v>
      </c>
      <c r="D3055" t="s">
        <v>170</v>
      </c>
      <c r="E3055" t="s">
        <v>292</v>
      </c>
      <c r="F3055" s="519"/>
      <c r="G3055" s="519"/>
      <c r="H3055" s="519"/>
      <c r="I3055" s="519"/>
      <c r="J3055" s="519"/>
      <c r="K3055" s="519"/>
      <c r="L3055" s="519"/>
      <c r="M3055" s="519"/>
      <c r="N3055" s="519"/>
    </row>
    <row r="3056" spans="1:14" x14ac:dyDescent="0.35">
      <c r="A3056" t="s">
        <v>147</v>
      </c>
      <c r="B3056" t="s">
        <v>576</v>
      </c>
      <c r="C3056" t="s">
        <v>577</v>
      </c>
      <c r="D3056" t="s">
        <v>170</v>
      </c>
      <c r="E3056" t="s">
        <v>292</v>
      </c>
      <c r="F3056" s="519"/>
      <c r="G3056" s="519"/>
      <c r="H3056" s="519"/>
      <c r="I3056" s="519"/>
      <c r="J3056" s="519"/>
      <c r="K3056" s="519"/>
      <c r="L3056" s="519"/>
      <c r="M3056" s="519"/>
      <c r="N3056" s="519"/>
    </row>
    <row r="3057" spans="1:14" x14ac:dyDescent="0.35">
      <c r="A3057" t="s">
        <v>147</v>
      </c>
      <c r="B3057" t="s">
        <v>578</v>
      </c>
      <c r="C3057" t="s">
        <v>579</v>
      </c>
      <c r="D3057" t="s">
        <v>170</v>
      </c>
      <c r="E3057" t="s">
        <v>292</v>
      </c>
      <c r="F3057" s="519"/>
      <c r="G3057" s="519"/>
      <c r="H3057" s="519"/>
      <c r="I3057" s="519"/>
      <c r="J3057" s="519"/>
      <c r="K3057" s="519"/>
      <c r="L3057" s="519"/>
      <c r="M3057" s="519"/>
      <c r="N3057" s="519"/>
    </row>
    <row r="3058" spans="1:14" x14ac:dyDescent="0.35">
      <c r="A3058" t="s">
        <v>147</v>
      </c>
      <c r="B3058" t="s">
        <v>580</v>
      </c>
      <c r="C3058" t="s">
        <v>581</v>
      </c>
      <c r="D3058" t="s">
        <v>170</v>
      </c>
      <c r="E3058" t="s">
        <v>292</v>
      </c>
      <c r="F3058" s="519"/>
      <c r="G3058" s="519"/>
      <c r="H3058" s="519"/>
      <c r="I3058" s="519"/>
      <c r="J3058" s="519"/>
      <c r="K3058" s="519"/>
      <c r="L3058" s="519"/>
      <c r="M3058" s="519"/>
      <c r="N3058" s="519"/>
    </row>
    <row r="3059" spans="1:14" x14ac:dyDescent="0.35">
      <c r="A3059" t="s">
        <v>147</v>
      </c>
      <c r="B3059" t="s">
        <v>582</v>
      </c>
      <c r="C3059" t="s">
        <v>583</v>
      </c>
      <c r="D3059" t="s">
        <v>170</v>
      </c>
      <c r="E3059" t="s">
        <v>292</v>
      </c>
      <c r="F3059" s="519"/>
      <c r="G3059" s="519"/>
      <c r="H3059" s="519"/>
      <c r="I3059" s="519"/>
      <c r="J3059" s="519"/>
      <c r="K3059" s="519"/>
      <c r="L3059" s="519"/>
      <c r="M3059" s="519"/>
      <c r="N3059" s="519"/>
    </row>
    <row r="3060" spans="1:14" x14ac:dyDescent="0.35">
      <c r="A3060" t="s">
        <v>147</v>
      </c>
      <c r="B3060" t="s">
        <v>584</v>
      </c>
      <c r="C3060" t="s">
        <v>585</v>
      </c>
      <c r="D3060" t="s">
        <v>170</v>
      </c>
      <c r="E3060" t="s">
        <v>292</v>
      </c>
      <c r="F3060" s="517"/>
      <c r="G3060" s="517"/>
      <c r="H3060" s="517"/>
      <c r="I3060" s="517"/>
      <c r="J3060" s="517"/>
      <c r="K3060" s="517"/>
      <c r="L3060" s="517"/>
      <c r="M3060" s="517"/>
      <c r="N3060" s="517"/>
    </row>
    <row r="3061" spans="1:14" x14ac:dyDescent="0.35">
      <c r="A3061" t="s">
        <v>147</v>
      </c>
      <c r="B3061" t="s">
        <v>586</v>
      </c>
      <c r="C3061" t="s">
        <v>587</v>
      </c>
      <c r="D3061" t="s">
        <v>170</v>
      </c>
      <c r="E3061" t="s">
        <v>292</v>
      </c>
      <c r="F3061" s="517"/>
      <c r="G3061" s="517"/>
      <c r="H3061" s="517"/>
      <c r="I3061" s="517"/>
      <c r="J3061" s="517"/>
      <c r="K3061" s="517"/>
      <c r="L3061" s="517"/>
      <c r="M3061" s="517"/>
      <c r="N3061" s="517"/>
    </row>
    <row r="3062" spans="1:14" x14ac:dyDescent="0.35">
      <c r="A3062" t="s">
        <v>147</v>
      </c>
      <c r="B3062" t="s">
        <v>588</v>
      </c>
      <c r="C3062" t="s">
        <v>589</v>
      </c>
      <c r="D3062" t="s">
        <v>170</v>
      </c>
      <c r="E3062" t="s">
        <v>292</v>
      </c>
      <c r="F3062" s="612"/>
      <c r="G3062" s="612"/>
      <c r="H3062" s="612"/>
      <c r="I3062" s="612"/>
      <c r="J3062" s="612"/>
      <c r="K3062" s="612"/>
      <c r="L3062" s="612"/>
      <c r="M3062" s="612"/>
      <c r="N3062" s="612"/>
    </row>
    <row r="3063" spans="1:14" x14ac:dyDescent="0.35">
      <c r="A3063" t="s">
        <v>147</v>
      </c>
      <c r="B3063" t="s">
        <v>590</v>
      </c>
      <c r="C3063" t="s">
        <v>591</v>
      </c>
      <c r="D3063" t="s">
        <v>170</v>
      </c>
      <c r="E3063" t="s">
        <v>292</v>
      </c>
      <c r="F3063" s="517"/>
      <c r="G3063" s="517"/>
      <c r="H3063" s="517"/>
      <c r="I3063" s="517"/>
      <c r="J3063" s="517"/>
      <c r="K3063" s="517"/>
      <c r="L3063" s="517"/>
      <c r="M3063" s="517"/>
      <c r="N3063" s="517"/>
    </row>
    <row r="3064" spans="1:14" x14ac:dyDescent="0.35">
      <c r="A3064" t="s">
        <v>147</v>
      </c>
      <c r="B3064" t="s">
        <v>592</v>
      </c>
      <c r="C3064" t="s">
        <v>593</v>
      </c>
      <c r="D3064" t="s">
        <v>170</v>
      </c>
      <c r="E3064" t="s">
        <v>292</v>
      </c>
      <c r="F3064" s="517"/>
      <c r="G3064" s="517"/>
      <c r="H3064" s="517"/>
      <c r="I3064" s="517"/>
      <c r="J3064" s="517"/>
      <c r="K3064" s="517"/>
      <c r="L3064" s="517"/>
      <c r="M3064" s="517"/>
      <c r="N3064" s="517"/>
    </row>
    <row r="3065" spans="1:14" x14ac:dyDescent="0.35">
      <c r="A3065" t="s">
        <v>147</v>
      </c>
      <c r="B3065" t="s">
        <v>594</v>
      </c>
      <c r="C3065" t="s">
        <v>595</v>
      </c>
      <c r="D3065" t="s">
        <v>170</v>
      </c>
      <c r="E3065" t="s">
        <v>292</v>
      </c>
      <c r="F3065" s="517"/>
      <c r="G3065" s="517"/>
      <c r="H3065" s="517"/>
      <c r="I3065" s="517"/>
      <c r="J3065" s="517"/>
      <c r="K3065" s="517"/>
      <c r="L3065" s="517"/>
      <c r="M3065" s="517"/>
      <c r="N3065" s="517"/>
    </row>
    <row r="3066" spans="1:14" x14ac:dyDescent="0.35">
      <c r="A3066" t="s">
        <v>147</v>
      </c>
      <c r="B3066" t="s">
        <v>596</v>
      </c>
      <c r="C3066" t="s">
        <v>597</v>
      </c>
      <c r="D3066" t="s">
        <v>170</v>
      </c>
      <c r="E3066" t="s">
        <v>292</v>
      </c>
      <c r="F3066" s="517"/>
      <c r="G3066" s="517"/>
      <c r="H3066" s="517"/>
      <c r="I3066" s="517"/>
      <c r="J3066" s="517"/>
      <c r="K3066" s="517"/>
      <c r="L3066" s="517"/>
      <c r="M3066" s="517"/>
      <c r="N3066" s="517"/>
    </row>
    <row r="3067" spans="1:14" x14ac:dyDescent="0.35">
      <c r="A3067" t="s">
        <v>147</v>
      </c>
      <c r="B3067" t="s">
        <v>598</v>
      </c>
      <c r="C3067" t="s">
        <v>599</v>
      </c>
      <c r="D3067" t="s">
        <v>170</v>
      </c>
      <c r="E3067" t="s">
        <v>292</v>
      </c>
      <c r="F3067" s="613"/>
      <c r="G3067" s="613"/>
      <c r="H3067" s="613"/>
      <c r="I3067" s="613"/>
      <c r="J3067" s="613"/>
      <c r="K3067" s="613"/>
      <c r="L3067" s="613"/>
      <c r="M3067" s="613"/>
      <c r="N3067" s="613"/>
    </row>
    <row r="3068" spans="1:14" x14ac:dyDescent="0.35">
      <c r="A3068" t="s">
        <v>147</v>
      </c>
      <c r="B3068" t="s">
        <v>600</v>
      </c>
      <c r="C3068" t="s">
        <v>601</v>
      </c>
      <c r="D3068" t="s">
        <v>170</v>
      </c>
      <c r="E3068" t="s">
        <v>292</v>
      </c>
      <c r="F3068" s="613"/>
      <c r="G3068" s="613"/>
      <c r="H3068" s="613"/>
      <c r="I3068" s="613"/>
      <c r="J3068" s="613"/>
      <c r="K3068" s="613"/>
      <c r="L3068" s="613"/>
      <c r="M3068" s="613"/>
      <c r="N3068" s="613"/>
    </row>
    <row r="3069" spans="1:14" x14ac:dyDescent="0.35">
      <c r="A3069" t="s">
        <v>147</v>
      </c>
      <c r="B3069" t="s">
        <v>602</v>
      </c>
      <c r="C3069" t="s">
        <v>603</v>
      </c>
      <c r="D3069" t="s">
        <v>170</v>
      </c>
      <c r="E3069" t="s">
        <v>292</v>
      </c>
      <c r="F3069" s="613"/>
      <c r="G3069" s="613"/>
      <c r="H3069" s="613"/>
      <c r="I3069" s="613"/>
      <c r="J3069" s="613"/>
      <c r="K3069" s="613"/>
      <c r="L3069" s="613"/>
      <c r="M3069" s="613"/>
      <c r="N3069" s="613"/>
    </row>
    <row r="3070" spans="1:14" x14ac:dyDescent="0.35">
      <c r="A3070" t="s">
        <v>147</v>
      </c>
      <c r="B3070" t="s">
        <v>604</v>
      </c>
      <c r="C3070" t="s">
        <v>605</v>
      </c>
      <c r="D3070" t="s">
        <v>170</v>
      </c>
      <c r="E3070" t="s">
        <v>292</v>
      </c>
      <c r="F3070" s="613"/>
      <c r="G3070" s="613"/>
      <c r="H3070" s="613"/>
      <c r="I3070" s="613"/>
      <c r="J3070" s="613"/>
      <c r="K3070" s="613"/>
      <c r="L3070" s="613"/>
      <c r="M3070" s="613"/>
      <c r="N3070" s="613"/>
    </row>
    <row r="3071" spans="1:14" x14ac:dyDescent="0.35">
      <c r="A3071" t="s">
        <v>147</v>
      </c>
      <c r="B3071" t="s">
        <v>606</v>
      </c>
      <c r="C3071" t="s">
        <v>607</v>
      </c>
      <c r="D3071" t="s">
        <v>170</v>
      </c>
      <c r="E3071" t="s">
        <v>292</v>
      </c>
      <c r="F3071" s="612"/>
      <c r="G3071" s="612"/>
      <c r="H3071" s="612"/>
      <c r="I3071" s="612"/>
      <c r="J3071" s="612"/>
      <c r="K3071" s="612"/>
      <c r="L3071" s="612"/>
      <c r="M3071" s="612"/>
      <c r="N3071" s="612"/>
    </row>
    <row r="3072" spans="1:14" x14ac:dyDescent="0.35">
      <c r="A3072" t="s">
        <v>147</v>
      </c>
      <c r="B3072" t="s">
        <v>608</v>
      </c>
      <c r="C3072" t="s">
        <v>609</v>
      </c>
      <c r="D3072" t="s">
        <v>170</v>
      </c>
      <c r="E3072" t="s">
        <v>292</v>
      </c>
      <c r="F3072" s="613"/>
      <c r="G3072" s="613"/>
      <c r="H3072" s="613"/>
      <c r="I3072" s="613"/>
      <c r="J3072" s="613"/>
      <c r="K3072" s="613"/>
      <c r="L3072" s="613"/>
      <c r="M3072" s="613"/>
      <c r="N3072" s="613"/>
    </row>
    <row r="3073" spans="1:14" x14ac:dyDescent="0.35">
      <c r="A3073" t="s">
        <v>147</v>
      </c>
      <c r="B3073" t="s">
        <v>610</v>
      </c>
      <c r="C3073" t="s">
        <v>611</v>
      </c>
      <c r="D3073" t="s">
        <v>170</v>
      </c>
      <c r="E3073" t="s">
        <v>292</v>
      </c>
      <c r="F3073" s="612"/>
      <c r="G3073" s="612"/>
      <c r="H3073" s="612"/>
      <c r="I3073" s="612"/>
      <c r="J3073" s="612"/>
      <c r="K3073" s="612"/>
      <c r="L3073" s="612"/>
      <c r="M3073" s="612"/>
      <c r="N3073" s="612"/>
    </row>
    <row r="3074" spans="1:14" x14ac:dyDescent="0.35">
      <c r="A3074" t="s">
        <v>147</v>
      </c>
      <c r="B3074" t="s">
        <v>612</v>
      </c>
      <c r="C3074" t="s">
        <v>613</v>
      </c>
      <c r="D3074" t="s">
        <v>170</v>
      </c>
      <c r="E3074" t="s">
        <v>292</v>
      </c>
      <c r="F3074" s="613"/>
      <c r="G3074" s="613"/>
      <c r="H3074" s="613"/>
      <c r="I3074" s="613"/>
      <c r="J3074" s="613"/>
      <c r="K3074" s="613"/>
      <c r="L3074" s="613"/>
      <c r="M3074" s="613"/>
      <c r="N3074" s="613"/>
    </row>
    <row r="3075" spans="1:14" x14ac:dyDescent="0.35">
      <c r="A3075" t="s">
        <v>147</v>
      </c>
      <c r="B3075" t="s">
        <v>614</v>
      </c>
      <c r="C3075" t="s">
        <v>615</v>
      </c>
      <c r="D3075" t="s">
        <v>170</v>
      </c>
      <c r="E3075" t="s">
        <v>292</v>
      </c>
      <c r="F3075" s="612"/>
      <c r="G3075" s="612"/>
      <c r="H3075" s="612"/>
      <c r="I3075" s="612"/>
      <c r="J3075" s="612"/>
      <c r="K3075" s="612"/>
      <c r="L3075" s="612"/>
      <c r="M3075" s="612"/>
      <c r="N3075" s="612"/>
    </row>
    <row r="3076" spans="1:14" x14ac:dyDescent="0.35">
      <c r="A3076" t="s">
        <v>147</v>
      </c>
      <c r="B3076" t="s">
        <v>616</v>
      </c>
      <c r="C3076" t="s">
        <v>617</v>
      </c>
      <c r="D3076" t="s">
        <v>424</v>
      </c>
      <c r="E3076" t="s">
        <v>292</v>
      </c>
      <c r="F3076" s="612"/>
      <c r="G3076" s="612"/>
      <c r="H3076" s="612"/>
      <c r="I3076" s="612"/>
      <c r="J3076" s="612"/>
      <c r="K3076" s="612"/>
      <c r="L3076" s="612"/>
      <c r="M3076" s="612"/>
      <c r="N3076" s="612"/>
    </row>
    <row r="3077" spans="1:14" x14ac:dyDescent="0.35">
      <c r="A3077" t="s">
        <v>147</v>
      </c>
      <c r="B3077" t="s">
        <v>618</v>
      </c>
      <c r="C3077" t="s">
        <v>619</v>
      </c>
      <c r="D3077" t="s">
        <v>424</v>
      </c>
      <c r="E3077" t="s">
        <v>292</v>
      </c>
      <c r="F3077" s="612"/>
      <c r="G3077" s="612"/>
      <c r="H3077" s="612"/>
      <c r="I3077" s="612"/>
      <c r="J3077" s="612"/>
      <c r="K3077" s="612"/>
      <c r="L3077" s="612"/>
      <c r="M3077" s="612"/>
      <c r="N3077" s="612"/>
    </row>
    <row r="3078" spans="1:14" x14ac:dyDescent="0.35">
      <c r="A3078" t="s">
        <v>147</v>
      </c>
      <c r="B3078" t="s">
        <v>620</v>
      </c>
      <c r="C3078" t="s">
        <v>621</v>
      </c>
      <c r="D3078" t="s">
        <v>176</v>
      </c>
      <c r="E3078" t="s">
        <v>292</v>
      </c>
      <c r="F3078" s="612"/>
      <c r="G3078" s="612"/>
      <c r="H3078" s="612"/>
      <c r="I3078" s="612"/>
      <c r="J3078" s="612"/>
      <c r="K3078" s="612"/>
      <c r="L3078" s="612"/>
      <c r="M3078" s="612"/>
      <c r="N3078" s="612"/>
    </row>
    <row r="3079" spans="1:14" x14ac:dyDescent="0.35">
      <c r="A3079" t="s">
        <v>147</v>
      </c>
      <c r="B3079" t="s">
        <v>622</v>
      </c>
      <c r="C3079" t="s">
        <v>623</v>
      </c>
      <c r="D3079" t="s">
        <v>424</v>
      </c>
      <c r="E3079" t="s">
        <v>292</v>
      </c>
      <c r="F3079" s="613"/>
      <c r="G3079" s="613"/>
      <c r="H3079" s="613"/>
      <c r="I3079" s="613"/>
      <c r="J3079" s="613"/>
      <c r="K3079" s="613"/>
      <c r="L3079" s="613"/>
      <c r="M3079" s="613"/>
      <c r="N3079" s="613"/>
    </row>
    <row r="3080" spans="1:14" x14ac:dyDescent="0.35">
      <c r="A3080" t="s">
        <v>147</v>
      </c>
      <c r="B3080" t="s">
        <v>624</v>
      </c>
      <c r="C3080" t="s">
        <v>625</v>
      </c>
      <c r="D3080" t="s">
        <v>424</v>
      </c>
      <c r="E3080" t="s">
        <v>292</v>
      </c>
      <c r="F3080" s="613"/>
      <c r="G3080" s="613"/>
      <c r="H3080" s="613"/>
      <c r="I3080" s="613"/>
      <c r="J3080" s="613"/>
      <c r="K3080" s="613"/>
      <c r="L3080" s="613"/>
      <c r="M3080" s="613"/>
      <c r="N3080" s="613"/>
    </row>
    <row r="3081" spans="1:14" x14ac:dyDescent="0.35">
      <c r="A3081" t="s">
        <v>147</v>
      </c>
      <c r="B3081" t="s">
        <v>626</v>
      </c>
      <c r="C3081" t="s">
        <v>627</v>
      </c>
      <c r="D3081" t="s">
        <v>424</v>
      </c>
      <c r="E3081" t="s">
        <v>292</v>
      </c>
      <c r="F3081" s="519"/>
      <c r="G3081" s="519"/>
      <c r="H3081" s="519"/>
      <c r="I3081" s="519"/>
      <c r="J3081" s="519"/>
      <c r="K3081" s="519"/>
      <c r="L3081" s="519"/>
      <c r="M3081" s="519"/>
      <c r="N3081" s="519"/>
    </row>
    <row r="3082" spans="1:14" x14ac:dyDescent="0.35">
      <c r="A3082" t="s">
        <v>147</v>
      </c>
      <c r="B3082" t="s">
        <v>628</v>
      </c>
      <c r="C3082" t="s">
        <v>629</v>
      </c>
      <c r="D3082" t="s">
        <v>424</v>
      </c>
      <c r="E3082" t="s">
        <v>292</v>
      </c>
      <c r="F3082" s="519"/>
      <c r="G3082" s="519"/>
      <c r="H3082" s="519"/>
      <c r="I3082" s="519"/>
      <c r="J3082" s="519"/>
      <c r="K3082" s="519"/>
      <c r="L3082" s="519"/>
      <c r="M3082" s="519"/>
      <c r="N3082" s="519"/>
    </row>
    <row r="3083" spans="1:14" x14ac:dyDescent="0.35">
      <c r="A3083" t="s">
        <v>147</v>
      </c>
      <c r="B3083" t="s">
        <v>630</v>
      </c>
      <c r="C3083" t="s">
        <v>631</v>
      </c>
      <c r="D3083" t="s">
        <v>188</v>
      </c>
      <c r="E3083" t="s">
        <v>292</v>
      </c>
      <c r="F3083" s="518"/>
      <c r="G3083" s="518"/>
      <c r="H3083" s="518"/>
      <c r="I3083" s="518"/>
      <c r="J3083" s="518"/>
      <c r="K3083" s="518"/>
      <c r="L3083" s="518"/>
      <c r="M3083" s="518"/>
      <c r="N3083" s="518"/>
    </row>
    <row r="3084" spans="1:14" x14ac:dyDescent="0.35">
      <c r="A3084" t="s">
        <v>147</v>
      </c>
      <c r="B3084" t="s">
        <v>632</v>
      </c>
      <c r="C3084" t="s">
        <v>633</v>
      </c>
      <c r="D3084" t="s">
        <v>188</v>
      </c>
      <c r="E3084" t="s">
        <v>292</v>
      </c>
    </row>
    <row r="3085" spans="1:14" x14ac:dyDescent="0.35">
      <c r="A3085" t="s">
        <v>147</v>
      </c>
      <c r="B3085" t="s">
        <v>634</v>
      </c>
      <c r="C3085" t="s">
        <v>635</v>
      </c>
      <c r="D3085" t="s">
        <v>636</v>
      </c>
      <c r="E3085" t="s">
        <v>292</v>
      </c>
      <c r="F3085" s="519"/>
      <c r="G3085" s="519"/>
      <c r="H3085" s="519"/>
      <c r="I3085" s="519"/>
      <c r="J3085" s="519"/>
      <c r="K3085" s="519"/>
      <c r="L3085" s="519"/>
      <c r="M3085" s="519"/>
      <c r="N3085" s="519"/>
    </row>
    <row r="3086" spans="1:14" x14ac:dyDescent="0.35">
      <c r="A3086" t="s">
        <v>147</v>
      </c>
      <c r="B3086" t="s">
        <v>637</v>
      </c>
      <c r="C3086" t="s">
        <v>638</v>
      </c>
      <c r="D3086" t="s">
        <v>636</v>
      </c>
      <c r="E3086" t="s">
        <v>292</v>
      </c>
      <c r="F3086" s="519"/>
      <c r="G3086" s="519"/>
      <c r="H3086" s="519"/>
      <c r="I3086" s="519"/>
      <c r="J3086" s="519"/>
      <c r="K3086" s="519"/>
      <c r="L3086" s="519"/>
      <c r="M3086" s="519"/>
      <c r="N3086" s="519"/>
    </row>
    <row r="3087" spans="1:14" x14ac:dyDescent="0.35">
      <c r="A3087" t="s">
        <v>147</v>
      </c>
      <c r="B3087" t="s">
        <v>639</v>
      </c>
      <c r="C3087" t="s">
        <v>640</v>
      </c>
      <c r="D3087" t="s">
        <v>176</v>
      </c>
      <c r="E3087" t="s">
        <v>292</v>
      </c>
      <c r="F3087" s="518"/>
      <c r="G3087" s="518"/>
      <c r="H3087" s="518"/>
      <c r="I3087" s="518"/>
      <c r="J3087" s="518"/>
      <c r="K3087" s="518"/>
      <c r="L3087" s="518"/>
      <c r="M3087" s="518"/>
      <c r="N3087" s="518"/>
    </row>
    <row r="3088" spans="1:14" x14ac:dyDescent="0.35">
      <c r="A3088" t="s">
        <v>147</v>
      </c>
      <c r="B3088" t="s">
        <v>641</v>
      </c>
      <c r="C3088" t="s">
        <v>642</v>
      </c>
      <c r="D3088" t="s">
        <v>636</v>
      </c>
      <c r="E3088" t="s">
        <v>292</v>
      </c>
    </row>
    <row r="3089" spans="1:14" x14ac:dyDescent="0.35">
      <c r="A3089" t="s">
        <v>147</v>
      </c>
      <c r="B3089" t="s">
        <v>643</v>
      </c>
      <c r="C3089" t="s">
        <v>644</v>
      </c>
      <c r="D3089" t="s">
        <v>176</v>
      </c>
      <c r="E3089" t="s">
        <v>292</v>
      </c>
      <c r="F3089" s="519"/>
      <c r="G3089" s="519"/>
      <c r="H3089" s="519"/>
      <c r="I3089" s="519"/>
      <c r="J3089" s="519"/>
      <c r="K3089" s="519"/>
      <c r="L3089" s="519"/>
      <c r="M3089" s="519"/>
      <c r="N3089" s="519"/>
    </row>
    <row r="3090" spans="1:14" x14ac:dyDescent="0.35">
      <c r="A3090" t="s">
        <v>147</v>
      </c>
      <c r="B3090" t="s">
        <v>645</v>
      </c>
      <c r="C3090" t="s">
        <v>646</v>
      </c>
      <c r="D3090" t="s">
        <v>636</v>
      </c>
      <c r="E3090" t="s">
        <v>292</v>
      </c>
      <c r="F3090" s="519"/>
      <c r="G3090" s="519"/>
      <c r="H3090" s="519"/>
      <c r="I3090" s="519"/>
      <c r="J3090" s="519"/>
      <c r="K3090" s="519"/>
      <c r="L3090" s="519"/>
      <c r="M3090" s="519"/>
      <c r="N3090" s="519"/>
    </row>
    <row r="3091" spans="1:14" x14ac:dyDescent="0.35">
      <c r="A3091" t="s">
        <v>147</v>
      </c>
      <c r="B3091" t="s">
        <v>647</v>
      </c>
      <c r="C3091" t="s">
        <v>648</v>
      </c>
      <c r="D3091" t="s">
        <v>176</v>
      </c>
      <c r="E3091" t="s">
        <v>292</v>
      </c>
      <c r="F3091" s="517"/>
      <c r="G3091" s="517"/>
      <c r="H3091" s="517"/>
      <c r="I3091" s="517"/>
      <c r="J3091" s="517"/>
      <c r="K3091" s="517"/>
      <c r="L3091" s="517"/>
      <c r="M3091" s="517"/>
      <c r="N3091" s="517"/>
    </row>
    <row r="3092" spans="1:14" x14ac:dyDescent="0.35">
      <c r="A3092" t="s">
        <v>147</v>
      </c>
      <c r="B3092" t="s">
        <v>649</v>
      </c>
      <c r="C3092" t="s">
        <v>650</v>
      </c>
      <c r="D3092" t="s">
        <v>176</v>
      </c>
      <c r="E3092" t="s">
        <v>292</v>
      </c>
    </row>
    <row r="3093" spans="1:14" x14ac:dyDescent="0.35">
      <c r="A3093" t="s">
        <v>147</v>
      </c>
      <c r="B3093" t="s">
        <v>651</v>
      </c>
      <c r="C3093" t="s">
        <v>652</v>
      </c>
      <c r="D3093" t="s">
        <v>176</v>
      </c>
      <c r="E3093" t="s">
        <v>292</v>
      </c>
      <c r="F3093" s="519"/>
      <c r="G3093" s="519"/>
      <c r="H3093" s="519"/>
      <c r="I3093" s="519"/>
      <c r="J3093" s="519"/>
      <c r="K3093" s="519"/>
      <c r="L3093" s="519"/>
      <c r="M3093" s="519"/>
      <c r="N3093" s="519"/>
    </row>
    <row r="3094" spans="1:14" x14ac:dyDescent="0.35">
      <c r="A3094" t="s">
        <v>147</v>
      </c>
      <c r="B3094" t="s">
        <v>653</v>
      </c>
      <c r="C3094" t="s">
        <v>654</v>
      </c>
      <c r="D3094" t="s">
        <v>176</v>
      </c>
      <c r="E3094" t="s">
        <v>292</v>
      </c>
      <c r="F3094" s="519"/>
      <c r="G3094" s="519"/>
      <c r="H3094" s="519"/>
      <c r="I3094" s="519"/>
      <c r="J3094" s="519"/>
      <c r="K3094" s="519"/>
      <c r="L3094" s="519"/>
      <c r="M3094" s="519"/>
      <c r="N3094" s="519"/>
    </row>
    <row r="3095" spans="1:14" x14ac:dyDescent="0.35">
      <c r="A3095" t="s">
        <v>147</v>
      </c>
      <c r="B3095" t="s">
        <v>655</v>
      </c>
      <c r="C3095" t="s">
        <v>656</v>
      </c>
      <c r="D3095" t="s">
        <v>189</v>
      </c>
      <c r="E3095" t="s">
        <v>292</v>
      </c>
      <c r="F3095" s="517"/>
      <c r="G3095" s="517"/>
      <c r="H3095" s="517"/>
      <c r="I3095" s="517"/>
      <c r="J3095" s="517"/>
      <c r="K3095" s="517"/>
      <c r="L3095" s="517"/>
      <c r="M3095" s="517"/>
      <c r="N3095" s="517"/>
    </row>
    <row r="3096" spans="1:14" x14ac:dyDescent="0.35">
      <c r="A3096" t="s">
        <v>147</v>
      </c>
      <c r="B3096" t="s">
        <v>657</v>
      </c>
      <c r="C3096" t="s">
        <v>658</v>
      </c>
      <c r="D3096" t="s">
        <v>170</v>
      </c>
      <c r="E3096" t="s">
        <v>292</v>
      </c>
    </row>
    <row r="3097" spans="1:14" x14ac:dyDescent="0.35">
      <c r="A3097" t="s">
        <v>147</v>
      </c>
      <c r="B3097" t="s">
        <v>659</v>
      </c>
      <c r="C3097" t="s">
        <v>660</v>
      </c>
      <c r="D3097" t="s">
        <v>170</v>
      </c>
      <c r="E3097" t="s">
        <v>292</v>
      </c>
      <c r="F3097" s="519"/>
      <c r="G3097" s="519"/>
      <c r="H3097" s="519"/>
      <c r="I3097" s="519"/>
      <c r="J3097" s="519"/>
      <c r="K3097" s="519"/>
      <c r="L3097" s="519"/>
      <c r="M3097" s="519"/>
      <c r="N3097" s="519"/>
    </row>
    <row r="3098" spans="1:14" x14ac:dyDescent="0.35">
      <c r="A3098" t="s">
        <v>149</v>
      </c>
      <c r="B3098" t="s">
        <v>290</v>
      </c>
      <c r="C3098" t="s">
        <v>291</v>
      </c>
      <c r="D3098" t="s">
        <v>170</v>
      </c>
      <c r="E3098" t="s">
        <v>292</v>
      </c>
      <c r="F3098" s="519"/>
      <c r="G3098" s="519"/>
      <c r="H3098" s="519"/>
      <c r="I3098" s="519"/>
      <c r="J3098" s="519"/>
      <c r="K3098" s="519"/>
      <c r="L3098" s="519"/>
      <c r="M3098" s="519"/>
      <c r="N3098" s="519"/>
    </row>
    <row r="3099" spans="1:14" x14ac:dyDescent="0.35">
      <c r="A3099" t="s">
        <v>149</v>
      </c>
      <c r="B3099" t="s">
        <v>293</v>
      </c>
      <c r="C3099" t="s">
        <v>294</v>
      </c>
      <c r="D3099" t="s">
        <v>172</v>
      </c>
      <c r="E3099" t="s">
        <v>292</v>
      </c>
      <c r="F3099" s="517"/>
      <c r="G3099" s="517"/>
      <c r="H3099" s="517"/>
      <c r="I3099" s="517"/>
      <c r="J3099" s="517"/>
      <c r="K3099" s="517"/>
      <c r="L3099" s="517"/>
      <c r="M3099" s="517"/>
      <c r="N3099" s="517"/>
    </row>
    <row r="3100" spans="1:14" x14ac:dyDescent="0.35">
      <c r="A3100" t="s">
        <v>149</v>
      </c>
      <c r="B3100" t="s">
        <v>295</v>
      </c>
      <c r="C3100" t="s">
        <v>296</v>
      </c>
      <c r="D3100" t="s">
        <v>188</v>
      </c>
      <c r="E3100" t="s">
        <v>292</v>
      </c>
    </row>
    <row r="3101" spans="1:14" x14ac:dyDescent="0.35">
      <c r="A3101" t="s">
        <v>149</v>
      </c>
      <c r="B3101" t="s">
        <v>297</v>
      </c>
      <c r="C3101" t="s">
        <v>298</v>
      </c>
      <c r="D3101" t="s">
        <v>205</v>
      </c>
      <c r="E3101" t="s">
        <v>292</v>
      </c>
      <c r="F3101" s="519"/>
      <c r="G3101" s="519"/>
      <c r="H3101" s="519"/>
      <c r="I3101" s="519"/>
      <c r="J3101" s="519"/>
      <c r="K3101" s="519"/>
      <c r="L3101" s="519"/>
      <c r="M3101" s="519"/>
      <c r="N3101" s="519"/>
    </row>
    <row r="3102" spans="1:14" x14ac:dyDescent="0.35">
      <c r="A3102" t="s">
        <v>149</v>
      </c>
      <c r="B3102" t="s">
        <v>300</v>
      </c>
      <c r="C3102" t="s">
        <v>301</v>
      </c>
      <c r="D3102" t="s">
        <v>170</v>
      </c>
      <c r="E3102" t="s">
        <v>292</v>
      </c>
      <c r="F3102" s="519"/>
      <c r="G3102" s="519"/>
      <c r="H3102" s="519"/>
      <c r="I3102" s="519"/>
      <c r="J3102" s="519"/>
      <c r="K3102" s="519"/>
      <c r="L3102" s="519"/>
      <c r="M3102" s="519"/>
      <c r="N3102" s="519"/>
    </row>
    <row r="3103" spans="1:14" x14ac:dyDescent="0.35">
      <c r="A3103" t="s">
        <v>149</v>
      </c>
      <c r="B3103" t="s">
        <v>302</v>
      </c>
      <c r="C3103" t="s">
        <v>303</v>
      </c>
      <c r="D3103" t="s">
        <v>170</v>
      </c>
      <c r="E3103" t="s">
        <v>292</v>
      </c>
      <c r="F3103" s="518"/>
      <c r="G3103" s="518"/>
      <c r="H3103" s="518"/>
      <c r="I3103" s="518"/>
      <c r="J3103" s="518"/>
      <c r="K3103" s="518"/>
      <c r="L3103" s="518"/>
      <c r="M3103" s="518"/>
      <c r="N3103" s="518"/>
    </row>
    <row r="3104" spans="1:14" x14ac:dyDescent="0.35">
      <c r="A3104" t="s">
        <v>149</v>
      </c>
      <c r="B3104" t="s">
        <v>304</v>
      </c>
      <c r="C3104" t="s">
        <v>305</v>
      </c>
      <c r="D3104" t="s">
        <v>186</v>
      </c>
      <c r="E3104" t="s">
        <v>292</v>
      </c>
    </row>
    <row r="3105" spans="1:14" x14ac:dyDescent="0.35">
      <c r="A3105" t="s">
        <v>149</v>
      </c>
      <c r="B3105" t="s">
        <v>306</v>
      </c>
      <c r="C3105" t="s">
        <v>307</v>
      </c>
      <c r="D3105" t="s">
        <v>205</v>
      </c>
      <c r="E3105" t="s">
        <v>292</v>
      </c>
      <c r="F3105" s="519"/>
      <c r="G3105" s="519"/>
      <c r="H3105" s="519"/>
      <c r="I3105" s="519"/>
      <c r="J3105" s="519"/>
      <c r="K3105" s="519"/>
      <c r="L3105" s="519"/>
      <c r="M3105" s="519"/>
      <c r="N3105" s="519"/>
    </row>
    <row r="3106" spans="1:14" x14ac:dyDescent="0.35">
      <c r="A3106" t="s">
        <v>149</v>
      </c>
      <c r="B3106" t="s">
        <v>309</v>
      </c>
      <c r="C3106" t="s">
        <v>310</v>
      </c>
      <c r="D3106" t="s">
        <v>170</v>
      </c>
      <c r="E3106" t="s">
        <v>292</v>
      </c>
      <c r="F3106" s="519"/>
      <c r="G3106" s="519"/>
      <c r="H3106" s="519"/>
      <c r="I3106" s="519"/>
      <c r="J3106" s="519"/>
      <c r="K3106" s="519"/>
      <c r="L3106" s="519"/>
      <c r="M3106" s="519"/>
      <c r="N3106" s="519"/>
    </row>
    <row r="3107" spans="1:14" x14ac:dyDescent="0.35">
      <c r="A3107" t="s">
        <v>149</v>
      </c>
      <c r="B3107" t="s">
        <v>311</v>
      </c>
      <c r="C3107" t="s">
        <v>312</v>
      </c>
      <c r="D3107" t="s">
        <v>170</v>
      </c>
      <c r="E3107" t="s">
        <v>292</v>
      </c>
      <c r="F3107" s="517"/>
      <c r="G3107" s="517"/>
      <c r="H3107" s="517"/>
      <c r="I3107" s="517"/>
      <c r="J3107" s="517"/>
      <c r="K3107" s="517"/>
      <c r="L3107" s="517"/>
      <c r="M3107" s="517"/>
      <c r="N3107" s="517"/>
    </row>
    <row r="3108" spans="1:14" x14ac:dyDescent="0.35">
      <c r="A3108" t="s">
        <v>149</v>
      </c>
      <c r="B3108" t="s">
        <v>313</v>
      </c>
      <c r="C3108" t="s">
        <v>314</v>
      </c>
      <c r="D3108" t="s">
        <v>189</v>
      </c>
      <c r="E3108" t="s">
        <v>292</v>
      </c>
      <c r="F3108" s="517"/>
      <c r="G3108" s="517"/>
      <c r="H3108" s="517"/>
      <c r="I3108" s="517"/>
      <c r="J3108" s="517"/>
      <c r="K3108" s="517"/>
      <c r="L3108" s="517"/>
      <c r="M3108" s="517"/>
      <c r="N3108" s="517"/>
    </row>
    <row r="3109" spans="1:14" x14ac:dyDescent="0.35">
      <c r="A3109" t="s">
        <v>149</v>
      </c>
      <c r="B3109" t="s">
        <v>315</v>
      </c>
      <c r="C3109" t="s">
        <v>316</v>
      </c>
      <c r="D3109" t="s">
        <v>205</v>
      </c>
      <c r="E3109" t="s">
        <v>292</v>
      </c>
      <c r="F3109" s="518"/>
      <c r="G3109" s="518"/>
      <c r="H3109" s="518"/>
      <c r="I3109" s="518"/>
      <c r="J3109" s="518"/>
      <c r="K3109" s="518"/>
      <c r="L3109" s="518"/>
      <c r="M3109" s="518"/>
      <c r="N3109" s="518"/>
    </row>
    <row r="3110" spans="1:14" x14ac:dyDescent="0.35">
      <c r="A3110" t="s">
        <v>149</v>
      </c>
      <c r="B3110" t="s">
        <v>317</v>
      </c>
      <c r="C3110" t="s">
        <v>318</v>
      </c>
      <c r="D3110" t="s">
        <v>170</v>
      </c>
      <c r="E3110" t="s">
        <v>292</v>
      </c>
    </row>
    <row r="3111" spans="1:14" x14ac:dyDescent="0.35">
      <c r="A3111" t="s">
        <v>149</v>
      </c>
      <c r="B3111" t="s">
        <v>319</v>
      </c>
      <c r="C3111" t="s">
        <v>320</v>
      </c>
      <c r="D3111" t="s">
        <v>170</v>
      </c>
      <c r="E3111" t="s">
        <v>292</v>
      </c>
      <c r="F3111" s="519"/>
      <c r="G3111" s="519"/>
      <c r="H3111" s="519"/>
      <c r="I3111" s="519"/>
      <c r="J3111" s="519"/>
      <c r="K3111" s="519"/>
      <c r="L3111" s="519"/>
      <c r="M3111" s="519"/>
      <c r="N3111" s="519"/>
    </row>
    <row r="3112" spans="1:14" x14ac:dyDescent="0.35">
      <c r="A3112" t="s">
        <v>149</v>
      </c>
      <c r="B3112" t="s">
        <v>321</v>
      </c>
      <c r="C3112" t="s">
        <v>322</v>
      </c>
      <c r="D3112" t="s">
        <v>189</v>
      </c>
      <c r="E3112" t="s">
        <v>292</v>
      </c>
      <c r="F3112" s="519"/>
      <c r="G3112" s="519"/>
      <c r="H3112" s="519"/>
      <c r="I3112" s="519"/>
      <c r="J3112" s="519"/>
      <c r="K3112" s="519"/>
      <c r="L3112" s="519"/>
      <c r="M3112" s="519"/>
      <c r="N3112" s="519"/>
    </row>
    <row r="3113" spans="1:14" x14ac:dyDescent="0.35">
      <c r="A3113" t="s">
        <v>149</v>
      </c>
      <c r="B3113" t="s">
        <v>323</v>
      </c>
      <c r="C3113" t="s">
        <v>324</v>
      </c>
      <c r="D3113" t="s">
        <v>205</v>
      </c>
      <c r="E3113" t="s">
        <v>292</v>
      </c>
      <c r="F3113" s="518"/>
      <c r="G3113" s="518"/>
      <c r="H3113" s="518"/>
      <c r="I3113" s="518"/>
      <c r="J3113" s="518"/>
      <c r="K3113" s="518"/>
      <c r="L3113" s="518"/>
      <c r="M3113" s="518"/>
      <c r="N3113" s="518"/>
    </row>
    <row r="3114" spans="1:14" x14ac:dyDescent="0.35">
      <c r="A3114" t="s">
        <v>149</v>
      </c>
      <c r="B3114" t="s">
        <v>325</v>
      </c>
      <c r="C3114" t="s">
        <v>326</v>
      </c>
      <c r="D3114" t="s">
        <v>170</v>
      </c>
      <c r="E3114" t="s">
        <v>292</v>
      </c>
    </row>
    <row r="3115" spans="1:14" x14ac:dyDescent="0.35">
      <c r="A3115" t="s">
        <v>149</v>
      </c>
      <c r="B3115" t="s">
        <v>327</v>
      </c>
      <c r="C3115" t="s">
        <v>328</v>
      </c>
      <c r="D3115" t="s">
        <v>170</v>
      </c>
      <c r="E3115" t="s">
        <v>292</v>
      </c>
      <c r="F3115" s="519"/>
      <c r="G3115" s="519"/>
      <c r="H3115" s="519"/>
      <c r="I3115" s="519"/>
      <c r="J3115" s="519"/>
      <c r="K3115" s="519"/>
      <c r="L3115" s="519"/>
      <c r="M3115" s="519"/>
      <c r="N3115" s="519"/>
    </row>
    <row r="3116" spans="1:14" x14ac:dyDescent="0.35">
      <c r="A3116" t="s">
        <v>149</v>
      </c>
      <c r="B3116" t="s">
        <v>329</v>
      </c>
      <c r="C3116" t="s">
        <v>330</v>
      </c>
      <c r="D3116" t="s">
        <v>188</v>
      </c>
      <c r="E3116" t="s">
        <v>292</v>
      </c>
      <c r="F3116" s="519"/>
      <c r="G3116" s="519"/>
      <c r="H3116" s="519"/>
      <c r="I3116" s="519"/>
      <c r="J3116" s="519"/>
      <c r="K3116" s="519"/>
      <c r="L3116" s="519"/>
      <c r="M3116" s="519"/>
      <c r="N3116" s="519"/>
    </row>
    <row r="3117" spans="1:14" x14ac:dyDescent="0.35">
      <c r="A3117" t="s">
        <v>149</v>
      </c>
      <c r="B3117" t="s">
        <v>331</v>
      </c>
      <c r="C3117" t="s">
        <v>332</v>
      </c>
      <c r="D3117" t="s">
        <v>205</v>
      </c>
      <c r="E3117" t="s">
        <v>292</v>
      </c>
      <c r="F3117" s="518"/>
      <c r="G3117" s="518"/>
      <c r="H3117" s="518"/>
      <c r="I3117" s="518"/>
      <c r="J3117" s="518"/>
      <c r="K3117" s="518"/>
      <c r="L3117" s="518"/>
      <c r="M3117" s="518"/>
      <c r="N3117" s="518"/>
    </row>
    <row r="3118" spans="1:14" x14ac:dyDescent="0.35">
      <c r="A3118" t="s">
        <v>149</v>
      </c>
      <c r="B3118" t="s">
        <v>333</v>
      </c>
      <c r="C3118" t="s">
        <v>334</v>
      </c>
      <c r="D3118" t="s">
        <v>170</v>
      </c>
      <c r="E3118" t="s">
        <v>292</v>
      </c>
    </row>
    <row r="3119" spans="1:14" x14ac:dyDescent="0.35">
      <c r="A3119" t="s">
        <v>149</v>
      </c>
      <c r="B3119" t="s">
        <v>335</v>
      </c>
      <c r="C3119" t="s">
        <v>336</v>
      </c>
      <c r="D3119" t="s">
        <v>170</v>
      </c>
      <c r="E3119" t="s">
        <v>292</v>
      </c>
      <c r="F3119" s="519"/>
      <c r="G3119" s="519"/>
      <c r="H3119" s="519"/>
      <c r="I3119" s="519"/>
      <c r="J3119" s="519"/>
      <c r="K3119" s="519"/>
      <c r="L3119" s="519"/>
      <c r="M3119" s="519"/>
      <c r="N3119" s="519"/>
    </row>
    <row r="3120" spans="1:14" x14ac:dyDescent="0.35">
      <c r="A3120" t="s">
        <v>149</v>
      </c>
      <c r="B3120" t="s">
        <v>337</v>
      </c>
      <c r="C3120" t="s">
        <v>338</v>
      </c>
      <c r="D3120" t="s">
        <v>189</v>
      </c>
      <c r="E3120" t="s">
        <v>292</v>
      </c>
      <c r="F3120" s="519"/>
      <c r="G3120" s="519"/>
      <c r="H3120" s="519"/>
      <c r="I3120" s="519"/>
      <c r="J3120" s="519"/>
      <c r="K3120" s="519"/>
      <c r="L3120" s="519"/>
      <c r="M3120" s="519"/>
      <c r="N3120" s="519"/>
    </row>
    <row r="3121" spans="1:14" x14ac:dyDescent="0.35">
      <c r="A3121" t="s">
        <v>149</v>
      </c>
      <c r="B3121" t="s">
        <v>339</v>
      </c>
      <c r="C3121" t="s">
        <v>340</v>
      </c>
      <c r="D3121" t="s">
        <v>205</v>
      </c>
      <c r="E3121" t="s">
        <v>292</v>
      </c>
      <c r="F3121" s="518"/>
      <c r="G3121" s="518"/>
      <c r="H3121" s="518"/>
      <c r="I3121" s="518"/>
      <c r="J3121" s="518"/>
      <c r="K3121" s="518"/>
      <c r="L3121" s="518"/>
      <c r="M3121" s="518"/>
      <c r="N3121" s="518"/>
    </row>
    <row r="3122" spans="1:14" x14ac:dyDescent="0.35">
      <c r="A3122" t="s">
        <v>149</v>
      </c>
      <c r="B3122" t="s">
        <v>341</v>
      </c>
      <c r="C3122" t="s">
        <v>342</v>
      </c>
      <c r="D3122" t="s">
        <v>170</v>
      </c>
      <c r="E3122" t="s">
        <v>292</v>
      </c>
    </row>
    <row r="3123" spans="1:14" x14ac:dyDescent="0.35">
      <c r="A3123" t="s">
        <v>149</v>
      </c>
      <c r="B3123" t="s">
        <v>343</v>
      </c>
      <c r="C3123" t="s">
        <v>344</v>
      </c>
      <c r="D3123" t="s">
        <v>170</v>
      </c>
      <c r="E3123" t="s">
        <v>292</v>
      </c>
      <c r="F3123" s="519"/>
      <c r="G3123" s="519"/>
      <c r="H3123" s="519"/>
      <c r="I3123" s="519"/>
      <c r="J3123" s="519"/>
      <c r="K3123" s="519"/>
      <c r="L3123" s="519"/>
      <c r="M3123" s="519"/>
      <c r="N3123" s="519"/>
    </row>
    <row r="3124" spans="1:14" x14ac:dyDescent="0.35">
      <c r="A3124" t="s">
        <v>149</v>
      </c>
      <c r="B3124" t="s">
        <v>345</v>
      </c>
      <c r="C3124" t="s">
        <v>346</v>
      </c>
      <c r="D3124" t="s">
        <v>188</v>
      </c>
      <c r="E3124" t="s">
        <v>292</v>
      </c>
      <c r="F3124" s="519"/>
      <c r="G3124" s="519"/>
      <c r="H3124" s="519"/>
      <c r="I3124" s="519"/>
      <c r="J3124" s="519"/>
      <c r="K3124" s="519"/>
      <c r="L3124" s="519"/>
      <c r="M3124" s="519"/>
      <c r="N3124" s="519"/>
    </row>
    <row r="3125" spans="1:14" x14ac:dyDescent="0.35">
      <c r="A3125" t="s">
        <v>149</v>
      </c>
      <c r="B3125" t="s">
        <v>347</v>
      </c>
      <c r="C3125" t="s">
        <v>348</v>
      </c>
      <c r="D3125" t="s">
        <v>188</v>
      </c>
      <c r="E3125" t="s">
        <v>292</v>
      </c>
      <c r="F3125" s="517"/>
      <c r="G3125" s="517"/>
      <c r="H3125" s="517"/>
      <c r="I3125" s="517"/>
      <c r="J3125" s="517"/>
      <c r="K3125" s="517"/>
      <c r="L3125" s="517"/>
      <c r="M3125" s="517"/>
      <c r="N3125" s="517"/>
    </row>
    <row r="3126" spans="1:14" x14ac:dyDescent="0.35">
      <c r="A3126" t="s">
        <v>149</v>
      </c>
      <c r="B3126" t="s">
        <v>349</v>
      </c>
      <c r="C3126" t="s">
        <v>350</v>
      </c>
      <c r="D3126" t="s">
        <v>188</v>
      </c>
      <c r="E3126" t="s">
        <v>292</v>
      </c>
      <c r="F3126" s="518"/>
      <c r="G3126" s="518"/>
      <c r="H3126" s="518"/>
      <c r="I3126" s="518"/>
      <c r="J3126" s="518"/>
      <c r="K3126" s="518"/>
      <c r="L3126" s="518"/>
      <c r="M3126" s="518"/>
      <c r="N3126" s="518"/>
    </row>
    <row r="3127" spans="1:14" x14ac:dyDescent="0.35">
      <c r="A3127" t="s">
        <v>149</v>
      </c>
      <c r="B3127" t="s">
        <v>351</v>
      </c>
      <c r="C3127" t="s">
        <v>352</v>
      </c>
      <c r="D3127" t="s">
        <v>205</v>
      </c>
      <c r="E3127" t="s">
        <v>292</v>
      </c>
      <c r="F3127" s="517"/>
      <c r="G3127" s="517"/>
      <c r="H3127" s="517"/>
      <c r="I3127" s="517"/>
      <c r="J3127" s="517"/>
      <c r="K3127" s="517"/>
      <c r="L3127" s="517"/>
      <c r="M3127" s="517"/>
      <c r="N3127" s="517"/>
    </row>
    <row r="3128" spans="1:14" x14ac:dyDescent="0.35">
      <c r="A3128" t="s">
        <v>149</v>
      </c>
      <c r="B3128" t="s">
        <v>353</v>
      </c>
      <c r="C3128" t="s">
        <v>354</v>
      </c>
      <c r="D3128" t="s">
        <v>170</v>
      </c>
      <c r="E3128" t="s">
        <v>292</v>
      </c>
    </row>
    <row r="3129" spans="1:14" x14ac:dyDescent="0.35">
      <c r="A3129" t="s">
        <v>149</v>
      </c>
      <c r="B3129" t="s">
        <v>355</v>
      </c>
      <c r="C3129" t="s">
        <v>356</v>
      </c>
      <c r="D3129" t="s">
        <v>170</v>
      </c>
      <c r="E3129" t="s">
        <v>292</v>
      </c>
      <c r="F3129" s="612"/>
      <c r="G3129" s="612"/>
      <c r="H3129" s="612"/>
      <c r="I3129" s="612"/>
      <c r="J3129" s="612"/>
      <c r="K3129" s="612"/>
      <c r="L3129" s="612"/>
      <c r="M3129" s="612"/>
      <c r="N3129" s="612"/>
    </row>
    <row r="3130" spans="1:14" x14ac:dyDescent="0.35">
      <c r="A3130" t="s">
        <v>149</v>
      </c>
      <c r="B3130" t="s">
        <v>357</v>
      </c>
      <c r="C3130" t="s">
        <v>358</v>
      </c>
      <c r="D3130" t="s">
        <v>188</v>
      </c>
      <c r="E3130" t="s">
        <v>292</v>
      </c>
    </row>
    <row r="3131" spans="1:14" x14ac:dyDescent="0.35">
      <c r="A3131" t="s">
        <v>149</v>
      </c>
      <c r="B3131" t="s">
        <v>359</v>
      </c>
      <c r="C3131" t="s">
        <v>360</v>
      </c>
      <c r="D3131" t="s">
        <v>205</v>
      </c>
      <c r="E3131" t="s">
        <v>292</v>
      </c>
      <c r="F3131" s="517"/>
      <c r="G3131" s="517"/>
      <c r="H3131" s="517"/>
      <c r="I3131" s="517"/>
      <c r="J3131" s="517"/>
      <c r="K3131" s="517"/>
      <c r="L3131" s="517"/>
      <c r="M3131" s="517"/>
      <c r="N3131" s="517"/>
    </row>
    <row r="3132" spans="1:14" x14ac:dyDescent="0.35">
      <c r="A3132" t="s">
        <v>149</v>
      </c>
      <c r="B3132" t="s">
        <v>361</v>
      </c>
      <c r="C3132" t="s">
        <v>362</v>
      </c>
      <c r="D3132" t="s">
        <v>170</v>
      </c>
      <c r="E3132" t="s">
        <v>292</v>
      </c>
    </row>
    <row r="3133" spans="1:14" x14ac:dyDescent="0.35">
      <c r="A3133" t="s">
        <v>149</v>
      </c>
      <c r="B3133" t="s">
        <v>363</v>
      </c>
      <c r="C3133" t="s">
        <v>364</v>
      </c>
      <c r="D3133" t="s">
        <v>170</v>
      </c>
      <c r="E3133" t="s">
        <v>292</v>
      </c>
      <c r="F3133" s="517"/>
      <c r="G3133" s="517"/>
      <c r="H3133" s="517"/>
      <c r="I3133" s="517"/>
      <c r="J3133" s="517"/>
      <c r="K3133" s="517"/>
      <c r="L3133" s="517"/>
      <c r="M3133" s="517"/>
      <c r="N3133" s="517"/>
    </row>
    <row r="3134" spans="1:14" x14ac:dyDescent="0.35">
      <c r="A3134" t="s">
        <v>149</v>
      </c>
      <c r="B3134" t="s">
        <v>365</v>
      </c>
      <c r="C3134" t="s">
        <v>366</v>
      </c>
      <c r="D3134" t="s">
        <v>188</v>
      </c>
      <c r="E3134" t="s">
        <v>292</v>
      </c>
    </row>
    <row r="3135" spans="1:14" x14ac:dyDescent="0.35">
      <c r="A3135" t="s">
        <v>149</v>
      </c>
      <c r="B3135" t="s">
        <v>367</v>
      </c>
      <c r="C3135" t="s">
        <v>368</v>
      </c>
      <c r="D3135" t="s">
        <v>205</v>
      </c>
      <c r="E3135" t="s">
        <v>292</v>
      </c>
      <c r="F3135" s="518"/>
      <c r="G3135" s="518"/>
      <c r="H3135" s="518"/>
      <c r="I3135" s="518"/>
      <c r="J3135" s="518"/>
      <c r="K3135" s="518"/>
      <c r="L3135" s="518"/>
      <c r="M3135" s="518"/>
      <c r="N3135" s="518"/>
    </row>
    <row r="3136" spans="1:14" x14ac:dyDescent="0.35">
      <c r="A3136" t="s">
        <v>149</v>
      </c>
      <c r="B3136" t="s">
        <v>369</v>
      </c>
      <c r="C3136" t="s">
        <v>370</v>
      </c>
      <c r="D3136" t="s">
        <v>170</v>
      </c>
      <c r="E3136" t="s">
        <v>292</v>
      </c>
    </row>
    <row r="3137" spans="1:14" x14ac:dyDescent="0.35">
      <c r="A3137" t="s">
        <v>149</v>
      </c>
      <c r="B3137" t="s">
        <v>371</v>
      </c>
      <c r="C3137" t="s">
        <v>372</v>
      </c>
      <c r="D3137" t="s">
        <v>170</v>
      </c>
      <c r="E3137" t="s">
        <v>292</v>
      </c>
      <c r="F3137" s="517"/>
      <c r="G3137" s="517"/>
      <c r="H3137" s="517"/>
      <c r="I3137" s="517"/>
      <c r="J3137" s="517"/>
      <c r="K3137" s="517"/>
      <c r="L3137" s="517"/>
      <c r="M3137" s="517"/>
      <c r="N3137" s="517"/>
    </row>
    <row r="3138" spans="1:14" x14ac:dyDescent="0.35">
      <c r="A3138" t="s">
        <v>149</v>
      </c>
      <c r="B3138" t="s">
        <v>373</v>
      </c>
      <c r="C3138" t="s">
        <v>374</v>
      </c>
      <c r="D3138" t="s">
        <v>188</v>
      </c>
      <c r="E3138" t="s">
        <v>292</v>
      </c>
      <c r="F3138" s="518"/>
      <c r="G3138" s="518"/>
      <c r="H3138" s="518"/>
      <c r="I3138" s="518"/>
      <c r="J3138" s="518"/>
      <c r="K3138" s="518"/>
      <c r="L3138" s="518"/>
      <c r="M3138" s="518"/>
      <c r="N3138" s="518"/>
    </row>
    <row r="3139" spans="1:14" x14ac:dyDescent="0.35">
      <c r="A3139" t="s">
        <v>149</v>
      </c>
      <c r="B3139" t="s">
        <v>375</v>
      </c>
      <c r="C3139" t="s">
        <v>376</v>
      </c>
      <c r="D3139" t="s">
        <v>205</v>
      </c>
      <c r="E3139" t="s">
        <v>292</v>
      </c>
      <c r="F3139" s="613"/>
      <c r="G3139" s="613"/>
      <c r="H3139" s="613"/>
      <c r="I3139" s="613"/>
      <c r="J3139" s="613"/>
      <c r="K3139" s="613"/>
      <c r="L3139" s="613"/>
      <c r="M3139" s="613"/>
      <c r="N3139" s="613"/>
    </row>
    <row r="3140" spans="1:14" x14ac:dyDescent="0.35">
      <c r="A3140" t="s">
        <v>149</v>
      </c>
      <c r="B3140" t="s">
        <v>377</v>
      </c>
      <c r="C3140" t="s">
        <v>378</v>
      </c>
      <c r="D3140" t="s">
        <v>170</v>
      </c>
      <c r="E3140" t="s">
        <v>292</v>
      </c>
      <c r="F3140" s="517"/>
      <c r="G3140" s="517"/>
      <c r="H3140" s="517"/>
      <c r="I3140" s="517"/>
      <c r="J3140" s="517"/>
      <c r="K3140" s="517"/>
      <c r="L3140" s="517"/>
      <c r="M3140" s="517"/>
      <c r="N3140" s="517"/>
    </row>
    <row r="3141" spans="1:14" x14ac:dyDescent="0.35">
      <c r="A3141" t="s">
        <v>149</v>
      </c>
      <c r="B3141" t="s">
        <v>379</v>
      </c>
      <c r="C3141" t="s">
        <v>380</v>
      </c>
      <c r="D3141" t="s">
        <v>170</v>
      </c>
      <c r="E3141" t="s">
        <v>292</v>
      </c>
      <c r="F3141" s="613"/>
      <c r="G3141" s="613"/>
      <c r="H3141" s="613"/>
      <c r="I3141" s="613"/>
      <c r="J3141" s="613"/>
      <c r="K3141" s="613"/>
      <c r="L3141" s="613"/>
      <c r="M3141" s="613"/>
      <c r="N3141" s="613"/>
    </row>
    <row r="3142" spans="1:14" x14ac:dyDescent="0.35">
      <c r="A3142" t="s">
        <v>149</v>
      </c>
      <c r="B3142" t="s">
        <v>381</v>
      </c>
      <c r="C3142" t="s">
        <v>382</v>
      </c>
      <c r="D3142" t="s">
        <v>188</v>
      </c>
      <c r="E3142" t="s">
        <v>292</v>
      </c>
      <c r="F3142" s="517"/>
      <c r="G3142" s="517"/>
      <c r="H3142" s="517"/>
      <c r="I3142" s="517"/>
      <c r="J3142" s="517"/>
      <c r="K3142" s="517"/>
      <c r="L3142" s="517"/>
      <c r="M3142" s="517"/>
      <c r="N3142" s="517"/>
    </row>
    <row r="3143" spans="1:14" x14ac:dyDescent="0.35">
      <c r="A3143" t="s">
        <v>149</v>
      </c>
      <c r="B3143" t="s">
        <v>383</v>
      </c>
      <c r="C3143" t="s">
        <v>384</v>
      </c>
      <c r="D3143" t="s">
        <v>385</v>
      </c>
      <c r="E3143" t="s">
        <v>292</v>
      </c>
      <c r="F3143" s="613"/>
      <c r="G3143" s="613"/>
      <c r="H3143" s="613"/>
      <c r="I3143" s="613"/>
      <c r="J3143" s="613"/>
      <c r="K3143" s="613"/>
      <c r="L3143" s="613"/>
      <c r="M3143" s="613"/>
      <c r="N3143" s="613"/>
    </row>
    <row r="3144" spans="1:14" x14ac:dyDescent="0.35">
      <c r="A3144" t="s">
        <v>149</v>
      </c>
      <c r="B3144" t="s">
        <v>386</v>
      </c>
      <c r="C3144" t="s">
        <v>387</v>
      </c>
      <c r="D3144" t="s">
        <v>189</v>
      </c>
      <c r="E3144" t="s">
        <v>292</v>
      </c>
      <c r="F3144" s="519"/>
      <c r="G3144" s="519"/>
      <c r="H3144" s="519"/>
      <c r="I3144" s="519"/>
      <c r="J3144" s="519"/>
      <c r="K3144" s="519"/>
      <c r="L3144" s="519"/>
      <c r="M3144" s="519"/>
      <c r="N3144" s="519"/>
    </row>
    <row r="3145" spans="1:14" x14ac:dyDescent="0.35">
      <c r="A3145" t="s">
        <v>149</v>
      </c>
      <c r="B3145" t="s">
        <v>388</v>
      </c>
      <c r="C3145" t="s">
        <v>389</v>
      </c>
      <c r="D3145" t="s">
        <v>205</v>
      </c>
      <c r="E3145" t="s">
        <v>292</v>
      </c>
      <c r="F3145" s="517"/>
      <c r="G3145" s="517"/>
      <c r="H3145" s="517"/>
      <c r="I3145" s="517"/>
      <c r="J3145" s="517"/>
      <c r="K3145" s="517"/>
      <c r="L3145" s="517"/>
      <c r="M3145" s="517"/>
      <c r="N3145" s="517"/>
    </row>
    <row r="3146" spans="1:14" x14ac:dyDescent="0.35">
      <c r="A3146" t="s">
        <v>149</v>
      </c>
      <c r="B3146" t="s">
        <v>390</v>
      </c>
      <c r="C3146" t="s">
        <v>391</v>
      </c>
      <c r="D3146" t="s">
        <v>176</v>
      </c>
      <c r="E3146" t="s">
        <v>292</v>
      </c>
      <c r="F3146" s="517"/>
      <c r="G3146" s="517"/>
      <c r="H3146" s="517"/>
      <c r="I3146" s="517"/>
      <c r="J3146" s="517"/>
      <c r="K3146" s="517"/>
      <c r="L3146" s="517"/>
      <c r="M3146" s="517"/>
      <c r="N3146" s="517"/>
    </row>
    <row r="3147" spans="1:14" x14ac:dyDescent="0.35">
      <c r="A3147" t="s">
        <v>149</v>
      </c>
      <c r="B3147" t="s">
        <v>392</v>
      </c>
      <c r="C3147" t="s">
        <v>393</v>
      </c>
      <c r="D3147" t="s">
        <v>205</v>
      </c>
      <c r="E3147" t="s">
        <v>292</v>
      </c>
      <c r="F3147" s="517"/>
      <c r="G3147" s="517"/>
      <c r="H3147" s="517"/>
      <c r="I3147" s="517"/>
      <c r="J3147" s="517"/>
      <c r="K3147" s="517"/>
      <c r="L3147" s="517"/>
      <c r="M3147" s="517"/>
      <c r="N3147" s="517"/>
    </row>
    <row r="3148" spans="1:14" x14ac:dyDescent="0.35">
      <c r="A3148" t="s">
        <v>149</v>
      </c>
      <c r="B3148" t="s">
        <v>394</v>
      </c>
      <c r="C3148" t="s">
        <v>395</v>
      </c>
      <c r="D3148" t="s">
        <v>188</v>
      </c>
      <c r="E3148" t="s">
        <v>292</v>
      </c>
      <c r="F3148" s="517"/>
      <c r="G3148" s="517"/>
      <c r="H3148" s="517"/>
      <c r="I3148" s="517"/>
      <c r="J3148" s="517"/>
      <c r="K3148" s="517"/>
      <c r="L3148" s="517"/>
      <c r="M3148" s="517"/>
      <c r="N3148" s="517"/>
    </row>
    <row r="3149" spans="1:14" x14ac:dyDescent="0.35">
      <c r="A3149" t="s">
        <v>149</v>
      </c>
      <c r="B3149" t="s">
        <v>396</v>
      </c>
      <c r="C3149" t="s">
        <v>397</v>
      </c>
      <c r="D3149" t="s">
        <v>205</v>
      </c>
      <c r="E3149" t="s">
        <v>292</v>
      </c>
      <c r="F3149" s="517"/>
      <c r="G3149" s="517"/>
      <c r="H3149" s="517"/>
      <c r="I3149" s="517"/>
      <c r="J3149" s="517"/>
      <c r="K3149" s="517"/>
      <c r="L3149" s="517"/>
      <c r="M3149" s="517"/>
      <c r="N3149" s="517"/>
    </row>
    <row r="3150" spans="1:14" x14ac:dyDescent="0.35">
      <c r="A3150" t="s">
        <v>149</v>
      </c>
      <c r="B3150" t="s">
        <v>398</v>
      </c>
      <c r="C3150" t="s">
        <v>399</v>
      </c>
      <c r="D3150" t="s">
        <v>188</v>
      </c>
      <c r="E3150" t="s">
        <v>292</v>
      </c>
      <c r="F3150" s="517"/>
      <c r="G3150" s="517"/>
      <c r="H3150" s="517"/>
      <c r="I3150" s="517"/>
      <c r="J3150" s="517"/>
      <c r="K3150" s="517"/>
      <c r="L3150" s="517"/>
      <c r="M3150" s="517"/>
      <c r="N3150" s="517"/>
    </row>
    <row r="3151" spans="1:14" x14ac:dyDescent="0.35">
      <c r="A3151" t="s">
        <v>149</v>
      </c>
      <c r="B3151" t="s">
        <v>400</v>
      </c>
      <c r="C3151" t="s">
        <v>401</v>
      </c>
      <c r="D3151" t="s">
        <v>205</v>
      </c>
      <c r="E3151" t="s">
        <v>292</v>
      </c>
      <c r="F3151" s="517"/>
      <c r="G3151" s="517"/>
      <c r="H3151" s="517"/>
      <c r="I3151" s="517"/>
      <c r="J3151" s="517"/>
      <c r="K3151" s="517"/>
      <c r="L3151" s="517"/>
      <c r="M3151" s="517"/>
      <c r="N3151" s="517"/>
    </row>
    <row r="3152" spans="1:14" x14ac:dyDescent="0.35">
      <c r="A3152" t="s">
        <v>149</v>
      </c>
      <c r="B3152" t="s">
        <v>402</v>
      </c>
      <c r="C3152" t="s">
        <v>403</v>
      </c>
      <c r="D3152" t="s">
        <v>189</v>
      </c>
      <c r="E3152" t="s">
        <v>292</v>
      </c>
      <c r="F3152" s="517"/>
      <c r="G3152" s="517"/>
      <c r="H3152" s="517"/>
      <c r="I3152" s="517"/>
      <c r="J3152" s="517"/>
      <c r="K3152" s="517"/>
      <c r="L3152" s="517"/>
      <c r="M3152" s="517"/>
      <c r="N3152" s="517"/>
    </row>
    <row r="3153" spans="1:16" x14ac:dyDescent="0.35">
      <c r="A3153" t="s">
        <v>149</v>
      </c>
      <c r="B3153" t="s">
        <v>404</v>
      </c>
      <c r="C3153" t="s">
        <v>405</v>
      </c>
      <c r="D3153" t="s">
        <v>205</v>
      </c>
      <c r="E3153" t="s">
        <v>292</v>
      </c>
      <c r="F3153" s="613"/>
      <c r="G3153" s="613"/>
      <c r="H3153" s="613"/>
      <c r="I3153" s="613"/>
      <c r="J3153" s="613"/>
      <c r="K3153" s="613"/>
      <c r="L3153" s="613"/>
      <c r="M3153" s="613"/>
      <c r="N3153" s="613"/>
    </row>
    <row r="3154" spans="1:16" x14ac:dyDescent="0.35">
      <c r="A3154" t="s">
        <v>149</v>
      </c>
      <c r="B3154" t="s">
        <v>406</v>
      </c>
      <c r="C3154" t="s">
        <v>407</v>
      </c>
      <c r="D3154" t="s">
        <v>188</v>
      </c>
      <c r="E3154" t="s">
        <v>292</v>
      </c>
      <c r="F3154" s="613"/>
      <c r="G3154" s="613"/>
      <c r="H3154" s="613"/>
      <c r="I3154" s="613"/>
      <c r="J3154" s="613"/>
      <c r="K3154" s="613"/>
      <c r="L3154" s="613"/>
      <c r="M3154" s="613"/>
      <c r="N3154" s="613"/>
    </row>
    <row r="3155" spans="1:16" x14ac:dyDescent="0.35">
      <c r="A3155" t="s">
        <v>149</v>
      </c>
      <c r="B3155" t="s">
        <v>408</v>
      </c>
      <c r="C3155" t="s">
        <v>409</v>
      </c>
      <c r="D3155" t="s">
        <v>182</v>
      </c>
      <c r="E3155" t="s">
        <v>292</v>
      </c>
      <c r="F3155" s="517"/>
      <c r="G3155" s="517"/>
      <c r="H3155" s="517"/>
      <c r="I3155" s="517"/>
      <c r="J3155" s="517"/>
      <c r="K3155" s="517"/>
      <c r="L3155" s="517"/>
      <c r="M3155" s="517"/>
      <c r="N3155" s="517"/>
    </row>
    <row r="3156" spans="1:16" x14ac:dyDescent="0.35">
      <c r="A3156" t="s">
        <v>149</v>
      </c>
      <c r="B3156" t="s">
        <v>410</v>
      </c>
      <c r="C3156" t="s">
        <v>411</v>
      </c>
      <c r="D3156" t="s">
        <v>188</v>
      </c>
      <c r="E3156" t="s">
        <v>292</v>
      </c>
      <c r="F3156" s="517"/>
      <c r="G3156" s="517"/>
      <c r="H3156" s="517"/>
      <c r="I3156" s="517"/>
      <c r="J3156" s="517"/>
      <c r="K3156" s="517"/>
      <c r="L3156" s="517"/>
      <c r="M3156" s="517"/>
      <c r="N3156" s="517"/>
    </row>
    <row r="3157" spans="1:16" x14ac:dyDescent="0.35">
      <c r="A3157" t="s">
        <v>149</v>
      </c>
      <c r="B3157" t="s">
        <v>412</v>
      </c>
      <c r="C3157" t="s">
        <v>413</v>
      </c>
      <c r="D3157" t="s">
        <v>188</v>
      </c>
      <c r="E3157" t="s">
        <v>292</v>
      </c>
      <c r="F3157" s="519"/>
      <c r="G3157" s="519"/>
      <c r="H3157" s="519"/>
      <c r="I3157" s="519"/>
      <c r="J3157" s="519"/>
      <c r="K3157" s="519"/>
      <c r="L3157" s="519"/>
      <c r="M3157" s="519"/>
      <c r="N3157" s="519"/>
    </row>
    <row r="3158" spans="1:16" x14ac:dyDescent="0.35">
      <c r="A3158" t="s">
        <v>149</v>
      </c>
      <c r="B3158" t="s">
        <v>414</v>
      </c>
      <c r="C3158" t="s">
        <v>415</v>
      </c>
      <c r="D3158" t="s">
        <v>188</v>
      </c>
      <c r="E3158" t="s">
        <v>292</v>
      </c>
      <c r="F3158" s="613"/>
      <c r="G3158" s="613"/>
      <c r="H3158" s="613"/>
      <c r="I3158" s="613"/>
      <c r="J3158" s="613"/>
      <c r="K3158" s="613"/>
      <c r="L3158" s="613"/>
      <c r="M3158" s="613"/>
      <c r="N3158" s="613"/>
    </row>
    <row r="3159" spans="1:16" x14ac:dyDescent="0.35">
      <c r="A3159" t="s">
        <v>149</v>
      </c>
      <c r="B3159" t="s">
        <v>416</v>
      </c>
      <c r="C3159" t="s">
        <v>417</v>
      </c>
      <c r="D3159" t="s">
        <v>188</v>
      </c>
      <c r="E3159" t="s">
        <v>292</v>
      </c>
      <c r="F3159" s="613"/>
      <c r="G3159" s="613"/>
      <c r="H3159" s="613"/>
      <c r="I3159" s="613"/>
      <c r="J3159" s="613"/>
      <c r="K3159" s="613"/>
      <c r="L3159" s="613"/>
      <c r="M3159" s="613"/>
      <c r="N3159" s="613"/>
    </row>
    <row r="3160" spans="1:16" x14ac:dyDescent="0.35">
      <c r="A3160" t="s">
        <v>149</v>
      </c>
      <c r="B3160" t="s">
        <v>418</v>
      </c>
      <c r="C3160" t="s">
        <v>419</v>
      </c>
      <c r="D3160" t="s">
        <v>188</v>
      </c>
      <c r="E3160" t="s">
        <v>292</v>
      </c>
      <c r="F3160" s="613"/>
      <c r="G3160" s="613"/>
      <c r="H3160" s="613"/>
      <c r="I3160" s="613"/>
      <c r="J3160" s="613"/>
      <c r="K3160" s="613"/>
      <c r="L3160" s="613"/>
      <c r="M3160" s="613"/>
      <c r="N3160" s="613"/>
    </row>
    <row r="3161" spans="1:16" x14ac:dyDescent="0.35">
      <c r="A3161" t="s">
        <v>149</v>
      </c>
      <c r="B3161" t="s">
        <v>420</v>
      </c>
      <c r="C3161" t="s">
        <v>421</v>
      </c>
      <c r="D3161">
        <v>0</v>
      </c>
      <c r="E3161" t="s">
        <v>292</v>
      </c>
      <c r="F3161" s="613"/>
      <c r="G3161" s="613"/>
      <c r="H3161" s="613"/>
      <c r="I3161" s="613"/>
      <c r="J3161" s="613"/>
      <c r="K3161" s="613"/>
      <c r="L3161" s="613"/>
      <c r="M3161" s="613"/>
      <c r="N3161" s="613"/>
    </row>
    <row r="3162" spans="1:16" x14ac:dyDescent="0.35">
      <c r="A3162" t="s">
        <v>149</v>
      </c>
      <c r="B3162" t="s">
        <v>422</v>
      </c>
      <c r="C3162" t="s">
        <v>423</v>
      </c>
      <c r="D3162" t="s">
        <v>424</v>
      </c>
      <c r="E3162" t="s">
        <v>292</v>
      </c>
      <c r="F3162" s="519"/>
      <c r="G3162" s="519"/>
      <c r="H3162" s="519"/>
      <c r="I3162" s="519"/>
      <c r="J3162" s="519"/>
      <c r="K3162" s="519"/>
      <c r="L3162" s="519"/>
      <c r="M3162" s="519"/>
      <c r="N3162" s="519"/>
    </row>
    <row r="3163" spans="1:16" x14ac:dyDescent="0.35">
      <c r="A3163" t="s">
        <v>149</v>
      </c>
      <c r="B3163" t="s">
        <v>425</v>
      </c>
      <c r="C3163" t="s">
        <v>426</v>
      </c>
      <c r="D3163" t="s">
        <v>427</v>
      </c>
      <c r="E3163" t="s">
        <v>292</v>
      </c>
      <c r="F3163" s="613"/>
      <c r="G3163" s="613"/>
      <c r="H3163" s="613"/>
      <c r="I3163" s="517">
        <v>151.41612395280518</v>
      </c>
      <c r="J3163" s="517"/>
      <c r="K3163" s="517"/>
      <c r="L3163" s="517"/>
      <c r="M3163" s="517"/>
      <c r="N3163" s="517"/>
      <c r="P3163" t="s">
        <v>700</v>
      </c>
    </row>
    <row r="3164" spans="1:16" x14ac:dyDescent="0.35">
      <c r="A3164" t="s">
        <v>149</v>
      </c>
      <c r="B3164" t="s">
        <v>428</v>
      </c>
      <c r="C3164" t="s">
        <v>429</v>
      </c>
      <c r="D3164" t="s">
        <v>424</v>
      </c>
      <c r="E3164" t="s">
        <v>292</v>
      </c>
      <c r="F3164" s="613"/>
      <c r="G3164" s="613"/>
      <c r="H3164" s="613"/>
      <c r="I3164" s="517"/>
      <c r="J3164" s="517"/>
      <c r="K3164" s="517"/>
      <c r="L3164" s="517"/>
      <c r="M3164" s="517"/>
      <c r="N3164" s="517"/>
    </row>
    <row r="3165" spans="1:16" x14ac:dyDescent="0.35">
      <c r="A3165" t="s">
        <v>149</v>
      </c>
      <c r="B3165" t="s">
        <v>430</v>
      </c>
      <c r="C3165" t="s">
        <v>431</v>
      </c>
      <c r="D3165" t="s">
        <v>424</v>
      </c>
      <c r="E3165" t="s">
        <v>292</v>
      </c>
      <c r="F3165" s="613"/>
      <c r="G3165" s="613"/>
      <c r="H3165" s="613"/>
      <c r="I3165" s="517">
        <v>83.5</v>
      </c>
      <c r="J3165" s="517"/>
      <c r="K3165" s="517"/>
      <c r="L3165" s="517"/>
      <c r="M3165" s="517"/>
      <c r="N3165" s="517"/>
      <c r="P3165" t="s">
        <v>700</v>
      </c>
    </row>
    <row r="3166" spans="1:16" x14ac:dyDescent="0.35">
      <c r="A3166" t="s">
        <v>149</v>
      </c>
      <c r="B3166" t="s">
        <v>432</v>
      </c>
      <c r="C3166" t="s">
        <v>433</v>
      </c>
      <c r="D3166" t="s">
        <v>424</v>
      </c>
      <c r="E3166" t="s">
        <v>292</v>
      </c>
      <c r="F3166" s="519"/>
      <c r="G3166" s="519"/>
      <c r="H3166" s="519"/>
      <c r="I3166" s="517">
        <v>80.599999999999994</v>
      </c>
      <c r="J3166" s="517"/>
      <c r="K3166" s="517"/>
      <c r="L3166" s="517"/>
      <c r="M3166" s="517"/>
      <c r="N3166" s="517"/>
      <c r="P3166" t="s">
        <v>700</v>
      </c>
    </row>
    <row r="3167" spans="1:16" x14ac:dyDescent="0.35">
      <c r="A3167" t="s">
        <v>149</v>
      </c>
      <c r="B3167" t="s">
        <v>434</v>
      </c>
      <c r="C3167" t="s">
        <v>435</v>
      </c>
      <c r="D3167" t="s">
        <v>427</v>
      </c>
      <c r="E3167" t="s">
        <v>292</v>
      </c>
      <c r="F3167" s="613"/>
      <c r="G3167" s="613"/>
      <c r="H3167" s="613"/>
      <c r="I3167" s="517">
        <v>131.30000000000001</v>
      </c>
      <c r="J3167" s="517"/>
      <c r="K3167" s="517"/>
      <c r="L3167" s="517"/>
      <c r="M3167" s="517"/>
      <c r="N3167" s="517"/>
      <c r="P3167" t="s">
        <v>700</v>
      </c>
    </row>
    <row r="3168" spans="1:16" x14ac:dyDescent="0.35">
      <c r="A3168" t="s">
        <v>149</v>
      </c>
      <c r="B3168" t="s">
        <v>436</v>
      </c>
      <c r="C3168" t="s">
        <v>437</v>
      </c>
      <c r="D3168" t="s">
        <v>427</v>
      </c>
      <c r="E3168" t="s">
        <v>292</v>
      </c>
      <c r="F3168" s="519"/>
      <c r="G3168" s="519"/>
      <c r="H3168" s="519"/>
      <c r="I3168" s="517">
        <v>138.1</v>
      </c>
      <c r="J3168" s="517"/>
      <c r="K3168" s="517"/>
      <c r="L3168" s="517"/>
      <c r="M3168" s="517"/>
      <c r="N3168" s="517"/>
      <c r="P3168" t="s">
        <v>700</v>
      </c>
    </row>
    <row r="3169" spans="1:14" x14ac:dyDescent="0.35">
      <c r="A3169" t="s">
        <v>149</v>
      </c>
      <c r="B3169" t="s">
        <v>438</v>
      </c>
      <c r="C3169" t="s">
        <v>439</v>
      </c>
      <c r="D3169">
        <v>0</v>
      </c>
      <c r="E3169" t="s">
        <v>292</v>
      </c>
      <c r="F3169" s="613"/>
      <c r="G3169" s="613"/>
      <c r="H3169" s="613"/>
      <c r="I3169" s="517"/>
      <c r="J3169" s="517"/>
      <c r="K3169" s="517"/>
      <c r="L3169" s="517"/>
      <c r="M3169" s="517"/>
      <c r="N3169" s="517"/>
    </row>
    <row r="3170" spans="1:14" x14ac:dyDescent="0.35">
      <c r="A3170" t="s">
        <v>149</v>
      </c>
      <c r="B3170" t="s">
        <v>440</v>
      </c>
      <c r="C3170" t="s">
        <v>441</v>
      </c>
      <c r="D3170" t="s">
        <v>188</v>
      </c>
      <c r="E3170" t="s">
        <v>292</v>
      </c>
      <c r="F3170" s="519"/>
      <c r="G3170" s="519"/>
      <c r="H3170" s="519"/>
      <c r="I3170" s="613"/>
      <c r="J3170" s="613"/>
      <c r="K3170" s="613"/>
      <c r="L3170" s="613"/>
      <c r="M3170" s="613"/>
      <c r="N3170" s="613"/>
    </row>
    <row r="3171" spans="1:14" x14ac:dyDescent="0.35">
      <c r="A3171" t="s">
        <v>149</v>
      </c>
      <c r="B3171" t="s">
        <v>442</v>
      </c>
      <c r="C3171" t="s">
        <v>443</v>
      </c>
      <c r="D3171" t="s">
        <v>188</v>
      </c>
      <c r="E3171" t="s">
        <v>292</v>
      </c>
      <c r="F3171" s="519"/>
      <c r="G3171" s="519"/>
      <c r="H3171" s="519"/>
      <c r="I3171" s="613"/>
      <c r="J3171" s="613"/>
      <c r="K3171" s="613"/>
      <c r="L3171" s="613"/>
      <c r="M3171" s="613"/>
      <c r="N3171" s="613"/>
    </row>
    <row r="3172" spans="1:14" x14ac:dyDescent="0.35">
      <c r="A3172" t="s">
        <v>149</v>
      </c>
      <c r="B3172" t="s">
        <v>444</v>
      </c>
      <c r="C3172" t="s">
        <v>445</v>
      </c>
      <c r="D3172" t="s">
        <v>424</v>
      </c>
      <c r="E3172" t="s">
        <v>292</v>
      </c>
      <c r="F3172" s="519"/>
      <c r="G3172" s="519"/>
      <c r="H3172" s="519"/>
      <c r="I3172" s="517"/>
      <c r="J3172" s="517"/>
      <c r="K3172" s="517"/>
      <c r="L3172" s="517"/>
      <c r="M3172" s="517"/>
      <c r="N3172" s="517"/>
    </row>
    <row r="3173" spans="1:14" x14ac:dyDescent="0.35">
      <c r="A3173" t="s">
        <v>149</v>
      </c>
      <c r="B3173" t="s">
        <v>446</v>
      </c>
      <c r="C3173" t="s">
        <v>447</v>
      </c>
      <c r="D3173" t="s">
        <v>424</v>
      </c>
      <c r="E3173" t="s">
        <v>292</v>
      </c>
      <c r="F3173" s="519"/>
      <c r="G3173" s="519"/>
      <c r="H3173" s="519"/>
      <c r="I3173" s="517"/>
      <c r="J3173" s="517"/>
      <c r="K3173" s="517"/>
      <c r="L3173" s="517"/>
      <c r="M3173" s="517"/>
      <c r="N3173" s="517"/>
    </row>
    <row r="3174" spans="1:14" x14ac:dyDescent="0.35">
      <c r="A3174" t="s">
        <v>149</v>
      </c>
      <c r="B3174" t="s">
        <v>448</v>
      </c>
      <c r="C3174" t="s">
        <v>449</v>
      </c>
      <c r="D3174">
        <v>0</v>
      </c>
      <c r="E3174" t="s">
        <v>292</v>
      </c>
      <c r="F3174" s="519"/>
      <c r="G3174" s="519"/>
      <c r="H3174" s="519"/>
      <c r="I3174" s="519"/>
      <c r="J3174" s="519"/>
      <c r="K3174" s="519"/>
      <c r="L3174" s="519"/>
      <c r="M3174" s="519"/>
      <c r="N3174" s="519"/>
    </row>
    <row r="3175" spans="1:14" x14ac:dyDescent="0.35">
      <c r="A3175" t="s">
        <v>149</v>
      </c>
      <c r="B3175" t="s">
        <v>450</v>
      </c>
      <c r="C3175" t="s">
        <v>451</v>
      </c>
      <c r="D3175" t="s">
        <v>188</v>
      </c>
      <c r="E3175" t="s">
        <v>292</v>
      </c>
      <c r="F3175" s="519"/>
      <c r="G3175" s="519"/>
      <c r="H3175" s="519"/>
      <c r="I3175" s="613"/>
      <c r="J3175" s="613"/>
      <c r="K3175" s="613"/>
      <c r="L3175" s="613"/>
      <c r="M3175" s="613"/>
      <c r="N3175" s="613"/>
    </row>
    <row r="3176" spans="1:14" x14ac:dyDescent="0.35">
      <c r="A3176" t="s">
        <v>149</v>
      </c>
      <c r="B3176" t="s">
        <v>452</v>
      </c>
      <c r="C3176" t="s">
        <v>453</v>
      </c>
      <c r="D3176" t="s">
        <v>188</v>
      </c>
      <c r="E3176" t="s">
        <v>292</v>
      </c>
      <c r="F3176" s="519"/>
      <c r="G3176" s="519"/>
      <c r="H3176" s="519"/>
      <c r="I3176" s="613"/>
      <c r="J3176" s="613"/>
      <c r="K3176" s="613"/>
      <c r="L3176" s="613"/>
      <c r="M3176" s="613"/>
      <c r="N3176" s="613"/>
    </row>
    <row r="3177" spans="1:14" x14ac:dyDescent="0.35">
      <c r="A3177" t="s">
        <v>149</v>
      </c>
      <c r="B3177" t="s">
        <v>454</v>
      </c>
      <c r="C3177" t="s">
        <v>455</v>
      </c>
      <c r="D3177" t="s">
        <v>188</v>
      </c>
      <c r="E3177" t="s">
        <v>292</v>
      </c>
      <c r="F3177" s="519"/>
      <c r="G3177" s="519"/>
      <c r="H3177" s="519"/>
      <c r="I3177" s="613"/>
      <c r="J3177" s="613"/>
      <c r="K3177" s="613"/>
      <c r="L3177" s="613"/>
      <c r="M3177" s="613"/>
      <c r="N3177" s="613"/>
    </row>
    <row r="3178" spans="1:14" x14ac:dyDescent="0.35">
      <c r="A3178" t="s">
        <v>149</v>
      </c>
      <c r="B3178" t="s">
        <v>456</v>
      </c>
      <c r="C3178" t="s">
        <v>457</v>
      </c>
      <c r="D3178" t="s">
        <v>188</v>
      </c>
      <c r="E3178" t="s">
        <v>292</v>
      </c>
      <c r="F3178" s="519"/>
      <c r="G3178" s="519"/>
      <c r="H3178" s="519"/>
      <c r="I3178" s="613"/>
      <c r="J3178" s="613"/>
      <c r="K3178" s="613"/>
      <c r="L3178" s="613"/>
      <c r="M3178" s="613"/>
      <c r="N3178" s="613"/>
    </row>
    <row r="3179" spans="1:14" x14ac:dyDescent="0.35">
      <c r="A3179" t="s">
        <v>149</v>
      </c>
      <c r="B3179" t="s">
        <v>458</v>
      </c>
      <c r="C3179" t="s">
        <v>459</v>
      </c>
      <c r="D3179" t="s">
        <v>172</v>
      </c>
      <c r="E3179" t="s">
        <v>292</v>
      </c>
      <c r="F3179" s="519"/>
      <c r="G3179" s="519"/>
      <c r="H3179" s="519"/>
      <c r="I3179" s="519"/>
      <c r="J3179" s="519"/>
      <c r="K3179" s="519"/>
      <c r="L3179" s="519"/>
      <c r="M3179" s="519"/>
      <c r="N3179" s="519"/>
    </row>
    <row r="3180" spans="1:14" x14ac:dyDescent="0.35">
      <c r="A3180" t="s">
        <v>149</v>
      </c>
      <c r="B3180" t="s">
        <v>460</v>
      </c>
      <c r="C3180" t="s">
        <v>461</v>
      </c>
      <c r="D3180" t="s">
        <v>188</v>
      </c>
      <c r="E3180" t="s">
        <v>292</v>
      </c>
      <c r="F3180" s="519"/>
      <c r="G3180" s="519"/>
      <c r="H3180" s="519"/>
      <c r="I3180" s="613"/>
      <c r="J3180" s="613"/>
      <c r="K3180" s="613"/>
      <c r="L3180" s="613"/>
      <c r="M3180" s="613"/>
      <c r="N3180" s="613"/>
    </row>
    <row r="3181" spans="1:14" x14ac:dyDescent="0.35">
      <c r="A3181" t="s">
        <v>149</v>
      </c>
      <c r="B3181" t="s">
        <v>462</v>
      </c>
      <c r="C3181" t="s">
        <v>463</v>
      </c>
      <c r="D3181" t="s">
        <v>188</v>
      </c>
      <c r="E3181" t="s">
        <v>292</v>
      </c>
      <c r="F3181" s="519"/>
      <c r="G3181" s="519"/>
      <c r="H3181" s="519"/>
      <c r="I3181" s="613"/>
      <c r="J3181" s="613"/>
      <c r="K3181" s="613"/>
      <c r="L3181" s="613"/>
      <c r="M3181" s="613"/>
      <c r="N3181" s="613"/>
    </row>
    <row r="3182" spans="1:14" x14ac:dyDescent="0.35">
      <c r="A3182" t="s">
        <v>149</v>
      </c>
      <c r="B3182" t="s">
        <v>464</v>
      </c>
      <c r="C3182" t="s">
        <v>465</v>
      </c>
      <c r="D3182" t="s">
        <v>188</v>
      </c>
      <c r="E3182" t="s">
        <v>292</v>
      </c>
      <c r="F3182" s="519"/>
      <c r="G3182" s="519"/>
      <c r="H3182" s="519"/>
      <c r="I3182" s="613"/>
      <c r="J3182" s="613"/>
      <c r="K3182" s="613"/>
      <c r="L3182" s="613"/>
      <c r="M3182" s="613"/>
      <c r="N3182" s="613"/>
    </row>
    <row r="3183" spans="1:14" x14ac:dyDescent="0.35">
      <c r="A3183" t="s">
        <v>149</v>
      </c>
      <c r="B3183" t="s">
        <v>466</v>
      </c>
      <c r="C3183" t="s">
        <v>467</v>
      </c>
      <c r="D3183" t="s">
        <v>182</v>
      </c>
      <c r="E3183" t="s">
        <v>292</v>
      </c>
      <c r="F3183" s="519"/>
      <c r="G3183" s="519"/>
      <c r="H3183" s="519"/>
      <c r="I3183" s="519"/>
      <c r="J3183" s="519"/>
      <c r="K3183" s="519"/>
      <c r="L3183" s="519"/>
      <c r="M3183" s="519"/>
      <c r="N3183" s="519"/>
    </row>
    <row r="3184" spans="1:14" x14ac:dyDescent="0.35">
      <c r="A3184" t="s">
        <v>149</v>
      </c>
      <c r="B3184" t="s">
        <v>468</v>
      </c>
      <c r="C3184" t="s">
        <v>469</v>
      </c>
      <c r="D3184" t="s">
        <v>188</v>
      </c>
      <c r="E3184" t="s">
        <v>292</v>
      </c>
      <c r="F3184" s="519"/>
      <c r="G3184" s="519"/>
      <c r="H3184" s="519"/>
      <c r="I3184" s="613"/>
      <c r="J3184" s="613"/>
      <c r="K3184" s="613"/>
      <c r="L3184" s="613"/>
      <c r="M3184" s="613"/>
      <c r="N3184" s="613"/>
    </row>
    <row r="3185" spans="1:16" x14ac:dyDescent="0.35">
      <c r="A3185" t="s">
        <v>149</v>
      </c>
      <c r="B3185" t="s">
        <v>470</v>
      </c>
      <c r="C3185" t="s">
        <v>471</v>
      </c>
      <c r="D3185" t="s">
        <v>182</v>
      </c>
      <c r="E3185" t="s">
        <v>292</v>
      </c>
      <c r="F3185" s="519"/>
      <c r="G3185" s="519"/>
      <c r="H3185" s="519"/>
      <c r="I3185" s="519"/>
      <c r="J3185" s="519"/>
      <c r="K3185" s="519"/>
      <c r="L3185" s="519"/>
      <c r="M3185" s="519"/>
      <c r="N3185" s="519"/>
    </row>
    <row r="3186" spans="1:16" x14ac:dyDescent="0.35">
      <c r="A3186" t="s">
        <v>149</v>
      </c>
      <c r="B3186" t="s">
        <v>472</v>
      </c>
      <c r="C3186" t="s">
        <v>473</v>
      </c>
      <c r="D3186" t="s">
        <v>188</v>
      </c>
      <c r="E3186" t="s">
        <v>292</v>
      </c>
      <c r="F3186" s="519"/>
      <c r="G3186" s="519"/>
      <c r="H3186" s="519"/>
      <c r="I3186" s="613"/>
      <c r="J3186" s="613"/>
      <c r="K3186" s="613"/>
      <c r="L3186" s="613"/>
      <c r="M3186" s="613"/>
      <c r="N3186" s="613"/>
    </row>
    <row r="3187" spans="1:16" x14ac:dyDescent="0.35">
      <c r="A3187" t="s">
        <v>149</v>
      </c>
      <c r="B3187" t="s">
        <v>474</v>
      </c>
      <c r="C3187" t="s">
        <v>475</v>
      </c>
      <c r="D3187" t="s">
        <v>170</v>
      </c>
      <c r="E3187" t="s">
        <v>292</v>
      </c>
      <c r="F3187" s="519"/>
      <c r="G3187" s="519"/>
      <c r="H3187" s="519"/>
      <c r="I3187" s="519">
        <v>4.3939400000000003E-2</v>
      </c>
      <c r="J3187" s="519"/>
      <c r="K3187" s="519"/>
      <c r="L3187" s="519"/>
      <c r="M3187" s="519"/>
      <c r="N3187" s="519"/>
      <c r="O3187" s="678" t="s">
        <v>701</v>
      </c>
      <c r="P3187" t="s">
        <v>670</v>
      </c>
    </row>
    <row r="3188" spans="1:16" x14ac:dyDescent="0.35">
      <c r="A3188" t="s">
        <v>149</v>
      </c>
      <c r="B3188" t="s">
        <v>476</v>
      </c>
      <c r="C3188" t="s">
        <v>477</v>
      </c>
      <c r="D3188" t="s">
        <v>170</v>
      </c>
      <c r="E3188" t="s">
        <v>292</v>
      </c>
      <c r="F3188" s="519"/>
      <c r="G3188" s="519"/>
      <c r="H3188" s="519"/>
      <c r="I3188" s="519">
        <v>0.93383027412007469</v>
      </c>
      <c r="J3188" s="519"/>
      <c r="K3188" s="519"/>
      <c r="L3188" s="519"/>
      <c r="M3188" s="519"/>
      <c r="N3188" s="519"/>
      <c r="O3188" s="678" t="s">
        <v>701</v>
      </c>
      <c r="P3188" t="s">
        <v>670</v>
      </c>
    </row>
    <row r="3189" spans="1:16" x14ac:dyDescent="0.35">
      <c r="A3189" t="s">
        <v>149</v>
      </c>
      <c r="B3189" t="s">
        <v>478</v>
      </c>
      <c r="C3189" t="s">
        <v>479</v>
      </c>
      <c r="D3189" t="s">
        <v>170</v>
      </c>
      <c r="E3189" t="s">
        <v>292</v>
      </c>
      <c r="F3189" s="519"/>
      <c r="G3189" s="519"/>
      <c r="H3189" s="519"/>
      <c r="I3189" s="519"/>
      <c r="J3189" s="519"/>
      <c r="K3189" s="519"/>
      <c r="L3189" s="519"/>
      <c r="M3189" s="519"/>
      <c r="N3189" s="519"/>
    </row>
    <row r="3190" spans="1:16" x14ac:dyDescent="0.35">
      <c r="A3190" t="s">
        <v>149</v>
      </c>
      <c r="B3190" t="s">
        <v>480</v>
      </c>
      <c r="C3190" t="s">
        <v>481</v>
      </c>
      <c r="D3190" t="s">
        <v>170</v>
      </c>
      <c r="E3190" t="s">
        <v>292</v>
      </c>
      <c r="F3190" s="519"/>
      <c r="G3190" s="519"/>
      <c r="H3190" s="519"/>
      <c r="I3190" s="519"/>
      <c r="J3190" s="519"/>
      <c r="K3190" s="519"/>
      <c r="L3190" s="519"/>
      <c r="M3190" s="519"/>
      <c r="N3190" s="519"/>
    </row>
    <row r="3191" spans="1:16" x14ac:dyDescent="0.35">
      <c r="A3191" t="s">
        <v>149</v>
      </c>
      <c r="B3191" t="s">
        <v>482</v>
      </c>
      <c r="C3191" t="s">
        <v>483</v>
      </c>
      <c r="D3191" t="s">
        <v>170</v>
      </c>
      <c r="E3191" t="s">
        <v>292</v>
      </c>
      <c r="F3191" s="519"/>
      <c r="G3191" s="519"/>
      <c r="H3191" s="519"/>
      <c r="I3191" s="519"/>
      <c r="J3191" s="519"/>
      <c r="K3191" s="519"/>
      <c r="L3191" s="519"/>
      <c r="M3191" s="519"/>
      <c r="N3191" s="519"/>
    </row>
    <row r="3192" spans="1:16" x14ac:dyDescent="0.35">
      <c r="A3192" t="s">
        <v>149</v>
      </c>
      <c r="B3192" t="s">
        <v>484</v>
      </c>
      <c r="C3192" t="s">
        <v>485</v>
      </c>
      <c r="D3192" t="s">
        <v>170</v>
      </c>
      <c r="E3192" t="s">
        <v>292</v>
      </c>
      <c r="F3192" s="519"/>
      <c r="G3192" s="519"/>
      <c r="H3192" s="519"/>
      <c r="I3192" s="519"/>
      <c r="J3192" s="519"/>
      <c r="K3192" s="519"/>
      <c r="L3192" s="519"/>
      <c r="M3192" s="519"/>
      <c r="N3192" s="519"/>
    </row>
    <row r="3193" spans="1:16" x14ac:dyDescent="0.35">
      <c r="A3193" t="s">
        <v>149</v>
      </c>
      <c r="B3193" t="s">
        <v>486</v>
      </c>
      <c r="C3193" t="s">
        <v>487</v>
      </c>
      <c r="D3193" t="s">
        <v>170</v>
      </c>
      <c r="E3193" t="s">
        <v>292</v>
      </c>
      <c r="F3193" s="519"/>
      <c r="G3193" s="519"/>
      <c r="H3193" s="519"/>
      <c r="I3193" s="519"/>
      <c r="J3193" s="519"/>
      <c r="K3193" s="519"/>
      <c r="L3193" s="519"/>
      <c r="M3193" s="519"/>
      <c r="N3193" s="519"/>
    </row>
    <row r="3194" spans="1:16" x14ac:dyDescent="0.35">
      <c r="A3194" t="s">
        <v>149</v>
      </c>
      <c r="B3194" t="s">
        <v>488</v>
      </c>
      <c r="C3194" t="s">
        <v>489</v>
      </c>
      <c r="D3194" t="s">
        <v>170</v>
      </c>
      <c r="E3194" t="s">
        <v>292</v>
      </c>
      <c r="F3194" s="519"/>
      <c r="G3194" s="519"/>
      <c r="H3194" s="519"/>
      <c r="I3194" s="519"/>
      <c r="J3194" s="519"/>
      <c r="K3194" s="519"/>
      <c r="L3194" s="519"/>
      <c r="M3194" s="519"/>
      <c r="N3194" s="519"/>
    </row>
    <row r="3195" spans="1:16" x14ac:dyDescent="0.35">
      <c r="A3195" t="s">
        <v>149</v>
      </c>
      <c r="B3195" t="s">
        <v>490</v>
      </c>
      <c r="C3195" t="s">
        <v>491</v>
      </c>
      <c r="D3195" t="s">
        <v>170</v>
      </c>
      <c r="E3195" t="s">
        <v>292</v>
      </c>
      <c r="F3195" s="519"/>
      <c r="G3195" s="519"/>
      <c r="H3195" s="519"/>
      <c r="I3195" s="519">
        <v>-1.4945000000000004</v>
      </c>
      <c r="J3195" s="519"/>
      <c r="K3195" s="519"/>
      <c r="L3195" s="519"/>
      <c r="M3195" s="519"/>
      <c r="N3195" s="519"/>
      <c r="O3195" s="678" t="s">
        <v>701</v>
      </c>
      <c r="P3195" t="s">
        <v>670</v>
      </c>
    </row>
    <row r="3196" spans="1:16" x14ac:dyDescent="0.35">
      <c r="A3196" t="s">
        <v>149</v>
      </c>
      <c r="B3196" t="s">
        <v>492</v>
      </c>
      <c r="C3196" t="s">
        <v>493</v>
      </c>
      <c r="D3196" t="s">
        <v>170</v>
      </c>
      <c r="E3196" t="s">
        <v>292</v>
      </c>
      <c r="F3196" s="519"/>
      <c r="G3196" s="519"/>
      <c r="H3196" s="519"/>
      <c r="I3196" s="519"/>
      <c r="J3196" s="519"/>
      <c r="K3196" s="519"/>
      <c r="L3196" s="519"/>
      <c r="M3196" s="519"/>
      <c r="N3196" s="519"/>
    </row>
    <row r="3197" spans="1:16" x14ac:dyDescent="0.35">
      <c r="A3197" t="s">
        <v>149</v>
      </c>
      <c r="B3197" t="s">
        <v>494</v>
      </c>
      <c r="C3197" t="s">
        <v>495</v>
      </c>
      <c r="D3197" t="s">
        <v>170</v>
      </c>
      <c r="E3197" t="s">
        <v>292</v>
      </c>
      <c r="F3197" s="519"/>
      <c r="G3197" s="519"/>
      <c r="H3197" s="519"/>
      <c r="I3197" s="519"/>
      <c r="J3197" s="519"/>
      <c r="K3197" s="519"/>
      <c r="L3197" s="519"/>
      <c r="M3197" s="519"/>
      <c r="N3197" s="519"/>
    </row>
    <row r="3198" spans="1:16" x14ac:dyDescent="0.35">
      <c r="A3198" t="s">
        <v>149</v>
      </c>
      <c r="B3198" t="s">
        <v>496</v>
      </c>
      <c r="C3198" t="s">
        <v>497</v>
      </c>
      <c r="D3198" t="s">
        <v>170</v>
      </c>
      <c r="E3198" t="s">
        <v>292</v>
      </c>
      <c r="F3198" s="519"/>
      <c r="G3198" s="519"/>
      <c r="H3198" s="519"/>
      <c r="I3198" s="519"/>
      <c r="J3198" s="519"/>
      <c r="K3198" s="519"/>
      <c r="L3198" s="519"/>
      <c r="M3198" s="519"/>
      <c r="N3198" s="519"/>
    </row>
    <row r="3199" spans="1:16" x14ac:dyDescent="0.35">
      <c r="A3199" t="s">
        <v>149</v>
      </c>
      <c r="B3199" t="s">
        <v>498</v>
      </c>
      <c r="C3199" t="s">
        <v>499</v>
      </c>
      <c r="D3199" t="s">
        <v>170</v>
      </c>
      <c r="E3199" t="s">
        <v>292</v>
      </c>
      <c r="F3199" s="519"/>
      <c r="G3199" s="519"/>
      <c r="H3199" s="519"/>
      <c r="I3199" s="519"/>
      <c r="J3199" s="519"/>
      <c r="K3199" s="519"/>
      <c r="L3199" s="519"/>
      <c r="M3199" s="519"/>
      <c r="N3199" s="519"/>
    </row>
    <row r="3200" spans="1:16" x14ac:dyDescent="0.35">
      <c r="A3200" t="s">
        <v>149</v>
      </c>
      <c r="B3200" t="s">
        <v>500</v>
      </c>
      <c r="C3200" t="s">
        <v>501</v>
      </c>
      <c r="D3200" t="s">
        <v>170</v>
      </c>
      <c r="E3200" t="s">
        <v>292</v>
      </c>
      <c r="F3200" s="519"/>
      <c r="G3200" s="519"/>
      <c r="H3200" s="519"/>
      <c r="I3200" s="519"/>
      <c r="J3200" s="519"/>
      <c r="K3200" s="519"/>
      <c r="L3200" s="519"/>
      <c r="M3200" s="519"/>
      <c r="N3200" s="519"/>
    </row>
    <row r="3201" spans="1:14" x14ac:dyDescent="0.35">
      <c r="A3201" t="s">
        <v>149</v>
      </c>
      <c r="B3201" t="s">
        <v>502</v>
      </c>
      <c r="C3201" t="s">
        <v>503</v>
      </c>
      <c r="D3201" t="s">
        <v>170</v>
      </c>
      <c r="E3201" t="s">
        <v>292</v>
      </c>
      <c r="F3201" s="519"/>
      <c r="G3201" s="519"/>
      <c r="H3201" s="519"/>
      <c r="I3201" s="519"/>
      <c r="J3201" s="519"/>
      <c r="K3201" s="519"/>
      <c r="L3201" s="519"/>
      <c r="M3201" s="519"/>
      <c r="N3201" s="519"/>
    </row>
    <row r="3202" spans="1:14" x14ac:dyDescent="0.35">
      <c r="A3202" t="s">
        <v>149</v>
      </c>
      <c r="B3202" t="s">
        <v>504</v>
      </c>
      <c r="C3202" t="s">
        <v>505</v>
      </c>
      <c r="D3202" t="s">
        <v>170</v>
      </c>
      <c r="E3202" t="s">
        <v>292</v>
      </c>
      <c r="F3202" s="519"/>
      <c r="G3202" s="519"/>
      <c r="H3202" s="519"/>
      <c r="I3202" s="519"/>
      <c r="J3202" s="519"/>
      <c r="K3202" s="519"/>
      <c r="L3202" s="519"/>
      <c r="M3202" s="519"/>
      <c r="N3202" s="519"/>
    </row>
    <row r="3203" spans="1:14" x14ac:dyDescent="0.35">
      <c r="A3203" t="s">
        <v>149</v>
      </c>
      <c r="B3203" t="s">
        <v>506</v>
      </c>
      <c r="C3203" t="s">
        <v>507</v>
      </c>
      <c r="D3203" t="s">
        <v>170</v>
      </c>
      <c r="E3203" t="s">
        <v>292</v>
      </c>
      <c r="F3203" s="519"/>
      <c r="G3203" s="519"/>
      <c r="H3203" s="519"/>
      <c r="I3203" s="519"/>
      <c r="J3203" s="519"/>
      <c r="K3203" s="519"/>
      <c r="L3203" s="519"/>
      <c r="M3203" s="519"/>
      <c r="N3203" s="519"/>
    </row>
    <row r="3204" spans="1:14" x14ac:dyDescent="0.35">
      <c r="A3204" t="s">
        <v>149</v>
      </c>
      <c r="B3204" t="s">
        <v>508</v>
      </c>
      <c r="C3204" t="s">
        <v>509</v>
      </c>
      <c r="D3204" t="s">
        <v>170</v>
      </c>
      <c r="E3204" t="s">
        <v>292</v>
      </c>
      <c r="F3204" s="519"/>
      <c r="G3204" s="519"/>
      <c r="H3204" s="519"/>
      <c r="I3204" s="519"/>
      <c r="J3204" s="519"/>
      <c r="K3204" s="519"/>
      <c r="L3204" s="519"/>
      <c r="M3204" s="519"/>
      <c r="N3204" s="519"/>
    </row>
    <row r="3205" spans="1:14" x14ac:dyDescent="0.35">
      <c r="A3205" t="s">
        <v>149</v>
      </c>
      <c r="B3205" t="s">
        <v>510</v>
      </c>
      <c r="C3205" t="s">
        <v>511</v>
      </c>
      <c r="D3205" t="s">
        <v>170</v>
      </c>
      <c r="E3205" t="s">
        <v>292</v>
      </c>
      <c r="F3205" s="519"/>
      <c r="G3205" s="519"/>
      <c r="H3205" s="519"/>
      <c r="I3205" s="519"/>
      <c r="J3205" s="519"/>
      <c r="K3205" s="519"/>
      <c r="L3205" s="519"/>
      <c r="M3205" s="519"/>
      <c r="N3205" s="519"/>
    </row>
    <row r="3206" spans="1:14" x14ac:dyDescent="0.35">
      <c r="A3206" t="s">
        <v>149</v>
      </c>
      <c r="B3206" t="s">
        <v>512</v>
      </c>
      <c r="C3206" t="s">
        <v>513</v>
      </c>
      <c r="D3206" t="s">
        <v>170</v>
      </c>
      <c r="E3206" t="s">
        <v>292</v>
      </c>
      <c r="F3206" s="519"/>
      <c r="G3206" s="519"/>
      <c r="H3206" s="519"/>
      <c r="I3206" s="519"/>
      <c r="J3206" s="519"/>
      <c r="K3206" s="519"/>
      <c r="L3206" s="519"/>
      <c r="M3206" s="519"/>
      <c r="N3206" s="519"/>
    </row>
    <row r="3207" spans="1:14" x14ac:dyDescent="0.35">
      <c r="A3207" t="s">
        <v>149</v>
      </c>
      <c r="B3207" t="s">
        <v>514</v>
      </c>
      <c r="C3207" t="s">
        <v>515</v>
      </c>
      <c r="D3207" t="s">
        <v>170</v>
      </c>
      <c r="E3207" t="s">
        <v>292</v>
      </c>
      <c r="F3207" s="519"/>
      <c r="G3207" s="519"/>
      <c r="H3207" s="519"/>
      <c r="I3207" s="519"/>
      <c r="J3207" s="519"/>
      <c r="K3207" s="519"/>
      <c r="L3207" s="519"/>
      <c r="M3207" s="519"/>
      <c r="N3207" s="519"/>
    </row>
    <row r="3208" spans="1:14" x14ac:dyDescent="0.35">
      <c r="A3208" t="s">
        <v>149</v>
      </c>
      <c r="B3208" t="s">
        <v>516</v>
      </c>
      <c r="C3208" t="s">
        <v>517</v>
      </c>
      <c r="D3208" t="s">
        <v>170</v>
      </c>
      <c r="E3208" t="s">
        <v>292</v>
      </c>
    </row>
    <row r="3209" spans="1:14" x14ac:dyDescent="0.35">
      <c r="A3209" t="s">
        <v>149</v>
      </c>
      <c r="B3209" t="s">
        <v>518</v>
      </c>
      <c r="C3209" t="s">
        <v>519</v>
      </c>
      <c r="D3209" t="s">
        <v>170</v>
      </c>
      <c r="E3209" t="s">
        <v>292</v>
      </c>
      <c r="F3209" s="519"/>
      <c r="G3209" s="519"/>
      <c r="H3209" s="519"/>
      <c r="I3209" s="519"/>
      <c r="J3209" s="519"/>
      <c r="K3209" s="519"/>
      <c r="L3209" s="519"/>
      <c r="M3209" s="519"/>
      <c r="N3209" s="519"/>
    </row>
    <row r="3210" spans="1:14" x14ac:dyDescent="0.35">
      <c r="A3210" t="s">
        <v>149</v>
      </c>
      <c r="B3210" t="s">
        <v>520</v>
      </c>
      <c r="C3210" t="s">
        <v>521</v>
      </c>
      <c r="D3210" t="s">
        <v>170</v>
      </c>
      <c r="E3210" t="s">
        <v>292</v>
      </c>
      <c r="F3210" s="519"/>
      <c r="G3210" s="519"/>
      <c r="H3210" s="519"/>
      <c r="I3210" s="519"/>
      <c r="J3210" s="519"/>
      <c r="K3210" s="519"/>
      <c r="L3210" s="519"/>
      <c r="M3210" s="519"/>
      <c r="N3210" s="519"/>
    </row>
    <row r="3211" spans="1:14" x14ac:dyDescent="0.35">
      <c r="A3211" t="s">
        <v>149</v>
      </c>
      <c r="B3211" t="s">
        <v>522</v>
      </c>
      <c r="C3211" t="s">
        <v>523</v>
      </c>
      <c r="D3211" t="s">
        <v>170</v>
      </c>
      <c r="E3211" t="s">
        <v>292</v>
      </c>
      <c r="F3211" s="519"/>
      <c r="G3211" s="519"/>
      <c r="H3211" s="519"/>
      <c r="I3211" s="519"/>
      <c r="J3211" s="519"/>
      <c r="K3211" s="519"/>
      <c r="L3211" s="519"/>
      <c r="M3211" s="519"/>
      <c r="N3211" s="519"/>
    </row>
    <row r="3212" spans="1:14" x14ac:dyDescent="0.35">
      <c r="A3212" t="s">
        <v>149</v>
      </c>
      <c r="B3212" t="s">
        <v>524</v>
      </c>
      <c r="C3212" t="s">
        <v>525</v>
      </c>
      <c r="D3212" t="s">
        <v>170</v>
      </c>
      <c r="E3212" t="s">
        <v>292</v>
      </c>
      <c r="F3212" s="519"/>
      <c r="G3212" s="519"/>
      <c r="H3212" s="519"/>
      <c r="I3212" s="519"/>
      <c r="J3212" s="519"/>
      <c r="K3212" s="519"/>
      <c r="L3212" s="519"/>
      <c r="M3212" s="519"/>
      <c r="N3212" s="519"/>
    </row>
    <row r="3213" spans="1:14" x14ac:dyDescent="0.35">
      <c r="A3213" t="s">
        <v>149</v>
      </c>
      <c r="B3213" t="s">
        <v>526</v>
      </c>
      <c r="C3213" t="s">
        <v>527</v>
      </c>
      <c r="D3213" t="s">
        <v>170</v>
      </c>
      <c r="E3213" t="s">
        <v>292</v>
      </c>
      <c r="F3213" s="519"/>
      <c r="G3213" s="519"/>
      <c r="H3213" s="519"/>
      <c r="I3213" s="519"/>
      <c r="J3213" s="519"/>
      <c r="K3213" s="519"/>
      <c r="L3213" s="519"/>
      <c r="M3213" s="519"/>
      <c r="N3213" s="519"/>
    </row>
    <row r="3214" spans="1:14" x14ac:dyDescent="0.35">
      <c r="A3214" t="s">
        <v>149</v>
      </c>
      <c r="B3214" t="s">
        <v>528</v>
      </c>
      <c r="C3214" t="s">
        <v>529</v>
      </c>
      <c r="D3214" t="s">
        <v>170</v>
      </c>
      <c r="E3214" t="s">
        <v>292</v>
      </c>
    </row>
    <row r="3215" spans="1:14" x14ac:dyDescent="0.35">
      <c r="A3215" t="s">
        <v>149</v>
      </c>
      <c r="B3215" t="s">
        <v>530</v>
      </c>
      <c r="C3215" t="s">
        <v>531</v>
      </c>
      <c r="D3215" t="s">
        <v>170</v>
      </c>
      <c r="E3215" t="s">
        <v>292</v>
      </c>
      <c r="F3215" s="519"/>
      <c r="G3215" s="519"/>
      <c r="H3215" s="519"/>
      <c r="I3215" s="519"/>
      <c r="J3215" s="519"/>
      <c r="K3215" s="519"/>
      <c r="L3215" s="519"/>
      <c r="M3215" s="519"/>
      <c r="N3215" s="519"/>
    </row>
    <row r="3216" spans="1:14" x14ac:dyDescent="0.35">
      <c r="A3216" t="s">
        <v>149</v>
      </c>
      <c r="B3216" t="s">
        <v>532</v>
      </c>
      <c r="C3216" t="s">
        <v>533</v>
      </c>
      <c r="D3216" t="s">
        <v>170</v>
      </c>
      <c r="E3216" t="s">
        <v>292</v>
      </c>
      <c r="F3216" s="519"/>
      <c r="G3216" s="519"/>
      <c r="H3216" s="519"/>
      <c r="I3216" s="519"/>
      <c r="J3216" s="519"/>
      <c r="K3216" s="519"/>
      <c r="L3216" s="519"/>
      <c r="M3216" s="519"/>
      <c r="N3216" s="519"/>
    </row>
    <row r="3217" spans="1:14" x14ac:dyDescent="0.35">
      <c r="A3217" t="s">
        <v>149</v>
      </c>
      <c r="B3217" t="s">
        <v>534</v>
      </c>
      <c r="C3217" t="s">
        <v>535</v>
      </c>
      <c r="D3217" t="s">
        <v>170</v>
      </c>
      <c r="E3217" t="s">
        <v>292</v>
      </c>
      <c r="F3217" s="519"/>
      <c r="G3217" s="519"/>
      <c r="H3217" s="519"/>
      <c r="I3217" s="519"/>
      <c r="J3217" s="519"/>
      <c r="K3217" s="519"/>
      <c r="L3217" s="519"/>
      <c r="M3217" s="519"/>
      <c r="N3217" s="519"/>
    </row>
    <row r="3218" spans="1:14" x14ac:dyDescent="0.35">
      <c r="A3218" t="s">
        <v>149</v>
      </c>
      <c r="B3218" t="s">
        <v>536</v>
      </c>
      <c r="C3218" t="s">
        <v>537</v>
      </c>
      <c r="D3218" t="s">
        <v>170</v>
      </c>
      <c r="E3218" t="s">
        <v>292</v>
      </c>
      <c r="F3218" s="519"/>
      <c r="G3218" s="519"/>
      <c r="H3218" s="519"/>
      <c r="I3218" s="519"/>
      <c r="J3218" s="519"/>
      <c r="K3218" s="519"/>
      <c r="L3218" s="519"/>
      <c r="M3218" s="519"/>
      <c r="N3218" s="519"/>
    </row>
    <row r="3219" spans="1:14" x14ac:dyDescent="0.35">
      <c r="A3219" t="s">
        <v>149</v>
      </c>
      <c r="B3219" t="s">
        <v>538</v>
      </c>
      <c r="C3219" t="s">
        <v>539</v>
      </c>
      <c r="D3219" t="s">
        <v>170</v>
      </c>
      <c r="E3219" t="s">
        <v>292</v>
      </c>
      <c r="F3219" s="519"/>
      <c r="G3219" s="519"/>
      <c r="H3219" s="519"/>
      <c r="I3219" s="519"/>
      <c r="J3219" s="519"/>
      <c r="K3219" s="519"/>
      <c r="L3219" s="519"/>
      <c r="M3219" s="519"/>
      <c r="N3219" s="519"/>
    </row>
    <row r="3220" spans="1:14" x14ac:dyDescent="0.35">
      <c r="A3220" t="s">
        <v>149</v>
      </c>
      <c r="B3220" t="s">
        <v>540</v>
      </c>
      <c r="C3220" t="s">
        <v>541</v>
      </c>
      <c r="D3220" t="s">
        <v>170</v>
      </c>
      <c r="E3220" t="s">
        <v>292</v>
      </c>
    </row>
    <row r="3221" spans="1:14" x14ac:dyDescent="0.35">
      <c r="A3221" t="s">
        <v>149</v>
      </c>
      <c r="B3221" t="s">
        <v>542</v>
      </c>
      <c r="C3221" t="s">
        <v>543</v>
      </c>
      <c r="D3221" t="s">
        <v>170</v>
      </c>
      <c r="E3221" t="s">
        <v>292</v>
      </c>
      <c r="F3221" s="519"/>
      <c r="G3221" s="519"/>
      <c r="H3221" s="519"/>
      <c r="I3221" s="519"/>
      <c r="J3221" s="519"/>
      <c r="K3221" s="519"/>
      <c r="L3221" s="519"/>
      <c r="M3221" s="519"/>
      <c r="N3221" s="519"/>
    </row>
    <row r="3222" spans="1:14" x14ac:dyDescent="0.35">
      <c r="A3222" t="s">
        <v>149</v>
      </c>
      <c r="B3222" t="s">
        <v>544</v>
      </c>
      <c r="C3222" t="s">
        <v>545</v>
      </c>
      <c r="D3222" t="s">
        <v>170</v>
      </c>
      <c r="E3222" t="s">
        <v>292</v>
      </c>
      <c r="F3222" s="519"/>
      <c r="G3222" s="519"/>
      <c r="H3222" s="519"/>
      <c r="I3222" s="519"/>
      <c r="J3222" s="519"/>
      <c r="K3222" s="519"/>
      <c r="L3222" s="519"/>
      <c r="M3222" s="519"/>
      <c r="N3222" s="519"/>
    </row>
    <row r="3223" spans="1:14" x14ac:dyDescent="0.35">
      <c r="A3223" t="s">
        <v>149</v>
      </c>
      <c r="B3223" t="s">
        <v>546</v>
      </c>
      <c r="C3223" t="s">
        <v>547</v>
      </c>
      <c r="D3223" t="s">
        <v>170</v>
      </c>
      <c r="E3223" t="s">
        <v>292</v>
      </c>
      <c r="F3223" s="519"/>
      <c r="G3223" s="519"/>
      <c r="H3223" s="519"/>
      <c r="I3223" s="519"/>
      <c r="J3223" s="519"/>
      <c r="K3223" s="519"/>
      <c r="L3223" s="519"/>
      <c r="M3223" s="519"/>
      <c r="N3223" s="519"/>
    </row>
    <row r="3224" spans="1:14" x14ac:dyDescent="0.35">
      <c r="A3224" t="s">
        <v>149</v>
      </c>
      <c r="B3224" t="s">
        <v>548</v>
      </c>
      <c r="C3224" t="s">
        <v>549</v>
      </c>
      <c r="D3224" t="s">
        <v>170</v>
      </c>
      <c r="E3224" t="s">
        <v>292</v>
      </c>
      <c r="F3224" s="519"/>
      <c r="G3224" s="519"/>
      <c r="H3224" s="519"/>
      <c r="I3224" s="519"/>
      <c r="J3224" s="519"/>
      <c r="K3224" s="519"/>
      <c r="L3224" s="519"/>
      <c r="M3224" s="519"/>
      <c r="N3224" s="519"/>
    </row>
    <row r="3225" spans="1:14" x14ac:dyDescent="0.35">
      <c r="A3225" t="s">
        <v>149</v>
      </c>
      <c r="B3225" t="s">
        <v>550</v>
      </c>
      <c r="C3225" t="s">
        <v>551</v>
      </c>
      <c r="D3225" t="s">
        <v>170</v>
      </c>
      <c r="E3225" t="s">
        <v>292</v>
      </c>
      <c r="F3225" s="519"/>
      <c r="G3225" s="519"/>
      <c r="H3225" s="519"/>
      <c r="I3225" s="519"/>
      <c r="J3225" s="519"/>
      <c r="K3225" s="519"/>
      <c r="L3225" s="519"/>
      <c r="M3225" s="519"/>
      <c r="N3225" s="519"/>
    </row>
    <row r="3226" spans="1:14" x14ac:dyDescent="0.35">
      <c r="A3226" t="s">
        <v>149</v>
      </c>
      <c r="B3226" t="s">
        <v>552</v>
      </c>
      <c r="C3226" t="s">
        <v>553</v>
      </c>
      <c r="D3226" t="s">
        <v>170</v>
      </c>
      <c r="E3226" t="s">
        <v>292</v>
      </c>
      <c r="F3226" s="519"/>
      <c r="G3226" s="519"/>
      <c r="H3226" s="519"/>
      <c r="I3226" s="519"/>
      <c r="J3226" s="519"/>
      <c r="K3226" s="519"/>
      <c r="L3226" s="519"/>
      <c r="M3226" s="519"/>
      <c r="N3226" s="519"/>
    </row>
    <row r="3227" spans="1:14" x14ac:dyDescent="0.35">
      <c r="A3227" t="s">
        <v>149</v>
      </c>
      <c r="B3227" t="s">
        <v>554</v>
      </c>
      <c r="C3227" t="s">
        <v>555</v>
      </c>
      <c r="D3227" t="s">
        <v>170</v>
      </c>
      <c r="E3227" t="s">
        <v>292</v>
      </c>
      <c r="F3227" s="519"/>
      <c r="G3227" s="519"/>
      <c r="H3227" s="519"/>
      <c r="I3227" s="519"/>
      <c r="J3227" s="519"/>
      <c r="K3227" s="519"/>
      <c r="L3227" s="519"/>
      <c r="M3227" s="519"/>
      <c r="N3227" s="519"/>
    </row>
    <row r="3228" spans="1:14" x14ac:dyDescent="0.35">
      <c r="A3228" t="s">
        <v>149</v>
      </c>
      <c r="B3228" t="s">
        <v>556</v>
      </c>
      <c r="C3228" t="s">
        <v>557</v>
      </c>
      <c r="D3228" t="s">
        <v>170</v>
      </c>
      <c r="E3228" t="s">
        <v>292</v>
      </c>
      <c r="F3228" s="519"/>
      <c r="G3228" s="519"/>
      <c r="H3228" s="519"/>
      <c r="I3228" s="519"/>
      <c r="J3228" s="519"/>
      <c r="K3228" s="519"/>
      <c r="L3228" s="519"/>
      <c r="M3228" s="519"/>
      <c r="N3228" s="519"/>
    </row>
    <row r="3229" spans="1:14" x14ac:dyDescent="0.35">
      <c r="A3229" t="s">
        <v>149</v>
      </c>
      <c r="B3229" t="s">
        <v>558</v>
      </c>
      <c r="C3229" t="s">
        <v>559</v>
      </c>
      <c r="D3229" t="s">
        <v>170</v>
      </c>
      <c r="E3229" t="s">
        <v>292</v>
      </c>
    </row>
    <row r="3230" spans="1:14" x14ac:dyDescent="0.35">
      <c r="A3230" t="s">
        <v>149</v>
      </c>
      <c r="B3230" t="s">
        <v>560</v>
      </c>
      <c r="C3230" t="s">
        <v>561</v>
      </c>
      <c r="D3230" t="s">
        <v>170</v>
      </c>
      <c r="E3230" t="s">
        <v>292</v>
      </c>
    </row>
    <row r="3231" spans="1:14" x14ac:dyDescent="0.35">
      <c r="A3231" t="s">
        <v>149</v>
      </c>
      <c r="B3231" t="s">
        <v>562</v>
      </c>
      <c r="C3231" t="s">
        <v>563</v>
      </c>
      <c r="D3231" t="s">
        <v>170</v>
      </c>
      <c r="E3231" t="s">
        <v>292</v>
      </c>
      <c r="F3231" s="519"/>
      <c r="G3231" s="519"/>
      <c r="H3231" s="519"/>
      <c r="I3231" s="519"/>
      <c r="J3231" s="519"/>
      <c r="K3231" s="519"/>
      <c r="L3231" s="519"/>
      <c r="M3231" s="519"/>
      <c r="N3231" s="519"/>
    </row>
    <row r="3232" spans="1:14" x14ac:dyDescent="0.35">
      <c r="A3232" t="s">
        <v>149</v>
      </c>
      <c r="B3232" t="s">
        <v>564</v>
      </c>
      <c r="C3232" t="s">
        <v>565</v>
      </c>
      <c r="D3232" t="s">
        <v>170</v>
      </c>
      <c r="E3232" t="s">
        <v>292</v>
      </c>
      <c r="F3232" s="519"/>
      <c r="G3232" s="519"/>
      <c r="H3232" s="519"/>
      <c r="I3232" s="519"/>
      <c r="J3232" s="519"/>
      <c r="K3232" s="519"/>
      <c r="L3232" s="519"/>
      <c r="M3232" s="519"/>
      <c r="N3232" s="519"/>
    </row>
    <row r="3233" spans="1:14" x14ac:dyDescent="0.35">
      <c r="A3233" t="s">
        <v>149</v>
      </c>
      <c r="B3233" t="s">
        <v>566</v>
      </c>
      <c r="C3233" t="s">
        <v>567</v>
      </c>
      <c r="D3233" t="s">
        <v>170</v>
      </c>
      <c r="E3233" t="s">
        <v>292</v>
      </c>
      <c r="F3233" s="519"/>
      <c r="G3233" s="519"/>
      <c r="H3233" s="519"/>
      <c r="I3233" s="519"/>
      <c r="J3233" s="519"/>
      <c r="K3233" s="519"/>
      <c r="L3233" s="519"/>
      <c r="M3233" s="519"/>
      <c r="N3233" s="519"/>
    </row>
    <row r="3234" spans="1:14" x14ac:dyDescent="0.35">
      <c r="A3234" t="s">
        <v>149</v>
      </c>
      <c r="B3234" t="s">
        <v>568</v>
      </c>
      <c r="C3234" t="s">
        <v>569</v>
      </c>
      <c r="D3234" t="s">
        <v>170</v>
      </c>
      <c r="E3234" t="s">
        <v>292</v>
      </c>
      <c r="F3234" s="519"/>
      <c r="G3234" s="519"/>
      <c r="H3234" s="519"/>
      <c r="I3234" s="519"/>
      <c r="J3234" s="519"/>
      <c r="K3234" s="519"/>
      <c r="L3234" s="519"/>
      <c r="M3234" s="519"/>
      <c r="N3234" s="519"/>
    </row>
    <row r="3235" spans="1:14" x14ac:dyDescent="0.35">
      <c r="A3235" t="s">
        <v>149</v>
      </c>
      <c r="B3235" t="s">
        <v>570</v>
      </c>
      <c r="C3235" t="s">
        <v>571</v>
      </c>
      <c r="D3235" t="s">
        <v>170</v>
      </c>
      <c r="E3235" t="s">
        <v>292</v>
      </c>
      <c r="F3235" s="519"/>
      <c r="G3235" s="519"/>
      <c r="H3235" s="519"/>
      <c r="I3235" s="519"/>
      <c r="J3235" s="519"/>
      <c r="K3235" s="519"/>
      <c r="L3235" s="519"/>
      <c r="M3235" s="519"/>
      <c r="N3235" s="519"/>
    </row>
    <row r="3236" spans="1:14" x14ac:dyDescent="0.35">
      <c r="A3236" t="s">
        <v>149</v>
      </c>
      <c r="B3236" t="s">
        <v>572</v>
      </c>
      <c r="C3236" t="s">
        <v>573</v>
      </c>
      <c r="D3236" t="s">
        <v>170</v>
      </c>
      <c r="E3236" t="s">
        <v>292</v>
      </c>
      <c r="F3236" s="519"/>
      <c r="G3236" s="519"/>
      <c r="H3236" s="519"/>
      <c r="I3236" s="519"/>
      <c r="J3236" s="519"/>
      <c r="K3236" s="519"/>
      <c r="L3236" s="519"/>
      <c r="M3236" s="519"/>
      <c r="N3236" s="519"/>
    </row>
    <row r="3237" spans="1:14" x14ac:dyDescent="0.35">
      <c r="A3237" t="s">
        <v>149</v>
      </c>
      <c r="B3237" t="s">
        <v>574</v>
      </c>
      <c r="C3237" t="s">
        <v>575</v>
      </c>
      <c r="D3237" t="s">
        <v>170</v>
      </c>
      <c r="E3237" t="s">
        <v>292</v>
      </c>
      <c r="F3237" s="519"/>
      <c r="G3237" s="519"/>
      <c r="H3237" s="519"/>
      <c r="I3237" s="519"/>
      <c r="J3237" s="519"/>
      <c r="K3237" s="519"/>
      <c r="L3237" s="519"/>
      <c r="M3237" s="519"/>
      <c r="N3237" s="519"/>
    </row>
    <row r="3238" spans="1:14" x14ac:dyDescent="0.35">
      <c r="A3238" t="s">
        <v>149</v>
      </c>
      <c r="B3238" t="s">
        <v>576</v>
      </c>
      <c r="C3238" t="s">
        <v>577</v>
      </c>
      <c r="D3238" t="s">
        <v>170</v>
      </c>
      <c r="E3238" t="s">
        <v>292</v>
      </c>
      <c r="F3238" s="519"/>
      <c r="G3238" s="519"/>
      <c r="H3238" s="519"/>
      <c r="I3238" s="519"/>
      <c r="J3238" s="519"/>
      <c r="K3238" s="519"/>
      <c r="L3238" s="519"/>
      <c r="M3238" s="519"/>
      <c r="N3238" s="519"/>
    </row>
    <row r="3239" spans="1:14" x14ac:dyDescent="0.35">
      <c r="A3239" t="s">
        <v>149</v>
      </c>
      <c r="B3239" t="s">
        <v>578</v>
      </c>
      <c r="C3239" t="s">
        <v>579</v>
      </c>
      <c r="D3239" t="s">
        <v>170</v>
      </c>
      <c r="E3239" t="s">
        <v>292</v>
      </c>
      <c r="F3239" s="519"/>
      <c r="G3239" s="519"/>
      <c r="H3239" s="519"/>
      <c r="I3239" s="519"/>
      <c r="J3239" s="519"/>
      <c r="K3239" s="519"/>
      <c r="L3239" s="519"/>
      <c r="M3239" s="519"/>
      <c r="N3239" s="519"/>
    </row>
    <row r="3240" spans="1:14" x14ac:dyDescent="0.35">
      <c r="A3240" t="s">
        <v>149</v>
      </c>
      <c r="B3240" t="s">
        <v>580</v>
      </c>
      <c r="C3240" t="s">
        <v>581</v>
      </c>
      <c r="D3240" t="s">
        <v>170</v>
      </c>
      <c r="E3240" t="s">
        <v>292</v>
      </c>
      <c r="F3240" s="519"/>
      <c r="G3240" s="519"/>
      <c r="H3240" s="519"/>
      <c r="I3240" s="519"/>
      <c r="J3240" s="519"/>
      <c r="K3240" s="519"/>
      <c r="L3240" s="519"/>
      <c r="M3240" s="519"/>
      <c r="N3240" s="519"/>
    </row>
    <row r="3241" spans="1:14" x14ac:dyDescent="0.35">
      <c r="A3241" t="s">
        <v>149</v>
      </c>
      <c r="B3241" t="s">
        <v>582</v>
      </c>
      <c r="C3241" t="s">
        <v>583</v>
      </c>
      <c r="D3241" t="s">
        <v>170</v>
      </c>
      <c r="E3241" t="s">
        <v>292</v>
      </c>
      <c r="F3241" s="517"/>
      <c r="G3241" s="517"/>
      <c r="H3241" s="517"/>
      <c r="I3241" s="517"/>
      <c r="J3241" s="517"/>
      <c r="K3241" s="517"/>
      <c r="L3241" s="517"/>
      <c r="M3241" s="517"/>
      <c r="N3241" s="517"/>
    </row>
    <row r="3242" spans="1:14" x14ac:dyDescent="0.35">
      <c r="A3242" t="s">
        <v>149</v>
      </c>
      <c r="B3242" t="s">
        <v>584</v>
      </c>
      <c r="C3242" t="s">
        <v>585</v>
      </c>
      <c r="D3242" t="s">
        <v>170</v>
      </c>
      <c r="E3242" t="s">
        <v>292</v>
      </c>
      <c r="F3242" s="517"/>
      <c r="G3242" s="517"/>
      <c r="H3242" s="517"/>
      <c r="I3242" s="517"/>
      <c r="J3242" s="517"/>
      <c r="K3242" s="517"/>
      <c r="L3242" s="517"/>
      <c r="M3242" s="517"/>
      <c r="N3242" s="517"/>
    </row>
    <row r="3243" spans="1:14" x14ac:dyDescent="0.35">
      <c r="A3243" t="s">
        <v>149</v>
      </c>
      <c r="B3243" t="s">
        <v>586</v>
      </c>
      <c r="C3243" t="s">
        <v>587</v>
      </c>
      <c r="D3243" t="s">
        <v>170</v>
      </c>
      <c r="E3243" t="s">
        <v>292</v>
      </c>
      <c r="F3243" s="612"/>
      <c r="G3243" s="612"/>
      <c r="H3243" s="612"/>
      <c r="I3243" s="612"/>
      <c r="J3243" s="612"/>
      <c r="K3243" s="612"/>
      <c r="L3243" s="612"/>
      <c r="M3243" s="612"/>
      <c r="N3243" s="612"/>
    </row>
    <row r="3244" spans="1:14" x14ac:dyDescent="0.35">
      <c r="A3244" t="s">
        <v>149</v>
      </c>
      <c r="B3244" t="s">
        <v>588</v>
      </c>
      <c r="C3244" t="s">
        <v>589</v>
      </c>
      <c r="D3244" t="s">
        <v>170</v>
      </c>
      <c r="E3244" t="s">
        <v>292</v>
      </c>
      <c r="F3244" s="517"/>
      <c r="G3244" s="517"/>
      <c r="H3244" s="517"/>
      <c r="I3244" s="517"/>
      <c r="J3244" s="517"/>
      <c r="K3244" s="517"/>
      <c r="L3244" s="517"/>
      <c r="M3244" s="517"/>
      <c r="N3244" s="517"/>
    </row>
    <row r="3245" spans="1:14" x14ac:dyDescent="0.35">
      <c r="A3245" t="s">
        <v>149</v>
      </c>
      <c r="B3245" t="s">
        <v>590</v>
      </c>
      <c r="C3245" t="s">
        <v>591</v>
      </c>
      <c r="D3245" t="s">
        <v>170</v>
      </c>
      <c r="E3245" t="s">
        <v>292</v>
      </c>
      <c r="F3245" s="517"/>
      <c r="G3245" s="517"/>
      <c r="H3245" s="517"/>
      <c r="I3245" s="517"/>
      <c r="J3245" s="517"/>
      <c r="K3245" s="517"/>
      <c r="L3245" s="517"/>
      <c r="M3245" s="517"/>
      <c r="N3245" s="517"/>
    </row>
    <row r="3246" spans="1:14" x14ac:dyDescent="0.35">
      <c r="A3246" t="s">
        <v>149</v>
      </c>
      <c r="B3246" t="s">
        <v>592</v>
      </c>
      <c r="C3246" t="s">
        <v>593</v>
      </c>
      <c r="D3246" t="s">
        <v>170</v>
      </c>
      <c r="E3246" t="s">
        <v>292</v>
      </c>
      <c r="F3246" s="517"/>
      <c r="G3246" s="517"/>
      <c r="H3246" s="517"/>
      <c r="I3246" s="517"/>
      <c r="J3246" s="517"/>
      <c r="K3246" s="517"/>
      <c r="L3246" s="517"/>
      <c r="M3246" s="517"/>
      <c r="N3246" s="517"/>
    </row>
    <row r="3247" spans="1:14" x14ac:dyDescent="0.35">
      <c r="A3247" t="s">
        <v>149</v>
      </c>
      <c r="B3247" t="s">
        <v>594</v>
      </c>
      <c r="C3247" t="s">
        <v>595</v>
      </c>
      <c r="D3247" t="s">
        <v>170</v>
      </c>
      <c r="E3247" t="s">
        <v>292</v>
      </c>
      <c r="F3247" s="517"/>
      <c r="G3247" s="517"/>
      <c r="H3247" s="517"/>
      <c r="I3247" s="517"/>
      <c r="J3247" s="517"/>
      <c r="K3247" s="517"/>
      <c r="L3247" s="517"/>
      <c r="M3247" s="517"/>
      <c r="N3247" s="517"/>
    </row>
    <row r="3248" spans="1:14" x14ac:dyDescent="0.35">
      <c r="A3248" t="s">
        <v>149</v>
      </c>
      <c r="B3248" t="s">
        <v>596</v>
      </c>
      <c r="C3248" t="s">
        <v>597</v>
      </c>
      <c r="D3248" t="s">
        <v>170</v>
      </c>
      <c r="E3248" t="s">
        <v>292</v>
      </c>
      <c r="F3248" s="613"/>
      <c r="G3248" s="613"/>
      <c r="H3248" s="613"/>
      <c r="I3248" s="613"/>
      <c r="J3248" s="613"/>
      <c r="K3248" s="613"/>
      <c r="L3248" s="613"/>
      <c r="M3248" s="613"/>
      <c r="N3248" s="613"/>
    </row>
    <row r="3249" spans="1:14" x14ac:dyDescent="0.35">
      <c r="A3249" t="s">
        <v>149</v>
      </c>
      <c r="B3249" t="s">
        <v>598</v>
      </c>
      <c r="C3249" t="s">
        <v>599</v>
      </c>
      <c r="D3249" t="s">
        <v>170</v>
      </c>
      <c r="E3249" t="s">
        <v>292</v>
      </c>
      <c r="F3249" s="613"/>
      <c r="G3249" s="613"/>
      <c r="H3249" s="613"/>
      <c r="I3249" s="613"/>
      <c r="J3249" s="613"/>
      <c r="K3249" s="613"/>
      <c r="L3249" s="613"/>
      <c r="M3249" s="613"/>
      <c r="N3249" s="613"/>
    </row>
    <row r="3250" spans="1:14" x14ac:dyDescent="0.35">
      <c r="A3250" t="s">
        <v>149</v>
      </c>
      <c r="B3250" t="s">
        <v>600</v>
      </c>
      <c r="C3250" t="s">
        <v>601</v>
      </c>
      <c r="D3250" t="s">
        <v>170</v>
      </c>
      <c r="E3250" t="s">
        <v>292</v>
      </c>
      <c r="F3250" s="613"/>
      <c r="G3250" s="613"/>
      <c r="H3250" s="613"/>
      <c r="I3250" s="613"/>
      <c r="J3250" s="613"/>
      <c r="K3250" s="613"/>
      <c r="L3250" s="613"/>
      <c r="M3250" s="613"/>
      <c r="N3250" s="613"/>
    </row>
    <row r="3251" spans="1:14" x14ac:dyDescent="0.35">
      <c r="A3251" t="s">
        <v>149</v>
      </c>
      <c r="B3251" t="s">
        <v>602</v>
      </c>
      <c r="C3251" t="s">
        <v>603</v>
      </c>
      <c r="D3251" t="s">
        <v>170</v>
      </c>
      <c r="E3251" t="s">
        <v>292</v>
      </c>
      <c r="F3251" s="613"/>
      <c r="G3251" s="613"/>
      <c r="H3251" s="613"/>
      <c r="I3251" s="613"/>
      <c r="J3251" s="613"/>
      <c r="K3251" s="613"/>
      <c r="L3251" s="613"/>
      <c r="M3251" s="613"/>
      <c r="N3251" s="613"/>
    </row>
    <row r="3252" spans="1:14" x14ac:dyDescent="0.35">
      <c r="A3252" t="s">
        <v>149</v>
      </c>
      <c r="B3252" t="s">
        <v>604</v>
      </c>
      <c r="C3252" t="s">
        <v>605</v>
      </c>
      <c r="D3252" t="s">
        <v>170</v>
      </c>
      <c r="E3252" t="s">
        <v>292</v>
      </c>
      <c r="F3252" s="612"/>
      <c r="G3252" s="612"/>
      <c r="H3252" s="612"/>
      <c r="I3252" s="612"/>
      <c r="J3252" s="612"/>
      <c r="K3252" s="612"/>
      <c r="L3252" s="612"/>
      <c r="M3252" s="612"/>
      <c r="N3252" s="612"/>
    </row>
    <row r="3253" spans="1:14" x14ac:dyDescent="0.35">
      <c r="A3253" t="s">
        <v>149</v>
      </c>
      <c r="B3253" t="s">
        <v>606</v>
      </c>
      <c r="C3253" t="s">
        <v>607</v>
      </c>
      <c r="D3253" t="s">
        <v>170</v>
      </c>
      <c r="E3253" t="s">
        <v>292</v>
      </c>
      <c r="F3253" s="613"/>
      <c r="G3253" s="613"/>
      <c r="H3253" s="613"/>
      <c r="I3253" s="613"/>
      <c r="J3253" s="613"/>
      <c r="K3253" s="613"/>
      <c r="L3253" s="613"/>
      <c r="M3253" s="613"/>
      <c r="N3253" s="613"/>
    </row>
    <row r="3254" spans="1:14" x14ac:dyDescent="0.35">
      <c r="A3254" t="s">
        <v>149</v>
      </c>
      <c r="B3254" t="s">
        <v>608</v>
      </c>
      <c r="C3254" t="s">
        <v>609</v>
      </c>
      <c r="D3254" t="s">
        <v>170</v>
      </c>
      <c r="E3254" t="s">
        <v>292</v>
      </c>
      <c r="F3254" s="612"/>
      <c r="G3254" s="612"/>
      <c r="H3254" s="612"/>
      <c r="I3254" s="612"/>
      <c r="J3254" s="612"/>
      <c r="K3254" s="612"/>
      <c r="L3254" s="612"/>
      <c r="M3254" s="612"/>
      <c r="N3254" s="612"/>
    </row>
    <row r="3255" spans="1:14" x14ac:dyDescent="0.35">
      <c r="A3255" t="s">
        <v>149</v>
      </c>
      <c r="B3255" t="s">
        <v>610</v>
      </c>
      <c r="C3255" t="s">
        <v>611</v>
      </c>
      <c r="D3255" t="s">
        <v>170</v>
      </c>
      <c r="E3255" t="s">
        <v>292</v>
      </c>
      <c r="F3255" s="613"/>
      <c r="G3255" s="613"/>
      <c r="H3255" s="613"/>
      <c r="I3255" s="613"/>
      <c r="J3255" s="613"/>
      <c r="K3255" s="613"/>
      <c r="L3255" s="613"/>
      <c r="M3255" s="613"/>
      <c r="N3255" s="613"/>
    </row>
    <row r="3256" spans="1:14" x14ac:dyDescent="0.35">
      <c r="A3256" t="s">
        <v>149</v>
      </c>
      <c r="B3256" t="s">
        <v>612</v>
      </c>
      <c r="C3256" t="s">
        <v>613</v>
      </c>
      <c r="D3256" t="s">
        <v>170</v>
      </c>
      <c r="E3256" t="s">
        <v>292</v>
      </c>
      <c r="F3256" s="612"/>
      <c r="G3256" s="612"/>
      <c r="H3256" s="612"/>
      <c r="I3256" s="612"/>
      <c r="J3256" s="612"/>
      <c r="K3256" s="612"/>
      <c r="L3256" s="612"/>
      <c r="M3256" s="612"/>
      <c r="N3256" s="612"/>
    </row>
    <row r="3257" spans="1:14" x14ac:dyDescent="0.35">
      <c r="A3257" t="s">
        <v>149</v>
      </c>
      <c r="B3257" t="s">
        <v>614</v>
      </c>
      <c r="C3257" t="s">
        <v>615</v>
      </c>
      <c r="D3257" t="s">
        <v>170</v>
      </c>
      <c r="E3257" t="s">
        <v>292</v>
      </c>
      <c r="F3257" s="612"/>
      <c r="G3257" s="612"/>
      <c r="H3257" s="612"/>
      <c r="I3257" s="612"/>
      <c r="J3257" s="612"/>
      <c r="K3257" s="612"/>
      <c r="L3257" s="612"/>
      <c r="M3257" s="612"/>
      <c r="N3257" s="612"/>
    </row>
    <row r="3258" spans="1:14" x14ac:dyDescent="0.35">
      <c r="A3258" t="s">
        <v>149</v>
      </c>
      <c r="B3258" t="s">
        <v>616</v>
      </c>
      <c r="C3258" t="s">
        <v>617</v>
      </c>
      <c r="D3258" t="s">
        <v>424</v>
      </c>
      <c r="E3258" t="s">
        <v>292</v>
      </c>
      <c r="F3258" s="612"/>
      <c r="G3258" s="612"/>
      <c r="H3258" s="612"/>
      <c r="I3258" s="612"/>
      <c r="J3258" s="612"/>
      <c r="K3258" s="612"/>
      <c r="L3258" s="612"/>
      <c r="M3258" s="612"/>
      <c r="N3258" s="612"/>
    </row>
    <row r="3259" spans="1:14" x14ac:dyDescent="0.35">
      <c r="A3259" t="s">
        <v>149</v>
      </c>
      <c r="B3259" t="s">
        <v>618</v>
      </c>
      <c r="C3259" t="s">
        <v>619</v>
      </c>
      <c r="D3259" t="s">
        <v>424</v>
      </c>
      <c r="E3259" t="s">
        <v>292</v>
      </c>
      <c r="F3259" s="612"/>
      <c r="G3259" s="612"/>
      <c r="H3259" s="612"/>
      <c r="I3259" s="612"/>
      <c r="J3259" s="612"/>
      <c r="K3259" s="612"/>
      <c r="L3259" s="612"/>
      <c r="M3259" s="612"/>
      <c r="N3259" s="612"/>
    </row>
    <row r="3260" spans="1:14" x14ac:dyDescent="0.35">
      <c r="A3260" t="s">
        <v>149</v>
      </c>
      <c r="B3260" t="s">
        <v>620</v>
      </c>
      <c r="C3260" t="s">
        <v>621</v>
      </c>
      <c r="D3260" t="s">
        <v>176</v>
      </c>
      <c r="E3260" t="s">
        <v>292</v>
      </c>
      <c r="F3260" s="613"/>
      <c r="G3260" s="613"/>
      <c r="H3260" s="613"/>
      <c r="I3260" s="613"/>
      <c r="J3260" s="613"/>
      <c r="K3260" s="613"/>
      <c r="L3260" s="613"/>
      <c r="M3260" s="613"/>
      <c r="N3260" s="613"/>
    </row>
    <row r="3261" spans="1:14" x14ac:dyDescent="0.35">
      <c r="A3261" t="s">
        <v>149</v>
      </c>
      <c r="B3261" t="s">
        <v>622</v>
      </c>
      <c r="C3261" t="s">
        <v>623</v>
      </c>
      <c r="D3261" t="s">
        <v>424</v>
      </c>
      <c r="E3261" t="s">
        <v>292</v>
      </c>
      <c r="F3261" s="613"/>
      <c r="G3261" s="613"/>
      <c r="H3261" s="613"/>
      <c r="I3261" s="613"/>
      <c r="J3261" s="613"/>
      <c r="K3261" s="613"/>
      <c r="L3261" s="613"/>
      <c r="M3261" s="613"/>
      <c r="N3261" s="613"/>
    </row>
    <row r="3262" spans="1:14" x14ac:dyDescent="0.35">
      <c r="A3262" t="s">
        <v>149</v>
      </c>
      <c r="B3262" t="s">
        <v>624</v>
      </c>
      <c r="C3262" t="s">
        <v>625</v>
      </c>
      <c r="D3262" t="s">
        <v>424</v>
      </c>
      <c r="E3262" t="s">
        <v>292</v>
      </c>
      <c r="F3262" s="519"/>
      <c r="G3262" s="519"/>
      <c r="H3262" s="519"/>
      <c r="I3262" s="519"/>
      <c r="J3262" s="519"/>
      <c r="K3262" s="519"/>
      <c r="L3262" s="519"/>
      <c r="M3262" s="519"/>
      <c r="N3262" s="519"/>
    </row>
    <row r="3263" spans="1:14" x14ac:dyDescent="0.35">
      <c r="A3263" t="s">
        <v>149</v>
      </c>
      <c r="B3263" t="s">
        <v>626</v>
      </c>
      <c r="C3263" t="s">
        <v>627</v>
      </c>
      <c r="D3263" t="s">
        <v>424</v>
      </c>
      <c r="E3263" t="s">
        <v>292</v>
      </c>
      <c r="F3263" s="519"/>
      <c r="G3263" s="519"/>
      <c r="H3263" s="519"/>
      <c r="I3263" s="519"/>
      <c r="J3263" s="519"/>
      <c r="K3263" s="519"/>
      <c r="L3263" s="519"/>
      <c r="M3263" s="519"/>
      <c r="N3263" s="519"/>
    </row>
    <row r="3264" spans="1:14" x14ac:dyDescent="0.35">
      <c r="A3264" t="s">
        <v>149</v>
      </c>
      <c r="B3264" t="s">
        <v>628</v>
      </c>
      <c r="C3264" t="s">
        <v>629</v>
      </c>
      <c r="D3264" t="s">
        <v>424</v>
      </c>
      <c r="E3264" t="s">
        <v>292</v>
      </c>
      <c r="F3264" s="518"/>
      <c r="G3264" s="518"/>
      <c r="H3264" s="518"/>
      <c r="I3264" s="518"/>
      <c r="J3264" s="518"/>
      <c r="K3264" s="518"/>
      <c r="L3264" s="518"/>
      <c r="M3264" s="518"/>
      <c r="N3264" s="518"/>
    </row>
    <row r="3265" spans="1:14" x14ac:dyDescent="0.35">
      <c r="A3265" t="s">
        <v>149</v>
      </c>
      <c r="B3265" t="s">
        <v>630</v>
      </c>
      <c r="C3265" t="s">
        <v>631</v>
      </c>
      <c r="D3265" t="s">
        <v>188</v>
      </c>
      <c r="E3265" t="s">
        <v>292</v>
      </c>
    </row>
    <row r="3266" spans="1:14" x14ac:dyDescent="0.35">
      <c r="A3266" t="s">
        <v>149</v>
      </c>
      <c r="B3266" t="s">
        <v>632</v>
      </c>
      <c r="C3266" t="s">
        <v>633</v>
      </c>
      <c r="D3266" t="s">
        <v>188</v>
      </c>
      <c r="E3266" t="s">
        <v>292</v>
      </c>
      <c r="F3266" s="519"/>
      <c r="G3266" s="519"/>
      <c r="H3266" s="519"/>
      <c r="I3266" s="519"/>
      <c r="J3266" s="519"/>
      <c r="K3266" s="519"/>
      <c r="L3266" s="519"/>
      <c r="M3266" s="519"/>
      <c r="N3266" s="519"/>
    </row>
    <row r="3267" spans="1:14" x14ac:dyDescent="0.35">
      <c r="A3267" t="s">
        <v>149</v>
      </c>
      <c r="B3267" t="s">
        <v>634</v>
      </c>
      <c r="C3267" t="s">
        <v>635</v>
      </c>
      <c r="D3267" t="s">
        <v>636</v>
      </c>
      <c r="E3267" t="s">
        <v>292</v>
      </c>
      <c r="F3267" s="519"/>
      <c r="G3267" s="519"/>
      <c r="H3267" s="519"/>
      <c r="I3267" s="519"/>
      <c r="J3267" s="519"/>
      <c r="K3267" s="519"/>
      <c r="L3267" s="519"/>
      <c r="M3267" s="519"/>
      <c r="N3267" s="519"/>
    </row>
    <row r="3268" spans="1:14" x14ac:dyDescent="0.35">
      <c r="A3268" t="s">
        <v>149</v>
      </c>
      <c r="B3268" t="s">
        <v>637</v>
      </c>
      <c r="C3268" t="s">
        <v>638</v>
      </c>
      <c r="D3268" t="s">
        <v>636</v>
      </c>
      <c r="E3268" t="s">
        <v>292</v>
      </c>
      <c r="F3268" s="518"/>
      <c r="G3268" s="518"/>
      <c r="H3268" s="518"/>
      <c r="I3268" s="518"/>
      <c r="J3268" s="518"/>
      <c r="K3268" s="518"/>
      <c r="L3268" s="518"/>
      <c r="M3268" s="518"/>
      <c r="N3268" s="518"/>
    </row>
    <row r="3269" spans="1:14" x14ac:dyDescent="0.35">
      <c r="A3269" t="s">
        <v>149</v>
      </c>
      <c r="B3269" t="s">
        <v>639</v>
      </c>
      <c r="C3269" t="s">
        <v>640</v>
      </c>
      <c r="D3269" t="s">
        <v>176</v>
      </c>
      <c r="E3269" t="s">
        <v>292</v>
      </c>
    </row>
    <row r="3270" spans="1:14" x14ac:dyDescent="0.35">
      <c r="A3270" t="s">
        <v>149</v>
      </c>
      <c r="B3270" t="s">
        <v>641</v>
      </c>
      <c r="C3270" t="s">
        <v>642</v>
      </c>
      <c r="D3270" t="s">
        <v>636</v>
      </c>
      <c r="E3270" t="s">
        <v>292</v>
      </c>
      <c r="F3270" s="519"/>
      <c r="G3270" s="519"/>
      <c r="H3270" s="519"/>
      <c r="I3270" s="519"/>
      <c r="J3270" s="519"/>
      <c r="K3270" s="519"/>
      <c r="L3270" s="519"/>
      <c r="M3270" s="519"/>
      <c r="N3270" s="519"/>
    </row>
    <row r="3271" spans="1:14" x14ac:dyDescent="0.35">
      <c r="A3271" t="s">
        <v>149</v>
      </c>
      <c r="B3271" t="s">
        <v>643</v>
      </c>
      <c r="C3271" t="s">
        <v>644</v>
      </c>
      <c r="D3271" t="s">
        <v>176</v>
      </c>
      <c r="E3271" t="s">
        <v>292</v>
      </c>
      <c r="F3271" s="519"/>
      <c r="G3271" s="519"/>
      <c r="H3271" s="519"/>
      <c r="I3271" s="519"/>
      <c r="J3271" s="519"/>
      <c r="K3271" s="519"/>
      <c r="L3271" s="519"/>
      <c r="M3271" s="519"/>
      <c r="N3271" s="519"/>
    </row>
    <row r="3272" spans="1:14" x14ac:dyDescent="0.35">
      <c r="A3272" t="s">
        <v>149</v>
      </c>
      <c r="B3272" t="s">
        <v>645</v>
      </c>
      <c r="C3272" t="s">
        <v>646</v>
      </c>
      <c r="D3272" t="s">
        <v>636</v>
      </c>
      <c r="E3272" t="s">
        <v>292</v>
      </c>
      <c r="F3272" s="517"/>
      <c r="G3272" s="517"/>
      <c r="H3272" s="517"/>
      <c r="I3272" s="517"/>
      <c r="J3272" s="517"/>
      <c r="K3272" s="517"/>
      <c r="L3272" s="517"/>
      <c r="M3272" s="517"/>
      <c r="N3272" s="517"/>
    </row>
    <row r="3273" spans="1:14" x14ac:dyDescent="0.35">
      <c r="A3273" t="s">
        <v>149</v>
      </c>
      <c r="B3273" t="s">
        <v>647</v>
      </c>
      <c r="C3273" t="s">
        <v>648</v>
      </c>
      <c r="D3273" t="s">
        <v>176</v>
      </c>
      <c r="E3273" t="s">
        <v>292</v>
      </c>
    </row>
    <row r="3274" spans="1:14" x14ac:dyDescent="0.35">
      <c r="A3274" t="s">
        <v>149</v>
      </c>
      <c r="B3274" t="s">
        <v>649</v>
      </c>
      <c r="C3274" t="s">
        <v>650</v>
      </c>
      <c r="D3274" t="s">
        <v>176</v>
      </c>
      <c r="E3274" t="s">
        <v>292</v>
      </c>
      <c r="F3274" s="519"/>
      <c r="G3274" s="519"/>
      <c r="H3274" s="519"/>
      <c r="I3274" s="519"/>
      <c r="J3274" s="519"/>
      <c r="K3274" s="519"/>
      <c r="L3274" s="519"/>
      <c r="M3274" s="519"/>
      <c r="N3274" s="519"/>
    </row>
    <row r="3275" spans="1:14" x14ac:dyDescent="0.35">
      <c r="A3275" t="s">
        <v>149</v>
      </c>
      <c r="B3275" t="s">
        <v>651</v>
      </c>
      <c r="C3275" t="s">
        <v>652</v>
      </c>
      <c r="D3275" t="s">
        <v>176</v>
      </c>
      <c r="E3275" t="s">
        <v>292</v>
      </c>
      <c r="F3275" s="519"/>
      <c r="G3275" s="519"/>
      <c r="H3275" s="519"/>
      <c r="I3275" s="519"/>
      <c r="J3275" s="519"/>
      <c r="K3275" s="519"/>
      <c r="L3275" s="519"/>
      <c r="M3275" s="519"/>
      <c r="N3275" s="519"/>
    </row>
    <row r="3276" spans="1:14" x14ac:dyDescent="0.35">
      <c r="A3276" t="s">
        <v>149</v>
      </c>
      <c r="B3276" t="s">
        <v>653</v>
      </c>
      <c r="C3276" t="s">
        <v>654</v>
      </c>
      <c r="D3276" t="s">
        <v>176</v>
      </c>
      <c r="E3276" t="s">
        <v>292</v>
      </c>
      <c r="F3276" s="517"/>
      <c r="G3276" s="517"/>
      <c r="H3276" s="517"/>
      <c r="I3276" s="517"/>
      <c r="J3276" s="517"/>
      <c r="K3276" s="517"/>
      <c r="L3276" s="517"/>
      <c r="M3276" s="517"/>
      <c r="N3276" s="517"/>
    </row>
    <row r="3277" spans="1:14" x14ac:dyDescent="0.35">
      <c r="A3277" t="s">
        <v>149</v>
      </c>
      <c r="B3277" t="s">
        <v>655</v>
      </c>
      <c r="C3277" t="s">
        <v>656</v>
      </c>
      <c r="D3277" t="s">
        <v>189</v>
      </c>
      <c r="E3277" t="s">
        <v>292</v>
      </c>
    </row>
    <row r="3278" spans="1:14" x14ac:dyDescent="0.35">
      <c r="A3278" t="s">
        <v>149</v>
      </c>
      <c r="B3278" t="s">
        <v>657</v>
      </c>
      <c r="C3278" t="s">
        <v>658</v>
      </c>
      <c r="D3278" t="s">
        <v>170</v>
      </c>
      <c r="E3278" t="s">
        <v>292</v>
      </c>
      <c r="F3278" s="519"/>
      <c r="G3278" s="519"/>
      <c r="H3278" s="519"/>
      <c r="I3278" s="519"/>
      <c r="J3278" s="519"/>
      <c r="K3278" s="519"/>
      <c r="L3278" s="519"/>
      <c r="M3278" s="519"/>
      <c r="N3278" s="519"/>
    </row>
    <row r="3279" spans="1:14" x14ac:dyDescent="0.35">
      <c r="A3279" t="s">
        <v>149</v>
      </c>
      <c r="B3279" t="s">
        <v>659</v>
      </c>
      <c r="C3279" t="s">
        <v>660</v>
      </c>
      <c r="D3279" t="s">
        <v>170</v>
      </c>
      <c r="E3279" t="s">
        <v>292</v>
      </c>
      <c r="F3279" s="519"/>
      <c r="G3279" s="519"/>
      <c r="H3279" s="519"/>
      <c r="I3279" s="519"/>
      <c r="J3279" s="519"/>
      <c r="K3279" s="519"/>
      <c r="L3279" s="519"/>
      <c r="M3279" s="519"/>
      <c r="N3279" s="519"/>
    </row>
    <row r="3280" spans="1:14" x14ac:dyDescent="0.35">
      <c r="A3280" t="s">
        <v>161</v>
      </c>
      <c r="B3280" t="s">
        <v>290</v>
      </c>
      <c r="C3280" t="s">
        <v>291</v>
      </c>
      <c r="D3280" t="s">
        <v>170</v>
      </c>
      <c r="E3280" t="s">
        <v>292</v>
      </c>
      <c r="F3280" s="517"/>
      <c r="G3280" s="517"/>
      <c r="H3280" s="517"/>
      <c r="I3280" s="517"/>
      <c r="J3280" s="517"/>
      <c r="K3280" s="517"/>
      <c r="L3280" s="517"/>
      <c r="M3280" s="517"/>
      <c r="N3280" s="517"/>
    </row>
    <row r="3281" spans="1:14" x14ac:dyDescent="0.35">
      <c r="A3281" t="s">
        <v>161</v>
      </c>
      <c r="B3281" t="s">
        <v>293</v>
      </c>
      <c r="C3281" t="s">
        <v>294</v>
      </c>
      <c r="D3281" t="s">
        <v>172</v>
      </c>
      <c r="E3281" t="s">
        <v>292</v>
      </c>
    </row>
    <row r="3282" spans="1:14" x14ac:dyDescent="0.35">
      <c r="A3282" t="s">
        <v>161</v>
      </c>
      <c r="B3282" t="s">
        <v>295</v>
      </c>
      <c r="C3282" t="s">
        <v>296</v>
      </c>
      <c r="D3282" t="s">
        <v>188</v>
      </c>
      <c r="E3282" t="s">
        <v>292</v>
      </c>
      <c r="F3282" s="519"/>
      <c r="G3282" s="519"/>
      <c r="H3282" s="519"/>
      <c r="I3282" s="519"/>
      <c r="J3282" s="519"/>
      <c r="K3282" s="519"/>
      <c r="L3282" s="519"/>
      <c r="M3282" s="519"/>
      <c r="N3282" s="519"/>
    </row>
    <row r="3283" spans="1:14" x14ac:dyDescent="0.35">
      <c r="A3283" t="s">
        <v>161</v>
      </c>
      <c r="B3283" t="s">
        <v>297</v>
      </c>
      <c r="C3283" t="s">
        <v>298</v>
      </c>
      <c r="D3283" t="s">
        <v>205</v>
      </c>
      <c r="E3283" t="s">
        <v>292</v>
      </c>
      <c r="F3283" s="519"/>
      <c r="G3283" s="519"/>
      <c r="H3283" s="519"/>
      <c r="I3283" s="519"/>
      <c r="J3283" s="519"/>
      <c r="K3283" s="519"/>
      <c r="L3283" s="519"/>
      <c r="M3283" s="519"/>
      <c r="N3283" s="519"/>
    </row>
    <row r="3284" spans="1:14" x14ac:dyDescent="0.35">
      <c r="A3284" t="s">
        <v>161</v>
      </c>
      <c r="B3284" t="s">
        <v>300</v>
      </c>
      <c r="C3284" t="s">
        <v>301</v>
      </c>
      <c r="D3284" t="s">
        <v>170</v>
      </c>
      <c r="E3284" t="s">
        <v>292</v>
      </c>
      <c r="F3284" s="518"/>
      <c r="G3284" s="518"/>
      <c r="H3284" s="518"/>
      <c r="I3284" s="518"/>
      <c r="J3284" s="518"/>
      <c r="K3284" s="518"/>
      <c r="L3284" s="518"/>
      <c r="M3284" s="518"/>
      <c r="N3284" s="518"/>
    </row>
    <row r="3285" spans="1:14" x14ac:dyDescent="0.35">
      <c r="A3285" t="s">
        <v>161</v>
      </c>
      <c r="B3285" t="s">
        <v>302</v>
      </c>
      <c r="C3285" t="s">
        <v>303</v>
      </c>
      <c r="D3285" t="s">
        <v>170</v>
      </c>
      <c r="E3285" t="s">
        <v>292</v>
      </c>
    </row>
    <row r="3286" spans="1:14" x14ac:dyDescent="0.35">
      <c r="A3286" t="s">
        <v>161</v>
      </c>
      <c r="B3286" t="s">
        <v>304</v>
      </c>
      <c r="C3286" t="s">
        <v>305</v>
      </c>
      <c r="D3286" t="s">
        <v>186</v>
      </c>
      <c r="E3286" t="s">
        <v>292</v>
      </c>
      <c r="F3286" s="519"/>
      <c r="G3286" s="519"/>
      <c r="H3286" s="519"/>
      <c r="I3286" s="519"/>
      <c r="J3286" s="519"/>
      <c r="K3286" s="519"/>
      <c r="L3286" s="519"/>
      <c r="M3286" s="519"/>
      <c r="N3286" s="519"/>
    </row>
    <row r="3287" spans="1:14" x14ac:dyDescent="0.35">
      <c r="A3287" t="s">
        <v>161</v>
      </c>
      <c r="B3287" t="s">
        <v>306</v>
      </c>
      <c r="C3287" t="s">
        <v>307</v>
      </c>
      <c r="D3287" t="s">
        <v>205</v>
      </c>
      <c r="E3287" t="s">
        <v>292</v>
      </c>
      <c r="F3287" s="519"/>
      <c r="G3287" s="519"/>
      <c r="H3287" s="519"/>
      <c r="I3287" s="519"/>
      <c r="J3287" s="519"/>
      <c r="K3287" s="519"/>
      <c r="L3287" s="519"/>
      <c r="M3287" s="519"/>
      <c r="N3287" s="519"/>
    </row>
    <row r="3288" spans="1:14" x14ac:dyDescent="0.35">
      <c r="A3288" t="s">
        <v>161</v>
      </c>
      <c r="B3288" t="s">
        <v>309</v>
      </c>
      <c r="C3288" t="s">
        <v>310</v>
      </c>
      <c r="D3288" t="s">
        <v>170</v>
      </c>
      <c r="E3288" t="s">
        <v>292</v>
      </c>
      <c r="F3288" s="517"/>
      <c r="G3288" s="517"/>
      <c r="H3288" s="517"/>
      <c r="I3288" s="517"/>
      <c r="J3288" s="517"/>
      <c r="K3288" s="517"/>
      <c r="L3288" s="517"/>
      <c r="M3288" s="517"/>
      <c r="N3288" s="517"/>
    </row>
    <row r="3289" spans="1:14" x14ac:dyDescent="0.35">
      <c r="A3289" t="s">
        <v>161</v>
      </c>
      <c r="B3289" t="s">
        <v>311</v>
      </c>
      <c r="C3289" t="s">
        <v>312</v>
      </c>
      <c r="D3289" t="s">
        <v>170</v>
      </c>
      <c r="E3289" t="s">
        <v>292</v>
      </c>
      <c r="F3289" s="517"/>
      <c r="G3289" s="517"/>
      <c r="H3289" s="517"/>
      <c r="I3289" s="517"/>
      <c r="J3289" s="517"/>
      <c r="K3289" s="517"/>
      <c r="L3289" s="517"/>
      <c r="M3289" s="517"/>
      <c r="N3289" s="517"/>
    </row>
    <row r="3290" spans="1:14" x14ac:dyDescent="0.35">
      <c r="A3290" t="s">
        <v>161</v>
      </c>
      <c r="B3290" t="s">
        <v>313</v>
      </c>
      <c r="C3290" t="s">
        <v>314</v>
      </c>
      <c r="D3290" t="s">
        <v>189</v>
      </c>
      <c r="E3290" t="s">
        <v>292</v>
      </c>
      <c r="F3290" s="518"/>
      <c r="G3290" s="518"/>
      <c r="H3290" s="518"/>
      <c r="I3290" s="518"/>
      <c r="J3290" s="518"/>
      <c r="K3290" s="518"/>
      <c r="L3290" s="518"/>
      <c r="M3290" s="518"/>
      <c r="N3290" s="518"/>
    </row>
    <row r="3291" spans="1:14" x14ac:dyDescent="0.35">
      <c r="A3291" t="s">
        <v>161</v>
      </c>
      <c r="B3291" t="s">
        <v>315</v>
      </c>
      <c r="C3291" t="s">
        <v>316</v>
      </c>
      <c r="D3291" t="s">
        <v>205</v>
      </c>
      <c r="E3291" t="s">
        <v>292</v>
      </c>
    </row>
    <row r="3292" spans="1:14" x14ac:dyDescent="0.35">
      <c r="A3292" t="s">
        <v>161</v>
      </c>
      <c r="B3292" t="s">
        <v>317</v>
      </c>
      <c r="C3292" t="s">
        <v>318</v>
      </c>
      <c r="D3292" t="s">
        <v>170</v>
      </c>
      <c r="E3292" t="s">
        <v>292</v>
      </c>
      <c r="F3292" s="519"/>
      <c r="G3292" s="519"/>
      <c r="H3292" s="519"/>
      <c r="I3292" s="519"/>
      <c r="J3292" s="519"/>
      <c r="K3292" s="519"/>
      <c r="L3292" s="519"/>
      <c r="M3292" s="519"/>
      <c r="N3292" s="519"/>
    </row>
    <row r="3293" spans="1:14" x14ac:dyDescent="0.35">
      <c r="A3293" t="s">
        <v>161</v>
      </c>
      <c r="B3293" t="s">
        <v>319</v>
      </c>
      <c r="C3293" t="s">
        <v>320</v>
      </c>
      <c r="D3293" t="s">
        <v>170</v>
      </c>
      <c r="E3293" t="s">
        <v>292</v>
      </c>
      <c r="F3293" s="519"/>
      <c r="G3293" s="519"/>
      <c r="H3293" s="519"/>
      <c r="I3293" s="519"/>
      <c r="J3293" s="519"/>
      <c r="K3293" s="519"/>
      <c r="L3293" s="519"/>
      <c r="M3293" s="519"/>
      <c r="N3293" s="519"/>
    </row>
    <row r="3294" spans="1:14" x14ac:dyDescent="0.35">
      <c r="A3294" t="s">
        <v>161</v>
      </c>
      <c r="B3294" t="s">
        <v>321</v>
      </c>
      <c r="C3294" t="s">
        <v>322</v>
      </c>
      <c r="D3294" t="s">
        <v>189</v>
      </c>
      <c r="E3294" t="s">
        <v>292</v>
      </c>
      <c r="F3294" s="518"/>
      <c r="G3294" s="518"/>
      <c r="H3294" s="518"/>
      <c r="I3294" s="518"/>
      <c r="J3294" s="518"/>
      <c r="K3294" s="518"/>
      <c r="L3294" s="518"/>
      <c r="M3294" s="518"/>
      <c r="N3294" s="518"/>
    </row>
    <row r="3295" spans="1:14" x14ac:dyDescent="0.35">
      <c r="A3295" t="s">
        <v>161</v>
      </c>
      <c r="B3295" t="s">
        <v>323</v>
      </c>
      <c r="C3295" t="s">
        <v>324</v>
      </c>
      <c r="D3295" t="s">
        <v>205</v>
      </c>
      <c r="E3295" t="s">
        <v>292</v>
      </c>
    </row>
    <row r="3296" spans="1:14" x14ac:dyDescent="0.35">
      <c r="A3296" t="s">
        <v>161</v>
      </c>
      <c r="B3296" t="s">
        <v>325</v>
      </c>
      <c r="C3296" t="s">
        <v>326</v>
      </c>
      <c r="D3296" t="s">
        <v>170</v>
      </c>
      <c r="E3296" t="s">
        <v>292</v>
      </c>
      <c r="F3296" s="519"/>
      <c r="G3296" s="519"/>
      <c r="H3296" s="519"/>
      <c r="I3296" s="519"/>
      <c r="J3296" s="519"/>
      <c r="K3296" s="519"/>
      <c r="L3296" s="519"/>
      <c r="M3296" s="519"/>
      <c r="N3296" s="519"/>
    </row>
    <row r="3297" spans="1:14" x14ac:dyDescent="0.35">
      <c r="A3297" t="s">
        <v>161</v>
      </c>
      <c r="B3297" t="s">
        <v>327</v>
      </c>
      <c r="C3297" t="s">
        <v>328</v>
      </c>
      <c r="D3297" t="s">
        <v>170</v>
      </c>
      <c r="E3297" t="s">
        <v>292</v>
      </c>
      <c r="F3297" s="519"/>
      <c r="G3297" s="519"/>
      <c r="H3297" s="519"/>
      <c r="I3297" s="519"/>
      <c r="J3297" s="519"/>
      <c r="K3297" s="519"/>
      <c r="L3297" s="519"/>
      <c r="M3297" s="519"/>
      <c r="N3297" s="519"/>
    </row>
    <row r="3298" spans="1:14" x14ac:dyDescent="0.35">
      <c r="A3298" t="s">
        <v>161</v>
      </c>
      <c r="B3298" t="s">
        <v>329</v>
      </c>
      <c r="C3298" t="s">
        <v>330</v>
      </c>
      <c r="D3298" t="s">
        <v>188</v>
      </c>
      <c r="E3298" t="s">
        <v>292</v>
      </c>
      <c r="F3298" s="518"/>
      <c r="G3298" s="518"/>
      <c r="H3298" s="518"/>
      <c r="I3298" s="518"/>
      <c r="J3298" s="518"/>
      <c r="K3298" s="518"/>
      <c r="L3298" s="518"/>
      <c r="M3298" s="518"/>
      <c r="N3298" s="518"/>
    </row>
    <row r="3299" spans="1:14" x14ac:dyDescent="0.35">
      <c r="A3299" t="s">
        <v>161</v>
      </c>
      <c r="B3299" t="s">
        <v>331</v>
      </c>
      <c r="C3299" t="s">
        <v>332</v>
      </c>
      <c r="D3299" t="s">
        <v>205</v>
      </c>
      <c r="E3299" t="s">
        <v>292</v>
      </c>
    </row>
    <row r="3300" spans="1:14" x14ac:dyDescent="0.35">
      <c r="A3300" t="s">
        <v>161</v>
      </c>
      <c r="B3300" t="s">
        <v>333</v>
      </c>
      <c r="C3300" t="s">
        <v>334</v>
      </c>
      <c r="D3300" t="s">
        <v>170</v>
      </c>
      <c r="E3300" t="s">
        <v>292</v>
      </c>
      <c r="F3300" s="519"/>
      <c r="G3300" s="519"/>
      <c r="H3300" s="519"/>
      <c r="I3300" s="519"/>
      <c r="J3300" s="519"/>
      <c r="K3300" s="519"/>
      <c r="L3300" s="519"/>
      <c r="M3300" s="519"/>
      <c r="N3300" s="519"/>
    </row>
    <row r="3301" spans="1:14" x14ac:dyDescent="0.35">
      <c r="A3301" t="s">
        <v>161</v>
      </c>
      <c r="B3301" t="s">
        <v>335</v>
      </c>
      <c r="C3301" t="s">
        <v>336</v>
      </c>
      <c r="D3301" t="s">
        <v>170</v>
      </c>
      <c r="E3301" t="s">
        <v>292</v>
      </c>
      <c r="F3301" s="519"/>
      <c r="G3301" s="519"/>
      <c r="H3301" s="519"/>
      <c r="I3301" s="519"/>
      <c r="J3301" s="519"/>
      <c r="K3301" s="519"/>
      <c r="L3301" s="519"/>
      <c r="M3301" s="519"/>
      <c r="N3301" s="519"/>
    </row>
    <row r="3302" spans="1:14" x14ac:dyDescent="0.35">
      <c r="A3302" t="s">
        <v>161</v>
      </c>
      <c r="B3302" t="s">
        <v>337</v>
      </c>
      <c r="C3302" t="s">
        <v>338</v>
      </c>
      <c r="D3302" t="s">
        <v>189</v>
      </c>
      <c r="E3302" t="s">
        <v>292</v>
      </c>
      <c r="F3302" s="518"/>
      <c r="G3302" s="518"/>
      <c r="H3302" s="518"/>
      <c r="I3302" s="518"/>
      <c r="J3302" s="518"/>
      <c r="K3302" s="518"/>
      <c r="L3302" s="518"/>
      <c r="M3302" s="518"/>
      <c r="N3302" s="518"/>
    </row>
    <row r="3303" spans="1:14" x14ac:dyDescent="0.35">
      <c r="A3303" t="s">
        <v>161</v>
      </c>
      <c r="B3303" t="s">
        <v>339</v>
      </c>
      <c r="C3303" t="s">
        <v>340</v>
      </c>
      <c r="D3303" t="s">
        <v>205</v>
      </c>
      <c r="E3303" t="s">
        <v>292</v>
      </c>
    </row>
    <row r="3304" spans="1:14" x14ac:dyDescent="0.35">
      <c r="A3304" t="s">
        <v>161</v>
      </c>
      <c r="B3304" t="s">
        <v>341</v>
      </c>
      <c r="C3304" t="s">
        <v>342</v>
      </c>
      <c r="D3304" t="s">
        <v>170</v>
      </c>
      <c r="E3304" t="s">
        <v>292</v>
      </c>
      <c r="F3304" s="519"/>
      <c r="G3304" s="519"/>
      <c r="H3304" s="519"/>
      <c r="I3304" s="519"/>
      <c r="J3304" s="519"/>
      <c r="K3304" s="519"/>
      <c r="L3304" s="519"/>
      <c r="M3304" s="519"/>
      <c r="N3304" s="519"/>
    </row>
    <row r="3305" spans="1:14" x14ac:dyDescent="0.35">
      <c r="A3305" t="s">
        <v>161</v>
      </c>
      <c r="B3305" t="s">
        <v>343</v>
      </c>
      <c r="C3305" t="s">
        <v>344</v>
      </c>
      <c r="D3305" t="s">
        <v>170</v>
      </c>
      <c r="E3305" t="s">
        <v>292</v>
      </c>
      <c r="F3305" s="519"/>
      <c r="G3305" s="519"/>
      <c r="H3305" s="519"/>
      <c r="I3305" s="519"/>
      <c r="J3305" s="519"/>
      <c r="K3305" s="519"/>
      <c r="L3305" s="519"/>
      <c r="M3305" s="519"/>
      <c r="N3305" s="519"/>
    </row>
    <row r="3306" spans="1:14" x14ac:dyDescent="0.35">
      <c r="A3306" t="s">
        <v>161</v>
      </c>
      <c r="B3306" t="s">
        <v>345</v>
      </c>
      <c r="C3306" t="s">
        <v>346</v>
      </c>
      <c r="D3306" t="s">
        <v>188</v>
      </c>
      <c r="E3306" t="s">
        <v>292</v>
      </c>
      <c r="F3306" s="517"/>
      <c r="G3306" s="517"/>
      <c r="H3306" s="517"/>
      <c r="I3306" s="517"/>
      <c r="J3306" s="517"/>
      <c r="K3306" s="517"/>
      <c r="L3306" s="517"/>
      <c r="M3306" s="517"/>
      <c r="N3306" s="517"/>
    </row>
    <row r="3307" spans="1:14" x14ac:dyDescent="0.35">
      <c r="A3307" t="s">
        <v>161</v>
      </c>
      <c r="B3307" t="s">
        <v>347</v>
      </c>
      <c r="C3307" t="s">
        <v>348</v>
      </c>
      <c r="D3307" t="s">
        <v>188</v>
      </c>
      <c r="E3307" t="s">
        <v>292</v>
      </c>
      <c r="F3307" s="518"/>
      <c r="G3307" s="518"/>
      <c r="H3307" s="518"/>
      <c r="I3307" s="518"/>
      <c r="J3307" s="518"/>
      <c r="K3307" s="518"/>
      <c r="L3307" s="518"/>
      <c r="M3307" s="518"/>
      <c r="N3307" s="518"/>
    </row>
    <row r="3308" spans="1:14" x14ac:dyDescent="0.35">
      <c r="A3308" t="s">
        <v>161</v>
      </c>
      <c r="B3308" t="s">
        <v>349</v>
      </c>
      <c r="C3308" t="s">
        <v>350</v>
      </c>
      <c r="D3308" t="s">
        <v>188</v>
      </c>
      <c r="E3308" t="s">
        <v>292</v>
      </c>
      <c r="F3308" s="517"/>
      <c r="G3308" s="517"/>
      <c r="H3308" s="517"/>
      <c r="I3308" s="517"/>
      <c r="J3308" s="517"/>
      <c r="K3308" s="517"/>
      <c r="L3308" s="517"/>
      <c r="M3308" s="517"/>
      <c r="N3308" s="517"/>
    </row>
    <row r="3309" spans="1:14" x14ac:dyDescent="0.35">
      <c r="A3309" t="s">
        <v>161</v>
      </c>
      <c r="B3309" t="s">
        <v>351</v>
      </c>
      <c r="C3309" t="s">
        <v>352</v>
      </c>
      <c r="D3309" t="s">
        <v>205</v>
      </c>
      <c r="E3309" t="s">
        <v>292</v>
      </c>
    </row>
    <row r="3310" spans="1:14" x14ac:dyDescent="0.35">
      <c r="A3310" t="s">
        <v>161</v>
      </c>
      <c r="B3310" t="s">
        <v>353</v>
      </c>
      <c r="C3310" t="s">
        <v>354</v>
      </c>
      <c r="D3310" t="s">
        <v>170</v>
      </c>
      <c r="E3310" t="s">
        <v>292</v>
      </c>
      <c r="F3310" s="612"/>
      <c r="G3310" s="612"/>
      <c r="H3310" s="612"/>
      <c r="I3310" s="612"/>
      <c r="J3310" s="612"/>
      <c r="K3310" s="612"/>
      <c r="L3310" s="612"/>
      <c r="M3310" s="612"/>
      <c r="N3310" s="612"/>
    </row>
    <row r="3311" spans="1:14" x14ac:dyDescent="0.35">
      <c r="A3311" t="s">
        <v>161</v>
      </c>
      <c r="B3311" t="s">
        <v>355</v>
      </c>
      <c r="C3311" t="s">
        <v>356</v>
      </c>
      <c r="D3311" t="s">
        <v>170</v>
      </c>
      <c r="E3311" t="s">
        <v>292</v>
      </c>
    </row>
    <row r="3312" spans="1:14" x14ac:dyDescent="0.35">
      <c r="A3312" t="s">
        <v>161</v>
      </c>
      <c r="B3312" t="s">
        <v>357</v>
      </c>
      <c r="C3312" t="s">
        <v>358</v>
      </c>
      <c r="D3312" t="s">
        <v>188</v>
      </c>
      <c r="E3312" t="s">
        <v>292</v>
      </c>
      <c r="F3312" s="517"/>
      <c r="G3312" s="517"/>
      <c r="H3312" s="517"/>
      <c r="I3312" s="517"/>
      <c r="J3312" s="517"/>
      <c r="K3312" s="517"/>
      <c r="L3312" s="517"/>
      <c r="M3312" s="517"/>
      <c r="N3312" s="517"/>
    </row>
    <row r="3313" spans="1:16" x14ac:dyDescent="0.35">
      <c r="A3313" t="s">
        <v>161</v>
      </c>
      <c r="B3313" t="s">
        <v>359</v>
      </c>
      <c r="C3313" t="s">
        <v>360</v>
      </c>
      <c r="D3313" t="s">
        <v>205</v>
      </c>
      <c r="E3313" t="s">
        <v>292</v>
      </c>
    </row>
    <row r="3314" spans="1:16" x14ac:dyDescent="0.35">
      <c r="A3314" t="s">
        <v>161</v>
      </c>
      <c r="B3314" t="s">
        <v>361</v>
      </c>
      <c r="C3314" t="s">
        <v>362</v>
      </c>
      <c r="D3314" t="s">
        <v>170</v>
      </c>
      <c r="E3314" t="s">
        <v>292</v>
      </c>
      <c r="F3314" s="517"/>
      <c r="G3314" s="517"/>
      <c r="H3314" s="517"/>
      <c r="I3314" s="517"/>
      <c r="J3314" s="517"/>
      <c r="K3314" s="517"/>
      <c r="L3314" s="517"/>
      <c r="M3314" s="517"/>
      <c r="N3314" s="517"/>
    </row>
    <row r="3315" spans="1:16" x14ac:dyDescent="0.35">
      <c r="A3315" t="s">
        <v>161</v>
      </c>
      <c r="B3315" t="s">
        <v>363</v>
      </c>
      <c r="C3315" t="s">
        <v>364</v>
      </c>
      <c r="D3315" t="s">
        <v>170</v>
      </c>
      <c r="E3315" t="s">
        <v>292</v>
      </c>
    </row>
    <row r="3316" spans="1:16" x14ac:dyDescent="0.35">
      <c r="A3316" t="s">
        <v>161</v>
      </c>
      <c r="B3316" t="s">
        <v>365</v>
      </c>
      <c r="C3316" t="s">
        <v>366</v>
      </c>
      <c r="D3316" t="s">
        <v>188</v>
      </c>
      <c r="E3316" t="s">
        <v>292</v>
      </c>
      <c r="F3316" s="518"/>
      <c r="G3316" s="518"/>
      <c r="H3316" s="518"/>
      <c r="I3316" s="518"/>
      <c r="J3316" s="518"/>
      <c r="K3316" s="518"/>
      <c r="L3316" s="518"/>
      <c r="M3316" s="518"/>
      <c r="N3316" s="518"/>
    </row>
    <row r="3317" spans="1:16" x14ac:dyDescent="0.35">
      <c r="A3317" t="s">
        <v>161</v>
      </c>
      <c r="B3317" t="s">
        <v>367</v>
      </c>
      <c r="C3317" t="s">
        <v>368</v>
      </c>
      <c r="D3317" t="s">
        <v>205</v>
      </c>
      <c r="E3317" t="s">
        <v>292</v>
      </c>
    </row>
    <row r="3318" spans="1:16" x14ac:dyDescent="0.35">
      <c r="A3318" t="s">
        <v>161</v>
      </c>
      <c r="B3318" t="s">
        <v>369</v>
      </c>
      <c r="C3318" t="s">
        <v>370</v>
      </c>
      <c r="D3318" t="s">
        <v>170</v>
      </c>
      <c r="E3318" t="s">
        <v>292</v>
      </c>
      <c r="F3318" s="517"/>
      <c r="G3318" s="517"/>
      <c r="H3318" s="517"/>
      <c r="I3318" s="517"/>
      <c r="J3318" s="517"/>
      <c r="K3318" s="517"/>
      <c r="L3318" s="517"/>
      <c r="M3318" s="517"/>
      <c r="N3318" s="517"/>
    </row>
    <row r="3319" spans="1:16" x14ac:dyDescent="0.35">
      <c r="A3319" t="s">
        <v>161</v>
      </c>
      <c r="B3319" t="s">
        <v>371</v>
      </c>
      <c r="C3319" t="s">
        <v>372</v>
      </c>
      <c r="D3319" t="s">
        <v>170</v>
      </c>
      <c r="E3319" t="s">
        <v>292</v>
      </c>
      <c r="F3319" s="518"/>
      <c r="G3319" s="518"/>
      <c r="H3319" s="518"/>
      <c r="I3319" s="518"/>
      <c r="J3319" s="518"/>
      <c r="K3319" s="518"/>
      <c r="L3319" s="518"/>
      <c r="M3319" s="518"/>
      <c r="N3319" s="615"/>
      <c r="O3319" s="424"/>
      <c r="P3319" s="615"/>
    </row>
    <row r="3320" spans="1:16" x14ac:dyDescent="0.35">
      <c r="A3320" t="s">
        <v>161</v>
      </c>
      <c r="B3320" t="s">
        <v>373</v>
      </c>
      <c r="C3320" t="s">
        <v>374</v>
      </c>
      <c r="D3320" t="s">
        <v>188</v>
      </c>
      <c r="E3320" t="s">
        <v>292</v>
      </c>
      <c r="F3320" s="613"/>
      <c r="G3320" s="613"/>
      <c r="H3320" s="613"/>
      <c r="I3320" s="613"/>
      <c r="J3320" s="613"/>
      <c r="K3320" s="613"/>
      <c r="L3320" s="613"/>
      <c r="M3320" s="613"/>
      <c r="N3320" s="613"/>
    </row>
    <row r="3321" spans="1:16" x14ac:dyDescent="0.35">
      <c r="A3321" t="s">
        <v>161</v>
      </c>
      <c r="B3321" t="s">
        <v>375</v>
      </c>
      <c r="C3321" t="s">
        <v>376</v>
      </c>
      <c r="D3321" t="s">
        <v>205</v>
      </c>
      <c r="E3321" t="s">
        <v>292</v>
      </c>
      <c r="F3321" s="517"/>
      <c r="G3321" s="517"/>
      <c r="H3321" s="517"/>
      <c r="I3321" s="517"/>
      <c r="J3321" s="517"/>
      <c r="K3321" s="517"/>
      <c r="L3321" s="517"/>
      <c r="M3321" s="517"/>
      <c r="N3321" s="517"/>
    </row>
    <row r="3322" spans="1:16" x14ac:dyDescent="0.35">
      <c r="A3322" t="s">
        <v>161</v>
      </c>
      <c r="B3322" t="s">
        <v>377</v>
      </c>
      <c r="C3322" t="s">
        <v>378</v>
      </c>
      <c r="D3322" t="s">
        <v>170</v>
      </c>
      <c r="E3322" t="s">
        <v>292</v>
      </c>
      <c r="F3322" s="613"/>
      <c r="G3322" s="613"/>
      <c r="H3322" s="613"/>
      <c r="I3322" s="613"/>
      <c r="J3322" s="613"/>
      <c r="K3322" s="613"/>
      <c r="L3322" s="613"/>
      <c r="M3322" s="613"/>
      <c r="N3322" s="613"/>
    </row>
    <row r="3323" spans="1:16" x14ac:dyDescent="0.35">
      <c r="A3323" t="s">
        <v>161</v>
      </c>
      <c r="B3323" t="s">
        <v>379</v>
      </c>
      <c r="C3323" t="s">
        <v>380</v>
      </c>
      <c r="D3323" t="s">
        <v>170</v>
      </c>
      <c r="E3323" t="s">
        <v>292</v>
      </c>
      <c r="F3323" s="517"/>
      <c r="G3323" s="517"/>
      <c r="H3323" s="517"/>
      <c r="I3323" s="517"/>
      <c r="J3323" s="517"/>
      <c r="K3323" s="517"/>
      <c r="L3323" s="517"/>
      <c r="M3323" s="517"/>
      <c r="N3323" s="517"/>
    </row>
    <row r="3324" spans="1:16" x14ac:dyDescent="0.35">
      <c r="A3324" t="s">
        <v>161</v>
      </c>
      <c r="B3324" t="s">
        <v>381</v>
      </c>
      <c r="C3324" t="s">
        <v>382</v>
      </c>
      <c r="D3324" t="s">
        <v>188</v>
      </c>
      <c r="E3324" t="s">
        <v>292</v>
      </c>
      <c r="F3324" s="613"/>
      <c r="G3324" s="613"/>
      <c r="H3324" s="613"/>
      <c r="I3324" s="613"/>
      <c r="J3324" s="613"/>
      <c r="K3324" s="613"/>
      <c r="L3324" s="613"/>
      <c r="M3324" s="613"/>
      <c r="N3324" s="613"/>
    </row>
    <row r="3325" spans="1:16" x14ac:dyDescent="0.35">
      <c r="A3325" t="s">
        <v>161</v>
      </c>
      <c r="B3325" t="s">
        <v>383</v>
      </c>
      <c r="C3325" t="s">
        <v>384</v>
      </c>
      <c r="D3325" t="s">
        <v>385</v>
      </c>
      <c r="E3325" t="s">
        <v>292</v>
      </c>
      <c r="F3325" s="519"/>
      <c r="G3325" s="519"/>
      <c r="H3325" s="519"/>
      <c r="I3325" s="519"/>
      <c r="J3325" s="519"/>
      <c r="K3325" s="519"/>
      <c r="L3325" s="519"/>
      <c r="M3325" s="519"/>
      <c r="N3325" s="519"/>
    </row>
    <row r="3326" spans="1:16" x14ac:dyDescent="0.35">
      <c r="A3326" t="s">
        <v>161</v>
      </c>
      <c r="B3326" t="s">
        <v>386</v>
      </c>
      <c r="C3326" t="s">
        <v>387</v>
      </c>
      <c r="D3326" t="s">
        <v>189</v>
      </c>
      <c r="E3326" t="s">
        <v>292</v>
      </c>
      <c r="F3326" s="517"/>
      <c r="G3326" s="517"/>
      <c r="H3326" s="517"/>
      <c r="I3326" s="517"/>
      <c r="J3326" s="517"/>
      <c r="K3326" s="517"/>
      <c r="L3326" s="517"/>
      <c r="M3326" s="517"/>
      <c r="N3326" s="517"/>
    </row>
    <row r="3327" spans="1:16" x14ac:dyDescent="0.35">
      <c r="A3327" t="s">
        <v>161</v>
      </c>
      <c r="B3327" t="s">
        <v>388</v>
      </c>
      <c r="C3327" t="s">
        <v>389</v>
      </c>
      <c r="D3327" t="s">
        <v>205</v>
      </c>
      <c r="E3327" t="s">
        <v>292</v>
      </c>
      <c r="F3327" s="517"/>
      <c r="G3327" s="517"/>
      <c r="H3327" s="517"/>
      <c r="I3327" s="517"/>
      <c r="J3327" s="517"/>
      <c r="K3327" s="517"/>
      <c r="L3327" s="517"/>
      <c r="M3327" s="517"/>
      <c r="N3327" s="517"/>
    </row>
    <row r="3328" spans="1:16" x14ac:dyDescent="0.35">
      <c r="A3328" t="s">
        <v>161</v>
      </c>
      <c r="B3328" t="s">
        <v>390</v>
      </c>
      <c r="C3328" t="s">
        <v>391</v>
      </c>
      <c r="D3328" t="s">
        <v>176</v>
      </c>
      <c r="E3328" t="s">
        <v>292</v>
      </c>
      <c r="F3328" s="517"/>
      <c r="G3328" s="517"/>
      <c r="H3328" s="517"/>
      <c r="I3328" s="517"/>
      <c r="J3328" s="517"/>
      <c r="K3328" s="517"/>
      <c r="L3328" s="517"/>
      <c r="M3328" s="517"/>
      <c r="N3328" s="517"/>
    </row>
    <row r="3329" spans="1:16" x14ac:dyDescent="0.35">
      <c r="A3329" t="s">
        <v>161</v>
      </c>
      <c r="B3329" t="s">
        <v>392</v>
      </c>
      <c r="C3329" t="s">
        <v>393</v>
      </c>
      <c r="D3329" t="s">
        <v>205</v>
      </c>
      <c r="E3329" t="s">
        <v>292</v>
      </c>
      <c r="F3329" s="517"/>
      <c r="G3329" s="517"/>
      <c r="H3329" s="517"/>
      <c r="I3329" s="517"/>
      <c r="J3329" s="517"/>
      <c r="K3329" s="517"/>
      <c r="L3329" s="517"/>
      <c r="M3329" s="517"/>
      <c r="N3329" s="517"/>
    </row>
    <row r="3330" spans="1:16" x14ac:dyDescent="0.35">
      <c r="A3330" t="s">
        <v>161</v>
      </c>
      <c r="B3330" t="s">
        <v>394</v>
      </c>
      <c r="C3330" t="s">
        <v>395</v>
      </c>
      <c r="D3330" t="s">
        <v>188</v>
      </c>
      <c r="E3330" t="s">
        <v>292</v>
      </c>
      <c r="F3330" s="517"/>
      <c r="G3330" s="517"/>
      <c r="H3330" s="517"/>
      <c r="I3330" s="517"/>
      <c r="J3330" s="517"/>
      <c r="K3330" s="517"/>
      <c r="L3330" s="517"/>
      <c r="M3330" s="517"/>
      <c r="N3330" s="517"/>
    </row>
    <row r="3331" spans="1:16" x14ac:dyDescent="0.35">
      <c r="A3331" t="s">
        <v>161</v>
      </c>
      <c r="B3331" t="s">
        <v>396</v>
      </c>
      <c r="C3331" t="s">
        <v>397</v>
      </c>
      <c r="D3331" t="s">
        <v>205</v>
      </c>
      <c r="E3331" t="s">
        <v>292</v>
      </c>
      <c r="F3331" s="517"/>
      <c r="G3331" s="517"/>
      <c r="H3331" s="517"/>
      <c r="I3331" s="517"/>
      <c r="J3331" s="517"/>
      <c r="K3331" s="517"/>
      <c r="L3331" s="517"/>
      <c r="M3331" s="517"/>
      <c r="N3331" s="517"/>
    </row>
    <row r="3332" spans="1:16" x14ac:dyDescent="0.35">
      <c r="A3332" t="s">
        <v>161</v>
      </c>
      <c r="B3332" t="s">
        <v>398</v>
      </c>
      <c r="C3332" t="s">
        <v>399</v>
      </c>
      <c r="D3332" t="s">
        <v>188</v>
      </c>
      <c r="E3332" t="s">
        <v>292</v>
      </c>
      <c r="F3332" s="517"/>
      <c r="G3332" s="517"/>
      <c r="H3332" s="517"/>
      <c r="I3332" s="517"/>
      <c r="J3332" s="517"/>
      <c r="K3332" s="517"/>
      <c r="L3332" s="517"/>
      <c r="M3332" s="517"/>
      <c r="N3332" s="517"/>
    </row>
    <row r="3333" spans="1:16" x14ac:dyDescent="0.35">
      <c r="A3333" t="s">
        <v>161</v>
      </c>
      <c r="B3333" t="s">
        <v>400</v>
      </c>
      <c r="C3333" t="s">
        <v>401</v>
      </c>
      <c r="D3333" t="s">
        <v>205</v>
      </c>
      <c r="E3333" t="s">
        <v>292</v>
      </c>
      <c r="F3333" s="517"/>
      <c r="G3333" s="517"/>
      <c r="H3333" s="517"/>
      <c r="I3333" s="517"/>
      <c r="J3333" s="517"/>
      <c r="K3333" s="517"/>
      <c r="L3333" s="517"/>
      <c r="M3333" s="517"/>
      <c r="N3333" s="615"/>
      <c r="O3333" s="424"/>
      <c r="P3333" s="615"/>
    </row>
    <row r="3334" spans="1:16" x14ac:dyDescent="0.35">
      <c r="A3334" t="s">
        <v>161</v>
      </c>
      <c r="B3334" t="s">
        <v>402</v>
      </c>
      <c r="C3334" t="s">
        <v>403</v>
      </c>
      <c r="D3334" t="s">
        <v>189</v>
      </c>
      <c r="E3334" t="s">
        <v>292</v>
      </c>
      <c r="F3334" s="613"/>
      <c r="G3334" s="613"/>
      <c r="H3334" s="613"/>
      <c r="I3334" s="613"/>
      <c r="J3334" s="613"/>
      <c r="K3334" s="613"/>
      <c r="L3334" s="613"/>
      <c r="M3334" s="613"/>
      <c r="N3334" s="613"/>
    </row>
    <row r="3335" spans="1:16" x14ac:dyDescent="0.35">
      <c r="A3335" t="s">
        <v>161</v>
      </c>
      <c r="B3335" t="s">
        <v>404</v>
      </c>
      <c r="C3335" t="s">
        <v>405</v>
      </c>
      <c r="D3335" t="s">
        <v>205</v>
      </c>
      <c r="E3335" t="s">
        <v>292</v>
      </c>
      <c r="F3335" s="613"/>
      <c r="G3335" s="613"/>
      <c r="H3335" s="613"/>
      <c r="I3335" s="613"/>
      <c r="J3335" s="613"/>
      <c r="K3335" s="613"/>
      <c r="L3335" s="613"/>
      <c r="M3335" s="613"/>
      <c r="N3335" s="613"/>
    </row>
    <row r="3336" spans="1:16" x14ac:dyDescent="0.35">
      <c r="A3336" t="s">
        <v>161</v>
      </c>
      <c r="B3336" t="s">
        <v>406</v>
      </c>
      <c r="C3336" t="s">
        <v>407</v>
      </c>
      <c r="D3336" t="s">
        <v>188</v>
      </c>
      <c r="E3336" t="s">
        <v>292</v>
      </c>
      <c r="F3336" s="517"/>
      <c r="G3336" s="517"/>
      <c r="H3336" s="517"/>
      <c r="I3336" s="517"/>
      <c r="J3336" s="517"/>
      <c r="K3336" s="517"/>
      <c r="L3336" s="517"/>
      <c r="M3336" s="517"/>
      <c r="N3336" s="517"/>
    </row>
    <row r="3337" spans="1:16" x14ac:dyDescent="0.35">
      <c r="A3337" t="s">
        <v>161</v>
      </c>
      <c r="B3337" t="s">
        <v>408</v>
      </c>
      <c r="C3337" t="s">
        <v>409</v>
      </c>
      <c r="D3337" t="s">
        <v>182</v>
      </c>
      <c r="E3337" t="s">
        <v>292</v>
      </c>
      <c r="F3337" s="518">
        <v>6078.4</v>
      </c>
      <c r="G3337" s="518">
        <v>6115.2</v>
      </c>
      <c r="H3337" s="518">
        <v>6145</v>
      </c>
      <c r="I3337" s="518"/>
      <c r="J3337" s="518"/>
      <c r="K3337" s="518"/>
      <c r="L3337" s="518"/>
      <c r="M3337" s="518"/>
      <c r="N3337" s="615" t="s">
        <v>702</v>
      </c>
      <c r="O3337" s="424"/>
      <c r="P3337" s="615" t="s">
        <v>683</v>
      </c>
    </row>
    <row r="3338" spans="1:16" x14ac:dyDescent="0.35">
      <c r="A3338" t="s">
        <v>161</v>
      </c>
      <c r="B3338" t="s">
        <v>410</v>
      </c>
      <c r="C3338" t="s">
        <v>411</v>
      </c>
      <c r="D3338" t="s">
        <v>188</v>
      </c>
      <c r="E3338" t="s">
        <v>292</v>
      </c>
      <c r="F3338" s="613"/>
      <c r="G3338" s="613"/>
      <c r="H3338" s="613"/>
      <c r="I3338" s="613"/>
      <c r="J3338" s="613"/>
      <c r="K3338" s="613"/>
      <c r="L3338" s="613"/>
      <c r="M3338" s="613"/>
      <c r="N3338" s="613"/>
    </row>
    <row r="3339" spans="1:16" x14ac:dyDescent="0.35">
      <c r="A3339" t="s">
        <v>161</v>
      </c>
      <c r="B3339" t="s">
        <v>412</v>
      </c>
      <c r="C3339" t="s">
        <v>413</v>
      </c>
      <c r="D3339" t="s">
        <v>188</v>
      </c>
      <c r="E3339" t="s">
        <v>292</v>
      </c>
      <c r="F3339" s="517"/>
      <c r="G3339" s="517"/>
      <c r="H3339" s="517"/>
      <c r="I3339" s="517"/>
      <c r="J3339" s="517"/>
      <c r="K3339" s="517"/>
      <c r="L3339" s="517"/>
      <c r="M3339" s="517"/>
      <c r="N3339" s="517"/>
    </row>
    <row r="3340" spans="1:16" x14ac:dyDescent="0.35">
      <c r="A3340" t="s">
        <v>161</v>
      </c>
      <c r="B3340" t="s">
        <v>414</v>
      </c>
      <c r="C3340" t="s">
        <v>415</v>
      </c>
      <c r="D3340" t="s">
        <v>188</v>
      </c>
      <c r="E3340" t="s">
        <v>292</v>
      </c>
      <c r="F3340" s="613"/>
      <c r="G3340" s="613"/>
      <c r="H3340" s="613"/>
      <c r="I3340" s="613"/>
      <c r="J3340" s="613"/>
      <c r="K3340" s="613"/>
      <c r="L3340" s="613"/>
      <c r="M3340" s="613"/>
      <c r="N3340" s="613"/>
    </row>
    <row r="3341" spans="1:16" x14ac:dyDescent="0.35">
      <c r="A3341" t="s">
        <v>161</v>
      </c>
      <c r="B3341" t="s">
        <v>416</v>
      </c>
      <c r="C3341" t="s">
        <v>417</v>
      </c>
      <c r="D3341" t="s">
        <v>188</v>
      </c>
      <c r="E3341" t="s">
        <v>292</v>
      </c>
      <c r="F3341" s="517"/>
      <c r="G3341" s="517"/>
      <c r="H3341" s="517"/>
      <c r="I3341" s="517"/>
      <c r="J3341" s="517"/>
      <c r="K3341" s="517"/>
      <c r="L3341" s="517"/>
      <c r="M3341" s="517"/>
      <c r="N3341" s="517"/>
    </row>
    <row r="3342" spans="1:16" x14ac:dyDescent="0.35">
      <c r="A3342" t="s">
        <v>161</v>
      </c>
      <c r="B3342" t="s">
        <v>418</v>
      </c>
      <c r="C3342" t="s">
        <v>419</v>
      </c>
      <c r="D3342" t="s">
        <v>188</v>
      </c>
      <c r="E3342" t="s">
        <v>292</v>
      </c>
      <c r="F3342" s="613"/>
      <c r="G3342" s="613"/>
      <c r="H3342" s="613"/>
      <c r="I3342" s="613"/>
      <c r="J3342" s="613"/>
      <c r="K3342" s="613"/>
      <c r="L3342" s="613"/>
      <c r="M3342" s="613"/>
      <c r="N3342" s="613"/>
    </row>
    <row r="3343" spans="1:16" x14ac:dyDescent="0.35">
      <c r="A3343" t="s">
        <v>161</v>
      </c>
      <c r="B3343" t="s">
        <v>420</v>
      </c>
      <c r="C3343" t="s">
        <v>421</v>
      </c>
      <c r="D3343">
        <v>0</v>
      </c>
      <c r="E3343" t="s">
        <v>292</v>
      </c>
      <c r="F3343" s="519"/>
      <c r="G3343" s="519"/>
      <c r="H3343" s="519"/>
      <c r="I3343" s="519"/>
      <c r="J3343" s="519"/>
      <c r="K3343" s="519"/>
      <c r="L3343" s="519"/>
      <c r="M3343" s="519"/>
      <c r="N3343" s="519"/>
    </row>
    <row r="3344" spans="1:16" x14ac:dyDescent="0.35">
      <c r="A3344" t="s">
        <v>161</v>
      </c>
      <c r="B3344" t="s">
        <v>422</v>
      </c>
      <c r="C3344" t="s">
        <v>423</v>
      </c>
      <c r="D3344" t="s">
        <v>424</v>
      </c>
      <c r="E3344" t="s">
        <v>292</v>
      </c>
      <c r="F3344" s="517"/>
      <c r="G3344" s="517"/>
      <c r="H3344" s="517"/>
      <c r="I3344" s="517"/>
      <c r="J3344" s="517"/>
      <c r="K3344" s="517"/>
      <c r="L3344" s="517"/>
      <c r="M3344" s="517"/>
      <c r="N3344" s="517"/>
    </row>
    <row r="3345" spans="1:16" x14ac:dyDescent="0.35">
      <c r="A3345" t="s">
        <v>161</v>
      </c>
      <c r="B3345" t="s">
        <v>425</v>
      </c>
      <c r="C3345" t="s">
        <v>426</v>
      </c>
      <c r="D3345" t="s">
        <v>427</v>
      </c>
      <c r="E3345" t="s">
        <v>292</v>
      </c>
      <c r="F3345" s="517"/>
      <c r="G3345" s="517"/>
      <c r="H3345" s="517"/>
      <c r="I3345" s="517"/>
      <c r="J3345" s="517"/>
      <c r="K3345" s="517"/>
      <c r="L3345" s="517"/>
      <c r="M3345" s="517"/>
      <c r="N3345" s="517"/>
    </row>
    <row r="3346" spans="1:16" x14ac:dyDescent="0.35">
      <c r="A3346" t="s">
        <v>161</v>
      </c>
      <c r="B3346" t="s">
        <v>428</v>
      </c>
      <c r="C3346" t="s">
        <v>429</v>
      </c>
      <c r="D3346" t="s">
        <v>424</v>
      </c>
      <c r="E3346" t="s">
        <v>292</v>
      </c>
      <c r="F3346" s="517"/>
      <c r="G3346" s="517"/>
      <c r="H3346" s="517"/>
      <c r="I3346" s="517"/>
      <c r="J3346" s="517"/>
      <c r="K3346" s="517"/>
      <c r="L3346" s="517"/>
      <c r="M3346" s="517"/>
      <c r="N3346" s="517"/>
    </row>
    <row r="3347" spans="1:16" x14ac:dyDescent="0.35">
      <c r="A3347" t="s">
        <v>161</v>
      </c>
      <c r="B3347" t="s">
        <v>430</v>
      </c>
      <c r="C3347" t="s">
        <v>431</v>
      </c>
      <c r="D3347" t="s">
        <v>424</v>
      </c>
      <c r="E3347" t="s">
        <v>292</v>
      </c>
      <c r="F3347" s="517"/>
      <c r="G3347" s="517"/>
      <c r="H3347" s="517"/>
      <c r="I3347" s="517"/>
      <c r="J3347" s="517"/>
      <c r="K3347" s="517"/>
      <c r="L3347" s="517"/>
      <c r="M3347" s="517"/>
      <c r="N3347" s="517"/>
    </row>
    <row r="3348" spans="1:16" x14ac:dyDescent="0.35">
      <c r="A3348" t="s">
        <v>161</v>
      </c>
      <c r="B3348" t="s">
        <v>432</v>
      </c>
      <c r="C3348" t="s">
        <v>433</v>
      </c>
      <c r="D3348" t="s">
        <v>424</v>
      </c>
      <c r="E3348" t="s">
        <v>292</v>
      </c>
      <c r="F3348" s="517"/>
      <c r="G3348" s="517"/>
      <c r="H3348" s="517"/>
      <c r="I3348" s="517"/>
      <c r="J3348" s="517"/>
      <c r="K3348" s="517"/>
      <c r="L3348" s="517"/>
      <c r="M3348" s="517"/>
      <c r="N3348" s="517"/>
    </row>
    <row r="3349" spans="1:16" x14ac:dyDescent="0.35">
      <c r="A3349" t="s">
        <v>161</v>
      </c>
      <c r="B3349" t="s">
        <v>434</v>
      </c>
      <c r="C3349" t="s">
        <v>435</v>
      </c>
      <c r="D3349" t="s">
        <v>427</v>
      </c>
      <c r="E3349" t="s">
        <v>292</v>
      </c>
      <c r="F3349" s="517"/>
      <c r="G3349" s="517"/>
      <c r="H3349" s="517"/>
      <c r="I3349" s="517"/>
      <c r="J3349" s="517"/>
      <c r="K3349" s="517"/>
      <c r="L3349" s="517"/>
      <c r="M3349" s="517"/>
      <c r="N3349" s="517"/>
    </row>
    <row r="3350" spans="1:16" x14ac:dyDescent="0.35">
      <c r="A3350" t="s">
        <v>161</v>
      </c>
      <c r="B3350" t="s">
        <v>436</v>
      </c>
      <c r="C3350" t="s">
        <v>437</v>
      </c>
      <c r="D3350" t="s">
        <v>427</v>
      </c>
      <c r="E3350" t="s">
        <v>292</v>
      </c>
      <c r="F3350" s="517"/>
      <c r="G3350" s="517"/>
      <c r="H3350" s="517"/>
      <c r="I3350" s="517"/>
      <c r="J3350" s="517"/>
      <c r="K3350" s="517"/>
      <c r="L3350" s="517"/>
      <c r="M3350" s="517"/>
      <c r="N3350" s="517"/>
    </row>
    <row r="3351" spans="1:16" x14ac:dyDescent="0.35">
      <c r="A3351" t="s">
        <v>161</v>
      </c>
      <c r="B3351" t="s">
        <v>438</v>
      </c>
      <c r="C3351" t="s">
        <v>439</v>
      </c>
      <c r="D3351">
        <v>0</v>
      </c>
      <c r="E3351" t="s">
        <v>292</v>
      </c>
      <c r="F3351" s="517">
        <v>592.19000000000005</v>
      </c>
      <c r="G3351" s="517">
        <v>592.41</v>
      </c>
      <c r="H3351" s="517">
        <v>596.09</v>
      </c>
      <c r="I3351" s="517"/>
      <c r="J3351" s="517"/>
      <c r="K3351" s="517"/>
      <c r="L3351" s="517"/>
      <c r="M3351" s="517"/>
      <c r="N3351" s="615" t="s">
        <v>702</v>
      </c>
      <c r="O3351" s="424"/>
      <c r="P3351" s="615" t="s">
        <v>683</v>
      </c>
    </row>
    <row r="3352" spans="1:16" x14ac:dyDescent="0.35">
      <c r="A3352" t="s">
        <v>161</v>
      </c>
      <c r="B3352" t="s">
        <v>440</v>
      </c>
      <c r="C3352" t="s">
        <v>441</v>
      </c>
      <c r="D3352" t="s">
        <v>188</v>
      </c>
      <c r="E3352" t="s">
        <v>292</v>
      </c>
      <c r="F3352" s="519"/>
      <c r="G3352" s="519"/>
      <c r="H3352" s="519"/>
      <c r="I3352" s="519"/>
      <c r="J3352" s="519"/>
      <c r="K3352" s="519"/>
      <c r="L3352" s="519"/>
      <c r="M3352" s="519"/>
      <c r="N3352" s="519"/>
    </row>
    <row r="3353" spans="1:16" x14ac:dyDescent="0.35">
      <c r="A3353" t="s">
        <v>161</v>
      </c>
      <c r="B3353" t="s">
        <v>442</v>
      </c>
      <c r="C3353" t="s">
        <v>443</v>
      </c>
      <c r="D3353" t="s">
        <v>188</v>
      </c>
      <c r="E3353" t="s">
        <v>292</v>
      </c>
      <c r="F3353" s="519"/>
      <c r="G3353" s="519"/>
      <c r="H3353" s="519"/>
      <c r="I3353" s="519"/>
      <c r="J3353" s="519"/>
      <c r="K3353" s="519"/>
      <c r="L3353" s="519"/>
      <c r="M3353" s="519"/>
      <c r="N3353" s="519"/>
    </row>
    <row r="3354" spans="1:16" x14ac:dyDescent="0.35">
      <c r="A3354" t="s">
        <v>161</v>
      </c>
      <c r="B3354" t="s">
        <v>444</v>
      </c>
      <c r="C3354" t="s">
        <v>445</v>
      </c>
      <c r="D3354" t="s">
        <v>424</v>
      </c>
      <c r="E3354" t="s">
        <v>292</v>
      </c>
      <c r="F3354" s="519"/>
      <c r="G3354" s="519"/>
      <c r="H3354" s="519"/>
      <c r="I3354" s="519"/>
      <c r="J3354" s="519"/>
      <c r="K3354" s="519"/>
      <c r="L3354" s="519"/>
      <c r="M3354" s="519"/>
      <c r="N3354" s="519"/>
    </row>
    <row r="3355" spans="1:16" x14ac:dyDescent="0.35">
      <c r="A3355" t="s">
        <v>161</v>
      </c>
      <c r="B3355" t="s">
        <v>446</v>
      </c>
      <c r="C3355" t="s">
        <v>447</v>
      </c>
      <c r="D3355" t="s">
        <v>424</v>
      </c>
      <c r="E3355" t="s">
        <v>292</v>
      </c>
      <c r="F3355" s="519"/>
      <c r="G3355" s="519"/>
      <c r="H3355" s="519"/>
      <c r="I3355" s="519"/>
      <c r="J3355" s="519"/>
      <c r="K3355" s="519"/>
      <c r="L3355" s="519"/>
      <c r="M3355" s="519"/>
      <c r="N3355" s="519"/>
    </row>
    <row r="3356" spans="1:16" x14ac:dyDescent="0.35">
      <c r="A3356" t="s">
        <v>161</v>
      </c>
      <c r="B3356" t="s">
        <v>448</v>
      </c>
      <c r="C3356" t="s">
        <v>449</v>
      </c>
      <c r="D3356">
        <v>0</v>
      </c>
      <c r="E3356" t="s">
        <v>292</v>
      </c>
      <c r="F3356" s="519"/>
      <c r="G3356" s="519"/>
      <c r="H3356" s="519"/>
      <c r="I3356" s="519"/>
      <c r="J3356" s="519"/>
      <c r="K3356" s="519"/>
      <c r="L3356" s="519"/>
      <c r="M3356" s="519"/>
      <c r="N3356" s="519"/>
    </row>
    <row r="3357" spans="1:16" x14ac:dyDescent="0.35">
      <c r="A3357" t="s">
        <v>161</v>
      </c>
      <c r="B3357" t="s">
        <v>450</v>
      </c>
      <c r="C3357" t="s">
        <v>451</v>
      </c>
      <c r="D3357" t="s">
        <v>188</v>
      </c>
      <c r="E3357" t="s">
        <v>292</v>
      </c>
      <c r="F3357" s="519"/>
      <c r="G3357" s="519"/>
      <c r="H3357" s="519"/>
      <c r="I3357" s="519"/>
      <c r="J3357" s="519"/>
      <c r="K3357" s="519"/>
      <c r="L3357" s="519"/>
      <c r="M3357" s="519"/>
      <c r="N3357" s="519"/>
    </row>
    <row r="3358" spans="1:16" x14ac:dyDescent="0.35">
      <c r="A3358" t="s">
        <v>161</v>
      </c>
      <c r="B3358" t="s">
        <v>452</v>
      </c>
      <c r="C3358" t="s">
        <v>453</v>
      </c>
      <c r="D3358" t="s">
        <v>188</v>
      </c>
      <c r="E3358" t="s">
        <v>292</v>
      </c>
      <c r="F3358" s="519"/>
      <c r="G3358" s="519"/>
      <c r="H3358" s="519"/>
      <c r="I3358" s="519"/>
      <c r="J3358" s="519"/>
      <c r="K3358" s="519"/>
      <c r="L3358" s="519"/>
      <c r="M3358" s="519"/>
      <c r="N3358" s="519"/>
    </row>
    <row r="3359" spans="1:16" x14ac:dyDescent="0.35">
      <c r="A3359" t="s">
        <v>161</v>
      </c>
      <c r="B3359" t="s">
        <v>454</v>
      </c>
      <c r="C3359" t="s">
        <v>455</v>
      </c>
      <c r="D3359" t="s">
        <v>188</v>
      </c>
      <c r="E3359" t="s">
        <v>292</v>
      </c>
      <c r="F3359" s="519"/>
      <c r="G3359" s="519"/>
      <c r="H3359" s="519"/>
      <c r="I3359" s="519"/>
      <c r="J3359" s="519"/>
      <c r="K3359" s="519"/>
      <c r="L3359" s="519"/>
      <c r="M3359" s="519"/>
      <c r="N3359" s="519"/>
    </row>
    <row r="3360" spans="1:16" x14ac:dyDescent="0.35">
      <c r="A3360" t="s">
        <v>161</v>
      </c>
      <c r="B3360" t="s">
        <v>456</v>
      </c>
      <c r="C3360" t="s">
        <v>457</v>
      </c>
      <c r="D3360" t="s">
        <v>188</v>
      </c>
      <c r="E3360" t="s">
        <v>292</v>
      </c>
      <c r="F3360" s="519"/>
      <c r="G3360" s="519"/>
      <c r="H3360" s="519"/>
      <c r="I3360" s="519"/>
      <c r="J3360" s="519"/>
      <c r="K3360" s="519"/>
      <c r="L3360" s="519"/>
      <c r="M3360" s="519"/>
      <c r="N3360" s="519"/>
    </row>
    <row r="3361" spans="1:14" x14ac:dyDescent="0.35">
      <c r="A3361" t="s">
        <v>161</v>
      </c>
      <c r="B3361" t="s">
        <v>458</v>
      </c>
      <c r="C3361" t="s">
        <v>459</v>
      </c>
      <c r="D3361" t="s">
        <v>172</v>
      </c>
      <c r="E3361" t="s">
        <v>292</v>
      </c>
      <c r="F3361" s="519"/>
      <c r="G3361" s="519"/>
      <c r="H3361" s="519"/>
      <c r="I3361" s="519"/>
      <c r="J3361" s="519"/>
      <c r="K3361" s="519"/>
      <c r="L3361" s="519"/>
      <c r="M3361" s="519"/>
      <c r="N3361" s="519"/>
    </row>
    <row r="3362" spans="1:14" x14ac:dyDescent="0.35">
      <c r="A3362" t="s">
        <v>161</v>
      </c>
      <c r="B3362" t="s">
        <v>460</v>
      </c>
      <c r="C3362" t="s">
        <v>461</v>
      </c>
      <c r="D3362" t="s">
        <v>188</v>
      </c>
      <c r="E3362" t="s">
        <v>292</v>
      </c>
      <c r="F3362" s="519"/>
      <c r="G3362" s="519"/>
      <c r="H3362" s="519"/>
      <c r="I3362" s="519"/>
      <c r="J3362" s="519"/>
      <c r="K3362" s="519"/>
      <c r="L3362" s="519"/>
      <c r="M3362" s="519"/>
      <c r="N3362" s="519"/>
    </row>
    <row r="3363" spans="1:14" x14ac:dyDescent="0.35">
      <c r="A3363" t="s">
        <v>161</v>
      </c>
      <c r="B3363" t="s">
        <v>462</v>
      </c>
      <c r="C3363" t="s">
        <v>463</v>
      </c>
      <c r="D3363" t="s">
        <v>188</v>
      </c>
      <c r="E3363" t="s">
        <v>292</v>
      </c>
      <c r="F3363" s="519"/>
      <c r="G3363" s="519"/>
      <c r="H3363" s="519"/>
      <c r="I3363" s="519"/>
      <c r="J3363" s="519"/>
      <c r="K3363" s="519"/>
      <c r="L3363" s="519"/>
      <c r="M3363" s="519"/>
      <c r="N3363" s="519"/>
    </row>
    <row r="3364" spans="1:14" x14ac:dyDescent="0.35">
      <c r="A3364" t="s">
        <v>161</v>
      </c>
      <c r="B3364" t="s">
        <v>464</v>
      </c>
      <c r="C3364" t="s">
        <v>465</v>
      </c>
      <c r="D3364" t="s">
        <v>188</v>
      </c>
      <c r="E3364" t="s">
        <v>292</v>
      </c>
      <c r="F3364" s="519"/>
      <c r="G3364" s="519"/>
      <c r="H3364" s="519"/>
      <c r="I3364" s="519"/>
      <c r="J3364" s="519"/>
      <c r="K3364" s="519"/>
      <c r="L3364" s="519"/>
      <c r="M3364" s="519"/>
      <c r="N3364" s="519"/>
    </row>
    <row r="3365" spans="1:14" x14ac:dyDescent="0.35">
      <c r="A3365" t="s">
        <v>161</v>
      </c>
      <c r="B3365" t="s">
        <v>466</v>
      </c>
      <c r="C3365" t="s">
        <v>467</v>
      </c>
      <c r="D3365" t="s">
        <v>182</v>
      </c>
      <c r="E3365" t="s">
        <v>292</v>
      </c>
      <c r="F3365" s="519"/>
      <c r="G3365" s="519"/>
      <c r="H3365" s="519"/>
      <c r="I3365" s="519"/>
      <c r="J3365" s="519"/>
      <c r="K3365" s="519"/>
      <c r="L3365" s="519"/>
      <c r="M3365" s="519"/>
      <c r="N3365" s="519"/>
    </row>
    <row r="3366" spans="1:14" x14ac:dyDescent="0.35">
      <c r="A3366" t="s">
        <v>161</v>
      </c>
      <c r="B3366" t="s">
        <v>468</v>
      </c>
      <c r="C3366" t="s">
        <v>469</v>
      </c>
      <c r="D3366" t="s">
        <v>188</v>
      </c>
      <c r="E3366" t="s">
        <v>292</v>
      </c>
      <c r="F3366" s="519"/>
      <c r="G3366" s="519"/>
      <c r="H3366" s="519"/>
      <c r="I3366" s="519"/>
      <c r="J3366" s="519"/>
      <c r="K3366" s="519"/>
      <c r="L3366" s="519"/>
      <c r="M3366" s="519"/>
      <c r="N3366" s="519"/>
    </row>
    <row r="3367" spans="1:14" x14ac:dyDescent="0.35">
      <c r="A3367" t="s">
        <v>161</v>
      </c>
      <c r="B3367" t="s">
        <v>470</v>
      </c>
      <c r="C3367" t="s">
        <v>471</v>
      </c>
      <c r="D3367" t="s">
        <v>182</v>
      </c>
      <c r="E3367" t="s">
        <v>292</v>
      </c>
      <c r="F3367" s="519"/>
      <c r="G3367" s="519"/>
      <c r="H3367" s="519"/>
      <c r="I3367" s="519"/>
      <c r="J3367" s="519"/>
      <c r="K3367" s="519"/>
      <c r="L3367" s="519"/>
      <c r="M3367" s="519"/>
      <c r="N3367" s="519"/>
    </row>
    <row r="3368" spans="1:14" x14ac:dyDescent="0.35">
      <c r="A3368" t="s">
        <v>161</v>
      </c>
      <c r="B3368" t="s">
        <v>472</v>
      </c>
      <c r="C3368" t="s">
        <v>473</v>
      </c>
      <c r="D3368" t="s">
        <v>188</v>
      </c>
      <c r="E3368" t="s">
        <v>292</v>
      </c>
      <c r="F3368" s="519"/>
      <c r="G3368" s="519"/>
      <c r="H3368" s="519"/>
      <c r="I3368" s="519"/>
      <c r="J3368" s="519"/>
      <c r="K3368" s="519"/>
      <c r="L3368" s="519"/>
      <c r="M3368" s="519"/>
      <c r="N3368" s="519"/>
    </row>
    <row r="3369" spans="1:14" x14ac:dyDescent="0.35">
      <c r="A3369" t="s">
        <v>161</v>
      </c>
      <c r="B3369" t="s">
        <v>474</v>
      </c>
      <c r="C3369" t="s">
        <v>475</v>
      </c>
      <c r="D3369" t="s">
        <v>170</v>
      </c>
      <c r="E3369" t="s">
        <v>292</v>
      </c>
      <c r="F3369" s="519"/>
      <c r="G3369" s="519"/>
      <c r="H3369" s="519"/>
      <c r="I3369" s="519"/>
      <c r="J3369" s="519"/>
      <c r="K3369" s="519"/>
      <c r="L3369" s="519"/>
      <c r="M3369" s="519"/>
      <c r="N3369" s="519"/>
    </row>
    <row r="3370" spans="1:14" x14ac:dyDescent="0.35">
      <c r="A3370" t="s">
        <v>161</v>
      </c>
      <c r="B3370" t="s">
        <v>476</v>
      </c>
      <c r="C3370" t="s">
        <v>477</v>
      </c>
      <c r="D3370" t="s">
        <v>170</v>
      </c>
      <c r="E3370" t="s">
        <v>292</v>
      </c>
      <c r="F3370" s="519"/>
      <c r="G3370" s="519"/>
      <c r="H3370" s="519"/>
      <c r="I3370" s="519"/>
      <c r="J3370" s="519"/>
      <c r="K3370" s="519"/>
      <c r="L3370" s="519"/>
      <c r="M3370" s="519"/>
      <c r="N3370" s="519"/>
    </row>
    <row r="3371" spans="1:14" x14ac:dyDescent="0.35">
      <c r="A3371" t="s">
        <v>161</v>
      </c>
      <c r="B3371" t="s">
        <v>478</v>
      </c>
      <c r="C3371" t="s">
        <v>479</v>
      </c>
      <c r="D3371" t="s">
        <v>170</v>
      </c>
      <c r="E3371" t="s">
        <v>292</v>
      </c>
      <c r="F3371" s="519"/>
      <c r="G3371" s="519"/>
      <c r="H3371" s="519"/>
      <c r="I3371" s="519"/>
      <c r="J3371" s="519"/>
      <c r="K3371" s="519"/>
      <c r="L3371" s="519"/>
      <c r="M3371" s="519"/>
      <c r="N3371" s="519"/>
    </row>
    <row r="3372" spans="1:14" x14ac:dyDescent="0.35">
      <c r="A3372" t="s">
        <v>161</v>
      </c>
      <c r="B3372" t="s">
        <v>480</v>
      </c>
      <c r="C3372" t="s">
        <v>481</v>
      </c>
      <c r="D3372" t="s">
        <v>170</v>
      </c>
      <c r="E3372" t="s">
        <v>292</v>
      </c>
      <c r="F3372" s="519"/>
      <c r="G3372" s="519"/>
      <c r="H3372" s="519"/>
      <c r="I3372" s="519"/>
      <c r="J3372" s="519"/>
      <c r="K3372" s="519"/>
      <c r="L3372" s="519"/>
      <c r="M3372" s="519"/>
      <c r="N3372" s="519"/>
    </row>
    <row r="3373" spans="1:14" x14ac:dyDescent="0.35">
      <c r="A3373" t="s">
        <v>161</v>
      </c>
      <c r="B3373" t="s">
        <v>482</v>
      </c>
      <c r="C3373" t="s">
        <v>483</v>
      </c>
      <c r="D3373" t="s">
        <v>170</v>
      </c>
      <c r="E3373" t="s">
        <v>292</v>
      </c>
      <c r="F3373" s="519"/>
      <c r="G3373" s="519"/>
      <c r="H3373" s="519"/>
      <c r="I3373" s="519"/>
      <c r="J3373" s="519"/>
      <c r="K3373" s="519"/>
      <c r="L3373" s="519"/>
      <c r="M3373" s="519"/>
      <c r="N3373" s="519"/>
    </row>
    <row r="3374" spans="1:14" x14ac:dyDescent="0.35">
      <c r="A3374" t="s">
        <v>161</v>
      </c>
      <c r="B3374" t="s">
        <v>484</v>
      </c>
      <c r="C3374" t="s">
        <v>485</v>
      </c>
      <c r="D3374" t="s">
        <v>170</v>
      </c>
      <c r="E3374" t="s">
        <v>292</v>
      </c>
      <c r="F3374" s="519"/>
      <c r="G3374" s="519"/>
      <c r="H3374" s="519"/>
      <c r="I3374" s="519"/>
      <c r="J3374" s="519"/>
      <c r="K3374" s="519"/>
      <c r="L3374" s="519"/>
      <c r="M3374" s="519"/>
      <c r="N3374" s="519"/>
    </row>
    <row r="3375" spans="1:14" x14ac:dyDescent="0.35">
      <c r="A3375" t="s">
        <v>161</v>
      </c>
      <c r="B3375" t="s">
        <v>486</v>
      </c>
      <c r="C3375" t="s">
        <v>487</v>
      </c>
      <c r="D3375" t="s">
        <v>170</v>
      </c>
      <c r="E3375" t="s">
        <v>292</v>
      </c>
      <c r="F3375" s="519"/>
      <c r="G3375" s="519"/>
      <c r="H3375" s="519"/>
      <c r="I3375" s="519"/>
      <c r="J3375" s="519"/>
      <c r="K3375" s="519"/>
      <c r="L3375" s="519"/>
      <c r="M3375" s="519"/>
      <c r="N3375" s="519"/>
    </row>
    <row r="3376" spans="1:14" x14ac:dyDescent="0.35">
      <c r="A3376" t="s">
        <v>161</v>
      </c>
      <c r="B3376" t="s">
        <v>488</v>
      </c>
      <c r="C3376" t="s">
        <v>489</v>
      </c>
      <c r="D3376" t="s">
        <v>170</v>
      </c>
      <c r="E3376" t="s">
        <v>292</v>
      </c>
      <c r="F3376" s="519"/>
      <c r="G3376" s="519"/>
      <c r="H3376" s="519"/>
      <c r="I3376" s="519"/>
      <c r="J3376" s="519"/>
      <c r="K3376" s="519"/>
      <c r="L3376" s="519"/>
      <c r="M3376" s="519"/>
      <c r="N3376" s="519"/>
    </row>
    <row r="3377" spans="1:14" x14ac:dyDescent="0.35">
      <c r="A3377" t="s">
        <v>161</v>
      </c>
      <c r="B3377" t="s">
        <v>490</v>
      </c>
      <c r="C3377" t="s">
        <v>491</v>
      </c>
      <c r="D3377" t="s">
        <v>170</v>
      </c>
      <c r="E3377" t="s">
        <v>292</v>
      </c>
      <c r="F3377" s="519"/>
      <c r="G3377" s="519"/>
      <c r="H3377" s="519"/>
      <c r="I3377" s="519"/>
      <c r="J3377" s="519"/>
      <c r="K3377" s="519"/>
      <c r="L3377" s="519"/>
      <c r="M3377" s="519"/>
      <c r="N3377" s="519"/>
    </row>
    <row r="3378" spans="1:14" x14ac:dyDescent="0.35">
      <c r="A3378" t="s">
        <v>161</v>
      </c>
      <c r="B3378" t="s">
        <v>492</v>
      </c>
      <c r="C3378" t="s">
        <v>493</v>
      </c>
      <c r="D3378" t="s">
        <v>170</v>
      </c>
      <c r="E3378" t="s">
        <v>292</v>
      </c>
      <c r="F3378" s="519"/>
      <c r="G3378" s="519"/>
      <c r="H3378" s="519"/>
      <c r="I3378" s="519"/>
      <c r="J3378" s="519"/>
      <c r="K3378" s="519"/>
      <c r="L3378" s="519"/>
      <c r="M3378" s="519"/>
      <c r="N3378" s="519"/>
    </row>
    <row r="3379" spans="1:14" x14ac:dyDescent="0.35">
      <c r="A3379" t="s">
        <v>161</v>
      </c>
      <c r="B3379" t="s">
        <v>494</v>
      </c>
      <c r="C3379" t="s">
        <v>495</v>
      </c>
      <c r="D3379" t="s">
        <v>170</v>
      </c>
      <c r="E3379" t="s">
        <v>292</v>
      </c>
      <c r="F3379" s="519"/>
      <c r="G3379" s="519"/>
      <c r="H3379" s="519"/>
      <c r="I3379" s="519"/>
      <c r="J3379" s="519"/>
      <c r="K3379" s="519"/>
      <c r="L3379" s="519"/>
      <c r="M3379" s="519"/>
      <c r="N3379" s="519"/>
    </row>
    <row r="3380" spans="1:14" x14ac:dyDescent="0.35">
      <c r="A3380" t="s">
        <v>161</v>
      </c>
      <c r="B3380" t="s">
        <v>496</v>
      </c>
      <c r="C3380" t="s">
        <v>497</v>
      </c>
      <c r="D3380" t="s">
        <v>170</v>
      </c>
      <c r="E3380" t="s">
        <v>292</v>
      </c>
      <c r="F3380" s="519"/>
      <c r="G3380" s="519"/>
      <c r="H3380" s="519"/>
      <c r="I3380" s="519"/>
      <c r="J3380" s="519"/>
      <c r="K3380" s="519"/>
      <c r="L3380" s="519"/>
      <c r="M3380" s="519"/>
      <c r="N3380" s="519"/>
    </row>
    <row r="3381" spans="1:14" x14ac:dyDescent="0.35">
      <c r="A3381" t="s">
        <v>161</v>
      </c>
      <c r="B3381" t="s">
        <v>498</v>
      </c>
      <c r="C3381" t="s">
        <v>499</v>
      </c>
      <c r="D3381" t="s">
        <v>170</v>
      </c>
      <c r="E3381" t="s">
        <v>292</v>
      </c>
      <c r="F3381" s="519"/>
      <c r="G3381" s="519"/>
      <c r="H3381" s="519"/>
      <c r="I3381" s="519"/>
      <c r="J3381" s="519"/>
      <c r="K3381" s="519"/>
      <c r="L3381" s="519"/>
      <c r="M3381" s="519"/>
      <c r="N3381" s="519"/>
    </row>
    <row r="3382" spans="1:14" x14ac:dyDescent="0.35">
      <c r="A3382" t="s">
        <v>161</v>
      </c>
      <c r="B3382" t="s">
        <v>500</v>
      </c>
      <c r="C3382" t="s">
        <v>501</v>
      </c>
      <c r="D3382" t="s">
        <v>170</v>
      </c>
      <c r="E3382" t="s">
        <v>292</v>
      </c>
      <c r="F3382" s="519"/>
      <c r="G3382" s="519"/>
      <c r="H3382" s="519"/>
      <c r="I3382" s="519"/>
      <c r="J3382" s="519"/>
      <c r="K3382" s="519"/>
      <c r="L3382" s="519"/>
      <c r="M3382" s="519"/>
      <c r="N3382" s="519"/>
    </row>
    <row r="3383" spans="1:14" x14ac:dyDescent="0.35">
      <c r="A3383" t="s">
        <v>161</v>
      </c>
      <c r="B3383" t="s">
        <v>502</v>
      </c>
      <c r="C3383" t="s">
        <v>503</v>
      </c>
      <c r="D3383" t="s">
        <v>170</v>
      </c>
      <c r="E3383" t="s">
        <v>292</v>
      </c>
      <c r="F3383" s="519"/>
      <c r="G3383" s="519"/>
      <c r="H3383" s="519"/>
      <c r="I3383" s="519"/>
      <c r="J3383" s="519"/>
      <c r="K3383" s="519"/>
      <c r="L3383" s="519"/>
      <c r="M3383" s="519"/>
      <c r="N3383" s="519"/>
    </row>
    <row r="3384" spans="1:14" x14ac:dyDescent="0.35">
      <c r="A3384" t="s">
        <v>161</v>
      </c>
      <c r="B3384" t="s">
        <v>504</v>
      </c>
      <c r="C3384" t="s">
        <v>505</v>
      </c>
      <c r="D3384" t="s">
        <v>170</v>
      </c>
      <c r="E3384" t="s">
        <v>292</v>
      </c>
      <c r="F3384" s="519"/>
      <c r="G3384" s="519"/>
      <c r="H3384" s="519"/>
      <c r="I3384" s="519"/>
      <c r="J3384" s="519"/>
      <c r="K3384" s="519"/>
      <c r="L3384" s="519"/>
      <c r="M3384" s="519"/>
      <c r="N3384" s="519"/>
    </row>
    <row r="3385" spans="1:14" x14ac:dyDescent="0.35">
      <c r="A3385" t="s">
        <v>161</v>
      </c>
      <c r="B3385" t="s">
        <v>506</v>
      </c>
      <c r="C3385" t="s">
        <v>507</v>
      </c>
      <c r="D3385" t="s">
        <v>170</v>
      </c>
      <c r="E3385" t="s">
        <v>292</v>
      </c>
      <c r="F3385" s="519"/>
      <c r="G3385" s="519"/>
      <c r="H3385" s="519"/>
      <c r="I3385" s="519"/>
      <c r="J3385" s="519"/>
      <c r="K3385" s="519"/>
      <c r="L3385" s="519"/>
      <c r="M3385" s="519"/>
      <c r="N3385" s="519"/>
    </row>
    <row r="3386" spans="1:14" x14ac:dyDescent="0.35">
      <c r="A3386" t="s">
        <v>161</v>
      </c>
      <c r="B3386" t="s">
        <v>508</v>
      </c>
      <c r="C3386" t="s">
        <v>509</v>
      </c>
      <c r="D3386" t="s">
        <v>170</v>
      </c>
      <c r="E3386" t="s">
        <v>292</v>
      </c>
      <c r="F3386" s="519"/>
      <c r="G3386" s="519"/>
      <c r="H3386" s="519"/>
      <c r="I3386" s="519"/>
      <c r="J3386" s="519"/>
      <c r="K3386" s="519"/>
      <c r="L3386" s="519"/>
      <c r="M3386" s="519"/>
      <c r="N3386" s="519"/>
    </row>
    <row r="3387" spans="1:14" x14ac:dyDescent="0.35">
      <c r="A3387" t="s">
        <v>161</v>
      </c>
      <c r="B3387" t="s">
        <v>510</v>
      </c>
      <c r="C3387" t="s">
        <v>511</v>
      </c>
      <c r="D3387" t="s">
        <v>170</v>
      </c>
      <c r="E3387" t="s">
        <v>292</v>
      </c>
      <c r="F3387" s="519"/>
      <c r="G3387" s="519"/>
      <c r="H3387" s="519"/>
      <c r="I3387" s="519"/>
      <c r="J3387" s="519"/>
      <c r="K3387" s="519"/>
      <c r="L3387" s="519"/>
      <c r="M3387" s="519"/>
      <c r="N3387" s="519"/>
    </row>
    <row r="3388" spans="1:14" x14ac:dyDescent="0.35">
      <c r="A3388" t="s">
        <v>161</v>
      </c>
      <c r="B3388" t="s">
        <v>512</v>
      </c>
      <c r="C3388" t="s">
        <v>513</v>
      </c>
      <c r="D3388" t="s">
        <v>170</v>
      </c>
      <c r="E3388" t="s">
        <v>292</v>
      </c>
      <c r="F3388" s="519"/>
      <c r="G3388" s="519"/>
      <c r="H3388" s="519"/>
      <c r="I3388" s="519"/>
      <c r="J3388" s="519"/>
      <c r="K3388" s="519"/>
      <c r="L3388" s="519"/>
      <c r="M3388" s="519"/>
      <c r="N3388" s="519"/>
    </row>
    <row r="3389" spans="1:14" x14ac:dyDescent="0.35">
      <c r="A3389" t="s">
        <v>161</v>
      </c>
      <c r="B3389" t="s">
        <v>514</v>
      </c>
      <c r="C3389" t="s">
        <v>515</v>
      </c>
      <c r="D3389" t="s">
        <v>170</v>
      </c>
      <c r="E3389" t="s">
        <v>292</v>
      </c>
    </row>
    <row r="3390" spans="1:14" x14ac:dyDescent="0.35">
      <c r="A3390" t="s">
        <v>161</v>
      </c>
      <c r="B3390" t="s">
        <v>516</v>
      </c>
      <c r="C3390" t="s">
        <v>517</v>
      </c>
      <c r="D3390" t="s">
        <v>170</v>
      </c>
      <c r="E3390" t="s">
        <v>292</v>
      </c>
      <c r="F3390" s="519"/>
      <c r="G3390" s="519"/>
      <c r="H3390" s="519"/>
      <c r="I3390" s="519"/>
      <c r="J3390" s="519"/>
      <c r="K3390" s="519"/>
      <c r="L3390" s="519"/>
      <c r="M3390" s="519"/>
      <c r="N3390" s="519"/>
    </row>
    <row r="3391" spans="1:14" x14ac:dyDescent="0.35">
      <c r="A3391" t="s">
        <v>161</v>
      </c>
      <c r="B3391" t="s">
        <v>518</v>
      </c>
      <c r="C3391" t="s">
        <v>519</v>
      </c>
      <c r="D3391" t="s">
        <v>170</v>
      </c>
      <c r="E3391" t="s">
        <v>292</v>
      </c>
      <c r="F3391" s="519"/>
      <c r="G3391" s="519"/>
      <c r="H3391" s="519"/>
      <c r="I3391" s="519"/>
      <c r="J3391" s="519"/>
      <c r="K3391" s="519"/>
      <c r="L3391" s="519"/>
      <c r="M3391" s="519"/>
      <c r="N3391" s="519"/>
    </row>
    <row r="3392" spans="1:14" x14ac:dyDescent="0.35">
      <c r="A3392" t="s">
        <v>161</v>
      </c>
      <c r="B3392" t="s">
        <v>520</v>
      </c>
      <c r="C3392" t="s">
        <v>521</v>
      </c>
      <c r="D3392" t="s">
        <v>170</v>
      </c>
      <c r="E3392" t="s">
        <v>292</v>
      </c>
      <c r="F3392" s="519"/>
      <c r="G3392" s="519"/>
      <c r="H3392" s="519"/>
      <c r="I3392" s="519"/>
      <c r="J3392" s="519"/>
      <c r="K3392" s="519"/>
      <c r="L3392" s="519"/>
      <c r="M3392" s="519"/>
      <c r="N3392" s="519"/>
    </row>
    <row r="3393" spans="1:14" x14ac:dyDescent="0.35">
      <c r="A3393" t="s">
        <v>161</v>
      </c>
      <c r="B3393" t="s">
        <v>522</v>
      </c>
      <c r="C3393" t="s">
        <v>523</v>
      </c>
      <c r="D3393" t="s">
        <v>170</v>
      </c>
      <c r="E3393" t="s">
        <v>292</v>
      </c>
      <c r="F3393" s="519"/>
      <c r="G3393" s="519"/>
      <c r="H3393" s="519"/>
      <c r="I3393" s="519"/>
      <c r="J3393" s="519"/>
      <c r="K3393" s="519"/>
      <c r="L3393" s="519"/>
      <c r="M3393" s="519"/>
      <c r="N3393" s="519"/>
    </row>
    <row r="3394" spans="1:14" x14ac:dyDescent="0.35">
      <c r="A3394" t="s">
        <v>161</v>
      </c>
      <c r="B3394" t="s">
        <v>524</v>
      </c>
      <c r="C3394" t="s">
        <v>525</v>
      </c>
      <c r="D3394" t="s">
        <v>170</v>
      </c>
      <c r="E3394" t="s">
        <v>292</v>
      </c>
      <c r="F3394" s="519"/>
      <c r="G3394" s="519"/>
      <c r="H3394" s="519"/>
      <c r="I3394" s="519"/>
      <c r="J3394" s="519"/>
      <c r="K3394" s="519"/>
      <c r="L3394" s="519"/>
      <c r="M3394" s="519"/>
      <c r="N3394" s="519"/>
    </row>
    <row r="3395" spans="1:14" x14ac:dyDescent="0.35">
      <c r="A3395" t="s">
        <v>161</v>
      </c>
      <c r="B3395" t="s">
        <v>526</v>
      </c>
      <c r="C3395" t="s">
        <v>527</v>
      </c>
      <c r="D3395" t="s">
        <v>170</v>
      </c>
      <c r="E3395" t="s">
        <v>292</v>
      </c>
    </row>
    <row r="3396" spans="1:14" x14ac:dyDescent="0.35">
      <c r="A3396" t="s">
        <v>161</v>
      </c>
      <c r="B3396" t="s">
        <v>528</v>
      </c>
      <c r="C3396" t="s">
        <v>529</v>
      </c>
      <c r="D3396" t="s">
        <v>170</v>
      </c>
      <c r="E3396" t="s">
        <v>292</v>
      </c>
      <c r="F3396" s="519"/>
      <c r="G3396" s="519"/>
      <c r="H3396" s="519"/>
      <c r="I3396" s="519"/>
      <c r="J3396" s="519"/>
      <c r="K3396" s="519"/>
      <c r="L3396" s="519"/>
      <c r="M3396" s="519"/>
      <c r="N3396" s="519"/>
    </row>
    <row r="3397" spans="1:14" x14ac:dyDescent="0.35">
      <c r="A3397" t="s">
        <v>161</v>
      </c>
      <c r="B3397" t="s">
        <v>530</v>
      </c>
      <c r="C3397" t="s">
        <v>531</v>
      </c>
      <c r="D3397" t="s">
        <v>170</v>
      </c>
      <c r="E3397" t="s">
        <v>292</v>
      </c>
      <c r="F3397" s="519"/>
      <c r="G3397" s="519"/>
      <c r="H3397" s="519"/>
      <c r="I3397" s="519"/>
      <c r="J3397" s="519"/>
      <c r="K3397" s="519"/>
      <c r="L3397" s="519"/>
      <c r="M3397" s="519"/>
      <c r="N3397" s="519"/>
    </row>
    <row r="3398" spans="1:14" x14ac:dyDescent="0.35">
      <c r="A3398" t="s">
        <v>161</v>
      </c>
      <c r="B3398" t="s">
        <v>532</v>
      </c>
      <c r="C3398" t="s">
        <v>533</v>
      </c>
      <c r="D3398" t="s">
        <v>170</v>
      </c>
      <c r="E3398" t="s">
        <v>292</v>
      </c>
      <c r="F3398" s="519"/>
      <c r="G3398" s="519"/>
      <c r="H3398" s="519"/>
      <c r="I3398" s="519"/>
      <c r="J3398" s="519"/>
      <c r="K3398" s="519"/>
      <c r="L3398" s="519"/>
      <c r="M3398" s="519"/>
      <c r="N3398" s="519"/>
    </row>
    <row r="3399" spans="1:14" x14ac:dyDescent="0.35">
      <c r="A3399" t="s">
        <v>161</v>
      </c>
      <c r="B3399" t="s">
        <v>534</v>
      </c>
      <c r="C3399" t="s">
        <v>535</v>
      </c>
      <c r="D3399" t="s">
        <v>170</v>
      </c>
      <c r="E3399" t="s">
        <v>292</v>
      </c>
      <c r="F3399" s="519"/>
      <c r="G3399" s="519"/>
      <c r="H3399" s="519"/>
      <c r="I3399" s="519"/>
      <c r="J3399" s="519"/>
      <c r="K3399" s="519"/>
      <c r="L3399" s="519"/>
      <c r="M3399" s="519"/>
      <c r="N3399" s="519"/>
    </row>
    <row r="3400" spans="1:14" x14ac:dyDescent="0.35">
      <c r="A3400" t="s">
        <v>161</v>
      </c>
      <c r="B3400" t="s">
        <v>536</v>
      </c>
      <c r="C3400" t="s">
        <v>537</v>
      </c>
      <c r="D3400" t="s">
        <v>170</v>
      </c>
      <c r="E3400" t="s">
        <v>292</v>
      </c>
      <c r="F3400" s="519"/>
      <c r="G3400" s="519"/>
      <c r="H3400" s="519"/>
      <c r="I3400" s="519"/>
      <c r="J3400" s="519"/>
      <c r="K3400" s="519"/>
      <c r="L3400" s="519"/>
      <c r="M3400" s="519"/>
      <c r="N3400" s="519"/>
    </row>
    <row r="3401" spans="1:14" x14ac:dyDescent="0.35">
      <c r="A3401" t="s">
        <v>161</v>
      </c>
      <c r="B3401" t="s">
        <v>538</v>
      </c>
      <c r="C3401" t="s">
        <v>539</v>
      </c>
      <c r="D3401" t="s">
        <v>170</v>
      </c>
      <c r="E3401" t="s">
        <v>292</v>
      </c>
    </row>
    <row r="3402" spans="1:14" x14ac:dyDescent="0.35">
      <c r="A3402" t="s">
        <v>161</v>
      </c>
      <c r="B3402" t="s">
        <v>540</v>
      </c>
      <c r="C3402" t="s">
        <v>541</v>
      </c>
      <c r="D3402" t="s">
        <v>170</v>
      </c>
      <c r="E3402" t="s">
        <v>292</v>
      </c>
      <c r="F3402" s="519"/>
      <c r="G3402" s="519"/>
      <c r="H3402" s="519"/>
      <c r="I3402" s="519"/>
      <c r="J3402" s="519"/>
      <c r="K3402" s="519"/>
      <c r="L3402" s="519"/>
      <c r="M3402" s="519"/>
      <c r="N3402" s="519"/>
    </row>
    <row r="3403" spans="1:14" x14ac:dyDescent="0.35">
      <c r="A3403" t="s">
        <v>161</v>
      </c>
      <c r="B3403" t="s">
        <v>542</v>
      </c>
      <c r="C3403" t="s">
        <v>543</v>
      </c>
      <c r="D3403" t="s">
        <v>170</v>
      </c>
      <c r="E3403" t="s">
        <v>292</v>
      </c>
      <c r="F3403" s="519"/>
      <c r="G3403" s="519"/>
      <c r="H3403" s="519"/>
      <c r="I3403" s="519"/>
      <c r="J3403" s="519"/>
      <c r="K3403" s="519"/>
      <c r="L3403" s="519"/>
      <c r="M3403" s="519"/>
      <c r="N3403" s="519"/>
    </row>
    <row r="3404" spans="1:14" x14ac:dyDescent="0.35">
      <c r="A3404" t="s">
        <v>161</v>
      </c>
      <c r="B3404" t="s">
        <v>544</v>
      </c>
      <c r="C3404" t="s">
        <v>545</v>
      </c>
      <c r="D3404" t="s">
        <v>170</v>
      </c>
      <c r="E3404" t="s">
        <v>292</v>
      </c>
      <c r="F3404" s="519"/>
      <c r="G3404" s="519"/>
      <c r="H3404" s="519"/>
      <c r="I3404" s="519"/>
      <c r="J3404" s="519"/>
      <c r="K3404" s="519"/>
      <c r="L3404" s="519"/>
      <c r="M3404" s="519"/>
      <c r="N3404" s="519"/>
    </row>
    <row r="3405" spans="1:14" x14ac:dyDescent="0.35">
      <c r="A3405" t="s">
        <v>161</v>
      </c>
      <c r="B3405" t="s">
        <v>546</v>
      </c>
      <c r="C3405" t="s">
        <v>547</v>
      </c>
      <c r="D3405" t="s">
        <v>170</v>
      </c>
      <c r="E3405" t="s">
        <v>292</v>
      </c>
      <c r="F3405" s="519"/>
      <c r="G3405" s="519"/>
      <c r="H3405" s="519"/>
      <c r="I3405" s="519"/>
      <c r="J3405" s="519"/>
      <c r="K3405" s="519"/>
      <c r="L3405" s="519"/>
      <c r="M3405" s="519"/>
      <c r="N3405" s="519"/>
    </row>
    <row r="3406" spans="1:14" x14ac:dyDescent="0.35">
      <c r="A3406" t="s">
        <v>161</v>
      </c>
      <c r="B3406" t="s">
        <v>548</v>
      </c>
      <c r="C3406" t="s">
        <v>549</v>
      </c>
      <c r="D3406" t="s">
        <v>170</v>
      </c>
      <c r="E3406" t="s">
        <v>292</v>
      </c>
      <c r="F3406" s="519"/>
      <c r="G3406" s="519"/>
      <c r="H3406" s="519"/>
      <c r="I3406" s="519"/>
      <c r="J3406" s="519"/>
      <c r="K3406" s="519"/>
      <c r="L3406" s="519"/>
      <c r="M3406" s="519"/>
      <c r="N3406" s="519"/>
    </row>
    <row r="3407" spans="1:14" x14ac:dyDescent="0.35">
      <c r="A3407" t="s">
        <v>161</v>
      </c>
      <c r="B3407" t="s">
        <v>550</v>
      </c>
      <c r="C3407" t="s">
        <v>551</v>
      </c>
      <c r="D3407" t="s">
        <v>170</v>
      </c>
      <c r="E3407" t="s">
        <v>292</v>
      </c>
      <c r="F3407" s="519"/>
      <c r="G3407" s="519"/>
      <c r="H3407" s="519"/>
      <c r="I3407" s="519"/>
      <c r="J3407" s="519"/>
      <c r="K3407" s="519"/>
      <c r="L3407" s="519"/>
      <c r="M3407" s="519"/>
      <c r="N3407" s="519"/>
    </row>
    <row r="3408" spans="1:14" x14ac:dyDescent="0.35">
      <c r="A3408" t="s">
        <v>161</v>
      </c>
      <c r="B3408" t="s">
        <v>552</v>
      </c>
      <c r="C3408" t="s">
        <v>553</v>
      </c>
      <c r="D3408" t="s">
        <v>170</v>
      </c>
      <c r="E3408" t="s">
        <v>292</v>
      </c>
      <c r="F3408" s="519"/>
      <c r="G3408" s="519"/>
      <c r="H3408" s="519"/>
      <c r="I3408" s="519"/>
      <c r="J3408" s="519"/>
      <c r="K3408" s="519"/>
      <c r="L3408" s="519"/>
      <c r="M3408" s="519"/>
      <c r="N3408" s="519"/>
    </row>
    <row r="3409" spans="1:14" x14ac:dyDescent="0.35">
      <c r="A3409" t="s">
        <v>161</v>
      </c>
      <c r="B3409" t="s">
        <v>554</v>
      </c>
      <c r="C3409" t="s">
        <v>555</v>
      </c>
      <c r="D3409" t="s">
        <v>170</v>
      </c>
      <c r="E3409" t="s">
        <v>292</v>
      </c>
      <c r="F3409" s="519"/>
      <c r="G3409" s="519"/>
      <c r="H3409" s="519"/>
      <c r="I3409" s="519"/>
      <c r="J3409" s="519"/>
      <c r="K3409" s="519"/>
      <c r="L3409" s="519"/>
      <c r="M3409" s="519"/>
      <c r="N3409" s="519"/>
    </row>
    <row r="3410" spans="1:14" x14ac:dyDescent="0.35">
      <c r="A3410" t="s">
        <v>161</v>
      </c>
      <c r="B3410" t="s">
        <v>556</v>
      </c>
      <c r="C3410" t="s">
        <v>557</v>
      </c>
      <c r="D3410" t="s">
        <v>170</v>
      </c>
      <c r="E3410" t="s">
        <v>292</v>
      </c>
    </row>
    <row r="3411" spans="1:14" x14ac:dyDescent="0.35">
      <c r="A3411" t="s">
        <v>161</v>
      </c>
      <c r="B3411" t="s">
        <v>558</v>
      </c>
      <c r="C3411" t="s">
        <v>559</v>
      </c>
      <c r="D3411" t="s">
        <v>170</v>
      </c>
      <c r="E3411" t="s">
        <v>292</v>
      </c>
    </row>
    <row r="3412" spans="1:14" x14ac:dyDescent="0.35">
      <c r="A3412" t="s">
        <v>161</v>
      </c>
      <c r="B3412" t="s">
        <v>560</v>
      </c>
      <c r="C3412" t="s">
        <v>561</v>
      </c>
      <c r="D3412" t="s">
        <v>170</v>
      </c>
      <c r="E3412" t="s">
        <v>292</v>
      </c>
      <c r="F3412" s="519"/>
      <c r="G3412" s="519"/>
      <c r="H3412" s="519"/>
      <c r="I3412" s="519"/>
      <c r="J3412" s="519"/>
      <c r="K3412" s="519"/>
      <c r="L3412" s="519"/>
      <c r="M3412" s="519"/>
      <c r="N3412" s="519"/>
    </row>
    <row r="3413" spans="1:14" x14ac:dyDescent="0.35">
      <c r="A3413" t="s">
        <v>161</v>
      </c>
      <c r="B3413" t="s">
        <v>562</v>
      </c>
      <c r="C3413" t="s">
        <v>563</v>
      </c>
      <c r="D3413" t="s">
        <v>170</v>
      </c>
      <c r="E3413" t="s">
        <v>292</v>
      </c>
      <c r="F3413" s="519"/>
      <c r="G3413" s="519"/>
      <c r="H3413" s="519"/>
      <c r="I3413" s="519"/>
      <c r="J3413" s="519"/>
      <c r="K3413" s="519"/>
      <c r="L3413" s="519"/>
      <c r="M3413" s="519"/>
      <c r="N3413" s="519"/>
    </row>
    <row r="3414" spans="1:14" x14ac:dyDescent="0.35">
      <c r="A3414" t="s">
        <v>161</v>
      </c>
      <c r="B3414" t="s">
        <v>564</v>
      </c>
      <c r="C3414" t="s">
        <v>565</v>
      </c>
      <c r="D3414" t="s">
        <v>170</v>
      </c>
      <c r="E3414" t="s">
        <v>292</v>
      </c>
      <c r="F3414" s="519"/>
      <c r="G3414" s="519"/>
      <c r="H3414" s="519"/>
      <c r="I3414" s="519"/>
      <c r="J3414" s="519"/>
      <c r="K3414" s="519"/>
      <c r="L3414" s="519"/>
      <c r="M3414" s="519"/>
      <c r="N3414" s="519"/>
    </row>
    <row r="3415" spans="1:14" x14ac:dyDescent="0.35">
      <c r="A3415" t="s">
        <v>161</v>
      </c>
      <c r="B3415" t="s">
        <v>566</v>
      </c>
      <c r="C3415" t="s">
        <v>567</v>
      </c>
      <c r="D3415" t="s">
        <v>170</v>
      </c>
      <c r="E3415" t="s">
        <v>292</v>
      </c>
      <c r="F3415" s="519"/>
      <c r="G3415" s="519"/>
      <c r="H3415" s="519"/>
      <c r="I3415" s="519"/>
      <c r="J3415" s="519"/>
      <c r="K3415" s="519"/>
      <c r="L3415" s="519"/>
      <c r="M3415" s="519"/>
      <c r="N3415" s="519"/>
    </row>
    <row r="3416" spans="1:14" x14ac:dyDescent="0.35">
      <c r="A3416" t="s">
        <v>161</v>
      </c>
      <c r="B3416" t="s">
        <v>568</v>
      </c>
      <c r="C3416" t="s">
        <v>569</v>
      </c>
      <c r="D3416" t="s">
        <v>170</v>
      </c>
      <c r="E3416" t="s">
        <v>292</v>
      </c>
      <c r="F3416" s="519"/>
      <c r="G3416" s="519"/>
      <c r="H3416" s="519"/>
      <c r="I3416" s="519"/>
      <c r="J3416" s="519"/>
      <c r="K3416" s="519"/>
      <c r="L3416" s="519"/>
      <c r="M3416" s="519"/>
      <c r="N3416" s="519"/>
    </row>
    <row r="3417" spans="1:14" x14ac:dyDescent="0.35">
      <c r="A3417" t="s">
        <v>161</v>
      </c>
      <c r="B3417" t="s">
        <v>570</v>
      </c>
      <c r="C3417" t="s">
        <v>571</v>
      </c>
      <c r="D3417" t="s">
        <v>170</v>
      </c>
      <c r="E3417" t="s">
        <v>292</v>
      </c>
      <c r="F3417" s="519"/>
      <c r="G3417" s="519"/>
      <c r="H3417" s="519"/>
      <c r="I3417" s="519"/>
      <c r="J3417" s="519"/>
      <c r="K3417" s="519"/>
      <c r="L3417" s="519"/>
      <c r="M3417" s="519"/>
      <c r="N3417" s="519"/>
    </row>
    <row r="3418" spans="1:14" x14ac:dyDescent="0.35">
      <c r="A3418" t="s">
        <v>161</v>
      </c>
      <c r="B3418" t="s">
        <v>572</v>
      </c>
      <c r="C3418" t="s">
        <v>573</v>
      </c>
      <c r="D3418" t="s">
        <v>170</v>
      </c>
      <c r="E3418" t="s">
        <v>292</v>
      </c>
      <c r="F3418" s="519"/>
      <c r="G3418" s="519"/>
      <c r="H3418" s="519"/>
      <c r="I3418" s="519"/>
      <c r="J3418" s="519"/>
      <c r="K3418" s="519"/>
      <c r="L3418" s="519"/>
      <c r="M3418" s="519"/>
      <c r="N3418" s="519"/>
    </row>
    <row r="3419" spans="1:14" x14ac:dyDescent="0.35">
      <c r="A3419" t="s">
        <v>161</v>
      </c>
      <c r="B3419" t="s">
        <v>574</v>
      </c>
      <c r="C3419" t="s">
        <v>575</v>
      </c>
      <c r="D3419" t="s">
        <v>170</v>
      </c>
      <c r="E3419" t="s">
        <v>292</v>
      </c>
      <c r="F3419" s="519"/>
      <c r="G3419" s="519"/>
      <c r="H3419" s="519"/>
      <c r="I3419" s="519"/>
      <c r="J3419" s="519"/>
      <c r="K3419" s="519"/>
      <c r="L3419" s="519"/>
      <c r="M3419" s="519"/>
      <c r="N3419" s="519"/>
    </row>
    <row r="3420" spans="1:14" x14ac:dyDescent="0.35">
      <c r="A3420" t="s">
        <v>161</v>
      </c>
      <c r="B3420" t="s">
        <v>576</v>
      </c>
      <c r="C3420" t="s">
        <v>577</v>
      </c>
      <c r="D3420" t="s">
        <v>170</v>
      </c>
      <c r="E3420" t="s">
        <v>292</v>
      </c>
      <c r="F3420" s="519"/>
      <c r="G3420" s="519"/>
      <c r="H3420" s="519"/>
      <c r="I3420" s="519"/>
      <c r="J3420" s="519"/>
      <c r="K3420" s="519"/>
      <c r="L3420" s="519"/>
      <c r="M3420" s="519"/>
      <c r="N3420" s="519"/>
    </row>
    <row r="3421" spans="1:14" x14ac:dyDescent="0.35">
      <c r="A3421" t="s">
        <v>161</v>
      </c>
      <c r="B3421" t="s">
        <v>578</v>
      </c>
      <c r="C3421" t="s">
        <v>579</v>
      </c>
      <c r="D3421" t="s">
        <v>170</v>
      </c>
      <c r="E3421" t="s">
        <v>292</v>
      </c>
      <c r="F3421" s="519"/>
      <c r="G3421" s="519"/>
      <c r="H3421" s="519"/>
      <c r="I3421" s="519"/>
      <c r="J3421" s="519"/>
      <c r="K3421" s="519"/>
      <c r="L3421" s="519"/>
      <c r="M3421" s="519"/>
      <c r="N3421" s="519"/>
    </row>
    <row r="3422" spans="1:14" x14ac:dyDescent="0.35">
      <c r="A3422" t="s">
        <v>161</v>
      </c>
      <c r="B3422" t="s">
        <v>580</v>
      </c>
      <c r="C3422" t="s">
        <v>581</v>
      </c>
      <c r="D3422" t="s">
        <v>170</v>
      </c>
      <c r="E3422" t="s">
        <v>292</v>
      </c>
      <c r="F3422" s="517"/>
      <c r="G3422" s="517"/>
      <c r="H3422" s="517"/>
      <c r="I3422" s="517"/>
      <c r="J3422" s="517"/>
      <c r="K3422" s="517"/>
      <c r="L3422" s="517"/>
      <c r="M3422" s="517"/>
      <c r="N3422" s="517"/>
    </row>
    <row r="3423" spans="1:14" x14ac:dyDescent="0.35">
      <c r="A3423" t="s">
        <v>161</v>
      </c>
      <c r="B3423" t="s">
        <v>582</v>
      </c>
      <c r="C3423" t="s">
        <v>583</v>
      </c>
      <c r="D3423" t="s">
        <v>170</v>
      </c>
      <c r="E3423" t="s">
        <v>292</v>
      </c>
      <c r="F3423" s="517"/>
      <c r="G3423" s="517"/>
      <c r="H3423" s="517"/>
      <c r="I3423" s="517"/>
      <c r="J3423" s="517"/>
      <c r="K3423" s="517"/>
      <c r="L3423" s="517"/>
      <c r="M3423" s="517"/>
      <c r="N3423" s="517"/>
    </row>
    <row r="3424" spans="1:14" x14ac:dyDescent="0.35">
      <c r="A3424" t="s">
        <v>161</v>
      </c>
      <c r="B3424" t="s">
        <v>584</v>
      </c>
      <c r="C3424" t="s">
        <v>585</v>
      </c>
      <c r="D3424" t="s">
        <v>170</v>
      </c>
      <c r="E3424" t="s">
        <v>292</v>
      </c>
      <c r="F3424" s="612"/>
      <c r="G3424" s="612"/>
      <c r="H3424" s="612"/>
      <c r="I3424" s="612"/>
      <c r="J3424" s="612"/>
      <c r="K3424" s="612"/>
      <c r="L3424" s="612"/>
      <c r="M3424" s="612"/>
      <c r="N3424" s="612"/>
    </row>
    <row r="3425" spans="1:14" x14ac:dyDescent="0.35">
      <c r="A3425" t="s">
        <v>161</v>
      </c>
      <c r="B3425" t="s">
        <v>586</v>
      </c>
      <c r="C3425" t="s">
        <v>587</v>
      </c>
      <c r="D3425" t="s">
        <v>170</v>
      </c>
      <c r="E3425" t="s">
        <v>292</v>
      </c>
      <c r="F3425" s="517"/>
      <c r="G3425" s="517"/>
      <c r="H3425" s="517"/>
      <c r="I3425" s="517"/>
      <c r="J3425" s="517"/>
      <c r="K3425" s="517"/>
      <c r="L3425" s="517"/>
      <c r="M3425" s="517"/>
      <c r="N3425" s="517"/>
    </row>
    <row r="3426" spans="1:14" x14ac:dyDescent="0.35">
      <c r="A3426" t="s">
        <v>161</v>
      </c>
      <c r="B3426" t="s">
        <v>588</v>
      </c>
      <c r="C3426" t="s">
        <v>589</v>
      </c>
      <c r="D3426" t="s">
        <v>170</v>
      </c>
      <c r="E3426" t="s">
        <v>292</v>
      </c>
      <c r="F3426" s="517"/>
      <c r="G3426" s="517"/>
      <c r="H3426" s="517"/>
      <c r="I3426" s="517"/>
      <c r="J3426" s="517"/>
      <c r="K3426" s="517"/>
      <c r="L3426" s="517"/>
      <c r="M3426" s="517"/>
      <c r="N3426" s="517"/>
    </row>
    <row r="3427" spans="1:14" x14ac:dyDescent="0.35">
      <c r="A3427" t="s">
        <v>161</v>
      </c>
      <c r="B3427" t="s">
        <v>590</v>
      </c>
      <c r="C3427" t="s">
        <v>591</v>
      </c>
      <c r="D3427" t="s">
        <v>170</v>
      </c>
      <c r="E3427" t="s">
        <v>292</v>
      </c>
      <c r="F3427" s="517"/>
      <c r="G3427" s="517"/>
      <c r="H3427" s="517"/>
      <c r="I3427" s="517"/>
      <c r="J3427" s="517"/>
      <c r="K3427" s="517"/>
      <c r="L3427" s="517"/>
      <c r="M3427" s="517"/>
      <c r="N3427" s="517"/>
    </row>
    <row r="3428" spans="1:14" x14ac:dyDescent="0.35">
      <c r="A3428" t="s">
        <v>161</v>
      </c>
      <c r="B3428" t="s">
        <v>592</v>
      </c>
      <c r="C3428" t="s">
        <v>593</v>
      </c>
      <c r="D3428" t="s">
        <v>170</v>
      </c>
      <c r="E3428" t="s">
        <v>292</v>
      </c>
      <c r="F3428" s="517"/>
      <c r="G3428" s="517"/>
      <c r="H3428" s="517"/>
      <c r="I3428" s="517"/>
      <c r="J3428" s="517"/>
      <c r="K3428" s="517"/>
      <c r="L3428" s="517"/>
      <c r="M3428" s="517"/>
      <c r="N3428" s="517"/>
    </row>
    <row r="3429" spans="1:14" x14ac:dyDescent="0.35">
      <c r="A3429" t="s">
        <v>161</v>
      </c>
      <c r="B3429" t="s">
        <v>594</v>
      </c>
      <c r="C3429" t="s">
        <v>595</v>
      </c>
      <c r="D3429" t="s">
        <v>170</v>
      </c>
      <c r="E3429" t="s">
        <v>292</v>
      </c>
      <c r="F3429" s="613"/>
      <c r="G3429" s="613"/>
      <c r="H3429" s="613"/>
      <c r="I3429" s="613"/>
      <c r="J3429" s="613"/>
      <c r="K3429" s="613"/>
      <c r="L3429" s="613"/>
      <c r="M3429" s="613"/>
      <c r="N3429" s="613"/>
    </row>
    <row r="3430" spans="1:14" x14ac:dyDescent="0.35">
      <c r="A3430" t="s">
        <v>161</v>
      </c>
      <c r="B3430" t="s">
        <v>596</v>
      </c>
      <c r="C3430" t="s">
        <v>597</v>
      </c>
      <c r="D3430" t="s">
        <v>170</v>
      </c>
      <c r="E3430" t="s">
        <v>292</v>
      </c>
      <c r="F3430" s="613"/>
      <c r="G3430" s="613"/>
      <c r="H3430" s="613"/>
      <c r="I3430" s="613"/>
      <c r="J3430" s="613"/>
      <c r="K3430" s="613"/>
      <c r="L3430" s="613"/>
      <c r="M3430" s="613"/>
      <c r="N3430" s="613"/>
    </row>
    <row r="3431" spans="1:14" x14ac:dyDescent="0.35">
      <c r="A3431" t="s">
        <v>161</v>
      </c>
      <c r="B3431" t="s">
        <v>598</v>
      </c>
      <c r="C3431" t="s">
        <v>599</v>
      </c>
      <c r="D3431" t="s">
        <v>170</v>
      </c>
      <c r="E3431" t="s">
        <v>292</v>
      </c>
      <c r="F3431" s="613"/>
      <c r="G3431" s="613"/>
      <c r="H3431" s="613"/>
      <c r="I3431" s="613"/>
      <c r="J3431" s="613"/>
      <c r="K3431" s="613"/>
      <c r="L3431" s="613"/>
      <c r="M3431" s="613"/>
      <c r="N3431" s="613"/>
    </row>
    <row r="3432" spans="1:14" x14ac:dyDescent="0.35">
      <c r="A3432" t="s">
        <v>161</v>
      </c>
      <c r="B3432" t="s">
        <v>600</v>
      </c>
      <c r="C3432" t="s">
        <v>601</v>
      </c>
      <c r="D3432" t="s">
        <v>170</v>
      </c>
      <c r="E3432" t="s">
        <v>292</v>
      </c>
      <c r="F3432" s="613"/>
      <c r="G3432" s="613"/>
      <c r="H3432" s="613"/>
      <c r="I3432" s="613"/>
      <c r="J3432" s="613"/>
      <c r="K3432" s="613"/>
      <c r="L3432" s="613"/>
      <c r="M3432" s="613"/>
      <c r="N3432" s="613"/>
    </row>
    <row r="3433" spans="1:14" x14ac:dyDescent="0.35">
      <c r="A3433" t="s">
        <v>161</v>
      </c>
      <c r="B3433" t="s">
        <v>602</v>
      </c>
      <c r="C3433" t="s">
        <v>603</v>
      </c>
      <c r="D3433" t="s">
        <v>170</v>
      </c>
      <c r="E3433" t="s">
        <v>292</v>
      </c>
      <c r="F3433" s="612"/>
      <c r="G3433" s="612"/>
      <c r="H3433" s="612"/>
      <c r="I3433" s="612"/>
      <c r="J3433" s="612"/>
      <c r="K3433" s="612"/>
      <c r="L3433" s="612"/>
      <c r="M3433" s="612"/>
      <c r="N3433" s="612"/>
    </row>
    <row r="3434" spans="1:14" x14ac:dyDescent="0.35">
      <c r="A3434" t="s">
        <v>161</v>
      </c>
      <c r="B3434" t="s">
        <v>604</v>
      </c>
      <c r="C3434" t="s">
        <v>605</v>
      </c>
      <c r="D3434" t="s">
        <v>170</v>
      </c>
      <c r="E3434" t="s">
        <v>292</v>
      </c>
      <c r="F3434" s="613"/>
      <c r="G3434" s="613"/>
      <c r="H3434" s="613"/>
      <c r="I3434" s="613"/>
      <c r="J3434" s="613"/>
      <c r="K3434" s="613"/>
      <c r="L3434" s="613"/>
      <c r="M3434" s="613"/>
      <c r="N3434" s="613"/>
    </row>
    <row r="3435" spans="1:14" x14ac:dyDescent="0.35">
      <c r="A3435" t="s">
        <v>161</v>
      </c>
      <c r="B3435" t="s">
        <v>606</v>
      </c>
      <c r="C3435" t="s">
        <v>607</v>
      </c>
      <c r="D3435" t="s">
        <v>170</v>
      </c>
      <c r="E3435" t="s">
        <v>292</v>
      </c>
      <c r="F3435" s="612"/>
      <c r="G3435" s="612"/>
      <c r="H3435" s="612"/>
      <c r="I3435" s="612"/>
      <c r="J3435" s="612"/>
      <c r="K3435" s="612"/>
      <c r="L3435" s="612"/>
      <c r="M3435" s="612"/>
      <c r="N3435" s="612"/>
    </row>
    <row r="3436" spans="1:14" x14ac:dyDescent="0.35">
      <c r="A3436" t="s">
        <v>161</v>
      </c>
      <c r="B3436" t="s">
        <v>608</v>
      </c>
      <c r="C3436" t="s">
        <v>609</v>
      </c>
      <c r="D3436" t="s">
        <v>170</v>
      </c>
      <c r="E3436" t="s">
        <v>292</v>
      </c>
      <c r="F3436" s="613"/>
      <c r="G3436" s="613"/>
      <c r="H3436" s="613"/>
      <c r="I3436" s="613"/>
      <c r="J3436" s="613"/>
      <c r="K3436" s="613"/>
      <c r="L3436" s="613"/>
      <c r="M3436" s="613"/>
      <c r="N3436" s="613"/>
    </row>
    <row r="3437" spans="1:14" x14ac:dyDescent="0.35">
      <c r="A3437" t="s">
        <v>161</v>
      </c>
      <c r="B3437" t="s">
        <v>610</v>
      </c>
      <c r="C3437" t="s">
        <v>611</v>
      </c>
      <c r="D3437" t="s">
        <v>170</v>
      </c>
      <c r="E3437" t="s">
        <v>292</v>
      </c>
      <c r="F3437" s="612"/>
      <c r="G3437" s="612"/>
      <c r="H3437" s="612"/>
      <c r="I3437" s="612"/>
      <c r="J3437" s="612"/>
      <c r="K3437" s="612"/>
      <c r="L3437" s="612"/>
      <c r="M3437" s="612"/>
      <c r="N3437" s="612"/>
    </row>
    <row r="3438" spans="1:14" x14ac:dyDescent="0.35">
      <c r="A3438" t="s">
        <v>161</v>
      </c>
      <c r="B3438" t="s">
        <v>612</v>
      </c>
      <c r="C3438" t="s">
        <v>613</v>
      </c>
      <c r="D3438" t="s">
        <v>170</v>
      </c>
      <c r="E3438" t="s">
        <v>292</v>
      </c>
      <c r="F3438" s="612"/>
      <c r="G3438" s="612"/>
      <c r="H3438" s="612"/>
      <c r="I3438" s="612"/>
      <c r="J3438" s="612"/>
      <c r="K3438" s="612"/>
      <c r="L3438" s="612"/>
      <c r="M3438" s="612"/>
      <c r="N3438" s="612"/>
    </row>
    <row r="3439" spans="1:14" x14ac:dyDescent="0.35">
      <c r="A3439" t="s">
        <v>161</v>
      </c>
      <c r="B3439" t="s">
        <v>614</v>
      </c>
      <c r="C3439" t="s">
        <v>615</v>
      </c>
      <c r="D3439" t="s">
        <v>170</v>
      </c>
      <c r="E3439" t="s">
        <v>292</v>
      </c>
      <c r="F3439" s="612"/>
      <c r="G3439" s="612"/>
      <c r="H3439" s="612"/>
      <c r="I3439" s="612"/>
      <c r="J3439" s="612"/>
      <c r="K3439" s="612"/>
      <c r="L3439" s="612"/>
      <c r="M3439" s="612"/>
      <c r="N3439" s="612"/>
    </row>
    <row r="3440" spans="1:14" x14ac:dyDescent="0.35">
      <c r="A3440" t="s">
        <v>161</v>
      </c>
      <c r="B3440" t="s">
        <v>616</v>
      </c>
      <c r="C3440" t="s">
        <v>617</v>
      </c>
      <c r="D3440" t="s">
        <v>424</v>
      </c>
      <c r="E3440" t="s">
        <v>292</v>
      </c>
      <c r="F3440" s="612"/>
      <c r="G3440" s="612"/>
      <c r="H3440" s="612"/>
      <c r="I3440" s="612"/>
      <c r="J3440" s="612"/>
      <c r="K3440" s="612"/>
      <c r="L3440" s="612"/>
      <c r="M3440" s="612"/>
      <c r="N3440" s="612"/>
    </row>
    <row r="3441" spans="1:14" x14ac:dyDescent="0.35">
      <c r="A3441" t="s">
        <v>161</v>
      </c>
      <c r="B3441" t="s">
        <v>618</v>
      </c>
      <c r="C3441" t="s">
        <v>619</v>
      </c>
      <c r="D3441" t="s">
        <v>424</v>
      </c>
      <c r="E3441" t="s">
        <v>292</v>
      </c>
      <c r="F3441" s="613"/>
      <c r="G3441" s="613"/>
      <c r="H3441" s="613"/>
      <c r="I3441" s="613"/>
      <c r="J3441" s="613"/>
      <c r="K3441" s="613"/>
      <c r="L3441" s="613"/>
      <c r="M3441" s="613"/>
      <c r="N3441" s="613"/>
    </row>
    <row r="3442" spans="1:14" x14ac:dyDescent="0.35">
      <c r="A3442" t="s">
        <v>161</v>
      </c>
      <c r="B3442" t="s">
        <v>620</v>
      </c>
      <c r="C3442" t="s">
        <v>621</v>
      </c>
      <c r="D3442" t="s">
        <v>176</v>
      </c>
      <c r="E3442" t="s">
        <v>292</v>
      </c>
      <c r="F3442" s="613"/>
      <c r="G3442" s="613"/>
      <c r="H3442" s="613"/>
      <c r="I3442" s="613"/>
      <c r="J3442" s="613"/>
      <c r="K3442" s="613"/>
      <c r="L3442" s="613"/>
      <c r="M3442" s="613"/>
      <c r="N3442" s="613"/>
    </row>
    <row r="3443" spans="1:14" x14ac:dyDescent="0.35">
      <c r="A3443" t="s">
        <v>161</v>
      </c>
      <c r="B3443" t="s">
        <v>622</v>
      </c>
      <c r="C3443" t="s">
        <v>623</v>
      </c>
      <c r="D3443" t="s">
        <v>424</v>
      </c>
      <c r="E3443" t="s">
        <v>292</v>
      </c>
      <c r="F3443" s="519"/>
      <c r="G3443" s="519"/>
      <c r="H3443" s="519"/>
      <c r="I3443" s="519"/>
      <c r="J3443" s="519"/>
      <c r="K3443" s="519"/>
      <c r="L3443" s="519"/>
      <c r="M3443" s="519"/>
      <c r="N3443" s="519"/>
    </row>
    <row r="3444" spans="1:14" x14ac:dyDescent="0.35">
      <c r="A3444" t="s">
        <v>161</v>
      </c>
      <c r="B3444" t="s">
        <v>624</v>
      </c>
      <c r="C3444" t="s">
        <v>625</v>
      </c>
      <c r="D3444" t="s">
        <v>424</v>
      </c>
      <c r="E3444" t="s">
        <v>292</v>
      </c>
      <c r="F3444" s="519"/>
      <c r="G3444" s="519"/>
      <c r="H3444" s="519"/>
      <c r="I3444" s="519"/>
      <c r="J3444" s="519"/>
      <c r="K3444" s="519"/>
      <c r="L3444" s="519"/>
      <c r="M3444" s="519"/>
      <c r="N3444" s="519"/>
    </row>
    <row r="3445" spans="1:14" x14ac:dyDescent="0.35">
      <c r="A3445" t="s">
        <v>161</v>
      </c>
      <c r="B3445" t="s">
        <v>626</v>
      </c>
      <c r="C3445" t="s">
        <v>627</v>
      </c>
      <c r="D3445" t="s">
        <v>424</v>
      </c>
      <c r="E3445" t="s">
        <v>292</v>
      </c>
      <c r="F3445" s="518"/>
      <c r="G3445" s="518"/>
      <c r="H3445" s="518"/>
      <c r="I3445" s="518"/>
      <c r="J3445" s="518"/>
      <c r="K3445" s="518"/>
      <c r="L3445" s="518"/>
      <c r="M3445" s="518"/>
      <c r="N3445" s="518"/>
    </row>
    <row r="3446" spans="1:14" x14ac:dyDescent="0.35">
      <c r="A3446" t="s">
        <v>161</v>
      </c>
      <c r="B3446" t="s">
        <v>628</v>
      </c>
      <c r="C3446" t="s">
        <v>629</v>
      </c>
      <c r="D3446" t="s">
        <v>424</v>
      </c>
      <c r="E3446" t="s">
        <v>292</v>
      </c>
    </row>
    <row r="3447" spans="1:14" x14ac:dyDescent="0.35">
      <c r="A3447" t="s">
        <v>161</v>
      </c>
      <c r="B3447" t="s">
        <v>630</v>
      </c>
      <c r="C3447" t="s">
        <v>631</v>
      </c>
      <c r="D3447" t="s">
        <v>188</v>
      </c>
      <c r="E3447" t="s">
        <v>292</v>
      </c>
      <c r="F3447" s="519"/>
      <c r="G3447" s="519"/>
      <c r="H3447" s="519"/>
      <c r="I3447" s="519"/>
      <c r="J3447" s="519"/>
      <c r="K3447" s="519"/>
      <c r="L3447" s="519"/>
      <c r="M3447" s="519"/>
      <c r="N3447" s="519"/>
    </row>
    <row r="3448" spans="1:14" x14ac:dyDescent="0.35">
      <c r="A3448" t="s">
        <v>161</v>
      </c>
      <c r="B3448" t="s">
        <v>632</v>
      </c>
      <c r="C3448" t="s">
        <v>633</v>
      </c>
      <c r="D3448" t="s">
        <v>188</v>
      </c>
      <c r="E3448" t="s">
        <v>292</v>
      </c>
      <c r="F3448" s="519"/>
      <c r="G3448" s="519"/>
      <c r="H3448" s="519"/>
      <c r="I3448" s="519"/>
      <c r="J3448" s="519"/>
      <c r="K3448" s="519"/>
      <c r="L3448" s="519"/>
      <c r="M3448" s="519"/>
      <c r="N3448" s="519"/>
    </row>
    <row r="3449" spans="1:14" x14ac:dyDescent="0.35">
      <c r="A3449" t="s">
        <v>161</v>
      </c>
      <c r="B3449" t="s">
        <v>634</v>
      </c>
      <c r="C3449" t="s">
        <v>635</v>
      </c>
      <c r="D3449" t="s">
        <v>636</v>
      </c>
      <c r="E3449" t="s">
        <v>292</v>
      </c>
      <c r="F3449" s="518"/>
      <c r="G3449" s="518"/>
      <c r="H3449" s="518"/>
      <c r="I3449" s="518"/>
      <c r="J3449" s="518"/>
      <c r="K3449" s="518"/>
      <c r="L3449" s="518"/>
      <c r="M3449" s="518"/>
      <c r="N3449" s="518"/>
    </row>
    <row r="3450" spans="1:14" x14ac:dyDescent="0.35">
      <c r="A3450" t="s">
        <v>161</v>
      </c>
      <c r="B3450" t="s">
        <v>637</v>
      </c>
      <c r="C3450" t="s">
        <v>638</v>
      </c>
      <c r="D3450" t="s">
        <v>636</v>
      </c>
      <c r="E3450" t="s">
        <v>292</v>
      </c>
    </row>
    <row r="3451" spans="1:14" x14ac:dyDescent="0.35">
      <c r="A3451" t="s">
        <v>161</v>
      </c>
      <c r="B3451" t="s">
        <v>639</v>
      </c>
      <c r="C3451" t="s">
        <v>640</v>
      </c>
      <c r="D3451" t="s">
        <v>176</v>
      </c>
      <c r="E3451" t="s">
        <v>292</v>
      </c>
      <c r="F3451" s="519"/>
      <c r="G3451" s="519"/>
      <c r="H3451" s="519"/>
      <c r="I3451" s="519"/>
      <c r="J3451" s="519"/>
      <c r="K3451" s="519"/>
      <c r="L3451" s="519"/>
      <c r="M3451" s="519"/>
      <c r="N3451" s="519"/>
    </row>
    <row r="3452" spans="1:14" x14ac:dyDescent="0.35">
      <c r="A3452" t="s">
        <v>161</v>
      </c>
      <c r="B3452" t="s">
        <v>641</v>
      </c>
      <c r="C3452" t="s">
        <v>642</v>
      </c>
      <c r="D3452" t="s">
        <v>636</v>
      </c>
      <c r="E3452" t="s">
        <v>292</v>
      </c>
      <c r="F3452" s="519"/>
      <c r="G3452" s="519"/>
      <c r="H3452" s="519"/>
      <c r="I3452" s="519"/>
      <c r="J3452" s="519"/>
      <c r="K3452" s="519"/>
      <c r="L3452" s="519"/>
      <c r="M3452" s="519"/>
      <c r="N3452" s="519"/>
    </row>
    <row r="3453" spans="1:14" x14ac:dyDescent="0.35">
      <c r="A3453" t="s">
        <v>161</v>
      </c>
      <c r="B3453" t="s">
        <v>643</v>
      </c>
      <c r="C3453" t="s">
        <v>644</v>
      </c>
      <c r="D3453" t="s">
        <v>176</v>
      </c>
      <c r="E3453" t="s">
        <v>292</v>
      </c>
      <c r="F3453" s="517"/>
      <c r="G3453" s="517"/>
      <c r="H3453" s="517"/>
      <c r="I3453" s="517"/>
      <c r="J3453" s="517"/>
      <c r="K3453" s="517"/>
      <c r="L3453" s="517"/>
      <c r="M3453" s="517"/>
      <c r="N3453" s="517"/>
    </row>
    <row r="3454" spans="1:14" x14ac:dyDescent="0.35">
      <c r="A3454" t="s">
        <v>161</v>
      </c>
      <c r="B3454" t="s">
        <v>645</v>
      </c>
      <c r="C3454" t="s">
        <v>646</v>
      </c>
      <c r="D3454" t="s">
        <v>636</v>
      </c>
      <c r="E3454" t="s">
        <v>292</v>
      </c>
    </row>
    <row r="3455" spans="1:14" x14ac:dyDescent="0.35">
      <c r="A3455" t="s">
        <v>161</v>
      </c>
      <c r="B3455" t="s">
        <v>647</v>
      </c>
      <c r="C3455" t="s">
        <v>648</v>
      </c>
      <c r="D3455" t="s">
        <v>176</v>
      </c>
      <c r="E3455" t="s">
        <v>292</v>
      </c>
      <c r="F3455" s="519"/>
      <c r="G3455" s="519"/>
      <c r="H3455" s="519"/>
      <c r="I3455" s="519"/>
      <c r="J3455" s="519"/>
      <c r="K3455" s="519"/>
      <c r="L3455" s="519"/>
      <c r="M3455" s="519"/>
      <c r="N3455" s="519"/>
    </row>
    <row r="3456" spans="1:14" x14ac:dyDescent="0.35">
      <c r="A3456" t="s">
        <v>161</v>
      </c>
      <c r="B3456" t="s">
        <v>649</v>
      </c>
      <c r="C3456" t="s">
        <v>650</v>
      </c>
      <c r="D3456" t="s">
        <v>176</v>
      </c>
      <c r="E3456" t="s">
        <v>292</v>
      </c>
      <c r="F3456" s="519"/>
      <c r="G3456" s="519"/>
      <c r="H3456" s="519"/>
      <c r="I3456" s="519"/>
      <c r="J3456" s="519"/>
      <c r="K3456" s="519"/>
      <c r="L3456" s="519"/>
      <c r="M3456" s="519"/>
      <c r="N3456" s="519"/>
    </row>
    <row r="3457" spans="1:14" x14ac:dyDescent="0.35">
      <c r="A3457" t="s">
        <v>161</v>
      </c>
      <c r="B3457" t="s">
        <v>651</v>
      </c>
      <c r="C3457" t="s">
        <v>652</v>
      </c>
      <c r="D3457" t="s">
        <v>176</v>
      </c>
      <c r="E3457" t="s">
        <v>292</v>
      </c>
      <c r="F3457" s="517"/>
      <c r="G3457" s="517"/>
      <c r="H3457" s="517"/>
      <c r="I3457" s="517"/>
      <c r="J3457" s="517"/>
      <c r="K3457" s="517"/>
      <c r="L3457" s="517"/>
      <c r="M3457" s="517"/>
      <c r="N3457" s="517"/>
    </row>
    <row r="3458" spans="1:14" x14ac:dyDescent="0.35">
      <c r="A3458" t="s">
        <v>161</v>
      </c>
      <c r="B3458" t="s">
        <v>653</v>
      </c>
      <c r="C3458" t="s">
        <v>654</v>
      </c>
      <c r="D3458" t="s">
        <v>176</v>
      </c>
      <c r="E3458" t="s">
        <v>292</v>
      </c>
    </row>
    <row r="3459" spans="1:14" x14ac:dyDescent="0.35">
      <c r="A3459" t="s">
        <v>161</v>
      </c>
      <c r="B3459" t="s">
        <v>655</v>
      </c>
      <c r="C3459" t="s">
        <v>656</v>
      </c>
      <c r="D3459" t="s">
        <v>189</v>
      </c>
      <c r="E3459" t="s">
        <v>292</v>
      </c>
      <c r="F3459" s="519"/>
      <c r="G3459" s="519"/>
      <c r="H3459" s="519"/>
      <c r="I3459" s="519"/>
      <c r="J3459" s="519"/>
      <c r="K3459" s="519"/>
      <c r="L3459" s="519"/>
      <c r="M3459" s="519"/>
      <c r="N3459" s="519"/>
    </row>
    <row r="3460" spans="1:14" x14ac:dyDescent="0.35">
      <c r="A3460" t="s">
        <v>161</v>
      </c>
      <c r="B3460" t="s">
        <v>657</v>
      </c>
      <c r="C3460" t="s">
        <v>658</v>
      </c>
      <c r="D3460" t="s">
        <v>170</v>
      </c>
      <c r="E3460" t="s">
        <v>292</v>
      </c>
      <c r="F3460" s="519"/>
      <c r="G3460" s="519"/>
      <c r="H3460" s="519"/>
      <c r="I3460" s="519"/>
      <c r="J3460" s="519"/>
      <c r="K3460" s="519"/>
      <c r="L3460" s="519"/>
      <c r="M3460" s="519"/>
      <c r="N3460" s="519"/>
    </row>
    <row r="3461" spans="1:14" x14ac:dyDescent="0.35">
      <c r="A3461" t="s">
        <v>161</v>
      </c>
      <c r="B3461" t="s">
        <v>659</v>
      </c>
      <c r="C3461" t="s">
        <v>660</v>
      </c>
      <c r="D3461" t="s">
        <v>170</v>
      </c>
      <c r="E3461" t="s">
        <v>292</v>
      </c>
      <c r="F3461" s="517"/>
      <c r="G3461" s="517"/>
      <c r="H3461" s="517"/>
      <c r="I3461" s="517"/>
      <c r="J3461" s="517"/>
      <c r="K3461" s="517"/>
      <c r="L3461" s="517"/>
      <c r="M3461" s="517"/>
      <c r="N3461" s="517"/>
    </row>
    <row r="3462" spans="1:14" x14ac:dyDescent="0.35">
      <c r="A3462" t="s">
        <v>164</v>
      </c>
      <c r="B3462" t="s">
        <v>290</v>
      </c>
      <c r="C3462" t="s">
        <v>291</v>
      </c>
      <c r="D3462" t="s">
        <v>170</v>
      </c>
      <c r="E3462" t="s">
        <v>292</v>
      </c>
    </row>
    <row r="3463" spans="1:14" x14ac:dyDescent="0.35">
      <c r="A3463" t="s">
        <v>164</v>
      </c>
      <c r="B3463" t="s">
        <v>293</v>
      </c>
      <c r="C3463" t="s">
        <v>294</v>
      </c>
      <c r="D3463" t="s">
        <v>172</v>
      </c>
      <c r="E3463" t="s">
        <v>292</v>
      </c>
      <c r="F3463" s="519"/>
      <c r="G3463" s="519"/>
      <c r="H3463" s="519"/>
      <c r="I3463" s="519"/>
      <c r="J3463" s="519"/>
      <c r="K3463" s="519"/>
      <c r="L3463" s="519"/>
      <c r="M3463" s="519"/>
      <c r="N3463" s="519"/>
    </row>
    <row r="3464" spans="1:14" x14ac:dyDescent="0.35">
      <c r="A3464" t="s">
        <v>164</v>
      </c>
      <c r="B3464" t="s">
        <v>295</v>
      </c>
      <c r="C3464" t="s">
        <v>296</v>
      </c>
      <c r="D3464" t="s">
        <v>188</v>
      </c>
      <c r="E3464" t="s">
        <v>292</v>
      </c>
      <c r="F3464" s="519"/>
      <c r="G3464" s="519"/>
      <c r="H3464" s="519"/>
      <c r="I3464" s="519"/>
      <c r="J3464" s="519"/>
      <c r="K3464" s="519"/>
      <c r="L3464" s="519"/>
      <c r="M3464" s="519"/>
      <c r="N3464" s="519"/>
    </row>
    <row r="3465" spans="1:14" x14ac:dyDescent="0.35">
      <c r="A3465" t="s">
        <v>164</v>
      </c>
      <c r="B3465" t="s">
        <v>297</v>
      </c>
      <c r="C3465" t="s">
        <v>298</v>
      </c>
      <c r="D3465" t="s">
        <v>205</v>
      </c>
      <c r="E3465" t="s">
        <v>292</v>
      </c>
      <c r="F3465" s="518"/>
      <c r="G3465" s="518"/>
      <c r="H3465" s="518"/>
      <c r="I3465" s="518"/>
      <c r="J3465" s="518"/>
      <c r="K3465" s="518"/>
      <c r="L3465" s="518"/>
      <c r="M3465" s="518"/>
      <c r="N3465" s="518"/>
    </row>
    <row r="3466" spans="1:14" x14ac:dyDescent="0.35">
      <c r="A3466" t="s">
        <v>164</v>
      </c>
      <c r="B3466" t="s">
        <v>300</v>
      </c>
      <c r="C3466" t="s">
        <v>301</v>
      </c>
      <c r="D3466" t="s">
        <v>170</v>
      </c>
      <c r="E3466" t="s">
        <v>292</v>
      </c>
    </row>
    <row r="3467" spans="1:14" x14ac:dyDescent="0.35">
      <c r="A3467" t="s">
        <v>164</v>
      </c>
      <c r="B3467" t="s">
        <v>302</v>
      </c>
      <c r="C3467" t="s">
        <v>303</v>
      </c>
      <c r="D3467" t="s">
        <v>170</v>
      </c>
      <c r="E3467" t="s">
        <v>292</v>
      </c>
      <c r="F3467" s="519"/>
      <c r="G3467" s="519"/>
      <c r="H3467" s="519"/>
      <c r="I3467" s="519"/>
      <c r="J3467" s="519"/>
      <c r="K3467" s="519"/>
      <c r="L3467" s="519"/>
      <c r="M3467" s="519"/>
      <c r="N3467" s="519"/>
    </row>
    <row r="3468" spans="1:14" x14ac:dyDescent="0.35">
      <c r="A3468" t="s">
        <v>164</v>
      </c>
      <c r="B3468" t="s">
        <v>304</v>
      </c>
      <c r="C3468" t="s">
        <v>305</v>
      </c>
      <c r="D3468" t="s">
        <v>186</v>
      </c>
      <c r="E3468" t="s">
        <v>292</v>
      </c>
      <c r="F3468" s="519"/>
      <c r="G3468" s="519"/>
      <c r="H3468" s="519"/>
      <c r="I3468" s="519"/>
      <c r="J3468" s="519"/>
      <c r="K3468" s="519"/>
      <c r="L3468" s="519"/>
      <c r="M3468" s="519"/>
      <c r="N3468" s="519"/>
    </row>
    <row r="3469" spans="1:14" x14ac:dyDescent="0.35">
      <c r="A3469" t="s">
        <v>164</v>
      </c>
      <c r="B3469" t="s">
        <v>306</v>
      </c>
      <c r="C3469" t="s">
        <v>307</v>
      </c>
      <c r="D3469" t="s">
        <v>205</v>
      </c>
      <c r="E3469" t="s">
        <v>292</v>
      </c>
      <c r="F3469" s="517"/>
      <c r="G3469" s="517"/>
      <c r="H3469" s="517"/>
      <c r="I3469" s="517"/>
      <c r="J3469" s="517"/>
      <c r="K3469" s="517"/>
      <c r="L3469" s="517"/>
      <c r="M3469" s="517"/>
      <c r="N3469" s="517"/>
    </row>
    <row r="3470" spans="1:14" x14ac:dyDescent="0.35">
      <c r="A3470" t="s">
        <v>164</v>
      </c>
      <c r="B3470" t="s">
        <v>309</v>
      </c>
      <c r="C3470" t="s">
        <v>310</v>
      </c>
      <c r="D3470" t="s">
        <v>170</v>
      </c>
      <c r="E3470" t="s">
        <v>292</v>
      </c>
      <c r="F3470" s="517"/>
      <c r="G3470" s="517"/>
      <c r="H3470" s="517"/>
      <c r="I3470" s="517"/>
      <c r="J3470" s="517"/>
      <c r="K3470" s="517"/>
      <c r="L3470" s="517"/>
      <c r="M3470" s="517"/>
      <c r="N3470" s="517"/>
    </row>
    <row r="3471" spans="1:14" x14ac:dyDescent="0.35">
      <c r="A3471" t="s">
        <v>164</v>
      </c>
      <c r="B3471" t="s">
        <v>311</v>
      </c>
      <c r="C3471" t="s">
        <v>312</v>
      </c>
      <c r="D3471" t="s">
        <v>170</v>
      </c>
      <c r="E3471" t="s">
        <v>292</v>
      </c>
      <c r="F3471" s="518"/>
      <c r="G3471" s="518"/>
      <c r="H3471" s="518"/>
      <c r="I3471" s="518"/>
      <c r="J3471" s="518"/>
      <c r="K3471" s="518"/>
      <c r="L3471" s="518"/>
      <c r="M3471" s="518"/>
      <c r="N3471" s="518"/>
    </row>
    <row r="3472" spans="1:14" x14ac:dyDescent="0.35">
      <c r="A3472" t="s">
        <v>164</v>
      </c>
      <c r="B3472" t="s">
        <v>313</v>
      </c>
      <c r="C3472" t="s">
        <v>314</v>
      </c>
      <c r="D3472" t="s">
        <v>189</v>
      </c>
      <c r="E3472" t="s">
        <v>292</v>
      </c>
    </row>
    <row r="3473" spans="1:14" x14ac:dyDescent="0.35">
      <c r="A3473" t="s">
        <v>164</v>
      </c>
      <c r="B3473" t="s">
        <v>315</v>
      </c>
      <c r="C3473" t="s">
        <v>316</v>
      </c>
      <c r="D3473" t="s">
        <v>205</v>
      </c>
      <c r="E3473" t="s">
        <v>292</v>
      </c>
      <c r="F3473" s="519"/>
      <c r="G3473" s="519"/>
      <c r="H3473" s="519"/>
      <c r="I3473" s="519"/>
      <c r="J3473" s="519"/>
      <c r="K3473" s="519"/>
      <c r="L3473" s="519"/>
      <c r="M3473" s="519"/>
      <c r="N3473" s="519"/>
    </row>
    <row r="3474" spans="1:14" x14ac:dyDescent="0.35">
      <c r="A3474" t="s">
        <v>164</v>
      </c>
      <c r="B3474" t="s">
        <v>317</v>
      </c>
      <c r="C3474" t="s">
        <v>318</v>
      </c>
      <c r="D3474" t="s">
        <v>170</v>
      </c>
      <c r="E3474" t="s">
        <v>292</v>
      </c>
      <c r="F3474" s="519"/>
      <c r="G3474" s="519"/>
      <c r="H3474" s="519"/>
      <c r="I3474" s="519"/>
      <c r="J3474" s="519"/>
      <c r="K3474" s="519"/>
      <c r="L3474" s="519"/>
      <c r="M3474" s="519"/>
      <c r="N3474" s="519"/>
    </row>
    <row r="3475" spans="1:14" x14ac:dyDescent="0.35">
      <c r="A3475" t="s">
        <v>164</v>
      </c>
      <c r="B3475" t="s">
        <v>319</v>
      </c>
      <c r="C3475" t="s">
        <v>320</v>
      </c>
      <c r="D3475" t="s">
        <v>170</v>
      </c>
      <c r="E3475" t="s">
        <v>292</v>
      </c>
      <c r="F3475" s="518"/>
      <c r="G3475" s="518"/>
      <c r="H3475" s="518"/>
      <c r="I3475" s="518"/>
      <c r="J3475" s="518"/>
      <c r="K3475" s="518"/>
      <c r="L3475" s="518"/>
      <c r="M3475" s="518"/>
      <c r="N3475" s="518"/>
    </row>
    <row r="3476" spans="1:14" x14ac:dyDescent="0.35">
      <c r="A3476" t="s">
        <v>164</v>
      </c>
      <c r="B3476" t="s">
        <v>321</v>
      </c>
      <c r="C3476" t="s">
        <v>322</v>
      </c>
      <c r="D3476" t="s">
        <v>189</v>
      </c>
      <c r="E3476" t="s">
        <v>292</v>
      </c>
    </row>
    <row r="3477" spans="1:14" x14ac:dyDescent="0.35">
      <c r="A3477" t="s">
        <v>164</v>
      </c>
      <c r="B3477" t="s">
        <v>323</v>
      </c>
      <c r="C3477" t="s">
        <v>324</v>
      </c>
      <c r="D3477" t="s">
        <v>205</v>
      </c>
      <c r="E3477" t="s">
        <v>292</v>
      </c>
      <c r="F3477" s="519"/>
      <c r="G3477" s="519"/>
      <c r="H3477" s="519"/>
      <c r="I3477" s="519"/>
      <c r="J3477" s="519"/>
      <c r="K3477" s="519"/>
      <c r="L3477" s="519"/>
      <c r="M3477" s="519"/>
      <c r="N3477" s="519"/>
    </row>
    <row r="3478" spans="1:14" x14ac:dyDescent="0.35">
      <c r="A3478" t="s">
        <v>164</v>
      </c>
      <c r="B3478" t="s">
        <v>325</v>
      </c>
      <c r="C3478" t="s">
        <v>326</v>
      </c>
      <c r="D3478" t="s">
        <v>170</v>
      </c>
      <c r="E3478" t="s">
        <v>292</v>
      </c>
      <c r="F3478" s="519"/>
      <c r="G3478" s="519"/>
      <c r="H3478" s="519"/>
      <c r="I3478" s="519"/>
      <c r="J3478" s="519"/>
      <c r="K3478" s="519"/>
      <c r="L3478" s="519"/>
      <c r="M3478" s="519"/>
      <c r="N3478" s="519"/>
    </row>
    <row r="3479" spans="1:14" x14ac:dyDescent="0.35">
      <c r="A3479" t="s">
        <v>164</v>
      </c>
      <c r="B3479" t="s">
        <v>327</v>
      </c>
      <c r="C3479" t="s">
        <v>328</v>
      </c>
      <c r="D3479" t="s">
        <v>170</v>
      </c>
      <c r="E3479" t="s">
        <v>292</v>
      </c>
      <c r="F3479" s="518"/>
      <c r="G3479" s="518"/>
      <c r="H3479" s="518"/>
      <c r="I3479" s="518"/>
      <c r="J3479" s="518"/>
      <c r="K3479" s="518"/>
      <c r="L3479" s="518"/>
      <c r="M3479" s="518"/>
      <c r="N3479" s="518"/>
    </row>
    <row r="3480" spans="1:14" x14ac:dyDescent="0.35">
      <c r="A3480" t="s">
        <v>164</v>
      </c>
      <c r="B3480" t="s">
        <v>329</v>
      </c>
      <c r="C3480" t="s">
        <v>330</v>
      </c>
      <c r="D3480" t="s">
        <v>188</v>
      </c>
      <c r="E3480" t="s">
        <v>292</v>
      </c>
    </row>
    <row r="3481" spans="1:14" x14ac:dyDescent="0.35">
      <c r="A3481" t="s">
        <v>164</v>
      </c>
      <c r="B3481" t="s">
        <v>331</v>
      </c>
      <c r="C3481" t="s">
        <v>332</v>
      </c>
      <c r="D3481" t="s">
        <v>205</v>
      </c>
      <c r="E3481" t="s">
        <v>292</v>
      </c>
      <c r="F3481" s="519"/>
      <c r="G3481" s="519"/>
      <c r="H3481" s="519"/>
      <c r="I3481" s="519"/>
      <c r="J3481" s="519"/>
      <c r="K3481" s="519"/>
      <c r="L3481" s="519"/>
      <c r="M3481" s="519"/>
      <c r="N3481" s="519"/>
    </row>
    <row r="3482" spans="1:14" x14ac:dyDescent="0.35">
      <c r="A3482" t="s">
        <v>164</v>
      </c>
      <c r="B3482" t="s">
        <v>333</v>
      </c>
      <c r="C3482" t="s">
        <v>334</v>
      </c>
      <c r="D3482" t="s">
        <v>170</v>
      </c>
      <c r="E3482" t="s">
        <v>292</v>
      </c>
      <c r="F3482" s="519"/>
      <c r="G3482" s="519"/>
      <c r="H3482" s="519"/>
      <c r="I3482" s="519"/>
      <c r="J3482" s="519"/>
      <c r="K3482" s="519"/>
      <c r="L3482" s="519"/>
      <c r="M3482" s="519"/>
      <c r="N3482" s="519"/>
    </row>
    <row r="3483" spans="1:14" x14ac:dyDescent="0.35">
      <c r="A3483" t="s">
        <v>164</v>
      </c>
      <c r="B3483" t="s">
        <v>335</v>
      </c>
      <c r="C3483" t="s">
        <v>336</v>
      </c>
      <c r="D3483" t="s">
        <v>170</v>
      </c>
      <c r="E3483" t="s">
        <v>292</v>
      </c>
      <c r="F3483" s="518"/>
      <c r="G3483" s="518"/>
      <c r="H3483" s="518"/>
      <c r="I3483" s="518"/>
      <c r="J3483" s="518"/>
      <c r="K3483" s="518"/>
      <c r="L3483" s="518"/>
      <c r="M3483" s="518"/>
      <c r="N3483" s="518"/>
    </row>
    <row r="3484" spans="1:14" x14ac:dyDescent="0.35">
      <c r="A3484" t="s">
        <v>164</v>
      </c>
      <c r="B3484" t="s">
        <v>337</v>
      </c>
      <c r="C3484" t="s">
        <v>338</v>
      </c>
      <c r="D3484" t="s">
        <v>189</v>
      </c>
      <c r="E3484" t="s">
        <v>292</v>
      </c>
    </row>
    <row r="3485" spans="1:14" x14ac:dyDescent="0.35">
      <c r="A3485" t="s">
        <v>164</v>
      </c>
      <c r="B3485" t="s">
        <v>339</v>
      </c>
      <c r="C3485" t="s">
        <v>340</v>
      </c>
      <c r="D3485" t="s">
        <v>205</v>
      </c>
      <c r="E3485" t="s">
        <v>292</v>
      </c>
      <c r="F3485" s="519"/>
      <c r="G3485" s="519"/>
      <c r="H3485" s="519"/>
      <c r="I3485" s="519"/>
      <c r="J3485" s="519"/>
      <c r="K3485" s="519"/>
      <c r="L3485" s="519"/>
      <c r="M3485" s="519"/>
      <c r="N3485" s="519"/>
    </row>
    <row r="3486" spans="1:14" x14ac:dyDescent="0.35">
      <c r="A3486" t="s">
        <v>164</v>
      </c>
      <c r="B3486" t="s">
        <v>341</v>
      </c>
      <c r="C3486" t="s">
        <v>342</v>
      </c>
      <c r="D3486" t="s">
        <v>170</v>
      </c>
      <c r="E3486" t="s">
        <v>292</v>
      </c>
      <c r="F3486" s="519"/>
      <c r="G3486" s="519"/>
      <c r="H3486" s="519"/>
      <c r="I3486" s="519"/>
      <c r="J3486" s="519"/>
      <c r="K3486" s="519"/>
      <c r="L3486" s="519"/>
      <c r="M3486" s="519"/>
      <c r="N3486" s="519"/>
    </row>
    <row r="3487" spans="1:14" x14ac:dyDescent="0.35">
      <c r="A3487" t="s">
        <v>164</v>
      </c>
      <c r="B3487" t="s">
        <v>343</v>
      </c>
      <c r="C3487" t="s">
        <v>344</v>
      </c>
      <c r="D3487" t="s">
        <v>170</v>
      </c>
      <c r="E3487" t="s">
        <v>292</v>
      </c>
      <c r="F3487" s="517"/>
      <c r="G3487" s="517"/>
      <c r="H3487" s="517"/>
      <c r="I3487" s="517"/>
      <c r="J3487" s="517"/>
      <c r="K3487" s="517"/>
      <c r="L3487" s="517"/>
      <c r="M3487" s="517"/>
      <c r="N3487" s="517"/>
    </row>
    <row r="3488" spans="1:14" x14ac:dyDescent="0.35">
      <c r="A3488" t="s">
        <v>164</v>
      </c>
      <c r="B3488" t="s">
        <v>345</v>
      </c>
      <c r="C3488" t="s">
        <v>346</v>
      </c>
      <c r="D3488" t="s">
        <v>188</v>
      </c>
      <c r="E3488" t="s">
        <v>292</v>
      </c>
      <c r="F3488" s="518"/>
      <c r="G3488" s="518"/>
      <c r="H3488" s="518"/>
      <c r="I3488" s="518"/>
      <c r="J3488" s="518"/>
      <c r="K3488" s="518"/>
      <c r="L3488" s="518"/>
      <c r="M3488" s="518"/>
      <c r="N3488" s="518"/>
    </row>
    <row r="3489" spans="1:16" x14ac:dyDescent="0.35">
      <c r="A3489" t="s">
        <v>164</v>
      </c>
      <c r="B3489" t="s">
        <v>347</v>
      </c>
      <c r="C3489" t="s">
        <v>348</v>
      </c>
      <c r="D3489" t="s">
        <v>188</v>
      </c>
      <c r="E3489" t="s">
        <v>292</v>
      </c>
      <c r="F3489" s="517"/>
      <c r="G3489" s="517"/>
      <c r="H3489" s="517"/>
      <c r="I3489" s="517"/>
      <c r="J3489" s="517"/>
      <c r="K3489" s="517"/>
      <c r="L3489" s="517"/>
      <c r="M3489" s="517"/>
      <c r="N3489" s="517"/>
    </row>
    <row r="3490" spans="1:16" x14ac:dyDescent="0.35">
      <c r="A3490" t="s">
        <v>164</v>
      </c>
      <c r="B3490" t="s">
        <v>349</v>
      </c>
      <c r="C3490" t="s">
        <v>350</v>
      </c>
      <c r="D3490" t="s">
        <v>188</v>
      </c>
      <c r="E3490" t="s">
        <v>292</v>
      </c>
    </row>
    <row r="3491" spans="1:16" x14ac:dyDescent="0.35">
      <c r="A3491" t="s">
        <v>164</v>
      </c>
      <c r="B3491" t="s">
        <v>351</v>
      </c>
      <c r="C3491" t="s">
        <v>352</v>
      </c>
      <c r="D3491" t="s">
        <v>205</v>
      </c>
      <c r="E3491" t="s">
        <v>292</v>
      </c>
      <c r="F3491" s="612"/>
      <c r="G3491" s="612"/>
      <c r="H3491" s="612"/>
      <c r="I3491" s="612"/>
      <c r="J3491" s="612"/>
      <c r="K3491" s="612"/>
      <c r="L3491" s="612"/>
      <c r="M3491" s="612"/>
      <c r="N3491" s="612"/>
    </row>
    <row r="3492" spans="1:16" x14ac:dyDescent="0.35">
      <c r="A3492" t="s">
        <v>164</v>
      </c>
      <c r="B3492" t="s">
        <v>353</v>
      </c>
      <c r="C3492" t="s">
        <v>354</v>
      </c>
      <c r="D3492" t="s">
        <v>170</v>
      </c>
      <c r="E3492" t="s">
        <v>292</v>
      </c>
    </row>
    <row r="3493" spans="1:16" x14ac:dyDescent="0.35">
      <c r="A3493" t="s">
        <v>164</v>
      </c>
      <c r="B3493" t="s">
        <v>355</v>
      </c>
      <c r="C3493" t="s">
        <v>356</v>
      </c>
      <c r="D3493" t="s">
        <v>170</v>
      </c>
      <c r="E3493" t="s">
        <v>292</v>
      </c>
      <c r="F3493" s="517"/>
      <c r="G3493" s="517"/>
      <c r="H3493" s="517"/>
      <c r="I3493" s="517"/>
      <c r="J3493" s="517"/>
      <c r="K3493" s="517"/>
      <c r="L3493" s="517"/>
      <c r="M3493" s="517"/>
      <c r="N3493" s="517"/>
    </row>
    <row r="3494" spans="1:16" x14ac:dyDescent="0.35">
      <c r="A3494" t="s">
        <v>164</v>
      </c>
      <c r="B3494" t="s">
        <v>357</v>
      </c>
      <c r="C3494" t="s">
        <v>358</v>
      </c>
      <c r="D3494" t="s">
        <v>188</v>
      </c>
      <c r="E3494" t="s">
        <v>292</v>
      </c>
    </row>
    <row r="3495" spans="1:16" x14ac:dyDescent="0.35">
      <c r="A3495" t="s">
        <v>164</v>
      </c>
      <c r="B3495" t="s">
        <v>359</v>
      </c>
      <c r="C3495" t="s">
        <v>360</v>
      </c>
      <c r="D3495" t="s">
        <v>205</v>
      </c>
      <c r="E3495" t="s">
        <v>292</v>
      </c>
      <c r="F3495" s="517"/>
      <c r="G3495" s="517"/>
      <c r="H3495" s="517"/>
      <c r="I3495" s="517"/>
      <c r="J3495" s="517"/>
      <c r="K3495" s="517"/>
      <c r="L3495" s="517"/>
      <c r="M3495" s="517"/>
      <c r="N3495" s="517"/>
    </row>
    <row r="3496" spans="1:16" x14ac:dyDescent="0.35">
      <c r="A3496" t="s">
        <v>164</v>
      </c>
      <c r="B3496" t="s">
        <v>361</v>
      </c>
      <c r="C3496" t="s">
        <v>362</v>
      </c>
      <c r="D3496" t="s">
        <v>170</v>
      </c>
      <c r="E3496" t="s">
        <v>292</v>
      </c>
    </row>
    <row r="3497" spans="1:16" x14ac:dyDescent="0.35">
      <c r="A3497" t="s">
        <v>164</v>
      </c>
      <c r="B3497" t="s">
        <v>363</v>
      </c>
      <c r="C3497" t="s">
        <v>364</v>
      </c>
      <c r="D3497" t="s">
        <v>170</v>
      </c>
      <c r="E3497" t="s">
        <v>292</v>
      </c>
      <c r="F3497" s="518"/>
      <c r="G3497" s="518"/>
      <c r="H3497" s="518"/>
      <c r="I3497" s="518"/>
      <c r="J3497" s="518"/>
      <c r="K3497" s="518"/>
      <c r="L3497" s="518"/>
      <c r="M3497" s="518"/>
      <c r="N3497" s="518"/>
    </row>
    <row r="3498" spans="1:16" x14ac:dyDescent="0.35">
      <c r="A3498" t="s">
        <v>164</v>
      </c>
      <c r="B3498" t="s">
        <v>365</v>
      </c>
      <c r="C3498" t="s">
        <v>366</v>
      </c>
      <c r="D3498" t="s">
        <v>188</v>
      </c>
      <c r="E3498" t="s">
        <v>292</v>
      </c>
    </row>
    <row r="3499" spans="1:16" x14ac:dyDescent="0.35">
      <c r="A3499" t="s">
        <v>164</v>
      </c>
      <c r="B3499" t="s">
        <v>367</v>
      </c>
      <c r="C3499" t="s">
        <v>368</v>
      </c>
      <c r="D3499" t="s">
        <v>205</v>
      </c>
      <c r="E3499" t="s">
        <v>292</v>
      </c>
      <c r="F3499" s="517"/>
      <c r="G3499" s="517"/>
      <c r="H3499" s="517"/>
      <c r="I3499" s="517"/>
      <c r="J3499" s="517"/>
      <c r="K3499" s="517"/>
      <c r="L3499" s="517"/>
      <c r="M3499" s="517"/>
      <c r="N3499" s="517"/>
    </row>
    <row r="3500" spans="1:16" x14ac:dyDescent="0.35">
      <c r="A3500" t="s">
        <v>164</v>
      </c>
      <c r="B3500" t="s">
        <v>369</v>
      </c>
      <c r="C3500" t="s">
        <v>370</v>
      </c>
      <c r="D3500" t="s">
        <v>170</v>
      </c>
      <c r="E3500" t="s">
        <v>292</v>
      </c>
      <c r="F3500" s="518"/>
      <c r="G3500" s="518"/>
      <c r="H3500" s="518"/>
      <c r="I3500" s="518"/>
      <c r="J3500" s="518"/>
      <c r="K3500" s="518"/>
      <c r="L3500" s="518"/>
      <c r="M3500" s="518"/>
      <c r="N3500" s="615"/>
      <c r="O3500" s="424"/>
      <c r="P3500" s="615"/>
    </row>
    <row r="3501" spans="1:16" x14ac:dyDescent="0.35">
      <c r="A3501" t="s">
        <v>164</v>
      </c>
      <c r="B3501" t="s">
        <v>371</v>
      </c>
      <c r="C3501" t="s">
        <v>372</v>
      </c>
      <c r="D3501" t="s">
        <v>170</v>
      </c>
      <c r="E3501" t="s">
        <v>292</v>
      </c>
      <c r="F3501" s="613"/>
      <c r="G3501" s="613"/>
      <c r="H3501" s="613"/>
      <c r="I3501" s="613"/>
      <c r="J3501" s="613"/>
      <c r="K3501" s="613"/>
      <c r="L3501" s="613"/>
      <c r="M3501" s="613"/>
      <c r="N3501" s="613"/>
    </row>
    <row r="3502" spans="1:16" x14ac:dyDescent="0.35">
      <c r="A3502" t="s">
        <v>164</v>
      </c>
      <c r="B3502" t="s">
        <v>373</v>
      </c>
      <c r="C3502" t="s">
        <v>374</v>
      </c>
      <c r="D3502" t="s">
        <v>188</v>
      </c>
      <c r="E3502" t="s">
        <v>292</v>
      </c>
      <c r="F3502" s="517"/>
      <c r="G3502" s="517"/>
      <c r="H3502" s="517"/>
      <c r="I3502" s="517"/>
      <c r="J3502" s="517"/>
      <c r="K3502" s="517"/>
      <c r="L3502" s="517"/>
      <c r="M3502" s="517"/>
      <c r="N3502" s="517"/>
    </row>
    <row r="3503" spans="1:16" x14ac:dyDescent="0.35">
      <c r="A3503" t="s">
        <v>164</v>
      </c>
      <c r="B3503" t="s">
        <v>375</v>
      </c>
      <c r="C3503" t="s">
        <v>376</v>
      </c>
      <c r="D3503" t="s">
        <v>205</v>
      </c>
      <c r="E3503" t="s">
        <v>292</v>
      </c>
      <c r="F3503" s="613"/>
      <c r="G3503" s="613"/>
      <c r="H3503" s="613"/>
      <c r="I3503" s="613"/>
      <c r="J3503" s="613"/>
      <c r="K3503" s="613"/>
      <c r="L3503" s="613"/>
      <c r="M3503" s="613"/>
      <c r="N3503" s="613"/>
    </row>
    <row r="3504" spans="1:16" x14ac:dyDescent="0.35">
      <c r="A3504" t="s">
        <v>164</v>
      </c>
      <c r="B3504" t="s">
        <v>377</v>
      </c>
      <c r="C3504" t="s">
        <v>378</v>
      </c>
      <c r="D3504" t="s">
        <v>170</v>
      </c>
      <c r="E3504" t="s">
        <v>292</v>
      </c>
      <c r="F3504" s="517"/>
      <c r="G3504" s="517"/>
      <c r="H3504" s="517"/>
      <c r="I3504" s="517"/>
      <c r="J3504" s="517"/>
      <c r="K3504" s="517"/>
      <c r="L3504" s="517"/>
      <c r="M3504" s="517"/>
      <c r="N3504" s="517"/>
    </row>
    <row r="3505" spans="1:16" x14ac:dyDescent="0.35">
      <c r="A3505" t="s">
        <v>164</v>
      </c>
      <c r="B3505" t="s">
        <v>379</v>
      </c>
      <c r="C3505" t="s">
        <v>380</v>
      </c>
      <c r="D3505" t="s">
        <v>170</v>
      </c>
      <c r="E3505" t="s">
        <v>292</v>
      </c>
      <c r="F3505" s="613"/>
      <c r="G3505" s="613"/>
      <c r="H3505" s="613"/>
      <c r="I3505" s="613"/>
      <c r="J3505" s="613"/>
      <c r="K3505" s="613"/>
      <c r="L3505" s="613"/>
      <c r="M3505" s="613"/>
      <c r="N3505" s="613"/>
    </row>
    <row r="3506" spans="1:16" x14ac:dyDescent="0.35">
      <c r="A3506" t="s">
        <v>164</v>
      </c>
      <c r="B3506" t="s">
        <v>381</v>
      </c>
      <c r="C3506" t="s">
        <v>382</v>
      </c>
      <c r="D3506" t="s">
        <v>188</v>
      </c>
      <c r="E3506" t="s">
        <v>292</v>
      </c>
      <c r="F3506" s="519"/>
      <c r="G3506" s="519"/>
      <c r="H3506" s="519"/>
      <c r="I3506" s="519"/>
      <c r="J3506" s="519"/>
      <c r="K3506" s="519"/>
      <c r="L3506" s="519"/>
      <c r="M3506" s="519"/>
      <c r="N3506" s="519"/>
    </row>
    <row r="3507" spans="1:16" x14ac:dyDescent="0.35">
      <c r="A3507" t="s">
        <v>164</v>
      </c>
      <c r="B3507" t="s">
        <v>383</v>
      </c>
      <c r="C3507" t="s">
        <v>384</v>
      </c>
      <c r="D3507" t="s">
        <v>385</v>
      </c>
      <c r="E3507" t="s">
        <v>292</v>
      </c>
      <c r="F3507" s="517"/>
      <c r="G3507" s="517"/>
      <c r="H3507" s="517"/>
      <c r="I3507" s="517"/>
      <c r="J3507" s="517"/>
      <c r="K3507" s="517"/>
      <c r="L3507" s="517"/>
      <c r="M3507" s="517"/>
      <c r="N3507" s="517"/>
    </row>
    <row r="3508" spans="1:16" x14ac:dyDescent="0.35">
      <c r="A3508" t="s">
        <v>164</v>
      </c>
      <c r="B3508" t="s">
        <v>386</v>
      </c>
      <c r="C3508" t="s">
        <v>387</v>
      </c>
      <c r="D3508" t="s">
        <v>189</v>
      </c>
      <c r="E3508" t="s">
        <v>292</v>
      </c>
      <c r="F3508" s="517"/>
      <c r="G3508" s="517"/>
      <c r="H3508" s="517"/>
      <c r="I3508" s="517"/>
      <c r="J3508" s="517"/>
      <c r="K3508" s="517"/>
      <c r="L3508" s="517"/>
      <c r="M3508" s="517"/>
      <c r="N3508" s="517"/>
    </row>
    <row r="3509" spans="1:16" x14ac:dyDescent="0.35">
      <c r="A3509" t="s">
        <v>164</v>
      </c>
      <c r="B3509" t="s">
        <v>388</v>
      </c>
      <c r="C3509" t="s">
        <v>389</v>
      </c>
      <c r="D3509" t="s">
        <v>205</v>
      </c>
      <c r="E3509" t="s">
        <v>292</v>
      </c>
      <c r="F3509" s="517"/>
      <c r="G3509" s="517"/>
      <c r="H3509" s="517"/>
      <c r="I3509" s="517"/>
      <c r="J3509" s="517"/>
      <c r="K3509" s="517"/>
      <c r="L3509" s="517"/>
      <c r="M3509" s="517"/>
      <c r="N3509" s="517"/>
    </row>
    <row r="3510" spans="1:16" x14ac:dyDescent="0.35">
      <c r="A3510" t="s">
        <v>164</v>
      </c>
      <c r="B3510" t="s">
        <v>390</v>
      </c>
      <c r="C3510" t="s">
        <v>391</v>
      </c>
      <c r="D3510" t="s">
        <v>176</v>
      </c>
      <c r="E3510" t="s">
        <v>292</v>
      </c>
      <c r="F3510" s="517"/>
      <c r="G3510" s="517"/>
      <c r="H3510" s="517"/>
      <c r="I3510" s="517"/>
      <c r="J3510" s="517"/>
      <c r="K3510" s="517"/>
      <c r="L3510" s="517"/>
      <c r="M3510" s="517"/>
      <c r="N3510" s="517"/>
    </row>
    <row r="3511" spans="1:16" x14ac:dyDescent="0.35">
      <c r="A3511" t="s">
        <v>164</v>
      </c>
      <c r="B3511" t="s">
        <v>392</v>
      </c>
      <c r="C3511" t="s">
        <v>393</v>
      </c>
      <c r="D3511" t="s">
        <v>205</v>
      </c>
      <c r="E3511" t="s">
        <v>292</v>
      </c>
      <c r="F3511" s="517"/>
      <c r="G3511" s="517"/>
      <c r="H3511" s="517"/>
      <c r="I3511" s="517"/>
      <c r="J3511" s="517"/>
      <c r="K3511" s="517"/>
      <c r="L3511" s="517"/>
      <c r="M3511" s="517"/>
      <c r="N3511" s="517"/>
    </row>
    <row r="3512" spans="1:16" x14ac:dyDescent="0.35">
      <c r="A3512" t="s">
        <v>164</v>
      </c>
      <c r="B3512" t="s">
        <v>394</v>
      </c>
      <c r="C3512" t="s">
        <v>395</v>
      </c>
      <c r="D3512" t="s">
        <v>188</v>
      </c>
      <c r="E3512" t="s">
        <v>292</v>
      </c>
      <c r="F3512" s="517"/>
      <c r="G3512" s="517"/>
      <c r="H3512" s="517"/>
      <c r="I3512" s="517"/>
      <c r="J3512" s="517"/>
      <c r="K3512" s="517"/>
      <c r="L3512" s="517"/>
      <c r="M3512" s="517"/>
      <c r="N3512" s="517"/>
    </row>
    <row r="3513" spans="1:16" x14ac:dyDescent="0.35">
      <c r="A3513" t="s">
        <v>164</v>
      </c>
      <c r="B3513" t="s">
        <v>396</v>
      </c>
      <c r="C3513" t="s">
        <v>397</v>
      </c>
      <c r="D3513" t="s">
        <v>205</v>
      </c>
      <c r="E3513" t="s">
        <v>292</v>
      </c>
      <c r="F3513" s="517"/>
      <c r="G3513" s="517"/>
      <c r="H3513" s="517"/>
      <c r="I3513" s="517"/>
      <c r="J3513" s="517"/>
      <c r="K3513" s="517"/>
      <c r="L3513" s="517"/>
      <c r="M3513" s="517"/>
      <c r="N3513" s="517"/>
    </row>
    <row r="3514" spans="1:16" x14ac:dyDescent="0.35">
      <c r="A3514" t="s">
        <v>164</v>
      </c>
      <c r="B3514" t="s">
        <v>398</v>
      </c>
      <c r="C3514" t="s">
        <v>399</v>
      </c>
      <c r="D3514" t="s">
        <v>188</v>
      </c>
      <c r="E3514" t="s">
        <v>292</v>
      </c>
      <c r="F3514" s="517"/>
      <c r="G3514" s="517"/>
      <c r="H3514" s="517"/>
      <c r="I3514" s="517"/>
      <c r="J3514" s="517"/>
      <c r="K3514" s="517"/>
      <c r="L3514" s="517"/>
      <c r="M3514" s="517"/>
      <c r="N3514" s="615"/>
      <c r="O3514" s="424"/>
      <c r="P3514" s="615"/>
    </row>
    <row r="3515" spans="1:16" x14ac:dyDescent="0.35">
      <c r="A3515" t="s">
        <v>164</v>
      </c>
      <c r="B3515" t="s">
        <v>400</v>
      </c>
      <c r="C3515" t="s">
        <v>401</v>
      </c>
      <c r="D3515" t="s">
        <v>205</v>
      </c>
      <c r="E3515" t="s">
        <v>292</v>
      </c>
      <c r="F3515" s="613"/>
      <c r="G3515" s="613"/>
      <c r="H3515" s="613"/>
      <c r="I3515" s="613"/>
      <c r="J3515" s="613"/>
      <c r="K3515" s="613"/>
      <c r="L3515" s="613"/>
      <c r="M3515" s="613"/>
      <c r="N3515" s="613"/>
    </row>
    <row r="3516" spans="1:16" x14ac:dyDescent="0.35">
      <c r="A3516" t="s">
        <v>164</v>
      </c>
      <c r="B3516" t="s">
        <v>402</v>
      </c>
      <c r="C3516" t="s">
        <v>403</v>
      </c>
      <c r="D3516" t="s">
        <v>189</v>
      </c>
      <c r="E3516" t="s">
        <v>292</v>
      </c>
      <c r="F3516" s="613"/>
      <c r="G3516" s="613"/>
      <c r="H3516" s="613"/>
      <c r="I3516" s="613"/>
      <c r="J3516" s="613"/>
      <c r="K3516" s="613"/>
      <c r="L3516" s="613"/>
      <c r="M3516" s="613"/>
      <c r="N3516" s="613"/>
    </row>
    <row r="3517" spans="1:16" x14ac:dyDescent="0.35">
      <c r="A3517" t="s">
        <v>164</v>
      </c>
      <c r="B3517" t="s">
        <v>404</v>
      </c>
      <c r="C3517" t="s">
        <v>405</v>
      </c>
      <c r="D3517" t="s">
        <v>205</v>
      </c>
      <c r="E3517" t="s">
        <v>292</v>
      </c>
      <c r="F3517" s="517"/>
      <c r="G3517" s="517"/>
      <c r="H3517" s="517"/>
      <c r="I3517" s="517"/>
      <c r="J3517" s="517"/>
      <c r="K3517" s="517"/>
      <c r="L3517" s="517"/>
      <c r="M3517" s="517"/>
      <c r="N3517" s="517"/>
    </row>
    <row r="3518" spans="1:16" x14ac:dyDescent="0.35">
      <c r="A3518" t="s">
        <v>164</v>
      </c>
      <c r="B3518" t="s">
        <v>406</v>
      </c>
      <c r="C3518" t="s">
        <v>407</v>
      </c>
      <c r="D3518" t="s">
        <v>188</v>
      </c>
      <c r="E3518" t="s">
        <v>292</v>
      </c>
      <c r="F3518" s="517"/>
      <c r="G3518" s="517"/>
      <c r="H3518" s="517"/>
      <c r="I3518" s="517"/>
      <c r="J3518" s="517"/>
      <c r="K3518" s="517"/>
      <c r="L3518" s="517"/>
      <c r="M3518" s="517"/>
      <c r="N3518" s="517"/>
    </row>
    <row r="3519" spans="1:16" x14ac:dyDescent="0.35">
      <c r="A3519" t="s">
        <v>164</v>
      </c>
      <c r="B3519" t="s">
        <v>408</v>
      </c>
      <c r="C3519" t="s">
        <v>409</v>
      </c>
      <c r="D3519" t="s">
        <v>182</v>
      </c>
      <c r="E3519" t="s">
        <v>292</v>
      </c>
      <c r="F3519" s="518">
        <v>2412.5</v>
      </c>
      <c r="G3519" s="518">
        <v>2414.6999999999998</v>
      </c>
      <c r="H3519" s="518">
        <v>2434.4</v>
      </c>
      <c r="I3519" s="518"/>
      <c r="J3519" s="518"/>
      <c r="K3519" s="518"/>
      <c r="L3519" s="518"/>
      <c r="M3519" s="518"/>
      <c r="N3519" s="615" t="s">
        <v>702</v>
      </c>
      <c r="O3519" s="424"/>
      <c r="P3519" s="615" t="s">
        <v>683</v>
      </c>
    </row>
    <row r="3520" spans="1:16" x14ac:dyDescent="0.35">
      <c r="A3520" t="s">
        <v>164</v>
      </c>
      <c r="B3520" t="s">
        <v>410</v>
      </c>
      <c r="C3520" t="s">
        <v>411</v>
      </c>
      <c r="D3520" t="s">
        <v>188</v>
      </c>
      <c r="E3520" t="s">
        <v>292</v>
      </c>
      <c r="F3520" s="613"/>
      <c r="G3520" s="613"/>
      <c r="H3520" s="613"/>
      <c r="I3520" s="613"/>
      <c r="J3520" s="613"/>
      <c r="K3520" s="613"/>
      <c r="L3520" s="613"/>
      <c r="M3520" s="613"/>
      <c r="N3520" s="613"/>
    </row>
    <row r="3521" spans="1:16" x14ac:dyDescent="0.35">
      <c r="A3521" t="s">
        <v>164</v>
      </c>
      <c r="B3521" t="s">
        <v>412</v>
      </c>
      <c r="C3521" t="s">
        <v>413</v>
      </c>
      <c r="D3521" t="s">
        <v>188</v>
      </c>
      <c r="E3521" t="s">
        <v>292</v>
      </c>
      <c r="F3521" s="517"/>
      <c r="G3521" s="517"/>
      <c r="H3521" s="517"/>
      <c r="I3521" s="517"/>
      <c r="J3521" s="517"/>
      <c r="K3521" s="517"/>
      <c r="L3521" s="517"/>
      <c r="M3521" s="517"/>
      <c r="N3521" s="517"/>
    </row>
    <row r="3522" spans="1:16" x14ac:dyDescent="0.35">
      <c r="A3522" t="s">
        <v>164</v>
      </c>
      <c r="B3522" t="s">
        <v>414</v>
      </c>
      <c r="C3522" t="s">
        <v>415</v>
      </c>
      <c r="D3522" t="s">
        <v>188</v>
      </c>
      <c r="E3522" t="s">
        <v>292</v>
      </c>
      <c r="F3522" s="613"/>
      <c r="G3522" s="613"/>
      <c r="H3522" s="613"/>
      <c r="I3522" s="613"/>
      <c r="J3522" s="613"/>
      <c r="K3522" s="613"/>
      <c r="L3522" s="613"/>
      <c r="M3522" s="613"/>
      <c r="N3522" s="613"/>
    </row>
    <row r="3523" spans="1:16" x14ac:dyDescent="0.35">
      <c r="A3523" t="s">
        <v>164</v>
      </c>
      <c r="B3523" t="s">
        <v>416</v>
      </c>
      <c r="C3523" t="s">
        <v>417</v>
      </c>
      <c r="D3523" t="s">
        <v>188</v>
      </c>
      <c r="E3523" t="s">
        <v>292</v>
      </c>
      <c r="F3523" s="517"/>
      <c r="G3523" s="517"/>
      <c r="H3523" s="517"/>
      <c r="I3523" s="517"/>
      <c r="J3523" s="517"/>
      <c r="K3523" s="517"/>
      <c r="L3523" s="517"/>
      <c r="M3523" s="517"/>
      <c r="N3523" s="517"/>
    </row>
    <row r="3524" spans="1:16" x14ac:dyDescent="0.35">
      <c r="A3524" t="s">
        <v>164</v>
      </c>
      <c r="B3524" t="s">
        <v>418</v>
      </c>
      <c r="C3524" t="s">
        <v>419</v>
      </c>
      <c r="D3524" t="s">
        <v>188</v>
      </c>
      <c r="E3524" t="s">
        <v>292</v>
      </c>
      <c r="F3524" s="613"/>
      <c r="G3524" s="613"/>
      <c r="H3524" s="613"/>
      <c r="I3524" s="613"/>
      <c r="J3524" s="613"/>
      <c r="K3524" s="613"/>
      <c r="L3524" s="613"/>
      <c r="M3524" s="613"/>
      <c r="N3524" s="613"/>
    </row>
    <row r="3525" spans="1:16" x14ac:dyDescent="0.35">
      <c r="A3525" t="s">
        <v>164</v>
      </c>
      <c r="B3525" t="s">
        <v>420</v>
      </c>
      <c r="C3525" t="s">
        <v>421</v>
      </c>
      <c r="D3525">
        <v>0</v>
      </c>
      <c r="E3525" t="s">
        <v>292</v>
      </c>
      <c r="F3525" s="519"/>
      <c r="G3525" s="519"/>
      <c r="H3525" s="519"/>
      <c r="I3525" s="519"/>
      <c r="J3525" s="519"/>
      <c r="K3525" s="519"/>
      <c r="L3525" s="519"/>
      <c r="M3525" s="519"/>
      <c r="N3525" s="519"/>
    </row>
    <row r="3526" spans="1:16" x14ac:dyDescent="0.35">
      <c r="A3526" t="s">
        <v>164</v>
      </c>
      <c r="B3526" t="s">
        <v>422</v>
      </c>
      <c r="C3526" t="s">
        <v>423</v>
      </c>
      <c r="D3526" t="s">
        <v>424</v>
      </c>
      <c r="E3526" t="s">
        <v>292</v>
      </c>
      <c r="F3526" s="517"/>
      <c r="G3526" s="517"/>
      <c r="H3526" s="517"/>
      <c r="I3526" s="517"/>
      <c r="J3526" s="517"/>
      <c r="K3526" s="517"/>
      <c r="L3526" s="517"/>
      <c r="M3526" s="517"/>
      <c r="N3526" s="517"/>
    </row>
    <row r="3527" spans="1:16" x14ac:dyDescent="0.35">
      <c r="A3527" t="s">
        <v>164</v>
      </c>
      <c r="B3527" t="s">
        <v>425</v>
      </c>
      <c r="C3527" t="s">
        <v>426</v>
      </c>
      <c r="D3527" t="s">
        <v>427</v>
      </c>
      <c r="E3527" t="s">
        <v>292</v>
      </c>
      <c r="F3527" s="517"/>
      <c r="G3527" s="517"/>
      <c r="H3527" s="517"/>
      <c r="I3527" s="517"/>
      <c r="J3527" s="517"/>
      <c r="K3527" s="517"/>
      <c r="L3527" s="517"/>
      <c r="M3527" s="517"/>
      <c r="N3527" s="517"/>
    </row>
    <row r="3528" spans="1:16" x14ac:dyDescent="0.35">
      <c r="A3528" t="s">
        <v>164</v>
      </c>
      <c r="B3528" t="s">
        <v>428</v>
      </c>
      <c r="C3528" t="s">
        <v>429</v>
      </c>
      <c r="D3528" t="s">
        <v>424</v>
      </c>
      <c r="E3528" t="s">
        <v>292</v>
      </c>
      <c r="F3528" s="517"/>
      <c r="G3528" s="517"/>
      <c r="H3528" s="517"/>
      <c r="I3528" s="517"/>
      <c r="J3528" s="517"/>
      <c r="K3528" s="517"/>
      <c r="L3528" s="517"/>
      <c r="M3528" s="517"/>
      <c r="N3528" s="517"/>
    </row>
    <row r="3529" spans="1:16" x14ac:dyDescent="0.35">
      <c r="A3529" t="s">
        <v>164</v>
      </c>
      <c r="B3529" t="s">
        <v>430</v>
      </c>
      <c r="C3529" t="s">
        <v>431</v>
      </c>
      <c r="D3529" t="s">
        <v>424</v>
      </c>
      <c r="E3529" t="s">
        <v>292</v>
      </c>
      <c r="F3529" s="517"/>
      <c r="G3529" s="517"/>
      <c r="H3529" s="517"/>
      <c r="I3529" s="517"/>
      <c r="J3529" s="517"/>
      <c r="K3529" s="517"/>
      <c r="L3529" s="517"/>
      <c r="M3529" s="517"/>
      <c r="N3529" s="517"/>
    </row>
    <row r="3530" spans="1:16" x14ac:dyDescent="0.35">
      <c r="A3530" t="s">
        <v>164</v>
      </c>
      <c r="B3530" t="s">
        <v>432</v>
      </c>
      <c r="C3530" t="s">
        <v>433</v>
      </c>
      <c r="D3530" t="s">
        <v>424</v>
      </c>
      <c r="E3530" t="s">
        <v>292</v>
      </c>
      <c r="F3530" s="517"/>
      <c r="G3530" s="517"/>
      <c r="H3530" s="517"/>
      <c r="I3530" s="517"/>
      <c r="J3530" s="517"/>
      <c r="K3530" s="517"/>
      <c r="L3530" s="517"/>
      <c r="M3530" s="517"/>
      <c r="N3530" s="517"/>
    </row>
    <row r="3531" spans="1:16" x14ac:dyDescent="0.35">
      <c r="A3531" t="s">
        <v>164</v>
      </c>
      <c r="B3531" t="s">
        <v>434</v>
      </c>
      <c r="C3531" t="s">
        <v>435</v>
      </c>
      <c r="D3531" t="s">
        <v>427</v>
      </c>
      <c r="E3531" t="s">
        <v>292</v>
      </c>
      <c r="F3531" s="517"/>
      <c r="G3531" s="517"/>
      <c r="H3531" s="517"/>
      <c r="I3531" s="517"/>
      <c r="J3531" s="517"/>
      <c r="K3531" s="517"/>
      <c r="L3531" s="517"/>
      <c r="M3531" s="517"/>
      <c r="N3531" s="517"/>
    </row>
    <row r="3532" spans="1:16" x14ac:dyDescent="0.35">
      <c r="A3532" t="s">
        <v>164</v>
      </c>
      <c r="B3532" t="s">
        <v>436</v>
      </c>
      <c r="C3532" t="s">
        <v>437</v>
      </c>
      <c r="D3532" t="s">
        <v>427</v>
      </c>
      <c r="E3532" t="s">
        <v>292</v>
      </c>
      <c r="F3532" s="517"/>
      <c r="G3532" s="517"/>
      <c r="H3532" s="517"/>
      <c r="I3532" s="517"/>
      <c r="J3532" s="517"/>
      <c r="K3532" s="517"/>
      <c r="L3532" s="517"/>
      <c r="M3532" s="517"/>
      <c r="N3532" s="517"/>
    </row>
    <row r="3533" spans="1:16" x14ac:dyDescent="0.35">
      <c r="A3533" t="s">
        <v>164</v>
      </c>
      <c r="B3533" t="s">
        <v>438</v>
      </c>
      <c r="C3533" t="s">
        <v>439</v>
      </c>
      <c r="D3533">
        <v>0</v>
      </c>
      <c r="E3533" t="s">
        <v>292</v>
      </c>
      <c r="F3533" s="517">
        <v>143.66999999999999</v>
      </c>
      <c r="G3533" s="517">
        <v>144.69999999999999</v>
      </c>
      <c r="H3533" s="517">
        <v>146.55000000000001</v>
      </c>
      <c r="I3533" s="517"/>
      <c r="J3533" s="517"/>
      <c r="K3533" s="517"/>
      <c r="L3533" s="517"/>
      <c r="M3533" s="517"/>
      <c r="N3533" s="615" t="s">
        <v>702</v>
      </c>
      <c r="O3533" s="424"/>
      <c r="P3533" s="615" t="s">
        <v>683</v>
      </c>
    </row>
    <row r="3534" spans="1:16" x14ac:dyDescent="0.35">
      <c r="A3534" t="s">
        <v>164</v>
      </c>
      <c r="B3534" t="s">
        <v>440</v>
      </c>
      <c r="C3534" t="s">
        <v>441</v>
      </c>
      <c r="D3534" t="s">
        <v>188</v>
      </c>
      <c r="E3534" t="s">
        <v>292</v>
      </c>
      <c r="F3534" s="519"/>
      <c r="G3534" s="519"/>
      <c r="H3534" s="519"/>
      <c r="I3534" s="519"/>
      <c r="J3534" s="519"/>
      <c r="K3534" s="519"/>
      <c r="L3534" s="519"/>
      <c r="M3534" s="519"/>
      <c r="N3534" s="519"/>
    </row>
    <row r="3535" spans="1:16" x14ac:dyDescent="0.35">
      <c r="A3535" t="s">
        <v>164</v>
      </c>
      <c r="B3535" t="s">
        <v>442</v>
      </c>
      <c r="C3535" t="s">
        <v>443</v>
      </c>
      <c r="D3535" t="s">
        <v>188</v>
      </c>
      <c r="E3535" t="s">
        <v>292</v>
      </c>
      <c r="F3535" s="519"/>
      <c r="G3535" s="519"/>
      <c r="H3535" s="519"/>
      <c r="I3535" s="519"/>
      <c r="J3535" s="519"/>
      <c r="K3535" s="519"/>
      <c r="L3535" s="519"/>
      <c r="M3535" s="519"/>
      <c r="N3535" s="519"/>
    </row>
    <row r="3536" spans="1:16" x14ac:dyDescent="0.35">
      <c r="A3536" t="s">
        <v>164</v>
      </c>
      <c r="B3536" t="s">
        <v>444</v>
      </c>
      <c r="C3536" t="s">
        <v>445</v>
      </c>
      <c r="D3536" t="s">
        <v>424</v>
      </c>
      <c r="E3536" t="s">
        <v>292</v>
      </c>
      <c r="F3536" s="519"/>
      <c r="G3536" s="519"/>
      <c r="H3536" s="519"/>
      <c r="I3536" s="519"/>
      <c r="J3536" s="519"/>
      <c r="K3536" s="519"/>
      <c r="L3536" s="519"/>
      <c r="M3536" s="519"/>
      <c r="N3536" s="519"/>
    </row>
    <row r="3537" spans="1:14" x14ac:dyDescent="0.35">
      <c r="A3537" t="s">
        <v>164</v>
      </c>
      <c r="B3537" t="s">
        <v>446</v>
      </c>
      <c r="C3537" t="s">
        <v>447</v>
      </c>
      <c r="D3537" t="s">
        <v>424</v>
      </c>
      <c r="E3537" t="s">
        <v>292</v>
      </c>
      <c r="F3537" s="519"/>
      <c r="G3537" s="519"/>
      <c r="H3537" s="519"/>
      <c r="I3537" s="519"/>
      <c r="J3537" s="519"/>
      <c r="K3537" s="519"/>
      <c r="L3537" s="519"/>
      <c r="M3537" s="519"/>
      <c r="N3537" s="519"/>
    </row>
    <row r="3538" spans="1:14" x14ac:dyDescent="0.35">
      <c r="A3538" t="s">
        <v>164</v>
      </c>
      <c r="B3538" t="s">
        <v>448</v>
      </c>
      <c r="C3538" t="s">
        <v>449</v>
      </c>
      <c r="D3538">
        <v>0</v>
      </c>
      <c r="E3538" t="s">
        <v>292</v>
      </c>
      <c r="F3538" s="519"/>
      <c r="G3538" s="519"/>
      <c r="H3538" s="519"/>
      <c r="I3538" s="519"/>
      <c r="J3538" s="519"/>
      <c r="K3538" s="519"/>
      <c r="L3538" s="519"/>
      <c r="M3538" s="519"/>
      <c r="N3538" s="519"/>
    </row>
    <row r="3539" spans="1:14" x14ac:dyDescent="0.35">
      <c r="A3539" t="s">
        <v>164</v>
      </c>
      <c r="B3539" t="s">
        <v>450</v>
      </c>
      <c r="C3539" t="s">
        <v>451</v>
      </c>
      <c r="D3539" t="s">
        <v>188</v>
      </c>
      <c r="E3539" t="s">
        <v>292</v>
      </c>
      <c r="F3539" s="519"/>
      <c r="G3539" s="519"/>
      <c r="H3539" s="519"/>
      <c r="I3539" s="519"/>
      <c r="J3539" s="519"/>
      <c r="K3539" s="519"/>
      <c r="L3539" s="519"/>
      <c r="M3539" s="519"/>
      <c r="N3539" s="519"/>
    </row>
    <row r="3540" spans="1:14" x14ac:dyDescent="0.35">
      <c r="A3540" t="s">
        <v>164</v>
      </c>
      <c r="B3540" t="s">
        <v>452</v>
      </c>
      <c r="C3540" t="s">
        <v>453</v>
      </c>
      <c r="D3540" t="s">
        <v>188</v>
      </c>
      <c r="E3540" t="s">
        <v>292</v>
      </c>
      <c r="F3540" s="519"/>
      <c r="G3540" s="519"/>
      <c r="H3540" s="519"/>
      <c r="I3540" s="519"/>
      <c r="J3540" s="519"/>
      <c r="K3540" s="519"/>
      <c r="L3540" s="519"/>
      <c r="M3540" s="519"/>
      <c r="N3540" s="519"/>
    </row>
    <row r="3541" spans="1:14" x14ac:dyDescent="0.35">
      <c r="A3541" t="s">
        <v>164</v>
      </c>
      <c r="B3541" t="s">
        <v>454</v>
      </c>
      <c r="C3541" t="s">
        <v>455</v>
      </c>
      <c r="D3541" t="s">
        <v>188</v>
      </c>
      <c r="E3541" t="s">
        <v>292</v>
      </c>
      <c r="F3541" s="519"/>
      <c r="G3541" s="519"/>
      <c r="H3541" s="519"/>
      <c r="I3541" s="519"/>
      <c r="J3541" s="519"/>
      <c r="K3541" s="519"/>
      <c r="L3541" s="519"/>
      <c r="M3541" s="519"/>
      <c r="N3541" s="519"/>
    </row>
    <row r="3542" spans="1:14" x14ac:dyDescent="0.35">
      <c r="A3542" t="s">
        <v>164</v>
      </c>
      <c r="B3542" t="s">
        <v>456</v>
      </c>
      <c r="C3542" t="s">
        <v>457</v>
      </c>
      <c r="D3542" t="s">
        <v>188</v>
      </c>
      <c r="E3542" t="s">
        <v>292</v>
      </c>
      <c r="F3542" s="519"/>
      <c r="G3542" s="519"/>
      <c r="H3542" s="519"/>
      <c r="I3542" s="519"/>
      <c r="J3542" s="519"/>
      <c r="K3542" s="519"/>
      <c r="L3542" s="519"/>
      <c r="M3542" s="519"/>
      <c r="N3542" s="519"/>
    </row>
    <row r="3543" spans="1:14" x14ac:dyDescent="0.35">
      <c r="A3543" t="s">
        <v>164</v>
      </c>
      <c r="B3543" t="s">
        <v>458</v>
      </c>
      <c r="C3543" t="s">
        <v>459</v>
      </c>
      <c r="D3543" t="s">
        <v>172</v>
      </c>
      <c r="E3543" t="s">
        <v>292</v>
      </c>
      <c r="F3543" s="519"/>
      <c r="G3543" s="519"/>
      <c r="H3543" s="519"/>
      <c r="I3543" s="519"/>
      <c r="J3543" s="519"/>
      <c r="K3543" s="519"/>
      <c r="L3543" s="519"/>
      <c r="M3543" s="519"/>
      <c r="N3543" s="519"/>
    </row>
    <row r="3544" spans="1:14" x14ac:dyDescent="0.35">
      <c r="A3544" t="s">
        <v>164</v>
      </c>
      <c r="B3544" t="s">
        <v>460</v>
      </c>
      <c r="C3544" t="s">
        <v>461</v>
      </c>
      <c r="D3544" t="s">
        <v>188</v>
      </c>
      <c r="E3544" t="s">
        <v>292</v>
      </c>
      <c r="F3544" s="519"/>
      <c r="G3544" s="519"/>
      <c r="H3544" s="519"/>
      <c r="I3544" s="519"/>
      <c r="J3544" s="519"/>
      <c r="K3544" s="519"/>
      <c r="L3544" s="519"/>
      <c r="M3544" s="519"/>
      <c r="N3544" s="519"/>
    </row>
    <row r="3545" spans="1:14" x14ac:dyDescent="0.35">
      <c r="A3545" t="s">
        <v>164</v>
      </c>
      <c r="B3545" t="s">
        <v>462</v>
      </c>
      <c r="C3545" t="s">
        <v>463</v>
      </c>
      <c r="D3545" t="s">
        <v>188</v>
      </c>
      <c r="E3545" t="s">
        <v>292</v>
      </c>
      <c r="F3545" s="519"/>
      <c r="G3545" s="519"/>
      <c r="H3545" s="519"/>
      <c r="I3545" s="519"/>
      <c r="J3545" s="519"/>
      <c r="K3545" s="519"/>
      <c r="L3545" s="519"/>
      <c r="M3545" s="519"/>
      <c r="N3545" s="519"/>
    </row>
    <row r="3546" spans="1:14" x14ac:dyDescent="0.35">
      <c r="A3546" t="s">
        <v>164</v>
      </c>
      <c r="B3546" t="s">
        <v>464</v>
      </c>
      <c r="C3546" t="s">
        <v>465</v>
      </c>
      <c r="D3546" t="s">
        <v>188</v>
      </c>
      <c r="E3546" t="s">
        <v>292</v>
      </c>
      <c r="F3546" s="519"/>
      <c r="G3546" s="519"/>
      <c r="H3546" s="519"/>
      <c r="I3546" s="519"/>
      <c r="J3546" s="519"/>
      <c r="K3546" s="519"/>
      <c r="L3546" s="519"/>
      <c r="M3546" s="519"/>
      <c r="N3546" s="519"/>
    </row>
    <row r="3547" spans="1:14" x14ac:dyDescent="0.35">
      <c r="A3547" t="s">
        <v>164</v>
      </c>
      <c r="B3547" t="s">
        <v>466</v>
      </c>
      <c r="C3547" t="s">
        <v>467</v>
      </c>
      <c r="D3547" t="s">
        <v>182</v>
      </c>
      <c r="E3547" t="s">
        <v>292</v>
      </c>
      <c r="F3547" s="519"/>
      <c r="G3547" s="519"/>
      <c r="H3547" s="519"/>
      <c r="I3547" s="519"/>
      <c r="J3547" s="519"/>
      <c r="K3547" s="519"/>
      <c r="L3547" s="519"/>
      <c r="M3547" s="519"/>
      <c r="N3547" s="519"/>
    </row>
    <row r="3548" spans="1:14" x14ac:dyDescent="0.35">
      <c r="A3548" t="s">
        <v>164</v>
      </c>
      <c r="B3548" t="s">
        <v>468</v>
      </c>
      <c r="C3548" t="s">
        <v>469</v>
      </c>
      <c r="D3548" t="s">
        <v>188</v>
      </c>
      <c r="E3548" t="s">
        <v>292</v>
      </c>
      <c r="F3548" s="519"/>
      <c r="G3548" s="519"/>
      <c r="H3548" s="519"/>
      <c r="I3548" s="519"/>
      <c r="J3548" s="519"/>
      <c r="K3548" s="519"/>
      <c r="L3548" s="519"/>
      <c r="M3548" s="519"/>
      <c r="N3548" s="519"/>
    </row>
    <row r="3549" spans="1:14" x14ac:dyDescent="0.35">
      <c r="A3549" t="s">
        <v>164</v>
      </c>
      <c r="B3549" t="s">
        <v>470</v>
      </c>
      <c r="C3549" t="s">
        <v>471</v>
      </c>
      <c r="D3549" t="s">
        <v>182</v>
      </c>
      <c r="E3549" t="s">
        <v>292</v>
      </c>
      <c r="F3549" s="519"/>
      <c r="G3549" s="519"/>
      <c r="H3549" s="519"/>
      <c r="I3549" s="519"/>
      <c r="J3549" s="519"/>
      <c r="K3549" s="519"/>
      <c r="L3549" s="519"/>
      <c r="M3549" s="519"/>
      <c r="N3549" s="519"/>
    </row>
    <row r="3550" spans="1:14" x14ac:dyDescent="0.35">
      <c r="A3550" t="s">
        <v>164</v>
      </c>
      <c r="B3550" t="s">
        <v>472</v>
      </c>
      <c r="C3550" t="s">
        <v>473</v>
      </c>
      <c r="D3550" t="s">
        <v>188</v>
      </c>
      <c r="E3550" t="s">
        <v>292</v>
      </c>
      <c r="F3550" s="519"/>
      <c r="G3550" s="519"/>
      <c r="H3550" s="519"/>
      <c r="I3550" s="519"/>
      <c r="J3550" s="519"/>
      <c r="K3550" s="519"/>
      <c r="L3550" s="519"/>
      <c r="M3550" s="519"/>
      <c r="N3550" s="519"/>
    </row>
    <row r="3551" spans="1:14" x14ac:dyDescent="0.35">
      <c r="A3551" t="s">
        <v>164</v>
      </c>
      <c r="B3551" t="s">
        <v>474</v>
      </c>
      <c r="C3551" t="s">
        <v>475</v>
      </c>
      <c r="D3551" t="s">
        <v>170</v>
      </c>
      <c r="E3551" t="s">
        <v>292</v>
      </c>
      <c r="F3551" s="519"/>
      <c r="G3551" s="519"/>
      <c r="H3551" s="519"/>
      <c r="I3551" s="519"/>
      <c r="J3551" s="519"/>
      <c r="K3551" s="519"/>
      <c r="L3551" s="519"/>
      <c r="M3551" s="519"/>
      <c r="N3551" s="519"/>
    </row>
    <row r="3552" spans="1:14" x14ac:dyDescent="0.35">
      <c r="A3552" t="s">
        <v>164</v>
      </c>
      <c r="B3552" t="s">
        <v>476</v>
      </c>
      <c r="C3552" t="s">
        <v>477</v>
      </c>
      <c r="D3552" t="s">
        <v>170</v>
      </c>
      <c r="E3552" t="s">
        <v>292</v>
      </c>
      <c r="F3552" s="519"/>
      <c r="G3552" s="519"/>
      <c r="H3552" s="519"/>
      <c r="I3552" s="519"/>
      <c r="J3552" s="519"/>
      <c r="K3552" s="519"/>
      <c r="L3552" s="519"/>
      <c r="M3552" s="519"/>
      <c r="N3552" s="519"/>
    </row>
    <row r="3553" spans="1:14" x14ac:dyDescent="0.35">
      <c r="A3553" t="s">
        <v>164</v>
      </c>
      <c r="B3553" t="s">
        <v>478</v>
      </c>
      <c r="C3553" t="s">
        <v>479</v>
      </c>
      <c r="D3553" t="s">
        <v>170</v>
      </c>
      <c r="E3553" t="s">
        <v>292</v>
      </c>
      <c r="F3553" s="519"/>
      <c r="G3553" s="519"/>
      <c r="H3553" s="519"/>
      <c r="I3553" s="519"/>
      <c r="J3553" s="519"/>
      <c r="K3553" s="519"/>
      <c r="L3553" s="519"/>
      <c r="M3553" s="519"/>
      <c r="N3553" s="519"/>
    </row>
    <row r="3554" spans="1:14" x14ac:dyDescent="0.35">
      <c r="A3554" t="s">
        <v>164</v>
      </c>
      <c r="B3554" t="s">
        <v>480</v>
      </c>
      <c r="C3554" t="s">
        <v>481</v>
      </c>
      <c r="D3554" t="s">
        <v>170</v>
      </c>
      <c r="E3554" t="s">
        <v>292</v>
      </c>
      <c r="F3554" s="519"/>
      <c r="G3554" s="519"/>
      <c r="H3554" s="519"/>
      <c r="I3554" s="519"/>
      <c r="J3554" s="519"/>
      <c r="K3554" s="519"/>
      <c r="L3554" s="519"/>
      <c r="M3554" s="519"/>
      <c r="N3554" s="519"/>
    </row>
    <row r="3555" spans="1:14" x14ac:dyDescent="0.35">
      <c r="A3555" t="s">
        <v>164</v>
      </c>
      <c r="B3555" t="s">
        <v>482</v>
      </c>
      <c r="C3555" t="s">
        <v>483</v>
      </c>
      <c r="D3555" t="s">
        <v>170</v>
      </c>
      <c r="E3555" t="s">
        <v>292</v>
      </c>
      <c r="F3555" s="519"/>
      <c r="G3555" s="519"/>
      <c r="H3555" s="519"/>
      <c r="I3555" s="519"/>
      <c r="J3555" s="519"/>
      <c r="K3555" s="519"/>
      <c r="L3555" s="519"/>
      <c r="M3555" s="519"/>
      <c r="N3555" s="519"/>
    </row>
    <row r="3556" spans="1:14" x14ac:dyDescent="0.35">
      <c r="A3556" t="s">
        <v>164</v>
      </c>
      <c r="B3556" t="s">
        <v>484</v>
      </c>
      <c r="C3556" t="s">
        <v>485</v>
      </c>
      <c r="D3556" t="s">
        <v>170</v>
      </c>
      <c r="E3556" t="s">
        <v>292</v>
      </c>
      <c r="F3556" s="519"/>
      <c r="G3556" s="519"/>
      <c r="H3556" s="519"/>
      <c r="I3556" s="519"/>
      <c r="J3556" s="519"/>
      <c r="K3556" s="519"/>
      <c r="L3556" s="519"/>
      <c r="M3556" s="519"/>
      <c r="N3556" s="519"/>
    </row>
    <row r="3557" spans="1:14" x14ac:dyDescent="0.35">
      <c r="A3557" t="s">
        <v>164</v>
      </c>
      <c r="B3557" t="s">
        <v>486</v>
      </c>
      <c r="C3557" t="s">
        <v>487</v>
      </c>
      <c r="D3557" t="s">
        <v>170</v>
      </c>
      <c r="E3557" t="s">
        <v>292</v>
      </c>
      <c r="F3557" s="519"/>
      <c r="G3557" s="519"/>
      <c r="H3557" s="519"/>
      <c r="I3557" s="519"/>
      <c r="J3557" s="519"/>
      <c r="K3557" s="519"/>
      <c r="L3557" s="519"/>
      <c r="M3557" s="519"/>
      <c r="N3557" s="519"/>
    </row>
    <row r="3558" spans="1:14" x14ac:dyDescent="0.35">
      <c r="A3558" t="s">
        <v>164</v>
      </c>
      <c r="B3558" t="s">
        <v>488</v>
      </c>
      <c r="C3558" t="s">
        <v>489</v>
      </c>
      <c r="D3558" t="s">
        <v>170</v>
      </c>
      <c r="E3558" t="s">
        <v>292</v>
      </c>
      <c r="F3558" s="519"/>
      <c r="G3558" s="519"/>
      <c r="H3558" s="519"/>
      <c r="I3558" s="519"/>
      <c r="J3558" s="519"/>
      <c r="K3558" s="519"/>
      <c r="L3558" s="519"/>
      <c r="M3558" s="519"/>
      <c r="N3558" s="519"/>
    </row>
    <row r="3559" spans="1:14" x14ac:dyDescent="0.35">
      <c r="A3559" t="s">
        <v>164</v>
      </c>
      <c r="B3559" t="s">
        <v>490</v>
      </c>
      <c r="C3559" t="s">
        <v>491</v>
      </c>
      <c r="D3559" t="s">
        <v>170</v>
      </c>
      <c r="E3559" t="s">
        <v>292</v>
      </c>
      <c r="F3559" s="519"/>
      <c r="G3559" s="519"/>
      <c r="H3559" s="519"/>
      <c r="I3559" s="519"/>
      <c r="J3559" s="519"/>
      <c r="K3559" s="519"/>
      <c r="L3559" s="519"/>
      <c r="M3559" s="519"/>
      <c r="N3559" s="519"/>
    </row>
    <row r="3560" spans="1:14" x14ac:dyDescent="0.35">
      <c r="A3560" t="s">
        <v>164</v>
      </c>
      <c r="B3560" t="s">
        <v>492</v>
      </c>
      <c r="C3560" t="s">
        <v>493</v>
      </c>
      <c r="D3560" t="s">
        <v>170</v>
      </c>
      <c r="E3560" t="s">
        <v>292</v>
      </c>
      <c r="F3560" s="519"/>
      <c r="G3560" s="519"/>
      <c r="H3560" s="519"/>
      <c r="I3560" s="519"/>
      <c r="J3560" s="519"/>
      <c r="K3560" s="519"/>
      <c r="L3560" s="519"/>
      <c r="M3560" s="519"/>
      <c r="N3560" s="519"/>
    </row>
    <row r="3561" spans="1:14" x14ac:dyDescent="0.35">
      <c r="A3561" t="s">
        <v>164</v>
      </c>
      <c r="B3561" t="s">
        <v>494</v>
      </c>
      <c r="C3561" t="s">
        <v>495</v>
      </c>
      <c r="D3561" t="s">
        <v>170</v>
      </c>
      <c r="E3561" t="s">
        <v>292</v>
      </c>
      <c r="F3561" s="519"/>
      <c r="G3561" s="519"/>
      <c r="H3561" s="519"/>
      <c r="I3561" s="519"/>
      <c r="J3561" s="519"/>
      <c r="K3561" s="519"/>
      <c r="L3561" s="519"/>
      <c r="M3561" s="519"/>
      <c r="N3561" s="519"/>
    </row>
    <row r="3562" spans="1:14" x14ac:dyDescent="0.35">
      <c r="A3562" t="s">
        <v>164</v>
      </c>
      <c r="B3562" t="s">
        <v>496</v>
      </c>
      <c r="C3562" t="s">
        <v>497</v>
      </c>
      <c r="D3562" t="s">
        <v>170</v>
      </c>
      <c r="E3562" t="s">
        <v>292</v>
      </c>
      <c r="F3562" s="519"/>
      <c r="G3562" s="519"/>
      <c r="H3562" s="519"/>
      <c r="I3562" s="519"/>
      <c r="J3562" s="519"/>
      <c r="K3562" s="519"/>
      <c r="L3562" s="519"/>
      <c r="M3562" s="519"/>
      <c r="N3562" s="519"/>
    </row>
    <row r="3563" spans="1:14" x14ac:dyDescent="0.35">
      <c r="A3563" t="s">
        <v>164</v>
      </c>
      <c r="B3563" t="s">
        <v>498</v>
      </c>
      <c r="C3563" t="s">
        <v>499</v>
      </c>
      <c r="D3563" t="s">
        <v>170</v>
      </c>
      <c r="E3563" t="s">
        <v>292</v>
      </c>
      <c r="F3563" s="519"/>
      <c r="G3563" s="519"/>
      <c r="H3563" s="519"/>
      <c r="I3563" s="519"/>
      <c r="J3563" s="519"/>
      <c r="K3563" s="519"/>
      <c r="L3563" s="519"/>
      <c r="M3563" s="519"/>
      <c r="N3563" s="519"/>
    </row>
    <row r="3564" spans="1:14" x14ac:dyDescent="0.35">
      <c r="A3564" t="s">
        <v>164</v>
      </c>
      <c r="B3564" t="s">
        <v>500</v>
      </c>
      <c r="C3564" t="s">
        <v>501</v>
      </c>
      <c r="D3564" t="s">
        <v>170</v>
      </c>
      <c r="E3564" t="s">
        <v>292</v>
      </c>
      <c r="F3564" s="519"/>
      <c r="G3564" s="519"/>
      <c r="H3564" s="519"/>
      <c r="I3564" s="519"/>
      <c r="J3564" s="519"/>
      <c r="K3564" s="519"/>
      <c r="L3564" s="519"/>
      <c r="M3564" s="519"/>
      <c r="N3564" s="519"/>
    </row>
    <row r="3565" spans="1:14" x14ac:dyDescent="0.35">
      <c r="A3565" t="s">
        <v>164</v>
      </c>
      <c r="B3565" t="s">
        <v>502</v>
      </c>
      <c r="C3565" t="s">
        <v>503</v>
      </c>
      <c r="D3565" t="s">
        <v>170</v>
      </c>
      <c r="E3565" t="s">
        <v>292</v>
      </c>
      <c r="F3565" s="519"/>
      <c r="G3565" s="519"/>
      <c r="H3565" s="519"/>
      <c r="I3565" s="519"/>
      <c r="J3565" s="519"/>
      <c r="K3565" s="519"/>
      <c r="L3565" s="519"/>
      <c r="M3565" s="519"/>
      <c r="N3565" s="519"/>
    </row>
    <row r="3566" spans="1:14" x14ac:dyDescent="0.35">
      <c r="A3566" t="s">
        <v>164</v>
      </c>
      <c r="B3566" t="s">
        <v>504</v>
      </c>
      <c r="C3566" t="s">
        <v>505</v>
      </c>
      <c r="D3566" t="s">
        <v>170</v>
      </c>
      <c r="E3566" t="s">
        <v>292</v>
      </c>
      <c r="F3566" s="519"/>
      <c r="G3566" s="519"/>
      <c r="H3566" s="519"/>
      <c r="I3566" s="519"/>
      <c r="J3566" s="519"/>
      <c r="K3566" s="519"/>
      <c r="L3566" s="519"/>
      <c r="M3566" s="519"/>
      <c r="N3566" s="519"/>
    </row>
    <row r="3567" spans="1:14" x14ac:dyDescent="0.35">
      <c r="A3567" t="s">
        <v>164</v>
      </c>
      <c r="B3567" t="s">
        <v>506</v>
      </c>
      <c r="C3567" t="s">
        <v>507</v>
      </c>
      <c r="D3567" t="s">
        <v>170</v>
      </c>
      <c r="E3567" t="s">
        <v>292</v>
      </c>
      <c r="F3567" s="519"/>
      <c r="G3567" s="519"/>
      <c r="H3567" s="519"/>
      <c r="I3567" s="519"/>
      <c r="J3567" s="519"/>
      <c r="K3567" s="519"/>
      <c r="L3567" s="519"/>
      <c r="M3567" s="519"/>
      <c r="N3567" s="519"/>
    </row>
    <row r="3568" spans="1:14" x14ac:dyDescent="0.35">
      <c r="A3568" t="s">
        <v>164</v>
      </c>
      <c r="B3568" t="s">
        <v>508</v>
      </c>
      <c r="C3568" t="s">
        <v>509</v>
      </c>
      <c r="D3568" t="s">
        <v>170</v>
      </c>
      <c r="E3568" t="s">
        <v>292</v>
      </c>
      <c r="F3568" s="519"/>
      <c r="G3568" s="519"/>
      <c r="H3568" s="519"/>
      <c r="I3568" s="519"/>
      <c r="J3568" s="519"/>
      <c r="K3568" s="519"/>
      <c r="L3568" s="519"/>
      <c r="M3568" s="519"/>
      <c r="N3568" s="519"/>
    </row>
    <row r="3569" spans="1:14" x14ac:dyDescent="0.35">
      <c r="A3569" t="s">
        <v>164</v>
      </c>
      <c r="B3569" t="s">
        <v>510</v>
      </c>
      <c r="C3569" t="s">
        <v>511</v>
      </c>
      <c r="D3569" t="s">
        <v>170</v>
      </c>
      <c r="E3569" t="s">
        <v>292</v>
      </c>
      <c r="F3569" s="519"/>
      <c r="G3569" s="519"/>
      <c r="H3569" s="519"/>
      <c r="I3569" s="519"/>
      <c r="J3569" s="519"/>
      <c r="K3569" s="519"/>
      <c r="L3569" s="519"/>
      <c r="M3569" s="519"/>
      <c r="N3569" s="519"/>
    </row>
    <row r="3570" spans="1:14" x14ac:dyDescent="0.35">
      <c r="A3570" t="s">
        <v>164</v>
      </c>
      <c r="B3570" t="s">
        <v>512</v>
      </c>
      <c r="C3570" t="s">
        <v>513</v>
      </c>
      <c r="D3570" t="s">
        <v>170</v>
      </c>
      <c r="E3570" t="s">
        <v>292</v>
      </c>
    </row>
    <row r="3571" spans="1:14" x14ac:dyDescent="0.35">
      <c r="A3571" t="s">
        <v>164</v>
      </c>
      <c r="B3571" t="s">
        <v>514</v>
      </c>
      <c r="C3571" t="s">
        <v>515</v>
      </c>
      <c r="D3571" t="s">
        <v>170</v>
      </c>
      <c r="E3571" t="s">
        <v>292</v>
      </c>
      <c r="F3571" s="519"/>
      <c r="G3571" s="519"/>
      <c r="H3571" s="519"/>
      <c r="I3571" s="519"/>
      <c r="J3571" s="519"/>
      <c r="K3571" s="519"/>
      <c r="L3571" s="519"/>
      <c r="M3571" s="519"/>
      <c r="N3571" s="519"/>
    </row>
    <row r="3572" spans="1:14" x14ac:dyDescent="0.35">
      <c r="A3572" t="s">
        <v>164</v>
      </c>
      <c r="B3572" t="s">
        <v>516</v>
      </c>
      <c r="C3572" t="s">
        <v>517</v>
      </c>
      <c r="D3572" t="s">
        <v>170</v>
      </c>
      <c r="E3572" t="s">
        <v>292</v>
      </c>
      <c r="F3572" s="519"/>
      <c r="G3572" s="519"/>
      <c r="H3572" s="519"/>
      <c r="I3572" s="519"/>
      <c r="J3572" s="519"/>
      <c r="K3572" s="519"/>
      <c r="L3572" s="519"/>
      <c r="M3572" s="519"/>
      <c r="N3572" s="519"/>
    </row>
    <row r="3573" spans="1:14" x14ac:dyDescent="0.35">
      <c r="A3573" t="s">
        <v>164</v>
      </c>
      <c r="B3573" t="s">
        <v>518</v>
      </c>
      <c r="C3573" t="s">
        <v>519</v>
      </c>
      <c r="D3573" t="s">
        <v>170</v>
      </c>
      <c r="E3573" t="s">
        <v>292</v>
      </c>
      <c r="F3573" s="519"/>
      <c r="G3573" s="519"/>
      <c r="H3573" s="519"/>
      <c r="I3573" s="519"/>
      <c r="J3573" s="519"/>
      <c r="K3573" s="519"/>
      <c r="L3573" s="519"/>
      <c r="M3573" s="519"/>
      <c r="N3573" s="519"/>
    </row>
    <row r="3574" spans="1:14" x14ac:dyDescent="0.35">
      <c r="A3574" t="s">
        <v>164</v>
      </c>
      <c r="B3574" t="s">
        <v>520</v>
      </c>
      <c r="C3574" t="s">
        <v>521</v>
      </c>
      <c r="D3574" t="s">
        <v>170</v>
      </c>
      <c r="E3574" t="s">
        <v>292</v>
      </c>
      <c r="F3574" s="519"/>
      <c r="G3574" s="519"/>
      <c r="H3574" s="519"/>
      <c r="I3574" s="519"/>
      <c r="J3574" s="519"/>
      <c r="K3574" s="519"/>
      <c r="L3574" s="519"/>
      <c r="M3574" s="519"/>
      <c r="N3574" s="519"/>
    </row>
    <row r="3575" spans="1:14" x14ac:dyDescent="0.35">
      <c r="A3575" t="s">
        <v>164</v>
      </c>
      <c r="B3575" t="s">
        <v>522</v>
      </c>
      <c r="C3575" t="s">
        <v>523</v>
      </c>
      <c r="D3575" t="s">
        <v>170</v>
      </c>
      <c r="E3575" t="s">
        <v>292</v>
      </c>
      <c r="F3575" s="519"/>
      <c r="G3575" s="519"/>
      <c r="H3575" s="519"/>
      <c r="I3575" s="519"/>
      <c r="J3575" s="519"/>
      <c r="K3575" s="519"/>
      <c r="L3575" s="519"/>
      <c r="M3575" s="519"/>
      <c r="N3575" s="519"/>
    </row>
    <row r="3576" spans="1:14" x14ac:dyDescent="0.35">
      <c r="A3576" t="s">
        <v>164</v>
      </c>
      <c r="B3576" t="s">
        <v>524</v>
      </c>
      <c r="C3576" t="s">
        <v>525</v>
      </c>
      <c r="D3576" t="s">
        <v>170</v>
      </c>
      <c r="E3576" t="s">
        <v>292</v>
      </c>
    </row>
    <row r="3577" spans="1:14" x14ac:dyDescent="0.35">
      <c r="A3577" t="s">
        <v>164</v>
      </c>
      <c r="B3577" t="s">
        <v>526</v>
      </c>
      <c r="C3577" t="s">
        <v>527</v>
      </c>
      <c r="D3577" t="s">
        <v>170</v>
      </c>
      <c r="E3577" t="s">
        <v>292</v>
      </c>
      <c r="F3577" s="519"/>
      <c r="G3577" s="519"/>
      <c r="H3577" s="519"/>
      <c r="I3577" s="519"/>
      <c r="J3577" s="519"/>
      <c r="K3577" s="519"/>
      <c r="L3577" s="519"/>
      <c r="M3577" s="519"/>
      <c r="N3577" s="519"/>
    </row>
    <row r="3578" spans="1:14" x14ac:dyDescent="0.35">
      <c r="A3578" t="s">
        <v>164</v>
      </c>
      <c r="B3578" t="s">
        <v>528</v>
      </c>
      <c r="C3578" t="s">
        <v>529</v>
      </c>
      <c r="D3578" t="s">
        <v>170</v>
      </c>
      <c r="E3578" t="s">
        <v>292</v>
      </c>
      <c r="F3578" s="519"/>
      <c r="G3578" s="519"/>
      <c r="H3578" s="519"/>
      <c r="I3578" s="519"/>
      <c r="J3578" s="519"/>
      <c r="K3578" s="519"/>
      <c r="L3578" s="519"/>
      <c r="M3578" s="519"/>
      <c r="N3578" s="519"/>
    </row>
    <row r="3579" spans="1:14" x14ac:dyDescent="0.35">
      <c r="A3579" t="s">
        <v>164</v>
      </c>
      <c r="B3579" t="s">
        <v>530</v>
      </c>
      <c r="C3579" t="s">
        <v>531</v>
      </c>
      <c r="D3579" t="s">
        <v>170</v>
      </c>
      <c r="E3579" t="s">
        <v>292</v>
      </c>
      <c r="F3579" s="519"/>
      <c r="G3579" s="519"/>
      <c r="H3579" s="519"/>
      <c r="I3579" s="519"/>
      <c r="J3579" s="519"/>
      <c r="K3579" s="519"/>
      <c r="L3579" s="519"/>
      <c r="M3579" s="519"/>
      <c r="N3579" s="519"/>
    </row>
    <row r="3580" spans="1:14" x14ac:dyDescent="0.35">
      <c r="A3580" t="s">
        <v>164</v>
      </c>
      <c r="B3580" t="s">
        <v>532</v>
      </c>
      <c r="C3580" t="s">
        <v>533</v>
      </c>
      <c r="D3580" t="s">
        <v>170</v>
      </c>
      <c r="E3580" t="s">
        <v>292</v>
      </c>
      <c r="F3580" s="519"/>
      <c r="G3580" s="519"/>
      <c r="H3580" s="519"/>
      <c r="I3580" s="519"/>
      <c r="J3580" s="519"/>
      <c r="K3580" s="519"/>
      <c r="L3580" s="519"/>
      <c r="M3580" s="519"/>
      <c r="N3580" s="519"/>
    </row>
    <row r="3581" spans="1:14" x14ac:dyDescent="0.35">
      <c r="A3581" t="s">
        <v>164</v>
      </c>
      <c r="B3581" t="s">
        <v>534</v>
      </c>
      <c r="C3581" t="s">
        <v>535</v>
      </c>
      <c r="D3581" t="s">
        <v>170</v>
      </c>
      <c r="E3581" t="s">
        <v>292</v>
      </c>
      <c r="F3581" s="519"/>
      <c r="G3581" s="519"/>
      <c r="H3581" s="519"/>
      <c r="I3581" s="519"/>
      <c r="J3581" s="519"/>
      <c r="K3581" s="519"/>
      <c r="L3581" s="519"/>
      <c r="M3581" s="519"/>
      <c r="N3581" s="519"/>
    </row>
    <row r="3582" spans="1:14" x14ac:dyDescent="0.35">
      <c r="A3582" t="s">
        <v>164</v>
      </c>
      <c r="B3582" t="s">
        <v>536</v>
      </c>
      <c r="C3582" t="s">
        <v>537</v>
      </c>
      <c r="D3582" t="s">
        <v>170</v>
      </c>
      <c r="E3582" t="s">
        <v>292</v>
      </c>
    </row>
    <row r="3583" spans="1:14" x14ac:dyDescent="0.35">
      <c r="A3583" t="s">
        <v>164</v>
      </c>
      <c r="B3583" t="s">
        <v>538</v>
      </c>
      <c r="C3583" t="s">
        <v>539</v>
      </c>
      <c r="D3583" t="s">
        <v>170</v>
      </c>
      <c r="E3583" t="s">
        <v>292</v>
      </c>
      <c r="F3583" s="519"/>
      <c r="G3583" s="519"/>
      <c r="H3583" s="519"/>
      <c r="I3583" s="519"/>
      <c r="J3583" s="519"/>
      <c r="K3583" s="519"/>
      <c r="L3583" s="519"/>
      <c r="M3583" s="519"/>
      <c r="N3583" s="519"/>
    </row>
    <row r="3584" spans="1:14" x14ac:dyDescent="0.35">
      <c r="A3584" t="s">
        <v>164</v>
      </c>
      <c r="B3584" t="s">
        <v>540</v>
      </c>
      <c r="C3584" t="s">
        <v>541</v>
      </c>
      <c r="D3584" t="s">
        <v>170</v>
      </c>
      <c r="E3584" t="s">
        <v>292</v>
      </c>
      <c r="F3584" s="519"/>
      <c r="G3584" s="519"/>
      <c r="H3584" s="519"/>
      <c r="I3584" s="519"/>
      <c r="J3584" s="519"/>
      <c r="K3584" s="519"/>
      <c r="L3584" s="519"/>
      <c r="M3584" s="519"/>
      <c r="N3584" s="519"/>
    </row>
    <row r="3585" spans="1:14" x14ac:dyDescent="0.35">
      <c r="A3585" t="s">
        <v>164</v>
      </c>
      <c r="B3585" t="s">
        <v>542</v>
      </c>
      <c r="C3585" t="s">
        <v>543</v>
      </c>
      <c r="D3585" t="s">
        <v>170</v>
      </c>
      <c r="E3585" t="s">
        <v>292</v>
      </c>
      <c r="F3585" s="519"/>
      <c r="G3585" s="519"/>
      <c r="H3585" s="519"/>
      <c r="I3585" s="519"/>
      <c r="J3585" s="519"/>
      <c r="K3585" s="519"/>
      <c r="L3585" s="519"/>
      <c r="M3585" s="519"/>
      <c r="N3585" s="519"/>
    </row>
    <row r="3586" spans="1:14" x14ac:dyDescent="0.35">
      <c r="A3586" t="s">
        <v>164</v>
      </c>
      <c r="B3586" t="s">
        <v>544</v>
      </c>
      <c r="C3586" t="s">
        <v>545</v>
      </c>
      <c r="D3586" t="s">
        <v>170</v>
      </c>
      <c r="E3586" t="s">
        <v>292</v>
      </c>
      <c r="F3586" s="519"/>
      <c r="G3586" s="519"/>
      <c r="H3586" s="519"/>
      <c r="I3586" s="519"/>
      <c r="J3586" s="519"/>
      <c r="K3586" s="519"/>
      <c r="L3586" s="519"/>
      <c r="M3586" s="519"/>
      <c r="N3586" s="519"/>
    </row>
    <row r="3587" spans="1:14" x14ac:dyDescent="0.35">
      <c r="A3587" t="s">
        <v>164</v>
      </c>
      <c r="B3587" t="s">
        <v>546</v>
      </c>
      <c r="C3587" t="s">
        <v>547</v>
      </c>
      <c r="D3587" t="s">
        <v>170</v>
      </c>
      <c r="E3587" t="s">
        <v>292</v>
      </c>
      <c r="F3587" s="519"/>
      <c r="G3587" s="519"/>
      <c r="H3587" s="519"/>
      <c r="I3587" s="519"/>
      <c r="J3587" s="519"/>
      <c r="K3587" s="519"/>
      <c r="L3587" s="519"/>
      <c r="M3587" s="519"/>
      <c r="N3587" s="519"/>
    </row>
    <row r="3588" spans="1:14" x14ac:dyDescent="0.35">
      <c r="A3588" t="s">
        <v>164</v>
      </c>
      <c r="B3588" t="s">
        <v>548</v>
      </c>
      <c r="C3588" t="s">
        <v>549</v>
      </c>
      <c r="D3588" t="s">
        <v>170</v>
      </c>
      <c r="E3588" t="s">
        <v>292</v>
      </c>
      <c r="F3588" s="519"/>
      <c r="G3588" s="519"/>
      <c r="H3588" s="519"/>
      <c r="I3588" s="519"/>
      <c r="J3588" s="519"/>
      <c r="K3588" s="519"/>
      <c r="L3588" s="519"/>
      <c r="M3588" s="519"/>
      <c r="N3588" s="519"/>
    </row>
    <row r="3589" spans="1:14" x14ac:dyDescent="0.35">
      <c r="A3589" t="s">
        <v>164</v>
      </c>
      <c r="B3589" t="s">
        <v>550</v>
      </c>
      <c r="C3589" t="s">
        <v>551</v>
      </c>
      <c r="D3589" t="s">
        <v>170</v>
      </c>
      <c r="E3589" t="s">
        <v>292</v>
      </c>
      <c r="F3589" s="519"/>
      <c r="G3589" s="519"/>
      <c r="H3589" s="519"/>
      <c r="I3589" s="519"/>
      <c r="J3589" s="519"/>
      <c r="K3589" s="519"/>
      <c r="L3589" s="519"/>
      <c r="M3589" s="519"/>
      <c r="N3589" s="519"/>
    </row>
    <row r="3590" spans="1:14" x14ac:dyDescent="0.35">
      <c r="A3590" t="s">
        <v>164</v>
      </c>
      <c r="B3590" t="s">
        <v>552</v>
      </c>
      <c r="C3590" t="s">
        <v>553</v>
      </c>
      <c r="D3590" t="s">
        <v>170</v>
      </c>
      <c r="E3590" t="s">
        <v>292</v>
      </c>
      <c r="F3590" s="519"/>
      <c r="G3590" s="519"/>
      <c r="H3590" s="519"/>
      <c r="I3590" s="519"/>
      <c r="J3590" s="519"/>
      <c r="K3590" s="519"/>
      <c r="L3590" s="519"/>
      <c r="M3590" s="519"/>
      <c r="N3590" s="519"/>
    </row>
    <row r="3591" spans="1:14" x14ac:dyDescent="0.35">
      <c r="A3591" t="s">
        <v>164</v>
      </c>
      <c r="B3591" t="s">
        <v>554</v>
      </c>
      <c r="C3591" t="s">
        <v>555</v>
      </c>
      <c r="D3591" t="s">
        <v>170</v>
      </c>
      <c r="E3591" t="s">
        <v>292</v>
      </c>
    </row>
    <row r="3592" spans="1:14" x14ac:dyDescent="0.35">
      <c r="A3592" t="s">
        <v>164</v>
      </c>
      <c r="B3592" t="s">
        <v>556</v>
      </c>
      <c r="C3592" t="s">
        <v>557</v>
      </c>
      <c r="D3592" t="s">
        <v>170</v>
      </c>
      <c r="E3592" t="s">
        <v>292</v>
      </c>
    </row>
    <row r="3593" spans="1:14" x14ac:dyDescent="0.35">
      <c r="A3593" t="s">
        <v>164</v>
      </c>
      <c r="B3593" t="s">
        <v>558</v>
      </c>
      <c r="C3593" t="s">
        <v>559</v>
      </c>
      <c r="D3593" t="s">
        <v>170</v>
      </c>
      <c r="E3593" t="s">
        <v>292</v>
      </c>
      <c r="F3593" s="519"/>
      <c r="G3593" s="519"/>
      <c r="H3593" s="519"/>
      <c r="I3593" s="519"/>
      <c r="J3593" s="519"/>
      <c r="K3593" s="519"/>
      <c r="L3593" s="519"/>
      <c r="M3593" s="519"/>
      <c r="N3593" s="519"/>
    </row>
    <row r="3594" spans="1:14" x14ac:dyDescent="0.35">
      <c r="A3594" t="s">
        <v>164</v>
      </c>
      <c r="B3594" t="s">
        <v>560</v>
      </c>
      <c r="C3594" t="s">
        <v>561</v>
      </c>
      <c r="D3594" t="s">
        <v>170</v>
      </c>
      <c r="E3594" t="s">
        <v>292</v>
      </c>
      <c r="F3594" s="519"/>
      <c r="G3594" s="519"/>
      <c r="H3594" s="519"/>
      <c r="I3594" s="519"/>
      <c r="J3594" s="519"/>
      <c r="K3594" s="519"/>
      <c r="L3594" s="519"/>
      <c r="M3594" s="519"/>
      <c r="N3594" s="519"/>
    </row>
    <row r="3595" spans="1:14" x14ac:dyDescent="0.35">
      <c r="A3595" t="s">
        <v>164</v>
      </c>
      <c r="B3595" t="s">
        <v>562</v>
      </c>
      <c r="C3595" t="s">
        <v>563</v>
      </c>
      <c r="D3595" t="s">
        <v>170</v>
      </c>
      <c r="E3595" t="s">
        <v>292</v>
      </c>
      <c r="F3595" s="519"/>
      <c r="G3595" s="519"/>
      <c r="H3595" s="519"/>
      <c r="I3595" s="519"/>
      <c r="J3595" s="519"/>
      <c r="K3595" s="519"/>
      <c r="L3595" s="519"/>
      <c r="M3595" s="519"/>
      <c r="N3595" s="519"/>
    </row>
    <row r="3596" spans="1:14" x14ac:dyDescent="0.35">
      <c r="A3596" t="s">
        <v>164</v>
      </c>
      <c r="B3596" t="s">
        <v>564</v>
      </c>
      <c r="C3596" t="s">
        <v>565</v>
      </c>
      <c r="D3596" t="s">
        <v>170</v>
      </c>
      <c r="E3596" t="s">
        <v>292</v>
      </c>
      <c r="F3596" s="519"/>
      <c r="G3596" s="519"/>
      <c r="H3596" s="519"/>
      <c r="I3596" s="519"/>
      <c r="J3596" s="519"/>
      <c r="K3596" s="519"/>
      <c r="L3596" s="519"/>
      <c r="M3596" s="519"/>
      <c r="N3596" s="519"/>
    </row>
    <row r="3597" spans="1:14" x14ac:dyDescent="0.35">
      <c r="A3597" t="s">
        <v>164</v>
      </c>
      <c r="B3597" t="s">
        <v>566</v>
      </c>
      <c r="C3597" t="s">
        <v>567</v>
      </c>
      <c r="D3597" t="s">
        <v>170</v>
      </c>
      <c r="E3597" t="s">
        <v>292</v>
      </c>
      <c r="F3597" s="519"/>
      <c r="G3597" s="519"/>
      <c r="H3597" s="519"/>
      <c r="I3597" s="519"/>
      <c r="J3597" s="519"/>
      <c r="K3597" s="519"/>
      <c r="L3597" s="519"/>
      <c r="M3597" s="519"/>
      <c r="N3597" s="519"/>
    </row>
    <row r="3598" spans="1:14" x14ac:dyDescent="0.35">
      <c r="A3598" t="s">
        <v>164</v>
      </c>
      <c r="B3598" t="s">
        <v>568</v>
      </c>
      <c r="C3598" t="s">
        <v>569</v>
      </c>
      <c r="D3598" t="s">
        <v>170</v>
      </c>
      <c r="E3598" t="s">
        <v>292</v>
      </c>
      <c r="F3598" s="519"/>
      <c r="G3598" s="519"/>
      <c r="H3598" s="519"/>
      <c r="I3598" s="519"/>
      <c r="J3598" s="519"/>
      <c r="K3598" s="519"/>
      <c r="L3598" s="519"/>
      <c r="M3598" s="519"/>
      <c r="N3598" s="519"/>
    </row>
    <row r="3599" spans="1:14" x14ac:dyDescent="0.35">
      <c r="A3599" t="s">
        <v>164</v>
      </c>
      <c r="B3599" t="s">
        <v>570</v>
      </c>
      <c r="C3599" t="s">
        <v>571</v>
      </c>
      <c r="D3599" t="s">
        <v>170</v>
      </c>
      <c r="E3599" t="s">
        <v>292</v>
      </c>
      <c r="F3599" s="519"/>
      <c r="G3599" s="519"/>
      <c r="H3599" s="519"/>
      <c r="I3599" s="519"/>
      <c r="J3599" s="519"/>
      <c r="K3599" s="519"/>
      <c r="L3599" s="519"/>
      <c r="M3599" s="519"/>
      <c r="N3599" s="519"/>
    </row>
    <row r="3600" spans="1:14" x14ac:dyDescent="0.35">
      <c r="A3600" t="s">
        <v>164</v>
      </c>
      <c r="B3600" t="s">
        <v>572</v>
      </c>
      <c r="C3600" t="s">
        <v>573</v>
      </c>
      <c r="D3600" t="s">
        <v>170</v>
      </c>
      <c r="E3600" t="s">
        <v>292</v>
      </c>
      <c r="F3600" s="519"/>
      <c r="G3600" s="519"/>
      <c r="H3600" s="519"/>
      <c r="I3600" s="519"/>
      <c r="J3600" s="519"/>
      <c r="K3600" s="519"/>
      <c r="L3600" s="519"/>
      <c r="M3600" s="519"/>
      <c r="N3600" s="519"/>
    </row>
    <row r="3601" spans="1:14" x14ac:dyDescent="0.35">
      <c r="A3601" t="s">
        <v>164</v>
      </c>
      <c r="B3601" t="s">
        <v>574</v>
      </c>
      <c r="C3601" t="s">
        <v>575</v>
      </c>
      <c r="D3601" t="s">
        <v>170</v>
      </c>
      <c r="E3601" t="s">
        <v>292</v>
      </c>
      <c r="F3601" s="519"/>
      <c r="G3601" s="519"/>
      <c r="H3601" s="519"/>
      <c r="I3601" s="519"/>
      <c r="J3601" s="519"/>
      <c r="K3601" s="519"/>
      <c r="L3601" s="519"/>
      <c r="M3601" s="519"/>
      <c r="N3601" s="519"/>
    </row>
    <row r="3602" spans="1:14" x14ac:dyDescent="0.35">
      <c r="A3602" t="s">
        <v>164</v>
      </c>
      <c r="B3602" t="s">
        <v>576</v>
      </c>
      <c r="C3602" t="s">
        <v>577</v>
      </c>
      <c r="D3602" t="s">
        <v>170</v>
      </c>
      <c r="E3602" t="s">
        <v>292</v>
      </c>
      <c r="F3602" s="519"/>
      <c r="G3602" s="519"/>
      <c r="H3602" s="519"/>
      <c r="I3602" s="519"/>
      <c r="J3602" s="519"/>
      <c r="K3602" s="519"/>
      <c r="L3602" s="519"/>
      <c r="M3602" s="519"/>
      <c r="N3602" s="519"/>
    </row>
    <row r="3603" spans="1:14" x14ac:dyDescent="0.35">
      <c r="A3603" t="s">
        <v>164</v>
      </c>
      <c r="B3603" t="s">
        <v>578</v>
      </c>
      <c r="C3603" t="s">
        <v>579</v>
      </c>
      <c r="D3603" t="s">
        <v>170</v>
      </c>
      <c r="E3603" t="s">
        <v>292</v>
      </c>
      <c r="F3603" s="517"/>
      <c r="G3603" s="517"/>
      <c r="H3603" s="517"/>
      <c r="I3603" s="517"/>
      <c r="J3603" s="517"/>
      <c r="K3603" s="517"/>
      <c r="L3603" s="517"/>
      <c r="M3603" s="517"/>
      <c r="N3603" s="517"/>
    </row>
    <row r="3604" spans="1:14" x14ac:dyDescent="0.35">
      <c r="A3604" t="s">
        <v>164</v>
      </c>
      <c r="B3604" t="s">
        <v>580</v>
      </c>
      <c r="C3604" t="s">
        <v>581</v>
      </c>
      <c r="D3604" t="s">
        <v>170</v>
      </c>
      <c r="E3604" t="s">
        <v>292</v>
      </c>
      <c r="F3604" s="517"/>
      <c r="G3604" s="517"/>
      <c r="H3604" s="517"/>
      <c r="I3604" s="517"/>
      <c r="J3604" s="517"/>
      <c r="K3604" s="517"/>
      <c r="L3604" s="517"/>
      <c r="M3604" s="517"/>
      <c r="N3604" s="517"/>
    </row>
    <row r="3605" spans="1:14" x14ac:dyDescent="0.35">
      <c r="A3605" t="s">
        <v>164</v>
      </c>
      <c r="B3605" t="s">
        <v>582</v>
      </c>
      <c r="C3605" t="s">
        <v>583</v>
      </c>
      <c r="D3605" t="s">
        <v>170</v>
      </c>
      <c r="E3605" t="s">
        <v>292</v>
      </c>
      <c r="F3605" s="612"/>
      <c r="G3605" s="612"/>
      <c r="H3605" s="612"/>
      <c r="I3605" s="612"/>
      <c r="J3605" s="612"/>
      <c r="K3605" s="612"/>
      <c r="L3605" s="612"/>
      <c r="M3605" s="612"/>
      <c r="N3605" s="612"/>
    </row>
    <row r="3606" spans="1:14" x14ac:dyDescent="0.35">
      <c r="A3606" t="s">
        <v>164</v>
      </c>
      <c r="B3606" t="s">
        <v>584</v>
      </c>
      <c r="C3606" t="s">
        <v>585</v>
      </c>
      <c r="D3606" t="s">
        <v>170</v>
      </c>
      <c r="E3606" t="s">
        <v>292</v>
      </c>
      <c r="F3606" s="517"/>
      <c r="G3606" s="517"/>
      <c r="H3606" s="517"/>
      <c r="I3606" s="517"/>
      <c r="J3606" s="517"/>
      <c r="K3606" s="517"/>
      <c r="L3606" s="517"/>
      <c r="M3606" s="517"/>
      <c r="N3606" s="517"/>
    </row>
    <row r="3607" spans="1:14" x14ac:dyDescent="0.35">
      <c r="A3607" t="s">
        <v>164</v>
      </c>
      <c r="B3607" t="s">
        <v>586</v>
      </c>
      <c r="C3607" t="s">
        <v>587</v>
      </c>
      <c r="D3607" t="s">
        <v>170</v>
      </c>
      <c r="E3607" t="s">
        <v>292</v>
      </c>
      <c r="F3607" s="517"/>
      <c r="G3607" s="517"/>
      <c r="H3607" s="517"/>
      <c r="I3607" s="517"/>
      <c r="J3607" s="517"/>
      <c r="K3607" s="517"/>
      <c r="L3607" s="517"/>
      <c r="M3607" s="517"/>
      <c r="N3607" s="517"/>
    </row>
    <row r="3608" spans="1:14" x14ac:dyDescent="0.35">
      <c r="A3608" t="s">
        <v>164</v>
      </c>
      <c r="B3608" t="s">
        <v>588</v>
      </c>
      <c r="C3608" t="s">
        <v>589</v>
      </c>
      <c r="D3608" t="s">
        <v>170</v>
      </c>
      <c r="E3608" t="s">
        <v>292</v>
      </c>
      <c r="F3608" s="517"/>
      <c r="G3608" s="517"/>
      <c r="H3608" s="517"/>
      <c r="I3608" s="517"/>
      <c r="J3608" s="517"/>
      <c r="K3608" s="517"/>
      <c r="L3608" s="517"/>
      <c r="M3608" s="517"/>
      <c r="N3608" s="517"/>
    </row>
    <row r="3609" spans="1:14" x14ac:dyDescent="0.35">
      <c r="A3609" t="s">
        <v>164</v>
      </c>
      <c r="B3609" t="s">
        <v>590</v>
      </c>
      <c r="C3609" t="s">
        <v>591</v>
      </c>
      <c r="D3609" t="s">
        <v>170</v>
      </c>
      <c r="E3609" t="s">
        <v>292</v>
      </c>
      <c r="F3609" s="517"/>
      <c r="G3609" s="517"/>
      <c r="H3609" s="517"/>
      <c r="I3609" s="517"/>
      <c r="J3609" s="517"/>
      <c r="K3609" s="517"/>
      <c r="L3609" s="517"/>
      <c r="M3609" s="517"/>
      <c r="N3609" s="517"/>
    </row>
    <row r="3610" spans="1:14" x14ac:dyDescent="0.35">
      <c r="A3610" t="s">
        <v>164</v>
      </c>
      <c r="B3610" t="s">
        <v>592</v>
      </c>
      <c r="C3610" t="s">
        <v>593</v>
      </c>
      <c r="D3610" t="s">
        <v>170</v>
      </c>
      <c r="E3610" t="s">
        <v>292</v>
      </c>
      <c r="F3610" s="613"/>
      <c r="G3610" s="613"/>
      <c r="H3610" s="613"/>
      <c r="I3610" s="613"/>
      <c r="J3610" s="613"/>
      <c r="K3610" s="613"/>
      <c r="L3610" s="613"/>
      <c r="M3610" s="613"/>
      <c r="N3610" s="613"/>
    </row>
    <row r="3611" spans="1:14" x14ac:dyDescent="0.35">
      <c r="A3611" t="s">
        <v>164</v>
      </c>
      <c r="B3611" t="s">
        <v>594</v>
      </c>
      <c r="C3611" t="s">
        <v>595</v>
      </c>
      <c r="D3611" t="s">
        <v>170</v>
      </c>
      <c r="E3611" t="s">
        <v>292</v>
      </c>
      <c r="F3611" s="613"/>
      <c r="G3611" s="613"/>
      <c r="H3611" s="613"/>
      <c r="I3611" s="613"/>
      <c r="J3611" s="613"/>
      <c r="K3611" s="613"/>
      <c r="L3611" s="613"/>
      <c r="M3611" s="613"/>
      <c r="N3611" s="613"/>
    </row>
    <row r="3612" spans="1:14" x14ac:dyDescent="0.35">
      <c r="A3612" t="s">
        <v>164</v>
      </c>
      <c r="B3612" t="s">
        <v>596</v>
      </c>
      <c r="C3612" t="s">
        <v>597</v>
      </c>
      <c r="D3612" t="s">
        <v>170</v>
      </c>
      <c r="E3612" t="s">
        <v>292</v>
      </c>
      <c r="F3612" s="613"/>
      <c r="G3612" s="613"/>
      <c r="H3612" s="613"/>
      <c r="I3612" s="613"/>
      <c r="J3612" s="613"/>
      <c r="K3612" s="613"/>
      <c r="L3612" s="613"/>
      <c r="M3612" s="613"/>
      <c r="N3612" s="613"/>
    </row>
    <row r="3613" spans="1:14" x14ac:dyDescent="0.35">
      <c r="A3613" t="s">
        <v>164</v>
      </c>
      <c r="B3613" t="s">
        <v>598</v>
      </c>
      <c r="C3613" t="s">
        <v>599</v>
      </c>
      <c r="D3613" t="s">
        <v>170</v>
      </c>
      <c r="E3613" t="s">
        <v>292</v>
      </c>
      <c r="F3613" s="613"/>
      <c r="G3613" s="613"/>
      <c r="H3613" s="613"/>
      <c r="I3613" s="613"/>
      <c r="J3613" s="613"/>
      <c r="K3613" s="613"/>
      <c r="L3613" s="613"/>
      <c r="M3613" s="613"/>
      <c r="N3613" s="613"/>
    </row>
    <row r="3614" spans="1:14" x14ac:dyDescent="0.35">
      <c r="A3614" t="s">
        <v>164</v>
      </c>
      <c r="B3614" t="s">
        <v>600</v>
      </c>
      <c r="C3614" t="s">
        <v>601</v>
      </c>
      <c r="D3614" t="s">
        <v>170</v>
      </c>
      <c r="E3614" t="s">
        <v>292</v>
      </c>
      <c r="F3614" s="612"/>
      <c r="G3614" s="612"/>
      <c r="H3614" s="612"/>
      <c r="I3614" s="612"/>
      <c r="J3614" s="612"/>
      <c r="K3614" s="612"/>
      <c r="L3614" s="612"/>
      <c r="M3614" s="612"/>
      <c r="N3614" s="612"/>
    </row>
    <row r="3615" spans="1:14" x14ac:dyDescent="0.35">
      <c r="A3615" t="s">
        <v>164</v>
      </c>
      <c r="B3615" t="s">
        <v>602</v>
      </c>
      <c r="C3615" t="s">
        <v>603</v>
      </c>
      <c r="D3615" t="s">
        <v>170</v>
      </c>
      <c r="E3615" t="s">
        <v>292</v>
      </c>
      <c r="F3615" s="613"/>
      <c r="G3615" s="613"/>
      <c r="H3615" s="613"/>
      <c r="I3615" s="613"/>
      <c r="J3615" s="613"/>
      <c r="K3615" s="613"/>
      <c r="L3615" s="613"/>
      <c r="M3615" s="613"/>
      <c r="N3615" s="613"/>
    </row>
    <row r="3616" spans="1:14" x14ac:dyDescent="0.35">
      <c r="A3616" t="s">
        <v>164</v>
      </c>
      <c r="B3616" t="s">
        <v>604</v>
      </c>
      <c r="C3616" t="s">
        <v>605</v>
      </c>
      <c r="D3616" t="s">
        <v>170</v>
      </c>
      <c r="E3616" t="s">
        <v>292</v>
      </c>
      <c r="F3616" s="612"/>
      <c r="G3616" s="612"/>
      <c r="H3616" s="612"/>
      <c r="I3616" s="612"/>
      <c r="J3616" s="612"/>
      <c r="K3616" s="612"/>
      <c r="L3616" s="612"/>
      <c r="M3616" s="612"/>
      <c r="N3616" s="612"/>
    </row>
    <row r="3617" spans="1:14" x14ac:dyDescent="0.35">
      <c r="A3617" t="s">
        <v>164</v>
      </c>
      <c r="B3617" t="s">
        <v>606</v>
      </c>
      <c r="C3617" t="s">
        <v>607</v>
      </c>
      <c r="D3617" t="s">
        <v>170</v>
      </c>
      <c r="E3617" t="s">
        <v>292</v>
      </c>
      <c r="F3617" s="613"/>
      <c r="G3617" s="613"/>
      <c r="H3617" s="613"/>
      <c r="I3617" s="613"/>
      <c r="J3617" s="613"/>
      <c r="K3617" s="613"/>
      <c r="L3617" s="613"/>
      <c r="M3617" s="613"/>
      <c r="N3617" s="613"/>
    </row>
    <row r="3618" spans="1:14" x14ac:dyDescent="0.35">
      <c r="A3618" t="s">
        <v>164</v>
      </c>
      <c r="B3618" t="s">
        <v>608</v>
      </c>
      <c r="C3618" t="s">
        <v>609</v>
      </c>
      <c r="D3618" t="s">
        <v>170</v>
      </c>
      <c r="E3618" t="s">
        <v>292</v>
      </c>
      <c r="F3618" s="612"/>
      <c r="G3618" s="612"/>
      <c r="H3618" s="612"/>
      <c r="I3618" s="612"/>
      <c r="J3618" s="612"/>
      <c r="K3618" s="612"/>
      <c r="L3618" s="612"/>
      <c r="M3618" s="612"/>
      <c r="N3618" s="612"/>
    </row>
    <row r="3619" spans="1:14" x14ac:dyDescent="0.35">
      <c r="A3619" t="s">
        <v>164</v>
      </c>
      <c r="B3619" t="s">
        <v>610</v>
      </c>
      <c r="C3619" t="s">
        <v>611</v>
      </c>
      <c r="D3619" t="s">
        <v>170</v>
      </c>
      <c r="E3619" t="s">
        <v>292</v>
      </c>
      <c r="F3619" s="612"/>
      <c r="G3619" s="612"/>
      <c r="H3619" s="612"/>
      <c r="I3619" s="612"/>
      <c r="J3619" s="612"/>
      <c r="K3619" s="612"/>
      <c r="L3619" s="612"/>
      <c r="M3619" s="612"/>
      <c r="N3619" s="612"/>
    </row>
    <row r="3620" spans="1:14" x14ac:dyDescent="0.35">
      <c r="A3620" t="s">
        <v>164</v>
      </c>
      <c r="B3620" t="s">
        <v>612</v>
      </c>
      <c r="C3620" t="s">
        <v>613</v>
      </c>
      <c r="D3620" t="s">
        <v>170</v>
      </c>
      <c r="E3620" t="s">
        <v>292</v>
      </c>
      <c r="F3620" s="612"/>
      <c r="G3620" s="612"/>
      <c r="H3620" s="612"/>
      <c r="I3620" s="612"/>
      <c r="J3620" s="612"/>
      <c r="K3620" s="612"/>
      <c r="L3620" s="612"/>
      <c r="M3620" s="612"/>
      <c r="N3620" s="612"/>
    </row>
    <row r="3621" spans="1:14" x14ac:dyDescent="0.35">
      <c r="A3621" t="s">
        <v>164</v>
      </c>
      <c r="B3621" t="s">
        <v>614</v>
      </c>
      <c r="C3621" t="s">
        <v>615</v>
      </c>
      <c r="D3621" t="s">
        <v>170</v>
      </c>
      <c r="E3621" t="s">
        <v>292</v>
      </c>
      <c r="F3621" s="612"/>
      <c r="G3621" s="612"/>
      <c r="H3621" s="612"/>
      <c r="I3621" s="612"/>
      <c r="J3621" s="612"/>
      <c r="K3621" s="612"/>
      <c r="L3621" s="612"/>
      <c r="M3621" s="612"/>
      <c r="N3621" s="612"/>
    </row>
    <row r="3622" spans="1:14" x14ac:dyDescent="0.35">
      <c r="A3622" t="s">
        <v>164</v>
      </c>
      <c r="B3622" t="s">
        <v>616</v>
      </c>
      <c r="C3622" t="s">
        <v>617</v>
      </c>
      <c r="D3622" t="s">
        <v>424</v>
      </c>
      <c r="E3622" t="s">
        <v>292</v>
      </c>
      <c r="F3622" s="613"/>
      <c r="G3622" s="613"/>
      <c r="H3622" s="613"/>
      <c r="I3622" s="613"/>
      <c r="J3622" s="613"/>
      <c r="K3622" s="613"/>
      <c r="L3622" s="613"/>
      <c r="M3622" s="613"/>
      <c r="N3622" s="613"/>
    </row>
    <row r="3623" spans="1:14" x14ac:dyDescent="0.35">
      <c r="A3623" t="s">
        <v>164</v>
      </c>
      <c r="B3623" t="s">
        <v>618</v>
      </c>
      <c r="C3623" t="s">
        <v>619</v>
      </c>
      <c r="D3623" t="s">
        <v>424</v>
      </c>
      <c r="E3623" t="s">
        <v>292</v>
      </c>
      <c r="F3623" s="613"/>
      <c r="G3623" s="613"/>
      <c r="H3623" s="613"/>
      <c r="I3623" s="613"/>
      <c r="J3623" s="613"/>
      <c r="K3623" s="613"/>
      <c r="L3623" s="613"/>
      <c r="M3623" s="613"/>
      <c r="N3623" s="613"/>
    </row>
    <row r="3624" spans="1:14" x14ac:dyDescent="0.35">
      <c r="A3624" t="s">
        <v>164</v>
      </c>
      <c r="B3624" t="s">
        <v>620</v>
      </c>
      <c r="C3624" t="s">
        <v>621</v>
      </c>
      <c r="D3624" t="s">
        <v>176</v>
      </c>
      <c r="E3624" t="s">
        <v>292</v>
      </c>
      <c r="F3624" s="519"/>
      <c r="G3624" s="519"/>
      <c r="H3624" s="519"/>
      <c r="I3624" s="519"/>
      <c r="J3624" s="519"/>
      <c r="K3624" s="519"/>
      <c r="L3624" s="519"/>
      <c r="M3624" s="519"/>
      <c r="N3624" s="519"/>
    </row>
    <row r="3625" spans="1:14" x14ac:dyDescent="0.35">
      <c r="A3625" t="s">
        <v>164</v>
      </c>
      <c r="B3625" t="s">
        <v>622</v>
      </c>
      <c r="C3625" t="s">
        <v>623</v>
      </c>
      <c r="D3625" t="s">
        <v>424</v>
      </c>
      <c r="E3625" t="s">
        <v>292</v>
      </c>
      <c r="F3625" s="519"/>
      <c r="G3625" s="519"/>
      <c r="H3625" s="519"/>
      <c r="I3625" s="519"/>
      <c r="J3625" s="519"/>
      <c r="K3625" s="519"/>
      <c r="L3625" s="519"/>
      <c r="M3625" s="519"/>
      <c r="N3625" s="519"/>
    </row>
    <row r="3626" spans="1:14" x14ac:dyDescent="0.35">
      <c r="A3626" t="s">
        <v>164</v>
      </c>
      <c r="B3626" t="s">
        <v>624</v>
      </c>
      <c r="C3626" t="s">
        <v>625</v>
      </c>
      <c r="D3626" t="s">
        <v>424</v>
      </c>
      <c r="E3626" t="s">
        <v>292</v>
      </c>
      <c r="F3626" s="518"/>
      <c r="G3626" s="518"/>
      <c r="H3626" s="518"/>
      <c r="I3626" s="518"/>
      <c r="J3626" s="518"/>
      <c r="K3626" s="518"/>
      <c r="L3626" s="518"/>
      <c r="M3626" s="518"/>
      <c r="N3626" s="518"/>
    </row>
    <row r="3627" spans="1:14" x14ac:dyDescent="0.35">
      <c r="A3627" t="s">
        <v>164</v>
      </c>
      <c r="B3627" t="s">
        <v>626</v>
      </c>
      <c r="C3627" t="s">
        <v>627</v>
      </c>
      <c r="D3627" t="s">
        <v>424</v>
      </c>
      <c r="E3627" t="s">
        <v>292</v>
      </c>
    </row>
    <row r="3628" spans="1:14" x14ac:dyDescent="0.35">
      <c r="A3628" t="s">
        <v>164</v>
      </c>
      <c r="B3628" t="s">
        <v>628</v>
      </c>
      <c r="C3628" t="s">
        <v>629</v>
      </c>
      <c r="D3628" t="s">
        <v>424</v>
      </c>
      <c r="E3628" t="s">
        <v>292</v>
      </c>
      <c r="F3628" s="519"/>
      <c r="G3628" s="519"/>
      <c r="H3628" s="519"/>
      <c r="I3628" s="519"/>
      <c r="J3628" s="519"/>
      <c r="K3628" s="519"/>
      <c r="L3628" s="519"/>
      <c r="M3628" s="519"/>
      <c r="N3628" s="519"/>
    </row>
    <row r="3629" spans="1:14" x14ac:dyDescent="0.35">
      <c r="A3629" t="s">
        <v>164</v>
      </c>
      <c r="B3629" t="s">
        <v>630</v>
      </c>
      <c r="C3629" t="s">
        <v>631</v>
      </c>
      <c r="D3629" t="s">
        <v>188</v>
      </c>
      <c r="E3629" t="s">
        <v>292</v>
      </c>
      <c r="F3629" s="519"/>
      <c r="G3629" s="519"/>
      <c r="H3629" s="519"/>
      <c r="I3629" s="519"/>
      <c r="J3629" s="519"/>
      <c r="K3629" s="519"/>
      <c r="L3629" s="519"/>
      <c r="M3629" s="519"/>
      <c r="N3629" s="519"/>
    </row>
    <row r="3630" spans="1:14" x14ac:dyDescent="0.35">
      <c r="A3630" t="s">
        <v>164</v>
      </c>
      <c r="B3630" t="s">
        <v>632</v>
      </c>
      <c r="C3630" t="s">
        <v>633</v>
      </c>
      <c r="D3630" t="s">
        <v>188</v>
      </c>
      <c r="E3630" t="s">
        <v>292</v>
      </c>
      <c r="F3630" s="518"/>
      <c r="G3630" s="518"/>
      <c r="H3630" s="518"/>
      <c r="I3630" s="518"/>
      <c r="J3630" s="518"/>
      <c r="K3630" s="518"/>
      <c r="L3630" s="518"/>
      <c r="M3630" s="518"/>
      <c r="N3630" s="519"/>
    </row>
    <row r="3631" spans="1:14" x14ac:dyDescent="0.35">
      <c r="A3631" t="s">
        <v>164</v>
      </c>
      <c r="B3631" t="s">
        <v>634</v>
      </c>
      <c r="C3631" t="s">
        <v>635</v>
      </c>
      <c r="D3631" t="s">
        <v>636</v>
      </c>
      <c r="E3631" t="s">
        <v>292</v>
      </c>
    </row>
    <row r="3632" spans="1:14" x14ac:dyDescent="0.35">
      <c r="A3632" t="s">
        <v>164</v>
      </c>
      <c r="B3632" t="s">
        <v>637</v>
      </c>
      <c r="C3632" t="s">
        <v>638</v>
      </c>
      <c r="D3632" t="s">
        <v>636</v>
      </c>
      <c r="E3632" t="s">
        <v>292</v>
      </c>
      <c r="F3632" s="519"/>
      <c r="G3632" s="519"/>
      <c r="H3632" s="519"/>
      <c r="I3632" s="519"/>
      <c r="J3632" s="519"/>
      <c r="K3632" s="519"/>
      <c r="L3632" s="519"/>
      <c r="M3632" s="519"/>
      <c r="N3632" s="519"/>
    </row>
    <row r="3633" spans="1:14" x14ac:dyDescent="0.35">
      <c r="A3633" t="s">
        <v>164</v>
      </c>
      <c r="B3633" t="s">
        <v>639</v>
      </c>
      <c r="C3633" t="s">
        <v>640</v>
      </c>
      <c r="D3633" t="s">
        <v>176</v>
      </c>
      <c r="E3633" t="s">
        <v>292</v>
      </c>
      <c r="F3633" s="519"/>
      <c r="G3633" s="519"/>
      <c r="H3633" s="519"/>
      <c r="I3633" s="519"/>
      <c r="J3633" s="519"/>
      <c r="K3633" s="519"/>
      <c r="L3633" s="519"/>
      <c r="M3633" s="519"/>
      <c r="N3633" s="519"/>
    </row>
    <row r="3634" spans="1:14" x14ac:dyDescent="0.35">
      <c r="A3634" t="s">
        <v>164</v>
      </c>
      <c r="B3634" t="s">
        <v>641</v>
      </c>
      <c r="C3634" t="s">
        <v>642</v>
      </c>
      <c r="D3634" t="s">
        <v>636</v>
      </c>
      <c r="E3634" t="s">
        <v>292</v>
      </c>
      <c r="F3634" s="517"/>
      <c r="G3634" s="517"/>
      <c r="H3634" s="517"/>
      <c r="I3634" s="517"/>
      <c r="J3634" s="517"/>
      <c r="K3634" s="517"/>
      <c r="L3634" s="517"/>
      <c r="M3634" s="517"/>
      <c r="N3634" s="517"/>
    </row>
    <row r="3635" spans="1:14" x14ac:dyDescent="0.35">
      <c r="A3635" t="s">
        <v>164</v>
      </c>
      <c r="B3635" t="s">
        <v>643</v>
      </c>
      <c r="C3635" t="s">
        <v>644</v>
      </c>
      <c r="D3635" t="s">
        <v>176</v>
      </c>
      <c r="E3635" t="s">
        <v>292</v>
      </c>
    </row>
    <row r="3636" spans="1:14" x14ac:dyDescent="0.35">
      <c r="A3636" t="s">
        <v>164</v>
      </c>
      <c r="B3636" t="s">
        <v>645</v>
      </c>
      <c r="C3636" t="s">
        <v>646</v>
      </c>
      <c r="D3636" t="s">
        <v>636</v>
      </c>
      <c r="E3636" t="s">
        <v>292</v>
      </c>
      <c r="F3636" s="519"/>
      <c r="G3636" s="519"/>
      <c r="H3636" s="519"/>
      <c r="I3636" s="519"/>
      <c r="J3636" s="519"/>
      <c r="K3636" s="519"/>
      <c r="L3636" s="519"/>
      <c r="M3636" s="519"/>
      <c r="N3636" s="519"/>
    </row>
    <row r="3637" spans="1:14" x14ac:dyDescent="0.35">
      <c r="A3637" t="s">
        <v>164</v>
      </c>
      <c r="B3637" t="s">
        <v>647</v>
      </c>
      <c r="C3637" t="s">
        <v>648</v>
      </c>
      <c r="D3637" t="s">
        <v>176</v>
      </c>
      <c r="E3637" t="s">
        <v>292</v>
      </c>
      <c r="F3637" s="519"/>
      <c r="G3637" s="519"/>
      <c r="H3637" s="519"/>
      <c r="I3637" s="519"/>
      <c r="J3637" s="519"/>
      <c r="K3637" s="519"/>
      <c r="L3637" s="519"/>
      <c r="M3637" s="519"/>
      <c r="N3637" s="519"/>
    </row>
    <row r="3638" spans="1:14" x14ac:dyDescent="0.35">
      <c r="A3638" t="s">
        <v>164</v>
      </c>
      <c r="B3638" t="s">
        <v>649</v>
      </c>
      <c r="C3638" t="s">
        <v>650</v>
      </c>
      <c r="D3638" t="s">
        <v>176</v>
      </c>
      <c r="E3638" t="s">
        <v>292</v>
      </c>
      <c r="F3638" s="517"/>
      <c r="G3638" s="517"/>
      <c r="H3638" s="517"/>
      <c r="I3638" s="517"/>
      <c r="J3638" s="517"/>
      <c r="K3638" s="517"/>
      <c r="L3638" s="517"/>
      <c r="M3638" s="517"/>
      <c r="N3638" s="517"/>
    </row>
    <row r="3639" spans="1:14" x14ac:dyDescent="0.35">
      <c r="A3639" t="s">
        <v>164</v>
      </c>
      <c r="B3639" t="s">
        <v>651</v>
      </c>
      <c r="C3639" t="s">
        <v>652</v>
      </c>
      <c r="D3639" t="s">
        <v>176</v>
      </c>
      <c r="E3639" t="s">
        <v>292</v>
      </c>
    </row>
    <row r="3640" spans="1:14" x14ac:dyDescent="0.35">
      <c r="A3640" t="s">
        <v>164</v>
      </c>
      <c r="B3640" t="s">
        <v>653</v>
      </c>
      <c r="C3640" t="s">
        <v>654</v>
      </c>
      <c r="D3640" t="s">
        <v>176</v>
      </c>
      <c r="E3640" t="s">
        <v>292</v>
      </c>
      <c r="F3640" s="519"/>
      <c r="G3640" s="519"/>
      <c r="H3640" s="519"/>
      <c r="I3640" s="519"/>
      <c r="J3640" s="519"/>
      <c r="K3640" s="519"/>
      <c r="L3640" s="519"/>
      <c r="M3640" s="519"/>
      <c r="N3640" s="519"/>
    </row>
    <row r="3641" spans="1:14" x14ac:dyDescent="0.35">
      <c r="A3641" t="s">
        <v>164</v>
      </c>
      <c r="B3641" t="s">
        <v>655</v>
      </c>
      <c r="C3641" t="s">
        <v>656</v>
      </c>
      <c r="D3641" t="s">
        <v>189</v>
      </c>
      <c r="E3641" t="s">
        <v>292</v>
      </c>
      <c r="F3641" s="519"/>
      <c r="G3641" s="519"/>
      <c r="H3641" s="519"/>
      <c r="I3641" s="519"/>
      <c r="J3641" s="519"/>
      <c r="K3641" s="519"/>
      <c r="L3641" s="519"/>
      <c r="M3641" s="519"/>
      <c r="N3641" s="519"/>
    </row>
    <row r="3642" spans="1:14" x14ac:dyDescent="0.35">
      <c r="A3642" t="s">
        <v>164</v>
      </c>
      <c r="B3642" t="s">
        <v>657</v>
      </c>
      <c r="C3642" t="s">
        <v>658</v>
      </c>
      <c r="D3642" t="s">
        <v>170</v>
      </c>
      <c r="E3642" t="s">
        <v>292</v>
      </c>
      <c r="F3642" s="517"/>
      <c r="G3642" s="517"/>
      <c r="H3642" s="517"/>
      <c r="I3642" s="517"/>
      <c r="J3642" s="517"/>
      <c r="K3642" s="517"/>
      <c r="L3642" s="517"/>
      <c r="M3642" s="517"/>
      <c r="N3642" s="517"/>
    </row>
    <row r="3643" spans="1:14" x14ac:dyDescent="0.35">
      <c r="A3643" t="s">
        <v>164</v>
      </c>
      <c r="B3643" t="s">
        <v>659</v>
      </c>
      <c r="C3643" t="s">
        <v>660</v>
      </c>
      <c r="D3643" t="s">
        <v>170</v>
      </c>
      <c r="E3643" t="s">
        <v>292</v>
      </c>
    </row>
    <row r="3644" spans="1:14" x14ac:dyDescent="0.35">
      <c r="A3644" t="s">
        <v>151</v>
      </c>
      <c r="B3644" t="s">
        <v>290</v>
      </c>
      <c r="C3644" t="s">
        <v>291</v>
      </c>
      <c r="D3644" t="s">
        <v>170</v>
      </c>
      <c r="E3644" t="s">
        <v>292</v>
      </c>
      <c r="F3644" s="519"/>
      <c r="G3644" s="519"/>
      <c r="H3644" s="519"/>
      <c r="I3644" s="519"/>
      <c r="J3644" s="519"/>
      <c r="K3644" s="519"/>
      <c r="L3644" s="519"/>
      <c r="M3644" s="519"/>
      <c r="N3644" s="519"/>
    </row>
    <row r="3645" spans="1:14" x14ac:dyDescent="0.35">
      <c r="A3645" t="s">
        <v>151</v>
      </c>
      <c r="B3645" t="s">
        <v>293</v>
      </c>
      <c r="C3645" t="s">
        <v>294</v>
      </c>
      <c r="D3645" t="s">
        <v>172</v>
      </c>
      <c r="E3645" t="s">
        <v>292</v>
      </c>
      <c r="F3645" s="519"/>
      <c r="G3645" s="519"/>
      <c r="H3645" s="519"/>
      <c r="I3645" s="519"/>
      <c r="J3645" s="519"/>
      <c r="K3645" s="519"/>
      <c r="L3645" s="519"/>
      <c r="M3645" s="519"/>
      <c r="N3645" s="519"/>
    </row>
    <row r="3646" spans="1:14" x14ac:dyDescent="0.35">
      <c r="A3646" t="s">
        <v>151</v>
      </c>
      <c r="B3646" t="s">
        <v>295</v>
      </c>
      <c r="C3646" t="s">
        <v>296</v>
      </c>
      <c r="D3646" t="s">
        <v>188</v>
      </c>
      <c r="E3646" t="s">
        <v>292</v>
      </c>
      <c r="F3646" s="518"/>
      <c r="G3646" s="518"/>
      <c r="H3646" s="518"/>
      <c r="I3646" s="518"/>
      <c r="J3646" s="518"/>
      <c r="K3646" s="518"/>
      <c r="L3646" s="518"/>
      <c r="M3646" s="518"/>
      <c r="N3646" s="518"/>
    </row>
    <row r="3647" spans="1:14" x14ac:dyDescent="0.35">
      <c r="A3647" t="s">
        <v>151</v>
      </c>
      <c r="B3647" t="s">
        <v>297</v>
      </c>
      <c r="C3647" t="s">
        <v>298</v>
      </c>
      <c r="D3647" t="s">
        <v>205</v>
      </c>
      <c r="E3647" t="s">
        <v>292</v>
      </c>
    </row>
    <row r="3648" spans="1:14" x14ac:dyDescent="0.35">
      <c r="A3648" t="s">
        <v>151</v>
      </c>
      <c r="B3648" t="s">
        <v>300</v>
      </c>
      <c r="C3648" t="s">
        <v>301</v>
      </c>
      <c r="D3648" t="s">
        <v>170</v>
      </c>
      <c r="E3648" t="s">
        <v>292</v>
      </c>
      <c r="F3648" s="519"/>
      <c r="G3648" s="519"/>
      <c r="H3648" s="519"/>
      <c r="I3648" s="519"/>
      <c r="J3648" s="519"/>
      <c r="K3648" s="519"/>
      <c r="L3648" s="519"/>
      <c r="M3648" s="519"/>
      <c r="N3648" s="519"/>
    </row>
    <row r="3649" spans="1:14" x14ac:dyDescent="0.35">
      <c r="A3649" t="s">
        <v>151</v>
      </c>
      <c r="B3649" t="s">
        <v>302</v>
      </c>
      <c r="C3649" t="s">
        <v>303</v>
      </c>
      <c r="D3649" t="s">
        <v>170</v>
      </c>
      <c r="E3649" t="s">
        <v>292</v>
      </c>
      <c r="F3649" s="519"/>
      <c r="G3649" s="519"/>
      <c r="H3649" s="519"/>
      <c r="I3649" s="519"/>
      <c r="J3649" s="519"/>
      <c r="K3649" s="519"/>
      <c r="L3649" s="519"/>
      <c r="M3649" s="519"/>
      <c r="N3649" s="519"/>
    </row>
    <row r="3650" spans="1:14" x14ac:dyDescent="0.35">
      <c r="A3650" t="s">
        <v>151</v>
      </c>
      <c r="B3650" t="s">
        <v>304</v>
      </c>
      <c r="C3650" t="s">
        <v>305</v>
      </c>
      <c r="D3650" t="s">
        <v>186</v>
      </c>
      <c r="E3650" t="s">
        <v>292</v>
      </c>
      <c r="F3650" s="517"/>
      <c r="G3650" s="517"/>
      <c r="H3650" s="517"/>
      <c r="I3650" s="517">
        <v>5.1198471769274365E-3</v>
      </c>
      <c r="J3650" s="517"/>
      <c r="K3650" s="517"/>
      <c r="L3650" s="517"/>
      <c r="M3650" s="517"/>
      <c r="N3650" s="613" t="s">
        <v>703</v>
      </c>
    </row>
    <row r="3651" spans="1:14" x14ac:dyDescent="0.35">
      <c r="A3651" t="s">
        <v>151</v>
      </c>
      <c r="B3651" t="s">
        <v>306</v>
      </c>
      <c r="C3651" t="s">
        <v>307</v>
      </c>
      <c r="D3651" t="s">
        <v>205</v>
      </c>
      <c r="E3651" t="s">
        <v>292</v>
      </c>
      <c r="F3651" s="517"/>
      <c r="G3651" s="517"/>
      <c r="H3651" s="517"/>
      <c r="I3651" s="517"/>
      <c r="J3651" s="517"/>
      <c r="K3651" s="517"/>
      <c r="L3651" s="517"/>
      <c r="M3651" s="517"/>
      <c r="N3651" s="517"/>
    </row>
    <row r="3652" spans="1:14" x14ac:dyDescent="0.35">
      <c r="A3652" t="s">
        <v>151</v>
      </c>
      <c r="B3652" t="s">
        <v>309</v>
      </c>
      <c r="C3652" t="s">
        <v>310</v>
      </c>
      <c r="D3652" t="s">
        <v>170</v>
      </c>
      <c r="E3652" t="s">
        <v>292</v>
      </c>
      <c r="F3652" s="518"/>
      <c r="G3652" s="518"/>
      <c r="H3652" s="518"/>
      <c r="I3652" s="518">
        <v>-0.10558217210783646</v>
      </c>
      <c r="J3652" s="518"/>
      <c r="K3652" s="518"/>
      <c r="L3652" s="518"/>
      <c r="M3652" s="518"/>
      <c r="N3652" s="613" t="s">
        <v>703</v>
      </c>
    </row>
    <row r="3653" spans="1:14" x14ac:dyDescent="0.35">
      <c r="A3653" t="s">
        <v>151</v>
      </c>
      <c r="B3653" t="s">
        <v>311</v>
      </c>
      <c r="C3653" t="s">
        <v>312</v>
      </c>
      <c r="D3653" t="s">
        <v>170</v>
      </c>
      <c r="E3653" t="s">
        <v>292</v>
      </c>
    </row>
    <row r="3654" spans="1:14" x14ac:dyDescent="0.35">
      <c r="A3654" t="s">
        <v>151</v>
      </c>
      <c r="B3654" t="s">
        <v>313</v>
      </c>
      <c r="C3654" t="s">
        <v>314</v>
      </c>
      <c r="D3654" t="s">
        <v>189</v>
      </c>
      <c r="E3654" t="s">
        <v>292</v>
      </c>
      <c r="F3654" s="519"/>
      <c r="G3654" s="519"/>
      <c r="H3654" s="519"/>
      <c r="I3654" s="519"/>
      <c r="J3654" s="519"/>
      <c r="K3654" s="519"/>
      <c r="L3654" s="519"/>
      <c r="M3654" s="519"/>
      <c r="N3654" s="519"/>
    </row>
    <row r="3655" spans="1:14" x14ac:dyDescent="0.35">
      <c r="A3655" t="s">
        <v>151</v>
      </c>
      <c r="B3655" t="s">
        <v>315</v>
      </c>
      <c r="C3655" t="s">
        <v>316</v>
      </c>
      <c r="D3655" t="s">
        <v>205</v>
      </c>
      <c r="E3655" t="s">
        <v>292</v>
      </c>
      <c r="F3655" s="519"/>
      <c r="G3655" s="519"/>
      <c r="H3655" s="519"/>
      <c r="I3655" s="519"/>
      <c r="J3655" s="519"/>
      <c r="K3655" s="519"/>
      <c r="L3655" s="519"/>
      <c r="M3655" s="519"/>
      <c r="N3655" s="519"/>
    </row>
    <row r="3656" spans="1:14" x14ac:dyDescent="0.35">
      <c r="A3656" t="s">
        <v>151</v>
      </c>
      <c r="B3656" t="s">
        <v>317</v>
      </c>
      <c r="C3656" t="s">
        <v>318</v>
      </c>
      <c r="D3656" t="s">
        <v>170</v>
      </c>
      <c r="E3656" t="s">
        <v>292</v>
      </c>
      <c r="F3656" s="518"/>
      <c r="G3656" s="518"/>
      <c r="H3656" s="518"/>
      <c r="I3656" s="518"/>
      <c r="J3656" s="518"/>
      <c r="K3656" s="518"/>
      <c r="L3656" s="518"/>
      <c r="M3656" s="518"/>
      <c r="N3656" s="518"/>
    </row>
    <row r="3657" spans="1:14" x14ac:dyDescent="0.35">
      <c r="A3657" t="s">
        <v>151</v>
      </c>
      <c r="B3657" t="s">
        <v>319</v>
      </c>
      <c r="C3657" t="s">
        <v>320</v>
      </c>
      <c r="D3657" t="s">
        <v>170</v>
      </c>
      <c r="E3657" t="s">
        <v>292</v>
      </c>
    </row>
    <row r="3658" spans="1:14" x14ac:dyDescent="0.35">
      <c r="A3658" t="s">
        <v>151</v>
      </c>
      <c r="B3658" t="s">
        <v>321</v>
      </c>
      <c r="C3658" t="s">
        <v>322</v>
      </c>
      <c r="D3658" t="s">
        <v>189</v>
      </c>
      <c r="E3658" t="s">
        <v>292</v>
      </c>
      <c r="F3658" s="519"/>
      <c r="G3658" s="519"/>
      <c r="H3658" s="519"/>
      <c r="I3658" s="519"/>
      <c r="J3658" s="519"/>
      <c r="K3658" s="519"/>
      <c r="L3658" s="519"/>
      <c r="M3658" s="519"/>
      <c r="N3658" s="519"/>
    </row>
    <row r="3659" spans="1:14" x14ac:dyDescent="0.35">
      <c r="A3659" t="s">
        <v>151</v>
      </c>
      <c r="B3659" t="s">
        <v>323</v>
      </c>
      <c r="C3659" t="s">
        <v>324</v>
      </c>
      <c r="D3659" t="s">
        <v>205</v>
      </c>
      <c r="E3659" t="s">
        <v>292</v>
      </c>
      <c r="F3659" s="519"/>
      <c r="G3659" s="519"/>
      <c r="H3659" s="519"/>
      <c r="I3659" s="519"/>
      <c r="J3659" s="519"/>
      <c r="K3659" s="519"/>
      <c r="L3659" s="519"/>
      <c r="M3659" s="519"/>
      <c r="N3659" s="519"/>
    </row>
    <row r="3660" spans="1:14" x14ac:dyDescent="0.35">
      <c r="A3660" t="s">
        <v>151</v>
      </c>
      <c r="B3660" t="s">
        <v>325</v>
      </c>
      <c r="C3660" t="s">
        <v>326</v>
      </c>
      <c r="D3660" t="s">
        <v>170</v>
      </c>
      <c r="E3660" t="s">
        <v>292</v>
      </c>
      <c r="F3660" s="518"/>
      <c r="G3660" s="518"/>
      <c r="H3660" s="518"/>
      <c r="I3660" s="518"/>
      <c r="J3660" s="518"/>
      <c r="K3660" s="518"/>
      <c r="L3660" s="518"/>
      <c r="M3660" s="518"/>
      <c r="N3660" s="518"/>
    </row>
    <row r="3661" spans="1:14" x14ac:dyDescent="0.35">
      <c r="A3661" t="s">
        <v>151</v>
      </c>
      <c r="B3661" t="s">
        <v>327</v>
      </c>
      <c r="C3661" t="s">
        <v>328</v>
      </c>
      <c r="D3661" t="s">
        <v>170</v>
      </c>
      <c r="E3661" t="s">
        <v>292</v>
      </c>
    </row>
    <row r="3662" spans="1:14" x14ac:dyDescent="0.35">
      <c r="A3662" t="s">
        <v>151</v>
      </c>
      <c r="B3662" t="s">
        <v>329</v>
      </c>
      <c r="C3662" t="s">
        <v>330</v>
      </c>
      <c r="D3662" t="s">
        <v>188</v>
      </c>
      <c r="E3662" t="s">
        <v>292</v>
      </c>
      <c r="F3662" s="519"/>
      <c r="G3662" s="519"/>
      <c r="H3662" s="519"/>
      <c r="I3662" s="519"/>
      <c r="J3662" s="519"/>
      <c r="K3662" s="519"/>
      <c r="L3662" s="519"/>
      <c r="M3662" s="519"/>
      <c r="N3662" s="519"/>
    </row>
    <row r="3663" spans="1:14" x14ac:dyDescent="0.35">
      <c r="A3663" t="s">
        <v>151</v>
      </c>
      <c r="B3663" t="s">
        <v>331</v>
      </c>
      <c r="C3663" t="s">
        <v>332</v>
      </c>
      <c r="D3663" t="s">
        <v>205</v>
      </c>
      <c r="E3663" t="s">
        <v>292</v>
      </c>
      <c r="F3663" s="519"/>
      <c r="G3663" s="519"/>
      <c r="H3663" s="519"/>
      <c r="I3663" s="519"/>
      <c r="J3663" s="519"/>
      <c r="K3663" s="519"/>
      <c r="L3663" s="519"/>
      <c r="M3663" s="519"/>
      <c r="N3663" s="519"/>
    </row>
    <row r="3664" spans="1:14" x14ac:dyDescent="0.35">
      <c r="A3664" t="s">
        <v>151</v>
      </c>
      <c r="B3664" t="s">
        <v>333</v>
      </c>
      <c r="C3664" t="s">
        <v>334</v>
      </c>
      <c r="D3664" t="s">
        <v>170</v>
      </c>
      <c r="E3664" t="s">
        <v>292</v>
      </c>
      <c r="F3664" s="518"/>
      <c r="G3664" s="518"/>
      <c r="H3664" s="518"/>
      <c r="I3664" s="518"/>
      <c r="J3664" s="518"/>
      <c r="K3664" s="518"/>
      <c r="L3664" s="518"/>
      <c r="M3664" s="518"/>
      <c r="N3664" s="518"/>
    </row>
    <row r="3665" spans="1:14" x14ac:dyDescent="0.35">
      <c r="A3665" t="s">
        <v>151</v>
      </c>
      <c r="B3665" t="s">
        <v>335</v>
      </c>
      <c r="C3665" t="s">
        <v>336</v>
      </c>
      <c r="D3665" t="s">
        <v>170</v>
      </c>
      <c r="E3665" t="s">
        <v>292</v>
      </c>
    </row>
    <row r="3666" spans="1:14" x14ac:dyDescent="0.35">
      <c r="A3666" t="s">
        <v>151</v>
      </c>
      <c r="B3666" t="s">
        <v>337</v>
      </c>
      <c r="C3666" t="s">
        <v>338</v>
      </c>
      <c r="D3666" t="s">
        <v>189</v>
      </c>
      <c r="E3666" t="s">
        <v>292</v>
      </c>
      <c r="F3666" s="519"/>
      <c r="G3666" s="519"/>
      <c r="H3666" s="519"/>
      <c r="I3666" s="519"/>
      <c r="J3666" s="519"/>
      <c r="K3666" s="519"/>
      <c r="L3666" s="519"/>
      <c r="M3666" s="519"/>
      <c r="N3666" s="519"/>
    </row>
    <row r="3667" spans="1:14" x14ac:dyDescent="0.35">
      <c r="A3667" t="s">
        <v>151</v>
      </c>
      <c r="B3667" t="s">
        <v>339</v>
      </c>
      <c r="C3667" t="s">
        <v>340</v>
      </c>
      <c r="D3667" t="s">
        <v>205</v>
      </c>
      <c r="E3667" t="s">
        <v>292</v>
      </c>
      <c r="F3667" s="519"/>
      <c r="G3667" s="519"/>
      <c r="H3667" s="519"/>
      <c r="I3667" s="519"/>
      <c r="J3667" s="519"/>
      <c r="K3667" s="519"/>
      <c r="L3667" s="519"/>
      <c r="M3667" s="519"/>
      <c r="N3667" s="519"/>
    </row>
    <row r="3668" spans="1:14" x14ac:dyDescent="0.35">
      <c r="A3668" t="s">
        <v>151</v>
      </c>
      <c r="B3668" t="s">
        <v>341</v>
      </c>
      <c r="C3668" t="s">
        <v>342</v>
      </c>
      <c r="D3668" t="s">
        <v>170</v>
      </c>
      <c r="E3668" t="s">
        <v>292</v>
      </c>
      <c r="F3668" s="517"/>
      <c r="G3668" s="517"/>
      <c r="H3668" s="517"/>
      <c r="I3668" s="517"/>
      <c r="J3668" s="517"/>
      <c r="K3668" s="517"/>
      <c r="L3668" s="517"/>
      <c r="M3668" s="517"/>
      <c r="N3668" s="517"/>
    </row>
    <row r="3669" spans="1:14" x14ac:dyDescent="0.35">
      <c r="A3669" t="s">
        <v>151</v>
      </c>
      <c r="B3669" t="s">
        <v>343</v>
      </c>
      <c r="C3669" t="s">
        <v>344</v>
      </c>
      <c r="D3669" t="s">
        <v>170</v>
      </c>
      <c r="E3669" t="s">
        <v>292</v>
      </c>
      <c r="F3669" s="518"/>
      <c r="G3669" s="518"/>
      <c r="H3669" s="518"/>
      <c r="I3669" s="518"/>
      <c r="J3669" s="518"/>
      <c r="K3669" s="518"/>
      <c r="L3669" s="518"/>
      <c r="M3669" s="518"/>
      <c r="N3669" s="518"/>
    </row>
    <row r="3670" spans="1:14" x14ac:dyDescent="0.35">
      <c r="A3670" t="s">
        <v>151</v>
      </c>
      <c r="B3670" t="s">
        <v>345</v>
      </c>
      <c r="C3670" t="s">
        <v>346</v>
      </c>
      <c r="D3670" t="s">
        <v>188</v>
      </c>
      <c r="E3670" t="s">
        <v>292</v>
      </c>
      <c r="F3670" s="517"/>
      <c r="G3670" s="517"/>
      <c r="H3670" s="517"/>
      <c r="I3670" s="517"/>
      <c r="J3670" s="517"/>
      <c r="K3670" s="517"/>
      <c r="L3670" s="517"/>
      <c r="M3670" s="517"/>
      <c r="N3670" s="517"/>
    </row>
    <row r="3671" spans="1:14" x14ac:dyDescent="0.35">
      <c r="A3671" t="s">
        <v>151</v>
      </c>
      <c r="B3671" t="s">
        <v>347</v>
      </c>
      <c r="C3671" t="s">
        <v>348</v>
      </c>
      <c r="D3671" t="s">
        <v>188</v>
      </c>
      <c r="E3671" t="s">
        <v>292</v>
      </c>
    </row>
    <row r="3672" spans="1:14" x14ac:dyDescent="0.35">
      <c r="A3672" t="s">
        <v>151</v>
      </c>
      <c r="B3672" t="s">
        <v>349</v>
      </c>
      <c r="C3672" t="s">
        <v>350</v>
      </c>
      <c r="D3672" t="s">
        <v>188</v>
      </c>
      <c r="E3672" t="s">
        <v>292</v>
      </c>
      <c r="F3672" s="612"/>
      <c r="G3672" s="612"/>
      <c r="H3672" s="612"/>
      <c r="I3672" s="612"/>
      <c r="J3672" s="612"/>
      <c r="K3672" s="612"/>
      <c r="L3672" s="612"/>
      <c r="M3672" s="612"/>
      <c r="N3672" s="612"/>
    </row>
    <row r="3673" spans="1:14" x14ac:dyDescent="0.35">
      <c r="A3673" t="s">
        <v>151</v>
      </c>
      <c r="B3673" t="s">
        <v>351</v>
      </c>
      <c r="C3673" t="s">
        <v>352</v>
      </c>
      <c r="D3673" t="s">
        <v>205</v>
      </c>
      <c r="E3673" t="s">
        <v>292</v>
      </c>
    </row>
    <row r="3674" spans="1:14" x14ac:dyDescent="0.35">
      <c r="A3674" t="s">
        <v>151</v>
      </c>
      <c r="B3674" t="s">
        <v>353</v>
      </c>
      <c r="C3674" t="s">
        <v>354</v>
      </c>
      <c r="D3674" t="s">
        <v>170</v>
      </c>
      <c r="E3674" t="s">
        <v>292</v>
      </c>
      <c r="F3674" s="517"/>
      <c r="G3674" s="517"/>
      <c r="H3674" s="517"/>
      <c r="I3674" s="517"/>
      <c r="J3674" s="517"/>
      <c r="K3674" s="517"/>
      <c r="L3674" s="517"/>
      <c r="M3674" s="517"/>
      <c r="N3674" s="517"/>
    </row>
    <row r="3675" spans="1:14" x14ac:dyDescent="0.35">
      <c r="A3675" t="s">
        <v>151</v>
      </c>
      <c r="B3675" t="s">
        <v>355</v>
      </c>
      <c r="C3675" t="s">
        <v>356</v>
      </c>
      <c r="D3675" t="s">
        <v>170</v>
      </c>
      <c r="E3675" t="s">
        <v>292</v>
      </c>
    </row>
    <row r="3676" spans="1:14" x14ac:dyDescent="0.35">
      <c r="A3676" t="s">
        <v>151</v>
      </c>
      <c r="B3676" t="s">
        <v>357</v>
      </c>
      <c r="C3676" t="s">
        <v>358</v>
      </c>
      <c r="D3676" t="s">
        <v>188</v>
      </c>
      <c r="E3676" t="s">
        <v>292</v>
      </c>
      <c r="F3676" s="517"/>
      <c r="G3676" s="517"/>
      <c r="H3676" s="517"/>
      <c r="I3676" s="517"/>
      <c r="J3676" s="517"/>
      <c r="K3676" s="517"/>
      <c r="L3676" s="517"/>
      <c r="M3676" s="517"/>
      <c r="N3676" s="517"/>
    </row>
    <row r="3677" spans="1:14" x14ac:dyDescent="0.35">
      <c r="A3677" t="s">
        <v>151</v>
      </c>
      <c r="B3677" t="s">
        <v>359</v>
      </c>
      <c r="C3677" t="s">
        <v>360</v>
      </c>
      <c r="D3677" t="s">
        <v>205</v>
      </c>
      <c r="E3677" t="s">
        <v>292</v>
      </c>
    </row>
    <row r="3678" spans="1:14" x14ac:dyDescent="0.35">
      <c r="A3678" t="s">
        <v>151</v>
      </c>
      <c r="B3678" t="s">
        <v>361</v>
      </c>
      <c r="C3678" t="s">
        <v>362</v>
      </c>
      <c r="D3678" t="s">
        <v>170</v>
      </c>
      <c r="E3678" t="s">
        <v>292</v>
      </c>
      <c r="F3678" s="518"/>
      <c r="G3678" s="518"/>
      <c r="H3678" s="518"/>
      <c r="I3678" s="518"/>
      <c r="J3678" s="518"/>
      <c r="K3678" s="518"/>
      <c r="L3678" s="518"/>
      <c r="M3678" s="518"/>
      <c r="N3678" s="518"/>
    </row>
    <row r="3679" spans="1:14" x14ac:dyDescent="0.35">
      <c r="A3679" t="s">
        <v>151</v>
      </c>
      <c r="B3679" t="s">
        <v>363</v>
      </c>
      <c r="C3679" t="s">
        <v>364</v>
      </c>
      <c r="D3679" t="s">
        <v>170</v>
      </c>
      <c r="E3679" t="s">
        <v>292</v>
      </c>
    </row>
    <row r="3680" spans="1:14" x14ac:dyDescent="0.35">
      <c r="A3680" t="s">
        <v>151</v>
      </c>
      <c r="B3680" t="s">
        <v>365</v>
      </c>
      <c r="C3680" t="s">
        <v>366</v>
      </c>
      <c r="D3680" t="s">
        <v>188</v>
      </c>
      <c r="E3680" t="s">
        <v>292</v>
      </c>
      <c r="F3680" s="517"/>
      <c r="G3680" s="517"/>
      <c r="H3680" s="517"/>
      <c r="I3680" s="517"/>
      <c r="J3680" s="517"/>
      <c r="K3680" s="517"/>
      <c r="L3680" s="517"/>
      <c r="M3680" s="517"/>
      <c r="N3680" s="517"/>
    </row>
    <row r="3681" spans="1:14" x14ac:dyDescent="0.35">
      <c r="A3681" t="s">
        <v>151</v>
      </c>
      <c r="B3681" t="s">
        <v>367</v>
      </c>
      <c r="C3681" t="s">
        <v>368</v>
      </c>
      <c r="D3681" t="s">
        <v>205</v>
      </c>
      <c r="E3681" t="s">
        <v>292</v>
      </c>
      <c r="F3681" s="518"/>
      <c r="G3681" s="518"/>
      <c r="H3681" s="518"/>
      <c r="I3681" s="518"/>
      <c r="J3681" s="518"/>
      <c r="K3681" s="518"/>
      <c r="L3681" s="518"/>
      <c r="M3681" s="518"/>
      <c r="N3681" s="518"/>
    </row>
    <row r="3682" spans="1:14" x14ac:dyDescent="0.35">
      <c r="A3682" t="s">
        <v>151</v>
      </c>
      <c r="B3682" t="s">
        <v>369</v>
      </c>
      <c r="C3682" t="s">
        <v>370</v>
      </c>
      <c r="D3682" t="s">
        <v>170</v>
      </c>
      <c r="E3682" t="s">
        <v>292</v>
      </c>
      <c r="F3682" s="613"/>
      <c r="G3682" s="613"/>
      <c r="H3682" s="613"/>
      <c r="I3682" s="613"/>
      <c r="J3682" s="613"/>
      <c r="K3682" s="613"/>
      <c r="L3682" s="613"/>
      <c r="M3682" s="613"/>
      <c r="N3682" s="613"/>
    </row>
    <row r="3683" spans="1:14" x14ac:dyDescent="0.35">
      <c r="A3683" t="s">
        <v>151</v>
      </c>
      <c r="B3683" t="s">
        <v>371</v>
      </c>
      <c r="C3683" t="s">
        <v>372</v>
      </c>
      <c r="D3683" t="s">
        <v>170</v>
      </c>
      <c r="E3683" t="s">
        <v>292</v>
      </c>
      <c r="F3683" s="517"/>
      <c r="G3683" s="517"/>
      <c r="H3683" s="517"/>
      <c r="I3683" s="517"/>
      <c r="J3683" s="517"/>
      <c r="K3683" s="517"/>
      <c r="L3683" s="517"/>
      <c r="M3683" s="517"/>
      <c r="N3683" s="517"/>
    </row>
    <row r="3684" spans="1:14" x14ac:dyDescent="0.35">
      <c r="A3684" t="s">
        <v>151</v>
      </c>
      <c r="B3684" t="s">
        <v>373</v>
      </c>
      <c r="C3684" t="s">
        <v>374</v>
      </c>
      <c r="D3684" t="s">
        <v>188</v>
      </c>
      <c r="E3684" t="s">
        <v>292</v>
      </c>
      <c r="F3684" s="613"/>
      <c r="G3684" s="613"/>
      <c r="H3684" s="613"/>
      <c r="I3684" s="613"/>
      <c r="J3684" s="613"/>
      <c r="K3684" s="613"/>
      <c r="L3684" s="613"/>
      <c r="M3684" s="613"/>
      <c r="N3684" s="613"/>
    </row>
    <row r="3685" spans="1:14" x14ac:dyDescent="0.35">
      <c r="A3685" t="s">
        <v>151</v>
      </c>
      <c r="B3685" t="s">
        <v>375</v>
      </c>
      <c r="C3685" t="s">
        <v>376</v>
      </c>
      <c r="D3685" t="s">
        <v>205</v>
      </c>
      <c r="E3685" t="s">
        <v>292</v>
      </c>
      <c r="F3685" s="517"/>
      <c r="G3685" s="517"/>
      <c r="H3685" s="517"/>
      <c r="I3685" s="517"/>
      <c r="J3685" s="517"/>
      <c r="K3685" s="517"/>
      <c r="L3685" s="517"/>
      <c r="M3685" s="517"/>
      <c r="N3685" s="517"/>
    </row>
    <row r="3686" spans="1:14" x14ac:dyDescent="0.35">
      <c r="A3686" t="s">
        <v>151</v>
      </c>
      <c r="B3686" t="s">
        <v>377</v>
      </c>
      <c r="C3686" t="s">
        <v>378</v>
      </c>
      <c r="D3686" t="s">
        <v>170</v>
      </c>
      <c r="E3686" t="s">
        <v>292</v>
      </c>
      <c r="F3686" s="613"/>
      <c r="G3686" s="613"/>
      <c r="H3686" s="613"/>
      <c r="I3686" s="613"/>
      <c r="J3686" s="613"/>
      <c r="K3686" s="613"/>
      <c r="L3686" s="613"/>
      <c r="M3686" s="613"/>
      <c r="N3686" s="613"/>
    </row>
    <row r="3687" spans="1:14" x14ac:dyDescent="0.35">
      <c r="A3687" t="s">
        <v>151</v>
      </c>
      <c r="B3687" t="s">
        <v>379</v>
      </c>
      <c r="C3687" t="s">
        <v>380</v>
      </c>
      <c r="D3687" t="s">
        <v>170</v>
      </c>
      <c r="E3687" t="s">
        <v>292</v>
      </c>
      <c r="F3687" s="519"/>
      <c r="G3687" s="519"/>
      <c r="H3687" s="519"/>
      <c r="I3687" s="519"/>
      <c r="J3687" s="519"/>
      <c r="K3687" s="519"/>
      <c r="L3687" s="519"/>
      <c r="M3687" s="519"/>
      <c r="N3687" s="519"/>
    </row>
    <row r="3688" spans="1:14" x14ac:dyDescent="0.35">
      <c r="A3688" t="s">
        <v>151</v>
      </c>
      <c r="B3688" t="s">
        <v>381</v>
      </c>
      <c r="C3688" t="s">
        <v>382</v>
      </c>
      <c r="D3688" t="s">
        <v>188</v>
      </c>
      <c r="E3688" t="s">
        <v>292</v>
      </c>
      <c r="F3688" s="517"/>
      <c r="G3688" s="517"/>
      <c r="H3688" s="517"/>
      <c r="I3688" s="517"/>
      <c r="J3688" s="517"/>
      <c r="K3688" s="517"/>
      <c r="L3688" s="517"/>
      <c r="M3688" s="517"/>
      <c r="N3688" s="517"/>
    </row>
    <row r="3689" spans="1:14" x14ac:dyDescent="0.35">
      <c r="A3689" t="s">
        <v>151</v>
      </c>
      <c r="B3689" t="s">
        <v>383</v>
      </c>
      <c r="C3689" t="s">
        <v>384</v>
      </c>
      <c r="D3689" t="s">
        <v>385</v>
      </c>
      <c r="E3689" t="s">
        <v>292</v>
      </c>
      <c r="F3689" s="517"/>
      <c r="G3689" s="517"/>
      <c r="H3689" s="517"/>
      <c r="I3689" s="517"/>
      <c r="J3689" s="517"/>
      <c r="K3689" s="517"/>
      <c r="L3689" s="517"/>
      <c r="M3689" s="517"/>
      <c r="N3689" s="517"/>
    </row>
    <row r="3690" spans="1:14" x14ac:dyDescent="0.35">
      <c r="A3690" t="s">
        <v>151</v>
      </c>
      <c r="B3690" t="s">
        <v>386</v>
      </c>
      <c r="C3690" t="s">
        <v>387</v>
      </c>
      <c r="D3690" t="s">
        <v>189</v>
      </c>
      <c r="E3690" t="s">
        <v>292</v>
      </c>
      <c r="F3690" s="517"/>
      <c r="G3690" s="517"/>
      <c r="H3690" s="517"/>
      <c r="I3690" s="517"/>
      <c r="J3690" s="517"/>
      <c r="K3690" s="517"/>
      <c r="L3690" s="517"/>
      <c r="M3690" s="517"/>
      <c r="N3690" s="517"/>
    </row>
    <row r="3691" spans="1:14" x14ac:dyDescent="0.35">
      <c r="A3691" t="s">
        <v>151</v>
      </c>
      <c r="B3691" t="s">
        <v>388</v>
      </c>
      <c r="C3691" t="s">
        <v>389</v>
      </c>
      <c r="D3691" t="s">
        <v>205</v>
      </c>
      <c r="E3691" t="s">
        <v>292</v>
      </c>
      <c r="F3691" s="517"/>
      <c r="G3691" s="517"/>
      <c r="H3691" s="517"/>
      <c r="I3691" s="517"/>
      <c r="J3691" s="517"/>
      <c r="K3691" s="517"/>
      <c r="L3691" s="517"/>
      <c r="M3691" s="517"/>
      <c r="N3691" s="517"/>
    </row>
    <row r="3692" spans="1:14" x14ac:dyDescent="0.35">
      <c r="A3692" t="s">
        <v>151</v>
      </c>
      <c r="B3692" t="s">
        <v>390</v>
      </c>
      <c r="C3692" t="s">
        <v>391</v>
      </c>
      <c r="D3692" t="s">
        <v>176</v>
      </c>
      <c r="E3692" t="s">
        <v>292</v>
      </c>
      <c r="F3692" s="517"/>
      <c r="G3692" s="517"/>
      <c r="H3692" s="517"/>
      <c r="I3692" s="517"/>
      <c r="J3692" s="517"/>
      <c r="K3692" s="517"/>
      <c r="L3692" s="517"/>
      <c r="M3692" s="517"/>
      <c r="N3692" s="517"/>
    </row>
    <row r="3693" spans="1:14" x14ac:dyDescent="0.35">
      <c r="A3693" t="s">
        <v>151</v>
      </c>
      <c r="B3693" t="s">
        <v>392</v>
      </c>
      <c r="C3693" t="s">
        <v>393</v>
      </c>
      <c r="D3693" t="s">
        <v>205</v>
      </c>
      <c r="E3693" t="s">
        <v>292</v>
      </c>
      <c r="F3693" s="517"/>
      <c r="G3693" s="517"/>
      <c r="H3693" s="517"/>
      <c r="I3693" s="517"/>
      <c r="J3693" s="517"/>
      <c r="K3693" s="517"/>
      <c r="L3693" s="517"/>
      <c r="M3693" s="517"/>
      <c r="N3693" s="517"/>
    </row>
    <row r="3694" spans="1:14" x14ac:dyDescent="0.35">
      <c r="A3694" t="s">
        <v>151</v>
      </c>
      <c r="B3694" t="s">
        <v>394</v>
      </c>
      <c r="C3694" t="s">
        <v>395</v>
      </c>
      <c r="D3694" t="s">
        <v>188</v>
      </c>
      <c r="E3694" t="s">
        <v>292</v>
      </c>
      <c r="F3694" s="517"/>
      <c r="G3694" s="517"/>
      <c r="H3694" s="517"/>
      <c r="I3694" s="517"/>
      <c r="J3694" s="517"/>
      <c r="K3694" s="517"/>
      <c r="L3694" s="517"/>
      <c r="M3694" s="517"/>
      <c r="N3694" s="517"/>
    </row>
    <row r="3695" spans="1:14" x14ac:dyDescent="0.35">
      <c r="A3695" t="s">
        <v>151</v>
      </c>
      <c r="B3695" t="s">
        <v>396</v>
      </c>
      <c r="C3695" t="s">
        <v>397</v>
      </c>
      <c r="D3695" t="s">
        <v>205</v>
      </c>
      <c r="E3695" t="s">
        <v>292</v>
      </c>
      <c r="F3695" s="517"/>
      <c r="G3695" s="517"/>
      <c r="H3695" s="517"/>
      <c r="I3695" s="519"/>
      <c r="J3695" s="613"/>
      <c r="K3695" s="613"/>
      <c r="L3695" s="613"/>
      <c r="M3695" s="613"/>
      <c r="N3695" s="613"/>
    </row>
    <row r="3696" spans="1:14" x14ac:dyDescent="0.35">
      <c r="A3696" t="s">
        <v>151</v>
      </c>
      <c r="B3696" t="s">
        <v>398</v>
      </c>
      <c r="C3696" t="s">
        <v>399</v>
      </c>
      <c r="D3696" t="s">
        <v>188</v>
      </c>
      <c r="E3696" t="s">
        <v>292</v>
      </c>
      <c r="F3696" s="613"/>
      <c r="G3696" s="613"/>
      <c r="H3696" s="613"/>
      <c r="I3696" s="613"/>
      <c r="J3696" s="613"/>
      <c r="K3696" s="613"/>
      <c r="L3696" s="613"/>
      <c r="M3696" s="613"/>
      <c r="N3696" s="613"/>
    </row>
    <row r="3697" spans="1:14" x14ac:dyDescent="0.35">
      <c r="A3697" t="s">
        <v>151</v>
      </c>
      <c r="B3697" t="s">
        <v>400</v>
      </c>
      <c r="C3697" t="s">
        <v>401</v>
      </c>
      <c r="D3697" t="s">
        <v>205</v>
      </c>
      <c r="E3697" t="s">
        <v>292</v>
      </c>
      <c r="F3697" s="613"/>
      <c r="G3697" s="613"/>
      <c r="H3697" s="613"/>
      <c r="I3697" s="613"/>
      <c r="J3697" s="613"/>
      <c r="K3697" s="613"/>
      <c r="L3697" s="613"/>
      <c r="M3697" s="613"/>
      <c r="N3697" s="613"/>
    </row>
    <row r="3698" spans="1:14" x14ac:dyDescent="0.35">
      <c r="A3698" t="s">
        <v>151</v>
      </c>
      <c r="B3698" t="s">
        <v>402</v>
      </c>
      <c r="C3698" t="s">
        <v>403</v>
      </c>
      <c r="D3698" t="s">
        <v>189</v>
      </c>
      <c r="E3698" t="s">
        <v>292</v>
      </c>
      <c r="F3698" s="517"/>
      <c r="G3698" s="517"/>
      <c r="H3698" s="517"/>
      <c r="I3698" s="517"/>
      <c r="J3698" s="517"/>
      <c r="K3698" s="517"/>
      <c r="L3698" s="517"/>
      <c r="M3698" s="517"/>
      <c r="N3698" s="517"/>
    </row>
    <row r="3699" spans="1:14" x14ac:dyDescent="0.35">
      <c r="A3699" t="s">
        <v>151</v>
      </c>
      <c r="B3699" t="s">
        <v>404</v>
      </c>
      <c r="C3699" t="s">
        <v>405</v>
      </c>
      <c r="D3699" t="s">
        <v>205</v>
      </c>
      <c r="E3699" t="s">
        <v>292</v>
      </c>
      <c r="F3699" s="517"/>
      <c r="G3699" s="517"/>
      <c r="H3699" s="517"/>
      <c r="I3699" s="517"/>
      <c r="J3699" s="517"/>
      <c r="K3699" s="517"/>
      <c r="L3699" s="517"/>
      <c r="M3699" s="517"/>
      <c r="N3699" s="517"/>
    </row>
    <row r="3700" spans="1:14" x14ac:dyDescent="0.35">
      <c r="A3700" t="s">
        <v>151</v>
      </c>
      <c r="B3700" t="s">
        <v>406</v>
      </c>
      <c r="C3700" t="s">
        <v>407</v>
      </c>
      <c r="D3700" t="s">
        <v>188</v>
      </c>
      <c r="E3700" t="s">
        <v>292</v>
      </c>
      <c r="F3700" s="519"/>
      <c r="G3700" s="519"/>
      <c r="H3700" s="519"/>
      <c r="I3700" s="519"/>
      <c r="J3700" s="519"/>
      <c r="K3700" s="519"/>
      <c r="L3700" s="519"/>
      <c r="M3700" s="519"/>
      <c r="N3700" s="519"/>
    </row>
    <row r="3701" spans="1:14" x14ac:dyDescent="0.35">
      <c r="A3701" t="s">
        <v>151</v>
      </c>
      <c r="B3701" t="s">
        <v>408</v>
      </c>
      <c r="C3701" t="s">
        <v>409</v>
      </c>
      <c r="D3701" t="s">
        <v>182</v>
      </c>
      <c r="E3701" t="s">
        <v>292</v>
      </c>
      <c r="F3701" s="613"/>
      <c r="G3701" s="613"/>
      <c r="H3701" s="613"/>
      <c r="I3701" s="613"/>
      <c r="J3701" s="613"/>
      <c r="K3701" s="613"/>
      <c r="L3701" s="613"/>
      <c r="M3701" s="613"/>
      <c r="N3701" s="613"/>
    </row>
    <row r="3702" spans="1:14" x14ac:dyDescent="0.35">
      <c r="A3702" t="s">
        <v>151</v>
      </c>
      <c r="B3702" t="s">
        <v>410</v>
      </c>
      <c r="C3702" t="s">
        <v>411</v>
      </c>
      <c r="D3702" t="s">
        <v>188</v>
      </c>
      <c r="E3702" t="s">
        <v>292</v>
      </c>
      <c r="F3702" s="613"/>
      <c r="G3702" s="613"/>
      <c r="H3702" s="613"/>
      <c r="I3702" s="613"/>
      <c r="J3702" s="613"/>
      <c r="K3702" s="613"/>
      <c r="L3702" s="613"/>
      <c r="M3702" s="613"/>
      <c r="N3702" s="613"/>
    </row>
    <row r="3703" spans="1:14" x14ac:dyDescent="0.35">
      <c r="A3703" t="s">
        <v>151</v>
      </c>
      <c r="B3703" t="s">
        <v>412</v>
      </c>
      <c r="C3703" t="s">
        <v>413</v>
      </c>
      <c r="D3703" t="s">
        <v>188</v>
      </c>
      <c r="E3703" t="s">
        <v>292</v>
      </c>
      <c r="F3703" s="613"/>
      <c r="G3703" s="613"/>
      <c r="H3703" s="613"/>
      <c r="I3703" s="613"/>
      <c r="J3703" s="613"/>
      <c r="K3703" s="613"/>
      <c r="L3703" s="613"/>
      <c r="M3703" s="613"/>
      <c r="N3703" s="613"/>
    </row>
    <row r="3704" spans="1:14" x14ac:dyDescent="0.35">
      <c r="A3704" t="s">
        <v>151</v>
      </c>
      <c r="B3704" t="s">
        <v>414</v>
      </c>
      <c r="C3704" t="s">
        <v>415</v>
      </c>
      <c r="D3704" t="s">
        <v>188</v>
      </c>
      <c r="E3704" t="s">
        <v>292</v>
      </c>
      <c r="F3704" s="613"/>
      <c r="G3704" s="613"/>
      <c r="H3704" s="613"/>
      <c r="I3704" s="613"/>
      <c r="J3704" s="613"/>
      <c r="K3704" s="613"/>
      <c r="L3704" s="613"/>
      <c r="M3704" s="613"/>
      <c r="N3704" s="613"/>
    </row>
    <row r="3705" spans="1:14" x14ac:dyDescent="0.35">
      <c r="A3705" t="s">
        <v>151</v>
      </c>
      <c r="B3705" t="s">
        <v>416</v>
      </c>
      <c r="C3705" t="s">
        <v>417</v>
      </c>
      <c r="D3705" t="s">
        <v>188</v>
      </c>
      <c r="E3705" t="s">
        <v>292</v>
      </c>
      <c r="F3705" s="519"/>
      <c r="G3705" s="519"/>
      <c r="H3705" s="519"/>
      <c r="I3705" s="519"/>
      <c r="J3705" s="519"/>
      <c r="K3705" s="519"/>
      <c r="L3705" s="519"/>
      <c r="M3705" s="519"/>
      <c r="N3705" s="519"/>
    </row>
    <row r="3706" spans="1:14" x14ac:dyDescent="0.35">
      <c r="A3706" t="s">
        <v>151</v>
      </c>
      <c r="B3706" t="s">
        <v>418</v>
      </c>
      <c r="C3706" t="s">
        <v>419</v>
      </c>
      <c r="D3706" t="s">
        <v>188</v>
      </c>
      <c r="E3706" t="s">
        <v>292</v>
      </c>
      <c r="F3706" s="613"/>
      <c r="G3706" s="613"/>
      <c r="H3706" s="613"/>
      <c r="I3706" s="613"/>
      <c r="J3706" s="613"/>
      <c r="K3706" s="613"/>
      <c r="L3706" s="613"/>
      <c r="M3706" s="613"/>
      <c r="N3706" s="613"/>
    </row>
    <row r="3707" spans="1:14" x14ac:dyDescent="0.35">
      <c r="A3707" t="s">
        <v>151</v>
      </c>
      <c r="B3707" t="s">
        <v>420</v>
      </c>
      <c r="C3707" t="s">
        <v>421</v>
      </c>
      <c r="D3707">
        <v>0</v>
      </c>
      <c r="E3707" t="s">
        <v>292</v>
      </c>
      <c r="F3707" s="613"/>
      <c r="G3707" s="613"/>
      <c r="H3707" s="613"/>
      <c r="I3707" s="613"/>
      <c r="J3707" s="613"/>
      <c r="K3707" s="613"/>
      <c r="L3707" s="613"/>
      <c r="M3707" s="613"/>
      <c r="N3707" s="613"/>
    </row>
    <row r="3708" spans="1:14" x14ac:dyDescent="0.35">
      <c r="A3708" t="s">
        <v>151</v>
      </c>
      <c r="B3708" t="s">
        <v>422</v>
      </c>
      <c r="C3708" t="s">
        <v>423</v>
      </c>
      <c r="D3708" t="s">
        <v>424</v>
      </c>
      <c r="E3708" t="s">
        <v>292</v>
      </c>
      <c r="F3708" s="613"/>
      <c r="G3708" s="613"/>
      <c r="H3708" s="613"/>
      <c r="I3708" s="613"/>
      <c r="J3708" s="613"/>
      <c r="K3708" s="613"/>
      <c r="L3708" s="613"/>
      <c r="M3708" s="613"/>
      <c r="N3708" s="613"/>
    </row>
    <row r="3709" spans="1:14" x14ac:dyDescent="0.35">
      <c r="A3709" t="s">
        <v>151</v>
      </c>
      <c r="B3709" t="s">
        <v>425</v>
      </c>
      <c r="C3709" t="s">
        <v>426</v>
      </c>
      <c r="D3709" t="s">
        <v>427</v>
      </c>
      <c r="E3709" t="s">
        <v>292</v>
      </c>
      <c r="F3709" s="519"/>
      <c r="G3709" s="519"/>
      <c r="H3709" s="519"/>
      <c r="I3709" s="519"/>
      <c r="J3709" s="519"/>
      <c r="K3709" s="519"/>
      <c r="L3709" s="519"/>
      <c r="M3709" s="519"/>
      <c r="N3709" s="519"/>
    </row>
    <row r="3710" spans="1:14" x14ac:dyDescent="0.35">
      <c r="A3710" t="s">
        <v>151</v>
      </c>
      <c r="B3710" t="s">
        <v>428</v>
      </c>
      <c r="C3710" t="s">
        <v>429</v>
      </c>
      <c r="D3710" t="s">
        <v>424</v>
      </c>
      <c r="E3710" t="s">
        <v>292</v>
      </c>
      <c r="F3710" s="613"/>
      <c r="G3710" s="613"/>
      <c r="H3710" s="613"/>
      <c r="I3710" s="613"/>
      <c r="J3710" s="613"/>
      <c r="K3710" s="613"/>
      <c r="L3710" s="613"/>
      <c r="M3710" s="613"/>
      <c r="N3710" s="613"/>
    </row>
    <row r="3711" spans="1:14" x14ac:dyDescent="0.35">
      <c r="A3711" t="s">
        <v>151</v>
      </c>
      <c r="B3711" t="s">
        <v>430</v>
      </c>
      <c r="C3711" t="s">
        <v>431</v>
      </c>
      <c r="D3711" t="s">
        <v>424</v>
      </c>
      <c r="E3711" t="s">
        <v>292</v>
      </c>
      <c r="F3711" s="519"/>
      <c r="G3711" s="519"/>
      <c r="H3711" s="519"/>
      <c r="I3711" s="519"/>
      <c r="J3711" s="519"/>
      <c r="K3711" s="519"/>
      <c r="L3711" s="519"/>
      <c r="M3711" s="519"/>
      <c r="N3711" s="519"/>
    </row>
    <row r="3712" spans="1:14" x14ac:dyDescent="0.35">
      <c r="A3712" t="s">
        <v>151</v>
      </c>
      <c r="B3712" t="s">
        <v>432</v>
      </c>
      <c r="C3712" t="s">
        <v>433</v>
      </c>
      <c r="D3712" t="s">
        <v>424</v>
      </c>
      <c r="E3712" t="s">
        <v>292</v>
      </c>
      <c r="F3712" s="613"/>
      <c r="G3712" s="613"/>
      <c r="H3712" s="613"/>
      <c r="I3712" s="613"/>
      <c r="J3712" s="613"/>
      <c r="K3712" s="613"/>
      <c r="L3712" s="613"/>
      <c r="M3712" s="613"/>
      <c r="N3712" s="613"/>
    </row>
    <row r="3713" spans="1:15" x14ac:dyDescent="0.35">
      <c r="A3713" t="s">
        <v>151</v>
      </c>
      <c r="B3713" t="s">
        <v>434</v>
      </c>
      <c r="C3713" t="s">
        <v>435</v>
      </c>
      <c r="D3713" t="s">
        <v>427</v>
      </c>
      <c r="E3713" t="s">
        <v>292</v>
      </c>
      <c r="F3713" s="519"/>
      <c r="G3713" s="519"/>
      <c r="H3713" s="519"/>
      <c r="I3713" s="519"/>
      <c r="J3713" s="519"/>
      <c r="K3713" s="519"/>
      <c r="L3713" s="519"/>
      <c r="M3713" s="519"/>
      <c r="N3713" s="519"/>
    </row>
    <row r="3714" spans="1:15" x14ac:dyDescent="0.35">
      <c r="A3714" t="s">
        <v>151</v>
      </c>
      <c r="B3714" t="s">
        <v>436</v>
      </c>
      <c r="C3714" t="s">
        <v>437</v>
      </c>
      <c r="D3714" t="s">
        <v>427</v>
      </c>
      <c r="E3714" t="s">
        <v>292</v>
      </c>
      <c r="F3714" s="519"/>
      <c r="G3714" s="519"/>
      <c r="H3714" s="519"/>
      <c r="I3714" s="519"/>
      <c r="J3714" s="519"/>
      <c r="K3714" s="519"/>
      <c r="L3714" s="519"/>
      <c r="M3714" s="519"/>
      <c r="N3714" s="517"/>
      <c r="O3714" s="425"/>
    </row>
    <row r="3715" spans="1:15" x14ac:dyDescent="0.35">
      <c r="A3715" t="s">
        <v>151</v>
      </c>
      <c r="B3715" t="s">
        <v>438</v>
      </c>
      <c r="C3715" t="s">
        <v>439</v>
      </c>
      <c r="D3715">
        <v>0</v>
      </c>
      <c r="E3715" t="s">
        <v>292</v>
      </c>
      <c r="F3715" s="519"/>
      <c r="G3715" s="519"/>
      <c r="H3715" s="519"/>
      <c r="I3715" s="519">
        <v>285.48200000000003</v>
      </c>
      <c r="J3715" s="613"/>
      <c r="K3715" s="613"/>
      <c r="L3715" s="613"/>
      <c r="M3715" s="613"/>
      <c r="N3715" s="613" t="s">
        <v>703</v>
      </c>
    </row>
    <row r="3716" spans="1:15" x14ac:dyDescent="0.35">
      <c r="A3716" t="s">
        <v>151</v>
      </c>
      <c r="B3716" t="s">
        <v>440</v>
      </c>
      <c r="C3716" t="s">
        <v>441</v>
      </c>
      <c r="D3716" t="s">
        <v>188</v>
      </c>
      <c r="E3716" t="s">
        <v>292</v>
      </c>
      <c r="F3716" s="519"/>
      <c r="G3716" s="519"/>
      <c r="H3716" s="519"/>
      <c r="I3716" s="613"/>
      <c r="J3716" s="613"/>
      <c r="K3716" s="613"/>
      <c r="L3716" s="613"/>
      <c r="M3716" s="613"/>
      <c r="N3716" s="613"/>
    </row>
    <row r="3717" spans="1:15" x14ac:dyDescent="0.35">
      <c r="A3717" t="s">
        <v>151</v>
      </c>
      <c r="B3717" t="s">
        <v>442</v>
      </c>
      <c r="C3717" t="s">
        <v>443</v>
      </c>
      <c r="D3717" t="s">
        <v>188</v>
      </c>
      <c r="E3717" t="s">
        <v>292</v>
      </c>
      <c r="F3717" s="519"/>
      <c r="G3717" s="519"/>
      <c r="H3717" s="519"/>
      <c r="I3717" s="613"/>
      <c r="J3717" s="613"/>
      <c r="K3717" s="613"/>
      <c r="L3717" s="613"/>
      <c r="M3717" s="613"/>
      <c r="N3717" s="613"/>
    </row>
    <row r="3718" spans="1:15" x14ac:dyDescent="0.35">
      <c r="A3718" t="s">
        <v>151</v>
      </c>
      <c r="B3718" t="s">
        <v>444</v>
      </c>
      <c r="C3718" t="s">
        <v>445</v>
      </c>
      <c r="D3718" t="s">
        <v>424</v>
      </c>
      <c r="E3718" t="s">
        <v>292</v>
      </c>
      <c r="F3718" s="519"/>
      <c r="G3718" s="519"/>
      <c r="H3718" s="519"/>
      <c r="I3718" s="517"/>
      <c r="J3718" s="517"/>
      <c r="K3718" s="517"/>
      <c r="L3718" s="517"/>
      <c r="M3718" s="517"/>
      <c r="N3718" s="517"/>
    </row>
    <row r="3719" spans="1:15" x14ac:dyDescent="0.35">
      <c r="A3719" t="s">
        <v>151</v>
      </c>
      <c r="B3719" t="s">
        <v>446</v>
      </c>
      <c r="C3719" t="s">
        <v>447</v>
      </c>
      <c r="D3719" t="s">
        <v>424</v>
      </c>
      <c r="E3719" t="s">
        <v>292</v>
      </c>
      <c r="F3719" s="519"/>
      <c r="G3719" s="519"/>
      <c r="H3719" s="519"/>
      <c r="I3719" s="517"/>
      <c r="J3719" s="517"/>
      <c r="K3719" s="517"/>
      <c r="L3719" s="517"/>
      <c r="M3719" s="517"/>
      <c r="N3719" s="517"/>
    </row>
    <row r="3720" spans="1:15" x14ac:dyDescent="0.35">
      <c r="A3720" t="s">
        <v>151</v>
      </c>
      <c r="B3720" t="s">
        <v>448</v>
      </c>
      <c r="C3720" t="s">
        <v>449</v>
      </c>
      <c r="D3720">
        <v>0</v>
      </c>
      <c r="E3720" t="s">
        <v>292</v>
      </c>
      <c r="F3720" s="519"/>
      <c r="G3720" s="519"/>
      <c r="H3720" s="519"/>
      <c r="I3720" s="519"/>
      <c r="J3720" s="519"/>
      <c r="K3720" s="519"/>
      <c r="L3720" s="519"/>
      <c r="M3720" s="519"/>
      <c r="N3720" s="519"/>
    </row>
    <row r="3721" spans="1:15" x14ac:dyDescent="0.35">
      <c r="A3721" t="s">
        <v>151</v>
      </c>
      <c r="B3721" t="s">
        <v>450</v>
      </c>
      <c r="C3721" t="s">
        <v>451</v>
      </c>
      <c r="D3721" t="s">
        <v>188</v>
      </c>
      <c r="E3721" t="s">
        <v>292</v>
      </c>
      <c r="F3721" s="519"/>
      <c r="G3721" s="519"/>
      <c r="H3721" s="519"/>
      <c r="I3721" s="613"/>
      <c r="J3721" s="613"/>
      <c r="K3721" s="613"/>
      <c r="L3721" s="613"/>
      <c r="M3721" s="613"/>
      <c r="N3721" s="613"/>
    </row>
    <row r="3722" spans="1:15" x14ac:dyDescent="0.35">
      <c r="A3722" t="s">
        <v>151</v>
      </c>
      <c r="B3722" t="s">
        <v>452</v>
      </c>
      <c r="C3722" t="s">
        <v>453</v>
      </c>
      <c r="D3722" t="s">
        <v>188</v>
      </c>
      <c r="E3722" t="s">
        <v>292</v>
      </c>
      <c r="F3722" s="519"/>
      <c r="G3722" s="519"/>
      <c r="H3722" s="519"/>
      <c r="I3722" s="613"/>
      <c r="J3722" s="613"/>
      <c r="K3722" s="613"/>
      <c r="L3722" s="613"/>
      <c r="M3722" s="613"/>
      <c r="N3722" s="613"/>
    </row>
    <row r="3723" spans="1:15" x14ac:dyDescent="0.35">
      <c r="A3723" t="s">
        <v>151</v>
      </c>
      <c r="B3723" t="s">
        <v>454</v>
      </c>
      <c r="C3723" t="s">
        <v>455</v>
      </c>
      <c r="D3723" t="s">
        <v>188</v>
      </c>
      <c r="E3723" t="s">
        <v>292</v>
      </c>
      <c r="F3723" s="519"/>
      <c r="G3723" s="519"/>
      <c r="H3723" s="519"/>
      <c r="I3723" s="613"/>
      <c r="J3723" s="613"/>
      <c r="K3723" s="613"/>
      <c r="L3723" s="613"/>
      <c r="M3723" s="613"/>
      <c r="N3723" s="613"/>
    </row>
    <row r="3724" spans="1:15" x14ac:dyDescent="0.35">
      <c r="A3724" t="s">
        <v>151</v>
      </c>
      <c r="B3724" t="s">
        <v>456</v>
      </c>
      <c r="C3724" t="s">
        <v>457</v>
      </c>
      <c r="D3724" t="s">
        <v>188</v>
      </c>
      <c r="E3724" t="s">
        <v>292</v>
      </c>
      <c r="F3724" s="519"/>
      <c r="G3724" s="519"/>
      <c r="H3724" s="519"/>
      <c r="I3724" s="613"/>
      <c r="J3724" s="613"/>
      <c r="K3724" s="613"/>
      <c r="L3724" s="613"/>
      <c r="M3724" s="613"/>
      <c r="N3724" s="613"/>
    </row>
    <row r="3725" spans="1:15" x14ac:dyDescent="0.35">
      <c r="A3725" t="s">
        <v>151</v>
      </c>
      <c r="B3725" t="s">
        <v>458</v>
      </c>
      <c r="C3725" t="s">
        <v>459</v>
      </c>
      <c r="D3725" t="s">
        <v>172</v>
      </c>
      <c r="E3725" t="s">
        <v>292</v>
      </c>
      <c r="F3725" s="519"/>
      <c r="G3725" s="519"/>
      <c r="H3725" s="519"/>
      <c r="I3725" s="519"/>
      <c r="J3725" s="519"/>
      <c r="K3725" s="519"/>
      <c r="L3725" s="519"/>
      <c r="M3725" s="519"/>
      <c r="N3725" s="519"/>
    </row>
    <row r="3726" spans="1:15" x14ac:dyDescent="0.35">
      <c r="A3726" t="s">
        <v>151</v>
      </c>
      <c r="B3726" t="s">
        <v>460</v>
      </c>
      <c r="C3726" t="s">
        <v>461</v>
      </c>
      <c r="D3726" t="s">
        <v>188</v>
      </c>
      <c r="E3726" t="s">
        <v>292</v>
      </c>
      <c r="F3726" s="519"/>
      <c r="G3726" s="519"/>
      <c r="H3726" s="519"/>
      <c r="I3726" s="613"/>
      <c r="J3726" s="613"/>
      <c r="K3726" s="613"/>
      <c r="L3726" s="613"/>
      <c r="M3726" s="613"/>
      <c r="N3726" s="613"/>
    </row>
    <row r="3727" spans="1:15" x14ac:dyDescent="0.35">
      <c r="A3727" t="s">
        <v>151</v>
      </c>
      <c r="B3727" t="s">
        <v>462</v>
      </c>
      <c r="C3727" t="s">
        <v>463</v>
      </c>
      <c r="D3727" t="s">
        <v>188</v>
      </c>
      <c r="E3727" t="s">
        <v>292</v>
      </c>
      <c r="F3727" s="519"/>
      <c r="G3727" s="519"/>
      <c r="H3727" s="519"/>
      <c r="I3727" s="613"/>
      <c r="J3727" s="613"/>
      <c r="K3727" s="613"/>
      <c r="L3727" s="613"/>
      <c r="M3727" s="613"/>
      <c r="N3727" s="613"/>
    </row>
    <row r="3728" spans="1:15" x14ac:dyDescent="0.35">
      <c r="A3728" t="s">
        <v>151</v>
      </c>
      <c r="B3728" t="s">
        <v>464</v>
      </c>
      <c r="C3728" t="s">
        <v>465</v>
      </c>
      <c r="D3728" t="s">
        <v>188</v>
      </c>
      <c r="E3728" t="s">
        <v>292</v>
      </c>
      <c r="F3728" s="519"/>
      <c r="G3728" s="519"/>
      <c r="H3728" s="519"/>
      <c r="I3728" s="613"/>
      <c r="J3728" s="613"/>
      <c r="K3728" s="613"/>
      <c r="L3728" s="613"/>
      <c r="M3728" s="613"/>
      <c r="N3728" s="613"/>
    </row>
    <row r="3729" spans="1:16" x14ac:dyDescent="0.35">
      <c r="A3729" t="s">
        <v>151</v>
      </c>
      <c r="B3729" t="s">
        <v>466</v>
      </c>
      <c r="C3729" t="s">
        <v>467</v>
      </c>
      <c r="D3729" t="s">
        <v>182</v>
      </c>
      <c r="E3729" t="s">
        <v>292</v>
      </c>
      <c r="F3729" s="519"/>
      <c r="G3729" s="519"/>
      <c r="H3729" s="519"/>
      <c r="I3729" s="519"/>
      <c r="J3729" s="519"/>
      <c r="K3729" s="519"/>
      <c r="L3729" s="519"/>
      <c r="M3729" s="519"/>
      <c r="N3729" s="519"/>
    </row>
    <row r="3730" spans="1:16" x14ac:dyDescent="0.35">
      <c r="A3730" t="s">
        <v>151</v>
      </c>
      <c r="B3730" t="s">
        <v>468</v>
      </c>
      <c r="C3730" t="s">
        <v>469</v>
      </c>
      <c r="D3730" t="s">
        <v>188</v>
      </c>
      <c r="E3730" t="s">
        <v>292</v>
      </c>
      <c r="F3730" s="519"/>
      <c r="G3730" s="519"/>
      <c r="H3730" s="519"/>
      <c r="I3730" s="613"/>
      <c r="J3730" s="613"/>
      <c r="K3730" s="613"/>
      <c r="L3730" s="613"/>
      <c r="M3730" s="613"/>
      <c r="N3730" s="613"/>
    </row>
    <row r="3731" spans="1:16" x14ac:dyDescent="0.35">
      <c r="A3731" t="s">
        <v>151</v>
      </c>
      <c r="B3731" t="s">
        <v>470</v>
      </c>
      <c r="C3731" t="s">
        <v>471</v>
      </c>
      <c r="D3731" t="s">
        <v>182</v>
      </c>
      <c r="E3731" t="s">
        <v>292</v>
      </c>
      <c r="F3731" s="519"/>
      <c r="G3731" s="519"/>
      <c r="H3731" s="519"/>
      <c r="I3731" s="519"/>
      <c r="J3731" s="519"/>
      <c r="K3731" s="519"/>
      <c r="L3731" s="519"/>
      <c r="M3731" s="519"/>
      <c r="N3731" s="519"/>
    </row>
    <row r="3732" spans="1:16" x14ac:dyDescent="0.35">
      <c r="A3732" t="s">
        <v>151</v>
      </c>
      <c r="B3732" t="s">
        <v>472</v>
      </c>
      <c r="C3732" t="s">
        <v>473</v>
      </c>
      <c r="D3732" t="s">
        <v>188</v>
      </c>
      <c r="E3732" t="s">
        <v>292</v>
      </c>
      <c r="F3732" s="519"/>
      <c r="G3732" s="519"/>
      <c r="H3732" s="519"/>
      <c r="I3732" s="613"/>
      <c r="J3732" s="613"/>
      <c r="K3732" s="613"/>
      <c r="L3732" s="613"/>
      <c r="M3732" s="613"/>
      <c r="N3732" s="613"/>
    </row>
    <row r="3733" spans="1:16" x14ac:dyDescent="0.35">
      <c r="A3733" t="s">
        <v>151</v>
      </c>
      <c r="B3733" t="s">
        <v>474</v>
      </c>
      <c r="C3733" t="s">
        <v>475</v>
      </c>
      <c r="D3733" t="s">
        <v>170</v>
      </c>
      <c r="E3733" t="s">
        <v>292</v>
      </c>
      <c r="F3733" s="519"/>
      <c r="G3733" s="519"/>
      <c r="H3733" s="519"/>
      <c r="I3733" s="519"/>
      <c r="J3733" s="519"/>
      <c r="K3733" s="519"/>
      <c r="L3733" s="519"/>
      <c r="M3733" s="519"/>
      <c r="N3733" s="519"/>
    </row>
    <row r="3734" spans="1:16" x14ac:dyDescent="0.35">
      <c r="A3734" t="s">
        <v>151</v>
      </c>
      <c r="B3734" t="s">
        <v>476</v>
      </c>
      <c r="C3734" t="s">
        <v>477</v>
      </c>
      <c r="D3734" t="s">
        <v>170</v>
      </c>
      <c r="E3734" t="s">
        <v>292</v>
      </c>
      <c r="F3734" s="519"/>
      <c r="G3734" s="519"/>
      <c r="H3734" s="519"/>
      <c r="I3734" s="519">
        <v>-0.40864217210783649</v>
      </c>
      <c r="J3734" s="519"/>
      <c r="K3734" s="519"/>
      <c r="L3734" s="519"/>
      <c r="M3734" s="519"/>
      <c r="N3734" s="517"/>
      <c r="O3734" s="678" t="s">
        <v>704</v>
      </c>
      <c r="P3734" t="s">
        <v>670</v>
      </c>
    </row>
    <row r="3735" spans="1:16" x14ac:dyDescent="0.35">
      <c r="A3735" t="s">
        <v>151</v>
      </c>
      <c r="B3735" t="s">
        <v>478</v>
      </c>
      <c r="C3735" t="s">
        <v>479</v>
      </c>
      <c r="D3735" t="s">
        <v>170</v>
      </c>
      <c r="E3735" t="s">
        <v>292</v>
      </c>
      <c r="F3735" s="519"/>
      <c r="G3735" s="519"/>
      <c r="H3735" s="519"/>
      <c r="I3735" s="519"/>
      <c r="J3735" s="519"/>
      <c r="K3735" s="519"/>
      <c r="L3735" s="519"/>
      <c r="M3735" s="519"/>
      <c r="N3735" s="519"/>
    </row>
    <row r="3736" spans="1:16" x14ac:dyDescent="0.35">
      <c r="A3736" t="s">
        <v>151</v>
      </c>
      <c r="B3736" t="s">
        <v>480</v>
      </c>
      <c r="C3736" t="s">
        <v>481</v>
      </c>
      <c r="D3736" t="s">
        <v>170</v>
      </c>
      <c r="E3736" t="s">
        <v>292</v>
      </c>
      <c r="F3736" s="519"/>
      <c r="G3736" s="519"/>
      <c r="H3736" s="519"/>
      <c r="I3736" s="519"/>
      <c r="J3736" s="519"/>
      <c r="K3736" s="519"/>
      <c r="L3736" s="519"/>
      <c r="M3736" s="519"/>
      <c r="N3736" s="519"/>
    </row>
    <row r="3737" spans="1:16" x14ac:dyDescent="0.35">
      <c r="A3737" t="s">
        <v>151</v>
      </c>
      <c r="B3737" t="s">
        <v>482</v>
      </c>
      <c r="C3737" t="s">
        <v>483</v>
      </c>
      <c r="D3737" t="s">
        <v>170</v>
      </c>
      <c r="E3737" t="s">
        <v>292</v>
      </c>
      <c r="F3737" s="519"/>
      <c r="G3737" s="519"/>
      <c r="H3737" s="519"/>
      <c r="I3737" s="519"/>
      <c r="J3737" s="519"/>
      <c r="K3737" s="519"/>
      <c r="L3737" s="519"/>
      <c r="M3737" s="519"/>
      <c r="N3737" s="519"/>
    </row>
    <row r="3738" spans="1:16" x14ac:dyDescent="0.35">
      <c r="A3738" t="s">
        <v>151</v>
      </c>
      <c r="B3738" t="s">
        <v>484</v>
      </c>
      <c r="C3738" t="s">
        <v>485</v>
      </c>
      <c r="D3738" t="s">
        <v>170</v>
      </c>
      <c r="E3738" t="s">
        <v>292</v>
      </c>
      <c r="F3738" s="519"/>
      <c r="G3738" s="519"/>
      <c r="H3738" s="519"/>
      <c r="I3738" s="519"/>
      <c r="J3738" s="519"/>
      <c r="K3738" s="519"/>
      <c r="L3738" s="519"/>
      <c r="M3738" s="519"/>
      <c r="N3738" s="519"/>
    </row>
    <row r="3739" spans="1:16" x14ac:dyDescent="0.35">
      <c r="A3739" t="s">
        <v>151</v>
      </c>
      <c r="B3739" t="s">
        <v>486</v>
      </c>
      <c r="C3739" t="s">
        <v>487</v>
      </c>
      <c r="D3739" t="s">
        <v>170</v>
      </c>
      <c r="E3739" t="s">
        <v>292</v>
      </c>
      <c r="F3739" s="519"/>
      <c r="G3739" s="519"/>
      <c r="H3739" s="519"/>
      <c r="I3739" s="519"/>
      <c r="J3739" s="519"/>
      <c r="K3739" s="519"/>
      <c r="L3739" s="519"/>
      <c r="M3739" s="519"/>
      <c r="N3739" s="519"/>
    </row>
    <row r="3740" spans="1:16" x14ac:dyDescent="0.35">
      <c r="A3740" t="s">
        <v>151</v>
      </c>
      <c r="B3740" t="s">
        <v>488</v>
      </c>
      <c r="C3740" t="s">
        <v>489</v>
      </c>
      <c r="D3740" t="s">
        <v>170</v>
      </c>
      <c r="E3740" t="s">
        <v>292</v>
      </c>
      <c r="F3740" s="519"/>
      <c r="G3740" s="519"/>
      <c r="H3740" s="519"/>
      <c r="I3740" s="519"/>
      <c r="J3740" s="519"/>
      <c r="K3740" s="519"/>
      <c r="L3740" s="519"/>
      <c r="M3740" s="519"/>
      <c r="N3740" s="519"/>
    </row>
    <row r="3741" spans="1:16" x14ac:dyDescent="0.35">
      <c r="A3741" t="s">
        <v>151</v>
      </c>
      <c r="B3741" t="s">
        <v>490</v>
      </c>
      <c r="C3741" t="s">
        <v>491</v>
      </c>
      <c r="D3741" t="s">
        <v>170</v>
      </c>
      <c r="E3741" t="s">
        <v>292</v>
      </c>
      <c r="F3741" s="519"/>
      <c r="G3741" s="519"/>
      <c r="H3741" s="519"/>
      <c r="I3741" s="519">
        <v>-0.6160000000000001</v>
      </c>
      <c r="J3741" s="519"/>
      <c r="K3741" s="519"/>
      <c r="L3741" s="519"/>
      <c r="M3741" s="519"/>
      <c r="N3741" s="517"/>
      <c r="O3741" s="678" t="s">
        <v>704</v>
      </c>
      <c r="P3741" t="s">
        <v>670</v>
      </c>
    </row>
    <row r="3742" spans="1:16" x14ac:dyDescent="0.35">
      <c r="A3742" t="s">
        <v>151</v>
      </c>
      <c r="B3742" t="s">
        <v>492</v>
      </c>
      <c r="C3742" t="s">
        <v>493</v>
      </c>
      <c r="D3742" t="s">
        <v>170</v>
      </c>
      <c r="E3742" t="s">
        <v>292</v>
      </c>
      <c r="F3742" s="519"/>
      <c r="G3742" s="519"/>
      <c r="H3742" s="519"/>
      <c r="I3742" s="519"/>
      <c r="J3742" s="519"/>
      <c r="K3742" s="519"/>
      <c r="L3742" s="519"/>
      <c r="M3742" s="519"/>
      <c r="N3742" s="519"/>
    </row>
    <row r="3743" spans="1:16" x14ac:dyDescent="0.35">
      <c r="A3743" t="s">
        <v>151</v>
      </c>
      <c r="B3743" t="s">
        <v>494</v>
      </c>
      <c r="C3743" t="s">
        <v>495</v>
      </c>
      <c r="D3743" t="s">
        <v>170</v>
      </c>
      <c r="E3743" t="s">
        <v>292</v>
      </c>
      <c r="F3743" s="519"/>
      <c r="G3743" s="519"/>
      <c r="H3743" s="519"/>
      <c r="I3743" s="519"/>
      <c r="J3743" s="519"/>
      <c r="K3743" s="519"/>
      <c r="L3743" s="519"/>
      <c r="M3743" s="519"/>
      <c r="N3743" s="519"/>
    </row>
    <row r="3744" spans="1:16" x14ac:dyDescent="0.35">
      <c r="A3744" t="s">
        <v>151</v>
      </c>
      <c r="B3744" t="s">
        <v>496</v>
      </c>
      <c r="C3744" t="s">
        <v>497</v>
      </c>
      <c r="D3744" t="s">
        <v>170</v>
      </c>
      <c r="E3744" t="s">
        <v>292</v>
      </c>
      <c r="F3744" s="519"/>
      <c r="G3744" s="519"/>
      <c r="H3744" s="519"/>
      <c r="I3744" s="519"/>
      <c r="J3744" s="519"/>
      <c r="K3744" s="519"/>
      <c r="L3744" s="519"/>
      <c r="M3744" s="519"/>
      <c r="N3744" s="519"/>
    </row>
    <row r="3745" spans="1:14" x14ac:dyDescent="0.35">
      <c r="A3745" t="s">
        <v>151</v>
      </c>
      <c r="B3745" t="s">
        <v>498</v>
      </c>
      <c r="C3745" t="s">
        <v>499</v>
      </c>
      <c r="D3745" t="s">
        <v>170</v>
      </c>
      <c r="E3745" t="s">
        <v>292</v>
      </c>
      <c r="F3745" s="519"/>
      <c r="G3745" s="519"/>
      <c r="H3745" s="519"/>
      <c r="I3745" s="519"/>
      <c r="J3745" s="519"/>
      <c r="K3745" s="519"/>
      <c r="L3745" s="519"/>
      <c r="M3745" s="519"/>
      <c r="N3745" s="519"/>
    </row>
    <row r="3746" spans="1:14" x14ac:dyDescent="0.35">
      <c r="A3746" t="s">
        <v>151</v>
      </c>
      <c r="B3746" t="s">
        <v>500</v>
      </c>
      <c r="C3746" t="s">
        <v>501</v>
      </c>
      <c r="D3746" t="s">
        <v>170</v>
      </c>
      <c r="E3746" t="s">
        <v>292</v>
      </c>
      <c r="F3746" s="519"/>
      <c r="G3746" s="519"/>
      <c r="H3746" s="519"/>
      <c r="I3746" s="519"/>
      <c r="J3746" s="519"/>
      <c r="K3746" s="519"/>
      <c r="L3746" s="519"/>
      <c r="M3746" s="519"/>
      <c r="N3746" s="519"/>
    </row>
    <row r="3747" spans="1:14" x14ac:dyDescent="0.35">
      <c r="A3747" t="s">
        <v>151</v>
      </c>
      <c r="B3747" t="s">
        <v>502</v>
      </c>
      <c r="C3747" t="s">
        <v>503</v>
      </c>
      <c r="D3747" t="s">
        <v>170</v>
      </c>
      <c r="E3747" t="s">
        <v>292</v>
      </c>
      <c r="F3747" s="519"/>
      <c r="G3747" s="519"/>
      <c r="H3747" s="519"/>
      <c r="I3747" s="519"/>
      <c r="J3747" s="519"/>
      <c r="K3747" s="519"/>
      <c r="L3747" s="519"/>
      <c r="M3747" s="519"/>
      <c r="N3747" s="519"/>
    </row>
    <row r="3748" spans="1:14" x14ac:dyDescent="0.35">
      <c r="A3748" t="s">
        <v>151</v>
      </c>
      <c r="B3748" t="s">
        <v>504</v>
      </c>
      <c r="C3748" t="s">
        <v>505</v>
      </c>
      <c r="D3748" t="s">
        <v>170</v>
      </c>
      <c r="E3748" t="s">
        <v>292</v>
      </c>
      <c r="F3748" s="519"/>
      <c r="G3748" s="519"/>
      <c r="H3748" s="519"/>
      <c r="I3748" s="519"/>
      <c r="J3748" s="519"/>
      <c r="K3748" s="519"/>
      <c r="L3748" s="519"/>
      <c r="M3748" s="519"/>
      <c r="N3748" s="519"/>
    </row>
    <row r="3749" spans="1:14" x14ac:dyDescent="0.35">
      <c r="A3749" t="s">
        <v>151</v>
      </c>
      <c r="B3749" t="s">
        <v>506</v>
      </c>
      <c r="C3749" t="s">
        <v>507</v>
      </c>
      <c r="D3749" t="s">
        <v>170</v>
      </c>
      <c r="E3749" t="s">
        <v>292</v>
      </c>
      <c r="F3749" s="519"/>
      <c r="G3749" s="519"/>
      <c r="H3749" s="519"/>
      <c r="I3749" s="519"/>
      <c r="J3749" s="519"/>
      <c r="K3749" s="519"/>
      <c r="L3749" s="519"/>
      <c r="M3749" s="519"/>
      <c r="N3749" s="519"/>
    </row>
    <row r="3750" spans="1:14" x14ac:dyDescent="0.35">
      <c r="A3750" t="s">
        <v>151</v>
      </c>
      <c r="B3750" t="s">
        <v>508</v>
      </c>
      <c r="C3750" t="s">
        <v>509</v>
      </c>
      <c r="D3750" t="s">
        <v>170</v>
      </c>
      <c r="E3750" t="s">
        <v>292</v>
      </c>
      <c r="F3750" s="519"/>
      <c r="G3750" s="519"/>
      <c r="H3750" s="519"/>
      <c r="I3750" s="519"/>
      <c r="J3750" s="519"/>
      <c r="K3750" s="519"/>
      <c r="L3750" s="519"/>
      <c r="M3750" s="519"/>
      <c r="N3750" s="519"/>
    </row>
    <row r="3751" spans="1:14" x14ac:dyDescent="0.35">
      <c r="A3751" t="s">
        <v>151</v>
      </c>
      <c r="B3751" t="s">
        <v>510</v>
      </c>
      <c r="C3751" t="s">
        <v>511</v>
      </c>
      <c r="D3751" t="s">
        <v>170</v>
      </c>
      <c r="E3751" t="s">
        <v>292</v>
      </c>
    </row>
    <row r="3752" spans="1:14" x14ac:dyDescent="0.35">
      <c r="A3752" t="s">
        <v>151</v>
      </c>
      <c r="B3752" t="s">
        <v>512</v>
      </c>
      <c r="C3752" t="s">
        <v>513</v>
      </c>
      <c r="D3752" t="s">
        <v>170</v>
      </c>
      <c r="E3752" t="s">
        <v>292</v>
      </c>
      <c r="F3752" s="519"/>
      <c r="G3752" s="519"/>
      <c r="H3752" s="519"/>
      <c r="I3752" s="519"/>
      <c r="J3752" s="519"/>
      <c r="K3752" s="519"/>
      <c r="L3752" s="519"/>
      <c r="M3752" s="519"/>
      <c r="N3752" s="519"/>
    </row>
    <row r="3753" spans="1:14" x14ac:dyDescent="0.35">
      <c r="A3753" t="s">
        <v>151</v>
      </c>
      <c r="B3753" t="s">
        <v>514</v>
      </c>
      <c r="C3753" t="s">
        <v>515</v>
      </c>
      <c r="D3753" t="s">
        <v>170</v>
      </c>
      <c r="E3753" t="s">
        <v>292</v>
      </c>
      <c r="F3753" s="519"/>
      <c r="G3753" s="519"/>
      <c r="H3753" s="519"/>
      <c r="I3753" s="519"/>
      <c r="J3753" s="519"/>
      <c r="K3753" s="519"/>
      <c r="L3753" s="519"/>
      <c r="M3753" s="519"/>
      <c r="N3753" s="519"/>
    </row>
    <row r="3754" spans="1:14" x14ac:dyDescent="0.35">
      <c r="A3754" t="s">
        <v>151</v>
      </c>
      <c r="B3754" t="s">
        <v>516</v>
      </c>
      <c r="C3754" t="s">
        <v>517</v>
      </c>
      <c r="D3754" t="s">
        <v>170</v>
      </c>
      <c r="E3754" t="s">
        <v>292</v>
      </c>
      <c r="F3754" s="519"/>
      <c r="G3754" s="519"/>
      <c r="H3754" s="519"/>
      <c r="I3754" s="519"/>
      <c r="J3754" s="519"/>
      <c r="K3754" s="519"/>
      <c r="L3754" s="519"/>
      <c r="M3754" s="519"/>
      <c r="N3754" s="519"/>
    </row>
    <row r="3755" spans="1:14" x14ac:dyDescent="0.35">
      <c r="A3755" t="s">
        <v>151</v>
      </c>
      <c r="B3755" t="s">
        <v>518</v>
      </c>
      <c r="C3755" t="s">
        <v>519</v>
      </c>
      <c r="D3755" t="s">
        <v>170</v>
      </c>
      <c r="E3755" t="s">
        <v>292</v>
      </c>
      <c r="F3755" s="519"/>
      <c r="G3755" s="519"/>
      <c r="H3755" s="519"/>
      <c r="I3755" s="519"/>
      <c r="J3755" s="519"/>
      <c r="K3755" s="519"/>
      <c r="L3755" s="519"/>
      <c r="M3755" s="519"/>
      <c r="N3755" s="519"/>
    </row>
    <row r="3756" spans="1:14" x14ac:dyDescent="0.35">
      <c r="A3756" t="s">
        <v>151</v>
      </c>
      <c r="B3756" t="s">
        <v>520</v>
      </c>
      <c r="C3756" t="s">
        <v>521</v>
      </c>
      <c r="D3756" t="s">
        <v>170</v>
      </c>
      <c r="E3756" t="s">
        <v>292</v>
      </c>
      <c r="F3756" s="519"/>
      <c r="G3756" s="519"/>
      <c r="H3756" s="519"/>
      <c r="I3756" s="519"/>
      <c r="J3756" s="519"/>
      <c r="K3756" s="519"/>
      <c r="L3756" s="519"/>
      <c r="M3756" s="519"/>
      <c r="N3756" s="519"/>
    </row>
    <row r="3757" spans="1:14" x14ac:dyDescent="0.35">
      <c r="A3757" t="s">
        <v>151</v>
      </c>
      <c r="B3757" t="s">
        <v>522</v>
      </c>
      <c r="C3757" t="s">
        <v>523</v>
      </c>
      <c r="D3757" t="s">
        <v>170</v>
      </c>
      <c r="E3757" t="s">
        <v>292</v>
      </c>
    </row>
    <row r="3758" spans="1:14" x14ac:dyDescent="0.35">
      <c r="A3758" t="s">
        <v>151</v>
      </c>
      <c r="B3758" t="s">
        <v>524</v>
      </c>
      <c r="C3758" t="s">
        <v>525</v>
      </c>
      <c r="D3758" t="s">
        <v>170</v>
      </c>
      <c r="E3758" t="s">
        <v>292</v>
      </c>
      <c r="F3758" s="519"/>
      <c r="G3758" s="519"/>
      <c r="H3758" s="519"/>
      <c r="I3758" s="519"/>
      <c r="J3758" s="519"/>
      <c r="K3758" s="519"/>
      <c r="L3758" s="519"/>
      <c r="M3758" s="519"/>
      <c r="N3758" s="519"/>
    </row>
    <row r="3759" spans="1:14" x14ac:dyDescent="0.35">
      <c r="A3759" t="s">
        <v>151</v>
      </c>
      <c r="B3759" t="s">
        <v>526</v>
      </c>
      <c r="C3759" t="s">
        <v>527</v>
      </c>
      <c r="D3759" t="s">
        <v>170</v>
      </c>
      <c r="E3759" t="s">
        <v>292</v>
      </c>
      <c r="F3759" s="519"/>
      <c r="G3759" s="519"/>
      <c r="H3759" s="519"/>
      <c r="I3759" s="519"/>
      <c r="J3759" s="519"/>
      <c r="K3759" s="519"/>
      <c r="L3759" s="519"/>
      <c r="M3759" s="519"/>
      <c r="N3759" s="519"/>
    </row>
    <row r="3760" spans="1:14" x14ac:dyDescent="0.35">
      <c r="A3760" t="s">
        <v>151</v>
      </c>
      <c r="B3760" t="s">
        <v>528</v>
      </c>
      <c r="C3760" t="s">
        <v>529</v>
      </c>
      <c r="D3760" t="s">
        <v>170</v>
      </c>
      <c r="E3760" t="s">
        <v>292</v>
      </c>
      <c r="F3760" s="519"/>
      <c r="G3760" s="519"/>
      <c r="H3760" s="519"/>
      <c r="I3760" s="519"/>
      <c r="J3760" s="519"/>
      <c r="K3760" s="519"/>
      <c r="L3760" s="519"/>
      <c r="M3760" s="519"/>
      <c r="N3760" s="519"/>
    </row>
    <row r="3761" spans="1:14" x14ac:dyDescent="0.35">
      <c r="A3761" t="s">
        <v>151</v>
      </c>
      <c r="B3761" t="s">
        <v>530</v>
      </c>
      <c r="C3761" t="s">
        <v>531</v>
      </c>
      <c r="D3761" t="s">
        <v>170</v>
      </c>
      <c r="E3761" t="s">
        <v>292</v>
      </c>
      <c r="F3761" s="519"/>
      <c r="G3761" s="519"/>
      <c r="H3761" s="519"/>
      <c r="I3761" s="519"/>
      <c r="J3761" s="519"/>
      <c r="K3761" s="519"/>
      <c r="L3761" s="519"/>
      <c r="M3761" s="519"/>
      <c r="N3761" s="519"/>
    </row>
    <row r="3762" spans="1:14" x14ac:dyDescent="0.35">
      <c r="A3762" t="s">
        <v>151</v>
      </c>
      <c r="B3762" t="s">
        <v>532</v>
      </c>
      <c r="C3762" t="s">
        <v>533</v>
      </c>
      <c r="D3762" t="s">
        <v>170</v>
      </c>
      <c r="E3762" t="s">
        <v>292</v>
      </c>
      <c r="F3762" s="519"/>
      <c r="G3762" s="519"/>
      <c r="H3762" s="519"/>
      <c r="I3762" s="519"/>
      <c r="J3762" s="519"/>
      <c r="K3762" s="519"/>
      <c r="L3762" s="519"/>
      <c r="M3762" s="519"/>
      <c r="N3762" s="519"/>
    </row>
    <row r="3763" spans="1:14" x14ac:dyDescent="0.35">
      <c r="A3763" t="s">
        <v>151</v>
      </c>
      <c r="B3763" t="s">
        <v>534</v>
      </c>
      <c r="C3763" t="s">
        <v>535</v>
      </c>
      <c r="D3763" t="s">
        <v>170</v>
      </c>
      <c r="E3763" t="s">
        <v>292</v>
      </c>
    </row>
    <row r="3764" spans="1:14" x14ac:dyDescent="0.35">
      <c r="A3764" t="s">
        <v>151</v>
      </c>
      <c r="B3764" t="s">
        <v>536</v>
      </c>
      <c r="C3764" t="s">
        <v>537</v>
      </c>
      <c r="D3764" t="s">
        <v>170</v>
      </c>
      <c r="E3764" t="s">
        <v>292</v>
      </c>
      <c r="F3764" s="519"/>
      <c r="G3764" s="519"/>
      <c r="H3764" s="519"/>
      <c r="I3764" s="519"/>
      <c r="J3764" s="519"/>
      <c r="K3764" s="519"/>
      <c r="L3764" s="519"/>
      <c r="M3764" s="519"/>
      <c r="N3764" s="519"/>
    </row>
    <row r="3765" spans="1:14" x14ac:dyDescent="0.35">
      <c r="A3765" t="s">
        <v>151</v>
      </c>
      <c r="B3765" t="s">
        <v>538</v>
      </c>
      <c r="C3765" t="s">
        <v>539</v>
      </c>
      <c r="D3765" t="s">
        <v>170</v>
      </c>
      <c r="E3765" t="s">
        <v>292</v>
      </c>
      <c r="F3765" s="519"/>
      <c r="G3765" s="519"/>
      <c r="H3765" s="519"/>
      <c r="I3765" s="519"/>
      <c r="J3765" s="519"/>
      <c r="K3765" s="519"/>
      <c r="L3765" s="519"/>
      <c r="M3765" s="519"/>
      <c r="N3765" s="519"/>
    </row>
    <row r="3766" spans="1:14" x14ac:dyDescent="0.35">
      <c r="A3766" t="s">
        <v>151</v>
      </c>
      <c r="B3766" t="s">
        <v>540</v>
      </c>
      <c r="C3766" t="s">
        <v>541</v>
      </c>
      <c r="D3766" t="s">
        <v>170</v>
      </c>
      <c r="E3766" t="s">
        <v>292</v>
      </c>
      <c r="F3766" s="519"/>
      <c r="G3766" s="519"/>
      <c r="H3766" s="519"/>
      <c r="I3766" s="519"/>
      <c r="J3766" s="519"/>
      <c r="K3766" s="519"/>
      <c r="L3766" s="519"/>
      <c r="M3766" s="519"/>
      <c r="N3766" s="519"/>
    </row>
    <row r="3767" spans="1:14" x14ac:dyDescent="0.35">
      <c r="A3767" t="s">
        <v>151</v>
      </c>
      <c r="B3767" t="s">
        <v>542</v>
      </c>
      <c r="C3767" t="s">
        <v>543</v>
      </c>
      <c r="D3767" t="s">
        <v>170</v>
      </c>
      <c r="E3767" t="s">
        <v>292</v>
      </c>
      <c r="F3767" s="519"/>
      <c r="G3767" s="519"/>
      <c r="H3767" s="519"/>
      <c r="I3767" s="519"/>
      <c r="J3767" s="519"/>
      <c r="K3767" s="519"/>
      <c r="L3767" s="519"/>
      <c r="M3767" s="519"/>
      <c r="N3767" s="519"/>
    </row>
    <row r="3768" spans="1:14" x14ac:dyDescent="0.35">
      <c r="A3768" t="s">
        <v>151</v>
      </c>
      <c r="B3768" t="s">
        <v>544</v>
      </c>
      <c r="C3768" t="s">
        <v>545</v>
      </c>
      <c r="D3768" t="s">
        <v>170</v>
      </c>
      <c r="E3768" t="s">
        <v>292</v>
      </c>
      <c r="F3768" s="519"/>
      <c r="G3768" s="519"/>
      <c r="H3768" s="519"/>
      <c r="I3768" s="519"/>
      <c r="J3768" s="519"/>
      <c r="K3768" s="519"/>
      <c r="L3768" s="519"/>
      <c r="M3768" s="519"/>
      <c r="N3768" s="519"/>
    </row>
    <row r="3769" spans="1:14" x14ac:dyDescent="0.35">
      <c r="A3769" t="s">
        <v>151</v>
      </c>
      <c r="B3769" t="s">
        <v>546</v>
      </c>
      <c r="C3769" t="s">
        <v>547</v>
      </c>
      <c r="D3769" t="s">
        <v>170</v>
      </c>
      <c r="E3769" t="s">
        <v>292</v>
      </c>
      <c r="F3769" s="519"/>
      <c r="G3769" s="519"/>
      <c r="H3769" s="519"/>
      <c r="I3769" s="519"/>
      <c r="J3769" s="519"/>
      <c r="K3769" s="519"/>
      <c r="L3769" s="519"/>
      <c r="M3769" s="519"/>
      <c r="N3769" s="519"/>
    </row>
    <row r="3770" spans="1:14" x14ac:dyDescent="0.35">
      <c r="A3770" t="s">
        <v>151</v>
      </c>
      <c r="B3770" t="s">
        <v>548</v>
      </c>
      <c r="C3770" t="s">
        <v>549</v>
      </c>
      <c r="D3770" t="s">
        <v>170</v>
      </c>
      <c r="E3770" t="s">
        <v>292</v>
      </c>
      <c r="F3770" s="519"/>
      <c r="G3770" s="519"/>
      <c r="H3770" s="519"/>
      <c r="I3770" s="519"/>
      <c r="J3770" s="519"/>
      <c r="K3770" s="519"/>
      <c r="L3770" s="519"/>
      <c r="M3770" s="519"/>
      <c r="N3770" s="519"/>
    </row>
    <row r="3771" spans="1:14" x14ac:dyDescent="0.35">
      <c r="A3771" t="s">
        <v>151</v>
      </c>
      <c r="B3771" t="s">
        <v>550</v>
      </c>
      <c r="C3771" t="s">
        <v>551</v>
      </c>
      <c r="D3771" t="s">
        <v>170</v>
      </c>
      <c r="E3771" t="s">
        <v>292</v>
      </c>
      <c r="F3771" s="519"/>
      <c r="G3771" s="519"/>
      <c r="H3771" s="519"/>
      <c r="I3771" s="519"/>
      <c r="J3771" s="519"/>
      <c r="K3771" s="519"/>
      <c r="L3771" s="519"/>
      <c r="M3771" s="519"/>
      <c r="N3771" s="519"/>
    </row>
    <row r="3772" spans="1:14" x14ac:dyDescent="0.35">
      <c r="A3772" t="s">
        <v>151</v>
      </c>
      <c r="B3772" t="s">
        <v>552</v>
      </c>
      <c r="C3772" t="s">
        <v>553</v>
      </c>
      <c r="D3772" t="s">
        <v>170</v>
      </c>
      <c r="E3772" t="s">
        <v>292</v>
      </c>
    </row>
    <row r="3773" spans="1:14" x14ac:dyDescent="0.35">
      <c r="A3773" t="s">
        <v>151</v>
      </c>
      <c r="B3773" t="s">
        <v>554</v>
      </c>
      <c r="C3773" t="s">
        <v>555</v>
      </c>
      <c r="D3773" t="s">
        <v>170</v>
      </c>
      <c r="E3773" t="s">
        <v>292</v>
      </c>
    </row>
    <row r="3774" spans="1:14" x14ac:dyDescent="0.35">
      <c r="A3774" t="s">
        <v>151</v>
      </c>
      <c r="B3774" t="s">
        <v>556</v>
      </c>
      <c r="C3774" t="s">
        <v>557</v>
      </c>
      <c r="D3774" t="s">
        <v>170</v>
      </c>
      <c r="E3774" t="s">
        <v>292</v>
      </c>
      <c r="F3774" s="519"/>
      <c r="G3774" s="519"/>
      <c r="H3774" s="519"/>
      <c r="I3774" s="519"/>
      <c r="J3774" s="519"/>
      <c r="K3774" s="519"/>
      <c r="L3774" s="519"/>
      <c r="M3774" s="519"/>
      <c r="N3774" s="519"/>
    </row>
    <row r="3775" spans="1:14" x14ac:dyDescent="0.35">
      <c r="A3775" t="s">
        <v>151</v>
      </c>
      <c r="B3775" t="s">
        <v>558</v>
      </c>
      <c r="C3775" t="s">
        <v>559</v>
      </c>
      <c r="D3775" t="s">
        <v>170</v>
      </c>
      <c r="E3775" t="s">
        <v>292</v>
      </c>
      <c r="F3775" s="519"/>
      <c r="G3775" s="519"/>
      <c r="H3775" s="519"/>
      <c r="I3775" s="519"/>
      <c r="J3775" s="519"/>
      <c r="K3775" s="519"/>
      <c r="L3775" s="519"/>
      <c r="M3775" s="519"/>
      <c r="N3775" s="519"/>
    </row>
    <row r="3776" spans="1:14" x14ac:dyDescent="0.35">
      <c r="A3776" t="s">
        <v>151</v>
      </c>
      <c r="B3776" t="s">
        <v>560</v>
      </c>
      <c r="C3776" t="s">
        <v>561</v>
      </c>
      <c r="D3776" t="s">
        <v>170</v>
      </c>
      <c r="E3776" t="s">
        <v>292</v>
      </c>
      <c r="F3776" s="519"/>
      <c r="G3776" s="519"/>
      <c r="H3776" s="519"/>
      <c r="I3776" s="519"/>
      <c r="J3776" s="519"/>
      <c r="K3776" s="519"/>
      <c r="L3776" s="519"/>
      <c r="M3776" s="519"/>
      <c r="N3776" s="519"/>
    </row>
    <row r="3777" spans="1:14" x14ac:dyDescent="0.35">
      <c r="A3777" t="s">
        <v>151</v>
      </c>
      <c r="B3777" t="s">
        <v>562</v>
      </c>
      <c r="C3777" t="s">
        <v>563</v>
      </c>
      <c r="D3777" t="s">
        <v>170</v>
      </c>
      <c r="E3777" t="s">
        <v>292</v>
      </c>
      <c r="F3777" s="519"/>
      <c r="G3777" s="519"/>
      <c r="H3777" s="519"/>
      <c r="I3777" s="519"/>
      <c r="J3777" s="519"/>
      <c r="K3777" s="519"/>
      <c r="L3777" s="519"/>
      <c r="M3777" s="519"/>
      <c r="N3777" s="519"/>
    </row>
    <row r="3778" spans="1:14" x14ac:dyDescent="0.35">
      <c r="A3778" t="s">
        <v>151</v>
      </c>
      <c r="B3778" t="s">
        <v>564</v>
      </c>
      <c r="C3778" t="s">
        <v>565</v>
      </c>
      <c r="D3778" t="s">
        <v>170</v>
      </c>
      <c r="E3778" t="s">
        <v>292</v>
      </c>
      <c r="F3778" s="519"/>
      <c r="G3778" s="519"/>
      <c r="H3778" s="519"/>
      <c r="I3778" s="519"/>
      <c r="J3778" s="519"/>
      <c r="K3778" s="519"/>
      <c r="L3778" s="519"/>
      <c r="M3778" s="519"/>
      <c r="N3778" s="519"/>
    </row>
    <row r="3779" spans="1:14" x14ac:dyDescent="0.35">
      <c r="A3779" t="s">
        <v>151</v>
      </c>
      <c r="B3779" t="s">
        <v>566</v>
      </c>
      <c r="C3779" t="s">
        <v>567</v>
      </c>
      <c r="D3779" t="s">
        <v>170</v>
      </c>
      <c r="E3779" t="s">
        <v>292</v>
      </c>
      <c r="F3779" s="519"/>
      <c r="G3779" s="519"/>
      <c r="H3779" s="519"/>
      <c r="I3779" s="519"/>
      <c r="J3779" s="519"/>
      <c r="K3779" s="519"/>
      <c r="L3779" s="519"/>
      <c r="M3779" s="519"/>
      <c r="N3779" s="519"/>
    </row>
    <row r="3780" spans="1:14" x14ac:dyDescent="0.35">
      <c r="A3780" t="s">
        <v>151</v>
      </c>
      <c r="B3780" t="s">
        <v>568</v>
      </c>
      <c r="C3780" t="s">
        <v>569</v>
      </c>
      <c r="D3780" t="s">
        <v>170</v>
      </c>
      <c r="E3780" t="s">
        <v>292</v>
      </c>
      <c r="F3780" s="519"/>
      <c r="G3780" s="519"/>
      <c r="H3780" s="519"/>
      <c r="I3780" s="519"/>
      <c r="J3780" s="519"/>
      <c r="K3780" s="519"/>
      <c r="L3780" s="519"/>
      <c r="M3780" s="519"/>
      <c r="N3780" s="519"/>
    </row>
    <row r="3781" spans="1:14" x14ac:dyDescent="0.35">
      <c r="A3781" t="s">
        <v>151</v>
      </c>
      <c r="B3781" t="s">
        <v>570</v>
      </c>
      <c r="C3781" t="s">
        <v>571</v>
      </c>
      <c r="D3781" t="s">
        <v>170</v>
      </c>
      <c r="E3781" t="s">
        <v>292</v>
      </c>
      <c r="F3781" s="519"/>
      <c r="G3781" s="519"/>
      <c r="H3781" s="519"/>
      <c r="I3781" s="519"/>
      <c r="J3781" s="519"/>
      <c r="K3781" s="519"/>
      <c r="L3781" s="519"/>
      <c r="M3781" s="519"/>
      <c r="N3781" s="519"/>
    </row>
    <row r="3782" spans="1:14" x14ac:dyDescent="0.35">
      <c r="A3782" t="s">
        <v>151</v>
      </c>
      <c r="B3782" t="s">
        <v>572</v>
      </c>
      <c r="C3782" t="s">
        <v>573</v>
      </c>
      <c r="D3782" t="s">
        <v>170</v>
      </c>
      <c r="E3782" t="s">
        <v>292</v>
      </c>
      <c r="F3782" s="519"/>
      <c r="G3782" s="519"/>
      <c r="H3782" s="519"/>
      <c r="I3782" s="519"/>
      <c r="J3782" s="519"/>
      <c r="K3782" s="519"/>
      <c r="L3782" s="519"/>
      <c r="M3782" s="519"/>
      <c r="N3782" s="519"/>
    </row>
    <row r="3783" spans="1:14" x14ac:dyDescent="0.35">
      <c r="A3783" t="s">
        <v>151</v>
      </c>
      <c r="B3783" t="s">
        <v>574</v>
      </c>
      <c r="C3783" t="s">
        <v>575</v>
      </c>
      <c r="D3783" t="s">
        <v>170</v>
      </c>
      <c r="E3783" t="s">
        <v>292</v>
      </c>
      <c r="F3783" s="519"/>
      <c r="G3783" s="519"/>
      <c r="H3783" s="519"/>
      <c r="I3783" s="519"/>
      <c r="J3783" s="519"/>
      <c r="K3783" s="519"/>
      <c r="L3783" s="519"/>
      <c r="M3783" s="519"/>
      <c r="N3783" s="519"/>
    </row>
    <row r="3784" spans="1:14" x14ac:dyDescent="0.35">
      <c r="A3784" t="s">
        <v>151</v>
      </c>
      <c r="B3784" t="s">
        <v>576</v>
      </c>
      <c r="C3784" t="s">
        <v>577</v>
      </c>
      <c r="D3784" t="s">
        <v>170</v>
      </c>
      <c r="E3784" t="s">
        <v>292</v>
      </c>
      <c r="F3784" s="517"/>
      <c r="G3784" s="517"/>
      <c r="H3784" s="517"/>
      <c r="I3784" s="517"/>
      <c r="J3784" s="517"/>
      <c r="K3784" s="517"/>
      <c r="L3784" s="517"/>
      <c r="M3784" s="517"/>
      <c r="N3784" s="517"/>
    </row>
    <row r="3785" spans="1:14" x14ac:dyDescent="0.35">
      <c r="A3785" t="s">
        <v>151</v>
      </c>
      <c r="B3785" t="s">
        <v>578</v>
      </c>
      <c r="C3785" t="s">
        <v>579</v>
      </c>
      <c r="D3785" t="s">
        <v>170</v>
      </c>
      <c r="E3785" t="s">
        <v>292</v>
      </c>
      <c r="F3785" s="517"/>
      <c r="G3785" s="517"/>
      <c r="H3785" s="517"/>
      <c r="I3785" s="517"/>
      <c r="J3785" s="517"/>
      <c r="K3785" s="517"/>
      <c r="L3785" s="517"/>
      <c r="M3785" s="517"/>
      <c r="N3785" s="517"/>
    </row>
    <row r="3786" spans="1:14" x14ac:dyDescent="0.35">
      <c r="A3786" t="s">
        <v>151</v>
      </c>
      <c r="B3786" t="s">
        <v>580</v>
      </c>
      <c r="C3786" t="s">
        <v>581</v>
      </c>
      <c r="D3786" t="s">
        <v>170</v>
      </c>
      <c r="E3786" t="s">
        <v>292</v>
      </c>
      <c r="F3786" s="612"/>
      <c r="G3786" s="612"/>
      <c r="H3786" s="612"/>
      <c r="I3786" s="612"/>
      <c r="J3786" s="612"/>
      <c r="K3786" s="612"/>
      <c r="L3786" s="612"/>
      <c r="M3786" s="612"/>
      <c r="N3786" s="612"/>
    </row>
    <row r="3787" spans="1:14" x14ac:dyDescent="0.35">
      <c r="A3787" t="s">
        <v>151</v>
      </c>
      <c r="B3787" t="s">
        <v>582</v>
      </c>
      <c r="C3787" t="s">
        <v>583</v>
      </c>
      <c r="D3787" t="s">
        <v>170</v>
      </c>
      <c r="E3787" t="s">
        <v>292</v>
      </c>
      <c r="F3787" s="517"/>
      <c r="G3787" s="517"/>
      <c r="H3787" s="517"/>
      <c r="I3787" s="517"/>
      <c r="J3787" s="517"/>
      <c r="K3787" s="517"/>
      <c r="L3787" s="517"/>
      <c r="M3787" s="517"/>
      <c r="N3787" s="517"/>
    </row>
    <row r="3788" spans="1:14" x14ac:dyDescent="0.35">
      <c r="A3788" t="s">
        <v>151</v>
      </c>
      <c r="B3788" t="s">
        <v>584</v>
      </c>
      <c r="C3788" t="s">
        <v>585</v>
      </c>
      <c r="D3788" t="s">
        <v>170</v>
      </c>
      <c r="E3788" t="s">
        <v>292</v>
      </c>
      <c r="F3788" s="517"/>
      <c r="G3788" s="517"/>
      <c r="H3788" s="517"/>
      <c r="I3788" s="517"/>
      <c r="J3788" s="517"/>
      <c r="K3788" s="517"/>
      <c r="L3788" s="517"/>
      <c r="M3788" s="517"/>
      <c r="N3788" s="517"/>
    </row>
    <row r="3789" spans="1:14" x14ac:dyDescent="0.35">
      <c r="A3789" t="s">
        <v>151</v>
      </c>
      <c r="B3789" t="s">
        <v>586</v>
      </c>
      <c r="C3789" t="s">
        <v>587</v>
      </c>
      <c r="D3789" t="s">
        <v>170</v>
      </c>
      <c r="E3789" t="s">
        <v>292</v>
      </c>
      <c r="F3789" s="517"/>
      <c r="G3789" s="517"/>
      <c r="H3789" s="517"/>
      <c r="I3789" s="517"/>
      <c r="J3789" s="517"/>
      <c r="K3789" s="517"/>
      <c r="L3789" s="517"/>
      <c r="M3789" s="517"/>
      <c r="N3789" s="517"/>
    </row>
    <row r="3790" spans="1:14" x14ac:dyDescent="0.35">
      <c r="A3790" t="s">
        <v>151</v>
      </c>
      <c r="B3790" t="s">
        <v>588</v>
      </c>
      <c r="C3790" t="s">
        <v>589</v>
      </c>
      <c r="D3790" t="s">
        <v>170</v>
      </c>
      <c r="E3790" t="s">
        <v>292</v>
      </c>
      <c r="F3790" s="517"/>
      <c r="G3790" s="517"/>
      <c r="H3790" s="517"/>
      <c r="I3790" s="517"/>
      <c r="J3790" s="517"/>
      <c r="K3790" s="517"/>
      <c r="L3790" s="517"/>
      <c r="M3790" s="517"/>
      <c r="N3790" s="517"/>
    </row>
    <row r="3791" spans="1:14" x14ac:dyDescent="0.35">
      <c r="A3791" t="s">
        <v>151</v>
      </c>
      <c r="B3791" t="s">
        <v>590</v>
      </c>
      <c r="C3791" t="s">
        <v>591</v>
      </c>
      <c r="D3791" t="s">
        <v>170</v>
      </c>
      <c r="E3791" t="s">
        <v>292</v>
      </c>
      <c r="F3791" s="613"/>
      <c r="G3791" s="613"/>
      <c r="H3791" s="613"/>
      <c r="I3791" s="613"/>
      <c r="J3791" s="613"/>
      <c r="K3791" s="613"/>
      <c r="L3791" s="613"/>
      <c r="M3791" s="613"/>
      <c r="N3791" s="613"/>
    </row>
    <row r="3792" spans="1:14" x14ac:dyDescent="0.35">
      <c r="A3792" t="s">
        <v>151</v>
      </c>
      <c r="B3792" t="s">
        <v>592</v>
      </c>
      <c r="C3792" t="s">
        <v>593</v>
      </c>
      <c r="D3792" t="s">
        <v>170</v>
      </c>
      <c r="E3792" t="s">
        <v>292</v>
      </c>
      <c r="F3792" s="613"/>
      <c r="G3792" s="613"/>
      <c r="H3792" s="613"/>
      <c r="I3792" s="613"/>
      <c r="J3792" s="613"/>
      <c r="K3792" s="613"/>
      <c r="L3792" s="613"/>
      <c r="M3792" s="613"/>
      <c r="N3792" s="613"/>
    </row>
    <row r="3793" spans="1:14" x14ac:dyDescent="0.35">
      <c r="A3793" t="s">
        <v>151</v>
      </c>
      <c r="B3793" t="s">
        <v>594</v>
      </c>
      <c r="C3793" t="s">
        <v>595</v>
      </c>
      <c r="D3793" t="s">
        <v>170</v>
      </c>
      <c r="E3793" t="s">
        <v>292</v>
      </c>
      <c r="F3793" s="613"/>
      <c r="G3793" s="613"/>
      <c r="H3793" s="613"/>
      <c r="I3793" s="613"/>
      <c r="J3793" s="613"/>
      <c r="K3793" s="613"/>
      <c r="L3793" s="613"/>
      <c r="M3793" s="613"/>
      <c r="N3793" s="613"/>
    </row>
    <row r="3794" spans="1:14" x14ac:dyDescent="0.35">
      <c r="A3794" t="s">
        <v>151</v>
      </c>
      <c r="B3794" t="s">
        <v>596</v>
      </c>
      <c r="C3794" t="s">
        <v>597</v>
      </c>
      <c r="D3794" t="s">
        <v>170</v>
      </c>
      <c r="E3794" t="s">
        <v>292</v>
      </c>
      <c r="F3794" s="613"/>
      <c r="G3794" s="613"/>
      <c r="H3794" s="613"/>
      <c r="I3794" s="613"/>
      <c r="J3794" s="613"/>
      <c r="K3794" s="613"/>
      <c r="L3794" s="613"/>
      <c r="M3794" s="613"/>
      <c r="N3794" s="613"/>
    </row>
    <row r="3795" spans="1:14" x14ac:dyDescent="0.35">
      <c r="A3795" t="s">
        <v>151</v>
      </c>
      <c r="B3795" t="s">
        <v>598</v>
      </c>
      <c r="C3795" t="s">
        <v>599</v>
      </c>
      <c r="D3795" t="s">
        <v>170</v>
      </c>
      <c r="E3795" t="s">
        <v>292</v>
      </c>
      <c r="F3795" s="612"/>
      <c r="G3795" s="612"/>
      <c r="H3795" s="612"/>
      <c r="I3795" s="612"/>
      <c r="J3795" s="612"/>
      <c r="K3795" s="612"/>
      <c r="L3795" s="612"/>
      <c r="M3795" s="612"/>
      <c r="N3795" s="612"/>
    </row>
    <row r="3796" spans="1:14" x14ac:dyDescent="0.35">
      <c r="A3796" t="s">
        <v>151</v>
      </c>
      <c r="B3796" t="s">
        <v>600</v>
      </c>
      <c r="C3796" t="s">
        <v>601</v>
      </c>
      <c r="D3796" t="s">
        <v>170</v>
      </c>
      <c r="E3796" t="s">
        <v>292</v>
      </c>
      <c r="F3796" s="613"/>
      <c r="G3796" s="613"/>
      <c r="H3796" s="613"/>
      <c r="I3796" s="613"/>
      <c r="J3796" s="613"/>
      <c r="K3796" s="613"/>
      <c r="L3796" s="613"/>
      <c r="M3796" s="613"/>
      <c r="N3796" s="613"/>
    </row>
    <row r="3797" spans="1:14" x14ac:dyDescent="0.35">
      <c r="A3797" t="s">
        <v>151</v>
      </c>
      <c r="B3797" t="s">
        <v>602</v>
      </c>
      <c r="C3797" t="s">
        <v>603</v>
      </c>
      <c r="D3797" t="s">
        <v>170</v>
      </c>
      <c r="E3797" t="s">
        <v>292</v>
      </c>
      <c r="F3797" s="612"/>
      <c r="G3797" s="612"/>
      <c r="H3797" s="612"/>
      <c r="I3797" s="612"/>
      <c r="J3797" s="612"/>
      <c r="K3797" s="612"/>
      <c r="L3797" s="612"/>
      <c r="M3797" s="612"/>
      <c r="N3797" s="612"/>
    </row>
    <row r="3798" spans="1:14" x14ac:dyDescent="0.35">
      <c r="A3798" t="s">
        <v>151</v>
      </c>
      <c r="B3798" t="s">
        <v>604</v>
      </c>
      <c r="C3798" t="s">
        <v>605</v>
      </c>
      <c r="D3798" t="s">
        <v>170</v>
      </c>
      <c r="E3798" t="s">
        <v>292</v>
      </c>
      <c r="F3798" s="613"/>
      <c r="G3798" s="613"/>
      <c r="H3798" s="613"/>
      <c r="I3798" s="613"/>
      <c r="J3798" s="613"/>
      <c r="K3798" s="613"/>
      <c r="L3798" s="613"/>
      <c r="M3798" s="613"/>
      <c r="N3798" s="613"/>
    </row>
    <row r="3799" spans="1:14" x14ac:dyDescent="0.35">
      <c r="A3799" t="s">
        <v>151</v>
      </c>
      <c r="B3799" t="s">
        <v>606</v>
      </c>
      <c r="C3799" t="s">
        <v>607</v>
      </c>
      <c r="D3799" t="s">
        <v>170</v>
      </c>
      <c r="E3799" t="s">
        <v>292</v>
      </c>
      <c r="F3799" s="612"/>
      <c r="G3799" s="612"/>
      <c r="H3799" s="612"/>
      <c r="I3799" s="612"/>
      <c r="J3799" s="612"/>
      <c r="K3799" s="612"/>
      <c r="L3799" s="612"/>
      <c r="M3799" s="612"/>
      <c r="N3799" s="612"/>
    </row>
    <row r="3800" spans="1:14" x14ac:dyDescent="0.35">
      <c r="A3800" t="s">
        <v>151</v>
      </c>
      <c r="B3800" t="s">
        <v>608</v>
      </c>
      <c r="C3800" t="s">
        <v>609</v>
      </c>
      <c r="D3800" t="s">
        <v>170</v>
      </c>
      <c r="E3800" t="s">
        <v>292</v>
      </c>
      <c r="F3800" s="612"/>
      <c r="G3800" s="612"/>
      <c r="H3800" s="612"/>
      <c r="I3800" s="612"/>
      <c r="J3800" s="612"/>
      <c r="K3800" s="612"/>
      <c r="L3800" s="612"/>
      <c r="M3800" s="612"/>
      <c r="N3800" s="612"/>
    </row>
    <row r="3801" spans="1:14" x14ac:dyDescent="0.35">
      <c r="A3801" t="s">
        <v>151</v>
      </c>
      <c r="B3801" t="s">
        <v>610</v>
      </c>
      <c r="C3801" t="s">
        <v>611</v>
      </c>
      <c r="D3801" t="s">
        <v>170</v>
      </c>
      <c r="E3801" t="s">
        <v>292</v>
      </c>
      <c r="F3801" s="612"/>
      <c r="G3801" s="612"/>
      <c r="H3801" s="612"/>
      <c r="I3801" s="612"/>
      <c r="J3801" s="612"/>
      <c r="K3801" s="612"/>
      <c r="L3801" s="612"/>
      <c r="M3801" s="612"/>
      <c r="N3801" s="612"/>
    </row>
    <row r="3802" spans="1:14" x14ac:dyDescent="0.35">
      <c r="A3802" t="s">
        <v>151</v>
      </c>
      <c r="B3802" t="s">
        <v>612</v>
      </c>
      <c r="C3802" t="s">
        <v>613</v>
      </c>
      <c r="D3802" t="s">
        <v>170</v>
      </c>
      <c r="E3802" t="s">
        <v>292</v>
      </c>
      <c r="F3802" s="612"/>
      <c r="G3802" s="612"/>
      <c r="H3802" s="612"/>
      <c r="I3802" s="612"/>
      <c r="J3802" s="612"/>
      <c r="K3802" s="612"/>
      <c r="L3802" s="612"/>
      <c r="M3802" s="612"/>
      <c r="N3802" s="612"/>
    </row>
    <row r="3803" spans="1:14" x14ac:dyDescent="0.35">
      <c r="A3803" t="s">
        <v>151</v>
      </c>
      <c r="B3803" t="s">
        <v>614</v>
      </c>
      <c r="C3803" t="s">
        <v>615</v>
      </c>
      <c r="D3803" t="s">
        <v>170</v>
      </c>
      <c r="E3803" t="s">
        <v>292</v>
      </c>
      <c r="F3803" s="613"/>
      <c r="G3803" s="613"/>
      <c r="H3803" s="613"/>
      <c r="I3803" s="613"/>
      <c r="J3803" s="613"/>
      <c r="K3803" s="613"/>
      <c r="L3803" s="613"/>
      <c r="M3803" s="613"/>
      <c r="N3803" s="613"/>
    </row>
    <row r="3804" spans="1:14" x14ac:dyDescent="0.35">
      <c r="A3804" t="s">
        <v>151</v>
      </c>
      <c r="B3804" t="s">
        <v>616</v>
      </c>
      <c r="C3804" t="s">
        <v>617</v>
      </c>
      <c r="D3804" t="s">
        <v>424</v>
      </c>
      <c r="E3804" t="s">
        <v>292</v>
      </c>
      <c r="F3804" s="613"/>
      <c r="G3804" s="613"/>
      <c r="H3804" s="613"/>
      <c r="I3804" s="613"/>
      <c r="J3804" s="613"/>
      <c r="K3804" s="613"/>
      <c r="L3804" s="613"/>
      <c r="M3804" s="613"/>
      <c r="N3804" s="613"/>
    </row>
    <row r="3805" spans="1:14" x14ac:dyDescent="0.35">
      <c r="A3805" t="s">
        <v>151</v>
      </c>
      <c r="B3805" t="s">
        <v>618</v>
      </c>
      <c r="C3805" t="s">
        <v>619</v>
      </c>
      <c r="D3805" t="s">
        <v>424</v>
      </c>
      <c r="E3805" t="s">
        <v>292</v>
      </c>
    </row>
    <row r="3806" spans="1:14" x14ac:dyDescent="0.35">
      <c r="A3806" t="s">
        <v>151</v>
      </c>
      <c r="B3806" t="s">
        <v>620</v>
      </c>
      <c r="C3806" t="s">
        <v>621</v>
      </c>
      <c r="D3806" t="s">
        <v>176</v>
      </c>
      <c r="E3806" t="s">
        <v>292</v>
      </c>
    </row>
    <row r="3807" spans="1:14" x14ac:dyDescent="0.35">
      <c r="A3807" t="s">
        <v>151</v>
      </c>
      <c r="B3807" t="s">
        <v>622</v>
      </c>
      <c r="C3807" t="s">
        <v>623</v>
      </c>
      <c r="D3807" t="s">
        <v>424</v>
      </c>
      <c r="E3807" t="s">
        <v>292</v>
      </c>
    </row>
    <row r="3808" spans="1:14" x14ac:dyDescent="0.35">
      <c r="A3808" t="s">
        <v>151</v>
      </c>
      <c r="B3808" t="s">
        <v>624</v>
      </c>
      <c r="C3808" t="s">
        <v>625</v>
      </c>
      <c r="D3808" t="s">
        <v>424</v>
      </c>
      <c r="E3808" t="s">
        <v>292</v>
      </c>
    </row>
    <row r="3809" spans="1:5" x14ac:dyDescent="0.35">
      <c r="A3809" t="s">
        <v>151</v>
      </c>
      <c r="B3809" t="s">
        <v>626</v>
      </c>
      <c r="C3809" t="s">
        <v>627</v>
      </c>
      <c r="D3809" t="s">
        <v>424</v>
      </c>
      <c r="E3809" t="s">
        <v>292</v>
      </c>
    </row>
    <row r="3810" spans="1:5" x14ac:dyDescent="0.35">
      <c r="A3810" t="s">
        <v>151</v>
      </c>
      <c r="B3810" t="s">
        <v>628</v>
      </c>
      <c r="C3810" t="s">
        <v>629</v>
      </c>
      <c r="D3810" t="s">
        <v>424</v>
      </c>
      <c r="E3810" t="s">
        <v>292</v>
      </c>
    </row>
    <row r="3811" spans="1:5" x14ac:dyDescent="0.35">
      <c r="A3811" t="s">
        <v>151</v>
      </c>
      <c r="B3811" t="s">
        <v>630</v>
      </c>
      <c r="C3811" t="s">
        <v>631</v>
      </c>
      <c r="D3811" t="s">
        <v>188</v>
      </c>
      <c r="E3811" t="s">
        <v>292</v>
      </c>
    </row>
    <row r="3812" spans="1:5" x14ac:dyDescent="0.35">
      <c r="A3812" t="s">
        <v>151</v>
      </c>
      <c r="B3812" t="s">
        <v>632</v>
      </c>
      <c r="C3812" t="s">
        <v>633</v>
      </c>
      <c r="D3812" t="s">
        <v>188</v>
      </c>
      <c r="E3812" t="s">
        <v>292</v>
      </c>
    </row>
    <row r="3813" spans="1:5" x14ac:dyDescent="0.35">
      <c r="A3813" t="s">
        <v>151</v>
      </c>
      <c r="B3813" t="s">
        <v>634</v>
      </c>
      <c r="C3813" t="s">
        <v>635</v>
      </c>
      <c r="D3813" t="s">
        <v>636</v>
      </c>
      <c r="E3813" t="s">
        <v>292</v>
      </c>
    </row>
    <row r="3814" spans="1:5" x14ac:dyDescent="0.35">
      <c r="A3814" t="s">
        <v>151</v>
      </c>
      <c r="B3814" t="s">
        <v>637</v>
      </c>
      <c r="C3814" t="s">
        <v>638</v>
      </c>
      <c r="D3814" t="s">
        <v>636</v>
      </c>
      <c r="E3814" t="s">
        <v>292</v>
      </c>
    </row>
    <row r="3815" spans="1:5" x14ac:dyDescent="0.35">
      <c r="A3815" t="s">
        <v>151</v>
      </c>
      <c r="B3815" t="s">
        <v>639</v>
      </c>
      <c r="C3815" t="s">
        <v>640</v>
      </c>
      <c r="D3815" t="s">
        <v>176</v>
      </c>
      <c r="E3815" t="s">
        <v>292</v>
      </c>
    </row>
    <row r="3816" spans="1:5" x14ac:dyDescent="0.35">
      <c r="A3816" t="s">
        <v>151</v>
      </c>
      <c r="B3816" t="s">
        <v>641</v>
      </c>
      <c r="C3816" t="s">
        <v>642</v>
      </c>
      <c r="D3816" t="s">
        <v>636</v>
      </c>
      <c r="E3816" t="s">
        <v>292</v>
      </c>
    </row>
    <row r="3817" spans="1:5" x14ac:dyDescent="0.35">
      <c r="A3817" t="s">
        <v>151</v>
      </c>
      <c r="B3817" t="s">
        <v>643</v>
      </c>
      <c r="C3817" t="s">
        <v>644</v>
      </c>
      <c r="D3817" t="s">
        <v>176</v>
      </c>
      <c r="E3817" t="s">
        <v>292</v>
      </c>
    </row>
    <row r="3818" spans="1:5" x14ac:dyDescent="0.35">
      <c r="A3818" t="s">
        <v>151</v>
      </c>
      <c r="B3818" t="s">
        <v>645</v>
      </c>
      <c r="C3818" t="s">
        <v>646</v>
      </c>
      <c r="D3818" t="s">
        <v>636</v>
      </c>
      <c r="E3818" t="s">
        <v>292</v>
      </c>
    </row>
    <row r="3819" spans="1:5" x14ac:dyDescent="0.35">
      <c r="A3819" t="s">
        <v>151</v>
      </c>
      <c r="B3819" t="s">
        <v>647</v>
      </c>
      <c r="C3819" t="s">
        <v>648</v>
      </c>
      <c r="D3819" t="s">
        <v>176</v>
      </c>
      <c r="E3819" t="s">
        <v>292</v>
      </c>
    </row>
    <row r="3820" spans="1:5" x14ac:dyDescent="0.35">
      <c r="A3820" t="s">
        <v>151</v>
      </c>
      <c r="B3820" t="s">
        <v>649</v>
      </c>
      <c r="C3820" t="s">
        <v>650</v>
      </c>
      <c r="D3820" t="s">
        <v>176</v>
      </c>
      <c r="E3820" t="s">
        <v>292</v>
      </c>
    </row>
    <row r="3821" spans="1:5" x14ac:dyDescent="0.35">
      <c r="A3821" t="s">
        <v>151</v>
      </c>
      <c r="B3821" t="s">
        <v>651</v>
      </c>
      <c r="C3821" t="s">
        <v>652</v>
      </c>
      <c r="D3821" t="s">
        <v>176</v>
      </c>
      <c r="E3821" t="s">
        <v>292</v>
      </c>
    </row>
    <row r="3822" spans="1:5" x14ac:dyDescent="0.35">
      <c r="A3822" t="s">
        <v>151</v>
      </c>
      <c r="B3822" t="s">
        <v>653</v>
      </c>
      <c r="C3822" t="s">
        <v>654</v>
      </c>
      <c r="D3822" t="s">
        <v>176</v>
      </c>
      <c r="E3822" t="s">
        <v>292</v>
      </c>
    </row>
    <row r="3823" spans="1:5" x14ac:dyDescent="0.35">
      <c r="A3823" t="s">
        <v>151</v>
      </c>
      <c r="B3823" t="s">
        <v>655</v>
      </c>
      <c r="C3823" t="s">
        <v>656</v>
      </c>
      <c r="D3823" t="s">
        <v>189</v>
      </c>
      <c r="E3823" t="s">
        <v>292</v>
      </c>
    </row>
    <row r="3824" spans="1:5" x14ac:dyDescent="0.35">
      <c r="A3824" t="s">
        <v>151</v>
      </c>
      <c r="B3824" t="s">
        <v>657</v>
      </c>
      <c r="C3824" t="s">
        <v>658</v>
      </c>
      <c r="D3824" t="s">
        <v>170</v>
      </c>
      <c r="E3824" t="s">
        <v>292</v>
      </c>
    </row>
    <row r="3825" spans="1:5" x14ac:dyDescent="0.35">
      <c r="A3825" t="s">
        <v>151</v>
      </c>
      <c r="B3825" t="s">
        <v>659</v>
      </c>
      <c r="C3825" t="s">
        <v>660</v>
      </c>
      <c r="D3825" t="s">
        <v>170</v>
      </c>
      <c r="E3825" t="s">
        <v>292</v>
      </c>
    </row>
  </sheetData>
  <hyperlinks>
    <hyperlink ref="O370" r:id="rId1" display="https://cdn.dwi.gov.uk/wp-content/uploads/2021/07/23153304/CRI-ERI-2020v2-2.pdf" xr:uid="{AD36D02E-F5AC-4D8A-8F71-8360A8827BC6}"/>
    <hyperlink ref="O439" r:id="rId2" xr:uid="{A6310CAC-77AF-4015-B174-8B8ACAD197FD}"/>
    <hyperlink ref="O425" r:id="rId3" xr:uid="{D7F90238-DD3B-4F7C-B9F2-96BE5BBFB579}"/>
    <hyperlink ref="O1167" r:id="rId4" xr:uid="{DD0C9DCD-6D87-41F7-91DA-8D226E43D982}"/>
    <hyperlink ref="O1153" r:id="rId5" xr:uid="{B5DBCF10-D920-4CA5-B2CA-C791054CD807}"/>
    <hyperlink ref="O1462" r:id="rId6" display="https://cdn.dwi.gov.uk/wp-content/uploads/2021/07/23153304/CRI-ERI-2020v2-2.pdf" xr:uid="{D48639DF-0FCB-4BEF-BB72-06BD774CF86B}"/>
    <hyperlink ref="O2736" r:id="rId7" display="https://cdn.dwi.gov.uk/wp-content/uploads/2021/07/23153304/CRI-ERI-2020v2-2.pdf" xr:uid="{282DD542-14D1-49B1-B444-9F07AAB6D19D}"/>
    <hyperlink ref="O22" r:id="rId8" xr:uid="{17E26D90-8C03-40FC-A4A9-C91F210148D4}"/>
    <hyperlink ref="O64" r:id="rId9" xr:uid="{97D15001-F56F-405E-B21E-22B28A327749}"/>
    <hyperlink ref="O65" r:id="rId10" xr:uid="{554ABB4D-8A2E-4CEC-8966-0F9DBD7A6424}"/>
    <hyperlink ref="O66" r:id="rId11" xr:uid="{C6A69D4D-C5DE-48C9-AA5E-1494D46DBCB9}"/>
    <hyperlink ref="O94" r:id="rId12" xr:uid="{C8A45350-582E-40C4-90B5-46F4D9CBB987}"/>
    <hyperlink ref="O101" r:id="rId13" xr:uid="{4EA99D14-00EC-488B-9173-C75F60175468}"/>
    <hyperlink ref="O276" r:id="rId14" xr:uid="{7F1276BE-5A57-4BA8-98D1-E501ACFBC842}"/>
    <hyperlink ref="O283" r:id="rId15" xr:uid="{A874B6B6-B13F-4A61-9CC3-4BD4453A28D0}"/>
    <hyperlink ref="O457" r:id="rId16" xr:uid="{A7240834-AE1A-4738-9BB2-B4F5AE5D701B}"/>
    <hyperlink ref="O458" r:id="rId17" xr:uid="{BECB639F-FD0A-46D2-BC39-6DD10109E81B}"/>
    <hyperlink ref="O464" r:id="rId18" xr:uid="{2580E72E-BBBE-4330-9585-A967DDC4F030}"/>
    <hyperlink ref="O465" r:id="rId19" xr:uid="{E41BB18C-1EB2-40DD-A209-53E23E39EE8D}"/>
    <hyperlink ref="O640" r:id="rId20" xr:uid="{007019FF-927A-4F6F-829F-BED622935D4B}"/>
    <hyperlink ref="O647" r:id="rId21" xr:uid="{C5C7AECB-1DA6-4CA3-BFE3-CC17AF913983}"/>
    <hyperlink ref="O1185" r:id="rId22" xr:uid="{A456AEB3-C932-4F1F-AD9A-82C0B18E1E6A}"/>
    <hyperlink ref="O1186" r:id="rId23" xr:uid="{024FECD7-5864-459B-ABE5-096D3A424378}"/>
    <hyperlink ref="O1192" r:id="rId24" xr:uid="{3B201E48-D1B5-4F7A-8969-BFD001A658C2}"/>
    <hyperlink ref="O1296" r:id="rId25" xr:uid="{2D691856-DE29-4BC4-B58D-B1E2B3F1BD62}"/>
    <hyperlink ref="O1298" r:id="rId26" xr:uid="{F22827DA-DF21-493E-938A-170BD1B447E8}"/>
    <hyperlink ref="O1338:O1340" r:id="rId27" display="Final determination of South West Water's in-period outcome delivery incentives for 2020-21" xr:uid="{0483EDC6-80D1-4877-B1E7-0121FEDC39E1}"/>
    <hyperlink ref="O1368" r:id="rId28" xr:uid="{AD850092-36C6-43E1-AC85-9CC7AA05FB86}"/>
    <hyperlink ref="O1375:O1376" r:id="rId29" display="Final determination of South West Water's in-period outcome delivery incentives for 2020-21" xr:uid="{EF2FBEAE-7386-40E3-81D8-8FA24C76D20F}"/>
    <hyperlink ref="O1383" r:id="rId30" xr:uid="{06BD636E-DFEC-4276-AD13-EE25F53625D8}"/>
    <hyperlink ref="O1464" r:id="rId31" xr:uid="{40AC397B-470F-4BF4-9CF3-2BF2A62C8F20}"/>
    <hyperlink ref="O1549" r:id="rId32" xr:uid="{4B62B326-9BA8-4F6C-A8E8-5D7C786CAE79}"/>
    <hyperlink ref="O1550" r:id="rId33" xr:uid="{4E097FFB-CDA1-4E4F-AACF-017D5D12BDAF}"/>
    <hyperlink ref="O1556" r:id="rId34" xr:uid="{145B1DB6-8DD4-463E-BACE-757B4D82F2F2}"/>
    <hyperlink ref="O1732" r:id="rId35" xr:uid="{17EAD308-FB0D-41C7-81FD-AC79258E8C3F}"/>
    <hyperlink ref="O1739" r:id="rId36" xr:uid="{CF177ABB-EA59-4167-B3FC-4FA9A9EFBE03}"/>
    <hyperlink ref="O1830" r:id="rId37" xr:uid="{251D9A62-C62F-451A-839E-7245EB4CD2AE}"/>
    <hyperlink ref="O1832" r:id="rId38" xr:uid="{EAAB9A44-02F5-4356-B74C-1D52362B0211}"/>
    <hyperlink ref="O1842" r:id="rId39" xr:uid="{404890B8-8968-4487-B7FD-8BCDE3D31C3C}"/>
    <hyperlink ref="O1844" r:id="rId40" xr:uid="{010DEAE1-4993-4D03-9A09-2EB270BA8FB1}"/>
    <hyperlink ref="O1884:O1886" r:id="rId41" display="Final determination of United Utilities' in-period outcome delivery incentives for 2020-21" xr:uid="{00F73670-5ADD-4361-BF17-78754B2136AB}"/>
    <hyperlink ref="O1914" r:id="rId42" xr:uid="{4C17E3A8-3D40-44BA-A59A-B1BB5084CCAA}"/>
    <hyperlink ref="O1921" r:id="rId43" xr:uid="{6F58222F-0359-4998-ACF6-79DC5F36CD6C}"/>
    <hyperlink ref="O2095" r:id="rId44" xr:uid="{C1DAB9BA-ECEB-4D2D-A9C5-D401434794BE}"/>
    <hyperlink ref="O2096:O2098" r:id="rId45" display="Final determination of Wessex Water's in-period outcome delivery incentives for 2020-21" xr:uid="{FACACA97-0883-4E41-B39A-983E12D2004F}"/>
    <hyperlink ref="O2103" r:id="rId46" xr:uid="{AE81095E-0F00-4FBC-A52D-BDFE261063FA}"/>
    <hyperlink ref="O2206" r:id="rId47" xr:uid="{07AFCC0C-9B99-493D-AE6C-BAEBD82FC585}"/>
    <hyperlink ref="O2208" r:id="rId48" xr:uid="{9B7C8ADE-2CA2-4C64-A940-19CE66F60F3F}"/>
    <hyperlink ref="O2248:O2250" r:id="rId49" display="Final determination of Yorkshire Water's in-period outcome delivery incentives for 2020-21" xr:uid="{D19B0EFD-5196-45EE-B4FF-532A988A8802}"/>
    <hyperlink ref="O2277:O2280" r:id="rId50" display="Final determination of Yorkshire Water's in-period outcome delivery incentives for 2020-21" xr:uid="{9023F311-6A25-475E-8A5C-4C0D09208515}"/>
    <hyperlink ref="O2285" r:id="rId51" xr:uid="{CFC45B72-A92F-4977-970E-DFFC086B9B14}"/>
    <hyperlink ref="O2286" r:id="rId52" xr:uid="{E3F822B8-0996-4185-8F7C-57086A7E3057}"/>
    <hyperlink ref="O2388" r:id="rId53" xr:uid="{9BC3B927-D0CA-4C84-BCD4-29AD24070938}"/>
    <hyperlink ref="O2390" r:id="rId54" xr:uid="{47D87097-E267-44A3-A56A-33267071E510}"/>
    <hyperlink ref="O2430:O2432" r:id="rId55" display="Final determination of Affinity Water's in-period outcome delivery incentives for 2020-21" xr:uid="{B03C0877-950E-4183-B5A9-D470D035530E}"/>
    <hyperlink ref="O2459:O2460" r:id="rId56" display="Final determination of Affinity Water's in-period outcome delivery incentives for 2020-21" xr:uid="{4977DBAF-C41E-46D9-A005-549A6726D80B}"/>
    <hyperlink ref="O2466:O2467" r:id="rId57" display="Final determination of Affinity Water's in-period outcome delivery incentives for 2020-21" xr:uid="{A01CAFAF-F7AF-409C-8A61-F99241B34B6B}"/>
    <hyperlink ref="O2570" r:id="rId58" xr:uid="{44023485-D2D8-488C-935A-49F428F34F0D}"/>
    <hyperlink ref="O2572" r:id="rId59" xr:uid="{8BB5EE88-2EE1-43C6-94CB-DC7E9C3801BA}"/>
    <hyperlink ref="O2612:O2614" r:id="rId60" display="Final determination of Bristol Water's in-period outcome delivery incentives for 2020-21" xr:uid="{7CC6C3FB-3E57-42A1-B0F5-A941120A4C69}"/>
    <hyperlink ref="O2641" r:id="rId61" xr:uid="{0B8B83E5-469F-4F1C-947C-A77983BD646E}"/>
    <hyperlink ref="O2642" r:id="rId62" xr:uid="{00EEC926-204F-4733-8FDF-5811E6DE0599}"/>
    <hyperlink ref="O2645" r:id="rId63" xr:uid="{6591EC34-D189-4928-B7A0-99B018E24E79}"/>
    <hyperlink ref="O2649" r:id="rId64" xr:uid="{FBA91CDB-9B39-44A1-8003-9EBAF4BB6936}"/>
    <hyperlink ref="O2652" r:id="rId65" xr:uid="{C62D57B9-8446-431A-BC17-6DAA31C25508}"/>
    <hyperlink ref="O2823" r:id="rId66" xr:uid="{B94B2751-C060-4F55-AFD6-9D61AF51CC5F}"/>
    <hyperlink ref="O2830" r:id="rId67" xr:uid="{6AAC368E-50FD-4202-B99B-7A3F99D8EC2B}"/>
    <hyperlink ref="O2934" r:id="rId68" xr:uid="{2B9CD3AE-6556-461C-B09D-897921B08D40}"/>
    <hyperlink ref="O2936" r:id="rId69" xr:uid="{CE09809F-41C6-4A5F-952A-4FCF23F4163C}"/>
    <hyperlink ref="O2976" r:id="rId70" xr:uid="{BF61C82A-6674-4B77-A2CC-398FF516616A}"/>
    <hyperlink ref="O2977" r:id="rId71" xr:uid="{A8E4FB43-D222-4D42-9252-1650696F4367}"/>
    <hyperlink ref="O2978" r:id="rId72" xr:uid="{A43DB4D9-C240-4DC3-9B18-42A5F56F4397}"/>
    <hyperlink ref="O3006" r:id="rId73" xr:uid="{32A4ACDF-3D4B-4A64-B8C2-B91A31FA8A86}"/>
    <hyperlink ref="O3009" r:id="rId74" xr:uid="{46052561-CB7B-4EB5-9E7E-AF0E9200A83B}"/>
    <hyperlink ref="O3013" r:id="rId75" xr:uid="{63B8CA7C-221B-4C30-9AFC-140BAA086D58}"/>
    <hyperlink ref="O3016" r:id="rId76" xr:uid="{DA95B7EA-6C97-45B4-AA41-C0AE8B4D932F}"/>
    <hyperlink ref="O3187" r:id="rId77" xr:uid="{E2B2A915-06A7-4D1F-9D69-66702D90C35B}"/>
    <hyperlink ref="O3188" r:id="rId78" xr:uid="{76B2E543-CF6A-4658-BA9C-E359C46DA41B}"/>
    <hyperlink ref="O3195" r:id="rId79" xr:uid="{3BDE3032-422E-4B1C-9791-4446FABFFA55}"/>
    <hyperlink ref="O3734" r:id="rId80" xr:uid="{3FF328B1-D801-4EF8-8070-F9DD0B9E4C13}"/>
    <hyperlink ref="O3741" r:id="rId81" xr:uid="{C56ACF91-ABC8-4E6A-B89D-F9E8E86FB4E2}"/>
    <hyperlink ref="O2824" r:id="rId82" xr:uid="{D37486DC-EB1F-487D-AD72-CCCA2BB712C2}"/>
  </hyperlinks>
  <pageMargins left="0.70866141732283472" right="0.70866141732283472" top="0.74803149606299213" bottom="0.74803149606299213" header="0.31496062992125984" footer="0.31496062992125984"/>
  <pageSetup paperSize="9" scale="40" fitToHeight="0" orientation="landscape" r:id="rId83"/>
  <headerFooter>
    <oddHeader>&amp;L&amp;F&amp;C&amp;A&amp;ROFFICIAL</oddHeader>
    <oddFooter>&amp;LPrinted on &amp;D at &amp;T&amp;C&amp;P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e0e5cfab-624c-4e44-8ff4-7cd112c8ab77" ContentTypeId="0x010100573134B1BDBFC74F8C2DBF70E4CDEAD4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TaxCatchAll xmlns="7041854e-4853-44f9-9e63-23b7acad5461">
      <Value>21</Value>
      <Value>1896</Value>
    </TaxCatchAll>
    <f8aa492165544285b4c7fe9d1b6ad82c xmlns="7041854e-4853-44f9-9e63-23b7acad5461">
      <Terms xmlns="http://schemas.microsoft.com/office/infopath/2007/PartnerControls"/>
    </f8aa492165544285b4c7fe9d1b6ad82c>
    <m279c8e365374608a4eb2bb657f838c2 xmlns="7041854e-4853-44f9-9e63-23b7acad5461">
      <Terms xmlns="http://schemas.microsoft.com/office/infopath/2007/PartnerControls"/>
    </m279c8e365374608a4eb2bb657f838c2>
    <Asset xmlns="7041854e-4853-44f9-9e63-23b7acad5461">Standard</Asset>
    <b20f10deb29d4945907115b7b62c5b70 xmlns="7041854e-4853-44f9-9e63-23b7acad5461">
      <Terms xmlns="http://schemas.microsoft.com/office/infopath/2007/PartnerControls"/>
    </b20f10deb29d4945907115b7b62c5b70>
    <j7c77f2a1a924badb0d621542422dc19 xmlns="7041854e-4853-44f9-9e63-23b7acad5461">
      <Terms xmlns="http://schemas.microsoft.com/office/infopath/2007/PartnerControls"/>
    </j7c77f2a1a924badb0d621542422dc19>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b128efbe498d4e38a73555a2e7be12ea xmlns="7041854e-4853-44f9-9e63-23b7acad5461">
      <Terms xmlns="http://schemas.microsoft.com/office/infopath/2007/PartnerControls"/>
    </b128efbe498d4e38a73555a2e7be12ea>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Props1.xml><?xml version="1.0" encoding="utf-8"?>
<ds:datastoreItem xmlns:ds="http://schemas.openxmlformats.org/officeDocument/2006/customXml" ds:itemID="{2F1DB6CA-237C-496B-AEDA-D25306212E2E}"/>
</file>

<file path=customXml/itemProps2.xml><?xml version="1.0" encoding="utf-8"?>
<ds:datastoreItem xmlns:ds="http://schemas.openxmlformats.org/officeDocument/2006/customXml" ds:itemID="{98F8CFFC-6EDA-46E2-8046-D31864712A65}"/>
</file>

<file path=customXml/itemProps3.xml><?xml version="1.0" encoding="utf-8"?>
<ds:datastoreItem xmlns:ds="http://schemas.openxmlformats.org/officeDocument/2006/customXml" ds:itemID="{1502E7C3-B15A-4801-B1C7-9BF3AE102FF7}"/>
</file>

<file path=customXml/itemProps4.xml><?xml version="1.0" encoding="utf-8"?>
<ds:datastoreItem xmlns:ds="http://schemas.openxmlformats.org/officeDocument/2006/customXml" ds:itemID="{E2F0E47E-FEE2-4034-9F50-3227CC2468F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88</vt:i4>
      </vt:variant>
    </vt:vector>
  </HeadingPairs>
  <TitlesOfParts>
    <vt:vector size="112" baseType="lpstr">
      <vt:lpstr>Cover</vt:lpstr>
      <vt:lpstr>Quick links</vt:lpstr>
      <vt:lpstr>Key</vt:lpstr>
      <vt:lpstr>Flowchart</vt:lpstr>
      <vt:lpstr>Validation</vt:lpstr>
      <vt:lpstr>OUTPUTS | Summary</vt:lpstr>
      <vt:lpstr>Inputs</vt:lpstr>
      <vt:lpstr>F_Inputs</vt:lpstr>
      <vt:lpstr>InpOverride</vt:lpstr>
      <vt:lpstr>InpActive</vt:lpstr>
      <vt:lpstr>Indexation</vt:lpstr>
      <vt:lpstr>INPUTS | Outcomes</vt:lpstr>
      <vt:lpstr>INPUTS | PCs</vt:lpstr>
      <vt:lpstr>INPUTS | Totex</vt:lpstr>
      <vt:lpstr>Calculations</vt:lpstr>
      <vt:lpstr>CALCS | Outcomes</vt:lpstr>
      <vt:lpstr>CALCS | PCs</vt:lpstr>
      <vt:lpstr>CALCS | Totex</vt:lpstr>
      <vt:lpstr>CALCS | Totex (2017.18 FYA)</vt:lpstr>
      <vt:lpstr>Outputs</vt:lpstr>
      <vt:lpstr>OUTPUTS | Outcomes</vt:lpstr>
      <vt:lpstr>OUTPUTS | PCs</vt:lpstr>
      <vt:lpstr>OUTPUTS | Totex (2017.18 FYA)</vt:lpstr>
      <vt:lpstr>OUTPUTS | Totex</vt:lpstr>
      <vt:lpstr>AFWapr</vt:lpstr>
      <vt:lpstr>ANHapr</vt:lpstr>
      <vt:lpstr>Back</vt:lpstr>
      <vt:lpstr>BRLapr</vt:lpstr>
      <vt:lpstr>CAMapr</vt:lpstr>
      <vt:lpstr>CMEX</vt:lpstr>
      <vt:lpstr>Deflator2021</vt:lpstr>
      <vt:lpstr>Deflator2022</vt:lpstr>
      <vt:lpstr>Deflator2023</vt:lpstr>
      <vt:lpstr>Deflator2024</vt:lpstr>
      <vt:lpstr>Deflator2025</vt:lpstr>
      <vt:lpstr>ESKapr</vt:lpstr>
      <vt:lpstr>HDDapr</vt:lpstr>
      <vt:lpstr>Intsewerflooding</vt:lpstr>
      <vt:lpstr>Last_year</vt:lpstr>
      <vt:lpstr>Leakage</vt:lpstr>
      <vt:lpstr>Mainsrepairs</vt:lpstr>
      <vt:lpstr>NESapr</vt:lpstr>
      <vt:lpstr>NNEapr</vt:lpstr>
      <vt:lpstr>PCC</vt:lpstr>
      <vt:lpstr>Pollutionincidents</vt:lpstr>
      <vt:lpstr>Cover!Print_Area</vt:lpstr>
      <vt:lpstr>Flowchart!Print_Area</vt:lpstr>
      <vt:lpstr>Indexation!Print_Area</vt:lpstr>
      <vt:lpstr>InpOverride!Print_Area</vt:lpstr>
      <vt:lpstr>Key!Print_Area</vt:lpstr>
      <vt:lpstr>'OUTPUTS | Outcomes'!Print_Area</vt:lpstr>
      <vt:lpstr>'OUTPUTS | PCs'!Print_Area</vt:lpstr>
      <vt:lpstr>'OUTPUTS | Summary'!Print_Area</vt:lpstr>
      <vt:lpstr>'OUTPUTS | Totex'!Print_Area</vt:lpstr>
      <vt:lpstr>'OUTPUTS | Totex (2017.18 FYA)'!Print_Area</vt:lpstr>
      <vt:lpstr>'Quick links'!Print_Area</vt:lpstr>
      <vt:lpstr>PRTapr</vt:lpstr>
      <vt:lpstr>PSRactual</vt:lpstr>
      <vt:lpstr>PSRattempted</vt:lpstr>
      <vt:lpstr>PSRoverall</vt:lpstr>
      <vt:lpstr>PSRreach</vt:lpstr>
      <vt:lpstr>RegEquity</vt:lpstr>
      <vt:lpstr>RetailTotex</vt:lpstr>
      <vt:lpstr>'OUTPUTS | Totex (2017.18 FYA)'!RetailTotex201718</vt:lpstr>
      <vt:lpstr>SDRpage10</vt:lpstr>
      <vt:lpstr>SDRpage11</vt:lpstr>
      <vt:lpstr>SDRpage12</vt:lpstr>
      <vt:lpstr>SDRpage13_1</vt:lpstr>
      <vt:lpstr>SDRpage13_2</vt:lpstr>
      <vt:lpstr>SDRpage14</vt:lpstr>
      <vt:lpstr>SDRpage15_1</vt:lpstr>
      <vt:lpstr>SDRpage15_2</vt:lpstr>
      <vt:lpstr>SDRpage16</vt:lpstr>
      <vt:lpstr>SDRpage17</vt:lpstr>
      <vt:lpstr>SDRpage18</vt:lpstr>
      <vt:lpstr>SDRpage19</vt:lpstr>
      <vt:lpstr>SDRpage20</vt:lpstr>
      <vt:lpstr>SDRpage21</vt:lpstr>
      <vt:lpstr>SDRpage22</vt:lpstr>
      <vt:lpstr>SDRpage23</vt:lpstr>
      <vt:lpstr>SDRpage24</vt:lpstr>
      <vt:lpstr>SDRpage25</vt:lpstr>
      <vt:lpstr>SDRpage26</vt:lpstr>
      <vt:lpstr>SDRpage27</vt:lpstr>
      <vt:lpstr>SDRpage28</vt:lpstr>
      <vt:lpstr>SDRpage7</vt:lpstr>
      <vt:lpstr>SDRpage8</vt:lpstr>
      <vt:lpstr>SDRpage9</vt:lpstr>
      <vt:lpstr>SESapr</vt:lpstr>
      <vt:lpstr>SEWapr</vt:lpstr>
      <vt:lpstr>Sewercollapses</vt:lpstr>
      <vt:lpstr>SRNapr</vt:lpstr>
      <vt:lpstr>SSCapr</vt:lpstr>
      <vt:lpstr>SSTapr</vt:lpstr>
      <vt:lpstr>SupplyInterruptions</vt:lpstr>
      <vt:lpstr>SVEapr</vt:lpstr>
      <vt:lpstr>SWBapr</vt:lpstr>
      <vt:lpstr>TMSapr</vt:lpstr>
      <vt:lpstr>TWcompliance</vt:lpstr>
      <vt:lpstr>Unplannedoutage</vt:lpstr>
      <vt:lpstr>UUWapr</vt:lpstr>
      <vt:lpstr>WaterQualityComp</vt:lpstr>
      <vt:lpstr>'OUTPUTS | Totex'!WholesaleTotex</vt:lpstr>
      <vt:lpstr>'OUTPUTS | Totex (2017.18 FYA)'!WholesaleTotex201718</vt:lpstr>
      <vt:lpstr>Wholesalewastetotex</vt:lpstr>
      <vt:lpstr>'OUTPUTS | Totex (2017.18 FYA)'!Wholesalewastetotex201718</vt:lpstr>
      <vt:lpstr>Wholesalewatertotex</vt:lpstr>
      <vt:lpstr>'OUTPUTS | Totex (2017.18 FYA)'!Wholesalewatertotex201718</vt:lpstr>
      <vt:lpstr>WSHapr</vt:lpstr>
      <vt:lpstr>WSXapr</vt:lpstr>
      <vt:lpstr>Year</vt:lpstr>
      <vt:lpstr>YKYapr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2021-11-26T08:39:32Z</dcterms:created>
  <dcterms:modified xsi:type="dcterms:W3CDTF">2021-11-26T08:40:38Z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y fmtid="{D5CDD505-2E9C-101B-9397-08002B2CF9AE}" pid="3" name="TaxKeyword">
    <vt:lpwstr/>
  </property>
  <property fmtid="{D5CDD505-2E9C-101B-9397-08002B2CF9AE}" pid="4" name="Order">
    <vt:r8>8700</vt:r8>
  </property>
  <property fmtid="{D5CDD505-2E9C-101B-9397-08002B2CF9AE}" pid="5" name="Meeting">
    <vt:lpwstr/>
  </property>
  <property fmtid="{D5CDD505-2E9C-101B-9397-08002B2CF9AE}" pid="6" name="PageName">
    <vt:lpwstr/>
  </property>
  <property fmtid="{D5CDD505-2E9C-101B-9397-08002B2CF9AE}" pid="7" name="Stakeholder 2">
    <vt:lpwstr/>
  </property>
  <property fmtid="{D5CDD505-2E9C-101B-9397-08002B2CF9AE}" pid="8" name="ContentTypeId">
    <vt:lpwstr>0x010100573134B1BDBFC74F8C2DBF70E4CDEAD4010003DABE3384B68D438657CFF4DDF21D07</vt:lpwstr>
  </property>
  <property fmtid="{D5CDD505-2E9C-101B-9397-08002B2CF9AE}" pid="9" name="Hierarchy">
    <vt:lpwstr/>
  </property>
  <property fmtid="{D5CDD505-2E9C-101B-9397-08002B2CF9AE}" pid="10" name="Collection">
    <vt:lpwstr/>
  </property>
  <property fmtid="{D5CDD505-2E9C-101B-9397-08002B2CF9AE}" pid="11" name="Stakeholder 5">
    <vt:lpwstr/>
  </property>
  <property fmtid="{D5CDD505-2E9C-101B-9397-08002B2CF9AE}" pid="12" name="Area">
    <vt:lpwstr>2;#All Ofwat|a2f0c570-ff2d-47bb-b6f0-977a73bf09bf</vt:lpwstr>
  </property>
  <property fmtid="{D5CDD505-2E9C-101B-9397-08002B2CF9AE}" pid="13" name="Project Code">
    <vt:lpwstr>1896;#Company performance monitoring ＆ engagement|3cbb2248-aeb0-4f5e-8833-d72f52afb8f0</vt:lpwstr>
  </property>
  <property fmtid="{D5CDD505-2E9C-101B-9397-08002B2CF9AE}" pid="14" name="OfwatPolicyType">
    <vt:lpwstr>2;#Form|370855c6-d98d-422f-af45-033b01692a3f</vt:lpwstr>
  </property>
  <property fmtid="{D5CDD505-2E9C-101B-9397-08002B2CF9AE}" pid="15" name="DocumentType">
    <vt:lpwstr>4;#Form|0296d661-b298-4bb3-82b3-ac8e6c6047c5</vt:lpwstr>
  </property>
  <property fmtid="{D5CDD505-2E9C-101B-9397-08002B2CF9AE}" pid="16" name="OfwatPolicyCategory">
    <vt:lpwstr>3;#All Ofwat|818d8686-f149-4d61-afd2-beebc820126a</vt:lpwstr>
  </property>
  <property fmtid="{D5CDD505-2E9C-101B-9397-08002B2CF9AE}" pid="17" name="Stakeholder 3">
    <vt:lpwstr/>
  </property>
  <property fmtid="{D5CDD505-2E9C-101B-9397-08002B2CF9AE}" pid="18" name="Water Companies">
    <vt:lpwstr/>
  </property>
  <property fmtid="{D5CDD505-2E9C-101B-9397-08002B2CF9AE}" pid="19" name="Stakeholder">
    <vt:lpwstr/>
  </property>
  <property fmtid="{D5CDD505-2E9C-101B-9397-08002B2CF9AE}" pid="20" name="Document Type">
    <vt:lpwstr/>
  </property>
  <property fmtid="{D5CDD505-2E9C-101B-9397-08002B2CF9AE}" pid="21" name="Security Classification">
    <vt:lpwstr>21;#OFFICIAL|c2540f30-f875-494b-a43f-ebfb5017a6ad</vt:lpwstr>
  </property>
  <property fmtid="{D5CDD505-2E9C-101B-9397-08002B2CF9AE}" pid="22" name="OfwatPolicyTopic">
    <vt:lpwstr/>
  </property>
  <property fmtid="{D5CDD505-2E9C-101B-9397-08002B2CF9AE}" pid="23" name="Stakeholder 4">
    <vt:lpwstr/>
  </property>
</Properties>
</file>